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EPS in github\Github China\eps-china2019-smart-trans\InputData\indst\BIFUbC\"/>
    </mc:Choice>
  </mc:AlternateContent>
  <xr:revisionPtr revIDLastSave="0" documentId="13_ncr:1_{E050C350-BF6C-44E3-979F-D3EFBD3760C7}" xr6:coauthVersionLast="47" xr6:coauthVersionMax="47" xr10:uidLastSave="{00000000-0000-0000-0000-000000000000}"/>
  <bookViews>
    <workbookView xWindow="-108" yWindow="-108" windowWidth="23256" windowHeight="12456" firstSheet="18" activeTab="18" xr2:uid="{2B821E6E-7F09-4861-9630-F698291A70D2}"/>
  </bookViews>
  <sheets>
    <sheet name="About" sheetId="13" r:id="rId1"/>
    <sheet name="Sector Match" sheetId="47" r:id="rId2"/>
    <sheet name="Fuel Match" sheetId="48" r:id="rId3"/>
    <sheet name="Heat Value" sheetId="49" r:id="rId4"/>
    <sheet name="Final Energy Consumption-2019" sheetId="52" r:id="rId5"/>
    <sheet name="Feedstock Split-2019" sheetId="50" r:id="rId6"/>
    <sheet name="Final Energy Consumption-2020" sheetId="96" r:id="rId7"/>
    <sheet name="Feedstock Split-2020" sheetId="97" r:id="rId8"/>
    <sheet name="Transformation Match" sheetId="51" r:id="rId9"/>
    <sheet name="Value Added" sheetId="64" r:id="rId10"/>
    <sheet name="Energy Balance-2019" sheetId="12" r:id="rId11"/>
    <sheet name="Energy Balance-2020" sheetId="98" r:id="rId12"/>
    <sheet name="Non-energy Use 2019" sheetId="53" r:id="rId13"/>
    <sheet name="Product Output &amp; Intensity" sheetId="55" r:id="rId14"/>
    <sheet name="Non-energy Use 2020" sheetId="99" r:id="rId15"/>
    <sheet name="Energy Use 2019" sheetId="54" r:id="rId16"/>
    <sheet name="Energy Use 2020" sheetId="100" r:id="rId17"/>
    <sheet name="Non-energy Use &gt;&gt;" sheetId="58" r:id="rId18"/>
    <sheet name="Non-energy Multiplier" sheetId="65" r:id="rId19"/>
    <sheet name="NonE-Coal" sheetId="61" r:id="rId20"/>
    <sheet name="NonE-crude oil" sheetId="68" r:id="rId21"/>
    <sheet name="NonE-LPG propane or butane" sheetId="66" r:id="rId22"/>
    <sheet name="NonE-petroleum diesel" sheetId="67" r:id="rId23"/>
    <sheet name="NonE-heavy fuel oil" sheetId="69" r:id="rId24"/>
    <sheet name="NonE-natural gas" sheetId="70" r:id="rId25"/>
    <sheet name="NonE-biomass" sheetId="71" r:id="rId26"/>
    <sheet name="Energy Use &gt;&gt;" sheetId="62" r:id="rId27"/>
    <sheet name="Energy Efficiency" sheetId="72" r:id="rId28"/>
    <sheet name="Energy Use" sheetId="73" r:id="rId29"/>
    <sheet name="Electrification" sheetId="63" r:id="rId30"/>
    <sheet name="E-electricity" sheetId="74" r:id="rId31"/>
    <sheet name="Coal Consumption Structure " sheetId="101" r:id="rId32"/>
    <sheet name="E-Coal" sheetId="59" r:id="rId33"/>
    <sheet name="E-LPG propane or butane" sheetId="75" r:id="rId34"/>
    <sheet name="E-petroleum diesel" sheetId="76" r:id="rId35"/>
    <sheet name="E-crude oil" sheetId="77" r:id="rId36"/>
    <sheet name="E-heavy fuel oil" sheetId="78" r:id="rId37"/>
    <sheet name="E-natural gas" sheetId="79" r:id="rId38"/>
    <sheet name="E-heat" sheetId="80" r:id="rId39"/>
    <sheet name="E-biomass" sheetId="81" r:id="rId40"/>
    <sheet name="BIFUbC-sum" sheetId="83" r:id="rId41"/>
    <sheet name="BIFUbC-coal" sheetId="23" r:id="rId42"/>
    <sheet name="BIFUbC-LPG-propane-or-butane" sheetId="30" r:id="rId43"/>
    <sheet name="BIFUbC-petroleum-diesel" sheetId="31" r:id="rId44"/>
    <sheet name="BIFUbC-crude-oil" sheetId="25" r:id="rId45"/>
    <sheet name="BIFUbC-heavy-or-residual-oil" sheetId="28" r:id="rId46"/>
    <sheet name="BIFUbC-natural-gas" sheetId="32" r:id="rId47"/>
    <sheet name="BIFUbC-electricity" sheetId="26" r:id="rId48"/>
    <sheet name="BIFUbC-heat" sheetId="27" r:id="rId49"/>
    <sheet name="BIFUbC-biomass" sheetId="22" r:id="rId50"/>
    <sheet name="BIFUbC-hydrogen" sheetId="29" r:id="rId51"/>
    <sheet name="BPoIFUfE-coal" sheetId="84" r:id="rId52"/>
    <sheet name="BPoIFUfE-LPG-propane-or-butane" sheetId="86" r:id="rId53"/>
    <sheet name="BPoIFUfE-petroleum-diesel" sheetId="87" r:id="rId54"/>
    <sheet name="BPoIFUfE-crude-oil" sheetId="88" r:id="rId55"/>
    <sheet name="BPoIFUfE-heavy-or-residual-oil" sheetId="89" r:id="rId56"/>
    <sheet name="BPoIFUfE-natural-gas" sheetId="90" r:id="rId57"/>
    <sheet name="BPoIFUfE-electricity" sheetId="91" r:id="rId58"/>
    <sheet name="BPoIFUfE-heat" sheetId="92" r:id="rId59"/>
    <sheet name="BPoIFUfE-biomass" sheetId="93" r:id="rId60"/>
    <sheet name="BPoIFUfE-hydrogen" sheetId="95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" i="65" l="1"/>
  <c r="F51" i="65"/>
  <c r="F52" i="65"/>
  <c r="F53" i="65"/>
  <c r="F54" i="65"/>
  <c r="F55" i="65"/>
  <c r="F56" i="65"/>
  <c r="F57" i="65"/>
  <c r="F27" i="61" s="1"/>
  <c r="F58" i="65"/>
  <c r="F59" i="65"/>
  <c r="F60" i="65"/>
  <c r="F61" i="65"/>
  <c r="F62" i="65"/>
  <c r="F63" i="65"/>
  <c r="F64" i="65"/>
  <c r="F65" i="65"/>
  <c r="F11" i="61" s="1"/>
  <c r="F66" i="65"/>
  <c r="F67" i="65"/>
  <c r="F68" i="65"/>
  <c r="F69" i="65"/>
  <c r="F70" i="65"/>
  <c r="F71" i="65"/>
  <c r="F72" i="65"/>
  <c r="F73" i="65"/>
  <c r="F20" i="61" s="1"/>
  <c r="F74" i="65"/>
  <c r="F75" i="65"/>
  <c r="F76" i="65"/>
  <c r="F77" i="65"/>
  <c r="F78" i="65"/>
  <c r="F79" i="65"/>
  <c r="F80" i="65"/>
  <c r="F81" i="65"/>
  <c r="F34" i="61" s="1"/>
  <c r="F82" i="65"/>
  <c r="F83" i="65"/>
  <c r="F84" i="65"/>
  <c r="F85" i="65"/>
  <c r="F86" i="65"/>
  <c r="F87" i="65"/>
  <c r="F88" i="65"/>
  <c r="F89" i="65"/>
  <c r="F42" i="61" s="1"/>
  <c r="F90" i="65"/>
  <c r="F91" i="65"/>
  <c r="F23" i="61"/>
  <c r="F8" i="61"/>
  <c r="F18" i="61"/>
  <c r="F30" i="61"/>
  <c r="F41" i="61"/>
  <c r="F49" i="65"/>
  <c r="F19" i="61"/>
  <c r="F16" i="61"/>
  <c r="F22" i="61"/>
  <c r="F9" i="61"/>
  <c r="F17" i="61"/>
  <c r="F31" i="61"/>
  <c r="F40" i="61"/>
  <c r="F39" i="61"/>
  <c r="G78" i="61"/>
  <c r="F10" i="61"/>
  <c r="F32" i="61"/>
  <c r="D50" i="65"/>
  <c r="D51" i="65"/>
  <c r="D52" i="65"/>
  <c r="D53" i="65"/>
  <c r="D54" i="65"/>
  <c r="D55" i="65"/>
  <c r="D56" i="65"/>
  <c r="D23" i="61" s="1"/>
  <c r="D57" i="65"/>
  <c r="D27" i="61" s="1"/>
  <c r="D58" i="65"/>
  <c r="D59" i="65"/>
  <c r="D60" i="65"/>
  <c r="D61" i="65"/>
  <c r="D62" i="65"/>
  <c r="D63" i="65"/>
  <c r="D64" i="65"/>
  <c r="D10" i="61" s="1"/>
  <c r="D65" i="65"/>
  <c r="D11" i="61" s="1"/>
  <c r="D66" i="65"/>
  <c r="D67" i="65"/>
  <c r="D68" i="65"/>
  <c r="D69" i="65"/>
  <c r="D70" i="65"/>
  <c r="D71" i="65"/>
  <c r="D72" i="65"/>
  <c r="D18" i="61" s="1"/>
  <c r="D73" i="65"/>
  <c r="D20" i="61" s="1"/>
  <c r="D74" i="65"/>
  <c r="D75" i="65"/>
  <c r="D76" i="65"/>
  <c r="D77" i="65"/>
  <c r="D78" i="65"/>
  <c r="D79" i="65"/>
  <c r="D80" i="65"/>
  <c r="D81" i="65"/>
  <c r="D34" i="61" s="1"/>
  <c r="D82" i="65"/>
  <c r="D83" i="65"/>
  <c r="D84" i="65"/>
  <c r="D85" i="65"/>
  <c r="D86" i="65"/>
  <c r="D87" i="65"/>
  <c r="D88" i="65"/>
  <c r="D41" i="61" s="1"/>
  <c r="D89" i="65"/>
  <c r="D42" i="61" s="1"/>
  <c r="D90" i="65"/>
  <c r="D91" i="65"/>
  <c r="D32" i="61"/>
  <c r="D49" i="65"/>
  <c r="D22" i="61"/>
  <c r="D40" i="61"/>
  <c r="D9" i="61"/>
  <c r="F6" i="61"/>
  <c r="F14" i="61"/>
  <c r="G49" i="65"/>
  <c r="H49" i="65"/>
  <c r="I49" i="65"/>
  <c r="J49" i="65"/>
  <c r="K49" i="65"/>
  <c r="L49" i="65"/>
  <c r="M49" i="65"/>
  <c r="N49" i="65"/>
  <c r="O49" i="65"/>
  <c r="P49" i="65"/>
  <c r="Q49" i="65"/>
  <c r="R49" i="65"/>
  <c r="S49" i="65"/>
  <c r="T49" i="65"/>
  <c r="U49" i="65"/>
  <c r="V49" i="65"/>
  <c r="V3" i="61" s="1"/>
  <c r="W49" i="65"/>
  <c r="X49" i="65"/>
  <c r="Y49" i="65"/>
  <c r="Z49" i="65"/>
  <c r="AA49" i="65"/>
  <c r="AB49" i="65"/>
  <c r="AC49" i="65"/>
  <c r="AD49" i="65"/>
  <c r="AD3" i="61" s="1"/>
  <c r="AE49" i="65"/>
  <c r="AF49" i="65"/>
  <c r="AG49" i="65"/>
  <c r="AH49" i="65"/>
  <c r="AI49" i="65"/>
  <c r="AJ49" i="65"/>
  <c r="AK49" i="65"/>
  <c r="AL49" i="65"/>
  <c r="AL3" i="61" s="1"/>
  <c r="AM49" i="65"/>
  <c r="AN49" i="65"/>
  <c r="AO49" i="65"/>
  <c r="AP49" i="65"/>
  <c r="AQ49" i="65"/>
  <c r="G50" i="65"/>
  <c r="H50" i="65"/>
  <c r="I50" i="65"/>
  <c r="I4" i="61" s="1"/>
  <c r="J50" i="65"/>
  <c r="K50" i="65"/>
  <c r="L50" i="65"/>
  <c r="M50" i="65"/>
  <c r="N50" i="65"/>
  <c r="O50" i="65"/>
  <c r="P50" i="65"/>
  <c r="Q50" i="65"/>
  <c r="Q4" i="61" s="1"/>
  <c r="R50" i="65"/>
  <c r="S50" i="65"/>
  <c r="T50" i="65"/>
  <c r="U50" i="65"/>
  <c r="V50" i="65"/>
  <c r="W50" i="65"/>
  <c r="X50" i="65"/>
  <c r="Y50" i="65"/>
  <c r="Y4" i="61" s="1"/>
  <c r="Z50" i="65"/>
  <c r="AA50" i="65"/>
  <c r="AB50" i="65"/>
  <c r="AC50" i="65"/>
  <c r="AD50" i="65"/>
  <c r="AE50" i="65"/>
  <c r="AF50" i="65"/>
  <c r="AG50" i="65"/>
  <c r="AG4" i="61" s="1"/>
  <c r="AH50" i="65"/>
  <c r="AI50" i="65"/>
  <c r="AJ50" i="65"/>
  <c r="AK50" i="65"/>
  <c r="AL50" i="65"/>
  <c r="AM50" i="65"/>
  <c r="AN50" i="65"/>
  <c r="AO50" i="65"/>
  <c r="AO4" i="61" s="1"/>
  <c r="AP50" i="65"/>
  <c r="AQ50" i="65"/>
  <c r="G51" i="65"/>
  <c r="H51" i="65"/>
  <c r="I51" i="65"/>
  <c r="J51" i="65"/>
  <c r="K51" i="65"/>
  <c r="L51" i="65"/>
  <c r="M51" i="65"/>
  <c r="N51" i="65"/>
  <c r="O51" i="65"/>
  <c r="P51" i="65"/>
  <c r="Q51" i="65"/>
  <c r="R51" i="65"/>
  <c r="S51" i="65"/>
  <c r="T51" i="65"/>
  <c r="T5" i="61" s="1"/>
  <c r="U51" i="65"/>
  <c r="V51" i="65"/>
  <c r="W51" i="65"/>
  <c r="X51" i="65"/>
  <c r="Y51" i="65"/>
  <c r="Z51" i="65"/>
  <c r="AA51" i="65"/>
  <c r="AB51" i="65"/>
  <c r="AB5" i="61" s="1"/>
  <c r="AC51" i="65"/>
  <c r="AD51" i="65"/>
  <c r="AE51" i="65"/>
  <c r="AF51" i="65"/>
  <c r="AG51" i="65"/>
  <c r="AH51" i="65"/>
  <c r="AI51" i="65"/>
  <c r="AJ51" i="65"/>
  <c r="AJ5" i="61" s="1"/>
  <c r="AK51" i="65"/>
  <c r="AL51" i="65"/>
  <c r="AM51" i="65"/>
  <c r="AN51" i="65"/>
  <c r="AO51" i="65"/>
  <c r="AP51" i="65"/>
  <c r="AQ51" i="65"/>
  <c r="G52" i="65"/>
  <c r="G6" i="61" s="1"/>
  <c r="H52" i="65"/>
  <c r="I52" i="65"/>
  <c r="J52" i="65"/>
  <c r="K52" i="65"/>
  <c r="L52" i="65"/>
  <c r="M52" i="65"/>
  <c r="N52" i="65"/>
  <c r="O52" i="65"/>
  <c r="O6" i="61" s="1"/>
  <c r="P52" i="65"/>
  <c r="Q52" i="65"/>
  <c r="R52" i="65"/>
  <c r="S52" i="65"/>
  <c r="T52" i="65"/>
  <c r="U52" i="65"/>
  <c r="V52" i="65"/>
  <c r="W52" i="65"/>
  <c r="W6" i="61" s="1"/>
  <c r="X52" i="65"/>
  <c r="Y52" i="65"/>
  <c r="Z52" i="65"/>
  <c r="AA52" i="65"/>
  <c r="AB52" i="65"/>
  <c r="AC52" i="65"/>
  <c r="AD52" i="65"/>
  <c r="AE52" i="65"/>
  <c r="AE6" i="61" s="1"/>
  <c r="AF52" i="65"/>
  <c r="AG52" i="65"/>
  <c r="AH52" i="65"/>
  <c r="AI52" i="65"/>
  <c r="AJ52" i="65"/>
  <c r="AK52" i="65"/>
  <c r="AL52" i="65"/>
  <c r="AM52" i="65"/>
  <c r="AN52" i="65"/>
  <c r="AO52" i="65"/>
  <c r="AP52" i="65"/>
  <c r="AQ52" i="65"/>
  <c r="G53" i="65"/>
  <c r="H53" i="65"/>
  <c r="I53" i="65"/>
  <c r="J53" i="65"/>
  <c r="J7" i="61" s="1"/>
  <c r="K53" i="65"/>
  <c r="L53" i="65"/>
  <c r="M53" i="65"/>
  <c r="N53" i="65"/>
  <c r="O53" i="65"/>
  <c r="P53" i="65"/>
  <c r="Q53" i="65"/>
  <c r="R53" i="65"/>
  <c r="R7" i="61" s="1"/>
  <c r="S53" i="65"/>
  <c r="T53" i="65"/>
  <c r="U53" i="65"/>
  <c r="V53" i="65"/>
  <c r="W53" i="65"/>
  <c r="X53" i="65"/>
  <c r="Y53" i="65"/>
  <c r="Z53" i="65"/>
  <c r="Z7" i="61" s="1"/>
  <c r="AA53" i="65"/>
  <c r="AB53" i="65"/>
  <c r="AC53" i="65"/>
  <c r="AD53" i="65"/>
  <c r="AE53" i="65"/>
  <c r="AF53" i="65"/>
  <c r="AG53" i="65"/>
  <c r="AH53" i="65"/>
  <c r="AH7" i="61" s="1"/>
  <c r="AI53" i="65"/>
  <c r="AJ53" i="65"/>
  <c r="AK53" i="65"/>
  <c r="AL53" i="65"/>
  <c r="AM53" i="65"/>
  <c r="AN53" i="65"/>
  <c r="AO53" i="65"/>
  <c r="AP53" i="65"/>
  <c r="AP7" i="61" s="1"/>
  <c r="AQ53" i="65"/>
  <c r="G54" i="65"/>
  <c r="H54" i="65"/>
  <c r="I54" i="65"/>
  <c r="J54" i="65"/>
  <c r="K54" i="65"/>
  <c r="L54" i="65"/>
  <c r="M54" i="65"/>
  <c r="M19" i="61" s="1"/>
  <c r="N54" i="65"/>
  <c r="O54" i="65"/>
  <c r="P54" i="65"/>
  <c r="Q54" i="65"/>
  <c r="R54" i="65"/>
  <c r="S54" i="65"/>
  <c r="T54" i="65"/>
  <c r="U54" i="65"/>
  <c r="U19" i="61" s="1"/>
  <c r="V54" i="65"/>
  <c r="W54" i="65"/>
  <c r="X54" i="65"/>
  <c r="Y54" i="65"/>
  <c r="Z54" i="65"/>
  <c r="AA54" i="65"/>
  <c r="AB54" i="65"/>
  <c r="AC54" i="65"/>
  <c r="AC19" i="61" s="1"/>
  <c r="AD54" i="65"/>
  <c r="AE54" i="65"/>
  <c r="AF54" i="65"/>
  <c r="AG54" i="65"/>
  <c r="AH54" i="65"/>
  <c r="AI54" i="65"/>
  <c r="AJ54" i="65"/>
  <c r="AK54" i="65"/>
  <c r="AK19" i="61" s="1"/>
  <c r="AL54" i="65"/>
  <c r="AM54" i="65"/>
  <c r="AN54" i="65"/>
  <c r="AO54" i="65"/>
  <c r="AP54" i="65"/>
  <c r="AQ54" i="65"/>
  <c r="G55" i="65"/>
  <c r="H55" i="65"/>
  <c r="I55" i="65"/>
  <c r="J55" i="65"/>
  <c r="K55" i="65"/>
  <c r="L55" i="65"/>
  <c r="M55" i="65"/>
  <c r="N55" i="65"/>
  <c r="O55" i="65"/>
  <c r="P55" i="65"/>
  <c r="P22" i="61" s="1"/>
  <c r="Q55" i="65"/>
  <c r="R55" i="65"/>
  <c r="S55" i="65"/>
  <c r="T55" i="65"/>
  <c r="U55" i="65"/>
  <c r="V55" i="65"/>
  <c r="W55" i="65"/>
  <c r="X55" i="65"/>
  <c r="X22" i="61" s="1"/>
  <c r="Y55" i="65"/>
  <c r="Z55" i="65"/>
  <c r="AA55" i="65"/>
  <c r="AB55" i="65"/>
  <c r="AC55" i="65"/>
  <c r="AD55" i="65"/>
  <c r="AE55" i="65"/>
  <c r="AF55" i="65"/>
  <c r="AF22" i="61" s="1"/>
  <c r="AG55" i="65"/>
  <c r="AH55" i="65"/>
  <c r="AI55" i="65"/>
  <c r="AJ55" i="65"/>
  <c r="AK55" i="65"/>
  <c r="AL55" i="65"/>
  <c r="AM55" i="65"/>
  <c r="AN55" i="65"/>
  <c r="AN22" i="61" s="1"/>
  <c r="AO55" i="65"/>
  <c r="AP55" i="65"/>
  <c r="AQ55" i="65"/>
  <c r="G56" i="65"/>
  <c r="H56" i="65"/>
  <c r="I56" i="65"/>
  <c r="J56" i="65"/>
  <c r="K56" i="65"/>
  <c r="K23" i="61" s="1"/>
  <c r="L56" i="65"/>
  <c r="M56" i="65"/>
  <c r="N56" i="65"/>
  <c r="O56" i="65"/>
  <c r="P56" i="65"/>
  <c r="Q56" i="65"/>
  <c r="R56" i="65"/>
  <c r="S56" i="65"/>
  <c r="S23" i="61" s="1"/>
  <c r="T56" i="65"/>
  <c r="U56" i="65"/>
  <c r="V56" i="65"/>
  <c r="W56" i="65"/>
  <c r="X56" i="65"/>
  <c r="Y56" i="65"/>
  <c r="Z56" i="65"/>
  <c r="AA56" i="65"/>
  <c r="AA23" i="61" s="1"/>
  <c r="AB56" i="65"/>
  <c r="AC56" i="65"/>
  <c r="AD56" i="65"/>
  <c r="AE56" i="65"/>
  <c r="AF56" i="65"/>
  <c r="AG56" i="65"/>
  <c r="AH56" i="65"/>
  <c r="AI56" i="65"/>
  <c r="AJ56" i="65"/>
  <c r="AK56" i="65"/>
  <c r="AL56" i="65"/>
  <c r="AM56" i="65"/>
  <c r="AN56" i="65"/>
  <c r="AO56" i="65"/>
  <c r="AP56" i="65"/>
  <c r="AQ56" i="65"/>
  <c r="AQ23" i="61" s="1"/>
  <c r="G57" i="65"/>
  <c r="H57" i="65"/>
  <c r="I57" i="65"/>
  <c r="J57" i="65"/>
  <c r="K57" i="65"/>
  <c r="L57" i="65"/>
  <c r="M57" i="65"/>
  <c r="N57" i="65"/>
  <c r="N27" i="61" s="1"/>
  <c r="O57" i="65"/>
  <c r="P57" i="65"/>
  <c r="Q57" i="65"/>
  <c r="R57" i="65"/>
  <c r="S57" i="65"/>
  <c r="T57" i="65"/>
  <c r="U57" i="65"/>
  <c r="V57" i="65"/>
  <c r="V27" i="61" s="1"/>
  <c r="W57" i="65"/>
  <c r="X57" i="65"/>
  <c r="Y57" i="65"/>
  <c r="Z57" i="65"/>
  <c r="AA57" i="65"/>
  <c r="AB57" i="65"/>
  <c r="AC57" i="65"/>
  <c r="AD57" i="65"/>
  <c r="AD27" i="61" s="1"/>
  <c r="AE57" i="65"/>
  <c r="AF57" i="65"/>
  <c r="AG57" i="65"/>
  <c r="AH57" i="65"/>
  <c r="AI57" i="65"/>
  <c r="AJ57" i="65"/>
  <c r="AK57" i="65"/>
  <c r="AL57" i="65"/>
  <c r="AL27" i="61" s="1"/>
  <c r="AM57" i="65"/>
  <c r="AN57" i="65"/>
  <c r="AO57" i="65"/>
  <c r="AP57" i="65"/>
  <c r="AQ57" i="65"/>
  <c r="G58" i="65"/>
  <c r="H58" i="65"/>
  <c r="I58" i="65"/>
  <c r="I28" i="61" s="1"/>
  <c r="J58" i="65"/>
  <c r="K58" i="65"/>
  <c r="L58" i="65"/>
  <c r="M58" i="65"/>
  <c r="N58" i="65"/>
  <c r="O58" i="65"/>
  <c r="P58" i="65"/>
  <c r="Q58" i="65"/>
  <c r="Q28" i="61" s="1"/>
  <c r="R58" i="65"/>
  <c r="S58" i="65"/>
  <c r="T58" i="65"/>
  <c r="U58" i="65"/>
  <c r="V58" i="65"/>
  <c r="W58" i="65"/>
  <c r="X58" i="65"/>
  <c r="Y58" i="65"/>
  <c r="Z58" i="65"/>
  <c r="AA58" i="65"/>
  <c r="AB58" i="65"/>
  <c r="AC58" i="65"/>
  <c r="AD58" i="65"/>
  <c r="AE58" i="65"/>
  <c r="AF58" i="65"/>
  <c r="AG58" i="65"/>
  <c r="AG28" i="61" s="1"/>
  <c r="AH58" i="65"/>
  <c r="AI58" i="65"/>
  <c r="AJ58" i="65"/>
  <c r="AK58" i="65"/>
  <c r="AL58" i="65"/>
  <c r="AM58" i="65"/>
  <c r="AN58" i="65"/>
  <c r="AO58" i="65"/>
  <c r="AO28" i="61" s="1"/>
  <c r="AP58" i="65"/>
  <c r="AQ58" i="65"/>
  <c r="G59" i="65"/>
  <c r="H59" i="65"/>
  <c r="I59" i="65"/>
  <c r="J59" i="65"/>
  <c r="K59" i="65"/>
  <c r="L59" i="65"/>
  <c r="M59" i="65"/>
  <c r="N59" i="65"/>
  <c r="O59" i="65"/>
  <c r="P59" i="65"/>
  <c r="Q59" i="65"/>
  <c r="R59" i="65"/>
  <c r="S59" i="65"/>
  <c r="T59" i="65"/>
  <c r="T29" i="61" s="1"/>
  <c r="U59" i="65"/>
  <c r="V59" i="65"/>
  <c r="W59" i="65"/>
  <c r="X59" i="65"/>
  <c r="Y59" i="65"/>
  <c r="Z59" i="65"/>
  <c r="AA59" i="65"/>
  <c r="AB59" i="65"/>
  <c r="AB29" i="61" s="1"/>
  <c r="AC59" i="65"/>
  <c r="AD59" i="65"/>
  <c r="AE59" i="65"/>
  <c r="AF59" i="65"/>
  <c r="AG59" i="65"/>
  <c r="AH59" i="65"/>
  <c r="AI59" i="65"/>
  <c r="AJ59" i="65"/>
  <c r="AJ29" i="61" s="1"/>
  <c r="AK59" i="65"/>
  <c r="AL59" i="65"/>
  <c r="AM59" i="65"/>
  <c r="AN59" i="65"/>
  <c r="AO59" i="65"/>
  <c r="AP59" i="65"/>
  <c r="AQ59" i="65"/>
  <c r="G60" i="65"/>
  <c r="G33" i="61" s="1"/>
  <c r="H60" i="65"/>
  <c r="I60" i="65"/>
  <c r="J60" i="65"/>
  <c r="K60" i="65"/>
  <c r="L60" i="65"/>
  <c r="M60" i="65"/>
  <c r="N60" i="65"/>
  <c r="O60" i="65"/>
  <c r="O33" i="61" s="1"/>
  <c r="P60" i="65"/>
  <c r="Q60" i="65"/>
  <c r="R60" i="65"/>
  <c r="S60" i="65"/>
  <c r="T60" i="65"/>
  <c r="U60" i="65"/>
  <c r="V60" i="65"/>
  <c r="W60" i="65"/>
  <c r="W33" i="61" s="1"/>
  <c r="X60" i="65"/>
  <c r="Y60" i="65"/>
  <c r="Z60" i="65"/>
  <c r="AA60" i="65"/>
  <c r="AB60" i="65"/>
  <c r="AC60" i="65"/>
  <c r="AD60" i="65"/>
  <c r="AE60" i="65"/>
  <c r="AF60" i="65"/>
  <c r="AG60" i="65"/>
  <c r="AH60" i="65"/>
  <c r="AI60" i="65"/>
  <c r="AJ60" i="65"/>
  <c r="AK60" i="65"/>
  <c r="AL60" i="65"/>
  <c r="AM60" i="65"/>
  <c r="AM33" i="61" s="1"/>
  <c r="AN60" i="65"/>
  <c r="AO60" i="65"/>
  <c r="AP60" i="65"/>
  <c r="AQ60" i="65"/>
  <c r="G61" i="65"/>
  <c r="H61" i="65"/>
  <c r="I61" i="65"/>
  <c r="J61" i="65"/>
  <c r="K61" i="65"/>
  <c r="L61" i="65"/>
  <c r="M61" i="65"/>
  <c r="N61" i="65"/>
  <c r="O61" i="65"/>
  <c r="P61" i="65"/>
  <c r="Q61" i="65"/>
  <c r="R61" i="65"/>
  <c r="S61" i="65"/>
  <c r="T61" i="65"/>
  <c r="U61" i="65"/>
  <c r="V61" i="65"/>
  <c r="W61" i="65"/>
  <c r="X61" i="65"/>
  <c r="Y61" i="65"/>
  <c r="Z61" i="65"/>
  <c r="AA61" i="65"/>
  <c r="AB61" i="65"/>
  <c r="AC61" i="65"/>
  <c r="AD61" i="65"/>
  <c r="AE61" i="65"/>
  <c r="AF61" i="65"/>
  <c r="AG61" i="65"/>
  <c r="AH61" i="65"/>
  <c r="AI61" i="65"/>
  <c r="AJ61" i="65"/>
  <c r="AK61" i="65"/>
  <c r="AL61" i="65"/>
  <c r="AM61" i="65"/>
  <c r="AN61" i="65"/>
  <c r="AO61" i="65"/>
  <c r="AP61" i="65"/>
  <c r="AQ61" i="65"/>
  <c r="G62" i="65"/>
  <c r="H62" i="65"/>
  <c r="I62" i="65"/>
  <c r="J62" i="65"/>
  <c r="K62" i="65"/>
  <c r="L62" i="65"/>
  <c r="M62" i="65"/>
  <c r="M8" i="61" s="1"/>
  <c r="N62" i="65"/>
  <c r="O62" i="65"/>
  <c r="P62" i="65"/>
  <c r="Q62" i="65"/>
  <c r="R62" i="65"/>
  <c r="S62" i="65"/>
  <c r="T62" i="65"/>
  <c r="U62" i="65"/>
  <c r="U8" i="61" s="1"/>
  <c r="V62" i="65"/>
  <c r="W62" i="65"/>
  <c r="X62" i="65"/>
  <c r="Y62" i="65"/>
  <c r="Z62" i="65"/>
  <c r="AA62" i="65"/>
  <c r="AB62" i="65"/>
  <c r="AC62" i="65"/>
  <c r="AC8" i="61" s="1"/>
  <c r="AD62" i="65"/>
  <c r="AE62" i="65"/>
  <c r="AF62" i="65"/>
  <c r="AG62" i="65"/>
  <c r="AH62" i="65"/>
  <c r="AI62" i="65"/>
  <c r="AJ62" i="65"/>
  <c r="AK62" i="65"/>
  <c r="AK8" i="61" s="1"/>
  <c r="AL62" i="65"/>
  <c r="AM62" i="65"/>
  <c r="AN62" i="65"/>
  <c r="AO62" i="65"/>
  <c r="AP62" i="65"/>
  <c r="AQ62" i="65"/>
  <c r="G63" i="65"/>
  <c r="H63" i="65"/>
  <c r="H9" i="61" s="1"/>
  <c r="I63" i="65"/>
  <c r="J63" i="65"/>
  <c r="K63" i="65"/>
  <c r="L63" i="65"/>
  <c r="M63" i="65"/>
  <c r="N63" i="65"/>
  <c r="O63" i="65"/>
  <c r="P63" i="65"/>
  <c r="P9" i="61" s="1"/>
  <c r="Q63" i="65"/>
  <c r="R63" i="65"/>
  <c r="S63" i="65"/>
  <c r="T63" i="65"/>
  <c r="U63" i="65"/>
  <c r="V63" i="65"/>
  <c r="W63" i="65"/>
  <c r="X63" i="65"/>
  <c r="Y63" i="65"/>
  <c r="Z63" i="65"/>
  <c r="AA63" i="65"/>
  <c r="AB63" i="65"/>
  <c r="AC63" i="65"/>
  <c r="AD63" i="65"/>
  <c r="AE63" i="65"/>
  <c r="AF63" i="65"/>
  <c r="AG63" i="65"/>
  <c r="AH63" i="65"/>
  <c r="AI63" i="65"/>
  <c r="AJ63" i="65"/>
  <c r="AK63" i="65"/>
  <c r="AL63" i="65"/>
  <c r="AM63" i="65"/>
  <c r="AN63" i="65"/>
  <c r="AN9" i="61" s="1"/>
  <c r="AO63" i="65"/>
  <c r="AP63" i="65"/>
  <c r="AQ63" i="65"/>
  <c r="G64" i="65"/>
  <c r="H64" i="65"/>
  <c r="I64" i="65"/>
  <c r="J64" i="65"/>
  <c r="K64" i="65"/>
  <c r="K10" i="61" s="1"/>
  <c r="L64" i="65"/>
  <c r="M64" i="65"/>
  <c r="N64" i="65"/>
  <c r="O64" i="65"/>
  <c r="P64" i="65"/>
  <c r="Q64" i="65"/>
  <c r="R64" i="65"/>
  <c r="S64" i="65"/>
  <c r="S10" i="61" s="1"/>
  <c r="T64" i="65"/>
  <c r="U64" i="65"/>
  <c r="V64" i="65"/>
  <c r="W64" i="65"/>
  <c r="X64" i="65"/>
  <c r="Y64" i="65"/>
  <c r="Z64" i="65"/>
  <c r="AA64" i="65"/>
  <c r="AA10" i="61" s="1"/>
  <c r="AB64" i="65"/>
  <c r="AC64" i="65"/>
  <c r="AD64" i="65"/>
  <c r="AE64" i="65"/>
  <c r="AF64" i="65"/>
  <c r="AG64" i="65"/>
  <c r="AH64" i="65"/>
  <c r="AI64" i="65"/>
  <c r="AI10" i="61" s="1"/>
  <c r="AJ64" i="65"/>
  <c r="AK64" i="65"/>
  <c r="AL64" i="65"/>
  <c r="AM64" i="65"/>
  <c r="AN64" i="65"/>
  <c r="AO64" i="65"/>
  <c r="AP64" i="65"/>
  <c r="AQ64" i="65"/>
  <c r="AQ10" i="61" s="1"/>
  <c r="G65" i="65"/>
  <c r="H65" i="65"/>
  <c r="I65" i="65"/>
  <c r="J65" i="65"/>
  <c r="K65" i="65"/>
  <c r="L65" i="65"/>
  <c r="M65" i="65"/>
  <c r="N65" i="65"/>
  <c r="N11" i="61" s="1"/>
  <c r="O65" i="65"/>
  <c r="P65" i="65"/>
  <c r="Q65" i="65"/>
  <c r="R65" i="65"/>
  <c r="S65" i="65"/>
  <c r="T65" i="65"/>
  <c r="U65" i="65"/>
  <c r="V65" i="65"/>
  <c r="W65" i="65"/>
  <c r="X65" i="65"/>
  <c r="Y65" i="65"/>
  <c r="Z65" i="65"/>
  <c r="AA65" i="65"/>
  <c r="AB65" i="65"/>
  <c r="AC65" i="65"/>
  <c r="AD65" i="65"/>
  <c r="AD11" i="61" s="1"/>
  <c r="AE65" i="65"/>
  <c r="AF65" i="65"/>
  <c r="AG65" i="65"/>
  <c r="AH65" i="65"/>
  <c r="AI65" i="65"/>
  <c r="AJ65" i="65"/>
  <c r="AK65" i="65"/>
  <c r="AL65" i="65"/>
  <c r="AL11" i="61" s="1"/>
  <c r="AM65" i="65"/>
  <c r="AN65" i="65"/>
  <c r="AO65" i="65"/>
  <c r="AP65" i="65"/>
  <c r="AQ65" i="65"/>
  <c r="G66" i="65"/>
  <c r="H66" i="65"/>
  <c r="I66" i="65"/>
  <c r="I12" i="61" s="1"/>
  <c r="J66" i="65"/>
  <c r="K66" i="65"/>
  <c r="L66" i="65"/>
  <c r="M66" i="65"/>
  <c r="N66" i="65"/>
  <c r="O66" i="65"/>
  <c r="P66" i="65"/>
  <c r="Q66" i="65"/>
  <c r="Q12" i="61" s="1"/>
  <c r="R66" i="65"/>
  <c r="S66" i="65"/>
  <c r="T66" i="65"/>
  <c r="U66" i="65"/>
  <c r="V66" i="65"/>
  <c r="W66" i="65"/>
  <c r="X66" i="65"/>
  <c r="Y66" i="65"/>
  <c r="Y12" i="61" s="1"/>
  <c r="Z66" i="65"/>
  <c r="AA66" i="65"/>
  <c r="AB66" i="65"/>
  <c r="AC66" i="65"/>
  <c r="AD66" i="65"/>
  <c r="AE66" i="65"/>
  <c r="AF66" i="65"/>
  <c r="AG66" i="65"/>
  <c r="AG12" i="61" s="1"/>
  <c r="AH66" i="65"/>
  <c r="AI66" i="65"/>
  <c r="AJ66" i="65"/>
  <c r="AK66" i="65"/>
  <c r="AL66" i="65"/>
  <c r="AM66" i="65"/>
  <c r="AN66" i="65"/>
  <c r="AO66" i="65"/>
  <c r="AO12" i="61" s="1"/>
  <c r="AP66" i="65"/>
  <c r="AQ66" i="65"/>
  <c r="G67" i="65"/>
  <c r="H67" i="65"/>
  <c r="I67" i="65"/>
  <c r="J67" i="65"/>
  <c r="K67" i="65"/>
  <c r="L67" i="65"/>
  <c r="L13" i="61" s="1"/>
  <c r="M67" i="65"/>
  <c r="N67" i="65"/>
  <c r="O67" i="65"/>
  <c r="P67" i="65"/>
  <c r="Q67" i="65"/>
  <c r="R67" i="65"/>
  <c r="S67" i="65"/>
  <c r="T67" i="65"/>
  <c r="T13" i="61" s="1"/>
  <c r="U67" i="65"/>
  <c r="V67" i="65"/>
  <c r="W67" i="65"/>
  <c r="X67" i="65"/>
  <c r="Y67" i="65"/>
  <c r="Z67" i="65"/>
  <c r="AA67" i="65"/>
  <c r="AB67" i="65"/>
  <c r="AC67" i="65"/>
  <c r="AD67" i="65"/>
  <c r="AE67" i="65"/>
  <c r="AF67" i="65"/>
  <c r="AG67" i="65"/>
  <c r="AH67" i="65"/>
  <c r="AI67" i="65"/>
  <c r="AJ67" i="65"/>
  <c r="AJ13" i="61" s="1"/>
  <c r="AK67" i="65"/>
  <c r="AL67" i="65"/>
  <c r="AM67" i="65"/>
  <c r="AN67" i="65"/>
  <c r="AO67" i="65"/>
  <c r="AP67" i="65"/>
  <c r="AQ67" i="65"/>
  <c r="G68" i="65"/>
  <c r="G14" i="61" s="1"/>
  <c r="H68" i="65"/>
  <c r="I68" i="65"/>
  <c r="J68" i="65"/>
  <c r="K68" i="65"/>
  <c r="L68" i="65"/>
  <c r="M68" i="65"/>
  <c r="N68" i="65"/>
  <c r="O68" i="65"/>
  <c r="O14" i="61" s="1"/>
  <c r="P68" i="65"/>
  <c r="Q68" i="65"/>
  <c r="R68" i="65"/>
  <c r="S68" i="65"/>
  <c r="T68" i="65"/>
  <c r="U68" i="65"/>
  <c r="V68" i="65"/>
  <c r="W68" i="65"/>
  <c r="W14" i="61" s="1"/>
  <c r="X68" i="65"/>
  <c r="Y68" i="65"/>
  <c r="Z68" i="65"/>
  <c r="AA68" i="65"/>
  <c r="AB68" i="65"/>
  <c r="AC68" i="65"/>
  <c r="AD68" i="65"/>
  <c r="AE68" i="65"/>
  <c r="AE14" i="61" s="1"/>
  <c r="AF68" i="65"/>
  <c r="AG68" i="65"/>
  <c r="AH68" i="65"/>
  <c r="AI68" i="65"/>
  <c r="AJ68" i="65"/>
  <c r="AK68" i="65"/>
  <c r="AL68" i="65"/>
  <c r="AM68" i="65"/>
  <c r="AM14" i="61" s="1"/>
  <c r="AN68" i="65"/>
  <c r="AO68" i="65"/>
  <c r="AP68" i="65"/>
  <c r="AQ68" i="65"/>
  <c r="G69" i="65"/>
  <c r="H69" i="65"/>
  <c r="I69" i="65"/>
  <c r="J69" i="65"/>
  <c r="J15" i="61" s="1"/>
  <c r="K69" i="65"/>
  <c r="L69" i="65"/>
  <c r="M69" i="65"/>
  <c r="N69" i="65"/>
  <c r="O69" i="65"/>
  <c r="P69" i="65"/>
  <c r="Q69" i="65"/>
  <c r="R69" i="65"/>
  <c r="S69" i="65"/>
  <c r="T69" i="65"/>
  <c r="U69" i="65"/>
  <c r="V69" i="65"/>
  <c r="W69" i="65"/>
  <c r="X69" i="65"/>
  <c r="Y69" i="65"/>
  <c r="Z69" i="65"/>
  <c r="Z15" i="61" s="1"/>
  <c r="AA69" i="65"/>
  <c r="AB69" i="65"/>
  <c r="AC69" i="65"/>
  <c r="AD69" i="65"/>
  <c r="AE69" i="65"/>
  <c r="AF69" i="65"/>
  <c r="AG69" i="65"/>
  <c r="AH69" i="65"/>
  <c r="AH15" i="61" s="1"/>
  <c r="AI69" i="65"/>
  <c r="AJ69" i="65"/>
  <c r="AK69" i="65"/>
  <c r="AL69" i="65"/>
  <c r="AM69" i="65"/>
  <c r="AN69" i="65"/>
  <c r="AO69" i="65"/>
  <c r="AP69" i="65"/>
  <c r="AP15" i="61" s="1"/>
  <c r="AQ69" i="65"/>
  <c r="G70" i="65"/>
  <c r="H70" i="65"/>
  <c r="I70" i="65"/>
  <c r="J70" i="65"/>
  <c r="K70" i="65"/>
  <c r="L70" i="65"/>
  <c r="M70" i="65"/>
  <c r="M16" i="61" s="1"/>
  <c r="N70" i="65"/>
  <c r="O70" i="65"/>
  <c r="P70" i="65"/>
  <c r="Q70" i="65"/>
  <c r="R70" i="65"/>
  <c r="S70" i="65"/>
  <c r="T70" i="65"/>
  <c r="U70" i="65"/>
  <c r="U16" i="61" s="1"/>
  <c r="V70" i="65"/>
  <c r="W70" i="65"/>
  <c r="X70" i="65"/>
  <c r="Y70" i="65"/>
  <c r="Z70" i="65"/>
  <c r="AA70" i="65"/>
  <c r="AB70" i="65"/>
  <c r="AC70" i="65"/>
  <c r="AC16" i="61" s="1"/>
  <c r="AD70" i="65"/>
  <c r="AE70" i="65"/>
  <c r="AF70" i="65"/>
  <c r="AG70" i="65"/>
  <c r="AH70" i="65"/>
  <c r="AI70" i="65"/>
  <c r="AJ70" i="65"/>
  <c r="AK70" i="65"/>
  <c r="AK16" i="61" s="1"/>
  <c r="AL70" i="65"/>
  <c r="AM70" i="65"/>
  <c r="AN70" i="65"/>
  <c r="AO70" i="65"/>
  <c r="AP70" i="65"/>
  <c r="AQ70" i="65"/>
  <c r="G71" i="65"/>
  <c r="H71" i="65"/>
  <c r="H17" i="61" s="1"/>
  <c r="I71" i="65"/>
  <c r="J71" i="65"/>
  <c r="K71" i="65"/>
  <c r="L71" i="65"/>
  <c r="M71" i="65"/>
  <c r="N71" i="65"/>
  <c r="O71" i="65"/>
  <c r="P71" i="65"/>
  <c r="Q71" i="65"/>
  <c r="R71" i="65"/>
  <c r="S71" i="65"/>
  <c r="T71" i="65"/>
  <c r="U71" i="65"/>
  <c r="V71" i="65"/>
  <c r="W71" i="65"/>
  <c r="X71" i="65"/>
  <c r="X17" i="61" s="1"/>
  <c r="Y71" i="65"/>
  <c r="Z71" i="65"/>
  <c r="AA71" i="65"/>
  <c r="AB71" i="65"/>
  <c r="AC71" i="65"/>
  <c r="AD71" i="65"/>
  <c r="AE71" i="65"/>
  <c r="AF71" i="65"/>
  <c r="AF17" i="61" s="1"/>
  <c r="AG71" i="65"/>
  <c r="AH71" i="65"/>
  <c r="AI71" i="65"/>
  <c r="AJ71" i="65"/>
  <c r="AK71" i="65"/>
  <c r="AL71" i="65"/>
  <c r="AM71" i="65"/>
  <c r="AN71" i="65"/>
  <c r="AN17" i="61" s="1"/>
  <c r="AO71" i="65"/>
  <c r="AP71" i="65"/>
  <c r="AQ71" i="65"/>
  <c r="G72" i="65"/>
  <c r="H72" i="65"/>
  <c r="I72" i="65"/>
  <c r="J72" i="65"/>
  <c r="K72" i="65"/>
  <c r="K18" i="61" s="1"/>
  <c r="L72" i="65"/>
  <c r="M72" i="65"/>
  <c r="N72" i="65"/>
  <c r="O72" i="65"/>
  <c r="P72" i="65"/>
  <c r="Q72" i="65"/>
  <c r="R72" i="65"/>
  <c r="S72" i="65"/>
  <c r="S18" i="61" s="1"/>
  <c r="T72" i="65"/>
  <c r="U72" i="65"/>
  <c r="V72" i="65"/>
  <c r="W72" i="65"/>
  <c r="X72" i="65"/>
  <c r="Y72" i="65"/>
  <c r="Z72" i="65"/>
  <c r="AA72" i="65"/>
  <c r="AA18" i="61" s="1"/>
  <c r="AB72" i="65"/>
  <c r="AC72" i="65"/>
  <c r="AD72" i="65"/>
  <c r="AE72" i="65"/>
  <c r="AF72" i="65"/>
  <c r="AG72" i="65"/>
  <c r="AH72" i="65"/>
  <c r="AI72" i="65"/>
  <c r="AI18" i="61" s="1"/>
  <c r="AJ72" i="65"/>
  <c r="AK72" i="65"/>
  <c r="AL72" i="65"/>
  <c r="AM72" i="65"/>
  <c r="AN72" i="65"/>
  <c r="AO72" i="65"/>
  <c r="AP72" i="65"/>
  <c r="AQ72" i="65"/>
  <c r="AQ18" i="61" s="1"/>
  <c r="G73" i="65"/>
  <c r="H73" i="65"/>
  <c r="I73" i="65"/>
  <c r="J73" i="65"/>
  <c r="K73" i="65"/>
  <c r="L73" i="65"/>
  <c r="M73" i="65"/>
  <c r="N73" i="65"/>
  <c r="O73" i="65"/>
  <c r="P73" i="65"/>
  <c r="Q73" i="65"/>
  <c r="R73" i="65"/>
  <c r="S73" i="65"/>
  <c r="T73" i="65"/>
  <c r="U73" i="65"/>
  <c r="V73" i="65"/>
  <c r="V20" i="61" s="1"/>
  <c r="W73" i="65"/>
  <c r="X73" i="65"/>
  <c r="Y73" i="65"/>
  <c r="Z73" i="65"/>
  <c r="AA73" i="65"/>
  <c r="AB73" i="65"/>
  <c r="AC73" i="65"/>
  <c r="AD73" i="65"/>
  <c r="AD20" i="61" s="1"/>
  <c r="AE73" i="65"/>
  <c r="AF73" i="65"/>
  <c r="AG73" i="65"/>
  <c r="AH73" i="65"/>
  <c r="AI73" i="65"/>
  <c r="AJ73" i="65"/>
  <c r="AK73" i="65"/>
  <c r="AL73" i="65"/>
  <c r="AL20" i="61" s="1"/>
  <c r="AM73" i="65"/>
  <c r="AN73" i="65"/>
  <c r="AO73" i="65"/>
  <c r="AP73" i="65"/>
  <c r="AQ73" i="65"/>
  <c r="G74" i="65"/>
  <c r="H74" i="65"/>
  <c r="I74" i="65"/>
  <c r="I21" i="61" s="1"/>
  <c r="J74" i="65"/>
  <c r="K74" i="65"/>
  <c r="L74" i="65"/>
  <c r="M74" i="65"/>
  <c r="N74" i="65"/>
  <c r="O74" i="65"/>
  <c r="P74" i="65"/>
  <c r="Q74" i="65"/>
  <c r="Q21" i="61" s="1"/>
  <c r="R74" i="65"/>
  <c r="S74" i="65"/>
  <c r="T74" i="65"/>
  <c r="U74" i="65"/>
  <c r="V74" i="65"/>
  <c r="W74" i="65"/>
  <c r="X74" i="65"/>
  <c r="Y74" i="65"/>
  <c r="Y21" i="61" s="1"/>
  <c r="Z74" i="65"/>
  <c r="AA74" i="65"/>
  <c r="AB74" i="65"/>
  <c r="AC74" i="65"/>
  <c r="AD74" i="65"/>
  <c r="AE74" i="65"/>
  <c r="AF74" i="65"/>
  <c r="AG74" i="65"/>
  <c r="AG21" i="61" s="1"/>
  <c r="AH74" i="65"/>
  <c r="AI74" i="65"/>
  <c r="AJ74" i="65"/>
  <c r="AK74" i="65"/>
  <c r="AL74" i="65"/>
  <c r="AM74" i="65"/>
  <c r="AN74" i="65"/>
  <c r="AO74" i="65"/>
  <c r="AO21" i="61" s="1"/>
  <c r="AP74" i="65"/>
  <c r="AQ74" i="65"/>
  <c r="G75" i="65"/>
  <c r="H75" i="65"/>
  <c r="I75" i="65"/>
  <c r="J75" i="65"/>
  <c r="K75" i="65"/>
  <c r="L75" i="65"/>
  <c r="M75" i="65"/>
  <c r="N75" i="65"/>
  <c r="O75" i="65"/>
  <c r="P75" i="65"/>
  <c r="Q75" i="65"/>
  <c r="R75" i="65"/>
  <c r="S75" i="65"/>
  <c r="T75" i="65"/>
  <c r="T24" i="61" s="1"/>
  <c r="U75" i="65"/>
  <c r="V75" i="65"/>
  <c r="W75" i="65"/>
  <c r="X75" i="65"/>
  <c r="Y75" i="65"/>
  <c r="Z75" i="65"/>
  <c r="AA75" i="65"/>
  <c r="AB75" i="65"/>
  <c r="AB24" i="61" s="1"/>
  <c r="AC75" i="65"/>
  <c r="AD75" i="65"/>
  <c r="AE75" i="65"/>
  <c r="AF75" i="65"/>
  <c r="AG75" i="65"/>
  <c r="AH75" i="65"/>
  <c r="AI75" i="65"/>
  <c r="AJ75" i="65"/>
  <c r="AJ24" i="61" s="1"/>
  <c r="AK75" i="65"/>
  <c r="AL75" i="65"/>
  <c r="AM75" i="65"/>
  <c r="AN75" i="65"/>
  <c r="AO75" i="65"/>
  <c r="AP75" i="65"/>
  <c r="AQ75" i="65"/>
  <c r="G76" i="65"/>
  <c r="G25" i="61" s="1"/>
  <c r="H76" i="65"/>
  <c r="I76" i="65"/>
  <c r="J76" i="65"/>
  <c r="K76" i="65"/>
  <c r="L76" i="65"/>
  <c r="M76" i="65"/>
  <c r="N76" i="65"/>
  <c r="O76" i="65"/>
  <c r="O25" i="61" s="1"/>
  <c r="P76" i="65"/>
  <c r="Q76" i="65"/>
  <c r="R76" i="65"/>
  <c r="S76" i="65"/>
  <c r="T76" i="65"/>
  <c r="U76" i="65"/>
  <c r="V76" i="65"/>
  <c r="W76" i="65"/>
  <c r="W25" i="61" s="1"/>
  <c r="X76" i="65"/>
  <c r="Y76" i="65"/>
  <c r="Z76" i="65"/>
  <c r="AA76" i="65"/>
  <c r="AB76" i="65"/>
  <c r="AC76" i="65"/>
  <c r="AD76" i="65"/>
  <c r="AE76" i="65"/>
  <c r="AE25" i="61" s="1"/>
  <c r="AF76" i="65"/>
  <c r="AG76" i="65"/>
  <c r="AH76" i="65"/>
  <c r="AI76" i="65"/>
  <c r="AJ76" i="65"/>
  <c r="AK76" i="65"/>
  <c r="AL76" i="65"/>
  <c r="AM76" i="65"/>
  <c r="AM25" i="61" s="1"/>
  <c r="AN76" i="65"/>
  <c r="AO76" i="65"/>
  <c r="AP76" i="65"/>
  <c r="AQ76" i="65"/>
  <c r="G77" i="65"/>
  <c r="H77" i="65"/>
  <c r="I77" i="65"/>
  <c r="J77" i="65"/>
  <c r="J26" i="61" s="1"/>
  <c r="K77" i="65"/>
  <c r="L77" i="65"/>
  <c r="M77" i="65"/>
  <c r="N77" i="65"/>
  <c r="O77" i="65"/>
  <c r="P77" i="65"/>
  <c r="Q77" i="65"/>
  <c r="R77" i="65"/>
  <c r="S77" i="65"/>
  <c r="T77" i="65"/>
  <c r="U77" i="65"/>
  <c r="V77" i="65"/>
  <c r="W77" i="65"/>
  <c r="X77" i="65"/>
  <c r="Y77" i="65"/>
  <c r="Z77" i="65"/>
  <c r="Z26" i="61" s="1"/>
  <c r="AA77" i="65"/>
  <c r="AB77" i="65"/>
  <c r="AC77" i="65"/>
  <c r="AD77" i="65"/>
  <c r="AE77" i="65"/>
  <c r="AF77" i="65"/>
  <c r="AG77" i="65"/>
  <c r="AH77" i="65"/>
  <c r="AH26" i="61" s="1"/>
  <c r="AI77" i="65"/>
  <c r="AJ77" i="65"/>
  <c r="AK77" i="65"/>
  <c r="AL77" i="65"/>
  <c r="AM77" i="65"/>
  <c r="AN77" i="65"/>
  <c r="AO77" i="65"/>
  <c r="AP77" i="65"/>
  <c r="AP26" i="61" s="1"/>
  <c r="AQ77" i="65"/>
  <c r="G78" i="65"/>
  <c r="H78" i="65"/>
  <c r="I78" i="65"/>
  <c r="J78" i="65"/>
  <c r="K78" i="65"/>
  <c r="L78" i="65"/>
  <c r="M78" i="65"/>
  <c r="M30" i="61" s="1"/>
  <c r="N78" i="65"/>
  <c r="O78" i="65"/>
  <c r="P78" i="65"/>
  <c r="Q78" i="65"/>
  <c r="R78" i="65"/>
  <c r="S78" i="65"/>
  <c r="T78" i="65"/>
  <c r="U78" i="65"/>
  <c r="U30" i="61" s="1"/>
  <c r="V78" i="65"/>
  <c r="W78" i="65"/>
  <c r="X78" i="65"/>
  <c r="Y78" i="65"/>
  <c r="Z78" i="65"/>
  <c r="AA78" i="65"/>
  <c r="AB78" i="65"/>
  <c r="AC78" i="65"/>
  <c r="AC30" i="61" s="1"/>
  <c r="AD78" i="65"/>
  <c r="AE78" i="65"/>
  <c r="AF78" i="65"/>
  <c r="AG78" i="65"/>
  <c r="AH78" i="65"/>
  <c r="AI78" i="65"/>
  <c r="AJ78" i="65"/>
  <c r="AK78" i="65"/>
  <c r="AK30" i="61" s="1"/>
  <c r="AL78" i="65"/>
  <c r="AM78" i="65"/>
  <c r="AN78" i="65"/>
  <c r="AO78" i="65"/>
  <c r="AP78" i="65"/>
  <c r="AQ78" i="65"/>
  <c r="G79" i="65"/>
  <c r="H79" i="65"/>
  <c r="H31" i="61" s="1"/>
  <c r="I79" i="65"/>
  <c r="J79" i="65"/>
  <c r="K79" i="65"/>
  <c r="L79" i="65"/>
  <c r="M79" i="65"/>
  <c r="N79" i="65"/>
  <c r="O79" i="65"/>
  <c r="P79" i="65"/>
  <c r="P31" i="61" s="1"/>
  <c r="Q79" i="65"/>
  <c r="R79" i="65"/>
  <c r="S79" i="65"/>
  <c r="T79" i="65"/>
  <c r="U79" i="65"/>
  <c r="V79" i="65"/>
  <c r="W79" i="65"/>
  <c r="X79" i="65"/>
  <c r="Y79" i="65"/>
  <c r="Z79" i="65"/>
  <c r="AA79" i="65"/>
  <c r="AB79" i="65"/>
  <c r="AC79" i="65"/>
  <c r="AD79" i="65"/>
  <c r="AE79" i="65"/>
  <c r="AF79" i="65"/>
  <c r="AF31" i="61" s="1"/>
  <c r="AG79" i="65"/>
  <c r="AH79" i="65"/>
  <c r="AI79" i="65"/>
  <c r="AJ79" i="65"/>
  <c r="AK79" i="65"/>
  <c r="AL79" i="65"/>
  <c r="AM79" i="65"/>
  <c r="AN79" i="65"/>
  <c r="AN31" i="61" s="1"/>
  <c r="AO79" i="65"/>
  <c r="AP79" i="65"/>
  <c r="AQ79" i="65"/>
  <c r="G80" i="65"/>
  <c r="H80" i="65"/>
  <c r="I80" i="65"/>
  <c r="J80" i="65"/>
  <c r="K80" i="65"/>
  <c r="K32" i="61" s="1"/>
  <c r="L80" i="65"/>
  <c r="M80" i="65"/>
  <c r="N80" i="65"/>
  <c r="O80" i="65"/>
  <c r="P80" i="65"/>
  <c r="Q80" i="65"/>
  <c r="R80" i="65"/>
  <c r="S80" i="65"/>
  <c r="S32" i="61" s="1"/>
  <c r="T80" i="65"/>
  <c r="U80" i="65"/>
  <c r="V80" i="65"/>
  <c r="W80" i="65"/>
  <c r="X80" i="65"/>
  <c r="Y80" i="65"/>
  <c r="Z80" i="65"/>
  <c r="AA80" i="65"/>
  <c r="AA32" i="61" s="1"/>
  <c r="AB80" i="65"/>
  <c r="AC80" i="65"/>
  <c r="AD80" i="65"/>
  <c r="AE80" i="65"/>
  <c r="AF80" i="65"/>
  <c r="AG80" i="65"/>
  <c r="AH80" i="65"/>
  <c r="AI80" i="65"/>
  <c r="AI32" i="61" s="1"/>
  <c r="AJ80" i="65"/>
  <c r="AK80" i="65"/>
  <c r="AL80" i="65"/>
  <c r="AM80" i="65"/>
  <c r="AN80" i="65"/>
  <c r="AO80" i="65"/>
  <c r="AP80" i="65"/>
  <c r="AQ80" i="65"/>
  <c r="AQ32" i="61" s="1"/>
  <c r="G81" i="65"/>
  <c r="H81" i="65"/>
  <c r="I81" i="65"/>
  <c r="J81" i="65"/>
  <c r="K81" i="65"/>
  <c r="L81" i="65"/>
  <c r="M81" i="65"/>
  <c r="N81" i="65"/>
  <c r="N34" i="61" s="1"/>
  <c r="O81" i="65"/>
  <c r="P81" i="65"/>
  <c r="Q81" i="65"/>
  <c r="R81" i="65"/>
  <c r="S81" i="65"/>
  <c r="T81" i="65"/>
  <c r="U81" i="65"/>
  <c r="V81" i="65"/>
  <c r="W81" i="65"/>
  <c r="X81" i="65"/>
  <c r="Y81" i="65"/>
  <c r="Z81" i="65"/>
  <c r="AA81" i="65"/>
  <c r="AB81" i="65"/>
  <c r="AC81" i="65"/>
  <c r="AD81" i="65"/>
  <c r="AD34" i="61" s="1"/>
  <c r="AE81" i="65"/>
  <c r="AF81" i="65"/>
  <c r="AG81" i="65"/>
  <c r="AH81" i="65"/>
  <c r="AI81" i="65"/>
  <c r="AJ81" i="65"/>
  <c r="AK81" i="65"/>
  <c r="AL81" i="65"/>
  <c r="AL34" i="61" s="1"/>
  <c r="AM81" i="65"/>
  <c r="AN81" i="65"/>
  <c r="AO81" i="65"/>
  <c r="AP81" i="65"/>
  <c r="AQ81" i="65"/>
  <c r="G82" i="65"/>
  <c r="H82" i="65"/>
  <c r="I82" i="65"/>
  <c r="I35" i="61" s="1"/>
  <c r="J82" i="65"/>
  <c r="K82" i="65"/>
  <c r="L82" i="65"/>
  <c r="M82" i="65"/>
  <c r="N82" i="65"/>
  <c r="O82" i="65"/>
  <c r="P82" i="65"/>
  <c r="Q82" i="65"/>
  <c r="Q35" i="61" s="1"/>
  <c r="R82" i="65"/>
  <c r="S82" i="65"/>
  <c r="T82" i="65"/>
  <c r="U82" i="65"/>
  <c r="V82" i="65"/>
  <c r="W82" i="65"/>
  <c r="X82" i="65"/>
  <c r="Y82" i="65"/>
  <c r="Y35" i="61" s="1"/>
  <c r="Z82" i="65"/>
  <c r="AA82" i="65"/>
  <c r="AB82" i="65"/>
  <c r="AC82" i="65"/>
  <c r="AD82" i="65"/>
  <c r="AE82" i="65"/>
  <c r="AF82" i="65"/>
  <c r="AG82" i="65"/>
  <c r="AG35" i="61" s="1"/>
  <c r="AH82" i="65"/>
  <c r="AI82" i="65"/>
  <c r="AJ82" i="65"/>
  <c r="AK82" i="65"/>
  <c r="AL82" i="65"/>
  <c r="AM82" i="65"/>
  <c r="AN82" i="65"/>
  <c r="AO82" i="65"/>
  <c r="AO35" i="61" s="1"/>
  <c r="AP82" i="65"/>
  <c r="AQ82" i="65"/>
  <c r="G83" i="65"/>
  <c r="H83" i="65"/>
  <c r="I83" i="65"/>
  <c r="J83" i="65"/>
  <c r="K83" i="65"/>
  <c r="L83" i="65"/>
  <c r="L36" i="61" s="1"/>
  <c r="M83" i="65"/>
  <c r="N83" i="65"/>
  <c r="O83" i="65"/>
  <c r="P83" i="65"/>
  <c r="Q83" i="65"/>
  <c r="R83" i="65"/>
  <c r="S83" i="65"/>
  <c r="T83" i="65"/>
  <c r="T36" i="61" s="1"/>
  <c r="U83" i="65"/>
  <c r="V83" i="65"/>
  <c r="W83" i="65"/>
  <c r="X83" i="65"/>
  <c r="Y83" i="65"/>
  <c r="Z83" i="65"/>
  <c r="AA83" i="65"/>
  <c r="AB83" i="65"/>
  <c r="AC83" i="65"/>
  <c r="AD83" i="65"/>
  <c r="AE83" i="65"/>
  <c r="AF83" i="65"/>
  <c r="AG83" i="65"/>
  <c r="AH83" i="65"/>
  <c r="AI83" i="65"/>
  <c r="AJ83" i="65"/>
  <c r="AJ36" i="61" s="1"/>
  <c r="AK83" i="65"/>
  <c r="AL83" i="65"/>
  <c r="AM83" i="65"/>
  <c r="AN83" i="65"/>
  <c r="AO83" i="65"/>
  <c r="AP83" i="65"/>
  <c r="AQ83" i="65"/>
  <c r="G84" i="65"/>
  <c r="H84" i="65"/>
  <c r="I84" i="65"/>
  <c r="J84" i="65"/>
  <c r="K84" i="65"/>
  <c r="L84" i="65"/>
  <c r="M84" i="65"/>
  <c r="N84" i="65"/>
  <c r="O84" i="65"/>
  <c r="O37" i="61" s="1"/>
  <c r="P84" i="65"/>
  <c r="Q84" i="65"/>
  <c r="R84" i="65"/>
  <c r="S84" i="65"/>
  <c r="T84" i="65"/>
  <c r="U84" i="65"/>
  <c r="V84" i="65"/>
  <c r="W84" i="65"/>
  <c r="W37" i="61" s="1"/>
  <c r="X84" i="65"/>
  <c r="Y84" i="65"/>
  <c r="Z84" i="65"/>
  <c r="AA84" i="65"/>
  <c r="AB84" i="65"/>
  <c r="AC84" i="65"/>
  <c r="AD84" i="65"/>
  <c r="AE84" i="65"/>
  <c r="AE37" i="61" s="1"/>
  <c r="AF84" i="65"/>
  <c r="AG84" i="65"/>
  <c r="AH84" i="65"/>
  <c r="AI84" i="65"/>
  <c r="AJ84" i="65"/>
  <c r="AK84" i="65"/>
  <c r="AL84" i="65"/>
  <c r="AM84" i="65"/>
  <c r="AM37" i="61" s="1"/>
  <c r="AN84" i="65"/>
  <c r="AO84" i="65"/>
  <c r="AP84" i="65"/>
  <c r="AQ84" i="65"/>
  <c r="G85" i="65"/>
  <c r="H85" i="65"/>
  <c r="I85" i="65"/>
  <c r="J85" i="65"/>
  <c r="J38" i="61" s="1"/>
  <c r="K85" i="65"/>
  <c r="L85" i="65"/>
  <c r="M85" i="65"/>
  <c r="N85" i="65"/>
  <c r="O85" i="65"/>
  <c r="P85" i="65"/>
  <c r="Q85" i="65"/>
  <c r="R85" i="65"/>
  <c r="R38" i="61" s="1"/>
  <c r="S85" i="65"/>
  <c r="T85" i="65"/>
  <c r="U85" i="65"/>
  <c r="V85" i="65"/>
  <c r="W85" i="65"/>
  <c r="X85" i="65"/>
  <c r="Y85" i="65"/>
  <c r="Z85" i="65"/>
  <c r="Z38" i="61" s="1"/>
  <c r="AA85" i="65"/>
  <c r="AB85" i="65"/>
  <c r="AC85" i="65"/>
  <c r="AD85" i="65"/>
  <c r="AE85" i="65"/>
  <c r="AF85" i="65"/>
  <c r="AG85" i="65"/>
  <c r="AH85" i="65"/>
  <c r="AH38" i="61" s="1"/>
  <c r="AI85" i="65"/>
  <c r="AJ85" i="65"/>
  <c r="AK85" i="65"/>
  <c r="AL85" i="65"/>
  <c r="AM85" i="65"/>
  <c r="AN85" i="65"/>
  <c r="AO85" i="65"/>
  <c r="AP85" i="65"/>
  <c r="AQ85" i="65"/>
  <c r="G86" i="65"/>
  <c r="H86" i="65"/>
  <c r="I86" i="65"/>
  <c r="J86" i="65"/>
  <c r="K86" i="65"/>
  <c r="L86" i="65"/>
  <c r="M86" i="65"/>
  <c r="M39" i="61" s="1"/>
  <c r="N86" i="65"/>
  <c r="O86" i="65"/>
  <c r="P86" i="65"/>
  <c r="Q86" i="65"/>
  <c r="R86" i="65"/>
  <c r="S86" i="65"/>
  <c r="T86" i="65"/>
  <c r="U86" i="65"/>
  <c r="U39" i="61" s="1"/>
  <c r="V86" i="65"/>
  <c r="W86" i="65"/>
  <c r="X86" i="65"/>
  <c r="Y86" i="65"/>
  <c r="Z86" i="65"/>
  <c r="AA86" i="65"/>
  <c r="AB86" i="65"/>
  <c r="AC86" i="65"/>
  <c r="AC39" i="61" s="1"/>
  <c r="AD86" i="65"/>
  <c r="AE86" i="65"/>
  <c r="AF86" i="65"/>
  <c r="AG86" i="65"/>
  <c r="AH86" i="65"/>
  <c r="AI86" i="65"/>
  <c r="AJ86" i="65"/>
  <c r="AK86" i="65"/>
  <c r="AK39" i="61" s="1"/>
  <c r="AL86" i="65"/>
  <c r="AM86" i="65"/>
  <c r="AN86" i="65"/>
  <c r="AO86" i="65"/>
  <c r="AP86" i="65"/>
  <c r="AQ86" i="65"/>
  <c r="G87" i="65"/>
  <c r="H87" i="65"/>
  <c r="H40" i="61" s="1"/>
  <c r="I87" i="65"/>
  <c r="J87" i="65"/>
  <c r="K87" i="65"/>
  <c r="L87" i="65"/>
  <c r="M87" i="65"/>
  <c r="N87" i="65"/>
  <c r="O87" i="65"/>
  <c r="P87" i="65"/>
  <c r="P40" i="61" s="1"/>
  <c r="Q87" i="65"/>
  <c r="R87" i="65"/>
  <c r="S87" i="65"/>
  <c r="T87" i="65"/>
  <c r="U87" i="65"/>
  <c r="V87" i="65"/>
  <c r="W87" i="65"/>
  <c r="X87" i="65"/>
  <c r="X40" i="61" s="1"/>
  <c r="Y87" i="65"/>
  <c r="Z87" i="65"/>
  <c r="AA87" i="65"/>
  <c r="AB87" i="65"/>
  <c r="AC87" i="65"/>
  <c r="AD87" i="65"/>
  <c r="AE87" i="65"/>
  <c r="AF87" i="65"/>
  <c r="AF40" i="61" s="1"/>
  <c r="AG87" i="65"/>
  <c r="AH87" i="65"/>
  <c r="AI87" i="65"/>
  <c r="AJ87" i="65"/>
  <c r="AK87" i="65"/>
  <c r="AL87" i="65"/>
  <c r="AM87" i="65"/>
  <c r="AN87" i="65"/>
  <c r="AO87" i="65"/>
  <c r="AP87" i="65"/>
  <c r="AQ87" i="65"/>
  <c r="G88" i="65"/>
  <c r="H88" i="65"/>
  <c r="I88" i="65"/>
  <c r="J88" i="65"/>
  <c r="K88" i="65"/>
  <c r="K41" i="61" s="1"/>
  <c r="L88" i="65"/>
  <c r="M88" i="65"/>
  <c r="N88" i="65"/>
  <c r="O88" i="65"/>
  <c r="P88" i="65"/>
  <c r="Q88" i="65"/>
  <c r="R88" i="65"/>
  <c r="S88" i="65"/>
  <c r="S41" i="61" s="1"/>
  <c r="T88" i="65"/>
  <c r="U88" i="65"/>
  <c r="V88" i="65"/>
  <c r="W88" i="65"/>
  <c r="X88" i="65"/>
  <c r="Y88" i="65"/>
  <c r="Z88" i="65"/>
  <c r="AA88" i="65"/>
  <c r="AA41" i="61" s="1"/>
  <c r="AB88" i="65"/>
  <c r="AC88" i="65"/>
  <c r="AD88" i="65"/>
  <c r="AE88" i="65"/>
  <c r="AF88" i="65"/>
  <c r="AG88" i="65"/>
  <c r="AH88" i="65"/>
  <c r="AI88" i="65"/>
  <c r="AI41" i="61" s="1"/>
  <c r="AJ88" i="65"/>
  <c r="AK88" i="65"/>
  <c r="AL88" i="65"/>
  <c r="AM88" i="65"/>
  <c r="AN88" i="65"/>
  <c r="AO88" i="65"/>
  <c r="AP88" i="65"/>
  <c r="AQ88" i="65"/>
  <c r="AQ41" i="61" s="1"/>
  <c r="G89" i="65"/>
  <c r="H89" i="65"/>
  <c r="I89" i="65"/>
  <c r="J89" i="65"/>
  <c r="K89" i="65"/>
  <c r="L89" i="65"/>
  <c r="M89" i="65"/>
  <c r="N89" i="65"/>
  <c r="N42" i="61" s="1"/>
  <c r="O89" i="65"/>
  <c r="P89" i="65"/>
  <c r="Q89" i="65"/>
  <c r="R89" i="65"/>
  <c r="S89" i="65"/>
  <c r="T89" i="65"/>
  <c r="U89" i="65"/>
  <c r="V89" i="65"/>
  <c r="V42" i="61" s="1"/>
  <c r="W89" i="65"/>
  <c r="X89" i="65"/>
  <c r="Y89" i="65"/>
  <c r="Z89" i="65"/>
  <c r="AA89" i="65"/>
  <c r="AB89" i="65"/>
  <c r="AC89" i="65"/>
  <c r="AD89" i="65"/>
  <c r="AD42" i="61" s="1"/>
  <c r="AE89" i="65"/>
  <c r="AF89" i="65"/>
  <c r="AG89" i="65"/>
  <c r="AH89" i="65"/>
  <c r="AI89" i="65"/>
  <c r="AJ89" i="65"/>
  <c r="AK89" i="65"/>
  <c r="AL89" i="65"/>
  <c r="AL42" i="61" s="1"/>
  <c r="AM89" i="65"/>
  <c r="AN89" i="65"/>
  <c r="AO89" i="65"/>
  <c r="AP89" i="65"/>
  <c r="AQ89" i="65"/>
  <c r="G90" i="65"/>
  <c r="H90" i="65"/>
  <c r="I90" i="65"/>
  <c r="J90" i="65"/>
  <c r="K90" i="65"/>
  <c r="L90" i="65"/>
  <c r="M90" i="65"/>
  <c r="N90" i="65"/>
  <c r="O90" i="65"/>
  <c r="P90" i="65"/>
  <c r="Q90" i="65"/>
  <c r="Q43" i="61" s="1"/>
  <c r="R90" i="65"/>
  <c r="S90" i="65"/>
  <c r="T90" i="65"/>
  <c r="U90" i="65"/>
  <c r="V90" i="65"/>
  <c r="W90" i="65"/>
  <c r="X90" i="65"/>
  <c r="Y90" i="65"/>
  <c r="Y43" i="61" s="1"/>
  <c r="Z90" i="65"/>
  <c r="AA90" i="65"/>
  <c r="AB90" i="65"/>
  <c r="AC90" i="65"/>
  <c r="AD90" i="65"/>
  <c r="AE90" i="65"/>
  <c r="AF90" i="65"/>
  <c r="AG90" i="65"/>
  <c r="AG43" i="61" s="1"/>
  <c r="AH90" i="65"/>
  <c r="AI90" i="65"/>
  <c r="AJ90" i="65"/>
  <c r="AK90" i="65"/>
  <c r="AL90" i="65"/>
  <c r="AM90" i="65"/>
  <c r="AN90" i="65"/>
  <c r="AO90" i="65"/>
  <c r="AO43" i="61" s="1"/>
  <c r="AP90" i="65"/>
  <c r="AQ90" i="65"/>
  <c r="G91" i="65"/>
  <c r="H91" i="65"/>
  <c r="I91" i="65"/>
  <c r="J91" i="65"/>
  <c r="K91" i="65"/>
  <c r="L91" i="65"/>
  <c r="L44" i="61" s="1"/>
  <c r="M91" i="65"/>
  <c r="N91" i="65"/>
  <c r="O91" i="65"/>
  <c r="P91" i="65"/>
  <c r="Q91" i="65"/>
  <c r="R91" i="65"/>
  <c r="S91" i="65"/>
  <c r="T91" i="65"/>
  <c r="T44" i="61" s="1"/>
  <c r="U91" i="65"/>
  <c r="V91" i="65"/>
  <c r="W91" i="65"/>
  <c r="X91" i="65"/>
  <c r="Y91" i="65"/>
  <c r="Z91" i="65"/>
  <c r="AA91" i="65"/>
  <c r="AB91" i="65"/>
  <c r="AB44" i="61" s="1"/>
  <c r="AC91" i="65"/>
  <c r="AD91" i="65"/>
  <c r="AE91" i="65"/>
  <c r="AF91" i="65"/>
  <c r="AG91" i="65"/>
  <c r="AH91" i="65"/>
  <c r="AI91" i="65"/>
  <c r="AJ91" i="65"/>
  <c r="AJ44" i="61" s="1"/>
  <c r="AK91" i="65"/>
  <c r="AL91" i="65"/>
  <c r="AM91" i="65"/>
  <c r="AN91" i="65"/>
  <c r="AO91" i="65"/>
  <c r="AP91" i="65"/>
  <c r="AQ91" i="65"/>
  <c r="N3" i="61"/>
  <c r="L5" i="61"/>
  <c r="AM6" i="61"/>
  <c r="H22" i="61"/>
  <c r="AI23" i="61"/>
  <c r="Y28" i="61"/>
  <c r="AE33" i="61"/>
  <c r="X9" i="61"/>
  <c r="V11" i="61"/>
  <c r="AB13" i="61"/>
  <c r="R15" i="61"/>
  <c r="P17" i="61"/>
  <c r="N20" i="61"/>
  <c r="L24" i="61"/>
  <c r="R26" i="61"/>
  <c r="X31" i="61"/>
  <c r="V34" i="61"/>
  <c r="AB36" i="61"/>
  <c r="AP38" i="61"/>
  <c r="AN40" i="61"/>
  <c r="I43" i="61"/>
  <c r="E50" i="65"/>
  <c r="E51" i="65"/>
  <c r="E52" i="65"/>
  <c r="E53" i="65"/>
  <c r="E54" i="65"/>
  <c r="E55" i="65"/>
  <c r="E22" i="61" s="1"/>
  <c r="E56" i="65"/>
  <c r="E23" i="61" s="1"/>
  <c r="E57" i="65"/>
  <c r="E27" i="61" s="1"/>
  <c r="E58" i="65"/>
  <c r="E59" i="65"/>
  <c r="E60" i="65"/>
  <c r="E61" i="65"/>
  <c r="E62" i="65"/>
  <c r="E63" i="65"/>
  <c r="E9" i="61" s="1"/>
  <c r="E64" i="65"/>
  <c r="E10" i="61" s="1"/>
  <c r="E65" i="65"/>
  <c r="E11" i="61" s="1"/>
  <c r="E66" i="65"/>
  <c r="E67" i="65"/>
  <c r="E68" i="65"/>
  <c r="E69" i="65"/>
  <c r="E70" i="65"/>
  <c r="E71" i="65"/>
  <c r="E17" i="61" s="1"/>
  <c r="E72" i="65"/>
  <c r="E73" i="65"/>
  <c r="E20" i="61" s="1"/>
  <c r="E74" i="65"/>
  <c r="E75" i="65"/>
  <c r="E76" i="65"/>
  <c r="E77" i="65"/>
  <c r="E78" i="65"/>
  <c r="E79" i="65"/>
  <c r="E31" i="61" s="1"/>
  <c r="E80" i="65"/>
  <c r="E32" i="61" s="1"/>
  <c r="E81" i="65"/>
  <c r="E82" i="65"/>
  <c r="E83" i="65"/>
  <c r="E84" i="65"/>
  <c r="E85" i="65"/>
  <c r="E86" i="65"/>
  <c r="E87" i="65"/>
  <c r="E40" i="61" s="1"/>
  <c r="E88" i="65"/>
  <c r="E41" i="61" s="1"/>
  <c r="E89" i="65"/>
  <c r="E42" i="61" s="1"/>
  <c r="E90" i="65"/>
  <c r="E91" i="65"/>
  <c r="E34" i="61"/>
  <c r="E49" i="65"/>
  <c r="D31" i="61"/>
  <c r="F97" i="65"/>
  <c r="F98" i="65"/>
  <c r="F99" i="65"/>
  <c r="F100" i="65"/>
  <c r="F101" i="65"/>
  <c r="F102" i="65"/>
  <c r="F103" i="65"/>
  <c r="F104" i="65"/>
  <c r="F27" i="68" s="1"/>
  <c r="F105" i="65"/>
  <c r="F106" i="65"/>
  <c r="F107" i="65"/>
  <c r="F108" i="65"/>
  <c r="F109" i="65"/>
  <c r="F110" i="65"/>
  <c r="F111" i="65"/>
  <c r="F112" i="65"/>
  <c r="F11" i="68" s="1"/>
  <c r="F113" i="65"/>
  <c r="F114" i="65"/>
  <c r="F115" i="65"/>
  <c r="F116" i="65"/>
  <c r="F117" i="65"/>
  <c r="F118" i="65"/>
  <c r="F119" i="65"/>
  <c r="F120" i="65"/>
  <c r="F20" i="68" s="1"/>
  <c r="F121" i="65"/>
  <c r="F122" i="65"/>
  <c r="F123" i="65"/>
  <c r="F124" i="65"/>
  <c r="F125" i="65"/>
  <c r="F126" i="65"/>
  <c r="F127" i="65"/>
  <c r="F128" i="65"/>
  <c r="F129" i="65"/>
  <c r="F130" i="65"/>
  <c r="F131" i="65"/>
  <c r="F132" i="65"/>
  <c r="F133" i="65"/>
  <c r="F134" i="65"/>
  <c r="F135" i="65"/>
  <c r="F136" i="65"/>
  <c r="F42" i="68" s="1"/>
  <c r="F137" i="65"/>
  <c r="F138" i="65"/>
  <c r="F10" i="68"/>
  <c r="F18" i="68"/>
  <c r="F34" i="68"/>
  <c r="F96" i="65"/>
  <c r="F4" i="68"/>
  <c r="E97" i="65"/>
  <c r="E98" i="65"/>
  <c r="E99" i="65"/>
  <c r="E100" i="65"/>
  <c r="E101" i="65"/>
  <c r="E102" i="65"/>
  <c r="E103" i="65"/>
  <c r="E104" i="65"/>
  <c r="E27" i="68" s="1"/>
  <c r="E105" i="65"/>
  <c r="E106" i="65"/>
  <c r="E107" i="65"/>
  <c r="E108" i="65"/>
  <c r="E109" i="65"/>
  <c r="E110" i="65"/>
  <c r="E111" i="65"/>
  <c r="E112" i="65"/>
  <c r="E11" i="68" s="1"/>
  <c r="E113" i="65"/>
  <c r="E114" i="65"/>
  <c r="E115" i="65"/>
  <c r="E116" i="65"/>
  <c r="E117" i="65"/>
  <c r="E118" i="65"/>
  <c r="E119" i="65"/>
  <c r="E120" i="65"/>
  <c r="E20" i="68" s="1"/>
  <c r="E121" i="65"/>
  <c r="E122" i="65"/>
  <c r="E123" i="65"/>
  <c r="E124" i="65"/>
  <c r="E125" i="65"/>
  <c r="E126" i="65"/>
  <c r="E127" i="65"/>
  <c r="E128" i="65"/>
  <c r="E34" i="68" s="1"/>
  <c r="E129" i="65"/>
  <c r="E130" i="65"/>
  <c r="E131" i="65"/>
  <c r="E132" i="65"/>
  <c r="E133" i="65"/>
  <c r="E134" i="65"/>
  <c r="E135" i="65"/>
  <c r="E136" i="65"/>
  <c r="E42" i="68" s="1"/>
  <c r="E137" i="65"/>
  <c r="E138" i="65"/>
  <c r="E96" i="65"/>
  <c r="P3" i="61"/>
  <c r="X3" i="61"/>
  <c r="AF3" i="61"/>
  <c r="AN3" i="61"/>
  <c r="M4" i="61"/>
  <c r="U4" i="61"/>
  <c r="AK4" i="61"/>
  <c r="J5" i="61"/>
  <c r="R5" i="61"/>
  <c r="Z5" i="61"/>
  <c r="AH5" i="61"/>
  <c r="AP5" i="61"/>
  <c r="L7" i="61"/>
  <c r="T7" i="61"/>
  <c r="AB7" i="61"/>
  <c r="AJ7" i="61"/>
  <c r="I19" i="61"/>
  <c r="Q19" i="61"/>
  <c r="AG19" i="61"/>
  <c r="AO19" i="61"/>
  <c r="N22" i="61"/>
  <c r="V22" i="61"/>
  <c r="AD22" i="61"/>
  <c r="AL22" i="61"/>
  <c r="P27" i="61"/>
  <c r="X27" i="61"/>
  <c r="AF27" i="61"/>
  <c r="AN27" i="61"/>
  <c r="M28" i="61"/>
  <c r="U28" i="61"/>
  <c r="AK28" i="61"/>
  <c r="J29" i="61"/>
  <c r="R29" i="61"/>
  <c r="Z29" i="61"/>
  <c r="AH29" i="61"/>
  <c r="AP29" i="61"/>
  <c r="I8" i="61"/>
  <c r="Q8" i="61"/>
  <c r="Y8" i="61"/>
  <c r="AO8" i="61"/>
  <c r="N9" i="61"/>
  <c r="V9" i="61"/>
  <c r="AD9" i="61"/>
  <c r="AL9" i="61"/>
  <c r="P11" i="61"/>
  <c r="X11" i="61"/>
  <c r="AF11" i="61"/>
  <c r="AN11" i="61"/>
  <c r="M12" i="61"/>
  <c r="U12" i="61"/>
  <c r="AK12" i="61"/>
  <c r="J13" i="61"/>
  <c r="R13" i="61"/>
  <c r="Z13" i="61"/>
  <c r="AH13" i="61"/>
  <c r="AP13" i="61"/>
  <c r="L15" i="61"/>
  <c r="T15" i="61"/>
  <c r="AB15" i="61"/>
  <c r="AJ15" i="61"/>
  <c r="I16" i="61"/>
  <c r="Q16" i="61"/>
  <c r="Y16" i="61"/>
  <c r="AG16" i="61"/>
  <c r="N17" i="61"/>
  <c r="V17" i="61"/>
  <c r="AD17" i="61"/>
  <c r="AL17" i="61"/>
  <c r="P20" i="61"/>
  <c r="X20" i="61"/>
  <c r="AF20" i="61"/>
  <c r="AN20" i="61"/>
  <c r="M21" i="61"/>
  <c r="U21" i="61"/>
  <c r="AC21" i="61"/>
  <c r="J24" i="61"/>
  <c r="R24" i="61"/>
  <c r="Z24" i="61"/>
  <c r="AH24" i="61"/>
  <c r="AP24" i="61"/>
  <c r="L26" i="61"/>
  <c r="T26" i="61"/>
  <c r="AB26" i="61"/>
  <c r="AJ26" i="61"/>
  <c r="I30" i="61"/>
  <c r="Q30" i="61"/>
  <c r="Y30" i="61"/>
  <c r="AG30" i="61"/>
  <c r="AO30" i="61"/>
  <c r="V31" i="61"/>
  <c r="AD31" i="61"/>
  <c r="AL31" i="61"/>
  <c r="X34" i="61"/>
  <c r="AF34" i="61"/>
  <c r="AN34" i="61"/>
  <c r="M35" i="61"/>
  <c r="U35" i="61"/>
  <c r="AC35" i="61"/>
  <c r="AK35" i="61"/>
  <c r="R36" i="61"/>
  <c r="Z36" i="61"/>
  <c r="AH36" i="61"/>
  <c r="AP36" i="61"/>
  <c r="T38" i="61"/>
  <c r="AB38" i="61"/>
  <c r="AJ38" i="61"/>
  <c r="I39" i="61"/>
  <c r="Q39" i="61"/>
  <c r="Y39" i="61"/>
  <c r="AG39" i="61"/>
  <c r="AO39" i="61"/>
  <c r="V40" i="61"/>
  <c r="AD40" i="61"/>
  <c r="AL40" i="61"/>
  <c r="X42" i="61"/>
  <c r="AF42" i="61"/>
  <c r="AN42" i="61"/>
  <c r="M43" i="61"/>
  <c r="U43" i="61"/>
  <c r="AC43" i="61"/>
  <c r="AK43" i="61"/>
  <c r="J44" i="61"/>
  <c r="Z44" i="61"/>
  <c r="AH44" i="61"/>
  <c r="AP44" i="61"/>
  <c r="AC4" i="61"/>
  <c r="Y19" i="61"/>
  <c r="AC28" i="61"/>
  <c r="AG8" i="61"/>
  <c r="AC12" i="61"/>
  <c r="AO16" i="61"/>
  <c r="AK21" i="61"/>
  <c r="N31" i="61"/>
  <c r="P34" i="61"/>
  <c r="J36" i="61"/>
  <c r="L38" i="61"/>
  <c r="N40" i="61"/>
  <c r="P42" i="61"/>
  <c r="R44" i="61"/>
  <c r="G96" i="65"/>
  <c r="H96" i="65"/>
  <c r="I96" i="65"/>
  <c r="J96" i="65"/>
  <c r="K96" i="65"/>
  <c r="L96" i="65"/>
  <c r="M96" i="65"/>
  <c r="N96" i="65"/>
  <c r="O96" i="65"/>
  <c r="P96" i="65"/>
  <c r="Q96" i="65"/>
  <c r="R96" i="65"/>
  <c r="S96" i="65"/>
  <c r="T96" i="65"/>
  <c r="U96" i="65"/>
  <c r="V96" i="65"/>
  <c r="V3" i="68" s="1"/>
  <c r="W96" i="65"/>
  <c r="X96" i="65"/>
  <c r="Y96" i="65"/>
  <c r="Z96" i="65"/>
  <c r="AA96" i="65"/>
  <c r="AB96" i="65"/>
  <c r="AC96" i="65"/>
  <c r="AD96" i="65"/>
  <c r="AD3" i="68" s="1"/>
  <c r="AE96" i="65"/>
  <c r="AF96" i="65"/>
  <c r="AG96" i="65"/>
  <c r="AH96" i="65"/>
  <c r="AI96" i="65"/>
  <c r="AJ96" i="65"/>
  <c r="AK96" i="65"/>
  <c r="AL96" i="65"/>
  <c r="AL3" i="68" s="1"/>
  <c r="AM96" i="65"/>
  <c r="AN96" i="65"/>
  <c r="AO96" i="65"/>
  <c r="AP96" i="65"/>
  <c r="AQ96" i="65"/>
  <c r="G97" i="65"/>
  <c r="H97" i="65"/>
  <c r="I97" i="65"/>
  <c r="I4" i="68" s="1"/>
  <c r="J97" i="65"/>
  <c r="K97" i="65"/>
  <c r="L97" i="65"/>
  <c r="M97" i="65"/>
  <c r="N97" i="65"/>
  <c r="O97" i="65"/>
  <c r="P97" i="65"/>
  <c r="Q97" i="65"/>
  <c r="Q4" i="68" s="1"/>
  <c r="R97" i="65"/>
  <c r="S97" i="65"/>
  <c r="T97" i="65"/>
  <c r="U97" i="65"/>
  <c r="V97" i="65"/>
  <c r="W97" i="65"/>
  <c r="X97" i="65"/>
  <c r="Y97" i="65"/>
  <c r="Y4" i="68" s="1"/>
  <c r="Z97" i="65"/>
  <c r="AA97" i="65"/>
  <c r="AB97" i="65"/>
  <c r="AC97" i="65"/>
  <c r="AD97" i="65"/>
  <c r="AE97" i="65"/>
  <c r="AF97" i="65"/>
  <c r="AG97" i="65"/>
  <c r="AG4" i="68" s="1"/>
  <c r="AH97" i="65"/>
  <c r="AI97" i="65"/>
  <c r="AJ97" i="65"/>
  <c r="AK97" i="65"/>
  <c r="AL97" i="65"/>
  <c r="AM97" i="65"/>
  <c r="AN97" i="65"/>
  <c r="AO97" i="65"/>
  <c r="AO4" i="68" s="1"/>
  <c r="AP97" i="65"/>
  <c r="AQ97" i="65"/>
  <c r="G98" i="65"/>
  <c r="H98" i="65"/>
  <c r="I98" i="65"/>
  <c r="J98" i="65"/>
  <c r="K98" i="65"/>
  <c r="L98" i="65"/>
  <c r="L5" i="68" s="1"/>
  <c r="M98" i="65"/>
  <c r="N98" i="65"/>
  <c r="O98" i="65"/>
  <c r="P98" i="65"/>
  <c r="Q98" i="65"/>
  <c r="R98" i="65"/>
  <c r="S98" i="65"/>
  <c r="T98" i="65"/>
  <c r="T5" i="68" s="1"/>
  <c r="U98" i="65"/>
  <c r="V98" i="65"/>
  <c r="W98" i="65"/>
  <c r="X98" i="65"/>
  <c r="Y98" i="65"/>
  <c r="Z98" i="65"/>
  <c r="AA98" i="65"/>
  <c r="AB98" i="65"/>
  <c r="AB5" i="68" s="1"/>
  <c r="AC98" i="65"/>
  <c r="AD98" i="65"/>
  <c r="AE98" i="65"/>
  <c r="AF98" i="65"/>
  <c r="AG98" i="65"/>
  <c r="AH98" i="65"/>
  <c r="AI98" i="65"/>
  <c r="AJ98" i="65"/>
  <c r="AJ5" i="68" s="1"/>
  <c r="AK98" i="65"/>
  <c r="AL98" i="65"/>
  <c r="AM98" i="65"/>
  <c r="AN98" i="65"/>
  <c r="AO98" i="65"/>
  <c r="AP98" i="65"/>
  <c r="AQ98" i="65"/>
  <c r="G99" i="65"/>
  <c r="H99" i="65"/>
  <c r="I99" i="65"/>
  <c r="J99" i="65"/>
  <c r="K99" i="65"/>
  <c r="L99" i="65"/>
  <c r="M99" i="65"/>
  <c r="N99" i="65"/>
  <c r="O99" i="65"/>
  <c r="O6" i="68" s="1"/>
  <c r="P99" i="65"/>
  <c r="Q99" i="65"/>
  <c r="R99" i="65"/>
  <c r="S99" i="65"/>
  <c r="T99" i="65"/>
  <c r="U99" i="65"/>
  <c r="V99" i="65"/>
  <c r="W99" i="65"/>
  <c r="W6" i="68" s="1"/>
  <c r="X99" i="65"/>
  <c r="Y99" i="65"/>
  <c r="Z99" i="65"/>
  <c r="AA99" i="65"/>
  <c r="AB99" i="65"/>
  <c r="AC99" i="65"/>
  <c r="AD99" i="65"/>
  <c r="AE99" i="65"/>
  <c r="AE6" i="68" s="1"/>
  <c r="AF99" i="65"/>
  <c r="AG99" i="65"/>
  <c r="AH99" i="65"/>
  <c r="AI99" i="65"/>
  <c r="AJ99" i="65"/>
  <c r="AK99" i="65"/>
  <c r="AL99" i="65"/>
  <c r="AM99" i="65"/>
  <c r="AM6" i="68" s="1"/>
  <c r="AN99" i="65"/>
  <c r="AO99" i="65"/>
  <c r="AP99" i="65"/>
  <c r="AQ99" i="65"/>
  <c r="G100" i="65"/>
  <c r="H100" i="65"/>
  <c r="I100" i="65"/>
  <c r="J100" i="65"/>
  <c r="J7" i="68" s="1"/>
  <c r="K100" i="65"/>
  <c r="L100" i="65"/>
  <c r="M100" i="65"/>
  <c r="N100" i="65"/>
  <c r="O100" i="65"/>
  <c r="P100" i="65"/>
  <c r="Q100" i="65"/>
  <c r="R100" i="65"/>
  <c r="R7" i="68" s="1"/>
  <c r="S100" i="65"/>
  <c r="T100" i="65"/>
  <c r="U100" i="65"/>
  <c r="V100" i="65"/>
  <c r="W100" i="65"/>
  <c r="X100" i="65"/>
  <c r="Y100" i="65"/>
  <c r="Z100" i="65"/>
  <c r="Z7" i="68" s="1"/>
  <c r="AA100" i="65"/>
  <c r="AB100" i="65"/>
  <c r="AC100" i="65"/>
  <c r="AD100" i="65"/>
  <c r="AE100" i="65"/>
  <c r="AF100" i="65"/>
  <c r="AG100" i="65"/>
  <c r="AH100" i="65"/>
  <c r="AI100" i="65"/>
  <c r="AJ100" i="65"/>
  <c r="AK100" i="65"/>
  <c r="AL100" i="65"/>
  <c r="AM100" i="65"/>
  <c r="AN100" i="65"/>
  <c r="AO100" i="65"/>
  <c r="AP100" i="65"/>
  <c r="AP7" i="68" s="1"/>
  <c r="AQ100" i="65"/>
  <c r="G101" i="65"/>
  <c r="H101" i="65"/>
  <c r="I101" i="65"/>
  <c r="J101" i="65"/>
  <c r="K101" i="65"/>
  <c r="L101" i="65"/>
  <c r="M101" i="65"/>
  <c r="M19" i="68" s="1"/>
  <c r="N101" i="65"/>
  <c r="O101" i="65"/>
  <c r="P101" i="65"/>
  <c r="Q101" i="65"/>
  <c r="R101" i="65"/>
  <c r="S101" i="65"/>
  <c r="T101" i="65"/>
  <c r="U101" i="65"/>
  <c r="U19" i="68" s="1"/>
  <c r="V101" i="65"/>
  <c r="W101" i="65"/>
  <c r="X101" i="65"/>
  <c r="Y101" i="65"/>
  <c r="Z101" i="65"/>
  <c r="AA101" i="65"/>
  <c r="AB101" i="65"/>
  <c r="AC101" i="65"/>
  <c r="AC19" i="68" s="1"/>
  <c r="AD101" i="65"/>
  <c r="AE101" i="65"/>
  <c r="AF101" i="65"/>
  <c r="AG101" i="65"/>
  <c r="AH101" i="65"/>
  <c r="AI101" i="65"/>
  <c r="AJ101" i="65"/>
  <c r="AK101" i="65"/>
  <c r="AK19" i="68" s="1"/>
  <c r="AL101" i="65"/>
  <c r="AM101" i="65"/>
  <c r="AN101" i="65"/>
  <c r="AO101" i="65"/>
  <c r="AP101" i="65"/>
  <c r="AQ101" i="65"/>
  <c r="G102" i="65"/>
  <c r="H102" i="65"/>
  <c r="H22" i="68" s="1"/>
  <c r="I102" i="65"/>
  <c r="J102" i="65"/>
  <c r="K102" i="65"/>
  <c r="L102" i="65"/>
  <c r="M102" i="65"/>
  <c r="N102" i="65"/>
  <c r="O102" i="65"/>
  <c r="P102" i="65"/>
  <c r="P22" i="68" s="1"/>
  <c r="Q102" i="65"/>
  <c r="R102" i="65"/>
  <c r="S102" i="65"/>
  <c r="T102" i="65"/>
  <c r="U102" i="65"/>
  <c r="V102" i="65"/>
  <c r="W102" i="65"/>
  <c r="X102" i="65"/>
  <c r="Y102" i="65"/>
  <c r="Z102" i="65"/>
  <c r="AA102" i="65"/>
  <c r="AB102" i="65"/>
  <c r="AC102" i="65"/>
  <c r="AD102" i="65"/>
  <c r="AE102" i="65"/>
  <c r="AF102" i="65"/>
  <c r="AF22" i="68" s="1"/>
  <c r="AG102" i="65"/>
  <c r="AH102" i="65"/>
  <c r="AI102" i="65"/>
  <c r="AJ102" i="65"/>
  <c r="AK102" i="65"/>
  <c r="AL102" i="65"/>
  <c r="AM102" i="65"/>
  <c r="AN102" i="65"/>
  <c r="AN22" i="68" s="1"/>
  <c r="AO102" i="65"/>
  <c r="AP102" i="65"/>
  <c r="AQ102" i="65"/>
  <c r="G103" i="65"/>
  <c r="H103" i="65"/>
  <c r="I103" i="65"/>
  <c r="J103" i="65"/>
  <c r="K103" i="65"/>
  <c r="K23" i="68" s="1"/>
  <c r="L103" i="65"/>
  <c r="M103" i="65"/>
  <c r="N103" i="65"/>
  <c r="O103" i="65"/>
  <c r="P103" i="65"/>
  <c r="Q103" i="65"/>
  <c r="R103" i="65"/>
  <c r="S103" i="65"/>
  <c r="S23" i="68" s="1"/>
  <c r="T103" i="65"/>
  <c r="U103" i="65"/>
  <c r="V103" i="65"/>
  <c r="W103" i="65"/>
  <c r="X103" i="65"/>
  <c r="Y103" i="65"/>
  <c r="Z103" i="65"/>
  <c r="AA103" i="65"/>
  <c r="AA23" i="68" s="1"/>
  <c r="AB103" i="65"/>
  <c r="AC103" i="65"/>
  <c r="AD103" i="65"/>
  <c r="AE103" i="65"/>
  <c r="AF103" i="65"/>
  <c r="AG103" i="65"/>
  <c r="AH103" i="65"/>
  <c r="AI103" i="65"/>
  <c r="AI23" i="68" s="1"/>
  <c r="AJ103" i="65"/>
  <c r="AK103" i="65"/>
  <c r="AL103" i="65"/>
  <c r="AM103" i="65"/>
  <c r="AN103" i="65"/>
  <c r="AO103" i="65"/>
  <c r="AP103" i="65"/>
  <c r="AQ103" i="65"/>
  <c r="AQ23" i="68" s="1"/>
  <c r="G104" i="65"/>
  <c r="H104" i="65"/>
  <c r="I104" i="65"/>
  <c r="J104" i="65"/>
  <c r="K104" i="65"/>
  <c r="L104" i="65"/>
  <c r="M104" i="65"/>
  <c r="N104" i="65"/>
  <c r="O104" i="65"/>
  <c r="P104" i="65"/>
  <c r="Q104" i="65"/>
  <c r="R104" i="65"/>
  <c r="S104" i="65"/>
  <c r="T104" i="65"/>
  <c r="U104" i="65"/>
  <c r="V104" i="65"/>
  <c r="V27" i="68" s="1"/>
  <c r="W104" i="65"/>
  <c r="X104" i="65"/>
  <c r="Y104" i="65"/>
  <c r="Z104" i="65"/>
  <c r="AA104" i="65"/>
  <c r="AB104" i="65"/>
  <c r="AC104" i="65"/>
  <c r="AD104" i="65"/>
  <c r="AD27" i="68" s="1"/>
  <c r="AE104" i="65"/>
  <c r="AF104" i="65"/>
  <c r="AG104" i="65"/>
  <c r="AH104" i="65"/>
  <c r="AI104" i="65"/>
  <c r="AJ104" i="65"/>
  <c r="AK104" i="65"/>
  <c r="AL104" i="65"/>
  <c r="AL27" i="68" s="1"/>
  <c r="AM104" i="65"/>
  <c r="AN104" i="65"/>
  <c r="AO104" i="65"/>
  <c r="AP104" i="65"/>
  <c r="AQ104" i="65"/>
  <c r="G105" i="65"/>
  <c r="H105" i="65"/>
  <c r="I105" i="65"/>
  <c r="I28" i="68" s="1"/>
  <c r="J105" i="65"/>
  <c r="K105" i="65"/>
  <c r="L105" i="65"/>
  <c r="M105" i="65"/>
  <c r="N105" i="65"/>
  <c r="O105" i="65"/>
  <c r="P105" i="65"/>
  <c r="Q105" i="65"/>
  <c r="Q28" i="68" s="1"/>
  <c r="R105" i="65"/>
  <c r="S105" i="65"/>
  <c r="T105" i="65"/>
  <c r="U105" i="65"/>
  <c r="V105" i="65"/>
  <c r="W105" i="65"/>
  <c r="X105" i="65"/>
  <c r="Y105" i="65"/>
  <c r="Y28" i="68" s="1"/>
  <c r="Z105" i="65"/>
  <c r="AA105" i="65"/>
  <c r="AB105" i="65"/>
  <c r="AC105" i="65"/>
  <c r="AD105" i="65"/>
  <c r="AE105" i="65"/>
  <c r="AF105" i="65"/>
  <c r="AG105" i="65"/>
  <c r="AG28" i="68" s="1"/>
  <c r="AH105" i="65"/>
  <c r="AI105" i="65"/>
  <c r="AJ105" i="65"/>
  <c r="AK105" i="65"/>
  <c r="AL105" i="65"/>
  <c r="AM105" i="65"/>
  <c r="AN105" i="65"/>
  <c r="AO105" i="65"/>
  <c r="AP105" i="65"/>
  <c r="AQ105" i="65"/>
  <c r="G106" i="65"/>
  <c r="H106" i="65"/>
  <c r="I106" i="65"/>
  <c r="J106" i="65"/>
  <c r="K106" i="65"/>
  <c r="L106" i="65"/>
  <c r="L29" i="68" s="1"/>
  <c r="M106" i="65"/>
  <c r="N106" i="65"/>
  <c r="O106" i="65"/>
  <c r="P106" i="65"/>
  <c r="Q106" i="65"/>
  <c r="R106" i="65"/>
  <c r="S106" i="65"/>
  <c r="T106" i="65"/>
  <c r="T29" i="68" s="1"/>
  <c r="U106" i="65"/>
  <c r="V106" i="65"/>
  <c r="W106" i="65"/>
  <c r="X106" i="65"/>
  <c r="Y106" i="65"/>
  <c r="Z106" i="65"/>
  <c r="AA106" i="65"/>
  <c r="AB106" i="65"/>
  <c r="AB29" i="68" s="1"/>
  <c r="AC106" i="65"/>
  <c r="AD106" i="65"/>
  <c r="AE106" i="65"/>
  <c r="AF106" i="65"/>
  <c r="AG106" i="65"/>
  <c r="AH106" i="65"/>
  <c r="AI106" i="65"/>
  <c r="AJ106" i="65"/>
  <c r="AJ29" i="68" s="1"/>
  <c r="AK106" i="65"/>
  <c r="AL106" i="65"/>
  <c r="AM106" i="65"/>
  <c r="AN106" i="65"/>
  <c r="AO106" i="65"/>
  <c r="AP106" i="65"/>
  <c r="AQ106" i="65"/>
  <c r="G107" i="65"/>
  <c r="G33" i="68" s="1"/>
  <c r="H107" i="65"/>
  <c r="I107" i="65"/>
  <c r="J107" i="65"/>
  <c r="K107" i="65"/>
  <c r="L107" i="65"/>
  <c r="M107" i="65"/>
  <c r="N107" i="65"/>
  <c r="O107" i="65"/>
  <c r="O33" i="68" s="1"/>
  <c r="P107" i="65"/>
  <c r="Q107" i="65"/>
  <c r="R107" i="65"/>
  <c r="S107" i="65"/>
  <c r="T107" i="65"/>
  <c r="U107" i="65"/>
  <c r="V107" i="65"/>
  <c r="W107" i="65"/>
  <c r="W33" i="68" s="1"/>
  <c r="X107" i="65"/>
  <c r="Y107" i="65"/>
  <c r="Z107" i="65"/>
  <c r="AA107" i="65"/>
  <c r="AB107" i="65"/>
  <c r="AC107" i="65"/>
  <c r="AD107" i="65"/>
  <c r="AE107" i="65"/>
  <c r="AF107" i="65"/>
  <c r="AG107" i="65"/>
  <c r="AH107" i="65"/>
  <c r="AI107" i="65"/>
  <c r="AJ107" i="65"/>
  <c r="AK107" i="65"/>
  <c r="AL107" i="65"/>
  <c r="AM107" i="65"/>
  <c r="AM33" i="68" s="1"/>
  <c r="AN107" i="65"/>
  <c r="AO107" i="65"/>
  <c r="AP107" i="65"/>
  <c r="AQ107" i="65"/>
  <c r="G108" i="65"/>
  <c r="H108" i="65"/>
  <c r="I108" i="65"/>
  <c r="J108" i="65"/>
  <c r="K108" i="65"/>
  <c r="L108" i="65"/>
  <c r="M108" i="65"/>
  <c r="N108" i="65"/>
  <c r="O108" i="65"/>
  <c r="P108" i="65"/>
  <c r="Q108" i="65"/>
  <c r="R108" i="65"/>
  <c r="S108" i="65"/>
  <c r="T108" i="65"/>
  <c r="U108" i="65"/>
  <c r="V108" i="65"/>
  <c r="W108" i="65"/>
  <c r="X108" i="65"/>
  <c r="Y108" i="65"/>
  <c r="Z108" i="65"/>
  <c r="AA108" i="65"/>
  <c r="AB108" i="65"/>
  <c r="AC108" i="65"/>
  <c r="AD108" i="65"/>
  <c r="AE108" i="65"/>
  <c r="AF108" i="65"/>
  <c r="AG108" i="65"/>
  <c r="AH108" i="65"/>
  <c r="AI108" i="65"/>
  <c r="AJ108" i="65"/>
  <c r="AK108" i="65"/>
  <c r="AL108" i="65"/>
  <c r="AM108" i="65"/>
  <c r="AN108" i="65"/>
  <c r="AO108" i="65"/>
  <c r="AP108" i="65"/>
  <c r="AQ108" i="65"/>
  <c r="G109" i="65"/>
  <c r="H109" i="65"/>
  <c r="I109" i="65"/>
  <c r="J109" i="65"/>
  <c r="K109" i="65"/>
  <c r="L109" i="65"/>
  <c r="M109" i="65"/>
  <c r="M8" i="68" s="1"/>
  <c r="N109" i="65"/>
  <c r="O109" i="65"/>
  <c r="P109" i="65"/>
  <c r="Q109" i="65"/>
  <c r="R109" i="65"/>
  <c r="S109" i="65"/>
  <c r="T109" i="65"/>
  <c r="U109" i="65"/>
  <c r="U8" i="68" s="1"/>
  <c r="V109" i="65"/>
  <c r="W109" i="65"/>
  <c r="X109" i="65"/>
  <c r="Y109" i="65"/>
  <c r="Z109" i="65"/>
  <c r="AA109" i="65"/>
  <c r="AB109" i="65"/>
  <c r="AC109" i="65"/>
  <c r="AC8" i="68" s="1"/>
  <c r="AD109" i="65"/>
  <c r="AE109" i="65"/>
  <c r="AF109" i="65"/>
  <c r="AG109" i="65"/>
  <c r="AH109" i="65"/>
  <c r="AI109" i="65"/>
  <c r="AJ109" i="65"/>
  <c r="AK109" i="65"/>
  <c r="AK8" i="68" s="1"/>
  <c r="AL109" i="65"/>
  <c r="AM109" i="65"/>
  <c r="AN109" i="65"/>
  <c r="AO109" i="65"/>
  <c r="AP109" i="65"/>
  <c r="AQ109" i="65"/>
  <c r="G110" i="65"/>
  <c r="H110" i="65"/>
  <c r="H9" i="68" s="1"/>
  <c r="I110" i="65"/>
  <c r="J110" i="65"/>
  <c r="K110" i="65"/>
  <c r="L110" i="65"/>
  <c r="M110" i="65"/>
  <c r="N110" i="65"/>
  <c r="O110" i="65"/>
  <c r="P110" i="65"/>
  <c r="P9" i="68" s="1"/>
  <c r="Q110" i="65"/>
  <c r="R110" i="65"/>
  <c r="S110" i="65"/>
  <c r="T110" i="65"/>
  <c r="U110" i="65"/>
  <c r="V110" i="65"/>
  <c r="W110" i="65"/>
  <c r="X110" i="65"/>
  <c r="X9" i="68" s="1"/>
  <c r="Y110" i="65"/>
  <c r="Z110" i="65"/>
  <c r="AA110" i="65"/>
  <c r="AB110" i="65"/>
  <c r="AC110" i="65"/>
  <c r="AD110" i="65"/>
  <c r="AE110" i="65"/>
  <c r="AF110" i="65"/>
  <c r="AF9" i="68" s="1"/>
  <c r="AG110" i="65"/>
  <c r="AH110" i="65"/>
  <c r="AI110" i="65"/>
  <c r="AJ110" i="65"/>
  <c r="AK110" i="65"/>
  <c r="AL110" i="65"/>
  <c r="AM110" i="65"/>
  <c r="AN110" i="65"/>
  <c r="AN9" i="68" s="1"/>
  <c r="AO110" i="65"/>
  <c r="AP110" i="65"/>
  <c r="AQ110" i="65"/>
  <c r="G111" i="65"/>
  <c r="H111" i="65"/>
  <c r="I111" i="65"/>
  <c r="J111" i="65"/>
  <c r="K111" i="65"/>
  <c r="K10" i="68" s="1"/>
  <c r="L111" i="65"/>
  <c r="M111" i="65"/>
  <c r="N111" i="65"/>
  <c r="O111" i="65"/>
  <c r="P111" i="65"/>
  <c r="Q111" i="65"/>
  <c r="R111" i="65"/>
  <c r="S111" i="65"/>
  <c r="S10" i="68" s="1"/>
  <c r="T111" i="65"/>
  <c r="U111" i="65"/>
  <c r="V111" i="65"/>
  <c r="W111" i="65"/>
  <c r="X111" i="65"/>
  <c r="Y111" i="65"/>
  <c r="Z111" i="65"/>
  <c r="AA111" i="65"/>
  <c r="AA10" i="68" s="1"/>
  <c r="AB111" i="65"/>
  <c r="AC111" i="65"/>
  <c r="AD111" i="65"/>
  <c r="AE111" i="65"/>
  <c r="AF111" i="65"/>
  <c r="AG111" i="65"/>
  <c r="AH111" i="65"/>
  <c r="AI111" i="65"/>
  <c r="AI10" i="68" s="1"/>
  <c r="AJ111" i="65"/>
  <c r="AK111" i="65"/>
  <c r="AL111" i="65"/>
  <c r="AM111" i="65"/>
  <c r="AN111" i="65"/>
  <c r="AO111" i="65"/>
  <c r="AP111" i="65"/>
  <c r="AQ111" i="65"/>
  <c r="AQ10" i="68" s="1"/>
  <c r="G112" i="65"/>
  <c r="H112" i="65"/>
  <c r="I112" i="65"/>
  <c r="J112" i="65"/>
  <c r="K112" i="65"/>
  <c r="L112" i="65"/>
  <c r="M112" i="65"/>
  <c r="N112" i="65"/>
  <c r="N11" i="68" s="1"/>
  <c r="O112" i="65"/>
  <c r="P112" i="65"/>
  <c r="Q112" i="65"/>
  <c r="R112" i="65"/>
  <c r="S112" i="65"/>
  <c r="T112" i="65"/>
  <c r="U112" i="65"/>
  <c r="V112" i="65"/>
  <c r="V11" i="68" s="1"/>
  <c r="W112" i="65"/>
  <c r="X112" i="65"/>
  <c r="Y112" i="65"/>
  <c r="Z112" i="65"/>
  <c r="AA112" i="65"/>
  <c r="AB112" i="65"/>
  <c r="AC112" i="65"/>
  <c r="AD112" i="65"/>
  <c r="AD11" i="68" s="1"/>
  <c r="AE112" i="65"/>
  <c r="AF112" i="65"/>
  <c r="AG112" i="65"/>
  <c r="AH112" i="65"/>
  <c r="AI112" i="65"/>
  <c r="AJ112" i="65"/>
  <c r="AK112" i="65"/>
  <c r="AL112" i="65"/>
  <c r="AL11" i="68" s="1"/>
  <c r="AM112" i="65"/>
  <c r="AN112" i="65"/>
  <c r="AO112" i="65"/>
  <c r="AP112" i="65"/>
  <c r="AQ112" i="65"/>
  <c r="G113" i="65"/>
  <c r="H113" i="65"/>
  <c r="I113" i="65"/>
  <c r="I12" i="68" s="1"/>
  <c r="J113" i="65"/>
  <c r="K113" i="65"/>
  <c r="L113" i="65"/>
  <c r="M113" i="65"/>
  <c r="N113" i="65"/>
  <c r="O113" i="65"/>
  <c r="P113" i="65"/>
  <c r="Q113" i="65"/>
  <c r="Q12" i="68" s="1"/>
  <c r="R113" i="65"/>
  <c r="S113" i="65"/>
  <c r="T113" i="65"/>
  <c r="U113" i="65"/>
  <c r="V113" i="65"/>
  <c r="W113" i="65"/>
  <c r="X113" i="65"/>
  <c r="Y113" i="65"/>
  <c r="Z113" i="65"/>
  <c r="AA113" i="65"/>
  <c r="AB113" i="65"/>
  <c r="AC113" i="65"/>
  <c r="AD113" i="65"/>
  <c r="AE113" i="65"/>
  <c r="AF113" i="65"/>
  <c r="AG113" i="65"/>
  <c r="AG12" i="68" s="1"/>
  <c r="AH113" i="65"/>
  <c r="AI113" i="65"/>
  <c r="AJ113" i="65"/>
  <c r="AK113" i="65"/>
  <c r="AL113" i="65"/>
  <c r="AM113" i="65"/>
  <c r="AN113" i="65"/>
  <c r="AO113" i="65"/>
  <c r="AO12" i="68" s="1"/>
  <c r="AP113" i="65"/>
  <c r="AQ113" i="65"/>
  <c r="G114" i="65"/>
  <c r="H114" i="65"/>
  <c r="I114" i="65"/>
  <c r="J114" i="65"/>
  <c r="K114" i="65"/>
  <c r="L114" i="65"/>
  <c r="L13" i="68" s="1"/>
  <c r="M114" i="65"/>
  <c r="N114" i="65"/>
  <c r="O114" i="65"/>
  <c r="P114" i="65"/>
  <c r="Q114" i="65"/>
  <c r="R114" i="65"/>
  <c r="S114" i="65"/>
  <c r="T114" i="65"/>
  <c r="T13" i="68" s="1"/>
  <c r="U114" i="65"/>
  <c r="V114" i="65"/>
  <c r="W114" i="65"/>
  <c r="X114" i="65"/>
  <c r="Y114" i="65"/>
  <c r="Z114" i="65"/>
  <c r="AA114" i="65"/>
  <c r="AB114" i="65"/>
  <c r="AB13" i="68" s="1"/>
  <c r="AC114" i="65"/>
  <c r="AD114" i="65"/>
  <c r="AE114" i="65"/>
  <c r="AF114" i="65"/>
  <c r="AG114" i="65"/>
  <c r="AH114" i="65"/>
  <c r="AI114" i="65"/>
  <c r="AJ114" i="65"/>
  <c r="AJ13" i="68" s="1"/>
  <c r="AK114" i="65"/>
  <c r="AL114" i="65"/>
  <c r="AM114" i="65"/>
  <c r="AN114" i="65"/>
  <c r="AO114" i="65"/>
  <c r="AP114" i="65"/>
  <c r="AQ114" i="65"/>
  <c r="G115" i="65"/>
  <c r="G14" i="68" s="1"/>
  <c r="H115" i="65"/>
  <c r="I115" i="65"/>
  <c r="J115" i="65"/>
  <c r="K115" i="65"/>
  <c r="L115" i="65"/>
  <c r="M115" i="65"/>
  <c r="N115" i="65"/>
  <c r="O115" i="65"/>
  <c r="P115" i="65"/>
  <c r="Q115" i="65"/>
  <c r="R115" i="65"/>
  <c r="S115" i="65"/>
  <c r="T115" i="65"/>
  <c r="U115" i="65"/>
  <c r="V115" i="65"/>
  <c r="W115" i="65"/>
  <c r="W14" i="68" s="1"/>
  <c r="X115" i="65"/>
  <c r="Y115" i="65"/>
  <c r="Z115" i="65"/>
  <c r="AA115" i="65"/>
  <c r="AB115" i="65"/>
  <c r="AC115" i="65"/>
  <c r="AD115" i="65"/>
  <c r="AE115" i="65"/>
  <c r="AE14" i="68" s="1"/>
  <c r="AF115" i="65"/>
  <c r="AG115" i="65"/>
  <c r="AH115" i="65"/>
  <c r="AI115" i="65"/>
  <c r="AJ115" i="65"/>
  <c r="AK115" i="65"/>
  <c r="AL115" i="65"/>
  <c r="AM115" i="65"/>
  <c r="AM14" i="68" s="1"/>
  <c r="AN115" i="65"/>
  <c r="AO115" i="65"/>
  <c r="AP115" i="65"/>
  <c r="AQ115" i="65"/>
  <c r="G116" i="65"/>
  <c r="H116" i="65"/>
  <c r="I116" i="65"/>
  <c r="J116" i="65"/>
  <c r="J15" i="68" s="1"/>
  <c r="K116" i="65"/>
  <c r="L116" i="65"/>
  <c r="M116" i="65"/>
  <c r="N116" i="65"/>
  <c r="O116" i="65"/>
  <c r="P116" i="65"/>
  <c r="Q116" i="65"/>
  <c r="R116" i="65"/>
  <c r="R15" i="68" s="1"/>
  <c r="S116" i="65"/>
  <c r="T116" i="65"/>
  <c r="U116" i="65"/>
  <c r="V116" i="65"/>
  <c r="W116" i="65"/>
  <c r="X116" i="65"/>
  <c r="Y116" i="65"/>
  <c r="Z116" i="65"/>
  <c r="Z15" i="68" s="1"/>
  <c r="AA116" i="65"/>
  <c r="AB116" i="65"/>
  <c r="AC116" i="65"/>
  <c r="AD116" i="65"/>
  <c r="AE116" i="65"/>
  <c r="AF116" i="65"/>
  <c r="AG116" i="65"/>
  <c r="AH116" i="65"/>
  <c r="AH15" i="68" s="1"/>
  <c r="AI116" i="65"/>
  <c r="AJ116" i="65"/>
  <c r="AK116" i="65"/>
  <c r="AL116" i="65"/>
  <c r="AM116" i="65"/>
  <c r="AN116" i="65"/>
  <c r="AO116" i="65"/>
  <c r="AP116" i="65"/>
  <c r="AP15" i="68" s="1"/>
  <c r="AQ116" i="65"/>
  <c r="G117" i="65"/>
  <c r="H117" i="65"/>
  <c r="I117" i="65"/>
  <c r="J117" i="65"/>
  <c r="K117" i="65"/>
  <c r="L117" i="65"/>
  <c r="M117" i="65"/>
  <c r="M16" i="68" s="1"/>
  <c r="N117" i="65"/>
  <c r="O117" i="65"/>
  <c r="P117" i="65"/>
  <c r="Q117" i="65"/>
  <c r="R117" i="65"/>
  <c r="S117" i="65"/>
  <c r="T117" i="65"/>
  <c r="U117" i="65"/>
  <c r="U16" i="68" s="1"/>
  <c r="V117" i="65"/>
  <c r="W117" i="65"/>
  <c r="X117" i="65"/>
  <c r="Y117" i="65"/>
  <c r="Z117" i="65"/>
  <c r="AA117" i="65"/>
  <c r="AB117" i="65"/>
  <c r="AC117" i="65"/>
  <c r="AC16" i="68" s="1"/>
  <c r="AD117" i="65"/>
  <c r="AE117" i="65"/>
  <c r="AF117" i="65"/>
  <c r="AG117" i="65"/>
  <c r="AH117" i="65"/>
  <c r="AI117" i="65"/>
  <c r="AJ117" i="65"/>
  <c r="AK117" i="65"/>
  <c r="AK16" i="68" s="1"/>
  <c r="AL117" i="65"/>
  <c r="AM117" i="65"/>
  <c r="AN117" i="65"/>
  <c r="AO117" i="65"/>
  <c r="AP117" i="65"/>
  <c r="AQ117" i="65"/>
  <c r="G118" i="65"/>
  <c r="H118" i="65"/>
  <c r="I118" i="65"/>
  <c r="J118" i="65"/>
  <c r="K118" i="65"/>
  <c r="L118" i="65"/>
  <c r="M118" i="65"/>
  <c r="N118" i="65"/>
  <c r="O118" i="65"/>
  <c r="P118" i="65"/>
  <c r="P17" i="68" s="1"/>
  <c r="Q118" i="65"/>
  <c r="R118" i="65"/>
  <c r="S118" i="65"/>
  <c r="T118" i="65"/>
  <c r="U118" i="65"/>
  <c r="V118" i="65"/>
  <c r="W118" i="65"/>
  <c r="X118" i="65"/>
  <c r="X17" i="68" s="1"/>
  <c r="Y118" i="65"/>
  <c r="Z118" i="65"/>
  <c r="AA118" i="65"/>
  <c r="AB118" i="65"/>
  <c r="AC118" i="65"/>
  <c r="AD118" i="65"/>
  <c r="AE118" i="65"/>
  <c r="AF118" i="65"/>
  <c r="AF17" i="68" s="1"/>
  <c r="AG118" i="65"/>
  <c r="AH118" i="65"/>
  <c r="AI118" i="65"/>
  <c r="AJ118" i="65"/>
  <c r="AK118" i="65"/>
  <c r="AL118" i="65"/>
  <c r="AM118" i="65"/>
  <c r="AN118" i="65"/>
  <c r="AN17" i="68" s="1"/>
  <c r="AO118" i="65"/>
  <c r="AP118" i="65"/>
  <c r="AQ118" i="65"/>
  <c r="G119" i="65"/>
  <c r="H119" i="65"/>
  <c r="I119" i="65"/>
  <c r="J119" i="65"/>
  <c r="K119" i="65"/>
  <c r="K18" i="68" s="1"/>
  <c r="L119" i="65"/>
  <c r="M119" i="65"/>
  <c r="N119" i="65"/>
  <c r="O119" i="65"/>
  <c r="P119" i="65"/>
  <c r="Q119" i="65"/>
  <c r="R119" i="65"/>
  <c r="S119" i="65"/>
  <c r="S18" i="68" s="1"/>
  <c r="T119" i="65"/>
  <c r="U119" i="65"/>
  <c r="V119" i="65"/>
  <c r="W119" i="65"/>
  <c r="X119" i="65"/>
  <c r="Y119" i="65"/>
  <c r="Z119" i="65"/>
  <c r="AA119" i="65"/>
  <c r="AA18" i="68" s="1"/>
  <c r="AB119" i="65"/>
  <c r="AC119" i="65"/>
  <c r="AD119" i="65"/>
  <c r="AE119" i="65"/>
  <c r="AF119" i="65"/>
  <c r="AG119" i="65"/>
  <c r="AH119" i="65"/>
  <c r="AI119" i="65"/>
  <c r="AJ119" i="65"/>
  <c r="AK119" i="65"/>
  <c r="AL119" i="65"/>
  <c r="AM119" i="65"/>
  <c r="AN119" i="65"/>
  <c r="AO119" i="65"/>
  <c r="AP119" i="65"/>
  <c r="AQ119" i="65"/>
  <c r="AQ18" i="68" s="1"/>
  <c r="G120" i="65"/>
  <c r="H120" i="65"/>
  <c r="I120" i="65"/>
  <c r="J120" i="65"/>
  <c r="K120" i="65"/>
  <c r="L120" i="65"/>
  <c r="M120" i="65"/>
  <c r="N120" i="65"/>
  <c r="N20" i="68" s="1"/>
  <c r="O120" i="65"/>
  <c r="P120" i="65"/>
  <c r="Q120" i="65"/>
  <c r="R120" i="65"/>
  <c r="S120" i="65"/>
  <c r="T120" i="65"/>
  <c r="U120" i="65"/>
  <c r="V120" i="65"/>
  <c r="V20" i="68" s="1"/>
  <c r="W120" i="65"/>
  <c r="X120" i="65"/>
  <c r="Y120" i="65"/>
  <c r="Z120" i="65"/>
  <c r="AA120" i="65"/>
  <c r="AB120" i="65"/>
  <c r="AC120" i="65"/>
  <c r="AD120" i="65"/>
  <c r="AD20" i="68" s="1"/>
  <c r="AE120" i="65"/>
  <c r="AF120" i="65"/>
  <c r="AG120" i="65"/>
  <c r="AH120" i="65"/>
  <c r="AI120" i="65"/>
  <c r="AJ120" i="65"/>
  <c r="AK120" i="65"/>
  <c r="AL120" i="65"/>
  <c r="AL20" i="68" s="1"/>
  <c r="AM120" i="65"/>
  <c r="AN120" i="65"/>
  <c r="AO120" i="65"/>
  <c r="AP120" i="65"/>
  <c r="AQ120" i="65"/>
  <c r="G121" i="65"/>
  <c r="H121" i="65"/>
  <c r="I121" i="65"/>
  <c r="I21" i="68" s="1"/>
  <c r="J121" i="65"/>
  <c r="K121" i="65"/>
  <c r="L121" i="65"/>
  <c r="M121" i="65"/>
  <c r="N121" i="65"/>
  <c r="O121" i="65"/>
  <c r="P121" i="65"/>
  <c r="Q121" i="65"/>
  <c r="Q21" i="68" s="1"/>
  <c r="R121" i="65"/>
  <c r="S121" i="65"/>
  <c r="T121" i="65"/>
  <c r="U121" i="65"/>
  <c r="V121" i="65"/>
  <c r="W121" i="65"/>
  <c r="X121" i="65"/>
  <c r="Y121" i="65"/>
  <c r="Z121" i="65"/>
  <c r="AA121" i="65"/>
  <c r="AB121" i="65"/>
  <c r="AC121" i="65"/>
  <c r="AD121" i="65"/>
  <c r="AE121" i="65"/>
  <c r="AF121" i="65"/>
  <c r="AG121" i="65"/>
  <c r="AG21" i="68" s="1"/>
  <c r="AH121" i="65"/>
  <c r="AI121" i="65"/>
  <c r="AJ121" i="65"/>
  <c r="AK121" i="65"/>
  <c r="AL121" i="65"/>
  <c r="AM121" i="65"/>
  <c r="AN121" i="65"/>
  <c r="AO121" i="65"/>
  <c r="AO21" i="68" s="1"/>
  <c r="AP121" i="65"/>
  <c r="AQ121" i="65"/>
  <c r="G122" i="65"/>
  <c r="H122" i="65"/>
  <c r="I122" i="65"/>
  <c r="J122" i="65"/>
  <c r="K122" i="65"/>
  <c r="L122" i="65"/>
  <c r="L24" i="68" s="1"/>
  <c r="M122" i="65"/>
  <c r="N122" i="65"/>
  <c r="O122" i="65"/>
  <c r="P122" i="65"/>
  <c r="Q122" i="65"/>
  <c r="R122" i="65"/>
  <c r="S122" i="65"/>
  <c r="T122" i="65"/>
  <c r="T24" i="68" s="1"/>
  <c r="U122" i="65"/>
  <c r="V122" i="65"/>
  <c r="W122" i="65"/>
  <c r="X122" i="65"/>
  <c r="Y122" i="65"/>
  <c r="Z122" i="65"/>
  <c r="AA122" i="65"/>
  <c r="AB122" i="65"/>
  <c r="AB24" i="68" s="1"/>
  <c r="AC122" i="65"/>
  <c r="AD122" i="65"/>
  <c r="AE122" i="65"/>
  <c r="AF122" i="65"/>
  <c r="AG122" i="65"/>
  <c r="AH122" i="65"/>
  <c r="AI122" i="65"/>
  <c r="AJ122" i="65"/>
  <c r="AJ24" i="68" s="1"/>
  <c r="AK122" i="65"/>
  <c r="AL122" i="65"/>
  <c r="AM122" i="65"/>
  <c r="AN122" i="65"/>
  <c r="AO122" i="65"/>
  <c r="AP122" i="65"/>
  <c r="AQ122" i="65"/>
  <c r="G123" i="65"/>
  <c r="G25" i="68" s="1"/>
  <c r="H123" i="65"/>
  <c r="I123" i="65"/>
  <c r="J123" i="65"/>
  <c r="K123" i="65"/>
  <c r="L123" i="65"/>
  <c r="M123" i="65"/>
  <c r="N123" i="65"/>
  <c r="O123" i="65"/>
  <c r="P123" i="65"/>
  <c r="Q123" i="65"/>
  <c r="R123" i="65"/>
  <c r="S123" i="65"/>
  <c r="T123" i="65"/>
  <c r="U123" i="65"/>
  <c r="V123" i="65"/>
  <c r="W123" i="65"/>
  <c r="W25" i="68" s="1"/>
  <c r="X123" i="65"/>
  <c r="Y123" i="65"/>
  <c r="Z123" i="65"/>
  <c r="AA123" i="65"/>
  <c r="AB123" i="65"/>
  <c r="AC123" i="65"/>
  <c r="AD123" i="65"/>
  <c r="AE123" i="65"/>
  <c r="AE25" i="68" s="1"/>
  <c r="AF123" i="65"/>
  <c r="AG123" i="65"/>
  <c r="AH123" i="65"/>
  <c r="AI123" i="65"/>
  <c r="AJ123" i="65"/>
  <c r="AK123" i="65"/>
  <c r="AL123" i="65"/>
  <c r="AM123" i="65"/>
  <c r="AM25" i="68" s="1"/>
  <c r="AN123" i="65"/>
  <c r="AO123" i="65"/>
  <c r="AP123" i="65"/>
  <c r="AQ123" i="65"/>
  <c r="G124" i="65"/>
  <c r="H124" i="65"/>
  <c r="I124" i="65"/>
  <c r="J124" i="65"/>
  <c r="J26" i="68" s="1"/>
  <c r="K124" i="65"/>
  <c r="L124" i="65"/>
  <c r="M124" i="65"/>
  <c r="N124" i="65"/>
  <c r="O124" i="65"/>
  <c r="P124" i="65"/>
  <c r="Q124" i="65"/>
  <c r="R124" i="65"/>
  <c r="R26" i="68" s="1"/>
  <c r="S124" i="65"/>
  <c r="T124" i="65"/>
  <c r="U124" i="65"/>
  <c r="V124" i="65"/>
  <c r="W124" i="65"/>
  <c r="X124" i="65"/>
  <c r="Y124" i="65"/>
  <c r="Z124" i="65"/>
  <c r="Z26" i="68" s="1"/>
  <c r="AA124" i="65"/>
  <c r="AB124" i="65"/>
  <c r="AC124" i="65"/>
  <c r="AD124" i="65"/>
  <c r="AE124" i="65"/>
  <c r="AF124" i="65"/>
  <c r="AG124" i="65"/>
  <c r="AH124" i="65"/>
  <c r="AH26" i="68" s="1"/>
  <c r="AI124" i="65"/>
  <c r="AJ124" i="65"/>
  <c r="AK124" i="65"/>
  <c r="AL124" i="65"/>
  <c r="AM124" i="65"/>
  <c r="AN124" i="65"/>
  <c r="AO124" i="65"/>
  <c r="AP124" i="65"/>
  <c r="AQ124" i="65"/>
  <c r="G125" i="65"/>
  <c r="H125" i="65"/>
  <c r="I125" i="65"/>
  <c r="J125" i="65"/>
  <c r="K125" i="65"/>
  <c r="L125" i="65"/>
  <c r="M125" i="65"/>
  <c r="M30" i="68" s="1"/>
  <c r="N125" i="65"/>
  <c r="O125" i="65"/>
  <c r="P125" i="65"/>
  <c r="Q125" i="65"/>
  <c r="R125" i="65"/>
  <c r="S125" i="65"/>
  <c r="T125" i="65"/>
  <c r="U125" i="65"/>
  <c r="U30" i="68" s="1"/>
  <c r="V125" i="65"/>
  <c r="W125" i="65"/>
  <c r="X125" i="65"/>
  <c r="Y125" i="65"/>
  <c r="Z125" i="65"/>
  <c r="AA125" i="65"/>
  <c r="AB125" i="65"/>
  <c r="AC125" i="65"/>
  <c r="AC30" i="68" s="1"/>
  <c r="AD125" i="65"/>
  <c r="AE125" i="65"/>
  <c r="AF125" i="65"/>
  <c r="AG125" i="65"/>
  <c r="AH125" i="65"/>
  <c r="AI125" i="65"/>
  <c r="AJ125" i="65"/>
  <c r="AK125" i="65"/>
  <c r="AK30" i="68" s="1"/>
  <c r="AL125" i="65"/>
  <c r="AM125" i="65"/>
  <c r="AN125" i="65"/>
  <c r="AO125" i="65"/>
  <c r="AP125" i="65"/>
  <c r="AQ125" i="65"/>
  <c r="G126" i="65"/>
  <c r="H126" i="65"/>
  <c r="H31" i="68" s="1"/>
  <c r="I126" i="65"/>
  <c r="J126" i="65"/>
  <c r="K126" i="65"/>
  <c r="L126" i="65"/>
  <c r="M126" i="65"/>
  <c r="N126" i="65"/>
  <c r="O126" i="65"/>
  <c r="P126" i="65"/>
  <c r="P31" i="68" s="1"/>
  <c r="Q126" i="65"/>
  <c r="R126" i="65"/>
  <c r="S126" i="65"/>
  <c r="T126" i="65"/>
  <c r="U126" i="65"/>
  <c r="V126" i="65"/>
  <c r="W126" i="65"/>
  <c r="X126" i="65"/>
  <c r="X31" i="68" s="1"/>
  <c r="Y126" i="65"/>
  <c r="Z126" i="65"/>
  <c r="AA126" i="65"/>
  <c r="AB126" i="65"/>
  <c r="AC126" i="65"/>
  <c r="AD126" i="65"/>
  <c r="AE126" i="65"/>
  <c r="AF126" i="65"/>
  <c r="AG126" i="65"/>
  <c r="AH126" i="65"/>
  <c r="AI126" i="65"/>
  <c r="AJ126" i="65"/>
  <c r="AK126" i="65"/>
  <c r="AL126" i="65"/>
  <c r="AM126" i="65"/>
  <c r="AN126" i="65"/>
  <c r="AN31" i="68" s="1"/>
  <c r="AO126" i="65"/>
  <c r="AP126" i="65"/>
  <c r="AQ126" i="65"/>
  <c r="G127" i="65"/>
  <c r="H127" i="65"/>
  <c r="I127" i="65"/>
  <c r="J127" i="65"/>
  <c r="K127" i="65"/>
  <c r="K32" i="68" s="1"/>
  <c r="L127" i="65"/>
  <c r="M127" i="65"/>
  <c r="N127" i="65"/>
  <c r="O127" i="65"/>
  <c r="P127" i="65"/>
  <c r="Q127" i="65"/>
  <c r="R127" i="65"/>
  <c r="S127" i="65"/>
  <c r="S32" i="68" s="1"/>
  <c r="T127" i="65"/>
  <c r="U127" i="65"/>
  <c r="V127" i="65"/>
  <c r="W127" i="65"/>
  <c r="X127" i="65"/>
  <c r="Y127" i="65"/>
  <c r="Z127" i="65"/>
  <c r="AA127" i="65"/>
  <c r="AA32" i="68" s="1"/>
  <c r="AB127" i="65"/>
  <c r="AC127" i="65"/>
  <c r="AD127" i="65"/>
  <c r="AE127" i="65"/>
  <c r="AF127" i="65"/>
  <c r="AG127" i="65"/>
  <c r="AH127" i="65"/>
  <c r="AI127" i="65"/>
  <c r="AI32" i="68" s="1"/>
  <c r="AJ127" i="65"/>
  <c r="AK127" i="65"/>
  <c r="AL127" i="65"/>
  <c r="AM127" i="65"/>
  <c r="AN127" i="65"/>
  <c r="AO127" i="65"/>
  <c r="AP127" i="65"/>
  <c r="AQ127" i="65"/>
  <c r="AQ32" i="68" s="1"/>
  <c r="G128" i="65"/>
  <c r="H128" i="65"/>
  <c r="I128" i="65"/>
  <c r="J128" i="65"/>
  <c r="K128" i="65"/>
  <c r="L128" i="65"/>
  <c r="M128" i="65"/>
  <c r="N128" i="65"/>
  <c r="N34" i="68" s="1"/>
  <c r="O128" i="65"/>
  <c r="P128" i="65"/>
  <c r="Q128" i="65"/>
  <c r="R128" i="65"/>
  <c r="S128" i="65"/>
  <c r="T128" i="65"/>
  <c r="U128" i="65"/>
  <c r="V128" i="65"/>
  <c r="V34" i="68" s="1"/>
  <c r="W128" i="65"/>
  <c r="X128" i="65"/>
  <c r="Y128" i="65"/>
  <c r="Z128" i="65"/>
  <c r="AA128" i="65"/>
  <c r="AB128" i="65"/>
  <c r="AC128" i="65"/>
  <c r="AD128" i="65"/>
  <c r="AD34" i="68" s="1"/>
  <c r="AE128" i="65"/>
  <c r="AF128" i="65"/>
  <c r="AG128" i="65"/>
  <c r="AH128" i="65"/>
  <c r="AI128" i="65"/>
  <c r="AJ128" i="65"/>
  <c r="AK128" i="65"/>
  <c r="AL128" i="65"/>
  <c r="AL34" i="68" s="1"/>
  <c r="AM128" i="65"/>
  <c r="AN128" i="65"/>
  <c r="AO128" i="65"/>
  <c r="AP128" i="65"/>
  <c r="AQ128" i="65"/>
  <c r="G129" i="65"/>
  <c r="H129" i="65"/>
  <c r="I129" i="65"/>
  <c r="I35" i="68" s="1"/>
  <c r="J129" i="65"/>
  <c r="K129" i="65"/>
  <c r="L129" i="65"/>
  <c r="M129" i="65"/>
  <c r="N129" i="65"/>
  <c r="O129" i="65"/>
  <c r="P129" i="65"/>
  <c r="Q129" i="65"/>
  <c r="Q35" i="68" s="1"/>
  <c r="R129" i="65"/>
  <c r="S129" i="65"/>
  <c r="T129" i="65"/>
  <c r="U129" i="65"/>
  <c r="V129" i="65"/>
  <c r="W129" i="65"/>
  <c r="X129" i="65"/>
  <c r="Y129" i="65"/>
  <c r="Z129" i="65"/>
  <c r="AA129" i="65"/>
  <c r="AB129" i="65"/>
  <c r="AC129" i="65"/>
  <c r="AD129" i="65"/>
  <c r="AE129" i="65"/>
  <c r="AF129" i="65"/>
  <c r="AG129" i="65"/>
  <c r="AG35" i="68" s="1"/>
  <c r="AH129" i="65"/>
  <c r="AI129" i="65"/>
  <c r="AJ129" i="65"/>
  <c r="AK129" i="65"/>
  <c r="AL129" i="65"/>
  <c r="AM129" i="65"/>
  <c r="AN129" i="65"/>
  <c r="AO129" i="65"/>
  <c r="AO35" i="68" s="1"/>
  <c r="AP129" i="65"/>
  <c r="AQ129" i="65"/>
  <c r="G130" i="65"/>
  <c r="H130" i="65"/>
  <c r="I130" i="65"/>
  <c r="J130" i="65"/>
  <c r="K130" i="65"/>
  <c r="L130" i="65"/>
  <c r="L36" i="68" s="1"/>
  <c r="M130" i="65"/>
  <c r="N130" i="65"/>
  <c r="O130" i="65"/>
  <c r="P130" i="65"/>
  <c r="Q130" i="65"/>
  <c r="R130" i="65"/>
  <c r="S130" i="65"/>
  <c r="T130" i="65"/>
  <c r="T36" i="68" s="1"/>
  <c r="U130" i="65"/>
  <c r="V130" i="65"/>
  <c r="W130" i="65"/>
  <c r="X130" i="65"/>
  <c r="Y130" i="65"/>
  <c r="Z130" i="65"/>
  <c r="AA130" i="65"/>
  <c r="AB130" i="65"/>
  <c r="AB36" i="68" s="1"/>
  <c r="AC130" i="65"/>
  <c r="AD130" i="65"/>
  <c r="AE130" i="65"/>
  <c r="AF130" i="65"/>
  <c r="AG130" i="65"/>
  <c r="AH130" i="65"/>
  <c r="AI130" i="65"/>
  <c r="AJ130" i="65"/>
  <c r="AJ36" i="68" s="1"/>
  <c r="AK130" i="65"/>
  <c r="AL130" i="65"/>
  <c r="AM130" i="65"/>
  <c r="AN130" i="65"/>
  <c r="AO130" i="65"/>
  <c r="AP130" i="65"/>
  <c r="AQ130" i="65"/>
  <c r="G131" i="65"/>
  <c r="G37" i="68" s="1"/>
  <c r="H131" i="65"/>
  <c r="I131" i="65"/>
  <c r="J131" i="65"/>
  <c r="K131" i="65"/>
  <c r="L131" i="65"/>
  <c r="M131" i="65"/>
  <c r="N131" i="65"/>
  <c r="O131" i="65"/>
  <c r="P131" i="65"/>
  <c r="Q131" i="65"/>
  <c r="R131" i="65"/>
  <c r="S131" i="65"/>
  <c r="T131" i="65"/>
  <c r="U131" i="65"/>
  <c r="V131" i="65"/>
  <c r="W131" i="65"/>
  <c r="W37" i="68" s="1"/>
  <c r="X131" i="65"/>
  <c r="Y131" i="65"/>
  <c r="Z131" i="65"/>
  <c r="AA131" i="65"/>
  <c r="AB131" i="65"/>
  <c r="AC131" i="65"/>
  <c r="AD131" i="65"/>
  <c r="AE131" i="65"/>
  <c r="AE37" i="68" s="1"/>
  <c r="AF131" i="65"/>
  <c r="AG131" i="65"/>
  <c r="AH131" i="65"/>
  <c r="AI131" i="65"/>
  <c r="AJ131" i="65"/>
  <c r="AK131" i="65"/>
  <c r="AL131" i="65"/>
  <c r="AM131" i="65"/>
  <c r="AM37" i="68" s="1"/>
  <c r="AN131" i="65"/>
  <c r="AO131" i="65"/>
  <c r="AP131" i="65"/>
  <c r="AQ131" i="65"/>
  <c r="G132" i="65"/>
  <c r="H132" i="65"/>
  <c r="I132" i="65"/>
  <c r="J132" i="65"/>
  <c r="J38" i="68" s="1"/>
  <c r="K132" i="65"/>
  <c r="L132" i="65"/>
  <c r="M132" i="65"/>
  <c r="N132" i="65"/>
  <c r="O132" i="65"/>
  <c r="P132" i="65"/>
  <c r="Q132" i="65"/>
  <c r="R132" i="65"/>
  <c r="R38" i="68" s="1"/>
  <c r="S132" i="65"/>
  <c r="T132" i="65"/>
  <c r="U132" i="65"/>
  <c r="V132" i="65"/>
  <c r="W132" i="65"/>
  <c r="X132" i="65"/>
  <c r="Y132" i="65"/>
  <c r="Z132" i="65"/>
  <c r="Z38" i="68" s="1"/>
  <c r="AA132" i="65"/>
  <c r="AB132" i="65"/>
  <c r="AC132" i="65"/>
  <c r="AD132" i="65"/>
  <c r="AE132" i="65"/>
  <c r="AF132" i="65"/>
  <c r="AG132" i="65"/>
  <c r="AH132" i="65"/>
  <c r="AH38" i="68" s="1"/>
  <c r="AI132" i="65"/>
  <c r="AJ132" i="65"/>
  <c r="AK132" i="65"/>
  <c r="AL132" i="65"/>
  <c r="AM132" i="65"/>
  <c r="AN132" i="65"/>
  <c r="AO132" i="65"/>
  <c r="AP132" i="65"/>
  <c r="AQ132" i="65"/>
  <c r="G133" i="65"/>
  <c r="H133" i="65"/>
  <c r="I133" i="65"/>
  <c r="J133" i="65"/>
  <c r="K133" i="65"/>
  <c r="L133" i="65"/>
  <c r="M133" i="65"/>
  <c r="M39" i="68" s="1"/>
  <c r="N133" i="65"/>
  <c r="O133" i="65"/>
  <c r="P133" i="65"/>
  <c r="Q133" i="65"/>
  <c r="R133" i="65"/>
  <c r="S133" i="65"/>
  <c r="T133" i="65"/>
  <c r="U133" i="65"/>
  <c r="U39" i="68" s="1"/>
  <c r="V133" i="65"/>
  <c r="W133" i="65"/>
  <c r="X133" i="65"/>
  <c r="Y133" i="65"/>
  <c r="Z133" i="65"/>
  <c r="AA133" i="65"/>
  <c r="AB133" i="65"/>
  <c r="AC133" i="65"/>
  <c r="AC39" i="68" s="1"/>
  <c r="AD133" i="65"/>
  <c r="AE133" i="65"/>
  <c r="AF133" i="65"/>
  <c r="AG133" i="65"/>
  <c r="AH133" i="65"/>
  <c r="AI133" i="65"/>
  <c r="AJ133" i="65"/>
  <c r="AK133" i="65"/>
  <c r="AK39" i="68" s="1"/>
  <c r="AL133" i="65"/>
  <c r="AM133" i="65"/>
  <c r="AN133" i="65"/>
  <c r="AO133" i="65"/>
  <c r="AP133" i="65"/>
  <c r="AQ133" i="65"/>
  <c r="G134" i="65"/>
  <c r="H134" i="65"/>
  <c r="H40" i="68" s="1"/>
  <c r="I134" i="65"/>
  <c r="J134" i="65"/>
  <c r="K134" i="65"/>
  <c r="L134" i="65"/>
  <c r="M134" i="65"/>
  <c r="N134" i="65"/>
  <c r="O134" i="65"/>
  <c r="P134" i="65"/>
  <c r="P40" i="68" s="1"/>
  <c r="Q134" i="65"/>
  <c r="R134" i="65"/>
  <c r="S134" i="65"/>
  <c r="T134" i="65"/>
  <c r="U134" i="65"/>
  <c r="V134" i="65"/>
  <c r="W134" i="65"/>
  <c r="X134" i="65"/>
  <c r="X40" i="68" s="1"/>
  <c r="Y134" i="65"/>
  <c r="Z134" i="65"/>
  <c r="AA134" i="65"/>
  <c r="AB134" i="65"/>
  <c r="AC134" i="65"/>
  <c r="AD134" i="65"/>
  <c r="AE134" i="65"/>
  <c r="AF134" i="65"/>
  <c r="AG134" i="65"/>
  <c r="AH134" i="65"/>
  <c r="AI134" i="65"/>
  <c r="AJ134" i="65"/>
  <c r="AK134" i="65"/>
  <c r="AL134" i="65"/>
  <c r="AM134" i="65"/>
  <c r="AN134" i="65"/>
  <c r="AN40" i="68" s="1"/>
  <c r="AO134" i="65"/>
  <c r="AP134" i="65"/>
  <c r="AQ134" i="65"/>
  <c r="G135" i="65"/>
  <c r="H135" i="65"/>
  <c r="I135" i="65"/>
  <c r="J135" i="65"/>
  <c r="K135" i="65"/>
  <c r="K41" i="68" s="1"/>
  <c r="L135" i="65"/>
  <c r="M135" i="65"/>
  <c r="N135" i="65"/>
  <c r="O135" i="65"/>
  <c r="P135" i="65"/>
  <c r="Q135" i="65"/>
  <c r="R135" i="65"/>
  <c r="S135" i="65"/>
  <c r="S41" i="68" s="1"/>
  <c r="T135" i="65"/>
  <c r="U135" i="65"/>
  <c r="V135" i="65"/>
  <c r="W135" i="65"/>
  <c r="X135" i="65"/>
  <c r="Y135" i="65"/>
  <c r="Z135" i="65"/>
  <c r="AA135" i="65"/>
  <c r="AA41" i="68" s="1"/>
  <c r="AB135" i="65"/>
  <c r="AC135" i="65"/>
  <c r="AD135" i="65"/>
  <c r="AE135" i="65"/>
  <c r="AF135" i="65"/>
  <c r="AG135" i="65"/>
  <c r="AH135" i="65"/>
  <c r="AI135" i="65"/>
  <c r="AI41" i="68" s="1"/>
  <c r="AJ135" i="65"/>
  <c r="AK135" i="65"/>
  <c r="AL135" i="65"/>
  <c r="AM135" i="65"/>
  <c r="AN135" i="65"/>
  <c r="AO135" i="65"/>
  <c r="AP135" i="65"/>
  <c r="AQ135" i="65"/>
  <c r="AQ41" i="68" s="1"/>
  <c r="G136" i="65"/>
  <c r="H136" i="65"/>
  <c r="I136" i="65"/>
  <c r="J136" i="65"/>
  <c r="K136" i="65"/>
  <c r="L136" i="65"/>
  <c r="M136" i="65"/>
  <c r="N136" i="65"/>
  <c r="N42" i="68" s="1"/>
  <c r="O136" i="65"/>
  <c r="P136" i="65"/>
  <c r="Q136" i="65"/>
  <c r="R136" i="65"/>
  <c r="S136" i="65"/>
  <c r="T136" i="65"/>
  <c r="U136" i="65"/>
  <c r="V136" i="65"/>
  <c r="W136" i="65"/>
  <c r="X136" i="65"/>
  <c r="Y136" i="65"/>
  <c r="Z136" i="65"/>
  <c r="AA136" i="65"/>
  <c r="AB136" i="65"/>
  <c r="AC136" i="65"/>
  <c r="AD136" i="65"/>
  <c r="AD42" i="68" s="1"/>
  <c r="AE136" i="65"/>
  <c r="AF136" i="65"/>
  <c r="AG136" i="65"/>
  <c r="AH136" i="65"/>
  <c r="AI136" i="65"/>
  <c r="AJ136" i="65"/>
  <c r="AK136" i="65"/>
  <c r="AL136" i="65"/>
  <c r="AL42" i="68" s="1"/>
  <c r="AM136" i="65"/>
  <c r="AN136" i="65"/>
  <c r="AO136" i="65"/>
  <c r="AP136" i="65"/>
  <c r="AQ136" i="65"/>
  <c r="G137" i="65"/>
  <c r="H137" i="65"/>
  <c r="I137" i="65"/>
  <c r="I43" i="68" s="1"/>
  <c r="J137" i="65"/>
  <c r="K137" i="65"/>
  <c r="L137" i="65"/>
  <c r="M137" i="65"/>
  <c r="N137" i="65"/>
  <c r="O137" i="65"/>
  <c r="P137" i="65"/>
  <c r="Q137" i="65"/>
  <c r="Q43" i="68" s="1"/>
  <c r="R137" i="65"/>
  <c r="S137" i="65"/>
  <c r="T137" i="65"/>
  <c r="U137" i="65"/>
  <c r="V137" i="65"/>
  <c r="W137" i="65"/>
  <c r="X137" i="65"/>
  <c r="Y137" i="65"/>
  <c r="Y43" i="68" s="1"/>
  <c r="Z137" i="65"/>
  <c r="AA137" i="65"/>
  <c r="AB137" i="65"/>
  <c r="AC137" i="65"/>
  <c r="AD137" i="65"/>
  <c r="AE137" i="65"/>
  <c r="AF137" i="65"/>
  <c r="AG137" i="65"/>
  <c r="AG43" i="68" s="1"/>
  <c r="AH137" i="65"/>
  <c r="AI137" i="65"/>
  <c r="AJ137" i="65"/>
  <c r="AK137" i="65"/>
  <c r="AL137" i="65"/>
  <c r="AM137" i="65"/>
  <c r="AN137" i="65"/>
  <c r="AO137" i="65"/>
  <c r="AO43" i="68" s="1"/>
  <c r="AP137" i="65"/>
  <c r="AQ137" i="65"/>
  <c r="G138" i="65"/>
  <c r="H138" i="65"/>
  <c r="I138" i="65"/>
  <c r="J138" i="65"/>
  <c r="K138" i="65"/>
  <c r="L138" i="65"/>
  <c r="M138" i="65"/>
  <c r="N138" i="65"/>
  <c r="O138" i="65"/>
  <c r="P138" i="65"/>
  <c r="Q138" i="65"/>
  <c r="R138" i="65"/>
  <c r="S138" i="65"/>
  <c r="T138" i="65"/>
  <c r="U138" i="65"/>
  <c r="V138" i="65"/>
  <c r="W138" i="65"/>
  <c r="X138" i="65"/>
  <c r="Y138" i="65"/>
  <c r="Z138" i="65"/>
  <c r="AA138" i="65"/>
  <c r="AB138" i="65"/>
  <c r="AC138" i="65"/>
  <c r="AD138" i="65"/>
  <c r="AE138" i="65"/>
  <c r="AF138" i="65"/>
  <c r="AG138" i="65"/>
  <c r="AH138" i="65"/>
  <c r="AI138" i="65"/>
  <c r="AJ138" i="65"/>
  <c r="AK138" i="65"/>
  <c r="AL138" i="65"/>
  <c r="AM138" i="65"/>
  <c r="AN138" i="65"/>
  <c r="AO138" i="65"/>
  <c r="AP138" i="65"/>
  <c r="AQ138" i="65"/>
  <c r="N3" i="68"/>
  <c r="G6" i="68"/>
  <c r="AH7" i="68"/>
  <c r="X22" i="68"/>
  <c r="N27" i="68"/>
  <c r="AO28" i="68"/>
  <c r="AE33" i="68"/>
  <c r="Y12" i="68"/>
  <c r="O14" i="68"/>
  <c r="H17" i="68"/>
  <c r="AI18" i="68"/>
  <c r="Y21" i="68"/>
  <c r="O25" i="68"/>
  <c r="AP26" i="68"/>
  <c r="AF31" i="68"/>
  <c r="Y35" i="68"/>
  <c r="O37" i="68"/>
  <c r="AP38" i="68"/>
  <c r="AF40" i="68"/>
  <c r="V42" i="68"/>
  <c r="E5" i="68"/>
  <c r="E9" i="68"/>
  <c r="E17" i="68"/>
  <c r="E31" i="68"/>
  <c r="E18" i="68"/>
  <c r="E32" i="68"/>
  <c r="E41" i="68"/>
  <c r="E10" i="68"/>
  <c r="D97" i="65"/>
  <c r="D98" i="65"/>
  <c r="D99" i="65"/>
  <c r="D100" i="65"/>
  <c r="D101" i="65"/>
  <c r="D102" i="65"/>
  <c r="D103" i="65"/>
  <c r="D104" i="65"/>
  <c r="D27" i="68" s="1"/>
  <c r="D105" i="65"/>
  <c r="D106" i="65"/>
  <c r="D107" i="65"/>
  <c r="D108" i="65"/>
  <c r="D109" i="65"/>
  <c r="D110" i="65"/>
  <c r="D111" i="65"/>
  <c r="D112" i="65"/>
  <c r="D11" i="68" s="1"/>
  <c r="D113" i="65"/>
  <c r="D114" i="65"/>
  <c r="D115" i="65"/>
  <c r="D116" i="65"/>
  <c r="D117" i="65"/>
  <c r="D118" i="65"/>
  <c r="D119" i="65"/>
  <c r="D120" i="65"/>
  <c r="D20" i="68" s="1"/>
  <c r="D121" i="65"/>
  <c r="D122" i="65"/>
  <c r="D123" i="65"/>
  <c r="D124" i="65"/>
  <c r="D125" i="65"/>
  <c r="D126" i="65"/>
  <c r="D127" i="65"/>
  <c r="D128" i="65"/>
  <c r="D34" i="68" s="1"/>
  <c r="D129" i="65"/>
  <c r="D130" i="65"/>
  <c r="D131" i="65"/>
  <c r="D132" i="65"/>
  <c r="D133" i="65"/>
  <c r="D134" i="65"/>
  <c r="D135" i="65"/>
  <c r="D136" i="65"/>
  <c r="D137" i="65"/>
  <c r="D138" i="65"/>
  <c r="D96" i="65"/>
  <c r="D42" i="68"/>
  <c r="D82" i="61"/>
  <c r="E82" i="68"/>
  <c r="F82" i="68"/>
  <c r="D82" i="68"/>
  <c r="D81" i="68"/>
  <c r="B75" i="68"/>
  <c r="F81" i="68"/>
  <c r="E81" i="68"/>
  <c r="C75" i="68"/>
  <c r="E3" i="68"/>
  <c r="F3" i="68"/>
  <c r="G3" i="68"/>
  <c r="H3" i="68"/>
  <c r="I3" i="68"/>
  <c r="J3" i="68"/>
  <c r="K3" i="68"/>
  <c r="L3" i="68"/>
  <c r="M3" i="68"/>
  <c r="O3" i="68"/>
  <c r="P3" i="68"/>
  <c r="Q3" i="68"/>
  <c r="R3" i="68"/>
  <c r="S3" i="68"/>
  <c r="T3" i="68"/>
  <c r="U3" i="68"/>
  <c r="W3" i="68"/>
  <c r="X3" i="68"/>
  <c r="Y3" i="68"/>
  <c r="Z3" i="68"/>
  <c r="AA3" i="68"/>
  <c r="AB3" i="68"/>
  <c r="AC3" i="68"/>
  <c r="AE3" i="68"/>
  <c r="AF3" i="68"/>
  <c r="AG3" i="68"/>
  <c r="AH3" i="68"/>
  <c r="AI3" i="68"/>
  <c r="AJ3" i="68"/>
  <c r="AK3" i="68"/>
  <c r="AM3" i="68"/>
  <c r="AN3" i="68"/>
  <c r="AO3" i="68"/>
  <c r="AP3" i="68"/>
  <c r="AQ3" i="68"/>
  <c r="E4" i="68"/>
  <c r="G4" i="68"/>
  <c r="H4" i="68"/>
  <c r="J4" i="68"/>
  <c r="K4" i="68"/>
  <c r="L4" i="68"/>
  <c r="M4" i="68"/>
  <c r="N4" i="68"/>
  <c r="O4" i="68"/>
  <c r="P4" i="68"/>
  <c r="R4" i="68"/>
  <c r="S4" i="68"/>
  <c r="T4" i="68"/>
  <c r="U4" i="68"/>
  <c r="V4" i="68"/>
  <c r="W4" i="68"/>
  <c r="X4" i="68"/>
  <c r="Z4" i="68"/>
  <c r="AA4" i="68"/>
  <c r="AB4" i="68"/>
  <c r="AC4" i="68"/>
  <c r="AD4" i="68"/>
  <c r="AE4" i="68"/>
  <c r="AF4" i="68"/>
  <c r="AH4" i="68"/>
  <c r="AI4" i="68"/>
  <c r="AJ4" i="68"/>
  <c r="AK4" i="68"/>
  <c r="AL4" i="68"/>
  <c r="AM4" i="68"/>
  <c r="AN4" i="68"/>
  <c r="AP4" i="68"/>
  <c r="AQ4" i="68"/>
  <c r="F5" i="68"/>
  <c r="G5" i="68"/>
  <c r="H5" i="68"/>
  <c r="I5" i="68"/>
  <c r="J5" i="68"/>
  <c r="K5" i="68"/>
  <c r="M5" i="68"/>
  <c r="N5" i="68"/>
  <c r="O5" i="68"/>
  <c r="P5" i="68"/>
  <c r="Q5" i="68"/>
  <c r="R5" i="68"/>
  <c r="S5" i="68"/>
  <c r="U5" i="68"/>
  <c r="V5" i="68"/>
  <c r="W5" i="68"/>
  <c r="X5" i="68"/>
  <c r="Y5" i="68"/>
  <c r="Z5" i="68"/>
  <c r="AA5" i="68"/>
  <c r="AC5" i="68"/>
  <c r="AD5" i="68"/>
  <c r="AE5" i="68"/>
  <c r="AF5" i="68"/>
  <c r="AG5" i="68"/>
  <c r="AH5" i="68"/>
  <c r="AI5" i="68"/>
  <c r="AK5" i="68"/>
  <c r="AL5" i="68"/>
  <c r="AM5" i="68"/>
  <c r="AN5" i="68"/>
  <c r="AO5" i="68"/>
  <c r="AP5" i="68"/>
  <c r="AQ5" i="68"/>
  <c r="E6" i="68"/>
  <c r="F6" i="68"/>
  <c r="H6" i="68"/>
  <c r="I6" i="68"/>
  <c r="J6" i="68"/>
  <c r="K6" i="68"/>
  <c r="L6" i="68"/>
  <c r="M6" i="68"/>
  <c r="N6" i="68"/>
  <c r="P6" i="68"/>
  <c r="Q6" i="68"/>
  <c r="R6" i="68"/>
  <c r="S6" i="68"/>
  <c r="T6" i="68"/>
  <c r="U6" i="68"/>
  <c r="V6" i="68"/>
  <c r="X6" i="68"/>
  <c r="Y6" i="68"/>
  <c r="Z6" i="68"/>
  <c r="AA6" i="68"/>
  <c r="AB6" i="68"/>
  <c r="AC6" i="68"/>
  <c r="AD6" i="68"/>
  <c r="AF6" i="68"/>
  <c r="AG6" i="68"/>
  <c r="AH6" i="68"/>
  <c r="AI6" i="68"/>
  <c r="AJ6" i="68"/>
  <c r="AK6" i="68"/>
  <c r="AL6" i="68"/>
  <c r="AN6" i="68"/>
  <c r="AO6" i="68"/>
  <c r="AP6" i="68"/>
  <c r="AQ6" i="68"/>
  <c r="E7" i="68"/>
  <c r="F7" i="68"/>
  <c r="G7" i="68"/>
  <c r="H7" i="68"/>
  <c r="I7" i="68"/>
  <c r="K7" i="68"/>
  <c r="L7" i="68"/>
  <c r="M7" i="68"/>
  <c r="N7" i="68"/>
  <c r="O7" i="68"/>
  <c r="P7" i="68"/>
  <c r="Q7" i="68"/>
  <c r="S7" i="68"/>
  <c r="T7" i="68"/>
  <c r="U7" i="68"/>
  <c r="V7" i="68"/>
  <c r="W7" i="68"/>
  <c r="X7" i="68"/>
  <c r="Y7" i="68"/>
  <c r="AA7" i="68"/>
  <c r="AB7" i="68"/>
  <c r="AC7" i="68"/>
  <c r="AD7" i="68"/>
  <c r="AE7" i="68"/>
  <c r="AF7" i="68"/>
  <c r="AG7" i="68"/>
  <c r="AI7" i="68"/>
  <c r="AJ7" i="68"/>
  <c r="AK7" i="68"/>
  <c r="AL7" i="68"/>
  <c r="AM7" i="68"/>
  <c r="AN7" i="68"/>
  <c r="AO7" i="68"/>
  <c r="AQ7" i="68"/>
  <c r="E8" i="68"/>
  <c r="F8" i="68"/>
  <c r="G8" i="68"/>
  <c r="H8" i="68"/>
  <c r="I8" i="68"/>
  <c r="J8" i="68"/>
  <c r="K8" i="68"/>
  <c r="L8" i="68"/>
  <c r="N8" i="68"/>
  <c r="O8" i="68"/>
  <c r="P8" i="68"/>
  <c r="Q8" i="68"/>
  <c r="R8" i="68"/>
  <c r="S8" i="68"/>
  <c r="T8" i="68"/>
  <c r="V8" i="68"/>
  <c r="W8" i="68"/>
  <c r="X8" i="68"/>
  <c r="Y8" i="68"/>
  <c r="Z8" i="68"/>
  <c r="AA8" i="68"/>
  <c r="AB8" i="68"/>
  <c r="AD8" i="68"/>
  <c r="AE8" i="68"/>
  <c r="AF8" i="68"/>
  <c r="AG8" i="68"/>
  <c r="AH8" i="68"/>
  <c r="AI8" i="68"/>
  <c r="AJ8" i="68"/>
  <c r="AL8" i="68"/>
  <c r="AM8" i="68"/>
  <c r="AN8" i="68"/>
  <c r="AO8" i="68"/>
  <c r="AP8" i="68"/>
  <c r="AQ8" i="68"/>
  <c r="F9" i="68"/>
  <c r="G9" i="68"/>
  <c r="I9" i="68"/>
  <c r="J9" i="68"/>
  <c r="K9" i="68"/>
  <c r="L9" i="68"/>
  <c r="M9" i="68"/>
  <c r="N9" i="68"/>
  <c r="O9" i="68"/>
  <c r="Q9" i="68"/>
  <c r="R9" i="68"/>
  <c r="S9" i="68"/>
  <c r="T9" i="68"/>
  <c r="U9" i="68"/>
  <c r="V9" i="68"/>
  <c r="W9" i="68"/>
  <c r="Y9" i="68"/>
  <c r="Z9" i="68"/>
  <c r="AA9" i="68"/>
  <c r="AB9" i="68"/>
  <c r="AC9" i="68"/>
  <c r="AD9" i="68"/>
  <c r="AE9" i="68"/>
  <c r="AG9" i="68"/>
  <c r="AH9" i="68"/>
  <c r="AI9" i="68"/>
  <c r="AJ9" i="68"/>
  <c r="AK9" i="68"/>
  <c r="AL9" i="68"/>
  <c r="AM9" i="68"/>
  <c r="AO9" i="68"/>
  <c r="AP9" i="68"/>
  <c r="AQ9" i="68"/>
  <c r="G10" i="68"/>
  <c r="H10" i="68"/>
  <c r="I10" i="68"/>
  <c r="J10" i="68"/>
  <c r="L10" i="68"/>
  <c r="M10" i="68"/>
  <c r="N10" i="68"/>
  <c r="O10" i="68"/>
  <c r="P10" i="68"/>
  <c r="Q10" i="68"/>
  <c r="R10" i="68"/>
  <c r="T10" i="68"/>
  <c r="U10" i="68"/>
  <c r="V10" i="68"/>
  <c r="W10" i="68"/>
  <c r="X10" i="68"/>
  <c r="Y10" i="68"/>
  <c r="Z10" i="68"/>
  <c r="AB10" i="68"/>
  <c r="AC10" i="68"/>
  <c r="AD10" i="68"/>
  <c r="AE10" i="68"/>
  <c r="AF10" i="68"/>
  <c r="AG10" i="68"/>
  <c r="AH10" i="68"/>
  <c r="AJ10" i="68"/>
  <c r="AK10" i="68"/>
  <c r="AL10" i="68"/>
  <c r="AM10" i="68"/>
  <c r="AN10" i="68"/>
  <c r="AO10" i="68"/>
  <c r="AP10" i="68"/>
  <c r="G11" i="68"/>
  <c r="H11" i="68"/>
  <c r="I11" i="68"/>
  <c r="J11" i="68"/>
  <c r="K11" i="68"/>
  <c r="L11" i="68"/>
  <c r="M11" i="68"/>
  <c r="O11" i="68"/>
  <c r="P11" i="68"/>
  <c r="Q11" i="68"/>
  <c r="R11" i="68"/>
  <c r="S11" i="68"/>
  <c r="T11" i="68"/>
  <c r="U11" i="68"/>
  <c r="W11" i="68"/>
  <c r="X11" i="68"/>
  <c r="Y11" i="68"/>
  <c r="Z11" i="68"/>
  <c r="AA11" i="68"/>
  <c r="AB11" i="68"/>
  <c r="AC11" i="68"/>
  <c r="AE11" i="68"/>
  <c r="AF11" i="68"/>
  <c r="AG11" i="68"/>
  <c r="AH11" i="68"/>
  <c r="AI11" i="68"/>
  <c r="AJ11" i="68"/>
  <c r="AK11" i="68"/>
  <c r="AM11" i="68"/>
  <c r="AN11" i="68"/>
  <c r="AO11" i="68"/>
  <c r="AP11" i="68"/>
  <c r="AQ11" i="68"/>
  <c r="E12" i="68"/>
  <c r="F12" i="68"/>
  <c r="G12" i="68"/>
  <c r="H12" i="68"/>
  <c r="J12" i="68"/>
  <c r="K12" i="68"/>
  <c r="L12" i="68"/>
  <c r="M12" i="68"/>
  <c r="N12" i="68"/>
  <c r="O12" i="68"/>
  <c r="P12" i="68"/>
  <c r="R12" i="68"/>
  <c r="S12" i="68"/>
  <c r="T12" i="68"/>
  <c r="U12" i="68"/>
  <c r="V12" i="68"/>
  <c r="W12" i="68"/>
  <c r="X12" i="68"/>
  <c r="Z12" i="68"/>
  <c r="AA12" i="68"/>
  <c r="AB12" i="68"/>
  <c r="AC12" i="68"/>
  <c r="AD12" i="68"/>
  <c r="AE12" i="68"/>
  <c r="AF12" i="68"/>
  <c r="AH12" i="68"/>
  <c r="AI12" i="68"/>
  <c r="AJ12" i="68"/>
  <c r="AK12" i="68"/>
  <c r="AL12" i="68"/>
  <c r="AM12" i="68"/>
  <c r="AN12" i="68"/>
  <c r="AP12" i="68"/>
  <c r="AQ12" i="68"/>
  <c r="E13" i="68"/>
  <c r="F13" i="68"/>
  <c r="G13" i="68"/>
  <c r="H13" i="68"/>
  <c r="I13" i="68"/>
  <c r="J13" i="68"/>
  <c r="K13" i="68"/>
  <c r="M13" i="68"/>
  <c r="N13" i="68"/>
  <c r="O13" i="68"/>
  <c r="P13" i="68"/>
  <c r="Q13" i="68"/>
  <c r="R13" i="68"/>
  <c r="S13" i="68"/>
  <c r="U13" i="68"/>
  <c r="V13" i="68"/>
  <c r="W13" i="68"/>
  <c r="X13" i="68"/>
  <c r="Y13" i="68"/>
  <c r="Z13" i="68"/>
  <c r="AA13" i="68"/>
  <c r="AC13" i="68"/>
  <c r="AD13" i="68"/>
  <c r="AE13" i="68"/>
  <c r="AF13" i="68"/>
  <c r="AG13" i="68"/>
  <c r="AH13" i="68"/>
  <c r="AI13" i="68"/>
  <c r="AK13" i="68"/>
  <c r="AL13" i="68"/>
  <c r="AM13" i="68"/>
  <c r="AN13" i="68"/>
  <c r="AO13" i="68"/>
  <c r="AP13" i="68"/>
  <c r="AQ13" i="68"/>
  <c r="E14" i="68"/>
  <c r="F14" i="68"/>
  <c r="H14" i="68"/>
  <c r="I14" i="68"/>
  <c r="J14" i="68"/>
  <c r="K14" i="68"/>
  <c r="L14" i="68"/>
  <c r="M14" i="68"/>
  <c r="N14" i="68"/>
  <c r="P14" i="68"/>
  <c r="Q14" i="68"/>
  <c r="R14" i="68"/>
  <c r="S14" i="68"/>
  <c r="T14" i="68"/>
  <c r="U14" i="68"/>
  <c r="V14" i="68"/>
  <c r="X14" i="68"/>
  <c r="Y14" i="68"/>
  <c r="Z14" i="68"/>
  <c r="AA14" i="68"/>
  <c r="AB14" i="68"/>
  <c r="AC14" i="68"/>
  <c r="AD14" i="68"/>
  <c r="AF14" i="68"/>
  <c r="AG14" i="68"/>
  <c r="AH14" i="68"/>
  <c r="AI14" i="68"/>
  <c r="AJ14" i="68"/>
  <c r="AK14" i="68"/>
  <c r="AL14" i="68"/>
  <c r="AN14" i="68"/>
  <c r="AO14" i="68"/>
  <c r="AP14" i="68"/>
  <c r="AQ14" i="68"/>
  <c r="E15" i="68"/>
  <c r="F15" i="68"/>
  <c r="G15" i="68"/>
  <c r="H15" i="68"/>
  <c r="I15" i="68"/>
  <c r="K15" i="68"/>
  <c r="L15" i="68"/>
  <c r="M15" i="68"/>
  <c r="N15" i="68"/>
  <c r="O15" i="68"/>
  <c r="P15" i="68"/>
  <c r="Q15" i="68"/>
  <c r="S15" i="68"/>
  <c r="T15" i="68"/>
  <c r="U15" i="68"/>
  <c r="V15" i="68"/>
  <c r="W15" i="68"/>
  <c r="X15" i="68"/>
  <c r="Y15" i="68"/>
  <c r="AA15" i="68"/>
  <c r="AB15" i="68"/>
  <c r="AC15" i="68"/>
  <c r="AD15" i="68"/>
  <c r="AE15" i="68"/>
  <c r="AF15" i="68"/>
  <c r="AG15" i="68"/>
  <c r="AI15" i="68"/>
  <c r="AJ15" i="68"/>
  <c r="AK15" i="68"/>
  <c r="AL15" i="68"/>
  <c r="AM15" i="68"/>
  <c r="AN15" i="68"/>
  <c r="AO15" i="68"/>
  <c r="AQ15" i="68"/>
  <c r="E16" i="68"/>
  <c r="F16" i="68"/>
  <c r="G16" i="68"/>
  <c r="H16" i="68"/>
  <c r="I16" i="68"/>
  <c r="J16" i="68"/>
  <c r="K16" i="68"/>
  <c r="L16" i="68"/>
  <c r="N16" i="68"/>
  <c r="O16" i="68"/>
  <c r="P16" i="68"/>
  <c r="Q16" i="68"/>
  <c r="R16" i="68"/>
  <c r="S16" i="68"/>
  <c r="T16" i="68"/>
  <c r="V16" i="68"/>
  <c r="W16" i="68"/>
  <c r="X16" i="68"/>
  <c r="Y16" i="68"/>
  <c r="Z16" i="68"/>
  <c r="AA16" i="68"/>
  <c r="AB16" i="68"/>
  <c r="AD16" i="68"/>
  <c r="AE16" i="68"/>
  <c r="AF16" i="68"/>
  <c r="AG16" i="68"/>
  <c r="AH16" i="68"/>
  <c r="AI16" i="68"/>
  <c r="AJ16" i="68"/>
  <c r="AL16" i="68"/>
  <c r="AM16" i="68"/>
  <c r="AN16" i="68"/>
  <c r="AO16" i="68"/>
  <c r="AP16" i="68"/>
  <c r="AQ16" i="68"/>
  <c r="F17" i="68"/>
  <c r="G17" i="68"/>
  <c r="I17" i="68"/>
  <c r="J17" i="68"/>
  <c r="K17" i="68"/>
  <c r="L17" i="68"/>
  <c r="M17" i="68"/>
  <c r="N17" i="68"/>
  <c r="O17" i="68"/>
  <c r="Q17" i="68"/>
  <c r="R17" i="68"/>
  <c r="S17" i="68"/>
  <c r="T17" i="68"/>
  <c r="U17" i="68"/>
  <c r="V17" i="68"/>
  <c r="W17" i="68"/>
  <c r="Y17" i="68"/>
  <c r="Z17" i="68"/>
  <c r="AA17" i="68"/>
  <c r="AB17" i="68"/>
  <c r="AC17" i="68"/>
  <c r="AD17" i="68"/>
  <c r="AE17" i="68"/>
  <c r="AG17" i="68"/>
  <c r="AH17" i="68"/>
  <c r="AI17" i="68"/>
  <c r="AJ17" i="68"/>
  <c r="AK17" i="68"/>
  <c r="AL17" i="68"/>
  <c r="AM17" i="68"/>
  <c r="AO17" i="68"/>
  <c r="AP17" i="68"/>
  <c r="AQ17" i="68"/>
  <c r="G18" i="68"/>
  <c r="H18" i="68"/>
  <c r="I18" i="68"/>
  <c r="J18" i="68"/>
  <c r="L18" i="68"/>
  <c r="M18" i="68"/>
  <c r="N18" i="68"/>
  <c r="O18" i="68"/>
  <c r="P18" i="68"/>
  <c r="Q18" i="68"/>
  <c r="R18" i="68"/>
  <c r="T18" i="68"/>
  <c r="U18" i="68"/>
  <c r="V18" i="68"/>
  <c r="W18" i="68"/>
  <c r="X18" i="68"/>
  <c r="Y18" i="68"/>
  <c r="Z18" i="68"/>
  <c r="AB18" i="68"/>
  <c r="AC18" i="68"/>
  <c r="AD18" i="68"/>
  <c r="AE18" i="68"/>
  <c r="AF18" i="68"/>
  <c r="AG18" i="68"/>
  <c r="AH18" i="68"/>
  <c r="AJ18" i="68"/>
  <c r="AK18" i="68"/>
  <c r="AL18" i="68"/>
  <c r="AM18" i="68"/>
  <c r="AN18" i="68"/>
  <c r="AO18" i="68"/>
  <c r="AP18" i="68"/>
  <c r="E19" i="68"/>
  <c r="F19" i="68"/>
  <c r="G19" i="68"/>
  <c r="H19" i="68"/>
  <c r="I19" i="68"/>
  <c r="J19" i="68"/>
  <c r="K19" i="68"/>
  <c r="L19" i="68"/>
  <c r="N19" i="68"/>
  <c r="O19" i="68"/>
  <c r="P19" i="68"/>
  <c r="Q19" i="68"/>
  <c r="R19" i="68"/>
  <c r="S19" i="68"/>
  <c r="T19" i="68"/>
  <c r="V19" i="68"/>
  <c r="W19" i="68"/>
  <c r="X19" i="68"/>
  <c r="Y19" i="68"/>
  <c r="Z19" i="68"/>
  <c r="AA19" i="68"/>
  <c r="AB19" i="68"/>
  <c r="AD19" i="68"/>
  <c r="AE19" i="68"/>
  <c r="AF19" i="68"/>
  <c r="AG19" i="68"/>
  <c r="AH19" i="68"/>
  <c r="AI19" i="68"/>
  <c r="AJ19" i="68"/>
  <c r="AL19" i="68"/>
  <c r="AM19" i="68"/>
  <c r="AN19" i="68"/>
  <c r="AO19" i="68"/>
  <c r="AP19" i="68"/>
  <c r="AQ19" i="68"/>
  <c r="G20" i="68"/>
  <c r="H20" i="68"/>
  <c r="I20" i="68"/>
  <c r="J20" i="68"/>
  <c r="K20" i="68"/>
  <c r="L20" i="68"/>
  <c r="M20" i="68"/>
  <c r="O20" i="68"/>
  <c r="P20" i="68"/>
  <c r="Q20" i="68"/>
  <c r="R20" i="68"/>
  <c r="S20" i="68"/>
  <c r="T20" i="68"/>
  <c r="U20" i="68"/>
  <c r="W20" i="68"/>
  <c r="X20" i="68"/>
  <c r="Y20" i="68"/>
  <c r="Z20" i="68"/>
  <c r="AA20" i="68"/>
  <c r="AB20" i="68"/>
  <c r="AC20" i="68"/>
  <c r="AE20" i="68"/>
  <c r="AF20" i="68"/>
  <c r="AG20" i="68"/>
  <c r="AH20" i="68"/>
  <c r="AI20" i="68"/>
  <c r="AJ20" i="68"/>
  <c r="AK20" i="68"/>
  <c r="AM20" i="68"/>
  <c r="AN20" i="68"/>
  <c r="AO20" i="68"/>
  <c r="AP20" i="68"/>
  <c r="AQ20" i="68"/>
  <c r="E21" i="68"/>
  <c r="F21" i="68"/>
  <c r="G21" i="68"/>
  <c r="H21" i="68"/>
  <c r="J21" i="68"/>
  <c r="K21" i="68"/>
  <c r="L21" i="68"/>
  <c r="M21" i="68"/>
  <c r="N21" i="68"/>
  <c r="O21" i="68"/>
  <c r="P21" i="68"/>
  <c r="R21" i="68"/>
  <c r="S21" i="68"/>
  <c r="T21" i="68"/>
  <c r="U21" i="68"/>
  <c r="V21" i="68"/>
  <c r="W21" i="68"/>
  <c r="X21" i="68"/>
  <c r="Z21" i="68"/>
  <c r="AA21" i="68"/>
  <c r="AB21" i="68"/>
  <c r="AC21" i="68"/>
  <c r="AD21" i="68"/>
  <c r="AE21" i="68"/>
  <c r="AF21" i="68"/>
  <c r="AH21" i="68"/>
  <c r="AI21" i="68"/>
  <c r="AJ21" i="68"/>
  <c r="AK21" i="68"/>
  <c r="AL21" i="68"/>
  <c r="AM21" i="68"/>
  <c r="AN21" i="68"/>
  <c r="AP21" i="68"/>
  <c r="AQ21" i="68"/>
  <c r="E22" i="68"/>
  <c r="F22" i="68"/>
  <c r="G22" i="68"/>
  <c r="I22" i="68"/>
  <c r="J22" i="68"/>
  <c r="K22" i="68"/>
  <c r="L22" i="68"/>
  <c r="M22" i="68"/>
  <c r="N22" i="68"/>
  <c r="O22" i="68"/>
  <c r="Q22" i="68"/>
  <c r="R22" i="68"/>
  <c r="S22" i="68"/>
  <c r="T22" i="68"/>
  <c r="U22" i="68"/>
  <c r="V22" i="68"/>
  <c r="W22" i="68"/>
  <c r="Y22" i="68"/>
  <c r="Z22" i="68"/>
  <c r="AA22" i="68"/>
  <c r="AB22" i="68"/>
  <c r="AC22" i="68"/>
  <c r="AD22" i="68"/>
  <c r="AE22" i="68"/>
  <c r="AG22" i="68"/>
  <c r="AH22" i="68"/>
  <c r="AI22" i="68"/>
  <c r="AJ22" i="68"/>
  <c r="AK22" i="68"/>
  <c r="AL22" i="68"/>
  <c r="AM22" i="68"/>
  <c r="AO22" i="68"/>
  <c r="AP22" i="68"/>
  <c r="AQ22" i="68"/>
  <c r="E23" i="68"/>
  <c r="F23" i="68"/>
  <c r="G23" i="68"/>
  <c r="H23" i="68"/>
  <c r="I23" i="68"/>
  <c r="J23" i="68"/>
  <c r="L23" i="68"/>
  <c r="M23" i="68"/>
  <c r="N23" i="68"/>
  <c r="O23" i="68"/>
  <c r="P23" i="68"/>
  <c r="Q23" i="68"/>
  <c r="R23" i="68"/>
  <c r="T23" i="68"/>
  <c r="U23" i="68"/>
  <c r="V23" i="68"/>
  <c r="W23" i="68"/>
  <c r="X23" i="68"/>
  <c r="Y23" i="68"/>
  <c r="Z23" i="68"/>
  <c r="AB23" i="68"/>
  <c r="AC23" i="68"/>
  <c r="AD23" i="68"/>
  <c r="AE23" i="68"/>
  <c r="AF23" i="68"/>
  <c r="AG23" i="68"/>
  <c r="AH23" i="68"/>
  <c r="AJ23" i="68"/>
  <c r="AK23" i="68"/>
  <c r="AL23" i="68"/>
  <c r="AM23" i="68"/>
  <c r="AN23" i="68"/>
  <c r="AO23" i="68"/>
  <c r="AP23" i="68"/>
  <c r="E24" i="68"/>
  <c r="F24" i="68"/>
  <c r="G24" i="68"/>
  <c r="H24" i="68"/>
  <c r="I24" i="68"/>
  <c r="J24" i="68"/>
  <c r="K24" i="68"/>
  <c r="M24" i="68"/>
  <c r="N24" i="68"/>
  <c r="O24" i="68"/>
  <c r="P24" i="68"/>
  <c r="Q24" i="68"/>
  <c r="R24" i="68"/>
  <c r="S24" i="68"/>
  <c r="U24" i="68"/>
  <c r="V24" i="68"/>
  <c r="W24" i="68"/>
  <c r="X24" i="68"/>
  <c r="Y24" i="68"/>
  <c r="Z24" i="68"/>
  <c r="AA24" i="68"/>
  <c r="AC24" i="68"/>
  <c r="AD24" i="68"/>
  <c r="AE24" i="68"/>
  <c r="AF24" i="68"/>
  <c r="AG24" i="68"/>
  <c r="AH24" i="68"/>
  <c r="AI24" i="68"/>
  <c r="AK24" i="68"/>
  <c r="AL24" i="68"/>
  <c r="AM24" i="68"/>
  <c r="AN24" i="68"/>
  <c r="AO24" i="68"/>
  <c r="AP24" i="68"/>
  <c r="AQ24" i="68"/>
  <c r="E25" i="68"/>
  <c r="F25" i="68"/>
  <c r="H25" i="68"/>
  <c r="I25" i="68"/>
  <c r="J25" i="68"/>
  <c r="K25" i="68"/>
  <c r="L25" i="68"/>
  <c r="M25" i="68"/>
  <c r="N25" i="68"/>
  <c r="P25" i="68"/>
  <c r="Q25" i="68"/>
  <c r="R25" i="68"/>
  <c r="S25" i="68"/>
  <c r="T25" i="68"/>
  <c r="U25" i="68"/>
  <c r="V25" i="68"/>
  <c r="X25" i="68"/>
  <c r="Y25" i="68"/>
  <c r="Z25" i="68"/>
  <c r="AA25" i="68"/>
  <c r="AB25" i="68"/>
  <c r="AC25" i="68"/>
  <c r="AD25" i="68"/>
  <c r="AF25" i="68"/>
  <c r="AG25" i="68"/>
  <c r="AH25" i="68"/>
  <c r="AI25" i="68"/>
  <c r="AJ25" i="68"/>
  <c r="AK25" i="68"/>
  <c r="AL25" i="68"/>
  <c r="AN25" i="68"/>
  <c r="AO25" i="68"/>
  <c r="AP25" i="68"/>
  <c r="AQ25" i="68"/>
  <c r="E26" i="68"/>
  <c r="F26" i="68"/>
  <c r="G26" i="68"/>
  <c r="H26" i="68"/>
  <c r="I26" i="68"/>
  <c r="K26" i="68"/>
  <c r="L26" i="68"/>
  <c r="M26" i="68"/>
  <c r="N26" i="68"/>
  <c r="O26" i="68"/>
  <c r="P26" i="68"/>
  <c r="Q26" i="68"/>
  <c r="S26" i="68"/>
  <c r="T26" i="68"/>
  <c r="U26" i="68"/>
  <c r="V26" i="68"/>
  <c r="W26" i="68"/>
  <c r="X26" i="68"/>
  <c r="Y26" i="68"/>
  <c r="AA26" i="68"/>
  <c r="AB26" i="68"/>
  <c r="AC26" i="68"/>
  <c r="AD26" i="68"/>
  <c r="AE26" i="68"/>
  <c r="AF26" i="68"/>
  <c r="AG26" i="68"/>
  <c r="AI26" i="68"/>
  <c r="AJ26" i="68"/>
  <c r="AK26" i="68"/>
  <c r="AL26" i="68"/>
  <c r="AM26" i="68"/>
  <c r="AN26" i="68"/>
  <c r="AO26" i="68"/>
  <c r="AQ26" i="68"/>
  <c r="G27" i="68"/>
  <c r="H27" i="68"/>
  <c r="I27" i="68"/>
  <c r="J27" i="68"/>
  <c r="K27" i="68"/>
  <c r="L27" i="68"/>
  <c r="M27" i="68"/>
  <c r="O27" i="68"/>
  <c r="P27" i="68"/>
  <c r="Q27" i="68"/>
  <c r="R27" i="68"/>
  <c r="S27" i="68"/>
  <c r="T27" i="68"/>
  <c r="U27" i="68"/>
  <c r="W27" i="68"/>
  <c r="X27" i="68"/>
  <c r="Y27" i="68"/>
  <c r="Z27" i="68"/>
  <c r="AA27" i="68"/>
  <c r="AB27" i="68"/>
  <c r="AC27" i="68"/>
  <c r="AE27" i="68"/>
  <c r="AF27" i="68"/>
  <c r="AG27" i="68"/>
  <c r="AH27" i="68"/>
  <c r="AI27" i="68"/>
  <c r="AJ27" i="68"/>
  <c r="AK27" i="68"/>
  <c r="AM27" i="68"/>
  <c r="AN27" i="68"/>
  <c r="AO27" i="68"/>
  <c r="AP27" i="68"/>
  <c r="AQ27" i="68"/>
  <c r="E28" i="68"/>
  <c r="F28" i="68"/>
  <c r="G28" i="68"/>
  <c r="H28" i="68"/>
  <c r="J28" i="68"/>
  <c r="K28" i="68"/>
  <c r="L28" i="68"/>
  <c r="M28" i="68"/>
  <c r="N28" i="68"/>
  <c r="O28" i="68"/>
  <c r="P28" i="68"/>
  <c r="R28" i="68"/>
  <c r="S28" i="68"/>
  <c r="T28" i="68"/>
  <c r="U28" i="68"/>
  <c r="V28" i="68"/>
  <c r="W28" i="68"/>
  <c r="X28" i="68"/>
  <c r="Z28" i="68"/>
  <c r="AA28" i="68"/>
  <c r="AB28" i="68"/>
  <c r="AC28" i="68"/>
  <c r="AD28" i="68"/>
  <c r="AE28" i="68"/>
  <c r="AF28" i="68"/>
  <c r="AH28" i="68"/>
  <c r="AI28" i="68"/>
  <c r="AJ28" i="68"/>
  <c r="AK28" i="68"/>
  <c r="AL28" i="68"/>
  <c r="AM28" i="68"/>
  <c r="AN28" i="68"/>
  <c r="AP28" i="68"/>
  <c r="AQ28" i="68"/>
  <c r="E29" i="68"/>
  <c r="F29" i="68"/>
  <c r="G29" i="68"/>
  <c r="H29" i="68"/>
  <c r="I29" i="68"/>
  <c r="J29" i="68"/>
  <c r="K29" i="68"/>
  <c r="M29" i="68"/>
  <c r="N29" i="68"/>
  <c r="O29" i="68"/>
  <c r="P29" i="68"/>
  <c r="Q29" i="68"/>
  <c r="R29" i="68"/>
  <c r="S29" i="68"/>
  <c r="U29" i="68"/>
  <c r="V29" i="68"/>
  <c r="W29" i="68"/>
  <c r="X29" i="68"/>
  <c r="Y29" i="68"/>
  <c r="Z29" i="68"/>
  <c r="AA29" i="68"/>
  <c r="AC29" i="68"/>
  <c r="AD29" i="68"/>
  <c r="AE29" i="68"/>
  <c r="AF29" i="68"/>
  <c r="AG29" i="68"/>
  <c r="AH29" i="68"/>
  <c r="AI29" i="68"/>
  <c r="AK29" i="68"/>
  <c r="AL29" i="68"/>
  <c r="AM29" i="68"/>
  <c r="AN29" i="68"/>
  <c r="AO29" i="68"/>
  <c r="AP29" i="68"/>
  <c r="AQ29" i="68"/>
  <c r="E30" i="68"/>
  <c r="F30" i="68"/>
  <c r="G30" i="68"/>
  <c r="H30" i="68"/>
  <c r="I30" i="68"/>
  <c r="J30" i="68"/>
  <c r="K30" i="68"/>
  <c r="L30" i="68"/>
  <c r="N30" i="68"/>
  <c r="O30" i="68"/>
  <c r="P30" i="68"/>
  <c r="Q30" i="68"/>
  <c r="R30" i="68"/>
  <c r="S30" i="68"/>
  <c r="T30" i="68"/>
  <c r="V30" i="68"/>
  <c r="W30" i="68"/>
  <c r="X30" i="68"/>
  <c r="Y30" i="68"/>
  <c r="Z30" i="68"/>
  <c r="AA30" i="68"/>
  <c r="AB30" i="68"/>
  <c r="AD30" i="68"/>
  <c r="AE30" i="68"/>
  <c r="AF30" i="68"/>
  <c r="AG30" i="68"/>
  <c r="AH30" i="68"/>
  <c r="AI30" i="68"/>
  <c r="AJ30" i="68"/>
  <c r="AL30" i="68"/>
  <c r="AM30" i="68"/>
  <c r="AN30" i="68"/>
  <c r="AO30" i="68"/>
  <c r="AP30" i="68"/>
  <c r="AQ30" i="68"/>
  <c r="F31" i="68"/>
  <c r="G31" i="68"/>
  <c r="I31" i="68"/>
  <c r="J31" i="68"/>
  <c r="K31" i="68"/>
  <c r="L31" i="68"/>
  <c r="M31" i="68"/>
  <c r="N31" i="68"/>
  <c r="O31" i="68"/>
  <c r="Q31" i="68"/>
  <c r="R31" i="68"/>
  <c r="S31" i="68"/>
  <c r="T31" i="68"/>
  <c r="U31" i="68"/>
  <c r="V31" i="68"/>
  <c r="W31" i="68"/>
  <c r="Y31" i="68"/>
  <c r="Z31" i="68"/>
  <c r="AA31" i="68"/>
  <c r="AB31" i="68"/>
  <c r="AC31" i="68"/>
  <c r="AD31" i="68"/>
  <c r="AE31" i="68"/>
  <c r="AG31" i="68"/>
  <c r="AH31" i="68"/>
  <c r="AI31" i="68"/>
  <c r="AJ31" i="68"/>
  <c r="AK31" i="68"/>
  <c r="AL31" i="68"/>
  <c r="AM31" i="68"/>
  <c r="AO31" i="68"/>
  <c r="AP31" i="68"/>
  <c r="AQ31" i="68"/>
  <c r="F32" i="68"/>
  <c r="G32" i="68"/>
  <c r="H32" i="68"/>
  <c r="I32" i="68"/>
  <c r="J32" i="68"/>
  <c r="L32" i="68"/>
  <c r="M32" i="68"/>
  <c r="N32" i="68"/>
  <c r="O32" i="68"/>
  <c r="P32" i="68"/>
  <c r="Q32" i="68"/>
  <c r="R32" i="68"/>
  <c r="T32" i="68"/>
  <c r="U32" i="68"/>
  <c r="V32" i="68"/>
  <c r="W32" i="68"/>
  <c r="X32" i="68"/>
  <c r="Y32" i="68"/>
  <c r="Z32" i="68"/>
  <c r="AB32" i="68"/>
  <c r="AC32" i="68"/>
  <c r="AD32" i="68"/>
  <c r="AE32" i="68"/>
  <c r="AF32" i="68"/>
  <c r="AG32" i="68"/>
  <c r="AH32" i="68"/>
  <c r="AJ32" i="68"/>
  <c r="AK32" i="68"/>
  <c r="AL32" i="68"/>
  <c r="AM32" i="68"/>
  <c r="AN32" i="68"/>
  <c r="AO32" i="68"/>
  <c r="AP32" i="68"/>
  <c r="E33" i="68"/>
  <c r="F33" i="68"/>
  <c r="H33" i="68"/>
  <c r="I33" i="68"/>
  <c r="J33" i="68"/>
  <c r="K33" i="68"/>
  <c r="L33" i="68"/>
  <c r="M33" i="68"/>
  <c r="N33" i="68"/>
  <c r="P33" i="68"/>
  <c r="Q33" i="68"/>
  <c r="R33" i="68"/>
  <c r="S33" i="68"/>
  <c r="T33" i="68"/>
  <c r="U33" i="68"/>
  <c r="V33" i="68"/>
  <c r="X33" i="68"/>
  <c r="Y33" i="68"/>
  <c r="Z33" i="68"/>
  <c r="AA33" i="68"/>
  <c r="AB33" i="68"/>
  <c r="AC33" i="68"/>
  <c r="AD33" i="68"/>
  <c r="AF33" i="68"/>
  <c r="AG33" i="68"/>
  <c r="AH33" i="68"/>
  <c r="AI33" i="68"/>
  <c r="AJ33" i="68"/>
  <c r="AK33" i="68"/>
  <c r="AL33" i="68"/>
  <c r="AN33" i="68"/>
  <c r="AO33" i="68"/>
  <c r="AP33" i="68"/>
  <c r="AQ33" i="68"/>
  <c r="G34" i="68"/>
  <c r="H34" i="68"/>
  <c r="I34" i="68"/>
  <c r="J34" i="68"/>
  <c r="K34" i="68"/>
  <c r="L34" i="68"/>
  <c r="M34" i="68"/>
  <c r="O34" i="68"/>
  <c r="P34" i="68"/>
  <c r="Q34" i="68"/>
  <c r="R34" i="68"/>
  <c r="S34" i="68"/>
  <c r="T34" i="68"/>
  <c r="U34" i="68"/>
  <c r="W34" i="68"/>
  <c r="X34" i="68"/>
  <c r="Y34" i="68"/>
  <c r="Z34" i="68"/>
  <c r="AA34" i="68"/>
  <c r="AB34" i="68"/>
  <c r="AC34" i="68"/>
  <c r="AE34" i="68"/>
  <c r="AF34" i="68"/>
  <c r="AG34" i="68"/>
  <c r="AH34" i="68"/>
  <c r="AI34" i="68"/>
  <c r="AJ34" i="68"/>
  <c r="AK34" i="68"/>
  <c r="AM34" i="68"/>
  <c r="AN34" i="68"/>
  <c r="AO34" i="68"/>
  <c r="AP34" i="68"/>
  <c r="AQ34" i="68"/>
  <c r="E35" i="68"/>
  <c r="F35" i="68"/>
  <c r="G35" i="68"/>
  <c r="H35" i="68"/>
  <c r="J35" i="68"/>
  <c r="K35" i="68"/>
  <c r="L35" i="68"/>
  <c r="M35" i="68"/>
  <c r="N35" i="68"/>
  <c r="O35" i="68"/>
  <c r="P35" i="68"/>
  <c r="R35" i="68"/>
  <c r="S35" i="68"/>
  <c r="T35" i="68"/>
  <c r="U35" i="68"/>
  <c r="V35" i="68"/>
  <c r="W35" i="68"/>
  <c r="X35" i="68"/>
  <c r="Z35" i="68"/>
  <c r="AA35" i="68"/>
  <c r="AB35" i="68"/>
  <c r="AC35" i="68"/>
  <c r="AD35" i="68"/>
  <c r="AE35" i="68"/>
  <c r="AF35" i="68"/>
  <c r="AH35" i="68"/>
  <c r="AI35" i="68"/>
  <c r="AJ35" i="68"/>
  <c r="AK35" i="68"/>
  <c r="AL35" i="68"/>
  <c r="AM35" i="68"/>
  <c r="AN35" i="68"/>
  <c r="AP35" i="68"/>
  <c r="AQ35" i="68"/>
  <c r="E36" i="68"/>
  <c r="F36" i="68"/>
  <c r="G36" i="68"/>
  <c r="H36" i="68"/>
  <c r="I36" i="68"/>
  <c r="J36" i="68"/>
  <c r="K36" i="68"/>
  <c r="M36" i="68"/>
  <c r="N36" i="68"/>
  <c r="O36" i="68"/>
  <c r="P36" i="68"/>
  <c r="Q36" i="68"/>
  <c r="R36" i="68"/>
  <c r="S36" i="68"/>
  <c r="U36" i="68"/>
  <c r="V36" i="68"/>
  <c r="W36" i="68"/>
  <c r="X36" i="68"/>
  <c r="Y36" i="68"/>
  <c r="Z36" i="68"/>
  <c r="AA36" i="68"/>
  <c r="AC36" i="68"/>
  <c r="AD36" i="68"/>
  <c r="AE36" i="68"/>
  <c r="AF36" i="68"/>
  <c r="AG36" i="68"/>
  <c r="AH36" i="68"/>
  <c r="AI36" i="68"/>
  <c r="AK36" i="68"/>
  <c r="AL36" i="68"/>
  <c r="AM36" i="68"/>
  <c r="AN36" i="68"/>
  <c r="AO36" i="68"/>
  <c r="AP36" i="68"/>
  <c r="AQ36" i="68"/>
  <c r="E37" i="68"/>
  <c r="F37" i="68"/>
  <c r="H37" i="68"/>
  <c r="I37" i="68"/>
  <c r="J37" i="68"/>
  <c r="K37" i="68"/>
  <c r="L37" i="68"/>
  <c r="M37" i="68"/>
  <c r="N37" i="68"/>
  <c r="P37" i="68"/>
  <c r="Q37" i="68"/>
  <c r="R37" i="68"/>
  <c r="S37" i="68"/>
  <c r="T37" i="68"/>
  <c r="U37" i="68"/>
  <c r="V37" i="68"/>
  <c r="X37" i="68"/>
  <c r="Y37" i="68"/>
  <c r="Z37" i="68"/>
  <c r="AA37" i="68"/>
  <c r="AB37" i="68"/>
  <c r="AC37" i="68"/>
  <c r="AD37" i="68"/>
  <c r="AF37" i="68"/>
  <c r="AG37" i="68"/>
  <c r="AH37" i="68"/>
  <c r="AI37" i="68"/>
  <c r="AJ37" i="68"/>
  <c r="AK37" i="68"/>
  <c r="AL37" i="68"/>
  <c r="AN37" i="68"/>
  <c r="AO37" i="68"/>
  <c r="AP37" i="68"/>
  <c r="AQ37" i="68"/>
  <c r="E38" i="68"/>
  <c r="F38" i="68"/>
  <c r="G38" i="68"/>
  <c r="H38" i="68"/>
  <c r="I38" i="68"/>
  <c r="K38" i="68"/>
  <c r="L38" i="68"/>
  <c r="M38" i="68"/>
  <c r="N38" i="68"/>
  <c r="O38" i="68"/>
  <c r="P38" i="68"/>
  <c r="Q38" i="68"/>
  <c r="S38" i="68"/>
  <c r="T38" i="68"/>
  <c r="U38" i="68"/>
  <c r="V38" i="68"/>
  <c r="W38" i="68"/>
  <c r="X38" i="68"/>
  <c r="Y38" i="68"/>
  <c r="AA38" i="68"/>
  <c r="AB38" i="68"/>
  <c r="AC38" i="68"/>
  <c r="AD38" i="68"/>
  <c r="AE38" i="68"/>
  <c r="AF38" i="68"/>
  <c r="AG38" i="68"/>
  <c r="AI38" i="68"/>
  <c r="AJ38" i="68"/>
  <c r="AK38" i="68"/>
  <c r="AL38" i="68"/>
  <c r="AM38" i="68"/>
  <c r="AN38" i="68"/>
  <c r="AO38" i="68"/>
  <c r="AQ38" i="68"/>
  <c r="E39" i="68"/>
  <c r="F39" i="68"/>
  <c r="G39" i="68"/>
  <c r="H39" i="68"/>
  <c r="I39" i="68"/>
  <c r="J39" i="68"/>
  <c r="K39" i="68"/>
  <c r="L39" i="68"/>
  <c r="N39" i="68"/>
  <c r="O39" i="68"/>
  <c r="P39" i="68"/>
  <c r="Q39" i="68"/>
  <c r="R39" i="68"/>
  <c r="S39" i="68"/>
  <c r="T39" i="68"/>
  <c r="V39" i="68"/>
  <c r="W39" i="68"/>
  <c r="X39" i="68"/>
  <c r="Y39" i="68"/>
  <c r="Z39" i="68"/>
  <c r="AA39" i="68"/>
  <c r="AB39" i="68"/>
  <c r="AD39" i="68"/>
  <c r="AE39" i="68"/>
  <c r="AF39" i="68"/>
  <c r="AG39" i="68"/>
  <c r="AH39" i="68"/>
  <c r="AI39" i="68"/>
  <c r="AJ39" i="68"/>
  <c r="AL39" i="68"/>
  <c r="AM39" i="68"/>
  <c r="AN39" i="68"/>
  <c r="AO39" i="68"/>
  <c r="AP39" i="68"/>
  <c r="AQ39" i="68"/>
  <c r="E40" i="68"/>
  <c r="F40" i="68"/>
  <c r="G40" i="68"/>
  <c r="I40" i="68"/>
  <c r="J40" i="68"/>
  <c r="K40" i="68"/>
  <c r="L40" i="68"/>
  <c r="M40" i="68"/>
  <c r="N40" i="68"/>
  <c r="O40" i="68"/>
  <c r="Q40" i="68"/>
  <c r="R40" i="68"/>
  <c r="S40" i="68"/>
  <c r="T40" i="68"/>
  <c r="U40" i="68"/>
  <c r="V40" i="68"/>
  <c r="W40" i="68"/>
  <c r="Y40" i="68"/>
  <c r="Z40" i="68"/>
  <c r="AA40" i="68"/>
  <c r="AB40" i="68"/>
  <c r="AC40" i="68"/>
  <c r="AD40" i="68"/>
  <c r="AE40" i="68"/>
  <c r="AG40" i="68"/>
  <c r="AH40" i="68"/>
  <c r="AI40" i="68"/>
  <c r="AJ40" i="68"/>
  <c r="AK40" i="68"/>
  <c r="AL40" i="68"/>
  <c r="AM40" i="68"/>
  <c r="AO40" i="68"/>
  <c r="AP40" i="68"/>
  <c r="AQ40" i="68"/>
  <c r="F41" i="68"/>
  <c r="G41" i="68"/>
  <c r="H41" i="68"/>
  <c r="I41" i="68"/>
  <c r="J41" i="68"/>
  <c r="L41" i="68"/>
  <c r="M41" i="68"/>
  <c r="N41" i="68"/>
  <c r="O41" i="68"/>
  <c r="P41" i="68"/>
  <c r="Q41" i="68"/>
  <c r="R41" i="68"/>
  <c r="T41" i="68"/>
  <c r="U41" i="68"/>
  <c r="V41" i="68"/>
  <c r="W41" i="68"/>
  <c r="X41" i="68"/>
  <c r="Y41" i="68"/>
  <c r="Z41" i="68"/>
  <c r="AB41" i="68"/>
  <c r="AC41" i="68"/>
  <c r="AD41" i="68"/>
  <c r="AE41" i="68"/>
  <c r="AF41" i="68"/>
  <c r="AG41" i="68"/>
  <c r="AH41" i="68"/>
  <c r="AJ41" i="68"/>
  <c r="AK41" i="68"/>
  <c r="AL41" i="68"/>
  <c r="AM41" i="68"/>
  <c r="AN41" i="68"/>
  <c r="AO41" i="68"/>
  <c r="AP41" i="68"/>
  <c r="G42" i="68"/>
  <c r="H42" i="68"/>
  <c r="I42" i="68"/>
  <c r="J42" i="68"/>
  <c r="K42" i="68"/>
  <c r="L42" i="68"/>
  <c r="M42" i="68"/>
  <c r="O42" i="68"/>
  <c r="P42" i="68"/>
  <c r="Q42" i="68"/>
  <c r="R42" i="68"/>
  <c r="S42" i="68"/>
  <c r="T42" i="68"/>
  <c r="U42" i="68"/>
  <c r="W42" i="68"/>
  <c r="X42" i="68"/>
  <c r="Y42" i="68"/>
  <c r="Z42" i="68"/>
  <c r="AA42" i="68"/>
  <c r="AB42" i="68"/>
  <c r="AC42" i="68"/>
  <c r="AE42" i="68"/>
  <c r="AF42" i="68"/>
  <c r="AG42" i="68"/>
  <c r="AH42" i="68"/>
  <c r="AI42" i="68"/>
  <c r="AJ42" i="68"/>
  <c r="AK42" i="68"/>
  <c r="AM42" i="68"/>
  <c r="AN42" i="68"/>
  <c r="AO42" i="68"/>
  <c r="AP42" i="68"/>
  <c r="AQ42" i="68"/>
  <c r="E43" i="68"/>
  <c r="F43" i="68"/>
  <c r="G43" i="68"/>
  <c r="H43" i="68"/>
  <c r="J43" i="68"/>
  <c r="K43" i="68"/>
  <c r="L43" i="68"/>
  <c r="M43" i="68"/>
  <c r="N43" i="68"/>
  <c r="O43" i="68"/>
  <c r="P43" i="68"/>
  <c r="R43" i="68"/>
  <c r="S43" i="68"/>
  <c r="T43" i="68"/>
  <c r="U43" i="68"/>
  <c r="V43" i="68"/>
  <c r="W43" i="68"/>
  <c r="X43" i="68"/>
  <c r="Z43" i="68"/>
  <c r="AA43" i="68"/>
  <c r="AB43" i="68"/>
  <c r="AC43" i="68"/>
  <c r="AD43" i="68"/>
  <c r="AE43" i="68"/>
  <c r="AF43" i="68"/>
  <c r="AH43" i="68"/>
  <c r="AI43" i="68"/>
  <c r="AJ43" i="68"/>
  <c r="AK43" i="68"/>
  <c r="AL43" i="68"/>
  <c r="AM43" i="68"/>
  <c r="AN43" i="68"/>
  <c r="AP43" i="68"/>
  <c r="AQ43" i="68"/>
  <c r="E44" i="68"/>
  <c r="F44" i="68"/>
  <c r="G44" i="68"/>
  <c r="H44" i="68"/>
  <c r="I44" i="68"/>
  <c r="J44" i="68"/>
  <c r="K44" i="68"/>
  <c r="L44" i="68"/>
  <c r="M44" i="68"/>
  <c r="N44" i="68"/>
  <c r="O44" i="68"/>
  <c r="P44" i="68"/>
  <c r="Q44" i="68"/>
  <c r="R44" i="68"/>
  <c r="S44" i="68"/>
  <c r="T44" i="68"/>
  <c r="U44" i="68"/>
  <c r="V44" i="68"/>
  <c r="W44" i="68"/>
  <c r="X44" i="68"/>
  <c r="Y44" i="68"/>
  <c r="Z44" i="68"/>
  <c r="AA44" i="68"/>
  <c r="AB44" i="68"/>
  <c r="AC44" i="68"/>
  <c r="AD44" i="68"/>
  <c r="AE44" i="68"/>
  <c r="AF44" i="68"/>
  <c r="AG44" i="68"/>
  <c r="AH44" i="68"/>
  <c r="AI44" i="68"/>
  <c r="AJ44" i="68"/>
  <c r="AK44" i="68"/>
  <c r="AL44" i="68"/>
  <c r="AM44" i="68"/>
  <c r="AN44" i="68"/>
  <c r="AO44" i="68"/>
  <c r="AP44" i="68"/>
  <c r="AQ44" i="68"/>
  <c r="D4" i="68"/>
  <c r="D5" i="68"/>
  <c r="D6" i="68"/>
  <c r="D7" i="68"/>
  <c r="D8" i="68"/>
  <c r="D9" i="68"/>
  <c r="D10" i="68"/>
  <c r="D12" i="68"/>
  <c r="D13" i="68"/>
  <c r="D14" i="68"/>
  <c r="D15" i="68"/>
  <c r="D16" i="68"/>
  <c r="D17" i="68"/>
  <c r="D18" i="68"/>
  <c r="D19" i="68"/>
  <c r="D21" i="68"/>
  <c r="D22" i="68"/>
  <c r="D23" i="68"/>
  <c r="D24" i="68"/>
  <c r="D25" i="68"/>
  <c r="D26" i="68"/>
  <c r="D28" i="68"/>
  <c r="D29" i="68"/>
  <c r="D30" i="68"/>
  <c r="D31" i="68"/>
  <c r="D32" i="68"/>
  <c r="D33" i="68"/>
  <c r="D35" i="68"/>
  <c r="D36" i="68"/>
  <c r="D37" i="68"/>
  <c r="D38" i="68"/>
  <c r="D39" i="68"/>
  <c r="D40" i="68"/>
  <c r="D41" i="68"/>
  <c r="D43" i="68"/>
  <c r="D44" i="68"/>
  <c r="D3" i="68"/>
  <c r="H7" i="61"/>
  <c r="G23" i="61"/>
  <c r="H23" i="61"/>
  <c r="G27" i="61"/>
  <c r="H27" i="61"/>
  <c r="G11" i="61"/>
  <c r="H11" i="61"/>
  <c r="H14" i="61"/>
  <c r="G15" i="61"/>
  <c r="H15" i="61"/>
  <c r="H18" i="61"/>
  <c r="G20" i="61"/>
  <c r="H20" i="61"/>
  <c r="H25" i="61"/>
  <c r="G26" i="61"/>
  <c r="H26" i="61"/>
  <c r="G32" i="61"/>
  <c r="H32" i="61"/>
  <c r="G34" i="61"/>
  <c r="H34" i="61"/>
  <c r="G38" i="61"/>
  <c r="H38" i="61"/>
  <c r="H41" i="61"/>
  <c r="G42" i="61"/>
  <c r="H42" i="61"/>
  <c r="G5" i="61"/>
  <c r="H5" i="61"/>
  <c r="H6" i="61"/>
  <c r="G7" i="61"/>
  <c r="H33" i="61"/>
  <c r="G10" i="61"/>
  <c r="H10" i="61"/>
  <c r="H24" i="61"/>
  <c r="G37" i="61"/>
  <c r="H37" i="61"/>
  <c r="G3" i="61"/>
  <c r="F26" i="61"/>
  <c r="F4" i="61"/>
  <c r="F15" i="61"/>
  <c r="F3" i="61"/>
  <c r="E4" i="61"/>
  <c r="E19" i="61"/>
  <c r="E8" i="61"/>
  <c r="E30" i="61"/>
  <c r="E16" i="61"/>
  <c r="E18" i="61"/>
  <c r="E39" i="61"/>
  <c r="E5" i="61"/>
  <c r="E14" i="61"/>
  <c r="E82" i="61"/>
  <c r="D19" i="61"/>
  <c r="D8" i="61"/>
  <c r="D16" i="61"/>
  <c r="D17" i="61"/>
  <c r="D30" i="61"/>
  <c r="D39" i="61"/>
  <c r="E3" i="61"/>
  <c r="H3" i="61"/>
  <c r="I3" i="61"/>
  <c r="J3" i="61"/>
  <c r="K3" i="61"/>
  <c r="L3" i="61"/>
  <c r="M3" i="61"/>
  <c r="O3" i="61"/>
  <c r="Q3" i="61"/>
  <c r="R3" i="61"/>
  <c r="S3" i="61"/>
  <c r="T3" i="61"/>
  <c r="U3" i="61"/>
  <c r="W3" i="61"/>
  <c r="Y3" i="61"/>
  <c r="Z3" i="61"/>
  <c r="AA3" i="61"/>
  <c r="AB3" i="61"/>
  <c r="AC3" i="61"/>
  <c r="AE3" i="61"/>
  <c r="AG3" i="61"/>
  <c r="AH3" i="61"/>
  <c r="AI3" i="61"/>
  <c r="AJ3" i="61"/>
  <c r="AK3" i="61"/>
  <c r="AM3" i="61"/>
  <c r="AO3" i="61"/>
  <c r="AP3" i="61"/>
  <c r="AQ3" i="61"/>
  <c r="G4" i="61"/>
  <c r="H4" i="61"/>
  <c r="J4" i="61"/>
  <c r="K4" i="61"/>
  <c r="L4" i="61"/>
  <c r="N4" i="61"/>
  <c r="O4" i="61"/>
  <c r="P4" i="61"/>
  <c r="R4" i="61"/>
  <c r="S4" i="61"/>
  <c r="T4" i="61"/>
  <c r="V4" i="61"/>
  <c r="W4" i="61"/>
  <c r="X4" i="61"/>
  <c r="Z4" i="61"/>
  <c r="AA4" i="61"/>
  <c r="AB4" i="61"/>
  <c r="AD4" i="61"/>
  <c r="AE4" i="61"/>
  <c r="AF4" i="61"/>
  <c r="AH4" i="61"/>
  <c r="AI4" i="61"/>
  <c r="AJ4" i="61"/>
  <c r="AL4" i="61"/>
  <c r="AM4" i="61"/>
  <c r="AN4" i="61"/>
  <c r="AP4" i="61"/>
  <c r="AQ4" i="61"/>
  <c r="F5" i="61"/>
  <c r="I5" i="61"/>
  <c r="K5" i="61"/>
  <c r="M5" i="61"/>
  <c r="N5" i="61"/>
  <c r="O5" i="61"/>
  <c r="P5" i="61"/>
  <c r="Q5" i="61"/>
  <c r="S5" i="61"/>
  <c r="U5" i="61"/>
  <c r="V5" i="61"/>
  <c r="W5" i="61"/>
  <c r="X5" i="61"/>
  <c r="Y5" i="61"/>
  <c r="AA5" i="61"/>
  <c r="AC5" i="61"/>
  <c r="AD5" i="61"/>
  <c r="AE5" i="61"/>
  <c r="AF5" i="61"/>
  <c r="AG5" i="61"/>
  <c r="AI5" i="61"/>
  <c r="AK5" i="61"/>
  <c r="AL5" i="61"/>
  <c r="AM5" i="61"/>
  <c r="AN5" i="61"/>
  <c r="AO5" i="61"/>
  <c r="AQ5" i="61"/>
  <c r="E6" i="61"/>
  <c r="I6" i="61"/>
  <c r="J6" i="61"/>
  <c r="K6" i="61"/>
  <c r="L6" i="61"/>
  <c r="M6" i="61"/>
  <c r="N6" i="61"/>
  <c r="P6" i="61"/>
  <c r="Q6" i="61"/>
  <c r="R6" i="61"/>
  <c r="S6" i="61"/>
  <c r="T6" i="61"/>
  <c r="U6" i="61"/>
  <c r="V6" i="61"/>
  <c r="X6" i="61"/>
  <c r="Y6" i="61"/>
  <c r="Z6" i="61"/>
  <c r="AA6" i="61"/>
  <c r="AB6" i="61"/>
  <c r="AC6" i="61"/>
  <c r="AD6" i="61"/>
  <c r="AF6" i="61"/>
  <c r="AG6" i="61"/>
  <c r="AH6" i="61"/>
  <c r="AI6" i="61"/>
  <c r="AJ6" i="61"/>
  <c r="AK6" i="61"/>
  <c r="AL6" i="61"/>
  <c r="AN6" i="61"/>
  <c r="AO6" i="61"/>
  <c r="AP6" i="61"/>
  <c r="AQ6" i="61"/>
  <c r="E7" i="61"/>
  <c r="F7" i="61"/>
  <c r="I7" i="61"/>
  <c r="K7" i="61"/>
  <c r="M7" i="61"/>
  <c r="N7" i="61"/>
  <c r="O7" i="61"/>
  <c r="P7" i="61"/>
  <c r="Q7" i="61"/>
  <c r="S7" i="61"/>
  <c r="U7" i="61"/>
  <c r="V7" i="61"/>
  <c r="W7" i="61"/>
  <c r="X7" i="61"/>
  <c r="Y7" i="61"/>
  <c r="AA7" i="61"/>
  <c r="AC7" i="61"/>
  <c r="AD7" i="61"/>
  <c r="AE7" i="61"/>
  <c r="AF7" i="61"/>
  <c r="AG7" i="61"/>
  <c r="AI7" i="61"/>
  <c r="AK7" i="61"/>
  <c r="AL7" i="61"/>
  <c r="AM7" i="61"/>
  <c r="AN7" i="61"/>
  <c r="AO7" i="61"/>
  <c r="AQ7" i="61"/>
  <c r="G8" i="61"/>
  <c r="H8" i="61"/>
  <c r="J8" i="61"/>
  <c r="K8" i="61"/>
  <c r="L8" i="61"/>
  <c r="N8" i="61"/>
  <c r="O8" i="61"/>
  <c r="P8" i="61"/>
  <c r="R8" i="61"/>
  <c r="S8" i="61"/>
  <c r="T8" i="61"/>
  <c r="V8" i="61"/>
  <c r="W8" i="61"/>
  <c r="X8" i="61"/>
  <c r="Z8" i="61"/>
  <c r="AA8" i="61"/>
  <c r="AB8" i="61"/>
  <c r="AD8" i="61"/>
  <c r="AE8" i="61"/>
  <c r="AF8" i="61"/>
  <c r="AH8" i="61"/>
  <c r="AI8" i="61"/>
  <c r="AJ8" i="61"/>
  <c r="AL8" i="61"/>
  <c r="AM8" i="61"/>
  <c r="AN8" i="61"/>
  <c r="AP8" i="61"/>
  <c r="AQ8" i="61"/>
  <c r="G9" i="61"/>
  <c r="I9" i="61"/>
  <c r="J9" i="61"/>
  <c r="K9" i="61"/>
  <c r="L9" i="61"/>
  <c r="M9" i="61"/>
  <c r="O9" i="61"/>
  <c r="Q9" i="61"/>
  <c r="R9" i="61"/>
  <c r="S9" i="61"/>
  <c r="T9" i="61"/>
  <c r="U9" i="61"/>
  <c r="W9" i="61"/>
  <c r="Y9" i="61"/>
  <c r="Z9" i="61"/>
  <c r="AA9" i="61"/>
  <c r="AB9" i="61"/>
  <c r="AC9" i="61"/>
  <c r="AE9" i="61"/>
  <c r="AF9" i="61"/>
  <c r="AG9" i="61"/>
  <c r="AH9" i="61"/>
  <c r="AI9" i="61"/>
  <c r="AJ9" i="61"/>
  <c r="AK9" i="61"/>
  <c r="AM9" i="61"/>
  <c r="AO9" i="61"/>
  <c r="AP9" i="61"/>
  <c r="AQ9" i="61"/>
  <c r="I10" i="61"/>
  <c r="J10" i="61"/>
  <c r="L10" i="61"/>
  <c r="M10" i="61"/>
  <c r="N10" i="61"/>
  <c r="O10" i="61"/>
  <c r="P10" i="61"/>
  <c r="Q10" i="61"/>
  <c r="R10" i="61"/>
  <c r="T10" i="61"/>
  <c r="U10" i="61"/>
  <c r="V10" i="61"/>
  <c r="W10" i="61"/>
  <c r="X10" i="61"/>
  <c r="Y10" i="61"/>
  <c r="Z10" i="61"/>
  <c r="AB10" i="61"/>
  <c r="AC10" i="61"/>
  <c r="AD10" i="61"/>
  <c r="AE10" i="61"/>
  <c r="AF10" i="61"/>
  <c r="AG10" i="61"/>
  <c r="AH10" i="61"/>
  <c r="AJ10" i="61"/>
  <c r="AK10" i="61"/>
  <c r="AL10" i="61"/>
  <c r="AM10" i="61"/>
  <c r="AN10" i="61"/>
  <c r="AO10" i="61"/>
  <c r="AP10" i="61"/>
  <c r="I11" i="61"/>
  <c r="J11" i="61"/>
  <c r="K11" i="61"/>
  <c r="L11" i="61"/>
  <c r="M11" i="61"/>
  <c r="O11" i="61"/>
  <c r="Q11" i="61"/>
  <c r="R11" i="61"/>
  <c r="S11" i="61"/>
  <c r="T11" i="61"/>
  <c r="U11" i="61"/>
  <c r="W11" i="61"/>
  <c r="Y11" i="61"/>
  <c r="Z11" i="61"/>
  <c r="AA11" i="61"/>
  <c r="AB11" i="61"/>
  <c r="AC11" i="61"/>
  <c r="AE11" i="61"/>
  <c r="AG11" i="61"/>
  <c r="AH11" i="61"/>
  <c r="AI11" i="61"/>
  <c r="AJ11" i="61"/>
  <c r="AK11" i="61"/>
  <c r="AM11" i="61"/>
  <c r="AO11" i="61"/>
  <c r="AP11" i="61"/>
  <c r="AQ11" i="61"/>
  <c r="E12" i="61"/>
  <c r="F12" i="61"/>
  <c r="G12" i="61"/>
  <c r="H12" i="61"/>
  <c r="J12" i="61"/>
  <c r="K12" i="61"/>
  <c r="L12" i="61"/>
  <c r="N12" i="61"/>
  <c r="O12" i="61"/>
  <c r="P12" i="61"/>
  <c r="R12" i="61"/>
  <c r="S12" i="61"/>
  <c r="T12" i="61"/>
  <c r="V12" i="61"/>
  <c r="W12" i="61"/>
  <c r="X12" i="61"/>
  <c r="Z12" i="61"/>
  <c r="AA12" i="61"/>
  <c r="AB12" i="61"/>
  <c r="AD12" i="61"/>
  <c r="AE12" i="61"/>
  <c r="AF12" i="61"/>
  <c r="AH12" i="61"/>
  <c r="AI12" i="61"/>
  <c r="AJ12" i="61"/>
  <c r="AL12" i="61"/>
  <c r="AM12" i="61"/>
  <c r="AN12" i="61"/>
  <c r="AP12" i="61"/>
  <c r="AQ12" i="61"/>
  <c r="E13" i="61"/>
  <c r="F13" i="61"/>
  <c r="G13" i="61"/>
  <c r="H13" i="61"/>
  <c r="I13" i="61"/>
  <c r="K13" i="61"/>
  <c r="M13" i="61"/>
  <c r="N13" i="61"/>
  <c r="O13" i="61"/>
  <c r="P13" i="61"/>
  <c r="Q13" i="61"/>
  <c r="S13" i="61"/>
  <c r="U13" i="61"/>
  <c r="V13" i="61"/>
  <c r="W13" i="61"/>
  <c r="X13" i="61"/>
  <c r="Y13" i="61"/>
  <c r="AA13" i="61"/>
  <c r="AC13" i="61"/>
  <c r="AD13" i="61"/>
  <c r="AE13" i="61"/>
  <c r="AF13" i="61"/>
  <c r="AG13" i="61"/>
  <c r="AI13" i="61"/>
  <c r="AK13" i="61"/>
  <c r="AL13" i="61"/>
  <c r="AM13" i="61"/>
  <c r="AN13" i="61"/>
  <c r="AO13" i="61"/>
  <c r="AQ13" i="61"/>
  <c r="I14" i="61"/>
  <c r="J14" i="61"/>
  <c r="K14" i="61"/>
  <c r="L14" i="61"/>
  <c r="M14" i="61"/>
  <c r="N14" i="61"/>
  <c r="P14" i="61"/>
  <c r="Q14" i="61"/>
  <c r="R14" i="61"/>
  <c r="S14" i="61"/>
  <c r="T14" i="61"/>
  <c r="U14" i="61"/>
  <c r="V14" i="61"/>
  <c r="X14" i="61"/>
  <c r="Y14" i="61"/>
  <c r="Z14" i="61"/>
  <c r="AA14" i="61"/>
  <c r="AB14" i="61"/>
  <c r="AC14" i="61"/>
  <c r="AD14" i="61"/>
  <c r="AF14" i="61"/>
  <c r="AG14" i="61"/>
  <c r="AH14" i="61"/>
  <c r="AI14" i="61"/>
  <c r="AJ14" i="61"/>
  <c r="AK14" i="61"/>
  <c r="AL14" i="61"/>
  <c r="AN14" i="61"/>
  <c r="AO14" i="61"/>
  <c r="AP14" i="61"/>
  <c r="AQ14" i="61"/>
  <c r="E15" i="61"/>
  <c r="I15" i="61"/>
  <c r="K15" i="61"/>
  <c r="M15" i="61"/>
  <c r="N15" i="61"/>
  <c r="O15" i="61"/>
  <c r="P15" i="61"/>
  <c r="Q15" i="61"/>
  <c r="S15" i="61"/>
  <c r="U15" i="61"/>
  <c r="V15" i="61"/>
  <c r="W15" i="61"/>
  <c r="X15" i="61"/>
  <c r="Y15" i="61"/>
  <c r="AA15" i="61"/>
  <c r="AC15" i="61"/>
  <c r="AD15" i="61"/>
  <c r="AE15" i="61"/>
  <c r="AF15" i="61"/>
  <c r="AG15" i="61"/>
  <c r="AI15" i="61"/>
  <c r="AK15" i="61"/>
  <c r="AL15" i="61"/>
  <c r="AM15" i="61"/>
  <c r="AN15" i="61"/>
  <c r="AO15" i="61"/>
  <c r="AQ15" i="61"/>
  <c r="G16" i="61"/>
  <c r="H16" i="61"/>
  <c r="J16" i="61"/>
  <c r="K16" i="61"/>
  <c r="L16" i="61"/>
  <c r="N16" i="61"/>
  <c r="O16" i="61"/>
  <c r="P16" i="61"/>
  <c r="R16" i="61"/>
  <c r="S16" i="61"/>
  <c r="T16" i="61"/>
  <c r="V16" i="61"/>
  <c r="W16" i="61"/>
  <c r="X16" i="61"/>
  <c r="Z16" i="61"/>
  <c r="AA16" i="61"/>
  <c r="AB16" i="61"/>
  <c r="AD16" i="61"/>
  <c r="AE16" i="61"/>
  <c r="AF16" i="61"/>
  <c r="AH16" i="61"/>
  <c r="AI16" i="61"/>
  <c r="AJ16" i="61"/>
  <c r="AL16" i="61"/>
  <c r="AM16" i="61"/>
  <c r="AN16" i="61"/>
  <c r="AP16" i="61"/>
  <c r="AQ16" i="61"/>
  <c r="G17" i="61"/>
  <c r="I17" i="61"/>
  <c r="J17" i="61"/>
  <c r="K17" i="61"/>
  <c r="L17" i="61"/>
  <c r="M17" i="61"/>
  <c r="O17" i="61"/>
  <c r="Q17" i="61"/>
  <c r="R17" i="61"/>
  <c r="S17" i="61"/>
  <c r="T17" i="61"/>
  <c r="U17" i="61"/>
  <c r="W17" i="61"/>
  <c r="Y17" i="61"/>
  <c r="Z17" i="61"/>
  <c r="AA17" i="61"/>
  <c r="AB17" i="61"/>
  <c r="AC17" i="61"/>
  <c r="AE17" i="61"/>
  <c r="AG17" i="61"/>
  <c r="AH17" i="61"/>
  <c r="AI17" i="61"/>
  <c r="AJ17" i="61"/>
  <c r="AK17" i="61"/>
  <c r="AM17" i="61"/>
  <c r="AO17" i="61"/>
  <c r="AP17" i="61"/>
  <c r="AQ17" i="61"/>
  <c r="G18" i="61"/>
  <c r="I18" i="61"/>
  <c r="J18" i="61"/>
  <c r="L18" i="61"/>
  <c r="M18" i="61"/>
  <c r="N18" i="61"/>
  <c r="O18" i="61"/>
  <c r="P18" i="61"/>
  <c r="Q18" i="61"/>
  <c r="R18" i="61"/>
  <c r="T18" i="61"/>
  <c r="U18" i="61"/>
  <c r="V18" i="61"/>
  <c r="W18" i="61"/>
  <c r="X18" i="61"/>
  <c r="Y18" i="61"/>
  <c r="Z18" i="61"/>
  <c r="AB18" i="61"/>
  <c r="AC18" i="61"/>
  <c r="AD18" i="61"/>
  <c r="AE18" i="61"/>
  <c r="AF18" i="61"/>
  <c r="AG18" i="61"/>
  <c r="AH18" i="61"/>
  <c r="AJ18" i="61"/>
  <c r="AK18" i="61"/>
  <c r="AL18" i="61"/>
  <c r="AM18" i="61"/>
  <c r="AN18" i="61"/>
  <c r="AO18" i="61"/>
  <c r="AP18" i="61"/>
  <c r="G19" i="61"/>
  <c r="H19" i="61"/>
  <c r="J19" i="61"/>
  <c r="K19" i="61"/>
  <c r="L19" i="61"/>
  <c r="N19" i="61"/>
  <c r="O19" i="61"/>
  <c r="P19" i="61"/>
  <c r="R19" i="61"/>
  <c r="S19" i="61"/>
  <c r="T19" i="61"/>
  <c r="V19" i="61"/>
  <c r="W19" i="61"/>
  <c r="X19" i="61"/>
  <c r="Z19" i="61"/>
  <c r="AA19" i="61"/>
  <c r="AB19" i="61"/>
  <c r="AD19" i="61"/>
  <c r="AE19" i="61"/>
  <c r="AF19" i="61"/>
  <c r="AH19" i="61"/>
  <c r="AI19" i="61"/>
  <c r="AJ19" i="61"/>
  <c r="AL19" i="61"/>
  <c r="AM19" i="61"/>
  <c r="AN19" i="61"/>
  <c r="AP19" i="61"/>
  <c r="AQ19" i="61"/>
  <c r="I20" i="61"/>
  <c r="J20" i="61"/>
  <c r="K20" i="61"/>
  <c r="L20" i="61"/>
  <c r="M20" i="61"/>
  <c r="O20" i="61"/>
  <c r="Q20" i="61"/>
  <c r="R20" i="61"/>
  <c r="S20" i="61"/>
  <c r="T20" i="61"/>
  <c r="U20" i="61"/>
  <c r="W20" i="61"/>
  <c r="Y20" i="61"/>
  <c r="Z20" i="61"/>
  <c r="AA20" i="61"/>
  <c r="AB20" i="61"/>
  <c r="AC20" i="61"/>
  <c r="AE20" i="61"/>
  <c r="AG20" i="61"/>
  <c r="AH20" i="61"/>
  <c r="AI20" i="61"/>
  <c r="AJ20" i="61"/>
  <c r="AK20" i="61"/>
  <c r="AM20" i="61"/>
  <c r="AO20" i="61"/>
  <c r="AP20" i="61"/>
  <c r="AQ20" i="61"/>
  <c r="E21" i="61"/>
  <c r="F21" i="61"/>
  <c r="G21" i="61"/>
  <c r="H21" i="61"/>
  <c r="J21" i="61"/>
  <c r="K21" i="61"/>
  <c r="L21" i="61"/>
  <c r="N21" i="61"/>
  <c r="O21" i="61"/>
  <c r="P21" i="61"/>
  <c r="R21" i="61"/>
  <c r="S21" i="61"/>
  <c r="T21" i="61"/>
  <c r="V21" i="61"/>
  <c r="W21" i="61"/>
  <c r="X21" i="61"/>
  <c r="Z21" i="61"/>
  <c r="AA21" i="61"/>
  <c r="AB21" i="61"/>
  <c r="AD21" i="61"/>
  <c r="AE21" i="61"/>
  <c r="AF21" i="61"/>
  <c r="AH21" i="61"/>
  <c r="AI21" i="61"/>
  <c r="AJ21" i="61"/>
  <c r="AL21" i="61"/>
  <c r="AM21" i="61"/>
  <c r="AN21" i="61"/>
  <c r="AP21" i="61"/>
  <c r="AQ21" i="61"/>
  <c r="G22" i="61"/>
  <c r="I22" i="61"/>
  <c r="J22" i="61"/>
  <c r="K22" i="61"/>
  <c r="L22" i="61"/>
  <c r="M22" i="61"/>
  <c r="O22" i="61"/>
  <c r="Q22" i="61"/>
  <c r="R22" i="61"/>
  <c r="S22" i="61"/>
  <c r="T22" i="61"/>
  <c r="U22" i="61"/>
  <c r="W22" i="61"/>
  <c r="Y22" i="61"/>
  <c r="Z22" i="61"/>
  <c r="AA22" i="61"/>
  <c r="AB22" i="61"/>
  <c r="AC22" i="61"/>
  <c r="AE22" i="61"/>
  <c r="AG22" i="61"/>
  <c r="AH22" i="61"/>
  <c r="AI22" i="61"/>
  <c r="AJ22" i="61"/>
  <c r="AK22" i="61"/>
  <c r="AM22" i="61"/>
  <c r="AO22" i="61"/>
  <c r="AP22" i="61"/>
  <c r="AQ22" i="61"/>
  <c r="I23" i="61"/>
  <c r="J23" i="61"/>
  <c r="L23" i="61"/>
  <c r="M23" i="61"/>
  <c r="N23" i="61"/>
  <c r="O23" i="61"/>
  <c r="P23" i="61"/>
  <c r="Q23" i="61"/>
  <c r="R23" i="61"/>
  <c r="T23" i="61"/>
  <c r="U23" i="61"/>
  <c r="V23" i="61"/>
  <c r="W23" i="61"/>
  <c r="X23" i="61"/>
  <c r="Y23" i="61"/>
  <c r="Z23" i="61"/>
  <c r="AB23" i="61"/>
  <c r="AC23" i="61"/>
  <c r="AD23" i="61"/>
  <c r="AE23" i="61"/>
  <c r="AF23" i="61"/>
  <c r="AG23" i="61"/>
  <c r="AH23" i="61"/>
  <c r="AJ23" i="61"/>
  <c r="AK23" i="61"/>
  <c r="AL23" i="61"/>
  <c r="AM23" i="61"/>
  <c r="AN23" i="61"/>
  <c r="AO23" i="61"/>
  <c r="AP23" i="61"/>
  <c r="E24" i="61"/>
  <c r="F24" i="61"/>
  <c r="G24" i="61"/>
  <c r="I24" i="61"/>
  <c r="K24" i="61"/>
  <c r="M24" i="61"/>
  <c r="N24" i="61"/>
  <c r="O24" i="61"/>
  <c r="P24" i="61"/>
  <c r="Q24" i="61"/>
  <c r="S24" i="61"/>
  <c r="U24" i="61"/>
  <c r="V24" i="61"/>
  <c r="W24" i="61"/>
  <c r="X24" i="61"/>
  <c r="Y24" i="61"/>
  <c r="AA24" i="61"/>
  <c r="AC24" i="61"/>
  <c r="AD24" i="61"/>
  <c r="AE24" i="61"/>
  <c r="AF24" i="61"/>
  <c r="AG24" i="61"/>
  <c r="AI24" i="61"/>
  <c r="AK24" i="61"/>
  <c r="AL24" i="61"/>
  <c r="AM24" i="61"/>
  <c r="AN24" i="61"/>
  <c r="AO24" i="61"/>
  <c r="AQ24" i="61"/>
  <c r="E25" i="61"/>
  <c r="F25" i="61"/>
  <c r="I25" i="61"/>
  <c r="J25" i="61"/>
  <c r="K25" i="61"/>
  <c r="L25" i="61"/>
  <c r="M25" i="61"/>
  <c r="N25" i="61"/>
  <c r="P25" i="61"/>
  <c r="Q25" i="61"/>
  <c r="R25" i="61"/>
  <c r="S25" i="61"/>
  <c r="T25" i="61"/>
  <c r="U25" i="61"/>
  <c r="V25" i="61"/>
  <c r="X25" i="61"/>
  <c r="Y25" i="61"/>
  <c r="Z25" i="61"/>
  <c r="AA25" i="61"/>
  <c r="AB25" i="61"/>
  <c r="AC25" i="61"/>
  <c r="AD25" i="61"/>
  <c r="AF25" i="61"/>
  <c r="AG25" i="61"/>
  <c r="AH25" i="61"/>
  <c r="AI25" i="61"/>
  <c r="AJ25" i="61"/>
  <c r="AK25" i="61"/>
  <c r="AL25" i="61"/>
  <c r="AN25" i="61"/>
  <c r="AO25" i="61"/>
  <c r="AP25" i="61"/>
  <c r="AQ25" i="61"/>
  <c r="E26" i="61"/>
  <c r="I26" i="61"/>
  <c r="K26" i="61"/>
  <c r="M26" i="61"/>
  <c r="N26" i="61"/>
  <c r="O26" i="61"/>
  <c r="P26" i="61"/>
  <c r="Q26" i="61"/>
  <c r="S26" i="61"/>
  <c r="U26" i="61"/>
  <c r="V26" i="61"/>
  <c r="W26" i="61"/>
  <c r="X26" i="61"/>
  <c r="Y26" i="61"/>
  <c r="AA26" i="61"/>
  <c r="AC26" i="61"/>
  <c r="AD26" i="61"/>
  <c r="AE26" i="61"/>
  <c r="AF26" i="61"/>
  <c r="AG26" i="61"/>
  <c r="AI26" i="61"/>
  <c r="AK26" i="61"/>
  <c r="AL26" i="61"/>
  <c r="AM26" i="61"/>
  <c r="AN26" i="61"/>
  <c r="AO26" i="61"/>
  <c r="AQ26" i="61"/>
  <c r="I27" i="61"/>
  <c r="J27" i="61"/>
  <c r="K27" i="61"/>
  <c r="L27" i="61"/>
  <c r="M27" i="61"/>
  <c r="O27" i="61"/>
  <c r="Q27" i="61"/>
  <c r="R27" i="61"/>
  <c r="S27" i="61"/>
  <c r="T27" i="61"/>
  <c r="U27" i="61"/>
  <c r="W27" i="61"/>
  <c r="Y27" i="61"/>
  <c r="Z27" i="61"/>
  <c r="AA27" i="61"/>
  <c r="AB27" i="61"/>
  <c r="AC27" i="61"/>
  <c r="AE27" i="61"/>
  <c r="AG27" i="61"/>
  <c r="AH27" i="61"/>
  <c r="AI27" i="61"/>
  <c r="AJ27" i="61"/>
  <c r="AK27" i="61"/>
  <c r="AM27" i="61"/>
  <c r="AO27" i="61"/>
  <c r="AP27" i="61"/>
  <c r="AQ27" i="61"/>
  <c r="E28" i="61"/>
  <c r="F28" i="61"/>
  <c r="G28" i="61"/>
  <c r="H28" i="61"/>
  <c r="J28" i="61"/>
  <c r="K28" i="61"/>
  <c r="L28" i="61"/>
  <c r="N28" i="61"/>
  <c r="O28" i="61"/>
  <c r="P28" i="61"/>
  <c r="R28" i="61"/>
  <c r="S28" i="61"/>
  <c r="T28" i="61"/>
  <c r="V28" i="61"/>
  <c r="W28" i="61"/>
  <c r="X28" i="61"/>
  <c r="Z28" i="61"/>
  <c r="AA28" i="61"/>
  <c r="AB28" i="61"/>
  <c r="AD28" i="61"/>
  <c r="AE28" i="61"/>
  <c r="AF28" i="61"/>
  <c r="AH28" i="61"/>
  <c r="AI28" i="61"/>
  <c r="AJ28" i="61"/>
  <c r="AL28" i="61"/>
  <c r="AM28" i="61"/>
  <c r="AN28" i="61"/>
  <c r="AP28" i="61"/>
  <c r="AQ28" i="61"/>
  <c r="E29" i="61"/>
  <c r="F29" i="61"/>
  <c r="G29" i="61"/>
  <c r="H29" i="61"/>
  <c r="I29" i="61"/>
  <c r="K29" i="61"/>
  <c r="L29" i="61"/>
  <c r="M29" i="61"/>
  <c r="N29" i="61"/>
  <c r="O29" i="61"/>
  <c r="P29" i="61"/>
  <c r="Q29" i="61"/>
  <c r="S29" i="61"/>
  <c r="U29" i="61"/>
  <c r="V29" i="61"/>
  <c r="W29" i="61"/>
  <c r="X29" i="61"/>
  <c r="Y29" i="61"/>
  <c r="AA29" i="61"/>
  <c r="AC29" i="61"/>
  <c r="AD29" i="61"/>
  <c r="AE29" i="61"/>
  <c r="AF29" i="61"/>
  <c r="AG29" i="61"/>
  <c r="AI29" i="61"/>
  <c r="AK29" i="61"/>
  <c r="AL29" i="61"/>
  <c r="AM29" i="61"/>
  <c r="AN29" i="61"/>
  <c r="AO29" i="61"/>
  <c r="AQ29" i="61"/>
  <c r="G30" i="61"/>
  <c r="H30" i="61"/>
  <c r="J30" i="61"/>
  <c r="K30" i="61"/>
  <c r="L30" i="61"/>
  <c r="N30" i="61"/>
  <c r="O30" i="61"/>
  <c r="P30" i="61"/>
  <c r="R30" i="61"/>
  <c r="S30" i="61"/>
  <c r="T30" i="61"/>
  <c r="V30" i="61"/>
  <c r="W30" i="61"/>
  <c r="X30" i="61"/>
  <c r="Z30" i="61"/>
  <c r="AA30" i="61"/>
  <c r="AB30" i="61"/>
  <c r="AD30" i="61"/>
  <c r="AE30" i="61"/>
  <c r="AF30" i="61"/>
  <c r="AH30" i="61"/>
  <c r="AI30" i="61"/>
  <c r="AJ30" i="61"/>
  <c r="AL30" i="61"/>
  <c r="AM30" i="61"/>
  <c r="AN30" i="61"/>
  <c r="AP30" i="61"/>
  <c r="AQ30" i="61"/>
  <c r="G31" i="61"/>
  <c r="I31" i="61"/>
  <c r="J31" i="61"/>
  <c r="K31" i="61"/>
  <c r="L31" i="61"/>
  <c r="M31" i="61"/>
  <c r="O31" i="61"/>
  <c r="Q31" i="61"/>
  <c r="R31" i="61"/>
  <c r="S31" i="61"/>
  <c r="T31" i="61"/>
  <c r="U31" i="61"/>
  <c r="W31" i="61"/>
  <c r="Y31" i="61"/>
  <c r="Z31" i="61"/>
  <c r="AA31" i="61"/>
  <c r="AB31" i="61"/>
  <c r="AC31" i="61"/>
  <c r="AE31" i="61"/>
  <c r="AG31" i="61"/>
  <c r="AH31" i="61"/>
  <c r="AI31" i="61"/>
  <c r="AJ31" i="61"/>
  <c r="AK31" i="61"/>
  <c r="AM31" i="61"/>
  <c r="AO31" i="61"/>
  <c r="AP31" i="61"/>
  <c r="AQ31" i="61"/>
  <c r="I32" i="61"/>
  <c r="J32" i="61"/>
  <c r="L32" i="61"/>
  <c r="M32" i="61"/>
  <c r="N32" i="61"/>
  <c r="O32" i="61"/>
  <c r="P32" i="61"/>
  <c r="Q32" i="61"/>
  <c r="R32" i="61"/>
  <c r="T32" i="61"/>
  <c r="U32" i="61"/>
  <c r="V32" i="61"/>
  <c r="W32" i="61"/>
  <c r="X32" i="61"/>
  <c r="Y32" i="61"/>
  <c r="Z32" i="61"/>
  <c r="AB32" i="61"/>
  <c r="AC32" i="61"/>
  <c r="AD32" i="61"/>
  <c r="AE32" i="61"/>
  <c r="AF32" i="61"/>
  <c r="AG32" i="61"/>
  <c r="AH32" i="61"/>
  <c r="AJ32" i="61"/>
  <c r="AK32" i="61"/>
  <c r="AL32" i="61"/>
  <c r="AM32" i="61"/>
  <c r="AN32" i="61"/>
  <c r="AO32" i="61"/>
  <c r="AP32" i="61"/>
  <c r="E33" i="61"/>
  <c r="F33" i="61"/>
  <c r="I33" i="61"/>
  <c r="J33" i="61"/>
  <c r="K33" i="61"/>
  <c r="L33" i="61"/>
  <c r="M33" i="61"/>
  <c r="N33" i="61"/>
  <c r="P33" i="61"/>
  <c r="Q33" i="61"/>
  <c r="R33" i="61"/>
  <c r="S33" i="61"/>
  <c r="T33" i="61"/>
  <c r="U33" i="61"/>
  <c r="V33" i="61"/>
  <c r="X33" i="61"/>
  <c r="Y33" i="61"/>
  <c r="Z33" i="61"/>
  <c r="AA33" i="61"/>
  <c r="AB33" i="61"/>
  <c r="AC33" i="61"/>
  <c r="AD33" i="61"/>
  <c r="AF33" i="61"/>
  <c r="AG33" i="61"/>
  <c r="AH33" i="61"/>
  <c r="AI33" i="61"/>
  <c r="AJ33" i="61"/>
  <c r="AK33" i="61"/>
  <c r="AL33" i="61"/>
  <c r="AN33" i="61"/>
  <c r="AO33" i="61"/>
  <c r="AP33" i="61"/>
  <c r="AQ33" i="61"/>
  <c r="I34" i="61"/>
  <c r="J34" i="61"/>
  <c r="K34" i="61"/>
  <c r="L34" i="61"/>
  <c r="M34" i="61"/>
  <c r="O34" i="61"/>
  <c r="Q34" i="61"/>
  <c r="R34" i="61"/>
  <c r="S34" i="61"/>
  <c r="T34" i="61"/>
  <c r="U34" i="61"/>
  <c r="W34" i="61"/>
  <c r="Y34" i="61"/>
  <c r="Z34" i="61"/>
  <c r="AA34" i="61"/>
  <c r="AB34" i="61"/>
  <c r="AC34" i="61"/>
  <c r="AE34" i="61"/>
  <c r="AG34" i="61"/>
  <c r="AH34" i="61"/>
  <c r="AI34" i="61"/>
  <c r="AJ34" i="61"/>
  <c r="AK34" i="61"/>
  <c r="AM34" i="61"/>
  <c r="AO34" i="61"/>
  <c r="AP34" i="61"/>
  <c r="AQ34" i="61"/>
  <c r="E35" i="61"/>
  <c r="F35" i="61"/>
  <c r="G35" i="61"/>
  <c r="H35" i="61"/>
  <c r="J35" i="61"/>
  <c r="K35" i="61"/>
  <c r="L35" i="61"/>
  <c r="N35" i="61"/>
  <c r="O35" i="61"/>
  <c r="P35" i="61"/>
  <c r="R35" i="61"/>
  <c r="S35" i="61"/>
  <c r="T35" i="61"/>
  <c r="V35" i="61"/>
  <c r="W35" i="61"/>
  <c r="X35" i="61"/>
  <c r="Z35" i="61"/>
  <c r="AA35" i="61"/>
  <c r="AB35" i="61"/>
  <c r="AD35" i="61"/>
  <c r="AE35" i="61"/>
  <c r="AF35" i="61"/>
  <c r="AH35" i="61"/>
  <c r="AI35" i="61"/>
  <c r="AJ35" i="61"/>
  <c r="AL35" i="61"/>
  <c r="AM35" i="61"/>
  <c r="AN35" i="61"/>
  <c r="AP35" i="61"/>
  <c r="AQ35" i="61"/>
  <c r="E36" i="61"/>
  <c r="F36" i="61"/>
  <c r="G36" i="61"/>
  <c r="H36" i="61"/>
  <c r="I36" i="61"/>
  <c r="K36" i="61"/>
  <c r="M36" i="61"/>
  <c r="N36" i="61"/>
  <c r="O36" i="61"/>
  <c r="P36" i="61"/>
  <c r="Q36" i="61"/>
  <c r="S36" i="61"/>
  <c r="U36" i="61"/>
  <c r="V36" i="61"/>
  <c r="W36" i="61"/>
  <c r="X36" i="61"/>
  <c r="Y36" i="61"/>
  <c r="AA36" i="61"/>
  <c r="AC36" i="61"/>
  <c r="AD36" i="61"/>
  <c r="AE36" i="61"/>
  <c r="AF36" i="61"/>
  <c r="AG36" i="61"/>
  <c r="AI36" i="61"/>
  <c r="AK36" i="61"/>
  <c r="AL36" i="61"/>
  <c r="AM36" i="61"/>
  <c r="AN36" i="61"/>
  <c r="AO36" i="61"/>
  <c r="AQ36" i="61"/>
  <c r="E37" i="61"/>
  <c r="F37" i="61"/>
  <c r="I37" i="61"/>
  <c r="J37" i="61"/>
  <c r="K37" i="61"/>
  <c r="L37" i="61"/>
  <c r="M37" i="61"/>
  <c r="N37" i="61"/>
  <c r="P37" i="61"/>
  <c r="Q37" i="61"/>
  <c r="R37" i="61"/>
  <c r="S37" i="61"/>
  <c r="T37" i="61"/>
  <c r="U37" i="61"/>
  <c r="V37" i="61"/>
  <c r="X37" i="61"/>
  <c r="Y37" i="61"/>
  <c r="Z37" i="61"/>
  <c r="AA37" i="61"/>
  <c r="AB37" i="61"/>
  <c r="AC37" i="61"/>
  <c r="AD37" i="61"/>
  <c r="AF37" i="61"/>
  <c r="AG37" i="61"/>
  <c r="AH37" i="61"/>
  <c r="AI37" i="61"/>
  <c r="AJ37" i="61"/>
  <c r="AK37" i="61"/>
  <c r="AL37" i="61"/>
  <c r="AN37" i="61"/>
  <c r="AO37" i="61"/>
  <c r="AP37" i="61"/>
  <c r="AQ37" i="61"/>
  <c r="E38" i="61"/>
  <c r="F38" i="61"/>
  <c r="I38" i="61"/>
  <c r="K38" i="61"/>
  <c r="M38" i="61"/>
  <c r="N38" i="61"/>
  <c r="O38" i="61"/>
  <c r="P38" i="61"/>
  <c r="Q38" i="61"/>
  <c r="S38" i="61"/>
  <c r="U38" i="61"/>
  <c r="V38" i="61"/>
  <c r="W38" i="61"/>
  <c r="X38" i="61"/>
  <c r="Y38" i="61"/>
  <c r="AA38" i="61"/>
  <c r="AC38" i="61"/>
  <c r="AD38" i="61"/>
  <c r="AE38" i="61"/>
  <c r="AF38" i="61"/>
  <c r="AG38" i="61"/>
  <c r="AI38" i="61"/>
  <c r="AK38" i="61"/>
  <c r="AL38" i="61"/>
  <c r="AM38" i="61"/>
  <c r="AN38" i="61"/>
  <c r="AO38" i="61"/>
  <c r="AQ38" i="61"/>
  <c r="G39" i="61"/>
  <c r="H39" i="61"/>
  <c r="J39" i="61"/>
  <c r="K39" i="61"/>
  <c r="L39" i="61"/>
  <c r="N39" i="61"/>
  <c r="O39" i="61"/>
  <c r="P39" i="61"/>
  <c r="R39" i="61"/>
  <c r="S39" i="61"/>
  <c r="T39" i="61"/>
  <c r="V39" i="61"/>
  <c r="W39" i="61"/>
  <c r="X39" i="61"/>
  <c r="Z39" i="61"/>
  <c r="AA39" i="61"/>
  <c r="AB39" i="61"/>
  <c r="AD39" i="61"/>
  <c r="AE39" i="61"/>
  <c r="AF39" i="61"/>
  <c r="AH39" i="61"/>
  <c r="AI39" i="61"/>
  <c r="AJ39" i="61"/>
  <c r="AL39" i="61"/>
  <c r="AM39" i="61"/>
  <c r="AN39" i="61"/>
  <c r="AP39" i="61"/>
  <c r="AQ39" i="61"/>
  <c r="G40" i="61"/>
  <c r="I40" i="61"/>
  <c r="J40" i="61"/>
  <c r="K40" i="61"/>
  <c r="L40" i="61"/>
  <c r="M40" i="61"/>
  <c r="O40" i="61"/>
  <c r="Q40" i="61"/>
  <c r="R40" i="61"/>
  <c r="S40" i="61"/>
  <c r="T40" i="61"/>
  <c r="U40" i="61"/>
  <c r="W40" i="61"/>
  <c r="Y40" i="61"/>
  <c r="Z40" i="61"/>
  <c r="AA40" i="61"/>
  <c r="AB40" i="61"/>
  <c r="AC40" i="61"/>
  <c r="AE40" i="61"/>
  <c r="AG40" i="61"/>
  <c r="AH40" i="61"/>
  <c r="AI40" i="61"/>
  <c r="AJ40" i="61"/>
  <c r="AK40" i="61"/>
  <c r="AM40" i="61"/>
  <c r="AO40" i="61"/>
  <c r="AP40" i="61"/>
  <c r="AQ40" i="61"/>
  <c r="G41" i="61"/>
  <c r="I41" i="61"/>
  <c r="J41" i="61"/>
  <c r="L41" i="61"/>
  <c r="M41" i="61"/>
  <c r="N41" i="61"/>
  <c r="O41" i="61"/>
  <c r="P41" i="61"/>
  <c r="Q41" i="61"/>
  <c r="R41" i="61"/>
  <c r="T41" i="61"/>
  <c r="U41" i="61"/>
  <c r="V41" i="61"/>
  <c r="W41" i="61"/>
  <c r="X41" i="61"/>
  <c r="Y41" i="61"/>
  <c r="Z41" i="61"/>
  <c r="AB41" i="61"/>
  <c r="AC41" i="61"/>
  <c r="AD41" i="61"/>
  <c r="AE41" i="61"/>
  <c r="AF41" i="61"/>
  <c r="AG41" i="61"/>
  <c r="AH41" i="61"/>
  <c r="AJ41" i="61"/>
  <c r="AK41" i="61"/>
  <c r="AL41" i="61"/>
  <c r="AM41" i="61"/>
  <c r="AN41" i="61"/>
  <c r="AO41" i="61"/>
  <c r="AP41" i="61"/>
  <c r="I42" i="61"/>
  <c r="J42" i="61"/>
  <c r="K42" i="61"/>
  <c r="L42" i="61"/>
  <c r="M42" i="61"/>
  <c r="O42" i="61"/>
  <c r="Q42" i="61"/>
  <c r="R42" i="61"/>
  <c r="S42" i="61"/>
  <c r="T42" i="61"/>
  <c r="U42" i="61"/>
  <c r="W42" i="61"/>
  <c r="Y42" i="61"/>
  <c r="Z42" i="61"/>
  <c r="AA42" i="61"/>
  <c r="AB42" i="61"/>
  <c r="AC42" i="61"/>
  <c r="AE42" i="61"/>
  <c r="AG42" i="61"/>
  <c r="AH42" i="61"/>
  <c r="AI42" i="61"/>
  <c r="AJ42" i="61"/>
  <c r="AK42" i="61"/>
  <c r="AM42" i="61"/>
  <c r="AO42" i="61"/>
  <c r="AP42" i="61"/>
  <c r="AQ42" i="61"/>
  <c r="E43" i="61"/>
  <c r="F43" i="61"/>
  <c r="G43" i="61"/>
  <c r="H43" i="61"/>
  <c r="J43" i="61"/>
  <c r="K43" i="61"/>
  <c r="L43" i="61"/>
  <c r="N43" i="61"/>
  <c r="O43" i="61"/>
  <c r="P43" i="61"/>
  <c r="R43" i="61"/>
  <c r="S43" i="61"/>
  <c r="T43" i="61"/>
  <c r="V43" i="61"/>
  <c r="W43" i="61"/>
  <c r="X43" i="61"/>
  <c r="Z43" i="61"/>
  <c r="AA43" i="61"/>
  <c r="AB43" i="61"/>
  <c r="AD43" i="61"/>
  <c r="AE43" i="61"/>
  <c r="AF43" i="61"/>
  <c r="AH43" i="61"/>
  <c r="AI43" i="61"/>
  <c r="AJ43" i="61"/>
  <c r="AL43" i="61"/>
  <c r="AM43" i="61"/>
  <c r="AN43" i="61"/>
  <c r="AP43" i="61"/>
  <c r="AQ43" i="61"/>
  <c r="E44" i="61"/>
  <c r="F44" i="61"/>
  <c r="G44" i="61"/>
  <c r="H44" i="61"/>
  <c r="I44" i="61"/>
  <c r="K44" i="61"/>
  <c r="M44" i="61"/>
  <c r="N44" i="61"/>
  <c r="O44" i="61"/>
  <c r="P44" i="61"/>
  <c r="Q44" i="61"/>
  <c r="S44" i="61"/>
  <c r="U44" i="61"/>
  <c r="V44" i="61"/>
  <c r="W44" i="61"/>
  <c r="X44" i="61"/>
  <c r="Y44" i="61"/>
  <c r="AA44" i="61"/>
  <c r="AC44" i="61"/>
  <c r="AD44" i="61"/>
  <c r="AE44" i="61"/>
  <c r="AF44" i="61"/>
  <c r="AG44" i="61"/>
  <c r="AI44" i="61"/>
  <c r="AK44" i="61"/>
  <c r="AL44" i="61"/>
  <c r="AM44" i="61"/>
  <c r="AN44" i="61"/>
  <c r="AO44" i="61"/>
  <c r="AQ44" i="61"/>
  <c r="D44" i="61"/>
  <c r="D4" i="61"/>
  <c r="D5" i="61"/>
  <c r="D6" i="61"/>
  <c r="D7" i="61"/>
  <c r="D12" i="61"/>
  <c r="D13" i="61"/>
  <c r="D14" i="61"/>
  <c r="D15" i="61"/>
  <c r="D21" i="61"/>
  <c r="D24" i="61"/>
  <c r="D25" i="61"/>
  <c r="D26" i="61"/>
  <c r="D28" i="61"/>
  <c r="D29" i="61"/>
  <c r="D33" i="61"/>
  <c r="D35" i="61"/>
  <c r="D36" i="61"/>
  <c r="D37" i="61"/>
  <c r="D38" i="61"/>
  <c r="D43" i="61"/>
  <c r="D3" i="61"/>
  <c r="D81" i="61"/>
  <c r="F81" i="61"/>
  <c r="F82" i="61" s="1"/>
  <c r="E81" i="61"/>
  <c r="C75" i="61"/>
  <c r="B75" i="61"/>
  <c r="I75" i="61"/>
  <c r="J75" i="61"/>
  <c r="K75" i="61"/>
  <c r="L75" i="61"/>
  <c r="M75" i="61"/>
  <c r="N75" i="61"/>
  <c r="O75" i="61"/>
  <c r="P75" i="61"/>
  <c r="Q75" i="61"/>
  <c r="R75" i="61"/>
  <c r="S75" i="61"/>
  <c r="T75" i="61"/>
  <c r="U75" i="61"/>
  <c r="V75" i="61"/>
  <c r="W75" i="61"/>
  <c r="X75" i="61"/>
  <c r="Y75" i="61"/>
  <c r="Z75" i="61"/>
  <c r="AA75" i="61"/>
  <c r="AB75" i="61"/>
  <c r="AC75" i="61"/>
  <c r="AD75" i="61"/>
  <c r="AE75" i="61"/>
  <c r="AF75" i="61"/>
  <c r="AG75" i="61"/>
  <c r="AH75" i="61"/>
  <c r="AI75" i="61"/>
  <c r="AJ75" i="61"/>
  <c r="AK75" i="61"/>
  <c r="AL75" i="61"/>
  <c r="AM75" i="61"/>
  <c r="AN75" i="61"/>
  <c r="AO75" i="61"/>
  <c r="AP75" i="61"/>
  <c r="AQ75" i="61"/>
  <c r="B54" i="54"/>
  <c r="F81" i="59"/>
  <c r="F86" i="59" s="1"/>
  <c r="E81" i="59"/>
  <c r="E86" i="59" s="1"/>
  <c r="D81" i="59"/>
  <c r="D86" i="59" s="1"/>
  <c r="H86" i="59"/>
  <c r="G86" i="59"/>
  <c r="G81" i="59"/>
  <c r="H81" i="59"/>
  <c r="G3" i="55"/>
  <c r="H3" i="55" s="1"/>
  <c r="I3" i="55" s="1"/>
  <c r="J3" i="55" s="1"/>
  <c r="G4" i="55"/>
  <c r="H4" i="55" s="1"/>
  <c r="I4" i="55" s="1"/>
  <c r="J4" i="55" s="1"/>
  <c r="G5" i="55"/>
  <c r="H5" i="55" s="1"/>
  <c r="I5" i="55" s="1"/>
  <c r="J5" i="55" s="1"/>
  <c r="G6" i="55"/>
  <c r="H6" i="55" s="1"/>
  <c r="I6" i="55" s="1"/>
  <c r="J6" i="55" s="1"/>
  <c r="G7" i="55"/>
  <c r="H7" i="55" s="1"/>
  <c r="I7" i="55" s="1"/>
  <c r="J7" i="55" s="1"/>
  <c r="G8" i="55"/>
  <c r="H8" i="55" s="1"/>
  <c r="I8" i="55" s="1"/>
  <c r="J8" i="55" s="1"/>
  <c r="G9" i="55"/>
  <c r="H9" i="55" s="1"/>
  <c r="I9" i="55" s="1"/>
  <c r="J9" i="55" s="1"/>
  <c r="G10" i="55"/>
  <c r="G11" i="55"/>
  <c r="G12" i="55"/>
  <c r="H12" i="55" s="1"/>
  <c r="I12" i="55" s="1"/>
  <c r="J12" i="55" s="1"/>
  <c r="G13" i="55"/>
  <c r="H13" i="55" s="1"/>
  <c r="I13" i="55" s="1"/>
  <c r="J13" i="55" s="1"/>
  <c r="G14" i="55"/>
  <c r="H14" i="55" s="1"/>
  <c r="I14" i="55" s="1"/>
  <c r="J14" i="55" s="1"/>
  <c r="G15" i="55"/>
  <c r="H15" i="55" s="1"/>
  <c r="I15" i="55" s="1"/>
  <c r="J15" i="55" s="1"/>
  <c r="G16" i="55"/>
  <c r="G17" i="55"/>
  <c r="G18" i="55"/>
  <c r="G19" i="55"/>
  <c r="G20" i="55"/>
  <c r="G21" i="55"/>
  <c r="H21" i="55" s="1"/>
  <c r="I21" i="55" s="1"/>
  <c r="J21" i="55" s="1"/>
  <c r="G2" i="55"/>
  <c r="H2" i="55" s="1"/>
  <c r="I2" i="55" s="1"/>
  <c r="J2" i="55" s="1"/>
  <c r="AD65" i="100"/>
  <c r="AE65" i="100"/>
  <c r="AD66" i="100"/>
  <c r="AE66" i="100"/>
  <c r="AD67" i="100"/>
  <c r="AE67" i="100"/>
  <c r="AD68" i="100"/>
  <c r="AE68" i="100"/>
  <c r="AD69" i="100"/>
  <c r="AE69" i="100"/>
  <c r="AD70" i="100"/>
  <c r="AE70" i="100"/>
  <c r="AD71" i="100"/>
  <c r="AE71" i="100"/>
  <c r="AD72" i="100"/>
  <c r="AE72" i="100"/>
  <c r="AD73" i="100"/>
  <c r="AE73" i="100"/>
  <c r="AD74" i="100"/>
  <c r="AE74" i="100"/>
  <c r="AD75" i="100"/>
  <c r="AE75" i="100"/>
  <c r="AD76" i="100"/>
  <c r="AE76" i="100"/>
  <c r="AD77" i="100"/>
  <c r="AE77" i="100"/>
  <c r="AD78" i="100"/>
  <c r="AE78" i="100"/>
  <c r="AD79" i="100"/>
  <c r="AE79" i="100"/>
  <c r="AD80" i="100"/>
  <c r="AE80" i="100"/>
  <c r="AD81" i="100"/>
  <c r="AE81" i="100"/>
  <c r="AD82" i="100"/>
  <c r="AE82" i="100"/>
  <c r="AD83" i="100"/>
  <c r="AE83" i="100"/>
  <c r="AD84" i="100"/>
  <c r="AE84" i="100"/>
  <c r="AD85" i="100"/>
  <c r="AE85" i="100"/>
  <c r="AD86" i="100"/>
  <c r="AE86" i="100"/>
  <c r="AD87" i="100"/>
  <c r="AE87" i="100"/>
  <c r="AD88" i="100"/>
  <c r="AE88" i="100"/>
  <c r="AD89" i="100"/>
  <c r="AE89" i="100"/>
  <c r="AD90" i="100"/>
  <c r="AE90" i="100"/>
  <c r="AD91" i="100"/>
  <c r="AE91" i="100"/>
  <c r="AD92" i="100"/>
  <c r="AE92" i="100"/>
  <c r="AD93" i="100"/>
  <c r="AE93" i="100"/>
  <c r="AD94" i="100"/>
  <c r="AE94" i="100"/>
  <c r="AD95" i="100"/>
  <c r="AE95" i="100"/>
  <c r="AD96" i="100"/>
  <c r="AE96" i="100"/>
  <c r="AD97" i="100"/>
  <c r="AE97" i="100"/>
  <c r="AD98" i="100"/>
  <c r="AE98" i="100"/>
  <c r="AD99" i="100"/>
  <c r="AE99" i="100"/>
  <c r="AD100" i="100"/>
  <c r="AE100" i="100"/>
  <c r="AD101" i="100"/>
  <c r="AE101" i="100"/>
  <c r="AD102" i="100"/>
  <c r="AE102" i="100"/>
  <c r="AD103" i="100"/>
  <c r="AE103" i="100"/>
  <c r="AD104" i="100"/>
  <c r="AE104" i="100"/>
  <c r="AD105" i="100"/>
  <c r="AE105" i="100"/>
  <c r="AD106" i="100"/>
  <c r="AE106" i="100"/>
  <c r="AE64" i="100"/>
  <c r="AD64" i="100"/>
  <c r="Z64" i="100"/>
  <c r="AA64" i="100"/>
  <c r="AB64" i="100"/>
  <c r="AC64" i="100"/>
  <c r="Z65" i="100"/>
  <c r="AA65" i="100"/>
  <c r="AB65" i="100"/>
  <c r="AC65" i="100"/>
  <c r="Z66" i="100"/>
  <c r="AA66" i="100"/>
  <c r="AB66" i="100"/>
  <c r="AC66" i="100"/>
  <c r="Z67" i="100"/>
  <c r="AA67" i="100"/>
  <c r="AB67" i="100"/>
  <c r="AC67" i="100"/>
  <c r="Z68" i="100"/>
  <c r="AA68" i="100"/>
  <c r="AB68" i="100"/>
  <c r="AC68" i="100"/>
  <c r="Z69" i="100"/>
  <c r="AA69" i="100"/>
  <c r="AB69" i="100"/>
  <c r="AC69" i="100"/>
  <c r="Z70" i="100"/>
  <c r="AA70" i="100"/>
  <c r="AB70" i="100"/>
  <c r="AC70" i="100"/>
  <c r="Z71" i="100"/>
  <c r="AA71" i="100"/>
  <c r="AB71" i="100"/>
  <c r="AC71" i="100"/>
  <c r="Z72" i="100"/>
  <c r="AA72" i="100"/>
  <c r="AB72" i="100"/>
  <c r="AC72" i="100"/>
  <c r="Z73" i="100"/>
  <c r="AA73" i="100"/>
  <c r="AB73" i="100"/>
  <c r="AC73" i="100"/>
  <c r="Z74" i="100"/>
  <c r="AA74" i="100"/>
  <c r="AB74" i="100"/>
  <c r="AC74" i="100"/>
  <c r="Z75" i="100"/>
  <c r="AA75" i="100"/>
  <c r="AB75" i="100"/>
  <c r="AC75" i="100"/>
  <c r="Z76" i="100"/>
  <c r="AA76" i="100"/>
  <c r="AB76" i="100"/>
  <c r="AC76" i="100"/>
  <c r="Z77" i="100"/>
  <c r="AA77" i="100"/>
  <c r="AB77" i="100"/>
  <c r="AC77" i="100"/>
  <c r="Z78" i="100"/>
  <c r="AA78" i="100"/>
  <c r="AB78" i="100"/>
  <c r="AC78" i="100"/>
  <c r="Z79" i="100"/>
  <c r="AA79" i="100"/>
  <c r="AB79" i="100"/>
  <c r="AC79" i="100"/>
  <c r="Z80" i="100"/>
  <c r="AA80" i="100"/>
  <c r="AB80" i="100"/>
  <c r="AC80" i="100"/>
  <c r="Z81" i="100"/>
  <c r="AA81" i="100"/>
  <c r="AB81" i="100"/>
  <c r="AC81" i="100"/>
  <c r="Z82" i="100"/>
  <c r="AA82" i="100"/>
  <c r="AB82" i="100"/>
  <c r="AC82" i="100"/>
  <c r="Z83" i="100"/>
  <c r="AA83" i="100"/>
  <c r="AB83" i="100"/>
  <c r="AC83" i="100"/>
  <c r="Z84" i="100"/>
  <c r="AA84" i="100"/>
  <c r="AB84" i="100"/>
  <c r="AC84" i="100"/>
  <c r="Z85" i="100"/>
  <c r="AA85" i="100"/>
  <c r="AB85" i="100"/>
  <c r="AC85" i="100"/>
  <c r="Z86" i="100"/>
  <c r="AA86" i="100"/>
  <c r="AB86" i="100"/>
  <c r="AC86" i="100"/>
  <c r="Z87" i="100"/>
  <c r="AA87" i="100"/>
  <c r="AB87" i="100"/>
  <c r="AC87" i="100"/>
  <c r="Z88" i="100"/>
  <c r="AA88" i="100"/>
  <c r="AB88" i="100"/>
  <c r="AC88" i="100"/>
  <c r="Z89" i="100"/>
  <c r="AA89" i="100"/>
  <c r="AB89" i="100"/>
  <c r="AC89" i="100"/>
  <c r="Z90" i="100"/>
  <c r="AA90" i="100"/>
  <c r="AB90" i="100"/>
  <c r="AC90" i="100"/>
  <c r="Z91" i="100"/>
  <c r="AA91" i="100"/>
  <c r="AB91" i="100"/>
  <c r="AC91" i="100"/>
  <c r="Z92" i="100"/>
  <c r="AA92" i="100"/>
  <c r="AB92" i="100"/>
  <c r="AC92" i="100"/>
  <c r="Z93" i="100"/>
  <c r="AA93" i="100"/>
  <c r="AB93" i="100"/>
  <c r="AC93" i="100"/>
  <c r="Z94" i="100"/>
  <c r="AA94" i="100"/>
  <c r="AB94" i="100"/>
  <c r="AC94" i="100"/>
  <c r="Z95" i="100"/>
  <c r="AA95" i="100"/>
  <c r="AB95" i="100"/>
  <c r="AC95" i="100"/>
  <c r="Z96" i="100"/>
  <c r="AA96" i="100"/>
  <c r="AB96" i="100"/>
  <c r="AC96" i="100"/>
  <c r="Z97" i="100"/>
  <c r="AA97" i="100"/>
  <c r="AB97" i="100"/>
  <c r="AC97" i="100"/>
  <c r="Z98" i="100"/>
  <c r="AA98" i="100"/>
  <c r="AB98" i="100"/>
  <c r="AC98" i="100"/>
  <c r="Z99" i="100"/>
  <c r="AA99" i="100"/>
  <c r="AB99" i="100"/>
  <c r="AC99" i="100"/>
  <c r="Z100" i="100"/>
  <c r="AA100" i="100"/>
  <c r="AB100" i="100"/>
  <c r="AC100" i="100"/>
  <c r="Z101" i="100"/>
  <c r="AA101" i="100"/>
  <c r="AB101" i="100"/>
  <c r="AC101" i="100"/>
  <c r="Z102" i="100"/>
  <c r="AA102" i="100"/>
  <c r="AB102" i="100"/>
  <c r="AC102" i="100"/>
  <c r="Z103" i="100"/>
  <c r="AA103" i="100"/>
  <c r="AB103" i="100"/>
  <c r="AC103" i="100"/>
  <c r="Z104" i="100"/>
  <c r="AA104" i="100"/>
  <c r="AB104" i="100"/>
  <c r="AC104" i="100"/>
  <c r="Z105" i="100"/>
  <c r="AA105" i="100"/>
  <c r="AB105" i="100"/>
  <c r="AC105" i="100"/>
  <c r="Z106" i="100"/>
  <c r="AA106" i="100"/>
  <c r="AB106" i="100"/>
  <c r="AC106" i="100"/>
  <c r="Y65" i="100"/>
  <c r="Y66" i="100"/>
  <c r="Y67" i="100"/>
  <c r="Y68" i="100"/>
  <c r="Y69" i="100"/>
  <c r="Y70" i="100"/>
  <c r="Y71" i="100"/>
  <c r="Y72" i="100"/>
  <c r="Y73" i="100"/>
  <c r="Y74" i="100"/>
  <c r="Y75" i="100"/>
  <c r="Y76" i="100"/>
  <c r="Y77" i="100"/>
  <c r="Y78" i="100"/>
  <c r="Y79" i="100"/>
  <c r="Y80" i="100"/>
  <c r="Y81" i="100"/>
  <c r="Y82" i="100"/>
  <c r="Y83" i="100"/>
  <c r="Y84" i="100"/>
  <c r="Y85" i="100"/>
  <c r="Y86" i="100"/>
  <c r="Y87" i="100"/>
  <c r="Y88" i="100"/>
  <c r="Y89" i="100"/>
  <c r="Y90" i="100"/>
  <c r="Y91" i="100"/>
  <c r="Y92" i="100"/>
  <c r="Y93" i="100"/>
  <c r="Y94" i="100"/>
  <c r="Y95" i="100"/>
  <c r="Y96" i="100"/>
  <c r="Y97" i="100"/>
  <c r="Y98" i="100"/>
  <c r="Y99" i="100"/>
  <c r="Y100" i="100"/>
  <c r="Y101" i="100"/>
  <c r="Y102" i="100"/>
  <c r="Y103" i="100"/>
  <c r="Y104" i="100"/>
  <c r="Y105" i="100"/>
  <c r="Y106" i="100"/>
  <c r="Y64" i="100"/>
  <c r="P64" i="100"/>
  <c r="L64" i="100"/>
  <c r="O68" i="54"/>
  <c r="B3" i="101"/>
  <c r="B4" i="101"/>
  <c r="B5" i="101"/>
  <c r="B6" i="101"/>
  <c r="B7" i="101"/>
  <c r="B8" i="101"/>
  <c r="B9" i="101"/>
  <c r="B10" i="101"/>
  <c r="B11" i="101"/>
  <c r="B12" i="101"/>
  <c r="B13" i="101"/>
  <c r="B14" i="101"/>
  <c r="B15" i="101"/>
  <c r="B16" i="101"/>
  <c r="B17" i="101"/>
  <c r="B18" i="101"/>
  <c r="B19" i="101"/>
  <c r="B20" i="101"/>
  <c r="B21" i="101"/>
  <c r="B22" i="101"/>
  <c r="B23" i="101"/>
  <c r="B24" i="101"/>
  <c r="B25" i="101"/>
  <c r="B26" i="101"/>
  <c r="B27" i="101"/>
  <c r="B28" i="101"/>
  <c r="B29" i="101"/>
  <c r="B30" i="101"/>
  <c r="B31" i="101"/>
  <c r="B32" i="101"/>
  <c r="B33" i="101"/>
  <c r="B34" i="101"/>
  <c r="B35" i="101"/>
  <c r="B36" i="101"/>
  <c r="B37" i="101"/>
  <c r="B38" i="101"/>
  <c r="B39" i="101"/>
  <c r="B40" i="101"/>
  <c r="B41" i="101"/>
  <c r="B42" i="101"/>
  <c r="B43" i="101"/>
  <c r="B2" i="101"/>
  <c r="C54" i="100"/>
  <c r="D54" i="100"/>
  <c r="E54" i="100"/>
  <c r="F54" i="100"/>
  <c r="G54" i="100"/>
  <c r="H54" i="100"/>
  <c r="I54" i="100"/>
  <c r="J54" i="100"/>
  <c r="K54" i="100"/>
  <c r="L54" i="100"/>
  <c r="M54" i="100"/>
  <c r="N54" i="100"/>
  <c r="O54" i="100"/>
  <c r="P54" i="100"/>
  <c r="Q54" i="100"/>
  <c r="R54" i="100"/>
  <c r="S54" i="100"/>
  <c r="T54" i="100"/>
  <c r="U54" i="100"/>
  <c r="V54" i="100"/>
  <c r="W54" i="100"/>
  <c r="X54" i="100"/>
  <c r="Y54" i="100"/>
  <c r="Z54" i="100"/>
  <c r="AA54" i="100"/>
  <c r="AB54" i="100"/>
  <c r="AC54" i="100"/>
  <c r="AD54" i="100"/>
  <c r="AE54" i="100"/>
  <c r="B54" i="100"/>
  <c r="W46" i="99"/>
  <c r="W46" i="53"/>
  <c r="U4" i="53"/>
  <c r="C9" i="53"/>
  <c r="V110" i="53"/>
  <c r="C54" i="54"/>
  <c r="D54" i="54"/>
  <c r="E54" i="54"/>
  <c r="F54" i="54"/>
  <c r="G54" i="54"/>
  <c r="H54" i="54"/>
  <c r="I54" i="54"/>
  <c r="J54" i="54"/>
  <c r="K54" i="54"/>
  <c r="L54" i="54"/>
  <c r="M54" i="54"/>
  <c r="N54" i="54"/>
  <c r="O54" i="54"/>
  <c r="P54" i="54"/>
  <c r="Q54" i="54"/>
  <c r="R54" i="54"/>
  <c r="S54" i="54"/>
  <c r="T54" i="54"/>
  <c r="G106" i="54" s="1"/>
  <c r="U54" i="54"/>
  <c r="V54" i="54"/>
  <c r="W54" i="54"/>
  <c r="X54" i="54"/>
  <c r="Y54" i="54"/>
  <c r="Z54" i="54"/>
  <c r="AA54" i="54"/>
  <c r="AB54" i="54"/>
  <c r="AC54" i="54"/>
  <c r="AD54" i="54"/>
  <c r="AE54" i="54"/>
  <c r="E6" i="100"/>
  <c r="E7" i="100"/>
  <c r="E8" i="100"/>
  <c r="E9" i="100"/>
  <c r="E10" i="100"/>
  <c r="E11" i="100"/>
  <c r="E12" i="100"/>
  <c r="E13" i="100"/>
  <c r="E14" i="100"/>
  <c r="E15" i="100"/>
  <c r="E16" i="100"/>
  <c r="E17" i="100"/>
  <c r="E18" i="100"/>
  <c r="E19" i="100"/>
  <c r="E20" i="100"/>
  <c r="E21" i="100"/>
  <c r="E22" i="100"/>
  <c r="E23" i="100"/>
  <c r="E24" i="100"/>
  <c r="E25" i="100"/>
  <c r="E26" i="100"/>
  <c r="E27" i="100"/>
  <c r="E28" i="100"/>
  <c r="E29" i="100"/>
  <c r="E30" i="100"/>
  <c r="E31" i="100"/>
  <c r="E32" i="100"/>
  <c r="E33" i="100"/>
  <c r="E34" i="100"/>
  <c r="E35" i="100"/>
  <c r="E36" i="100"/>
  <c r="E37" i="100"/>
  <c r="E38" i="100"/>
  <c r="E39" i="100"/>
  <c r="E40" i="100"/>
  <c r="E41" i="100"/>
  <c r="E42" i="100"/>
  <c r="E43" i="100"/>
  <c r="E44" i="100"/>
  <c r="E45" i="100"/>
  <c r="E5" i="100"/>
  <c r="E53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0" i="54"/>
  <c r="E41" i="54"/>
  <c r="E42" i="54"/>
  <c r="E43" i="54"/>
  <c r="E44" i="54"/>
  <c r="E45" i="54"/>
  <c r="E5" i="54"/>
  <c r="E4" i="54"/>
  <c r="H4" i="96"/>
  <c r="H5" i="96"/>
  <c r="H6" i="96"/>
  <c r="H7" i="96"/>
  <c r="H8" i="96"/>
  <c r="H9" i="96"/>
  <c r="H10" i="96"/>
  <c r="H11" i="96"/>
  <c r="H12" i="96"/>
  <c r="H13" i="96"/>
  <c r="H14" i="96"/>
  <c r="H15" i="96"/>
  <c r="H16" i="96"/>
  <c r="H17" i="96"/>
  <c r="H18" i="96"/>
  <c r="H19" i="96"/>
  <c r="H20" i="96"/>
  <c r="H21" i="96"/>
  <c r="H22" i="96"/>
  <c r="H23" i="96"/>
  <c r="H24" i="96"/>
  <c r="H25" i="96"/>
  <c r="H26" i="96"/>
  <c r="H27" i="96"/>
  <c r="H28" i="96"/>
  <c r="H29" i="96"/>
  <c r="H30" i="96"/>
  <c r="H31" i="96"/>
  <c r="H32" i="96"/>
  <c r="H33" i="96"/>
  <c r="H34" i="96"/>
  <c r="H35" i="96"/>
  <c r="H36" i="96"/>
  <c r="H37" i="96"/>
  <c r="H38" i="96"/>
  <c r="H39" i="96"/>
  <c r="H40" i="96"/>
  <c r="H41" i="96"/>
  <c r="H42" i="96"/>
  <c r="H43" i="96"/>
  <c r="H3" i="96"/>
  <c r="H4" i="52"/>
  <c r="H5" i="52"/>
  <c r="H6" i="52"/>
  <c r="H7" i="52"/>
  <c r="H8" i="52"/>
  <c r="H9" i="52"/>
  <c r="H10" i="52"/>
  <c r="H11" i="52"/>
  <c r="H12" i="52"/>
  <c r="H13" i="52"/>
  <c r="H14" i="52"/>
  <c r="H15" i="52"/>
  <c r="H16" i="52"/>
  <c r="H17" i="52"/>
  <c r="H18" i="52"/>
  <c r="H19" i="52"/>
  <c r="H20" i="52"/>
  <c r="H21" i="52"/>
  <c r="H22" i="52"/>
  <c r="H23" i="52"/>
  <c r="H24" i="52"/>
  <c r="H25" i="52"/>
  <c r="H26" i="52"/>
  <c r="H27" i="52"/>
  <c r="H28" i="52"/>
  <c r="H29" i="52"/>
  <c r="H30" i="52"/>
  <c r="H31" i="52"/>
  <c r="H32" i="52"/>
  <c r="H33" i="52"/>
  <c r="H34" i="52"/>
  <c r="H35" i="52"/>
  <c r="H36" i="52"/>
  <c r="H37" i="52"/>
  <c r="H38" i="52"/>
  <c r="H39" i="52"/>
  <c r="H40" i="52"/>
  <c r="H41" i="52"/>
  <c r="H42" i="52"/>
  <c r="H43" i="52"/>
  <c r="H3" i="52"/>
  <c r="D46" i="96"/>
  <c r="P53" i="100"/>
  <c r="N53" i="100"/>
  <c r="C53" i="100"/>
  <c r="D53" i="100"/>
  <c r="E53" i="100"/>
  <c r="F53" i="100"/>
  <c r="G53" i="100"/>
  <c r="H53" i="100"/>
  <c r="I53" i="100"/>
  <c r="J53" i="100"/>
  <c r="K53" i="100"/>
  <c r="L53" i="100"/>
  <c r="M53" i="100"/>
  <c r="O53" i="100"/>
  <c r="Q53" i="100"/>
  <c r="R53" i="100"/>
  <c r="S53" i="100"/>
  <c r="T53" i="100"/>
  <c r="U53" i="100"/>
  <c r="V53" i="100"/>
  <c r="W53" i="100"/>
  <c r="X53" i="100"/>
  <c r="Y53" i="100"/>
  <c r="Z53" i="100"/>
  <c r="AA53" i="100"/>
  <c r="AB53" i="100"/>
  <c r="AC53" i="100"/>
  <c r="AD53" i="100"/>
  <c r="AE53" i="100"/>
  <c r="B53" i="100"/>
  <c r="B45" i="100"/>
  <c r="AD6" i="100"/>
  <c r="AD7" i="100"/>
  <c r="AD8" i="100"/>
  <c r="AD9" i="100"/>
  <c r="AD10" i="100"/>
  <c r="AD11" i="100"/>
  <c r="AD12" i="100"/>
  <c r="AD13" i="100"/>
  <c r="AD14" i="100"/>
  <c r="AD15" i="100"/>
  <c r="AD16" i="100"/>
  <c r="AD17" i="100"/>
  <c r="AD18" i="100"/>
  <c r="AD19" i="100"/>
  <c r="AD20" i="100"/>
  <c r="AD21" i="100"/>
  <c r="AD22" i="100"/>
  <c r="AD23" i="100"/>
  <c r="AD24" i="100"/>
  <c r="AD25" i="100"/>
  <c r="AD26" i="100"/>
  <c r="AD27" i="100"/>
  <c r="AD28" i="100"/>
  <c r="AD29" i="100"/>
  <c r="AD30" i="100"/>
  <c r="AD31" i="100"/>
  <c r="AD32" i="100"/>
  <c r="AD33" i="100"/>
  <c r="AD34" i="100"/>
  <c r="AD35" i="100"/>
  <c r="AD36" i="100"/>
  <c r="AD37" i="100"/>
  <c r="AD38" i="100"/>
  <c r="AD39" i="100"/>
  <c r="AD40" i="100"/>
  <c r="AD41" i="100"/>
  <c r="AD42" i="100"/>
  <c r="AD43" i="100"/>
  <c r="AD44" i="100"/>
  <c r="AD45" i="100"/>
  <c r="AD5" i="100"/>
  <c r="AC5" i="100"/>
  <c r="Q5" i="100"/>
  <c r="R5" i="100"/>
  <c r="S5" i="100"/>
  <c r="T5" i="100"/>
  <c r="U5" i="100"/>
  <c r="V5" i="100"/>
  <c r="W5" i="100"/>
  <c r="X5" i="100"/>
  <c r="Y5" i="100"/>
  <c r="Z5" i="100"/>
  <c r="AA5" i="100"/>
  <c r="AB5" i="100"/>
  <c r="Q6" i="100"/>
  <c r="R6" i="100"/>
  <c r="S6" i="100"/>
  <c r="T6" i="100"/>
  <c r="U6" i="100"/>
  <c r="V6" i="100"/>
  <c r="W6" i="100"/>
  <c r="X6" i="100"/>
  <c r="Y6" i="100"/>
  <c r="Z6" i="100"/>
  <c r="AA6" i="100"/>
  <c r="AB6" i="100"/>
  <c r="Q7" i="100"/>
  <c r="R7" i="100"/>
  <c r="S7" i="100"/>
  <c r="T7" i="100"/>
  <c r="U7" i="100"/>
  <c r="V7" i="100"/>
  <c r="W7" i="100"/>
  <c r="X7" i="100"/>
  <c r="Y7" i="100"/>
  <c r="Z7" i="100"/>
  <c r="AA7" i="100"/>
  <c r="AB7" i="100"/>
  <c r="Q8" i="100"/>
  <c r="R8" i="100"/>
  <c r="S8" i="100"/>
  <c r="T8" i="100"/>
  <c r="U8" i="100"/>
  <c r="V8" i="100"/>
  <c r="W8" i="100"/>
  <c r="X8" i="100"/>
  <c r="Y8" i="100"/>
  <c r="Z8" i="100"/>
  <c r="AA8" i="100"/>
  <c r="AB8" i="100"/>
  <c r="Q9" i="100"/>
  <c r="R9" i="100"/>
  <c r="S9" i="100"/>
  <c r="T9" i="100"/>
  <c r="U9" i="100"/>
  <c r="V9" i="100"/>
  <c r="W9" i="100"/>
  <c r="X9" i="100"/>
  <c r="Y9" i="100"/>
  <c r="Z9" i="100"/>
  <c r="AA9" i="100"/>
  <c r="AB9" i="100"/>
  <c r="Q10" i="100"/>
  <c r="R10" i="100"/>
  <c r="S10" i="100"/>
  <c r="T10" i="100"/>
  <c r="U10" i="100"/>
  <c r="V10" i="100"/>
  <c r="W10" i="100"/>
  <c r="X10" i="100"/>
  <c r="Y10" i="100"/>
  <c r="Z10" i="100"/>
  <c r="AA10" i="100"/>
  <c r="AB10" i="100"/>
  <c r="Q11" i="100"/>
  <c r="R11" i="100"/>
  <c r="S11" i="100"/>
  <c r="T11" i="100"/>
  <c r="U11" i="100"/>
  <c r="V11" i="100"/>
  <c r="W11" i="100"/>
  <c r="X11" i="100"/>
  <c r="Y11" i="100"/>
  <c r="Z11" i="100"/>
  <c r="AA11" i="100"/>
  <c r="AB11" i="100"/>
  <c r="Q12" i="100"/>
  <c r="R12" i="100"/>
  <c r="S12" i="100"/>
  <c r="T12" i="100"/>
  <c r="U12" i="100"/>
  <c r="V12" i="100"/>
  <c r="W12" i="100"/>
  <c r="X12" i="100"/>
  <c r="Y12" i="100"/>
  <c r="Z12" i="100"/>
  <c r="AA12" i="100"/>
  <c r="AB12" i="100"/>
  <c r="Q13" i="100"/>
  <c r="R13" i="100"/>
  <c r="S13" i="100"/>
  <c r="T13" i="100"/>
  <c r="U13" i="100"/>
  <c r="V13" i="100"/>
  <c r="W13" i="100"/>
  <c r="X13" i="100"/>
  <c r="Y13" i="100"/>
  <c r="Z13" i="100"/>
  <c r="AA13" i="100"/>
  <c r="AB13" i="100"/>
  <c r="Q14" i="100"/>
  <c r="R14" i="100"/>
  <c r="S14" i="100"/>
  <c r="T14" i="100"/>
  <c r="U14" i="100"/>
  <c r="V14" i="100"/>
  <c r="W14" i="100"/>
  <c r="X14" i="100"/>
  <c r="Y14" i="100"/>
  <c r="Z14" i="100"/>
  <c r="AA14" i="100"/>
  <c r="AB14" i="100"/>
  <c r="Q15" i="100"/>
  <c r="R15" i="100"/>
  <c r="S15" i="100"/>
  <c r="T15" i="100"/>
  <c r="U15" i="100"/>
  <c r="V15" i="100"/>
  <c r="W15" i="100"/>
  <c r="X15" i="100"/>
  <c r="Y15" i="100"/>
  <c r="Z15" i="100"/>
  <c r="AA15" i="100"/>
  <c r="AB15" i="100"/>
  <c r="Q16" i="100"/>
  <c r="R16" i="100"/>
  <c r="S16" i="100"/>
  <c r="T16" i="100"/>
  <c r="U16" i="100"/>
  <c r="V16" i="100"/>
  <c r="W16" i="100"/>
  <c r="X16" i="100"/>
  <c r="Y16" i="100"/>
  <c r="Z16" i="100"/>
  <c r="AA16" i="100"/>
  <c r="AB16" i="100"/>
  <c r="Q17" i="100"/>
  <c r="R17" i="100"/>
  <c r="S17" i="100"/>
  <c r="T17" i="100"/>
  <c r="U17" i="100"/>
  <c r="V17" i="100"/>
  <c r="W17" i="100"/>
  <c r="X17" i="100"/>
  <c r="Y17" i="100"/>
  <c r="Z17" i="100"/>
  <c r="AA17" i="100"/>
  <c r="AB17" i="100"/>
  <c r="Q18" i="100"/>
  <c r="R18" i="100"/>
  <c r="S18" i="100"/>
  <c r="T18" i="100"/>
  <c r="U18" i="100"/>
  <c r="V18" i="100"/>
  <c r="W18" i="100"/>
  <c r="X18" i="100"/>
  <c r="Y18" i="100"/>
  <c r="Z18" i="100"/>
  <c r="AA18" i="100"/>
  <c r="AB18" i="100"/>
  <c r="Q19" i="100"/>
  <c r="R19" i="100"/>
  <c r="S19" i="100"/>
  <c r="T19" i="100"/>
  <c r="U19" i="100"/>
  <c r="V19" i="100"/>
  <c r="W19" i="100"/>
  <c r="X19" i="100"/>
  <c r="Y19" i="100"/>
  <c r="Z19" i="100"/>
  <c r="AA19" i="100"/>
  <c r="AB19" i="100"/>
  <c r="Q20" i="100"/>
  <c r="R20" i="100"/>
  <c r="S20" i="100"/>
  <c r="T20" i="100"/>
  <c r="U20" i="100"/>
  <c r="V20" i="100"/>
  <c r="W20" i="100"/>
  <c r="X20" i="100"/>
  <c r="Y20" i="100"/>
  <c r="Z20" i="100"/>
  <c r="AA20" i="100"/>
  <c r="AB20" i="100"/>
  <c r="Q21" i="100"/>
  <c r="R21" i="100"/>
  <c r="S21" i="100"/>
  <c r="T21" i="100"/>
  <c r="U21" i="100"/>
  <c r="V21" i="100"/>
  <c r="W21" i="100"/>
  <c r="X21" i="100"/>
  <c r="Y21" i="100"/>
  <c r="Z21" i="100"/>
  <c r="AA21" i="100"/>
  <c r="AB21" i="100"/>
  <c r="Q22" i="100"/>
  <c r="R22" i="100"/>
  <c r="S22" i="100"/>
  <c r="T22" i="100"/>
  <c r="U22" i="100"/>
  <c r="V22" i="100"/>
  <c r="W22" i="100"/>
  <c r="X22" i="100"/>
  <c r="Y22" i="100"/>
  <c r="Z22" i="100"/>
  <c r="AA22" i="100"/>
  <c r="AB22" i="100"/>
  <c r="Q23" i="100"/>
  <c r="R23" i="100"/>
  <c r="S23" i="100"/>
  <c r="T23" i="100"/>
  <c r="U23" i="100"/>
  <c r="V23" i="100"/>
  <c r="W23" i="100"/>
  <c r="X23" i="100"/>
  <c r="Y23" i="100"/>
  <c r="Z23" i="100"/>
  <c r="AA23" i="100"/>
  <c r="AB23" i="100"/>
  <c r="Q24" i="100"/>
  <c r="R24" i="100"/>
  <c r="S24" i="100"/>
  <c r="T24" i="100"/>
  <c r="U24" i="100"/>
  <c r="V24" i="100"/>
  <c r="W24" i="100"/>
  <c r="X24" i="100"/>
  <c r="Y24" i="100"/>
  <c r="Z24" i="100"/>
  <c r="AA24" i="100"/>
  <c r="AB24" i="100"/>
  <c r="Q25" i="100"/>
  <c r="R25" i="100"/>
  <c r="S25" i="100"/>
  <c r="T25" i="100"/>
  <c r="U25" i="100"/>
  <c r="V25" i="100"/>
  <c r="W25" i="100"/>
  <c r="X25" i="100"/>
  <c r="Y25" i="100"/>
  <c r="Z25" i="100"/>
  <c r="AA25" i="100"/>
  <c r="AB25" i="100"/>
  <c r="Q26" i="100"/>
  <c r="R26" i="100"/>
  <c r="S26" i="100"/>
  <c r="T26" i="100"/>
  <c r="U26" i="100"/>
  <c r="V26" i="100"/>
  <c r="W26" i="100"/>
  <c r="X26" i="100"/>
  <c r="Y26" i="100"/>
  <c r="Z26" i="100"/>
  <c r="AA26" i="100"/>
  <c r="AB26" i="100"/>
  <c r="Q27" i="100"/>
  <c r="R27" i="100"/>
  <c r="S27" i="100"/>
  <c r="T27" i="100"/>
  <c r="U27" i="100"/>
  <c r="V27" i="100"/>
  <c r="W27" i="100"/>
  <c r="X27" i="100"/>
  <c r="Y27" i="100"/>
  <c r="Z27" i="100"/>
  <c r="AA27" i="100"/>
  <c r="AB27" i="100"/>
  <c r="Q28" i="100"/>
  <c r="R28" i="100"/>
  <c r="S28" i="100"/>
  <c r="T28" i="100"/>
  <c r="U28" i="100"/>
  <c r="V28" i="100"/>
  <c r="W28" i="100"/>
  <c r="X28" i="100"/>
  <c r="Y28" i="100"/>
  <c r="Z28" i="100"/>
  <c r="AA28" i="100"/>
  <c r="AB28" i="100"/>
  <c r="Q29" i="100"/>
  <c r="R29" i="100"/>
  <c r="S29" i="100"/>
  <c r="T29" i="100"/>
  <c r="U29" i="100"/>
  <c r="V29" i="100"/>
  <c r="W29" i="100"/>
  <c r="X29" i="100"/>
  <c r="Y29" i="100"/>
  <c r="Z29" i="100"/>
  <c r="AA29" i="100"/>
  <c r="AB29" i="100"/>
  <c r="Q30" i="100"/>
  <c r="R30" i="100"/>
  <c r="S30" i="100"/>
  <c r="T30" i="100"/>
  <c r="U30" i="100"/>
  <c r="V30" i="100"/>
  <c r="W30" i="100"/>
  <c r="X30" i="100"/>
  <c r="Y30" i="100"/>
  <c r="Z30" i="100"/>
  <c r="AA30" i="100"/>
  <c r="AB30" i="100"/>
  <c r="Q31" i="100"/>
  <c r="R31" i="100"/>
  <c r="S31" i="100"/>
  <c r="T31" i="100"/>
  <c r="U31" i="100"/>
  <c r="V31" i="100"/>
  <c r="W31" i="100"/>
  <c r="X31" i="100"/>
  <c r="Y31" i="100"/>
  <c r="Z31" i="100"/>
  <c r="AA31" i="100"/>
  <c r="AB31" i="100"/>
  <c r="Q32" i="100"/>
  <c r="R32" i="100"/>
  <c r="S32" i="100"/>
  <c r="T32" i="100"/>
  <c r="U32" i="100"/>
  <c r="V32" i="100"/>
  <c r="W32" i="100"/>
  <c r="X32" i="100"/>
  <c r="Y32" i="100"/>
  <c r="Z32" i="100"/>
  <c r="AA32" i="100"/>
  <c r="AB32" i="100"/>
  <c r="Q33" i="100"/>
  <c r="R33" i="100"/>
  <c r="S33" i="100"/>
  <c r="T33" i="100"/>
  <c r="U33" i="100"/>
  <c r="V33" i="100"/>
  <c r="W33" i="100"/>
  <c r="X33" i="100"/>
  <c r="Y33" i="100"/>
  <c r="Z33" i="100"/>
  <c r="AA33" i="100"/>
  <c r="AB33" i="100"/>
  <c r="Q34" i="100"/>
  <c r="R34" i="100"/>
  <c r="S34" i="100"/>
  <c r="T34" i="100"/>
  <c r="U34" i="100"/>
  <c r="V34" i="100"/>
  <c r="W34" i="100"/>
  <c r="X34" i="100"/>
  <c r="Y34" i="100"/>
  <c r="Z34" i="100"/>
  <c r="AA34" i="100"/>
  <c r="AB34" i="100"/>
  <c r="Q35" i="100"/>
  <c r="R35" i="100"/>
  <c r="S35" i="100"/>
  <c r="T35" i="100"/>
  <c r="U35" i="100"/>
  <c r="V35" i="100"/>
  <c r="W35" i="100"/>
  <c r="X35" i="100"/>
  <c r="Y35" i="100"/>
  <c r="Z35" i="100"/>
  <c r="AA35" i="100"/>
  <c r="AB35" i="100"/>
  <c r="Q36" i="100"/>
  <c r="R36" i="100"/>
  <c r="S36" i="100"/>
  <c r="T36" i="100"/>
  <c r="U36" i="100"/>
  <c r="V36" i="100"/>
  <c r="W36" i="100"/>
  <c r="X36" i="100"/>
  <c r="Y36" i="100"/>
  <c r="Z36" i="100"/>
  <c r="AA36" i="100"/>
  <c r="AB36" i="100"/>
  <c r="Q37" i="100"/>
  <c r="R37" i="100"/>
  <c r="S37" i="100"/>
  <c r="T37" i="100"/>
  <c r="U37" i="100"/>
  <c r="V37" i="100"/>
  <c r="W37" i="100"/>
  <c r="X37" i="100"/>
  <c r="Y37" i="100"/>
  <c r="Z37" i="100"/>
  <c r="AA37" i="100"/>
  <c r="AB37" i="100"/>
  <c r="Q38" i="100"/>
  <c r="R38" i="100"/>
  <c r="S38" i="100"/>
  <c r="T38" i="100"/>
  <c r="U38" i="100"/>
  <c r="V38" i="100"/>
  <c r="W38" i="100"/>
  <c r="X38" i="100"/>
  <c r="Y38" i="100"/>
  <c r="Z38" i="100"/>
  <c r="AA38" i="100"/>
  <c r="AB38" i="100"/>
  <c r="Q39" i="100"/>
  <c r="R39" i="100"/>
  <c r="S39" i="100"/>
  <c r="T39" i="100"/>
  <c r="U39" i="100"/>
  <c r="V39" i="100"/>
  <c r="W39" i="100"/>
  <c r="X39" i="100"/>
  <c r="Y39" i="100"/>
  <c r="Z39" i="100"/>
  <c r="AA39" i="100"/>
  <c r="AB39" i="100"/>
  <c r="Q40" i="100"/>
  <c r="R40" i="100"/>
  <c r="S40" i="100"/>
  <c r="T40" i="100"/>
  <c r="U40" i="100"/>
  <c r="V40" i="100"/>
  <c r="W40" i="100"/>
  <c r="X40" i="100"/>
  <c r="Y40" i="100"/>
  <c r="Z40" i="100"/>
  <c r="AA40" i="100"/>
  <c r="AB40" i="100"/>
  <c r="Q41" i="100"/>
  <c r="R41" i="100"/>
  <c r="S41" i="100"/>
  <c r="T41" i="100"/>
  <c r="U41" i="100"/>
  <c r="V41" i="100"/>
  <c r="W41" i="100"/>
  <c r="X41" i="100"/>
  <c r="Y41" i="100"/>
  <c r="Z41" i="100"/>
  <c r="AA41" i="100"/>
  <c r="AB41" i="100"/>
  <c r="Q42" i="100"/>
  <c r="R42" i="100"/>
  <c r="S42" i="100"/>
  <c r="T42" i="100"/>
  <c r="U42" i="100"/>
  <c r="V42" i="100"/>
  <c r="W42" i="100"/>
  <c r="X42" i="100"/>
  <c r="Y42" i="100"/>
  <c r="Z42" i="100"/>
  <c r="AA42" i="100"/>
  <c r="AB42" i="100"/>
  <c r="Q43" i="100"/>
  <c r="R43" i="100"/>
  <c r="S43" i="100"/>
  <c r="T43" i="100"/>
  <c r="U43" i="100"/>
  <c r="V43" i="100"/>
  <c r="W43" i="100"/>
  <c r="X43" i="100"/>
  <c r="Y43" i="100"/>
  <c r="Z43" i="100"/>
  <c r="AA43" i="100"/>
  <c r="AB43" i="100"/>
  <c r="Q44" i="100"/>
  <c r="R44" i="100"/>
  <c r="S44" i="100"/>
  <c r="T44" i="100"/>
  <c r="U44" i="100"/>
  <c r="V44" i="100"/>
  <c r="W44" i="100"/>
  <c r="X44" i="100"/>
  <c r="Y44" i="100"/>
  <c r="Z44" i="100"/>
  <c r="AA44" i="100"/>
  <c r="AB44" i="100"/>
  <c r="Q45" i="100"/>
  <c r="R45" i="100"/>
  <c r="S45" i="100"/>
  <c r="T45" i="100"/>
  <c r="U45" i="100"/>
  <c r="V45" i="100"/>
  <c r="W45" i="100"/>
  <c r="X45" i="100"/>
  <c r="Y45" i="100"/>
  <c r="Z45" i="100"/>
  <c r="AA45" i="100"/>
  <c r="AB45" i="100"/>
  <c r="P6" i="100"/>
  <c r="P7" i="100"/>
  <c r="P8" i="100"/>
  <c r="P9" i="100"/>
  <c r="P10" i="100"/>
  <c r="P11" i="100"/>
  <c r="P12" i="100"/>
  <c r="P13" i="100"/>
  <c r="P14" i="100"/>
  <c r="P15" i="100"/>
  <c r="P16" i="100"/>
  <c r="P17" i="100"/>
  <c r="P18" i="100"/>
  <c r="P19" i="100"/>
  <c r="P20" i="100"/>
  <c r="P21" i="100"/>
  <c r="P22" i="100"/>
  <c r="P23" i="100"/>
  <c r="P24" i="100"/>
  <c r="P25" i="100"/>
  <c r="P26" i="100"/>
  <c r="P27" i="100"/>
  <c r="P28" i="100"/>
  <c r="P29" i="100"/>
  <c r="P30" i="100"/>
  <c r="P31" i="100"/>
  <c r="P32" i="100"/>
  <c r="P33" i="100"/>
  <c r="P34" i="100"/>
  <c r="P35" i="100"/>
  <c r="P36" i="100"/>
  <c r="P37" i="100"/>
  <c r="P38" i="100"/>
  <c r="P39" i="100"/>
  <c r="P40" i="100"/>
  <c r="P41" i="100"/>
  <c r="P42" i="100"/>
  <c r="P43" i="100"/>
  <c r="P44" i="100"/>
  <c r="P45" i="100"/>
  <c r="P5" i="100"/>
  <c r="O6" i="100"/>
  <c r="O7" i="100"/>
  <c r="O8" i="100"/>
  <c r="O9" i="100"/>
  <c r="O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O25" i="100"/>
  <c r="O26" i="100"/>
  <c r="O27" i="100"/>
  <c r="O28" i="100"/>
  <c r="O29" i="100"/>
  <c r="O30" i="100"/>
  <c r="O31" i="100"/>
  <c r="O32" i="100"/>
  <c r="O33" i="100"/>
  <c r="O34" i="100"/>
  <c r="O35" i="100"/>
  <c r="O36" i="100"/>
  <c r="O37" i="100"/>
  <c r="O38" i="100"/>
  <c r="O39" i="100"/>
  <c r="O40" i="100"/>
  <c r="O41" i="100"/>
  <c r="O42" i="100"/>
  <c r="O43" i="100"/>
  <c r="O44" i="100"/>
  <c r="O45" i="100"/>
  <c r="O5" i="100"/>
  <c r="N6" i="100"/>
  <c r="N7" i="100"/>
  <c r="N8" i="100"/>
  <c r="N9" i="100"/>
  <c r="N10" i="100"/>
  <c r="N11" i="100"/>
  <c r="N12" i="100"/>
  <c r="N13" i="100"/>
  <c r="N14" i="100"/>
  <c r="N15" i="100"/>
  <c r="N16" i="100"/>
  <c r="N17" i="100"/>
  <c r="N18" i="100"/>
  <c r="N19" i="100"/>
  <c r="N20" i="100"/>
  <c r="N21" i="100"/>
  <c r="N22" i="100"/>
  <c r="N23" i="100"/>
  <c r="N24" i="100"/>
  <c r="N25" i="100"/>
  <c r="N26" i="100"/>
  <c r="N27" i="100"/>
  <c r="N28" i="100"/>
  <c r="N29" i="100"/>
  <c r="N30" i="100"/>
  <c r="N31" i="100"/>
  <c r="N32" i="100"/>
  <c r="N33" i="100"/>
  <c r="N34" i="100"/>
  <c r="N35" i="100"/>
  <c r="N36" i="100"/>
  <c r="N37" i="100"/>
  <c r="N38" i="100"/>
  <c r="N39" i="100"/>
  <c r="N40" i="100"/>
  <c r="N41" i="100"/>
  <c r="N42" i="100"/>
  <c r="N43" i="100"/>
  <c r="N44" i="100"/>
  <c r="N45" i="100"/>
  <c r="N5" i="100"/>
  <c r="M6" i="100"/>
  <c r="M7" i="100"/>
  <c r="M8" i="100"/>
  <c r="M9" i="100"/>
  <c r="M10" i="100"/>
  <c r="M11" i="100"/>
  <c r="M12" i="100"/>
  <c r="M13" i="100"/>
  <c r="M14" i="100"/>
  <c r="M15" i="100"/>
  <c r="M16" i="100"/>
  <c r="M17" i="100"/>
  <c r="M18" i="100"/>
  <c r="M19" i="100"/>
  <c r="M20" i="100"/>
  <c r="M21" i="100"/>
  <c r="M22" i="100"/>
  <c r="M23" i="100"/>
  <c r="M24" i="100"/>
  <c r="M25" i="100"/>
  <c r="M26" i="100"/>
  <c r="M27" i="100"/>
  <c r="M28" i="100"/>
  <c r="M29" i="100"/>
  <c r="M30" i="100"/>
  <c r="M31" i="100"/>
  <c r="M32" i="100"/>
  <c r="M33" i="100"/>
  <c r="M34" i="100"/>
  <c r="M35" i="100"/>
  <c r="M36" i="100"/>
  <c r="M37" i="100"/>
  <c r="M38" i="100"/>
  <c r="M39" i="100"/>
  <c r="M40" i="100"/>
  <c r="M41" i="100"/>
  <c r="M42" i="100"/>
  <c r="M43" i="100"/>
  <c r="M44" i="100"/>
  <c r="M45" i="100"/>
  <c r="M5" i="100"/>
  <c r="B6" i="100"/>
  <c r="C6" i="100"/>
  <c r="D6" i="100"/>
  <c r="F6" i="100"/>
  <c r="G6" i="100"/>
  <c r="H6" i="100"/>
  <c r="I6" i="100"/>
  <c r="J6" i="100"/>
  <c r="K6" i="100"/>
  <c r="L6" i="100"/>
  <c r="B7" i="100"/>
  <c r="C7" i="100"/>
  <c r="D7" i="100"/>
  <c r="F7" i="100"/>
  <c r="G7" i="100"/>
  <c r="H7" i="100"/>
  <c r="I7" i="100"/>
  <c r="J7" i="100"/>
  <c r="K7" i="100"/>
  <c r="L7" i="100"/>
  <c r="B8" i="100"/>
  <c r="C8" i="100"/>
  <c r="D8" i="100"/>
  <c r="F8" i="100"/>
  <c r="G8" i="100"/>
  <c r="H8" i="100"/>
  <c r="I8" i="100"/>
  <c r="J8" i="100"/>
  <c r="K8" i="100"/>
  <c r="L8" i="100"/>
  <c r="B9" i="100"/>
  <c r="C9" i="100"/>
  <c r="D9" i="100"/>
  <c r="F9" i="100"/>
  <c r="G9" i="100"/>
  <c r="H9" i="100"/>
  <c r="I9" i="100"/>
  <c r="J9" i="100"/>
  <c r="K9" i="100"/>
  <c r="L9" i="100"/>
  <c r="B10" i="100"/>
  <c r="C10" i="100"/>
  <c r="D10" i="100"/>
  <c r="F10" i="100"/>
  <c r="G10" i="100"/>
  <c r="H10" i="100"/>
  <c r="I10" i="100"/>
  <c r="J10" i="100"/>
  <c r="K10" i="100"/>
  <c r="L10" i="100"/>
  <c r="B11" i="100"/>
  <c r="C11" i="100"/>
  <c r="D11" i="100"/>
  <c r="F11" i="100"/>
  <c r="G11" i="100"/>
  <c r="H11" i="100"/>
  <c r="I11" i="100"/>
  <c r="J11" i="100"/>
  <c r="K11" i="100"/>
  <c r="L11" i="100"/>
  <c r="B12" i="100"/>
  <c r="C12" i="100"/>
  <c r="D12" i="100"/>
  <c r="F12" i="100"/>
  <c r="G12" i="100"/>
  <c r="H12" i="100"/>
  <c r="I12" i="100"/>
  <c r="J12" i="100"/>
  <c r="K12" i="100"/>
  <c r="L12" i="100"/>
  <c r="B13" i="100"/>
  <c r="C13" i="100"/>
  <c r="D13" i="100"/>
  <c r="F13" i="100"/>
  <c r="G13" i="100"/>
  <c r="H13" i="100"/>
  <c r="I13" i="100"/>
  <c r="J13" i="100"/>
  <c r="K13" i="100"/>
  <c r="L13" i="100"/>
  <c r="B14" i="100"/>
  <c r="C14" i="100"/>
  <c r="D14" i="100"/>
  <c r="F14" i="100"/>
  <c r="G14" i="100"/>
  <c r="H14" i="100"/>
  <c r="I14" i="100"/>
  <c r="J14" i="100"/>
  <c r="K14" i="100"/>
  <c r="L14" i="100"/>
  <c r="B15" i="100"/>
  <c r="C15" i="100"/>
  <c r="D15" i="100"/>
  <c r="F15" i="100"/>
  <c r="G15" i="100"/>
  <c r="H15" i="100"/>
  <c r="I15" i="100"/>
  <c r="J15" i="100"/>
  <c r="K15" i="100"/>
  <c r="L15" i="100"/>
  <c r="B16" i="100"/>
  <c r="C16" i="100"/>
  <c r="D16" i="100"/>
  <c r="F16" i="100"/>
  <c r="G16" i="100"/>
  <c r="H16" i="100"/>
  <c r="I16" i="100"/>
  <c r="J16" i="100"/>
  <c r="K16" i="100"/>
  <c r="L16" i="100"/>
  <c r="B17" i="100"/>
  <c r="C17" i="100"/>
  <c r="D17" i="100"/>
  <c r="F17" i="100"/>
  <c r="G17" i="100"/>
  <c r="H17" i="100"/>
  <c r="I17" i="100"/>
  <c r="J17" i="100"/>
  <c r="K17" i="100"/>
  <c r="L17" i="100"/>
  <c r="B18" i="100"/>
  <c r="C18" i="100"/>
  <c r="D18" i="100"/>
  <c r="F18" i="100"/>
  <c r="G18" i="100"/>
  <c r="H18" i="100"/>
  <c r="I18" i="100"/>
  <c r="J18" i="100"/>
  <c r="K18" i="100"/>
  <c r="L18" i="100"/>
  <c r="B19" i="100"/>
  <c r="C19" i="100"/>
  <c r="D19" i="100"/>
  <c r="F19" i="100"/>
  <c r="G19" i="100"/>
  <c r="H19" i="100"/>
  <c r="I19" i="100"/>
  <c r="J19" i="100"/>
  <c r="K19" i="100"/>
  <c r="L19" i="100"/>
  <c r="B20" i="100"/>
  <c r="C20" i="100"/>
  <c r="D20" i="100"/>
  <c r="F20" i="100"/>
  <c r="G20" i="100"/>
  <c r="H20" i="100"/>
  <c r="I20" i="100"/>
  <c r="J20" i="100"/>
  <c r="K20" i="100"/>
  <c r="L20" i="100"/>
  <c r="B21" i="100"/>
  <c r="C21" i="100"/>
  <c r="D21" i="100"/>
  <c r="F21" i="100"/>
  <c r="G21" i="100"/>
  <c r="H21" i="100"/>
  <c r="I21" i="100"/>
  <c r="J21" i="100"/>
  <c r="K21" i="100"/>
  <c r="L21" i="100"/>
  <c r="B22" i="100"/>
  <c r="C22" i="100"/>
  <c r="D22" i="100"/>
  <c r="F22" i="100"/>
  <c r="G22" i="100"/>
  <c r="H22" i="100"/>
  <c r="I22" i="100"/>
  <c r="J22" i="100"/>
  <c r="K22" i="100"/>
  <c r="L22" i="100"/>
  <c r="B23" i="100"/>
  <c r="C23" i="100"/>
  <c r="D23" i="100"/>
  <c r="F23" i="100"/>
  <c r="G23" i="100"/>
  <c r="H23" i="100"/>
  <c r="I23" i="100"/>
  <c r="J23" i="100"/>
  <c r="K23" i="100"/>
  <c r="L23" i="100"/>
  <c r="B24" i="100"/>
  <c r="C24" i="100"/>
  <c r="D24" i="100"/>
  <c r="F24" i="100"/>
  <c r="G24" i="100"/>
  <c r="H24" i="100"/>
  <c r="I24" i="100"/>
  <c r="J24" i="100"/>
  <c r="K24" i="100"/>
  <c r="L24" i="100"/>
  <c r="B25" i="100"/>
  <c r="C25" i="100"/>
  <c r="D25" i="100"/>
  <c r="F25" i="100"/>
  <c r="G25" i="100"/>
  <c r="H25" i="100"/>
  <c r="I25" i="100"/>
  <c r="J25" i="100"/>
  <c r="K25" i="100"/>
  <c r="L25" i="100"/>
  <c r="B26" i="100"/>
  <c r="C26" i="100"/>
  <c r="D26" i="100"/>
  <c r="F26" i="100"/>
  <c r="G26" i="100"/>
  <c r="H26" i="100"/>
  <c r="I26" i="100"/>
  <c r="J26" i="100"/>
  <c r="K26" i="100"/>
  <c r="L26" i="100"/>
  <c r="B27" i="100"/>
  <c r="C27" i="100"/>
  <c r="D27" i="100"/>
  <c r="F27" i="100"/>
  <c r="G27" i="100"/>
  <c r="H27" i="100"/>
  <c r="I27" i="100"/>
  <c r="J27" i="100"/>
  <c r="K27" i="100"/>
  <c r="L27" i="100"/>
  <c r="B28" i="100"/>
  <c r="C28" i="100"/>
  <c r="D28" i="100"/>
  <c r="F28" i="100"/>
  <c r="G28" i="100"/>
  <c r="H28" i="100"/>
  <c r="I28" i="100"/>
  <c r="J28" i="100"/>
  <c r="K28" i="100"/>
  <c r="L28" i="100"/>
  <c r="B29" i="100"/>
  <c r="C29" i="100"/>
  <c r="D29" i="100"/>
  <c r="F29" i="100"/>
  <c r="G29" i="100"/>
  <c r="H29" i="100"/>
  <c r="I29" i="100"/>
  <c r="J29" i="100"/>
  <c r="K29" i="100"/>
  <c r="L29" i="100"/>
  <c r="B30" i="100"/>
  <c r="C30" i="100"/>
  <c r="D30" i="100"/>
  <c r="F30" i="100"/>
  <c r="G30" i="100"/>
  <c r="H30" i="100"/>
  <c r="I30" i="100"/>
  <c r="J30" i="100"/>
  <c r="K30" i="100"/>
  <c r="L30" i="100"/>
  <c r="B31" i="100"/>
  <c r="C31" i="100"/>
  <c r="D31" i="100"/>
  <c r="F31" i="100"/>
  <c r="G31" i="100"/>
  <c r="H31" i="100"/>
  <c r="I31" i="100"/>
  <c r="J31" i="100"/>
  <c r="K31" i="100"/>
  <c r="L31" i="100"/>
  <c r="B32" i="100"/>
  <c r="C32" i="100"/>
  <c r="D32" i="100"/>
  <c r="F32" i="100"/>
  <c r="G32" i="100"/>
  <c r="H32" i="100"/>
  <c r="I32" i="100"/>
  <c r="J32" i="100"/>
  <c r="K32" i="100"/>
  <c r="L32" i="100"/>
  <c r="B33" i="100"/>
  <c r="C33" i="100"/>
  <c r="D33" i="100"/>
  <c r="F33" i="100"/>
  <c r="G33" i="100"/>
  <c r="H33" i="100"/>
  <c r="I33" i="100"/>
  <c r="J33" i="100"/>
  <c r="K33" i="100"/>
  <c r="L33" i="100"/>
  <c r="B34" i="100"/>
  <c r="C34" i="100"/>
  <c r="D34" i="100"/>
  <c r="F34" i="100"/>
  <c r="G34" i="100"/>
  <c r="H34" i="100"/>
  <c r="I34" i="100"/>
  <c r="J34" i="100"/>
  <c r="K34" i="100"/>
  <c r="L34" i="100"/>
  <c r="B35" i="100"/>
  <c r="C35" i="100"/>
  <c r="D35" i="100"/>
  <c r="F35" i="100"/>
  <c r="G35" i="100"/>
  <c r="H35" i="100"/>
  <c r="I35" i="100"/>
  <c r="J35" i="100"/>
  <c r="K35" i="100"/>
  <c r="L35" i="100"/>
  <c r="B36" i="100"/>
  <c r="C36" i="100"/>
  <c r="D36" i="100"/>
  <c r="F36" i="100"/>
  <c r="G36" i="100"/>
  <c r="H36" i="100"/>
  <c r="I36" i="100"/>
  <c r="J36" i="100"/>
  <c r="K36" i="100"/>
  <c r="L36" i="100"/>
  <c r="B37" i="100"/>
  <c r="C37" i="100"/>
  <c r="D37" i="100"/>
  <c r="F37" i="100"/>
  <c r="G37" i="100"/>
  <c r="H37" i="100"/>
  <c r="I37" i="100"/>
  <c r="J37" i="100"/>
  <c r="K37" i="100"/>
  <c r="L37" i="100"/>
  <c r="B38" i="100"/>
  <c r="C38" i="100"/>
  <c r="D38" i="100"/>
  <c r="F38" i="100"/>
  <c r="G38" i="100"/>
  <c r="H38" i="100"/>
  <c r="I38" i="100"/>
  <c r="J38" i="100"/>
  <c r="K38" i="100"/>
  <c r="L38" i="100"/>
  <c r="B39" i="100"/>
  <c r="C39" i="100"/>
  <c r="D39" i="100"/>
  <c r="F39" i="100"/>
  <c r="G39" i="100"/>
  <c r="H39" i="100"/>
  <c r="I39" i="100"/>
  <c r="J39" i="100"/>
  <c r="K39" i="100"/>
  <c r="L39" i="100"/>
  <c r="B40" i="100"/>
  <c r="C40" i="100"/>
  <c r="D40" i="100"/>
  <c r="F40" i="100"/>
  <c r="G40" i="100"/>
  <c r="H40" i="100"/>
  <c r="I40" i="100"/>
  <c r="J40" i="100"/>
  <c r="K40" i="100"/>
  <c r="L40" i="100"/>
  <c r="B41" i="100"/>
  <c r="C41" i="100"/>
  <c r="D41" i="100"/>
  <c r="F41" i="100"/>
  <c r="G41" i="100"/>
  <c r="H41" i="100"/>
  <c r="I41" i="100"/>
  <c r="J41" i="100"/>
  <c r="K41" i="100"/>
  <c r="L41" i="100"/>
  <c r="B42" i="100"/>
  <c r="C42" i="100"/>
  <c r="D42" i="100"/>
  <c r="F42" i="100"/>
  <c r="G42" i="100"/>
  <c r="H42" i="100"/>
  <c r="I42" i="100"/>
  <c r="J42" i="100"/>
  <c r="K42" i="100"/>
  <c r="L42" i="100"/>
  <c r="B43" i="100"/>
  <c r="C43" i="100"/>
  <c r="D43" i="100"/>
  <c r="F43" i="100"/>
  <c r="G43" i="100"/>
  <c r="H43" i="100"/>
  <c r="I43" i="100"/>
  <c r="J43" i="100"/>
  <c r="K43" i="100"/>
  <c r="L43" i="100"/>
  <c r="B44" i="100"/>
  <c r="C44" i="100"/>
  <c r="D44" i="100"/>
  <c r="F44" i="100"/>
  <c r="G44" i="100"/>
  <c r="H44" i="100"/>
  <c r="I44" i="100"/>
  <c r="J44" i="100"/>
  <c r="K44" i="100"/>
  <c r="L44" i="100"/>
  <c r="C45" i="100"/>
  <c r="D45" i="100"/>
  <c r="F45" i="100"/>
  <c r="G45" i="100"/>
  <c r="H45" i="100"/>
  <c r="I45" i="100"/>
  <c r="J45" i="100"/>
  <c r="K45" i="100"/>
  <c r="L45" i="100"/>
  <c r="C5" i="100"/>
  <c r="D5" i="100"/>
  <c r="F5" i="100"/>
  <c r="G5" i="100"/>
  <c r="H5" i="100"/>
  <c r="I5" i="100"/>
  <c r="J5" i="100"/>
  <c r="K5" i="100"/>
  <c r="L5" i="100"/>
  <c r="B5" i="100"/>
  <c r="B5" i="54"/>
  <c r="P53" i="54"/>
  <c r="N53" i="54"/>
  <c r="C53" i="54"/>
  <c r="D53" i="54"/>
  <c r="F53" i="54"/>
  <c r="G53" i="54"/>
  <c r="H53" i="54"/>
  <c r="I53" i="54"/>
  <c r="J53" i="54"/>
  <c r="K53" i="54"/>
  <c r="L53" i="54"/>
  <c r="M53" i="54"/>
  <c r="O53" i="54"/>
  <c r="Q53" i="54"/>
  <c r="R53" i="54"/>
  <c r="S53" i="54"/>
  <c r="T53" i="54"/>
  <c r="U53" i="54"/>
  <c r="V53" i="54"/>
  <c r="W53" i="54"/>
  <c r="X53" i="54"/>
  <c r="Y53" i="54"/>
  <c r="Z53" i="54"/>
  <c r="AA53" i="54"/>
  <c r="AB53" i="54"/>
  <c r="AC53" i="54"/>
  <c r="AD53" i="54"/>
  <c r="AE53" i="54"/>
  <c r="B53" i="54"/>
  <c r="B45" i="54"/>
  <c r="AD6" i="54"/>
  <c r="AD7" i="54"/>
  <c r="AD8" i="54"/>
  <c r="AD9" i="54"/>
  <c r="AD10" i="54"/>
  <c r="AD11" i="54"/>
  <c r="AD12" i="54"/>
  <c r="AD13" i="54"/>
  <c r="AD14" i="54"/>
  <c r="AD15" i="54"/>
  <c r="AD16" i="54"/>
  <c r="AD17" i="54"/>
  <c r="AD18" i="54"/>
  <c r="AD19" i="54"/>
  <c r="AD20" i="54"/>
  <c r="AD21" i="54"/>
  <c r="AD22" i="54"/>
  <c r="AD23" i="54"/>
  <c r="AD24" i="54"/>
  <c r="AD25" i="54"/>
  <c r="AD26" i="54"/>
  <c r="AD27" i="54"/>
  <c r="AD28" i="54"/>
  <c r="AD29" i="54"/>
  <c r="AD30" i="54"/>
  <c r="AD31" i="54"/>
  <c r="AD32" i="54"/>
  <c r="AD33" i="54"/>
  <c r="AD34" i="54"/>
  <c r="AD35" i="54"/>
  <c r="AD36" i="54"/>
  <c r="AD37" i="54"/>
  <c r="AD38" i="54"/>
  <c r="AD39" i="54"/>
  <c r="AD40" i="54"/>
  <c r="AD41" i="54"/>
  <c r="AD42" i="54"/>
  <c r="AD43" i="54"/>
  <c r="AD44" i="54"/>
  <c r="AD45" i="54"/>
  <c r="AD5" i="54"/>
  <c r="AB5" i="54"/>
  <c r="AC5" i="54"/>
  <c r="Q5" i="54"/>
  <c r="R5" i="54"/>
  <c r="S5" i="54"/>
  <c r="T5" i="54"/>
  <c r="U5" i="54"/>
  <c r="V5" i="54"/>
  <c r="W5" i="54"/>
  <c r="X5" i="54"/>
  <c r="Y5" i="54"/>
  <c r="Z5" i="54"/>
  <c r="AA5" i="54"/>
  <c r="Q6" i="54"/>
  <c r="R6" i="54"/>
  <c r="S6" i="54"/>
  <c r="T6" i="54"/>
  <c r="U6" i="54"/>
  <c r="V6" i="54"/>
  <c r="W6" i="54"/>
  <c r="X6" i="54"/>
  <c r="Y6" i="54"/>
  <c r="Z6" i="54"/>
  <c r="AA6" i="54"/>
  <c r="AB6" i="54"/>
  <c r="Q7" i="54"/>
  <c r="R7" i="54"/>
  <c r="S7" i="54"/>
  <c r="T7" i="54"/>
  <c r="U7" i="54"/>
  <c r="V7" i="54"/>
  <c r="W7" i="54"/>
  <c r="X7" i="54"/>
  <c r="Y7" i="54"/>
  <c r="Z7" i="54"/>
  <c r="AA7" i="54"/>
  <c r="AB7" i="54"/>
  <c r="Q8" i="54"/>
  <c r="R8" i="54"/>
  <c r="S8" i="54"/>
  <c r="T8" i="54"/>
  <c r="U8" i="54"/>
  <c r="V8" i="54"/>
  <c r="W8" i="54"/>
  <c r="X8" i="54"/>
  <c r="Y8" i="54"/>
  <c r="Z8" i="54"/>
  <c r="AA8" i="54"/>
  <c r="AB8" i="54"/>
  <c r="Q9" i="54"/>
  <c r="R9" i="54"/>
  <c r="S9" i="54"/>
  <c r="T9" i="54"/>
  <c r="U9" i="54"/>
  <c r="V9" i="54"/>
  <c r="W9" i="54"/>
  <c r="X9" i="54"/>
  <c r="Y9" i="54"/>
  <c r="Z9" i="54"/>
  <c r="AA9" i="54"/>
  <c r="AB9" i="54"/>
  <c r="Q10" i="54"/>
  <c r="R10" i="54"/>
  <c r="S10" i="54"/>
  <c r="T10" i="54"/>
  <c r="U10" i="54"/>
  <c r="V10" i="54"/>
  <c r="W10" i="54"/>
  <c r="X10" i="54"/>
  <c r="Y10" i="54"/>
  <c r="Z10" i="54"/>
  <c r="AA10" i="54"/>
  <c r="AB10" i="54"/>
  <c r="Q11" i="54"/>
  <c r="R11" i="54"/>
  <c r="S11" i="54"/>
  <c r="T11" i="54"/>
  <c r="U11" i="54"/>
  <c r="V11" i="54"/>
  <c r="W11" i="54"/>
  <c r="X11" i="54"/>
  <c r="Y11" i="54"/>
  <c r="Z11" i="54"/>
  <c r="AA11" i="54"/>
  <c r="AB11" i="54"/>
  <c r="Q12" i="54"/>
  <c r="R12" i="54"/>
  <c r="S12" i="54"/>
  <c r="T12" i="54"/>
  <c r="U12" i="54"/>
  <c r="V12" i="54"/>
  <c r="W12" i="54"/>
  <c r="X12" i="54"/>
  <c r="Y12" i="54"/>
  <c r="Z12" i="54"/>
  <c r="AA12" i="54"/>
  <c r="AB12" i="54"/>
  <c r="Q13" i="54"/>
  <c r="R13" i="54"/>
  <c r="S13" i="54"/>
  <c r="T13" i="54"/>
  <c r="U13" i="54"/>
  <c r="V13" i="54"/>
  <c r="W13" i="54"/>
  <c r="X13" i="54"/>
  <c r="Y13" i="54"/>
  <c r="Z13" i="54"/>
  <c r="AA13" i="54"/>
  <c r="AB13" i="54"/>
  <c r="Q14" i="54"/>
  <c r="R14" i="54"/>
  <c r="S14" i="54"/>
  <c r="T14" i="54"/>
  <c r="U14" i="54"/>
  <c r="V14" i="54"/>
  <c r="W14" i="54"/>
  <c r="X14" i="54"/>
  <c r="Y14" i="54"/>
  <c r="Z14" i="54"/>
  <c r="AA14" i="54"/>
  <c r="AB14" i="54"/>
  <c r="Q15" i="54"/>
  <c r="R15" i="54"/>
  <c r="S15" i="54"/>
  <c r="T15" i="54"/>
  <c r="U15" i="54"/>
  <c r="V15" i="54"/>
  <c r="W15" i="54"/>
  <c r="X15" i="54"/>
  <c r="Y15" i="54"/>
  <c r="Z15" i="54"/>
  <c r="AA15" i="54"/>
  <c r="AB15" i="54"/>
  <c r="Q16" i="54"/>
  <c r="R16" i="54"/>
  <c r="S16" i="54"/>
  <c r="T16" i="54"/>
  <c r="U16" i="54"/>
  <c r="V16" i="54"/>
  <c r="W16" i="54"/>
  <c r="X16" i="54"/>
  <c r="Y16" i="54"/>
  <c r="Z16" i="54"/>
  <c r="AA16" i="54"/>
  <c r="AB16" i="54"/>
  <c r="Q17" i="54"/>
  <c r="R17" i="54"/>
  <c r="S17" i="54"/>
  <c r="T17" i="54"/>
  <c r="U17" i="54"/>
  <c r="V17" i="54"/>
  <c r="W17" i="54"/>
  <c r="X17" i="54"/>
  <c r="Y17" i="54"/>
  <c r="Z17" i="54"/>
  <c r="AA17" i="54"/>
  <c r="AB17" i="54"/>
  <c r="Q18" i="54"/>
  <c r="R18" i="54"/>
  <c r="S18" i="54"/>
  <c r="T18" i="54"/>
  <c r="U18" i="54"/>
  <c r="V18" i="54"/>
  <c r="W18" i="54"/>
  <c r="X18" i="54"/>
  <c r="Y18" i="54"/>
  <c r="Z18" i="54"/>
  <c r="AA18" i="54"/>
  <c r="AB18" i="54"/>
  <c r="Q19" i="54"/>
  <c r="R19" i="54"/>
  <c r="S19" i="54"/>
  <c r="T19" i="54"/>
  <c r="U19" i="54"/>
  <c r="V19" i="54"/>
  <c r="W19" i="54"/>
  <c r="X19" i="54"/>
  <c r="Y19" i="54"/>
  <c r="Z19" i="54"/>
  <c r="AA19" i="54"/>
  <c r="AB19" i="54"/>
  <c r="Q20" i="54"/>
  <c r="R20" i="54"/>
  <c r="S20" i="54"/>
  <c r="T20" i="54"/>
  <c r="U20" i="54"/>
  <c r="V20" i="54"/>
  <c r="W20" i="54"/>
  <c r="X20" i="54"/>
  <c r="Y20" i="54"/>
  <c r="Z20" i="54"/>
  <c r="AA20" i="54"/>
  <c r="AB20" i="54"/>
  <c r="Q21" i="54"/>
  <c r="R21" i="54"/>
  <c r="S21" i="54"/>
  <c r="T21" i="54"/>
  <c r="U21" i="54"/>
  <c r="V21" i="54"/>
  <c r="W21" i="54"/>
  <c r="X21" i="54"/>
  <c r="Y21" i="54"/>
  <c r="Z21" i="54"/>
  <c r="AA21" i="54"/>
  <c r="AB21" i="54"/>
  <c r="Q22" i="54"/>
  <c r="R22" i="54"/>
  <c r="S22" i="54"/>
  <c r="T22" i="54"/>
  <c r="U22" i="54"/>
  <c r="V22" i="54"/>
  <c r="W22" i="54"/>
  <c r="X22" i="54"/>
  <c r="Y22" i="54"/>
  <c r="Z22" i="54"/>
  <c r="AA22" i="54"/>
  <c r="AB22" i="54"/>
  <c r="Q23" i="54"/>
  <c r="R23" i="54"/>
  <c r="S23" i="54"/>
  <c r="T23" i="54"/>
  <c r="U23" i="54"/>
  <c r="V23" i="54"/>
  <c r="W23" i="54"/>
  <c r="X23" i="54"/>
  <c r="Y23" i="54"/>
  <c r="Z23" i="54"/>
  <c r="AA23" i="54"/>
  <c r="AB23" i="54"/>
  <c r="Q24" i="54"/>
  <c r="R24" i="54"/>
  <c r="S24" i="54"/>
  <c r="T24" i="54"/>
  <c r="U24" i="54"/>
  <c r="V24" i="54"/>
  <c r="W24" i="54"/>
  <c r="X24" i="54"/>
  <c r="Y24" i="54"/>
  <c r="Z24" i="54"/>
  <c r="AA24" i="54"/>
  <c r="AB24" i="54"/>
  <c r="Q25" i="54"/>
  <c r="R25" i="54"/>
  <c r="S25" i="54"/>
  <c r="T25" i="54"/>
  <c r="U25" i="54"/>
  <c r="V25" i="54"/>
  <c r="W25" i="54"/>
  <c r="X25" i="54"/>
  <c r="Y25" i="54"/>
  <c r="Z25" i="54"/>
  <c r="AA25" i="54"/>
  <c r="AB25" i="54"/>
  <c r="Q26" i="54"/>
  <c r="R26" i="54"/>
  <c r="S26" i="54"/>
  <c r="T26" i="54"/>
  <c r="U26" i="54"/>
  <c r="V26" i="54"/>
  <c r="W26" i="54"/>
  <c r="X26" i="54"/>
  <c r="Y26" i="54"/>
  <c r="Z26" i="54"/>
  <c r="AA26" i="54"/>
  <c r="AB26" i="54"/>
  <c r="Q27" i="54"/>
  <c r="R27" i="54"/>
  <c r="S27" i="54"/>
  <c r="T27" i="54"/>
  <c r="U27" i="54"/>
  <c r="V27" i="54"/>
  <c r="W27" i="54"/>
  <c r="X27" i="54"/>
  <c r="Y27" i="54"/>
  <c r="Z27" i="54"/>
  <c r="AA27" i="54"/>
  <c r="AB27" i="54"/>
  <c r="Q28" i="54"/>
  <c r="R28" i="54"/>
  <c r="S28" i="54"/>
  <c r="T28" i="54"/>
  <c r="U28" i="54"/>
  <c r="V28" i="54"/>
  <c r="W28" i="54"/>
  <c r="X28" i="54"/>
  <c r="Y28" i="54"/>
  <c r="Z28" i="54"/>
  <c r="AA28" i="54"/>
  <c r="AB28" i="54"/>
  <c r="Q29" i="54"/>
  <c r="R29" i="54"/>
  <c r="S29" i="54"/>
  <c r="T29" i="54"/>
  <c r="U29" i="54"/>
  <c r="V29" i="54"/>
  <c r="W29" i="54"/>
  <c r="X29" i="54"/>
  <c r="Y29" i="54"/>
  <c r="Z29" i="54"/>
  <c r="AA29" i="54"/>
  <c r="AB29" i="54"/>
  <c r="Q30" i="54"/>
  <c r="R30" i="54"/>
  <c r="S30" i="54"/>
  <c r="T30" i="54"/>
  <c r="U30" i="54"/>
  <c r="V30" i="54"/>
  <c r="W30" i="54"/>
  <c r="X30" i="54"/>
  <c r="Y30" i="54"/>
  <c r="Z30" i="54"/>
  <c r="AA30" i="54"/>
  <c r="AB30" i="54"/>
  <c r="Q31" i="54"/>
  <c r="R31" i="54"/>
  <c r="S31" i="54"/>
  <c r="T31" i="54"/>
  <c r="U31" i="54"/>
  <c r="V31" i="54"/>
  <c r="W31" i="54"/>
  <c r="X31" i="54"/>
  <c r="Y31" i="54"/>
  <c r="Z31" i="54"/>
  <c r="AA31" i="54"/>
  <c r="AB31" i="54"/>
  <c r="Q32" i="54"/>
  <c r="R32" i="54"/>
  <c r="S32" i="54"/>
  <c r="T32" i="54"/>
  <c r="U32" i="54"/>
  <c r="V32" i="54"/>
  <c r="W32" i="54"/>
  <c r="X32" i="54"/>
  <c r="Y32" i="54"/>
  <c r="Z32" i="54"/>
  <c r="AA32" i="54"/>
  <c r="AB32" i="54"/>
  <c r="Q33" i="54"/>
  <c r="R33" i="54"/>
  <c r="S33" i="54"/>
  <c r="T33" i="54"/>
  <c r="U33" i="54"/>
  <c r="V33" i="54"/>
  <c r="W33" i="54"/>
  <c r="X33" i="54"/>
  <c r="Y33" i="54"/>
  <c r="Z33" i="54"/>
  <c r="AA33" i="54"/>
  <c r="AB33" i="54"/>
  <c r="Q34" i="54"/>
  <c r="R34" i="54"/>
  <c r="S34" i="54"/>
  <c r="T34" i="54"/>
  <c r="U34" i="54"/>
  <c r="V34" i="54"/>
  <c r="W34" i="54"/>
  <c r="X34" i="54"/>
  <c r="Y34" i="54"/>
  <c r="Z34" i="54"/>
  <c r="AA34" i="54"/>
  <c r="AB34" i="54"/>
  <c r="Q35" i="54"/>
  <c r="R35" i="54"/>
  <c r="S35" i="54"/>
  <c r="T35" i="54"/>
  <c r="U35" i="54"/>
  <c r="V35" i="54"/>
  <c r="W35" i="54"/>
  <c r="X35" i="54"/>
  <c r="Y35" i="54"/>
  <c r="Z35" i="54"/>
  <c r="AA35" i="54"/>
  <c r="AB35" i="54"/>
  <c r="Q36" i="54"/>
  <c r="R36" i="54"/>
  <c r="S36" i="54"/>
  <c r="T36" i="54"/>
  <c r="U36" i="54"/>
  <c r="V36" i="54"/>
  <c r="W36" i="54"/>
  <c r="X36" i="54"/>
  <c r="Y36" i="54"/>
  <c r="Z36" i="54"/>
  <c r="AA36" i="54"/>
  <c r="AB36" i="54"/>
  <c r="Q37" i="54"/>
  <c r="R37" i="54"/>
  <c r="S37" i="54"/>
  <c r="T37" i="54"/>
  <c r="U37" i="54"/>
  <c r="V37" i="54"/>
  <c r="W37" i="54"/>
  <c r="X37" i="54"/>
  <c r="Y37" i="54"/>
  <c r="Z37" i="54"/>
  <c r="AA37" i="54"/>
  <c r="AB37" i="54"/>
  <c r="Q38" i="54"/>
  <c r="R38" i="54"/>
  <c r="S38" i="54"/>
  <c r="T38" i="54"/>
  <c r="U38" i="54"/>
  <c r="V38" i="54"/>
  <c r="W38" i="54"/>
  <c r="X38" i="54"/>
  <c r="Y38" i="54"/>
  <c r="Z38" i="54"/>
  <c r="AA38" i="54"/>
  <c r="AB38" i="54"/>
  <c r="Q39" i="54"/>
  <c r="R39" i="54"/>
  <c r="S39" i="54"/>
  <c r="T39" i="54"/>
  <c r="U39" i="54"/>
  <c r="V39" i="54"/>
  <c r="W39" i="54"/>
  <c r="X39" i="54"/>
  <c r="Y39" i="54"/>
  <c r="Z39" i="54"/>
  <c r="AA39" i="54"/>
  <c r="AB39" i="54"/>
  <c r="Q40" i="54"/>
  <c r="R40" i="54"/>
  <c r="S40" i="54"/>
  <c r="T40" i="54"/>
  <c r="U40" i="54"/>
  <c r="V40" i="54"/>
  <c r="W40" i="54"/>
  <c r="X40" i="54"/>
  <c r="Y40" i="54"/>
  <c r="Z40" i="54"/>
  <c r="AA40" i="54"/>
  <c r="AB40" i="54"/>
  <c r="Q41" i="54"/>
  <c r="R41" i="54"/>
  <c r="S41" i="54"/>
  <c r="T41" i="54"/>
  <c r="U41" i="54"/>
  <c r="V41" i="54"/>
  <c r="W41" i="54"/>
  <c r="X41" i="54"/>
  <c r="Y41" i="54"/>
  <c r="Z41" i="54"/>
  <c r="AA41" i="54"/>
  <c r="AB41" i="54"/>
  <c r="Q42" i="54"/>
  <c r="R42" i="54"/>
  <c r="S42" i="54"/>
  <c r="T42" i="54"/>
  <c r="U42" i="54"/>
  <c r="V42" i="54"/>
  <c r="W42" i="54"/>
  <c r="X42" i="54"/>
  <c r="Y42" i="54"/>
  <c r="Z42" i="54"/>
  <c r="AA42" i="54"/>
  <c r="AB42" i="54"/>
  <c r="Q43" i="54"/>
  <c r="R43" i="54"/>
  <c r="S43" i="54"/>
  <c r="T43" i="54"/>
  <c r="U43" i="54"/>
  <c r="V43" i="54"/>
  <c r="W43" i="54"/>
  <c r="X43" i="54"/>
  <c r="Y43" i="54"/>
  <c r="Z43" i="54"/>
  <c r="AA43" i="54"/>
  <c r="AB43" i="54"/>
  <c r="Q44" i="54"/>
  <c r="R44" i="54"/>
  <c r="S44" i="54"/>
  <c r="T44" i="54"/>
  <c r="U44" i="54"/>
  <c r="V44" i="54"/>
  <c r="W44" i="54"/>
  <c r="X44" i="54"/>
  <c r="Y44" i="54"/>
  <c r="Z44" i="54"/>
  <c r="AA44" i="54"/>
  <c r="AB44" i="54"/>
  <c r="Q45" i="54"/>
  <c r="R45" i="54"/>
  <c r="S45" i="54"/>
  <c r="T45" i="54"/>
  <c r="U45" i="54"/>
  <c r="V45" i="54"/>
  <c r="W45" i="54"/>
  <c r="X45" i="54"/>
  <c r="Y45" i="54"/>
  <c r="Z45" i="54"/>
  <c r="AA45" i="54"/>
  <c r="AB45" i="54"/>
  <c r="P6" i="54"/>
  <c r="P7" i="54"/>
  <c r="P8" i="54"/>
  <c r="P9" i="54"/>
  <c r="P10" i="54"/>
  <c r="P11" i="54"/>
  <c r="P12" i="54"/>
  <c r="P13" i="54"/>
  <c r="P14" i="54"/>
  <c r="P15" i="54"/>
  <c r="P16" i="54"/>
  <c r="P17" i="54"/>
  <c r="P18" i="54"/>
  <c r="P19" i="54"/>
  <c r="P20" i="54"/>
  <c r="P21" i="54"/>
  <c r="P22" i="54"/>
  <c r="P23" i="54"/>
  <c r="P24" i="54"/>
  <c r="P25" i="54"/>
  <c r="P26" i="54"/>
  <c r="P27" i="54"/>
  <c r="P28" i="54"/>
  <c r="P29" i="54"/>
  <c r="P30" i="54"/>
  <c r="P31" i="54"/>
  <c r="P32" i="54"/>
  <c r="P33" i="54"/>
  <c r="P34" i="54"/>
  <c r="P35" i="54"/>
  <c r="P36" i="54"/>
  <c r="P37" i="54"/>
  <c r="P38" i="54"/>
  <c r="P39" i="54"/>
  <c r="P40" i="54"/>
  <c r="P41" i="54"/>
  <c r="P42" i="54"/>
  <c r="P43" i="54"/>
  <c r="P44" i="54"/>
  <c r="P45" i="54"/>
  <c r="P5" i="54"/>
  <c r="L6" i="54"/>
  <c r="M6" i="54"/>
  <c r="N6" i="54"/>
  <c r="O6" i="54"/>
  <c r="L7" i="54"/>
  <c r="M7" i="54"/>
  <c r="N7" i="54"/>
  <c r="O7" i="54"/>
  <c r="L8" i="54"/>
  <c r="M8" i="54"/>
  <c r="N8" i="54"/>
  <c r="O8" i="54"/>
  <c r="L9" i="54"/>
  <c r="M9" i="54"/>
  <c r="N9" i="54"/>
  <c r="O9" i="54"/>
  <c r="L10" i="54"/>
  <c r="M10" i="54"/>
  <c r="N10" i="54"/>
  <c r="O10" i="54"/>
  <c r="L11" i="54"/>
  <c r="M11" i="54"/>
  <c r="N11" i="54"/>
  <c r="O11" i="54"/>
  <c r="L12" i="54"/>
  <c r="M12" i="54"/>
  <c r="N12" i="54"/>
  <c r="O12" i="54"/>
  <c r="L13" i="54"/>
  <c r="M13" i="54"/>
  <c r="N13" i="54"/>
  <c r="O13" i="54"/>
  <c r="L14" i="54"/>
  <c r="M14" i="54"/>
  <c r="N14" i="54"/>
  <c r="O14" i="54"/>
  <c r="L15" i="54"/>
  <c r="M15" i="54"/>
  <c r="N15" i="54"/>
  <c r="O15" i="54"/>
  <c r="L16" i="54"/>
  <c r="M16" i="54"/>
  <c r="N16" i="54"/>
  <c r="O16" i="54"/>
  <c r="L17" i="54"/>
  <c r="M17" i="54"/>
  <c r="N17" i="54"/>
  <c r="O17" i="54"/>
  <c r="L18" i="54"/>
  <c r="M18" i="54"/>
  <c r="N18" i="54"/>
  <c r="O18" i="54"/>
  <c r="L19" i="54"/>
  <c r="M19" i="54"/>
  <c r="N19" i="54"/>
  <c r="O19" i="54"/>
  <c r="L20" i="54"/>
  <c r="M20" i="54"/>
  <c r="N20" i="54"/>
  <c r="O20" i="54"/>
  <c r="L21" i="54"/>
  <c r="M21" i="54"/>
  <c r="N21" i="54"/>
  <c r="O21" i="54"/>
  <c r="L22" i="54"/>
  <c r="M22" i="54"/>
  <c r="N22" i="54"/>
  <c r="O22" i="54"/>
  <c r="L23" i="54"/>
  <c r="M23" i="54"/>
  <c r="N23" i="54"/>
  <c r="O23" i="54"/>
  <c r="L24" i="54"/>
  <c r="M24" i="54"/>
  <c r="N24" i="54"/>
  <c r="O24" i="54"/>
  <c r="L25" i="54"/>
  <c r="M25" i="54"/>
  <c r="N25" i="54"/>
  <c r="O25" i="54"/>
  <c r="L26" i="54"/>
  <c r="M26" i="54"/>
  <c r="N26" i="54"/>
  <c r="O26" i="54"/>
  <c r="L27" i="54"/>
  <c r="M27" i="54"/>
  <c r="N27" i="54"/>
  <c r="O27" i="54"/>
  <c r="L28" i="54"/>
  <c r="M28" i="54"/>
  <c r="N28" i="54"/>
  <c r="O28" i="54"/>
  <c r="L29" i="54"/>
  <c r="M29" i="54"/>
  <c r="N29" i="54"/>
  <c r="O29" i="54"/>
  <c r="L30" i="54"/>
  <c r="M30" i="54"/>
  <c r="N30" i="54"/>
  <c r="O30" i="54"/>
  <c r="L31" i="54"/>
  <c r="M31" i="54"/>
  <c r="N31" i="54"/>
  <c r="O31" i="54"/>
  <c r="L32" i="54"/>
  <c r="M32" i="54"/>
  <c r="N32" i="54"/>
  <c r="O32" i="54"/>
  <c r="L33" i="54"/>
  <c r="M33" i="54"/>
  <c r="N33" i="54"/>
  <c r="O33" i="54"/>
  <c r="L34" i="54"/>
  <c r="M34" i="54"/>
  <c r="N34" i="54"/>
  <c r="O34" i="54"/>
  <c r="L35" i="54"/>
  <c r="M35" i="54"/>
  <c r="N35" i="54"/>
  <c r="O35" i="54"/>
  <c r="L36" i="54"/>
  <c r="M36" i="54"/>
  <c r="N36" i="54"/>
  <c r="O36" i="54"/>
  <c r="L37" i="54"/>
  <c r="M37" i="54"/>
  <c r="N37" i="54"/>
  <c r="O37" i="54"/>
  <c r="L38" i="54"/>
  <c r="M38" i="54"/>
  <c r="N38" i="54"/>
  <c r="O38" i="54"/>
  <c r="L39" i="54"/>
  <c r="M39" i="54"/>
  <c r="N39" i="54"/>
  <c r="O39" i="54"/>
  <c r="L40" i="54"/>
  <c r="M40" i="54"/>
  <c r="N40" i="54"/>
  <c r="O40" i="54"/>
  <c r="L41" i="54"/>
  <c r="M41" i="54"/>
  <c r="N41" i="54"/>
  <c r="O41" i="54"/>
  <c r="L42" i="54"/>
  <c r="M42" i="54"/>
  <c r="N42" i="54"/>
  <c r="O42" i="54"/>
  <c r="L43" i="54"/>
  <c r="M43" i="54"/>
  <c r="N43" i="54"/>
  <c r="O43" i="54"/>
  <c r="L44" i="54"/>
  <c r="M44" i="54"/>
  <c r="N44" i="54"/>
  <c r="O44" i="54"/>
  <c r="L45" i="54"/>
  <c r="M45" i="54"/>
  <c r="N45" i="54"/>
  <c r="O45" i="54"/>
  <c r="O5" i="54"/>
  <c r="N5" i="54"/>
  <c r="M5" i="54"/>
  <c r="L5" i="54"/>
  <c r="K5" i="54"/>
  <c r="K6" i="54"/>
  <c r="K7" i="54"/>
  <c r="K8" i="54"/>
  <c r="K9" i="54"/>
  <c r="K10" i="54"/>
  <c r="K11" i="54"/>
  <c r="K12" i="54"/>
  <c r="K13" i="54"/>
  <c r="K14" i="54"/>
  <c r="K15" i="54"/>
  <c r="K16" i="54"/>
  <c r="K17" i="54"/>
  <c r="K18" i="54"/>
  <c r="K19" i="54"/>
  <c r="K20" i="54"/>
  <c r="K21" i="54"/>
  <c r="K22" i="54"/>
  <c r="K23" i="54"/>
  <c r="K24" i="54"/>
  <c r="K25" i="54"/>
  <c r="K26" i="54"/>
  <c r="K27" i="54"/>
  <c r="K28" i="54"/>
  <c r="K29" i="54"/>
  <c r="K30" i="54"/>
  <c r="K31" i="54"/>
  <c r="K32" i="54"/>
  <c r="K33" i="54"/>
  <c r="K34" i="54"/>
  <c r="K35" i="54"/>
  <c r="K36" i="54"/>
  <c r="K37" i="54"/>
  <c r="K38" i="54"/>
  <c r="K39" i="54"/>
  <c r="K40" i="54"/>
  <c r="K41" i="54"/>
  <c r="K42" i="54"/>
  <c r="K43" i="54"/>
  <c r="K44" i="54"/>
  <c r="K45" i="54"/>
  <c r="C5" i="54"/>
  <c r="D5" i="54"/>
  <c r="F5" i="54"/>
  <c r="G5" i="54"/>
  <c r="H5" i="54"/>
  <c r="I5" i="54"/>
  <c r="J5" i="54"/>
  <c r="C6" i="54"/>
  <c r="D6" i="54"/>
  <c r="F6" i="54"/>
  <c r="G6" i="54"/>
  <c r="H6" i="54"/>
  <c r="I6" i="54"/>
  <c r="J6" i="54"/>
  <c r="C7" i="54"/>
  <c r="D7" i="54"/>
  <c r="F7" i="54"/>
  <c r="G7" i="54"/>
  <c r="H7" i="54"/>
  <c r="I7" i="54"/>
  <c r="J7" i="54"/>
  <c r="C8" i="54"/>
  <c r="D8" i="54"/>
  <c r="F8" i="54"/>
  <c r="G8" i="54"/>
  <c r="H8" i="54"/>
  <c r="I8" i="54"/>
  <c r="J8" i="54"/>
  <c r="C9" i="54"/>
  <c r="D9" i="54"/>
  <c r="F9" i="54"/>
  <c r="G9" i="54"/>
  <c r="H9" i="54"/>
  <c r="I9" i="54"/>
  <c r="J9" i="54"/>
  <c r="C10" i="54"/>
  <c r="D10" i="54"/>
  <c r="F10" i="54"/>
  <c r="G10" i="54"/>
  <c r="H10" i="54"/>
  <c r="I10" i="54"/>
  <c r="J10" i="54"/>
  <c r="C11" i="54"/>
  <c r="D11" i="54"/>
  <c r="F11" i="54"/>
  <c r="G11" i="54"/>
  <c r="H11" i="54"/>
  <c r="I11" i="54"/>
  <c r="J11" i="54"/>
  <c r="C12" i="54"/>
  <c r="D12" i="54"/>
  <c r="F12" i="54"/>
  <c r="G12" i="54"/>
  <c r="H12" i="54"/>
  <c r="I12" i="54"/>
  <c r="J12" i="54"/>
  <c r="C13" i="54"/>
  <c r="D13" i="54"/>
  <c r="F13" i="54"/>
  <c r="G13" i="54"/>
  <c r="H13" i="54"/>
  <c r="I13" i="54"/>
  <c r="J13" i="54"/>
  <c r="C14" i="54"/>
  <c r="D14" i="54"/>
  <c r="F14" i="54"/>
  <c r="G14" i="54"/>
  <c r="H14" i="54"/>
  <c r="I14" i="54"/>
  <c r="J14" i="54"/>
  <c r="C15" i="54"/>
  <c r="D15" i="54"/>
  <c r="F15" i="54"/>
  <c r="G15" i="54"/>
  <c r="H15" i="54"/>
  <c r="I15" i="54"/>
  <c r="J15" i="54"/>
  <c r="C16" i="54"/>
  <c r="D16" i="54"/>
  <c r="F16" i="54"/>
  <c r="G16" i="54"/>
  <c r="H16" i="54"/>
  <c r="I16" i="54"/>
  <c r="J16" i="54"/>
  <c r="C17" i="54"/>
  <c r="D17" i="54"/>
  <c r="F17" i="54"/>
  <c r="G17" i="54"/>
  <c r="H17" i="54"/>
  <c r="I17" i="54"/>
  <c r="J17" i="54"/>
  <c r="C18" i="54"/>
  <c r="D18" i="54"/>
  <c r="F18" i="54"/>
  <c r="G18" i="54"/>
  <c r="H18" i="54"/>
  <c r="I18" i="54"/>
  <c r="J18" i="54"/>
  <c r="C19" i="54"/>
  <c r="D19" i="54"/>
  <c r="F19" i="54"/>
  <c r="G19" i="54"/>
  <c r="H19" i="54"/>
  <c r="I19" i="54"/>
  <c r="J19" i="54"/>
  <c r="C20" i="54"/>
  <c r="D20" i="54"/>
  <c r="F20" i="54"/>
  <c r="G20" i="54"/>
  <c r="H20" i="54"/>
  <c r="I20" i="54"/>
  <c r="J20" i="54"/>
  <c r="C21" i="54"/>
  <c r="D21" i="54"/>
  <c r="F21" i="54"/>
  <c r="G21" i="54"/>
  <c r="H21" i="54"/>
  <c r="I21" i="54"/>
  <c r="J21" i="54"/>
  <c r="C22" i="54"/>
  <c r="D22" i="54"/>
  <c r="F22" i="54"/>
  <c r="G22" i="54"/>
  <c r="H22" i="54"/>
  <c r="I22" i="54"/>
  <c r="J22" i="54"/>
  <c r="C23" i="54"/>
  <c r="D23" i="54"/>
  <c r="F23" i="54"/>
  <c r="G23" i="54"/>
  <c r="H23" i="54"/>
  <c r="I23" i="54"/>
  <c r="J23" i="54"/>
  <c r="C24" i="54"/>
  <c r="D24" i="54"/>
  <c r="F24" i="54"/>
  <c r="G24" i="54"/>
  <c r="H24" i="54"/>
  <c r="I24" i="54"/>
  <c r="J24" i="54"/>
  <c r="C25" i="54"/>
  <c r="D25" i="54"/>
  <c r="F25" i="54"/>
  <c r="G25" i="54"/>
  <c r="H25" i="54"/>
  <c r="I25" i="54"/>
  <c r="J25" i="54"/>
  <c r="C26" i="54"/>
  <c r="D26" i="54"/>
  <c r="F26" i="54"/>
  <c r="G26" i="54"/>
  <c r="H26" i="54"/>
  <c r="I26" i="54"/>
  <c r="J26" i="54"/>
  <c r="C27" i="54"/>
  <c r="D27" i="54"/>
  <c r="F27" i="54"/>
  <c r="G27" i="54"/>
  <c r="H27" i="54"/>
  <c r="I27" i="54"/>
  <c r="J27" i="54"/>
  <c r="C28" i="54"/>
  <c r="D28" i="54"/>
  <c r="F28" i="54"/>
  <c r="G28" i="54"/>
  <c r="H28" i="54"/>
  <c r="I28" i="54"/>
  <c r="J28" i="54"/>
  <c r="C29" i="54"/>
  <c r="D29" i="54"/>
  <c r="F29" i="54"/>
  <c r="G29" i="54"/>
  <c r="H29" i="54"/>
  <c r="I29" i="54"/>
  <c r="J29" i="54"/>
  <c r="C30" i="54"/>
  <c r="D30" i="54"/>
  <c r="F30" i="54"/>
  <c r="G30" i="54"/>
  <c r="H30" i="54"/>
  <c r="I30" i="54"/>
  <c r="J30" i="54"/>
  <c r="C31" i="54"/>
  <c r="D31" i="54"/>
  <c r="F31" i="54"/>
  <c r="G31" i="54"/>
  <c r="H31" i="54"/>
  <c r="I31" i="54"/>
  <c r="J31" i="54"/>
  <c r="C32" i="54"/>
  <c r="D32" i="54"/>
  <c r="F32" i="54"/>
  <c r="G32" i="54"/>
  <c r="H32" i="54"/>
  <c r="I32" i="54"/>
  <c r="J32" i="54"/>
  <c r="C33" i="54"/>
  <c r="D33" i="54"/>
  <c r="F33" i="54"/>
  <c r="G33" i="54"/>
  <c r="H33" i="54"/>
  <c r="I33" i="54"/>
  <c r="J33" i="54"/>
  <c r="C34" i="54"/>
  <c r="D34" i="54"/>
  <c r="F34" i="54"/>
  <c r="G34" i="54"/>
  <c r="H34" i="54"/>
  <c r="I34" i="54"/>
  <c r="J34" i="54"/>
  <c r="C35" i="54"/>
  <c r="D35" i="54"/>
  <c r="F35" i="54"/>
  <c r="G35" i="54"/>
  <c r="H35" i="54"/>
  <c r="I35" i="54"/>
  <c r="J35" i="54"/>
  <c r="C36" i="54"/>
  <c r="D36" i="54"/>
  <c r="F36" i="54"/>
  <c r="G36" i="54"/>
  <c r="H36" i="54"/>
  <c r="I36" i="54"/>
  <c r="J36" i="54"/>
  <c r="C37" i="54"/>
  <c r="D37" i="54"/>
  <c r="F37" i="54"/>
  <c r="G37" i="54"/>
  <c r="H37" i="54"/>
  <c r="I37" i="54"/>
  <c r="J37" i="54"/>
  <c r="C38" i="54"/>
  <c r="D38" i="54"/>
  <c r="F38" i="54"/>
  <c r="G38" i="54"/>
  <c r="H38" i="54"/>
  <c r="I38" i="54"/>
  <c r="J38" i="54"/>
  <c r="C39" i="54"/>
  <c r="D39" i="54"/>
  <c r="F39" i="54"/>
  <c r="G39" i="54"/>
  <c r="H39" i="54"/>
  <c r="I39" i="54"/>
  <c r="J39" i="54"/>
  <c r="C40" i="54"/>
  <c r="D40" i="54"/>
  <c r="F40" i="54"/>
  <c r="G40" i="54"/>
  <c r="H40" i="54"/>
  <c r="I40" i="54"/>
  <c r="J40" i="54"/>
  <c r="C41" i="54"/>
  <c r="D41" i="54"/>
  <c r="F41" i="54"/>
  <c r="G41" i="54"/>
  <c r="H41" i="54"/>
  <c r="I41" i="54"/>
  <c r="J41" i="54"/>
  <c r="C42" i="54"/>
  <c r="D42" i="54"/>
  <c r="F42" i="54"/>
  <c r="G42" i="54"/>
  <c r="H42" i="54"/>
  <c r="I42" i="54"/>
  <c r="J42" i="54"/>
  <c r="C43" i="54"/>
  <c r="D43" i="54"/>
  <c r="F43" i="54"/>
  <c r="G43" i="54"/>
  <c r="H43" i="54"/>
  <c r="I43" i="54"/>
  <c r="J43" i="54"/>
  <c r="C44" i="54"/>
  <c r="D44" i="54"/>
  <c r="F44" i="54"/>
  <c r="G44" i="54"/>
  <c r="H44" i="54"/>
  <c r="I44" i="54"/>
  <c r="J44" i="54"/>
  <c r="C45" i="54"/>
  <c r="D45" i="54"/>
  <c r="F45" i="54"/>
  <c r="G45" i="54"/>
  <c r="H45" i="54"/>
  <c r="I45" i="54"/>
  <c r="J4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9" i="54"/>
  <c r="B30" i="54"/>
  <c r="B31" i="54"/>
  <c r="B32" i="54"/>
  <c r="B33" i="54"/>
  <c r="B34" i="54"/>
  <c r="B35" i="54"/>
  <c r="B36" i="54"/>
  <c r="B37" i="54"/>
  <c r="B38" i="54"/>
  <c r="B39" i="54"/>
  <c r="B40" i="54"/>
  <c r="B41" i="54"/>
  <c r="B42" i="54"/>
  <c r="B43" i="54"/>
  <c r="B44" i="54"/>
  <c r="C53" i="99"/>
  <c r="J60" i="99"/>
  <c r="K60" i="99"/>
  <c r="L60" i="99"/>
  <c r="M60" i="99"/>
  <c r="N60" i="99"/>
  <c r="O60" i="99"/>
  <c r="P60" i="99"/>
  <c r="Q60" i="99"/>
  <c r="R60" i="99"/>
  <c r="S60" i="99"/>
  <c r="T60" i="99"/>
  <c r="U60" i="99"/>
  <c r="V60" i="99"/>
  <c r="W60" i="99"/>
  <c r="X60" i="99"/>
  <c r="Y60" i="99"/>
  <c r="Z60" i="99"/>
  <c r="AA60" i="99"/>
  <c r="AB60" i="99"/>
  <c r="AC60" i="99"/>
  <c r="AD60" i="99"/>
  <c r="AE60" i="99"/>
  <c r="AF60" i="99"/>
  <c r="I60" i="99"/>
  <c r="D60" i="99"/>
  <c r="E60" i="99"/>
  <c r="F60" i="99"/>
  <c r="G60" i="99"/>
  <c r="H60" i="99"/>
  <c r="C60" i="99"/>
  <c r="AE59" i="99"/>
  <c r="AF59" i="99"/>
  <c r="AD59" i="99"/>
  <c r="AC59" i="99"/>
  <c r="AB59" i="99"/>
  <c r="D59" i="99"/>
  <c r="E59" i="99"/>
  <c r="F59" i="99"/>
  <c r="G59" i="99"/>
  <c r="H59" i="99"/>
  <c r="I59" i="99"/>
  <c r="J59" i="99"/>
  <c r="K59" i="99"/>
  <c r="L59" i="99"/>
  <c r="M59" i="99"/>
  <c r="N59" i="99"/>
  <c r="O59" i="99"/>
  <c r="P59" i="99"/>
  <c r="Q59" i="99"/>
  <c r="R59" i="99"/>
  <c r="S59" i="99"/>
  <c r="T59" i="99"/>
  <c r="U59" i="99"/>
  <c r="V59" i="99"/>
  <c r="W59" i="99"/>
  <c r="X59" i="99"/>
  <c r="Y59" i="99"/>
  <c r="Z59" i="99"/>
  <c r="AA59" i="99"/>
  <c r="C59" i="99"/>
  <c r="D55" i="99"/>
  <c r="E55" i="99"/>
  <c r="F55" i="99"/>
  <c r="G55" i="99"/>
  <c r="H55" i="99"/>
  <c r="I55" i="99"/>
  <c r="J55" i="99"/>
  <c r="K55" i="99"/>
  <c r="L55" i="99"/>
  <c r="M55" i="99"/>
  <c r="N55" i="99"/>
  <c r="O55" i="99"/>
  <c r="P55" i="99"/>
  <c r="Q55" i="99"/>
  <c r="R55" i="99"/>
  <c r="S55" i="99"/>
  <c r="T55" i="99"/>
  <c r="U55" i="99"/>
  <c r="V55" i="99"/>
  <c r="W55" i="99"/>
  <c r="X55" i="99"/>
  <c r="Y55" i="99"/>
  <c r="Z55" i="99"/>
  <c r="AA55" i="99"/>
  <c r="AB55" i="99"/>
  <c r="AC55" i="99"/>
  <c r="AD55" i="99"/>
  <c r="AE55" i="99"/>
  <c r="AF55" i="99"/>
  <c r="D56" i="99"/>
  <c r="E56" i="99"/>
  <c r="F56" i="99"/>
  <c r="G56" i="99"/>
  <c r="H56" i="99"/>
  <c r="I56" i="99"/>
  <c r="J56" i="99"/>
  <c r="K56" i="99"/>
  <c r="L56" i="99"/>
  <c r="M56" i="99"/>
  <c r="N56" i="99"/>
  <c r="O56" i="99"/>
  <c r="P56" i="99"/>
  <c r="Q56" i="99"/>
  <c r="R56" i="99"/>
  <c r="S56" i="99"/>
  <c r="T56" i="99"/>
  <c r="U56" i="99"/>
  <c r="V56" i="99"/>
  <c r="W56" i="99"/>
  <c r="X56" i="99"/>
  <c r="Y56" i="99"/>
  <c r="Z56" i="99"/>
  <c r="AA56" i="99"/>
  <c r="AB56" i="99"/>
  <c r="AC56" i="99"/>
  <c r="AD56" i="99"/>
  <c r="AE56" i="99"/>
  <c r="AF56" i="99"/>
  <c r="D57" i="99"/>
  <c r="E57" i="99"/>
  <c r="F57" i="99"/>
  <c r="G57" i="99"/>
  <c r="H57" i="99"/>
  <c r="I57" i="99"/>
  <c r="J57" i="99"/>
  <c r="K57" i="99"/>
  <c r="L57" i="99"/>
  <c r="M57" i="99"/>
  <c r="N57" i="99"/>
  <c r="O57" i="99"/>
  <c r="P57" i="99"/>
  <c r="Q57" i="99"/>
  <c r="R57" i="99"/>
  <c r="S57" i="99"/>
  <c r="T57" i="99"/>
  <c r="U57" i="99"/>
  <c r="V57" i="99"/>
  <c r="W57" i="99"/>
  <c r="X57" i="99"/>
  <c r="Y57" i="99"/>
  <c r="Z57" i="99"/>
  <c r="AA57" i="99"/>
  <c r="AB57" i="99"/>
  <c r="AC57" i="99"/>
  <c r="AD57" i="99"/>
  <c r="AE57" i="99"/>
  <c r="AF57" i="99"/>
  <c r="D58" i="99"/>
  <c r="E58" i="99"/>
  <c r="F58" i="99"/>
  <c r="G58" i="99"/>
  <c r="H58" i="99"/>
  <c r="I58" i="99"/>
  <c r="J58" i="99"/>
  <c r="K58" i="99"/>
  <c r="L58" i="99"/>
  <c r="M58" i="99"/>
  <c r="N58" i="99"/>
  <c r="O58" i="99"/>
  <c r="P58" i="99"/>
  <c r="Q58" i="99"/>
  <c r="R58" i="99"/>
  <c r="S58" i="99"/>
  <c r="T58" i="99"/>
  <c r="U58" i="99"/>
  <c r="V58" i="99"/>
  <c r="W58" i="99"/>
  <c r="X58" i="99"/>
  <c r="Y58" i="99"/>
  <c r="Z58" i="99"/>
  <c r="AA58" i="99"/>
  <c r="AB58" i="99"/>
  <c r="AC58" i="99"/>
  <c r="AD58" i="99"/>
  <c r="AE58" i="99"/>
  <c r="AF58" i="99"/>
  <c r="C56" i="99"/>
  <c r="C57" i="99"/>
  <c r="C58" i="99"/>
  <c r="C55" i="99"/>
  <c r="J54" i="99"/>
  <c r="K54" i="99"/>
  <c r="L54" i="99"/>
  <c r="M54" i="99"/>
  <c r="N54" i="99"/>
  <c r="O54" i="99"/>
  <c r="P54" i="99"/>
  <c r="Q54" i="99"/>
  <c r="R54" i="99"/>
  <c r="S54" i="99"/>
  <c r="T54" i="99"/>
  <c r="U54" i="99"/>
  <c r="V54" i="99"/>
  <c r="W54" i="99"/>
  <c r="X54" i="99"/>
  <c r="Y54" i="99"/>
  <c r="Z54" i="99"/>
  <c r="AA54" i="99"/>
  <c r="AB54" i="99"/>
  <c r="AC54" i="99"/>
  <c r="AD54" i="99"/>
  <c r="AE54" i="99"/>
  <c r="AF54" i="99"/>
  <c r="I54" i="99"/>
  <c r="D54" i="99"/>
  <c r="E54" i="99"/>
  <c r="F54" i="99"/>
  <c r="G54" i="99"/>
  <c r="H54" i="99"/>
  <c r="C54" i="99"/>
  <c r="J53" i="99"/>
  <c r="K53" i="99"/>
  <c r="L53" i="99"/>
  <c r="M53" i="99"/>
  <c r="N53" i="99"/>
  <c r="O53" i="99"/>
  <c r="P53" i="99"/>
  <c r="Q53" i="99"/>
  <c r="R53" i="99"/>
  <c r="S53" i="99"/>
  <c r="T53" i="99"/>
  <c r="U53" i="99"/>
  <c r="V53" i="99"/>
  <c r="W53" i="99"/>
  <c r="X53" i="99"/>
  <c r="Y53" i="99"/>
  <c r="Z53" i="99"/>
  <c r="AA53" i="99"/>
  <c r="AB53" i="99"/>
  <c r="AC53" i="99"/>
  <c r="AD53" i="99"/>
  <c r="AE53" i="99"/>
  <c r="AF53" i="99"/>
  <c r="I53" i="99"/>
  <c r="D53" i="99"/>
  <c r="E53" i="99"/>
  <c r="F53" i="99"/>
  <c r="G53" i="99"/>
  <c r="H53" i="99"/>
  <c r="H60" i="53"/>
  <c r="I60" i="53"/>
  <c r="J60" i="53"/>
  <c r="K60" i="53"/>
  <c r="L60" i="53"/>
  <c r="M60" i="53"/>
  <c r="N60" i="53"/>
  <c r="O60" i="53"/>
  <c r="P60" i="53"/>
  <c r="Q60" i="53"/>
  <c r="R60" i="53"/>
  <c r="S60" i="53"/>
  <c r="T60" i="53"/>
  <c r="U60" i="53"/>
  <c r="V60" i="53"/>
  <c r="W60" i="53"/>
  <c r="X60" i="53"/>
  <c r="Y60" i="53"/>
  <c r="Z60" i="53"/>
  <c r="AA60" i="53"/>
  <c r="AB60" i="53"/>
  <c r="AC60" i="53"/>
  <c r="AD60" i="53"/>
  <c r="AE60" i="53"/>
  <c r="AF60" i="53"/>
  <c r="G60" i="53"/>
  <c r="D60" i="53"/>
  <c r="E60" i="53"/>
  <c r="F60" i="53"/>
  <c r="C60" i="53"/>
  <c r="AE59" i="53"/>
  <c r="AF59" i="53"/>
  <c r="AD59" i="53"/>
  <c r="AC59" i="53"/>
  <c r="AB59" i="53"/>
  <c r="D59" i="53"/>
  <c r="E59" i="53"/>
  <c r="F59" i="53"/>
  <c r="G59" i="53"/>
  <c r="H59" i="53"/>
  <c r="I59" i="53"/>
  <c r="J59" i="53"/>
  <c r="K59" i="53"/>
  <c r="L59" i="53"/>
  <c r="M59" i="53"/>
  <c r="N59" i="53"/>
  <c r="O59" i="53"/>
  <c r="P59" i="53"/>
  <c r="Q59" i="53"/>
  <c r="R59" i="53"/>
  <c r="S59" i="53"/>
  <c r="T59" i="53"/>
  <c r="U59" i="53"/>
  <c r="V59" i="53"/>
  <c r="W59" i="53"/>
  <c r="X59" i="53"/>
  <c r="Y59" i="53"/>
  <c r="Z59" i="53"/>
  <c r="AA59" i="53"/>
  <c r="C59" i="53"/>
  <c r="D58" i="53"/>
  <c r="E58" i="53"/>
  <c r="F58" i="53"/>
  <c r="G58" i="53"/>
  <c r="H58" i="53"/>
  <c r="I58" i="53"/>
  <c r="J58" i="53"/>
  <c r="K58" i="53"/>
  <c r="L58" i="53"/>
  <c r="M58" i="53"/>
  <c r="N58" i="53"/>
  <c r="O58" i="53"/>
  <c r="P58" i="53"/>
  <c r="Q58" i="53"/>
  <c r="R58" i="53"/>
  <c r="S58" i="53"/>
  <c r="T58" i="53"/>
  <c r="U58" i="53"/>
  <c r="V58" i="53"/>
  <c r="W58" i="53"/>
  <c r="X58" i="53"/>
  <c r="Y58" i="53"/>
  <c r="Z58" i="53"/>
  <c r="AA58" i="53"/>
  <c r="AB58" i="53"/>
  <c r="AC58" i="53"/>
  <c r="AD58" i="53"/>
  <c r="AE58" i="53"/>
  <c r="AF58" i="53"/>
  <c r="C58" i="53"/>
  <c r="D57" i="53"/>
  <c r="E57" i="53"/>
  <c r="F57" i="53"/>
  <c r="G57" i="53"/>
  <c r="H57" i="53"/>
  <c r="I57" i="53"/>
  <c r="J57" i="53"/>
  <c r="K57" i="53"/>
  <c r="L57" i="53"/>
  <c r="M57" i="53"/>
  <c r="N57" i="53"/>
  <c r="O57" i="53"/>
  <c r="P57" i="53"/>
  <c r="Q57" i="53"/>
  <c r="R57" i="53"/>
  <c r="S57" i="53"/>
  <c r="T57" i="53"/>
  <c r="U57" i="53"/>
  <c r="V57" i="53"/>
  <c r="W57" i="53"/>
  <c r="X57" i="53"/>
  <c r="Y57" i="53"/>
  <c r="Z57" i="53"/>
  <c r="AA57" i="53"/>
  <c r="AB57" i="53"/>
  <c r="AC57" i="53"/>
  <c r="AD57" i="53"/>
  <c r="AE57" i="53"/>
  <c r="AF57" i="53"/>
  <c r="C57" i="53"/>
  <c r="D56" i="53"/>
  <c r="E56" i="53"/>
  <c r="F56" i="53"/>
  <c r="G56" i="53"/>
  <c r="H56" i="53"/>
  <c r="I56" i="53"/>
  <c r="J56" i="53"/>
  <c r="K56" i="53"/>
  <c r="L56" i="53"/>
  <c r="M56" i="53"/>
  <c r="N56" i="53"/>
  <c r="O56" i="53"/>
  <c r="P56" i="53"/>
  <c r="Q56" i="53"/>
  <c r="R56" i="53"/>
  <c r="S56" i="53"/>
  <c r="T56" i="53"/>
  <c r="U56" i="53"/>
  <c r="V56" i="53"/>
  <c r="W56" i="53"/>
  <c r="X56" i="53"/>
  <c r="Y56" i="53"/>
  <c r="Z56" i="53"/>
  <c r="AA56" i="53"/>
  <c r="AB56" i="53"/>
  <c r="AC56" i="53"/>
  <c r="AD56" i="53"/>
  <c r="AE56" i="53"/>
  <c r="AF56" i="53"/>
  <c r="C56" i="53"/>
  <c r="D55" i="53"/>
  <c r="E55" i="53"/>
  <c r="F55" i="53"/>
  <c r="G55" i="53"/>
  <c r="H55" i="53"/>
  <c r="I55" i="53"/>
  <c r="J55" i="53"/>
  <c r="K55" i="53"/>
  <c r="L55" i="53"/>
  <c r="M55" i="53"/>
  <c r="N55" i="53"/>
  <c r="O55" i="53"/>
  <c r="P55" i="53"/>
  <c r="Q55" i="53"/>
  <c r="R55" i="53"/>
  <c r="S55" i="53"/>
  <c r="T55" i="53"/>
  <c r="U55" i="53"/>
  <c r="V55" i="53"/>
  <c r="W55" i="53"/>
  <c r="X55" i="53"/>
  <c r="Y55" i="53"/>
  <c r="Z55" i="53"/>
  <c r="AA55" i="53"/>
  <c r="AB55" i="53"/>
  <c r="AC55" i="53"/>
  <c r="AD55" i="53"/>
  <c r="AE55" i="53"/>
  <c r="AF55" i="53"/>
  <c r="C55" i="53"/>
  <c r="J54" i="53"/>
  <c r="K54" i="53"/>
  <c r="L54" i="53"/>
  <c r="M54" i="53"/>
  <c r="N54" i="53"/>
  <c r="O54" i="53"/>
  <c r="P54" i="53"/>
  <c r="Q54" i="53"/>
  <c r="R54" i="53"/>
  <c r="S54" i="53"/>
  <c r="T54" i="53"/>
  <c r="U54" i="53"/>
  <c r="V54" i="53"/>
  <c r="W54" i="53"/>
  <c r="X54" i="53"/>
  <c r="Y54" i="53"/>
  <c r="Z54" i="53"/>
  <c r="AA54" i="53"/>
  <c r="AB54" i="53"/>
  <c r="AC54" i="53"/>
  <c r="AD54" i="53"/>
  <c r="AE54" i="53"/>
  <c r="AF54" i="53"/>
  <c r="I54" i="53"/>
  <c r="D54" i="53"/>
  <c r="E54" i="53"/>
  <c r="F54" i="53"/>
  <c r="G54" i="53"/>
  <c r="H54" i="53"/>
  <c r="C54" i="53"/>
  <c r="J53" i="53"/>
  <c r="K53" i="53"/>
  <c r="L53" i="53"/>
  <c r="M53" i="53"/>
  <c r="N53" i="53"/>
  <c r="O53" i="53"/>
  <c r="P53" i="53"/>
  <c r="Q53" i="53"/>
  <c r="R53" i="53"/>
  <c r="S53" i="53"/>
  <c r="T53" i="53"/>
  <c r="U53" i="53"/>
  <c r="V53" i="53"/>
  <c r="W53" i="53"/>
  <c r="X53" i="53"/>
  <c r="Y53" i="53"/>
  <c r="Z53" i="53"/>
  <c r="AA53" i="53"/>
  <c r="AB53" i="53"/>
  <c r="AC53" i="53"/>
  <c r="AD53" i="53"/>
  <c r="AE53" i="53"/>
  <c r="AF53" i="53"/>
  <c r="I53" i="53"/>
  <c r="H53" i="53"/>
  <c r="D53" i="53"/>
  <c r="E53" i="53"/>
  <c r="F53" i="53"/>
  <c r="G53" i="53"/>
  <c r="C53" i="53"/>
  <c r="D4" i="99"/>
  <c r="E4" i="99"/>
  <c r="F4" i="99"/>
  <c r="G4" i="99"/>
  <c r="H4" i="99"/>
  <c r="I4" i="99"/>
  <c r="J4" i="99"/>
  <c r="K4" i="99"/>
  <c r="L4" i="99"/>
  <c r="M4" i="99"/>
  <c r="N4" i="99"/>
  <c r="O4" i="99"/>
  <c r="P4" i="99"/>
  <c r="Q4" i="99"/>
  <c r="R4" i="99"/>
  <c r="S4" i="99"/>
  <c r="T4" i="99"/>
  <c r="U4" i="99"/>
  <c r="V4" i="99"/>
  <c r="W4" i="99"/>
  <c r="X4" i="99"/>
  <c r="Y4" i="99"/>
  <c r="Z4" i="99"/>
  <c r="AA4" i="99"/>
  <c r="AB4" i="99"/>
  <c r="AC4" i="99"/>
  <c r="AD4" i="99"/>
  <c r="AE4" i="99"/>
  <c r="AF4" i="99"/>
  <c r="C4" i="99"/>
  <c r="D4" i="53"/>
  <c r="E4" i="53"/>
  <c r="F4" i="53"/>
  <c r="G4" i="53"/>
  <c r="H4" i="53"/>
  <c r="I4" i="53"/>
  <c r="J4" i="53"/>
  <c r="K4" i="53"/>
  <c r="L4" i="53"/>
  <c r="M4" i="53"/>
  <c r="N4" i="53"/>
  <c r="O4" i="53"/>
  <c r="P4" i="53"/>
  <c r="Q4" i="53"/>
  <c r="R4" i="53"/>
  <c r="S4" i="53"/>
  <c r="T4" i="53"/>
  <c r="V4" i="53"/>
  <c r="W4" i="53"/>
  <c r="X4" i="53"/>
  <c r="Y4" i="53"/>
  <c r="Z4" i="53"/>
  <c r="AA4" i="53"/>
  <c r="AB4" i="53"/>
  <c r="AC4" i="53"/>
  <c r="AD4" i="53"/>
  <c r="AE4" i="53"/>
  <c r="AF4" i="53"/>
  <c r="C5" i="53"/>
  <c r="C1" i="53"/>
  <c r="C4" i="53"/>
  <c r="AP3" i="55"/>
  <c r="AQ3" i="55" s="1"/>
  <c r="AR3" i="55" s="1"/>
  <c r="AS3" i="55" s="1"/>
  <c r="AP4" i="55"/>
  <c r="AQ4" i="55" s="1"/>
  <c r="AR4" i="55" s="1"/>
  <c r="AS4" i="55" s="1"/>
  <c r="AP5" i="55"/>
  <c r="AQ5" i="55" s="1"/>
  <c r="AR5" i="55" s="1"/>
  <c r="AS5" i="55" s="1"/>
  <c r="AP6" i="55"/>
  <c r="AQ6" i="55" s="1"/>
  <c r="AR6" i="55" s="1"/>
  <c r="AS6" i="55" s="1"/>
  <c r="AP7" i="55"/>
  <c r="AQ7" i="55" s="1"/>
  <c r="AR7" i="55" s="1"/>
  <c r="AS7" i="55" s="1"/>
  <c r="AP8" i="55"/>
  <c r="AQ8" i="55" s="1"/>
  <c r="AR8" i="55" s="1"/>
  <c r="AS8" i="55" s="1"/>
  <c r="AP9" i="55"/>
  <c r="AQ9" i="55" s="1"/>
  <c r="AR9" i="55" s="1"/>
  <c r="AS9" i="55" s="1"/>
  <c r="AP10" i="55"/>
  <c r="AQ10" i="55" s="1"/>
  <c r="AR10" i="55" s="1"/>
  <c r="AS10" i="55" s="1"/>
  <c r="AP11" i="55"/>
  <c r="AQ11" i="55" s="1"/>
  <c r="AR11" i="55" s="1"/>
  <c r="AS11" i="55" s="1"/>
  <c r="AP12" i="55"/>
  <c r="AQ12" i="55" s="1"/>
  <c r="AR12" i="55" s="1"/>
  <c r="AS12" i="55" s="1"/>
  <c r="AP13" i="55"/>
  <c r="AQ13" i="55" s="1"/>
  <c r="AR13" i="55" s="1"/>
  <c r="AS13" i="55" s="1"/>
  <c r="AP14" i="55"/>
  <c r="AQ14" i="55" s="1"/>
  <c r="AR14" i="55" s="1"/>
  <c r="AS14" i="55" s="1"/>
  <c r="AP15" i="55"/>
  <c r="AQ15" i="55" s="1"/>
  <c r="AR15" i="55" s="1"/>
  <c r="AS15" i="55" s="1"/>
  <c r="AP16" i="55"/>
  <c r="AQ16" i="55" s="1"/>
  <c r="AR16" i="55" s="1"/>
  <c r="AS16" i="55" s="1"/>
  <c r="AP17" i="55"/>
  <c r="AQ17" i="55" s="1"/>
  <c r="AR17" i="55" s="1"/>
  <c r="AS17" i="55" s="1"/>
  <c r="AP18" i="55"/>
  <c r="AQ18" i="55" s="1"/>
  <c r="AR18" i="55" s="1"/>
  <c r="AS18" i="55" s="1"/>
  <c r="AP19" i="55"/>
  <c r="AQ19" i="55" s="1"/>
  <c r="AR19" i="55" s="1"/>
  <c r="AS19" i="55" s="1"/>
  <c r="AP20" i="55"/>
  <c r="AQ20" i="55" s="1"/>
  <c r="AR20" i="55" s="1"/>
  <c r="AS20" i="55" s="1"/>
  <c r="AP21" i="55"/>
  <c r="AQ21" i="55" s="1"/>
  <c r="AR21" i="55" s="1"/>
  <c r="AS21" i="55" s="1"/>
  <c r="AP2" i="55"/>
  <c r="AQ2" i="55" s="1"/>
  <c r="AR2" i="55" s="1"/>
  <c r="AS2" i="55" s="1"/>
  <c r="AK3" i="55"/>
  <c r="AL3" i="55" s="1"/>
  <c r="AM3" i="55" s="1"/>
  <c r="AN3" i="55" s="1"/>
  <c r="AK4" i="55"/>
  <c r="AL4" i="55" s="1"/>
  <c r="AM4" i="55" s="1"/>
  <c r="AN4" i="55" s="1"/>
  <c r="AK5" i="55"/>
  <c r="AL5" i="55" s="1"/>
  <c r="AM5" i="55" s="1"/>
  <c r="AN5" i="55" s="1"/>
  <c r="AK6" i="55"/>
  <c r="AL6" i="55" s="1"/>
  <c r="AM6" i="55" s="1"/>
  <c r="AN6" i="55" s="1"/>
  <c r="AK7" i="55"/>
  <c r="AL7" i="55" s="1"/>
  <c r="AM7" i="55" s="1"/>
  <c r="AN7" i="55" s="1"/>
  <c r="AK8" i="55"/>
  <c r="AL8" i="55" s="1"/>
  <c r="AM8" i="55" s="1"/>
  <c r="AN8" i="55" s="1"/>
  <c r="AK9" i="55"/>
  <c r="AL9" i="55" s="1"/>
  <c r="AM9" i="55" s="1"/>
  <c r="AN9" i="55" s="1"/>
  <c r="AK10" i="55"/>
  <c r="AL10" i="55" s="1"/>
  <c r="AM10" i="55" s="1"/>
  <c r="AN10" i="55" s="1"/>
  <c r="AK11" i="55"/>
  <c r="AL11" i="55" s="1"/>
  <c r="AM11" i="55" s="1"/>
  <c r="AN11" i="55" s="1"/>
  <c r="AK12" i="55"/>
  <c r="AL12" i="55" s="1"/>
  <c r="AM12" i="55" s="1"/>
  <c r="AN12" i="55" s="1"/>
  <c r="AK13" i="55"/>
  <c r="AL13" i="55" s="1"/>
  <c r="AM13" i="55" s="1"/>
  <c r="AN13" i="55" s="1"/>
  <c r="AK14" i="55"/>
  <c r="AL14" i="55" s="1"/>
  <c r="AM14" i="55" s="1"/>
  <c r="AN14" i="55" s="1"/>
  <c r="AK15" i="55"/>
  <c r="AL15" i="55" s="1"/>
  <c r="AM15" i="55" s="1"/>
  <c r="AN15" i="55" s="1"/>
  <c r="AK16" i="55"/>
  <c r="AL16" i="55" s="1"/>
  <c r="AM16" i="55" s="1"/>
  <c r="AN16" i="55" s="1"/>
  <c r="AK17" i="55"/>
  <c r="AL17" i="55" s="1"/>
  <c r="AM17" i="55" s="1"/>
  <c r="AN17" i="55" s="1"/>
  <c r="AK18" i="55"/>
  <c r="AL18" i="55" s="1"/>
  <c r="AM18" i="55" s="1"/>
  <c r="AN18" i="55" s="1"/>
  <c r="AK19" i="55"/>
  <c r="AL19" i="55" s="1"/>
  <c r="AM19" i="55" s="1"/>
  <c r="AN19" i="55" s="1"/>
  <c r="AK20" i="55"/>
  <c r="AL20" i="55" s="1"/>
  <c r="AM20" i="55" s="1"/>
  <c r="AN20" i="55" s="1"/>
  <c r="AK21" i="55"/>
  <c r="AL21" i="55" s="1"/>
  <c r="AM21" i="55" s="1"/>
  <c r="AN21" i="55" s="1"/>
  <c r="AK2" i="55"/>
  <c r="AL2" i="55" s="1"/>
  <c r="AM2" i="55" s="1"/>
  <c r="AN2" i="55" s="1"/>
  <c r="AF3" i="55"/>
  <c r="AG3" i="55" s="1"/>
  <c r="AH3" i="55" s="1"/>
  <c r="AI3" i="55" s="1"/>
  <c r="AF4" i="55"/>
  <c r="AG4" i="55" s="1"/>
  <c r="AH4" i="55" s="1"/>
  <c r="AI4" i="55" s="1"/>
  <c r="AF5" i="55"/>
  <c r="AG5" i="55" s="1"/>
  <c r="AH5" i="55" s="1"/>
  <c r="AI5" i="55" s="1"/>
  <c r="AF6" i="55"/>
  <c r="AG6" i="55" s="1"/>
  <c r="AH6" i="55" s="1"/>
  <c r="AI6" i="55" s="1"/>
  <c r="AF7" i="55"/>
  <c r="AG7" i="55" s="1"/>
  <c r="AH7" i="55" s="1"/>
  <c r="AI7" i="55" s="1"/>
  <c r="AF8" i="55"/>
  <c r="AG8" i="55" s="1"/>
  <c r="AH8" i="55" s="1"/>
  <c r="AI8" i="55" s="1"/>
  <c r="AF9" i="55"/>
  <c r="AG9" i="55" s="1"/>
  <c r="AH9" i="55" s="1"/>
  <c r="AI9" i="55" s="1"/>
  <c r="AF10" i="55"/>
  <c r="AG10" i="55" s="1"/>
  <c r="AH10" i="55" s="1"/>
  <c r="AI10" i="55" s="1"/>
  <c r="AF11" i="55"/>
  <c r="AG11" i="55" s="1"/>
  <c r="AH11" i="55" s="1"/>
  <c r="AI11" i="55" s="1"/>
  <c r="AF12" i="55"/>
  <c r="AG12" i="55" s="1"/>
  <c r="AH12" i="55" s="1"/>
  <c r="AI12" i="55" s="1"/>
  <c r="AF13" i="55"/>
  <c r="AG13" i="55" s="1"/>
  <c r="AH13" i="55" s="1"/>
  <c r="AI13" i="55" s="1"/>
  <c r="AF14" i="55"/>
  <c r="AG14" i="55" s="1"/>
  <c r="AH14" i="55" s="1"/>
  <c r="AI14" i="55" s="1"/>
  <c r="AF15" i="55"/>
  <c r="AG15" i="55" s="1"/>
  <c r="AH15" i="55" s="1"/>
  <c r="AI15" i="55" s="1"/>
  <c r="AF16" i="55"/>
  <c r="AG16" i="55" s="1"/>
  <c r="AH16" i="55" s="1"/>
  <c r="AI16" i="55" s="1"/>
  <c r="AF17" i="55"/>
  <c r="AG17" i="55" s="1"/>
  <c r="AH17" i="55" s="1"/>
  <c r="AI17" i="55" s="1"/>
  <c r="AF18" i="55"/>
  <c r="AG18" i="55" s="1"/>
  <c r="AH18" i="55" s="1"/>
  <c r="AI18" i="55" s="1"/>
  <c r="AF19" i="55"/>
  <c r="AG19" i="55" s="1"/>
  <c r="AH19" i="55" s="1"/>
  <c r="AI19" i="55" s="1"/>
  <c r="AF20" i="55"/>
  <c r="AG20" i="55" s="1"/>
  <c r="AH20" i="55" s="1"/>
  <c r="AI20" i="55" s="1"/>
  <c r="AF21" i="55"/>
  <c r="AG21" i="55" s="1"/>
  <c r="AH21" i="55" s="1"/>
  <c r="AI21" i="55" s="1"/>
  <c r="AF2" i="55"/>
  <c r="AG2" i="55" s="1"/>
  <c r="AH2" i="55" s="1"/>
  <c r="AI2" i="55" s="1"/>
  <c r="AA3" i="55"/>
  <c r="AB3" i="55" s="1"/>
  <c r="AC3" i="55" s="1"/>
  <c r="AD3" i="55" s="1"/>
  <c r="AA4" i="55"/>
  <c r="AB4" i="55" s="1"/>
  <c r="AC4" i="55" s="1"/>
  <c r="AD4" i="55" s="1"/>
  <c r="AA5" i="55"/>
  <c r="AB5" i="55" s="1"/>
  <c r="AC5" i="55" s="1"/>
  <c r="AD5" i="55" s="1"/>
  <c r="AA6" i="55"/>
  <c r="AB6" i="55" s="1"/>
  <c r="AC6" i="55" s="1"/>
  <c r="AD6" i="55" s="1"/>
  <c r="AA7" i="55"/>
  <c r="AB7" i="55" s="1"/>
  <c r="AC7" i="55" s="1"/>
  <c r="AD7" i="55" s="1"/>
  <c r="AA8" i="55"/>
  <c r="AB8" i="55" s="1"/>
  <c r="AC8" i="55" s="1"/>
  <c r="AD8" i="55" s="1"/>
  <c r="AA9" i="55"/>
  <c r="AB9" i="55" s="1"/>
  <c r="AC9" i="55" s="1"/>
  <c r="AD9" i="55" s="1"/>
  <c r="AA10" i="55"/>
  <c r="AB10" i="55" s="1"/>
  <c r="AC10" i="55" s="1"/>
  <c r="AD10" i="55" s="1"/>
  <c r="AA11" i="55"/>
  <c r="AB11" i="55" s="1"/>
  <c r="AC11" i="55" s="1"/>
  <c r="AD11" i="55" s="1"/>
  <c r="AA12" i="55"/>
  <c r="AB12" i="55" s="1"/>
  <c r="AC12" i="55" s="1"/>
  <c r="AD12" i="55" s="1"/>
  <c r="AA13" i="55"/>
  <c r="AB13" i="55" s="1"/>
  <c r="AC13" i="55" s="1"/>
  <c r="AD13" i="55" s="1"/>
  <c r="AA14" i="55"/>
  <c r="AB14" i="55" s="1"/>
  <c r="AC14" i="55" s="1"/>
  <c r="AD14" i="55" s="1"/>
  <c r="AA15" i="55"/>
  <c r="AB15" i="55" s="1"/>
  <c r="AC15" i="55" s="1"/>
  <c r="AD15" i="55" s="1"/>
  <c r="AA16" i="55"/>
  <c r="AB16" i="55" s="1"/>
  <c r="AC16" i="55" s="1"/>
  <c r="AD16" i="55" s="1"/>
  <c r="AA17" i="55"/>
  <c r="AB17" i="55" s="1"/>
  <c r="AC17" i="55" s="1"/>
  <c r="AD17" i="55" s="1"/>
  <c r="AA18" i="55"/>
  <c r="AB18" i="55" s="1"/>
  <c r="AC18" i="55" s="1"/>
  <c r="AD18" i="55" s="1"/>
  <c r="AA19" i="55"/>
  <c r="AB19" i="55" s="1"/>
  <c r="AC19" i="55" s="1"/>
  <c r="AD19" i="55" s="1"/>
  <c r="AA20" i="55"/>
  <c r="AB20" i="55" s="1"/>
  <c r="AC20" i="55" s="1"/>
  <c r="AD20" i="55" s="1"/>
  <c r="AA21" i="55"/>
  <c r="AB21" i="55" s="1"/>
  <c r="AC21" i="55" s="1"/>
  <c r="AD21" i="55" s="1"/>
  <c r="AA2" i="55"/>
  <c r="AB2" i="55" s="1"/>
  <c r="AC2" i="55" s="1"/>
  <c r="AD2" i="55" s="1"/>
  <c r="V3" i="55"/>
  <c r="W3" i="55" s="1"/>
  <c r="X3" i="55" s="1"/>
  <c r="Y3" i="55" s="1"/>
  <c r="V4" i="55"/>
  <c r="W4" i="55" s="1"/>
  <c r="X4" i="55" s="1"/>
  <c r="Y4" i="55" s="1"/>
  <c r="V5" i="55"/>
  <c r="W5" i="55" s="1"/>
  <c r="X5" i="55" s="1"/>
  <c r="Y5" i="55" s="1"/>
  <c r="V6" i="55"/>
  <c r="W6" i="55" s="1"/>
  <c r="X6" i="55" s="1"/>
  <c r="Y6" i="55" s="1"/>
  <c r="V7" i="55"/>
  <c r="W7" i="55" s="1"/>
  <c r="X7" i="55" s="1"/>
  <c r="Y7" i="55" s="1"/>
  <c r="V8" i="55"/>
  <c r="W8" i="55" s="1"/>
  <c r="X8" i="55" s="1"/>
  <c r="Y8" i="55" s="1"/>
  <c r="V9" i="55"/>
  <c r="W9" i="55" s="1"/>
  <c r="X9" i="55" s="1"/>
  <c r="Y9" i="55" s="1"/>
  <c r="V10" i="55"/>
  <c r="W10" i="55" s="1"/>
  <c r="X10" i="55" s="1"/>
  <c r="Y10" i="55" s="1"/>
  <c r="V11" i="55"/>
  <c r="W11" i="55" s="1"/>
  <c r="X11" i="55" s="1"/>
  <c r="Y11" i="55" s="1"/>
  <c r="V12" i="55"/>
  <c r="W12" i="55" s="1"/>
  <c r="X12" i="55" s="1"/>
  <c r="Y12" i="55" s="1"/>
  <c r="V13" i="55"/>
  <c r="W13" i="55" s="1"/>
  <c r="X13" i="55" s="1"/>
  <c r="Y13" i="55" s="1"/>
  <c r="V14" i="55"/>
  <c r="W14" i="55" s="1"/>
  <c r="X14" i="55" s="1"/>
  <c r="Y14" i="55" s="1"/>
  <c r="V15" i="55"/>
  <c r="W15" i="55" s="1"/>
  <c r="X15" i="55" s="1"/>
  <c r="Y15" i="55" s="1"/>
  <c r="V16" i="55"/>
  <c r="W16" i="55" s="1"/>
  <c r="X16" i="55" s="1"/>
  <c r="Y16" i="55" s="1"/>
  <c r="V17" i="55"/>
  <c r="W17" i="55" s="1"/>
  <c r="X17" i="55" s="1"/>
  <c r="Y17" i="55" s="1"/>
  <c r="V18" i="55"/>
  <c r="W18" i="55" s="1"/>
  <c r="X18" i="55" s="1"/>
  <c r="Y18" i="55" s="1"/>
  <c r="V19" i="55"/>
  <c r="W19" i="55" s="1"/>
  <c r="X19" i="55" s="1"/>
  <c r="Y19" i="55" s="1"/>
  <c r="V20" i="55"/>
  <c r="W20" i="55" s="1"/>
  <c r="X20" i="55" s="1"/>
  <c r="Y20" i="55" s="1"/>
  <c r="V21" i="55"/>
  <c r="W21" i="55" s="1"/>
  <c r="X21" i="55" s="1"/>
  <c r="Y21" i="55" s="1"/>
  <c r="V2" i="55"/>
  <c r="W2" i="55" s="1"/>
  <c r="X2" i="55" s="1"/>
  <c r="Y2" i="55" s="1"/>
  <c r="Q3" i="55"/>
  <c r="R3" i="55" s="1"/>
  <c r="S3" i="55" s="1"/>
  <c r="T3" i="55" s="1"/>
  <c r="Q4" i="55"/>
  <c r="R4" i="55" s="1"/>
  <c r="S4" i="55" s="1"/>
  <c r="T4" i="55" s="1"/>
  <c r="Q5" i="55"/>
  <c r="R5" i="55" s="1"/>
  <c r="S5" i="55" s="1"/>
  <c r="T5" i="55" s="1"/>
  <c r="Q6" i="55"/>
  <c r="R6" i="55" s="1"/>
  <c r="S6" i="55" s="1"/>
  <c r="T6" i="55" s="1"/>
  <c r="Q7" i="55"/>
  <c r="R7" i="55" s="1"/>
  <c r="S7" i="55" s="1"/>
  <c r="T7" i="55" s="1"/>
  <c r="Q8" i="55"/>
  <c r="R8" i="55" s="1"/>
  <c r="S8" i="55" s="1"/>
  <c r="T8" i="55" s="1"/>
  <c r="Q9" i="55"/>
  <c r="R9" i="55" s="1"/>
  <c r="S9" i="55" s="1"/>
  <c r="T9" i="55" s="1"/>
  <c r="Q10" i="55"/>
  <c r="R10" i="55" s="1"/>
  <c r="S10" i="55" s="1"/>
  <c r="T10" i="55" s="1"/>
  <c r="Q11" i="55"/>
  <c r="R11" i="55" s="1"/>
  <c r="S11" i="55" s="1"/>
  <c r="T11" i="55" s="1"/>
  <c r="Q12" i="55"/>
  <c r="R12" i="55" s="1"/>
  <c r="S12" i="55" s="1"/>
  <c r="T12" i="55" s="1"/>
  <c r="Q13" i="55"/>
  <c r="R13" i="55" s="1"/>
  <c r="S13" i="55" s="1"/>
  <c r="T13" i="55" s="1"/>
  <c r="Q14" i="55"/>
  <c r="R14" i="55" s="1"/>
  <c r="S14" i="55" s="1"/>
  <c r="T14" i="55" s="1"/>
  <c r="Q15" i="55"/>
  <c r="R15" i="55" s="1"/>
  <c r="S15" i="55" s="1"/>
  <c r="T15" i="55" s="1"/>
  <c r="Q16" i="55"/>
  <c r="R16" i="55" s="1"/>
  <c r="S16" i="55" s="1"/>
  <c r="T16" i="55" s="1"/>
  <c r="Q17" i="55"/>
  <c r="R17" i="55" s="1"/>
  <c r="S17" i="55" s="1"/>
  <c r="T17" i="55" s="1"/>
  <c r="Q18" i="55"/>
  <c r="R18" i="55" s="1"/>
  <c r="S18" i="55" s="1"/>
  <c r="T18" i="55" s="1"/>
  <c r="Q19" i="55"/>
  <c r="R19" i="55" s="1"/>
  <c r="S19" i="55" s="1"/>
  <c r="T19" i="55" s="1"/>
  <c r="Q20" i="55"/>
  <c r="R20" i="55" s="1"/>
  <c r="S20" i="55" s="1"/>
  <c r="T20" i="55" s="1"/>
  <c r="Q21" i="55"/>
  <c r="R21" i="55" s="1"/>
  <c r="S21" i="55" s="1"/>
  <c r="T21" i="55" s="1"/>
  <c r="Q2" i="55"/>
  <c r="R2" i="55" s="1"/>
  <c r="S2" i="55" s="1"/>
  <c r="T2" i="55" s="1"/>
  <c r="L3" i="55"/>
  <c r="M3" i="55" s="1"/>
  <c r="N3" i="55" s="1"/>
  <c r="O3" i="55" s="1"/>
  <c r="L4" i="55"/>
  <c r="M4" i="55" s="1"/>
  <c r="N4" i="55" s="1"/>
  <c r="O4" i="55" s="1"/>
  <c r="L5" i="55"/>
  <c r="M5" i="55" s="1"/>
  <c r="N5" i="55" s="1"/>
  <c r="O5" i="55" s="1"/>
  <c r="L6" i="55"/>
  <c r="M6" i="55" s="1"/>
  <c r="N6" i="55" s="1"/>
  <c r="O6" i="55" s="1"/>
  <c r="L7" i="55"/>
  <c r="M7" i="55" s="1"/>
  <c r="N7" i="55" s="1"/>
  <c r="O7" i="55" s="1"/>
  <c r="L8" i="55"/>
  <c r="M8" i="55" s="1"/>
  <c r="N8" i="55" s="1"/>
  <c r="O8" i="55" s="1"/>
  <c r="L9" i="55"/>
  <c r="M9" i="55" s="1"/>
  <c r="N9" i="55" s="1"/>
  <c r="O9" i="55" s="1"/>
  <c r="L10" i="55"/>
  <c r="M10" i="55" s="1"/>
  <c r="N10" i="55" s="1"/>
  <c r="O10" i="55" s="1"/>
  <c r="L11" i="55"/>
  <c r="M11" i="55" s="1"/>
  <c r="N11" i="55" s="1"/>
  <c r="O11" i="55" s="1"/>
  <c r="L12" i="55"/>
  <c r="M12" i="55" s="1"/>
  <c r="N12" i="55" s="1"/>
  <c r="O12" i="55" s="1"/>
  <c r="L13" i="55"/>
  <c r="M13" i="55" s="1"/>
  <c r="N13" i="55" s="1"/>
  <c r="O13" i="55" s="1"/>
  <c r="L14" i="55"/>
  <c r="M14" i="55" s="1"/>
  <c r="N14" i="55" s="1"/>
  <c r="O14" i="55" s="1"/>
  <c r="L15" i="55"/>
  <c r="M15" i="55" s="1"/>
  <c r="N15" i="55" s="1"/>
  <c r="O15" i="55" s="1"/>
  <c r="L16" i="55"/>
  <c r="M16" i="55" s="1"/>
  <c r="N16" i="55" s="1"/>
  <c r="O16" i="55" s="1"/>
  <c r="L17" i="55"/>
  <c r="M17" i="55" s="1"/>
  <c r="N17" i="55" s="1"/>
  <c r="O17" i="55" s="1"/>
  <c r="L18" i="55"/>
  <c r="M18" i="55" s="1"/>
  <c r="N18" i="55" s="1"/>
  <c r="O18" i="55" s="1"/>
  <c r="L19" i="55"/>
  <c r="M19" i="55" s="1"/>
  <c r="N19" i="55" s="1"/>
  <c r="O19" i="55" s="1"/>
  <c r="L20" i="55"/>
  <c r="M20" i="55" s="1"/>
  <c r="N20" i="55" s="1"/>
  <c r="O20" i="55" s="1"/>
  <c r="L21" i="55"/>
  <c r="M21" i="55" s="1"/>
  <c r="N21" i="55" s="1"/>
  <c r="O21" i="55" s="1"/>
  <c r="L2" i="55"/>
  <c r="M2" i="55" s="1"/>
  <c r="N2" i="55" s="1"/>
  <c r="O2" i="55" s="1"/>
  <c r="H16" i="55" l="1"/>
  <c r="I16" i="55" s="1"/>
  <c r="J16" i="55" s="1"/>
  <c r="H17" i="55"/>
  <c r="I17" i="55" s="1"/>
  <c r="J17" i="55" s="1"/>
  <c r="H19" i="55"/>
  <c r="I19" i="55" s="1"/>
  <c r="J19" i="55" s="1"/>
  <c r="H10" i="55"/>
  <c r="I10" i="55" s="1"/>
  <c r="J10" i="55" s="1"/>
  <c r="H11" i="55"/>
  <c r="I11" i="55" s="1"/>
  <c r="J11" i="55" s="1"/>
  <c r="H18" i="55"/>
  <c r="I18" i="55" s="1"/>
  <c r="J18" i="55" s="1"/>
  <c r="H20" i="55"/>
  <c r="I20" i="55" s="1"/>
  <c r="J20" i="55" s="1"/>
  <c r="K2" i="49"/>
  <c r="N2" i="49" s="1"/>
  <c r="E39" i="55"/>
  <c r="AC6" i="100"/>
  <c r="AC7" i="100"/>
  <c r="AC8" i="100"/>
  <c r="AC9" i="100"/>
  <c r="AC10" i="100"/>
  <c r="AC11" i="100"/>
  <c r="AC12" i="100"/>
  <c r="AC13" i="100"/>
  <c r="AC14" i="100"/>
  <c r="AC15" i="100"/>
  <c r="AC16" i="100"/>
  <c r="AC17" i="100"/>
  <c r="AC18" i="100"/>
  <c r="AC19" i="100"/>
  <c r="AC20" i="100"/>
  <c r="AC21" i="100"/>
  <c r="AC22" i="100"/>
  <c r="AC23" i="100"/>
  <c r="AC24" i="100"/>
  <c r="AC25" i="100"/>
  <c r="AC26" i="100"/>
  <c r="AC27" i="100"/>
  <c r="AC28" i="100"/>
  <c r="AC29" i="100"/>
  <c r="AC30" i="100"/>
  <c r="AC31" i="100"/>
  <c r="AC32" i="100"/>
  <c r="AC33" i="100"/>
  <c r="AC34" i="100"/>
  <c r="AC35" i="100"/>
  <c r="AC36" i="100"/>
  <c r="AC37" i="100"/>
  <c r="AC38" i="100"/>
  <c r="AC39" i="100"/>
  <c r="AC40" i="100"/>
  <c r="AC41" i="100"/>
  <c r="AC42" i="100"/>
  <c r="AC43" i="100"/>
  <c r="AC44" i="100"/>
  <c r="AC45" i="100"/>
  <c r="AC6" i="54"/>
  <c r="AC7" i="54"/>
  <c r="AC8" i="54"/>
  <c r="AC9" i="54"/>
  <c r="AC10" i="54"/>
  <c r="AC11" i="54"/>
  <c r="AC12" i="54"/>
  <c r="AC13" i="54"/>
  <c r="AC14" i="54"/>
  <c r="AC15" i="54"/>
  <c r="AC16" i="54"/>
  <c r="AC17" i="54"/>
  <c r="AC18" i="54"/>
  <c r="AC19" i="54"/>
  <c r="AC20" i="54"/>
  <c r="AC21" i="54"/>
  <c r="AC22" i="54"/>
  <c r="AC23" i="54"/>
  <c r="AC24" i="54"/>
  <c r="AC25" i="54"/>
  <c r="AC26" i="54"/>
  <c r="AC27" i="54"/>
  <c r="AC28" i="54"/>
  <c r="AC29" i="54"/>
  <c r="AC30" i="54"/>
  <c r="AC31" i="54"/>
  <c r="AC32" i="54"/>
  <c r="AC33" i="54"/>
  <c r="AC34" i="54"/>
  <c r="AC35" i="54"/>
  <c r="AC36" i="54"/>
  <c r="AC37" i="54"/>
  <c r="AC38" i="54"/>
  <c r="AC39" i="54"/>
  <c r="AC40" i="54"/>
  <c r="AC41" i="54"/>
  <c r="AC42" i="54"/>
  <c r="AC43" i="54"/>
  <c r="AC44" i="54"/>
  <c r="AC45" i="54"/>
  <c r="K52" i="49"/>
  <c r="N52" i="49" s="1"/>
  <c r="P52" i="49" s="1"/>
  <c r="J49" i="49"/>
  <c r="J50" i="49"/>
  <c r="J48" i="49"/>
  <c r="P35" i="49"/>
  <c r="P36" i="49"/>
  <c r="P37" i="49"/>
  <c r="P38" i="49"/>
  <c r="P39" i="49"/>
  <c r="P40" i="49"/>
  <c r="P41" i="49"/>
  <c r="P43" i="49"/>
  <c r="P44" i="49"/>
  <c r="P45" i="49"/>
  <c r="P46" i="49"/>
  <c r="P48" i="49"/>
  <c r="P49" i="49"/>
  <c r="P50" i="49"/>
  <c r="P51" i="49"/>
  <c r="P53" i="49"/>
  <c r="P54" i="49"/>
  <c r="P55" i="49"/>
  <c r="P56" i="49"/>
  <c r="P57" i="49"/>
  <c r="P58" i="49"/>
  <c r="P59" i="49"/>
  <c r="P60" i="49"/>
  <c r="P61" i="49"/>
  <c r="P62" i="49"/>
  <c r="P63" i="49"/>
  <c r="P64" i="49"/>
  <c r="P65" i="49"/>
  <c r="P66" i="49"/>
  <c r="P67" i="49"/>
  <c r="P68" i="49"/>
  <c r="P69" i="49"/>
  <c r="P70" i="49"/>
  <c r="P71" i="49"/>
  <c r="P72" i="49"/>
  <c r="P73" i="49"/>
  <c r="P74" i="49"/>
  <c r="P75" i="49"/>
  <c r="P76" i="49"/>
  <c r="P77" i="49"/>
  <c r="P6" i="49"/>
  <c r="P8" i="49"/>
  <c r="P9" i="49"/>
  <c r="P10" i="49"/>
  <c r="P11" i="49"/>
  <c r="P12" i="49"/>
  <c r="P13" i="49"/>
  <c r="P15" i="49"/>
  <c r="P16" i="49"/>
  <c r="P18" i="49"/>
  <c r="P19" i="49"/>
  <c r="P20" i="49"/>
  <c r="P21" i="49"/>
  <c r="P22" i="49"/>
  <c r="P23" i="49"/>
  <c r="P24" i="49"/>
  <c r="P25" i="49"/>
  <c r="P26" i="49"/>
  <c r="P27" i="49"/>
  <c r="P28" i="49"/>
  <c r="P29" i="49"/>
  <c r="P30" i="49"/>
  <c r="P31" i="49"/>
  <c r="P32" i="49"/>
  <c r="P33" i="49"/>
  <c r="P34" i="49"/>
  <c r="P3" i="49"/>
  <c r="P4" i="49"/>
  <c r="P5" i="49"/>
  <c r="K3" i="49"/>
  <c r="N3" i="49"/>
  <c r="O3" i="49" s="1"/>
  <c r="K4" i="49"/>
  <c r="N4" i="49" s="1"/>
  <c r="K5" i="49"/>
  <c r="N5" i="49" s="1"/>
  <c r="K6" i="49"/>
  <c r="N6" i="49" s="1"/>
  <c r="K7" i="49"/>
  <c r="N7" i="49"/>
  <c r="P7" i="49" s="1"/>
  <c r="K8" i="49"/>
  <c r="N8" i="49"/>
  <c r="O8" i="49"/>
  <c r="K9" i="49"/>
  <c r="N9" i="49"/>
  <c r="O9" i="49" s="1"/>
  <c r="K10" i="49"/>
  <c r="N10" i="49" s="1"/>
  <c r="K11" i="49"/>
  <c r="N11" i="49"/>
  <c r="O11" i="49" s="1"/>
  <c r="K12" i="49"/>
  <c r="N12" i="49" s="1"/>
  <c r="K13" i="49"/>
  <c r="N13" i="49" s="1"/>
  <c r="K14" i="49"/>
  <c r="N14" i="49" s="1"/>
  <c r="P14" i="49" s="1"/>
  <c r="K15" i="49"/>
  <c r="N15" i="49"/>
  <c r="O15" i="49"/>
  <c r="K16" i="49"/>
  <c r="N16" i="49"/>
  <c r="O16" i="49"/>
  <c r="K17" i="49"/>
  <c r="N17" i="49" s="1"/>
  <c r="K18" i="49"/>
  <c r="N18" i="49" s="1"/>
  <c r="K19" i="49"/>
  <c r="N19" i="49"/>
  <c r="O19" i="49" s="1"/>
  <c r="K20" i="49"/>
  <c r="N20" i="49" s="1"/>
  <c r="K21" i="49"/>
  <c r="N21" i="49" s="1"/>
  <c r="K22" i="49"/>
  <c r="N22" i="49" s="1"/>
  <c r="K23" i="49"/>
  <c r="N23" i="49"/>
  <c r="O23" i="49"/>
  <c r="K24" i="49"/>
  <c r="N24" i="49"/>
  <c r="O24" i="49"/>
  <c r="K25" i="49"/>
  <c r="N25" i="49"/>
  <c r="O25" i="49" s="1"/>
  <c r="K26" i="49"/>
  <c r="N26" i="49" s="1"/>
  <c r="K27" i="49"/>
  <c r="N27" i="49"/>
  <c r="O27" i="49" s="1"/>
  <c r="K28" i="49"/>
  <c r="N28" i="49" s="1"/>
  <c r="K29" i="49"/>
  <c r="N29" i="49" s="1"/>
  <c r="K30" i="49"/>
  <c r="N30" i="49" s="1"/>
  <c r="K31" i="49"/>
  <c r="N31" i="49"/>
  <c r="O31" i="49"/>
  <c r="K32" i="49"/>
  <c r="N32" i="49"/>
  <c r="O32" i="49"/>
  <c r="K33" i="49"/>
  <c r="N33" i="49"/>
  <c r="O33" i="49" s="1"/>
  <c r="K34" i="49"/>
  <c r="N34" i="49" s="1"/>
  <c r="K35" i="49"/>
  <c r="N35" i="49"/>
  <c r="O35" i="49" s="1"/>
  <c r="K36" i="49"/>
  <c r="N36" i="49" s="1"/>
  <c r="K37" i="49"/>
  <c r="N37" i="49" s="1"/>
  <c r="K38" i="49"/>
  <c r="N38" i="49" s="1"/>
  <c r="K39" i="49"/>
  <c r="N39" i="49"/>
  <c r="O39" i="49"/>
  <c r="K40" i="49"/>
  <c r="N40" i="49"/>
  <c r="O40" i="49"/>
  <c r="K41" i="49"/>
  <c r="N41" i="49"/>
  <c r="O41" i="49" s="1"/>
  <c r="K42" i="49"/>
  <c r="N42" i="49" s="1"/>
  <c r="P42" i="49" s="1"/>
  <c r="K43" i="49"/>
  <c r="N43" i="49"/>
  <c r="O43" i="49" s="1"/>
  <c r="K44" i="49"/>
  <c r="N44" i="49" s="1"/>
  <c r="K45" i="49"/>
  <c r="N45" i="49" s="1"/>
  <c r="K46" i="49"/>
  <c r="N46" i="49" s="1"/>
  <c r="K47" i="49"/>
  <c r="N47" i="49" s="1"/>
  <c r="O47" i="49" s="1"/>
  <c r="N48" i="49"/>
  <c r="O48" i="49"/>
  <c r="N49" i="49"/>
  <c r="O49" i="49" s="1"/>
  <c r="N50" i="49"/>
  <c r="O50" i="49"/>
  <c r="J51" i="49"/>
  <c r="K51" i="49"/>
  <c r="N51" i="49" s="1"/>
  <c r="N53" i="49"/>
  <c r="O53" i="49" s="1"/>
  <c r="K54" i="49"/>
  <c r="N54" i="49" s="1"/>
  <c r="K55" i="49"/>
  <c r="N55" i="49"/>
  <c r="O55" i="49"/>
  <c r="K56" i="49"/>
  <c r="N56" i="49"/>
  <c r="O56" i="49"/>
  <c r="K57" i="49"/>
  <c r="N57" i="49"/>
  <c r="O57" i="49" s="1"/>
  <c r="K58" i="49"/>
  <c r="N58" i="49" s="1"/>
  <c r="K59" i="49"/>
  <c r="N59" i="49"/>
  <c r="O59" i="49" s="1"/>
  <c r="K60" i="49"/>
  <c r="N60" i="49" s="1"/>
  <c r="K61" i="49"/>
  <c r="N61" i="49" s="1"/>
  <c r="K62" i="49"/>
  <c r="N62" i="49" s="1"/>
  <c r="K63" i="49"/>
  <c r="N63" i="49"/>
  <c r="O63" i="49"/>
  <c r="K64" i="49"/>
  <c r="N64" i="49"/>
  <c r="O64" i="49"/>
  <c r="K65" i="49"/>
  <c r="N65" i="49"/>
  <c r="O65" i="49" s="1"/>
  <c r="K66" i="49"/>
  <c r="N66" i="49" s="1"/>
  <c r="K67" i="49"/>
  <c r="N67" i="49"/>
  <c r="O67" i="49" s="1"/>
  <c r="K68" i="49"/>
  <c r="N68" i="49" s="1"/>
  <c r="K69" i="49"/>
  <c r="N69" i="49" s="1"/>
  <c r="K70" i="49"/>
  <c r="N70" i="49" s="1"/>
  <c r="K71" i="49"/>
  <c r="N71" i="49"/>
  <c r="O71" i="49"/>
  <c r="K72" i="49"/>
  <c r="N72" i="49"/>
  <c r="O72" i="49"/>
  <c r="K73" i="49"/>
  <c r="N73" i="49"/>
  <c r="O73" i="49" s="1"/>
  <c r="K74" i="49"/>
  <c r="N74" i="49" s="1"/>
  <c r="K75" i="49"/>
  <c r="N75" i="49"/>
  <c r="O75" i="49" s="1"/>
  <c r="K76" i="49"/>
  <c r="N76" i="49" s="1"/>
  <c r="K77" i="49"/>
  <c r="N77" i="49" s="1"/>
  <c r="P47" i="49" l="1"/>
  <c r="O17" i="49"/>
  <c r="P17" i="49"/>
  <c r="O2" i="49"/>
  <c r="P2" i="49"/>
  <c r="D12" i="65"/>
  <c r="O7" i="49"/>
  <c r="O46" i="49"/>
  <c r="O38" i="49"/>
  <c r="O30" i="49"/>
  <c r="O22" i="49"/>
  <c r="O14" i="49"/>
  <c r="O6" i="49"/>
  <c r="O51" i="49"/>
  <c r="O76" i="49"/>
  <c r="O68" i="49"/>
  <c r="O60" i="49"/>
  <c r="O52" i="49"/>
  <c r="O42" i="49"/>
  <c r="O34" i="49"/>
  <c r="O26" i="49"/>
  <c r="O18" i="49"/>
  <c r="O10" i="49"/>
  <c r="O77" i="49"/>
  <c r="O69" i="49"/>
  <c r="O61" i="49"/>
  <c r="O44" i="49"/>
  <c r="O36" i="49"/>
  <c r="O28" i="49"/>
  <c r="O20" i="49"/>
  <c r="O12" i="49"/>
  <c r="O4" i="49"/>
  <c r="O70" i="49"/>
  <c r="O62" i="49"/>
  <c r="O54" i="49"/>
  <c r="O74" i="49"/>
  <c r="O66" i="49"/>
  <c r="O58" i="49"/>
  <c r="O45" i="49"/>
  <c r="O37" i="49"/>
  <c r="O29" i="49"/>
  <c r="O21" i="49"/>
  <c r="O13" i="49"/>
  <c r="O5" i="49"/>
  <c r="C45" i="64" l="1"/>
  <c r="D45" i="64"/>
  <c r="E45" i="64"/>
  <c r="F45" i="64"/>
  <c r="G45" i="64"/>
  <c r="H45" i="64"/>
  <c r="I45" i="64"/>
  <c r="J45" i="64"/>
  <c r="M45" i="64"/>
  <c r="N45" i="64"/>
  <c r="O45" i="64"/>
  <c r="P45" i="64"/>
  <c r="Q45" i="64"/>
  <c r="R45" i="64"/>
  <c r="B45" i="64"/>
  <c r="L45" i="64" l="1"/>
  <c r="K45" i="64"/>
  <c r="C50" i="71" l="1"/>
  <c r="D50" i="71"/>
  <c r="E50" i="71"/>
  <c r="F50" i="71"/>
  <c r="G50" i="71"/>
  <c r="H50" i="71"/>
  <c r="I50" i="71"/>
  <c r="J50" i="71"/>
  <c r="K50" i="71"/>
  <c r="L50" i="71"/>
  <c r="M50" i="71"/>
  <c r="N50" i="71"/>
  <c r="O50" i="71"/>
  <c r="P50" i="71"/>
  <c r="Q50" i="71"/>
  <c r="R50" i="71"/>
  <c r="S50" i="71"/>
  <c r="T50" i="71"/>
  <c r="U50" i="71"/>
  <c r="V50" i="71"/>
  <c r="W50" i="71"/>
  <c r="X50" i="71"/>
  <c r="Y50" i="71"/>
  <c r="Z50" i="71"/>
  <c r="AA50" i="71"/>
  <c r="AB50" i="71"/>
  <c r="AC50" i="71"/>
  <c r="AD50" i="71"/>
  <c r="AE50" i="71"/>
  <c r="AF50" i="71"/>
  <c r="AG50" i="71"/>
  <c r="AH50" i="71"/>
  <c r="AI50" i="71"/>
  <c r="AJ50" i="71"/>
  <c r="AK50" i="71"/>
  <c r="AL50" i="71"/>
  <c r="AM50" i="71"/>
  <c r="AN50" i="71"/>
  <c r="AO50" i="71"/>
  <c r="AP50" i="71"/>
  <c r="AQ50" i="71"/>
  <c r="C50" i="70"/>
  <c r="D50" i="70"/>
  <c r="E50" i="70"/>
  <c r="F50" i="70"/>
  <c r="G50" i="70"/>
  <c r="H50" i="70"/>
  <c r="I50" i="70"/>
  <c r="J50" i="70"/>
  <c r="K50" i="70"/>
  <c r="L50" i="70"/>
  <c r="M50" i="70"/>
  <c r="N50" i="70"/>
  <c r="O50" i="70"/>
  <c r="P50" i="70"/>
  <c r="Q50" i="70"/>
  <c r="R50" i="70"/>
  <c r="S50" i="70"/>
  <c r="T50" i="70"/>
  <c r="U50" i="70"/>
  <c r="V50" i="70"/>
  <c r="W50" i="70"/>
  <c r="X50" i="70"/>
  <c r="Y50" i="70"/>
  <c r="Z50" i="70"/>
  <c r="AA50" i="70"/>
  <c r="AB50" i="70"/>
  <c r="AC50" i="70"/>
  <c r="AD50" i="70"/>
  <c r="AE50" i="70"/>
  <c r="AF50" i="70"/>
  <c r="AG50" i="70"/>
  <c r="AH50" i="70"/>
  <c r="AI50" i="70"/>
  <c r="AJ50" i="70"/>
  <c r="AK50" i="70"/>
  <c r="AL50" i="70"/>
  <c r="AM50" i="70"/>
  <c r="AN50" i="70"/>
  <c r="AO50" i="70"/>
  <c r="AP50" i="70"/>
  <c r="AQ50" i="70"/>
  <c r="C50" i="69"/>
  <c r="D50" i="69"/>
  <c r="E50" i="69"/>
  <c r="F50" i="69"/>
  <c r="G50" i="69"/>
  <c r="H50" i="69"/>
  <c r="I50" i="69"/>
  <c r="J50" i="69"/>
  <c r="K50" i="69"/>
  <c r="L50" i="69"/>
  <c r="M50" i="69"/>
  <c r="N50" i="69"/>
  <c r="O50" i="69"/>
  <c r="P50" i="69"/>
  <c r="Q50" i="69"/>
  <c r="R50" i="69"/>
  <c r="S50" i="69"/>
  <c r="T50" i="69"/>
  <c r="U50" i="69"/>
  <c r="V50" i="69"/>
  <c r="W50" i="69"/>
  <c r="X50" i="69"/>
  <c r="Y50" i="69"/>
  <c r="Z50" i="69"/>
  <c r="AA50" i="69"/>
  <c r="AB50" i="69"/>
  <c r="AC50" i="69"/>
  <c r="AD50" i="69"/>
  <c r="AE50" i="69"/>
  <c r="AF50" i="69"/>
  <c r="AG50" i="69"/>
  <c r="AH50" i="69"/>
  <c r="AI50" i="69"/>
  <c r="AJ50" i="69"/>
  <c r="AK50" i="69"/>
  <c r="AL50" i="69"/>
  <c r="AM50" i="69"/>
  <c r="AN50" i="69"/>
  <c r="AO50" i="69"/>
  <c r="AP50" i="69"/>
  <c r="AQ50" i="69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AG50" i="68"/>
  <c r="AH50" i="68"/>
  <c r="AI50" i="68"/>
  <c r="AJ50" i="68"/>
  <c r="AK50" i="68"/>
  <c r="AL50" i="68"/>
  <c r="AM50" i="68"/>
  <c r="AN50" i="68"/>
  <c r="AO50" i="68"/>
  <c r="AP50" i="68"/>
  <c r="AQ50" i="68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AG50" i="67"/>
  <c r="AH50" i="67"/>
  <c r="AI50" i="67"/>
  <c r="AJ50" i="67"/>
  <c r="AK50" i="67"/>
  <c r="AL50" i="67"/>
  <c r="AM50" i="67"/>
  <c r="AN50" i="67"/>
  <c r="AO50" i="67"/>
  <c r="AP50" i="67"/>
  <c r="AQ50" i="67"/>
  <c r="B50" i="67"/>
  <c r="C50" i="66"/>
  <c r="D50" i="66"/>
  <c r="E50" i="66"/>
  <c r="F50" i="66"/>
  <c r="G50" i="66"/>
  <c r="H50" i="66"/>
  <c r="I50" i="66"/>
  <c r="J50" i="66"/>
  <c r="K50" i="66"/>
  <c r="L50" i="66"/>
  <c r="M50" i="66"/>
  <c r="N50" i="66"/>
  <c r="O50" i="66"/>
  <c r="P50" i="66"/>
  <c r="Q50" i="66"/>
  <c r="R50" i="66"/>
  <c r="S50" i="66"/>
  <c r="T50" i="66"/>
  <c r="U50" i="66"/>
  <c r="V50" i="66"/>
  <c r="W50" i="66"/>
  <c r="X50" i="66"/>
  <c r="Y50" i="66"/>
  <c r="Z50" i="66"/>
  <c r="AA50" i="66"/>
  <c r="AB50" i="66"/>
  <c r="AC50" i="66"/>
  <c r="AD50" i="66"/>
  <c r="AE50" i="66"/>
  <c r="AF50" i="66"/>
  <c r="AG50" i="66"/>
  <c r="AH50" i="66"/>
  <c r="AI50" i="66"/>
  <c r="AJ50" i="66"/>
  <c r="AK50" i="66"/>
  <c r="AL50" i="66"/>
  <c r="AM50" i="66"/>
  <c r="AN50" i="66"/>
  <c r="AO50" i="66"/>
  <c r="AP50" i="66"/>
  <c r="AQ50" i="66"/>
  <c r="B50" i="66"/>
  <c r="C50" i="61"/>
  <c r="D50" i="61"/>
  <c r="E50" i="61"/>
  <c r="F50" i="61"/>
  <c r="G50" i="61"/>
  <c r="H50" i="61"/>
  <c r="I50" i="61"/>
  <c r="J50" i="61"/>
  <c r="K50" i="61"/>
  <c r="L50" i="61"/>
  <c r="M50" i="61"/>
  <c r="N50" i="61"/>
  <c r="O50" i="61"/>
  <c r="P50" i="61"/>
  <c r="Q50" i="61"/>
  <c r="R50" i="61"/>
  <c r="S50" i="61"/>
  <c r="T50" i="61"/>
  <c r="U50" i="61"/>
  <c r="V50" i="61"/>
  <c r="W50" i="61"/>
  <c r="X50" i="61"/>
  <c r="Y50" i="61"/>
  <c r="Z50" i="61"/>
  <c r="AA50" i="61"/>
  <c r="AB50" i="61"/>
  <c r="AC50" i="61"/>
  <c r="AD50" i="61"/>
  <c r="AE50" i="61"/>
  <c r="AF50" i="61"/>
  <c r="AG50" i="61"/>
  <c r="AH50" i="61"/>
  <c r="AI50" i="61"/>
  <c r="AJ50" i="61"/>
  <c r="AK50" i="61"/>
  <c r="AL50" i="61"/>
  <c r="AM50" i="61"/>
  <c r="AN50" i="61"/>
  <c r="AO50" i="61"/>
  <c r="AP50" i="61"/>
  <c r="AQ50" i="61"/>
  <c r="B50" i="61"/>
  <c r="E14" i="65"/>
  <c r="F14" i="65"/>
  <c r="G14" i="65"/>
  <c r="D3" i="63" s="1"/>
  <c r="H14" i="65"/>
  <c r="E3" i="63" s="1"/>
  <c r="I14" i="65"/>
  <c r="F3" i="63" s="1"/>
  <c r="J14" i="65"/>
  <c r="G3" i="63" s="1"/>
  <c r="K14" i="65"/>
  <c r="H3" i="63" s="1"/>
  <c r="L14" i="65"/>
  <c r="I3" i="63" s="1"/>
  <c r="M14" i="65"/>
  <c r="J3" i="63" s="1"/>
  <c r="N14" i="65"/>
  <c r="K3" i="63" s="1"/>
  <c r="O14" i="65"/>
  <c r="L3" i="63" s="1"/>
  <c r="P14" i="65"/>
  <c r="M3" i="63" s="1"/>
  <c r="Q14" i="65"/>
  <c r="N3" i="63" s="1"/>
  <c r="R14" i="65"/>
  <c r="O3" i="63" s="1"/>
  <c r="S14" i="65"/>
  <c r="P3" i="63" s="1"/>
  <c r="T14" i="65"/>
  <c r="Q3" i="63" s="1"/>
  <c r="U14" i="65"/>
  <c r="R3" i="63" s="1"/>
  <c r="V14" i="65"/>
  <c r="S3" i="63" s="1"/>
  <c r="W14" i="65"/>
  <c r="T3" i="63" s="1"/>
  <c r="X14" i="65"/>
  <c r="U3" i="63" s="1"/>
  <c r="Y14" i="65"/>
  <c r="V3" i="63" s="1"/>
  <c r="Z14" i="65"/>
  <c r="W3" i="63" s="1"/>
  <c r="AA14" i="65"/>
  <c r="X3" i="63" s="1"/>
  <c r="AB14" i="65"/>
  <c r="Y3" i="63" s="1"/>
  <c r="AC14" i="65"/>
  <c r="Z3" i="63" s="1"/>
  <c r="AD14" i="65"/>
  <c r="AA3" i="63" s="1"/>
  <c r="AE14" i="65"/>
  <c r="AB3" i="63" s="1"/>
  <c r="AF14" i="65"/>
  <c r="AC3" i="63" s="1"/>
  <c r="AG14" i="65"/>
  <c r="AD3" i="63" s="1"/>
  <c r="AH14" i="65"/>
  <c r="AE3" i="63" s="1"/>
  <c r="AI14" i="65"/>
  <c r="AF3" i="63" s="1"/>
  <c r="AJ14" i="65"/>
  <c r="AG3" i="63" s="1"/>
  <c r="AK14" i="65"/>
  <c r="AH3" i="63" s="1"/>
  <c r="AL14" i="65"/>
  <c r="AI3" i="63" s="1"/>
  <c r="AM14" i="65"/>
  <c r="AJ3" i="63" s="1"/>
  <c r="AN14" i="65"/>
  <c r="AK3" i="63" s="1"/>
  <c r="AO14" i="65"/>
  <c r="AL3" i="63" s="1"/>
  <c r="AP14" i="65"/>
  <c r="AM3" i="63" s="1"/>
  <c r="AQ14" i="65"/>
  <c r="AN3" i="63" s="1"/>
  <c r="E15" i="65"/>
  <c r="F15" i="65"/>
  <c r="G15" i="65"/>
  <c r="H15" i="65"/>
  <c r="I15" i="65"/>
  <c r="J15" i="65"/>
  <c r="K15" i="65"/>
  <c r="L15" i="65"/>
  <c r="M15" i="65"/>
  <c r="N15" i="65"/>
  <c r="O15" i="65"/>
  <c r="P15" i="65"/>
  <c r="Q15" i="65"/>
  <c r="R15" i="65"/>
  <c r="S15" i="65"/>
  <c r="T15" i="65"/>
  <c r="U15" i="65"/>
  <c r="V15" i="65"/>
  <c r="W15" i="65"/>
  <c r="X15" i="65"/>
  <c r="Y15" i="65"/>
  <c r="Z15" i="65"/>
  <c r="AA15" i="65"/>
  <c r="AB15" i="65"/>
  <c r="AC15" i="65"/>
  <c r="AD15" i="65"/>
  <c r="AE15" i="65"/>
  <c r="AF15" i="65"/>
  <c r="AG15" i="65"/>
  <c r="AH15" i="65"/>
  <c r="AI15" i="65"/>
  <c r="AJ15" i="65"/>
  <c r="AK15" i="65"/>
  <c r="AL15" i="65"/>
  <c r="AM15" i="65"/>
  <c r="AN15" i="65"/>
  <c r="AO15" i="65"/>
  <c r="AP15" i="65"/>
  <c r="AQ15" i="65"/>
  <c r="E16" i="65"/>
  <c r="F16" i="65"/>
  <c r="G16" i="65"/>
  <c r="H16" i="65"/>
  <c r="I16" i="65"/>
  <c r="J16" i="65"/>
  <c r="K16" i="65"/>
  <c r="L16" i="65"/>
  <c r="M16" i="65"/>
  <c r="N16" i="65"/>
  <c r="O16" i="65"/>
  <c r="P16" i="65"/>
  <c r="Q16" i="65"/>
  <c r="R16" i="65"/>
  <c r="S16" i="65"/>
  <c r="T16" i="65"/>
  <c r="U16" i="65"/>
  <c r="V16" i="65"/>
  <c r="W16" i="65"/>
  <c r="X16" i="65"/>
  <c r="Y16" i="65"/>
  <c r="Z16" i="65"/>
  <c r="AA16" i="65"/>
  <c r="AB16" i="65"/>
  <c r="AC16" i="65"/>
  <c r="AD16" i="65"/>
  <c r="AE16" i="65"/>
  <c r="AF16" i="65"/>
  <c r="AG16" i="65"/>
  <c r="AH16" i="65"/>
  <c r="AI16" i="65"/>
  <c r="AJ16" i="65"/>
  <c r="AK16" i="65"/>
  <c r="AL16" i="65"/>
  <c r="AM16" i="65"/>
  <c r="AN16" i="65"/>
  <c r="AO16" i="65"/>
  <c r="AP16" i="65"/>
  <c r="AQ16" i="65"/>
  <c r="E17" i="65"/>
  <c r="F17" i="65"/>
  <c r="G17" i="65"/>
  <c r="H17" i="65"/>
  <c r="I17" i="65"/>
  <c r="J17" i="65"/>
  <c r="K17" i="65"/>
  <c r="L17" i="65"/>
  <c r="M17" i="65"/>
  <c r="N17" i="65"/>
  <c r="O17" i="65"/>
  <c r="P17" i="65"/>
  <c r="Q17" i="65"/>
  <c r="R17" i="65"/>
  <c r="S17" i="65"/>
  <c r="T17" i="65"/>
  <c r="U17" i="65"/>
  <c r="V17" i="65"/>
  <c r="W17" i="65"/>
  <c r="X17" i="65"/>
  <c r="Y17" i="65"/>
  <c r="Z17" i="65"/>
  <c r="AA17" i="65"/>
  <c r="AB17" i="65"/>
  <c r="AC17" i="65"/>
  <c r="AD17" i="65"/>
  <c r="AE17" i="65"/>
  <c r="AF17" i="65"/>
  <c r="AG17" i="65"/>
  <c r="AH17" i="65"/>
  <c r="AI17" i="65"/>
  <c r="AJ17" i="65"/>
  <c r="AK17" i="65"/>
  <c r="AL17" i="65"/>
  <c r="AM17" i="65"/>
  <c r="AN17" i="65"/>
  <c r="AO17" i="65"/>
  <c r="AP17" i="65"/>
  <c r="AQ17" i="65"/>
  <c r="E18" i="65"/>
  <c r="F18" i="65"/>
  <c r="G18" i="65"/>
  <c r="H18" i="65"/>
  <c r="I18" i="65"/>
  <c r="J18" i="65"/>
  <c r="K18" i="65"/>
  <c r="L18" i="65"/>
  <c r="M18" i="65"/>
  <c r="N18" i="65"/>
  <c r="O18" i="65"/>
  <c r="P18" i="65"/>
  <c r="Q18" i="65"/>
  <c r="R18" i="65"/>
  <c r="S18" i="65"/>
  <c r="T18" i="65"/>
  <c r="U18" i="65"/>
  <c r="V18" i="65"/>
  <c r="W18" i="65"/>
  <c r="X18" i="65"/>
  <c r="Y18" i="65"/>
  <c r="Z18" i="65"/>
  <c r="AA18" i="65"/>
  <c r="AB18" i="65"/>
  <c r="AC18" i="65"/>
  <c r="AD18" i="65"/>
  <c r="AE18" i="65"/>
  <c r="AF18" i="65"/>
  <c r="AG18" i="65"/>
  <c r="AH18" i="65"/>
  <c r="AI18" i="65"/>
  <c r="AJ18" i="65"/>
  <c r="AK18" i="65"/>
  <c r="AL18" i="65"/>
  <c r="AM18" i="65"/>
  <c r="AN18" i="65"/>
  <c r="AO18" i="65"/>
  <c r="AP18" i="65"/>
  <c r="AQ18" i="65"/>
  <c r="E19" i="65"/>
  <c r="F19" i="65"/>
  <c r="G19" i="65"/>
  <c r="H19" i="65"/>
  <c r="I19" i="65"/>
  <c r="J19" i="65"/>
  <c r="K19" i="65"/>
  <c r="L19" i="65"/>
  <c r="M19" i="65"/>
  <c r="N19" i="65"/>
  <c r="O19" i="65"/>
  <c r="P19" i="65"/>
  <c r="Q19" i="65"/>
  <c r="R19" i="65"/>
  <c r="S19" i="65"/>
  <c r="T19" i="65"/>
  <c r="U19" i="65"/>
  <c r="V19" i="65"/>
  <c r="W19" i="65"/>
  <c r="X19" i="65"/>
  <c r="Y19" i="65"/>
  <c r="Z19" i="65"/>
  <c r="AA19" i="65"/>
  <c r="AB19" i="65"/>
  <c r="AC19" i="65"/>
  <c r="AD19" i="65"/>
  <c r="AE19" i="65"/>
  <c r="AF19" i="65"/>
  <c r="AG19" i="65"/>
  <c r="AH19" i="65"/>
  <c r="AI19" i="65"/>
  <c r="AJ19" i="65"/>
  <c r="AK19" i="65"/>
  <c r="AL19" i="65"/>
  <c r="AM19" i="65"/>
  <c r="AN19" i="65"/>
  <c r="AO19" i="65"/>
  <c r="AP19" i="65"/>
  <c r="AQ19" i="65"/>
  <c r="E20" i="65"/>
  <c r="F20" i="65"/>
  <c r="G20" i="65"/>
  <c r="H20" i="65"/>
  <c r="I20" i="65"/>
  <c r="J20" i="65"/>
  <c r="K20" i="65"/>
  <c r="L20" i="65"/>
  <c r="M20" i="65"/>
  <c r="N20" i="65"/>
  <c r="O20" i="65"/>
  <c r="P20" i="65"/>
  <c r="Q20" i="65"/>
  <c r="R20" i="65"/>
  <c r="S20" i="65"/>
  <c r="T20" i="65"/>
  <c r="U20" i="65"/>
  <c r="V20" i="65"/>
  <c r="W20" i="65"/>
  <c r="X20" i="65"/>
  <c r="Y20" i="65"/>
  <c r="Z20" i="65"/>
  <c r="AA20" i="65"/>
  <c r="AB20" i="65"/>
  <c r="AC20" i="65"/>
  <c r="AD20" i="65"/>
  <c r="AE20" i="65"/>
  <c r="AF20" i="65"/>
  <c r="AG20" i="65"/>
  <c r="AH20" i="65"/>
  <c r="AI20" i="65"/>
  <c r="AJ20" i="65"/>
  <c r="AK20" i="65"/>
  <c r="AL20" i="65"/>
  <c r="AM20" i="65"/>
  <c r="AN20" i="65"/>
  <c r="AO20" i="65"/>
  <c r="AP20" i="65"/>
  <c r="AQ20" i="65"/>
  <c r="E21" i="65"/>
  <c r="F21" i="65"/>
  <c r="G21" i="65"/>
  <c r="H21" i="65"/>
  <c r="I21" i="65"/>
  <c r="J21" i="65"/>
  <c r="K21" i="65"/>
  <c r="L21" i="65"/>
  <c r="M21" i="65"/>
  <c r="N21" i="65"/>
  <c r="O21" i="65"/>
  <c r="P21" i="65"/>
  <c r="Q21" i="65"/>
  <c r="R21" i="65"/>
  <c r="S21" i="65"/>
  <c r="T21" i="65"/>
  <c r="U21" i="65"/>
  <c r="V21" i="65"/>
  <c r="W21" i="65"/>
  <c r="X21" i="65"/>
  <c r="Y21" i="65"/>
  <c r="Z21" i="65"/>
  <c r="AA21" i="65"/>
  <c r="AB21" i="65"/>
  <c r="AC21" i="65"/>
  <c r="AD21" i="65"/>
  <c r="AE21" i="65"/>
  <c r="AF21" i="65"/>
  <c r="AG21" i="65"/>
  <c r="AH21" i="65"/>
  <c r="AI21" i="65"/>
  <c r="AJ21" i="65"/>
  <c r="AK21" i="65"/>
  <c r="AL21" i="65"/>
  <c r="AM21" i="65"/>
  <c r="AN21" i="65"/>
  <c r="AO21" i="65"/>
  <c r="AP21" i="65"/>
  <c r="AQ21" i="65"/>
  <c r="E22" i="65"/>
  <c r="F22" i="65"/>
  <c r="G22" i="65"/>
  <c r="H22" i="65"/>
  <c r="I22" i="65"/>
  <c r="J22" i="65"/>
  <c r="K22" i="65"/>
  <c r="L22" i="65"/>
  <c r="M22" i="65"/>
  <c r="N22" i="65"/>
  <c r="O22" i="65"/>
  <c r="P22" i="65"/>
  <c r="Q22" i="65"/>
  <c r="R22" i="65"/>
  <c r="S22" i="65"/>
  <c r="T22" i="65"/>
  <c r="U22" i="65"/>
  <c r="V22" i="65"/>
  <c r="W22" i="65"/>
  <c r="X22" i="65"/>
  <c r="Y22" i="65"/>
  <c r="Z22" i="65"/>
  <c r="AA22" i="65"/>
  <c r="AB22" i="65"/>
  <c r="AC22" i="65"/>
  <c r="AD22" i="65"/>
  <c r="AE22" i="65"/>
  <c r="AF22" i="65"/>
  <c r="AG22" i="65"/>
  <c r="AH22" i="65"/>
  <c r="AI22" i="65"/>
  <c r="AJ22" i="65"/>
  <c r="AK22" i="65"/>
  <c r="AL22" i="65"/>
  <c r="AM22" i="65"/>
  <c r="AN22" i="65"/>
  <c r="AO22" i="65"/>
  <c r="AP22" i="65"/>
  <c r="AQ22" i="65"/>
  <c r="E23" i="65"/>
  <c r="F23" i="65"/>
  <c r="G23" i="65"/>
  <c r="H23" i="65"/>
  <c r="I23" i="65"/>
  <c r="J23" i="65"/>
  <c r="K23" i="65"/>
  <c r="L23" i="65"/>
  <c r="M23" i="65"/>
  <c r="N23" i="65"/>
  <c r="O23" i="65"/>
  <c r="P23" i="65"/>
  <c r="Q23" i="65"/>
  <c r="R23" i="65"/>
  <c r="S23" i="65"/>
  <c r="T23" i="65"/>
  <c r="U23" i="65"/>
  <c r="V23" i="65"/>
  <c r="W23" i="65"/>
  <c r="X23" i="65"/>
  <c r="Y23" i="65"/>
  <c r="Z23" i="65"/>
  <c r="AA23" i="65"/>
  <c r="AB23" i="65"/>
  <c r="AC23" i="65"/>
  <c r="AD23" i="65"/>
  <c r="AE23" i="65"/>
  <c r="AF23" i="65"/>
  <c r="AG23" i="65"/>
  <c r="AH23" i="65"/>
  <c r="AI23" i="65"/>
  <c r="AJ23" i="65"/>
  <c r="AK23" i="65"/>
  <c r="AL23" i="65"/>
  <c r="AM23" i="65"/>
  <c r="AN23" i="65"/>
  <c r="AO23" i="65"/>
  <c r="AP23" i="65"/>
  <c r="AQ23" i="65"/>
  <c r="E24" i="65"/>
  <c r="F24" i="65"/>
  <c r="G24" i="65"/>
  <c r="H24" i="65"/>
  <c r="I24" i="65"/>
  <c r="J24" i="65"/>
  <c r="K24" i="65"/>
  <c r="L24" i="65"/>
  <c r="M24" i="65"/>
  <c r="N24" i="65"/>
  <c r="O24" i="65"/>
  <c r="P24" i="65"/>
  <c r="Q24" i="65"/>
  <c r="R24" i="65"/>
  <c r="S24" i="65"/>
  <c r="T24" i="65"/>
  <c r="U24" i="65"/>
  <c r="V24" i="65"/>
  <c r="W24" i="65"/>
  <c r="X24" i="65"/>
  <c r="Y24" i="65"/>
  <c r="Z24" i="65"/>
  <c r="AA24" i="65"/>
  <c r="AB24" i="65"/>
  <c r="AC24" i="65"/>
  <c r="AD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E25" i="65"/>
  <c r="F25" i="65"/>
  <c r="G25" i="65"/>
  <c r="H25" i="65"/>
  <c r="I25" i="65"/>
  <c r="J25" i="65"/>
  <c r="K25" i="65"/>
  <c r="L25" i="65"/>
  <c r="M25" i="65"/>
  <c r="N25" i="65"/>
  <c r="O25" i="65"/>
  <c r="P25" i="65"/>
  <c r="Q25" i="65"/>
  <c r="R25" i="65"/>
  <c r="S25" i="65"/>
  <c r="T25" i="65"/>
  <c r="U25" i="65"/>
  <c r="V25" i="65"/>
  <c r="W25" i="65"/>
  <c r="X25" i="65"/>
  <c r="Y25" i="65"/>
  <c r="Z25" i="65"/>
  <c r="AA25" i="65"/>
  <c r="AB25" i="65"/>
  <c r="AC25" i="65"/>
  <c r="AD25" i="65"/>
  <c r="AE25" i="65"/>
  <c r="AF25" i="65"/>
  <c r="AG25" i="65"/>
  <c r="AH25" i="65"/>
  <c r="AI25" i="65"/>
  <c r="AJ25" i="65"/>
  <c r="AK25" i="65"/>
  <c r="AL25" i="65"/>
  <c r="AM25" i="65"/>
  <c r="AN25" i="65"/>
  <c r="AO25" i="65"/>
  <c r="AP25" i="65"/>
  <c r="AQ25" i="65"/>
  <c r="E26" i="65"/>
  <c r="F26" i="65"/>
  <c r="G26" i="65"/>
  <c r="H26" i="65"/>
  <c r="I26" i="65"/>
  <c r="J26" i="65"/>
  <c r="K26" i="65"/>
  <c r="L26" i="65"/>
  <c r="M26" i="65"/>
  <c r="N26" i="65"/>
  <c r="O26" i="65"/>
  <c r="P26" i="65"/>
  <c r="Q26" i="65"/>
  <c r="R26" i="65"/>
  <c r="S26" i="65"/>
  <c r="T26" i="65"/>
  <c r="U26" i="65"/>
  <c r="V26" i="65"/>
  <c r="W26" i="65"/>
  <c r="X26" i="65"/>
  <c r="Y26" i="65"/>
  <c r="Z26" i="65"/>
  <c r="AA26" i="65"/>
  <c r="AB26" i="65"/>
  <c r="AC26" i="65"/>
  <c r="AD26" i="65"/>
  <c r="AE26" i="65"/>
  <c r="AF26" i="65"/>
  <c r="AG26" i="65"/>
  <c r="AH26" i="65"/>
  <c r="AI26" i="65"/>
  <c r="AJ26" i="65"/>
  <c r="AK26" i="65"/>
  <c r="AL26" i="65"/>
  <c r="AM26" i="65"/>
  <c r="AN26" i="65"/>
  <c r="AO26" i="65"/>
  <c r="AP26" i="65"/>
  <c r="AQ26" i="65"/>
  <c r="E27" i="65"/>
  <c r="F27" i="65"/>
  <c r="G27" i="65"/>
  <c r="H27" i="65"/>
  <c r="I27" i="65"/>
  <c r="J27" i="65"/>
  <c r="K27" i="65"/>
  <c r="L27" i="65"/>
  <c r="M27" i="65"/>
  <c r="N27" i="65"/>
  <c r="O27" i="65"/>
  <c r="P27" i="65"/>
  <c r="Q27" i="65"/>
  <c r="R27" i="65"/>
  <c r="S27" i="65"/>
  <c r="T27" i="65"/>
  <c r="U27" i="65"/>
  <c r="V27" i="65"/>
  <c r="W27" i="65"/>
  <c r="X27" i="65"/>
  <c r="Y27" i="65"/>
  <c r="Z27" i="65"/>
  <c r="AA27" i="65"/>
  <c r="AB27" i="65"/>
  <c r="AC27" i="65"/>
  <c r="AD27" i="65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E28" i="65"/>
  <c r="F28" i="65"/>
  <c r="G28" i="65"/>
  <c r="H28" i="65"/>
  <c r="I28" i="65"/>
  <c r="J28" i="65"/>
  <c r="K28" i="65"/>
  <c r="L28" i="65"/>
  <c r="M28" i="65"/>
  <c r="N28" i="65"/>
  <c r="O28" i="65"/>
  <c r="P28" i="65"/>
  <c r="Q28" i="65"/>
  <c r="R28" i="65"/>
  <c r="S28" i="65"/>
  <c r="T28" i="65"/>
  <c r="U28" i="65"/>
  <c r="V28" i="65"/>
  <c r="W28" i="65"/>
  <c r="X28" i="65"/>
  <c r="Y28" i="65"/>
  <c r="Z28" i="65"/>
  <c r="AA28" i="65"/>
  <c r="AB28" i="65"/>
  <c r="AC28" i="65"/>
  <c r="AD28" i="65"/>
  <c r="AE28" i="65"/>
  <c r="AF28" i="65"/>
  <c r="AG28" i="65"/>
  <c r="AH28" i="65"/>
  <c r="AI28" i="65"/>
  <c r="AJ28" i="65"/>
  <c r="AK28" i="65"/>
  <c r="AL28" i="65"/>
  <c r="AM28" i="65"/>
  <c r="AN28" i="65"/>
  <c r="AO28" i="65"/>
  <c r="AP28" i="65"/>
  <c r="AQ28" i="65"/>
  <c r="E29" i="65"/>
  <c r="F29" i="65"/>
  <c r="G29" i="65"/>
  <c r="H29" i="65"/>
  <c r="I29" i="65"/>
  <c r="J29" i="65"/>
  <c r="K29" i="65"/>
  <c r="L29" i="65"/>
  <c r="M29" i="65"/>
  <c r="N29" i="65"/>
  <c r="O29" i="65"/>
  <c r="P29" i="65"/>
  <c r="Q29" i="65"/>
  <c r="R29" i="65"/>
  <c r="S29" i="65"/>
  <c r="T29" i="65"/>
  <c r="U29" i="65"/>
  <c r="V29" i="65"/>
  <c r="W29" i="65"/>
  <c r="X29" i="65"/>
  <c r="Y29" i="65"/>
  <c r="Z29" i="65"/>
  <c r="AA29" i="65"/>
  <c r="AB29" i="65"/>
  <c r="AC29" i="65"/>
  <c r="AD29" i="65"/>
  <c r="AE29" i="65"/>
  <c r="AF29" i="65"/>
  <c r="AG29" i="65"/>
  <c r="AH29" i="65"/>
  <c r="AI29" i="65"/>
  <c r="AJ29" i="65"/>
  <c r="AK29" i="65"/>
  <c r="AL29" i="65"/>
  <c r="AM29" i="65"/>
  <c r="AN29" i="65"/>
  <c r="AO29" i="65"/>
  <c r="AP29" i="65"/>
  <c r="AQ29" i="65"/>
  <c r="E30" i="65"/>
  <c r="F30" i="65"/>
  <c r="G30" i="65"/>
  <c r="H30" i="65"/>
  <c r="I30" i="65"/>
  <c r="J30" i="65"/>
  <c r="K30" i="65"/>
  <c r="L30" i="65"/>
  <c r="M30" i="65"/>
  <c r="N30" i="65"/>
  <c r="O30" i="65"/>
  <c r="P30" i="65"/>
  <c r="Q30" i="65"/>
  <c r="R30" i="65"/>
  <c r="S30" i="65"/>
  <c r="T30" i="65"/>
  <c r="U30" i="65"/>
  <c r="V30" i="65"/>
  <c r="W30" i="65"/>
  <c r="X30" i="65"/>
  <c r="Y30" i="65"/>
  <c r="Z30" i="65"/>
  <c r="AA30" i="65"/>
  <c r="AB30" i="65"/>
  <c r="AC30" i="65"/>
  <c r="AD30" i="65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E31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R31" i="65"/>
  <c r="S31" i="65"/>
  <c r="T31" i="65"/>
  <c r="U31" i="65"/>
  <c r="V31" i="65"/>
  <c r="W31" i="65"/>
  <c r="X31" i="65"/>
  <c r="Y31" i="65"/>
  <c r="Z31" i="65"/>
  <c r="AA31" i="65"/>
  <c r="AB31" i="65"/>
  <c r="AC31" i="65"/>
  <c r="AD31" i="65"/>
  <c r="AE31" i="65"/>
  <c r="AF31" i="65"/>
  <c r="AG31" i="65"/>
  <c r="AH31" i="65"/>
  <c r="AI31" i="65"/>
  <c r="AJ31" i="65"/>
  <c r="AK31" i="65"/>
  <c r="AL31" i="65"/>
  <c r="AM31" i="65"/>
  <c r="AN31" i="65"/>
  <c r="AO31" i="65"/>
  <c r="AP31" i="65"/>
  <c r="AQ31" i="65"/>
  <c r="E32" i="65"/>
  <c r="F32" i="65"/>
  <c r="G32" i="65"/>
  <c r="H32" i="65"/>
  <c r="I32" i="65"/>
  <c r="J32" i="65"/>
  <c r="K32" i="65"/>
  <c r="L32" i="65"/>
  <c r="M32" i="65"/>
  <c r="N32" i="65"/>
  <c r="O32" i="65"/>
  <c r="P32" i="65"/>
  <c r="Q32" i="65"/>
  <c r="R32" i="65"/>
  <c r="S32" i="65"/>
  <c r="T32" i="65"/>
  <c r="U32" i="65"/>
  <c r="V32" i="65"/>
  <c r="W32" i="65"/>
  <c r="X32" i="65"/>
  <c r="Y32" i="65"/>
  <c r="Z32" i="65"/>
  <c r="AA32" i="65"/>
  <c r="AB32" i="65"/>
  <c r="AC32" i="65"/>
  <c r="AD32" i="65"/>
  <c r="AE32" i="65"/>
  <c r="AF32" i="65"/>
  <c r="AG32" i="65"/>
  <c r="AH32" i="65"/>
  <c r="AI32" i="65"/>
  <c r="AJ32" i="65"/>
  <c r="AK32" i="65"/>
  <c r="AL32" i="65"/>
  <c r="AM32" i="65"/>
  <c r="AN32" i="65"/>
  <c r="AO32" i="65"/>
  <c r="AP32" i="65"/>
  <c r="AQ32" i="65"/>
  <c r="E33" i="65"/>
  <c r="F33" i="65"/>
  <c r="G33" i="65"/>
  <c r="H33" i="65"/>
  <c r="I33" i="65"/>
  <c r="J33" i="65"/>
  <c r="K33" i="65"/>
  <c r="L33" i="65"/>
  <c r="M33" i="65"/>
  <c r="N33" i="65"/>
  <c r="O33" i="65"/>
  <c r="P33" i="65"/>
  <c r="Q33" i="65"/>
  <c r="R33" i="65"/>
  <c r="S33" i="65"/>
  <c r="T33" i="65"/>
  <c r="U33" i="65"/>
  <c r="V33" i="65"/>
  <c r="W33" i="65"/>
  <c r="X33" i="65"/>
  <c r="Y33" i="65"/>
  <c r="Z33" i="65"/>
  <c r="AA33" i="65"/>
  <c r="AB33" i="65"/>
  <c r="AC33" i="65"/>
  <c r="AD33" i="65"/>
  <c r="AE33" i="65"/>
  <c r="AF33" i="65"/>
  <c r="AG33" i="65"/>
  <c r="AH33" i="65"/>
  <c r="AI33" i="65"/>
  <c r="AJ33" i="65"/>
  <c r="AK33" i="65"/>
  <c r="AL33" i="65"/>
  <c r="AM33" i="65"/>
  <c r="AN33" i="65"/>
  <c r="AO33" i="65"/>
  <c r="AP33" i="65"/>
  <c r="AQ33" i="65"/>
  <c r="E34" i="65"/>
  <c r="F34" i="65"/>
  <c r="G34" i="65"/>
  <c r="H34" i="65"/>
  <c r="I34" i="65"/>
  <c r="J34" i="65"/>
  <c r="K34" i="65"/>
  <c r="L34" i="65"/>
  <c r="M34" i="65"/>
  <c r="N34" i="65"/>
  <c r="O34" i="65"/>
  <c r="P34" i="65"/>
  <c r="Q34" i="65"/>
  <c r="R34" i="65"/>
  <c r="S34" i="65"/>
  <c r="T34" i="65"/>
  <c r="U34" i="65"/>
  <c r="V34" i="65"/>
  <c r="W34" i="65"/>
  <c r="X34" i="65"/>
  <c r="Y34" i="65"/>
  <c r="Z34" i="65"/>
  <c r="AA34" i="65"/>
  <c r="AB34" i="65"/>
  <c r="AC34" i="65"/>
  <c r="AD34" i="65"/>
  <c r="AE34" i="65"/>
  <c r="AF34" i="65"/>
  <c r="AG34" i="65"/>
  <c r="AH34" i="65"/>
  <c r="AI34" i="65"/>
  <c r="AJ34" i="65"/>
  <c r="AK34" i="65"/>
  <c r="AL34" i="65"/>
  <c r="AM34" i="65"/>
  <c r="AN34" i="65"/>
  <c r="AO34" i="65"/>
  <c r="AP34" i="65"/>
  <c r="AQ34" i="65"/>
  <c r="E35" i="65"/>
  <c r="F35" i="65"/>
  <c r="G35" i="65"/>
  <c r="H35" i="65"/>
  <c r="I35" i="65"/>
  <c r="J35" i="65"/>
  <c r="K35" i="65"/>
  <c r="L35" i="65"/>
  <c r="M35" i="65"/>
  <c r="N35" i="65"/>
  <c r="O35" i="65"/>
  <c r="P35" i="65"/>
  <c r="Q35" i="65"/>
  <c r="R35" i="65"/>
  <c r="S35" i="65"/>
  <c r="T35" i="65"/>
  <c r="U35" i="65"/>
  <c r="V35" i="65"/>
  <c r="W35" i="65"/>
  <c r="X35" i="65"/>
  <c r="Y35" i="65"/>
  <c r="Z35" i="65"/>
  <c r="AA35" i="65"/>
  <c r="AB35" i="65"/>
  <c r="AC35" i="65"/>
  <c r="AD35" i="65"/>
  <c r="AE35" i="65"/>
  <c r="AF35" i="65"/>
  <c r="AG35" i="65"/>
  <c r="AH35" i="65"/>
  <c r="AI35" i="65"/>
  <c r="AJ35" i="65"/>
  <c r="AK35" i="65"/>
  <c r="AL35" i="65"/>
  <c r="AM35" i="65"/>
  <c r="AN35" i="65"/>
  <c r="AO35" i="65"/>
  <c r="AP35" i="65"/>
  <c r="AQ35" i="65"/>
  <c r="E36" i="65"/>
  <c r="F36" i="65"/>
  <c r="G36" i="65"/>
  <c r="H36" i="65"/>
  <c r="I36" i="65"/>
  <c r="J36" i="65"/>
  <c r="K36" i="65"/>
  <c r="L36" i="65"/>
  <c r="M36" i="65"/>
  <c r="N36" i="65"/>
  <c r="O36" i="65"/>
  <c r="P36" i="65"/>
  <c r="Q36" i="65"/>
  <c r="R36" i="65"/>
  <c r="S36" i="65"/>
  <c r="T36" i="65"/>
  <c r="U36" i="65"/>
  <c r="V36" i="65"/>
  <c r="W36" i="65"/>
  <c r="X36" i="65"/>
  <c r="Y36" i="65"/>
  <c r="Z36" i="65"/>
  <c r="AA36" i="65"/>
  <c r="AB36" i="65"/>
  <c r="AC36" i="65"/>
  <c r="AD36" i="65"/>
  <c r="AE36" i="65"/>
  <c r="AF36" i="65"/>
  <c r="AG36" i="65"/>
  <c r="AH36" i="65"/>
  <c r="AI36" i="65"/>
  <c r="AJ36" i="65"/>
  <c r="AK36" i="65"/>
  <c r="AL36" i="65"/>
  <c r="AM36" i="65"/>
  <c r="AN36" i="65"/>
  <c r="AO36" i="65"/>
  <c r="AP36" i="65"/>
  <c r="AQ36" i="65"/>
  <c r="E37" i="65"/>
  <c r="F37" i="65"/>
  <c r="G37" i="65"/>
  <c r="H37" i="65"/>
  <c r="I37" i="65"/>
  <c r="J37" i="65"/>
  <c r="K37" i="65"/>
  <c r="L37" i="65"/>
  <c r="M37" i="65"/>
  <c r="N37" i="65"/>
  <c r="O37" i="65"/>
  <c r="P37" i="65"/>
  <c r="Q37" i="65"/>
  <c r="R37" i="65"/>
  <c r="S37" i="65"/>
  <c r="T37" i="65"/>
  <c r="U37" i="65"/>
  <c r="V37" i="65"/>
  <c r="W37" i="65"/>
  <c r="X37" i="65"/>
  <c r="Y37" i="65"/>
  <c r="Z37" i="65"/>
  <c r="AA37" i="65"/>
  <c r="AB37" i="65"/>
  <c r="AC37" i="65"/>
  <c r="AD37" i="65"/>
  <c r="AE37" i="65"/>
  <c r="AF37" i="65"/>
  <c r="AG37" i="65"/>
  <c r="AH37" i="65"/>
  <c r="AI37" i="65"/>
  <c r="AJ37" i="65"/>
  <c r="AK37" i="65"/>
  <c r="AL37" i="65"/>
  <c r="AM37" i="65"/>
  <c r="AN37" i="65"/>
  <c r="AO37" i="65"/>
  <c r="AP37" i="65"/>
  <c r="AQ37" i="65"/>
  <c r="E38" i="65"/>
  <c r="F38" i="65"/>
  <c r="G38" i="65"/>
  <c r="H38" i="65"/>
  <c r="I38" i="65"/>
  <c r="J38" i="65"/>
  <c r="K38" i="65"/>
  <c r="L38" i="65"/>
  <c r="M38" i="65"/>
  <c r="N38" i="65"/>
  <c r="O38" i="65"/>
  <c r="P38" i="65"/>
  <c r="Q38" i="65"/>
  <c r="R38" i="65"/>
  <c r="S38" i="65"/>
  <c r="T38" i="65"/>
  <c r="U38" i="65"/>
  <c r="V38" i="65"/>
  <c r="W38" i="65"/>
  <c r="X38" i="65"/>
  <c r="Y38" i="65"/>
  <c r="Z38" i="65"/>
  <c r="AA38" i="65"/>
  <c r="AB38" i="65"/>
  <c r="AC38" i="65"/>
  <c r="AD38" i="65"/>
  <c r="AE38" i="65"/>
  <c r="AF38" i="65"/>
  <c r="AG38" i="65"/>
  <c r="AH38" i="65"/>
  <c r="AI38" i="65"/>
  <c r="AJ38" i="65"/>
  <c r="AK38" i="65"/>
  <c r="AL38" i="65"/>
  <c r="AM38" i="65"/>
  <c r="AN38" i="65"/>
  <c r="AO38" i="65"/>
  <c r="AP38" i="65"/>
  <c r="AQ38" i="65"/>
  <c r="E39" i="65"/>
  <c r="F39" i="65"/>
  <c r="G39" i="65"/>
  <c r="H39" i="65"/>
  <c r="I39" i="65"/>
  <c r="J39" i="65"/>
  <c r="K39" i="65"/>
  <c r="L39" i="65"/>
  <c r="M39" i="65"/>
  <c r="N39" i="65"/>
  <c r="O39" i="65"/>
  <c r="P39" i="65"/>
  <c r="Q39" i="65"/>
  <c r="R39" i="65"/>
  <c r="S39" i="65"/>
  <c r="T39" i="65"/>
  <c r="U39" i="65"/>
  <c r="V39" i="65"/>
  <c r="W39" i="65"/>
  <c r="X39" i="65"/>
  <c r="Y39" i="65"/>
  <c r="Z39" i="65"/>
  <c r="AA39" i="65"/>
  <c r="AB39" i="65"/>
  <c r="AC39" i="65"/>
  <c r="AD39" i="65"/>
  <c r="AE39" i="65"/>
  <c r="AF39" i="65"/>
  <c r="AG39" i="65"/>
  <c r="AH39" i="65"/>
  <c r="AI39" i="65"/>
  <c r="AJ39" i="65"/>
  <c r="AK39" i="65"/>
  <c r="AL39" i="65"/>
  <c r="AM39" i="65"/>
  <c r="AN39" i="65"/>
  <c r="AO39" i="65"/>
  <c r="AP39" i="65"/>
  <c r="AQ39" i="65"/>
  <c r="E40" i="65"/>
  <c r="F40" i="65"/>
  <c r="G40" i="65"/>
  <c r="H40" i="65"/>
  <c r="I40" i="65"/>
  <c r="J40" i="65"/>
  <c r="K40" i="65"/>
  <c r="L40" i="65"/>
  <c r="M40" i="65"/>
  <c r="N40" i="65"/>
  <c r="O40" i="65"/>
  <c r="P40" i="65"/>
  <c r="Q40" i="65"/>
  <c r="R40" i="65"/>
  <c r="S40" i="65"/>
  <c r="T40" i="65"/>
  <c r="U40" i="65"/>
  <c r="V40" i="65"/>
  <c r="W40" i="65"/>
  <c r="X40" i="65"/>
  <c r="Y40" i="65"/>
  <c r="Z40" i="65"/>
  <c r="AA40" i="65"/>
  <c r="AB40" i="65"/>
  <c r="AC40" i="65"/>
  <c r="AD40" i="65"/>
  <c r="AE40" i="65"/>
  <c r="AF40" i="65"/>
  <c r="AG40" i="65"/>
  <c r="AH40" i="65"/>
  <c r="AI40" i="65"/>
  <c r="AJ40" i="65"/>
  <c r="AK40" i="65"/>
  <c r="AL40" i="65"/>
  <c r="AM40" i="65"/>
  <c r="AN40" i="65"/>
  <c r="AO40" i="65"/>
  <c r="AP40" i="65"/>
  <c r="AQ40" i="65"/>
  <c r="E41" i="65"/>
  <c r="F41" i="65"/>
  <c r="G41" i="65"/>
  <c r="H41" i="65"/>
  <c r="I41" i="65"/>
  <c r="J41" i="65"/>
  <c r="K41" i="65"/>
  <c r="L41" i="65"/>
  <c r="M41" i="65"/>
  <c r="N41" i="65"/>
  <c r="O41" i="65"/>
  <c r="P41" i="65"/>
  <c r="Q41" i="65"/>
  <c r="R41" i="65"/>
  <c r="S41" i="65"/>
  <c r="T41" i="65"/>
  <c r="U41" i="65"/>
  <c r="V41" i="65"/>
  <c r="W41" i="65"/>
  <c r="X41" i="65"/>
  <c r="Y41" i="65"/>
  <c r="Z41" i="65"/>
  <c r="AA41" i="65"/>
  <c r="AB41" i="65"/>
  <c r="AC41" i="65"/>
  <c r="AD41" i="65"/>
  <c r="AE41" i="65"/>
  <c r="AF41" i="65"/>
  <c r="AG41" i="65"/>
  <c r="AH41" i="65"/>
  <c r="AI41" i="65"/>
  <c r="AJ41" i="65"/>
  <c r="AK41" i="65"/>
  <c r="AL41" i="65"/>
  <c r="AM41" i="65"/>
  <c r="AN41" i="65"/>
  <c r="AO41" i="65"/>
  <c r="AP41" i="65"/>
  <c r="AQ41" i="65"/>
  <c r="E42" i="65"/>
  <c r="F42" i="65"/>
  <c r="G42" i="65"/>
  <c r="H42" i="65"/>
  <c r="I42" i="65"/>
  <c r="J42" i="65"/>
  <c r="K42" i="65"/>
  <c r="L42" i="65"/>
  <c r="M42" i="65"/>
  <c r="N42" i="65"/>
  <c r="O42" i="65"/>
  <c r="P42" i="65"/>
  <c r="Q42" i="65"/>
  <c r="R42" i="65"/>
  <c r="S42" i="65"/>
  <c r="T42" i="65"/>
  <c r="U42" i="65"/>
  <c r="V42" i="65"/>
  <c r="W42" i="65"/>
  <c r="X42" i="65"/>
  <c r="Y42" i="65"/>
  <c r="Z42" i="65"/>
  <c r="AA42" i="65"/>
  <c r="AB42" i="65"/>
  <c r="AC42" i="65"/>
  <c r="AD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E43" i="65"/>
  <c r="F43" i="65"/>
  <c r="G43" i="65"/>
  <c r="H43" i="65"/>
  <c r="I43" i="65"/>
  <c r="J43" i="65"/>
  <c r="K43" i="65"/>
  <c r="L43" i="65"/>
  <c r="M43" i="65"/>
  <c r="N43" i="65"/>
  <c r="O43" i="65"/>
  <c r="P43" i="65"/>
  <c r="Q43" i="65"/>
  <c r="R43" i="65"/>
  <c r="S43" i="65"/>
  <c r="T43" i="65"/>
  <c r="U43" i="65"/>
  <c r="V43" i="65"/>
  <c r="W43" i="65"/>
  <c r="X43" i="65"/>
  <c r="Y43" i="65"/>
  <c r="Z43" i="65"/>
  <c r="AA43" i="65"/>
  <c r="AB43" i="65"/>
  <c r="AC43" i="65"/>
  <c r="AD43" i="65"/>
  <c r="AE43" i="65"/>
  <c r="AF43" i="65"/>
  <c r="AG43" i="65"/>
  <c r="AH43" i="65"/>
  <c r="AI43" i="65"/>
  <c r="AJ43" i="65"/>
  <c r="AK43" i="65"/>
  <c r="AL43" i="65"/>
  <c r="AM43" i="65"/>
  <c r="AN43" i="65"/>
  <c r="AO43" i="65"/>
  <c r="AP43" i="65"/>
  <c r="AQ43" i="65"/>
  <c r="E44" i="65"/>
  <c r="F44" i="65"/>
  <c r="G44" i="65"/>
  <c r="H44" i="65"/>
  <c r="I44" i="65"/>
  <c r="J44" i="65"/>
  <c r="K44" i="65"/>
  <c r="L44" i="65"/>
  <c r="M44" i="65"/>
  <c r="N44" i="65"/>
  <c r="O44" i="65"/>
  <c r="P44" i="65"/>
  <c r="Q44" i="65"/>
  <c r="R44" i="65"/>
  <c r="S44" i="65"/>
  <c r="T44" i="65"/>
  <c r="U44" i="65"/>
  <c r="V44" i="65"/>
  <c r="W44" i="65"/>
  <c r="X44" i="65"/>
  <c r="Y44" i="65"/>
  <c r="Z44" i="65"/>
  <c r="AA44" i="65"/>
  <c r="AB44" i="65"/>
  <c r="AC44" i="65"/>
  <c r="AD44" i="65"/>
  <c r="AE44" i="65"/>
  <c r="AF44" i="65"/>
  <c r="AG44" i="65"/>
  <c r="AH44" i="65"/>
  <c r="AI44" i="65"/>
  <c r="AJ44" i="65"/>
  <c r="AK44" i="65"/>
  <c r="AL44" i="65"/>
  <c r="AM44" i="65"/>
  <c r="AN44" i="65"/>
  <c r="AO44" i="65"/>
  <c r="AP44" i="65"/>
  <c r="AQ44" i="65"/>
  <c r="D15" i="65"/>
  <c r="D16" i="65"/>
  <c r="D17" i="65"/>
  <c r="D18" i="65"/>
  <c r="D19" i="65"/>
  <c r="D20" i="65"/>
  <c r="D21" i="65"/>
  <c r="D22" i="65"/>
  <c r="D23" i="65"/>
  <c r="D24" i="65"/>
  <c r="D25" i="65"/>
  <c r="D26" i="65"/>
  <c r="D27" i="65"/>
  <c r="D28" i="65"/>
  <c r="D29" i="65"/>
  <c r="D30" i="65"/>
  <c r="D31" i="65"/>
  <c r="D32" i="65"/>
  <c r="D33" i="65"/>
  <c r="D34" i="65"/>
  <c r="D35" i="65"/>
  <c r="D36" i="65"/>
  <c r="D37" i="65"/>
  <c r="D38" i="65"/>
  <c r="D39" i="65"/>
  <c r="D40" i="65"/>
  <c r="D41" i="65"/>
  <c r="D42" i="65"/>
  <c r="D43" i="65"/>
  <c r="D44" i="65"/>
  <c r="D14" i="65"/>
  <c r="E13" i="65"/>
  <c r="F13" i="65"/>
  <c r="G13" i="65"/>
  <c r="H13" i="65"/>
  <c r="I13" i="65"/>
  <c r="J13" i="65"/>
  <c r="K13" i="65"/>
  <c r="L13" i="65"/>
  <c r="M13" i="65"/>
  <c r="N13" i="65"/>
  <c r="O13" i="65"/>
  <c r="P13" i="65"/>
  <c r="Q13" i="65"/>
  <c r="R13" i="65"/>
  <c r="S13" i="65"/>
  <c r="T13" i="65"/>
  <c r="U13" i="65"/>
  <c r="V13" i="65"/>
  <c r="W13" i="65"/>
  <c r="X13" i="65"/>
  <c r="Y13" i="65"/>
  <c r="Z13" i="65"/>
  <c r="AA13" i="65"/>
  <c r="AB13" i="65"/>
  <c r="AC13" i="65"/>
  <c r="AD13" i="65"/>
  <c r="AE13" i="65"/>
  <c r="AF13" i="65"/>
  <c r="AG13" i="65"/>
  <c r="AH13" i="65"/>
  <c r="AI13" i="65"/>
  <c r="AJ13" i="65"/>
  <c r="AK13" i="65"/>
  <c r="AL13" i="65"/>
  <c r="AM13" i="65"/>
  <c r="AN13" i="65"/>
  <c r="AO13" i="65"/>
  <c r="AP13" i="65"/>
  <c r="AQ13" i="65"/>
  <c r="D13" i="65"/>
  <c r="E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D11" i="65"/>
  <c r="E10" i="65"/>
  <c r="F10" i="65"/>
  <c r="G10" i="65"/>
  <c r="H10" i="65"/>
  <c r="I10" i="65"/>
  <c r="J10" i="65"/>
  <c r="K10" i="65"/>
  <c r="L10" i="65"/>
  <c r="M10" i="65"/>
  <c r="N10" i="65"/>
  <c r="O10" i="65"/>
  <c r="P10" i="65"/>
  <c r="Q10" i="65"/>
  <c r="R10" i="65"/>
  <c r="S10" i="65"/>
  <c r="T10" i="65"/>
  <c r="U10" i="65"/>
  <c r="V10" i="65"/>
  <c r="W10" i="65"/>
  <c r="X10" i="65"/>
  <c r="Y10" i="65"/>
  <c r="Z10" i="65"/>
  <c r="AA10" i="65"/>
  <c r="AB10" i="65"/>
  <c r="AC10" i="65"/>
  <c r="AD10" i="65"/>
  <c r="AE10" i="65"/>
  <c r="AF10" i="65"/>
  <c r="AG10" i="65"/>
  <c r="AH10" i="65"/>
  <c r="AI10" i="65"/>
  <c r="AJ10" i="65"/>
  <c r="AK10" i="65"/>
  <c r="AL10" i="65"/>
  <c r="AM10" i="65"/>
  <c r="AN10" i="65"/>
  <c r="AO10" i="65"/>
  <c r="AP10" i="65"/>
  <c r="AQ10" i="65"/>
  <c r="D10" i="65"/>
  <c r="E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D9" i="65"/>
  <c r="E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D8" i="65"/>
  <c r="E7" i="65"/>
  <c r="F7" i="65"/>
  <c r="G7" i="65"/>
  <c r="H7" i="65"/>
  <c r="I7" i="65"/>
  <c r="J7" i="65"/>
  <c r="K7" i="65"/>
  <c r="L7" i="65"/>
  <c r="M7" i="65"/>
  <c r="N7" i="65"/>
  <c r="O7" i="65"/>
  <c r="P7" i="65"/>
  <c r="Q7" i="65"/>
  <c r="R7" i="65"/>
  <c r="S7" i="65"/>
  <c r="T7" i="65"/>
  <c r="U7" i="65"/>
  <c r="V7" i="65"/>
  <c r="W7" i="65"/>
  <c r="X7" i="65"/>
  <c r="Y7" i="65"/>
  <c r="Z7" i="65"/>
  <c r="AA7" i="65"/>
  <c r="AB7" i="65"/>
  <c r="AC7" i="65"/>
  <c r="AD7" i="65"/>
  <c r="AE7" i="65"/>
  <c r="AF7" i="65"/>
  <c r="AG7" i="65"/>
  <c r="AH7" i="65"/>
  <c r="AI7" i="65"/>
  <c r="AJ7" i="65"/>
  <c r="AK7" i="65"/>
  <c r="AL7" i="65"/>
  <c r="AM7" i="65"/>
  <c r="AN7" i="65"/>
  <c r="AO7" i="65"/>
  <c r="AP7" i="65"/>
  <c r="AQ7" i="65"/>
  <c r="D7" i="65"/>
  <c r="E6" i="65"/>
  <c r="F6" i="65"/>
  <c r="G6" i="65"/>
  <c r="H6" i="65"/>
  <c r="I6" i="65"/>
  <c r="J6" i="65"/>
  <c r="K6" i="65"/>
  <c r="L6" i="65"/>
  <c r="M6" i="65"/>
  <c r="N6" i="65"/>
  <c r="O6" i="65"/>
  <c r="P6" i="65"/>
  <c r="Q6" i="65"/>
  <c r="R6" i="65"/>
  <c r="S6" i="65"/>
  <c r="T6" i="65"/>
  <c r="U6" i="65"/>
  <c r="V6" i="65"/>
  <c r="W6" i="65"/>
  <c r="X6" i="65"/>
  <c r="Y6" i="65"/>
  <c r="Z6" i="65"/>
  <c r="AA6" i="65"/>
  <c r="AB6" i="65"/>
  <c r="AC6" i="65"/>
  <c r="AD6" i="65"/>
  <c r="AE6" i="65"/>
  <c r="AF6" i="65"/>
  <c r="AG6" i="65"/>
  <c r="AH6" i="65"/>
  <c r="AI6" i="65"/>
  <c r="AJ6" i="65"/>
  <c r="AK6" i="65"/>
  <c r="AL6" i="65"/>
  <c r="AM6" i="65"/>
  <c r="AN6" i="65"/>
  <c r="AO6" i="65"/>
  <c r="AP6" i="65"/>
  <c r="AQ6" i="65"/>
  <c r="D6" i="65"/>
  <c r="E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D5" i="65"/>
  <c r="E4" i="65"/>
  <c r="F4" i="65"/>
  <c r="G4" i="65"/>
  <c r="H4" i="65"/>
  <c r="I4" i="65"/>
  <c r="J4" i="65"/>
  <c r="K4" i="65"/>
  <c r="L4" i="65"/>
  <c r="M4" i="65"/>
  <c r="N4" i="65"/>
  <c r="O4" i="65"/>
  <c r="P4" i="65"/>
  <c r="Q4" i="65"/>
  <c r="R4" i="65"/>
  <c r="S4" i="65"/>
  <c r="T4" i="65"/>
  <c r="U4" i="65"/>
  <c r="V4" i="65"/>
  <c r="W4" i="65"/>
  <c r="X4" i="65"/>
  <c r="Y4" i="65"/>
  <c r="Z4" i="65"/>
  <c r="AA4" i="65"/>
  <c r="AB4" i="65"/>
  <c r="AC4" i="65"/>
  <c r="AD4" i="65"/>
  <c r="AE4" i="65"/>
  <c r="AF4" i="65"/>
  <c r="AG4" i="65"/>
  <c r="AH4" i="65"/>
  <c r="AI4" i="65"/>
  <c r="AJ4" i="65"/>
  <c r="AK4" i="65"/>
  <c r="AL4" i="65"/>
  <c r="AM4" i="65"/>
  <c r="AN4" i="65"/>
  <c r="AO4" i="65"/>
  <c r="AP4" i="65"/>
  <c r="AQ4" i="65"/>
  <c r="D4" i="65"/>
  <c r="E3" i="65"/>
  <c r="F3" i="65"/>
  <c r="G3" i="65"/>
  <c r="H3" i="65"/>
  <c r="I3" i="65"/>
  <c r="J3" i="65"/>
  <c r="K3" i="65"/>
  <c r="L3" i="65"/>
  <c r="M3" i="65"/>
  <c r="N3" i="65"/>
  <c r="O3" i="65"/>
  <c r="P3" i="65"/>
  <c r="Q3" i="65"/>
  <c r="R3" i="65"/>
  <c r="S3" i="65"/>
  <c r="T3" i="65"/>
  <c r="U3" i="65"/>
  <c r="V3" i="65"/>
  <c r="W3" i="65"/>
  <c r="X3" i="65"/>
  <c r="Y3" i="65"/>
  <c r="Z3" i="65"/>
  <c r="AA3" i="65"/>
  <c r="AB3" i="65"/>
  <c r="AC3" i="65"/>
  <c r="AD3" i="65"/>
  <c r="AE3" i="65"/>
  <c r="AF3" i="65"/>
  <c r="AG3" i="65"/>
  <c r="AH3" i="65"/>
  <c r="AI3" i="65"/>
  <c r="AJ3" i="65"/>
  <c r="AK3" i="65"/>
  <c r="AL3" i="65"/>
  <c r="AM3" i="65"/>
  <c r="AN3" i="65"/>
  <c r="AO3" i="65"/>
  <c r="AP3" i="65"/>
  <c r="AQ3" i="65"/>
  <c r="D3" i="65"/>
  <c r="E2" i="65"/>
  <c r="F2" i="65"/>
  <c r="G2" i="65"/>
  <c r="H2" i="65"/>
  <c r="I2" i="65"/>
  <c r="J2" i="65"/>
  <c r="K2" i="65"/>
  <c r="L2" i="65"/>
  <c r="M2" i="65"/>
  <c r="N2" i="65"/>
  <c r="O2" i="65"/>
  <c r="P2" i="65"/>
  <c r="Q2" i="65"/>
  <c r="R2" i="65"/>
  <c r="S2" i="65"/>
  <c r="T2" i="65"/>
  <c r="U2" i="65"/>
  <c r="V2" i="65"/>
  <c r="W2" i="65"/>
  <c r="X2" i="65"/>
  <c r="Y2" i="65"/>
  <c r="Z2" i="65"/>
  <c r="AA2" i="65"/>
  <c r="AB2" i="65"/>
  <c r="AC2" i="65"/>
  <c r="AD2" i="65"/>
  <c r="AE2" i="65"/>
  <c r="AF2" i="65"/>
  <c r="AG2" i="65"/>
  <c r="AH2" i="65"/>
  <c r="AI2" i="65"/>
  <c r="AJ2" i="65"/>
  <c r="AK2" i="65"/>
  <c r="AL2" i="65"/>
  <c r="AM2" i="65"/>
  <c r="AN2" i="65"/>
  <c r="AO2" i="65"/>
  <c r="AP2" i="65"/>
  <c r="AQ2" i="65"/>
  <c r="D2" i="65"/>
  <c r="A106" i="100"/>
  <c r="A105" i="100"/>
  <c r="A104" i="100"/>
  <c r="A103" i="100"/>
  <c r="A102" i="100"/>
  <c r="A101" i="100"/>
  <c r="A100" i="100"/>
  <c r="A99" i="100"/>
  <c r="A98" i="100"/>
  <c r="A97" i="100"/>
  <c r="A96" i="100"/>
  <c r="A95" i="100"/>
  <c r="A94" i="100"/>
  <c r="A93" i="100"/>
  <c r="A92" i="100"/>
  <c r="A91" i="100"/>
  <c r="A90" i="100"/>
  <c r="A89" i="100"/>
  <c r="A88" i="100"/>
  <c r="A87" i="100"/>
  <c r="A86" i="100"/>
  <c r="A85" i="100"/>
  <c r="A84" i="100"/>
  <c r="A83" i="100"/>
  <c r="A82" i="100"/>
  <c r="A81" i="100"/>
  <c r="A80" i="100"/>
  <c r="A79" i="100"/>
  <c r="A78" i="100"/>
  <c r="A77" i="100"/>
  <c r="A76" i="100"/>
  <c r="A75" i="100"/>
  <c r="A74" i="100"/>
  <c r="A73" i="100"/>
  <c r="A72" i="100"/>
  <c r="A71" i="100"/>
  <c r="A70" i="100"/>
  <c r="A69" i="100"/>
  <c r="A68" i="100"/>
  <c r="A67" i="100"/>
  <c r="A66" i="100"/>
  <c r="A65" i="100"/>
  <c r="A64" i="100"/>
  <c r="AE52" i="100"/>
  <c r="AD52" i="100"/>
  <c r="AC52" i="100"/>
  <c r="AB52" i="100"/>
  <c r="AA52" i="100"/>
  <c r="Z52" i="100"/>
  <c r="Y52" i="100"/>
  <c r="X52" i="100"/>
  <c r="W52" i="100"/>
  <c r="V52" i="100"/>
  <c r="U52" i="100"/>
  <c r="T52" i="100"/>
  <c r="S52" i="100"/>
  <c r="R52" i="100"/>
  <c r="Q52" i="100"/>
  <c r="P52" i="100"/>
  <c r="O52" i="100"/>
  <c r="N52" i="100"/>
  <c r="M52" i="100"/>
  <c r="L52" i="100"/>
  <c r="K52" i="100"/>
  <c r="J52" i="100"/>
  <c r="I52" i="100"/>
  <c r="H52" i="100"/>
  <c r="G52" i="100"/>
  <c r="F52" i="100"/>
  <c r="E52" i="100"/>
  <c r="D52" i="100"/>
  <c r="C52" i="100"/>
  <c r="B52" i="100"/>
  <c r="AD4" i="100"/>
  <c r="AC4" i="100"/>
  <c r="AB4" i="100"/>
  <c r="AA4" i="100"/>
  <c r="Z4" i="100"/>
  <c r="Y4" i="100"/>
  <c r="X4" i="100"/>
  <c r="W4" i="100"/>
  <c r="V4" i="100"/>
  <c r="U4" i="100"/>
  <c r="T4" i="100"/>
  <c r="S4" i="100"/>
  <c r="R4" i="100"/>
  <c r="Q4" i="100"/>
  <c r="P4" i="100"/>
  <c r="O4" i="100"/>
  <c r="N4" i="100"/>
  <c r="M4" i="100"/>
  <c r="L4" i="100"/>
  <c r="K4" i="100"/>
  <c r="J4" i="100"/>
  <c r="I4" i="100"/>
  <c r="H4" i="100"/>
  <c r="G4" i="100"/>
  <c r="F4" i="100"/>
  <c r="D4" i="100"/>
  <c r="C4" i="100"/>
  <c r="B4" i="100"/>
  <c r="A156" i="99"/>
  <c r="A155" i="99"/>
  <c r="A154" i="99"/>
  <c r="A153" i="99"/>
  <c r="A152" i="99"/>
  <c r="A151" i="99"/>
  <c r="A150" i="99"/>
  <c r="A149" i="99"/>
  <c r="A148" i="99"/>
  <c r="A147" i="99"/>
  <c r="A146" i="99"/>
  <c r="A145" i="99"/>
  <c r="A144" i="99"/>
  <c r="A143" i="99"/>
  <c r="A142" i="99"/>
  <c r="A141" i="99"/>
  <c r="A140" i="99"/>
  <c r="A139" i="99"/>
  <c r="A138" i="99"/>
  <c r="A137" i="99"/>
  <c r="A136" i="99"/>
  <c r="A135" i="99"/>
  <c r="A134" i="99"/>
  <c r="A133" i="99"/>
  <c r="A132" i="99"/>
  <c r="A131" i="99"/>
  <c r="A130" i="99"/>
  <c r="A129" i="99"/>
  <c r="A128" i="99"/>
  <c r="A127" i="99"/>
  <c r="A126" i="99"/>
  <c r="A125" i="99"/>
  <c r="A124" i="99"/>
  <c r="A123" i="99"/>
  <c r="A122" i="99"/>
  <c r="A121" i="99"/>
  <c r="A120" i="99"/>
  <c r="A119" i="99"/>
  <c r="A118" i="99"/>
  <c r="A117" i="99"/>
  <c r="A116" i="99"/>
  <c r="A115" i="99"/>
  <c r="AE66" i="99"/>
  <c r="AD66" i="99"/>
  <c r="AC66" i="99"/>
  <c r="AB66" i="99"/>
  <c r="AA66" i="99"/>
  <c r="Z66" i="99"/>
  <c r="Y66" i="99"/>
  <c r="X66" i="99"/>
  <c r="W66" i="99"/>
  <c r="V66" i="99"/>
  <c r="U66" i="99"/>
  <c r="T66" i="99"/>
  <c r="S66" i="99"/>
  <c r="R66" i="99"/>
  <c r="Q66" i="99"/>
  <c r="P66" i="99"/>
  <c r="O66" i="99"/>
  <c r="N66" i="99"/>
  <c r="M66" i="99"/>
  <c r="L66" i="99"/>
  <c r="K66" i="99"/>
  <c r="J66" i="99"/>
  <c r="I66" i="99"/>
  <c r="H66" i="99"/>
  <c r="G66" i="99"/>
  <c r="F66" i="99"/>
  <c r="E66" i="99"/>
  <c r="D66" i="99"/>
  <c r="C66" i="99"/>
  <c r="B66" i="99"/>
  <c r="A60" i="99"/>
  <c r="A59" i="99"/>
  <c r="A58" i="99"/>
  <c r="A57" i="99"/>
  <c r="A56" i="99"/>
  <c r="A55" i="99"/>
  <c r="A54" i="99"/>
  <c r="A53" i="99"/>
  <c r="AF1" i="99"/>
  <c r="AE1" i="99"/>
  <c r="AD1" i="99"/>
  <c r="AC1" i="99"/>
  <c r="AB1" i="99"/>
  <c r="AA1" i="99"/>
  <c r="Z1" i="99"/>
  <c r="Y1" i="99"/>
  <c r="X1" i="99"/>
  <c r="W1" i="99"/>
  <c r="V1" i="99"/>
  <c r="U1" i="99"/>
  <c r="T1" i="99"/>
  <c r="S1" i="99"/>
  <c r="R1" i="99"/>
  <c r="Q1" i="99"/>
  <c r="P1" i="99"/>
  <c r="O1" i="99"/>
  <c r="N1" i="99"/>
  <c r="M1" i="99"/>
  <c r="L1" i="99"/>
  <c r="K1" i="99"/>
  <c r="J1" i="99"/>
  <c r="I1" i="99"/>
  <c r="H1" i="99"/>
  <c r="G1" i="99"/>
  <c r="F1" i="99"/>
  <c r="E1" i="99"/>
  <c r="D1" i="99"/>
  <c r="C1" i="99"/>
  <c r="B91" i="97"/>
  <c r="B90" i="97"/>
  <c r="U89" i="97"/>
  <c r="B89" i="97"/>
  <c r="U88" i="97"/>
  <c r="B88" i="97"/>
  <c r="K87" i="97"/>
  <c r="K86" i="97"/>
  <c r="K85" i="97"/>
  <c r="K84" i="97"/>
  <c r="K83" i="97"/>
  <c r="U80" i="97"/>
  <c r="U79" i="97"/>
  <c r="K79" i="97"/>
  <c r="K78" i="97"/>
  <c r="B78" i="97"/>
  <c r="B77" i="97"/>
  <c r="K75" i="97"/>
  <c r="U74" i="97"/>
  <c r="K74" i="97"/>
  <c r="U73" i="97"/>
  <c r="B71" i="97"/>
  <c r="U70" i="97"/>
  <c r="B70" i="97"/>
  <c r="U69" i="97"/>
  <c r="B69" i="97"/>
  <c r="U68" i="97"/>
  <c r="K66" i="97"/>
  <c r="AD65" i="97"/>
  <c r="U65" i="97"/>
  <c r="K65" i="97"/>
  <c r="AD64" i="97"/>
  <c r="U64" i="97"/>
  <c r="K64" i="97"/>
  <c r="AD63" i="97"/>
  <c r="U63" i="97"/>
  <c r="K63" i="97"/>
  <c r="AD62" i="97"/>
  <c r="B61" i="97"/>
  <c r="K60" i="97"/>
  <c r="B60" i="97"/>
  <c r="U59" i="97"/>
  <c r="K59" i="97"/>
  <c r="B59" i="97"/>
  <c r="U58" i="97"/>
  <c r="K58" i="97"/>
  <c r="U57" i="97"/>
  <c r="U56" i="97"/>
  <c r="U55" i="97"/>
  <c r="W24" i="97"/>
  <c r="AD23" i="97"/>
  <c r="AC23" i="97"/>
  <c r="Y23" i="97"/>
  <c r="R23" i="97"/>
  <c r="O23" i="97"/>
  <c r="L23" i="97"/>
  <c r="K23" i="97"/>
  <c r="J23" i="97"/>
  <c r="I23" i="97"/>
  <c r="AA22" i="97"/>
  <c r="R22" i="97"/>
  <c r="R2" i="97" s="1"/>
  <c r="D22" i="97"/>
  <c r="D2" i="97" s="1"/>
  <c r="AF2" i="97"/>
  <c r="AE2" i="97"/>
  <c r="AD2" i="97"/>
  <c r="AC2" i="97"/>
  <c r="AA2" i="97"/>
  <c r="O2" i="97"/>
  <c r="N2" i="97"/>
  <c r="L2" i="97"/>
  <c r="K2" i="97"/>
  <c r="J2" i="97"/>
  <c r="I2" i="97"/>
  <c r="B2" i="97"/>
  <c r="AD65" i="50"/>
  <c r="AD64" i="50"/>
  <c r="AD63" i="50"/>
  <c r="AD62" i="50"/>
  <c r="AA22" i="50"/>
  <c r="U70" i="50"/>
  <c r="U65" i="50"/>
  <c r="R23" i="50"/>
  <c r="K75" i="50"/>
  <c r="K74" i="50"/>
  <c r="R22" i="50"/>
  <c r="B91" i="50"/>
  <c r="B90" i="50"/>
  <c r="B89" i="50"/>
  <c r="B88" i="50"/>
  <c r="K60" i="50"/>
  <c r="K59" i="50"/>
  <c r="K58" i="50"/>
  <c r="B71" i="50"/>
  <c r="B61" i="50"/>
  <c r="U89" i="50"/>
  <c r="U88" i="50"/>
  <c r="U80" i="50"/>
  <c r="U79" i="50"/>
  <c r="U74" i="50"/>
  <c r="U73" i="50"/>
  <c r="U69" i="50"/>
  <c r="U68" i="50"/>
  <c r="U64" i="50"/>
  <c r="U63" i="50"/>
  <c r="U59" i="50"/>
  <c r="U58" i="50"/>
  <c r="U57" i="50"/>
  <c r="U56" i="50"/>
  <c r="U55" i="50"/>
  <c r="K87" i="50"/>
  <c r="K86" i="50"/>
  <c r="K85" i="50"/>
  <c r="K84" i="50"/>
  <c r="K83" i="50"/>
  <c r="K79" i="50"/>
  <c r="K78" i="50"/>
  <c r="K66" i="50"/>
  <c r="K65" i="50"/>
  <c r="K64" i="50"/>
  <c r="K63" i="50"/>
  <c r="B78" i="50"/>
  <c r="B77" i="50"/>
  <c r="B70" i="50"/>
  <c r="B69" i="50"/>
  <c r="B60" i="50"/>
  <c r="B59" i="50"/>
  <c r="G106" i="100" l="1"/>
  <c r="F136" i="100" s="1"/>
  <c r="I64" i="100"/>
  <c r="L74" i="50"/>
  <c r="S23" i="50" s="1"/>
  <c r="L75" i="97"/>
  <c r="S22" i="97" s="1"/>
  <c r="C78" i="97"/>
  <c r="H28" i="97" s="1"/>
  <c r="L58" i="97"/>
  <c r="P26" i="97" s="1"/>
  <c r="V70" i="97"/>
  <c r="X22" i="97" s="1"/>
  <c r="L79" i="97"/>
  <c r="T23" i="97" s="1"/>
  <c r="V74" i="97"/>
  <c r="Y27" i="97" s="1"/>
  <c r="V64" i="97"/>
  <c r="W23" i="97" s="1"/>
  <c r="L86" i="97"/>
  <c r="U33" i="97" s="1"/>
  <c r="L63" i="97"/>
  <c r="Q26" i="97" s="1"/>
  <c r="AE65" i="97"/>
  <c r="AG10" i="97" s="1"/>
  <c r="V80" i="97"/>
  <c r="Z23" i="97" s="1"/>
  <c r="C90" i="97"/>
  <c r="M27" i="97" s="1"/>
  <c r="C77" i="97"/>
  <c r="H23" i="97" s="1"/>
  <c r="L64" i="97"/>
  <c r="Q23" i="97" s="1"/>
  <c r="AE62" i="97"/>
  <c r="AG22" i="97" s="1"/>
  <c r="V65" i="97"/>
  <c r="W27" i="97" s="1"/>
  <c r="V57" i="97"/>
  <c r="V21" i="97" s="1"/>
  <c r="C60" i="97"/>
  <c r="C23" i="97" s="1"/>
  <c r="V55" i="97"/>
  <c r="V11" i="97" s="1"/>
  <c r="C71" i="97"/>
  <c r="G28" i="97" s="1"/>
  <c r="L84" i="97"/>
  <c r="U31" i="97" s="1"/>
  <c r="L65" i="97"/>
  <c r="Q31" i="97" s="1"/>
  <c r="L87" i="97"/>
  <c r="U34" i="97" s="1"/>
  <c r="C91" i="97"/>
  <c r="M28" i="97" s="1"/>
  <c r="V58" i="97"/>
  <c r="V23" i="97" s="1"/>
  <c r="V89" i="97"/>
  <c r="AB23" i="97" s="1"/>
  <c r="C61" i="97"/>
  <c r="C28" i="97" s="1"/>
  <c r="V59" i="97"/>
  <c r="V24" i="97" s="1"/>
  <c r="L85" i="97"/>
  <c r="U32" i="97" s="1"/>
  <c r="AA109" i="99"/>
  <c r="S109" i="99"/>
  <c r="K109" i="99"/>
  <c r="C109" i="99"/>
  <c r="AE109" i="99"/>
  <c r="K156" i="99" s="1"/>
  <c r="W109" i="99"/>
  <c r="O109" i="99"/>
  <c r="Y109" i="99"/>
  <c r="N109" i="99"/>
  <c r="E109" i="99"/>
  <c r="X109" i="99"/>
  <c r="M109" i="99"/>
  <c r="F156" i="99" s="1"/>
  <c r="D109" i="99"/>
  <c r="L109" i="99"/>
  <c r="B109" i="99"/>
  <c r="U109" i="99"/>
  <c r="J109" i="99"/>
  <c r="AD109" i="99"/>
  <c r="I156" i="99" s="1"/>
  <c r="H187" i="99" s="1"/>
  <c r="T109" i="99"/>
  <c r="I109" i="99"/>
  <c r="AC109" i="99"/>
  <c r="J156" i="99" s="1"/>
  <c r="I187" i="99" s="1"/>
  <c r="R109" i="99"/>
  <c r="H109" i="99"/>
  <c r="Z109" i="99"/>
  <c r="P109" i="99"/>
  <c r="F109" i="99"/>
  <c r="AB109" i="99"/>
  <c r="Q109" i="99"/>
  <c r="G109" i="99"/>
  <c r="D163" i="99"/>
  <c r="C163" i="99"/>
  <c r="J163" i="99"/>
  <c r="B163" i="99"/>
  <c r="I163" i="99"/>
  <c r="H163" i="99"/>
  <c r="G163" i="99"/>
  <c r="F163" i="99"/>
  <c r="E163" i="99"/>
  <c r="V69" i="97"/>
  <c r="X27" i="97" s="1"/>
  <c r="L78" i="97"/>
  <c r="T22" i="97" s="1"/>
  <c r="T2" i="97" s="1"/>
  <c r="V88" i="97"/>
  <c r="AB22" i="97" s="1"/>
  <c r="AB2" i="97" s="1"/>
  <c r="V68" i="97"/>
  <c r="X23" i="97" s="1"/>
  <c r="AE63" i="97"/>
  <c r="AG23" i="97" s="1"/>
  <c r="V79" i="97"/>
  <c r="Z22" i="97" s="1"/>
  <c r="Z2" i="97" s="1"/>
  <c r="C59" i="97"/>
  <c r="C22" i="97" s="1"/>
  <c r="C2" i="97" s="1"/>
  <c r="V73" i="97"/>
  <c r="Y29" i="97" s="1"/>
  <c r="H2" i="97"/>
  <c r="L59" i="97"/>
  <c r="P23" i="97" s="1"/>
  <c r="V56" i="97"/>
  <c r="V17" i="97" s="1"/>
  <c r="L60" i="97"/>
  <c r="P22" i="97" s="1"/>
  <c r="V63" i="97"/>
  <c r="W22" i="97" s="1"/>
  <c r="W2" i="97" s="1"/>
  <c r="AE64" i="97"/>
  <c r="AG27" i="97" s="1"/>
  <c r="L66" i="97"/>
  <c r="Q32" i="97" s="1"/>
  <c r="C70" i="97"/>
  <c r="L74" i="97"/>
  <c r="S23" i="97" s="1"/>
  <c r="S2" i="97" s="1"/>
  <c r="C89" i="97"/>
  <c r="M23" i="97" s="1"/>
  <c r="L83" i="97"/>
  <c r="U22" i="97" s="1"/>
  <c r="C69" i="97"/>
  <c r="C88" i="97"/>
  <c r="M22" i="97" s="1"/>
  <c r="V70" i="50"/>
  <c r="X22" i="50" s="1"/>
  <c r="AE64" i="50"/>
  <c r="V64" i="50"/>
  <c r="V65" i="50"/>
  <c r="W27" i="50" s="1"/>
  <c r="AE65" i="50"/>
  <c r="AG10" i="50" s="1"/>
  <c r="L60" i="50"/>
  <c r="P22" i="50" s="1"/>
  <c r="L75" i="50"/>
  <c r="S22" i="50" s="1"/>
  <c r="C70" i="50"/>
  <c r="L59" i="50"/>
  <c r="V63" i="50"/>
  <c r="V68" i="50"/>
  <c r="C61" i="50"/>
  <c r="C28" i="50" s="1"/>
  <c r="C88" i="50"/>
  <c r="M22" i="50" s="1"/>
  <c r="C71" i="50"/>
  <c r="G28" i="50" s="1"/>
  <c r="L58" i="50"/>
  <c r="C69" i="50"/>
  <c r="C60" i="50"/>
  <c r="C23" i="50" s="1"/>
  <c r="V69" i="50"/>
  <c r="C91" i="50"/>
  <c r="M28" i="50" s="1"/>
  <c r="AE62" i="50"/>
  <c r="C90" i="50"/>
  <c r="M27" i="50" s="1"/>
  <c r="AE63" i="50"/>
  <c r="C59" i="50"/>
  <c r="C89" i="50"/>
  <c r="M23" i="50" s="1"/>
  <c r="P2" i="97" l="1"/>
  <c r="U2" i="97"/>
  <c r="Y2" i="97"/>
  <c r="Q2" i="97"/>
  <c r="V2" i="97"/>
  <c r="E28" i="97"/>
  <c r="F28" i="97"/>
  <c r="X2" i="97"/>
  <c r="AG2" i="97"/>
  <c r="E156" i="99"/>
  <c r="D187" i="99" s="1"/>
  <c r="E187" i="99"/>
  <c r="C44" i="68"/>
  <c r="J187" i="99"/>
  <c r="C44" i="71"/>
  <c r="H156" i="99"/>
  <c r="C156" i="99"/>
  <c r="D156" i="99"/>
  <c r="G27" i="97"/>
  <c r="F27" i="97"/>
  <c r="E27" i="97"/>
  <c r="M2" i="97"/>
  <c r="E22" i="97"/>
  <c r="G22" i="97"/>
  <c r="F22" i="97"/>
  <c r="E28" i="50"/>
  <c r="F28" i="50"/>
  <c r="AR44" i="81"/>
  <c r="AR43" i="81"/>
  <c r="AR42" i="81"/>
  <c r="AR41" i="81"/>
  <c r="AR40" i="81"/>
  <c r="AR39" i="81"/>
  <c r="AR38" i="81"/>
  <c r="AR37" i="81"/>
  <c r="AR36" i="81"/>
  <c r="AR35" i="81"/>
  <c r="AR34" i="81"/>
  <c r="AR33" i="81"/>
  <c r="AR32" i="81"/>
  <c r="AR31" i="81"/>
  <c r="AR30" i="81"/>
  <c r="AR29" i="81"/>
  <c r="AR28" i="81"/>
  <c r="AR27" i="81"/>
  <c r="AR26" i="81"/>
  <c r="AR25" i="81"/>
  <c r="AR24" i="81"/>
  <c r="AR23" i="81"/>
  <c r="AR22" i="81"/>
  <c r="AR21" i="81"/>
  <c r="AR20" i="81"/>
  <c r="AR19" i="81"/>
  <c r="AR18" i="81"/>
  <c r="AR17" i="81"/>
  <c r="AR16" i="81"/>
  <c r="AR15" i="81"/>
  <c r="AR14" i="81"/>
  <c r="AR13" i="81"/>
  <c r="AR12" i="81"/>
  <c r="AR11" i="81"/>
  <c r="AR10" i="81"/>
  <c r="AR9" i="81"/>
  <c r="AR8" i="81"/>
  <c r="AR7" i="81"/>
  <c r="AR6" i="81"/>
  <c r="AR5" i="81"/>
  <c r="AR4" i="81"/>
  <c r="AR3" i="81"/>
  <c r="AR2" i="81"/>
  <c r="AR44" i="80"/>
  <c r="AR43" i="80"/>
  <c r="AR42" i="80"/>
  <c r="AR41" i="80"/>
  <c r="AR40" i="80"/>
  <c r="AR39" i="80"/>
  <c r="AR38" i="80"/>
  <c r="AR37" i="80"/>
  <c r="AR36" i="80"/>
  <c r="AR35" i="80"/>
  <c r="AR34" i="80"/>
  <c r="AR33" i="80"/>
  <c r="AR32" i="80"/>
  <c r="AR31" i="80"/>
  <c r="AR30" i="80"/>
  <c r="AR29" i="80"/>
  <c r="AR28" i="80"/>
  <c r="AR27" i="80"/>
  <c r="AR26" i="80"/>
  <c r="AR25" i="80"/>
  <c r="AR24" i="80"/>
  <c r="AR23" i="80"/>
  <c r="AR22" i="80"/>
  <c r="AR21" i="80"/>
  <c r="AR20" i="80"/>
  <c r="AR19" i="80"/>
  <c r="AR18" i="80"/>
  <c r="AR17" i="80"/>
  <c r="AR16" i="80"/>
  <c r="AR15" i="80"/>
  <c r="AR14" i="80"/>
  <c r="AR13" i="80"/>
  <c r="AR12" i="80"/>
  <c r="AR11" i="80"/>
  <c r="AR10" i="80"/>
  <c r="AR9" i="80"/>
  <c r="AR8" i="80"/>
  <c r="AR7" i="80"/>
  <c r="AR6" i="80"/>
  <c r="AR5" i="80"/>
  <c r="AR4" i="80"/>
  <c r="AR3" i="80"/>
  <c r="AR2" i="80"/>
  <c r="AR44" i="79"/>
  <c r="AR43" i="79"/>
  <c r="AR42" i="79"/>
  <c r="AR41" i="79"/>
  <c r="AR40" i="79"/>
  <c r="AR39" i="79"/>
  <c r="AR38" i="79"/>
  <c r="AR37" i="79"/>
  <c r="AR36" i="79"/>
  <c r="AR35" i="79"/>
  <c r="AR34" i="79"/>
  <c r="AR33" i="79"/>
  <c r="AR32" i="79"/>
  <c r="AR31" i="79"/>
  <c r="AR30" i="79"/>
  <c r="AR29" i="79"/>
  <c r="AR28" i="79"/>
  <c r="AR27" i="79"/>
  <c r="AR26" i="79"/>
  <c r="AR25" i="79"/>
  <c r="AR24" i="79"/>
  <c r="AR23" i="79"/>
  <c r="AR22" i="79"/>
  <c r="AR21" i="79"/>
  <c r="AR20" i="79"/>
  <c r="AR19" i="79"/>
  <c r="AR18" i="79"/>
  <c r="AR17" i="79"/>
  <c r="AR16" i="79"/>
  <c r="AR15" i="79"/>
  <c r="AR14" i="79"/>
  <c r="AR13" i="79"/>
  <c r="AR12" i="79"/>
  <c r="AR11" i="79"/>
  <c r="AR10" i="79"/>
  <c r="AR9" i="79"/>
  <c r="AR8" i="79"/>
  <c r="AR7" i="79"/>
  <c r="AR6" i="79"/>
  <c r="AR5" i="79"/>
  <c r="AR4" i="79"/>
  <c r="AR3" i="79"/>
  <c r="AR2" i="79"/>
  <c r="AR44" i="78"/>
  <c r="AR43" i="78"/>
  <c r="AR42" i="78"/>
  <c r="AR41" i="78"/>
  <c r="AR40" i="78"/>
  <c r="AR39" i="78"/>
  <c r="AR38" i="78"/>
  <c r="AR37" i="78"/>
  <c r="AR36" i="78"/>
  <c r="AR35" i="78"/>
  <c r="AR34" i="78"/>
  <c r="AR33" i="78"/>
  <c r="AR32" i="78"/>
  <c r="AR31" i="78"/>
  <c r="AR30" i="78"/>
  <c r="AR29" i="78"/>
  <c r="AR28" i="78"/>
  <c r="AR27" i="78"/>
  <c r="AR26" i="78"/>
  <c r="AR25" i="78"/>
  <c r="AR24" i="78"/>
  <c r="AR23" i="78"/>
  <c r="AR22" i="78"/>
  <c r="AR21" i="78"/>
  <c r="AR20" i="78"/>
  <c r="AR19" i="78"/>
  <c r="AR18" i="78"/>
  <c r="AR17" i="78"/>
  <c r="AR16" i="78"/>
  <c r="AR15" i="78"/>
  <c r="AR14" i="78"/>
  <c r="AR13" i="78"/>
  <c r="AR12" i="78"/>
  <c r="AR11" i="78"/>
  <c r="AR10" i="78"/>
  <c r="AR9" i="78"/>
  <c r="AR8" i="78"/>
  <c r="AR7" i="78"/>
  <c r="AR6" i="78"/>
  <c r="AR5" i="78"/>
  <c r="AR4" i="78"/>
  <c r="AR3" i="78"/>
  <c r="AR2" i="78"/>
  <c r="AR44" i="77"/>
  <c r="AR43" i="77"/>
  <c r="AR42" i="77"/>
  <c r="AR41" i="77"/>
  <c r="AR40" i="77"/>
  <c r="AR39" i="77"/>
  <c r="AR38" i="77"/>
  <c r="AR37" i="77"/>
  <c r="AR36" i="77"/>
  <c r="AR35" i="77"/>
  <c r="AR34" i="77"/>
  <c r="AR33" i="77"/>
  <c r="AR32" i="77"/>
  <c r="AR31" i="77"/>
  <c r="AR30" i="77"/>
  <c r="AR29" i="77"/>
  <c r="AR28" i="77"/>
  <c r="AR27" i="77"/>
  <c r="AR26" i="77"/>
  <c r="AR25" i="77"/>
  <c r="AR24" i="77"/>
  <c r="AR23" i="77"/>
  <c r="AR22" i="77"/>
  <c r="AR21" i="77"/>
  <c r="AR20" i="77"/>
  <c r="AR19" i="77"/>
  <c r="AR18" i="77"/>
  <c r="AR17" i="77"/>
  <c r="AR16" i="77"/>
  <c r="AR15" i="77"/>
  <c r="AR14" i="77"/>
  <c r="AR13" i="77"/>
  <c r="AR12" i="77"/>
  <c r="AR11" i="77"/>
  <c r="AR10" i="77"/>
  <c r="AR9" i="77"/>
  <c r="AR8" i="77"/>
  <c r="AR7" i="77"/>
  <c r="AR6" i="77"/>
  <c r="AR5" i="77"/>
  <c r="AR4" i="77"/>
  <c r="AR3" i="77"/>
  <c r="AR2" i="77"/>
  <c r="AR44" i="76"/>
  <c r="AR43" i="76"/>
  <c r="AR42" i="76"/>
  <c r="AR41" i="76"/>
  <c r="AR40" i="76"/>
  <c r="AR39" i="76"/>
  <c r="AR38" i="76"/>
  <c r="AR37" i="76"/>
  <c r="AR36" i="76"/>
  <c r="AR35" i="76"/>
  <c r="AR34" i="76"/>
  <c r="AR33" i="76"/>
  <c r="AR32" i="76"/>
  <c r="AR31" i="76"/>
  <c r="AR30" i="76"/>
  <c r="AR29" i="76"/>
  <c r="AR28" i="76"/>
  <c r="AR27" i="76"/>
  <c r="AR26" i="76"/>
  <c r="AR25" i="76"/>
  <c r="AR24" i="76"/>
  <c r="AR23" i="76"/>
  <c r="AR22" i="76"/>
  <c r="AR21" i="76"/>
  <c r="AR20" i="76"/>
  <c r="AR19" i="76"/>
  <c r="AR18" i="76"/>
  <c r="AR17" i="76"/>
  <c r="AR16" i="76"/>
  <c r="AR15" i="76"/>
  <c r="AR14" i="76"/>
  <c r="AR13" i="76"/>
  <c r="AR12" i="76"/>
  <c r="AR11" i="76"/>
  <c r="AR10" i="76"/>
  <c r="AR9" i="76"/>
  <c r="AR8" i="76"/>
  <c r="AR7" i="76"/>
  <c r="AR6" i="76"/>
  <c r="AR5" i="76"/>
  <c r="AR4" i="76"/>
  <c r="AR3" i="76"/>
  <c r="AR2" i="76"/>
  <c r="AR44" i="75"/>
  <c r="AR43" i="75"/>
  <c r="AR42" i="75"/>
  <c r="AR41" i="75"/>
  <c r="AR40" i="75"/>
  <c r="AR39" i="75"/>
  <c r="AR38" i="75"/>
  <c r="AR37" i="75"/>
  <c r="AR36" i="75"/>
  <c r="AR35" i="75"/>
  <c r="AR34" i="75"/>
  <c r="AR33" i="75"/>
  <c r="AR32" i="75"/>
  <c r="AR31" i="75"/>
  <c r="AR30" i="75"/>
  <c r="AR29" i="75"/>
  <c r="AR28" i="75"/>
  <c r="AR27" i="75"/>
  <c r="AR26" i="75"/>
  <c r="AR25" i="75"/>
  <c r="AR24" i="75"/>
  <c r="AR23" i="75"/>
  <c r="AR22" i="75"/>
  <c r="AR21" i="75"/>
  <c r="AR20" i="75"/>
  <c r="AR19" i="75"/>
  <c r="AR18" i="75"/>
  <c r="AR17" i="75"/>
  <c r="AR16" i="75"/>
  <c r="AR15" i="75"/>
  <c r="AR14" i="75"/>
  <c r="AR13" i="75"/>
  <c r="AR12" i="75"/>
  <c r="AR11" i="75"/>
  <c r="AR10" i="75"/>
  <c r="AR9" i="75"/>
  <c r="AR8" i="75"/>
  <c r="AR7" i="75"/>
  <c r="AR6" i="75"/>
  <c r="AR5" i="75"/>
  <c r="AR4" i="75"/>
  <c r="AR3" i="75"/>
  <c r="AR2" i="75"/>
  <c r="AR3" i="59"/>
  <c r="AR4" i="59"/>
  <c r="AR5" i="59"/>
  <c r="AR6" i="59"/>
  <c r="AR7" i="59"/>
  <c r="AR8" i="59"/>
  <c r="AR9" i="59"/>
  <c r="AR10" i="59"/>
  <c r="AR11" i="59"/>
  <c r="AR12" i="59"/>
  <c r="AR13" i="59"/>
  <c r="AR14" i="59"/>
  <c r="AR15" i="59"/>
  <c r="AR16" i="59"/>
  <c r="AR17" i="59"/>
  <c r="AR18" i="59"/>
  <c r="AR19" i="59"/>
  <c r="AR20" i="59"/>
  <c r="AR21" i="59"/>
  <c r="AR22" i="59"/>
  <c r="AR23" i="59"/>
  <c r="AR24" i="59"/>
  <c r="AR25" i="59"/>
  <c r="AR26" i="59"/>
  <c r="AR27" i="59"/>
  <c r="AR28" i="59"/>
  <c r="AR29" i="59"/>
  <c r="AR30" i="59"/>
  <c r="AR31" i="59"/>
  <c r="AR32" i="59"/>
  <c r="AR33" i="59"/>
  <c r="AR34" i="59"/>
  <c r="AR35" i="59"/>
  <c r="AR36" i="59"/>
  <c r="AR37" i="59"/>
  <c r="AR38" i="59"/>
  <c r="AR39" i="59"/>
  <c r="AR40" i="59"/>
  <c r="AR41" i="59"/>
  <c r="AR42" i="59"/>
  <c r="AR43" i="59"/>
  <c r="AR44" i="59"/>
  <c r="AR2" i="59"/>
  <c r="AR3" i="74"/>
  <c r="AR4" i="74"/>
  <c r="AR5" i="74"/>
  <c r="AR6" i="74"/>
  <c r="AR7" i="74"/>
  <c r="AR8" i="74"/>
  <c r="AR9" i="74"/>
  <c r="AR10" i="74"/>
  <c r="AR11" i="74"/>
  <c r="AR12" i="74"/>
  <c r="AR13" i="74"/>
  <c r="AR14" i="74"/>
  <c r="AR15" i="74"/>
  <c r="AR16" i="74"/>
  <c r="AR17" i="74"/>
  <c r="AR18" i="74"/>
  <c r="AR19" i="74"/>
  <c r="AR20" i="74"/>
  <c r="AR21" i="74"/>
  <c r="AR22" i="74"/>
  <c r="AR23" i="74"/>
  <c r="AR24" i="74"/>
  <c r="AR25" i="74"/>
  <c r="AR26" i="74"/>
  <c r="AR27" i="74"/>
  <c r="AR28" i="74"/>
  <c r="AR29" i="74"/>
  <c r="AR30" i="74"/>
  <c r="AR31" i="74"/>
  <c r="AR32" i="74"/>
  <c r="AR33" i="74"/>
  <c r="AR34" i="74"/>
  <c r="AR35" i="74"/>
  <c r="AR36" i="74"/>
  <c r="AR37" i="74"/>
  <c r="AR38" i="74"/>
  <c r="AR39" i="74"/>
  <c r="AR40" i="74"/>
  <c r="AR41" i="74"/>
  <c r="AR42" i="74"/>
  <c r="AR43" i="74"/>
  <c r="AR44" i="74"/>
  <c r="AR2" i="74"/>
  <c r="AR2" i="71"/>
  <c r="AR44" i="71"/>
  <c r="AR43" i="71"/>
  <c r="AR42" i="71"/>
  <c r="AR41" i="71"/>
  <c r="AR40" i="71"/>
  <c r="AR39" i="71"/>
  <c r="AR38" i="71"/>
  <c r="AR37" i="71"/>
  <c r="AR36" i="71"/>
  <c r="AR35" i="71"/>
  <c r="AR34" i="71"/>
  <c r="AR33" i="71"/>
  <c r="AR32" i="71"/>
  <c r="AR31" i="71"/>
  <c r="AR30" i="71"/>
  <c r="AR29" i="71"/>
  <c r="AR28" i="71"/>
  <c r="AR27" i="71"/>
  <c r="AR26" i="71"/>
  <c r="AR25" i="71"/>
  <c r="AR24" i="71"/>
  <c r="AR23" i="71"/>
  <c r="AR22" i="71"/>
  <c r="AR21" i="71"/>
  <c r="AR20" i="71"/>
  <c r="AR19" i="71"/>
  <c r="AR18" i="71"/>
  <c r="AR17" i="71"/>
  <c r="AR16" i="71"/>
  <c r="AR15" i="71"/>
  <c r="AR14" i="71"/>
  <c r="AR13" i="71"/>
  <c r="AR12" i="71"/>
  <c r="AR11" i="71"/>
  <c r="AR10" i="71"/>
  <c r="AR9" i="71"/>
  <c r="AR8" i="71"/>
  <c r="AR7" i="71"/>
  <c r="AR6" i="71"/>
  <c r="AR5" i="71"/>
  <c r="AR4" i="71"/>
  <c r="AR3" i="71"/>
  <c r="AR44" i="70"/>
  <c r="AR43" i="70"/>
  <c r="AR42" i="70"/>
  <c r="AR41" i="70"/>
  <c r="AR40" i="70"/>
  <c r="AR39" i="70"/>
  <c r="AR38" i="70"/>
  <c r="AR37" i="70"/>
  <c r="AR36" i="70"/>
  <c r="AR35" i="70"/>
  <c r="AR34" i="70"/>
  <c r="AR33" i="70"/>
  <c r="AR32" i="70"/>
  <c r="AR31" i="70"/>
  <c r="AR30" i="70"/>
  <c r="AR29" i="70"/>
  <c r="AR28" i="70"/>
  <c r="AR27" i="70"/>
  <c r="AR26" i="70"/>
  <c r="AR25" i="70"/>
  <c r="AR24" i="70"/>
  <c r="AR23" i="70"/>
  <c r="AR22" i="70"/>
  <c r="AR21" i="70"/>
  <c r="AR20" i="70"/>
  <c r="AR19" i="70"/>
  <c r="AR18" i="70"/>
  <c r="AR17" i="70"/>
  <c r="AR16" i="70"/>
  <c r="AR15" i="70"/>
  <c r="AR14" i="70"/>
  <c r="AR13" i="70"/>
  <c r="AR12" i="70"/>
  <c r="AR11" i="70"/>
  <c r="AR10" i="70"/>
  <c r="AR9" i="70"/>
  <c r="AR8" i="70"/>
  <c r="AR7" i="70"/>
  <c r="AR6" i="70"/>
  <c r="AR5" i="70"/>
  <c r="AR4" i="70"/>
  <c r="AR3" i="70"/>
  <c r="AR2" i="70"/>
  <c r="AR44" i="69"/>
  <c r="AR43" i="69"/>
  <c r="AR42" i="69"/>
  <c r="AR41" i="69"/>
  <c r="AR40" i="69"/>
  <c r="AR39" i="69"/>
  <c r="AR38" i="69"/>
  <c r="AR37" i="69"/>
  <c r="AR36" i="69"/>
  <c r="AR35" i="69"/>
  <c r="AR34" i="69"/>
  <c r="AR33" i="69"/>
  <c r="AR32" i="69"/>
  <c r="AR31" i="69"/>
  <c r="AR30" i="69"/>
  <c r="AR29" i="69"/>
  <c r="AR28" i="69"/>
  <c r="AR27" i="69"/>
  <c r="AR26" i="69"/>
  <c r="AR25" i="69"/>
  <c r="AR24" i="69"/>
  <c r="AR23" i="69"/>
  <c r="AR22" i="69"/>
  <c r="AR21" i="69"/>
  <c r="AR20" i="69"/>
  <c r="AR19" i="69"/>
  <c r="AR18" i="69"/>
  <c r="AR17" i="69"/>
  <c r="AR16" i="69"/>
  <c r="AR15" i="69"/>
  <c r="AR14" i="69"/>
  <c r="AR13" i="69"/>
  <c r="AR12" i="69"/>
  <c r="AR11" i="69"/>
  <c r="AR10" i="69"/>
  <c r="AR9" i="69"/>
  <c r="AR8" i="69"/>
  <c r="AR7" i="69"/>
  <c r="AR6" i="69"/>
  <c r="AR5" i="69"/>
  <c r="AR4" i="69"/>
  <c r="AR3" i="69"/>
  <c r="AR2" i="69"/>
  <c r="AR44" i="68"/>
  <c r="AR43" i="68"/>
  <c r="AR42" i="68"/>
  <c r="AR41" i="68"/>
  <c r="AR40" i="68"/>
  <c r="AR39" i="68"/>
  <c r="AR38" i="68"/>
  <c r="AR37" i="68"/>
  <c r="AR36" i="68"/>
  <c r="AR35" i="68"/>
  <c r="AR34" i="68"/>
  <c r="AR33" i="68"/>
  <c r="AR32" i="68"/>
  <c r="AR31" i="68"/>
  <c r="AR30" i="68"/>
  <c r="AR29" i="68"/>
  <c r="AR28" i="68"/>
  <c r="AR27" i="68"/>
  <c r="AR26" i="68"/>
  <c r="AR25" i="68"/>
  <c r="AR24" i="68"/>
  <c r="AR23" i="68"/>
  <c r="AR22" i="68"/>
  <c r="AR21" i="68"/>
  <c r="AR20" i="68"/>
  <c r="AR19" i="68"/>
  <c r="AR18" i="68"/>
  <c r="AR17" i="68"/>
  <c r="AR16" i="68"/>
  <c r="AR15" i="68"/>
  <c r="AR14" i="68"/>
  <c r="AR13" i="68"/>
  <c r="AR12" i="68"/>
  <c r="AR11" i="68"/>
  <c r="AR10" i="68"/>
  <c r="AR9" i="68"/>
  <c r="AR8" i="68"/>
  <c r="AR7" i="68"/>
  <c r="AR6" i="68"/>
  <c r="AR5" i="68"/>
  <c r="AR4" i="68"/>
  <c r="AR3" i="68"/>
  <c r="AR2" i="68"/>
  <c r="AR44" i="67"/>
  <c r="AR43" i="67"/>
  <c r="AR42" i="67"/>
  <c r="AR41" i="67"/>
  <c r="AR40" i="67"/>
  <c r="AR39" i="67"/>
  <c r="AR38" i="67"/>
  <c r="AR37" i="67"/>
  <c r="AR36" i="67"/>
  <c r="AR35" i="67"/>
  <c r="AR34" i="67"/>
  <c r="AR33" i="67"/>
  <c r="AR32" i="67"/>
  <c r="AR31" i="67"/>
  <c r="AR30" i="67"/>
  <c r="AR29" i="67"/>
  <c r="AR28" i="67"/>
  <c r="AR27" i="67"/>
  <c r="AR26" i="67"/>
  <c r="AR25" i="67"/>
  <c r="AR24" i="67"/>
  <c r="AR23" i="67"/>
  <c r="AR22" i="67"/>
  <c r="AR21" i="67"/>
  <c r="AR20" i="67"/>
  <c r="AR19" i="67"/>
  <c r="AR18" i="67"/>
  <c r="AR17" i="67"/>
  <c r="AR16" i="67"/>
  <c r="AR15" i="67"/>
  <c r="AR14" i="67"/>
  <c r="AR13" i="67"/>
  <c r="AR12" i="67"/>
  <c r="AR11" i="67"/>
  <c r="AR10" i="67"/>
  <c r="AR9" i="67"/>
  <c r="AR8" i="67"/>
  <c r="AR7" i="67"/>
  <c r="AR6" i="67"/>
  <c r="AR5" i="67"/>
  <c r="AR4" i="67"/>
  <c r="AR3" i="67"/>
  <c r="AR2" i="67"/>
  <c r="AR44" i="66"/>
  <c r="AR43" i="66"/>
  <c r="AR42" i="66"/>
  <c r="AR41" i="66"/>
  <c r="AR40" i="66"/>
  <c r="AR39" i="66"/>
  <c r="AR38" i="66"/>
  <c r="AR37" i="66"/>
  <c r="AR36" i="66"/>
  <c r="AR35" i="66"/>
  <c r="AR34" i="66"/>
  <c r="AR33" i="66"/>
  <c r="AR32" i="66"/>
  <c r="AR31" i="66"/>
  <c r="AR30" i="66"/>
  <c r="AR29" i="66"/>
  <c r="AR28" i="66"/>
  <c r="AR27" i="66"/>
  <c r="AR26" i="66"/>
  <c r="AR25" i="66"/>
  <c r="AR24" i="66"/>
  <c r="AR23" i="66"/>
  <c r="AR22" i="66"/>
  <c r="AR21" i="66"/>
  <c r="AR20" i="66"/>
  <c r="AR19" i="66"/>
  <c r="AR18" i="66"/>
  <c r="AR17" i="66"/>
  <c r="AR16" i="66"/>
  <c r="AR15" i="66"/>
  <c r="AR14" i="66"/>
  <c r="AR13" i="66"/>
  <c r="AR12" i="66"/>
  <c r="AR11" i="66"/>
  <c r="AR10" i="66"/>
  <c r="AR9" i="66"/>
  <c r="AR8" i="66"/>
  <c r="AR7" i="66"/>
  <c r="AR6" i="66"/>
  <c r="AR5" i="66"/>
  <c r="AR4" i="66"/>
  <c r="AR3" i="66"/>
  <c r="AR2" i="66"/>
  <c r="AR3" i="61"/>
  <c r="AR4" i="61"/>
  <c r="AR5" i="61"/>
  <c r="AR6" i="61"/>
  <c r="AR7" i="61"/>
  <c r="AR8" i="61"/>
  <c r="AR9" i="61"/>
  <c r="AR10" i="61"/>
  <c r="AR11" i="61"/>
  <c r="AR12" i="61"/>
  <c r="AR13" i="61"/>
  <c r="AR14" i="61"/>
  <c r="AR15" i="61"/>
  <c r="AR16" i="61"/>
  <c r="AR17" i="61"/>
  <c r="AR18" i="61"/>
  <c r="AR19" i="61"/>
  <c r="AR20" i="61"/>
  <c r="AR21" i="61"/>
  <c r="AR22" i="61"/>
  <c r="AR23" i="61"/>
  <c r="AR24" i="61"/>
  <c r="AR25" i="61"/>
  <c r="AR26" i="61"/>
  <c r="AR27" i="61"/>
  <c r="AR28" i="61"/>
  <c r="AR29" i="61"/>
  <c r="AR30" i="61"/>
  <c r="AR31" i="61"/>
  <c r="AR32" i="61"/>
  <c r="AR33" i="61"/>
  <c r="AR34" i="61"/>
  <c r="AR35" i="61"/>
  <c r="AR36" i="61"/>
  <c r="AR37" i="61"/>
  <c r="AR38" i="61"/>
  <c r="AR39" i="61"/>
  <c r="AR40" i="61"/>
  <c r="AR41" i="61"/>
  <c r="AR42" i="61"/>
  <c r="AR43" i="61"/>
  <c r="AR44" i="61"/>
  <c r="AR2" i="61"/>
  <c r="G2" i="97" l="1"/>
  <c r="F2" i="97"/>
  <c r="C44" i="67"/>
  <c r="N44" i="67" s="1"/>
  <c r="N74" i="67" s="1"/>
  <c r="G187" i="99"/>
  <c r="C44" i="70"/>
  <c r="C187" i="99"/>
  <c r="C44" i="66"/>
  <c r="B187" i="99"/>
  <c r="C44" i="61"/>
  <c r="C74" i="71"/>
  <c r="F44" i="71"/>
  <c r="F74" i="71" s="1"/>
  <c r="N44" i="71"/>
  <c r="N74" i="71" s="1"/>
  <c r="V44" i="71"/>
  <c r="V74" i="71" s="1"/>
  <c r="AD44" i="71"/>
  <c r="AD74" i="71" s="1"/>
  <c r="AL44" i="71"/>
  <c r="AL74" i="71" s="1"/>
  <c r="G44" i="71"/>
  <c r="G74" i="71" s="1"/>
  <c r="O44" i="71"/>
  <c r="O74" i="71" s="1"/>
  <c r="W44" i="71"/>
  <c r="W74" i="71" s="1"/>
  <c r="AE44" i="71"/>
  <c r="AE74" i="71" s="1"/>
  <c r="AM44" i="71"/>
  <c r="AM74" i="71" s="1"/>
  <c r="H44" i="71"/>
  <c r="H74" i="71" s="1"/>
  <c r="P44" i="71"/>
  <c r="P74" i="71" s="1"/>
  <c r="X44" i="71"/>
  <c r="X74" i="71" s="1"/>
  <c r="AF44" i="71"/>
  <c r="AF74" i="71" s="1"/>
  <c r="AN44" i="71"/>
  <c r="AN74" i="71" s="1"/>
  <c r="I44" i="71"/>
  <c r="I74" i="71" s="1"/>
  <c r="Q44" i="71"/>
  <c r="Q74" i="71" s="1"/>
  <c r="Y44" i="71"/>
  <c r="Y74" i="71" s="1"/>
  <c r="AG44" i="71"/>
  <c r="AG74" i="71" s="1"/>
  <c r="AO44" i="71"/>
  <c r="AO74" i="71" s="1"/>
  <c r="J44" i="71"/>
  <c r="J74" i="71" s="1"/>
  <c r="R44" i="71"/>
  <c r="R74" i="71" s="1"/>
  <c r="Z44" i="71"/>
  <c r="Z74" i="71" s="1"/>
  <c r="AH44" i="71"/>
  <c r="AH74" i="71" s="1"/>
  <c r="AP44" i="71"/>
  <c r="AP74" i="71" s="1"/>
  <c r="K44" i="71"/>
  <c r="K74" i="71" s="1"/>
  <c r="S44" i="71"/>
  <c r="S74" i="71" s="1"/>
  <c r="AA44" i="71"/>
  <c r="AA74" i="71" s="1"/>
  <c r="AI44" i="71"/>
  <c r="AI74" i="71" s="1"/>
  <c r="AQ44" i="71"/>
  <c r="AQ74" i="71" s="1"/>
  <c r="L44" i="71"/>
  <c r="L74" i="71" s="1"/>
  <c r="T44" i="71"/>
  <c r="T74" i="71" s="1"/>
  <c r="AB44" i="71"/>
  <c r="AB74" i="71" s="1"/>
  <c r="AJ44" i="71"/>
  <c r="AJ74" i="71" s="1"/>
  <c r="AC44" i="71"/>
  <c r="AC74" i="71" s="1"/>
  <c r="AK44" i="71"/>
  <c r="AK74" i="71" s="1"/>
  <c r="E44" i="71"/>
  <c r="E74" i="71" s="1"/>
  <c r="M44" i="71"/>
  <c r="M74" i="71" s="1"/>
  <c r="U44" i="71"/>
  <c r="U74" i="71" s="1"/>
  <c r="D44" i="71"/>
  <c r="D74" i="71" s="1"/>
  <c r="C74" i="68"/>
  <c r="J74" i="68"/>
  <c r="R74" i="68"/>
  <c r="Z74" i="68"/>
  <c r="AH74" i="68"/>
  <c r="AP74" i="68"/>
  <c r="K74" i="68"/>
  <c r="S74" i="68"/>
  <c r="AA74" i="68"/>
  <c r="AI74" i="68"/>
  <c r="AQ74" i="68"/>
  <c r="E74" i="68"/>
  <c r="M74" i="68"/>
  <c r="U74" i="68"/>
  <c r="AC74" i="68"/>
  <c r="AK74" i="68"/>
  <c r="F74" i="68"/>
  <c r="N74" i="68"/>
  <c r="V74" i="68"/>
  <c r="AD74" i="68"/>
  <c r="AL74" i="68"/>
  <c r="G74" i="68"/>
  <c r="O74" i="68"/>
  <c r="W74" i="68"/>
  <c r="AE74" i="68"/>
  <c r="AM74" i="68"/>
  <c r="P74" i="68"/>
  <c r="AJ74" i="68"/>
  <c r="Q74" i="68"/>
  <c r="AN74" i="68"/>
  <c r="T74" i="68"/>
  <c r="AO74" i="68"/>
  <c r="D74" i="68"/>
  <c r="X74" i="68"/>
  <c r="Y74" i="68"/>
  <c r="H74" i="68"/>
  <c r="AB74" i="68"/>
  <c r="I74" i="68"/>
  <c r="L74" i="68"/>
  <c r="AF74" i="68"/>
  <c r="AG74" i="68"/>
  <c r="E2" i="97"/>
  <c r="B50" i="71"/>
  <c r="B50" i="70"/>
  <c r="B50" i="69"/>
  <c r="B50" i="68"/>
  <c r="AQ44" i="67" l="1"/>
  <c r="AQ74" i="67" s="1"/>
  <c r="Z44" i="67"/>
  <c r="Z74" i="67" s="1"/>
  <c r="Y44" i="67"/>
  <c r="Y74" i="67" s="1"/>
  <c r="G44" i="67"/>
  <c r="G74" i="67" s="1"/>
  <c r="X44" i="67"/>
  <c r="X74" i="67" s="1"/>
  <c r="AA44" i="67"/>
  <c r="AA74" i="67" s="1"/>
  <c r="AF44" i="67"/>
  <c r="AF74" i="67" s="1"/>
  <c r="AL44" i="67"/>
  <c r="AL74" i="67" s="1"/>
  <c r="D44" i="67"/>
  <c r="D74" i="67" s="1"/>
  <c r="F44" i="67"/>
  <c r="F74" i="67" s="1"/>
  <c r="AI44" i="67"/>
  <c r="AI74" i="67" s="1"/>
  <c r="C74" i="67"/>
  <c r="AE44" i="67"/>
  <c r="AE74" i="67" s="1"/>
  <c r="O44" i="67"/>
  <c r="O74" i="67" s="1"/>
  <c r="U44" i="67"/>
  <c r="U74" i="67" s="1"/>
  <c r="K44" i="67"/>
  <c r="K74" i="67" s="1"/>
  <c r="AJ44" i="67"/>
  <c r="AJ74" i="67" s="1"/>
  <c r="AP44" i="67"/>
  <c r="AP74" i="67" s="1"/>
  <c r="P44" i="67"/>
  <c r="P74" i="67" s="1"/>
  <c r="AK44" i="67"/>
  <c r="AK74" i="67" s="1"/>
  <c r="AO44" i="67"/>
  <c r="AO74" i="67" s="1"/>
  <c r="T44" i="67"/>
  <c r="T74" i="67" s="1"/>
  <c r="AH44" i="67"/>
  <c r="AH74" i="67" s="1"/>
  <c r="H44" i="67"/>
  <c r="H74" i="67" s="1"/>
  <c r="AC44" i="67"/>
  <c r="AC74" i="67" s="1"/>
  <c r="I44" i="67"/>
  <c r="I74" i="67" s="1"/>
  <c r="S44" i="67"/>
  <c r="S74" i="67" s="1"/>
  <c r="R44" i="67"/>
  <c r="R74" i="67" s="1"/>
  <c r="AD44" i="67"/>
  <c r="AD74" i="67" s="1"/>
  <c r="M44" i="67"/>
  <c r="M74" i="67" s="1"/>
  <c r="AB44" i="67"/>
  <c r="AB74" i="67" s="1"/>
  <c r="AM44" i="67"/>
  <c r="AM74" i="67" s="1"/>
  <c r="AG44" i="67"/>
  <c r="AG74" i="67" s="1"/>
  <c r="J44" i="67"/>
  <c r="J74" i="67" s="1"/>
  <c r="V44" i="67"/>
  <c r="V74" i="67" s="1"/>
  <c r="E44" i="67"/>
  <c r="E74" i="67" s="1"/>
  <c r="L44" i="67"/>
  <c r="L74" i="67" s="1"/>
  <c r="W44" i="67"/>
  <c r="W74" i="67" s="1"/>
  <c r="Q44" i="67"/>
  <c r="Q74" i="67" s="1"/>
  <c r="AN44" i="67"/>
  <c r="AN74" i="67" s="1"/>
  <c r="E44" i="70"/>
  <c r="E74" i="70" s="1"/>
  <c r="M44" i="70"/>
  <c r="M74" i="70" s="1"/>
  <c r="U44" i="70"/>
  <c r="U74" i="70" s="1"/>
  <c r="AC44" i="70"/>
  <c r="AC74" i="70" s="1"/>
  <c r="AK44" i="70"/>
  <c r="AK74" i="70" s="1"/>
  <c r="C74" i="70"/>
  <c r="K44" i="70"/>
  <c r="K74" i="70" s="1"/>
  <c r="T44" i="70"/>
  <c r="T74" i="70" s="1"/>
  <c r="AD44" i="70"/>
  <c r="AD74" i="70" s="1"/>
  <c r="AM44" i="70"/>
  <c r="AM74" i="70" s="1"/>
  <c r="D44" i="70"/>
  <c r="D74" i="70" s="1"/>
  <c r="L44" i="70"/>
  <c r="L74" i="70" s="1"/>
  <c r="V44" i="70"/>
  <c r="V74" i="70" s="1"/>
  <c r="AE44" i="70"/>
  <c r="AE74" i="70" s="1"/>
  <c r="AN44" i="70"/>
  <c r="AN74" i="70" s="1"/>
  <c r="N44" i="70"/>
  <c r="N74" i="70" s="1"/>
  <c r="W44" i="70"/>
  <c r="W74" i="70" s="1"/>
  <c r="AF44" i="70"/>
  <c r="AF74" i="70" s="1"/>
  <c r="AO44" i="70"/>
  <c r="AO74" i="70" s="1"/>
  <c r="F44" i="70"/>
  <c r="F74" i="70" s="1"/>
  <c r="O44" i="70"/>
  <c r="O74" i="70" s="1"/>
  <c r="X44" i="70"/>
  <c r="X74" i="70" s="1"/>
  <c r="AG44" i="70"/>
  <c r="AG74" i="70" s="1"/>
  <c r="AP44" i="70"/>
  <c r="AP74" i="70" s="1"/>
  <c r="H44" i="70"/>
  <c r="H74" i="70" s="1"/>
  <c r="Q44" i="70"/>
  <c r="Q74" i="70" s="1"/>
  <c r="Z44" i="70"/>
  <c r="Z74" i="70" s="1"/>
  <c r="AI44" i="70"/>
  <c r="AI74" i="70" s="1"/>
  <c r="R44" i="70"/>
  <c r="R74" i="70" s="1"/>
  <c r="AQ44" i="70"/>
  <c r="AQ74" i="70" s="1"/>
  <c r="S44" i="70"/>
  <c r="S74" i="70" s="1"/>
  <c r="Y44" i="70"/>
  <c r="Y74" i="70" s="1"/>
  <c r="AA44" i="70"/>
  <c r="AA74" i="70" s="1"/>
  <c r="G44" i="70"/>
  <c r="G74" i="70" s="1"/>
  <c r="AB44" i="70"/>
  <c r="AB74" i="70" s="1"/>
  <c r="I44" i="70"/>
  <c r="I74" i="70" s="1"/>
  <c r="AH44" i="70"/>
  <c r="AH74" i="70" s="1"/>
  <c r="J44" i="70"/>
  <c r="J74" i="70" s="1"/>
  <c r="P44" i="70"/>
  <c r="P74" i="70" s="1"/>
  <c r="AJ44" i="70"/>
  <c r="AJ74" i="70" s="1"/>
  <c r="AL44" i="70"/>
  <c r="AL74" i="70" s="1"/>
  <c r="I44" i="66"/>
  <c r="I74" i="66" s="1"/>
  <c r="Q44" i="66"/>
  <c r="Q74" i="66" s="1"/>
  <c r="Y44" i="66"/>
  <c r="Y74" i="66" s="1"/>
  <c r="AG44" i="66"/>
  <c r="AG74" i="66" s="1"/>
  <c r="AO44" i="66"/>
  <c r="AO74" i="66" s="1"/>
  <c r="J44" i="66"/>
  <c r="J74" i="66" s="1"/>
  <c r="R44" i="66"/>
  <c r="R74" i="66" s="1"/>
  <c r="Z44" i="66"/>
  <c r="Z74" i="66" s="1"/>
  <c r="AH44" i="66"/>
  <c r="AH74" i="66" s="1"/>
  <c r="AP44" i="66"/>
  <c r="AP74" i="66" s="1"/>
  <c r="K44" i="66"/>
  <c r="K74" i="66" s="1"/>
  <c r="S44" i="66"/>
  <c r="S74" i="66" s="1"/>
  <c r="AA44" i="66"/>
  <c r="AA74" i="66" s="1"/>
  <c r="AI44" i="66"/>
  <c r="AI74" i="66" s="1"/>
  <c r="AQ44" i="66"/>
  <c r="AQ74" i="66" s="1"/>
  <c r="L44" i="66"/>
  <c r="L74" i="66" s="1"/>
  <c r="T44" i="66"/>
  <c r="T74" i="66" s="1"/>
  <c r="AB44" i="66"/>
  <c r="AB74" i="66" s="1"/>
  <c r="AJ44" i="66"/>
  <c r="AJ74" i="66" s="1"/>
  <c r="D44" i="66"/>
  <c r="D74" i="66" s="1"/>
  <c r="E44" i="66"/>
  <c r="E74" i="66" s="1"/>
  <c r="M44" i="66"/>
  <c r="M74" i="66" s="1"/>
  <c r="U44" i="66"/>
  <c r="U74" i="66" s="1"/>
  <c r="AC44" i="66"/>
  <c r="AC74" i="66" s="1"/>
  <c r="AK44" i="66"/>
  <c r="AK74" i="66" s="1"/>
  <c r="F44" i="66"/>
  <c r="F74" i="66" s="1"/>
  <c r="N44" i="66"/>
  <c r="N74" i="66" s="1"/>
  <c r="V44" i="66"/>
  <c r="V74" i="66" s="1"/>
  <c r="AD44" i="66"/>
  <c r="AD74" i="66" s="1"/>
  <c r="AL44" i="66"/>
  <c r="AL74" i="66" s="1"/>
  <c r="AE44" i="66"/>
  <c r="AE74" i="66" s="1"/>
  <c r="AF44" i="66"/>
  <c r="AF74" i="66" s="1"/>
  <c r="G44" i="66"/>
  <c r="G74" i="66" s="1"/>
  <c r="AM44" i="66"/>
  <c r="AM74" i="66" s="1"/>
  <c r="H44" i="66"/>
  <c r="H74" i="66" s="1"/>
  <c r="AN44" i="66"/>
  <c r="AN74" i="66" s="1"/>
  <c r="C74" i="66"/>
  <c r="O44" i="66"/>
  <c r="O74" i="66" s="1"/>
  <c r="P44" i="66"/>
  <c r="P74" i="66" s="1"/>
  <c r="W44" i="66"/>
  <c r="W74" i="66" s="1"/>
  <c r="X44" i="66"/>
  <c r="X74" i="66" s="1"/>
  <c r="E74" i="61"/>
  <c r="J74" i="61"/>
  <c r="AB74" i="61"/>
  <c r="C74" i="61"/>
  <c r="K74" i="61"/>
  <c r="AH74" i="61"/>
  <c r="L74" i="61"/>
  <c r="AI74" i="61"/>
  <c r="R74" i="61"/>
  <c r="AJ74" i="61"/>
  <c r="S74" i="61"/>
  <c r="AP74" i="61"/>
  <c r="T74" i="61"/>
  <c r="AQ74" i="61"/>
  <c r="AA74" i="61"/>
  <c r="Z74" i="61"/>
  <c r="D74" i="61"/>
  <c r="Q74" i="61"/>
  <c r="AE74" i="61"/>
  <c r="F74" i="61"/>
  <c r="I74" i="61"/>
  <c r="W74" i="61"/>
  <c r="AK74" i="61"/>
  <c r="AN74" i="61"/>
  <c r="O74" i="61"/>
  <c r="AC74" i="61"/>
  <c r="AF74" i="61"/>
  <c r="G74" i="61"/>
  <c r="U74" i="61"/>
  <c r="X74" i="61"/>
  <c r="AL74" i="61"/>
  <c r="M74" i="61"/>
  <c r="AO74" i="61"/>
  <c r="P74" i="61"/>
  <c r="AD74" i="61"/>
  <c r="AG74" i="61"/>
  <c r="H74" i="61"/>
  <c r="V74" i="61"/>
  <c r="Y74" i="61"/>
  <c r="AM74" i="61"/>
  <c r="N74" i="61"/>
  <c r="C52" i="54"/>
  <c r="D52" i="54"/>
  <c r="F52" i="54"/>
  <c r="G52" i="54"/>
  <c r="H52" i="54"/>
  <c r="I52" i="54"/>
  <c r="J52" i="54"/>
  <c r="K52" i="54"/>
  <c r="L52" i="54"/>
  <c r="M52" i="54"/>
  <c r="N52" i="54"/>
  <c r="O52" i="54"/>
  <c r="P52" i="54"/>
  <c r="Q52" i="54"/>
  <c r="R52" i="54"/>
  <c r="S52" i="54"/>
  <c r="T52" i="54"/>
  <c r="U52" i="54"/>
  <c r="V52" i="54"/>
  <c r="W52" i="54"/>
  <c r="X52" i="54"/>
  <c r="Y52" i="54"/>
  <c r="Z52" i="54"/>
  <c r="AA52" i="54"/>
  <c r="AB52" i="54"/>
  <c r="AC52" i="54"/>
  <c r="AD52" i="54"/>
  <c r="AE52" i="54"/>
  <c r="B52" i="54"/>
  <c r="A106" i="54"/>
  <c r="A64" i="54"/>
  <c r="A157" i="53"/>
  <c r="A66" i="54" l="1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65" i="54"/>
  <c r="D1" i="53"/>
  <c r="E1" i="53"/>
  <c r="F1" i="53"/>
  <c r="G1" i="53"/>
  <c r="H1" i="53"/>
  <c r="I1" i="53"/>
  <c r="J1" i="53"/>
  <c r="K1" i="53"/>
  <c r="L1" i="53"/>
  <c r="M1" i="53"/>
  <c r="N1" i="53"/>
  <c r="O1" i="53"/>
  <c r="P1" i="53"/>
  <c r="Q1" i="53"/>
  <c r="R1" i="53"/>
  <c r="S1" i="53"/>
  <c r="T1" i="53"/>
  <c r="U1" i="53"/>
  <c r="V1" i="53"/>
  <c r="W1" i="53"/>
  <c r="X1" i="53"/>
  <c r="Y1" i="53"/>
  <c r="Z1" i="53"/>
  <c r="AA1" i="53"/>
  <c r="AB1" i="53"/>
  <c r="AC1" i="53"/>
  <c r="AD1" i="53"/>
  <c r="AE1" i="53"/>
  <c r="AF1" i="53"/>
  <c r="B67" i="53"/>
  <c r="C4" i="54"/>
  <c r="D4" i="54"/>
  <c r="F4" i="54"/>
  <c r="G4" i="54"/>
  <c r="H4" i="54"/>
  <c r="I4" i="54"/>
  <c r="J4" i="54"/>
  <c r="K4" i="54"/>
  <c r="L4" i="54"/>
  <c r="M4" i="54"/>
  <c r="N4" i="54"/>
  <c r="O4" i="54"/>
  <c r="P4" i="54"/>
  <c r="Q4" i="54"/>
  <c r="R4" i="54"/>
  <c r="S4" i="54"/>
  <c r="T4" i="54"/>
  <c r="U4" i="54"/>
  <c r="V4" i="54"/>
  <c r="W4" i="54"/>
  <c r="X4" i="54"/>
  <c r="Y4" i="54"/>
  <c r="Z4" i="54"/>
  <c r="AA4" i="54"/>
  <c r="AB4" i="54"/>
  <c r="AC4" i="54"/>
  <c r="AD4" i="54"/>
  <c r="B4" i="54"/>
  <c r="C65" i="54" s="1"/>
  <c r="A117" i="53"/>
  <c r="A118" i="53"/>
  <c r="A119" i="53"/>
  <c r="A120" i="53"/>
  <c r="A121" i="53"/>
  <c r="A122" i="53"/>
  <c r="A123" i="53"/>
  <c r="A124" i="53"/>
  <c r="A125" i="53"/>
  <c r="A126" i="53"/>
  <c r="A127" i="53"/>
  <c r="A128" i="53"/>
  <c r="A129" i="53"/>
  <c r="A130" i="53"/>
  <c r="A131" i="53"/>
  <c r="A132" i="53"/>
  <c r="A133" i="53"/>
  <c r="A134" i="53"/>
  <c r="A135" i="53"/>
  <c r="A136" i="53"/>
  <c r="A137" i="53"/>
  <c r="A138" i="53"/>
  <c r="A139" i="53"/>
  <c r="A140" i="53"/>
  <c r="A141" i="53"/>
  <c r="A142" i="53"/>
  <c r="A143" i="53"/>
  <c r="A144" i="53"/>
  <c r="A145" i="53"/>
  <c r="A146" i="53"/>
  <c r="A147" i="53"/>
  <c r="A148" i="53"/>
  <c r="A149" i="53"/>
  <c r="A150" i="53"/>
  <c r="A151" i="53"/>
  <c r="A152" i="53"/>
  <c r="A153" i="53"/>
  <c r="A154" i="53"/>
  <c r="A155" i="53"/>
  <c r="A156" i="53"/>
  <c r="A116" i="53"/>
  <c r="C67" i="53"/>
  <c r="D67" i="53"/>
  <c r="E67" i="53"/>
  <c r="F67" i="53"/>
  <c r="G67" i="53"/>
  <c r="H67" i="53"/>
  <c r="I67" i="53"/>
  <c r="J67" i="53"/>
  <c r="K67" i="53"/>
  <c r="L67" i="53"/>
  <c r="M67" i="53"/>
  <c r="N67" i="53"/>
  <c r="O67" i="53"/>
  <c r="P67" i="53"/>
  <c r="Q67" i="53"/>
  <c r="R67" i="53"/>
  <c r="S67" i="53"/>
  <c r="T67" i="53"/>
  <c r="U67" i="53"/>
  <c r="V67" i="53"/>
  <c r="W67" i="53"/>
  <c r="X67" i="53"/>
  <c r="Y67" i="53"/>
  <c r="Z67" i="53"/>
  <c r="AA67" i="53"/>
  <c r="AB67" i="53"/>
  <c r="AC67" i="53"/>
  <c r="AD67" i="53"/>
  <c r="AE67" i="53"/>
  <c r="A54" i="53"/>
  <c r="A55" i="53"/>
  <c r="A56" i="53"/>
  <c r="A57" i="53"/>
  <c r="A58" i="53"/>
  <c r="A59" i="53"/>
  <c r="A60" i="53"/>
  <c r="A53" i="53"/>
  <c r="C110" i="53" l="1"/>
  <c r="K110" i="53"/>
  <c r="S110" i="53"/>
  <c r="AB110" i="53"/>
  <c r="AD110" i="53"/>
  <c r="I157" i="53" s="1"/>
  <c r="H188" i="53" s="1"/>
  <c r="D110" i="53"/>
  <c r="L110" i="53"/>
  <c r="T110" i="53"/>
  <c r="AC110" i="53"/>
  <c r="J157" i="53" s="1"/>
  <c r="I188" i="53" s="1"/>
  <c r="U110" i="53"/>
  <c r="E110" i="53"/>
  <c r="M110" i="53"/>
  <c r="F157" i="53" s="1"/>
  <c r="B44" i="68" s="1"/>
  <c r="B74" i="68" s="1"/>
  <c r="F110" i="53"/>
  <c r="N110" i="53"/>
  <c r="W110" i="53"/>
  <c r="AE110" i="53"/>
  <c r="K157" i="53" s="1"/>
  <c r="B44" i="71" s="1"/>
  <c r="B74" i="71" s="1"/>
  <c r="Y110" i="53"/>
  <c r="G110" i="53"/>
  <c r="O110" i="53"/>
  <c r="X110" i="53"/>
  <c r="H110" i="53"/>
  <c r="P110" i="53"/>
  <c r="I110" i="53"/>
  <c r="Q110" i="53"/>
  <c r="Z110" i="53"/>
  <c r="B110" i="53"/>
  <c r="J110" i="53"/>
  <c r="R110" i="53"/>
  <c r="AA110" i="53"/>
  <c r="F164" i="53"/>
  <c r="G164" i="53"/>
  <c r="H164" i="53"/>
  <c r="I164" i="53"/>
  <c r="J164" i="53"/>
  <c r="C164" i="53"/>
  <c r="B164" i="53"/>
  <c r="D164" i="53"/>
  <c r="E164" i="53"/>
  <c r="E157" i="53" l="1"/>
  <c r="B44" i="67" s="1"/>
  <c r="B74" i="67" s="1"/>
  <c r="E188" i="53"/>
  <c r="C157" i="53"/>
  <c r="B44" i="61" s="1"/>
  <c r="B74" i="61" s="1"/>
  <c r="D157" i="53"/>
  <c r="C188" i="53" s="1"/>
  <c r="H157" i="53"/>
  <c r="B44" i="70" s="1"/>
  <c r="B74" i="70" s="1"/>
  <c r="J188" i="53"/>
  <c r="D188" i="53" l="1"/>
  <c r="B188" i="53"/>
  <c r="B44" i="66"/>
  <c r="B74" i="66" s="1"/>
  <c r="G188" i="53"/>
  <c r="AG27" i="50" l="1"/>
  <c r="AG23" i="50"/>
  <c r="AG22" i="50"/>
  <c r="AD23" i="50"/>
  <c r="AC23" i="50"/>
  <c r="V89" i="50"/>
  <c r="AB23" i="50" s="1"/>
  <c r="V88" i="50"/>
  <c r="AB22" i="50" s="1"/>
  <c r="V80" i="50"/>
  <c r="Z23" i="50" s="1"/>
  <c r="V79" i="50"/>
  <c r="Z22" i="50" s="1"/>
  <c r="Y23" i="50"/>
  <c r="V74" i="50"/>
  <c r="Y27" i="50" s="1"/>
  <c r="V73" i="50"/>
  <c r="Y29" i="50" s="1"/>
  <c r="X23" i="50"/>
  <c r="X27" i="50"/>
  <c r="W24" i="50"/>
  <c r="W22" i="50"/>
  <c r="W23" i="50"/>
  <c r="V58" i="50"/>
  <c r="V23" i="50" s="1"/>
  <c r="V55" i="50"/>
  <c r="V11" i="50" s="1"/>
  <c r="V59" i="50"/>
  <c r="V24" i="50" s="1"/>
  <c r="V57" i="50"/>
  <c r="V21" i="50" s="1"/>
  <c r="V56" i="50"/>
  <c r="V17" i="50" s="1"/>
  <c r="L87" i="50"/>
  <c r="U34" i="50" s="1"/>
  <c r="L86" i="50"/>
  <c r="U33" i="50" s="1"/>
  <c r="L85" i="50"/>
  <c r="U32" i="50" s="1"/>
  <c r="L84" i="50"/>
  <c r="U31" i="50" s="1"/>
  <c r="L83" i="50"/>
  <c r="U22" i="50" s="1"/>
  <c r="L79" i="50"/>
  <c r="T23" i="50" s="1"/>
  <c r="L78" i="50"/>
  <c r="T22" i="50" s="1"/>
  <c r="L64" i="50"/>
  <c r="Q23" i="50" s="1"/>
  <c r="L63" i="50"/>
  <c r="Q26" i="50" s="1"/>
  <c r="L65" i="50"/>
  <c r="Q31" i="50" s="1"/>
  <c r="L66" i="50"/>
  <c r="Q32" i="50" s="1"/>
  <c r="P23" i="50"/>
  <c r="P26" i="50"/>
  <c r="O23" i="50"/>
  <c r="L23" i="50"/>
  <c r="K23" i="50"/>
  <c r="I23" i="50"/>
  <c r="J23" i="50"/>
  <c r="C78" i="50"/>
  <c r="H28" i="50" s="1"/>
  <c r="C77" i="50"/>
  <c r="H23" i="50" s="1"/>
  <c r="D22" i="50"/>
  <c r="G27" i="50"/>
  <c r="G22" i="50"/>
  <c r="E22" i="50" l="1"/>
  <c r="E27" i="50"/>
  <c r="F22" i="50"/>
  <c r="F27" i="50"/>
  <c r="C22" i="50" l="1"/>
  <c r="B2" i="50"/>
  <c r="D2" i="50"/>
  <c r="E2" i="50"/>
  <c r="F2" i="50"/>
  <c r="G2" i="50"/>
  <c r="H2" i="50"/>
  <c r="I2" i="50"/>
  <c r="J2" i="50"/>
  <c r="K2" i="50"/>
  <c r="L2" i="50"/>
  <c r="M2" i="50"/>
  <c r="N2" i="50"/>
  <c r="O2" i="50"/>
  <c r="P2" i="50"/>
  <c r="Q2" i="50"/>
  <c r="R2" i="50"/>
  <c r="S2" i="50"/>
  <c r="T2" i="50"/>
  <c r="U2" i="50"/>
  <c r="V2" i="50"/>
  <c r="W2" i="50"/>
  <c r="X2" i="50"/>
  <c r="Y2" i="50"/>
  <c r="Z2" i="50"/>
  <c r="AA2" i="50"/>
  <c r="AB2" i="50"/>
  <c r="AC2" i="50"/>
  <c r="AD2" i="50"/>
  <c r="AE2" i="50"/>
  <c r="AF2" i="50"/>
  <c r="AG2" i="50"/>
  <c r="C2" i="50" l="1"/>
  <c r="J64" i="100" l="1"/>
  <c r="I112" i="100" s="1"/>
  <c r="J106" i="100"/>
  <c r="I136" i="100" s="1"/>
  <c r="J64" i="54"/>
  <c r="I112" i="54" s="1"/>
  <c r="J106" i="54"/>
  <c r="I136" i="54" s="1"/>
  <c r="H12" i="65"/>
  <c r="P12" i="65"/>
  <c r="X12" i="65"/>
  <c r="AF12" i="65"/>
  <c r="AN12" i="65"/>
  <c r="I12" i="65"/>
  <c r="Q12" i="65"/>
  <c r="Y12" i="65"/>
  <c r="AG12" i="65"/>
  <c r="AO12" i="65"/>
  <c r="J12" i="65"/>
  <c r="R12" i="65"/>
  <c r="Z12" i="65"/>
  <c r="AH12" i="65"/>
  <c r="AP12" i="65"/>
  <c r="K12" i="65"/>
  <c r="S12" i="65"/>
  <c r="AA12" i="65"/>
  <c r="AI12" i="65"/>
  <c r="AQ12" i="65"/>
  <c r="L12" i="65"/>
  <c r="T12" i="65"/>
  <c r="AB12" i="65"/>
  <c r="AJ12" i="65"/>
  <c r="E12" i="65"/>
  <c r="M12" i="65"/>
  <c r="U12" i="65"/>
  <c r="AC12" i="65"/>
  <c r="AK12" i="65"/>
  <c r="F12" i="65"/>
  <c r="N12" i="65"/>
  <c r="V12" i="65"/>
  <c r="AD12" i="65"/>
  <c r="AL12" i="65"/>
  <c r="AE12" i="65"/>
  <c r="AM12" i="65"/>
  <c r="O12" i="65"/>
  <c r="G12" i="65"/>
  <c r="W12" i="65"/>
  <c r="H112" i="100"/>
  <c r="I106" i="100"/>
  <c r="H136" i="100" s="1"/>
  <c r="I64" i="54"/>
  <c r="H112" i="54" s="1"/>
  <c r="I106" i="54"/>
  <c r="H136" i="54" s="1"/>
  <c r="F64" i="100"/>
  <c r="E112" i="100" s="1"/>
  <c r="F106" i="100"/>
  <c r="E136" i="100" s="1"/>
  <c r="F106" i="54"/>
  <c r="E136" i="54" s="1"/>
  <c r="F64" i="54"/>
  <c r="E112" i="54" s="1"/>
  <c r="K64" i="100"/>
  <c r="J112" i="100" s="1"/>
  <c r="K106" i="100"/>
  <c r="J136" i="100" s="1"/>
  <c r="K106" i="54"/>
  <c r="J136" i="54" s="1"/>
  <c r="K64" i="54"/>
  <c r="J112" i="54" s="1"/>
  <c r="C64" i="100"/>
  <c r="C106" i="100"/>
  <c r="C64" i="54"/>
  <c r="C106" i="54"/>
  <c r="AC24" i="99" l="1"/>
  <c r="AB87" i="99" s="1"/>
  <c r="AC38" i="99"/>
  <c r="AB101" i="99" s="1"/>
  <c r="AC28" i="99"/>
  <c r="AB91" i="99" s="1"/>
  <c r="AC5" i="99"/>
  <c r="AB68" i="99" s="1"/>
  <c r="AC16" i="99"/>
  <c r="AB79" i="99" s="1"/>
  <c r="AC10" i="99"/>
  <c r="AB73" i="99" s="1"/>
  <c r="AC45" i="99"/>
  <c r="AB108" i="99" s="1"/>
  <c r="AC39" i="99"/>
  <c r="AC35" i="99"/>
  <c r="AB98" i="99" s="1"/>
  <c r="AC43" i="99"/>
  <c r="AB106" i="99" s="1"/>
  <c r="AC37" i="99"/>
  <c r="AB100" i="99" s="1"/>
  <c r="AC22" i="99"/>
  <c r="AB85" i="99" s="1"/>
  <c r="AC41" i="99"/>
  <c r="AB104" i="99" s="1"/>
  <c r="AC34" i="99"/>
  <c r="AB97" i="99" s="1"/>
  <c r="AC33" i="99"/>
  <c r="AB96" i="99" s="1"/>
  <c r="AC23" i="99"/>
  <c r="AB86" i="99" s="1"/>
  <c r="AC8" i="99"/>
  <c r="AB71" i="99" s="1"/>
  <c r="AC30" i="99"/>
  <c r="AC21" i="99"/>
  <c r="AB84" i="99" s="1"/>
  <c r="AC29" i="99"/>
  <c r="AC14" i="99"/>
  <c r="AB77" i="99" s="1"/>
  <c r="AC20" i="99"/>
  <c r="AB83" i="99" s="1"/>
  <c r="AC19" i="99"/>
  <c r="AB82" i="99" s="1"/>
  <c r="AC25" i="99"/>
  <c r="AB88" i="99" s="1"/>
  <c r="AC17" i="99"/>
  <c r="AB80" i="99" s="1"/>
  <c r="AC15" i="99"/>
  <c r="AB78" i="99" s="1"/>
  <c r="AC31" i="99"/>
  <c r="AB94" i="99" s="1"/>
  <c r="AC7" i="99"/>
  <c r="AB70" i="99" s="1"/>
  <c r="AC42" i="99"/>
  <c r="AB105" i="99" s="1"/>
  <c r="AC13" i="99"/>
  <c r="AB76" i="99" s="1"/>
  <c r="AC27" i="99"/>
  <c r="AB90" i="99" s="1"/>
  <c r="AC44" i="99"/>
  <c r="AB107" i="99" s="1"/>
  <c r="AC18" i="99"/>
  <c r="AC12" i="99"/>
  <c r="AB75" i="99" s="1"/>
  <c r="AC36" i="99"/>
  <c r="AB99" i="99" s="1"/>
  <c r="AC40" i="99"/>
  <c r="AB103" i="99" s="1"/>
  <c r="AC32" i="99"/>
  <c r="AB95" i="99" s="1"/>
  <c r="AC26" i="99"/>
  <c r="AB89" i="99" s="1"/>
  <c r="AC11" i="99"/>
  <c r="AB74" i="99" s="1"/>
  <c r="AC9" i="99"/>
  <c r="AB72" i="99" s="1"/>
  <c r="AC6" i="99"/>
  <c r="AB69" i="99" s="1"/>
  <c r="F136" i="54"/>
  <c r="R19" i="99"/>
  <c r="Q82" i="99" s="1"/>
  <c r="R38" i="99"/>
  <c r="Q101" i="99" s="1"/>
  <c r="R43" i="99"/>
  <c r="Q106" i="99" s="1"/>
  <c r="R14" i="99"/>
  <c r="Q77" i="99" s="1"/>
  <c r="R27" i="99"/>
  <c r="Q90" i="99" s="1"/>
  <c r="R23" i="99"/>
  <c r="Q86" i="99" s="1"/>
  <c r="R39" i="99"/>
  <c r="Q102" i="99" s="1"/>
  <c r="R10" i="99"/>
  <c r="Q73" i="99" s="1"/>
  <c r="R9" i="99"/>
  <c r="Q72" i="99" s="1"/>
  <c r="R40" i="99"/>
  <c r="Q103" i="99" s="1"/>
  <c r="R6" i="99"/>
  <c r="Q69" i="99" s="1"/>
  <c r="R26" i="99"/>
  <c r="Q89" i="99" s="1"/>
  <c r="R34" i="99"/>
  <c r="Q97" i="99" s="1"/>
  <c r="R33" i="99"/>
  <c r="Q96" i="99" s="1"/>
  <c r="R15" i="99"/>
  <c r="Q78" i="99" s="1"/>
  <c r="R44" i="99"/>
  <c r="Q107" i="99" s="1"/>
  <c r="R30" i="99"/>
  <c r="Q93" i="99" s="1"/>
  <c r="R32" i="99"/>
  <c r="Q95" i="99" s="1"/>
  <c r="R31" i="99"/>
  <c r="Q94" i="99" s="1"/>
  <c r="R12" i="99"/>
  <c r="Q75" i="99" s="1"/>
  <c r="R25" i="99"/>
  <c r="Q88" i="99" s="1"/>
  <c r="R42" i="99"/>
  <c r="Q105" i="99" s="1"/>
  <c r="R20" i="99"/>
  <c r="Q83" i="99" s="1"/>
  <c r="R13" i="99"/>
  <c r="Q76" i="99" s="1"/>
  <c r="R7" i="99"/>
  <c r="Q70" i="99" s="1"/>
  <c r="R28" i="99"/>
  <c r="Q91" i="99" s="1"/>
  <c r="R22" i="99"/>
  <c r="Q85" i="99" s="1"/>
  <c r="R41" i="99"/>
  <c r="Q104" i="99" s="1"/>
  <c r="R16" i="99"/>
  <c r="Q79" i="99" s="1"/>
  <c r="R5" i="99"/>
  <c r="R8" i="99"/>
  <c r="Q71" i="99" s="1"/>
  <c r="R21" i="99"/>
  <c r="Q84" i="99" s="1"/>
  <c r="R29" i="99"/>
  <c r="Q92" i="99" s="1"/>
  <c r="R17" i="99"/>
  <c r="Q80" i="99" s="1"/>
  <c r="R37" i="99"/>
  <c r="Q100" i="99" s="1"/>
  <c r="R45" i="99"/>
  <c r="Q108" i="99" s="1"/>
  <c r="R24" i="99"/>
  <c r="Q87" i="99" s="1"/>
  <c r="R36" i="99"/>
  <c r="R11" i="99"/>
  <c r="Q74" i="99" s="1"/>
  <c r="R35" i="99"/>
  <c r="Q98" i="99" s="1"/>
  <c r="R18" i="99"/>
  <c r="D106" i="54"/>
  <c r="C136" i="54" s="1"/>
  <c r="N43" i="53"/>
  <c r="M107" i="53" s="1"/>
  <c r="F154" i="53" s="1"/>
  <c r="B41" i="68" s="1"/>
  <c r="N23" i="53"/>
  <c r="M87" i="53" s="1"/>
  <c r="F134" i="53" s="1"/>
  <c r="B21" i="68" s="1"/>
  <c r="N22" i="53"/>
  <c r="M86" i="53" s="1"/>
  <c r="F133" i="53" s="1"/>
  <c r="B20" i="68" s="1"/>
  <c r="N19" i="53"/>
  <c r="M83" i="53" s="1"/>
  <c r="F130" i="53" s="1"/>
  <c r="N15" i="53"/>
  <c r="M79" i="53" s="1"/>
  <c r="F126" i="53" s="1"/>
  <c r="B13" i="68" s="1"/>
  <c r="N10" i="53"/>
  <c r="M74" i="53" s="1"/>
  <c r="F121" i="53" s="1"/>
  <c r="B8" i="68" s="1"/>
  <c r="N30" i="53"/>
  <c r="M94" i="53" s="1"/>
  <c r="F141" i="53" s="1"/>
  <c r="N18" i="53"/>
  <c r="M82" i="53" s="1"/>
  <c r="F129" i="53" s="1"/>
  <c r="B16" i="68" s="1"/>
  <c r="N8" i="53"/>
  <c r="M72" i="53" s="1"/>
  <c r="F119" i="53" s="1"/>
  <c r="B6" i="68" s="1"/>
  <c r="N12" i="53"/>
  <c r="M76" i="53" s="1"/>
  <c r="F123" i="53" s="1"/>
  <c r="N27" i="53"/>
  <c r="M91" i="53" s="1"/>
  <c r="F138" i="53" s="1"/>
  <c r="B25" i="68" s="1"/>
  <c r="N38" i="53"/>
  <c r="M102" i="53" s="1"/>
  <c r="F149" i="53" s="1"/>
  <c r="N34" i="53"/>
  <c r="M98" i="53" s="1"/>
  <c r="F145" i="53" s="1"/>
  <c r="N39" i="53"/>
  <c r="M103" i="53" s="1"/>
  <c r="F150" i="53" s="1"/>
  <c r="B37" i="68" s="1"/>
  <c r="N16" i="53"/>
  <c r="M80" i="53" s="1"/>
  <c r="F127" i="53" s="1"/>
  <c r="N9" i="53"/>
  <c r="M73" i="53" s="1"/>
  <c r="F120" i="53" s="1"/>
  <c r="B7" i="68" s="1"/>
  <c r="N31" i="53"/>
  <c r="M95" i="53" s="1"/>
  <c r="F142" i="53" s="1"/>
  <c r="N35" i="53"/>
  <c r="M99" i="53" s="1"/>
  <c r="F146" i="53" s="1"/>
  <c r="N24" i="53"/>
  <c r="M88" i="53" s="1"/>
  <c r="F135" i="53" s="1"/>
  <c r="N5" i="53"/>
  <c r="M69" i="53" s="1"/>
  <c r="F116" i="53" s="1"/>
  <c r="N17" i="53"/>
  <c r="M81" i="53" s="1"/>
  <c r="F128" i="53" s="1"/>
  <c r="B15" i="68" s="1"/>
  <c r="N28" i="53"/>
  <c r="M92" i="53" s="1"/>
  <c r="F139" i="53" s="1"/>
  <c r="N11" i="53"/>
  <c r="M75" i="53" s="1"/>
  <c r="F122" i="53" s="1"/>
  <c r="B9" i="68" s="1"/>
  <c r="N44" i="53"/>
  <c r="M108" i="53" s="1"/>
  <c r="F155" i="53" s="1"/>
  <c r="N32" i="53"/>
  <c r="M96" i="53" s="1"/>
  <c r="F143" i="53" s="1"/>
  <c r="N13" i="53"/>
  <c r="M77" i="53" s="1"/>
  <c r="F124" i="53" s="1"/>
  <c r="B11" i="68" s="1"/>
  <c r="N29" i="53"/>
  <c r="M93" i="53" s="1"/>
  <c r="F140" i="53" s="1"/>
  <c r="N36" i="53"/>
  <c r="M100" i="53" s="1"/>
  <c r="F147" i="53" s="1"/>
  <c r="N40" i="53"/>
  <c r="M104" i="53" s="1"/>
  <c r="F151" i="53" s="1"/>
  <c r="N6" i="53"/>
  <c r="M70" i="53" s="1"/>
  <c r="F117" i="53" s="1"/>
  <c r="N21" i="53"/>
  <c r="M85" i="53" s="1"/>
  <c r="F132" i="53" s="1"/>
  <c r="N37" i="53"/>
  <c r="M101" i="53" s="1"/>
  <c r="F148" i="53" s="1"/>
  <c r="N33" i="53"/>
  <c r="M97" i="53" s="1"/>
  <c r="F144" i="53" s="1"/>
  <c r="N7" i="53"/>
  <c r="M71" i="53" s="1"/>
  <c r="F118" i="53" s="1"/>
  <c r="N14" i="53"/>
  <c r="M78" i="53" s="1"/>
  <c r="F125" i="53" s="1"/>
  <c r="B12" i="68" s="1"/>
  <c r="N26" i="53"/>
  <c r="M90" i="53" s="1"/>
  <c r="F137" i="53" s="1"/>
  <c r="B24" i="68" s="1"/>
  <c r="N20" i="53"/>
  <c r="M84" i="53" s="1"/>
  <c r="F131" i="53" s="1"/>
  <c r="B18" i="68" s="1"/>
  <c r="N41" i="53"/>
  <c r="M105" i="53" s="1"/>
  <c r="F152" i="53" s="1"/>
  <c r="N45" i="53"/>
  <c r="M109" i="53" s="1"/>
  <c r="F156" i="53" s="1"/>
  <c r="B43" i="68" s="1"/>
  <c r="N42" i="53"/>
  <c r="M106" i="53" s="1"/>
  <c r="F153" i="53" s="1"/>
  <c r="B40" i="68" s="1"/>
  <c r="N25" i="53"/>
  <c r="M89" i="53" s="1"/>
  <c r="F136" i="53" s="1"/>
  <c r="F70" i="54"/>
  <c r="E35" i="99"/>
  <c r="D98" i="99" s="1"/>
  <c r="E23" i="99"/>
  <c r="D86" i="99" s="1"/>
  <c r="E14" i="99"/>
  <c r="D77" i="99" s="1"/>
  <c r="E37" i="99"/>
  <c r="D100" i="99" s="1"/>
  <c r="E31" i="99"/>
  <c r="D94" i="99" s="1"/>
  <c r="E40" i="99"/>
  <c r="D103" i="99" s="1"/>
  <c r="E18" i="99"/>
  <c r="D81" i="99" s="1"/>
  <c r="E27" i="99"/>
  <c r="D90" i="99" s="1"/>
  <c r="E15" i="99"/>
  <c r="D78" i="99" s="1"/>
  <c r="E34" i="99"/>
  <c r="D97" i="99" s="1"/>
  <c r="E21" i="99"/>
  <c r="D84" i="99" s="1"/>
  <c r="E26" i="99"/>
  <c r="D89" i="99" s="1"/>
  <c r="E30" i="99"/>
  <c r="D93" i="99" s="1"/>
  <c r="E17" i="99"/>
  <c r="D80" i="99" s="1"/>
  <c r="E8" i="99"/>
  <c r="D71" i="99" s="1"/>
  <c r="E12" i="99"/>
  <c r="D75" i="99" s="1"/>
  <c r="E16" i="99"/>
  <c r="D79" i="99" s="1"/>
  <c r="E43" i="99"/>
  <c r="D106" i="99" s="1"/>
  <c r="E13" i="99"/>
  <c r="D76" i="99" s="1"/>
  <c r="E19" i="99"/>
  <c r="D82" i="99" s="1"/>
  <c r="E42" i="99"/>
  <c r="D105" i="99" s="1"/>
  <c r="E39" i="99"/>
  <c r="D102" i="99" s="1"/>
  <c r="E9" i="99"/>
  <c r="D72" i="99" s="1"/>
  <c r="E33" i="99"/>
  <c r="D96" i="99" s="1"/>
  <c r="E7" i="99"/>
  <c r="D70" i="99" s="1"/>
  <c r="E6" i="99"/>
  <c r="D69" i="99" s="1"/>
  <c r="E41" i="99"/>
  <c r="D104" i="99" s="1"/>
  <c r="E32" i="99"/>
  <c r="D95" i="99" s="1"/>
  <c r="E5" i="99"/>
  <c r="D68" i="99" s="1"/>
  <c r="E20" i="99"/>
  <c r="D83" i="99" s="1"/>
  <c r="E38" i="99"/>
  <c r="D101" i="99" s="1"/>
  <c r="E29" i="99"/>
  <c r="D92" i="99" s="1"/>
  <c r="E28" i="99"/>
  <c r="D91" i="99" s="1"/>
  <c r="E24" i="99"/>
  <c r="D87" i="99" s="1"/>
  <c r="E10" i="99"/>
  <c r="D73" i="99" s="1"/>
  <c r="E36" i="99"/>
  <c r="D99" i="99" s="1"/>
  <c r="E11" i="99"/>
  <c r="D74" i="99" s="1"/>
  <c r="E45" i="99"/>
  <c r="D108" i="99" s="1"/>
  <c r="E22" i="99"/>
  <c r="D85" i="99" s="1"/>
  <c r="E44" i="99"/>
  <c r="D107" i="99" s="1"/>
  <c r="E25" i="99"/>
  <c r="D88" i="99" s="1"/>
  <c r="T41" i="53"/>
  <c r="S105" i="53" s="1"/>
  <c r="T13" i="53"/>
  <c r="S77" i="53" s="1"/>
  <c r="T17" i="53"/>
  <c r="S81" i="53" s="1"/>
  <c r="T12" i="53"/>
  <c r="S76" i="53" s="1"/>
  <c r="T29" i="53"/>
  <c r="S93" i="53" s="1"/>
  <c r="T27" i="53"/>
  <c r="S91" i="53" s="1"/>
  <c r="T21" i="53"/>
  <c r="S85" i="53" s="1"/>
  <c r="T6" i="53"/>
  <c r="S70" i="53" s="1"/>
  <c r="T30" i="53"/>
  <c r="S94" i="53" s="1"/>
  <c r="T44" i="53"/>
  <c r="S108" i="53" s="1"/>
  <c r="T39" i="53"/>
  <c r="S103" i="53" s="1"/>
  <c r="T10" i="53"/>
  <c r="S74" i="53" s="1"/>
  <c r="T14" i="53"/>
  <c r="S78" i="53" s="1"/>
  <c r="T38" i="53"/>
  <c r="S102" i="53" s="1"/>
  <c r="T37" i="53"/>
  <c r="S101" i="53" s="1"/>
  <c r="T18" i="53"/>
  <c r="S82" i="53" s="1"/>
  <c r="T11" i="53"/>
  <c r="S75" i="53" s="1"/>
  <c r="T20" i="53"/>
  <c r="S84" i="53" s="1"/>
  <c r="T7" i="53"/>
  <c r="S71" i="53" s="1"/>
  <c r="T19" i="53"/>
  <c r="S83" i="53" s="1"/>
  <c r="T43" i="53"/>
  <c r="S107" i="53" s="1"/>
  <c r="T40" i="53"/>
  <c r="S104" i="53" s="1"/>
  <c r="T45" i="53"/>
  <c r="S109" i="53" s="1"/>
  <c r="T8" i="53"/>
  <c r="S72" i="53" s="1"/>
  <c r="T15" i="53"/>
  <c r="S79" i="53" s="1"/>
  <c r="T31" i="53"/>
  <c r="S95" i="53" s="1"/>
  <c r="T32" i="53"/>
  <c r="S96" i="53" s="1"/>
  <c r="T16" i="53"/>
  <c r="S80" i="53" s="1"/>
  <c r="T23" i="53"/>
  <c r="S87" i="53" s="1"/>
  <c r="T22" i="53"/>
  <c r="S86" i="53" s="1"/>
  <c r="T25" i="53"/>
  <c r="S89" i="53" s="1"/>
  <c r="T42" i="53"/>
  <c r="S106" i="53" s="1"/>
  <c r="T5" i="53"/>
  <c r="S69" i="53" s="1"/>
  <c r="T9" i="53"/>
  <c r="S73" i="53" s="1"/>
  <c r="T28" i="53"/>
  <c r="S92" i="53" s="1"/>
  <c r="T26" i="53"/>
  <c r="S90" i="53" s="1"/>
  <c r="T36" i="53"/>
  <c r="S100" i="53" s="1"/>
  <c r="T35" i="53"/>
  <c r="S99" i="53" s="1"/>
  <c r="T34" i="53"/>
  <c r="S98" i="53" s="1"/>
  <c r="T33" i="53"/>
  <c r="S97" i="53" s="1"/>
  <c r="T24" i="53"/>
  <c r="S88" i="53" s="1"/>
  <c r="Q43" i="53"/>
  <c r="P107" i="53" s="1"/>
  <c r="Q7" i="53"/>
  <c r="P71" i="53" s="1"/>
  <c r="Q22" i="53"/>
  <c r="P86" i="53" s="1"/>
  <c r="Q30" i="53"/>
  <c r="P94" i="53" s="1"/>
  <c r="Q37" i="53"/>
  <c r="P101" i="53" s="1"/>
  <c r="Q39" i="53"/>
  <c r="P103" i="53" s="1"/>
  <c r="Q44" i="53"/>
  <c r="P108" i="53" s="1"/>
  <c r="Q33" i="53"/>
  <c r="P97" i="53" s="1"/>
  <c r="Q45" i="53"/>
  <c r="P109" i="53" s="1"/>
  <c r="Q15" i="53"/>
  <c r="P79" i="53" s="1"/>
  <c r="Q27" i="53"/>
  <c r="P91" i="53" s="1"/>
  <c r="Q38" i="53"/>
  <c r="P102" i="53" s="1"/>
  <c r="Q34" i="53"/>
  <c r="P98" i="53" s="1"/>
  <c r="Q24" i="53"/>
  <c r="P88" i="53" s="1"/>
  <c r="Q12" i="53"/>
  <c r="P76" i="53" s="1"/>
  <c r="Q8" i="53"/>
  <c r="P72" i="53" s="1"/>
  <c r="Q21" i="53"/>
  <c r="P85" i="53" s="1"/>
  <c r="Q42" i="53"/>
  <c r="P106" i="53" s="1"/>
  <c r="Q20" i="53"/>
  <c r="P84" i="53" s="1"/>
  <c r="Q16" i="53"/>
  <c r="P80" i="53" s="1"/>
  <c r="Q35" i="53"/>
  <c r="P99" i="53" s="1"/>
  <c r="Q31" i="53"/>
  <c r="P95" i="53" s="1"/>
  <c r="Q41" i="53"/>
  <c r="P105" i="53" s="1"/>
  <c r="Q19" i="53"/>
  <c r="P83" i="53" s="1"/>
  <c r="Q9" i="53"/>
  <c r="P73" i="53" s="1"/>
  <c r="Q5" i="53"/>
  <c r="P69" i="53" s="1"/>
  <c r="Q23" i="53"/>
  <c r="P87" i="53" s="1"/>
  <c r="Q11" i="53"/>
  <c r="P75" i="53" s="1"/>
  <c r="Q17" i="53"/>
  <c r="P81" i="53" s="1"/>
  <c r="Q13" i="53"/>
  <c r="P77" i="53" s="1"/>
  <c r="Q32" i="53"/>
  <c r="P96" i="53" s="1"/>
  <c r="Q28" i="53"/>
  <c r="P92" i="53" s="1"/>
  <c r="Q40" i="53"/>
  <c r="P104" i="53" s="1"/>
  <c r="Q6" i="53"/>
  <c r="P70" i="53" s="1"/>
  <c r="Q10" i="53"/>
  <c r="P74" i="53" s="1"/>
  <c r="Q26" i="53"/>
  <c r="P90" i="53" s="1"/>
  <c r="Q36" i="53"/>
  <c r="P100" i="53" s="1"/>
  <c r="Q14" i="53"/>
  <c r="P78" i="53" s="1"/>
  <c r="Q18" i="53"/>
  <c r="P82" i="53" s="1"/>
  <c r="Q29" i="53"/>
  <c r="P93" i="53" s="1"/>
  <c r="Q25" i="53"/>
  <c r="P89" i="53" s="1"/>
  <c r="M37" i="53"/>
  <c r="L101" i="53" s="1"/>
  <c r="M8" i="53"/>
  <c r="L72" i="53" s="1"/>
  <c r="M12" i="53"/>
  <c r="L76" i="53" s="1"/>
  <c r="M27" i="53"/>
  <c r="L91" i="53" s="1"/>
  <c r="M35" i="53"/>
  <c r="L99" i="53" s="1"/>
  <c r="M42" i="53"/>
  <c r="L106" i="53" s="1"/>
  <c r="M16" i="53"/>
  <c r="L80" i="53" s="1"/>
  <c r="M20" i="53"/>
  <c r="L84" i="53" s="1"/>
  <c r="M31" i="53"/>
  <c r="L95" i="53" s="1"/>
  <c r="M19" i="53"/>
  <c r="L83" i="53" s="1"/>
  <c r="M39" i="53"/>
  <c r="L103" i="53" s="1"/>
  <c r="M24" i="53"/>
  <c r="L88" i="53" s="1"/>
  <c r="M9" i="53"/>
  <c r="L73" i="53" s="1"/>
  <c r="M28" i="53"/>
  <c r="L92" i="53" s="1"/>
  <c r="M22" i="53"/>
  <c r="L86" i="53" s="1"/>
  <c r="M5" i="53"/>
  <c r="L69" i="53" s="1"/>
  <c r="M17" i="53"/>
  <c r="L81" i="53" s="1"/>
  <c r="M36" i="53"/>
  <c r="L100" i="53" s="1"/>
  <c r="M23" i="53"/>
  <c r="L87" i="53" s="1"/>
  <c r="M44" i="53"/>
  <c r="L108" i="53" s="1"/>
  <c r="M7" i="53"/>
  <c r="L71" i="53" s="1"/>
  <c r="M13" i="53"/>
  <c r="L77" i="53" s="1"/>
  <c r="M6" i="53"/>
  <c r="L70" i="53" s="1"/>
  <c r="M33" i="53"/>
  <c r="L97" i="53" s="1"/>
  <c r="M32" i="53"/>
  <c r="L96" i="53" s="1"/>
  <c r="M43" i="53"/>
  <c r="L107" i="53" s="1"/>
  <c r="M21" i="53"/>
  <c r="L85" i="53" s="1"/>
  <c r="M14" i="53"/>
  <c r="L78" i="53" s="1"/>
  <c r="M15" i="53"/>
  <c r="L79" i="53" s="1"/>
  <c r="M45" i="53"/>
  <c r="L109" i="53" s="1"/>
  <c r="M41" i="53"/>
  <c r="L105" i="53" s="1"/>
  <c r="M10" i="53"/>
  <c r="L74" i="53" s="1"/>
  <c r="M26" i="53"/>
  <c r="L90" i="53" s="1"/>
  <c r="M30" i="53"/>
  <c r="L94" i="53" s="1"/>
  <c r="M29" i="53"/>
  <c r="L93" i="53" s="1"/>
  <c r="M11" i="53"/>
  <c r="L75" i="53" s="1"/>
  <c r="M18" i="53"/>
  <c r="L82" i="53" s="1"/>
  <c r="M34" i="53"/>
  <c r="L98" i="53" s="1"/>
  <c r="M38" i="53"/>
  <c r="L102" i="53" s="1"/>
  <c r="M40" i="53"/>
  <c r="L104" i="53" s="1"/>
  <c r="M25" i="53"/>
  <c r="E64" i="100"/>
  <c r="D112" i="100" s="1"/>
  <c r="AB44" i="53"/>
  <c r="AA108" i="53" s="1"/>
  <c r="AB42" i="53"/>
  <c r="AA106" i="53" s="1"/>
  <c r="AB8" i="53"/>
  <c r="AA72" i="53" s="1"/>
  <c r="AB15" i="53"/>
  <c r="AA79" i="53" s="1"/>
  <c r="AB24" i="53"/>
  <c r="AA88" i="53" s="1"/>
  <c r="AB38" i="53"/>
  <c r="AA102" i="53" s="1"/>
  <c r="AB16" i="53"/>
  <c r="AA80" i="53" s="1"/>
  <c r="AB23" i="53"/>
  <c r="AA87" i="53" s="1"/>
  <c r="AB31" i="53"/>
  <c r="AA95" i="53" s="1"/>
  <c r="AB35" i="53"/>
  <c r="AA99" i="53" s="1"/>
  <c r="AB41" i="53"/>
  <c r="AA105" i="53" s="1"/>
  <c r="AB5" i="53"/>
  <c r="AA69" i="53" s="1"/>
  <c r="AB9" i="53"/>
  <c r="AA73" i="53" s="1"/>
  <c r="AB28" i="53"/>
  <c r="AA92" i="53" s="1"/>
  <c r="AB43" i="53"/>
  <c r="AA107" i="53" s="1"/>
  <c r="AB13" i="53"/>
  <c r="AA77" i="53" s="1"/>
  <c r="AB17" i="53"/>
  <c r="AA81" i="53" s="1"/>
  <c r="AB36" i="53"/>
  <c r="AA100" i="53" s="1"/>
  <c r="AB26" i="53"/>
  <c r="AA90" i="53" s="1"/>
  <c r="AB45" i="53"/>
  <c r="AA109" i="53" s="1"/>
  <c r="AB21" i="53"/>
  <c r="AA85" i="53" s="1"/>
  <c r="AB6" i="53"/>
  <c r="AA70" i="53" s="1"/>
  <c r="AB33" i="53"/>
  <c r="AA97" i="53" s="1"/>
  <c r="AB32" i="53"/>
  <c r="AA96" i="53" s="1"/>
  <c r="AB37" i="53"/>
  <c r="AA101" i="53" s="1"/>
  <c r="AB39" i="53"/>
  <c r="AA103" i="53" s="1"/>
  <c r="AB34" i="53"/>
  <c r="AA98" i="53" s="1"/>
  <c r="AB10" i="53"/>
  <c r="AA74" i="53" s="1"/>
  <c r="AB14" i="53"/>
  <c r="AA78" i="53" s="1"/>
  <c r="AB12" i="53"/>
  <c r="AA76" i="53" s="1"/>
  <c r="AB22" i="53"/>
  <c r="AA86" i="53" s="1"/>
  <c r="AB40" i="53"/>
  <c r="AA104" i="53" s="1"/>
  <c r="AB18" i="53"/>
  <c r="AA82" i="53" s="1"/>
  <c r="AB11" i="53"/>
  <c r="AA75" i="53" s="1"/>
  <c r="AB19" i="53"/>
  <c r="AA83" i="53" s="1"/>
  <c r="AB27" i="53"/>
  <c r="AA91" i="53" s="1"/>
  <c r="AB7" i="53"/>
  <c r="AA71" i="53" s="1"/>
  <c r="AB20" i="53"/>
  <c r="AA84" i="53" s="1"/>
  <c r="AB30" i="53"/>
  <c r="AA94" i="53" s="1"/>
  <c r="AB29" i="53"/>
  <c r="AA93" i="53" s="1"/>
  <c r="AB25" i="53"/>
  <c r="AA89" i="53" s="1"/>
  <c r="Y45" i="53"/>
  <c r="X109" i="53" s="1"/>
  <c r="Y44" i="53"/>
  <c r="X108" i="53" s="1"/>
  <c r="Y14" i="53"/>
  <c r="X78" i="53" s="1"/>
  <c r="Y18" i="53"/>
  <c r="X82" i="53" s="1"/>
  <c r="Y29" i="53"/>
  <c r="X93" i="53" s="1"/>
  <c r="Y7" i="53"/>
  <c r="X71" i="53" s="1"/>
  <c r="Y22" i="53"/>
  <c r="X86" i="53" s="1"/>
  <c r="Y23" i="53"/>
  <c r="X87" i="53" s="1"/>
  <c r="Y37" i="53"/>
  <c r="X101" i="53" s="1"/>
  <c r="Y41" i="53"/>
  <c r="X105" i="53" s="1"/>
  <c r="Y15" i="53"/>
  <c r="X79" i="53" s="1"/>
  <c r="Y27" i="53"/>
  <c r="X91" i="53" s="1"/>
  <c r="Y30" i="53"/>
  <c r="X94" i="53" s="1"/>
  <c r="Y34" i="53"/>
  <c r="X98" i="53" s="1"/>
  <c r="Y12" i="53"/>
  <c r="X76" i="53" s="1"/>
  <c r="Y8" i="53"/>
  <c r="X72" i="53" s="1"/>
  <c r="Y38" i="53"/>
  <c r="X102" i="53" s="1"/>
  <c r="Y42" i="53"/>
  <c r="X106" i="53" s="1"/>
  <c r="Y40" i="53"/>
  <c r="X104" i="53" s="1"/>
  <c r="Y20" i="53"/>
  <c r="X84" i="53" s="1"/>
  <c r="Y16" i="53"/>
  <c r="X80" i="53" s="1"/>
  <c r="Y35" i="53"/>
  <c r="X99" i="53" s="1"/>
  <c r="Y21" i="53"/>
  <c r="X85" i="53" s="1"/>
  <c r="Y33" i="53"/>
  <c r="X97" i="53" s="1"/>
  <c r="Y9" i="53"/>
  <c r="X73" i="53" s="1"/>
  <c r="Y5" i="53"/>
  <c r="X69" i="53" s="1"/>
  <c r="Y19" i="53"/>
  <c r="X83" i="53" s="1"/>
  <c r="Y31" i="53"/>
  <c r="X95" i="53" s="1"/>
  <c r="Y43" i="53"/>
  <c r="X107" i="53" s="1"/>
  <c r="Y17" i="53"/>
  <c r="X81" i="53" s="1"/>
  <c r="Y13" i="53"/>
  <c r="X77" i="53" s="1"/>
  <c r="Y26" i="53"/>
  <c r="X90" i="53" s="1"/>
  <c r="Y28" i="53"/>
  <c r="X92" i="53" s="1"/>
  <c r="Y39" i="53"/>
  <c r="X103" i="53" s="1"/>
  <c r="Y6" i="53"/>
  <c r="X70" i="53" s="1"/>
  <c r="Y10" i="53"/>
  <c r="X74" i="53" s="1"/>
  <c r="Y32" i="53"/>
  <c r="X96" i="53" s="1"/>
  <c r="Y36" i="53"/>
  <c r="X100" i="53" s="1"/>
  <c r="Y11" i="53"/>
  <c r="X75" i="53" s="1"/>
  <c r="Y25" i="53"/>
  <c r="X89" i="53" s="1"/>
  <c r="Y24" i="53"/>
  <c r="X88" i="53" s="1"/>
  <c r="Y36" i="99"/>
  <c r="X99" i="99" s="1"/>
  <c r="Y28" i="99"/>
  <c r="X91" i="99" s="1"/>
  <c r="Y20" i="99"/>
  <c r="X83" i="99" s="1"/>
  <c r="Y14" i="99"/>
  <c r="X77" i="99" s="1"/>
  <c r="Y29" i="99"/>
  <c r="X92" i="99" s="1"/>
  <c r="Y10" i="99"/>
  <c r="X73" i="99" s="1"/>
  <c r="Y31" i="99"/>
  <c r="X94" i="99" s="1"/>
  <c r="Y40" i="99"/>
  <c r="X103" i="99" s="1"/>
  <c r="Y23" i="99"/>
  <c r="X86" i="99" s="1"/>
  <c r="Y37" i="99"/>
  <c r="X100" i="99" s="1"/>
  <c r="Y32" i="99"/>
  <c r="X95" i="99" s="1"/>
  <c r="Y19" i="99"/>
  <c r="X82" i="99" s="1"/>
  <c r="Y33" i="99"/>
  <c r="X96" i="99" s="1"/>
  <c r="Y38" i="99"/>
  <c r="X101" i="99" s="1"/>
  <c r="Y15" i="99"/>
  <c r="X78" i="99" s="1"/>
  <c r="Y18" i="99"/>
  <c r="X81" i="99" s="1"/>
  <c r="Y6" i="99"/>
  <c r="X69" i="99" s="1"/>
  <c r="Y13" i="99"/>
  <c r="X76" i="99" s="1"/>
  <c r="Y22" i="99"/>
  <c r="X85" i="99" s="1"/>
  <c r="Y35" i="99"/>
  <c r="X98" i="99" s="1"/>
  <c r="Y11" i="99"/>
  <c r="X74" i="99" s="1"/>
  <c r="Y44" i="99"/>
  <c r="X107" i="99" s="1"/>
  <c r="Y17" i="99"/>
  <c r="X80" i="99" s="1"/>
  <c r="Y12" i="99"/>
  <c r="X75" i="99" s="1"/>
  <c r="Y27" i="99"/>
  <c r="X90" i="99" s="1"/>
  <c r="Y7" i="99"/>
  <c r="X70" i="99" s="1"/>
  <c r="Y21" i="99"/>
  <c r="X84" i="99" s="1"/>
  <c r="Y45" i="99"/>
  <c r="X108" i="99" s="1"/>
  <c r="Y26" i="99"/>
  <c r="X89" i="99" s="1"/>
  <c r="Y39" i="99"/>
  <c r="X102" i="99" s="1"/>
  <c r="Y43" i="99"/>
  <c r="X106" i="99" s="1"/>
  <c r="Y30" i="99"/>
  <c r="X93" i="99" s="1"/>
  <c r="Y8" i="99"/>
  <c r="X71" i="99" s="1"/>
  <c r="Y24" i="99"/>
  <c r="X87" i="99" s="1"/>
  <c r="Y34" i="99"/>
  <c r="X97" i="99" s="1"/>
  <c r="Y25" i="99"/>
  <c r="X88" i="99" s="1"/>
  <c r="Y9" i="99"/>
  <c r="X72" i="99" s="1"/>
  <c r="Y16" i="99"/>
  <c r="X79" i="99" s="1"/>
  <c r="Y41" i="99"/>
  <c r="X104" i="99" s="1"/>
  <c r="Y5" i="99"/>
  <c r="X68" i="99" s="1"/>
  <c r="Y42" i="99"/>
  <c r="X105" i="99" s="1"/>
  <c r="X15" i="99"/>
  <c r="W78" i="99" s="1"/>
  <c r="X10" i="99"/>
  <c r="W73" i="99" s="1"/>
  <c r="X11" i="99"/>
  <c r="W74" i="99" s="1"/>
  <c r="X35" i="99"/>
  <c r="W98" i="99" s="1"/>
  <c r="X30" i="99"/>
  <c r="W93" i="99" s="1"/>
  <c r="X36" i="99"/>
  <c r="W99" i="99" s="1"/>
  <c r="X6" i="99"/>
  <c r="W69" i="99" s="1"/>
  <c r="X28" i="99"/>
  <c r="W91" i="99" s="1"/>
  <c r="X20" i="99"/>
  <c r="W83" i="99" s="1"/>
  <c r="X14" i="99"/>
  <c r="W77" i="99" s="1"/>
  <c r="X27" i="99"/>
  <c r="W90" i="99" s="1"/>
  <c r="X16" i="99"/>
  <c r="W79" i="99" s="1"/>
  <c r="X26" i="99"/>
  <c r="W89" i="99" s="1"/>
  <c r="X23" i="99"/>
  <c r="X32" i="99"/>
  <c r="W95" i="99" s="1"/>
  <c r="X44" i="99"/>
  <c r="W107" i="99" s="1"/>
  <c r="X9" i="99"/>
  <c r="W72" i="99" s="1"/>
  <c r="X12" i="99"/>
  <c r="W75" i="99" s="1"/>
  <c r="X38" i="99"/>
  <c r="W101" i="99" s="1"/>
  <c r="X42" i="99"/>
  <c r="W105" i="99" s="1"/>
  <c r="X5" i="99"/>
  <c r="W68" i="99" s="1"/>
  <c r="X7" i="99"/>
  <c r="W70" i="99" s="1"/>
  <c r="X22" i="99"/>
  <c r="W85" i="99" s="1"/>
  <c r="X41" i="99"/>
  <c r="W104" i="99" s="1"/>
  <c r="X43" i="99"/>
  <c r="X40" i="99"/>
  <c r="W103" i="99" s="1"/>
  <c r="X37" i="99"/>
  <c r="W100" i="99" s="1"/>
  <c r="X29" i="99"/>
  <c r="W92" i="99" s="1"/>
  <c r="X33" i="99"/>
  <c r="W96" i="99" s="1"/>
  <c r="X34" i="99"/>
  <c r="W97" i="99" s="1"/>
  <c r="X25" i="99"/>
  <c r="W88" i="99" s="1"/>
  <c r="X18" i="99"/>
  <c r="W81" i="99" s="1"/>
  <c r="X39" i="99"/>
  <c r="W102" i="99" s="1"/>
  <c r="X21" i="99"/>
  <c r="W84" i="99" s="1"/>
  <c r="X45" i="99"/>
  <c r="W108" i="99" s="1"/>
  <c r="X19" i="99"/>
  <c r="W82" i="99" s="1"/>
  <c r="X13" i="99"/>
  <c r="W76" i="99" s="1"/>
  <c r="X24" i="99"/>
  <c r="W87" i="99" s="1"/>
  <c r="X17" i="99"/>
  <c r="W80" i="99" s="1"/>
  <c r="X31" i="99"/>
  <c r="W94" i="99" s="1"/>
  <c r="X8" i="99"/>
  <c r="W71" i="99" s="1"/>
  <c r="F9" i="99"/>
  <c r="E72" i="99" s="1"/>
  <c r="F13" i="99"/>
  <c r="E76" i="99" s="1"/>
  <c r="F34" i="99"/>
  <c r="E97" i="99" s="1"/>
  <c r="F29" i="99"/>
  <c r="E92" i="99" s="1"/>
  <c r="F18" i="99"/>
  <c r="E81" i="99" s="1"/>
  <c r="F6" i="99"/>
  <c r="E69" i="99" s="1"/>
  <c r="F17" i="99"/>
  <c r="E80" i="99" s="1"/>
  <c r="F27" i="99"/>
  <c r="E90" i="99" s="1"/>
  <c r="F41" i="99"/>
  <c r="E104" i="99" s="1"/>
  <c r="F12" i="99"/>
  <c r="E75" i="99" s="1"/>
  <c r="F14" i="99"/>
  <c r="E77" i="99" s="1"/>
  <c r="F21" i="99"/>
  <c r="E84" i="99" s="1"/>
  <c r="F30" i="99"/>
  <c r="E93" i="99" s="1"/>
  <c r="F7" i="99"/>
  <c r="E70" i="99" s="1"/>
  <c r="F23" i="99"/>
  <c r="E86" i="99" s="1"/>
  <c r="F35" i="99"/>
  <c r="E98" i="99" s="1"/>
  <c r="F42" i="99"/>
  <c r="E105" i="99" s="1"/>
  <c r="F31" i="99"/>
  <c r="E94" i="99" s="1"/>
  <c r="F45" i="99"/>
  <c r="E108" i="99" s="1"/>
  <c r="F37" i="99"/>
  <c r="E100" i="99" s="1"/>
  <c r="F10" i="99"/>
  <c r="E73" i="99" s="1"/>
  <c r="F40" i="99"/>
  <c r="E103" i="99" s="1"/>
  <c r="F25" i="99"/>
  <c r="E88" i="99" s="1"/>
  <c r="F39" i="99"/>
  <c r="E102" i="99" s="1"/>
  <c r="F5" i="99"/>
  <c r="E68" i="99" s="1"/>
  <c r="F36" i="99"/>
  <c r="E99" i="99" s="1"/>
  <c r="F44" i="99"/>
  <c r="E107" i="99" s="1"/>
  <c r="F38" i="99"/>
  <c r="E101" i="99" s="1"/>
  <c r="F26" i="99"/>
  <c r="E89" i="99" s="1"/>
  <c r="F33" i="99"/>
  <c r="E96" i="99" s="1"/>
  <c r="F24" i="99"/>
  <c r="E87" i="99" s="1"/>
  <c r="F19" i="99"/>
  <c r="E82" i="99" s="1"/>
  <c r="F20" i="99"/>
  <c r="E83" i="99" s="1"/>
  <c r="F32" i="99"/>
  <c r="E95" i="99" s="1"/>
  <c r="F43" i="99"/>
  <c r="E106" i="99" s="1"/>
  <c r="F8" i="99"/>
  <c r="E71" i="99" s="1"/>
  <c r="F15" i="99"/>
  <c r="E78" i="99" s="1"/>
  <c r="F28" i="99"/>
  <c r="E91" i="99" s="1"/>
  <c r="F22" i="99"/>
  <c r="E85" i="99" s="1"/>
  <c r="F11" i="99"/>
  <c r="E74" i="99" s="1"/>
  <c r="F16" i="99"/>
  <c r="E79" i="99" s="1"/>
  <c r="G64" i="100"/>
  <c r="F112" i="100" s="1"/>
  <c r="D106" i="100"/>
  <c r="C136" i="100" s="1"/>
  <c r="F105" i="54"/>
  <c r="F88" i="54"/>
  <c r="E122" i="54" s="1"/>
  <c r="D45" i="99"/>
  <c r="C108" i="99" s="1"/>
  <c r="D12" i="99"/>
  <c r="C75" i="99" s="1"/>
  <c r="D41" i="99"/>
  <c r="C104" i="99" s="1"/>
  <c r="D16" i="99"/>
  <c r="C79" i="99" s="1"/>
  <c r="D20" i="99"/>
  <c r="C83" i="99" s="1"/>
  <c r="D17" i="99"/>
  <c r="C80" i="99" s="1"/>
  <c r="D6" i="99"/>
  <c r="C69" i="99" s="1"/>
  <c r="D34" i="99"/>
  <c r="C97" i="99" s="1"/>
  <c r="D33" i="99"/>
  <c r="C96" i="99" s="1"/>
  <c r="D10" i="99"/>
  <c r="C73" i="99" s="1"/>
  <c r="D35" i="99"/>
  <c r="C98" i="99" s="1"/>
  <c r="D30" i="99"/>
  <c r="C93" i="99" s="1"/>
  <c r="D37" i="99"/>
  <c r="C100" i="99" s="1"/>
  <c r="D27" i="99"/>
  <c r="C90" i="99" s="1"/>
  <c r="D29" i="99"/>
  <c r="C92" i="99" s="1"/>
  <c r="D26" i="99"/>
  <c r="C89" i="99" s="1"/>
  <c r="D23" i="99"/>
  <c r="C86" i="99" s="1"/>
  <c r="D32" i="99"/>
  <c r="C95" i="99" s="1"/>
  <c r="D25" i="99"/>
  <c r="C88" i="99" s="1"/>
  <c r="D42" i="99"/>
  <c r="C105" i="99" s="1"/>
  <c r="D19" i="99"/>
  <c r="C82" i="99" s="1"/>
  <c r="D31" i="99"/>
  <c r="C94" i="99" s="1"/>
  <c r="D22" i="99"/>
  <c r="C85" i="99" s="1"/>
  <c r="D5" i="99"/>
  <c r="C68" i="99" s="1"/>
  <c r="D44" i="99"/>
  <c r="C107" i="99" s="1"/>
  <c r="D15" i="99"/>
  <c r="C78" i="99" s="1"/>
  <c r="D21" i="99"/>
  <c r="C84" i="99" s="1"/>
  <c r="D14" i="99"/>
  <c r="C77" i="99" s="1"/>
  <c r="D43" i="99"/>
  <c r="C106" i="99" s="1"/>
  <c r="D11" i="99"/>
  <c r="C74" i="99" s="1"/>
  <c r="D18" i="99"/>
  <c r="C81" i="99" s="1"/>
  <c r="D9" i="99"/>
  <c r="C72" i="99" s="1"/>
  <c r="D24" i="99"/>
  <c r="C87" i="99" s="1"/>
  <c r="D28" i="99"/>
  <c r="C91" i="99" s="1"/>
  <c r="D36" i="99"/>
  <c r="C99" i="99" s="1"/>
  <c r="D39" i="99"/>
  <c r="C102" i="99" s="1"/>
  <c r="D40" i="99"/>
  <c r="C103" i="99" s="1"/>
  <c r="D8" i="99"/>
  <c r="C71" i="99" s="1"/>
  <c r="D38" i="99"/>
  <c r="C101" i="99" s="1"/>
  <c r="D7" i="99"/>
  <c r="C70" i="99" s="1"/>
  <c r="D13" i="99"/>
  <c r="C76" i="99" s="1"/>
  <c r="Z24" i="99"/>
  <c r="Y87" i="99" s="1"/>
  <c r="Z31" i="99"/>
  <c r="Y94" i="99" s="1"/>
  <c r="Z37" i="99"/>
  <c r="Y100" i="99" s="1"/>
  <c r="Z19" i="99"/>
  <c r="Y82" i="99" s="1"/>
  <c r="Z30" i="99"/>
  <c r="Y93" i="99" s="1"/>
  <c r="Z45" i="99"/>
  <c r="Y108" i="99" s="1"/>
  <c r="Z35" i="99"/>
  <c r="Y98" i="99" s="1"/>
  <c r="Z33" i="99"/>
  <c r="Y96" i="99" s="1"/>
  <c r="Z38" i="99"/>
  <c r="Y101" i="99" s="1"/>
  <c r="Z25" i="99"/>
  <c r="Y88" i="99" s="1"/>
  <c r="Z12" i="99"/>
  <c r="Y75" i="99" s="1"/>
  <c r="Z41" i="99"/>
  <c r="Y104" i="99" s="1"/>
  <c r="Z22" i="99"/>
  <c r="Y85" i="99" s="1"/>
  <c r="Z32" i="99"/>
  <c r="Y95" i="99" s="1"/>
  <c r="Z29" i="99"/>
  <c r="Y92" i="99" s="1"/>
  <c r="Z5" i="99"/>
  <c r="Y68" i="99" s="1"/>
  <c r="Z11" i="99"/>
  <c r="Y74" i="99" s="1"/>
  <c r="Z43" i="99"/>
  <c r="Y106" i="99" s="1"/>
  <c r="Z18" i="99"/>
  <c r="Y81" i="99" s="1"/>
  <c r="Z27" i="99"/>
  <c r="Y90" i="99" s="1"/>
  <c r="Z23" i="99"/>
  <c r="Y86" i="99" s="1"/>
  <c r="Z42" i="99"/>
  <c r="Y105" i="99" s="1"/>
  <c r="Z14" i="99"/>
  <c r="Y77" i="99" s="1"/>
  <c r="Z21" i="99"/>
  <c r="Y84" i="99" s="1"/>
  <c r="Z9" i="99"/>
  <c r="Y72" i="99" s="1"/>
  <c r="Z26" i="99"/>
  <c r="Y89" i="99" s="1"/>
  <c r="Z40" i="99"/>
  <c r="Y103" i="99" s="1"/>
  <c r="Z10" i="99"/>
  <c r="Y73" i="99" s="1"/>
  <c r="Z13" i="99"/>
  <c r="Y76" i="99" s="1"/>
  <c r="Z36" i="99"/>
  <c r="Y99" i="99" s="1"/>
  <c r="Z6" i="99"/>
  <c r="Y69" i="99" s="1"/>
  <c r="Z8" i="99"/>
  <c r="Y71" i="99" s="1"/>
  <c r="Z17" i="99"/>
  <c r="Y80" i="99" s="1"/>
  <c r="Z20" i="99"/>
  <c r="Y83" i="99" s="1"/>
  <c r="Z28" i="99"/>
  <c r="Y91" i="99" s="1"/>
  <c r="Z16" i="99"/>
  <c r="Y79" i="99" s="1"/>
  <c r="Z39" i="99"/>
  <c r="Y102" i="99" s="1"/>
  <c r="Z44" i="99"/>
  <c r="Y107" i="99" s="1"/>
  <c r="Z7" i="99"/>
  <c r="Y70" i="99" s="1"/>
  <c r="Z15" i="99"/>
  <c r="Y78" i="99" s="1"/>
  <c r="Z34" i="99"/>
  <c r="Y97" i="99" s="1"/>
  <c r="E60" i="100"/>
  <c r="H64" i="54"/>
  <c r="G112" i="54" s="1"/>
  <c r="V45" i="53"/>
  <c r="U109" i="53" s="1"/>
  <c r="V39" i="53"/>
  <c r="U103" i="53" s="1"/>
  <c r="V11" i="53"/>
  <c r="U75" i="53" s="1"/>
  <c r="V15" i="53"/>
  <c r="U79" i="53" s="1"/>
  <c r="V34" i="53"/>
  <c r="U98" i="53" s="1"/>
  <c r="V20" i="53"/>
  <c r="U84" i="53" s="1"/>
  <c r="V19" i="53"/>
  <c r="U83" i="53" s="1"/>
  <c r="V12" i="53"/>
  <c r="U76" i="53" s="1"/>
  <c r="V31" i="53"/>
  <c r="U95" i="53" s="1"/>
  <c r="V23" i="53"/>
  <c r="U87" i="53" s="1"/>
  <c r="V14" i="53"/>
  <c r="U78" i="53" s="1"/>
  <c r="V8" i="53"/>
  <c r="U72" i="53" s="1"/>
  <c r="V9" i="53"/>
  <c r="U73" i="53" s="1"/>
  <c r="V10" i="53"/>
  <c r="U74" i="53" s="1"/>
  <c r="V30" i="53"/>
  <c r="U94" i="53" s="1"/>
  <c r="V44" i="53"/>
  <c r="U108" i="53" s="1"/>
  <c r="V16" i="53"/>
  <c r="U80" i="53" s="1"/>
  <c r="V17" i="53"/>
  <c r="U81" i="53" s="1"/>
  <c r="V22" i="53"/>
  <c r="U86" i="53" s="1"/>
  <c r="V38" i="53"/>
  <c r="U102" i="53" s="1"/>
  <c r="V43" i="53"/>
  <c r="U107" i="53" s="1"/>
  <c r="V5" i="53"/>
  <c r="U69" i="53" s="1"/>
  <c r="V18" i="53"/>
  <c r="U82" i="53" s="1"/>
  <c r="V28" i="53"/>
  <c r="U92" i="53" s="1"/>
  <c r="V35" i="53"/>
  <c r="U99" i="53" s="1"/>
  <c r="V7" i="53"/>
  <c r="U71" i="53" s="1"/>
  <c r="V13" i="53"/>
  <c r="U77" i="53" s="1"/>
  <c r="V29" i="53"/>
  <c r="U93" i="53" s="1"/>
  <c r="V36" i="53"/>
  <c r="U100" i="53" s="1"/>
  <c r="V40" i="53"/>
  <c r="U104" i="53" s="1"/>
  <c r="V32" i="53"/>
  <c r="U96" i="53" s="1"/>
  <c r="V6" i="53"/>
  <c r="U70" i="53" s="1"/>
  <c r="V21" i="53"/>
  <c r="U85" i="53" s="1"/>
  <c r="V37" i="53"/>
  <c r="U101" i="53" s="1"/>
  <c r="V33" i="53"/>
  <c r="U97" i="53" s="1"/>
  <c r="V41" i="53"/>
  <c r="U105" i="53" s="1"/>
  <c r="V42" i="53"/>
  <c r="U106" i="53" s="1"/>
  <c r="V27" i="53"/>
  <c r="U91" i="53" s="1"/>
  <c r="V26" i="53"/>
  <c r="U90" i="53" s="1"/>
  <c r="V24" i="53"/>
  <c r="U88" i="53" s="1"/>
  <c r="V25" i="53"/>
  <c r="U89" i="53" s="1"/>
  <c r="J43" i="53"/>
  <c r="I107" i="53" s="1"/>
  <c r="J9" i="53"/>
  <c r="I73" i="53" s="1"/>
  <c r="J14" i="53"/>
  <c r="I78" i="53" s="1"/>
  <c r="J32" i="53"/>
  <c r="I96" i="53" s="1"/>
  <c r="J31" i="53"/>
  <c r="I95" i="53" s="1"/>
  <c r="J10" i="53"/>
  <c r="I74" i="53" s="1"/>
  <c r="J17" i="53"/>
  <c r="I81" i="53" s="1"/>
  <c r="J28" i="53"/>
  <c r="I92" i="53" s="1"/>
  <c r="J22" i="53"/>
  <c r="I86" i="53" s="1"/>
  <c r="J44" i="53"/>
  <c r="I108" i="53" s="1"/>
  <c r="J39" i="53"/>
  <c r="I103" i="53" s="1"/>
  <c r="J18" i="53"/>
  <c r="I82" i="53" s="1"/>
  <c r="J11" i="53"/>
  <c r="I75" i="53" s="1"/>
  <c r="J33" i="53"/>
  <c r="I97" i="53" s="1"/>
  <c r="J29" i="53"/>
  <c r="I93" i="53" s="1"/>
  <c r="J42" i="53"/>
  <c r="I106" i="53" s="1"/>
  <c r="J7" i="53"/>
  <c r="I71" i="53" s="1"/>
  <c r="J19" i="53"/>
  <c r="I83" i="53" s="1"/>
  <c r="J30" i="53"/>
  <c r="I94" i="53" s="1"/>
  <c r="J37" i="53"/>
  <c r="I101" i="53" s="1"/>
  <c r="J45" i="53"/>
  <c r="I109" i="53" s="1"/>
  <c r="J15" i="53"/>
  <c r="I79" i="53" s="1"/>
  <c r="J8" i="53"/>
  <c r="I72" i="53" s="1"/>
  <c r="J38" i="53"/>
  <c r="I102" i="53" s="1"/>
  <c r="J26" i="53"/>
  <c r="I90" i="53" s="1"/>
  <c r="J41" i="53"/>
  <c r="I105" i="53" s="1"/>
  <c r="J36" i="53"/>
  <c r="I100" i="53" s="1"/>
  <c r="J23" i="53"/>
  <c r="I87" i="53" s="1"/>
  <c r="J16" i="53"/>
  <c r="I80" i="53" s="1"/>
  <c r="J24" i="53"/>
  <c r="I88" i="53" s="1"/>
  <c r="J34" i="53"/>
  <c r="I98" i="53" s="1"/>
  <c r="J40" i="53"/>
  <c r="I104" i="53" s="1"/>
  <c r="J12" i="53"/>
  <c r="I76" i="53" s="1"/>
  <c r="J5" i="53"/>
  <c r="I69" i="53" s="1"/>
  <c r="J35" i="53"/>
  <c r="I99" i="53" s="1"/>
  <c r="J21" i="53"/>
  <c r="I85" i="53" s="1"/>
  <c r="J20" i="53"/>
  <c r="I84" i="53" s="1"/>
  <c r="J13" i="53"/>
  <c r="I77" i="53" s="1"/>
  <c r="J6" i="53"/>
  <c r="I70" i="53" s="1"/>
  <c r="J27" i="53"/>
  <c r="I91" i="53" s="1"/>
  <c r="J25" i="53"/>
  <c r="I89" i="53" s="1"/>
  <c r="O43" i="53"/>
  <c r="N107" i="53" s="1"/>
  <c r="O39" i="53"/>
  <c r="N103" i="53" s="1"/>
  <c r="O11" i="53"/>
  <c r="N75" i="53" s="1"/>
  <c r="O15" i="53"/>
  <c r="N79" i="53" s="1"/>
  <c r="O37" i="53"/>
  <c r="N101" i="53" s="1"/>
  <c r="O30" i="53"/>
  <c r="N94" i="53" s="1"/>
  <c r="O42" i="53"/>
  <c r="N106" i="53" s="1"/>
  <c r="O19" i="53"/>
  <c r="N83" i="53" s="1"/>
  <c r="O12" i="53"/>
  <c r="N76" i="53" s="1"/>
  <c r="O20" i="53"/>
  <c r="N84" i="53" s="1"/>
  <c r="O41" i="53"/>
  <c r="N105" i="53" s="1"/>
  <c r="O38" i="53"/>
  <c r="N102" i="53" s="1"/>
  <c r="O8" i="53"/>
  <c r="N72" i="53" s="1"/>
  <c r="O5" i="53"/>
  <c r="N69" i="53" s="1"/>
  <c r="O34" i="53"/>
  <c r="N98" i="53" s="1"/>
  <c r="O44" i="53"/>
  <c r="N108" i="53" s="1"/>
  <c r="O9" i="53"/>
  <c r="N73" i="53" s="1"/>
  <c r="O16" i="53"/>
  <c r="N80" i="53" s="1"/>
  <c r="O21" i="53"/>
  <c r="N85" i="53" s="1"/>
  <c r="O27" i="53"/>
  <c r="N91" i="53" s="1"/>
  <c r="O40" i="53"/>
  <c r="N104" i="53" s="1"/>
  <c r="O35" i="53"/>
  <c r="N99" i="53" s="1"/>
  <c r="O17" i="53"/>
  <c r="N81" i="53" s="1"/>
  <c r="O24" i="53"/>
  <c r="N88" i="53" s="1"/>
  <c r="O23" i="53"/>
  <c r="N87" i="53" s="1"/>
  <c r="O31" i="53"/>
  <c r="N95" i="53" s="1"/>
  <c r="O6" i="53"/>
  <c r="N70" i="53" s="1"/>
  <c r="O10" i="53"/>
  <c r="N74" i="53" s="1"/>
  <c r="O32" i="53"/>
  <c r="N96" i="53" s="1"/>
  <c r="O36" i="53"/>
  <c r="N100" i="53" s="1"/>
  <c r="O14" i="53"/>
  <c r="N78" i="53" s="1"/>
  <c r="O18" i="53"/>
  <c r="N82" i="53" s="1"/>
  <c r="O26" i="53"/>
  <c r="N90" i="53" s="1"/>
  <c r="O13" i="53"/>
  <c r="N77" i="53" s="1"/>
  <c r="O45" i="53"/>
  <c r="N109" i="53" s="1"/>
  <c r="O22" i="53"/>
  <c r="N86" i="53" s="1"/>
  <c r="O7" i="53"/>
  <c r="N71" i="53" s="1"/>
  <c r="O29" i="53"/>
  <c r="N93" i="53" s="1"/>
  <c r="O33" i="53"/>
  <c r="N97" i="53" s="1"/>
  <c r="O28" i="53"/>
  <c r="N92" i="53" s="1"/>
  <c r="O25" i="53"/>
  <c r="N89" i="53" s="1"/>
  <c r="U41" i="99"/>
  <c r="T104" i="99" s="1"/>
  <c r="U11" i="99"/>
  <c r="T74" i="99" s="1"/>
  <c r="U36" i="99"/>
  <c r="T99" i="99" s="1"/>
  <c r="U28" i="99"/>
  <c r="T91" i="99" s="1"/>
  <c r="U14" i="99"/>
  <c r="T77" i="99" s="1"/>
  <c r="U27" i="99"/>
  <c r="T90" i="99" s="1"/>
  <c r="U23" i="99"/>
  <c r="T86" i="99" s="1"/>
  <c r="U15" i="99"/>
  <c r="T78" i="99" s="1"/>
  <c r="U6" i="99"/>
  <c r="T69" i="99" s="1"/>
  <c r="U8" i="99"/>
  <c r="U7" i="99"/>
  <c r="T70" i="99" s="1"/>
  <c r="U18" i="99"/>
  <c r="T81" i="99" s="1"/>
  <c r="U30" i="99"/>
  <c r="T93" i="99" s="1"/>
  <c r="U26" i="99"/>
  <c r="T89" i="99" s="1"/>
  <c r="U29" i="99"/>
  <c r="T92" i="99" s="1"/>
  <c r="U42" i="99"/>
  <c r="T105" i="99" s="1"/>
  <c r="U21" i="99"/>
  <c r="T84" i="99" s="1"/>
  <c r="U22" i="99"/>
  <c r="T85" i="99" s="1"/>
  <c r="U33" i="99"/>
  <c r="T96" i="99" s="1"/>
  <c r="U17" i="99"/>
  <c r="T80" i="99" s="1"/>
  <c r="U31" i="99"/>
  <c r="T94" i="99" s="1"/>
  <c r="U10" i="99"/>
  <c r="T73" i="99" s="1"/>
  <c r="U25" i="99"/>
  <c r="T88" i="99" s="1"/>
  <c r="U13" i="99"/>
  <c r="T76" i="99" s="1"/>
  <c r="U20" i="99"/>
  <c r="T83" i="99" s="1"/>
  <c r="U39" i="99"/>
  <c r="T102" i="99" s="1"/>
  <c r="U9" i="99"/>
  <c r="T72" i="99" s="1"/>
  <c r="U16" i="99"/>
  <c r="T79" i="99" s="1"/>
  <c r="U45" i="99"/>
  <c r="T108" i="99" s="1"/>
  <c r="U37" i="99"/>
  <c r="T100" i="99" s="1"/>
  <c r="U5" i="99"/>
  <c r="T68" i="99" s="1"/>
  <c r="U44" i="99"/>
  <c r="T107" i="99" s="1"/>
  <c r="U19" i="99"/>
  <c r="T82" i="99" s="1"/>
  <c r="U34" i="99"/>
  <c r="T97" i="99" s="1"/>
  <c r="U35" i="99"/>
  <c r="T98" i="99" s="1"/>
  <c r="U40" i="99"/>
  <c r="T103" i="99" s="1"/>
  <c r="U12" i="99"/>
  <c r="T75" i="99" s="1"/>
  <c r="U24" i="99"/>
  <c r="T87" i="99" s="1"/>
  <c r="U38" i="99"/>
  <c r="T101" i="99" s="1"/>
  <c r="U32" i="99"/>
  <c r="T95" i="99" s="1"/>
  <c r="U43" i="99"/>
  <c r="T106" i="99" s="1"/>
  <c r="AF31" i="99"/>
  <c r="AF40" i="99"/>
  <c r="AF33" i="99"/>
  <c r="AF10" i="99"/>
  <c r="AE73" i="99" s="1"/>
  <c r="K120" i="99" s="1"/>
  <c r="C8" i="71" s="1"/>
  <c r="AF24" i="99"/>
  <c r="AE87" i="99" s="1"/>
  <c r="K134" i="99" s="1"/>
  <c r="AF14" i="99"/>
  <c r="AE77" i="99" s="1"/>
  <c r="K124" i="99" s="1"/>
  <c r="C12" i="71" s="1"/>
  <c r="AF15" i="99"/>
  <c r="AE78" i="99" s="1"/>
  <c r="K125" i="99" s="1"/>
  <c r="C13" i="71" s="1"/>
  <c r="AF19" i="99"/>
  <c r="AE82" i="99" s="1"/>
  <c r="K129" i="99" s="1"/>
  <c r="AF8" i="99"/>
  <c r="AF6" i="99"/>
  <c r="AE69" i="99" s="1"/>
  <c r="K116" i="99" s="1"/>
  <c r="AF34" i="99"/>
  <c r="AE97" i="99" s="1"/>
  <c r="K144" i="99" s="1"/>
  <c r="AF42" i="99"/>
  <c r="AE105" i="99" s="1"/>
  <c r="K152" i="99" s="1"/>
  <c r="C40" i="71" s="1"/>
  <c r="AF9" i="99"/>
  <c r="AE72" i="99" s="1"/>
  <c r="K119" i="99" s="1"/>
  <c r="C7" i="71" s="1"/>
  <c r="AF27" i="99"/>
  <c r="AF25" i="99"/>
  <c r="AE88" i="99" s="1"/>
  <c r="K135" i="99" s="1"/>
  <c r="AF45" i="99"/>
  <c r="AF5" i="99"/>
  <c r="AE68" i="99" s="1"/>
  <c r="K115" i="99" s="1"/>
  <c r="AF16" i="99"/>
  <c r="AF12" i="99"/>
  <c r="AF37" i="99"/>
  <c r="AE100" i="99" s="1"/>
  <c r="K147" i="99" s="1"/>
  <c r="AF35" i="99"/>
  <c r="AE98" i="99" s="1"/>
  <c r="K145" i="99" s="1"/>
  <c r="AF11" i="99"/>
  <c r="AE74" i="99" s="1"/>
  <c r="K121" i="99" s="1"/>
  <c r="C9" i="71" s="1"/>
  <c r="AF7" i="99"/>
  <c r="AE70" i="99" s="1"/>
  <c r="K117" i="99" s="1"/>
  <c r="AF23" i="99"/>
  <c r="AF36" i="99"/>
  <c r="AF41" i="99"/>
  <c r="AE104" i="99" s="1"/>
  <c r="K151" i="99" s="1"/>
  <c r="AF30" i="99"/>
  <c r="AE93" i="99" s="1"/>
  <c r="K140" i="99" s="1"/>
  <c r="AF32" i="99"/>
  <c r="AF38" i="99"/>
  <c r="AF26" i="99"/>
  <c r="AF21" i="99"/>
  <c r="AE84" i="99" s="1"/>
  <c r="K131" i="99" s="1"/>
  <c r="AF29" i="99"/>
  <c r="AF22" i="99"/>
  <c r="AF44" i="99"/>
  <c r="AF13" i="99"/>
  <c r="AF43" i="99"/>
  <c r="AE106" i="99" s="1"/>
  <c r="K153" i="99" s="1"/>
  <c r="C41" i="71" s="1"/>
  <c r="AF39" i="99"/>
  <c r="AF18" i="99"/>
  <c r="AF17" i="99"/>
  <c r="AE80" i="99" s="1"/>
  <c r="K127" i="99" s="1"/>
  <c r="C15" i="71" s="1"/>
  <c r="AF28" i="99"/>
  <c r="AF20" i="99"/>
  <c r="AE83" i="99" s="1"/>
  <c r="K130" i="99" s="1"/>
  <c r="C18" i="71" s="1"/>
  <c r="F76" i="54"/>
  <c r="F80" i="54"/>
  <c r="E64" i="54"/>
  <c r="D112" i="54" s="1"/>
  <c r="H106" i="54"/>
  <c r="G136" i="54" s="1"/>
  <c r="V14" i="99"/>
  <c r="U77" i="99" s="1"/>
  <c r="V21" i="99"/>
  <c r="U84" i="99" s="1"/>
  <c r="V31" i="99"/>
  <c r="U94" i="99" s="1"/>
  <c r="V15" i="99"/>
  <c r="U78" i="99" s="1"/>
  <c r="V38" i="99"/>
  <c r="U101" i="99" s="1"/>
  <c r="V5" i="99"/>
  <c r="U68" i="99" s="1"/>
  <c r="V23" i="99"/>
  <c r="U86" i="99" s="1"/>
  <c r="V42" i="99"/>
  <c r="U105" i="99" s="1"/>
  <c r="V8" i="99"/>
  <c r="U71" i="99" s="1"/>
  <c r="V40" i="99"/>
  <c r="U103" i="99" s="1"/>
  <c r="V9" i="99"/>
  <c r="U72" i="99" s="1"/>
  <c r="V39" i="99"/>
  <c r="U102" i="99" s="1"/>
  <c r="V28" i="99"/>
  <c r="U91" i="99" s="1"/>
  <c r="V34" i="99"/>
  <c r="U97" i="99" s="1"/>
  <c r="V35" i="99"/>
  <c r="U98" i="99" s="1"/>
  <c r="V13" i="99"/>
  <c r="U76" i="99" s="1"/>
  <c r="V20" i="99"/>
  <c r="U83" i="99" s="1"/>
  <c r="V37" i="99"/>
  <c r="U100" i="99" s="1"/>
  <c r="V30" i="99"/>
  <c r="V43" i="99"/>
  <c r="U106" i="99" s="1"/>
  <c r="V16" i="99"/>
  <c r="U79" i="99" s="1"/>
  <c r="V17" i="99"/>
  <c r="U80" i="99" s="1"/>
  <c r="V45" i="99"/>
  <c r="U108" i="99" s="1"/>
  <c r="V12" i="99"/>
  <c r="U75" i="99" s="1"/>
  <c r="V33" i="99"/>
  <c r="U96" i="99" s="1"/>
  <c r="V41" i="99"/>
  <c r="U104" i="99" s="1"/>
  <c r="V44" i="99"/>
  <c r="U107" i="99" s="1"/>
  <c r="V18" i="99"/>
  <c r="U81" i="99" s="1"/>
  <c r="V22" i="99"/>
  <c r="U85" i="99" s="1"/>
  <c r="V36" i="99"/>
  <c r="U99" i="99" s="1"/>
  <c r="V25" i="99"/>
  <c r="U88" i="99" s="1"/>
  <c r="V7" i="99"/>
  <c r="U70" i="99" s="1"/>
  <c r="V29" i="99"/>
  <c r="U92" i="99" s="1"/>
  <c r="V32" i="99"/>
  <c r="V10" i="99"/>
  <c r="U73" i="99" s="1"/>
  <c r="V19" i="99"/>
  <c r="U82" i="99" s="1"/>
  <c r="V24" i="99"/>
  <c r="U87" i="99" s="1"/>
  <c r="V6" i="99"/>
  <c r="U69" i="99" s="1"/>
  <c r="V27" i="99"/>
  <c r="U90" i="99" s="1"/>
  <c r="V11" i="99"/>
  <c r="U74" i="99" s="1"/>
  <c r="V26" i="99"/>
  <c r="U89" i="99" s="1"/>
  <c r="G42" i="53"/>
  <c r="F106" i="53" s="1"/>
  <c r="G39" i="53"/>
  <c r="F103" i="53" s="1"/>
  <c r="G45" i="53"/>
  <c r="F109" i="53" s="1"/>
  <c r="G8" i="53"/>
  <c r="F72" i="53" s="1"/>
  <c r="G32" i="53"/>
  <c r="F96" i="53" s="1"/>
  <c r="G27" i="53"/>
  <c r="F91" i="53" s="1"/>
  <c r="G9" i="53"/>
  <c r="F73" i="53" s="1"/>
  <c r="G16" i="53"/>
  <c r="F80" i="53" s="1"/>
  <c r="G37" i="53"/>
  <c r="F101" i="53" s="1"/>
  <c r="G36" i="53"/>
  <c r="F100" i="53" s="1"/>
  <c r="G17" i="53"/>
  <c r="F81" i="53" s="1"/>
  <c r="G5" i="53"/>
  <c r="F69" i="53" s="1"/>
  <c r="G26" i="53"/>
  <c r="F90" i="53" s="1"/>
  <c r="G28" i="53"/>
  <c r="F92" i="53" s="1"/>
  <c r="G38" i="53"/>
  <c r="F102" i="53" s="1"/>
  <c r="G6" i="53"/>
  <c r="F70" i="53" s="1"/>
  <c r="G10" i="53"/>
  <c r="F74" i="53" s="1"/>
  <c r="G34" i="53"/>
  <c r="F98" i="53" s="1"/>
  <c r="G33" i="53"/>
  <c r="F97" i="53" s="1"/>
  <c r="G41" i="53"/>
  <c r="F105" i="53" s="1"/>
  <c r="G44" i="53"/>
  <c r="F108" i="53" s="1"/>
  <c r="G14" i="53"/>
  <c r="F78" i="53" s="1"/>
  <c r="G18" i="53"/>
  <c r="F82" i="53" s="1"/>
  <c r="G23" i="53"/>
  <c r="F87" i="53" s="1"/>
  <c r="G20" i="53"/>
  <c r="F84" i="53" s="1"/>
  <c r="G22" i="53"/>
  <c r="F86" i="53" s="1"/>
  <c r="G7" i="53"/>
  <c r="F71" i="53" s="1"/>
  <c r="G31" i="53"/>
  <c r="F95" i="53" s="1"/>
  <c r="G25" i="53"/>
  <c r="F89" i="53" s="1"/>
  <c r="G40" i="53"/>
  <c r="F104" i="53" s="1"/>
  <c r="G35" i="53"/>
  <c r="F99" i="53" s="1"/>
  <c r="G11" i="53"/>
  <c r="F75" i="53" s="1"/>
  <c r="G15" i="53"/>
  <c r="F79" i="53" s="1"/>
  <c r="G13" i="53"/>
  <c r="F77" i="53" s="1"/>
  <c r="G30" i="53"/>
  <c r="F94" i="53" s="1"/>
  <c r="G43" i="53"/>
  <c r="F107" i="53" s="1"/>
  <c r="G19" i="53"/>
  <c r="F83" i="53" s="1"/>
  <c r="G12" i="53"/>
  <c r="F76" i="53" s="1"/>
  <c r="G21" i="53"/>
  <c r="F85" i="53" s="1"/>
  <c r="G29" i="53"/>
  <c r="F93" i="53" s="1"/>
  <c r="G24" i="53"/>
  <c r="F88" i="53" s="1"/>
  <c r="L43" i="99"/>
  <c r="K106" i="99" s="1"/>
  <c r="L20" i="99"/>
  <c r="K83" i="99" s="1"/>
  <c r="L15" i="99"/>
  <c r="K78" i="99" s="1"/>
  <c r="L34" i="99"/>
  <c r="K97" i="99" s="1"/>
  <c r="L21" i="99"/>
  <c r="K84" i="99" s="1"/>
  <c r="L12" i="99"/>
  <c r="K75" i="99" s="1"/>
  <c r="L22" i="99"/>
  <c r="K85" i="99" s="1"/>
  <c r="L11" i="99"/>
  <c r="K74" i="99" s="1"/>
  <c r="L24" i="99"/>
  <c r="K87" i="99" s="1"/>
  <c r="L18" i="99"/>
  <c r="K81" i="99" s="1"/>
  <c r="L5" i="99"/>
  <c r="K68" i="99" s="1"/>
  <c r="L40" i="99"/>
  <c r="K103" i="99" s="1"/>
  <c r="L37" i="99"/>
  <c r="K100" i="99" s="1"/>
  <c r="L42" i="99"/>
  <c r="K105" i="99" s="1"/>
  <c r="L7" i="99"/>
  <c r="K70" i="99" s="1"/>
  <c r="L17" i="99"/>
  <c r="K80" i="99" s="1"/>
  <c r="L13" i="99"/>
  <c r="K76" i="99" s="1"/>
  <c r="L44" i="99"/>
  <c r="K107" i="99" s="1"/>
  <c r="L45" i="99"/>
  <c r="K108" i="99" s="1"/>
  <c r="L6" i="99"/>
  <c r="K69" i="99" s="1"/>
  <c r="L33" i="99"/>
  <c r="K96" i="99" s="1"/>
  <c r="L36" i="99"/>
  <c r="K99" i="99" s="1"/>
  <c r="L38" i="99"/>
  <c r="K101" i="99" s="1"/>
  <c r="L10" i="99"/>
  <c r="K73" i="99" s="1"/>
  <c r="L41" i="99"/>
  <c r="K104" i="99" s="1"/>
  <c r="L26" i="99"/>
  <c r="K89" i="99" s="1"/>
  <c r="L29" i="99"/>
  <c r="K92" i="99" s="1"/>
  <c r="L28" i="99"/>
  <c r="K91" i="99" s="1"/>
  <c r="L23" i="99"/>
  <c r="K86" i="99" s="1"/>
  <c r="L30" i="99"/>
  <c r="K93" i="99" s="1"/>
  <c r="L39" i="99"/>
  <c r="K102" i="99" s="1"/>
  <c r="L19" i="99"/>
  <c r="K82" i="99" s="1"/>
  <c r="L16" i="99"/>
  <c r="K79" i="99" s="1"/>
  <c r="L25" i="99"/>
  <c r="K88" i="99" s="1"/>
  <c r="L35" i="99"/>
  <c r="K98" i="99" s="1"/>
  <c r="L31" i="99"/>
  <c r="K94" i="99" s="1"/>
  <c r="L8" i="99"/>
  <c r="K71" i="99" s="1"/>
  <c r="L14" i="99"/>
  <c r="K77" i="99" s="1"/>
  <c r="L27" i="99"/>
  <c r="K90" i="99" s="1"/>
  <c r="L9" i="99"/>
  <c r="K72" i="99" s="1"/>
  <c r="L32" i="99"/>
  <c r="K95" i="99" s="1"/>
  <c r="F32" i="53"/>
  <c r="E96" i="53" s="1"/>
  <c r="F45" i="53"/>
  <c r="E109" i="53" s="1"/>
  <c r="F16" i="53"/>
  <c r="E80" i="53" s="1"/>
  <c r="F20" i="53"/>
  <c r="E84" i="53" s="1"/>
  <c r="F22" i="53"/>
  <c r="E86" i="53" s="1"/>
  <c r="F38" i="53"/>
  <c r="E102" i="53" s="1"/>
  <c r="F12" i="53"/>
  <c r="E76" i="53" s="1"/>
  <c r="F39" i="53"/>
  <c r="E103" i="53" s="1"/>
  <c r="F42" i="53"/>
  <c r="E106" i="53" s="1"/>
  <c r="F5" i="53"/>
  <c r="E69" i="53" s="1"/>
  <c r="F9" i="53"/>
  <c r="E73" i="53" s="1"/>
  <c r="F27" i="53"/>
  <c r="E91" i="53" s="1"/>
  <c r="F18" i="53"/>
  <c r="E82" i="53" s="1"/>
  <c r="F13" i="53"/>
  <c r="E77" i="53" s="1"/>
  <c r="F17" i="53"/>
  <c r="E81" i="53" s="1"/>
  <c r="F36" i="53"/>
  <c r="E100" i="53" s="1"/>
  <c r="F35" i="53"/>
  <c r="E99" i="53" s="1"/>
  <c r="F6" i="53"/>
  <c r="E70" i="53" s="1"/>
  <c r="F21" i="53"/>
  <c r="E85" i="53" s="1"/>
  <c r="F37" i="53"/>
  <c r="E101" i="53" s="1"/>
  <c r="F28" i="53"/>
  <c r="E92" i="53" s="1"/>
  <c r="F31" i="53"/>
  <c r="E95" i="53" s="1"/>
  <c r="F14" i="53"/>
  <c r="E78" i="53" s="1"/>
  <c r="F26" i="53"/>
  <c r="E90" i="53" s="1"/>
  <c r="F10" i="53"/>
  <c r="E74" i="53" s="1"/>
  <c r="F33" i="53"/>
  <c r="E97" i="53" s="1"/>
  <c r="F8" i="53"/>
  <c r="E72" i="53" s="1"/>
  <c r="F44" i="53"/>
  <c r="E108" i="53" s="1"/>
  <c r="F43" i="53"/>
  <c r="E107" i="53" s="1"/>
  <c r="F11" i="53"/>
  <c r="E75" i="53" s="1"/>
  <c r="F7" i="53"/>
  <c r="E71" i="53" s="1"/>
  <c r="F34" i="53"/>
  <c r="E98" i="53" s="1"/>
  <c r="F41" i="53"/>
  <c r="E105" i="53" s="1"/>
  <c r="F30" i="53"/>
  <c r="E94" i="53" s="1"/>
  <c r="F40" i="53"/>
  <c r="E104" i="53" s="1"/>
  <c r="F19" i="53"/>
  <c r="E83" i="53" s="1"/>
  <c r="F15" i="53"/>
  <c r="E79" i="53" s="1"/>
  <c r="F23" i="53"/>
  <c r="E87" i="53" s="1"/>
  <c r="F25" i="53"/>
  <c r="E89" i="53" s="1"/>
  <c r="F24" i="53"/>
  <c r="E88" i="53" s="1"/>
  <c r="F29" i="53"/>
  <c r="E93" i="53" s="1"/>
  <c r="AF44" i="53"/>
  <c r="AE108" i="53" s="1"/>
  <c r="K155" i="53" s="1"/>
  <c r="AF11" i="53"/>
  <c r="AE75" i="53" s="1"/>
  <c r="K122" i="53" s="1"/>
  <c r="B9" i="71" s="1"/>
  <c r="AF15" i="53"/>
  <c r="AE79" i="53" s="1"/>
  <c r="K126" i="53" s="1"/>
  <c r="B13" i="71" s="1"/>
  <c r="AF34" i="53"/>
  <c r="AE98" i="53" s="1"/>
  <c r="K145" i="53" s="1"/>
  <c r="AF19" i="53"/>
  <c r="AE83" i="53" s="1"/>
  <c r="K130" i="53" s="1"/>
  <c r="AF26" i="53"/>
  <c r="AE90" i="53" s="1"/>
  <c r="K137" i="53" s="1"/>
  <c r="B24" i="71" s="1"/>
  <c r="AF31" i="53"/>
  <c r="AE95" i="53" s="1"/>
  <c r="K142" i="53" s="1"/>
  <c r="AF38" i="53"/>
  <c r="AE102" i="53" s="1"/>
  <c r="K149" i="53" s="1"/>
  <c r="AF45" i="53"/>
  <c r="AE109" i="53" s="1"/>
  <c r="K156" i="53" s="1"/>
  <c r="B43" i="71" s="1"/>
  <c r="AF12" i="53"/>
  <c r="AE76" i="53" s="1"/>
  <c r="K123" i="53" s="1"/>
  <c r="AF5" i="53"/>
  <c r="AE69" i="53" s="1"/>
  <c r="K116" i="53" s="1"/>
  <c r="AF35" i="53"/>
  <c r="AE99" i="53" s="1"/>
  <c r="K146" i="53" s="1"/>
  <c r="AF39" i="53"/>
  <c r="AE103" i="53" s="1"/>
  <c r="K150" i="53" s="1"/>
  <c r="B37" i="71" s="1"/>
  <c r="AF40" i="53"/>
  <c r="AE104" i="53" s="1"/>
  <c r="K151" i="53" s="1"/>
  <c r="AF9" i="53"/>
  <c r="AE73" i="53" s="1"/>
  <c r="K120" i="53" s="1"/>
  <c r="B7" i="71" s="1"/>
  <c r="AF13" i="53"/>
  <c r="AE77" i="53" s="1"/>
  <c r="K124" i="53" s="1"/>
  <c r="B11" i="71" s="1"/>
  <c r="AF32" i="53"/>
  <c r="AE96" i="53" s="1"/>
  <c r="K143" i="53" s="1"/>
  <c r="AF8" i="53"/>
  <c r="AE72" i="53" s="1"/>
  <c r="K119" i="53" s="1"/>
  <c r="B6" i="71" s="1"/>
  <c r="AF17" i="53"/>
  <c r="AE81" i="53" s="1"/>
  <c r="K128" i="53" s="1"/>
  <c r="B15" i="71" s="1"/>
  <c r="AF21" i="53"/>
  <c r="AE85" i="53" s="1"/>
  <c r="K132" i="53" s="1"/>
  <c r="AF16" i="53"/>
  <c r="AE80" i="53" s="1"/>
  <c r="K127" i="53" s="1"/>
  <c r="AF23" i="53"/>
  <c r="AE87" i="53" s="1"/>
  <c r="K134" i="53" s="1"/>
  <c r="B21" i="71" s="1"/>
  <c r="AF43" i="53"/>
  <c r="AE107" i="53" s="1"/>
  <c r="K154" i="53" s="1"/>
  <c r="B41" i="71" s="1"/>
  <c r="AF42" i="53"/>
  <c r="AE106" i="53" s="1"/>
  <c r="K153" i="53" s="1"/>
  <c r="B40" i="71" s="1"/>
  <c r="AF6" i="53"/>
  <c r="AE70" i="53" s="1"/>
  <c r="K117" i="53" s="1"/>
  <c r="AF10" i="53"/>
  <c r="AE74" i="53" s="1"/>
  <c r="K121" i="53" s="1"/>
  <c r="B8" i="71" s="1"/>
  <c r="AF27" i="53"/>
  <c r="AE91" i="53" s="1"/>
  <c r="K138" i="53" s="1"/>
  <c r="B25" i="71" s="1"/>
  <c r="AF28" i="53"/>
  <c r="AE92" i="53" s="1"/>
  <c r="K139" i="53" s="1"/>
  <c r="AF30" i="53"/>
  <c r="AE94" i="53" s="1"/>
  <c r="K141" i="53" s="1"/>
  <c r="AF14" i="53"/>
  <c r="AE78" i="53" s="1"/>
  <c r="K125" i="53" s="1"/>
  <c r="B12" i="71" s="1"/>
  <c r="AF18" i="53"/>
  <c r="AE82" i="53" s="1"/>
  <c r="K129" i="53" s="1"/>
  <c r="B16" i="71" s="1"/>
  <c r="AF37" i="53"/>
  <c r="AE101" i="53" s="1"/>
  <c r="K148" i="53" s="1"/>
  <c r="AF36" i="53"/>
  <c r="AE100" i="53" s="1"/>
  <c r="K147" i="53" s="1"/>
  <c r="AF41" i="53"/>
  <c r="AE105" i="53" s="1"/>
  <c r="K152" i="53" s="1"/>
  <c r="AF22" i="53"/>
  <c r="AE86" i="53" s="1"/>
  <c r="K133" i="53" s="1"/>
  <c r="B20" i="71" s="1"/>
  <c r="AF7" i="53"/>
  <c r="AE71" i="53" s="1"/>
  <c r="K118" i="53" s="1"/>
  <c r="AF20" i="53"/>
  <c r="AE84" i="53" s="1"/>
  <c r="K131" i="53" s="1"/>
  <c r="B18" i="71" s="1"/>
  <c r="AF33" i="53"/>
  <c r="AE97" i="53" s="1"/>
  <c r="K144" i="53" s="1"/>
  <c r="AF24" i="53"/>
  <c r="AE88" i="53" s="1"/>
  <c r="K135" i="53" s="1"/>
  <c r="AF29" i="53"/>
  <c r="AE93" i="53" s="1"/>
  <c r="K140" i="53" s="1"/>
  <c r="AF25" i="53"/>
  <c r="AE89" i="53" s="1"/>
  <c r="K136" i="53" s="1"/>
  <c r="AA43" i="53"/>
  <c r="Z107" i="53" s="1"/>
  <c r="AA18" i="53"/>
  <c r="Z82" i="53" s="1"/>
  <c r="AA19" i="53"/>
  <c r="Z83" i="53" s="1"/>
  <c r="AA30" i="53"/>
  <c r="Z94" i="53" s="1"/>
  <c r="AA27" i="53"/>
  <c r="Z91" i="53" s="1"/>
  <c r="AA42" i="53"/>
  <c r="Z106" i="53" s="1"/>
  <c r="AA41" i="53"/>
  <c r="Z105" i="53" s="1"/>
  <c r="AA45" i="53"/>
  <c r="Z109" i="53" s="1"/>
  <c r="AA7" i="53"/>
  <c r="Z71" i="53" s="1"/>
  <c r="AA8" i="53"/>
  <c r="Z72" i="53" s="1"/>
  <c r="AA38" i="53"/>
  <c r="Z102" i="53" s="1"/>
  <c r="AA29" i="53"/>
  <c r="Z93" i="53" s="1"/>
  <c r="AA44" i="53"/>
  <c r="Z108" i="53" s="1"/>
  <c r="AA15" i="53"/>
  <c r="Z79" i="53" s="1"/>
  <c r="AA16" i="53"/>
  <c r="Z80" i="53" s="1"/>
  <c r="AA35" i="53"/>
  <c r="Z99" i="53" s="1"/>
  <c r="AA37" i="53"/>
  <c r="Z101" i="53" s="1"/>
  <c r="AA12" i="53"/>
  <c r="Z76" i="53" s="1"/>
  <c r="AA9" i="53"/>
  <c r="Z73" i="53" s="1"/>
  <c r="AA26" i="53"/>
  <c r="Z90" i="53" s="1"/>
  <c r="AA34" i="53"/>
  <c r="Z98" i="53" s="1"/>
  <c r="AA20" i="53"/>
  <c r="Z84" i="53" s="1"/>
  <c r="AA28" i="53"/>
  <c r="Z92" i="53" s="1"/>
  <c r="AA32" i="53"/>
  <c r="Z96" i="53" s="1"/>
  <c r="AA31" i="53"/>
  <c r="Z95" i="53" s="1"/>
  <c r="AA5" i="53"/>
  <c r="Z69" i="53" s="1"/>
  <c r="AA6" i="53"/>
  <c r="Z70" i="53" s="1"/>
  <c r="AA36" i="53"/>
  <c r="Z100" i="53" s="1"/>
  <c r="AA40" i="53"/>
  <c r="Z104" i="53" s="1"/>
  <c r="AA13" i="53"/>
  <c r="Z77" i="53" s="1"/>
  <c r="AA14" i="53"/>
  <c r="Z78" i="53" s="1"/>
  <c r="AA23" i="53"/>
  <c r="Z87" i="53" s="1"/>
  <c r="AA17" i="53"/>
  <c r="Z81" i="53" s="1"/>
  <c r="AA21" i="53"/>
  <c r="Z85" i="53" s="1"/>
  <c r="AA39" i="53"/>
  <c r="Z103" i="53" s="1"/>
  <c r="AA10" i="53"/>
  <c r="Z74" i="53" s="1"/>
  <c r="AA11" i="53"/>
  <c r="Z75" i="53" s="1"/>
  <c r="AA33" i="53"/>
  <c r="Z97" i="53" s="1"/>
  <c r="AA22" i="53"/>
  <c r="Z86" i="53" s="1"/>
  <c r="AA25" i="53"/>
  <c r="Z89" i="53" s="1"/>
  <c r="AA24" i="53"/>
  <c r="Z88" i="53" s="1"/>
  <c r="W8" i="99"/>
  <c r="V71" i="99" s="1"/>
  <c r="W20" i="99"/>
  <c r="V83" i="99" s="1"/>
  <c r="W16" i="99"/>
  <c r="V79" i="99" s="1"/>
  <c r="W45" i="99"/>
  <c r="V108" i="99" s="1"/>
  <c r="W5" i="99"/>
  <c r="V68" i="99" s="1"/>
  <c r="W7" i="99"/>
  <c r="V70" i="99" s="1"/>
  <c r="W29" i="99"/>
  <c r="V92" i="99" s="1"/>
  <c r="W11" i="99"/>
  <c r="V74" i="99" s="1"/>
  <c r="W27" i="99"/>
  <c r="V90" i="99" s="1"/>
  <c r="W43" i="99"/>
  <c r="V106" i="99" s="1"/>
  <c r="W19" i="99"/>
  <c r="V82" i="99" s="1"/>
  <c r="W15" i="99"/>
  <c r="V78" i="99" s="1"/>
  <c r="W31" i="99"/>
  <c r="V94" i="99" s="1"/>
  <c r="W36" i="99"/>
  <c r="V99" i="99" s="1"/>
  <c r="W23" i="99"/>
  <c r="V86" i="99" s="1"/>
  <c r="W41" i="99"/>
  <c r="V104" i="99" s="1"/>
  <c r="W22" i="99"/>
  <c r="V85" i="99" s="1"/>
  <c r="W25" i="99"/>
  <c r="W32" i="99"/>
  <c r="V95" i="99" s="1"/>
  <c r="W18" i="99"/>
  <c r="V81" i="99" s="1"/>
  <c r="W17" i="99"/>
  <c r="V80" i="99" s="1"/>
  <c r="W26" i="99"/>
  <c r="V89" i="99" s="1"/>
  <c r="W14" i="99"/>
  <c r="V77" i="99" s="1"/>
  <c r="W24" i="99"/>
  <c r="V87" i="99" s="1"/>
  <c r="W9" i="99"/>
  <c r="V72" i="99" s="1"/>
  <c r="W39" i="99"/>
  <c r="V102" i="99" s="1"/>
  <c r="W33" i="99"/>
  <c r="V96" i="99" s="1"/>
  <c r="W10" i="99"/>
  <c r="V73" i="99" s="1"/>
  <c r="W21" i="99"/>
  <c r="V84" i="99" s="1"/>
  <c r="W34" i="99"/>
  <c r="V97" i="99" s="1"/>
  <c r="W44" i="99"/>
  <c r="V107" i="99" s="1"/>
  <c r="W42" i="99"/>
  <c r="V105" i="99" s="1"/>
  <c r="W6" i="99"/>
  <c r="V69" i="99" s="1"/>
  <c r="W13" i="99"/>
  <c r="V76" i="99" s="1"/>
  <c r="W35" i="99"/>
  <c r="V98" i="99" s="1"/>
  <c r="W38" i="99"/>
  <c r="V101" i="99" s="1"/>
  <c r="W28" i="99"/>
  <c r="V91" i="99" s="1"/>
  <c r="W40" i="99"/>
  <c r="V103" i="99" s="1"/>
  <c r="W30" i="99"/>
  <c r="V93" i="99" s="1"/>
  <c r="W12" i="99"/>
  <c r="V75" i="99" s="1"/>
  <c r="W37" i="99"/>
  <c r="V100" i="99" s="1"/>
  <c r="C45" i="63"/>
  <c r="V109" i="99"/>
  <c r="G156" i="99" s="1"/>
  <c r="F68" i="54"/>
  <c r="F101" i="54"/>
  <c r="E135" i="54" s="1"/>
  <c r="E5" i="53"/>
  <c r="D69" i="53" s="1"/>
  <c r="E17" i="53"/>
  <c r="D81" i="53" s="1"/>
  <c r="E27" i="53"/>
  <c r="D91" i="53" s="1"/>
  <c r="E38" i="53"/>
  <c r="D102" i="53" s="1"/>
  <c r="E42" i="53"/>
  <c r="D106" i="53" s="1"/>
  <c r="E13" i="53"/>
  <c r="D77" i="53" s="1"/>
  <c r="E6" i="53"/>
  <c r="D70" i="53" s="1"/>
  <c r="E36" i="53"/>
  <c r="D100" i="53" s="1"/>
  <c r="E35" i="53"/>
  <c r="D99" i="53" s="1"/>
  <c r="E21" i="53"/>
  <c r="D85" i="53" s="1"/>
  <c r="E14" i="53"/>
  <c r="D78" i="53" s="1"/>
  <c r="E15" i="53"/>
  <c r="D79" i="53" s="1"/>
  <c r="E7" i="53"/>
  <c r="D71" i="53" s="1"/>
  <c r="E10" i="53"/>
  <c r="D74" i="53" s="1"/>
  <c r="E34" i="53"/>
  <c r="D98" i="53" s="1"/>
  <c r="E19" i="53"/>
  <c r="D83" i="53" s="1"/>
  <c r="E32" i="53"/>
  <c r="D96" i="53" s="1"/>
  <c r="E41" i="53"/>
  <c r="D105" i="53" s="1"/>
  <c r="E39" i="53"/>
  <c r="D103" i="53" s="1"/>
  <c r="E18" i="53"/>
  <c r="D82" i="53" s="1"/>
  <c r="E23" i="53"/>
  <c r="D87" i="53" s="1"/>
  <c r="E28" i="53"/>
  <c r="D92" i="53" s="1"/>
  <c r="E44" i="53"/>
  <c r="D108" i="53" s="1"/>
  <c r="E11" i="53"/>
  <c r="D75" i="53" s="1"/>
  <c r="E12" i="53"/>
  <c r="D76" i="53" s="1"/>
  <c r="E26" i="53"/>
  <c r="D90" i="53" s="1"/>
  <c r="E33" i="53"/>
  <c r="D97" i="53" s="1"/>
  <c r="E37" i="53"/>
  <c r="D101" i="53" s="1"/>
  <c r="E8" i="53"/>
  <c r="D72" i="53" s="1"/>
  <c r="E20" i="53"/>
  <c r="D84" i="53" s="1"/>
  <c r="E31" i="53"/>
  <c r="D95" i="53" s="1"/>
  <c r="E25" i="53"/>
  <c r="D89" i="53" s="1"/>
  <c r="E40" i="53"/>
  <c r="D104" i="53" s="1"/>
  <c r="E43" i="53"/>
  <c r="D107" i="53" s="1"/>
  <c r="E45" i="53"/>
  <c r="D109" i="53" s="1"/>
  <c r="E16" i="53"/>
  <c r="D80" i="53" s="1"/>
  <c r="E9" i="53"/>
  <c r="D73" i="53" s="1"/>
  <c r="E22" i="53"/>
  <c r="D86" i="53" s="1"/>
  <c r="E30" i="53"/>
  <c r="D94" i="53" s="1"/>
  <c r="E29" i="53"/>
  <c r="D93" i="53" s="1"/>
  <c r="E24" i="53"/>
  <c r="D88" i="53" s="1"/>
  <c r="Z28" i="53"/>
  <c r="Y92" i="53" s="1"/>
  <c r="Z12" i="53"/>
  <c r="Y76" i="53" s="1"/>
  <c r="Z5" i="53"/>
  <c r="Y69" i="53" s="1"/>
  <c r="Z32" i="53"/>
  <c r="Y96" i="53" s="1"/>
  <c r="Z24" i="53"/>
  <c r="Y88" i="53" s="1"/>
  <c r="Z20" i="53"/>
  <c r="Y84" i="53" s="1"/>
  <c r="Z13" i="53"/>
  <c r="Y77" i="53" s="1"/>
  <c r="Z22" i="53"/>
  <c r="Y86" i="53" s="1"/>
  <c r="Z31" i="53"/>
  <c r="Y95" i="53" s="1"/>
  <c r="Z9" i="53"/>
  <c r="Y73" i="53" s="1"/>
  <c r="Z33" i="53"/>
  <c r="Y97" i="53" s="1"/>
  <c r="Z27" i="53"/>
  <c r="Y91" i="53" s="1"/>
  <c r="Z41" i="53"/>
  <c r="Y105" i="53" s="1"/>
  <c r="Z10" i="53"/>
  <c r="Y74" i="53" s="1"/>
  <c r="Z17" i="53"/>
  <c r="Y81" i="53" s="1"/>
  <c r="Z30" i="53"/>
  <c r="Y94" i="53" s="1"/>
  <c r="Z29" i="53"/>
  <c r="Y93" i="53" s="1"/>
  <c r="Z36" i="53"/>
  <c r="Y100" i="53" s="1"/>
  <c r="Z45" i="53"/>
  <c r="Y109" i="53" s="1"/>
  <c r="Z18" i="53"/>
  <c r="Y82" i="53" s="1"/>
  <c r="Z11" i="53"/>
  <c r="Y75" i="53" s="1"/>
  <c r="Z38" i="53"/>
  <c r="Y102" i="53" s="1"/>
  <c r="Z37" i="53"/>
  <c r="Y101" i="53" s="1"/>
  <c r="Z40" i="53"/>
  <c r="Y104" i="53" s="1"/>
  <c r="Z7" i="53"/>
  <c r="Y71" i="53" s="1"/>
  <c r="Z19" i="53"/>
  <c r="Y83" i="53" s="1"/>
  <c r="Z14" i="53"/>
  <c r="Y78" i="53" s="1"/>
  <c r="Z6" i="53"/>
  <c r="Y70" i="53" s="1"/>
  <c r="Z39" i="53"/>
  <c r="Y103" i="53" s="1"/>
  <c r="Z15" i="53"/>
  <c r="Y79" i="53" s="1"/>
  <c r="Z8" i="53"/>
  <c r="Y72" i="53" s="1"/>
  <c r="Z35" i="53"/>
  <c r="Y99" i="53" s="1"/>
  <c r="Z34" i="53"/>
  <c r="Y98" i="53" s="1"/>
  <c r="Z43" i="53"/>
  <c r="Y107" i="53" s="1"/>
  <c r="Z42" i="53"/>
  <c r="Y106" i="53" s="1"/>
  <c r="Z23" i="53"/>
  <c r="Y87" i="53" s="1"/>
  <c r="Z16" i="53"/>
  <c r="Y80" i="53" s="1"/>
  <c r="Z26" i="53"/>
  <c r="Y90" i="53" s="1"/>
  <c r="Z21" i="53"/>
  <c r="Y85" i="53" s="1"/>
  <c r="Z44" i="53"/>
  <c r="Y108" i="53" s="1"/>
  <c r="Z25" i="53"/>
  <c r="Y89" i="53" s="1"/>
  <c r="H35" i="99"/>
  <c r="G98" i="99" s="1"/>
  <c r="H19" i="99"/>
  <c r="G82" i="99" s="1"/>
  <c r="H27" i="99"/>
  <c r="G90" i="99" s="1"/>
  <c r="H39" i="99"/>
  <c r="G102" i="99" s="1"/>
  <c r="H26" i="99"/>
  <c r="G89" i="99" s="1"/>
  <c r="H8" i="99"/>
  <c r="G71" i="99" s="1"/>
  <c r="H36" i="99"/>
  <c r="G99" i="99" s="1"/>
  <c r="H18" i="99"/>
  <c r="G81" i="99" s="1"/>
  <c r="H7" i="99"/>
  <c r="G70" i="99" s="1"/>
  <c r="H12" i="99"/>
  <c r="G75" i="99" s="1"/>
  <c r="H23" i="99"/>
  <c r="G86" i="99" s="1"/>
  <c r="H6" i="99"/>
  <c r="G69" i="99" s="1"/>
  <c r="H42" i="99"/>
  <c r="G105" i="99" s="1"/>
  <c r="H5" i="99"/>
  <c r="G68" i="99" s="1"/>
  <c r="H25" i="99"/>
  <c r="G88" i="99" s="1"/>
  <c r="H28" i="99"/>
  <c r="G91" i="99" s="1"/>
  <c r="H14" i="99"/>
  <c r="G77" i="99" s="1"/>
  <c r="H31" i="99"/>
  <c r="G94" i="99" s="1"/>
  <c r="H41" i="99"/>
  <c r="G104" i="99" s="1"/>
  <c r="H22" i="99"/>
  <c r="G85" i="99" s="1"/>
  <c r="H37" i="99"/>
  <c r="G100" i="99" s="1"/>
  <c r="H30" i="99"/>
  <c r="G93" i="99" s="1"/>
  <c r="H33" i="99"/>
  <c r="G96" i="99" s="1"/>
  <c r="H20" i="99"/>
  <c r="G83" i="99" s="1"/>
  <c r="H29" i="99"/>
  <c r="G92" i="99" s="1"/>
  <c r="H45" i="99"/>
  <c r="G108" i="99" s="1"/>
  <c r="H15" i="99"/>
  <c r="G78" i="99" s="1"/>
  <c r="H21" i="99"/>
  <c r="G84" i="99" s="1"/>
  <c r="H40" i="99"/>
  <c r="G103" i="99" s="1"/>
  <c r="H34" i="99"/>
  <c r="G97" i="99" s="1"/>
  <c r="H10" i="99"/>
  <c r="G73" i="99" s="1"/>
  <c r="H17" i="99"/>
  <c r="G80" i="99" s="1"/>
  <c r="H38" i="99"/>
  <c r="G101" i="99" s="1"/>
  <c r="H24" i="99"/>
  <c r="G87" i="99" s="1"/>
  <c r="H44" i="99"/>
  <c r="G107" i="99" s="1"/>
  <c r="H9" i="99"/>
  <c r="G72" i="99" s="1"/>
  <c r="H32" i="99"/>
  <c r="G95" i="99" s="1"/>
  <c r="H11" i="99"/>
  <c r="G74" i="99" s="1"/>
  <c r="H13" i="99"/>
  <c r="G76" i="99" s="1"/>
  <c r="H43" i="99"/>
  <c r="G106" i="99" s="1"/>
  <c r="H16" i="99"/>
  <c r="G79" i="99" s="1"/>
  <c r="Q16" i="99"/>
  <c r="P79" i="99" s="1"/>
  <c r="Q8" i="99"/>
  <c r="P71" i="99" s="1"/>
  <c r="Q45" i="99"/>
  <c r="P108" i="99" s="1"/>
  <c r="Q39" i="99"/>
  <c r="P102" i="99" s="1"/>
  <c r="Q24" i="99"/>
  <c r="P87" i="99" s="1"/>
  <c r="Q10" i="99"/>
  <c r="P73" i="99" s="1"/>
  <c r="Q41" i="99"/>
  <c r="P104" i="99" s="1"/>
  <c r="Q37" i="99"/>
  <c r="P100" i="99" s="1"/>
  <c r="Q20" i="99"/>
  <c r="P83" i="99" s="1"/>
  <c r="Q12" i="99"/>
  <c r="P75" i="99" s="1"/>
  <c r="Q36" i="99"/>
  <c r="P99" i="99" s="1"/>
  <c r="Q23" i="99"/>
  <c r="P86" i="99" s="1"/>
  <c r="Q35" i="99"/>
  <c r="P98" i="99" s="1"/>
  <c r="Q25" i="99"/>
  <c r="P88" i="99" s="1"/>
  <c r="Q32" i="99"/>
  <c r="P95" i="99" s="1"/>
  <c r="Q19" i="99"/>
  <c r="P82" i="99" s="1"/>
  <c r="Q30" i="99"/>
  <c r="P93" i="99" s="1"/>
  <c r="Q44" i="99"/>
  <c r="Q15" i="99"/>
  <c r="P78" i="99" s="1"/>
  <c r="Q28" i="99"/>
  <c r="P91" i="99" s="1"/>
  <c r="Q42" i="99"/>
  <c r="P105" i="99" s="1"/>
  <c r="Q31" i="99"/>
  <c r="P94" i="99" s="1"/>
  <c r="Q11" i="99"/>
  <c r="P74" i="99" s="1"/>
  <c r="Q14" i="99"/>
  <c r="P77" i="99" s="1"/>
  <c r="Q43" i="99"/>
  <c r="P106" i="99" s="1"/>
  <c r="Q27" i="99"/>
  <c r="P90" i="99" s="1"/>
  <c r="Q7" i="99"/>
  <c r="Q26" i="99"/>
  <c r="P89" i="99" s="1"/>
  <c r="Q9" i="99"/>
  <c r="P72" i="99" s="1"/>
  <c r="Q22" i="99"/>
  <c r="P85" i="99" s="1"/>
  <c r="Q33" i="99"/>
  <c r="Q21" i="99"/>
  <c r="P84" i="99" s="1"/>
  <c r="Q13" i="99"/>
  <c r="P76" i="99" s="1"/>
  <c r="Q38" i="99"/>
  <c r="P101" i="99" s="1"/>
  <c r="Q6" i="99"/>
  <c r="P69" i="99" s="1"/>
  <c r="Q5" i="99"/>
  <c r="P68" i="99" s="1"/>
  <c r="Q40" i="99"/>
  <c r="Q17" i="99"/>
  <c r="P80" i="99" s="1"/>
  <c r="Q18" i="99"/>
  <c r="P81" i="99" s="1"/>
  <c r="Q34" i="99"/>
  <c r="P97" i="99" s="1"/>
  <c r="Q29" i="99"/>
  <c r="E106" i="54"/>
  <c r="D136" i="54" s="1"/>
  <c r="G16" i="99"/>
  <c r="F79" i="99" s="1"/>
  <c r="G13" i="99"/>
  <c r="F76" i="99" s="1"/>
  <c r="G29" i="99"/>
  <c r="F92" i="99" s="1"/>
  <c r="G11" i="99"/>
  <c r="F74" i="99" s="1"/>
  <c r="G38" i="99"/>
  <c r="F101" i="99" s="1"/>
  <c r="G44" i="99"/>
  <c r="F107" i="99" s="1"/>
  <c r="G24" i="99"/>
  <c r="F87" i="99" s="1"/>
  <c r="G17" i="99"/>
  <c r="F80" i="99" s="1"/>
  <c r="G30" i="99"/>
  <c r="F93" i="99" s="1"/>
  <c r="G7" i="99"/>
  <c r="F70" i="99" s="1"/>
  <c r="G12" i="99"/>
  <c r="F75" i="99" s="1"/>
  <c r="G8" i="99"/>
  <c r="F71" i="99" s="1"/>
  <c r="G42" i="99"/>
  <c r="F105" i="99" s="1"/>
  <c r="G10" i="99"/>
  <c r="F73" i="99" s="1"/>
  <c r="G25" i="99"/>
  <c r="F88" i="99" s="1"/>
  <c r="G36" i="99"/>
  <c r="F99" i="99" s="1"/>
  <c r="G45" i="99"/>
  <c r="F108" i="99" s="1"/>
  <c r="G40" i="99"/>
  <c r="F103" i="99" s="1"/>
  <c r="G6" i="99"/>
  <c r="F69" i="99" s="1"/>
  <c r="G20" i="99"/>
  <c r="F83" i="99" s="1"/>
  <c r="G21" i="99"/>
  <c r="F84" i="99" s="1"/>
  <c r="G26" i="99"/>
  <c r="F89" i="99" s="1"/>
  <c r="G34" i="99"/>
  <c r="F97" i="99" s="1"/>
  <c r="G15" i="99"/>
  <c r="F78" i="99" s="1"/>
  <c r="G43" i="99"/>
  <c r="F106" i="99" s="1"/>
  <c r="G32" i="99"/>
  <c r="F95" i="99" s="1"/>
  <c r="G27" i="99"/>
  <c r="F90" i="99" s="1"/>
  <c r="G5" i="99"/>
  <c r="F68" i="99" s="1"/>
  <c r="G39" i="99"/>
  <c r="F102" i="99" s="1"/>
  <c r="G28" i="99"/>
  <c r="F91" i="99" s="1"/>
  <c r="G23" i="99"/>
  <c r="F86" i="99" s="1"/>
  <c r="G19" i="99"/>
  <c r="F82" i="99" s="1"/>
  <c r="G41" i="99"/>
  <c r="F104" i="99" s="1"/>
  <c r="G22" i="99"/>
  <c r="F85" i="99" s="1"/>
  <c r="G37" i="99"/>
  <c r="F100" i="99" s="1"/>
  <c r="G31" i="99"/>
  <c r="F94" i="99" s="1"/>
  <c r="G14" i="99"/>
  <c r="F77" i="99" s="1"/>
  <c r="G33" i="99"/>
  <c r="F96" i="99" s="1"/>
  <c r="G35" i="99"/>
  <c r="F98" i="99" s="1"/>
  <c r="G18" i="99"/>
  <c r="F81" i="99" s="1"/>
  <c r="G9" i="99"/>
  <c r="F72" i="99" s="1"/>
  <c r="X44" i="53"/>
  <c r="W108" i="53" s="1"/>
  <c r="X40" i="53"/>
  <c r="W104" i="53" s="1"/>
  <c r="X30" i="53"/>
  <c r="W94" i="53" s="1"/>
  <c r="X12" i="53"/>
  <c r="W76" i="53" s="1"/>
  <c r="X5" i="53"/>
  <c r="W69" i="53" s="1"/>
  <c r="X16" i="53"/>
  <c r="W80" i="53" s="1"/>
  <c r="X39" i="53"/>
  <c r="W103" i="53" s="1"/>
  <c r="X45" i="53"/>
  <c r="W109" i="53" s="1"/>
  <c r="X41" i="53"/>
  <c r="W105" i="53" s="1"/>
  <c r="X9" i="53"/>
  <c r="W73" i="53" s="1"/>
  <c r="X13" i="53"/>
  <c r="W77" i="53" s="1"/>
  <c r="X26" i="53"/>
  <c r="W90" i="53" s="1"/>
  <c r="X28" i="53"/>
  <c r="W92" i="53" s="1"/>
  <c r="X42" i="53"/>
  <c r="W106" i="53" s="1"/>
  <c r="X17" i="53"/>
  <c r="W81" i="53" s="1"/>
  <c r="X21" i="53"/>
  <c r="W85" i="53" s="1"/>
  <c r="X32" i="53"/>
  <c r="W96" i="53" s="1"/>
  <c r="X36" i="53"/>
  <c r="W100" i="53" s="1"/>
  <c r="X38" i="53"/>
  <c r="W102" i="53" s="1"/>
  <c r="X20" i="53"/>
  <c r="W84" i="53" s="1"/>
  <c r="X23" i="53"/>
  <c r="W87" i="53" s="1"/>
  <c r="X6" i="53"/>
  <c r="W70" i="53" s="1"/>
  <c r="X10" i="53"/>
  <c r="W74" i="53" s="1"/>
  <c r="X37" i="53"/>
  <c r="W101" i="53" s="1"/>
  <c r="X33" i="53"/>
  <c r="W97" i="53" s="1"/>
  <c r="X14" i="53"/>
  <c r="W78" i="53" s="1"/>
  <c r="X18" i="53"/>
  <c r="W82" i="53" s="1"/>
  <c r="X27" i="53"/>
  <c r="W91" i="53" s="1"/>
  <c r="X43" i="53"/>
  <c r="W107" i="53" s="1"/>
  <c r="X22" i="53"/>
  <c r="W86" i="53" s="1"/>
  <c r="X7" i="53"/>
  <c r="W71" i="53" s="1"/>
  <c r="X34" i="53"/>
  <c r="W98" i="53" s="1"/>
  <c r="X11" i="53"/>
  <c r="W75" i="53" s="1"/>
  <c r="X15" i="53"/>
  <c r="W79" i="53" s="1"/>
  <c r="X8" i="53"/>
  <c r="W72" i="53" s="1"/>
  <c r="X19" i="53"/>
  <c r="W83" i="53" s="1"/>
  <c r="X35" i="53"/>
  <c r="W99" i="53" s="1"/>
  <c r="X24" i="53"/>
  <c r="W88" i="53" s="1"/>
  <c r="X29" i="53"/>
  <c r="W93" i="53" s="1"/>
  <c r="X31" i="53"/>
  <c r="W95" i="53" s="1"/>
  <c r="X25" i="53"/>
  <c r="W89" i="53" s="1"/>
  <c r="J35" i="99"/>
  <c r="I98" i="99" s="1"/>
  <c r="J37" i="99"/>
  <c r="I100" i="99" s="1"/>
  <c r="J5" i="99"/>
  <c r="I68" i="99" s="1"/>
  <c r="J7" i="99"/>
  <c r="I70" i="99" s="1"/>
  <c r="J40" i="99"/>
  <c r="I103" i="99" s="1"/>
  <c r="J21" i="99"/>
  <c r="I84" i="99" s="1"/>
  <c r="J13" i="99"/>
  <c r="I76" i="99" s="1"/>
  <c r="J33" i="99"/>
  <c r="I96" i="99" s="1"/>
  <c r="J43" i="99"/>
  <c r="I106" i="99" s="1"/>
  <c r="J14" i="99"/>
  <c r="I77" i="99" s="1"/>
  <c r="J26" i="99"/>
  <c r="I89" i="99" s="1"/>
  <c r="J41" i="99"/>
  <c r="I104" i="99" s="1"/>
  <c r="J15" i="99"/>
  <c r="I78" i="99" s="1"/>
  <c r="J31" i="99"/>
  <c r="I94" i="99" s="1"/>
  <c r="J34" i="99"/>
  <c r="I97" i="99" s="1"/>
  <c r="J11" i="99"/>
  <c r="I74" i="99" s="1"/>
  <c r="J8" i="99"/>
  <c r="I71" i="99" s="1"/>
  <c r="J28" i="99"/>
  <c r="I91" i="99" s="1"/>
  <c r="J27" i="99"/>
  <c r="I90" i="99" s="1"/>
  <c r="J22" i="99"/>
  <c r="I85" i="99" s="1"/>
  <c r="J36" i="99"/>
  <c r="I99" i="99" s="1"/>
  <c r="J9" i="99"/>
  <c r="I72" i="99" s="1"/>
  <c r="J18" i="99"/>
  <c r="I81" i="99" s="1"/>
  <c r="J16" i="99"/>
  <c r="I79" i="99" s="1"/>
  <c r="J29" i="99"/>
  <c r="I92" i="99" s="1"/>
  <c r="J23" i="99"/>
  <c r="I86" i="99" s="1"/>
  <c r="J45" i="99"/>
  <c r="I108" i="99" s="1"/>
  <c r="J10" i="99"/>
  <c r="I73" i="99" s="1"/>
  <c r="J24" i="99"/>
  <c r="I87" i="99" s="1"/>
  <c r="J32" i="99"/>
  <c r="I95" i="99" s="1"/>
  <c r="J42" i="99"/>
  <c r="I105" i="99" s="1"/>
  <c r="J6" i="99"/>
  <c r="I69" i="99" s="1"/>
  <c r="J17" i="99"/>
  <c r="I80" i="99" s="1"/>
  <c r="J19" i="99"/>
  <c r="I82" i="99" s="1"/>
  <c r="J39" i="99"/>
  <c r="I102" i="99" s="1"/>
  <c r="J38" i="99"/>
  <c r="I101" i="99" s="1"/>
  <c r="J25" i="99"/>
  <c r="I88" i="99" s="1"/>
  <c r="J12" i="99"/>
  <c r="I75" i="99" s="1"/>
  <c r="J20" i="99"/>
  <c r="I83" i="99" s="1"/>
  <c r="J30" i="99"/>
  <c r="I93" i="99" s="1"/>
  <c r="J44" i="99"/>
  <c r="I107" i="99" s="1"/>
  <c r="O34" i="99"/>
  <c r="N97" i="99" s="1"/>
  <c r="O8" i="99"/>
  <c r="N71" i="99" s="1"/>
  <c r="O16" i="99"/>
  <c r="N79" i="99" s="1"/>
  <c r="O33" i="99"/>
  <c r="N96" i="99" s="1"/>
  <c r="O43" i="99"/>
  <c r="N106" i="99" s="1"/>
  <c r="O7" i="99"/>
  <c r="N70" i="99" s="1"/>
  <c r="O15" i="99"/>
  <c r="N78" i="99" s="1"/>
  <c r="O35" i="99"/>
  <c r="N98" i="99" s="1"/>
  <c r="O22" i="99"/>
  <c r="N85" i="99" s="1"/>
  <c r="O29" i="99"/>
  <c r="N92" i="99" s="1"/>
  <c r="O20" i="99"/>
  <c r="N83" i="99" s="1"/>
  <c r="O40" i="99"/>
  <c r="N103" i="99" s="1"/>
  <c r="O18" i="99"/>
  <c r="N81" i="99" s="1"/>
  <c r="O13" i="99"/>
  <c r="N76" i="99" s="1"/>
  <c r="O31" i="99"/>
  <c r="O14" i="99"/>
  <c r="N77" i="99" s="1"/>
  <c r="O36" i="99"/>
  <c r="N99" i="99" s="1"/>
  <c r="O45" i="99"/>
  <c r="N108" i="99" s="1"/>
  <c r="O10" i="99"/>
  <c r="N73" i="99" s="1"/>
  <c r="O28" i="99"/>
  <c r="N91" i="99" s="1"/>
  <c r="O17" i="99"/>
  <c r="N80" i="99" s="1"/>
  <c r="O24" i="99"/>
  <c r="O38" i="99"/>
  <c r="N101" i="99" s="1"/>
  <c r="O6" i="99"/>
  <c r="N69" i="99" s="1"/>
  <c r="O27" i="99"/>
  <c r="N90" i="99" s="1"/>
  <c r="O5" i="99"/>
  <c r="N68" i="99" s="1"/>
  <c r="O11" i="99"/>
  <c r="N74" i="99" s="1"/>
  <c r="O26" i="99"/>
  <c r="N89" i="99" s="1"/>
  <c r="O37" i="99"/>
  <c r="N100" i="99" s="1"/>
  <c r="O19" i="99"/>
  <c r="N82" i="99" s="1"/>
  <c r="O42" i="99"/>
  <c r="N105" i="99" s="1"/>
  <c r="O44" i="99"/>
  <c r="N107" i="99" s="1"/>
  <c r="O32" i="99"/>
  <c r="N95" i="99" s="1"/>
  <c r="O9" i="99"/>
  <c r="N72" i="99" s="1"/>
  <c r="O39" i="99"/>
  <c r="N102" i="99" s="1"/>
  <c r="O25" i="99"/>
  <c r="N88" i="99" s="1"/>
  <c r="O21" i="99"/>
  <c r="N84" i="99" s="1"/>
  <c r="O12" i="99"/>
  <c r="N75" i="99" s="1"/>
  <c r="O41" i="99"/>
  <c r="N104" i="99" s="1"/>
  <c r="O30" i="99"/>
  <c r="N93" i="99" s="1"/>
  <c r="O23" i="99"/>
  <c r="N86" i="99" s="1"/>
  <c r="R43" i="53"/>
  <c r="Q107" i="53" s="1"/>
  <c r="R39" i="53"/>
  <c r="Q103" i="53" s="1"/>
  <c r="R20" i="53"/>
  <c r="Q84" i="53" s="1"/>
  <c r="R13" i="53"/>
  <c r="Q77" i="53" s="1"/>
  <c r="R35" i="53"/>
  <c r="Q99" i="53" s="1"/>
  <c r="R31" i="53"/>
  <c r="Q95" i="53" s="1"/>
  <c r="R44" i="53"/>
  <c r="Q108" i="53" s="1"/>
  <c r="R9" i="53"/>
  <c r="Q73" i="53" s="1"/>
  <c r="R22" i="53"/>
  <c r="Q86" i="53" s="1"/>
  <c r="R32" i="53"/>
  <c r="Q96" i="53" s="1"/>
  <c r="R28" i="53"/>
  <c r="Q92" i="53" s="1"/>
  <c r="R42" i="53"/>
  <c r="Q106" i="53" s="1"/>
  <c r="R41" i="53"/>
  <c r="Q105" i="53" s="1"/>
  <c r="R45" i="53"/>
  <c r="Q109" i="53" s="1"/>
  <c r="R10" i="53"/>
  <c r="Q74" i="53" s="1"/>
  <c r="R17" i="53"/>
  <c r="Q81" i="53" s="1"/>
  <c r="R24" i="53"/>
  <c r="Q88" i="53" s="1"/>
  <c r="R6" i="53"/>
  <c r="Q70" i="53" s="1"/>
  <c r="R18" i="53"/>
  <c r="Q82" i="53" s="1"/>
  <c r="R11" i="53"/>
  <c r="Q75" i="53" s="1"/>
  <c r="R33" i="53"/>
  <c r="Q97" i="53" s="1"/>
  <c r="R26" i="53"/>
  <c r="Q90" i="53" s="1"/>
  <c r="R7" i="53"/>
  <c r="Q71" i="53" s="1"/>
  <c r="R19" i="53"/>
  <c r="Q83" i="53" s="1"/>
  <c r="R14" i="53"/>
  <c r="Q78" i="53" s="1"/>
  <c r="R29" i="53"/>
  <c r="Q93" i="53" s="1"/>
  <c r="R15" i="53"/>
  <c r="Q79" i="53" s="1"/>
  <c r="R8" i="53"/>
  <c r="Q72" i="53" s="1"/>
  <c r="R30" i="53"/>
  <c r="Q94" i="53" s="1"/>
  <c r="R37" i="53"/>
  <c r="Q101" i="53" s="1"/>
  <c r="R36" i="53"/>
  <c r="Q100" i="53" s="1"/>
  <c r="R23" i="53"/>
  <c r="Q87" i="53" s="1"/>
  <c r="R16" i="53"/>
  <c r="Q80" i="53" s="1"/>
  <c r="R38" i="53"/>
  <c r="Q102" i="53" s="1"/>
  <c r="R27" i="53"/>
  <c r="Q91" i="53" s="1"/>
  <c r="R40" i="53"/>
  <c r="Q104" i="53" s="1"/>
  <c r="R12" i="53"/>
  <c r="Q76" i="53" s="1"/>
  <c r="R5" i="53"/>
  <c r="Q69" i="53" s="1"/>
  <c r="R21" i="53"/>
  <c r="Q85" i="53" s="1"/>
  <c r="R34" i="53"/>
  <c r="Q98" i="53" s="1"/>
  <c r="R25" i="53"/>
  <c r="Q89" i="53" s="1"/>
  <c r="I45" i="53"/>
  <c r="H109" i="53" s="1"/>
  <c r="I15" i="53"/>
  <c r="H79" i="53" s="1"/>
  <c r="I27" i="53"/>
  <c r="H91" i="53" s="1"/>
  <c r="I38" i="53"/>
  <c r="H102" i="53" s="1"/>
  <c r="I34" i="53"/>
  <c r="H98" i="53" s="1"/>
  <c r="I39" i="53"/>
  <c r="H103" i="53" s="1"/>
  <c r="I12" i="53"/>
  <c r="H76" i="53" s="1"/>
  <c r="I8" i="53"/>
  <c r="H72" i="53" s="1"/>
  <c r="I24" i="53"/>
  <c r="H88" i="53" s="1"/>
  <c r="I42" i="53"/>
  <c r="H106" i="53" s="1"/>
  <c r="I44" i="53"/>
  <c r="H108" i="53" s="1"/>
  <c r="I20" i="53"/>
  <c r="H84" i="53" s="1"/>
  <c r="I16" i="53"/>
  <c r="H80" i="53" s="1"/>
  <c r="I35" i="53"/>
  <c r="H99" i="53" s="1"/>
  <c r="I11" i="53"/>
  <c r="H75" i="53" s="1"/>
  <c r="I41" i="53"/>
  <c r="H105" i="53" s="1"/>
  <c r="I9" i="53"/>
  <c r="H73" i="53" s="1"/>
  <c r="I5" i="53"/>
  <c r="H69" i="53" s="1"/>
  <c r="I32" i="53"/>
  <c r="H96" i="53" s="1"/>
  <c r="I21" i="53"/>
  <c r="H85" i="53" s="1"/>
  <c r="I40" i="53"/>
  <c r="H104" i="53" s="1"/>
  <c r="I17" i="53"/>
  <c r="H81" i="53" s="1"/>
  <c r="I13" i="53"/>
  <c r="H77" i="53" s="1"/>
  <c r="I29" i="53"/>
  <c r="H93" i="53" s="1"/>
  <c r="I23" i="53"/>
  <c r="H87" i="53" s="1"/>
  <c r="I43" i="53"/>
  <c r="H107" i="53" s="1"/>
  <c r="I33" i="53"/>
  <c r="H97" i="53" s="1"/>
  <c r="I6" i="53"/>
  <c r="H70" i="53" s="1"/>
  <c r="I10" i="53"/>
  <c r="H74" i="53" s="1"/>
  <c r="I37" i="53"/>
  <c r="H101" i="53" s="1"/>
  <c r="I31" i="53"/>
  <c r="H95" i="53" s="1"/>
  <c r="I14" i="53"/>
  <c r="H78" i="53" s="1"/>
  <c r="I18" i="53"/>
  <c r="H82" i="53" s="1"/>
  <c r="I19" i="53"/>
  <c r="H83" i="53" s="1"/>
  <c r="I36" i="53"/>
  <c r="H100" i="53" s="1"/>
  <c r="I7" i="53"/>
  <c r="H71" i="53" s="1"/>
  <c r="I22" i="53"/>
  <c r="H86" i="53" s="1"/>
  <c r="I30" i="53"/>
  <c r="H94" i="53" s="1"/>
  <c r="I26" i="53"/>
  <c r="H90" i="53" s="1"/>
  <c r="I28" i="53"/>
  <c r="H92" i="53" s="1"/>
  <c r="I25" i="53"/>
  <c r="H89" i="53" s="1"/>
  <c r="I31" i="99"/>
  <c r="H94" i="99" s="1"/>
  <c r="I44" i="99"/>
  <c r="H107" i="99" s="1"/>
  <c r="I25" i="99"/>
  <c r="H88" i="99" s="1"/>
  <c r="I24" i="99"/>
  <c r="H87" i="99" s="1"/>
  <c r="I41" i="99"/>
  <c r="H104" i="99" s="1"/>
  <c r="I39" i="99"/>
  <c r="H102" i="99" s="1"/>
  <c r="I12" i="99"/>
  <c r="H75" i="99" s="1"/>
  <c r="I26" i="99"/>
  <c r="H89" i="99" s="1"/>
  <c r="I36" i="99"/>
  <c r="H99" i="99" s="1"/>
  <c r="I19" i="99"/>
  <c r="H82" i="99" s="1"/>
  <c r="I10" i="99"/>
  <c r="H73" i="99" s="1"/>
  <c r="I14" i="99"/>
  <c r="H77" i="99" s="1"/>
  <c r="I30" i="99"/>
  <c r="H93" i="99" s="1"/>
  <c r="I32" i="99"/>
  <c r="I15" i="99"/>
  <c r="H78" i="99" s="1"/>
  <c r="I42" i="99"/>
  <c r="H105" i="99" s="1"/>
  <c r="I45" i="99"/>
  <c r="H108" i="99" s="1"/>
  <c r="I13" i="99"/>
  <c r="H76" i="99" s="1"/>
  <c r="I17" i="99"/>
  <c r="H80" i="99" s="1"/>
  <c r="I34" i="99"/>
  <c r="H97" i="99" s="1"/>
  <c r="I11" i="99"/>
  <c r="H74" i="99" s="1"/>
  <c r="I16" i="99"/>
  <c r="H79" i="99" s="1"/>
  <c r="I21" i="99"/>
  <c r="H84" i="99" s="1"/>
  <c r="I27" i="99"/>
  <c r="H90" i="99" s="1"/>
  <c r="I7" i="99"/>
  <c r="H70" i="99" s="1"/>
  <c r="I38" i="99"/>
  <c r="H101" i="99" s="1"/>
  <c r="I20" i="99"/>
  <c r="H83" i="99" s="1"/>
  <c r="I8" i="99"/>
  <c r="H71" i="99" s="1"/>
  <c r="I33" i="99"/>
  <c r="H96" i="99" s="1"/>
  <c r="I9" i="99"/>
  <c r="H72" i="99" s="1"/>
  <c r="I6" i="99"/>
  <c r="H69" i="99" s="1"/>
  <c r="I22" i="99"/>
  <c r="H85" i="99" s="1"/>
  <c r="I18" i="99"/>
  <c r="H81" i="99" s="1"/>
  <c r="I29" i="99"/>
  <c r="H92" i="99" s="1"/>
  <c r="I40" i="99"/>
  <c r="H103" i="99" s="1"/>
  <c r="I28" i="99"/>
  <c r="H91" i="99" s="1"/>
  <c r="I37" i="99"/>
  <c r="H100" i="99" s="1"/>
  <c r="I43" i="99"/>
  <c r="H106" i="99" s="1"/>
  <c r="I35" i="99"/>
  <c r="H98" i="99" s="1"/>
  <c r="I5" i="99"/>
  <c r="H68" i="99" s="1"/>
  <c r="I23" i="99"/>
  <c r="H86" i="99" s="1"/>
  <c r="F99" i="54"/>
  <c r="F90" i="54"/>
  <c r="E125" i="54" s="1"/>
  <c r="F81" i="54"/>
  <c r="K42" i="53"/>
  <c r="J106" i="53" s="1"/>
  <c r="K7" i="53"/>
  <c r="J71" i="53" s="1"/>
  <c r="K11" i="53"/>
  <c r="J75" i="53" s="1"/>
  <c r="K38" i="53"/>
  <c r="J102" i="53" s="1"/>
  <c r="K9" i="53"/>
  <c r="J73" i="53" s="1"/>
  <c r="K27" i="53"/>
  <c r="J91" i="53" s="1"/>
  <c r="K31" i="53"/>
  <c r="J95" i="53" s="1"/>
  <c r="K15" i="53"/>
  <c r="J79" i="53" s="1"/>
  <c r="K19" i="53"/>
  <c r="J83" i="53" s="1"/>
  <c r="K17" i="53"/>
  <c r="J81" i="53" s="1"/>
  <c r="K26" i="53"/>
  <c r="J90" i="53" s="1"/>
  <c r="K21" i="53"/>
  <c r="J85" i="53" s="1"/>
  <c r="K23" i="53"/>
  <c r="J87" i="53" s="1"/>
  <c r="K8" i="53"/>
  <c r="J72" i="53" s="1"/>
  <c r="K24" i="53"/>
  <c r="J88" i="53" s="1"/>
  <c r="K34" i="53"/>
  <c r="J98" i="53" s="1"/>
  <c r="K39" i="53"/>
  <c r="J103" i="53" s="1"/>
  <c r="K12" i="53"/>
  <c r="J76" i="53" s="1"/>
  <c r="K16" i="53"/>
  <c r="J80" i="53" s="1"/>
  <c r="K35" i="53"/>
  <c r="J99" i="53" s="1"/>
  <c r="K44" i="53"/>
  <c r="J108" i="53" s="1"/>
  <c r="K5" i="53"/>
  <c r="J69" i="53" s="1"/>
  <c r="K20" i="53"/>
  <c r="J84" i="53" s="1"/>
  <c r="K36" i="53"/>
  <c r="J100" i="53" s="1"/>
  <c r="K32" i="53"/>
  <c r="J96" i="53" s="1"/>
  <c r="K41" i="53"/>
  <c r="J105" i="53" s="1"/>
  <c r="K45" i="53"/>
  <c r="J109" i="53" s="1"/>
  <c r="K43" i="53"/>
  <c r="J107" i="53" s="1"/>
  <c r="K13" i="53"/>
  <c r="J77" i="53" s="1"/>
  <c r="K6" i="53"/>
  <c r="J70" i="53" s="1"/>
  <c r="K28" i="53"/>
  <c r="J92" i="53" s="1"/>
  <c r="K40" i="53"/>
  <c r="J104" i="53" s="1"/>
  <c r="K10" i="53"/>
  <c r="J74" i="53" s="1"/>
  <c r="K14" i="53"/>
  <c r="J78" i="53" s="1"/>
  <c r="K33" i="53"/>
  <c r="J97" i="53" s="1"/>
  <c r="K29" i="53"/>
  <c r="J93" i="53" s="1"/>
  <c r="K18" i="53"/>
  <c r="J82" i="53" s="1"/>
  <c r="K22" i="53"/>
  <c r="J86" i="53" s="1"/>
  <c r="K30" i="53"/>
  <c r="J94" i="53" s="1"/>
  <c r="K37" i="53"/>
  <c r="J101" i="53" s="1"/>
  <c r="K25" i="53"/>
  <c r="J89" i="53" s="1"/>
  <c r="T8" i="99"/>
  <c r="S71" i="99" s="1"/>
  <c r="T21" i="99"/>
  <c r="S84" i="99" s="1"/>
  <c r="T35" i="99"/>
  <c r="S98" i="99" s="1"/>
  <c r="T38" i="99"/>
  <c r="S101" i="99" s="1"/>
  <c r="T7" i="99"/>
  <c r="S70" i="99" s="1"/>
  <c r="T32" i="99"/>
  <c r="S95" i="99" s="1"/>
  <c r="T43" i="99"/>
  <c r="S106" i="99" s="1"/>
  <c r="T41" i="99"/>
  <c r="S104" i="99" s="1"/>
  <c r="T25" i="99"/>
  <c r="S88" i="99" s="1"/>
  <c r="T31" i="99"/>
  <c r="S94" i="99" s="1"/>
  <c r="T34" i="99"/>
  <c r="S97" i="99" s="1"/>
  <c r="T20" i="99"/>
  <c r="S83" i="99" s="1"/>
  <c r="T39" i="99"/>
  <c r="S102" i="99" s="1"/>
  <c r="T27" i="99"/>
  <c r="S90" i="99" s="1"/>
  <c r="T28" i="99"/>
  <c r="S91" i="99" s="1"/>
  <c r="T36" i="99"/>
  <c r="S99" i="99" s="1"/>
  <c r="T16" i="99"/>
  <c r="S79" i="99" s="1"/>
  <c r="T26" i="99"/>
  <c r="S89" i="99" s="1"/>
  <c r="T23" i="99"/>
  <c r="S86" i="99" s="1"/>
  <c r="T45" i="99"/>
  <c r="S108" i="99" s="1"/>
  <c r="T37" i="99"/>
  <c r="S100" i="99" s="1"/>
  <c r="T42" i="99"/>
  <c r="S105" i="99" s="1"/>
  <c r="T19" i="99"/>
  <c r="S82" i="99" s="1"/>
  <c r="T22" i="99"/>
  <c r="S85" i="99" s="1"/>
  <c r="T17" i="99"/>
  <c r="S80" i="99" s="1"/>
  <c r="T9" i="99"/>
  <c r="S72" i="99" s="1"/>
  <c r="T18" i="99"/>
  <c r="S81" i="99" s="1"/>
  <c r="T44" i="99"/>
  <c r="S107" i="99" s="1"/>
  <c r="T15" i="99"/>
  <c r="S78" i="99" s="1"/>
  <c r="T10" i="99"/>
  <c r="S73" i="99" s="1"/>
  <c r="T6" i="99"/>
  <c r="S69" i="99" s="1"/>
  <c r="T12" i="99"/>
  <c r="S75" i="99" s="1"/>
  <c r="T40" i="99"/>
  <c r="S103" i="99" s="1"/>
  <c r="T14" i="99"/>
  <c r="S77" i="99" s="1"/>
  <c r="T29" i="99"/>
  <c r="S92" i="99" s="1"/>
  <c r="T11" i="99"/>
  <c r="T33" i="99"/>
  <c r="S96" i="99" s="1"/>
  <c r="T30" i="99"/>
  <c r="S93" i="99" s="1"/>
  <c r="T5" i="99"/>
  <c r="S68" i="99" s="1"/>
  <c r="T24" i="99"/>
  <c r="S87" i="99" s="1"/>
  <c r="T13" i="99"/>
  <c r="F60" i="54"/>
  <c r="M6" i="99"/>
  <c r="L69" i="99" s="1"/>
  <c r="M45" i="99"/>
  <c r="L108" i="99" s="1"/>
  <c r="M24" i="99"/>
  <c r="L87" i="99" s="1"/>
  <c r="M20" i="99"/>
  <c r="L83" i="99" s="1"/>
  <c r="M14" i="99"/>
  <c r="L77" i="99" s="1"/>
  <c r="M32" i="99"/>
  <c r="L95" i="99" s="1"/>
  <c r="M26" i="99"/>
  <c r="L89" i="99" s="1"/>
  <c r="M40" i="99"/>
  <c r="L103" i="99" s="1"/>
  <c r="M36" i="99"/>
  <c r="L99" i="99" s="1"/>
  <c r="M17" i="99"/>
  <c r="L80" i="99" s="1"/>
  <c r="M35" i="99"/>
  <c r="L98" i="99" s="1"/>
  <c r="M19" i="99"/>
  <c r="L82" i="99" s="1"/>
  <c r="M10" i="99"/>
  <c r="L73" i="99" s="1"/>
  <c r="M44" i="99"/>
  <c r="L107" i="99" s="1"/>
  <c r="M25" i="99"/>
  <c r="M9" i="99"/>
  <c r="L72" i="99" s="1"/>
  <c r="M41" i="99"/>
  <c r="L104" i="99" s="1"/>
  <c r="M11" i="99"/>
  <c r="L74" i="99" s="1"/>
  <c r="M43" i="99"/>
  <c r="L106" i="99" s="1"/>
  <c r="M5" i="99"/>
  <c r="L68" i="99" s="1"/>
  <c r="M37" i="99"/>
  <c r="L100" i="99" s="1"/>
  <c r="M31" i="99"/>
  <c r="L94" i="99" s="1"/>
  <c r="M16" i="99"/>
  <c r="L79" i="99" s="1"/>
  <c r="M29" i="99"/>
  <c r="L92" i="99" s="1"/>
  <c r="M22" i="99"/>
  <c r="L85" i="99" s="1"/>
  <c r="M42" i="99"/>
  <c r="L105" i="99" s="1"/>
  <c r="M12" i="99"/>
  <c r="L75" i="99" s="1"/>
  <c r="M33" i="99"/>
  <c r="L96" i="99" s="1"/>
  <c r="M18" i="99"/>
  <c r="L81" i="99" s="1"/>
  <c r="M27" i="99"/>
  <c r="L90" i="99" s="1"/>
  <c r="M28" i="99"/>
  <c r="L91" i="99" s="1"/>
  <c r="M38" i="99"/>
  <c r="L101" i="99" s="1"/>
  <c r="M21" i="99"/>
  <c r="L84" i="99" s="1"/>
  <c r="M23" i="99"/>
  <c r="L86" i="99" s="1"/>
  <c r="M30" i="99"/>
  <c r="L93" i="99" s="1"/>
  <c r="M39" i="99"/>
  <c r="L102" i="99" s="1"/>
  <c r="M7" i="99"/>
  <c r="L70" i="99" s="1"/>
  <c r="M15" i="99"/>
  <c r="L78" i="99" s="1"/>
  <c r="M34" i="99"/>
  <c r="L97" i="99" s="1"/>
  <c r="M13" i="99"/>
  <c r="L76" i="99" s="1"/>
  <c r="M8" i="99"/>
  <c r="L71" i="99" s="1"/>
  <c r="AB37" i="99"/>
  <c r="AA100" i="99" s="1"/>
  <c r="H147" i="99" s="1"/>
  <c r="AB24" i="99"/>
  <c r="AA87" i="99" s="1"/>
  <c r="H134" i="99" s="1"/>
  <c r="AB39" i="99"/>
  <c r="AA102" i="99" s="1"/>
  <c r="AB8" i="99"/>
  <c r="AA71" i="99" s="1"/>
  <c r="H118" i="99" s="1"/>
  <c r="C6" i="70" s="1"/>
  <c r="AB22" i="99"/>
  <c r="AA85" i="99" s="1"/>
  <c r="AB21" i="99"/>
  <c r="AA84" i="99" s="1"/>
  <c r="H131" i="99" s="1"/>
  <c r="AB30" i="99"/>
  <c r="AA93" i="99" s="1"/>
  <c r="AB32" i="99"/>
  <c r="AA95" i="99" s="1"/>
  <c r="AB28" i="99"/>
  <c r="AA91" i="99" s="1"/>
  <c r="H138" i="99" s="1"/>
  <c r="AB18" i="99"/>
  <c r="AA81" i="99" s="1"/>
  <c r="AB42" i="99"/>
  <c r="AA105" i="99" s="1"/>
  <c r="AB29" i="99"/>
  <c r="AA92" i="99" s="1"/>
  <c r="AB34" i="99"/>
  <c r="AA97" i="99" s="1"/>
  <c r="AB5" i="99"/>
  <c r="AA68" i="99" s="1"/>
  <c r="H115" i="99" s="1"/>
  <c r="AB44" i="99"/>
  <c r="AB23" i="99"/>
  <c r="AA86" i="99" s="1"/>
  <c r="AB26" i="99"/>
  <c r="AA89" i="99" s="1"/>
  <c r="AB41" i="99"/>
  <c r="AA104" i="99" s="1"/>
  <c r="AB38" i="99"/>
  <c r="AB12" i="99"/>
  <c r="AA75" i="99" s="1"/>
  <c r="H122" i="99" s="1"/>
  <c r="AB45" i="99"/>
  <c r="AA108" i="99" s="1"/>
  <c r="AB14" i="99"/>
  <c r="AB16" i="99"/>
  <c r="AB36" i="99"/>
  <c r="AA99" i="99" s="1"/>
  <c r="H146" i="99" s="1"/>
  <c r="AB9" i="99"/>
  <c r="AA72" i="99" s="1"/>
  <c r="AB19" i="99"/>
  <c r="AA82" i="99" s="1"/>
  <c r="AB35" i="99"/>
  <c r="AB31" i="99"/>
  <c r="AB15" i="99"/>
  <c r="AA78" i="99" s="1"/>
  <c r="H125" i="99" s="1"/>
  <c r="C13" i="70" s="1"/>
  <c r="AB10" i="99"/>
  <c r="AB17" i="99"/>
  <c r="AB13" i="99"/>
  <c r="AA76" i="99" s="1"/>
  <c r="AB11" i="99"/>
  <c r="AA74" i="99" s="1"/>
  <c r="AB43" i="99"/>
  <c r="AA106" i="99" s="1"/>
  <c r="H153" i="99" s="1"/>
  <c r="C41" i="70" s="1"/>
  <c r="AB27" i="99"/>
  <c r="AA90" i="99" s="1"/>
  <c r="AB20" i="99"/>
  <c r="AA83" i="99" s="1"/>
  <c r="AB6" i="99"/>
  <c r="AB40" i="99"/>
  <c r="AA103" i="99" s="1"/>
  <c r="H150" i="99" s="1"/>
  <c r="AB7" i="99"/>
  <c r="AA70" i="99" s="1"/>
  <c r="AB25" i="99"/>
  <c r="AA88" i="99" s="1"/>
  <c r="AB33" i="99"/>
  <c r="AA96" i="99" s="1"/>
  <c r="H64" i="100"/>
  <c r="G112" i="100" s="1"/>
  <c r="AC43" i="53"/>
  <c r="AB107" i="53" s="1"/>
  <c r="AC8" i="53"/>
  <c r="AB72" i="53" s="1"/>
  <c r="AC12" i="53"/>
  <c r="AB76" i="53" s="1"/>
  <c r="AC31" i="53"/>
  <c r="AB95" i="53" s="1"/>
  <c r="AC35" i="53"/>
  <c r="AB99" i="53" s="1"/>
  <c r="AC39" i="53"/>
  <c r="AB103" i="53" s="1"/>
  <c r="AC16" i="53"/>
  <c r="AB80" i="53" s="1"/>
  <c r="AC20" i="53"/>
  <c r="AB84" i="53" s="1"/>
  <c r="AC23" i="53"/>
  <c r="AB87" i="53" s="1"/>
  <c r="AC15" i="53"/>
  <c r="AB79" i="53" s="1"/>
  <c r="AC44" i="53"/>
  <c r="AB108" i="53" s="1"/>
  <c r="AC24" i="53"/>
  <c r="AB88" i="53" s="1"/>
  <c r="AC9" i="53"/>
  <c r="AB73" i="53" s="1"/>
  <c r="AC28" i="53"/>
  <c r="AB92" i="53" s="1"/>
  <c r="AC26" i="53"/>
  <c r="AB90" i="53" s="1"/>
  <c r="AC37" i="53"/>
  <c r="AB101" i="53" s="1"/>
  <c r="AC5" i="53"/>
  <c r="AB69" i="53" s="1"/>
  <c r="AC17" i="53"/>
  <c r="AB81" i="53" s="1"/>
  <c r="AC36" i="53"/>
  <c r="AB100" i="53" s="1"/>
  <c r="AC32" i="53"/>
  <c r="AB96" i="53" s="1"/>
  <c r="AC41" i="53"/>
  <c r="AB105" i="53" s="1"/>
  <c r="AC22" i="53"/>
  <c r="AB86" i="53" s="1"/>
  <c r="AC40" i="53"/>
  <c r="AB104" i="53" s="1"/>
  <c r="AC45" i="53"/>
  <c r="AB109" i="53" s="1"/>
  <c r="AC13" i="53"/>
  <c r="AB77" i="53" s="1"/>
  <c r="AC6" i="53"/>
  <c r="AB70" i="53" s="1"/>
  <c r="AC33" i="53"/>
  <c r="AB97" i="53" s="1"/>
  <c r="AC29" i="53"/>
  <c r="AB93" i="53" s="1"/>
  <c r="AC21" i="53"/>
  <c r="AB85" i="53" s="1"/>
  <c r="AC14" i="53"/>
  <c r="AB78" i="53" s="1"/>
  <c r="AC19" i="53"/>
  <c r="AB83" i="53" s="1"/>
  <c r="AC27" i="53"/>
  <c r="AB91" i="53" s="1"/>
  <c r="AC10" i="53"/>
  <c r="AB74" i="53" s="1"/>
  <c r="AC34" i="53"/>
  <c r="AB98" i="53" s="1"/>
  <c r="AC30" i="53"/>
  <c r="AB94" i="53" s="1"/>
  <c r="AC42" i="53"/>
  <c r="AB106" i="53" s="1"/>
  <c r="AC11" i="53"/>
  <c r="AB75" i="53" s="1"/>
  <c r="AC18" i="53"/>
  <c r="AB82" i="53" s="1"/>
  <c r="AC7" i="53"/>
  <c r="AB71" i="53" s="1"/>
  <c r="AC38" i="53"/>
  <c r="AB102" i="53" s="1"/>
  <c r="AC25" i="53"/>
  <c r="AB89" i="53" s="1"/>
  <c r="AA38" i="99"/>
  <c r="Z101" i="99" s="1"/>
  <c r="AA25" i="99"/>
  <c r="Z88" i="99" s="1"/>
  <c r="AA36" i="99"/>
  <c r="Z99" i="99" s="1"/>
  <c r="AA10" i="99"/>
  <c r="Z73" i="99" s="1"/>
  <c r="AA9" i="99"/>
  <c r="Z72" i="99" s="1"/>
  <c r="AA11" i="99"/>
  <c r="Z74" i="99" s="1"/>
  <c r="AA21" i="99"/>
  <c r="Z84" i="99" s="1"/>
  <c r="AA41" i="99"/>
  <c r="Z104" i="99" s="1"/>
  <c r="AA35" i="99"/>
  <c r="Z98" i="99" s="1"/>
  <c r="AA43" i="99"/>
  <c r="Z106" i="99" s="1"/>
  <c r="AA13" i="99"/>
  <c r="Z76" i="99" s="1"/>
  <c r="AA30" i="99"/>
  <c r="Z93" i="99" s="1"/>
  <c r="AA6" i="99"/>
  <c r="Z69" i="99" s="1"/>
  <c r="AA5" i="99"/>
  <c r="Z68" i="99" s="1"/>
  <c r="AA14" i="99"/>
  <c r="Z77" i="99" s="1"/>
  <c r="AA32" i="99"/>
  <c r="Z95" i="99" s="1"/>
  <c r="AA7" i="99"/>
  <c r="Z70" i="99" s="1"/>
  <c r="AA15" i="99"/>
  <c r="Z78" i="99" s="1"/>
  <c r="AA27" i="99"/>
  <c r="Z90" i="99" s="1"/>
  <c r="AA23" i="99"/>
  <c r="Z86" i="99" s="1"/>
  <c r="AA22" i="99"/>
  <c r="Z85" i="99" s="1"/>
  <c r="AA44" i="99"/>
  <c r="Z107" i="99" s="1"/>
  <c r="AA40" i="99"/>
  <c r="Z103" i="99" s="1"/>
  <c r="AA17" i="99"/>
  <c r="Z80" i="99" s="1"/>
  <c r="AA28" i="99"/>
  <c r="Z91" i="99" s="1"/>
  <c r="AA16" i="99"/>
  <c r="Z79" i="99" s="1"/>
  <c r="AA31" i="99"/>
  <c r="Z94" i="99" s="1"/>
  <c r="AA37" i="99"/>
  <c r="Z100" i="99" s="1"/>
  <c r="AA8" i="99"/>
  <c r="Z71" i="99" s="1"/>
  <c r="AA26" i="99"/>
  <c r="Z89" i="99" s="1"/>
  <c r="AA39" i="99"/>
  <c r="Z102" i="99" s="1"/>
  <c r="AA20" i="99"/>
  <c r="Z83" i="99" s="1"/>
  <c r="AA45" i="99"/>
  <c r="Z108" i="99" s="1"/>
  <c r="AA18" i="99"/>
  <c r="Z81" i="99" s="1"/>
  <c r="AA42" i="99"/>
  <c r="Z105" i="99" s="1"/>
  <c r="AA33" i="99"/>
  <c r="Z96" i="99" s="1"/>
  <c r="AA19" i="99"/>
  <c r="Z82" i="99" s="1"/>
  <c r="AA34" i="99"/>
  <c r="Z97" i="99" s="1"/>
  <c r="AA24" i="99"/>
  <c r="Z87" i="99" s="1"/>
  <c r="AA29" i="99"/>
  <c r="Z92" i="99" s="1"/>
  <c r="AA12" i="99"/>
  <c r="Z75" i="99" s="1"/>
  <c r="W45" i="53"/>
  <c r="V109" i="53" s="1"/>
  <c r="W14" i="53"/>
  <c r="V78" i="53" s="1"/>
  <c r="W18" i="53"/>
  <c r="V82" i="53" s="1"/>
  <c r="W27" i="53"/>
  <c r="V91" i="53" s="1"/>
  <c r="W20" i="53"/>
  <c r="V84" i="53" s="1"/>
  <c r="W39" i="53"/>
  <c r="V103" i="53" s="1"/>
  <c r="W22" i="53"/>
  <c r="V86" i="53" s="1"/>
  <c r="W7" i="53"/>
  <c r="V71" i="53" s="1"/>
  <c r="W34" i="53"/>
  <c r="V98" i="53" s="1"/>
  <c r="W23" i="53"/>
  <c r="V87" i="53" s="1"/>
  <c r="W41" i="53"/>
  <c r="V105" i="53" s="1"/>
  <c r="W38" i="53"/>
  <c r="V102" i="53" s="1"/>
  <c r="W44" i="53"/>
  <c r="V108" i="53" s="1"/>
  <c r="W35" i="53"/>
  <c r="V99" i="53" s="1"/>
  <c r="W11" i="53"/>
  <c r="V75" i="53" s="1"/>
  <c r="W15" i="53"/>
  <c r="V79" i="53" s="1"/>
  <c r="W31" i="53"/>
  <c r="V95" i="53" s="1"/>
  <c r="W30" i="53"/>
  <c r="V94" i="53" s="1"/>
  <c r="W19" i="53"/>
  <c r="V83" i="53" s="1"/>
  <c r="W12" i="53"/>
  <c r="V76" i="53" s="1"/>
  <c r="W21" i="53"/>
  <c r="V85" i="53" s="1"/>
  <c r="W40" i="53"/>
  <c r="V104" i="53" s="1"/>
  <c r="W8" i="53"/>
  <c r="V72" i="53" s="1"/>
  <c r="W26" i="53"/>
  <c r="V90" i="53" s="1"/>
  <c r="W28" i="53"/>
  <c r="V92" i="53" s="1"/>
  <c r="W9" i="53"/>
  <c r="V73" i="53" s="1"/>
  <c r="W16" i="53"/>
  <c r="V80" i="53" s="1"/>
  <c r="W32" i="53"/>
  <c r="V96" i="53" s="1"/>
  <c r="W36" i="53"/>
  <c r="V100" i="53" s="1"/>
  <c r="W43" i="53"/>
  <c r="V107" i="53" s="1"/>
  <c r="W17" i="53"/>
  <c r="V81" i="53" s="1"/>
  <c r="W24" i="53"/>
  <c r="V88" i="53" s="1"/>
  <c r="W5" i="53"/>
  <c r="V69" i="53" s="1"/>
  <c r="W33" i="53"/>
  <c r="V97" i="53" s="1"/>
  <c r="W42" i="53"/>
  <c r="V106" i="53" s="1"/>
  <c r="W6" i="53"/>
  <c r="V70" i="53" s="1"/>
  <c r="W10" i="53"/>
  <c r="V74" i="53" s="1"/>
  <c r="W37" i="53"/>
  <c r="V101" i="53" s="1"/>
  <c r="W13" i="53"/>
  <c r="V77" i="53" s="1"/>
  <c r="W25" i="53"/>
  <c r="V89" i="53" s="1"/>
  <c r="W29" i="53"/>
  <c r="V93" i="53" s="1"/>
  <c r="F91" i="54"/>
  <c r="E126" i="54" s="1"/>
  <c r="F94" i="54"/>
  <c r="E123" i="54" s="1"/>
  <c r="K43" i="99"/>
  <c r="J106" i="99" s="1"/>
  <c r="K14" i="99"/>
  <c r="J77" i="99" s="1"/>
  <c r="K6" i="99"/>
  <c r="J69" i="99" s="1"/>
  <c r="K27" i="99"/>
  <c r="J90" i="99" s="1"/>
  <c r="K39" i="99"/>
  <c r="J102" i="99" s="1"/>
  <c r="K23" i="99"/>
  <c r="J86" i="99" s="1"/>
  <c r="K5" i="99"/>
  <c r="J68" i="99" s="1"/>
  <c r="K15" i="99"/>
  <c r="J78" i="99" s="1"/>
  <c r="K13" i="99"/>
  <c r="J76" i="99" s="1"/>
  <c r="K26" i="99"/>
  <c r="J89" i="99" s="1"/>
  <c r="K22" i="99"/>
  <c r="J85" i="99" s="1"/>
  <c r="K19" i="99"/>
  <c r="J82" i="99" s="1"/>
  <c r="K18" i="99"/>
  <c r="J81" i="99" s="1"/>
  <c r="K31" i="99"/>
  <c r="J94" i="99" s="1"/>
  <c r="K10" i="99"/>
  <c r="J73" i="99" s="1"/>
  <c r="K34" i="99"/>
  <c r="J97" i="99" s="1"/>
  <c r="K29" i="99"/>
  <c r="J92" i="99" s="1"/>
  <c r="K42" i="99"/>
  <c r="J105" i="99" s="1"/>
  <c r="K25" i="99"/>
  <c r="J88" i="99" s="1"/>
  <c r="K11" i="99"/>
  <c r="J74" i="99" s="1"/>
  <c r="K17" i="99"/>
  <c r="J80" i="99" s="1"/>
  <c r="K9" i="99"/>
  <c r="J72" i="99" s="1"/>
  <c r="K32" i="99"/>
  <c r="J95" i="99" s="1"/>
  <c r="K30" i="99"/>
  <c r="J93" i="99" s="1"/>
  <c r="K36" i="99"/>
  <c r="J99" i="99" s="1"/>
  <c r="K44" i="99"/>
  <c r="J107" i="99" s="1"/>
  <c r="K38" i="99"/>
  <c r="J101" i="99" s="1"/>
  <c r="K8" i="99"/>
  <c r="J71" i="99" s="1"/>
  <c r="K33" i="99"/>
  <c r="J96" i="99" s="1"/>
  <c r="K20" i="99"/>
  <c r="J83" i="99" s="1"/>
  <c r="K35" i="99"/>
  <c r="J98" i="99" s="1"/>
  <c r="K41" i="99"/>
  <c r="J104" i="99" s="1"/>
  <c r="K40" i="99"/>
  <c r="J103" i="99" s="1"/>
  <c r="K21" i="99"/>
  <c r="J84" i="99" s="1"/>
  <c r="K28" i="99"/>
  <c r="K12" i="99"/>
  <c r="J75" i="99" s="1"/>
  <c r="K24" i="99"/>
  <c r="J87" i="99" s="1"/>
  <c r="K7" i="99"/>
  <c r="J70" i="99" s="1"/>
  <c r="K37" i="99"/>
  <c r="J100" i="99" s="1"/>
  <c r="K16" i="99"/>
  <c r="J79" i="99" s="1"/>
  <c r="K45" i="99"/>
  <c r="J108" i="99" s="1"/>
  <c r="AE45" i="99"/>
  <c r="AD108" i="99" s="1"/>
  <c r="I155" i="99" s="1"/>
  <c r="AE19" i="99"/>
  <c r="AE9" i="99"/>
  <c r="AD72" i="99" s="1"/>
  <c r="I119" i="99" s="1"/>
  <c r="AE8" i="99"/>
  <c r="AD71" i="99" s="1"/>
  <c r="I118" i="99" s="1"/>
  <c r="AE24" i="99"/>
  <c r="AD87" i="99" s="1"/>
  <c r="I134" i="99" s="1"/>
  <c r="H171" i="99" s="1"/>
  <c r="AE39" i="99"/>
  <c r="AD102" i="99" s="1"/>
  <c r="I149" i="99" s="1"/>
  <c r="AE27" i="99"/>
  <c r="AD90" i="99" s="1"/>
  <c r="I137" i="99" s="1"/>
  <c r="AE25" i="99"/>
  <c r="AD88" i="99" s="1"/>
  <c r="I135" i="99" s="1"/>
  <c r="AE17" i="99"/>
  <c r="AD80" i="99" s="1"/>
  <c r="I127" i="99" s="1"/>
  <c r="AE41" i="99"/>
  <c r="AE15" i="99"/>
  <c r="AE13" i="99"/>
  <c r="AE12" i="99"/>
  <c r="AE40" i="99"/>
  <c r="AE7" i="99"/>
  <c r="AE44" i="99"/>
  <c r="AE14" i="99"/>
  <c r="AE16" i="99"/>
  <c r="AD79" i="99" s="1"/>
  <c r="I126" i="99" s="1"/>
  <c r="AE11" i="99"/>
  <c r="AD74" i="99" s="1"/>
  <c r="I121" i="99" s="1"/>
  <c r="AE29" i="99"/>
  <c r="AD92" i="99" s="1"/>
  <c r="I139" i="99" s="1"/>
  <c r="H175" i="99" s="1"/>
  <c r="AE10" i="99"/>
  <c r="AE30" i="99"/>
  <c r="AE26" i="99"/>
  <c r="AE6" i="99"/>
  <c r="AE20" i="99"/>
  <c r="AD83" i="99" s="1"/>
  <c r="I130" i="99" s="1"/>
  <c r="AE21" i="99"/>
  <c r="AE33" i="99"/>
  <c r="AE43" i="99"/>
  <c r="AE36" i="99"/>
  <c r="AD99" i="99" s="1"/>
  <c r="I146" i="99" s="1"/>
  <c r="H183" i="99" s="1"/>
  <c r="AE38" i="99"/>
  <c r="AE32" i="99"/>
  <c r="AD95" i="99" s="1"/>
  <c r="I142" i="99" s="1"/>
  <c r="H178" i="99" s="1"/>
  <c r="AE23" i="99"/>
  <c r="AD86" i="99" s="1"/>
  <c r="I133" i="99" s="1"/>
  <c r="AE34" i="99"/>
  <c r="AE28" i="99"/>
  <c r="AD91" i="99" s="1"/>
  <c r="I138" i="99" s="1"/>
  <c r="H173" i="99" s="1"/>
  <c r="AE37" i="99"/>
  <c r="AD100" i="99" s="1"/>
  <c r="I147" i="99" s="1"/>
  <c r="H180" i="99" s="1"/>
  <c r="AE31" i="99"/>
  <c r="AD94" i="99" s="1"/>
  <c r="I141" i="99" s="1"/>
  <c r="H177" i="99" s="1"/>
  <c r="AE18" i="99"/>
  <c r="AD81" i="99" s="1"/>
  <c r="I128" i="99" s="1"/>
  <c r="AE42" i="99"/>
  <c r="AE5" i="99"/>
  <c r="I65" i="100" s="1"/>
  <c r="AE35" i="99"/>
  <c r="AE22" i="99"/>
  <c r="I76" i="100"/>
  <c r="E106" i="100"/>
  <c r="D136" i="100" s="1"/>
  <c r="H106" i="100"/>
  <c r="G136" i="100" s="1"/>
  <c r="U42" i="53"/>
  <c r="T106" i="53" s="1"/>
  <c r="U5" i="53"/>
  <c r="T69" i="53" s="1"/>
  <c r="U6" i="53"/>
  <c r="T70" i="53" s="1"/>
  <c r="U36" i="53"/>
  <c r="T100" i="53" s="1"/>
  <c r="U29" i="53"/>
  <c r="T93" i="53" s="1"/>
  <c r="U21" i="53"/>
  <c r="T85" i="53" s="1"/>
  <c r="U14" i="53"/>
  <c r="T78" i="53" s="1"/>
  <c r="U33" i="53"/>
  <c r="T97" i="53" s="1"/>
  <c r="U41" i="53"/>
  <c r="T105" i="53" s="1"/>
  <c r="U10" i="53"/>
  <c r="T74" i="53" s="1"/>
  <c r="U7" i="53"/>
  <c r="T71" i="53" s="1"/>
  <c r="U30" i="53"/>
  <c r="T94" i="53" s="1"/>
  <c r="U44" i="53"/>
  <c r="T108" i="53" s="1"/>
  <c r="U18" i="53"/>
  <c r="T82" i="53" s="1"/>
  <c r="U27" i="53"/>
  <c r="T91" i="53" s="1"/>
  <c r="U38" i="53"/>
  <c r="T102" i="53" s="1"/>
  <c r="U37" i="53"/>
  <c r="T101" i="53" s="1"/>
  <c r="U11" i="53"/>
  <c r="T75" i="53" s="1"/>
  <c r="U12" i="53"/>
  <c r="T76" i="53" s="1"/>
  <c r="U34" i="53"/>
  <c r="T98" i="53" s="1"/>
  <c r="U15" i="53"/>
  <c r="T79" i="53" s="1"/>
  <c r="U43" i="53"/>
  <c r="T107" i="53" s="1"/>
  <c r="U45" i="53"/>
  <c r="T109" i="53" s="1"/>
  <c r="U8" i="53"/>
  <c r="T72" i="53" s="1"/>
  <c r="U20" i="53"/>
  <c r="T84" i="53" s="1"/>
  <c r="U31" i="53"/>
  <c r="T95" i="53" s="1"/>
  <c r="U35" i="53"/>
  <c r="T99" i="53" s="1"/>
  <c r="U16" i="53"/>
  <c r="T80" i="53" s="1"/>
  <c r="U9" i="53"/>
  <c r="T73" i="53" s="1"/>
  <c r="U22" i="53"/>
  <c r="T86" i="53" s="1"/>
  <c r="U32" i="53"/>
  <c r="T96" i="53" s="1"/>
  <c r="U40" i="53"/>
  <c r="T104" i="53" s="1"/>
  <c r="U24" i="53"/>
  <c r="T88" i="53" s="1"/>
  <c r="U17" i="53"/>
  <c r="T81" i="53" s="1"/>
  <c r="U28" i="53"/>
  <c r="T92" i="53" s="1"/>
  <c r="U39" i="53"/>
  <c r="T103" i="53" s="1"/>
  <c r="U26" i="53"/>
  <c r="T90" i="53" s="1"/>
  <c r="U23" i="53"/>
  <c r="T87" i="53" s="1"/>
  <c r="U19" i="53"/>
  <c r="T83" i="53" s="1"/>
  <c r="U25" i="53"/>
  <c r="T89" i="53" s="1"/>
  <c r="U13" i="53"/>
  <c r="T77" i="53" s="1"/>
  <c r="L40" i="53"/>
  <c r="K104" i="53" s="1"/>
  <c r="L18" i="53"/>
  <c r="K82" i="53" s="1"/>
  <c r="L14" i="53"/>
  <c r="K78" i="53" s="1"/>
  <c r="L30" i="53"/>
  <c r="K94" i="53" s="1"/>
  <c r="L29" i="53"/>
  <c r="K93" i="53" s="1"/>
  <c r="L39" i="53"/>
  <c r="K103" i="53" s="1"/>
  <c r="L7" i="53"/>
  <c r="K71" i="53" s="1"/>
  <c r="L11" i="53"/>
  <c r="K75" i="53" s="1"/>
  <c r="L38" i="53"/>
  <c r="K102" i="53" s="1"/>
  <c r="L41" i="53"/>
  <c r="K105" i="53" s="1"/>
  <c r="L8" i="53"/>
  <c r="K72" i="53" s="1"/>
  <c r="L15" i="53"/>
  <c r="K79" i="53" s="1"/>
  <c r="L20" i="53"/>
  <c r="K84" i="53" s="1"/>
  <c r="L24" i="53"/>
  <c r="K88" i="53" s="1"/>
  <c r="L44" i="53"/>
  <c r="K108" i="53" s="1"/>
  <c r="L37" i="53"/>
  <c r="K101" i="53" s="1"/>
  <c r="L16" i="53"/>
  <c r="K80" i="53" s="1"/>
  <c r="L23" i="53"/>
  <c r="K87" i="53" s="1"/>
  <c r="L27" i="53"/>
  <c r="K91" i="53" s="1"/>
  <c r="L35" i="53"/>
  <c r="K99" i="53" s="1"/>
  <c r="L42" i="53"/>
  <c r="K106" i="53" s="1"/>
  <c r="L5" i="53"/>
  <c r="K69" i="53" s="1"/>
  <c r="L28" i="53"/>
  <c r="K92" i="53" s="1"/>
  <c r="L31" i="53"/>
  <c r="K95" i="53" s="1"/>
  <c r="L43" i="53"/>
  <c r="K107" i="53" s="1"/>
  <c r="L13" i="53"/>
  <c r="K77" i="53" s="1"/>
  <c r="L9" i="53"/>
  <c r="K73" i="53" s="1"/>
  <c r="L12" i="53"/>
  <c r="K76" i="53" s="1"/>
  <c r="L19" i="53"/>
  <c r="K83" i="53" s="1"/>
  <c r="L45" i="53"/>
  <c r="K109" i="53" s="1"/>
  <c r="L21" i="53"/>
  <c r="K85" i="53" s="1"/>
  <c r="L17" i="53"/>
  <c r="K81" i="53" s="1"/>
  <c r="L36" i="53"/>
  <c r="K100" i="53" s="1"/>
  <c r="L22" i="53"/>
  <c r="K86" i="53" s="1"/>
  <c r="L34" i="53"/>
  <c r="K98" i="53" s="1"/>
  <c r="L26" i="53"/>
  <c r="K90" i="53" s="1"/>
  <c r="L10" i="53"/>
  <c r="K74" i="53" s="1"/>
  <c r="L6" i="53"/>
  <c r="K70" i="53" s="1"/>
  <c r="L33" i="53"/>
  <c r="K97" i="53" s="1"/>
  <c r="L32" i="53"/>
  <c r="K96" i="53" s="1"/>
  <c r="L25" i="53"/>
  <c r="K89" i="53" s="1"/>
  <c r="G64" i="54"/>
  <c r="F112" i="54" s="1"/>
  <c r="D64" i="54"/>
  <c r="C112" i="54" s="1"/>
  <c r="D64" i="100"/>
  <c r="C112" i="100" s="1"/>
  <c r="B45" i="63"/>
  <c r="G157" i="53"/>
  <c r="F77" i="54"/>
  <c r="N42" i="99"/>
  <c r="N41" i="99"/>
  <c r="N16" i="99"/>
  <c r="N39" i="99"/>
  <c r="M102" i="99" s="1"/>
  <c r="F149" i="99" s="1"/>
  <c r="C37" i="68" s="1"/>
  <c r="N5" i="99"/>
  <c r="N15" i="99"/>
  <c r="M78" i="99" s="1"/>
  <c r="F125" i="99" s="1"/>
  <c r="C13" i="68" s="1"/>
  <c r="N11" i="99"/>
  <c r="M74" i="99" s="1"/>
  <c r="F121" i="99" s="1"/>
  <c r="C9" i="68" s="1"/>
  <c r="N37" i="99"/>
  <c r="N12" i="99"/>
  <c r="M75" i="99" s="1"/>
  <c r="F122" i="99" s="1"/>
  <c r="N23" i="99"/>
  <c r="M86" i="99" s="1"/>
  <c r="F133" i="99" s="1"/>
  <c r="C21" i="68" s="1"/>
  <c r="N9" i="99"/>
  <c r="M72" i="99" s="1"/>
  <c r="F119" i="99" s="1"/>
  <c r="C7" i="68" s="1"/>
  <c r="N26" i="99"/>
  <c r="M89" i="99" s="1"/>
  <c r="F136" i="99" s="1"/>
  <c r="C24" i="68" s="1"/>
  <c r="N32" i="99"/>
  <c r="N8" i="99"/>
  <c r="N21" i="99"/>
  <c r="N40" i="99"/>
  <c r="M103" i="99" s="1"/>
  <c r="F150" i="99" s="1"/>
  <c r="N29" i="99"/>
  <c r="M92" i="99" s="1"/>
  <c r="F139" i="99" s="1"/>
  <c r="N36" i="99"/>
  <c r="M99" i="99" s="1"/>
  <c r="F146" i="99" s="1"/>
  <c r="N22" i="99"/>
  <c r="M85" i="99" s="1"/>
  <c r="F132" i="99" s="1"/>
  <c r="C20" i="68" s="1"/>
  <c r="N35" i="99"/>
  <c r="N28" i="99"/>
  <c r="N30" i="99"/>
  <c r="N10" i="99"/>
  <c r="N31" i="99"/>
  <c r="M94" i="99" s="1"/>
  <c r="F141" i="99" s="1"/>
  <c r="N44" i="99"/>
  <c r="M107" i="99" s="1"/>
  <c r="F154" i="99" s="1"/>
  <c r="N34" i="99"/>
  <c r="N38" i="99"/>
  <c r="N27" i="99"/>
  <c r="N33" i="99"/>
  <c r="M96" i="99" s="1"/>
  <c r="F143" i="99" s="1"/>
  <c r="N43" i="99"/>
  <c r="M106" i="99" s="1"/>
  <c r="F153" i="99" s="1"/>
  <c r="C41" i="68" s="1"/>
  <c r="N24" i="99"/>
  <c r="N18" i="99"/>
  <c r="N19" i="99"/>
  <c r="M82" i="99" s="1"/>
  <c r="F129" i="99" s="1"/>
  <c r="N45" i="99"/>
  <c r="N20" i="99"/>
  <c r="M83" i="99" s="1"/>
  <c r="F130" i="99" s="1"/>
  <c r="C18" i="68" s="1"/>
  <c r="N7" i="99"/>
  <c r="M70" i="99" s="1"/>
  <c r="F117" i="99" s="1"/>
  <c r="N14" i="99"/>
  <c r="N17" i="99"/>
  <c r="N13" i="99"/>
  <c r="N25" i="99"/>
  <c r="N6" i="99"/>
  <c r="D42" i="53"/>
  <c r="C106" i="53" s="1"/>
  <c r="D18" i="53"/>
  <c r="C82" i="53" s="1"/>
  <c r="D14" i="53"/>
  <c r="C78" i="53" s="1"/>
  <c r="D33" i="53"/>
  <c r="C97" i="53" s="1"/>
  <c r="D29" i="53"/>
  <c r="C93" i="53" s="1"/>
  <c r="D40" i="53"/>
  <c r="C104" i="53" s="1"/>
  <c r="D8" i="53"/>
  <c r="C72" i="53" s="1"/>
  <c r="D7" i="53"/>
  <c r="C71" i="53" s="1"/>
  <c r="D11" i="53"/>
  <c r="C75" i="53" s="1"/>
  <c r="D25" i="53"/>
  <c r="C89" i="53" s="1"/>
  <c r="D41" i="53"/>
  <c r="C105" i="53" s="1"/>
  <c r="D16" i="53"/>
  <c r="C80" i="53" s="1"/>
  <c r="D15" i="53"/>
  <c r="C79" i="53" s="1"/>
  <c r="D12" i="53"/>
  <c r="C76" i="53" s="1"/>
  <c r="D30" i="53"/>
  <c r="C94" i="53" s="1"/>
  <c r="D39" i="53"/>
  <c r="C103" i="53" s="1"/>
  <c r="D5" i="53"/>
  <c r="C69" i="53" s="1"/>
  <c r="D23" i="53"/>
  <c r="C87" i="53" s="1"/>
  <c r="D31" i="53"/>
  <c r="C95" i="53" s="1"/>
  <c r="D38" i="53"/>
  <c r="C102" i="53" s="1"/>
  <c r="D44" i="53"/>
  <c r="C108" i="53" s="1"/>
  <c r="D34" i="53"/>
  <c r="C98" i="53" s="1"/>
  <c r="D13" i="53"/>
  <c r="C77" i="53" s="1"/>
  <c r="D28" i="53"/>
  <c r="C92" i="53" s="1"/>
  <c r="D22" i="53"/>
  <c r="C86" i="53" s="1"/>
  <c r="D35" i="53"/>
  <c r="C99" i="53" s="1"/>
  <c r="D37" i="53"/>
  <c r="C101" i="53" s="1"/>
  <c r="D21" i="53"/>
  <c r="C85" i="53" s="1"/>
  <c r="D9" i="53"/>
  <c r="C73" i="53" s="1"/>
  <c r="D27" i="53"/>
  <c r="C91" i="53" s="1"/>
  <c r="D43" i="53"/>
  <c r="C107" i="53" s="1"/>
  <c r="D26" i="53"/>
  <c r="C90" i="53" s="1"/>
  <c r="D17" i="53"/>
  <c r="C81" i="53" s="1"/>
  <c r="D36" i="53"/>
  <c r="C100" i="53" s="1"/>
  <c r="D20" i="53"/>
  <c r="C84" i="53" s="1"/>
  <c r="D45" i="53"/>
  <c r="C109" i="53" s="1"/>
  <c r="D10" i="53"/>
  <c r="C74" i="53" s="1"/>
  <c r="D6" i="53"/>
  <c r="C70" i="53" s="1"/>
  <c r="D19" i="53"/>
  <c r="C83" i="53" s="1"/>
  <c r="D32" i="53"/>
  <c r="C96" i="53" s="1"/>
  <c r="D24" i="53"/>
  <c r="C88" i="53" s="1"/>
  <c r="H42" i="53"/>
  <c r="G106" i="53" s="1"/>
  <c r="H20" i="53"/>
  <c r="G84" i="53" s="1"/>
  <c r="H45" i="53"/>
  <c r="G109" i="53" s="1"/>
  <c r="H19" i="53"/>
  <c r="G83" i="53" s="1"/>
  <c r="H24" i="53"/>
  <c r="G88" i="53" s="1"/>
  <c r="H23" i="53"/>
  <c r="G87" i="53" s="1"/>
  <c r="H12" i="53"/>
  <c r="G76" i="53" s="1"/>
  <c r="H5" i="53"/>
  <c r="G69" i="53" s="1"/>
  <c r="H35" i="53"/>
  <c r="G99" i="53" s="1"/>
  <c r="H31" i="53"/>
  <c r="G95" i="53" s="1"/>
  <c r="H9" i="53"/>
  <c r="G73" i="53" s="1"/>
  <c r="H13" i="53"/>
  <c r="G77" i="53" s="1"/>
  <c r="H32" i="53"/>
  <c r="G96" i="53" s="1"/>
  <c r="H39" i="53"/>
  <c r="G103" i="53" s="1"/>
  <c r="H17" i="53"/>
  <c r="G81" i="53" s="1"/>
  <c r="H21" i="53"/>
  <c r="G85" i="53" s="1"/>
  <c r="H8" i="53"/>
  <c r="G72" i="53" s="1"/>
  <c r="H27" i="53"/>
  <c r="G91" i="53" s="1"/>
  <c r="H38" i="53"/>
  <c r="G102" i="53" s="1"/>
  <c r="H16" i="53"/>
  <c r="G80" i="53" s="1"/>
  <c r="H6" i="53"/>
  <c r="G70" i="53" s="1"/>
  <c r="H10" i="53"/>
  <c r="G74" i="53" s="1"/>
  <c r="H29" i="53"/>
  <c r="G93" i="53" s="1"/>
  <c r="H36" i="53"/>
  <c r="G100" i="53" s="1"/>
  <c r="H41" i="53"/>
  <c r="G105" i="53" s="1"/>
  <c r="H44" i="53"/>
  <c r="G108" i="53" s="1"/>
  <c r="H14" i="53"/>
  <c r="G78" i="53" s="1"/>
  <c r="H18" i="53"/>
  <c r="G82" i="53" s="1"/>
  <c r="H37" i="53"/>
  <c r="G101" i="53" s="1"/>
  <c r="H28" i="53"/>
  <c r="G92" i="53" s="1"/>
  <c r="H22" i="53"/>
  <c r="G86" i="53" s="1"/>
  <c r="H7" i="53"/>
  <c r="G71" i="53" s="1"/>
  <c r="H26" i="53"/>
  <c r="G90" i="53" s="1"/>
  <c r="H33" i="53"/>
  <c r="G97" i="53" s="1"/>
  <c r="H40" i="53"/>
  <c r="G104" i="53" s="1"/>
  <c r="H43" i="53"/>
  <c r="G107" i="53" s="1"/>
  <c r="H11" i="53"/>
  <c r="G75" i="53" s="1"/>
  <c r="H15" i="53"/>
  <c r="G79" i="53" s="1"/>
  <c r="H34" i="53"/>
  <c r="G98" i="53" s="1"/>
  <c r="H30" i="53"/>
  <c r="G94" i="53" s="1"/>
  <c r="H25" i="53"/>
  <c r="G89" i="53" s="1"/>
  <c r="AD23" i="99"/>
  <c r="AC86" i="99" s="1"/>
  <c r="J133" i="99" s="1"/>
  <c r="AD37" i="99"/>
  <c r="AC100" i="99" s="1"/>
  <c r="J147" i="99" s="1"/>
  <c r="I180" i="99" s="1"/>
  <c r="AD18" i="99"/>
  <c r="AD39" i="99"/>
  <c r="AC102" i="99" s="1"/>
  <c r="J149" i="99" s="1"/>
  <c r="AD9" i="99"/>
  <c r="AD32" i="99"/>
  <c r="AC95" i="99" s="1"/>
  <c r="J142" i="99" s="1"/>
  <c r="I178" i="99" s="1"/>
  <c r="AD13" i="99"/>
  <c r="AC76" i="99" s="1"/>
  <c r="J123" i="99" s="1"/>
  <c r="AD21" i="99"/>
  <c r="AD7" i="99"/>
  <c r="AC70" i="99" s="1"/>
  <c r="J117" i="99" s="1"/>
  <c r="AD43" i="99"/>
  <c r="AC106" i="99" s="1"/>
  <c r="J153" i="99" s="1"/>
  <c r="AD30" i="99"/>
  <c r="AC93" i="99" s="1"/>
  <c r="J140" i="99" s="1"/>
  <c r="I176" i="99" s="1"/>
  <c r="AD34" i="99"/>
  <c r="AC97" i="99" s="1"/>
  <c r="J144" i="99" s="1"/>
  <c r="I174" i="99" s="1"/>
  <c r="AD22" i="99"/>
  <c r="AC85" i="99" s="1"/>
  <c r="J132" i="99" s="1"/>
  <c r="AD45" i="99"/>
  <c r="AD24" i="99"/>
  <c r="AD29" i="99"/>
  <c r="AC92" i="99" s="1"/>
  <c r="J139" i="99" s="1"/>
  <c r="I175" i="99" s="1"/>
  <c r="AD11" i="99"/>
  <c r="AD19" i="99"/>
  <c r="AD41" i="99"/>
  <c r="AD20" i="99"/>
  <c r="AD15" i="99"/>
  <c r="AD6" i="99"/>
  <c r="AD14" i="99"/>
  <c r="AD44" i="99"/>
  <c r="AD16" i="99"/>
  <c r="AD10" i="99"/>
  <c r="AC73" i="99" s="1"/>
  <c r="J120" i="99" s="1"/>
  <c r="AD17" i="99"/>
  <c r="AC80" i="99" s="1"/>
  <c r="J127" i="99" s="1"/>
  <c r="AD5" i="99"/>
  <c r="AD38" i="99"/>
  <c r="AD12" i="99"/>
  <c r="AC75" i="99" s="1"/>
  <c r="J122" i="99" s="1"/>
  <c r="AD28" i="99"/>
  <c r="AD40" i="99"/>
  <c r="AC103" i="99" s="1"/>
  <c r="J150" i="99" s="1"/>
  <c r="AD8" i="99"/>
  <c r="AC71" i="99" s="1"/>
  <c r="J118" i="99" s="1"/>
  <c r="AD27" i="99"/>
  <c r="AD25" i="99"/>
  <c r="AD31" i="99"/>
  <c r="AC94" i="99" s="1"/>
  <c r="J141" i="99" s="1"/>
  <c r="I177" i="99" s="1"/>
  <c r="AD35" i="99"/>
  <c r="AC98" i="99" s="1"/>
  <c r="J145" i="99" s="1"/>
  <c r="I182" i="99" s="1"/>
  <c r="AD36" i="99"/>
  <c r="AC99" i="99" s="1"/>
  <c r="J146" i="99" s="1"/>
  <c r="I183" i="99" s="1"/>
  <c r="AD33" i="99"/>
  <c r="AD26" i="99"/>
  <c r="AC89" i="99" s="1"/>
  <c r="J136" i="99" s="1"/>
  <c r="AD42" i="99"/>
  <c r="AC105" i="99" s="1"/>
  <c r="J152" i="99" s="1"/>
  <c r="S31" i="53"/>
  <c r="R95" i="53" s="1"/>
  <c r="S12" i="53"/>
  <c r="R76" i="53" s="1"/>
  <c r="S16" i="53"/>
  <c r="R80" i="53" s="1"/>
  <c r="S35" i="53"/>
  <c r="R99" i="53" s="1"/>
  <c r="S34" i="53"/>
  <c r="R98" i="53" s="1"/>
  <c r="S39" i="53"/>
  <c r="R103" i="53" s="1"/>
  <c r="S20" i="53"/>
  <c r="R84" i="53" s="1"/>
  <c r="S28" i="53"/>
  <c r="R92" i="53" s="1"/>
  <c r="S17" i="53"/>
  <c r="R81" i="53" s="1"/>
  <c r="S42" i="53"/>
  <c r="R106" i="53" s="1"/>
  <c r="S5" i="53"/>
  <c r="R69" i="53" s="1"/>
  <c r="S6" i="53"/>
  <c r="R70" i="53" s="1"/>
  <c r="S36" i="53"/>
  <c r="R100" i="53" s="1"/>
  <c r="S32" i="53"/>
  <c r="R96" i="53" s="1"/>
  <c r="S44" i="53"/>
  <c r="R108" i="53" s="1"/>
  <c r="S9" i="53"/>
  <c r="R73" i="53" s="1"/>
  <c r="S43" i="53"/>
  <c r="R107" i="53" s="1"/>
  <c r="S13" i="53"/>
  <c r="R77" i="53" s="1"/>
  <c r="S14" i="53"/>
  <c r="R78" i="53" s="1"/>
  <c r="S33" i="53"/>
  <c r="R97" i="53" s="1"/>
  <c r="S40" i="53"/>
  <c r="R104" i="53" s="1"/>
  <c r="S41" i="53"/>
  <c r="R105" i="53" s="1"/>
  <c r="S10" i="53"/>
  <c r="R74" i="53" s="1"/>
  <c r="S22" i="53"/>
  <c r="R86" i="53" s="1"/>
  <c r="S30" i="53"/>
  <c r="R94" i="53" s="1"/>
  <c r="S26" i="53"/>
  <c r="R90" i="53" s="1"/>
  <c r="S18" i="53"/>
  <c r="R82" i="53" s="1"/>
  <c r="S11" i="53"/>
  <c r="R75" i="53" s="1"/>
  <c r="S38" i="53"/>
  <c r="R102" i="53" s="1"/>
  <c r="S29" i="53"/>
  <c r="R93" i="53" s="1"/>
  <c r="S7" i="53"/>
  <c r="R71" i="53" s="1"/>
  <c r="S19" i="53"/>
  <c r="R83" i="53" s="1"/>
  <c r="S21" i="53"/>
  <c r="R85" i="53" s="1"/>
  <c r="S37" i="53"/>
  <c r="R101" i="53" s="1"/>
  <c r="S45" i="53"/>
  <c r="R109" i="53" s="1"/>
  <c r="S15" i="53"/>
  <c r="R79" i="53" s="1"/>
  <c r="S8" i="53"/>
  <c r="R72" i="53" s="1"/>
  <c r="S23" i="53"/>
  <c r="R87" i="53" s="1"/>
  <c r="S27" i="53"/>
  <c r="R91" i="53" s="1"/>
  <c r="S25" i="53"/>
  <c r="R89" i="53" s="1"/>
  <c r="S24" i="53"/>
  <c r="R88" i="53" s="1"/>
  <c r="S45" i="99"/>
  <c r="R108" i="99" s="1"/>
  <c r="S21" i="99"/>
  <c r="R84" i="99" s="1"/>
  <c r="S25" i="99"/>
  <c r="R88" i="99" s="1"/>
  <c r="S5" i="99"/>
  <c r="R68" i="99" s="1"/>
  <c r="S39" i="99"/>
  <c r="R102" i="99" s="1"/>
  <c r="S41" i="99"/>
  <c r="R104" i="99" s="1"/>
  <c r="S13" i="99"/>
  <c r="R76" i="99" s="1"/>
  <c r="S23" i="99"/>
  <c r="R86" i="99" s="1"/>
  <c r="S32" i="99"/>
  <c r="R95" i="99" s="1"/>
  <c r="S6" i="99"/>
  <c r="R69" i="99" s="1"/>
  <c r="S7" i="99"/>
  <c r="R70" i="99" s="1"/>
  <c r="S43" i="99"/>
  <c r="R106" i="99" s="1"/>
  <c r="S14" i="99"/>
  <c r="R77" i="99" s="1"/>
  <c r="S19" i="99"/>
  <c r="R82" i="99" s="1"/>
  <c r="S15" i="99"/>
  <c r="R78" i="99" s="1"/>
  <c r="S26" i="99"/>
  <c r="R89" i="99" s="1"/>
  <c r="S40" i="99"/>
  <c r="R103" i="99" s="1"/>
  <c r="S18" i="99"/>
  <c r="R81" i="99" s="1"/>
  <c r="S31" i="99"/>
  <c r="R94" i="99" s="1"/>
  <c r="S42" i="99"/>
  <c r="R105" i="99" s="1"/>
  <c r="S38" i="99"/>
  <c r="R101" i="99" s="1"/>
  <c r="S34" i="99"/>
  <c r="R97" i="99" s="1"/>
  <c r="S11" i="99"/>
  <c r="R74" i="99" s="1"/>
  <c r="S36" i="99"/>
  <c r="R99" i="99" s="1"/>
  <c r="S17" i="99"/>
  <c r="R80" i="99" s="1"/>
  <c r="S22" i="99"/>
  <c r="R85" i="99" s="1"/>
  <c r="S35" i="99"/>
  <c r="R98" i="99" s="1"/>
  <c r="S29" i="99"/>
  <c r="R92" i="99" s="1"/>
  <c r="S16" i="99"/>
  <c r="R79" i="99" s="1"/>
  <c r="S27" i="99"/>
  <c r="R90" i="99" s="1"/>
  <c r="S9" i="99"/>
  <c r="R72" i="99" s="1"/>
  <c r="S30" i="99"/>
  <c r="R93" i="99" s="1"/>
  <c r="S28" i="99"/>
  <c r="R91" i="99" s="1"/>
  <c r="S8" i="99"/>
  <c r="R71" i="99" s="1"/>
  <c r="S10" i="99"/>
  <c r="R73" i="99" s="1"/>
  <c r="S20" i="99"/>
  <c r="R83" i="99" s="1"/>
  <c r="S44" i="99"/>
  <c r="S12" i="99"/>
  <c r="R75" i="99" s="1"/>
  <c r="S33" i="99"/>
  <c r="R96" i="99" s="1"/>
  <c r="S37" i="99"/>
  <c r="R100" i="99" s="1"/>
  <c r="S24" i="99"/>
  <c r="R87" i="99" s="1"/>
  <c r="P44" i="53"/>
  <c r="O108" i="53" s="1"/>
  <c r="P14" i="53"/>
  <c r="O78" i="53" s="1"/>
  <c r="P18" i="53"/>
  <c r="O82" i="53" s="1"/>
  <c r="P29" i="53"/>
  <c r="O93" i="53" s="1"/>
  <c r="P24" i="53"/>
  <c r="O88" i="53" s="1"/>
  <c r="P22" i="53"/>
  <c r="O86" i="53" s="1"/>
  <c r="P7" i="53"/>
  <c r="O71" i="53" s="1"/>
  <c r="P37" i="53"/>
  <c r="O101" i="53" s="1"/>
  <c r="P11" i="53"/>
  <c r="O75" i="53" s="1"/>
  <c r="P15" i="53"/>
  <c r="O79" i="53" s="1"/>
  <c r="P8" i="53"/>
  <c r="O72" i="53" s="1"/>
  <c r="P41" i="53"/>
  <c r="O105" i="53" s="1"/>
  <c r="P30" i="53"/>
  <c r="O94" i="53" s="1"/>
  <c r="P38" i="53"/>
  <c r="O102" i="53" s="1"/>
  <c r="P19" i="53"/>
  <c r="O83" i="53" s="1"/>
  <c r="P16" i="53"/>
  <c r="O80" i="53" s="1"/>
  <c r="P20" i="53"/>
  <c r="O84" i="53" s="1"/>
  <c r="P12" i="53"/>
  <c r="O76" i="53" s="1"/>
  <c r="P5" i="53"/>
  <c r="O69" i="53" s="1"/>
  <c r="P35" i="53"/>
  <c r="O99" i="53" s="1"/>
  <c r="P27" i="53"/>
  <c r="O91" i="53" s="1"/>
  <c r="P40" i="53"/>
  <c r="O104" i="53" s="1"/>
  <c r="P9" i="53"/>
  <c r="O73" i="53" s="1"/>
  <c r="P13" i="53"/>
  <c r="O77" i="53" s="1"/>
  <c r="P23" i="53"/>
  <c r="O87" i="53" s="1"/>
  <c r="P31" i="53"/>
  <c r="O95" i="53" s="1"/>
  <c r="P43" i="53"/>
  <c r="O107" i="53" s="1"/>
  <c r="P17" i="53"/>
  <c r="O81" i="53" s="1"/>
  <c r="P21" i="53"/>
  <c r="O85" i="53" s="1"/>
  <c r="P32" i="53"/>
  <c r="O96" i="53" s="1"/>
  <c r="P39" i="53"/>
  <c r="O103" i="53" s="1"/>
  <c r="P45" i="53"/>
  <c r="O109" i="53" s="1"/>
  <c r="P6" i="53"/>
  <c r="O70" i="53" s="1"/>
  <c r="P10" i="53"/>
  <c r="O74" i="53" s="1"/>
  <c r="P26" i="53"/>
  <c r="O90" i="53" s="1"/>
  <c r="P36" i="53"/>
  <c r="O100" i="53" s="1"/>
  <c r="P42" i="53"/>
  <c r="O106" i="53" s="1"/>
  <c r="P25" i="53"/>
  <c r="O89" i="53" s="1"/>
  <c r="P28" i="53"/>
  <c r="O92" i="53" s="1"/>
  <c r="P33" i="53"/>
  <c r="O97" i="53" s="1"/>
  <c r="P34" i="53"/>
  <c r="O98" i="53" s="1"/>
  <c r="P34" i="99"/>
  <c r="O97" i="99" s="1"/>
  <c r="P32" i="99"/>
  <c r="O95" i="99" s="1"/>
  <c r="P18" i="99"/>
  <c r="O81" i="99" s="1"/>
  <c r="P16" i="99"/>
  <c r="O79" i="99" s="1"/>
  <c r="P14" i="99"/>
  <c r="O77" i="99" s="1"/>
  <c r="P20" i="99"/>
  <c r="O83" i="99" s="1"/>
  <c r="P7" i="99"/>
  <c r="O70" i="99" s="1"/>
  <c r="P29" i="99"/>
  <c r="O92" i="99" s="1"/>
  <c r="P40" i="99"/>
  <c r="O103" i="99" s="1"/>
  <c r="P22" i="99"/>
  <c r="O85" i="99" s="1"/>
  <c r="P25" i="99"/>
  <c r="O88" i="99" s="1"/>
  <c r="P24" i="99"/>
  <c r="O87" i="99" s="1"/>
  <c r="P10" i="99"/>
  <c r="O73" i="99" s="1"/>
  <c r="P44" i="99"/>
  <c r="O107" i="99" s="1"/>
  <c r="P21" i="99"/>
  <c r="O84" i="99" s="1"/>
  <c r="P27" i="99"/>
  <c r="O90" i="99" s="1"/>
  <c r="P42" i="99"/>
  <c r="O105" i="99" s="1"/>
  <c r="P17" i="99"/>
  <c r="O80" i="99" s="1"/>
  <c r="P23" i="99"/>
  <c r="O86" i="99" s="1"/>
  <c r="P12" i="99"/>
  <c r="O75" i="99" s="1"/>
  <c r="P43" i="99"/>
  <c r="O106" i="99" s="1"/>
  <c r="P13" i="99"/>
  <c r="P19" i="99"/>
  <c r="O82" i="99" s="1"/>
  <c r="P39" i="99"/>
  <c r="O102" i="99" s="1"/>
  <c r="P9" i="99"/>
  <c r="O72" i="99" s="1"/>
  <c r="P8" i="99"/>
  <c r="P37" i="99"/>
  <c r="P35" i="99"/>
  <c r="O98" i="99" s="1"/>
  <c r="P5" i="99"/>
  <c r="O68" i="99" s="1"/>
  <c r="P41" i="99"/>
  <c r="O104" i="99" s="1"/>
  <c r="P11" i="99"/>
  <c r="O74" i="99" s="1"/>
  <c r="P38" i="99"/>
  <c r="O101" i="99" s="1"/>
  <c r="P31" i="99"/>
  <c r="O94" i="99" s="1"/>
  <c r="P30" i="99"/>
  <c r="O93" i="99" s="1"/>
  <c r="P6" i="99"/>
  <c r="O69" i="99" s="1"/>
  <c r="P26" i="99"/>
  <c r="O89" i="99" s="1"/>
  <c r="P33" i="99"/>
  <c r="O96" i="99" s="1"/>
  <c r="P15" i="99"/>
  <c r="O78" i="99" s="1"/>
  <c r="P45" i="99"/>
  <c r="O108" i="99" s="1"/>
  <c r="P36" i="99"/>
  <c r="O99" i="99" s="1"/>
  <c r="P28" i="99"/>
  <c r="O91" i="99" s="1"/>
  <c r="C26" i="53"/>
  <c r="C32" i="53"/>
  <c r="C14" i="53"/>
  <c r="C34" i="53"/>
  <c r="C33" i="53"/>
  <c r="C38" i="53"/>
  <c r="C12" i="53"/>
  <c r="C17" i="53"/>
  <c r="C22" i="53"/>
  <c r="C40" i="53"/>
  <c r="C10" i="53"/>
  <c r="C16" i="53"/>
  <c r="C6" i="53"/>
  <c r="C20" i="53"/>
  <c r="C27" i="53"/>
  <c r="C23" i="53"/>
  <c r="C29" i="53"/>
  <c r="C28" i="53"/>
  <c r="C36" i="53"/>
  <c r="C19" i="53"/>
  <c r="C15" i="53"/>
  <c r="C21" i="53"/>
  <c r="C31" i="53"/>
  <c r="C18" i="53"/>
  <c r="C11" i="53"/>
  <c r="C7" i="53"/>
  <c r="C13" i="53"/>
  <c r="C39" i="53"/>
  <c r="C35" i="53"/>
  <c r="C8" i="53"/>
  <c r="C37" i="53"/>
  <c r="C30" i="53"/>
  <c r="C42" i="53"/>
  <c r="C45" i="53"/>
  <c r="C44" i="53"/>
  <c r="C43" i="53"/>
  <c r="C41" i="53"/>
  <c r="C25" i="53"/>
  <c r="C24" i="53"/>
  <c r="B136" i="100"/>
  <c r="B136" i="54"/>
  <c r="B112" i="100"/>
  <c r="C37" i="99"/>
  <c r="C33" i="99"/>
  <c r="C44" i="99"/>
  <c r="C28" i="99"/>
  <c r="C45" i="99"/>
  <c r="C40" i="99"/>
  <c r="C38" i="99"/>
  <c r="C34" i="99"/>
  <c r="C26" i="99"/>
  <c r="C24" i="99"/>
  <c r="C20" i="99"/>
  <c r="C16" i="99"/>
  <c r="C12" i="99"/>
  <c r="C8" i="99"/>
  <c r="C43" i="99"/>
  <c r="C41" i="99"/>
  <c r="C31" i="99"/>
  <c r="C25" i="99"/>
  <c r="C21" i="99"/>
  <c r="C27" i="99"/>
  <c r="C23" i="99"/>
  <c r="C7" i="99"/>
  <c r="C18" i="99"/>
  <c r="C42" i="99"/>
  <c r="C32" i="99"/>
  <c r="C19" i="99"/>
  <c r="C29" i="99"/>
  <c r="C22" i="99"/>
  <c r="C6" i="99"/>
  <c r="C35" i="99"/>
  <c r="C5" i="99"/>
  <c r="C65" i="100" s="1"/>
  <c r="C17" i="99"/>
  <c r="C36" i="99"/>
  <c r="C11" i="99"/>
  <c r="C15" i="99"/>
  <c r="C10" i="99"/>
  <c r="C9" i="99"/>
  <c r="C30" i="99"/>
  <c r="C14" i="99"/>
  <c r="C13" i="99"/>
  <c r="C39" i="99"/>
  <c r="B112" i="54"/>
  <c r="K70" i="100" l="1"/>
  <c r="K84" i="100"/>
  <c r="J120" i="100" s="1"/>
  <c r="K66" i="54"/>
  <c r="J114" i="54" s="1"/>
  <c r="F71" i="54"/>
  <c r="K67" i="100"/>
  <c r="K85" i="100"/>
  <c r="F102" i="54"/>
  <c r="K75" i="100"/>
  <c r="H152" i="99"/>
  <c r="C40" i="70" s="1"/>
  <c r="AI40" i="70" s="1"/>
  <c r="F97" i="54"/>
  <c r="E129" i="54" s="1"/>
  <c r="K71" i="100"/>
  <c r="K79" i="100"/>
  <c r="K103" i="100"/>
  <c r="C96" i="100"/>
  <c r="B132" i="100" s="1"/>
  <c r="K105" i="54"/>
  <c r="I89" i="100"/>
  <c r="H124" i="100" s="1"/>
  <c r="F85" i="54"/>
  <c r="H144" i="99"/>
  <c r="G174" i="99" s="1"/>
  <c r="H130" i="99"/>
  <c r="C18" i="70" s="1"/>
  <c r="AO18" i="70" s="1"/>
  <c r="F93" i="54"/>
  <c r="E133" i="54" s="1"/>
  <c r="F103" i="54"/>
  <c r="C89" i="100"/>
  <c r="B124" i="100" s="1"/>
  <c r="K74" i="100"/>
  <c r="C86" i="100"/>
  <c r="C102" i="100"/>
  <c r="H68" i="100"/>
  <c r="H86" i="100"/>
  <c r="H98" i="54"/>
  <c r="C71" i="100"/>
  <c r="C85" i="100"/>
  <c r="B113" i="100"/>
  <c r="C72" i="100"/>
  <c r="C70" i="100"/>
  <c r="K102" i="100"/>
  <c r="H155" i="99"/>
  <c r="C43" i="70" s="1"/>
  <c r="AQ43" i="70" s="1"/>
  <c r="C101" i="100"/>
  <c r="C103" i="100"/>
  <c r="C67" i="100"/>
  <c r="C68" i="100"/>
  <c r="C100" i="100"/>
  <c r="H80" i="100"/>
  <c r="F99" i="100"/>
  <c r="G82" i="100"/>
  <c r="H72" i="100"/>
  <c r="C69" i="100"/>
  <c r="C66" i="100"/>
  <c r="B114" i="100" s="1"/>
  <c r="G77" i="100"/>
  <c r="C83" i="100"/>
  <c r="C105" i="100"/>
  <c r="C82" i="100"/>
  <c r="C88" i="100"/>
  <c r="B122" i="100" s="1"/>
  <c r="H71" i="100"/>
  <c r="G66" i="100"/>
  <c r="F114" i="100" s="1"/>
  <c r="K65" i="100"/>
  <c r="J113" i="100" s="1"/>
  <c r="C78" i="100"/>
  <c r="C104" i="100"/>
  <c r="B134" i="100" s="1"/>
  <c r="C79" i="100"/>
  <c r="I92" i="100"/>
  <c r="H127" i="100" s="1"/>
  <c r="L106" i="100"/>
  <c r="K136" i="100"/>
  <c r="K112" i="100"/>
  <c r="L106" i="54"/>
  <c r="O106" i="54" s="1"/>
  <c r="B44" i="101" s="1"/>
  <c r="K136" i="54"/>
  <c r="L64" i="54"/>
  <c r="O64" i="54" s="1"/>
  <c r="K112" i="54"/>
  <c r="H132" i="99"/>
  <c r="C20" i="70" s="1"/>
  <c r="M20" i="70" s="1"/>
  <c r="H117" i="99"/>
  <c r="C5" i="70" s="1"/>
  <c r="H119" i="99"/>
  <c r="C7" i="70" s="1"/>
  <c r="G7" i="70" s="1"/>
  <c r="H136" i="99"/>
  <c r="C24" i="70" s="1"/>
  <c r="AB24" i="70" s="1"/>
  <c r="H135" i="99"/>
  <c r="C23" i="70" s="1"/>
  <c r="H123" i="99"/>
  <c r="C11" i="70" s="1"/>
  <c r="AO11" i="70" s="1"/>
  <c r="H133" i="99"/>
  <c r="C21" i="70" s="1"/>
  <c r="H21" i="70" s="1"/>
  <c r="H137" i="99"/>
  <c r="C25" i="70" s="1"/>
  <c r="AD25" i="70" s="1"/>
  <c r="H129" i="99"/>
  <c r="C17" i="70" s="1"/>
  <c r="H143" i="99"/>
  <c r="G184" i="99" s="1"/>
  <c r="H121" i="99"/>
  <c r="C9" i="70" s="1"/>
  <c r="AQ9" i="70" s="1"/>
  <c r="H142" i="99"/>
  <c r="G178" i="99" s="1"/>
  <c r="H168" i="99"/>
  <c r="G105" i="100"/>
  <c r="H172" i="99"/>
  <c r="K99" i="54"/>
  <c r="F71" i="100"/>
  <c r="H75" i="100"/>
  <c r="F86" i="100"/>
  <c r="H67" i="100"/>
  <c r="K100" i="54"/>
  <c r="K103" i="54"/>
  <c r="K91" i="54"/>
  <c r="J126" i="54" s="1"/>
  <c r="K69" i="54"/>
  <c r="K83" i="54"/>
  <c r="K74" i="54"/>
  <c r="K86" i="54"/>
  <c r="F98" i="54"/>
  <c r="E128" i="54" s="1"/>
  <c r="F86" i="54"/>
  <c r="F65" i="54"/>
  <c r="E113" i="54" s="1"/>
  <c r="F89" i="54"/>
  <c r="E124" i="54" s="1"/>
  <c r="H81" i="54"/>
  <c r="K77" i="54"/>
  <c r="K65" i="54"/>
  <c r="J113" i="54" s="1"/>
  <c r="F87" i="54"/>
  <c r="F74" i="54"/>
  <c r="F82" i="54"/>
  <c r="C92" i="54"/>
  <c r="B127" i="54" s="1"/>
  <c r="C77" i="54"/>
  <c r="B113" i="54"/>
  <c r="C84" i="54"/>
  <c r="B120" i="54" s="1"/>
  <c r="H84" i="54"/>
  <c r="G120" i="54" s="1"/>
  <c r="D135" i="53"/>
  <c r="B22" i="66" s="1"/>
  <c r="B58" i="66" s="1"/>
  <c r="E144" i="53"/>
  <c r="B31" i="67" s="1"/>
  <c r="B71" i="67" s="1"/>
  <c r="K72" i="54"/>
  <c r="C75" i="54"/>
  <c r="C103" i="54"/>
  <c r="C73" i="54"/>
  <c r="C70" i="54"/>
  <c r="G93" i="54"/>
  <c r="F133" i="54" s="1"/>
  <c r="H93" i="54"/>
  <c r="G133" i="54" s="1"/>
  <c r="C97" i="54"/>
  <c r="B129" i="54" s="1"/>
  <c r="C91" i="54"/>
  <c r="C72" i="54"/>
  <c r="C80" i="54"/>
  <c r="H80" i="54"/>
  <c r="H89" i="54"/>
  <c r="G124" i="54" s="1"/>
  <c r="C90" i="54"/>
  <c r="B125" i="54" s="1"/>
  <c r="H76" i="54"/>
  <c r="G124" i="53"/>
  <c r="B11" i="69" s="1"/>
  <c r="E145" i="53"/>
  <c r="B32" i="67" s="1"/>
  <c r="B61" i="67" s="1"/>
  <c r="C105" i="54"/>
  <c r="C102" i="54"/>
  <c r="C89" i="54"/>
  <c r="B124" i="54" s="1"/>
  <c r="C82" i="54"/>
  <c r="G88" i="54"/>
  <c r="F122" i="54" s="1"/>
  <c r="F73" i="54"/>
  <c r="C87" i="54"/>
  <c r="H71" i="54"/>
  <c r="G137" i="53"/>
  <c r="B24" i="69" s="1"/>
  <c r="F72" i="54"/>
  <c r="C93" i="54"/>
  <c r="B133" i="54" s="1"/>
  <c r="C99" i="54"/>
  <c r="C74" i="54"/>
  <c r="F83" i="54"/>
  <c r="H88" i="54"/>
  <c r="G122" i="54" s="1"/>
  <c r="C69" i="54"/>
  <c r="F95" i="54"/>
  <c r="E131" i="54" s="1"/>
  <c r="C100" i="54"/>
  <c r="D136" i="53"/>
  <c r="B23" i="66" s="1"/>
  <c r="G130" i="53"/>
  <c r="B17" i="69" s="1"/>
  <c r="C78" i="54"/>
  <c r="C83" i="54"/>
  <c r="C86" i="54"/>
  <c r="G134" i="53"/>
  <c r="B21" i="69" s="1"/>
  <c r="H67" i="54"/>
  <c r="K102" i="54"/>
  <c r="F84" i="54"/>
  <c r="E120" i="54" s="1"/>
  <c r="C85" i="54"/>
  <c r="C68" i="54"/>
  <c r="G79" i="54"/>
  <c r="C101" i="54"/>
  <c r="C95" i="54"/>
  <c r="C66" i="54"/>
  <c r="B114" i="54" s="1"/>
  <c r="H79" i="54"/>
  <c r="K94" i="54"/>
  <c r="J123" i="54" s="1"/>
  <c r="C94" i="54"/>
  <c r="H85" i="54"/>
  <c r="G90" i="54"/>
  <c r="F125" i="54" s="1"/>
  <c r="G97" i="100"/>
  <c r="F129" i="100" s="1"/>
  <c r="G74" i="100"/>
  <c r="I181" i="99"/>
  <c r="J72" i="100"/>
  <c r="H105" i="100"/>
  <c r="G88" i="100"/>
  <c r="F122" i="100" s="1"/>
  <c r="K85" i="54"/>
  <c r="H87" i="54"/>
  <c r="E97" i="100"/>
  <c r="D129" i="100" s="1"/>
  <c r="O100" i="99"/>
  <c r="E147" i="99" s="1"/>
  <c r="D104" i="100"/>
  <c r="C134" i="100" s="1"/>
  <c r="R107" i="99"/>
  <c r="D154" i="99" s="1"/>
  <c r="J93" i="100"/>
  <c r="I133" i="100" s="1"/>
  <c r="AC96" i="99"/>
  <c r="J143" i="99" s="1"/>
  <c r="I184" i="99" s="1"/>
  <c r="J88" i="100"/>
  <c r="I122" i="100" s="1"/>
  <c r="AC91" i="99"/>
  <c r="J138" i="99" s="1"/>
  <c r="I173" i="99" s="1"/>
  <c r="J74" i="100"/>
  <c r="AC77" i="99"/>
  <c r="J124" i="99" s="1"/>
  <c r="J84" i="100"/>
  <c r="I120" i="100" s="1"/>
  <c r="AC87" i="99"/>
  <c r="J134" i="99" s="1"/>
  <c r="I171" i="99" s="1"/>
  <c r="E95" i="100"/>
  <c r="D131" i="100" s="1"/>
  <c r="E69" i="54"/>
  <c r="F77" i="100"/>
  <c r="M80" i="99"/>
  <c r="F127" i="99" s="1"/>
  <c r="C15" i="68" s="1"/>
  <c r="F90" i="100"/>
  <c r="E125" i="100" s="1"/>
  <c r="M93" i="99"/>
  <c r="F140" i="99" s="1"/>
  <c r="F68" i="100"/>
  <c r="M71" i="99"/>
  <c r="F118" i="99" s="1"/>
  <c r="C6" i="68" s="1"/>
  <c r="D74" i="100"/>
  <c r="D105" i="54"/>
  <c r="I91" i="100"/>
  <c r="H126" i="100" s="1"/>
  <c r="I93" i="100"/>
  <c r="H133" i="100" s="1"/>
  <c r="AD96" i="99"/>
  <c r="I143" i="99" s="1"/>
  <c r="H184" i="99" s="1"/>
  <c r="I75" i="100"/>
  <c r="AD78" i="99"/>
  <c r="I125" i="99" s="1"/>
  <c r="F80" i="100"/>
  <c r="G140" i="53"/>
  <c r="D100" i="54"/>
  <c r="G98" i="54"/>
  <c r="C34" i="70"/>
  <c r="G183" i="99"/>
  <c r="H97" i="54"/>
  <c r="G129" i="54" s="1"/>
  <c r="E70" i="100"/>
  <c r="E149" i="99"/>
  <c r="C37" i="67" s="1"/>
  <c r="E115" i="99"/>
  <c r="E129" i="99"/>
  <c r="E130" i="99"/>
  <c r="C18" i="67" s="1"/>
  <c r="E85" i="54"/>
  <c r="D73" i="100"/>
  <c r="S76" i="99"/>
  <c r="D123" i="99" s="1"/>
  <c r="C11" i="66" s="1"/>
  <c r="D147" i="99"/>
  <c r="D143" i="99"/>
  <c r="D140" i="99"/>
  <c r="D151" i="99"/>
  <c r="D69" i="54"/>
  <c r="D133" i="53"/>
  <c r="B20" i="66" s="1"/>
  <c r="D121" i="53"/>
  <c r="B8" i="66" s="1"/>
  <c r="D151" i="53"/>
  <c r="D127" i="53"/>
  <c r="G73" i="100"/>
  <c r="G145" i="53"/>
  <c r="G128" i="53"/>
  <c r="B15" i="69" s="1"/>
  <c r="G120" i="53"/>
  <c r="B7" i="69" s="1"/>
  <c r="E91" i="100"/>
  <c r="D126" i="100" s="1"/>
  <c r="N94" i="99"/>
  <c r="E141" i="99" s="1"/>
  <c r="J95" i="100"/>
  <c r="I131" i="100" s="1"/>
  <c r="H97" i="100"/>
  <c r="G129" i="100" s="1"/>
  <c r="H104" i="54"/>
  <c r="G134" i="54" s="1"/>
  <c r="E98" i="54"/>
  <c r="D99" i="100"/>
  <c r="D86" i="54"/>
  <c r="G83" i="54"/>
  <c r="B3" i="71"/>
  <c r="B51" i="71" s="1"/>
  <c r="J165" i="53"/>
  <c r="E65" i="100"/>
  <c r="D113" i="100" s="1"/>
  <c r="D85" i="54"/>
  <c r="G91" i="54"/>
  <c r="F126" i="54" s="1"/>
  <c r="K99" i="100"/>
  <c r="AE102" i="99"/>
  <c r="K149" i="99" s="1"/>
  <c r="C37" i="71" s="1"/>
  <c r="K98" i="100"/>
  <c r="AE101" i="99"/>
  <c r="K148" i="99" s="1"/>
  <c r="J182" i="99"/>
  <c r="C33" i="71"/>
  <c r="E7" i="71"/>
  <c r="J7" i="71"/>
  <c r="L7" i="71"/>
  <c r="F7" i="71"/>
  <c r="AP7" i="71"/>
  <c r="M7" i="71"/>
  <c r="S7" i="71"/>
  <c r="V7" i="71"/>
  <c r="X7" i="71"/>
  <c r="N7" i="71"/>
  <c r="U7" i="71"/>
  <c r="AB7" i="71"/>
  <c r="AD7" i="71"/>
  <c r="AN7" i="71"/>
  <c r="AE7" i="71"/>
  <c r="I7" i="71"/>
  <c r="AJ7" i="71"/>
  <c r="AL7" i="71"/>
  <c r="G7" i="71"/>
  <c r="O7" i="71"/>
  <c r="AA7" i="71"/>
  <c r="T7" i="71"/>
  <c r="AH7" i="71"/>
  <c r="AO7" i="71"/>
  <c r="AG7" i="71"/>
  <c r="W7" i="71"/>
  <c r="R7" i="71"/>
  <c r="AM7" i="71"/>
  <c r="AI7" i="71"/>
  <c r="Y7" i="71"/>
  <c r="AQ7" i="71"/>
  <c r="H7" i="71"/>
  <c r="K7" i="71"/>
  <c r="Z7" i="71"/>
  <c r="AC7" i="71"/>
  <c r="P7" i="71"/>
  <c r="AK7" i="71"/>
  <c r="D7" i="71"/>
  <c r="Q7" i="71"/>
  <c r="AF7" i="71"/>
  <c r="J171" i="99"/>
  <c r="C22" i="71"/>
  <c r="K73" i="54"/>
  <c r="H83" i="100"/>
  <c r="E84" i="54"/>
  <c r="D120" i="54" s="1"/>
  <c r="D68" i="54"/>
  <c r="G79" i="100"/>
  <c r="K81" i="100"/>
  <c r="H85" i="100"/>
  <c r="H138" i="53"/>
  <c r="B25" i="70" s="1"/>
  <c r="H121" i="53"/>
  <c r="B8" i="70" s="1"/>
  <c r="H156" i="53"/>
  <c r="B43" i="70" s="1"/>
  <c r="H116" i="53"/>
  <c r="H126" i="53"/>
  <c r="B13" i="70" s="1"/>
  <c r="E86" i="100"/>
  <c r="E156" i="53"/>
  <c r="B43" i="67" s="1"/>
  <c r="E124" i="53"/>
  <c r="B11" i="67" s="1"/>
  <c r="E153" i="53"/>
  <c r="B40" i="67" s="1"/>
  <c r="B34" i="68"/>
  <c r="B70" i="68" s="1"/>
  <c r="E184" i="53"/>
  <c r="B3" i="68"/>
  <c r="B51" i="68" s="1"/>
  <c r="E165" i="53"/>
  <c r="B36" i="68"/>
  <c r="B66" i="68" s="1"/>
  <c r="E180" i="53"/>
  <c r="B17" i="68"/>
  <c r="B56" i="68" s="1"/>
  <c r="E170" i="53"/>
  <c r="D91" i="100"/>
  <c r="C126" i="100" s="1"/>
  <c r="G102" i="100"/>
  <c r="K101" i="100"/>
  <c r="K89" i="54"/>
  <c r="J124" i="54" s="1"/>
  <c r="H73" i="54"/>
  <c r="E76" i="100"/>
  <c r="I84" i="100"/>
  <c r="H120" i="100" s="1"/>
  <c r="F66" i="54"/>
  <c r="E114" i="54" s="1"/>
  <c r="G121" i="99"/>
  <c r="C9" i="69" s="1"/>
  <c r="G130" i="99"/>
  <c r="C18" i="69" s="1"/>
  <c r="G125" i="99"/>
  <c r="C13" i="69" s="1"/>
  <c r="G149" i="99"/>
  <c r="C37" i="69" s="1"/>
  <c r="H99" i="100"/>
  <c r="AB102" i="99"/>
  <c r="H149" i="99" s="1"/>
  <c r="C37" i="70" s="1"/>
  <c r="K69" i="100"/>
  <c r="E68" i="100"/>
  <c r="O71" i="99"/>
  <c r="E118" i="99" s="1"/>
  <c r="C6" i="67" s="1"/>
  <c r="J66" i="100"/>
  <c r="I114" i="100" s="1"/>
  <c r="AC69" i="99"/>
  <c r="J116" i="99" s="1"/>
  <c r="I165" i="99" s="1"/>
  <c r="J105" i="100"/>
  <c r="AC108" i="99"/>
  <c r="J155" i="99" s="1"/>
  <c r="E98" i="100"/>
  <c r="F74" i="100"/>
  <c r="M77" i="99"/>
  <c r="F124" i="99" s="1"/>
  <c r="C12" i="68" s="1"/>
  <c r="C31" i="68"/>
  <c r="E184" i="99"/>
  <c r="F88" i="100"/>
  <c r="E122" i="100" s="1"/>
  <c r="M91" i="99"/>
  <c r="F138" i="99" s="1"/>
  <c r="F92" i="100"/>
  <c r="E127" i="100" s="1"/>
  <c r="M95" i="99"/>
  <c r="F142" i="99" s="1"/>
  <c r="F65" i="100"/>
  <c r="E113" i="100" s="1"/>
  <c r="M68" i="99"/>
  <c r="F115" i="99" s="1"/>
  <c r="D72" i="100"/>
  <c r="G73" i="54"/>
  <c r="E78" i="100"/>
  <c r="I81" i="100"/>
  <c r="AD84" i="99"/>
  <c r="I131" i="99" s="1"/>
  <c r="I101" i="100"/>
  <c r="AD104" i="99"/>
  <c r="I151" i="99" s="1"/>
  <c r="H186" i="99" s="1"/>
  <c r="I79" i="100"/>
  <c r="AD82" i="99"/>
  <c r="I129" i="99" s="1"/>
  <c r="H169" i="99" s="1"/>
  <c r="F75" i="100"/>
  <c r="D70" i="54"/>
  <c r="G89" i="100"/>
  <c r="F124" i="100" s="1"/>
  <c r="H77" i="100"/>
  <c r="AA80" i="99"/>
  <c r="H127" i="99" s="1"/>
  <c r="C15" i="70" s="1"/>
  <c r="H76" i="100"/>
  <c r="AA79" i="99"/>
  <c r="H126" i="99" s="1"/>
  <c r="H104" i="100"/>
  <c r="G134" i="100" s="1"/>
  <c r="AA107" i="99"/>
  <c r="H154" i="99" s="1"/>
  <c r="H75" i="54"/>
  <c r="E87" i="100"/>
  <c r="E140" i="99"/>
  <c r="E122" i="99"/>
  <c r="E153" i="99"/>
  <c r="C41" i="67" s="1"/>
  <c r="E145" i="99"/>
  <c r="D118" i="99"/>
  <c r="C6" i="66" s="1"/>
  <c r="D144" i="99"/>
  <c r="D124" i="99"/>
  <c r="C12" i="66" s="1"/>
  <c r="D134" i="99"/>
  <c r="D78" i="54"/>
  <c r="D118" i="53"/>
  <c r="D117" i="53"/>
  <c r="D132" i="53"/>
  <c r="D131" i="53"/>
  <c r="B18" i="66" s="1"/>
  <c r="D149" i="53"/>
  <c r="G75" i="54"/>
  <c r="G132" i="53"/>
  <c r="G147" i="53"/>
  <c r="G118" i="53"/>
  <c r="G121" i="53"/>
  <c r="B8" i="69" s="1"/>
  <c r="G155" i="53"/>
  <c r="E84" i="100"/>
  <c r="D120" i="100" s="1"/>
  <c r="N87" i="99"/>
  <c r="E134" i="99" s="1"/>
  <c r="J99" i="100"/>
  <c r="H102" i="100"/>
  <c r="E101" i="100"/>
  <c r="E68" i="54"/>
  <c r="E67" i="100"/>
  <c r="P70" i="99"/>
  <c r="E117" i="99" s="1"/>
  <c r="D103" i="100"/>
  <c r="D87" i="54"/>
  <c r="G78" i="54"/>
  <c r="K82" i="54"/>
  <c r="B39" i="71"/>
  <c r="B73" i="71" s="1"/>
  <c r="J187" i="53"/>
  <c r="B10" i="71"/>
  <c r="B54" i="71" s="1"/>
  <c r="J168" i="53"/>
  <c r="H66" i="54"/>
  <c r="G114" i="54" s="1"/>
  <c r="E81" i="100"/>
  <c r="D94" i="54"/>
  <c r="C123" i="54" s="1"/>
  <c r="G86" i="54"/>
  <c r="T41" i="71"/>
  <c r="F41" i="71"/>
  <c r="W41" i="71"/>
  <c r="I41" i="71"/>
  <c r="AP41" i="71"/>
  <c r="S41" i="71"/>
  <c r="M41" i="71"/>
  <c r="D41" i="71"/>
  <c r="AF41" i="71"/>
  <c r="AH41" i="71"/>
  <c r="AQ41" i="71"/>
  <c r="AK41" i="71"/>
  <c r="AE41" i="71"/>
  <c r="Y41" i="71"/>
  <c r="L41" i="71"/>
  <c r="N41" i="71"/>
  <c r="AM41" i="71"/>
  <c r="AG41" i="71"/>
  <c r="E41" i="71"/>
  <c r="H41" i="71"/>
  <c r="J41" i="71"/>
  <c r="U41" i="71"/>
  <c r="P41" i="71"/>
  <c r="AC41" i="71"/>
  <c r="X41" i="71"/>
  <c r="K41" i="71"/>
  <c r="V41" i="71"/>
  <c r="AN41" i="71"/>
  <c r="AA41" i="71"/>
  <c r="AD41" i="71"/>
  <c r="Q41" i="71"/>
  <c r="AI41" i="71"/>
  <c r="AL41" i="71"/>
  <c r="AO41" i="71"/>
  <c r="AB41" i="71"/>
  <c r="G41" i="71"/>
  <c r="R41" i="71"/>
  <c r="AJ41" i="71"/>
  <c r="O41" i="71"/>
  <c r="Z41" i="71"/>
  <c r="K92" i="100"/>
  <c r="J127" i="100" s="1"/>
  <c r="AE95" i="99"/>
  <c r="K142" i="99" s="1"/>
  <c r="J180" i="99"/>
  <c r="C35" i="71"/>
  <c r="AP40" i="71"/>
  <c r="AB40" i="71"/>
  <c r="N40" i="71"/>
  <c r="AM40" i="71"/>
  <c r="Y40" i="71"/>
  <c r="L40" i="71"/>
  <c r="I40" i="71"/>
  <c r="AI40" i="71"/>
  <c r="U40" i="71"/>
  <c r="F40" i="71"/>
  <c r="AF40" i="71"/>
  <c r="AH40" i="71"/>
  <c r="D40" i="71"/>
  <c r="O40" i="71"/>
  <c r="Q40" i="71"/>
  <c r="J40" i="71"/>
  <c r="M40" i="71"/>
  <c r="W40" i="71"/>
  <c r="AG40" i="71"/>
  <c r="AA40" i="71"/>
  <c r="AK40" i="71"/>
  <c r="G40" i="71"/>
  <c r="K40" i="71"/>
  <c r="V40" i="71"/>
  <c r="X40" i="71"/>
  <c r="R40" i="71"/>
  <c r="T40" i="71"/>
  <c r="AD40" i="71"/>
  <c r="AN40" i="71"/>
  <c r="Z40" i="71"/>
  <c r="P40" i="71"/>
  <c r="S40" i="71"/>
  <c r="H40" i="71"/>
  <c r="AQ40" i="71"/>
  <c r="AO40" i="71"/>
  <c r="AJ40" i="71"/>
  <c r="AC40" i="71"/>
  <c r="E40" i="71"/>
  <c r="AL40" i="71"/>
  <c r="AE40" i="71"/>
  <c r="E8" i="71"/>
  <c r="AD8" i="71"/>
  <c r="AA8" i="71"/>
  <c r="S8" i="71"/>
  <c r="AJ8" i="71"/>
  <c r="AL8" i="71"/>
  <c r="P8" i="71"/>
  <c r="X8" i="71"/>
  <c r="J8" i="71"/>
  <c r="AC8" i="71"/>
  <c r="W8" i="71"/>
  <c r="AG8" i="71"/>
  <c r="Z8" i="71"/>
  <c r="AK8" i="71"/>
  <c r="AE8" i="71"/>
  <c r="R8" i="71"/>
  <c r="AO8" i="71"/>
  <c r="F8" i="71"/>
  <c r="AF8" i="71"/>
  <c r="D8" i="71"/>
  <c r="N8" i="71"/>
  <c r="Q8" i="71"/>
  <c r="I8" i="71"/>
  <c r="V8" i="71"/>
  <c r="AH8" i="71"/>
  <c r="L8" i="71"/>
  <c r="G8" i="71"/>
  <c r="AI8" i="71"/>
  <c r="T8" i="71"/>
  <c r="O8" i="71"/>
  <c r="H8" i="71"/>
  <c r="AB8" i="71"/>
  <c r="AM8" i="71"/>
  <c r="AN8" i="71"/>
  <c r="M8" i="71"/>
  <c r="K8" i="71"/>
  <c r="Y8" i="71"/>
  <c r="U8" i="71"/>
  <c r="AQ8" i="71"/>
  <c r="AP8" i="71"/>
  <c r="K90" i="54"/>
  <c r="J125" i="54" s="1"/>
  <c r="H79" i="100"/>
  <c r="E88" i="100"/>
  <c r="D122" i="100" s="1"/>
  <c r="I87" i="100"/>
  <c r="D93" i="54"/>
  <c r="C133" i="54" s="1"/>
  <c r="G101" i="100"/>
  <c r="K80" i="100"/>
  <c r="J94" i="100"/>
  <c r="I123" i="100" s="1"/>
  <c r="G150" i="99"/>
  <c r="H65" i="54"/>
  <c r="G113" i="54" s="1"/>
  <c r="H130" i="53"/>
  <c r="H145" i="53"/>
  <c r="H137" i="53"/>
  <c r="B24" i="70" s="1"/>
  <c r="H152" i="53"/>
  <c r="H119" i="53"/>
  <c r="B6" i="70" s="1"/>
  <c r="E83" i="100"/>
  <c r="E129" i="53"/>
  <c r="B16" i="67" s="1"/>
  <c r="E126" i="53"/>
  <c r="B13" i="67" s="1"/>
  <c r="E118" i="53"/>
  <c r="E120" i="53"/>
  <c r="B7" i="67" s="1"/>
  <c r="E146" i="53"/>
  <c r="I85" i="100"/>
  <c r="B27" i="68"/>
  <c r="B62" i="68" s="1"/>
  <c r="E176" i="53"/>
  <c r="B22" i="68"/>
  <c r="B58" i="68" s="1"/>
  <c r="E172" i="53"/>
  <c r="D80" i="100"/>
  <c r="G87" i="100"/>
  <c r="K97" i="100"/>
  <c r="J129" i="100" s="1"/>
  <c r="K67" i="54"/>
  <c r="H90" i="54"/>
  <c r="G125" i="54" s="1"/>
  <c r="E72" i="100"/>
  <c r="I99" i="100"/>
  <c r="F79" i="100"/>
  <c r="F75" i="54"/>
  <c r="D84" i="54"/>
  <c r="C120" i="54" s="1"/>
  <c r="G96" i="100"/>
  <c r="F132" i="100" s="1"/>
  <c r="Q99" i="99"/>
  <c r="G146" i="99" s="1"/>
  <c r="G65" i="100"/>
  <c r="F113" i="100" s="1"/>
  <c r="Q68" i="99"/>
  <c r="G115" i="99" s="1"/>
  <c r="G152" i="99"/>
  <c r="C40" i="69" s="1"/>
  <c r="G143" i="99"/>
  <c r="G76" i="54"/>
  <c r="K66" i="100"/>
  <c r="J114" i="100" s="1"/>
  <c r="J98" i="100"/>
  <c r="AC101" i="99"/>
  <c r="J148" i="99" s="1"/>
  <c r="I179" i="99" s="1"/>
  <c r="J75" i="100"/>
  <c r="AC78" i="99"/>
  <c r="J125" i="99" s="1"/>
  <c r="J69" i="100"/>
  <c r="AC72" i="99"/>
  <c r="J119" i="99" s="1"/>
  <c r="I166" i="99" s="1"/>
  <c r="E75" i="100"/>
  <c r="F103" i="100"/>
  <c r="C5" i="68"/>
  <c r="F87" i="100"/>
  <c r="M90" i="99"/>
  <c r="F137" i="99" s="1"/>
  <c r="C25" i="68" s="1"/>
  <c r="F95" i="100"/>
  <c r="E131" i="100" s="1"/>
  <c r="M98" i="99"/>
  <c r="F145" i="99" s="1"/>
  <c r="D79" i="100"/>
  <c r="E102" i="54"/>
  <c r="I82" i="100"/>
  <c r="AD85" i="99"/>
  <c r="I132" i="99" s="1"/>
  <c r="I94" i="100"/>
  <c r="H123" i="100" s="1"/>
  <c r="AD97" i="99"/>
  <c r="I144" i="99" s="1"/>
  <c r="H174" i="99" s="1"/>
  <c r="I74" i="100"/>
  <c r="AD77" i="99"/>
  <c r="I124" i="99" s="1"/>
  <c r="D90" i="100"/>
  <c r="C125" i="100" s="1"/>
  <c r="D71" i="54"/>
  <c r="G67" i="54"/>
  <c r="J103" i="100"/>
  <c r="C38" i="70"/>
  <c r="G181" i="99"/>
  <c r="H70" i="100"/>
  <c r="AA73" i="99"/>
  <c r="H120" i="99" s="1"/>
  <c r="C8" i="70" s="1"/>
  <c r="H74" i="100"/>
  <c r="AA77" i="99"/>
  <c r="H124" i="99" s="1"/>
  <c r="C12" i="70" s="1"/>
  <c r="G164" i="99"/>
  <c r="C3" i="70"/>
  <c r="C19" i="70"/>
  <c r="H92" i="54"/>
  <c r="G127" i="54" s="1"/>
  <c r="E66" i="100"/>
  <c r="D114" i="100" s="1"/>
  <c r="E133" i="99"/>
  <c r="C21" i="67" s="1"/>
  <c r="E152" i="99"/>
  <c r="C40" i="67" s="1"/>
  <c r="E121" i="99"/>
  <c r="C9" i="67" s="1"/>
  <c r="E127" i="99"/>
  <c r="C15" i="67" s="1"/>
  <c r="E155" i="99"/>
  <c r="C43" i="67" s="1"/>
  <c r="I88" i="100"/>
  <c r="H122" i="100" s="1"/>
  <c r="F89" i="100"/>
  <c r="E124" i="100" s="1"/>
  <c r="D96" i="100"/>
  <c r="C132" i="100" s="1"/>
  <c r="D150" i="99"/>
  <c r="D130" i="99"/>
  <c r="C18" i="66" s="1"/>
  <c r="D127" i="99"/>
  <c r="C15" i="66" s="1"/>
  <c r="D120" i="99"/>
  <c r="C8" i="66" s="1"/>
  <c r="D135" i="99"/>
  <c r="D79" i="54"/>
  <c r="D143" i="53"/>
  <c r="D155" i="53"/>
  <c r="D138" i="53"/>
  <c r="B25" i="66" s="1"/>
  <c r="G100" i="54"/>
  <c r="G116" i="53"/>
  <c r="G148" i="53"/>
  <c r="G156" i="53"/>
  <c r="B43" i="69" s="1"/>
  <c r="J67" i="100"/>
  <c r="H82" i="100"/>
  <c r="E96" i="100"/>
  <c r="D132" i="100" s="1"/>
  <c r="E93" i="54"/>
  <c r="D133" i="54" s="1"/>
  <c r="E104" i="100"/>
  <c r="D134" i="100" s="1"/>
  <c r="P107" i="99"/>
  <c r="E154" i="99" s="1"/>
  <c r="D87" i="100"/>
  <c r="D65" i="54"/>
  <c r="C113" i="54" s="1"/>
  <c r="G103" i="54"/>
  <c r="B23" i="71"/>
  <c r="B59" i="71" s="1"/>
  <c r="J173" i="53"/>
  <c r="B34" i="71"/>
  <c r="B70" i="71" s="1"/>
  <c r="J184" i="53"/>
  <c r="B4" i="71"/>
  <c r="B52" i="71" s="1"/>
  <c r="J166" i="53"/>
  <c r="B30" i="71"/>
  <c r="B65" i="71" s="1"/>
  <c r="J179" i="53"/>
  <c r="B42" i="71"/>
  <c r="B72" i="71" s="1"/>
  <c r="J186" i="53"/>
  <c r="G90" i="100"/>
  <c r="F125" i="100" s="1"/>
  <c r="U93" i="99"/>
  <c r="G140" i="99" s="1"/>
  <c r="H91" i="54"/>
  <c r="G126" i="54" s="1"/>
  <c r="D98" i="100"/>
  <c r="D95" i="54"/>
  <c r="C131" i="54" s="1"/>
  <c r="G105" i="54"/>
  <c r="K73" i="100"/>
  <c r="AE76" i="99"/>
  <c r="K123" i="99" s="1"/>
  <c r="C11" i="71" s="1"/>
  <c r="J176" i="99"/>
  <c r="C28" i="71"/>
  <c r="K72" i="100"/>
  <c r="AE75" i="99"/>
  <c r="K122" i="99" s="1"/>
  <c r="J174" i="99"/>
  <c r="C32" i="71"/>
  <c r="K93" i="100"/>
  <c r="J133" i="100" s="1"/>
  <c r="AE96" i="99"/>
  <c r="K143" i="99" s="1"/>
  <c r="K68" i="54"/>
  <c r="G68" i="100"/>
  <c r="T71" i="99"/>
  <c r="G118" i="99" s="1"/>
  <c r="C6" i="69" s="1"/>
  <c r="H69" i="100"/>
  <c r="E90" i="100"/>
  <c r="D125" i="100" s="1"/>
  <c r="I77" i="100"/>
  <c r="D102" i="54"/>
  <c r="G70" i="100"/>
  <c r="K101" i="54"/>
  <c r="J92" i="100"/>
  <c r="I127" i="100" s="1"/>
  <c r="G103" i="100"/>
  <c r="W106" i="99"/>
  <c r="G153" i="99" s="1"/>
  <c r="C41" i="69" s="1"/>
  <c r="H82" i="54"/>
  <c r="H122" i="53"/>
  <c r="B9" i="70" s="1"/>
  <c r="H150" i="53"/>
  <c r="B37" i="70" s="1"/>
  <c r="H147" i="53"/>
  <c r="H146" i="53"/>
  <c r="H153" i="53"/>
  <c r="B40" i="70" s="1"/>
  <c r="E78" i="54"/>
  <c r="E122" i="53"/>
  <c r="B9" i="67" s="1"/>
  <c r="E125" i="53"/>
  <c r="B12" i="67" s="1"/>
  <c r="E155" i="53"/>
  <c r="E135" i="53"/>
  <c r="E138" i="53"/>
  <c r="B25" i="67" s="1"/>
  <c r="I80" i="100"/>
  <c r="F96" i="54"/>
  <c r="E132" i="54" s="1"/>
  <c r="B5" i="68"/>
  <c r="B53" i="68" s="1"/>
  <c r="E167" i="53"/>
  <c r="B33" i="68"/>
  <c r="B69" i="68" s="1"/>
  <c r="E183" i="53"/>
  <c r="B10" i="68"/>
  <c r="B54" i="68" s="1"/>
  <c r="E168" i="53"/>
  <c r="D69" i="100"/>
  <c r="G69" i="100"/>
  <c r="K77" i="100"/>
  <c r="K84" i="54"/>
  <c r="J120" i="54" s="1"/>
  <c r="H68" i="54"/>
  <c r="E86" i="54"/>
  <c r="I96" i="100"/>
  <c r="H132" i="100" s="1"/>
  <c r="F82" i="100"/>
  <c r="F100" i="54"/>
  <c r="D80" i="54"/>
  <c r="G134" i="99"/>
  <c r="G126" i="99"/>
  <c r="G144" i="99"/>
  <c r="G137" i="99"/>
  <c r="G85" i="54"/>
  <c r="K78" i="54"/>
  <c r="J65" i="100"/>
  <c r="I113" i="100" s="1"/>
  <c r="AC68" i="99"/>
  <c r="J115" i="99" s="1"/>
  <c r="I164" i="99" s="1"/>
  <c r="J80" i="100"/>
  <c r="AC83" i="99"/>
  <c r="J130" i="99" s="1"/>
  <c r="E94" i="54"/>
  <c r="D123" i="54" s="1"/>
  <c r="F98" i="100"/>
  <c r="M101" i="99"/>
  <c r="F148" i="99" s="1"/>
  <c r="F76" i="100"/>
  <c r="M79" i="99"/>
  <c r="F126" i="99" s="1"/>
  <c r="D77" i="100"/>
  <c r="E103" i="54"/>
  <c r="I95" i="100"/>
  <c r="H131" i="100" s="1"/>
  <c r="AD98" i="99"/>
  <c r="I145" i="99" s="1"/>
  <c r="H182" i="99" s="1"/>
  <c r="I66" i="100"/>
  <c r="H114" i="100" s="1"/>
  <c r="AD69" i="99"/>
  <c r="I116" i="99" s="1"/>
  <c r="H165" i="99" s="1"/>
  <c r="I104" i="100"/>
  <c r="H134" i="100" s="1"/>
  <c r="AD107" i="99"/>
  <c r="I154" i="99" s="1"/>
  <c r="H185" i="99" s="1"/>
  <c r="I69" i="100"/>
  <c r="D100" i="100"/>
  <c r="D96" i="54"/>
  <c r="C132" i="54" s="1"/>
  <c r="G92" i="54"/>
  <c r="F127" i="54" s="1"/>
  <c r="J100" i="100"/>
  <c r="H66" i="100"/>
  <c r="G114" i="100" s="1"/>
  <c r="AA69" i="99"/>
  <c r="H116" i="99" s="1"/>
  <c r="H13" i="70"/>
  <c r="AK13" i="70"/>
  <c r="AD13" i="70"/>
  <c r="W13" i="70"/>
  <c r="Q13" i="70"/>
  <c r="P13" i="70"/>
  <c r="D13" i="70"/>
  <c r="AM13" i="70"/>
  <c r="AP13" i="70"/>
  <c r="AI13" i="70"/>
  <c r="X13" i="70"/>
  <c r="K13" i="70"/>
  <c r="F13" i="70"/>
  <c r="G13" i="70"/>
  <c r="AO13" i="70"/>
  <c r="AF13" i="70"/>
  <c r="T13" i="70"/>
  <c r="O13" i="70"/>
  <c r="Z13" i="70"/>
  <c r="N13" i="70"/>
  <c r="J13" i="70"/>
  <c r="AL13" i="70"/>
  <c r="AH13" i="70"/>
  <c r="AA13" i="70"/>
  <c r="V13" i="70"/>
  <c r="S13" i="70"/>
  <c r="I13" i="70"/>
  <c r="AB13" i="70"/>
  <c r="M13" i="70"/>
  <c r="AC13" i="70"/>
  <c r="AE13" i="70"/>
  <c r="L13" i="70"/>
  <c r="R13" i="70"/>
  <c r="U13" i="70"/>
  <c r="AG13" i="70"/>
  <c r="Y13" i="70"/>
  <c r="AJ13" i="70"/>
  <c r="AQ13" i="70"/>
  <c r="AN13" i="70"/>
  <c r="E13" i="70"/>
  <c r="H101" i="54"/>
  <c r="E131" i="99"/>
  <c r="E132" i="99"/>
  <c r="C20" i="67" s="1"/>
  <c r="E151" i="99"/>
  <c r="E146" i="99"/>
  <c r="E116" i="99"/>
  <c r="F83" i="100"/>
  <c r="D76" i="100"/>
  <c r="D139" i="99"/>
  <c r="D148" i="99"/>
  <c r="D129" i="99"/>
  <c r="D104" i="54"/>
  <c r="C134" i="54" s="1"/>
  <c r="D130" i="53"/>
  <c r="D154" i="53"/>
  <c r="B41" i="66" s="1"/>
  <c r="D116" i="53"/>
  <c r="D153" i="53"/>
  <c r="B40" i="66" s="1"/>
  <c r="D126" i="53"/>
  <c r="B13" i="66" s="1"/>
  <c r="G70" i="54"/>
  <c r="G123" i="53"/>
  <c r="G141" i="53"/>
  <c r="G144" i="53"/>
  <c r="G152" i="53"/>
  <c r="G146" i="53"/>
  <c r="H105" i="54"/>
  <c r="E82" i="100"/>
  <c r="E89" i="100"/>
  <c r="D124" i="100" s="1"/>
  <c r="P92" i="99"/>
  <c r="E139" i="99" s="1"/>
  <c r="D84" i="100"/>
  <c r="C120" i="100" s="1"/>
  <c r="G100" i="100"/>
  <c r="G97" i="54"/>
  <c r="F129" i="54" s="1"/>
  <c r="B27" i="71"/>
  <c r="B62" i="71" s="1"/>
  <c r="J176" i="53"/>
  <c r="B35" i="71"/>
  <c r="B67" i="71" s="1"/>
  <c r="J181" i="53"/>
  <c r="B36" i="71"/>
  <c r="B66" i="71" s="1"/>
  <c r="J180" i="53"/>
  <c r="G92" i="100"/>
  <c r="F127" i="100" s="1"/>
  <c r="U95" i="99"/>
  <c r="G142" i="99" s="1"/>
  <c r="H78" i="54"/>
  <c r="E88" i="54"/>
  <c r="D122" i="54" s="1"/>
  <c r="D102" i="100"/>
  <c r="D73" i="54"/>
  <c r="K104" i="100"/>
  <c r="J134" i="100" s="1"/>
  <c r="AE107" i="99"/>
  <c r="K154" i="99" s="1"/>
  <c r="C39" i="71"/>
  <c r="K76" i="100"/>
  <c r="AE79" i="99"/>
  <c r="K126" i="99" s="1"/>
  <c r="J165" i="99"/>
  <c r="C4" i="71"/>
  <c r="K100" i="100"/>
  <c r="AE103" i="99"/>
  <c r="K150" i="99" s="1"/>
  <c r="E92" i="100"/>
  <c r="D127" i="100" s="1"/>
  <c r="I83" i="100"/>
  <c r="D94" i="100"/>
  <c r="C123" i="100" s="1"/>
  <c r="D103" i="54"/>
  <c r="G99" i="54"/>
  <c r="K79" i="54"/>
  <c r="H136" i="53"/>
  <c r="H129" i="53"/>
  <c r="B16" i="70" s="1"/>
  <c r="H148" i="53"/>
  <c r="H128" i="53"/>
  <c r="B15" i="70" s="1"/>
  <c r="H142" i="53"/>
  <c r="H155" i="53"/>
  <c r="E79" i="54"/>
  <c r="E140" i="53"/>
  <c r="E132" i="53"/>
  <c r="E134" i="53"/>
  <c r="B21" i="67" s="1"/>
  <c r="E150" i="53"/>
  <c r="B37" i="67" s="1"/>
  <c r="E123" i="53"/>
  <c r="I71" i="100"/>
  <c r="B23" i="68"/>
  <c r="B59" i="68" s="1"/>
  <c r="E173" i="53"/>
  <c r="B31" i="68"/>
  <c r="B71" i="68" s="1"/>
  <c r="E185" i="53"/>
  <c r="B30" i="68"/>
  <c r="B65" i="68" s="1"/>
  <c r="E179" i="53"/>
  <c r="B29" i="68"/>
  <c r="B64" i="68" s="1"/>
  <c r="E178" i="53"/>
  <c r="D67" i="100"/>
  <c r="G68" i="54"/>
  <c r="K95" i="100"/>
  <c r="J131" i="100" s="1"/>
  <c r="J86" i="100"/>
  <c r="H77" i="54"/>
  <c r="E87" i="54"/>
  <c r="I68" i="100"/>
  <c r="F72" i="100"/>
  <c r="D97" i="100"/>
  <c r="C129" i="100" s="1"/>
  <c r="D97" i="54"/>
  <c r="C129" i="54" s="1"/>
  <c r="G155" i="99"/>
  <c r="C43" i="69" s="1"/>
  <c r="G151" i="99"/>
  <c r="G122" i="99"/>
  <c r="G136" i="99"/>
  <c r="C24" i="69" s="1"/>
  <c r="G124" i="99"/>
  <c r="C12" i="69" s="1"/>
  <c r="G71" i="54"/>
  <c r="H151" i="99"/>
  <c r="K95" i="54"/>
  <c r="J131" i="54" s="1"/>
  <c r="J85" i="100"/>
  <c r="AC88" i="99"/>
  <c r="J135" i="99" s="1"/>
  <c r="J101" i="100"/>
  <c r="AC104" i="99"/>
  <c r="J151" i="99" s="1"/>
  <c r="J78" i="100"/>
  <c r="AC81" i="99"/>
  <c r="J128" i="99" s="1"/>
  <c r="E95" i="54"/>
  <c r="D131" i="54" s="1"/>
  <c r="F105" i="100"/>
  <c r="M108" i="99"/>
  <c r="F155" i="99" s="1"/>
  <c r="C43" i="68" s="1"/>
  <c r="F94" i="100"/>
  <c r="E123" i="100" s="1"/>
  <c r="M97" i="99"/>
  <c r="F144" i="99" s="1"/>
  <c r="E183" i="99"/>
  <c r="C34" i="68"/>
  <c r="F101" i="100"/>
  <c r="M104" i="99"/>
  <c r="F151" i="99" s="1"/>
  <c r="B44" i="69"/>
  <c r="B74" i="69" s="1"/>
  <c r="F188" i="53"/>
  <c r="J96" i="100"/>
  <c r="I132" i="100" s="1"/>
  <c r="E81" i="54"/>
  <c r="H113" i="100"/>
  <c r="AD68" i="99"/>
  <c r="I115" i="99" s="1"/>
  <c r="H164" i="99" s="1"/>
  <c r="I86" i="100"/>
  <c r="AD89" i="99"/>
  <c r="I136" i="99" s="1"/>
  <c r="I67" i="100"/>
  <c r="AD70" i="99"/>
  <c r="I117" i="99" s="1"/>
  <c r="H166" i="99" s="1"/>
  <c r="D75" i="100"/>
  <c r="G101" i="54"/>
  <c r="J97" i="100"/>
  <c r="I129" i="100" s="1"/>
  <c r="H91" i="100"/>
  <c r="G126" i="100" s="1"/>
  <c r="AA94" i="99"/>
  <c r="H141" i="99" s="1"/>
  <c r="C10" i="70"/>
  <c r="Q6" i="70"/>
  <c r="J6" i="70"/>
  <c r="E6" i="70"/>
  <c r="X6" i="70"/>
  <c r="U6" i="70"/>
  <c r="AG6" i="70"/>
  <c r="AB6" i="70"/>
  <c r="W6" i="70"/>
  <c r="G6" i="70"/>
  <c r="D6" i="70"/>
  <c r="H6" i="70"/>
  <c r="K6" i="70"/>
  <c r="AP6" i="70"/>
  <c r="L6" i="70"/>
  <c r="AM6" i="70"/>
  <c r="S6" i="70"/>
  <c r="AN6" i="70"/>
  <c r="AI6" i="70"/>
  <c r="AK6" i="70"/>
  <c r="F6" i="70"/>
  <c r="M6" i="70"/>
  <c r="I6" i="70"/>
  <c r="T6" i="70"/>
  <c r="AQ6" i="70"/>
  <c r="P6" i="70"/>
  <c r="Y6" i="70"/>
  <c r="AC6" i="70"/>
  <c r="Z6" i="70"/>
  <c r="AO6" i="70"/>
  <c r="AL6" i="70"/>
  <c r="AD6" i="70"/>
  <c r="R6" i="70"/>
  <c r="N6" i="70"/>
  <c r="O6" i="70"/>
  <c r="AA6" i="70"/>
  <c r="AF6" i="70"/>
  <c r="AH6" i="70"/>
  <c r="AJ6" i="70"/>
  <c r="V6" i="70"/>
  <c r="AE6" i="70"/>
  <c r="E148" i="99"/>
  <c r="E119" i="99"/>
  <c r="C7" i="67" s="1"/>
  <c r="E72" i="54"/>
  <c r="D133" i="99"/>
  <c r="C21" i="66" s="1"/>
  <c r="D128" i="99"/>
  <c r="C16" i="66" s="1"/>
  <c r="D117" i="99"/>
  <c r="D155" i="99"/>
  <c r="C43" i="66" s="1"/>
  <c r="D146" i="99"/>
  <c r="D141" i="99"/>
  <c r="D129" i="53"/>
  <c r="B16" i="66" s="1"/>
  <c r="D134" i="53"/>
  <c r="B21" i="66" s="1"/>
  <c r="D120" i="53"/>
  <c r="B7" i="66" s="1"/>
  <c r="D156" i="53"/>
  <c r="B43" i="66" s="1"/>
  <c r="G95" i="54"/>
  <c r="F131" i="54" s="1"/>
  <c r="G151" i="53"/>
  <c r="G119" i="53"/>
  <c r="B6" i="69" s="1"/>
  <c r="G122" i="53"/>
  <c r="B9" i="69" s="1"/>
  <c r="G153" i="53"/>
  <c r="B40" i="69" s="1"/>
  <c r="H83" i="54"/>
  <c r="E71" i="100"/>
  <c r="I105" i="100"/>
  <c r="F187" i="99"/>
  <c r="C44" i="69"/>
  <c r="D65" i="100"/>
  <c r="C113" i="100" s="1"/>
  <c r="G91" i="100"/>
  <c r="F126" i="100" s="1"/>
  <c r="B22" i="71"/>
  <c r="B58" i="71" s="1"/>
  <c r="J172" i="53"/>
  <c r="B29" i="71"/>
  <c r="B64" i="71" s="1"/>
  <c r="J178" i="53"/>
  <c r="H103" i="54"/>
  <c r="E105" i="54"/>
  <c r="D83" i="100"/>
  <c r="G99" i="100"/>
  <c r="F18" i="71"/>
  <c r="AE18" i="71"/>
  <c r="AB18" i="71"/>
  <c r="AF18" i="71"/>
  <c r="AH18" i="71"/>
  <c r="N18" i="71"/>
  <c r="AM18" i="71"/>
  <c r="AN18" i="71"/>
  <c r="AP18" i="71"/>
  <c r="AJ18" i="71"/>
  <c r="AD18" i="71"/>
  <c r="Q18" i="71"/>
  <c r="S18" i="71"/>
  <c r="Y18" i="71"/>
  <c r="K18" i="71"/>
  <c r="G18" i="71"/>
  <c r="AK18" i="71"/>
  <c r="AO18" i="71"/>
  <c r="M18" i="71"/>
  <c r="L18" i="71"/>
  <c r="O18" i="71"/>
  <c r="H18" i="71"/>
  <c r="J18" i="71"/>
  <c r="AI18" i="71"/>
  <c r="P18" i="71"/>
  <c r="I18" i="71"/>
  <c r="U18" i="71"/>
  <c r="AC18" i="71"/>
  <c r="V18" i="71"/>
  <c r="T18" i="71"/>
  <c r="AL18" i="71"/>
  <c r="X18" i="71"/>
  <c r="W18" i="71"/>
  <c r="Z18" i="71"/>
  <c r="E18" i="71"/>
  <c r="AG18" i="71"/>
  <c r="AA18" i="71"/>
  <c r="AQ18" i="71"/>
  <c r="R18" i="71"/>
  <c r="D18" i="71"/>
  <c r="K82" i="100"/>
  <c r="AE85" i="99"/>
  <c r="K132" i="99" s="1"/>
  <c r="C20" i="71" s="1"/>
  <c r="K96" i="100"/>
  <c r="J132" i="100" s="1"/>
  <c r="AE99" i="99"/>
  <c r="K146" i="99" s="1"/>
  <c r="C3" i="71"/>
  <c r="J164" i="99"/>
  <c r="K68" i="100"/>
  <c r="AE71" i="99"/>
  <c r="K118" i="99" s="1"/>
  <c r="C6" i="71" s="1"/>
  <c r="K91" i="100"/>
  <c r="J126" i="100" s="1"/>
  <c r="AE94" i="99"/>
  <c r="K141" i="99" s="1"/>
  <c r="H74" i="54"/>
  <c r="E69" i="100"/>
  <c r="D95" i="100"/>
  <c r="C131" i="100" s="1"/>
  <c r="D81" i="54"/>
  <c r="G69" i="54"/>
  <c r="K88" i="54"/>
  <c r="J122" i="54" s="1"/>
  <c r="H140" i="53"/>
  <c r="H151" i="53"/>
  <c r="H143" i="53"/>
  <c r="H124" i="53"/>
  <c r="B11" i="70" s="1"/>
  <c r="H134" i="53"/>
  <c r="B21" i="70" s="1"/>
  <c r="H69" i="54"/>
  <c r="E104" i="54"/>
  <c r="D134" i="54" s="1"/>
  <c r="E141" i="53"/>
  <c r="E154" i="53"/>
  <c r="B41" i="67" s="1"/>
  <c r="E147" i="53"/>
  <c r="E130" i="53"/>
  <c r="E119" i="53"/>
  <c r="B6" i="67" s="1"/>
  <c r="D144" i="53"/>
  <c r="B35" i="68"/>
  <c r="B67" i="68" s="1"/>
  <c r="E181" i="53"/>
  <c r="B42" i="68"/>
  <c r="B72" i="68" s="1"/>
  <c r="E186" i="53"/>
  <c r="F67" i="54"/>
  <c r="D76" i="54"/>
  <c r="G77" i="54"/>
  <c r="K90" i="100"/>
  <c r="J125" i="100" s="1"/>
  <c r="J83" i="100"/>
  <c r="H103" i="100"/>
  <c r="H102" i="54"/>
  <c r="E65" i="54"/>
  <c r="D113" i="54" s="1"/>
  <c r="F69" i="54"/>
  <c r="D93" i="100"/>
  <c r="C133" i="100" s="1"/>
  <c r="G147" i="99"/>
  <c r="G132" i="99"/>
  <c r="C20" i="69" s="1"/>
  <c r="G141" i="99"/>
  <c r="G116" i="99"/>
  <c r="G80" i="54"/>
  <c r="H89" i="100"/>
  <c r="G124" i="100" s="1"/>
  <c r="AB92" i="99"/>
  <c r="H139" i="99" s="1"/>
  <c r="K104" i="54"/>
  <c r="J134" i="54" s="1"/>
  <c r="E73" i="100"/>
  <c r="O76" i="99"/>
  <c r="E123" i="99" s="1"/>
  <c r="C11" i="67" s="1"/>
  <c r="J87" i="100"/>
  <c r="AC90" i="99"/>
  <c r="J137" i="99" s="1"/>
  <c r="J79" i="100"/>
  <c r="AC82" i="99"/>
  <c r="J129" i="99" s="1"/>
  <c r="E73" i="54"/>
  <c r="F66" i="100"/>
  <c r="E114" i="100" s="1"/>
  <c r="M69" i="99"/>
  <c r="F116" i="99" s="1"/>
  <c r="C17" i="68"/>
  <c r="E169" i="99"/>
  <c r="C42" i="68"/>
  <c r="E185" i="99"/>
  <c r="C27" i="68"/>
  <c r="E175" i="99"/>
  <c r="C10" i="68"/>
  <c r="F102" i="100"/>
  <c r="M105" i="99"/>
  <c r="F152" i="99" s="1"/>
  <c r="C40" i="68" s="1"/>
  <c r="D67" i="54"/>
  <c r="G84" i="54"/>
  <c r="F120" i="54" s="1"/>
  <c r="J70" i="100"/>
  <c r="E82" i="54"/>
  <c r="I102" i="100"/>
  <c r="AD105" i="99"/>
  <c r="I152" i="99" s="1"/>
  <c r="I98" i="100"/>
  <c r="AD101" i="99"/>
  <c r="I148" i="99" s="1"/>
  <c r="H179" i="99" s="1"/>
  <c r="I90" i="100"/>
  <c r="H125" i="100" s="1"/>
  <c r="AD93" i="99"/>
  <c r="I140" i="99" s="1"/>
  <c r="H176" i="99" s="1"/>
  <c r="I100" i="100"/>
  <c r="AD103" i="99"/>
  <c r="I150" i="99" s="1"/>
  <c r="D88" i="100"/>
  <c r="C122" i="100" s="1"/>
  <c r="J91" i="99"/>
  <c r="D138" i="99" s="1"/>
  <c r="D68" i="100"/>
  <c r="G86" i="100"/>
  <c r="G87" i="54"/>
  <c r="J89" i="100"/>
  <c r="I124" i="100" s="1"/>
  <c r="H94" i="100"/>
  <c r="G123" i="100" s="1"/>
  <c r="H95" i="100"/>
  <c r="G131" i="100" s="1"/>
  <c r="AA98" i="99"/>
  <c r="H145" i="99" s="1"/>
  <c r="H98" i="100"/>
  <c r="AA101" i="99"/>
  <c r="H148" i="99" s="1"/>
  <c r="H96" i="54"/>
  <c r="G132" i="54" s="1"/>
  <c r="E144" i="99"/>
  <c r="E138" i="99"/>
  <c r="E126" i="99"/>
  <c r="L88" i="99"/>
  <c r="E135" i="99" s="1"/>
  <c r="E61" i="100"/>
  <c r="E136" i="99"/>
  <c r="C24" i="67" s="1"/>
  <c r="E89" i="54"/>
  <c r="D124" i="54" s="1"/>
  <c r="D71" i="100"/>
  <c r="S74" i="99"/>
  <c r="D121" i="99" s="1"/>
  <c r="C9" i="66" s="1"/>
  <c r="D115" i="99"/>
  <c r="D132" i="99"/>
  <c r="C20" i="66" s="1"/>
  <c r="D137" i="99"/>
  <c r="C25" i="66" s="1"/>
  <c r="D152" i="99"/>
  <c r="C40" i="66" s="1"/>
  <c r="D136" i="99"/>
  <c r="C24" i="66" s="1"/>
  <c r="D70" i="100"/>
  <c r="D139" i="53"/>
  <c r="D125" i="53"/>
  <c r="B12" i="66" s="1"/>
  <c r="D140" i="53"/>
  <c r="D152" i="53"/>
  <c r="D119" i="53"/>
  <c r="B6" i="66" s="1"/>
  <c r="G104" i="100"/>
  <c r="F134" i="100" s="1"/>
  <c r="G104" i="54"/>
  <c r="F134" i="54" s="1"/>
  <c r="G138" i="53"/>
  <c r="B25" i="69" s="1"/>
  <c r="G126" i="53"/>
  <c r="B13" i="69" s="1"/>
  <c r="G129" i="53"/>
  <c r="B16" i="69" s="1"/>
  <c r="G139" i="53"/>
  <c r="G131" i="53"/>
  <c r="B18" i="69" s="1"/>
  <c r="H100" i="54"/>
  <c r="E93" i="100"/>
  <c r="D133" i="100" s="1"/>
  <c r="P96" i="99"/>
  <c r="E143" i="99" s="1"/>
  <c r="I78" i="100"/>
  <c r="AE45" i="63"/>
  <c r="AD45" i="63"/>
  <c r="E45" i="63"/>
  <c r="AA45" i="63"/>
  <c r="AO45" i="63"/>
  <c r="AM45" i="63"/>
  <c r="V45" i="63"/>
  <c r="AJ45" i="63"/>
  <c r="AP45" i="63"/>
  <c r="W45" i="63"/>
  <c r="N45" i="63"/>
  <c r="AB45" i="63"/>
  <c r="AH45" i="63"/>
  <c r="AN45" i="63"/>
  <c r="F45" i="63"/>
  <c r="T45" i="63"/>
  <c r="Z45" i="63"/>
  <c r="AF45" i="63"/>
  <c r="AK45" i="63"/>
  <c r="L45" i="63"/>
  <c r="R45" i="63"/>
  <c r="X45" i="63"/>
  <c r="AC45" i="63"/>
  <c r="AQ45" i="63"/>
  <c r="J45" i="63"/>
  <c r="I45" i="63"/>
  <c r="P45" i="63"/>
  <c r="U45" i="63"/>
  <c r="AI45" i="63"/>
  <c r="AG45" i="63"/>
  <c r="O45" i="63"/>
  <c r="H45" i="63"/>
  <c r="M45" i="63"/>
  <c r="S45" i="63"/>
  <c r="Y45" i="63"/>
  <c r="Q45" i="63"/>
  <c r="K45" i="63"/>
  <c r="G45" i="63"/>
  <c r="AL45" i="63"/>
  <c r="D45" i="63"/>
  <c r="G85" i="100"/>
  <c r="V88" i="99"/>
  <c r="G135" i="99" s="1"/>
  <c r="C23" i="69" s="1"/>
  <c r="D82" i="54"/>
  <c r="G80" i="100"/>
  <c r="B31" i="71"/>
  <c r="B71" i="71" s="1"/>
  <c r="J185" i="53"/>
  <c r="B38" i="71"/>
  <c r="B68" i="71" s="1"/>
  <c r="J182" i="53"/>
  <c r="J91" i="100"/>
  <c r="I126" i="100" s="1"/>
  <c r="H101" i="100"/>
  <c r="E99" i="100"/>
  <c r="E76" i="54"/>
  <c r="D81" i="100"/>
  <c r="G95" i="100"/>
  <c r="F131" i="100" s="1"/>
  <c r="K88" i="100"/>
  <c r="J122" i="100" s="1"/>
  <c r="AE91" i="99"/>
  <c r="K138" i="99" s="1"/>
  <c r="K89" i="100"/>
  <c r="J124" i="100" s="1"/>
  <c r="AE92" i="99"/>
  <c r="K139" i="99" s="1"/>
  <c r="K83" i="100"/>
  <c r="AE86" i="99"/>
  <c r="K133" i="99" s="1"/>
  <c r="C21" i="71" s="1"/>
  <c r="K105" i="100"/>
  <c r="AE108" i="99"/>
  <c r="K155" i="99" s="1"/>
  <c r="C43" i="71" s="1"/>
  <c r="C17" i="71"/>
  <c r="J169" i="99"/>
  <c r="K93" i="54"/>
  <c r="J133" i="54" s="1"/>
  <c r="E139" i="53"/>
  <c r="H99" i="54"/>
  <c r="E70" i="54"/>
  <c r="F100" i="100"/>
  <c r="D86" i="100"/>
  <c r="G98" i="100"/>
  <c r="G94" i="54"/>
  <c r="F123" i="54" s="1"/>
  <c r="K81" i="54"/>
  <c r="G83" i="100"/>
  <c r="W86" i="99"/>
  <c r="G133" i="99" s="1"/>
  <c r="C21" i="69" s="1"/>
  <c r="H88" i="100"/>
  <c r="G122" i="100" s="1"/>
  <c r="H141" i="53"/>
  <c r="H133" i="53"/>
  <c r="B20" i="70" s="1"/>
  <c r="H144" i="53"/>
  <c r="H154" i="53"/>
  <c r="B41" i="70" s="1"/>
  <c r="H127" i="53"/>
  <c r="H94" i="54"/>
  <c r="G123" i="54" s="1"/>
  <c r="F61" i="54"/>
  <c r="L89" i="53"/>
  <c r="E136" i="53" s="1"/>
  <c r="E137" i="53"/>
  <c r="B24" i="67" s="1"/>
  <c r="E143" i="53"/>
  <c r="E128" i="53"/>
  <c r="B15" i="67" s="1"/>
  <c r="E142" i="53"/>
  <c r="E148" i="53"/>
  <c r="D145" i="53"/>
  <c r="F96" i="100"/>
  <c r="E132" i="100" s="1"/>
  <c r="B19" i="68"/>
  <c r="B57" i="68" s="1"/>
  <c r="E171" i="53"/>
  <c r="B14" i="68"/>
  <c r="B55" i="68" s="1"/>
  <c r="E169" i="53"/>
  <c r="B28" i="68"/>
  <c r="B63" i="68" s="1"/>
  <c r="E177" i="53"/>
  <c r="F92" i="54"/>
  <c r="E127" i="54" s="1"/>
  <c r="D101" i="54"/>
  <c r="G102" i="54"/>
  <c r="K70" i="54"/>
  <c r="J73" i="100"/>
  <c r="H92" i="100"/>
  <c r="G127" i="100" s="1"/>
  <c r="H72" i="54"/>
  <c r="E66" i="54"/>
  <c r="D114" i="54" s="1"/>
  <c r="F78" i="54"/>
  <c r="E117" i="54" s="1"/>
  <c r="D82" i="100"/>
  <c r="G94" i="100"/>
  <c r="F123" i="100" s="1"/>
  <c r="G127" i="99"/>
  <c r="C15" i="69" s="1"/>
  <c r="G138" i="99"/>
  <c r="G148" i="99"/>
  <c r="G65" i="54"/>
  <c r="F113" i="54" s="1"/>
  <c r="K97" i="54"/>
  <c r="J129" i="54" s="1"/>
  <c r="J76" i="100"/>
  <c r="AC79" i="99"/>
  <c r="J126" i="99" s="1"/>
  <c r="J71" i="100"/>
  <c r="AC74" i="99"/>
  <c r="J121" i="99" s="1"/>
  <c r="E74" i="54"/>
  <c r="F85" i="100"/>
  <c r="M88" i="99"/>
  <c r="F135" i="99" s="1"/>
  <c r="F78" i="100"/>
  <c r="M81" i="99"/>
  <c r="F128" i="99" s="1"/>
  <c r="C16" i="68" s="1"/>
  <c r="C29" i="68"/>
  <c r="E177" i="99"/>
  <c r="C38" i="68"/>
  <c r="F97" i="100"/>
  <c r="E129" i="100" s="1"/>
  <c r="M100" i="99"/>
  <c r="F147" i="99" s="1"/>
  <c r="D89" i="100"/>
  <c r="C124" i="100" s="1"/>
  <c r="D92" i="54"/>
  <c r="C127" i="54" s="1"/>
  <c r="J68" i="100"/>
  <c r="E91" i="54"/>
  <c r="D126" i="54" s="1"/>
  <c r="I70" i="100"/>
  <c r="AD73" i="99"/>
  <c r="I120" i="99" s="1"/>
  <c r="I72" i="100"/>
  <c r="AD75" i="99"/>
  <c r="I122" i="99" s="1"/>
  <c r="D66" i="54"/>
  <c r="C114" i="54" s="1"/>
  <c r="G96" i="54"/>
  <c r="F132" i="54" s="1"/>
  <c r="AH41" i="70"/>
  <c r="T41" i="70"/>
  <c r="Q41" i="70"/>
  <c r="R41" i="70"/>
  <c r="AM41" i="70"/>
  <c r="G41" i="70"/>
  <c r="AL41" i="70"/>
  <c r="N41" i="70"/>
  <c r="AK41" i="70"/>
  <c r="AO41" i="70"/>
  <c r="AP41" i="70"/>
  <c r="AE41" i="70"/>
  <c r="D41" i="70"/>
  <c r="J41" i="70"/>
  <c r="O41" i="70"/>
  <c r="AC41" i="70"/>
  <c r="X41" i="70"/>
  <c r="U41" i="70"/>
  <c r="AI41" i="70"/>
  <c r="Y41" i="70"/>
  <c r="S41" i="70"/>
  <c r="P41" i="70"/>
  <c r="AD41" i="70"/>
  <c r="H41" i="70"/>
  <c r="E41" i="70"/>
  <c r="AQ41" i="70"/>
  <c r="F41" i="70"/>
  <c r="AF41" i="70"/>
  <c r="K41" i="70"/>
  <c r="AG41" i="70"/>
  <c r="I41" i="70"/>
  <c r="AN41" i="70"/>
  <c r="AA41" i="70"/>
  <c r="AJ41" i="70"/>
  <c r="Z41" i="70"/>
  <c r="M41" i="70"/>
  <c r="W41" i="70"/>
  <c r="AB41" i="70"/>
  <c r="V41" i="70"/>
  <c r="L41" i="70"/>
  <c r="C22" i="70"/>
  <c r="G171" i="99"/>
  <c r="E94" i="100"/>
  <c r="D123" i="100" s="1"/>
  <c r="E125" i="99"/>
  <c r="C13" i="67" s="1"/>
  <c r="E137" i="99"/>
  <c r="C25" i="67" s="1"/>
  <c r="E142" i="99"/>
  <c r="E90" i="54"/>
  <c r="D125" i="54" s="1"/>
  <c r="D145" i="99"/>
  <c r="D116" i="99"/>
  <c r="D131" i="99"/>
  <c r="D125" i="99"/>
  <c r="C13" i="66" s="1"/>
  <c r="D122" i="99"/>
  <c r="D74" i="54"/>
  <c r="D137" i="53"/>
  <c r="B24" i="66" s="1"/>
  <c r="D142" i="53"/>
  <c r="D124" i="53"/>
  <c r="B11" i="66" s="1"/>
  <c r="D122" i="53"/>
  <c r="B9" i="66" s="1"/>
  <c r="D123" i="53"/>
  <c r="G76" i="100"/>
  <c r="G89" i="54"/>
  <c r="F124" i="54" s="1"/>
  <c r="G149" i="53"/>
  <c r="G117" i="53"/>
  <c r="G143" i="53"/>
  <c r="G150" i="53"/>
  <c r="B37" i="69" s="1"/>
  <c r="H70" i="54"/>
  <c r="E80" i="54"/>
  <c r="F93" i="100"/>
  <c r="E133" i="100" s="1"/>
  <c r="D91" i="54"/>
  <c r="C126" i="54" s="1"/>
  <c r="G72" i="100"/>
  <c r="B28" i="71"/>
  <c r="B63" i="71" s="1"/>
  <c r="J177" i="53"/>
  <c r="B14" i="71"/>
  <c r="B55" i="71" s="1"/>
  <c r="J169" i="53"/>
  <c r="B17" i="71"/>
  <c r="B56" i="71" s="1"/>
  <c r="J170" i="53"/>
  <c r="J77" i="100"/>
  <c r="H87" i="100"/>
  <c r="E77" i="100"/>
  <c r="E101" i="54"/>
  <c r="F91" i="100"/>
  <c r="E126" i="100" s="1"/>
  <c r="D90" i="54"/>
  <c r="C125" i="54" s="1"/>
  <c r="G75" i="100"/>
  <c r="L15" i="71"/>
  <c r="AK15" i="71"/>
  <c r="AP15" i="71"/>
  <c r="AH15" i="71"/>
  <c r="AO15" i="71"/>
  <c r="T15" i="71"/>
  <c r="F15" i="71"/>
  <c r="O15" i="71"/>
  <c r="G15" i="71"/>
  <c r="AN15" i="71"/>
  <c r="AB15" i="71"/>
  <c r="N15" i="71"/>
  <c r="AE15" i="71"/>
  <c r="W15" i="71"/>
  <c r="D15" i="71"/>
  <c r="K15" i="71"/>
  <c r="AJ15" i="71"/>
  <c r="V15" i="71"/>
  <c r="P15" i="71"/>
  <c r="AM15" i="71"/>
  <c r="AA15" i="71"/>
  <c r="M15" i="71"/>
  <c r="AL15" i="71"/>
  <c r="Q15" i="71"/>
  <c r="I15" i="71"/>
  <c r="E15" i="71"/>
  <c r="R15" i="71"/>
  <c r="U15" i="71"/>
  <c r="H15" i="71"/>
  <c r="AC15" i="71"/>
  <c r="X15" i="71"/>
  <c r="AD15" i="71"/>
  <c r="Y15" i="71"/>
  <c r="J15" i="71"/>
  <c r="S15" i="71"/>
  <c r="Z15" i="71"/>
  <c r="AI15" i="71"/>
  <c r="AF15" i="71"/>
  <c r="AQ15" i="71"/>
  <c r="AG15" i="71"/>
  <c r="C19" i="71"/>
  <c r="C5" i="71"/>
  <c r="C23" i="71"/>
  <c r="AG13" i="71"/>
  <c r="S13" i="71"/>
  <c r="H13" i="71"/>
  <c r="AE13" i="71"/>
  <c r="AL13" i="71"/>
  <c r="J13" i="71"/>
  <c r="AI13" i="71"/>
  <c r="AN13" i="71"/>
  <c r="AF13" i="71"/>
  <c r="F13" i="71"/>
  <c r="Z13" i="71"/>
  <c r="L13" i="71"/>
  <c r="AC13" i="71"/>
  <c r="U13" i="71"/>
  <c r="D13" i="71"/>
  <c r="I13" i="71"/>
  <c r="AH13" i="71"/>
  <c r="T13" i="71"/>
  <c r="N13" i="71"/>
  <c r="AK13" i="71"/>
  <c r="Q13" i="71"/>
  <c r="AP13" i="71"/>
  <c r="AB13" i="71"/>
  <c r="AD13" i="71"/>
  <c r="V13" i="71"/>
  <c r="R13" i="71"/>
  <c r="P13" i="71"/>
  <c r="K13" i="71"/>
  <c r="E13" i="71"/>
  <c r="AQ13" i="71"/>
  <c r="AM13" i="71"/>
  <c r="AJ13" i="71"/>
  <c r="G13" i="71"/>
  <c r="X13" i="71"/>
  <c r="Y13" i="71"/>
  <c r="M13" i="71"/>
  <c r="AA13" i="71"/>
  <c r="O13" i="71"/>
  <c r="W13" i="71"/>
  <c r="AO13" i="71"/>
  <c r="K71" i="54"/>
  <c r="J102" i="100"/>
  <c r="G135" i="53"/>
  <c r="H96" i="100"/>
  <c r="G132" i="100" s="1"/>
  <c r="H86" i="54"/>
  <c r="E71" i="54"/>
  <c r="F104" i="100"/>
  <c r="E134" i="100" s="1"/>
  <c r="D85" i="100"/>
  <c r="G66" i="54"/>
  <c r="F114" i="54" s="1"/>
  <c r="K98" i="54"/>
  <c r="H100" i="100"/>
  <c r="H131" i="53"/>
  <c r="B18" i="70" s="1"/>
  <c r="H123" i="53"/>
  <c r="H117" i="53"/>
  <c r="H139" i="53"/>
  <c r="H149" i="53"/>
  <c r="E151" i="53"/>
  <c r="E121" i="53"/>
  <c r="B8" i="67" s="1"/>
  <c r="E116" i="53"/>
  <c r="E131" i="53"/>
  <c r="B18" i="67" s="1"/>
  <c r="E67" i="54"/>
  <c r="D146" i="53"/>
  <c r="F69" i="100"/>
  <c r="B39" i="68"/>
  <c r="B73" i="68" s="1"/>
  <c r="E187" i="53"/>
  <c r="B4" i="68"/>
  <c r="B52" i="68" s="1"/>
  <c r="E166" i="53"/>
  <c r="B26" i="68"/>
  <c r="B60" i="68" s="1"/>
  <c r="E174" i="53"/>
  <c r="D105" i="100"/>
  <c r="D72" i="54"/>
  <c r="G72" i="54"/>
  <c r="K87" i="54"/>
  <c r="H73" i="100"/>
  <c r="E103" i="100"/>
  <c r="E75" i="54"/>
  <c r="F79" i="54"/>
  <c r="E118" i="54" s="1"/>
  <c r="D78" i="100"/>
  <c r="G78" i="100"/>
  <c r="Q81" i="99"/>
  <c r="G128" i="99" s="1"/>
  <c r="C16" i="69" s="1"/>
  <c r="G139" i="99"/>
  <c r="G117" i="99"/>
  <c r="G119" i="99"/>
  <c r="C7" i="69" s="1"/>
  <c r="G129" i="99"/>
  <c r="G82" i="54"/>
  <c r="H90" i="100"/>
  <c r="G125" i="100" s="1"/>
  <c r="AB93" i="99"/>
  <c r="H140" i="99" s="1"/>
  <c r="K75" i="54"/>
  <c r="J104" i="100"/>
  <c r="I134" i="100" s="1"/>
  <c r="AC107" i="99"/>
  <c r="J154" i="99" s="1"/>
  <c r="I185" i="99" s="1"/>
  <c r="J81" i="100"/>
  <c r="AC84" i="99"/>
  <c r="J131" i="99" s="1"/>
  <c r="I170" i="99" s="1"/>
  <c r="E83" i="54"/>
  <c r="F73" i="100"/>
  <c r="M76" i="99"/>
  <c r="F123" i="99" s="1"/>
  <c r="C11" i="68" s="1"/>
  <c r="F84" i="100"/>
  <c r="E120" i="100" s="1"/>
  <c r="M87" i="99"/>
  <c r="F134" i="99" s="1"/>
  <c r="F70" i="100"/>
  <c r="M73" i="99"/>
  <c r="F120" i="99" s="1"/>
  <c r="C8" i="68" s="1"/>
  <c r="F81" i="100"/>
  <c r="M84" i="99"/>
  <c r="F131" i="99" s="1"/>
  <c r="D88" i="54"/>
  <c r="C122" i="54" s="1"/>
  <c r="J90" i="100"/>
  <c r="I125" i="100" s="1"/>
  <c r="E102" i="100"/>
  <c r="E77" i="54"/>
  <c r="I103" i="100"/>
  <c r="AD106" i="99"/>
  <c r="I153" i="99" s="1"/>
  <c r="I73" i="100"/>
  <c r="AD76" i="99"/>
  <c r="I123" i="99" s="1"/>
  <c r="D75" i="54"/>
  <c r="G81" i="54"/>
  <c r="C26" i="70"/>
  <c r="G173" i="99"/>
  <c r="C35" i="70"/>
  <c r="G180" i="99"/>
  <c r="E105" i="100"/>
  <c r="E128" i="99"/>
  <c r="C16" i="67" s="1"/>
  <c r="E120" i="99"/>
  <c r="C8" i="67" s="1"/>
  <c r="E124" i="99"/>
  <c r="C12" i="67" s="1"/>
  <c r="E99" i="54"/>
  <c r="D153" i="99"/>
  <c r="C41" i="66" s="1"/>
  <c r="D119" i="99"/>
  <c r="C7" i="66" s="1"/>
  <c r="D126" i="99"/>
  <c r="D92" i="100"/>
  <c r="C127" i="100" s="1"/>
  <c r="H95" i="99"/>
  <c r="D142" i="99" s="1"/>
  <c r="D149" i="99"/>
  <c r="C37" i="66" s="1"/>
  <c r="D83" i="54"/>
  <c r="D141" i="53"/>
  <c r="D148" i="53"/>
  <c r="D128" i="53"/>
  <c r="B15" i="66" s="1"/>
  <c r="D150" i="53"/>
  <c r="B37" i="66" s="1"/>
  <c r="G84" i="100"/>
  <c r="F120" i="100" s="1"/>
  <c r="G136" i="53"/>
  <c r="G127" i="53"/>
  <c r="G125" i="53"/>
  <c r="B12" i="69" s="1"/>
  <c r="G133" i="53"/>
  <c r="B20" i="69" s="1"/>
  <c r="G154" i="53"/>
  <c r="B41" i="69" s="1"/>
  <c r="G142" i="53"/>
  <c r="H95" i="54"/>
  <c r="G131" i="54" s="1"/>
  <c r="E97" i="54"/>
  <c r="D129" i="54" s="1"/>
  <c r="E100" i="100"/>
  <c r="P103" i="99"/>
  <c r="E150" i="99" s="1"/>
  <c r="D77" i="54"/>
  <c r="G71" i="100"/>
  <c r="B5" i="71"/>
  <c r="B53" i="71" s="1"/>
  <c r="J167" i="53"/>
  <c r="B26" i="71"/>
  <c r="B60" i="71" s="1"/>
  <c r="J174" i="53"/>
  <c r="B19" i="71"/>
  <c r="B57" i="71" s="1"/>
  <c r="J171" i="53"/>
  <c r="B33" i="71"/>
  <c r="B69" i="71" s="1"/>
  <c r="J183" i="53"/>
  <c r="B32" i="71"/>
  <c r="B61" i="71" s="1"/>
  <c r="J175" i="53"/>
  <c r="J82" i="100"/>
  <c r="H84" i="100"/>
  <c r="G120" i="100" s="1"/>
  <c r="E74" i="100"/>
  <c r="I97" i="100"/>
  <c r="H129" i="100" s="1"/>
  <c r="D99" i="54"/>
  <c r="G81" i="100"/>
  <c r="K78" i="100"/>
  <c r="AE81" i="99"/>
  <c r="K128" i="99" s="1"/>
  <c r="C16" i="71" s="1"/>
  <c r="K86" i="100"/>
  <c r="AE89" i="99"/>
  <c r="K136" i="99" s="1"/>
  <c r="C24" i="71" s="1"/>
  <c r="F9" i="71"/>
  <c r="AE9" i="71"/>
  <c r="AJ9" i="71"/>
  <c r="AA9" i="71"/>
  <c r="R9" i="71"/>
  <c r="AC9" i="71"/>
  <c r="W9" i="71"/>
  <c r="I9" i="71"/>
  <c r="L9" i="71"/>
  <c r="AK9" i="71"/>
  <c r="AM9" i="71"/>
  <c r="Y9" i="71"/>
  <c r="AB9" i="71"/>
  <c r="V9" i="71"/>
  <c r="P9" i="71"/>
  <c r="J9" i="71"/>
  <c r="AG9" i="71"/>
  <c r="E9" i="71"/>
  <c r="AL9" i="71"/>
  <c r="AF9" i="71"/>
  <c r="AP9" i="71"/>
  <c r="D9" i="71"/>
  <c r="M9" i="71"/>
  <c r="G9" i="71"/>
  <c r="AN9" i="71"/>
  <c r="K9" i="71"/>
  <c r="AH9" i="71"/>
  <c r="AD9" i="71"/>
  <c r="Q9" i="71"/>
  <c r="O9" i="71"/>
  <c r="S9" i="71"/>
  <c r="H9" i="71"/>
  <c r="AI9" i="71"/>
  <c r="X9" i="71"/>
  <c r="T9" i="71"/>
  <c r="AO9" i="71"/>
  <c r="U9" i="71"/>
  <c r="Z9" i="71"/>
  <c r="N9" i="71"/>
  <c r="AQ9" i="71"/>
  <c r="K87" i="100"/>
  <c r="AE90" i="99"/>
  <c r="K137" i="99" s="1"/>
  <c r="C25" i="71" s="1"/>
  <c r="X12" i="71"/>
  <c r="J12" i="71"/>
  <c r="AI12" i="71"/>
  <c r="AK12" i="71"/>
  <c r="AB12" i="71"/>
  <c r="AN12" i="71"/>
  <c r="Z12" i="71"/>
  <c r="O12" i="71"/>
  <c r="V12" i="71"/>
  <c r="N12" i="71"/>
  <c r="Q12" i="71"/>
  <c r="AP12" i="71"/>
  <c r="T12" i="71"/>
  <c r="G12" i="71"/>
  <c r="AC12" i="71"/>
  <c r="Y12" i="71"/>
  <c r="K12" i="71"/>
  <c r="AJ12" i="71"/>
  <c r="W12" i="71"/>
  <c r="D12" i="71"/>
  <c r="I12" i="71"/>
  <c r="AE12" i="71"/>
  <c r="AD12" i="71"/>
  <c r="AG12" i="71"/>
  <c r="E12" i="71"/>
  <c r="AO12" i="71"/>
  <c r="U12" i="71"/>
  <c r="R12" i="71"/>
  <c r="F12" i="71"/>
  <c r="AH12" i="71"/>
  <c r="AL12" i="71"/>
  <c r="H12" i="71"/>
  <c r="S12" i="71"/>
  <c r="AM12" i="71"/>
  <c r="P12" i="71"/>
  <c r="AA12" i="71"/>
  <c r="L12" i="71"/>
  <c r="AF12" i="71"/>
  <c r="AQ12" i="71"/>
  <c r="M12" i="71"/>
  <c r="K80" i="54"/>
  <c r="H93" i="100"/>
  <c r="G133" i="100" s="1"/>
  <c r="E85" i="100"/>
  <c r="E96" i="54"/>
  <c r="D132" i="54" s="1"/>
  <c r="D98" i="54"/>
  <c r="G67" i="100"/>
  <c r="K94" i="100"/>
  <c r="J123" i="100" s="1"/>
  <c r="K76" i="54"/>
  <c r="H81" i="100"/>
  <c r="H118" i="53"/>
  <c r="H125" i="53"/>
  <c r="B12" i="70" s="1"/>
  <c r="H132" i="53"/>
  <c r="H120" i="53"/>
  <c r="B7" i="70" s="1"/>
  <c r="H135" i="53"/>
  <c r="E80" i="100"/>
  <c r="E149" i="53"/>
  <c r="E152" i="53"/>
  <c r="E117" i="53"/>
  <c r="E133" i="53"/>
  <c r="B20" i="67" s="1"/>
  <c r="E127" i="53"/>
  <c r="E92" i="54"/>
  <c r="D127" i="54" s="1"/>
  <c r="D147" i="53"/>
  <c r="F67" i="100"/>
  <c r="B38" i="68"/>
  <c r="B68" i="68" s="1"/>
  <c r="E182" i="53"/>
  <c r="B32" i="68"/>
  <c r="B61" i="68" s="1"/>
  <c r="E175" i="53"/>
  <c r="D101" i="100"/>
  <c r="D89" i="54"/>
  <c r="C124" i="54" s="1"/>
  <c r="G74" i="54"/>
  <c r="K96" i="54"/>
  <c r="J132" i="54" s="1"/>
  <c r="H65" i="100"/>
  <c r="G113" i="100" s="1"/>
  <c r="E79" i="100"/>
  <c r="E100" i="54"/>
  <c r="F104" i="54"/>
  <c r="E134" i="54" s="1"/>
  <c r="D66" i="100"/>
  <c r="C114" i="100" s="1"/>
  <c r="G145" i="99"/>
  <c r="G131" i="99"/>
  <c r="G123" i="99"/>
  <c r="C11" i="69" s="1"/>
  <c r="G154" i="99"/>
  <c r="G120" i="99"/>
  <c r="C8" i="69" s="1"/>
  <c r="G93" i="100"/>
  <c r="F133" i="100" s="1"/>
  <c r="H78" i="100"/>
  <c r="AB81" i="99"/>
  <c r="H128" i="99" s="1"/>
  <c r="C16" i="70" s="1"/>
  <c r="K92" i="54"/>
  <c r="J127" i="54" s="1"/>
  <c r="C14" i="63"/>
  <c r="B78" i="99"/>
  <c r="C125" i="99" s="1"/>
  <c r="C13" i="61" s="1"/>
  <c r="C28" i="63"/>
  <c r="B92" i="99"/>
  <c r="C139" i="99" s="1"/>
  <c r="C20" i="63"/>
  <c r="B84" i="99"/>
  <c r="C131" i="99" s="1"/>
  <c r="C19" i="63"/>
  <c r="B83" i="99"/>
  <c r="C130" i="99" s="1"/>
  <c r="C18" i="61" s="1"/>
  <c r="C43" i="63"/>
  <c r="B107" i="99"/>
  <c r="C154" i="99" s="1"/>
  <c r="B107" i="53"/>
  <c r="C154" i="53" s="1"/>
  <c r="B41" i="61" s="1"/>
  <c r="B103" i="53"/>
  <c r="C150" i="53" s="1"/>
  <c r="B37" i="61" s="1"/>
  <c r="B83" i="53"/>
  <c r="C130" i="53" s="1"/>
  <c r="B80" i="53"/>
  <c r="C127" i="53" s="1"/>
  <c r="B98" i="53"/>
  <c r="C145" i="53" s="1"/>
  <c r="C10" i="63"/>
  <c r="B74" i="99"/>
  <c r="C121" i="99" s="1"/>
  <c r="C9" i="61" s="1"/>
  <c r="C18" i="63"/>
  <c r="B82" i="99"/>
  <c r="C129" i="99" s="1"/>
  <c r="C24" i="63"/>
  <c r="B88" i="99"/>
  <c r="C135" i="99" s="1"/>
  <c r="C23" i="63"/>
  <c r="B87" i="99"/>
  <c r="C134" i="99" s="1"/>
  <c r="C32" i="63"/>
  <c r="B96" i="99"/>
  <c r="C143" i="99" s="1"/>
  <c r="C93" i="100"/>
  <c r="C84" i="100"/>
  <c r="B108" i="53"/>
  <c r="C155" i="53" s="1"/>
  <c r="B77" i="53"/>
  <c r="C124" i="53" s="1"/>
  <c r="B11" i="61" s="1"/>
  <c r="B100" i="53"/>
  <c r="C147" i="53" s="1"/>
  <c r="B74" i="53"/>
  <c r="C121" i="53" s="1"/>
  <c r="B8" i="61" s="1"/>
  <c r="B78" i="53"/>
  <c r="C125" i="53" s="1"/>
  <c r="B12" i="61" s="1"/>
  <c r="C38" i="63"/>
  <c r="B102" i="99"/>
  <c r="C149" i="99" s="1"/>
  <c r="C37" i="61" s="1"/>
  <c r="C35" i="63"/>
  <c r="B99" i="99"/>
  <c r="C146" i="99" s="1"/>
  <c r="C31" i="63"/>
  <c r="B95" i="99"/>
  <c r="C142" i="99" s="1"/>
  <c r="C30" i="63"/>
  <c r="B94" i="99"/>
  <c r="C141" i="99" s="1"/>
  <c r="C25" i="63"/>
  <c r="B89" i="99"/>
  <c r="C136" i="99" s="1"/>
  <c r="C24" i="61" s="1"/>
  <c r="C36" i="63"/>
  <c r="B100" i="99"/>
  <c r="C147" i="99" s="1"/>
  <c r="B109" i="53"/>
  <c r="C156" i="53" s="1"/>
  <c r="B43" i="61" s="1"/>
  <c r="B71" i="53"/>
  <c r="C118" i="53" s="1"/>
  <c r="B92" i="53"/>
  <c r="C139" i="53" s="1"/>
  <c r="B104" i="53"/>
  <c r="C151" i="53" s="1"/>
  <c r="B73" i="53"/>
  <c r="C120" i="53" s="1"/>
  <c r="B7" i="61" s="1"/>
  <c r="C76" i="54"/>
  <c r="C12" i="63"/>
  <c r="B76" i="99"/>
  <c r="C123" i="99" s="1"/>
  <c r="C11" i="61" s="1"/>
  <c r="C16" i="63"/>
  <c r="B80" i="99"/>
  <c r="C127" i="99" s="1"/>
  <c r="C15" i="61" s="1"/>
  <c r="C41" i="63"/>
  <c r="B105" i="99"/>
  <c r="C152" i="99" s="1"/>
  <c r="C40" i="61" s="1"/>
  <c r="C40" i="63"/>
  <c r="B104" i="99"/>
  <c r="C151" i="99" s="1"/>
  <c r="C33" i="63"/>
  <c r="B97" i="99"/>
  <c r="C144" i="99" s="1"/>
  <c r="C73" i="100"/>
  <c r="C91" i="100"/>
  <c r="B106" i="53"/>
  <c r="C153" i="53" s="1"/>
  <c r="B40" i="61" s="1"/>
  <c r="B75" i="53"/>
  <c r="C122" i="53" s="1"/>
  <c r="B9" i="61" s="1"/>
  <c r="B93" i="53"/>
  <c r="C140" i="53" s="1"/>
  <c r="B86" i="53"/>
  <c r="C133" i="53" s="1"/>
  <c r="B20" i="61" s="1"/>
  <c r="B96" i="53"/>
  <c r="C143" i="53" s="1"/>
  <c r="C88" i="54"/>
  <c r="C67" i="54"/>
  <c r="C13" i="63"/>
  <c r="B77" i="99"/>
  <c r="C124" i="99" s="1"/>
  <c r="C12" i="61" s="1"/>
  <c r="C4" i="63"/>
  <c r="B68" i="99"/>
  <c r="C115" i="99" s="1"/>
  <c r="C17" i="63"/>
  <c r="B81" i="99"/>
  <c r="C128" i="99" s="1"/>
  <c r="C16" i="61" s="1"/>
  <c r="C42" i="63"/>
  <c r="B106" i="99"/>
  <c r="C153" i="99" s="1"/>
  <c r="C41" i="61" s="1"/>
  <c r="C37" i="63"/>
  <c r="B101" i="99"/>
  <c r="C148" i="99" s="1"/>
  <c r="C75" i="100"/>
  <c r="C74" i="100"/>
  <c r="C99" i="100"/>
  <c r="B94" i="53"/>
  <c r="C141" i="53" s="1"/>
  <c r="B82" i="53"/>
  <c r="C129" i="53" s="1"/>
  <c r="B16" i="61" s="1"/>
  <c r="B87" i="53"/>
  <c r="C134" i="53" s="1"/>
  <c r="B21" i="61" s="1"/>
  <c r="B81" i="53"/>
  <c r="C128" i="53" s="1"/>
  <c r="B15" i="61" s="1"/>
  <c r="B90" i="53"/>
  <c r="C137" i="53" s="1"/>
  <c r="B24" i="61" s="1"/>
  <c r="C94" i="100"/>
  <c r="C71" i="54"/>
  <c r="C29" i="63"/>
  <c r="B93" i="99"/>
  <c r="C140" i="99" s="1"/>
  <c r="C34" i="63"/>
  <c r="B98" i="99"/>
  <c r="C145" i="99" s="1"/>
  <c r="C6" i="63"/>
  <c r="B70" i="99"/>
  <c r="C117" i="99" s="1"/>
  <c r="C7" i="63"/>
  <c r="B71" i="99"/>
  <c r="C118" i="99" s="1"/>
  <c r="C6" i="61" s="1"/>
  <c r="C39" i="63"/>
  <c r="B103" i="99"/>
  <c r="C150" i="99" s="1"/>
  <c r="C92" i="100"/>
  <c r="C81" i="100"/>
  <c r="B88" i="53"/>
  <c r="C135" i="53" s="1"/>
  <c r="B101" i="53"/>
  <c r="C148" i="53" s="1"/>
  <c r="B95" i="53"/>
  <c r="C142" i="53" s="1"/>
  <c r="B91" i="53"/>
  <c r="C138" i="53" s="1"/>
  <c r="B25" i="61" s="1"/>
  <c r="B76" i="53"/>
  <c r="C123" i="53" s="1"/>
  <c r="B69" i="53"/>
  <c r="C116" i="53" s="1"/>
  <c r="C80" i="100"/>
  <c r="C96" i="54"/>
  <c r="C8" i="63"/>
  <c r="B72" i="99"/>
  <c r="C119" i="99" s="1"/>
  <c r="C7" i="61" s="1"/>
  <c r="C5" i="63"/>
  <c r="B69" i="99"/>
  <c r="C116" i="99" s="1"/>
  <c r="C22" i="63"/>
  <c r="B86" i="99"/>
  <c r="C133" i="99" s="1"/>
  <c r="C21" i="61" s="1"/>
  <c r="C11" i="63"/>
  <c r="B75" i="99"/>
  <c r="C122" i="99" s="1"/>
  <c r="C44" i="63"/>
  <c r="B108" i="99"/>
  <c r="C155" i="99" s="1"/>
  <c r="C43" i="61" s="1"/>
  <c r="C97" i="100"/>
  <c r="B89" i="53"/>
  <c r="C136" i="53" s="1"/>
  <c r="B72" i="53"/>
  <c r="C119" i="53" s="1"/>
  <c r="B6" i="61" s="1"/>
  <c r="B85" i="53"/>
  <c r="C132" i="53" s="1"/>
  <c r="B84" i="53"/>
  <c r="C131" i="53" s="1"/>
  <c r="B18" i="61" s="1"/>
  <c r="B102" i="53"/>
  <c r="C149" i="53" s="1"/>
  <c r="C81" i="54"/>
  <c r="C95" i="100"/>
  <c r="C90" i="100"/>
  <c r="C79" i="54"/>
  <c r="C9" i="63"/>
  <c r="B73" i="99"/>
  <c r="C120" i="99" s="1"/>
  <c r="C8" i="61" s="1"/>
  <c r="C21" i="63"/>
  <c r="B85" i="99"/>
  <c r="C132" i="99" s="1"/>
  <c r="C20" i="61" s="1"/>
  <c r="C26" i="63"/>
  <c r="B90" i="99"/>
  <c r="C137" i="99" s="1"/>
  <c r="C25" i="61" s="1"/>
  <c r="C15" i="63"/>
  <c r="B79" i="99"/>
  <c r="C126" i="99" s="1"/>
  <c r="C27" i="63"/>
  <c r="B91" i="99"/>
  <c r="C138" i="99" s="1"/>
  <c r="C87" i="100"/>
  <c r="C98" i="100"/>
  <c r="B105" i="53"/>
  <c r="C152" i="53" s="1"/>
  <c r="B99" i="53"/>
  <c r="C146" i="53" s="1"/>
  <c r="B79" i="53"/>
  <c r="C126" i="53" s="1"/>
  <c r="B13" i="61" s="1"/>
  <c r="B70" i="53"/>
  <c r="C117" i="53" s="1"/>
  <c r="B97" i="53"/>
  <c r="C144" i="53" s="1"/>
  <c r="C98" i="54"/>
  <c r="C77" i="100"/>
  <c r="C76" i="100"/>
  <c r="C104" i="54"/>
  <c r="S64" i="100" l="1"/>
  <c r="O106" i="100"/>
  <c r="E130" i="54"/>
  <c r="J135" i="54"/>
  <c r="T106" i="54"/>
  <c r="V106" i="54"/>
  <c r="U24" i="70"/>
  <c r="AC24" i="70"/>
  <c r="Q24" i="70"/>
  <c r="G24" i="70"/>
  <c r="J24" i="70"/>
  <c r="D24" i="70"/>
  <c r="AE24" i="70"/>
  <c r="P24" i="70"/>
  <c r="I24" i="70"/>
  <c r="AK24" i="70"/>
  <c r="AJ24" i="70"/>
  <c r="L24" i="70"/>
  <c r="J121" i="100"/>
  <c r="AL24" i="70"/>
  <c r="AG24" i="70"/>
  <c r="R24" i="70"/>
  <c r="V24" i="70"/>
  <c r="Z24" i="70"/>
  <c r="AQ24" i="70"/>
  <c r="B121" i="100"/>
  <c r="W24" i="70"/>
  <c r="Y24" i="70"/>
  <c r="AE40" i="70"/>
  <c r="AP40" i="70"/>
  <c r="H40" i="70"/>
  <c r="T40" i="70"/>
  <c r="L40" i="70"/>
  <c r="P64" i="54"/>
  <c r="U64" i="54"/>
  <c r="Q64" i="54"/>
  <c r="J40" i="70"/>
  <c r="D40" i="70"/>
  <c r="AG40" i="70"/>
  <c r="Q40" i="70"/>
  <c r="W40" i="70"/>
  <c r="AQ40" i="70"/>
  <c r="G40" i="70"/>
  <c r="AJ40" i="70"/>
  <c r="K40" i="70"/>
  <c r="AD40" i="70"/>
  <c r="N40" i="70"/>
  <c r="AN40" i="70"/>
  <c r="F40" i="70"/>
  <c r="R40" i="70"/>
  <c r="S40" i="70"/>
  <c r="AO40" i="70"/>
  <c r="V40" i="70"/>
  <c r="AF40" i="70"/>
  <c r="AC40" i="70"/>
  <c r="AL40" i="70"/>
  <c r="Y40" i="70"/>
  <c r="AM40" i="70"/>
  <c r="AH40" i="70"/>
  <c r="AB40" i="70"/>
  <c r="AK40" i="70"/>
  <c r="I40" i="70"/>
  <c r="E40" i="70"/>
  <c r="O40" i="70"/>
  <c r="AA40" i="70"/>
  <c r="Z40" i="70"/>
  <c r="U40" i="70"/>
  <c r="X40" i="70"/>
  <c r="P40" i="70"/>
  <c r="M40" i="70"/>
  <c r="E121" i="54"/>
  <c r="H117" i="100"/>
  <c r="J118" i="100"/>
  <c r="L18" i="70"/>
  <c r="J130" i="100"/>
  <c r="E18" i="70"/>
  <c r="I18" i="70"/>
  <c r="G135" i="100"/>
  <c r="Y18" i="70"/>
  <c r="W20" i="70"/>
  <c r="V106" i="100"/>
  <c r="AI18" i="70"/>
  <c r="AB20" i="70"/>
  <c r="C30" i="70"/>
  <c r="T30" i="70" s="1"/>
  <c r="T65" i="70" s="1"/>
  <c r="D18" i="70"/>
  <c r="S18" i="70"/>
  <c r="AN20" i="70"/>
  <c r="AL18" i="70"/>
  <c r="AD18" i="70"/>
  <c r="AF43" i="70"/>
  <c r="X18" i="70"/>
  <c r="AP43" i="70"/>
  <c r="E128" i="100"/>
  <c r="D135" i="54"/>
  <c r="C32" i="70"/>
  <c r="G32" i="70" s="1"/>
  <c r="G61" i="70" s="1"/>
  <c r="D121" i="100"/>
  <c r="C115" i="54"/>
  <c r="G130" i="100"/>
  <c r="B130" i="100"/>
  <c r="C121" i="100"/>
  <c r="E115" i="100"/>
  <c r="AB18" i="70"/>
  <c r="AJ18" i="70"/>
  <c r="AP18" i="70"/>
  <c r="O18" i="70"/>
  <c r="AN18" i="70"/>
  <c r="I20" i="70"/>
  <c r="Y43" i="70"/>
  <c r="AB43" i="70"/>
  <c r="U106" i="100"/>
  <c r="Q18" i="70"/>
  <c r="N18" i="70"/>
  <c r="P18" i="70"/>
  <c r="J18" i="70"/>
  <c r="AK18" i="70"/>
  <c r="Y20" i="70"/>
  <c r="AA43" i="70"/>
  <c r="T18" i="70"/>
  <c r="AQ18" i="70"/>
  <c r="W18" i="70"/>
  <c r="R18" i="70"/>
  <c r="V18" i="70"/>
  <c r="AA20" i="70"/>
  <c r="N20" i="70"/>
  <c r="Z43" i="70"/>
  <c r="F135" i="100"/>
  <c r="AC18" i="70"/>
  <c r="AA18" i="70"/>
  <c r="AE18" i="70"/>
  <c r="M18" i="70"/>
  <c r="AF18" i="70"/>
  <c r="AK20" i="70"/>
  <c r="U43" i="70"/>
  <c r="F18" i="70"/>
  <c r="Z18" i="70"/>
  <c r="AM18" i="70"/>
  <c r="AG18" i="70"/>
  <c r="K18" i="70"/>
  <c r="AD20" i="70"/>
  <c r="I43" i="70"/>
  <c r="U18" i="70"/>
  <c r="G18" i="70"/>
  <c r="AH18" i="70"/>
  <c r="H18" i="70"/>
  <c r="R20" i="70"/>
  <c r="S43" i="70"/>
  <c r="O43" i="70"/>
  <c r="L104" i="100"/>
  <c r="R106" i="54"/>
  <c r="D52" i="72"/>
  <c r="D52" i="73" s="1"/>
  <c r="B100" i="73" s="1"/>
  <c r="E119" i="54"/>
  <c r="B115" i="100"/>
  <c r="Q106" i="54"/>
  <c r="S106" i="54"/>
  <c r="P106" i="54"/>
  <c r="I118" i="100"/>
  <c r="U106" i="54"/>
  <c r="AB9" i="70"/>
  <c r="T64" i="100"/>
  <c r="H130" i="100"/>
  <c r="G128" i="54"/>
  <c r="T64" i="54"/>
  <c r="V64" i="54"/>
  <c r="E118" i="100"/>
  <c r="G118" i="100"/>
  <c r="D135" i="100"/>
  <c r="G128" i="100"/>
  <c r="R64" i="54"/>
  <c r="B135" i="100"/>
  <c r="S64" i="54"/>
  <c r="D22" i="72"/>
  <c r="D22" i="73" s="1"/>
  <c r="B58" i="73" s="1"/>
  <c r="B118" i="100"/>
  <c r="T106" i="100"/>
  <c r="AJ20" i="70"/>
  <c r="U20" i="70"/>
  <c r="AQ20" i="70"/>
  <c r="AC20" i="70"/>
  <c r="AL20" i="70"/>
  <c r="AO43" i="70"/>
  <c r="AK43" i="70"/>
  <c r="N43" i="70"/>
  <c r="H43" i="70"/>
  <c r="R43" i="70"/>
  <c r="AO20" i="70"/>
  <c r="AM20" i="70"/>
  <c r="H20" i="70"/>
  <c r="T20" i="70"/>
  <c r="AH20" i="70"/>
  <c r="L43" i="70"/>
  <c r="AI43" i="70"/>
  <c r="V43" i="70"/>
  <c r="X43" i="70"/>
  <c r="AC43" i="70"/>
  <c r="D115" i="100"/>
  <c r="S106" i="100"/>
  <c r="O20" i="70"/>
  <c r="AG20" i="70"/>
  <c r="F20" i="70"/>
  <c r="D20" i="70"/>
  <c r="E20" i="70"/>
  <c r="AD43" i="70"/>
  <c r="G43" i="70"/>
  <c r="AE43" i="70"/>
  <c r="AJ43" i="70"/>
  <c r="AH43" i="70"/>
  <c r="P106" i="100"/>
  <c r="AI20" i="70"/>
  <c r="AF20" i="70"/>
  <c r="L20" i="70"/>
  <c r="J20" i="70"/>
  <c r="G20" i="70"/>
  <c r="M43" i="70"/>
  <c r="W43" i="70"/>
  <c r="Q43" i="70"/>
  <c r="AN43" i="70"/>
  <c r="F43" i="70"/>
  <c r="G116" i="100"/>
  <c r="Q106" i="100"/>
  <c r="R106" i="100"/>
  <c r="Q20" i="70"/>
  <c r="Z20" i="70"/>
  <c r="S20" i="70"/>
  <c r="X20" i="70"/>
  <c r="AP20" i="70"/>
  <c r="J43" i="70"/>
  <c r="D43" i="70"/>
  <c r="AG43" i="70"/>
  <c r="AL43" i="70"/>
  <c r="T43" i="70"/>
  <c r="L103" i="100"/>
  <c r="F119" i="100"/>
  <c r="C135" i="54"/>
  <c r="E52" i="72"/>
  <c r="F52" i="72" s="1"/>
  <c r="G52" i="72" s="1"/>
  <c r="H52" i="72" s="1"/>
  <c r="I52" i="72" s="1"/>
  <c r="J52" i="72" s="1"/>
  <c r="J117" i="54"/>
  <c r="AE20" i="70"/>
  <c r="K20" i="70"/>
  <c r="P20" i="70"/>
  <c r="V20" i="70"/>
  <c r="AM43" i="70"/>
  <c r="P43" i="70"/>
  <c r="K43" i="70"/>
  <c r="E43" i="70"/>
  <c r="D115" i="54"/>
  <c r="J115" i="100"/>
  <c r="W11" i="70"/>
  <c r="E121" i="100"/>
  <c r="U64" i="100"/>
  <c r="D130" i="54"/>
  <c r="AD9" i="70"/>
  <c r="F135" i="54"/>
  <c r="I135" i="100"/>
  <c r="Q64" i="100"/>
  <c r="M9" i="70"/>
  <c r="I128" i="100"/>
  <c r="B121" i="54"/>
  <c r="R64" i="100"/>
  <c r="G130" i="54"/>
  <c r="E22" i="72"/>
  <c r="F22" i="72" s="1"/>
  <c r="G22" i="72" s="1"/>
  <c r="H22" i="72" s="1"/>
  <c r="I22" i="72" s="1"/>
  <c r="J22" i="72" s="1"/>
  <c r="F115" i="100"/>
  <c r="C118" i="100"/>
  <c r="V64" i="100"/>
  <c r="O64" i="100"/>
  <c r="C135" i="100"/>
  <c r="L78" i="100"/>
  <c r="L68" i="100"/>
  <c r="L83" i="100"/>
  <c r="L82" i="100"/>
  <c r="L72" i="100"/>
  <c r="G115" i="100"/>
  <c r="K122" i="100"/>
  <c r="L71" i="100"/>
  <c r="L70" i="100"/>
  <c r="L105" i="100"/>
  <c r="L96" i="100"/>
  <c r="L102" i="100"/>
  <c r="K132" i="100"/>
  <c r="C128" i="100"/>
  <c r="L100" i="100"/>
  <c r="K134" i="100"/>
  <c r="L88" i="100"/>
  <c r="L79" i="100"/>
  <c r="B116" i="100"/>
  <c r="L89" i="100"/>
  <c r="L66" i="100"/>
  <c r="E130" i="100"/>
  <c r="K114" i="100"/>
  <c r="K124" i="100"/>
  <c r="L69" i="100"/>
  <c r="L86" i="100"/>
  <c r="J128" i="100"/>
  <c r="L67" i="100"/>
  <c r="L85" i="100"/>
  <c r="L65" i="100"/>
  <c r="G118" i="54"/>
  <c r="J130" i="54"/>
  <c r="J128" i="54"/>
  <c r="J119" i="54"/>
  <c r="G116" i="54"/>
  <c r="F118" i="54"/>
  <c r="G117" i="54"/>
  <c r="T11" i="70"/>
  <c r="AP11" i="70"/>
  <c r="Q11" i="70"/>
  <c r="AM25" i="70"/>
  <c r="G11" i="70"/>
  <c r="V11" i="70"/>
  <c r="AG11" i="70"/>
  <c r="S11" i="70"/>
  <c r="F11" i="70"/>
  <c r="AM11" i="70"/>
  <c r="X11" i="70"/>
  <c r="AJ11" i="70"/>
  <c r="L11" i="70"/>
  <c r="I11" i="70"/>
  <c r="H11" i="70"/>
  <c r="R11" i="70"/>
  <c r="G21" i="70"/>
  <c r="AE11" i="70"/>
  <c r="AD11" i="70"/>
  <c r="AC11" i="70"/>
  <c r="AD21" i="70"/>
  <c r="Y11" i="70"/>
  <c r="AN11" i="70"/>
  <c r="Q9" i="70"/>
  <c r="L7" i="70"/>
  <c r="AA9" i="70"/>
  <c r="AI7" i="70"/>
  <c r="AB7" i="70"/>
  <c r="AK7" i="70"/>
  <c r="M7" i="70"/>
  <c r="AO25" i="70"/>
  <c r="AF21" i="70"/>
  <c r="M11" i="70"/>
  <c r="AK11" i="70"/>
  <c r="K11" i="70"/>
  <c r="N11" i="70"/>
  <c r="AH11" i="70"/>
  <c r="AF25" i="70"/>
  <c r="D25" i="70"/>
  <c r="N21" i="70"/>
  <c r="AI11" i="70"/>
  <c r="P11" i="70"/>
  <c r="O11" i="70"/>
  <c r="U11" i="70"/>
  <c r="E11" i="70"/>
  <c r="AA25" i="70"/>
  <c r="U21" i="70"/>
  <c r="AL11" i="70"/>
  <c r="AA11" i="70"/>
  <c r="AF11" i="70"/>
  <c r="AB11" i="70"/>
  <c r="AA21" i="70"/>
  <c r="AN21" i="70"/>
  <c r="D21" i="70"/>
  <c r="F21" i="70"/>
  <c r="S21" i="70"/>
  <c r="AI21" i="70"/>
  <c r="I21" i="70"/>
  <c r="AQ21" i="70"/>
  <c r="AK21" i="70"/>
  <c r="AH21" i="70"/>
  <c r="R21" i="70"/>
  <c r="M21" i="70"/>
  <c r="X21" i="70"/>
  <c r="Q21" i="70"/>
  <c r="P21" i="70"/>
  <c r="AH25" i="70"/>
  <c r="AG25" i="70"/>
  <c r="AB25" i="70"/>
  <c r="AP25" i="70"/>
  <c r="H25" i="70"/>
  <c r="F25" i="70"/>
  <c r="AI25" i="70"/>
  <c r="AC25" i="70"/>
  <c r="W25" i="70"/>
  <c r="Y25" i="70"/>
  <c r="I186" i="99"/>
  <c r="J25" i="70"/>
  <c r="I25" i="70"/>
  <c r="M25" i="70"/>
  <c r="AN25" i="70"/>
  <c r="R25" i="70"/>
  <c r="E25" i="70"/>
  <c r="Q25" i="70"/>
  <c r="T25" i="70"/>
  <c r="G25" i="70"/>
  <c r="AJ25" i="70"/>
  <c r="G170" i="99"/>
  <c r="E21" i="70"/>
  <c r="V21" i="70"/>
  <c r="K21" i="70"/>
  <c r="AG21" i="70"/>
  <c r="AM21" i="70"/>
  <c r="N25" i="70"/>
  <c r="S25" i="70"/>
  <c r="AK25" i="70"/>
  <c r="AL25" i="70"/>
  <c r="L25" i="70"/>
  <c r="L21" i="70"/>
  <c r="AL21" i="70"/>
  <c r="W21" i="70"/>
  <c r="O21" i="70"/>
  <c r="Y21" i="70"/>
  <c r="AC21" i="70"/>
  <c r="AB21" i="70"/>
  <c r="AE21" i="70"/>
  <c r="AJ21" i="70"/>
  <c r="J21" i="70"/>
  <c r="V25" i="70"/>
  <c r="K25" i="70"/>
  <c r="X25" i="70"/>
  <c r="AQ25" i="70"/>
  <c r="Z25" i="70"/>
  <c r="AE25" i="70"/>
  <c r="U25" i="70"/>
  <c r="O25" i="70"/>
  <c r="P25" i="70"/>
  <c r="Z21" i="70"/>
  <c r="T21" i="70"/>
  <c r="AO21" i="70"/>
  <c r="AP21" i="70"/>
  <c r="O24" i="70"/>
  <c r="T24" i="70"/>
  <c r="K24" i="70"/>
  <c r="X24" i="70"/>
  <c r="AN24" i="70"/>
  <c r="AO24" i="70"/>
  <c r="AM24" i="70"/>
  <c r="H24" i="70"/>
  <c r="E24" i="70"/>
  <c r="F24" i="70"/>
  <c r="AI24" i="70"/>
  <c r="AF24" i="70"/>
  <c r="S24" i="70"/>
  <c r="AH24" i="70"/>
  <c r="N24" i="70"/>
  <c r="AA24" i="70"/>
  <c r="AP24" i="70"/>
  <c r="M24" i="70"/>
  <c r="AD24" i="70"/>
  <c r="AQ11" i="70"/>
  <c r="J11" i="70"/>
  <c r="D11" i="70"/>
  <c r="Z11" i="70"/>
  <c r="I169" i="99"/>
  <c r="G169" i="99"/>
  <c r="V7" i="70"/>
  <c r="X7" i="70"/>
  <c r="H7" i="70"/>
  <c r="D7" i="70"/>
  <c r="AH7" i="70"/>
  <c r="F9" i="70"/>
  <c r="AN9" i="70"/>
  <c r="W9" i="70"/>
  <c r="J9" i="70"/>
  <c r="G166" i="99"/>
  <c r="AC7" i="70"/>
  <c r="U7" i="70"/>
  <c r="W7" i="70"/>
  <c r="K7" i="70"/>
  <c r="AK9" i="70"/>
  <c r="L9" i="70"/>
  <c r="AL9" i="70"/>
  <c r="O9" i="70"/>
  <c r="C31" i="70"/>
  <c r="E31" i="70" s="1"/>
  <c r="E71" i="70" s="1"/>
  <c r="AA7" i="70"/>
  <c r="AP7" i="70"/>
  <c r="AD7" i="70"/>
  <c r="AO7" i="70"/>
  <c r="N7" i="70"/>
  <c r="K9" i="70"/>
  <c r="Y9" i="70"/>
  <c r="P9" i="70"/>
  <c r="AF9" i="70"/>
  <c r="V9" i="70"/>
  <c r="T7" i="70"/>
  <c r="D9" i="70"/>
  <c r="AF7" i="70"/>
  <c r="F7" i="70"/>
  <c r="AM7" i="70"/>
  <c r="I7" i="70"/>
  <c r="J7" i="70"/>
  <c r="Z9" i="70"/>
  <c r="N9" i="70"/>
  <c r="U9" i="70"/>
  <c r="AO9" i="70"/>
  <c r="S9" i="70"/>
  <c r="AG7" i="70"/>
  <c r="AE7" i="70"/>
  <c r="R7" i="70"/>
  <c r="AQ7" i="70"/>
  <c r="AJ7" i="70"/>
  <c r="R9" i="70"/>
  <c r="G9" i="70"/>
  <c r="T9" i="70"/>
  <c r="AG9" i="70"/>
  <c r="X9" i="70"/>
  <c r="AH9" i="70"/>
  <c r="AN7" i="70"/>
  <c r="P7" i="70"/>
  <c r="Z7" i="70"/>
  <c r="AL7" i="70"/>
  <c r="Q7" i="70"/>
  <c r="AJ9" i="70"/>
  <c r="I9" i="70"/>
  <c r="AP9" i="70"/>
  <c r="AE9" i="70"/>
  <c r="E9" i="70"/>
  <c r="S7" i="70"/>
  <c r="Y7" i="70"/>
  <c r="O7" i="70"/>
  <c r="E7" i="70"/>
  <c r="AI9" i="70"/>
  <c r="AM9" i="70"/>
  <c r="H9" i="70"/>
  <c r="AC9" i="70"/>
  <c r="G172" i="99"/>
  <c r="J166" i="99"/>
  <c r="E166" i="99"/>
  <c r="J170" i="99"/>
  <c r="E181" i="99"/>
  <c r="G167" i="99"/>
  <c r="H118" i="100"/>
  <c r="I168" i="99"/>
  <c r="I167" i="99"/>
  <c r="H181" i="99"/>
  <c r="H170" i="99"/>
  <c r="J135" i="100"/>
  <c r="I117" i="100"/>
  <c r="B116" i="54"/>
  <c r="B135" i="54"/>
  <c r="B126" i="54"/>
  <c r="C172" i="53"/>
  <c r="G121" i="54"/>
  <c r="E116" i="54"/>
  <c r="J116" i="54"/>
  <c r="B130" i="54"/>
  <c r="D185" i="53"/>
  <c r="D175" i="53"/>
  <c r="B123" i="54"/>
  <c r="B131" i="54"/>
  <c r="C173" i="53"/>
  <c r="B59" i="66"/>
  <c r="F116" i="100"/>
  <c r="H115" i="100"/>
  <c r="I121" i="100"/>
  <c r="L101" i="100"/>
  <c r="G135" i="54"/>
  <c r="G115" i="54"/>
  <c r="J118" i="54"/>
  <c r="J115" i="54"/>
  <c r="K113" i="100"/>
  <c r="F117" i="100"/>
  <c r="G119" i="54"/>
  <c r="H135" i="100"/>
  <c r="J121" i="54"/>
  <c r="I119" i="100"/>
  <c r="J172" i="99"/>
  <c r="H167" i="99"/>
  <c r="B56" i="69"/>
  <c r="H119" i="100"/>
  <c r="H116" i="100"/>
  <c r="J117" i="100"/>
  <c r="I130" i="100"/>
  <c r="J116" i="100"/>
  <c r="I115" i="100"/>
  <c r="I116" i="100"/>
  <c r="F119" i="54"/>
  <c r="I172" i="99"/>
  <c r="J186" i="99"/>
  <c r="J119" i="100"/>
  <c r="C38" i="67"/>
  <c r="D181" i="99"/>
  <c r="E11" i="67"/>
  <c r="P11" i="67"/>
  <c r="R11" i="67"/>
  <c r="T11" i="67"/>
  <c r="W11" i="67"/>
  <c r="V11" i="67"/>
  <c r="Y11" i="67"/>
  <c r="H11" i="67"/>
  <c r="AE11" i="67"/>
  <c r="AH11" i="67"/>
  <c r="O11" i="67"/>
  <c r="AJ11" i="67"/>
  <c r="I11" i="67"/>
  <c r="U11" i="67"/>
  <c r="X11" i="67"/>
  <c r="G11" i="67"/>
  <c r="S11" i="67"/>
  <c r="AF11" i="67"/>
  <c r="N11" i="67"/>
  <c r="Q11" i="67"/>
  <c r="AO11" i="67"/>
  <c r="AD11" i="67"/>
  <c r="AA11" i="67"/>
  <c r="K11" i="67"/>
  <c r="AL11" i="67"/>
  <c r="AK11" i="67"/>
  <c r="AQ11" i="67"/>
  <c r="AG11" i="67"/>
  <c r="AB11" i="67"/>
  <c r="L11" i="67"/>
  <c r="AP11" i="67"/>
  <c r="AM11" i="67"/>
  <c r="D11" i="67"/>
  <c r="M11" i="67"/>
  <c r="AC11" i="67"/>
  <c r="AI11" i="67"/>
  <c r="AN11" i="67"/>
  <c r="F11" i="67"/>
  <c r="Z11" i="67"/>
  <c r="J11" i="67"/>
  <c r="R23" i="69"/>
  <c r="AQ23" i="69"/>
  <c r="AO23" i="69"/>
  <c r="V23" i="69"/>
  <c r="AM23" i="69"/>
  <c r="AP23" i="69"/>
  <c r="AA23" i="69"/>
  <c r="F23" i="69"/>
  <c r="AJ23" i="69"/>
  <c r="I23" i="69"/>
  <c r="AK23" i="69"/>
  <c r="P23" i="69"/>
  <c r="AG23" i="69"/>
  <c r="AE23" i="69"/>
  <c r="Y23" i="69"/>
  <c r="Q23" i="69"/>
  <c r="AF23" i="69"/>
  <c r="AN23" i="69"/>
  <c r="Z23" i="69"/>
  <c r="S23" i="69"/>
  <c r="AI23" i="69"/>
  <c r="D23" i="69"/>
  <c r="AH23" i="69"/>
  <c r="AD23" i="69"/>
  <c r="L23" i="69"/>
  <c r="AB23" i="69"/>
  <c r="O23" i="69"/>
  <c r="G23" i="69"/>
  <c r="W23" i="69"/>
  <c r="AC23" i="69"/>
  <c r="J23" i="69"/>
  <c r="AL23" i="69"/>
  <c r="X23" i="69"/>
  <c r="N23" i="69"/>
  <c r="H23" i="69"/>
  <c r="T23" i="69"/>
  <c r="U23" i="69"/>
  <c r="K23" i="69"/>
  <c r="M23" i="69"/>
  <c r="E23" i="69"/>
  <c r="Y9" i="66"/>
  <c r="I9" i="66"/>
  <c r="K9" i="66"/>
  <c r="F9" i="66"/>
  <c r="AF9" i="66"/>
  <c r="AH9" i="66"/>
  <c r="R9" i="66"/>
  <c r="U9" i="66"/>
  <c r="O9" i="66"/>
  <c r="AO9" i="66"/>
  <c r="L9" i="66"/>
  <c r="AQ9" i="66"/>
  <c r="AA9" i="66"/>
  <c r="AD9" i="66"/>
  <c r="X9" i="66"/>
  <c r="T9" i="66"/>
  <c r="D9" i="66"/>
  <c r="AK9" i="66"/>
  <c r="AM9" i="66"/>
  <c r="AG9" i="66"/>
  <c r="AB9" i="66"/>
  <c r="H9" i="66"/>
  <c r="J9" i="66"/>
  <c r="M9" i="66"/>
  <c r="AP9" i="66"/>
  <c r="AJ9" i="66"/>
  <c r="Q9" i="66"/>
  <c r="S9" i="66"/>
  <c r="V9" i="66"/>
  <c r="E9" i="66"/>
  <c r="G9" i="66"/>
  <c r="Z9" i="66"/>
  <c r="AC9" i="66"/>
  <c r="AE9" i="66"/>
  <c r="N9" i="66"/>
  <c r="P9" i="66"/>
  <c r="AI9" i="66"/>
  <c r="AL9" i="66"/>
  <c r="AN9" i="66"/>
  <c r="W9" i="66"/>
  <c r="C31" i="67"/>
  <c r="D184" i="99"/>
  <c r="Y6" i="69"/>
  <c r="U6" i="69"/>
  <c r="N6" i="69"/>
  <c r="AQ6" i="69"/>
  <c r="S6" i="69"/>
  <c r="AG6" i="69"/>
  <c r="AM6" i="69"/>
  <c r="AP6" i="69"/>
  <c r="AJ6" i="69"/>
  <c r="AB6" i="69"/>
  <c r="T6" i="69"/>
  <c r="AE6" i="69"/>
  <c r="X6" i="69"/>
  <c r="R6" i="69"/>
  <c r="AC6" i="69"/>
  <c r="AN6" i="69"/>
  <c r="AH6" i="69"/>
  <c r="Z6" i="69"/>
  <c r="K6" i="69"/>
  <c r="AF6" i="69"/>
  <c r="D6" i="69"/>
  <c r="AL6" i="69"/>
  <c r="F6" i="69"/>
  <c r="G6" i="69"/>
  <c r="L6" i="69"/>
  <c r="O6" i="69"/>
  <c r="AA6" i="69"/>
  <c r="AD6" i="69"/>
  <c r="H6" i="69"/>
  <c r="M6" i="69"/>
  <c r="AI6" i="69"/>
  <c r="I6" i="69"/>
  <c r="V6" i="69"/>
  <c r="J6" i="69"/>
  <c r="Q6" i="69"/>
  <c r="E6" i="69"/>
  <c r="P6" i="69"/>
  <c r="AO6" i="69"/>
  <c r="W6" i="69"/>
  <c r="AK6" i="69"/>
  <c r="K21" i="69"/>
  <c r="D21" i="69"/>
  <c r="Z21" i="69"/>
  <c r="AP21" i="69"/>
  <c r="AH21" i="69"/>
  <c r="T21" i="69"/>
  <c r="J21" i="69"/>
  <c r="AK21" i="69"/>
  <c r="F21" i="69"/>
  <c r="G21" i="69"/>
  <c r="AC21" i="69"/>
  <c r="W21" i="69"/>
  <c r="O21" i="69"/>
  <c r="R21" i="69"/>
  <c r="I21" i="69"/>
  <c r="H21" i="69"/>
  <c r="AL21" i="69"/>
  <c r="AI21" i="69"/>
  <c r="AA21" i="69"/>
  <c r="AD21" i="69"/>
  <c r="P21" i="69"/>
  <c r="M21" i="69"/>
  <c r="L21" i="69"/>
  <c r="AM21" i="69"/>
  <c r="AQ21" i="69"/>
  <c r="X21" i="69"/>
  <c r="V21" i="69"/>
  <c r="Y21" i="69"/>
  <c r="E21" i="69"/>
  <c r="S21" i="69"/>
  <c r="AF21" i="69"/>
  <c r="AE21" i="69"/>
  <c r="AJ21" i="69"/>
  <c r="Q21" i="69"/>
  <c r="U21" i="69"/>
  <c r="AN21" i="69"/>
  <c r="AO21" i="69"/>
  <c r="N21" i="69"/>
  <c r="AB21" i="69"/>
  <c r="AG21" i="69"/>
  <c r="G175" i="99"/>
  <c r="C27" i="70"/>
  <c r="Y16" i="70"/>
  <c r="F16" i="70"/>
  <c r="M16" i="70"/>
  <c r="AQ16" i="70"/>
  <c r="AI16" i="70"/>
  <c r="AO16" i="70"/>
  <c r="V16" i="70"/>
  <c r="AM16" i="70"/>
  <c r="T16" i="70"/>
  <c r="AJ16" i="70"/>
  <c r="J16" i="70"/>
  <c r="AD16" i="70"/>
  <c r="O16" i="70"/>
  <c r="AF16" i="70"/>
  <c r="D16" i="70"/>
  <c r="R16" i="70"/>
  <c r="AL16" i="70"/>
  <c r="AB16" i="70"/>
  <c r="S16" i="70"/>
  <c r="H16" i="70"/>
  <c r="Q16" i="70"/>
  <c r="AK16" i="70"/>
  <c r="AE16" i="70"/>
  <c r="AG16" i="70"/>
  <c r="AA16" i="70"/>
  <c r="E16" i="70"/>
  <c r="AH16" i="70"/>
  <c r="P16" i="70"/>
  <c r="AP16" i="70"/>
  <c r="AC16" i="70"/>
  <c r="N16" i="70"/>
  <c r="G16" i="70"/>
  <c r="L16" i="70"/>
  <c r="U16" i="70"/>
  <c r="K16" i="70"/>
  <c r="I16" i="70"/>
  <c r="Z16" i="70"/>
  <c r="X16" i="70"/>
  <c r="AN16" i="70"/>
  <c r="W16" i="70"/>
  <c r="G176" i="99"/>
  <c r="C28" i="70"/>
  <c r="C173" i="99"/>
  <c r="C26" i="66"/>
  <c r="B22" i="70"/>
  <c r="B58" i="70" s="1"/>
  <c r="G172" i="53"/>
  <c r="Q25" i="71"/>
  <c r="G25" i="71"/>
  <c r="M25" i="71"/>
  <c r="AA25" i="71"/>
  <c r="AK25" i="71"/>
  <c r="Y25" i="71"/>
  <c r="S25" i="71"/>
  <c r="W25" i="71"/>
  <c r="D25" i="71"/>
  <c r="O25" i="71"/>
  <c r="P25" i="71"/>
  <c r="AO25" i="71"/>
  <c r="AM25" i="71"/>
  <c r="U25" i="71"/>
  <c r="AE25" i="71"/>
  <c r="AF25" i="71"/>
  <c r="R25" i="71"/>
  <c r="T25" i="71"/>
  <c r="V25" i="71"/>
  <c r="AH25" i="71"/>
  <c r="AN25" i="71"/>
  <c r="AB25" i="71"/>
  <c r="AD25" i="71"/>
  <c r="Z25" i="71"/>
  <c r="N25" i="71"/>
  <c r="X25" i="71"/>
  <c r="AI25" i="71"/>
  <c r="I25" i="71"/>
  <c r="AQ25" i="71"/>
  <c r="AG25" i="71"/>
  <c r="E25" i="71"/>
  <c r="F25" i="71"/>
  <c r="K25" i="71"/>
  <c r="AL25" i="71"/>
  <c r="L25" i="71"/>
  <c r="AC25" i="71"/>
  <c r="AJ25" i="71"/>
  <c r="J25" i="71"/>
  <c r="H25" i="71"/>
  <c r="AP25" i="71"/>
  <c r="B36" i="69"/>
  <c r="B66" i="69" s="1"/>
  <c r="F180" i="53"/>
  <c r="D185" i="99"/>
  <c r="C42" i="67"/>
  <c r="C68" i="68"/>
  <c r="C36" i="69"/>
  <c r="C66" i="69" s="1"/>
  <c r="F179" i="99"/>
  <c r="AO21" i="71"/>
  <c r="AB21" i="71"/>
  <c r="E21" i="71"/>
  <c r="AQ21" i="71"/>
  <c r="AN21" i="71"/>
  <c r="R21" i="71"/>
  <c r="G21" i="71"/>
  <c r="AI21" i="71"/>
  <c r="X21" i="71"/>
  <c r="O21" i="71"/>
  <c r="I21" i="71"/>
  <c r="AH21" i="71"/>
  <c r="AC21" i="71"/>
  <c r="V21" i="71"/>
  <c r="AE21" i="71"/>
  <c r="Q21" i="71"/>
  <c r="AP21" i="71"/>
  <c r="AM21" i="71"/>
  <c r="AJ21" i="71"/>
  <c r="K21" i="71"/>
  <c r="Y21" i="71"/>
  <c r="F21" i="71"/>
  <c r="T21" i="71"/>
  <c r="M21" i="71"/>
  <c r="AK21" i="71"/>
  <c r="AG21" i="71"/>
  <c r="H21" i="71"/>
  <c r="J21" i="71"/>
  <c r="AA21" i="71"/>
  <c r="P21" i="71"/>
  <c r="AD21" i="71"/>
  <c r="AL21" i="71"/>
  <c r="L21" i="71"/>
  <c r="S21" i="71"/>
  <c r="N21" i="71"/>
  <c r="AF21" i="71"/>
  <c r="D21" i="71"/>
  <c r="Z21" i="71"/>
  <c r="U21" i="71"/>
  <c r="W21" i="71"/>
  <c r="AF25" i="66"/>
  <c r="G25" i="66"/>
  <c r="AI25" i="66"/>
  <c r="AL25" i="66"/>
  <c r="AM25" i="66"/>
  <c r="L25" i="66"/>
  <c r="AO25" i="66"/>
  <c r="P25" i="66"/>
  <c r="I25" i="66"/>
  <c r="M25" i="66"/>
  <c r="T25" i="66"/>
  <c r="D25" i="66"/>
  <c r="Y25" i="66"/>
  <c r="R25" i="66"/>
  <c r="V25" i="66"/>
  <c r="AB25" i="66"/>
  <c r="F25" i="66"/>
  <c r="AH25" i="66"/>
  <c r="AA25" i="66"/>
  <c r="AE25" i="66"/>
  <c r="AJ25" i="66"/>
  <c r="O25" i="66"/>
  <c r="AQ25" i="66"/>
  <c r="AK25" i="66"/>
  <c r="AN25" i="66"/>
  <c r="E25" i="66"/>
  <c r="X25" i="66"/>
  <c r="H25" i="66"/>
  <c r="J25" i="66"/>
  <c r="K25" i="66"/>
  <c r="N25" i="66"/>
  <c r="AG25" i="66"/>
  <c r="Q25" i="66"/>
  <c r="S25" i="66"/>
  <c r="U25" i="66"/>
  <c r="Z25" i="66"/>
  <c r="AC25" i="66"/>
  <c r="AD25" i="66"/>
  <c r="W25" i="66"/>
  <c r="AP25" i="66"/>
  <c r="J72" i="68"/>
  <c r="D72" i="68"/>
  <c r="AA72" i="68"/>
  <c r="U72" i="68"/>
  <c r="AH72" i="68"/>
  <c r="Z72" i="68"/>
  <c r="R72" i="68"/>
  <c r="G72" i="68"/>
  <c r="AI72" i="68"/>
  <c r="AC72" i="68"/>
  <c r="N72" i="68"/>
  <c r="C72" i="68"/>
  <c r="P72" i="68"/>
  <c r="AQ72" i="68"/>
  <c r="AK72" i="68"/>
  <c r="AL72" i="68"/>
  <c r="F72" i="68"/>
  <c r="Y72" i="68"/>
  <c r="K72" i="68"/>
  <c r="E72" i="68"/>
  <c r="Q72" i="68"/>
  <c r="O72" i="68"/>
  <c r="AG72" i="68"/>
  <c r="T72" i="68"/>
  <c r="AD72" i="68"/>
  <c r="AM72" i="68"/>
  <c r="X72" i="68"/>
  <c r="AO72" i="68"/>
  <c r="AB72" i="68"/>
  <c r="H72" i="68"/>
  <c r="V72" i="68"/>
  <c r="AF72" i="68"/>
  <c r="I72" i="68"/>
  <c r="AJ72" i="68"/>
  <c r="AE72" i="68"/>
  <c r="AP72" i="68"/>
  <c r="AN72" i="68"/>
  <c r="S72" i="68"/>
  <c r="L72" i="68"/>
  <c r="M72" i="68"/>
  <c r="W72" i="68"/>
  <c r="F180" i="99"/>
  <c r="C35" i="69"/>
  <c r="B31" i="66"/>
  <c r="B71" i="66" s="1"/>
  <c r="C185" i="53"/>
  <c r="L6" i="71"/>
  <c r="M6" i="71"/>
  <c r="AO6" i="71"/>
  <c r="G6" i="71"/>
  <c r="AC6" i="71"/>
  <c r="T6" i="71"/>
  <c r="V6" i="71"/>
  <c r="F6" i="71"/>
  <c r="Y6" i="71"/>
  <c r="P6" i="71"/>
  <c r="AB6" i="71"/>
  <c r="AE6" i="71"/>
  <c r="O6" i="71"/>
  <c r="AQ6" i="71"/>
  <c r="AH6" i="71"/>
  <c r="K6" i="71"/>
  <c r="E6" i="71"/>
  <c r="AG6" i="71"/>
  <c r="Z6" i="71"/>
  <c r="AK6" i="71"/>
  <c r="U6" i="71"/>
  <c r="N6" i="71"/>
  <c r="AP6" i="71"/>
  <c r="I6" i="71"/>
  <c r="Q6" i="71"/>
  <c r="AD6" i="71"/>
  <c r="W6" i="71"/>
  <c r="S6" i="71"/>
  <c r="AA6" i="71"/>
  <c r="D6" i="71"/>
  <c r="AM6" i="71"/>
  <c r="AF6" i="71"/>
  <c r="AL6" i="71"/>
  <c r="J6" i="71"/>
  <c r="R6" i="71"/>
  <c r="AJ6" i="71"/>
  <c r="AN6" i="71"/>
  <c r="X6" i="71"/>
  <c r="H6" i="71"/>
  <c r="AI6" i="71"/>
  <c r="F128" i="100"/>
  <c r="C70" i="68"/>
  <c r="AA70" i="68"/>
  <c r="AD70" i="68"/>
  <c r="AB70" i="68"/>
  <c r="AO70" i="68"/>
  <c r="G70" i="68"/>
  <c r="AJ70" i="68"/>
  <c r="AM70" i="68"/>
  <c r="F70" i="68"/>
  <c r="S70" i="68"/>
  <c r="P70" i="68"/>
  <c r="K70" i="68"/>
  <c r="M70" i="68"/>
  <c r="AF70" i="68"/>
  <c r="W70" i="68"/>
  <c r="AP70" i="68"/>
  <c r="Q70" i="68"/>
  <c r="U70" i="68"/>
  <c r="E70" i="68"/>
  <c r="O70" i="68"/>
  <c r="J70" i="68"/>
  <c r="Y70" i="68"/>
  <c r="T70" i="68"/>
  <c r="V70" i="68"/>
  <c r="I70" i="68"/>
  <c r="AQ70" i="68"/>
  <c r="R70" i="68"/>
  <c r="AI70" i="68"/>
  <c r="AC70" i="68"/>
  <c r="AE70" i="68"/>
  <c r="AG70" i="68"/>
  <c r="Z70" i="68"/>
  <c r="D70" i="68"/>
  <c r="AL70" i="68"/>
  <c r="AN70" i="68"/>
  <c r="N70" i="68"/>
  <c r="AH70" i="68"/>
  <c r="H70" i="68"/>
  <c r="L70" i="68"/>
  <c r="X70" i="68"/>
  <c r="AK70" i="68"/>
  <c r="E116" i="100"/>
  <c r="C115" i="100"/>
  <c r="B42" i="70"/>
  <c r="B72" i="70" s="1"/>
  <c r="G186" i="53"/>
  <c r="R4" i="71"/>
  <c r="R52" i="71" s="1"/>
  <c r="H4" i="71"/>
  <c r="H52" i="71" s="1"/>
  <c r="K4" i="71"/>
  <c r="K52" i="71" s="1"/>
  <c r="O4" i="71"/>
  <c r="O52" i="71" s="1"/>
  <c r="F4" i="71"/>
  <c r="F52" i="71" s="1"/>
  <c r="Z4" i="71"/>
  <c r="Z52" i="71" s="1"/>
  <c r="Q4" i="71"/>
  <c r="Q52" i="71" s="1"/>
  <c r="T4" i="71"/>
  <c r="T52" i="71" s="1"/>
  <c r="AO4" i="71"/>
  <c r="AO52" i="71" s="1"/>
  <c r="AF4" i="71"/>
  <c r="AF52" i="71" s="1"/>
  <c r="AH4" i="71"/>
  <c r="AH52" i="71" s="1"/>
  <c r="AA4" i="71"/>
  <c r="AA52" i="71" s="1"/>
  <c r="AC4" i="71"/>
  <c r="AC52" i="71" s="1"/>
  <c r="V4" i="71"/>
  <c r="V52" i="71" s="1"/>
  <c r="AG4" i="71"/>
  <c r="AG52" i="71" s="1"/>
  <c r="AP4" i="71"/>
  <c r="AP52" i="71" s="1"/>
  <c r="AJ4" i="71"/>
  <c r="AJ52" i="71" s="1"/>
  <c r="AL4" i="71"/>
  <c r="AL52" i="71" s="1"/>
  <c r="AQ4" i="71"/>
  <c r="AQ52" i="71" s="1"/>
  <c r="AN4" i="71"/>
  <c r="AN52" i="71" s="1"/>
  <c r="P4" i="71"/>
  <c r="P52" i="71" s="1"/>
  <c r="S4" i="71"/>
  <c r="S52" i="71" s="1"/>
  <c r="C52" i="71"/>
  <c r="L4" i="71"/>
  <c r="L52" i="71" s="1"/>
  <c r="M4" i="71"/>
  <c r="M52" i="71" s="1"/>
  <c r="J4" i="71"/>
  <c r="J52" i="71" s="1"/>
  <c r="U4" i="71"/>
  <c r="U52" i="71" s="1"/>
  <c r="N4" i="71"/>
  <c r="N52" i="71" s="1"/>
  <c r="G4" i="71"/>
  <c r="G52" i="71" s="1"/>
  <c r="AD4" i="71"/>
  <c r="AD52" i="71" s="1"/>
  <c r="D4" i="71"/>
  <c r="D52" i="71" s="1"/>
  <c r="Y4" i="71"/>
  <c r="Y52" i="71" s="1"/>
  <c r="AM4" i="71"/>
  <c r="AM52" i="71" s="1"/>
  <c r="AI4" i="71"/>
  <c r="AI52" i="71" s="1"/>
  <c r="W4" i="71"/>
  <c r="W52" i="71" s="1"/>
  <c r="I4" i="71"/>
  <c r="I52" i="71" s="1"/>
  <c r="X4" i="71"/>
  <c r="X52" i="71" s="1"/>
  <c r="AB4" i="71"/>
  <c r="AB52" i="71" s="1"/>
  <c r="E4" i="71"/>
  <c r="E52" i="71" s="1"/>
  <c r="AK4" i="71"/>
  <c r="AK52" i="71" s="1"/>
  <c r="AE4" i="71"/>
  <c r="AE52" i="71" s="1"/>
  <c r="B28" i="69"/>
  <c r="B63" i="69" s="1"/>
  <c r="F177" i="53"/>
  <c r="C130" i="100"/>
  <c r="F172" i="99"/>
  <c r="C25" i="69"/>
  <c r="B33" i="70"/>
  <c r="B69" i="70" s="1"/>
  <c r="G183" i="53"/>
  <c r="C63" i="71"/>
  <c r="AJ28" i="71"/>
  <c r="AJ63" i="71" s="1"/>
  <c r="AN28" i="71"/>
  <c r="AN63" i="71" s="1"/>
  <c r="J28" i="71"/>
  <c r="J63" i="71" s="1"/>
  <c r="AB28" i="71"/>
  <c r="AB63" i="71" s="1"/>
  <c r="I28" i="71"/>
  <c r="I63" i="71" s="1"/>
  <c r="M28" i="71"/>
  <c r="M63" i="71" s="1"/>
  <c r="W28" i="71"/>
  <c r="W63" i="71" s="1"/>
  <c r="G28" i="71"/>
  <c r="G63" i="71" s="1"/>
  <c r="U28" i="71"/>
  <c r="U63" i="71" s="1"/>
  <c r="AG28" i="71"/>
  <c r="AG63" i="71" s="1"/>
  <c r="AQ28" i="71"/>
  <c r="AQ63" i="71" s="1"/>
  <c r="K28" i="71"/>
  <c r="K63" i="71" s="1"/>
  <c r="Q28" i="71"/>
  <c r="Q63" i="71" s="1"/>
  <c r="AE28" i="71"/>
  <c r="AE63" i="71" s="1"/>
  <c r="O28" i="71"/>
  <c r="O63" i="71" s="1"/>
  <c r="E28" i="71"/>
  <c r="E63" i="71" s="1"/>
  <c r="S28" i="71"/>
  <c r="S63" i="71" s="1"/>
  <c r="AC28" i="71"/>
  <c r="AC63" i="71" s="1"/>
  <c r="AO28" i="71"/>
  <c r="AO63" i="71" s="1"/>
  <c r="AK28" i="71"/>
  <c r="AK63" i="71" s="1"/>
  <c r="Y28" i="71"/>
  <c r="Y63" i="71" s="1"/>
  <c r="AA28" i="71"/>
  <c r="AA63" i="71" s="1"/>
  <c r="AM28" i="71"/>
  <c r="AM63" i="71" s="1"/>
  <c r="N28" i="71"/>
  <c r="N63" i="71" s="1"/>
  <c r="P28" i="71"/>
  <c r="P63" i="71" s="1"/>
  <c r="D28" i="71"/>
  <c r="D63" i="71" s="1"/>
  <c r="AI28" i="71"/>
  <c r="AI63" i="71" s="1"/>
  <c r="H28" i="71"/>
  <c r="H63" i="71" s="1"/>
  <c r="X28" i="71"/>
  <c r="X63" i="71" s="1"/>
  <c r="AL28" i="71"/>
  <c r="AL63" i="71" s="1"/>
  <c r="F28" i="71"/>
  <c r="F63" i="71" s="1"/>
  <c r="L28" i="71"/>
  <c r="L63" i="71" s="1"/>
  <c r="R28" i="71"/>
  <c r="R63" i="71" s="1"/>
  <c r="AH28" i="71"/>
  <c r="AH63" i="71" s="1"/>
  <c r="V28" i="71"/>
  <c r="V63" i="71" s="1"/>
  <c r="Z28" i="71"/>
  <c r="Z63" i="71" s="1"/>
  <c r="T28" i="71"/>
  <c r="T63" i="71" s="1"/>
  <c r="AD28" i="71"/>
  <c r="AD63" i="71" s="1"/>
  <c r="AF28" i="71"/>
  <c r="AF63" i="71" s="1"/>
  <c r="AP28" i="71"/>
  <c r="AP63" i="71" s="1"/>
  <c r="C23" i="66"/>
  <c r="C172" i="99"/>
  <c r="T43" i="67"/>
  <c r="G43" i="67"/>
  <c r="AG43" i="67"/>
  <c r="J43" i="67"/>
  <c r="AD43" i="67"/>
  <c r="AB43" i="67"/>
  <c r="W43" i="67"/>
  <c r="V43" i="67"/>
  <c r="K43" i="67"/>
  <c r="AI43" i="67"/>
  <c r="AJ43" i="67"/>
  <c r="AE43" i="67"/>
  <c r="AL43" i="67"/>
  <c r="AA43" i="67"/>
  <c r="S43" i="67"/>
  <c r="E43" i="67"/>
  <c r="AM43" i="67"/>
  <c r="H43" i="67"/>
  <c r="AQ43" i="67"/>
  <c r="M43" i="67"/>
  <c r="I43" i="67"/>
  <c r="X43" i="67"/>
  <c r="N43" i="67"/>
  <c r="U43" i="67"/>
  <c r="Q43" i="67"/>
  <c r="AN43" i="67"/>
  <c r="P43" i="67"/>
  <c r="AC43" i="67"/>
  <c r="Y43" i="67"/>
  <c r="Z43" i="67"/>
  <c r="AF43" i="67"/>
  <c r="AK43" i="67"/>
  <c r="AO43" i="67"/>
  <c r="AP43" i="67"/>
  <c r="R43" i="67"/>
  <c r="L43" i="67"/>
  <c r="O43" i="67"/>
  <c r="F43" i="67"/>
  <c r="D43" i="67"/>
  <c r="AH43" i="67"/>
  <c r="Y19" i="70"/>
  <c r="W19" i="70"/>
  <c r="Z19" i="70"/>
  <c r="AD19" i="70"/>
  <c r="P19" i="70"/>
  <c r="C57" i="70"/>
  <c r="AG19" i="70"/>
  <c r="AH19" i="70"/>
  <c r="AK19" i="70"/>
  <c r="F19" i="70"/>
  <c r="S19" i="70"/>
  <c r="L19" i="70"/>
  <c r="AO19" i="70"/>
  <c r="N19" i="70"/>
  <c r="G19" i="70"/>
  <c r="AE19" i="70"/>
  <c r="T19" i="70"/>
  <c r="K19" i="70"/>
  <c r="X19" i="70"/>
  <c r="R19" i="70"/>
  <c r="H19" i="70"/>
  <c r="AB19" i="70"/>
  <c r="V19" i="70"/>
  <c r="AI19" i="70"/>
  <c r="AC19" i="70"/>
  <c r="AL19" i="70"/>
  <c r="I19" i="70"/>
  <c r="AQ19" i="70"/>
  <c r="E19" i="70"/>
  <c r="U19" i="70"/>
  <c r="AN19" i="70"/>
  <c r="Q19" i="70"/>
  <c r="M19" i="70"/>
  <c r="O19" i="70"/>
  <c r="AA19" i="70"/>
  <c r="AP19" i="70"/>
  <c r="AJ19" i="70"/>
  <c r="AF19" i="70"/>
  <c r="D19" i="70"/>
  <c r="AM19" i="70"/>
  <c r="J19" i="70"/>
  <c r="G38" i="70"/>
  <c r="AI38" i="70"/>
  <c r="AI68" i="70" s="1"/>
  <c r="AK38" i="70"/>
  <c r="AF38" i="70"/>
  <c r="P38" i="70"/>
  <c r="O38" i="70"/>
  <c r="I38" i="70"/>
  <c r="D38" i="70"/>
  <c r="AO38" i="70"/>
  <c r="AP38" i="70"/>
  <c r="W38" i="70"/>
  <c r="W68" i="70" s="1"/>
  <c r="R38" i="70"/>
  <c r="K38" i="70"/>
  <c r="F38" i="70"/>
  <c r="U38" i="70"/>
  <c r="AE38" i="70"/>
  <c r="AA38" i="70"/>
  <c r="T38" i="70"/>
  <c r="AG38" i="70"/>
  <c r="AQ38" i="70"/>
  <c r="AM38" i="70"/>
  <c r="AJ38" i="70"/>
  <c r="AC38" i="70"/>
  <c r="L38" i="70"/>
  <c r="L68" i="70" s="1"/>
  <c r="X38" i="70"/>
  <c r="H38" i="70"/>
  <c r="J38" i="70"/>
  <c r="AL38" i="70"/>
  <c r="AH38" i="70"/>
  <c r="E38" i="70"/>
  <c r="Q38" i="70"/>
  <c r="S38" i="70"/>
  <c r="M38" i="70"/>
  <c r="N38" i="70"/>
  <c r="Y38" i="70"/>
  <c r="Y68" i="70" s="1"/>
  <c r="C68" i="70"/>
  <c r="Z38" i="70"/>
  <c r="AB38" i="70"/>
  <c r="V38" i="70"/>
  <c r="AN38" i="70"/>
  <c r="AD38" i="70"/>
  <c r="E182" i="99"/>
  <c r="C33" i="68"/>
  <c r="F117" i="54"/>
  <c r="B39" i="70"/>
  <c r="B73" i="70" s="1"/>
  <c r="G187" i="53"/>
  <c r="B19" i="69"/>
  <c r="B57" i="69" s="1"/>
  <c r="F171" i="53"/>
  <c r="C22" i="66"/>
  <c r="C171" i="99"/>
  <c r="C10" i="67"/>
  <c r="D167" i="99"/>
  <c r="G117" i="100"/>
  <c r="P13" i="69"/>
  <c r="M13" i="69"/>
  <c r="AP13" i="69"/>
  <c r="J13" i="69"/>
  <c r="S13" i="69"/>
  <c r="X13" i="69"/>
  <c r="V13" i="69"/>
  <c r="D13" i="69"/>
  <c r="AB13" i="69"/>
  <c r="AK13" i="69"/>
  <c r="AF13" i="69"/>
  <c r="AE13" i="69"/>
  <c r="G13" i="69"/>
  <c r="K13" i="69"/>
  <c r="F13" i="69"/>
  <c r="AN13" i="69"/>
  <c r="AO13" i="69"/>
  <c r="Q13" i="69"/>
  <c r="AC13" i="69"/>
  <c r="T13" i="69"/>
  <c r="L13" i="69"/>
  <c r="E13" i="69"/>
  <c r="Z13" i="69"/>
  <c r="O13" i="69"/>
  <c r="Y13" i="69"/>
  <c r="U13" i="69"/>
  <c r="N13" i="69"/>
  <c r="AI13" i="69"/>
  <c r="AH13" i="69"/>
  <c r="AL13" i="69"/>
  <c r="AD13" i="69"/>
  <c r="W13" i="69"/>
  <c r="I13" i="69"/>
  <c r="R13" i="69"/>
  <c r="AQ13" i="69"/>
  <c r="H13" i="69"/>
  <c r="AM13" i="69"/>
  <c r="AG13" i="69"/>
  <c r="AA13" i="69"/>
  <c r="AJ13" i="69"/>
  <c r="G121" i="100"/>
  <c r="F128" i="54"/>
  <c r="B14" i="69"/>
  <c r="B55" i="69" s="1"/>
  <c r="F169" i="53"/>
  <c r="L37" i="66"/>
  <c r="E37" i="66"/>
  <c r="AH37" i="66"/>
  <c r="R37" i="66"/>
  <c r="T37" i="66"/>
  <c r="AD37" i="66"/>
  <c r="AG37" i="66"/>
  <c r="Z37" i="66"/>
  <c r="J37" i="66"/>
  <c r="AM37" i="66"/>
  <c r="AP37" i="66"/>
  <c r="AI37" i="66"/>
  <c r="K37" i="66"/>
  <c r="H37" i="66"/>
  <c r="M37" i="66"/>
  <c r="F37" i="66"/>
  <c r="D37" i="66"/>
  <c r="S37" i="66"/>
  <c r="X37" i="66"/>
  <c r="AE37" i="66"/>
  <c r="Y37" i="66"/>
  <c r="AA37" i="66"/>
  <c r="AC37" i="66"/>
  <c r="AF37" i="66"/>
  <c r="AO37" i="66"/>
  <c r="AQ37" i="66"/>
  <c r="AJ37" i="66"/>
  <c r="AN37" i="66"/>
  <c r="N37" i="66"/>
  <c r="G37" i="66"/>
  <c r="AK37" i="66"/>
  <c r="U37" i="66"/>
  <c r="W37" i="66"/>
  <c r="Q37" i="66"/>
  <c r="AL37" i="66"/>
  <c r="O37" i="66"/>
  <c r="I37" i="66"/>
  <c r="AB37" i="66"/>
  <c r="P37" i="66"/>
  <c r="V37" i="66"/>
  <c r="X35" i="70"/>
  <c r="X67" i="70" s="1"/>
  <c r="AQ35" i="70"/>
  <c r="AQ67" i="70" s="1"/>
  <c r="AK35" i="70"/>
  <c r="AK67" i="70" s="1"/>
  <c r="J35" i="70"/>
  <c r="J67" i="70" s="1"/>
  <c r="V35" i="70"/>
  <c r="V67" i="70" s="1"/>
  <c r="L35" i="70"/>
  <c r="L67" i="70" s="1"/>
  <c r="AG35" i="70"/>
  <c r="AG67" i="70" s="1"/>
  <c r="H35" i="70"/>
  <c r="H67" i="70" s="1"/>
  <c r="K35" i="70"/>
  <c r="K67" i="70" s="1"/>
  <c r="AF35" i="70"/>
  <c r="AF67" i="70" s="1"/>
  <c r="W35" i="70"/>
  <c r="W67" i="70" s="1"/>
  <c r="T35" i="70"/>
  <c r="T67" i="70" s="1"/>
  <c r="AP35" i="70"/>
  <c r="AP67" i="70" s="1"/>
  <c r="Q35" i="70"/>
  <c r="Q67" i="70" s="1"/>
  <c r="U35" i="70"/>
  <c r="U67" i="70" s="1"/>
  <c r="M35" i="70"/>
  <c r="M67" i="70" s="1"/>
  <c r="AB35" i="70"/>
  <c r="AB67" i="70" s="1"/>
  <c r="D35" i="70"/>
  <c r="D67" i="70" s="1"/>
  <c r="Z35" i="70"/>
  <c r="Z67" i="70" s="1"/>
  <c r="AD35" i="70"/>
  <c r="AD67" i="70" s="1"/>
  <c r="AL35" i="70"/>
  <c r="AL67" i="70" s="1"/>
  <c r="AJ35" i="70"/>
  <c r="AJ67" i="70" s="1"/>
  <c r="G35" i="70"/>
  <c r="G67" i="70" s="1"/>
  <c r="AI35" i="70"/>
  <c r="AI67" i="70" s="1"/>
  <c r="AM35" i="70"/>
  <c r="AM67" i="70" s="1"/>
  <c r="N35" i="70"/>
  <c r="N67" i="70" s="1"/>
  <c r="C67" i="70"/>
  <c r="P35" i="70"/>
  <c r="P67" i="70" s="1"/>
  <c r="I35" i="70"/>
  <c r="I67" i="70" s="1"/>
  <c r="AC35" i="70"/>
  <c r="AC67" i="70" s="1"/>
  <c r="AN35" i="70"/>
  <c r="AN67" i="70" s="1"/>
  <c r="F35" i="70"/>
  <c r="F67" i="70" s="1"/>
  <c r="Y35" i="70"/>
  <c r="Y67" i="70" s="1"/>
  <c r="R35" i="70"/>
  <c r="R67" i="70" s="1"/>
  <c r="E35" i="70"/>
  <c r="E67" i="70" s="1"/>
  <c r="S35" i="70"/>
  <c r="S67" i="70" s="1"/>
  <c r="O35" i="70"/>
  <c r="O67" i="70" s="1"/>
  <c r="AH35" i="70"/>
  <c r="AH67" i="70" s="1"/>
  <c r="AA35" i="70"/>
  <c r="AA67" i="70" s="1"/>
  <c r="AE35" i="70"/>
  <c r="AE67" i="70" s="1"/>
  <c r="AO35" i="70"/>
  <c r="AO67" i="70" s="1"/>
  <c r="C19" i="68"/>
  <c r="E170" i="99"/>
  <c r="F116" i="54"/>
  <c r="B38" i="67"/>
  <c r="B68" i="67" s="1"/>
  <c r="D182" i="53"/>
  <c r="B22" i="69"/>
  <c r="B58" i="69" s="1"/>
  <c r="F172" i="53"/>
  <c r="G19" i="71"/>
  <c r="AF19" i="71"/>
  <c r="AG19" i="71"/>
  <c r="E19" i="71"/>
  <c r="AJ19" i="71"/>
  <c r="W19" i="71"/>
  <c r="J19" i="71"/>
  <c r="L19" i="71"/>
  <c r="F19" i="71"/>
  <c r="AO19" i="71"/>
  <c r="AE19" i="71"/>
  <c r="T19" i="71"/>
  <c r="V19" i="71"/>
  <c r="AB19" i="71"/>
  <c r="N19" i="71"/>
  <c r="AM19" i="71"/>
  <c r="AD19" i="71"/>
  <c r="AH19" i="71"/>
  <c r="I19" i="71"/>
  <c r="Q19" i="71"/>
  <c r="X19" i="71"/>
  <c r="AI19" i="71"/>
  <c r="Z19" i="71"/>
  <c r="AN19" i="71"/>
  <c r="AA19" i="71"/>
  <c r="K19" i="71"/>
  <c r="R19" i="71"/>
  <c r="O19" i="71"/>
  <c r="AQ19" i="71"/>
  <c r="AK19" i="71"/>
  <c r="H19" i="71"/>
  <c r="M19" i="71"/>
  <c r="D19" i="71"/>
  <c r="P19" i="71"/>
  <c r="AP19" i="71"/>
  <c r="U19" i="71"/>
  <c r="Y19" i="71"/>
  <c r="AC19" i="71"/>
  <c r="AL19" i="71"/>
  <c r="S19" i="71"/>
  <c r="C57" i="71"/>
  <c r="C10" i="66"/>
  <c r="C167" i="99"/>
  <c r="D177" i="99"/>
  <c r="C29" i="67"/>
  <c r="J17" i="70"/>
  <c r="G17" i="70"/>
  <c r="D17" i="70"/>
  <c r="AC17" i="70"/>
  <c r="AP17" i="70"/>
  <c r="AM17" i="70"/>
  <c r="N17" i="70"/>
  <c r="R17" i="70"/>
  <c r="AE17" i="70"/>
  <c r="AL17" i="70"/>
  <c r="Q17" i="70"/>
  <c r="AO17" i="70"/>
  <c r="AO56" i="70" s="1"/>
  <c r="AH17" i="70"/>
  <c r="X17" i="70"/>
  <c r="AN17" i="70"/>
  <c r="V17" i="70"/>
  <c r="S17" i="70"/>
  <c r="M17" i="70"/>
  <c r="T17" i="70"/>
  <c r="AG17" i="70"/>
  <c r="AA17" i="70"/>
  <c r="Y17" i="70"/>
  <c r="AF17" i="70"/>
  <c r="E17" i="70"/>
  <c r="O17" i="70"/>
  <c r="AK17" i="70"/>
  <c r="AQ17" i="70"/>
  <c r="H17" i="70"/>
  <c r="AB17" i="70"/>
  <c r="P17" i="70"/>
  <c r="C56" i="70"/>
  <c r="F17" i="70"/>
  <c r="K17" i="70"/>
  <c r="U17" i="70"/>
  <c r="W17" i="70"/>
  <c r="AD17" i="70"/>
  <c r="L17" i="70"/>
  <c r="AI17" i="70"/>
  <c r="AJ17" i="70"/>
  <c r="Z17" i="70"/>
  <c r="I17" i="70"/>
  <c r="C30" i="69"/>
  <c r="F178" i="99"/>
  <c r="B35" i="67"/>
  <c r="B67" i="67" s="1"/>
  <c r="D181" i="53"/>
  <c r="B14" i="70"/>
  <c r="B55" i="70" s="1"/>
  <c r="G169" i="53"/>
  <c r="D117" i="54"/>
  <c r="B39" i="66"/>
  <c r="B73" i="66" s="1"/>
  <c r="C187" i="53"/>
  <c r="G20" i="66"/>
  <c r="AI20" i="66"/>
  <c r="AK20" i="66"/>
  <c r="AD20" i="66"/>
  <c r="Y20" i="66"/>
  <c r="O20" i="66"/>
  <c r="I20" i="66"/>
  <c r="K20" i="66"/>
  <c r="AN20" i="66"/>
  <c r="AH20" i="66"/>
  <c r="W20" i="66"/>
  <c r="R20" i="66"/>
  <c r="T20" i="66"/>
  <c r="M20" i="66"/>
  <c r="AQ20" i="66"/>
  <c r="AE20" i="66"/>
  <c r="AA20" i="66"/>
  <c r="AC20" i="66"/>
  <c r="V20" i="66"/>
  <c r="E20" i="66"/>
  <c r="AM20" i="66"/>
  <c r="AJ20" i="66"/>
  <c r="AL20" i="66"/>
  <c r="AF20" i="66"/>
  <c r="N20" i="66"/>
  <c r="H20" i="66"/>
  <c r="J20" i="66"/>
  <c r="D20" i="66"/>
  <c r="AO20" i="66"/>
  <c r="X20" i="66"/>
  <c r="Q20" i="66"/>
  <c r="S20" i="66"/>
  <c r="L20" i="66"/>
  <c r="F20" i="66"/>
  <c r="AG20" i="66"/>
  <c r="U20" i="66"/>
  <c r="P20" i="66"/>
  <c r="AP20" i="66"/>
  <c r="Z20" i="66"/>
  <c r="AB20" i="66"/>
  <c r="C23" i="67"/>
  <c r="D172" i="99"/>
  <c r="C33" i="70"/>
  <c r="G182" i="99"/>
  <c r="C119" i="54"/>
  <c r="C119" i="100"/>
  <c r="C177" i="99"/>
  <c r="C29" i="66"/>
  <c r="J7" i="67"/>
  <c r="AG7" i="67"/>
  <c r="AK7" i="67"/>
  <c r="Q7" i="67"/>
  <c r="AF7" i="67"/>
  <c r="R7" i="67"/>
  <c r="AQ7" i="67"/>
  <c r="N7" i="67"/>
  <c r="AD7" i="67"/>
  <c r="I7" i="67"/>
  <c r="Z7" i="67"/>
  <c r="K7" i="67"/>
  <c r="AA7" i="67"/>
  <c r="AO7" i="67"/>
  <c r="V7" i="67"/>
  <c r="AH7" i="67"/>
  <c r="T7" i="67"/>
  <c r="AM7" i="67"/>
  <c r="G7" i="67"/>
  <c r="AI7" i="67"/>
  <c r="AP7" i="67"/>
  <c r="AC7" i="67"/>
  <c r="P7" i="67"/>
  <c r="S7" i="67"/>
  <c r="D7" i="67"/>
  <c r="O7" i="67"/>
  <c r="M7" i="67"/>
  <c r="AN7" i="67"/>
  <c r="H7" i="67"/>
  <c r="W7" i="67"/>
  <c r="X7" i="67"/>
  <c r="Y7" i="67"/>
  <c r="E7" i="67"/>
  <c r="U7" i="67"/>
  <c r="AJ7" i="67"/>
  <c r="F7" i="67"/>
  <c r="AL7" i="67"/>
  <c r="AB7" i="67"/>
  <c r="AE7" i="67"/>
  <c r="L7" i="67"/>
  <c r="W12" i="69"/>
  <c r="G12" i="69"/>
  <c r="AG12" i="69"/>
  <c r="Q12" i="69"/>
  <c r="AL12" i="69"/>
  <c r="AC12" i="69"/>
  <c r="L12" i="69"/>
  <c r="R12" i="69"/>
  <c r="AF12" i="69"/>
  <c r="Z12" i="69"/>
  <c r="AB12" i="69"/>
  <c r="S12" i="69"/>
  <c r="AP12" i="69"/>
  <c r="I12" i="69"/>
  <c r="AH12" i="69"/>
  <c r="Y12" i="69"/>
  <c r="D12" i="69"/>
  <c r="O12" i="69"/>
  <c r="T12" i="69"/>
  <c r="AO12" i="69"/>
  <c r="E12" i="69"/>
  <c r="AM12" i="69"/>
  <c r="M12" i="69"/>
  <c r="AN12" i="69"/>
  <c r="K12" i="69"/>
  <c r="AJ12" i="69"/>
  <c r="J12" i="69"/>
  <c r="AD12" i="69"/>
  <c r="H12" i="69"/>
  <c r="AK12" i="69"/>
  <c r="P12" i="69"/>
  <c r="AI12" i="69"/>
  <c r="U12" i="69"/>
  <c r="N12" i="69"/>
  <c r="AA12" i="69"/>
  <c r="V12" i="69"/>
  <c r="AE12" i="69"/>
  <c r="AQ12" i="69"/>
  <c r="F12" i="69"/>
  <c r="X12" i="69"/>
  <c r="G178" i="53"/>
  <c r="B29" i="70"/>
  <c r="B64" i="70" s="1"/>
  <c r="C27" i="67"/>
  <c r="D175" i="99"/>
  <c r="B10" i="69"/>
  <c r="B54" i="69" s="1"/>
  <c r="F168" i="53"/>
  <c r="C185" i="99"/>
  <c r="C42" i="66"/>
  <c r="D165" i="99"/>
  <c r="C4" i="67"/>
  <c r="F174" i="99"/>
  <c r="C32" i="69"/>
  <c r="B34" i="70"/>
  <c r="B70" i="70" s="1"/>
  <c r="G184" i="53"/>
  <c r="B35" i="69"/>
  <c r="B67" i="69" s="1"/>
  <c r="F181" i="53"/>
  <c r="AA8" i="66"/>
  <c r="T8" i="66"/>
  <c r="V8" i="66"/>
  <c r="F8" i="66"/>
  <c r="AJ8" i="66"/>
  <c r="AI8" i="66"/>
  <c r="AL8" i="66"/>
  <c r="E8" i="66"/>
  <c r="AP8" i="66"/>
  <c r="G8" i="66"/>
  <c r="AQ8" i="66"/>
  <c r="L8" i="66"/>
  <c r="N8" i="66"/>
  <c r="H8" i="66"/>
  <c r="I8" i="66"/>
  <c r="U8" i="66"/>
  <c r="W8" i="66"/>
  <c r="Q8" i="66"/>
  <c r="R8" i="66"/>
  <c r="AD8" i="66"/>
  <c r="AF8" i="66"/>
  <c r="Z8" i="66"/>
  <c r="AB8" i="66"/>
  <c r="AM8" i="66"/>
  <c r="AO8" i="66"/>
  <c r="P8" i="66"/>
  <c r="AK8" i="66"/>
  <c r="M8" i="66"/>
  <c r="O8" i="66"/>
  <c r="Y8" i="66"/>
  <c r="K8" i="66"/>
  <c r="J8" i="66"/>
  <c r="AE8" i="66"/>
  <c r="X8" i="66"/>
  <c r="AH8" i="66"/>
  <c r="S8" i="66"/>
  <c r="AC8" i="66"/>
  <c r="AN8" i="66"/>
  <c r="AG8" i="66"/>
  <c r="D8" i="66"/>
  <c r="N15" i="67"/>
  <c r="P15" i="67"/>
  <c r="S15" i="67"/>
  <c r="U15" i="67"/>
  <c r="AI15" i="67"/>
  <c r="W15" i="67"/>
  <c r="AA15" i="67"/>
  <c r="AC15" i="67"/>
  <c r="AE15" i="67"/>
  <c r="D15" i="67"/>
  <c r="J15" i="67"/>
  <c r="AF15" i="67"/>
  <c r="AK15" i="67"/>
  <c r="AM15" i="67"/>
  <c r="AQ15" i="67"/>
  <c r="R15" i="67"/>
  <c r="AO15" i="67"/>
  <c r="G15" i="67"/>
  <c r="I15" i="67"/>
  <c r="L15" i="67"/>
  <c r="Z15" i="67"/>
  <c r="O15" i="67"/>
  <c r="Q15" i="67"/>
  <c r="T15" i="67"/>
  <c r="V15" i="67"/>
  <c r="AH15" i="67"/>
  <c r="Y15" i="67"/>
  <c r="AB15" i="67"/>
  <c r="AD15" i="67"/>
  <c r="AG15" i="67"/>
  <c r="AP15" i="67"/>
  <c r="AJ15" i="67"/>
  <c r="AL15" i="67"/>
  <c r="AN15" i="67"/>
  <c r="M15" i="67"/>
  <c r="E15" i="67"/>
  <c r="F15" i="67"/>
  <c r="H15" i="67"/>
  <c r="K15" i="67"/>
  <c r="X15" i="67"/>
  <c r="V3" i="70"/>
  <c r="V51" i="70" s="1"/>
  <c r="R3" i="70"/>
  <c r="R51" i="70" s="1"/>
  <c r="AA3" i="70"/>
  <c r="AA51" i="70" s="1"/>
  <c r="W3" i="70"/>
  <c r="W51" i="70" s="1"/>
  <c r="AE3" i="70"/>
  <c r="AE51" i="70" s="1"/>
  <c r="U3" i="70"/>
  <c r="U51" i="70" s="1"/>
  <c r="AH3" i="70"/>
  <c r="AH51" i="70" s="1"/>
  <c r="AC3" i="70"/>
  <c r="AC51" i="70" s="1"/>
  <c r="AQ3" i="70"/>
  <c r="AQ51" i="70" s="1"/>
  <c r="K3" i="70"/>
  <c r="K51" i="70" s="1"/>
  <c r="Z3" i="70"/>
  <c r="Z51" i="70" s="1"/>
  <c r="Q3" i="70"/>
  <c r="Q51" i="70" s="1"/>
  <c r="N3" i="70"/>
  <c r="N51" i="70" s="1"/>
  <c r="I3" i="70"/>
  <c r="I51" i="70" s="1"/>
  <c r="G3" i="70"/>
  <c r="G51" i="70" s="1"/>
  <c r="AL3" i="70"/>
  <c r="AL51" i="70" s="1"/>
  <c r="J3" i="70"/>
  <c r="J51" i="70" s="1"/>
  <c r="Y3" i="70"/>
  <c r="Y51" i="70" s="1"/>
  <c r="AB3" i="70"/>
  <c r="AB51" i="70" s="1"/>
  <c r="O3" i="70"/>
  <c r="O51" i="70" s="1"/>
  <c r="F3" i="70"/>
  <c r="F51" i="70" s="1"/>
  <c r="C51" i="70"/>
  <c r="AK3" i="70"/>
  <c r="AK51" i="70" s="1"/>
  <c r="L3" i="70"/>
  <c r="L51" i="70" s="1"/>
  <c r="E3" i="70"/>
  <c r="E51" i="70" s="1"/>
  <c r="AN3" i="70"/>
  <c r="AN51" i="70" s="1"/>
  <c r="H3" i="70"/>
  <c r="H51" i="70" s="1"/>
  <c r="AF3" i="70"/>
  <c r="AF51" i="70" s="1"/>
  <c r="M3" i="70"/>
  <c r="M51" i="70" s="1"/>
  <c r="AM3" i="70"/>
  <c r="AM51" i="70" s="1"/>
  <c r="P3" i="70"/>
  <c r="P51" i="70" s="1"/>
  <c r="S3" i="70"/>
  <c r="S51" i="70" s="1"/>
  <c r="AG3" i="70"/>
  <c r="AG51" i="70" s="1"/>
  <c r="D3" i="70"/>
  <c r="D51" i="70" s="1"/>
  <c r="AI3" i="70"/>
  <c r="AI51" i="70" s="1"/>
  <c r="X3" i="70"/>
  <c r="X51" i="70" s="1"/>
  <c r="T3" i="70"/>
  <c r="T51" i="70" s="1"/>
  <c r="AP3" i="70"/>
  <c r="AP51" i="70" s="1"/>
  <c r="AJ3" i="70"/>
  <c r="AJ51" i="70" s="1"/>
  <c r="AO3" i="70"/>
  <c r="AO51" i="70" s="1"/>
  <c r="AD3" i="70"/>
  <c r="AD51" i="70" s="1"/>
  <c r="F121" i="100"/>
  <c r="B33" i="67"/>
  <c r="B69" i="67" s="1"/>
  <c r="D183" i="53"/>
  <c r="AD35" i="71"/>
  <c r="AD67" i="71" s="1"/>
  <c r="S35" i="71"/>
  <c r="S67" i="71" s="1"/>
  <c r="T35" i="71"/>
  <c r="T67" i="71" s="1"/>
  <c r="L35" i="71"/>
  <c r="L67" i="71" s="1"/>
  <c r="AB35" i="71"/>
  <c r="AB67" i="71" s="1"/>
  <c r="AL35" i="71"/>
  <c r="AL67" i="71" s="1"/>
  <c r="AA35" i="71"/>
  <c r="AA67" i="71" s="1"/>
  <c r="AG35" i="71"/>
  <c r="AG67" i="71" s="1"/>
  <c r="Y35" i="71"/>
  <c r="Y67" i="71" s="1"/>
  <c r="AO35" i="71"/>
  <c r="AO67" i="71" s="1"/>
  <c r="G35" i="71"/>
  <c r="G67" i="71" s="1"/>
  <c r="AI35" i="71"/>
  <c r="AI67" i="71" s="1"/>
  <c r="I35" i="71"/>
  <c r="I67" i="71" s="1"/>
  <c r="AK35" i="71"/>
  <c r="AK67" i="71" s="1"/>
  <c r="Q35" i="71"/>
  <c r="Q67" i="71" s="1"/>
  <c r="O35" i="71"/>
  <c r="O67" i="71" s="1"/>
  <c r="AQ35" i="71"/>
  <c r="AQ67" i="71" s="1"/>
  <c r="U35" i="71"/>
  <c r="U67" i="71" s="1"/>
  <c r="M35" i="71"/>
  <c r="M67" i="71" s="1"/>
  <c r="AC35" i="71"/>
  <c r="AC67" i="71" s="1"/>
  <c r="C67" i="71"/>
  <c r="W35" i="71"/>
  <c r="W67" i="71" s="1"/>
  <c r="E35" i="71"/>
  <c r="E67" i="71" s="1"/>
  <c r="AH35" i="71"/>
  <c r="AH67" i="71" s="1"/>
  <c r="Z35" i="71"/>
  <c r="Z67" i="71" s="1"/>
  <c r="AP35" i="71"/>
  <c r="AP67" i="71" s="1"/>
  <c r="F35" i="71"/>
  <c r="F67" i="71" s="1"/>
  <c r="AE35" i="71"/>
  <c r="AE67" i="71" s="1"/>
  <c r="R35" i="71"/>
  <c r="R67" i="71" s="1"/>
  <c r="J35" i="71"/>
  <c r="J67" i="71" s="1"/>
  <c r="AN35" i="71"/>
  <c r="AN67" i="71" s="1"/>
  <c r="N35" i="71"/>
  <c r="N67" i="71" s="1"/>
  <c r="AM35" i="71"/>
  <c r="AM67" i="71" s="1"/>
  <c r="AF35" i="71"/>
  <c r="AF67" i="71" s="1"/>
  <c r="X35" i="71"/>
  <c r="X67" i="71" s="1"/>
  <c r="D35" i="71"/>
  <c r="D67" i="71" s="1"/>
  <c r="V35" i="71"/>
  <c r="V67" i="71" s="1"/>
  <c r="K35" i="71"/>
  <c r="K67" i="71" s="1"/>
  <c r="H35" i="71"/>
  <c r="H67" i="71" s="1"/>
  <c r="AJ35" i="71"/>
  <c r="AJ67" i="71" s="1"/>
  <c r="P35" i="71"/>
  <c r="P67" i="71" s="1"/>
  <c r="D119" i="100"/>
  <c r="O12" i="66"/>
  <c r="J12" i="66"/>
  <c r="L12" i="66"/>
  <c r="AO12" i="66"/>
  <c r="Z12" i="66"/>
  <c r="W12" i="66"/>
  <c r="S12" i="66"/>
  <c r="U12" i="66"/>
  <c r="E12" i="66"/>
  <c r="AI12" i="66"/>
  <c r="AE12" i="66"/>
  <c r="AB12" i="66"/>
  <c r="AD12" i="66"/>
  <c r="N12" i="66"/>
  <c r="F12" i="66"/>
  <c r="AM12" i="66"/>
  <c r="AK12" i="66"/>
  <c r="AN12" i="66"/>
  <c r="X12" i="66"/>
  <c r="P12" i="66"/>
  <c r="I12" i="66"/>
  <c r="K12" i="66"/>
  <c r="D12" i="66"/>
  <c r="AG12" i="66"/>
  <c r="Y12" i="66"/>
  <c r="R12" i="66"/>
  <c r="T12" i="66"/>
  <c r="M12" i="66"/>
  <c r="AP12" i="66"/>
  <c r="AH12" i="66"/>
  <c r="AA12" i="66"/>
  <c r="AC12" i="66"/>
  <c r="V12" i="66"/>
  <c r="H12" i="66"/>
  <c r="AQ12" i="66"/>
  <c r="G12" i="66"/>
  <c r="AJ12" i="66"/>
  <c r="AL12" i="66"/>
  <c r="AF12" i="66"/>
  <c r="Q12" i="66"/>
  <c r="D176" i="99"/>
  <c r="C28" i="67"/>
  <c r="AN15" i="70"/>
  <c r="Y15" i="70"/>
  <c r="AJ15" i="70"/>
  <c r="L15" i="70"/>
  <c r="I15" i="70"/>
  <c r="Z15" i="70"/>
  <c r="X15" i="70"/>
  <c r="K15" i="70"/>
  <c r="V15" i="70"/>
  <c r="Q15" i="70"/>
  <c r="E15" i="70"/>
  <c r="AG15" i="70"/>
  <c r="T15" i="70"/>
  <c r="AM15" i="70"/>
  <c r="AB15" i="70"/>
  <c r="O15" i="70"/>
  <c r="S15" i="70"/>
  <c r="AE15" i="70"/>
  <c r="AO15" i="70"/>
  <c r="U15" i="70"/>
  <c r="AI15" i="70"/>
  <c r="J15" i="70"/>
  <c r="G15" i="70"/>
  <c r="AL15" i="70"/>
  <c r="D15" i="70"/>
  <c r="R15" i="70"/>
  <c r="P15" i="70"/>
  <c r="H15" i="70"/>
  <c r="N15" i="70"/>
  <c r="AH15" i="70"/>
  <c r="AA15" i="70"/>
  <c r="W15" i="70"/>
  <c r="AP15" i="70"/>
  <c r="AQ15" i="70"/>
  <c r="AF15" i="70"/>
  <c r="AC15" i="70"/>
  <c r="AD15" i="70"/>
  <c r="F15" i="70"/>
  <c r="AK15" i="70"/>
  <c r="M15" i="70"/>
  <c r="N71" i="68"/>
  <c r="AQ71" i="68"/>
  <c r="AJ71" i="68"/>
  <c r="AL71" i="68"/>
  <c r="AD71" i="68"/>
  <c r="X71" i="68"/>
  <c r="H71" i="68"/>
  <c r="J71" i="68"/>
  <c r="D71" i="68"/>
  <c r="AF71" i="68"/>
  <c r="G71" i="68"/>
  <c r="AG71" i="68"/>
  <c r="Q71" i="68"/>
  <c r="S71" i="68"/>
  <c r="AN71" i="68"/>
  <c r="C71" i="68"/>
  <c r="O71" i="68"/>
  <c r="AP71" i="68"/>
  <c r="Z71" i="68"/>
  <c r="AB71" i="68"/>
  <c r="AO71" i="68"/>
  <c r="W71" i="68"/>
  <c r="F71" i="68"/>
  <c r="AI71" i="68"/>
  <c r="AK71" i="68"/>
  <c r="L71" i="68"/>
  <c r="AE71" i="68"/>
  <c r="P71" i="68"/>
  <c r="I71" i="68"/>
  <c r="K71" i="68"/>
  <c r="M71" i="68"/>
  <c r="AM71" i="68"/>
  <c r="Y71" i="68"/>
  <c r="R71" i="68"/>
  <c r="T71" i="68"/>
  <c r="U71" i="68"/>
  <c r="E71" i="68"/>
  <c r="AH71" i="68"/>
  <c r="AA71" i="68"/>
  <c r="AC71" i="68"/>
  <c r="V71" i="68"/>
  <c r="U18" i="69"/>
  <c r="T18" i="69"/>
  <c r="S18" i="69"/>
  <c r="W18" i="69"/>
  <c r="AN18" i="69"/>
  <c r="AC18" i="69"/>
  <c r="AD18" i="69"/>
  <c r="AF18" i="69"/>
  <c r="AH18" i="69"/>
  <c r="AO18" i="69"/>
  <c r="AK18" i="69"/>
  <c r="AM18" i="69"/>
  <c r="AQ18" i="69"/>
  <c r="L18" i="69"/>
  <c r="O18" i="69"/>
  <c r="I18" i="69"/>
  <c r="F18" i="69"/>
  <c r="H18" i="69"/>
  <c r="X18" i="69"/>
  <c r="P18" i="69"/>
  <c r="R18" i="69"/>
  <c r="Q18" i="69"/>
  <c r="V18" i="69"/>
  <c r="AI18" i="69"/>
  <c r="Z18" i="69"/>
  <c r="AA18" i="69"/>
  <c r="AE18" i="69"/>
  <c r="AG18" i="69"/>
  <c r="N18" i="69"/>
  <c r="AB18" i="69"/>
  <c r="E18" i="69"/>
  <c r="AJ18" i="69"/>
  <c r="AP18" i="69"/>
  <c r="D18" i="69"/>
  <c r="Y18" i="69"/>
  <c r="M18" i="69"/>
  <c r="K18" i="69"/>
  <c r="G18" i="69"/>
  <c r="J18" i="69"/>
  <c r="AL18" i="69"/>
  <c r="R22" i="71"/>
  <c r="R58" i="71" s="1"/>
  <c r="AQ22" i="71"/>
  <c r="AQ58" i="71" s="1"/>
  <c r="G22" i="71"/>
  <c r="G58" i="71" s="1"/>
  <c r="AM22" i="71"/>
  <c r="AM58" i="71" s="1"/>
  <c r="T22" i="71"/>
  <c r="T58" i="71" s="1"/>
  <c r="Z22" i="71"/>
  <c r="Z58" i="71" s="1"/>
  <c r="I22" i="71"/>
  <c r="I58" i="71" s="1"/>
  <c r="W22" i="71"/>
  <c r="W58" i="71" s="1"/>
  <c r="P22" i="71"/>
  <c r="P58" i="71" s="1"/>
  <c r="AB22" i="71"/>
  <c r="AB58" i="71" s="1"/>
  <c r="AH22" i="71"/>
  <c r="AH58" i="71" s="1"/>
  <c r="U22" i="71"/>
  <c r="U58" i="71" s="1"/>
  <c r="AK22" i="71"/>
  <c r="AK58" i="71" s="1"/>
  <c r="AD22" i="71"/>
  <c r="AD58" i="71" s="1"/>
  <c r="AC22" i="71"/>
  <c r="AC58" i="71" s="1"/>
  <c r="AP22" i="71"/>
  <c r="AP58" i="71" s="1"/>
  <c r="AE22" i="71"/>
  <c r="AE58" i="71" s="1"/>
  <c r="H22" i="71"/>
  <c r="H58" i="71" s="1"/>
  <c r="N22" i="71"/>
  <c r="N58" i="71" s="1"/>
  <c r="E22" i="71"/>
  <c r="E58" i="71" s="1"/>
  <c r="K22" i="71"/>
  <c r="K58" i="71" s="1"/>
  <c r="AO22" i="71"/>
  <c r="AO58" i="71" s="1"/>
  <c r="X22" i="71"/>
  <c r="X58" i="71" s="1"/>
  <c r="AN22" i="71"/>
  <c r="AN58" i="71" s="1"/>
  <c r="AG22" i="71"/>
  <c r="AG58" i="71" s="1"/>
  <c r="S22" i="71"/>
  <c r="S58" i="71" s="1"/>
  <c r="L22" i="71"/>
  <c r="L58" i="71" s="1"/>
  <c r="AL22" i="71"/>
  <c r="AL58" i="71" s="1"/>
  <c r="D22" i="71"/>
  <c r="D58" i="71" s="1"/>
  <c r="F22" i="71"/>
  <c r="F58" i="71" s="1"/>
  <c r="C58" i="71"/>
  <c r="AA22" i="71"/>
  <c r="AA58" i="71" s="1"/>
  <c r="V22" i="71"/>
  <c r="V58" i="71" s="1"/>
  <c r="M22" i="71"/>
  <c r="M58" i="71" s="1"/>
  <c r="O22" i="71"/>
  <c r="O58" i="71" s="1"/>
  <c r="AJ22" i="71"/>
  <c r="AJ58" i="71" s="1"/>
  <c r="J22" i="71"/>
  <c r="J58" i="71" s="1"/>
  <c r="AI22" i="71"/>
  <c r="AI58" i="71" s="1"/>
  <c r="AF22" i="71"/>
  <c r="AF58" i="71" s="1"/>
  <c r="Y22" i="71"/>
  <c r="Y58" i="71" s="1"/>
  <c r="Q22" i="71"/>
  <c r="Q58" i="71" s="1"/>
  <c r="C130" i="54"/>
  <c r="F8" i="69"/>
  <c r="AH8" i="69"/>
  <c r="AK8" i="69"/>
  <c r="D8" i="69"/>
  <c r="AO8" i="69"/>
  <c r="O8" i="69"/>
  <c r="H8" i="69"/>
  <c r="J8" i="69"/>
  <c r="L8" i="69"/>
  <c r="V8" i="69"/>
  <c r="X8" i="69"/>
  <c r="Q8" i="69"/>
  <c r="T8" i="69"/>
  <c r="AF8" i="69"/>
  <c r="W8" i="69"/>
  <c r="K8" i="69"/>
  <c r="AG8" i="69"/>
  <c r="Z8" i="69"/>
  <c r="AC8" i="69"/>
  <c r="M8" i="69"/>
  <c r="S8" i="69"/>
  <c r="AP8" i="69"/>
  <c r="AJ8" i="69"/>
  <c r="AL8" i="69"/>
  <c r="AM8" i="69"/>
  <c r="AA8" i="69"/>
  <c r="G8" i="69"/>
  <c r="I8" i="69"/>
  <c r="AD8" i="69"/>
  <c r="N8" i="69"/>
  <c r="AI8" i="69"/>
  <c r="P8" i="69"/>
  <c r="R8" i="69"/>
  <c r="E8" i="69"/>
  <c r="AN8" i="69"/>
  <c r="AQ8" i="69"/>
  <c r="Y8" i="69"/>
  <c r="AB8" i="69"/>
  <c r="AE8" i="69"/>
  <c r="U8" i="69"/>
  <c r="B14" i="67"/>
  <c r="B55" i="67" s="1"/>
  <c r="D169" i="53"/>
  <c r="B19" i="70"/>
  <c r="B57" i="70" s="1"/>
  <c r="G171" i="53"/>
  <c r="C128" i="54"/>
  <c r="AM24" i="71"/>
  <c r="AI24" i="71"/>
  <c r="T24" i="71"/>
  <c r="AQ24" i="71"/>
  <c r="AG24" i="71"/>
  <c r="H24" i="71"/>
  <c r="N24" i="71"/>
  <c r="AD24" i="71"/>
  <c r="D24" i="71"/>
  <c r="L24" i="71"/>
  <c r="P24" i="71"/>
  <c r="Z24" i="71"/>
  <c r="AP24" i="71"/>
  <c r="V24" i="71"/>
  <c r="AH24" i="71"/>
  <c r="G24" i="71"/>
  <c r="AF24" i="71"/>
  <c r="Q24" i="71"/>
  <c r="AN24" i="71"/>
  <c r="AL24" i="71"/>
  <c r="K24" i="71"/>
  <c r="E24" i="71"/>
  <c r="AJ24" i="71"/>
  <c r="U24" i="71"/>
  <c r="O24" i="71"/>
  <c r="AA24" i="71"/>
  <c r="F24" i="71"/>
  <c r="X24" i="71"/>
  <c r="AB24" i="71"/>
  <c r="M24" i="71"/>
  <c r="I24" i="71"/>
  <c r="Y24" i="71"/>
  <c r="AC24" i="71"/>
  <c r="AK24" i="71"/>
  <c r="J24" i="71"/>
  <c r="R24" i="71"/>
  <c r="W24" i="71"/>
  <c r="S24" i="71"/>
  <c r="AE24" i="71"/>
  <c r="AO24" i="71"/>
  <c r="B23" i="69"/>
  <c r="B59" i="69" s="1"/>
  <c r="F173" i="53"/>
  <c r="C178" i="99"/>
  <c r="C30" i="66"/>
  <c r="W12" i="67"/>
  <c r="Q12" i="67"/>
  <c r="S12" i="67"/>
  <c r="V12" i="67"/>
  <c r="AI12" i="67"/>
  <c r="AE12" i="67"/>
  <c r="AA12" i="67"/>
  <c r="AC12" i="67"/>
  <c r="AG12" i="67"/>
  <c r="D12" i="67"/>
  <c r="AM12" i="67"/>
  <c r="AK12" i="67"/>
  <c r="AO12" i="67"/>
  <c r="AQ12" i="67"/>
  <c r="E12" i="67"/>
  <c r="L12" i="67"/>
  <c r="H12" i="67"/>
  <c r="J12" i="67"/>
  <c r="M12" i="67"/>
  <c r="P12" i="67"/>
  <c r="U12" i="67"/>
  <c r="R12" i="67"/>
  <c r="T12" i="67"/>
  <c r="X12" i="67"/>
  <c r="Z12" i="67"/>
  <c r="AD12" i="67"/>
  <c r="AB12" i="67"/>
  <c r="AF12" i="67"/>
  <c r="AH12" i="67"/>
  <c r="AJ12" i="67"/>
  <c r="G12" i="67"/>
  <c r="AN12" i="67"/>
  <c r="AL12" i="67"/>
  <c r="AP12" i="67"/>
  <c r="N12" i="67"/>
  <c r="O12" i="67"/>
  <c r="F12" i="67"/>
  <c r="I12" i="67"/>
  <c r="K12" i="67"/>
  <c r="Y12" i="67"/>
  <c r="C17" i="69"/>
  <c r="F169" i="99"/>
  <c r="C116" i="54"/>
  <c r="B36" i="70"/>
  <c r="B66" i="70" s="1"/>
  <c r="G180" i="53"/>
  <c r="Y13" i="66"/>
  <c r="R13" i="66"/>
  <c r="T13" i="66"/>
  <c r="E13" i="66"/>
  <c r="AE13" i="66"/>
  <c r="X13" i="66"/>
  <c r="G13" i="66"/>
  <c r="J13" i="66"/>
  <c r="D13" i="66"/>
  <c r="AG13" i="66"/>
  <c r="AF13" i="66"/>
  <c r="Q13" i="66"/>
  <c r="S13" i="66"/>
  <c r="L13" i="66"/>
  <c r="AP13" i="66"/>
  <c r="P13" i="66"/>
  <c r="I13" i="66"/>
  <c r="U13" i="66"/>
  <c r="AN13" i="66"/>
  <c r="AA13" i="66"/>
  <c r="AD13" i="66"/>
  <c r="F13" i="66"/>
  <c r="O13" i="66"/>
  <c r="AB13" i="66"/>
  <c r="N13" i="66"/>
  <c r="AH13" i="66"/>
  <c r="AK13" i="66"/>
  <c r="W13" i="66"/>
  <c r="AQ13" i="66"/>
  <c r="K13" i="66"/>
  <c r="AO13" i="66"/>
  <c r="Z13" i="66"/>
  <c r="AC13" i="66"/>
  <c r="M13" i="66"/>
  <c r="H13" i="66"/>
  <c r="AI13" i="66"/>
  <c r="AL13" i="66"/>
  <c r="V13" i="66"/>
  <c r="AJ13" i="66"/>
  <c r="AM13" i="66"/>
  <c r="AL25" i="67"/>
  <c r="AN25" i="67"/>
  <c r="X25" i="67"/>
  <c r="H25" i="67"/>
  <c r="R25" i="67"/>
  <c r="L25" i="67"/>
  <c r="K25" i="67"/>
  <c r="E25" i="67"/>
  <c r="AG25" i="67"/>
  <c r="Q25" i="67"/>
  <c r="T25" i="67"/>
  <c r="U25" i="67"/>
  <c r="N25" i="67"/>
  <c r="AP25" i="67"/>
  <c r="Z25" i="67"/>
  <c r="AB25" i="67"/>
  <c r="AD25" i="67"/>
  <c r="W25" i="67"/>
  <c r="G25" i="67"/>
  <c r="AI25" i="67"/>
  <c r="AJ25" i="67"/>
  <c r="AM25" i="67"/>
  <c r="AF25" i="67"/>
  <c r="P25" i="67"/>
  <c r="AA25" i="67"/>
  <c r="J25" i="67"/>
  <c r="M25" i="67"/>
  <c r="AO25" i="67"/>
  <c r="Y25" i="67"/>
  <c r="AK25" i="67"/>
  <c r="S25" i="67"/>
  <c r="V25" i="67"/>
  <c r="F25" i="67"/>
  <c r="AH25" i="67"/>
  <c r="D25" i="67"/>
  <c r="AC25" i="67"/>
  <c r="AE25" i="67"/>
  <c r="O25" i="67"/>
  <c r="AQ25" i="67"/>
  <c r="I25" i="67"/>
  <c r="E64" i="68"/>
  <c r="AB64" i="68"/>
  <c r="AE64" i="68"/>
  <c r="O64" i="68"/>
  <c r="AQ64" i="68"/>
  <c r="AI64" i="68"/>
  <c r="M64" i="68"/>
  <c r="AL64" i="68"/>
  <c r="AN64" i="68"/>
  <c r="X64" i="68"/>
  <c r="H64" i="68"/>
  <c r="U64" i="68"/>
  <c r="K64" i="68"/>
  <c r="N64" i="68"/>
  <c r="AG64" i="68"/>
  <c r="I64" i="68"/>
  <c r="AC64" i="68"/>
  <c r="T64" i="68"/>
  <c r="W64" i="68"/>
  <c r="AP64" i="68"/>
  <c r="Q64" i="68"/>
  <c r="AK64" i="68"/>
  <c r="AD64" i="68"/>
  <c r="AF64" i="68"/>
  <c r="G64" i="68"/>
  <c r="R64" i="68"/>
  <c r="C64" i="68"/>
  <c r="AM64" i="68"/>
  <c r="AO64" i="68"/>
  <c r="P64" i="68"/>
  <c r="Z64" i="68"/>
  <c r="J64" i="68"/>
  <c r="L64" i="68"/>
  <c r="D64" i="68"/>
  <c r="Y64" i="68"/>
  <c r="AA64" i="68"/>
  <c r="S64" i="68"/>
  <c r="V64" i="68"/>
  <c r="F64" i="68"/>
  <c r="AH64" i="68"/>
  <c r="AJ64" i="68"/>
  <c r="F173" i="99"/>
  <c r="C26" i="69"/>
  <c r="B29" i="67"/>
  <c r="B64" i="67" s="1"/>
  <c r="D178" i="53"/>
  <c r="B26" i="67"/>
  <c r="B60" i="67" s="1"/>
  <c r="D174" i="53"/>
  <c r="J175" i="99"/>
  <c r="C27" i="71"/>
  <c r="B26" i="69"/>
  <c r="B60" i="69" s="1"/>
  <c r="F174" i="53"/>
  <c r="B27" i="66"/>
  <c r="B62" i="66" s="1"/>
  <c r="C176" i="53"/>
  <c r="C3" i="66"/>
  <c r="C164" i="99"/>
  <c r="C14" i="67"/>
  <c r="D168" i="99"/>
  <c r="Q56" i="68"/>
  <c r="M56" i="68"/>
  <c r="AP56" i="68"/>
  <c r="Z56" i="68"/>
  <c r="D56" i="68"/>
  <c r="AG56" i="68"/>
  <c r="AE56" i="68"/>
  <c r="O56" i="68"/>
  <c r="H56" i="68"/>
  <c r="J56" i="68"/>
  <c r="L56" i="68"/>
  <c r="E56" i="68"/>
  <c r="AH56" i="68"/>
  <c r="AA56" i="68"/>
  <c r="S56" i="68"/>
  <c r="AM56" i="68"/>
  <c r="AQ56" i="68"/>
  <c r="AL56" i="68"/>
  <c r="V56" i="68"/>
  <c r="G56" i="68"/>
  <c r="K56" i="68"/>
  <c r="AN56" i="68"/>
  <c r="P56" i="68"/>
  <c r="T56" i="68"/>
  <c r="I56" i="68"/>
  <c r="N56" i="68"/>
  <c r="AI56" i="68"/>
  <c r="AB56" i="68"/>
  <c r="Y56" i="68"/>
  <c r="W56" i="68"/>
  <c r="R56" i="68"/>
  <c r="AC56" i="68"/>
  <c r="AO56" i="68"/>
  <c r="AF56" i="68"/>
  <c r="AJ56" i="68"/>
  <c r="U56" i="68"/>
  <c r="F56" i="68"/>
  <c r="C56" i="68"/>
  <c r="AD56" i="68"/>
  <c r="X56" i="68"/>
  <c r="AK56" i="68"/>
  <c r="C117" i="54"/>
  <c r="C183" i="99"/>
  <c r="C34" i="66"/>
  <c r="D179" i="99"/>
  <c r="C36" i="67"/>
  <c r="D119" i="54"/>
  <c r="C32" i="68"/>
  <c r="E174" i="99"/>
  <c r="K24" i="69"/>
  <c r="AN24" i="69"/>
  <c r="AM24" i="69"/>
  <c r="H24" i="69"/>
  <c r="AJ24" i="69"/>
  <c r="S24" i="69"/>
  <c r="F24" i="69"/>
  <c r="E24" i="69"/>
  <c r="T24" i="69"/>
  <c r="L24" i="69"/>
  <c r="AA24" i="69"/>
  <c r="AG24" i="69"/>
  <c r="R24" i="69"/>
  <c r="N24" i="69"/>
  <c r="AI24" i="69"/>
  <c r="AP24" i="69"/>
  <c r="AD24" i="69"/>
  <c r="Y24" i="69"/>
  <c r="AQ24" i="69"/>
  <c r="P24" i="69"/>
  <c r="AF24" i="69"/>
  <c r="Z24" i="69"/>
  <c r="M24" i="69"/>
  <c r="AB24" i="69"/>
  <c r="I24" i="69"/>
  <c r="D24" i="69"/>
  <c r="V24" i="69"/>
  <c r="Q24" i="69"/>
  <c r="U24" i="69"/>
  <c r="AK24" i="69"/>
  <c r="AE24" i="69"/>
  <c r="AC24" i="69"/>
  <c r="AH24" i="69"/>
  <c r="AL24" i="69"/>
  <c r="O24" i="69"/>
  <c r="AO24" i="69"/>
  <c r="J24" i="69"/>
  <c r="X24" i="69"/>
  <c r="G24" i="69"/>
  <c r="W24" i="69"/>
  <c r="B10" i="67"/>
  <c r="B54" i="67" s="1"/>
  <c r="D168" i="53"/>
  <c r="C14" i="71"/>
  <c r="J168" i="99"/>
  <c r="C17" i="66"/>
  <c r="C169" i="99"/>
  <c r="D183" i="99"/>
  <c r="C34" i="67"/>
  <c r="C14" i="68"/>
  <c r="E168" i="99"/>
  <c r="B22" i="67"/>
  <c r="B58" i="67" s="1"/>
  <c r="D172" i="53"/>
  <c r="C31" i="71"/>
  <c r="J184" i="99"/>
  <c r="G11" i="71"/>
  <c r="AF11" i="71"/>
  <c r="R11" i="71"/>
  <c r="AA11" i="71"/>
  <c r="S11" i="71"/>
  <c r="O11" i="71"/>
  <c r="AN11" i="71"/>
  <c r="Z11" i="71"/>
  <c r="AQ11" i="71"/>
  <c r="AI11" i="71"/>
  <c r="W11" i="71"/>
  <c r="I11" i="71"/>
  <c r="AH11" i="71"/>
  <c r="L11" i="71"/>
  <c r="AJ11" i="71"/>
  <c r="AE11" i="71"/>
  <c r="Q11" i="71"/>
  <c r="AP11" i="71"/>
  <c r="AB11" i="71"/>
  <c r="AK11" i="71"/>
  <c r="H11" i="71"/>
  <c r="AG11" i="71"/>
  <c r="V11" i="71"/>
  <c r="AC11" i="71"/>
  <c r="T11" i="71"/>
  <c r="Y11" i="71"/>
  <c r="AD11" i="71"/>
  <c r="AO11" i="71"/>
  <c r="E11" i="71"/>
  <c r="AL11" i="71"/>
  <c r="AM11" i="71"/>
  <c r="K11" i="71"/>
  <c r="P11" i="71"/>
  <c r="X11" i="71"/>
  <c r="J11" i="71"/>
  <c r="F11" i="71"/>
  <c r="M11" i="71"/>
  <c r="N11" i="71"/>
  <c r="U11" i="71"/>
  <c r="D11" i="71"/>
  <c r="B3" i="69"/>
  <c r="B51" i="69" s="1"/>
  <c r="F165" i="53"/>
  <c r="AC15" i="66"/>
  <c r="AE15" i="66"/>
  <c r="O15" i="66"/>
  <c r="I15" i="66"/>
  <c r="AA15" i="66"/>
  <c r="J15" i="66"/>
  <c r="AL15" i="66"/>
  <c r="AN15" i="66"/>
  <c r="X15" i="66"/>
  <c r="S15" i="66"/>
  <c r="R15" i="66"/>
  <c r="L15" i="66"/>
  <c r="E15" i="66"/>
  <c r="AG15" i="66"/>
  <c r="AB15" i="66"/>
  <c r="Z15" i="66"/>
  <c r="U15" i="66"/>
  <c r="N15" i="66"/>
  <c r="AQ15" i="66"/>
  <c r="AK15" i="66"/>
  <c r="AH15" i="66"/>
  <c r="AD15" i="66"/>
  <c r="W15" i="66"/>
  <c r="G15" i="66"/>
  <c r="AJ15" i="66"/>
  <c r="AP15" i="66"/>
  <c r="AM15" i="66"/>
  <c r="AF15" i="66"/>
  <c r="P15" i="66"/>
  <c r="H15" i="66"/>
  <c r="K15" i="66"/>
  <c r="M15" i="66"/>
  <c r="AO15" i="66"/>
  <c r="Y15" i="66"/>
  <c r="Q15" i="66"/>
  <c r="T15" i="66"/>
  <c r="V15" i="66"/>
  <c r="F15" i="66"/>
  <c r="AI15" i="66"/>
  <c r="D15" i="66"/>
  <c r="AL9" i="67"/>
  <c r="AE9" i="67"/>
  <c r="AG9" i="67"/>
  <c r="E9" i="67"/>
  <c r="AM9" i="67"/>
  <c r="L9" i="67"/>
  <c r="F9" i="67"/>
  <c r="AO9" i="67"/>
  <c r="AQ9" i="67"/>
  <c r="P9" i="67"/>
  <c r="T9" i="67"/>
  <c r="H9" i="67"/>
  <c r="K9" i="67"/>
  <c r="N9" i="67"/>
  <c r="Z9" i="67"/>
  <c r="AJ9" i="67"/>
  <c r="AD9" i="67"/>
  <c r="AF9" i="67"/>
  <c r="AH9" i="67"/>
  <c r="G9" i="67"/>
  <c r="R9" i="67"/>
  <c r="X9" i="67"/>
  <c r="AN9" i="67"/>
  <c r="O9" i="67"/>
  <c r="AB9" i="67"/>
  <c r="V9" i="67"/>
  <c r="AK9" i="67"/>
  <c r="J9" i="67"/>
  <c r="AP9" i="67"/>
  <c r="D9" i="67"/>
  <c r="S9" i="67"/>
  <c r="Q9" i="67"/>
  <c r="AC9" i="67"/>
  <c r="AA9" i="67"/>
  <c r="I9" i="67"/>
  <c r="U9" i="67"/>
  <c r="M9" i="67"/>
  <c r="W9" i="67"/>
  <c r="Y9" i="67"/>
  <c r="AI9" i="67"/>
  <c r="F115" i="54"/>
  <c r="F184" i="99"/>
  <c r="C31" i="69"/>
  <c r="B32" i="70"/>
  <c r="B61" i="70" s="1"/>
  <c r="G175" i="53"/>
  <c r="B36" i="66"/>
  <c r="B66" i="66" s="1"/>
  <c r="C180" i="53"/>
  <c r="C174" i="99"/>
  <c r="C32" i="66"/>
  <c r="C3" i="68"/>
  <c r="E164" i="99"/>
  <c r="C121" i="54"/>
  <c r="D121" i="54"/>
  <c r="B27" i="69"/>
  <c r="B62" i="69" s="1"/>
  <c r="F176" i="53"/>
  <c r="F185" i="99"/>
  <c r="C42" i="69"/>
  <c r="D118" i="100"/>
  <c r="AE8" i="67"/>
  <c r="M8" i="67"/>
  <c r="W8" i="67"/>
  <c r="P8" i="67"/>
  <c r="AA8" i="67"/>
  <c r="L8" i="67"/>
  <c r="AG8" i="67"/>
  <c r="V8" i="67"/>
  <c r="N8" i="67"/>
  <c r="AP8" i="67"/>
  <c r="AN8" i="67"/>
  <c r="J8" i="67"/>
  <c r="AF8" i="67"/>
  <c r="Z8" i="67"/>
  <c r="D8" i="67"/>
  <c r="K8" i="67"/>
  <c r="AC8" i="67"/>
  <c r="AI8" i="67"/>
  <c r="X8" i="67"/>
  <c r="U8" i="67"/>
  <c r="Y8" i="67"/>
  <c r="G8" i="67"/>
  <c r="H8" i="67"/>
  <c r="R8" i="67"/>
  <c r="AO8" i="67"/>
  <c r="AL8" i="67"/>
  <c r="I8" i="67"/>
  <c r="AJ8" i="67"/>
  <c r="E8" i="67"/>
  <c r="S8" i="67"/>
  <c r="AB8" i="67"/>
  <c r="O8" i="67"/>
  <c r="T8" i="67"/>
  <c r="Q8" i="67"/>
  <c r="AM8" i="67"/>
  <c r="F8" i="67"/>
  <c r="AQ8" i="67"/>
  <c r="AK8" i="67"/>
  <c r="AD8" i="67"/>
  <c r="AH8" i="67"/>
  <c r="S26" i="70"/>
  <c r="S60" i="70" s="1"/>
  <c r="AN26" i="70"/>
  <c r="AN60" i="70" s="1"/>
  <c r="AB26" i="70"/>
  <c r="AB60" i="70" s="1"/>
  <c r="AD26" i="70"/>
  <c r="AD60" i="70" s="1"/>
  <c r="M26" i="70"/>
  <c r="M60" i="70" s="1"/>
  <c r="AA26" i="70"/>
  <c r="AA60" i="70" s="1"/>
  <c r="E26" i="70"/>
  <c r="E60" i="70" s="1"/>
  <c r="AL26" i="70"/>
  <c r="AL60" i="70" s="1"/>
  <c r="AO26" i="70"/>
  <c r="AO60" i="70" s="1"/>
  <c r="AP26" i="70"/>
  <c r="AP60" i="70" s="1"/>
  <c r="AI26" i="70"/>
  <c r="AI60" i="70" s="1"/>
  <c r="O26" i="70"/>
  <c r="O60" i="70" s="1"/>
  <c r="G26" i="70"/>
  <c r="G60" i="70" s="1"/>
  <c r="L26" i="70"/>
  <c r="L60" i="70" s="1"/>
  <c r="N26" i="70"/>
  <c r="N60" i="70" s="1"/>
  <c r="AQ26" i="70"/>
  <c r="AQ60" i="70" s="1"/>
  <c r="Z26" i="70"/>
  <c r="Z60" i="70" s="1"/>
  <c r="R26" i="70"/>
  <c r="R60" i="70" s="1"/>
  <c r="V26" i="70"/>
  <c r="V60" i="70" s="1"/>
  <c r="U26" i="70"/>
  <c r="U60" i="70" s="1"/>
  <c r="H26" i="70"/>
  <c r="H60" i="70" s="1"/>
  <c r="AK26" i="70"/>
  <c r="AK60" i="70" s="1"/>
  <c r="AC26" i="70"/>
  <c r="AC60" i="70" s="1"/>
  <c r="AG26" i="70"/>
  <c r="AG60" i="70" s="1"/>
  <c r="W26" i="70"/>
  <c r="W60" i="70" s="1"/>
  <c r="P26" i="70"/>
  <c r="P60" i="70" s="1"/>
  <c r="D26" i="70"/>
  <c r="D60" i="70" s="1"/>
  <c r="AM26" i="70"/>
  <c r="AM60" i="70" s="1"/>
  <c r="AH26" i="70"/>
  <c r="AH60" i="70" s="1"/>
  <c r="Y26" i="70"/>
  <c r="Y60" i="70" s="1"/>
  <c r="C60" i="70"/>
  <c r="X26" i="70"/>
  <c r="X60" i="70" s="1"/>
  <c r="F26" i="70"/>
  <c r="F60" i="70" s="1"/>
  <c r="I26" i="70"/>
  <c r="I60" i="70" s="1"/>
  <c r="J26" i="70"/>
  <c r="J60" i="70" s="1"/>
  <c r="AE26" i="70"/>
  <c r="AE60" i="70" s="1"/>
  <c r="K26" i="70"/>
  <c r="K60" i="70" s="1"/>
  <c r="AF26" i="70"/>
  <c r="AF60" i="70" s="1"/>
  <c r="Q26" i="70"/>
  <c r="Q60" i="70" s="1"/>
  <c r="T26" i="70"/>
  <c r="T60" i="70" s="1"/>
  <c r="AJ26" i="70"/>
  <c r="AJ60" i="70" s="1"/>
  <c r="AP7" i="69"/>
  <c r="AK7" i="69"/>
  <c r="AM7" i="69"/>
  <c r="W7" i="69"/>
  <c r="AI7" i="69"/>
  <c r="H7" i="69"/>
  <c r="K7" i="69"/>
  <c r="M7" i="69"/>
  <c r="X7" i="69"/>
  <c r="AO7" i="69"/>
  <c r="J7" i="69"/>
  <c r="S7" i="69"/>
  <c r="V7" i="69"/>
  <c r="F7" i="69"/>
  <c r="R7" i="69"/>
  <c r="AB7" i="69"/>
  <c r="AE7" i="69"/>
  <c r="AF7" i="69"/>
  <c r="Z7" i="69"/>
  <c r="T7" i="69"/>
  <c r="AN7" i="69"/>
  <c r="G7" i="69"/>
  <c r="AH7" i="69"/>
  <c r="AC7" i="69"/>
  <c r="P7" i="69"/>
  <c r="AG7" i="69"/>
  <c r="Q7" i="69"/>
  <c r="AL7" i="69"/>
  <c r="AQ7" i="69"/>
  <c r="N7" i="69"/>
  <c r="AA7" i="69"/>
  <c r="L7" i="69"/>
  <c r="D7" i="69"/>
  <c r="O7" i="69"/>
  <c r="AJ7" i="69"/>
  <c r="U7" i="69"/>
  <c r="E7" i="69"/>
  <c r="I7" i="69"/>
  <c r="AD7" i="69"/>
  <c r="Y7" i="69"/>
  <c r="B33" i="66"/>
  <c r="B69" i="66" s="1"/>
  <c r="C183" i="53"/>
  <c r="B26" i="70"/>
  <c r="B60" i="70" s="1"/>
  <c r="G174" i="53"/>
  <c r="B10" i="66"/>
  <c r="B54" i="66" s="1"/>
  <c r="C168" i="53"/>
  <c r="C19" i="66"/>
  <c r="C170" i="99"/>
  <c r="H13" i="67"/>
  <c r="AB13" i="67"/>
  <c r="S13" i="67"/>
  <c r="R13" i="67"/>
  <c r="AO13" i="67"/>
  <c r="I13" i="67"/>
  <c r="O13" i="67"/>
  <c r="AN13" i="67"/>
  <c r="AA13" i="67"/>
  <c r="P13" i="67"/>
  <c r="AQ13" i="67"/>
  <c r="Y13" i="67"/>
  <c r="F13" i="67"/>
  <c r="AM13" i="67"/>
  <c r="D13" i="67"/>
  <c r="AL13" i="67"/>
  <c r="L13" i="67"/>
  <c r="AH13" i="67"/>
  <c r="AC13" i="67"/>
  <c r="J13" i="67"/>
  <c r="AI13" i="67"/>
  <c r="T13" i="67"/>
  <c r="AE13" i="67"/>
  <c r="Z13" i="67"/>
  <c r="G13" i="67"/>
  <c r="V13" i="67"/>
  <c r="X13" i="67"/>
  <c r="Q13" i="67"/>
  <c r="AK13" i="67"/>
  <c r="AJ13" i="67"/>
  <c r="W13" i="67"/>
  <c r="U13" i="67"/>
  <c r="K13" i="67"/>
  <c r="AG13" i="67"/>
  <c r="AF13" i="67"/>
  <c r="AP13" i="67"/>
  <c r="E13" i="67"/>
  <c r="AD13" i="67"/>
  <c r="M13" i="67"/>
  <c r="N13" i="67"/>
  <c r="Z15" i="69"/>
  <c r="I15" i="69"/>
  <c r="AD15" i="69"/>
  <c r="AK15" i="69"/>
  <c r="W15" i="69"/>
  <c r="AE15" i="69"/>
  <c r="AP15" i="69"/>
  <c r="AG15" i="69"/>
  <c r="H15" i="69"/>
  <c r="Y15" i="69"/>
  <c r="E15" i="69"/>
  <c r="K15" i="69"/>
  <c r="J15" i="69"/>
  <c r="O15" i="69"/>
  <c r="N15" i="69"/>
  <c r="S15" i="69"/>
  <c r="AL15" i="69"/>
  <c r="AM15" i="69"/>
  <c r="X15" i="69"/>
  <c r="AF15" i="69"/>
  <c r="P15" i="69"/>
  <c r="G15" i="69"/>
  <c r="AC15" i="69"/>
  <c r="AA15" i="69"/>
  <c r="L15" i="69"/>
  <c r="F15" i="69"/>
  <c r="V15" i="69"/>
  <c r="R15" i="69"/>
  <c r="AI15" i="69"/>
  <c r="U15" i="69"/>
  <c r="AN15" i="69"/>
  <c r="AH15" i="69"/>
  <c r="AQ15" i="69"/>
  <c r="AO15" i="69"/>
  <c r="M15" i="69"/>
  <c r="D15" i="69"/>
  <c r="AJ15" i="69"/>
  <c r="AB15" i="69"/>
  <c r="Q15" i="69"/>
  <c r="T15" i="69"/>
  <c r="B31" i="70"/>
  <c r="B71" i="70" s="1"/>
  <c r="G185" i="53"/>
  <c r="D173" i="99"/>
  <c r="C26" i="67"/>
  <c r="E167" i="99"/>
  <c r="E165" i="99"/>
  <c r="C4" i="68"/>
  <c r="E115" i="54"/>
  <c r="B17" i="67"/>
  <c r="B56" i="67" s="1"/>
  <c r="D170" i="53"/>
  <c r="B30" i="70"/>
  <c r="B65" i="70" s="1"/>
  <c r="G179" i="53"/>
  <c r="AO3" i="71"/>
  <c r="AO51" i="71" s="1"/>
  <c r="AL3" i="71"/>
  <c r="AL51" i="71" s="1"/>
  <c r="AN3" i="71"/>
  <c r="AN51" i="71" s="1"/>
  <c r="H3" i="71"/>
  <c r="H51" i="71" s="1"/>
  <c r="F3" i="71"/>
  <c r="F51" i="71" s="1"/>
  <c r="Y3" i="71"/>
  <c r="Y51" i="71" s="1"/>
  <c r="AC3" i="71"/>
  <c r="AC51" i="71" s="1"/>
  <c r="E3" i="71"/>
  <c r="E51" i="71" s="1"/>
  <c r="O3" i="71"/>
  <c r="O51" i="71" s="1"/>
  <c r="D3" i="71"/>
  <c r="D51" i="71" s="1"/>
  <c r="AG3" i="71"/>
  <c r="AG51" i="71" s="1"/>
  <c r="L3" i="71"/>
  <c r="L51" i="71" s="1"/>
  <c r="N3" i="71"/>
  <c r="N51" i="71" s="1"/>
  <c r="AJ3" i="71"/>
  <c r="AJ51" i="71" s="1"/>
  <c r="J3" i="71"/>
  <c r="J51" i="71" s="1"/>
  <c r="U3" i="71"/>
  <c r="U51" i="71" s="1"/>
  <c r="W3" i="71"/>
  <c r="W51" i="71" s="1"/>
  <c r="P3" i="71"/>
  <c r="P51" i="71" s="1"/>
  <c r="AB3" i="71"/>
  <c r="AB51" i="71" s="1"/>
  <c r="AM3" i="71"/>
  <c r="AM51" i="71" s="1"/>
  <c r="AP3" i="71"/>
  <c r="AP51" i="71" s="1"/>
  <c r="R3" i="71"/>
  <c r="R51" i="71" s="1"/>
  <c r="C51" i="71"/>
  <c r="AK3" i="71"/>
  <c r="AK51" i="71" s="1"/>
  <c r="M3" i="71"/>
  <c r="M51" i="71" s="1"/>
  <c r="G3" i="71"/>
  <c r="G51" i="71" s="1"/>
  <c r="X3" i="71"/>
  <c r="X51" i="71" s="1"/>
  <c r="I3" i="71"/>
  <c r="I51" i="71" s="1"/>
  <c r="K3" i="71"/>
  <c r="K51" i="71" s="1"/>
  <c r="V3" i="71"/>
  <c r="V51" i="71" s="1"/>
  <c r="AH3" i="71"/>
  <c r="AH51" i="71" s="1"/>
  <c r="AA3" i="71"/>
  <c r="AA51" i="71" s="1"/>
  <c r="Q3" i="71"/>
  <c r="Q51" i="71" s="1"/>
  <c r="T3" i="71"/>
  <c r="T51" i="71" s="1"/>
  <c r="AE3" i="71"/>
  <c r="AE51" i="71" s="1"/>
  <c r="AI3" i="71"/>
  <c r="AI51" i="71" s="1"/>
  <c r="Z3" i="71"/>
  <c r="Z51" i="71" s="1"/>
  <c r="S3" i="71"/>
  <c r="S51" i="71" s="1"/>
  <c r="AD3" i="71"/>
  <c r="AD51" i="71" s="1"/>
  <c r="AF3" i="71"/>
  <c r="AF51" i="71" s="1"/>
  <c r="AQ3" i="71"/>
  <c r="AQ51" i="71" s="1"/>
  <c r="U44" i="69"/>
  <c r="U74" i="69" s="1"/>
  <c r="T44" i="69"/>
  <c r="T74" i="69" s="1"/>
  <c r="N44" i="69"/>
  <c r="N74" i="69" s="1"/>
  <c r="AP44" i="69"/>
  <c r="AP74" i="69" s="1"/>
  <c r="Q44" i="69"/>
  <c r="Q74" i="69" s="1"/>
  <c r="AC44" i="69"/>
  <c r="AC74" i="69" s="1"/>
  <c r="AD44" i="69"/>
  <c r="AD74" i="69" s="1"/>
  <c r="W44" i="69"/>
  <c r="W74" i="69" s="1"/>
  <c r="G44" i="69"/>
  <c r="G74" i="69" s="1"/>
  <c r="R44" i="69"/>
  <c r="R74" i="69" s="1"/>
  <c r="J44" i="69"/>
  <c r="J74" i="69" s="1"/>
  <c r="D44" i="69"/>
  <c r="D74" i="69" s="1"/>
  <c r="AO44" i="69"/>
  <c r="AO74" i="69" s="1"/>
  <c r="Y44" i="69"/>
  <c r="Y74" i="69" s="1"/>
  <c r="AA44" i="69"/>
  <c r="AA74" i="69" s="1"/>
  <c r="S44" i="69"/>
  <c r="S74" i="69" s="1"/>
  <c r="L44" i="69"/>
  <c r="L74" i="69" s="1"/>
  <c r="F44" i="69"/>
  <c r="F74" i="69" s="1"/>
  <c r="AH44" i="69"/>
  <c r="AH74" i="69" s="1"/>
  <c r="AI44" i="69"/>
  <c r="AI74" i="69" s="1"/>
  <c r="C74" i="69"/>
  <c r="AB44" i="69"/>
  <c r="AB74" i="69" s="1"/>
  <c r="V44" i="69"/>
  <c r="V74" i="69" s="1"/>
  <c r="O44" i="69"/>
  <c r="O74" i="69" s="1"/>
  <c r="AQ44" i="69"/>
  <c r="AQ74" i="69" s="1"/>
  <c r="AJ44" i="69"/>
  <c r="AJ74" i="69" s="1"/>
  <c r="M44" i="69"/>
  <c r="M74" i="69" s="1"/>
  <c r="K44" i="69"/>
  <c r="K74" i="69" s="1"/>
  <c r="AN44" i="69"/>
  <c r="AN74" i="69" s="1"/>
  <c r="AG44" i="69"/>
  <c r="AG74" i="69" s="1"/>
  <c r="I44" i="69"/>
  <c r="I74" i="69" s="1"/>
  <c r="AK44" i="69"/>
  <c r="AK74" i="69" s="1"/>
  <c r="Z44" i="69"/>
  <c r="Z74" i="69" s="1"/>
  <c r="AL44" i="69"/>
  <c r="AL74" i="69" s="1"/>
  <c r="AM44" i="69"/>
  <c r="AM74" i="69" s="1"/>
  <c r="AE44" i="69"/>
  <c r="AE74" i="69" s="1"/>
  <c r="AF44" i="69"/>
  <c r="AF74" i="69" s="1"/>
  <c r="X44" i="69"/>
  <c r="X74" i="69" s="1"/>
  <c r="P44" i="69"/>
  <c r="P74" i="69" s="1"/>
  <c r="E44" i="69"/>
  <c r="E74" i="69" s="1"/>
  <c r="H44" i="69"/>
  <c r="H74" i="69" s="1"/>
  <c r="B38" i="69"/>
  <c r="B68" i="69" s="1"/>
  <c r="F182" i="53"/>
  <c r="Q43" i="66"/>
  <c r="AP43" i="66"/>
  <c r="T43" i="66"/>
  <c r="F43" i="66"/>
  <c r="AD43" i="66"/>
  <c r="Y43" i="66"/>
  <c r="D43" i="66"/>
  <c r="AB43" i="66"/>
  <c r="AL43" i="66"/>
  <c r="AE43" i="66"/>
  <c r="H43" i="66"/>
  <c r="AG43" i="66"/>
  <c r="K43" i="66"/>
  <c r="AJ43" i="66"/>
  <c r="G43" i="66"/>
  <c r="P43" i="66"/>
  <c r="AO43" i="66"/>
  <c r="S43" i="66"/>
  <c r="E43" i="66"/>
  <c r="AM43" i="66"/>
  <c r="X43" i="66"/>
  <c r="J43" i="66"/>
  <c r="AA43" i="66"/>
  <c r="M43" i="66"/>
  <c r="N43" i="66"/>
  <c r="AF43" i="66"/>
  <c r="R43" i="66"/>
  <c r="AI43" i="66"/>
  <c r="U43" i="66"/>
  <c r="O43" i="66"/>
  <c r="AN43" i="66"/>
  <c r="Z43" i="66"/>
  <c r="AQ43" i="66"/>
  <c r="AC43" i="66"/>
  <c r="V43" i="66"/>
  <c r="I43" i="66"/>
  <c r="AH43" i="66"/>
  <c r="L43" i="66"/>
  <c r="AK43" i="66"/>
  <c r="W43" i="66"/>
  <c r="C10" i="69"/>
  <c r="F167" i="99"/>
  <c r="B35" i="70"/>
  <c r="B67" i="70" s="1"/>
  <c r="G181" i="53"/>
  <c r="K11" i="66"/>
  <c r="V11" i="66"/>
  <c r="AH11" i="66"/>
  <c r="AB11" i="66"/>
  <c r="AD11" i="66"/>
  <c r="U11" i="66"/>
  <c r="AK11" i="66"/>
  <c r="H11" i="66"/>
  <c r="D11" i="66"/>
  <c r="J11" i="66"/>
  <c r="AI11" i="66"/>
  <c r="AP11" i="66"/>
  <c r="AG11" i="66"/>
  <c r="AQ11" i="66"/>
  <c r="AE11" i="66"/>
  <c r="X11" i="66"/>
  <c r="L11" i="66"/>
  <c r="P11" i="66"/>
  <c r="G11" i="66"/>
  <c r="W11" i="66"/>
  <c r="M11" i="66"/>
  <c r="AN11" i="66"/>
  <c r="N11" i="66"/>
  <c r="AO11" i="66"/>
  <c r="AF11" i="66"/>
  <c r="T11" i="66"/>
  <c r="AL11" i="66"/>
  <c r="AM11" i="66"/>
  <c r="AC11" i="66"/>
  <c r="F11" i="66"/>
  <c r="I11" i="66"/>
  <c r="Y11" i="66"/>
  <c r="AJ11" i="66"/>
  <c r="Z11" i="66"/>
  <c r="Q11" i="66"/>
  <c r="O11" i="66"/>
  <c r="AA11" i="66"/>
  <c r="S11" i="66"/>
  <c r="R11" i="66"/>
  <c r="E11" i="66"/>
  <c r="C39" i="67"/>
  <c r="D186" i="99"/>
  <c r="C4" i="70"/>
  <c r="G165" i="99"/>
  <c r="E117" i="100"/>
  <c r="C14" i="69"/>
  <c r="F168" i="99"/>
  <c r="B42" i="67"/>
  <c r="B72" i="67" s="1"/>
  <c r="D186" i="53"/>
  <c r="F130" i="54"/>
  <c r="E18" i="66"/>
  <c r="AN18" i="66"/>
  <c r="X18" i="66"/>
  <c r="H18" i="66"/>
  <c r="K18" i="66"/>
  <c r="M18" i="66"/>
  <c r="N18" i="66"/>
  <c r="AG18" i="66"/>
  <c r="Q18" i="66"/>
  <c r="T18" i="66"/>
  <c r="U18" i="66"/>
  <c r="W18" i="66"/>
  <c r="AP18" i="66"/>
  <c r="Z18" i="66"/>
  <c r="AD18" i="66"/>
  <c r="AK18" i="66"/>
  <c r="AO18" i="66"/>
  <c r="P18" i="66"/>
  <c r="I18" i="66"/>
  <c r="J18" i="66"/>
  <c r="L18" i="66"/>
  <c r="D18" i="66"/>
  <c r="Y18" i="66"/>
  <c r="R18" i="66"/>
  <c r="S18" i="66"/>
  <c r="V18" i="66"/>
  <c r="F18" i="66"/>
  <c r="AH18" i="66"/>
  <c r="AA18" i="66"/>
  <c r="AB18" i="66"/>
  <c r="AE18" i="66"/>
  <c r="O18" i="66"/>
  <c r="AQ18" i="66"/>
  <c r="AJ18" i="66"/>
  <c r="AL18" i="66"/>
  <c r="AC18" i="66"/>
  <c r="AF18" i="66"/>
  <c r="G18" i="66"/>
  <c r="AI18" i="66"/>
  <c r="AM18" i="66"/>
  <c r="Z40" i="67"/>
  <c r="AB40" i="67"/>
  <c r="G40" i="67"/>
  <c r="AF40" i="67"/>
  <c r="AN40" i="67"/>
  <c r="Y40" i="67"/>
  <c r="K40" i="67"/>
  <c r="F40" i="67"/>
  <c r="E40" i="67"/>
  <c r="P40" i="67"/>
  <c r="AG40" i="67"/>
  <c r="S40" i="67"/>
  <c r="N40" i="67"/>
  <c r="AC40" i="67"/>
  <c r="AK40" i="67"/>
  <c r="AO40" i="67"/>
  <c r="AJ40" i="67"/>
  <c r="AE40" i="67"/>
  <c r="J40" i="67"/>
  <c r="D40" i="67"/>
  <c r="M40" i="67"/>
  <c r="R40" i="67"/>
  <c r="V40" i="67"/>
  <c r="O40" i="67"/>
  <c r="AH40" i="67"/>
  <c r="AD40" i="67"/>
  <c r="AI40" i="67"/>
  <c r="AP40" i="67"/>
  <c r="AL40" i="67"/>
  <c r="U40" i="67"/>
  <c r="AA40" i="67"/>
  <c r="X40" i="67"/>
  <c r="AM40" i="67"/>
  <c r="I40" i="67"/>
  <c r="L40" i="67"/>
  <c r="AQ40" i="67"/>
  <c r="W40" i="67"/>
  <c r="Q40" i="67"/>
  <c r="T40" i="67"/>
  <c r="H40" i="67"/>
  <c r="L12" i="70"/>
  <c r="E12" i="70"/>
  <c r="AJ12" i="70"/>
  <c r="AH12" i="70"/>
  <c r="Q12" i="70"/>
  <c r="U12" i="70"/>
  <c r="N12" i="70"/>
  <c r="H12" i="70"/>
  <c r="S12" i="70"/>
  <c r="T12" i="70"/>
  <c r="G12" i="70"/>
  <c r="AN12" i="70"/>
  <c r="AG12" i="70"/>
  <c r="J12" i="70"/>
  <c r="AI12" i="70"/>
  <c r="W12" i="70"/>
  <c r="V12" i="70"/>
  <c r="I12" i="70"/>
  <c r="K12" i="70"/>
  <c r="AQ12" i="70"/>
  <c r="AE12" i="70"/>
  <c r="AF12" i="70"/>
  <c r="R12" i="70"/>
  <c r="AC12" i="70"/>
  <c r="D12" i="70"/>
  <c r="AD12" i="70"/>
  <c r="P12" i="70"/>
  <c r="M12" i="70"/>
  <c r="AK12" i="70"/>
  <c r="AO12" i="70"/>
  <c r="AL12" i="70"/>
  <c r="X12" i="70"/>
  <c r="F12" i="70"/>
  <c r="AP12" i="70"/>
  <c r="Y12" i="70"/>
  <c r="AA12" i="70"/>
  <c r="O12" i="70"/>
  <c r="Z12" i="70"/>
  <c r="AM12" i="70"/>
  <c r="AB12" i="70"/>
  <c r="AO40" i="69"/>
  <c r="AQ40" i="69"/>
  <c r="L40" i="69"/>
  <c r="X40" i="69"/>
  <c r="O40" i="69"/>
  <c r="AK40" i="69"/>
  <c r="N40" i="69"/>
  <c r="Q40" i="69"/>
  <c r="AN40" i="69"/>
  <c r="AE40" i="69"/>
  <c r="Z40" i="69"/>
  <c r="Y40" i="69"/>
  <c r="AB40" i="69"/>
  <c r="AL40" i="69"/>
  <c r="AC40" i="69"/>
  <c r="H40" i="69"/>
  <c r="AP40" i="69"/>
  <c r="U40" i="69"/>
  <c r="G40" i="69"/>
  <c r="I40" i="69"/>
  <c r="AI40" i="69"/>
  <c r="M40" i="69"/>
  <c r="W40" i="69"/>
  <c r="F40" i="69"/>
  <c r="K40" i="69"/>
  <c r="AJ40" i="69"/>
  <c r="AD40" i="69"/>
  <c r="S40" i="69"/>
  <c r="V40" i="69"/>
  <c r="P40" i="69"/>
  <c r="AA40" i="69"/>
  <c r="E40" i="69"/>
  <c r="R40" i="69"/>
  <c r="D40" i="69"/>
  <c r="AM40" i="69"/>
  <c r="T40" i="69"/>
  <c r="AG40" i="69"/>
  <c r="AH40" i="69"/>
  <c r="AF40" i="69"/>
  <c r="J40" i="69"/>
  <c r="H128" i="100"/>
  <c r="B5" i="67"/>
  <c r="B53" i="67" s="1"/>
  <c r="D167" i="53"/>
  <c r="B17" i="70"/>
  <c r="B56" i="70" s="1"/>
  <c r="G170" i="53"/>
  <c r="J178" i="99"/>
  <c r="C30" i="71"/>
  <c r="AG6" i="66"/>
  <c r="O6" i="66"/>
  <c r="H6" i="66"/>
  <c r="K6" i="66"/>
  <c r="AN6" i="66"/>
  <c r="AO6" i="66"/>
  <c r="X6" i="66"/>
  <c r="R6" i="66"/>
  <c r="T6" i="66"/>
  <c r="U6" i="66"/>
  <c r="Q6" i="66"/>
  <c r="AH6" i="66"/>
  <c r="J6" i="66"/>
  <c r="V6" i="66"/>
  <c r="Y6" i="66"/>
  <c r="AQ6" i="66"/>
  <c r="S6" i="66"/>
  <c r="AE6" i="66"/>
  <c r="E6" i="66"/>
  <c r="G6" i="66"/>
  <c r="AB6" i="66"/>
  <c r="AD6" i="66"/>
  <c r="N6" i="66"/>
  <c r="P6" i="66"/>
  <c r="AK6" i="66"/>
  <c r="AM6" i="66"/>
  <c r="W6" i="66"/>
  <c r="Z6" i="66"/>
  <c r="AC6" i="66"/>
  <c r="L6" i="66"/>
  <c r="AF6" i="66"/>
  <c r="AI6" i="66"/>
  <c r="AL6" i="66"/>
  <c r="AP6" i="66"/>
  <c r="AA6" i="66"/>
  <c r="D6" i="66"/>
  <c r="I6" i="66"/>
  <c r="F6" i="66"/>
  <c r="AJ6" i="66"/>
  <c r="M6" i="66"/>
  <c r="L9" i="69"/>
  <c r="E9" i="69"/>
  <c r="AG9" i="69"/>
  <c r="Q9" i="69"/>
  <c r="D9" i="69"/>
  <c r="T9" i="69"/>
  <c r="N9" i="69"/>
  <c r="AP9" i="69"/>
  <c r="Z9" i="69"/>
  <c r="U9" i="69"/>
  <c r="AB9" i="69"/>
  <c r="W9" i="69"/>
  <c r="G9" i="69"/>
  <c r="AI9" i="69"/>
  <c r="AA9" i="69"/>
  <c r="AJ9" i="69"/>
  <c r="AF9" i="69"/>
  <c r="P9" i="69"/>
  <c r="K9" i="69"/>
  <c r="AC9" i="69"/>
  <c r="V9" i="69"/>
  <c r="F9" i="69"/>
  <c r="AH9" i="69"/>
  <c r="R9" i="69"/>
  <c r="J9" i="69"/>
  <c r="M9" i="69"/>
  <c r="H9" i="69"/>
  <c r="AE9" i="69"/>
  <c r="AL9" i="69"/>
  <c r="AN9" i="69"/>
  <c r="AM9" i="69"/>
  <c r="AO9" i="69"/>
  <c r="S9" i="69"/>
  <c r="O9" i="69"/>
  <c r="I9" i="69"/>
  <c r="X9" i="69"/>
  <c r="AD9" i="69"/>
  <c r="Y9" i="69"/>
  <c r="AK9" i="69"/>
  <c r="AQ9" i="69"/>
  <c r="F118" i="100"/>
  <c r="L33" i="71"/>
  <c r="L69" i="71" s="1"/>
  <c r="AK33" i="71"/>
  <c r="AK69" i="71" s="1"/>
  <c r="AF33" i="71"/>
  <c r="AF69" i="71" s="1"/>
  <c r="X33" i="71"/>
  <c r="X69" i="71" s="1"/>
  <c r="AN33" i="71"/>
  <c r="AN69" i="71" s="1"/>
  <c r="AB33" i="71"/>
  <c r="AB69" i="71" s="1"/>
  <c r="Q33" i="71"/>
  <c r="Q69" i="71" s="1"/>
  <c r="V33" i="71"/>
  <c r="V69" i="71" s="1"/>
  <c r="D33" i="71"/>
  <c r="D69" i="71" s="1"/>
  <c r="AD33" i="71"/>
  <c r="AD69" i="71" s="1"/>
  <c r="AJ33" i="71"/>
  <c r="AJ69" i="71" s="1"/>
  <c r="Y33" i="71"/>
  <c r="Y69" i="71" s="1"/>
  <c r="AH33" i="71"/>
  <c r="AH69" i="71" s="1"/>
  <c r="N33" i="71"/>
  <c r="N69" i="71" s="1"/>
  <c r="AP33" i="71"/>
  <c r="AP69" i="71" s="1"/>
  <c r="M33" i="71"/>
  <c r="M69" i="71" s="1"/>
  <c r="AO33" i="71"/>
  <c r="AO69" i="71" s="1"/>
  <c r="W33" i="71"/>
  <c r="W69" i="71" s="1"/>
  <c r="AM33" i="71"/>
  <c r="AM69" i="71" s="1"/>
  <c r="R33" i="71"/>
  <c r="R69" i="71" s="1"/>
  <c r="U33" i="71"/>
  <c r="U69" i="71" s="1"/>
  <c r="G33" i="71"/>
  <c r="G69" i="71" s="1"/>
  <c r="AI33" i="71"/>
  <c r="AI69" i="71" s="1"/>
  <c r="O33" i="71"/>
  <c r="O69" i="71" s="1"/>
  <c r="AE33" i="71"/>
  <c r="AE69" i="71" s="1"/>
  <c r="AC33" i="71"/>
  <c r="AC69" i="71" s="1"/>
  <c r="Z33" i="71"/>
  <c r="Z69" i="71" s="1"/>
  <c r="I33" i="71"/>
  <c r="I69" i="71" s="1"/>
  <c r="AA33" i="71"/>
  <c r="AA69" i="71" s="1"/>
  <c r="AG33" i="71"/>
  <c r="AG69" i="71" s="1"/>
  <c r="P33" i="71"/>
  <c r="P69" i="71" s="1"/>
  <c r="S33" i="71"/>
  <c r="S69" i="71" s="1"/>
  <c r="F33" i="71"/>
  <c r="F69" i="71" s="1"/>
  <c r="H33" i="71"/>
  <c r="H69" i="71" s="1"/>
  <c r="AQ33" i="71"/>
  <c r="AQ69" i="71" s="1"/>
  <c r="C69" i="71"/>
  <c r="J33" i="71"/>
  <c r="J69" i="71" s="1"/>
  <c r="T33" i="71"/>
  <c r="T69" i="71" s="1"/>
  <c r="K33" i="71"/>
  <c r="K69" i="71" s="1"/>
  <c r="E33" i="71"/>
  <c r="E69" i="71" s="1"/>
  <c r="AL33" i="71"/>
  <c r="AL69" i="71" s="1"/>
  <c r="C39" i="66"/>
  <c r="C186" i="99"/>
  <c r="G18" i="67"/>
  <c r="N18" i="67"/>
  <c r="AA18" i="67"/>
  <c r="AD18" i="67"/>
  <c r="V18" i="67"/>
  <c r="P18" i="67"/>
  <c r="X18" i="67"/>
  <c r="AL18" i="67"/>
  <c r="AN18" i="67"/>
  <c r="AF18" i="67"/>
  <c r="Y18" i="67"/>
  <c r="AI18" i="67"/>
  <c r="H18" i="67"/>
  <c r="D18" i="67"/>
  <c r="AP18" i="67"/>
  <c r="E18" i="67"/>
  <c r="AH18" i="67"/>
  <c r="O18" i="67"/>
  <c r="R18" i="67"/>
  <c r="J18" i="67"/>
  <c r="M18" i="67"/>
  <c r="AQ18" i="67"/>
  <c r="Z18" i="67"/>
  <c r="AB18" i="67"/>
  <c r="T18" i="67"/>
  <c r="U18" i="67"/>
  <c r="L18" i="67"/>
  <c r="AJ18" i="67"/>
  <c r="AM18" i="67"/>
  <c r="AE18" i="67"/>
  <c r="AC18" i="67"/>
  <c r="W18" i="67"/>
  <c r="F18" i="67"/>
  <c r="I18" i="67"/>
  <c r="AO18" i="67"/>
  <c r="AK18" i="67"/>
  <c r="AG18" i="67"/>
  <c r="Q18" i="67"/>
  <c r="S18" i="67"/>
  <c r="K18" i="67"/>
  <c r="C116" i="100"/>
  <c r="F11" i="69"/>
  <c r="AB11" i="69"/>
  <c r="Y11" i="69"/>
  <c r="R11" i="69"/>
  <c r="AO11" i="69"/>
  <c r="AC11" i="69"/>
  <c r="Z11" i="69"/>
  <c r="P11" i="69"/>
  <c r="AP11" i="69"/>
  <c r="V11" i="69"/>
  <c r="AF11" i="69"/>
  <c r="AE11" i="69"/>
  <c r="E11" i="69"/>
  <c r="O11" i="69"/>
  <c r="AK11" i="69"/>
  <c r="J11" i="69"/>
  <c r="AH11" i="69"/>
  <c r="L11" i="69"/>
  <c r="D11" i="69"/>
  <c r="AI11" i="69"/>
  <c r="AN11" i="69"/>
  <c r="H11" i="69"/>
  <c r="U11" i="69"/>
  <c r="AA11" i="69"/>
  <c r="M11" i="69"/>
  <c r="AM11" i="69"/>
  <c r="S11" i="69"/>
  <c r="AQ11" i="69"/>
  <c r="AJ11" i="69"/>
  <c r="AD11" i="69"/>
  <c r="X11" i="69"/>
  <c r="K11" i="69"/>
  <c r="G11" i="69"/>
  <c r="T11" i="69"/>
  <c r="N11" i="69"/>
  <c r="AG11" i="69"/>
  <c r="Q11" i="69"/>
  <c r="W11" i="69"/>
  <c r="I11" i="69"/>
  <c r="AL11" i="69"/>
  <c r="B4" i="67"/>
  <c r="B52" i="67" s="1"/>
  <c r="D166" i="53"/>
  <c r="B5" i="70"/>
  <c r="B53" i="70" s="1"/>
  <c r="G167" i="53"/>
  <c r="U16" i="71"/>
  <c r="G16" i="71"/>
  <c r="X16" i="71"/>
  <c r="K16" i="71"/>
  <c r="Q16" i="71"/>
  <c r="AK16" i="71"/>
  <c r="AE16" i="71"/>
  <c r="AO16" i="71"/>
  <c r="AG16" i="71"/>
  <c r="L16" i="71"/>
  <c r="F16" i="71"/>
  <c r="AM16" i="71"/>
  <c r="J16" i="71"/>
  <c r="P16" i="71"/>
  <c r="AB16" i="71"/>
  <c r="V16" i="71"/>
  <c r="AI16" i="71"/>
  <c r="AP16" i="71"/>
  <c r="AH16" i="71"/>
  <c r="E16" i="71"/>
  <c r="AL16" i="71"/>
  <c r="AN16" i="71"/>
  <c r="AQ16" i="71"/>
  <c r="M16" i="71"/>
  <c r="O16" i="71"/>
  <c r="I16" i="71"/>
  <c r="R16" i="71"/>
  <c r="T16" i="71"/>
  <c r="Y16" i="71"/>
  <c r="AJ16" i="71"/>
  <c r="Z16" i="71"/>
  <c r="AC16" i="71"/>
  <c r="AA16" i="71"/>
  <c r="N16" i="71"/>
  <c r="AF16" i="71"/>
  <c r="AD16" i="71"/>
  <c r="D16" i="71"/>
  <c r="W16" i="71"/>
  <c r="S16" i="71"/>
  <c r="H16" i="71"/>
  <c r="C14" i="66"/>
  <c r="C168" i="99"/>
  <c r="D180" i="99"/>
  <c r="C35" i="67"/>
  <c r="F176" i="99"/>
  <c r="C28" i="69"/>
  <c r="B4" i="70"/>
  <c r="B52" i="70" s="1"/>
  <c r="G166" i="53"/>
  <c r="C165" i="99"/>
  <c r="C4" i="66"/>
  <c r="B30" i="67"/>
  <c r="B65" i="67" s="1"/>
  <c r="D179" i="53"/>
  <c r="J173" i="99"/>
  <c r="C26" i="71"/>
  <c r="B26" i="66"/>
  <c r="B60" i="66" s="1"/>
  <c r="C174" i="53"/>
  <c r="D174" i="99"/>
  <c r="C32" i="67"/>
  <c r="C54" i="68"/>
  <c r="Z41" i="69"/>
  <c r="S41" i="69"/>
  <c r="U41" i="69"/>
  <c r="N41" i="69"/>
  <c r="Y41" i="69"/>
  <c r="AH41" i="69"/>
  <c r="AB41" i="69"/>
  <c r="AD41" i="69"/>
  <c r="W41" i="69"/>
  <c r="AG41" i="69"/>
  <c r="AP41" i="69"/>
  <c r="AK41" i="69"/>
  <c r="AM41" i="69"/>
  <c r="AF41" i="69"/>
  <c r="AI41" i="69"/>
  <c r="H41" i="69"/>
  <c r="K41" i="69"/>
  <c r="M41" i="69"/>
  <c r="AO41" i="69"/>
  <c r="F41" i="69"/>
  <c r="Q41" i="69"/>
  <c r="T41" i="69"/>
  <c r="V41" i="69"/>
  <c r="O41" i="69"/>
  <c r="G41" i="69"/>
  <c r="AA41" i="69"/>
  <c r="AC41" i="69"/>
  <c r="AE41" i="69"/>
  <c r="D41" i="69"/>
  <c r="AQ41" i="69"/>
  <c r="J41" i="69"/>
  <c r="AJ41" i="69"/>
  <c r="AL41" i="69"/>
  <c r="AN41" i="69"/>
  <c r="P41" i="69"/>
  <c r="R41" i="69"/>
  <c r="I41" i="69"/>
  <c r="L41" i="69"/>
  <c r="E41" i="69"/>
  <c r="X41" i="69"/>
  <c r="B34" i="67"/>
  <c r="B70" i="67" s="1"/>
  <c r="D184" i="53"/>
  <c r="B38" i="70"/>
  <c r="B68" i="70" s="1"/>
  <c r="G182" i="53"/>
  <c r="J183" i="99"/>
  <c r="C34" i="71"/>
  <c r="C166" i="99"/>
  <c r="C5" i="66"/>
  <c r="C39" i="69"/>
  <c r="F186" i="99"/>
  <c r="C179" i="99"/>
  <c r="C36" i="66"/>
  <c r="AM20" i="67"/>
  <c r="AN20" i="67"/>
  <c r="AP20" i="67"/>
  <c r="N20" i="67"/>
  <c r="Q20" i="67"/>
  <c r="K20" i="67"/>
  <c r="I20" i="67"/>
  <c r="L20" i="67"/>
  <c r="Y20" i="67"/>
  <c r="AA20" i="67"/>
  <c r="W20" i="67"/>
  <c r="S20" i="67"/>
  <c r="AQ20" i="67"/>
  <c r="AJ20" i="67"/>
  <c r="AE20" i="67"/>
  <c r="AD20" i="67"/>
  <c r="M20" i="67"/>
  <c r="F20" i="67"/>
  <c r="T20" i="67"/>
  <c r="AO20" i="67"/>
  <c r="X20" i="67"/>
  <c r="AK20" i="67"/>
  <c r="AC20" i="67"/>
  <c r="J20" i="67"/>
  <c r="AH20" i="67"/>
  <c r="D20" i="67"/>
  <c r="AL20" i="67"/>
  <c r="U20" i="67"/>
  <c r="AI20" i="67"/>
  <c r="H20" i="67"/>
  <c r="AF20" i="67"/>
  <c r="E20" i="67"/>
  <c r="G20" i="67"/>
  <c r="R20" i="67"/>
  <c r="V20" i="67"/>
  <c r="P20" i="67"/>
  <c r="O20" i="67"/>
  <c r="AB20" i="67"/>
  <c r="AG20" i="67"/>
  <c r="Z20" i="67"/>
  <c r="C36" i="68"/>
  <c r="E179" i="99"/>
  <c r="F171" i="99"/>
  <c r="C22" i="69"/>
  <c r="L32" i="71"/>
  <c r="L61" i="71" s="1"/>
  <c r="AN32" i="71"/>
  <c r="AN61" i="71" s="1"/>
  <c r="W32" i="71"/>
  <c r="W61" i="71" s="1"/>
  <c r="AM32" i="71"/>
  <c r="AM61" i="71" s="1"/>
  <c r="R32" i="71"/>
  <c r="R61" i="71" s="1"/>
  <c r="T32" i="71"/>
  <c r="T61" i="71" s="1"/>
  <c r="G32" i="71"/>
  <c r="G61" i="71" s="1"/>
  <c r="AK32" i="71"/>
  <c r="AK61" i="71" s="1"/>
  <c r="O32" i="71"/>
  <c r="O61" i="71" s="1"/>
  <c r="AE32" i="71"/>
  <c r="AE61" i="71" s="1"/>
  <c r="C61" i="71"/>
  <c r="AB32" i="71"/>
  <c r="AB61" i="71" s="1"/>
  <c r="U32" i="71"/>
  <c r="U61" i="71" s="1"/>
  <c r="D32" i="71"/>
  <c r="D61" i="71" s="1"/>
  <c r="AC32" i="71"/>
  <c r="AC61" i="71" s="1"/>
  <c r="F32" i="71"/>
  <c r="F61" i="71" s="1"/>
  <c r="K32" i="71"/>
  <c r="K61" i="71" s="1"/>
  <c r="AJ32" i="71"/>
  <c r="AJ61" i="71" s="1"/>
  <c r="AG32" i="71"/>
  <c r="AG61" i="71" s="1"/>
  <c r="M32" i="71"/>
  <c r="M61" i="71" s="1"/>
  <c r="AO32" i="71"/>
  <c r="AO61" i="71" s="1"/>
  <c r="S32" i="71"/>
  <c r="S61" i="71" s="1"/>
  <c r="H32" i="71"/>
  <c r="H61" i="71" s="1"/>
  <c r="I32" i="71"/>
  <c r="I61" i="71" s="1"/>
  <c r="Y32" i="71"/>
  <c r="Y61" i="71" s="1"/>
  <c r="E32" i="71"/>
  <c r="E61" i="71" s="1"/>
  <c r="AA32" i="71"/>
  <c r="AA61" i="71" s="1"/>
  <c r="P32" i="71"/>
  <c r="P61" i="71" s="1"/>
  <c r="V32" i="71"/>
  <c r="V61" i="71" s="1"/>
  <c r="AL32" i="71"/>
  <c r="AL61" i="71" s="1"/>
  <c r="Q32" i="71"/>
  <c r="Q61" i="71" s="1"/>
  <c r="AI32" i="71"/>
  <c r="AI61" i="71" s="1"/>
  <c r="X32" i="71"/>
  <c r="X61" i="71" s="1"/>
  <c r="AH32" i="71"/>
  <c r="AH61" i="71" s="1"/>
  <c r="N32" i="71"/>
  <c r="N61" i="71" s="1"/>
  <c r="AD32" i="71"/>
  <c r="AD61" i="71" s="1"/>
  <c r="AQ32" i="71"/>
  <c r="AQ61" i="71" s="1"/>
  <c r="AF32" i="71"/>
  <c r="AF61" i="71" s="1"/>
  <c r="J32" i="71"/>
  <c r="J61" i="71" s="1"/>
  <c r="Z32" i="71"/>
  <c r="Z61" i="71" s="1"/>
  <c r="AP32" i="71"/>
  <c r="AP61" i="71" s="1"/>
  <c r="C38" i="66"/>
  <c r="C181" i="99"/>
  <c r="H21" i="67"/>
  <c r="AJ21" i="67"/>
  <c r="AG21" i="67"/>
  <c r="E21" i="67"/>
  <c r="G21" i="67"/>
  <c r="P21" i="67"/>
  <c r="K21" i="67"/>
  <c r="AQ21" i="67"/>
  <c r="O21" i="67"/>
  <c r="S21" i="67"/>
  <c r="X21" i="67"/>
  <c r="U21" i="67"/>
  <c r="M21" i="67"/>
  <c r="Z21" i="67"/>
  <c r="AC21" i="67"/>
  <c r="AF21" i="67"/>
  <c r="AE21" i="67"/>
  <c r="W21" i="67"/>
  <c r="AK21" i="67"/>
  <c r="AM21" i="67"/>
  <c r="AN21" i="67"/>
  <c r="AP21" i="67"/>
  <c r="AH21" i="67"/>
  <c r="F21" i="67"/>
  <c r="AD21" i="67"/>
  <c r="R21" i="67"/>
  <c r="L21" i="67"/>
  <c r="Y21" i="67"/>
  <c r="AB21" i="67"/>
  <c r="J21" i="67"/>
  <c r="AA21" i="67"/>
  <c r="V21" i="67"/>
  <c r="AI21" i="67"/>
  <c r="AL21" i="67"/>
  <c r="T21" i="67"/>
  <c r="Q21" i="67"/>
  <c r="AO21" i="67"/>
  <c r="I21" i="67"/>
  <c r="D21" i="67"/>
  <c r="N21" i="67"/>
  <c r="F164" i="99"/>
  <c r="C3" i="69"/>
  <c r="D116" i="100"/>
  <c r="H121" i="100"/>
  <c r="B42" i="69"/>
  <c r="B72" i="69" s="1"/>
  <c r="F186" i="53"/>
  <c r="B19" i="66"/>
  <c r="B57" i="66" s="1"/>
  <c r="C171" i="53"/>
  <c r="K5" i="70"/>
  <c r="AM5" i="70"/>
  <c r="AI5" i="70"/>
  <c r="N5" i="70"/>
  <c r="AK5" i="70"/>
  <c r="T5" i="70"/>
  <c r="M5" i="70"/>
  <c r="F5" i="70"/>
  <c r="AG5" i="70"/>
  <c r="AP5" i="70"/>
  <c r="H5" i="70"/>
  <c r="AL5" i="70"/>
  <c r="AE5" i="70"/>
  <c r="AQ5" i="70"/>
  <c r="AJ5" i="70"/>
  <c r="X5" i="70"/>
  <c r="L5" i="70"/>
  <c r="G5" i="70"/>
  <c r="G53" i="70" s="1"/>
  <c r="AA5" i="70"/>
  <c r="S5" i="70"/>
  <c r="AF5" i="70"/>
  <c r="U5" i="70"/>
  <c r="Q5" i="70"/>
  <c r="J5" i="70"/>
  <c r="W5" i="70"/>
  <c r="D5" i="70"/>
  <c r="R5" i="70"/>
  <c r="AD5" i="70"/>
  <c r="O5" i="70"/>
  <c r="V5" i="70"/>
  <c r="AH5" i="70"/>
  <c r="AO5" i="70"/>
  <c r="E5" i="70"/>
  <c r="Z5" i="70"/>
  <c r="P5" i="70"/>
  <c r="Y5" i="70"/>
  <c r="AN5" i="70"/>
  <c r="I5" i="70"/>
  <c r="AC5" i="70"/>
  <c r="AB5" i="70"/>
  <c r="C53" i="70"/>
  <c r="C30" i="68"/>
  <c r="E178" i="99"/>
  <c r="F130" i="100"/>
  <c r="B3" i="70"/>
  <c r="B51" i="70" s="1"/>
  <c r="G165" i="53"/>
  <c r="D128" i="54"/>
  <c r="B32" i="69"/>
  <c r="B61" i="69" s="1"/>
  <c r="F175" i="53"/>
  <c r="C28" i="66"/>
  <c r="C176" i="99"/>
  <c r="C17" i="67"/>
  <c r="D169" i="99"/>
  <c r="C19" i="69"/>
  <c r="F170" i="99"/>
  <c r="B39" i="67"/>
  <c r="B73" i="67" s="1"/>
  <c r="D187" i="53"/>
  <c r="B29" i="69"/>
  <c r="B64" i="69" s="1"/>
  <c r="F178" i="53"/>
  <c r="R7" i="66"/>
  <c r="M7" i="66"/>
  <c r="AO7" i="66"/>
  <c r="Y7" i="66"/>
  <c r="AC7" i="66"/>
  <c r="Z7" i="66"/>
  <c r="V7" i="66"/>
  <c r="F7" i="66"/>
  <c r="AI7" i="66"/>
  <c r="AL7" i="66"/>
  <c r="AH7" i="66"/>
  <c r="AE7" i="66"/>
  <c r="O7" i="66"/>
  <c r="H7" i="66"/>
  <c r="I7" i="66"/>
  <c r="AP7" i="66"/>
  <c r="AN7" i="66"/>
  <c r="X7" i="66"/>
  <c r="Q7" i="66"/>
  <c r="S7" i="66"/>
  <c r="L7" i="66"/>
  <c r="E7" i="66"/>
  <c r="AG7" i="66"/>
  <c r="AA7" i="66"/>
  <c r="D7" i="66"/>
  <c r="AD7" i="66"/>
  <c r="W7" i="66"/>
  <c r="G7" i="66"/>
  <c r="K7" i="66"/>
  <c r="AK7" i="66"/>
  <c r="J7" i="66"/>
  <c r="AM7" i="66"/>
  <c r="AF7" i="66"/>
  <c r="P7" i="66"/>
  <c r="T7" i="66"/>
  <c r="U7" i="66"/>
  <c r="N7" i="66"/>
  <c r="AQ7" i="66"/>
  <c r="AJ7" i="66"/>
  <c r="AB7" i="66"/>
  <c r="AA16" i="67"/>
  <c r="Q16" i="67"/>
  <c r="T16" i="67"/>
  <c r="M16" i="67"/>
  <c r="Y16" i="67"/>
  <c r="AI16" i="67"/>
  <c r="AB16" i="67"/>
  <c r="AE16" i="67"/>
  <c r="W16" i="67"/>
  <c r="AJ16" i="67"/>
  <c r="AQ16" i="67"/>
  <c r="R16" i="67"/>
  <c r="AP16" i="67"/>
  <c r="F16" i="67"/>
  <c r="L16" i="67"/>
  <c r="AC16" i="67"/>
  <c r="D16" i="67"/>
  <c r="P16" i="67"/>
  <c r="U16" i="67"/>
  <c r="AN16" i="67"/>
  <c r="AG16" i="67"/>
  <c r="Z16" i="67"/>
  <c r="AD16" i="67"/>
  <c r="I16" i="67"/>
  <c r="N16" i="67"/>
  <c r="AK16" i="67"/>
  <c r="AM16" i="67"/>
  <c r="AO16" i="67"/>
  <c r="X16" i="67"/>
  <c r="G16" i="67"/>
  <c r="J16" i="67"/>
  <c r="AH16" i="67"/>
  <c r="K16" i="67"/>
  <c r="AL16" i="67"/>
  <c r="V16" i="67"/>
  <c r="E16" i="67"/>
  <c r="S16" i="67"/>
  <c r="H16" i="67"/>
  <c r="AF16" i="67"/>
  <c r="O16" i="67"/>
  <c r="D130" i="100"/>
  <c r="C22" i="68"/>
  <c r="E171" i="99"/>
  <c r="C5" i="69"/>
  <c r="F166" i="99"/>
  <c r="B10" i="70"/>
  <c r="B54" i="70" s="1"/>
  <c r="G168" i="53"/>
  <c r="C59" i="71"/>
  <c r="AB23" i="71"/>
  <c r="AK23" i="71"/>
  <c r="S23" i="71"/>
  <c r="AI23" i="71"/>
  <c r="AH23" i="71"/>
  <c r="M23" i="71"/>
  <c r="AG23" i="71"/>
  <c r="AM23" i="71"/>
  <c r="L23" i="71"/>
  <c r="J23" i="71"/>
  <c r="G23" i="71"/>
  <c r="I23" i="71"/>
  <c r="T23" i="71"/>
  <c r="Z23" i="71"/>
  <c r="U23" i="71"/>
  <c r="Q23" i="71"/>
  <c r="AJ23" i="71"/>
  <c r="AN23" i="71"/>
  <c r="AE23" i="71"/>
  <c r="R23" i="71"/>
  <c r="N23" i="71"/>
  <c r="AC23" i="71"/>
  <c r="F23" i="71"/>
  <c r="V23" i="71"/>
  <c r="X23" i="71"/>
  <c r="AO23" i="71"/>
  <c r="AF23" i="71"/>
  <c r="W23" i="71"/>
  <c r="K23" i="71"/>
  <c r="E23" i="71"/>
  <c r="P23" i="71"/>
  <c r="D23" i="71"/>
  <c r="AA23" i="71"/>
  <c r="O23" i="71"/>
  <c r="AD23" i="71"/>
  <c r="H23" i="71"/>
  <c r="AQ23" i="71"/>
  <c r="Y23" i="71"/>
  <c r="AP23" i="71"/>
  <c r="AL23" i="71"/>
  <c r="C33" i="66"/>
  <c r="C182" i="99"/>
  <c r="E180" i="99"/>
  <c r="C35" i="68"/>
  <c r="C23" i="68"/>
  <c r="E172" i="99"/>
  <c r="B28" i="70"/>
  <c r="B63" i="70" s="1"/>
  <c r="G177" i="53"/>
  <c r="AK17" i="71"/>
  <c r="AK56" i="71" s="1"/>
  <c r="L17" i="71"/>
  <c r="L56" i="71" s="1"/>
  <c r="AJ17" i="71"/>
  <c r="AJ56" i="71" s="1"/>
  <c r="W17" i="71"/>
  <c r="W56" i="71" s="1"/>
  <c r="D17" i="71"/>
  <c r="D56" i="71" s="1"/>
  <c r="V17" i="71"/>
  <c r="V56" i="71" s="1"/>
  <c r="Y17" i="71"/>
  <c r="Y56" i="71" s="1"/>
  <c r="AO17" i="71"/>
  <c r="AO56" i="71" s="1"/>
  <c r="AG17" i="71"/>
  <c r="AG56" i="71" s="1"/>
  <c r="M17" i="71"/>
  <c r="M56" i="71" s="1"/>
  <c r="G17" i="71"/>
  <c r="G56" i="71" s="1"/>
  <c r="Z17" i="71"/>
  <c r="Z56" i="71" s="1"/>
  <c r="AQ17" i="71"/>
  <c r="AQ56" i="71" s="1"/>
  <c r="K17" i="71"/>
  <c r="K56" i="71" s="1"/>
  <c r="U17" i="71"/>
  <c r="U56" i="71" s="1"/>
  <c r="H17" i="71"/>
  <c r="H56" i="71" s="1"/>
  <c r="Q17" i="71"/>
  <c r="Q56" i="71" s="1"/>
  <c r="J17" i="71"/>
  <c r="J56" i="71" s="1"/>
  <c r="R17" i="71"/>
  <c r="R56" i="71" s="1"/>
  <c r="F17" i="71"/>
  <c r="F56" i="71" s="1"/>
  <c r="P17" i="71"/>
  <c r="P56" i="71" s="1"/>
  <c r="AE17" i="71"/>
  <c r="AE56" i="71" s="1"/>
  <c r="N17" i="71"/>
  <c r="N56" i="71" s="1"/>
  <c r="AA17" i="71"/>
  <c r="AA56" i="71" s="1"/>
  <c r="AN17" i="71"/>
  <c r="AN56" i="71" s="1"/>
  <c r="AD17" i="71"/>
  <c r="AD56" i="71" s="1"/>
  <c r="AM17" i="71"/>
  <c r="AM56" i="71" s="1"/>
  <c r="I17" i="71"/>
  <c r="I56" i="71" s="1"/>
  <c r="AL17" i="71"/>
  <c r="AL56" i="71" s="1"/>
  <c r="S17" i="71"/>
  <c r="S56" i="71" s="1"/>
  <c r="X17" i="71"/>
  <c r="X56" i="71" s="1"/>
  <c r="T17" i="71"/>
  <c r="T56" i="71" s="1"/>
  <c r="C56" i="71"/>
  <c r="AH17" i="71"/>
  <c r="AH56" i="71" s="1"/>
  <c r="AP17" i="71"/>
  <c r="AP56" i="71" s="1"/>
  <c r="E17" i="71"/>
  <c r="E56" i="71" s="1"/>
  <c r="O17" i="71"/>
  <c r="O56" i="71" s="1"/>
  <c r="AF17" i="71"/>
  <c r="AF56" i="71" s="1"/>
  <c r="AC17" i="71"/>
  <c r="AC56" i="71" s="1"/>
  <c r="AI17" i="71"/>
  <c r="AI56" i="71" s="1"/>
  <c r="AB17" i="71"/>
  <c r="AB56" i="71" s="1"/>
  <c r="F170" i="53"/>
  <c r="F165" i="99"/>
  <c r="C4" i="69"/>
  <c r="B27" i="70"/>
  <c r="B62" i="70" s="1"/>
  <c r="G176" i="53"/>
  <c r="AI16" i="66"/>
  <c r="AB16" i="66"/>
  <c r="AD16" i="66"/>
  <c r="W16" i="66"/>
  <c r="O16" i="66"/>
  <c r="AQ16" i="66"/>
  <c r="AK16" i="66"/>
  <c r="AM16" i="66"/>
  <c r="AF16" i="66"/>
  <c r="X16" i="66"/>
  <c r="I16" i="66"/>
  <c r="M16" i="66"/>
  <c r="P16" i="66"/>
  <c r="K16" i="66"/>
  <c r="R16" i="66"/>
  <c r="V16" i="66"/>
  <c r="Y16" i="66"/>
  <c r="S16" i="66"/>
  <c r="J16" i="66"/>
  <c r="AE16" i="66"/>
  <c r="AH16" i="66"/>
  <c r="AA16" i="66"/>
  <c r="T16" i="66"/>
  <c r="AN16" i="66"/>
  <c r="F16" i="66"/>
  <c r="H16" i="66"/>
  <c r="AC16" i="66"/>
  <c r="E16" i="66"/>
  <c r="AG16" i="66"/>
  <c r="Q16" i="66"/>
  <c r="AL16" i="66"/>
  <c r="N16" i="66"/>
  <c r="AP16" i="66"/>
  <c r="Z16" i="66"/>
  <c r="L16" i="66"/>
  <c r="AO16" i="66"/>
  <c r="D16" i="66"/>
  <c r="AJ16" i="66"/>
  <c r="U16" i="66"/>
  <c r="G16" i="66"/>
  <c r="E135" i="100"/>
  <c r="V43" i="69"/>
  <c r="AO43" i="69"/>
  <c r="Y43" i="69"/>
  <c r="R43" i="69"/>
  <c r="AD43" i="69"/>
  <c r="AN43" i="69"/>
  <c r="O43" i="69"/>
  <c r="AQ43" i="69"/>
  <c r="AK43" i="69"/>
  <c r="AM43" i="69"/>
  <c r="L43" i="69"/>
  <c r="D43" i="69"/>
  <c r="X43" i="69"/>
  <c r="H43" i="69"/>
  <c r="J43" i="69"/>
  <c r="T43" i="69"/>
  <c r="E43" i="69"/>
  <c r="AG43" i="69"/>
  <c r="Q43" i="69"/>
  <c r="K43" i="69"/>
  <c r="AE43" i="69"/>
  <c r="AH43" i="69"/>
  <c r="AL43" i="69"/>
  <c r="N43" i="69"/>
  <c r="Z43" i="69"/>
  <c r="AF43" i="69"/>
  <c r="I43" i="69"/>
  <c r="F43" i="69"/>
  <c r="AA43" i="69"/>
  <c r="AB43" i="69"/>
  <c r="AP43" i="69"/>
  <c r="S43" i="69"/>
  <c r="AJ43" i="69"/>
  <c r="G43" i="69"/>
  <c r="U43" i="69"/>
  <c r="M43" i="69"/>
  <c r="W43" i="69"/>
  <c r="P43" i="69"/>
  <c r="AI43" i="69"/>
  <c r="AC43" i="69"/>
  <c r="B19" i="67"/>
  <c r="B57" i="67" s="1"/>
  <c r="D171" i="53"/>
  <c r="B23" i="70"/>
  <c r="B59" i="70" s="1"/>
  <c r="G173" i="53"/>
  <c r="C73" i="71"/>
  <c r="AD39" i="71"/>
  <c r="N39" i="71"/>
  <c r="AP39" i="71"/>
  <c r="AJ39" i="71"/>
  <c r="T39" i="71"/>
  <c r="S39" i="71"/>
  <c r="M39" i="71"/>
  <c r="AF39" i="71"/>
  <c r="P39" i="71"/>
  <c r="R39" i="71"/>
  <c r="AI39" i="71"/>
  <c r="AE39" i="71"/>
  <c r="F39" i="71"/>
  <c r="AH39" i="71"/>
  <c r="AK39" i="71"/>
  <c r="AQ39" i="71"/>
  <c r="AN39" i="71"/>
  <c r="O39" i="71"/>
  <c r="H39" i="71"/>
  <c r="AC39" i="71"/>
  <c r="V39" i="71"/>
  <c r="Y39" i="71"/>
  <c r="D39" i="71"/>
  <c r="Q39" i="71"/>
  <c r="E39" i="71"/>
  <c r="Z39" i="71"/>
  <c r="K39" i="71"/>
  <c r="W39" i="71"/>
  <c r="I39" i="71"/>
  <c r="AA39" i="71"/>
  <c r="AO39" i="71"/>
  <c r="AB39" i="71"/>
  <c r="L39" i="71"/>
  <c r="X39" i="71"/>
  <c r="AL39" i="71"/>
  <c r="U39" i="71"/>
  <c r="AG39" i="71"/>
  <c r="J39" i="71"/>
  <c r="AM39" i="71"/>
  <c r="G39" i="71"/>
  <c r="B33" i="69"/>
  <c r="B69" i="69" s="1"/>
  <c r="F183" i="53"/>
  <c r="B3" i="66"/>
  <c r="B51" i="66" s="1"/>
  <c r="C165" i="53"/>
  <c r="C175" i="99"/>
  <c r="C27" i="66"/>
  <c r="C19" i="67"/>
  <c r="D170" i="99"/>
  <c r="B42" i="66"/>
  <c r="B72" i="66" s="1"/>
  <c r="C186" i="53"/>
  <c r="V8" i="70"/>
  <c r="F8" i="70"/>
  <c r="AK8" i="70"/>
  <c r="G8" i="70"/>
  <c r="AD8" i="70"/>
  <c r="AE8" i="70"/>
  <c r="O8" i="70"/>
  <c r="Q8" i="70"/>
  <c r="Y8" i="70"/>
  <c r="AH8" i="70"/>
  <c r="K8" i="70"/>
  <c r="AN8" i="70"/>
  <c r="X8" i="70"/>
  <c r="AJ8" i="70"/>
  <c r="J8" i="70"/>
  <c r="S8" i="70"/>
  <c r="E8" i="70"/>
  <c r="AG8" i="70"/>
  <c r="D8" i="70"/>
  <c r="AC8" i="70"/>
  <c r="AA8" i="70"/>
  <c r="N8" i="70"/>
  <c r="AP8" i="70"/>
  <c r="T8" i="70"/>
  <c r="H8" i="70"/>
  <c r="AI8" i="70"/>
  <c r="W8" i="70"/>
  <c r="I8" i="70"/>
  <c r="AL8" i="70"/>
  <c r="L8" i="70"/>
  <c r="AQ8" i="70"/>
  <c r="AF8" i="70"/>
  <c r="R8" i="70"/>
  <c r="U8" i="70"/>
  <c r="P8" i="70"/>
  <c r="M8" i="70"/>
  <c r="AO8" i="70"/>
  <c r="AB8" i="70"/>
  <c r="AM8" i="70"/>
  <c r="Z8" i="70"/>
  <c r="C53" i="68"/>
  <c r="C38" i="69"/>
  <c r="F181" i="99"/>
  <c r="B4" i="66"/>
  <c r="B52" i="66" s="1"/>
  <c r="C166" i="53"/>
  <c r="D171" i="99"/>
  <c r="C22" i="67"/>
  <c r="G185" i="99"/>
  <c r="C42" i="70"/>
  <c r="D128" i="100"/>
  <c r="C36" i="71"/>
  <c r="J179" i="99"/>
  <c r="D164" i="99"/>
  <c r="C3" i="67"/>
  <c r="K34" i="70"/>
  <c r="K70" i="70" s="1"/>
  <c r="AJ34" i="70"/>
  <c r="AJ70" i="70" s="1"/>
  <c r="AL34" i="70"/>
  <c r="AL70" i="70" s="1"/>
  <c r="AF34" i="70"/>
  <c r="AF70" i="70" s="1"/>
  <c r="F34" i="70"/>
  <c r="F70" i="70" s="1"/>
  <c r="S34" i="70"/>
  <c r="S70" i="70" s="1"/>
  <c r="I34" i="70"/>
  <c r="I70" i="70" s="1"/>
  <c r="L34" i="70"/>
  <c r="L70" i="70" s="1"/>
  <c r="AO34" i="70"/>
  <c r="AO70" i="70" s="1"/>
  <c r="AE34" i="70"/>
  <c r="AE70" i="70" s="1"/>
  <c r="AA34" i="70"/>
  <c r="AA70" i="70" s="1"/>
  <c r="R34" i="70"/>
  <c r="R70" i="70" s="1"/>
  <c r="U34" i="70"/>
  <c r="U70" i="70" s="1"/>
  <c r="P34" i="70"/>
  <c r="P70" i="70" s="1"/>
  <c r="G34" i="70"/>
  <c r="G70" i="70" s="1"/>
  <c r="AI34" i="70"/>
  <c r="AI70" i="70" s="1"/>
  <c r="AB34" i="70"/>
  <c r="AB70" i="70" s="1"/>
  <c r="AD34" i="70"/>
  <c r="AD70" i="70" s="1"/>
  <c r="AP34" i="70"/>
  <c r="AP70" i="70" s="1"/>
  <c r="AG34" i="70"/>
  <c r="AG70" i="70" s="1"/>
  <c r="AQ34" i="70"/>
  <c r="AQ70" i="70" s="1"/>
  <c r="AK34" i="70"/>
  <c r="AK70" i="70" s="1"/>
  <c r="AM34" i="70"/>
  <c r="AM70" i="70" s="1"/>
  <c r="V34" i="70"/>
  <c r="V70" i="70" s="1"/>
  <c r="M34" i="70"/>
  <c r="M70" i="70" s="1"/>
  <c r="H34" i="70"/>
  <c r="H70" i="70" s="1"/>
  <c r="J34" i="70"/>
  <c r="J70" i="70" s="1"/>
  <c r="E34" i="70"/>
  <c r="E70" i="70" s="1"/>
  <c r="X34" i="70"/>
  <c r="X70" i="70" s="1"/>
  <c r="O34" i="70"/>
  <c r="O70" i="70" s="1"/>
  <c r="C70" i="70"/>
  <c r="Z34" i="70"/>
  <c r="Z70" i="70" s="1"/>
  <c r="AC34" i="70"/>
  <c r="AC70" i="70" s="1"/>
  <c r="W34" i="70"/>
  <c r="W70" i="70" s="1"/>
  <c r="D34" i="70"/>
  <c r="D70" i="70" s="1"/>
  <c r="AN34" i="70"/>
  <c r="AN70" i="70" s="1"/>
  <c r="Q34" i="70"/>
  <c r="Q70" i="70" s="1"/>
  <c r="T34" i="70"/>
  <c r="T70" i="70" s="1"/>
  <c r="N34" i="70"/>
  <c r="N70" i="70" s="1"/>
  <c r="Y34" i="70"/>
  <c r="Y70" i="70" s="1"/>
  <c r="AH34" i="70"/>
  <c r="AH70" i="70" s="1"/>
  <c r="F182" i="99"/>
  <c r="C33" i="69"/>
  <c r="B36" i="67"/>
  <c r="B66" i="67" s="1"/>
  <c r="D180" i="53"/>
  <c r="B35" i="66"/>
  <c r="B67" i="66" s="1"/>
  <c r="C181" i="53"/>
  <c r="U41" i="66"/>
  <c r="AL41" i="66"/>
  <c r="X41" i="66"/>
  <c r="J41" i="66"/>
  <c r="AB41" i="66"/>
  <c r="AC41" i="66"/>
  <c r="G41" i="66"/>
  <c r="AF41" i="66"/>
  <c r="R41" i="66"/>
  <c r="AI41" i="66"/>
  <c r="AK41" i="66"/>
  <c r="O41" i="66"/>
  <c r="AN41" i="66"/>
  <c r="Z41" i="66"/>
  <c r="AJ41" i="66"/>
  <c r="D41" i="66"/>
  <c r="W41" i="66"/>
  <c r="I41" i="66"/>
  <c r="AH41" i="66"/>
  <c r="K41" i="66"/>
  <c r="F41" i="66"/>
  <c r="AE41" i="66"/>
  <c r="Q41" i="66"/>
  <c r="AP41" i="66"/>
  <c r="AQ41" i="66"/>
  <c r="N41" i="66"/>
  <c r="AM41" i="66"/>
  <c r="Y41" i="66"/>
  <c r="S41" i="66"/>
  <c r="L41" i="66"/>
  <c r="E41" i="66"/>
  <c r="V41" i="66"/>
  <c r="H41" i="66"/>
  <c r="AG41" i="66"/>
  <c r="T41" i="66"/>
  <c r="M41" i="66"/>
  <c r="AD41" i="66"/>
  <c r="P41" i="66"/>
  <c r="AO41" i="66"/>
  <c r="AA41" i="66"/>
  <c r="D166" i="99"/>
  <c r="C5" i="67"/>
  <c r="F175" i="99"/>
  <c r="C27" i="69"/>
  <c r="B30" i="69"/>
  <c r="B65" i="69" s="1"/>
  <c r="F179" i="53"/>
  <c r="B29" i="66"/>
  <c r="B64" i="66" s="1"/>
  <c r="C178" i="53"/>
  <c r="AE22" i="70"/>
  <c r="AE58" i="70" s="1"/>
  <c r="AG22" i="70"/>
  <c r="AG58" i="70" s="1"/>
  <c r="E22" i="70"/>
  <c r="E58" i="70" s="1"/>
  <c r="S22" i="70"/>
  <c r="S58" i="70" s="1"/>
  <c r="AO22" i="70"/>
  <c r="AO58" i="70" s="1"/>
  <c r="AM22" i="70"/>
  <c r="AM58" i="70" s="1"/>
  <c r="AQ22" i="70"/>
  <c r="AQ58" i="70" s="1"/>
  <c r="P22" i="70"/>
  <c r="P58" i="70" s="1"/>
  <c r="U22" i="70"/>
  <c r="U58" i="70" s="1"/>
  <c r="AP22" i="70"/>
  <c r="AP58" i="70" s="1"/>
  <c r="L22" i="70"/>
  <c r="L58" i="70" s="1"/>
  <c r="M22" i="70"/>
  <c r="M58" i="70" s="1"/>
  <c r="Z22" i="70"/>
  <c r="Z58" i="70" s="1"/>
  <c r="AA22" i="70"/>
  <c r="AA58" i="70" s="1"/>
  <c r="D22" i="70"/>
  <c r="D58" i="70" s="1"/>
  <c r="T22" i="70"/>
  <c r="T58" i="70" s="1"/>
  <c r="X22" i="70"/>
  <c r="X58" i="70" s="1"/>
  <c r="AK22" i="70"/>
  <c r="AK58" i="70" s="1"/>
  <c r="AD22" i="70"/>
  <c r="AD58" i="70" s="1"/>
  <c r="J22" i="70"/>
  <c r="J58" i="70" s="1"/>
  <c r="C58" i="70"/>
  <c r="AB22" i="70"/>
  <c r="AB58" i="70" s="1"/>
  <c r="AH22" i="70"/>
  <c r="AH58" i="70" s="1"/>
  <c r="H22" i="70"/>
  <c r="H58" i="70" s="1"/>
  <c r="F22" i="70"/>
  <c r="F58" i="70" s="1"/>
  <c r="Q22" i="70"/>
  <c r="Q58" i="70" s="1"/>
  <c r="G22" i="70"/>
  <c r="G58" i="70" s="1"/>
  <c r="AJ22" i="70"/>
  <c r="AJ58" i="70" s="1"/>
  <c r="N22" i="70"/>
  <c r="N58" i="70" s="1"/>
  <c r="R22" i="70"/>
  <c r="R58" i="70" s="1"/>
  <c r="AF22" i="70"/>
  <c r="AF58" i="70" s="1"/>
  <c r="O22" i="70"/>
  <c r="O58" i="70" s="1"/>
  <c r="K22" i="70"/>
  <c r="K58" i="70" s="1"/>
  <c r="Y22" i="70"/>
  <c r="Y58" i="70" s="1"/>
  <c r="AC22" i="70"/>
  <c r="AC58" i="70" s="1"/>
  <c r="I22" i="70"/>
  <c r="I58" i="70" s="1"/>
  <c r="W22" i="70"/>
  <c r="W58" i="70" s="1"/>
  <c r="V22" i="70"/>
  <c r="V58" i="70" s="1"/>
  <c r="AI22" i="70"/>
  <c r="AI58" i="70" s="1"/>
  <c r="AN22" i="70"/>
  <c r="AN58" i="70" s="1"/>
  <c r="AL22" i="70"/>
  <c r="AL58" i="70" s="1"/>
  <c r="B23" i="67"/>
  <c r="B59" i="67" s="1"/>
  <c r="D173" i="53"/>
  <c r="N43" i="71"/>
  <c r="AM43" i="71"/>
  <c r="Y43" i="71"/>
  <c r="D43" i="71"/>
  <c r="AB43" i="71"/>
  <c r="U43" i="71"/>
  <c r="O43" i="71"/>
  <c r="I43" i="71"/>
  <c r="AP43" i="71"/>
  <c r="AJ43" i="71"/>
  <c r="AC43" i="71"/>
  <c r="W43" i="71"/>
  <c r="Q43" i="71"/>
  <c r="K43" i="71"/>
  <c r="F43" i="71"/>
  <c r="H43" i="71"/>
  <c r="AO43" i="71"/>
  <c r="AA43" i="71"/>
  <c r="AD43" i="71"/>
  <c r="X43" i="71"/>
  <c r="R43" i="71"/>
  <c r="AQ43" i="71"/>
  <c r="E43" i="71"/>
  <c r="AL43" i="71"/>
  <c r="AF43" i="71"/>
  <c r="Z43" i="71"/>
  <c r="L43" i="71"/>
  <c r="P43" i="71"/>
  <c r="AN43" i="71"/>
  <c r="AG43" i="71"/>
  <c r="M43" i="71"/>
  <c r="J43" i="71"/>
  <c r="AK43" i="71"/>
  <c r="AH43" i="71"/>
  <c r="V43" i="71"/>
  <c r="S43" i="71"/>
  <c r="G43" i="71"/>
  <c r="AI43" i="71"/>
  <c r="AE43" i="71"/>
  <c r="T43" i="71"/>
  <c r="Y24" i="66"/>
  <c r="AB24" i="66"/>
  <c r="AD24" i="66"/>
  <c r="X24" i="66"/>
  <c r="AO24" i="66"/>
  <c r="K24" i="66"/>
  <c r="AH24" i="66"/>
  <c r="AK24" i="66"/>
  <c r="AM24" i="66"/>
  <c r="AG24" i="66"/>
  <c r="S24" i="66"/>
  <c r="H24" i="66"/>
  <c r="J24" i="66"/>
  <c r="M24" i="66"/>
  <c r="AP24" i="66"/>
  <c r="AA24" i="66"/>
  <c r="Q24" i="66"/>
  <c r="T24" i="66"/>
  <c r="V24" i="66"/>
  <c r="D24" i="66"/>
  <c r="AI24" i="66"/>
  <c r="Z24" i="66"/>
  <c r="AC24" i="66"/>
  <c r="AE24" i="66"/>
  <c r="E24" i="66"/>
  <c r="AQ24" i="66"/>
  <c r="AJ24" i="66"/>
  <c r="AL24" i="66"/>
  <c r="AN24" i="66"/>
  <c r="N24" i="66"/>
  <c r="G24" i="66"/>
  <c r="I24" i="66"/>
  <c r="L24" i="66"/>
  <c r="F24" i="66"/>
  <c r="W24" i="66"/>
  <c r="P24" i="66"/>
  <c r="R24" i="66"/>
  <c r="U24" i="66"/>
  <c r="O24" i="66"/>
  <c r="AF24" i="66"/>
  <c r="S37" i="70"/>
  <c r="U37" i="70"/>
  <c r="P37" i="70"/>
  <c r="H37" i="70"/>
  <c r="AP37" i="70"/>
  <c r="V37" i="70"/>
  <c r="K37" i="70"/>
  <c r="M37" i="70"/>
  <c r="AQ37" i="70"/>
  <c r="AI37" i="70"/>
  <c r="AD37" i="70"/>
  <c r="T37" i="70"/>
  <c r="W37" i="70"/>
  <c r="X37" i="70"/>
  <c r="O37" i="70"/>
  <c r="J37" i="70"/>
  <c r="AF37" i="70"/>
  <c r="AG37" i="70"/>
  <c r="AK37" i="70"/>
  <c r="G37" i="70"/>
  <c r="AJ37" i="70"/>
  <c r="AC37" i="70"/>
  <c r="Y37" i="70"/>
  <c r="Q37" i="70"/>
  <c r="F37" i="70"/>
  <c r="AM37" i="70"/>
  <c r="AH37" i="70"/>
  <c r="R37" i="70"/>
  <c r="N37" i="70"/>
  <c r="L37" i="70"/>
  <c r="Z37" i="70"/>
  <c r="AL37" i="70"/>
  <c r="AE37" i="70"/>
  <c r="E37" i="70"/>
  <c r="AA37" i="70"/>
  <c r="I37" i="70"/>
  <c r="D37" i="70"/>
  <c r="AB37" i="70"/>
  <c r="AN37" i="70"/>
  <c r="AO37" i="70"/>
  <c r="AQ62" i="68"/>
  <c r="P62" i="68"/>
  <c r="I62" i="68"/>
  <c r="L62" i="68"/>
  <c r="AE62" i="68"/>
  <c r="C62" i="68"/>
  <c r="Y62" i="68"/>
  <c r="R62" i="68"/>
  <c r="U62" i="68"/>
  <c r="AF62" i="68"/>
  <c r="F62" i="68"/>
  <c r="AH62" i="68"/>
  <c r="AB62" i="68"/>
  <c r="AD62" i="68"/>
  <c r="E62" i="68"/>
  <c r="O62" i="68"/>
  <c r="D62" i="68"/>
  <c r="AK62" i="68"/>
  <c r="AM62" i="68"/>
  <c r="AN62" i="68"/>
  <c r="K62" i="68"/>
  <c r="X62" i="68"/>
  <c r="H62" i="68"/>
  <c r="J62" i="68"/>
  <c r="M62" i="68"/>
  <c r="AO62" i="68"/>
  <c r="S62" i="68"/>
  <c r="AG62" i="68"/>
  <c r="Q62" i="68"/>
  <c r="T62" i="68"/>
  <c r="N62" i="68"/>
  <c r="AA62" i="68"/>
  <c r="AP62" i="68"/>
  <c r="Z62" i="68"/>
  <c r="AC62" i="68"/>
  <c r="V62" i="68"/>
  <c r="AL62" i="68"/>
  <c r="W62" i="68"/>
  <c r="AI62" i="68"/>
  <c r="G62" i="68"/>
  <c r="AJ62" i="68"/>
  <c r="F177" i="99"/>
  <c r="C29" i="69"/>
  <c r="B28" i="67"/>
  <c r="B63" i="67" s="1"/>
  <c r="D177" i="53"/>
  <c r="J177" i="99"/>
  <c r="C29" i="71"/>
  <c r="I20" i="71"/>
  <c r="H20" i="71"/>
  <c r="AM20" i="71"/>
  <c r="AF20" i="71"/>
  <c r="S20" i="71"/>
  <c r="W20" i="71"/>
  <c r="R20" i="71"/>
  <c r="K20" i="71"/>
  <c r="AG20" i="71"/>
  <c r="E20" i="71"/>
  <c r="AE20" i="71"/>
  <c r="AA20" i="71"/>
  <c r="J20" i="71"/>
  <c r="AK20" i="71"/>
  <c r="D20" i="71"/>
  <c r="N20" i="71"/>
  <c r="AQ20" i="71"/>
  <c r="AH20" i="71"/>
  <c r="T20" i="71"/>
  <c r="AP20" i="71"/>
  <c r="G20" i="71"/>
  <c r="AJ20" i="71"/>
  <c r="AC20" i="71"/>
  <c r="U20" i="71"/>
  <c r="L20" i="71"/>
  <c r="AD20" i="71"/>
  <c r="Y20" i="71"/>
  <c r="Z20" i="71"/>
  <c r="AB20" i="71"/>
  <c r="F20" i="71"/>
  <c r="O20" i="71"/>
  <c r="Q20" i="71"/>
  <c r="AN20" i="71"/>
  <c r="X20" i="71"/>
  <c r="P20" i="71"/>
  <c r="AL20" i="71"/>
  <c r="AI20" i="71"/>
  <c r="AO20" i="71"/>
  <c r="M20" i="71"/>
  <c r="V20" i="71"/>
  <c r="X21" i="66"/>
  <c r="F21" i="66"/>
  <c r="AI21" i="66"/>
  <c r="AK21" i="66"/>
  <c r="AE21" i="66"/>
  <c r="AF21" i="66"/>
  <c r="O21" i="66"/>
  <c r="I21" i="66"/>
  <c r="D21" i="66"/>
  <c r="AO21" i="66"/>
  <c r="AN21" i="66"/>
  <c r="Y21" i="66"/>
  <c r="R21" i="66"/>
  <c r="K21" i="66"/>
  <c r="U21" i="66"/>
  <c r="E21" i="66"/>
  <c r="AH21" i="66"/>
  <c r="AA21" i="66"/>
  <c r="T21" i="66"/>
  <c r="AD21" i="66"/>
  <c r="N21" i="66"/>
  <c r="AQ21" i="66"/>
  <c r="AJ21" i="66"/>
  <c r="AC21" i="66"/>
  <c r="AM21" i="66"/>
  <c r="W21" i="66"/>
  <c r="G21" i="66"/>
  <c r="J21" i="66"/>
  <c r="AL21" i="66"/>
  <c r="L21" i="66"/>
  <c r="H21" i="66"/>
  <c r="AG21" i="66"/>
  <c r="Q21" i="66"/>
  <c r="S21" i="66"/>
  <c r="M21" i="66"/>
  <c r="P21" i="66"/>
  <c r="AP21" i="66"/>
  <c r="Z21" i="66"/>
  <c r="AB21" i="66"/>
  <c r="V21" i="66"/>
  <c r="AK10" i="70"/>
  <c r="AA10" i="70"/>
  <c r="AF10" i="70"/>
  <c r="D10" i="70"/>
  <c r="Y10" i="70"/>
  <c r="C54" i="70"/>
  <c r="AJ10" i="70"/>
  <c r="AO10" i="70"/>
  <c r="T10" i="70"/>
  <c r="AD10" i="70"/>
  <c r="Q10" i="70"/>
  <c r="S10" i="70"/>
  <c r="AE10" i="70"/>
  <c r="F10" i="70"/>
  <c r="AQ10" i="70"/>
  <c r="M10" i="70"/>
  <c r="AI10" i="70"/>
  <c r="AL10" i="70"/>
  <c r="AG10" i="70"/>
  <c r="AP10" i="70"/>
  <c r="U10" i="70"/>
  <c r="I10" i="70"/>
  <c r="N10" i="70"/>
  <c r="P10" i="70"/>
  <c r="K10" i="70"/>
  <c r="J10" i="70"/>
  <c r="V10" i="70"/>
  <c r="AB10" i="70"/>
  <c r="AN10" i="70"/>
  <c r="W10" i="70"/>
  <c r="G10" i="70"/>
  <c r="E10" i="70"/>
  <c r="L10" i="70"/>
  <c r="AC10" i="70"/>
  <c r="O10" i="70"/>
  <c r="H10" i="70"/>
  <c r="AH10" i="70"/>
  <c r="Z10" i="70"/>
  <c r="AM10" i="70"/>
  <c r="R10" i="70"/>
  <c r="X10" i="70"/>
  <c r="E186" i="99"/>
  <c r="C39" i="68"/>
  <c r="B27" i="67"/>
  <c r="B62" i="67" s="1"/>
  <c r="D176" i="53"/>
  <c r="C38" i="71"/>
  <c r="J181" i="99"/>
  <c r="C42" i="71"/>
  <c r="J185" i="99"/>
  <c r="B39" i="69"/>
  <c r="B73" i="69" s="1"/>
  <c r="F187" i="53"/>
  <c r="C117" i="100"/>
  <c r="AA6" i="67"/>
  <c r="AM6" i="67"/>
  <c r="AD6" i="67"/>
  <c r="K6" i="67"/>
  <c r="AL6" i="67"/>
  <c r="I6" i="67"/>
  <c r="AJ6" i="67"/>
  <c r="E6" i="67"/>
  <c r="AQ6" i="67"/>
  <c r="W6" i="67"/>
  <c r="Q6" i="67"/>
  <c r="M6" i="67"/>
  <c r="P6" i="67"/>
  <c r="G6" i="67"/>
  <c r="AI6" i="67"/>
  <c r="Y6" i="67"/>
  <c r="V6" i="67"/>
  <c r="AC6" i="67"/>
  <c r="T6" i="67"/>
  <c r="L6" i="67"/>
  <c r="AG6" i="67"/>
  <c r="AE6" i="67"/>
  <c r="AP6" i="67"/>
  <c r="AF6" i="67"/>
  <c r="X6" i="67"/>
  <c r="AO6" i="67"/>
  <c r="AN6" i="67"/>
  <c r="D6" i="67"/>
  <c r="J6" i="67"/>
  <c r="AK6" i="67"/>
  <c r="H6" i="67"/>
  <c r="O6" i="67"/>
  <c r="F6" i="67"/>
  <c r="U6" i="67"/>
  <c r="N6" i="67"/>
  <c r="Z6" i="67"/>
  <c r="R6" i="67"/>
  <c r="AB6" i="67"/>
  <c r="S6" i="67"/>
  <c r="AH6" i="67"/>
  <c r="C10" i="71"/>
  <c r="J167" i="99"/>
  <c r="B30" i="66"/>
  <c r="B65" i="66" s="1"/>
  <c r="C179" i="53"/>
  <c r="F183" i="99"/>
  <c r="C34" i="69"/>
  <c r="B5" i="69"/>
  <c r="B53" i="69" s="1"/>
  <c r="F167" i="53"/>
  <c r="B5" i="66"/>
  <c r="B53" i="66" s="1"/>
  <c r="C167" i="53"/>
  <c r="D182" i="99"/>
  <c r="C33" i="67"/>
  <c r="D117" i="100"/>
  <c r="C26" i="68"/>
  <c r="E173" i="99"/>
  <c r="B14" i="66"/>
  <c r="B55" i="66" s="1"/>
  <c r="C169" i="53"/>
  <c r="C184" i="99"/>
  <c r="C31" i="66"/>
  <c r="E176" i="99"/>
  <c r="C28" i="68"/>
  <c r="B34" i="66"/>
  <c r="B70" i="66" s="1"/>
  <c r="C184" i="53"/>
  <c r="B28" i="66"/>
  <c r="B63" i="66" s="1"/>
  <c r="C177" i="53"/>
  <c r="K16" i="69"/>
  <c r="AF16" i="69"/>
  <c r="I16" i="69"/>
  <c r="AJ16" i="69"/>
  <c r="AN16" i="69"/>
  <c r="S16" i="69"/>
  <c r="AO16" i="69"/>
  <c r="R16" i="69"/>
  <c r="V16" i="69"/>
  <c r="L16" i="69"/>
  <c r="AA16" i="69"/>
  <c r="F16" i="69"/>
  <c r="AB16" i="69"/>
  <c r="AL16" i="69"/>
  <c r="AC16" i="69"/>
  <c r="AI16" i="69"/>
  <c r="O16" i="69"/>
  <c r="AK16" i="69"/>
  <c r="H16" i="69"/>
  <c r="AP16" i="69"/>
  <c r="AQ16" i="69"/>
  <c r="G16" i="69"/>
  <c r="T16" i="69"/>
  <c r="X16" i="69"/>
  <c r="M16" i="69"/>
  <c r="N16" i="69"/>
  <c r="Y16" i="69"/>
  <c r="D16" i="69"/>
  <c r="J16" i="69"/>
  <c r="AD16" i="69"/>
  <c r="W16" i="69"/>
  <c r="AH16" i="69"/>
  <c r="U16" i="69"/>
  <c r="Z16" i="69"/>
  <c r="AE16" i="69"/>
  <c r="P16" i="69"/>
  <c r="AG16" i="69"/>
  <c r="AM16" i="69"/>
  <c r="Q16" i="69"/>
  <c r="E16" i="69"/>
  <c r="B3" i="67"/>
  <c r="B51" i="67" s="1"/>
  <c r="D165" i="53"/>
  <c r="K5" i="71"/>
  <c r="AF5" i="71"/>
  <c r="P5" i="71"/>
  <c r="V5" i="71"/>
  <c r="AE5" i="71"/>
  <c r="S5" i="71"/>
  <c r="AO5" i="71"/>
  <c r="Y5" i="71"/>
  <c r="AN5" i="71"/>
  <c r="R5" i="71"/>
  <c r="AA5" i="71"/>
  <c r="F5" i="71"/>
  <c r="AH5" i="71"/>
  <c r="AB5" i="71"/>
  <c r="AK5" i="71"/>
  <c r="AQ5" i="71"/>
  <c r="G5" i="71"/>
  <c r="L5" i="71"/>
  <c r="W5" i="71"/>
  <c r="Z5" i="71"/>
  <c r="T5" i="71"/>
  <c r="O5" i="71"/>
  <c r="AJ5" i="71"/>
  <c r="U5" i="71"/>
  <c r="N5" i="71"/>
  <c r="AC5" i="71"/>
  <c r="X5" i="71"/>
  <c r="AD5" i="71"/>
  <c r="AG5" i="71"/>
  <c r="M5" i="71"/>
  <c r="AP5" i="71"/>
  <c r="AM5" i="71"/>
  <c r="H5" i="71"/>
  <c r="AL5" i="71"/>
  <c r="C53" i="71"/>
  <c r="Q5" i="71"/>
  <c r="D5" i="71"/>
  <c r="AI5" i="71"/>
  <c r="I5" i="71"/>
  <c r="E5" i="71"/>
  <c r="J5" i="71"/>
  <c r="B4" i="69"/>
  <c r="B52" i="69" s="1"/>
  <c r="F166" i="53"/>
  <c r="D178" i="99"/>
  <c r="C30" i="67"/>
  <c r="B32" i="66"/>
  <c r="B61" i="66" s="1"/>
  <c r="C175" i="53"/>
  <c r="T40" i="66"/>
  <c r="F40" i="66"/>
  <c r="AE40" i="66"/>
  <c r="Q40" i="66"/>
  <c r="J40" i="66"/>
  <c r="AB40" i="66"/>
  <c r="N40" i="66"/>
  <c r="AM40" i="66"/>
  <c r="Y40" i="66"/>
  <c r="AP40" i="66"/>
  <c r="AJ40" i="66"/>
  <c r="V40" i="66"/>
  <c r="H40" i="66"/>
  <c r="AG40" i="66"/>
  <c r="K40" i="66"/>
  <c r="E40" i="66"/>
  <c r="AD40" i="66"/>
  <c r="P40" i="66"/>
  <c r="AO40" i="66"/>
  <c r="AQ40" i="66"/>
  <c r="M40" i="66"/>
  <c r="AL40" i="66"/>
  <c r="X40" i="66"/>
  <c r="Z40" i="66"/>
  <c r="D40" i="66"/>
  <c r="U40" i="66"/>
  <c r="G40" i="66"/>
  <c r="AF40" i="66"/>
  <c r="AA40" i="66"/>
  <c r="R40" i="66"/>
  <c r="AC40" i="66"/>
  <c r="O40" i="66"/>
  <c r="AN40" i="66"/>
  <c r="AH40" i="66"/>
  <c r="S40" i="66"/>
  <c r="L40" i="66"/>
  <c r="AK40" i="66"/>
  <c r="W40" i="66"/>
  <c r="I40" i="66"/>
  <c r="AI40" i="66"/>
  <c r="AI24" i="67"/>
  <c r="T24" i="67"/>
  <c r="S24" i="67"/>
  <c r="Q24" i="67"/>
  <c r="E24" i="67"/>
  <c r="AG24" i="67"/>
  <c r="AA24" i="67"/>
  <c r="X24" i="67"/>
  <c r="AE24" i="67"/>
  <c r="V24" i="67"/>
  <c r="R24" i="67"/>
  <c r="AN24" i="67"/>
  <c r="Y24" i="67"/>
  <c r="L24" i="67"/>
  <c r="K24" i="67"/>
  <c r="AO24" i="67"/>
  <c r="I24" i="67"/>
  <c r="AL24" i="67"/>
  <c r="M24" i="67"/>
  <c r="P24" i="67"/>
  <c r="AJ24" i="67"/>
  <c r="AC24" i="67"/>
  <c r="AM24" i="67"/>
  <c r="AD24" i="67"/>
  <c r="AF24" i="67"/>
  <c r="G24" i="67"/>
  <c r="Z24" i="67"/>
  <c r="AK24" i="67"/>
  <c r="AB24" i="67"/>
  <c r="AQ24" i="67"/>
  <c r="W24" i="67"/>
  <c r="N24" i="67"/>
  <c r="H24" i="67"/>
  <c r="O24" i="67"/>
  <c r="F24" i="67"/>
  <c r="U24" i="67"/>
  <c r="AP24" i="67"/>
  <c r="D24" i="67"/>
  <c r="AH24" i="67"/>
  <c r="J24" i="67"/>
  <c r="C36" i="70"/>
  <c r="G179" i="99"/>
  <c r="G20" i="69"/>
  <c r="AO20" i="69"/>
  <c r="AK20" i="69"/>
  <c r="R20" i="69"/>
  <c r="T20" i="69"/>
  <c r="O20" i="69"/>
  <c r="F20" i="69"/>
  <c r="N20" i="69"/>
  <c r="AC20" i="69"/>
  <c r="AG20" i="69"/>
  <c r="W20" i="69"/>
  <c r="P20" i="69"/>
  <c r="AA20" i="69"/>
  <c r="AP20" i="69"/>
  <c r="J20" i="69"/>
  <c r="AM20" i="69"/>
  <c r="AH20" i="69"/>
  <c r="Q20" i="69"/>
  <c r="S20" i="69"/>
  <c r="U20" i="69"/>
  <c r="M20" i="69"/>
  <c r="AQ20" i="69"/>
  <c r="AB20" i="69"/>
  <c r="AD20" i="69"/>
  <c r="X20" i="69"/>
  <c r="V20" i="69"/>
  <c r="L20" i="69"/>
  <c r="AN20" i="69"/>
  <c r="D20" i="69"/>
  <c r="AI20" i="69"/>
  <c r="AF20" i="69"/>
  <c r="Z20" i="69"/>
  <c r="E20" i="69"/>
  <c r="I20" i="69"/>
  <c r="AJ20" i="69"/>
  <c r="AL20" i="69"/>
  <c r="H20" i="69"/>
  <c r="K20" i="69"/>
  <c r="AE20" i="69"/>
  <c r="Y20" i="69"/>
  <c r="D116" i="54"/>
  <c r="G177" i="99"/>
  <c r="C29" i="70"/>
  <c r="C39" i="70"/>
  <c r="G186" i="99"/>
  <c r="D118" i="54"/>
  <c r="B31" i="69"/>
  <c r="B71" i="69" s="1"/>
  <c r="F185" i="53"/>
  <c r="B17" i="66"/>
  <c r="B56" i="66" s="1"/>
  <c r="C170" i="53"/>
  <c r="F121" i="54"/>
  <c r="E119" i="100"/>
  <c r="C118" i="54"/>
  <c r="B34" i="69"/>
  <c r="B70" i="69" s="1"/>
  <c r="F184" i="53"/>
  <c r="K41" i="67"/>
  <c r="AH41" i="67"/>
  <c r="M41" i="67"/>
  <c r="AM41" i="67"/>
  <c r="X41" i="67"/>
  <c r="AD41" i="67"/>
  <c r="AP41" i="67"/>
  <c r="N41" i="67"/>
  <c r="AB41" i="67"/>
  <c r="O41" i="67"/>
  <c r="G41" i="67"/>
  <c r="Q41" i="67"/>
  <c r="I41" i="67"/>
  <c r="H41" i="67"/>
  <c r="D41" i="67"/>
  <c r="AI41" i="67"/>
  <c r="AA41" i="67"/>
  <c r="Y41" i="67"/>
  <c r="AJ41" i="67"/>
  <c r="AE41" i="67"/>
  <c r="W41" i="67"/>
  <c r="J41" i="67"/>
  <c r="F41" i="67"/>
  <c r="AC41" i="67"/>
  <c r="E41" i="67"/>
  <c r="AQ41" i="67"/>
  <c r="AK41" i="67"/>
  <c r="P41" i="67"/>
  <c r="Z41" i="67"/>
  <c r="R41" i="67"/>
  <c r="S41" i="67"/>
  <c r="AN41" i="67"/>
  <c r="AG41" i="67"/>
  <c r="U41" i="67"/>
  <c r="AL41" i="67"/>
  <c r="V41" i="67"/>
  <c r="AF41" i="67"/>
  <c r="L41" i="67"/>
  <c r="T41" i="67"/>
  <c r="AO41" i="67"/>
  <c r="C14" i="70"/>
  <c r="G168" i="99"/>
  <c r="V37" i="69"/>
  <c r="J37" i="69"/>
  <c r="L37" i="69"/>
  <c r="E37" i="69"/>
  <c r="AI37" i="69"/>
  <c r="AD37" i="69"/>
  <c r="S37" i="69"/>
  <c r="U37" i="69"/>
  <c r="O37" i="69"/>
  <c r="G37" i="69"/>
  <c r="AL37" i="69"/>
  <c r="AB37" i="69"/>
  <c r="AE37" i="69"/>
  <c r="X37" i="69"/>
  <c r="AQ37" i="69"/>
  <c r="D37" i="69"/>
  <c r="AK37" i="69"/>
  <c r="AN37" i="69"/>
  <c r="AG37" i="69"/>
  <c r="H37" i="69"/>
  <c r="I37" i="69"/>
  <c r="K37" i="69"/>
  <c r="M37" i="69"/>
  <c r="AP37" i="69"/>
  <c r="P37" i="69"/>
  <c r="R37" i="69"/>
  <c r="T37" i="69"/>
  <c r="W37" i="69"/>
  <c r="Y37" i="69"/>
  <c r="Q37" i="69"/>
  <c r="F37" i="69"/>
  <c r="AA37" i="69"/>
  <c r="AC37" i="69"/>
  <c r="AF37" i="69"/>
  <c r="Z37" i="69"/>
  <c r="N37" i="69"/>
  <c r="AJ37" i="69"/>
  <c r="AM37" i="69"/>
  <c r="AO37" i="69"/>
  <c r="AH37" i="69"/>
  <c r="G119" i="100"/>
  <c r="Y37" i="71"/>
  <c r="AM37" i="71"/>
  <c r="AQ37" i="71"/>
  <c r="Z37" i="71"/>
  <c r="D37" i="71"/>
  <c r="H37" i="71"/>
  <c r="AG37" i="71"/>
  <c r="F37" i="71"/>
  <c r="J37" i="71"/>
  <c r="AJ37" i="71"/>
  <c r="X37" i="71"/>
  <c r="E37" i="71"/>
  <c r="AD37" i="71"/>
  <c r="AH37" i="71"/>
  <c r="AA37" i="71"/>
  <c r="AN37" i="71"/>
  <c r="U37" i="71"/>
  <c r="G37" i="71"/>
  <c r="W37" i="71"/>
  <c r="AB37" i="71"/>
  <c r="I37" i="71"/>
  <c r="R37" i="71"/>
  <c r="T37" i="71"/>
  <c r="AI37" i="71"/>
  <c r="AL37" i="71"/>
  <c r="AC37" i="71"/>
  <c r="AK37" i="71"/>
  <c r="S37" i="71"/>
  <c r="O37" i="71"/>
  <c r="AP37" i="71"/>
  <c r="P37" i="71"/>
  <c r="AE37" i="71"/>
  <c r="AF37" i="71"/>
  <c r="V37" i="71"/>
  <c r="Q37" i="71"/>
  <c r="K37" i="71"/>
  <c r="AO37" i="71"/>
  <c r="L37" i="71"/>
  <c r="M37" i="71"/>
  <c r="N37" i="71"/>
  <c r="B38" i="66"/>
  <c r="B68" i="66" s="1"/>
  <c r="C182" i="53"/>
  <c r="C180" i="99"/>
  <c r="C35" i="66"/>
  <c r="V37" i="67"/>
  <c r="G37" i="67"/>
  <c r="AC37" i="67"/>
  <c r="Q37" i="67"/>
  <c r="J37" i="67"/>
  <c r="M37" i="67"/>
  <c r="AF37" i="67"/>
  <c r="T37" i="67"/>
  <c r="X37" i="67"/>
  <c r="AA37" i="67"/>
  <c r="AH37" i="67"/>
  <c r="D37" i="67"/>
  <c r="AO37" i="67"/>
  <c r="E37" i="67"/>
  <c r="AE37" i="67"/>
  <c r="AQ37" i="67"/>
  <c r="AP37" i="67"/>
  <c r="I37" i="67"/>
  <c r="AK37" i="67"/>
  <c r="P37" i="67"/>
  <c r="S37" i="67"/>
  <c r="AJ37" i="67"/>
  <c r="AB37" i="67"/>
  <c r="W37" i="67"/>
  <c r="L37" i="67"/>
  <c r="AL37" i="67"/>
  <c r="AG37" i="67"/>
  <c r="K37" i="67"/>
  <c r="N37" i="67"/>
  <c r="F37" i="67"/>
  <c r="Z37" i="67"/>
  <c r="H37" i="67"/>
  <c r="Y37" i="67"/>
  <c r="O37" i="67"/>
  <c r="AI37" i="67"/>
  <c r="R37" i="67"/>
  <c r="AD37" i="67"/>
  <c r="AM37" i="67"/>
  <c r="AN37" i="67"/>
  <c r="U37" i="67"/>
  <c r="C59" i="70"/>
  <c r="H23" i="70"/>
  <c r="AC23" i="70"/>
  <c r="AL23" i="70"/>
  <c r="AO23" i="70"/>
  <c r="L23" i="70"/>
  <c r="P23" i="70"/>
  <c r="AK23" i="70"/>
  <c r="G23" i="70"/>
  <c r="K23" i="70"/>
  <c r="AP23" i="70"/>
  <c r="X23" i="70"/>
  <c r="AJ23" i="70"/>
  <c r="S23" i="70"/>
  <c r="N23" i="70"/>
  <c r="E23" i="70"/>
  <c r="AA23" i="70"/>
  <c r="AG23" i="70"/>
  <c r="Y23" i="70"/>
  <c r="M23" i="70"/>
  <c r="R23" i="70"/>
  <c r="AQ23" i="70"/>
  <c r="AE23" i="70"/>
  <c r="U23" i="70"/>
  <c r="AD23" i="70"/>
  <c r="AD59" i="70" s="1"/>
  <c r="O23" i="70"/>
  <c r="V23" i="70"/>
  <c r="Z23" i="70"/>
  <c r="D23" i="70"/>
  <c r="F23" i="70"/>
  <c r="J23" i="70"/>
  <c r="Q23" i="70"/>
  <c r="AI23" i="70"/>
  <c r="AB23" i="70"/>
  <c r="T23" i="70"/>
  <c r="AF23" i="70"/>
  <c r="AM23" i="70"/>
  <c r="W23" i="70"/>
  <c r="AN23" i="70"/>
  <c r="I23" i="70"/>
  <c r="AH23" i="70"/>
  <c r="B134" i="54"/>
  <c r="B132" i="54"/>
  <c r="AL6" i="63"/>
  <c r="X6" i="63"/>
  <c r="J6" i="63"/>
  <c r="AI6" i="63"/>
  <c r="T6" i="63"/>
  <c r="AE6" i="63"/>
  <c r="Y6" i="63"/>
  <c r="S6" i="63"/>
  <c r="L6" i="63"/>
  <c r="F6" i="63"/>
  <c r="AM6" i="63"/>
  <c r="AG6" i="63"/>
  <c r="AA6" i="63"/>
  <c r="AB6" i="63"/>
  <c r="N6" i="63"/>
  <c r="H6" i="63"/>
  <c r="AO6" i="63"/>
  <c r="AQ6" i="63"/>
  <c r="AJ6" i="63"/>
  <c r="AF6" i="63"/>
  <c r="K6" i="63"/>
  <c r="AD6" i="63"/>
  <c r="Q6" i="63"/>
  <c r="U6" i="63"/>
  <c r="W6" i="63"/>
  <c r="AH6" i="63"/>
  <c r="V6" i="63"/>
  <c r="AP6" i="63"/>
  <c r="G6" i="63"/>
  <c r="E6" i="63"/>
  <c r="O6" i="63"/>
  <c r="M6" i="63"/>
  <c r="R6" i="63"/>
  <c r="P6" i="63"/>
  <c r="AC6" i="63"/>
  <c r="AN6" i="63"/>
  <c r="AK6" i="63"/>
  <c r="I6" i="63"/>
  <c r="D6" i="63"/>
  <c r="Z6" i="63"/>
  <c r="B117" i="100"/>
  <c r="L76" i="100"/>
  <c r="L87" i="100"/>
  <c r="AP27" i="63"/>
  <c r="AQ27" i="63"/>
  <c r="AC27" i="63"/>
  <c r="O27" i="63"/>
  <c r="AN27" i="63"/>
  <c r="AJ27" i="63"/>
  <c r="AD27" i="63"/>
  <c r="X27" i="63"/>
  <c r="R27" i="63"/>
  <c r="K27" i="63"/>
  <c r="E27" i="63"/>
  <c r="AL27" i="63"/>
  <c r="AF27" i="63"/>
  <c r="AI27" i="63"/>
  <c r="N27" i="63"/>
  <c r="I27" i="63"/>
  <c r="AB27" i="63"/>
  <c r="W27" i="63"/>
  <c r="AG27" i="63"/>
  <c r="J27" i="63"/>
  <c r="S27" i="63"/>
  <c r="AK27" i="63"/>
  <c r="H27" i="63"/>
  <c r="U27" i="63"/>
  <c r="Y27" i="63"/>
  <c r="F27" i="63"/>
  <c r="AO27" i="63"/>
  <c r="V27" i="63"/>
  <c r="T27" i="63"/>
  <c r="P27" i="63"/>
  <c r="G27" i="63"/>
  <c r="AH27" i="63"/>
  <c r="AA27" i="63"/>
  <c r="AE27" i="63"/>
  <c r="L27" i="63"/>
  <c r="AM27" i="63"/>
  <c r="Z27" i="63"/>
  <c r="D27" i="63"/>
  <c r="M27" i="63"/>
  <c r="Q27" i="63"/>
  <c r="R9" i="63"/>
  <c r="AQ9" i="63"/>
  <c r="AC9" i="63"/>
  <c r="P9" i="63"/>
  <c r="AM9" i="63"/>
  <c r="Z9" i="63"/>
  <c r="L9" i="63"/>
  <c r="AK9" i="63"/>
  <c r="X9" i="63"/>
  <c r="AG9" i="63"/>
  <c r="AI9" i="63"/>
  <c r="N9" i="63"/>
  <c r="O9" i="63"/>
  <c r="AH9" i="63"/>
  <c r="AJ9" i="63"/>
  <c r="AL9" i="63"/>
  <c r="Y9" i="63"/>
  <c r="AB9" i="63"/>
  <c r="AF9" i="63"/>
  <c r="AO9" i="63"/>
  <c r="E9" i="63"/>
  <c r="AN9" i="63"/>
  <c r="AA9" i="63"/>
  <c r="J9" i="63"/>
  <c r="M9" i="63"/>
  <c r="G9" i="63"/>
  <c r="I9" i="63"/>
  <c r="AD9" i="63"/>
  <c r="D9" i="63"/>
  <c r="AP9" i="63"/>
  <c r="U9" i="63"/>
  <c r="W9" i="63"/>
  <c r="K9" i="63"/>
  <c r="F9" i="63"/>
  <c r="AE9" i="63"/>
  <c r="S9" i="63"/>
  <c r="V9" i="63"/>
  <c r="Q9" i="63"/>
  <c r="T9" i="63"/>
  <c r="H9" i="63"/>
  <c r="B165" i="99"/>
  <c r="C4" i="61"/>
  <c r="L80" i="100"/>
  <c r="B29" i="61"/>
  <c r="B64" i="61" s="1"/>
  <c r="B178" i="53"/>
  <c r="B119" i="100"/>
  <c r="L81" i="100"/>
  <c r="B182" i="99"/>
  <c r="C33" i="61"/>
  <c r="L75" i="100"/>
  <c r="J17" i="63"/>
  <c r="AI17" i="63"/>
  <c r="U17" i="63"/>
  <c r="H17" i="63"/>
  <c r="AE17" i="63"/>
  <c r="R17" i="63"/>
  <c r="AQ17" i="63"/>
  <c r="AC17" i="63"/>
  <c r="P17" i="63"/>
  <c r="AM17" i="63"/>
  <c r="I17" i="63"/>
  <c r="K17" i="63"/>
  <c r="M17" i="63"/>
  <c r="AF17" i="63"/>
  <c r="D17" i="63"/>
  <c r="AG17" i="63"/>
  <c r="L17" i="63"/>
  <c r="N17" i="63"/>
  <c r="O17" i="63"/>
  <c r="AA17" i="63"/>
  <c r="AD17" i="63"/>
  <c r="Q17" i="63"/>
  <c r="T17" i="63"/>
  <c r="AL17" i="63"/>
  <c r="F17" i="63"/>
  <c r="Y17" i="63"/>
  <c r="AB17" i="63"/>
  <c r="X17" i="63"/>
  <c r="AP17" i="63"/>
  <c r="AO17" i="63"/>
  <c r="AJ17" i="63"/>
  <c r="AN17" i="63"/>
  <c r="Z17" i="63"/>
  <c r="E17" i="63"/>
  <c r="G17" i="63"/>
  <c r="AH17" i="63"/>
  <c r="AK17" i="63"/>
  <c r="W17" i="63"/>
  <c r="S17" i="63"/>
  <c r="V17" i="63"/>
  <c r="B27" i="61"/>
  <c r="B62" i="61" s="1"/>
  <c r="B176" i="53"/>
  <c r="B186" i="99"/>
  <c r="C39" i="61"/>
  <c r="M30" i="63"/>
  <c r="AL30" i="63"/>
  <c r="X30" i="63"/>
  <c r="J30" i="63"/>
  <c r="AI30" i="63"/>
  <c r="G30" i="63"/>
  <c r="AN30" i="63"/>
  <c r="AH30" i="63"/>
  <c r="AB30" i="63"/>
  <c r="O30" i="63"/>
  <c r="I30" i="63"/>
  <c r="AP30" i="63"/>
  <c r="AJ30" i="63"/>
  <c r="W30" i="63"/>
  <c r="Q30" i="63"/>
  <c r="K30" i="63"/>
  <c r="F30" i="63"/>
  <c r="AF30" i="63"/>
  <c r="AQ30" i="63"/>
  <c r="AD30" i="63"/>
  <c r="AO30" i="63"/>
  <c r="H30" i="63"/>
  <c r="S30" i="63"/>
  <c r="AM30" i="63"/>
  <c r="T30" i="63"/>
  <c r="P30" i="63"/>
  <c r="AC30" i="63"/>
  <c r="Y30" i="63"/>
  <c r="E30" i="63"/>
  <c r="U30" i="63"/>
  <c r="V30" i="63"/>
  <c r="AA30" i="63"/>
  <c r="AG30" i="63"/>
  <c r="D30" i="63"/>
  <c r="AK30" i="63"/>
  <c r="R30" i="63"/>
  <c r="N30" i="63"/>
  <c r="Z30" i="63"/>
  <c r="AE30" i="63"/>
  <c r="L30" i="63"/>
  <c r="B34" i="61"/>
  <c r="B70" i="61" s="1"/>
  <c r="B184" i="53"/>
  <c r="C23" i="61"/>
  <c r="B172" i="99"/>
  <c r="B175" i="99"/>
  <c r="C27" i="61"/>
  <c r="B36" i="61"/>
  <c r="B66" i="61" s="1"/>
  <c r="B180" i="53"/>
  <c r="L74" i="100"/>
  <c r="Q33" i="63"/>
  <c r="AP33" i="63"/>
  <c r="AB33" i="63"/>
  <c r="N33" i="63"/>
  <c r="AM33" i="63"/>
  <c r="Y33" i="63"/>
  <c r="K33" i="63"/>
  <c r="AJ33" i="63"/>
  <c r="V33" i="63"/>
  <c r="H33" i="63"/>
  <c r="AO33" i="63"/>
  <c r="AQ33" i="63"/>
  <c r="F33" i="63"/>
  <c r="Z33" i="63"/>
  <c r="E33" i="63"/>
  <c r="G33" i="63"/>
  <c r="S33" i="63"/>
  <c r="AK33" i="63"/>
  <c r="AA33" i="63"/>
  <c r="AD33" i="63"/>
  <c r="AF33" i="63"/>
  <c r="R33" i="63"/>
  <c r="AI33" i="63"/>
  <c r="AL33" i="63"/>
  <c r="U33" i="63"/>
  <c r="X33" i="63"/>
  <c r="I33" i="63"/>
  <c r="L33" i="63"/>
  <c r="O33" i="63"/>
  <c r="AG33" i="63"/>
  <c r="T33" i="63"/>
  <c r="W33" i="63"/>
  <c r="P33" i="63"/>
  <c r="J33" i="63"/>
  <c r="M33" i="63"/>
  <c r="AE33" i="63"/>
  <c r="AN33" i="63"/>
  <c r="D33" i="63"/>
  <c r="AH33" i="63"/>
  <c r="AC33" i="63"/>
  <c r="M12" i="63"/>
  <c r="AL12" i="63"/>
  <c r="X12" i="63"/>
  <c r="K12" i="63"/>
  <c r="AH12" i="63"/>
  <c r="T12" i="63"/>
  <c r="N12" i="63"/>
  <c r="H12" i="63"/>
  <c r="AO12" i="63"/>
  <c r="AP12" i="63"/>
  <c r="AB12" i="63"/>
  <c r="V12" i="63"/>
  <c r="P12" i="63"/>
  <c r="S12" i="63"/>
  <c r="AJ12" i="63"/>
  <c r="AD12" i="63"/>
  <c r="AF12" i="63"/>
  <c r="AA12" i="63"/>
  <c r="AK12" i="63"/>
  <c r="I12" i="63"/>
  <c r="Z12" i="63"/>
  <c r="O12" i="63"/>
  <c r="AG12" i="63"/>
  <c r="U12" i="63"/>
  <c r="AM12" i="63"/>
  <c r="J12" i="63"/>
  <c r="AC12" i="63"/>
  <c r="AI12" i="63"/>
  <c r="F12" i="63"/>
  <c r="AQ12" i="63"/>
  <c r="G12" i="63"/>
  <c r="R12" i="63"/>
  <c r="D12" i="63"/>
  <c r="L12" i="63"/>
  <c r="Q12" i="63"/>
  <c r="W12" i="63"/>
  <c r="AE12" i="63"/>
  <c r="AN12" i="63"/>
  <c r="E12" i="63"/>
  <c r="Y12" i="63"/>
  <c r="AJ20" i="63"/>
  <c r="V20" i="63"/>
  <c r="H20" i="63"/>
  <c r="AG20" i="63"/>
  <c r="AQ20" i="63"/>
  <c r="D20" i="63"/>
  <c r="AB20" i="63"/>
  <c r="AD20" i="63"/>
  <c r="X20" i="63"/>
  <c r="AH20" i="63"/>
  <c r="E20" i="63"/>
  <c r="AL20" i="63"/>
  <c r="AF20" i="63"/>
  <c r="AI20" i="63"/>
  <c r="M20" i="63"/>
  <c r="G20" i="63"/>
  <c r="AN20" i="63"/>
  <c r="J20" i="63"/>
  <c r="T20" i="63"/>
  <c r="AE20" i="63"/>
  <c r="AP20" i="63"/>
  <c r="Z20" i="63"/>
  <c r="AK20" i="63"/>
  <c r="I20" i="63"/>
  <c r="S20" i="63"/>
  <c r="O20" i="63"/>
  <c r="AO20" i="63"/>
  <c r="P20" i="63"/>
  <c r="L20" i="63"/>
  <c r="Q20" i="63"/>
  <c r="U20" i="63"/>
  <c r="Y20" i="63"/>
  <c r="W20" i="63"/>
  <c r="AC20" i="63"/>
  <c r="AA20" i="63"/>
  <c r="F20" i="63"/>
  <c r="K20" i="63"/>
  <c r="N20" i="63"/>
  <c r="R20" i="63"/>
  <c r="AM20" i="63"/>
  <c r="L77" i="100"/>
  <c r="C14" i="61"/>
  <c r="B168" i="99"/>
  <c r="AK5" i="63"/>
  <c r="W5" i="63"/>
  <c r="I5" i="63"/>
  <c r="AH5" i="63"/>
  <c r="AQ5" i="63"/>
  <c r="AC5" i="63"/>
  <c r="AE5" i="63"/>
  <c r="Y5" i="63"/>
  <c r="T5" i="63"/>
  <c r="F5" i="63"/>
  <c r="AM5" i="63"/>
  <c r="AG5" i="63"/>
  <c r="AB5" i="63"/>
  <c r="N5" i="63"/>
  <c r="H5" i="63"/>
  <c r="AO5" i="63"/>
  <c r="AJ5" i="63"/>
  <c r="V5" i="63"/>
  <c r="AN5" i="63"/>
  <c r="AI5" i="63"/>
  <c r="G5" i="63"/>
  <c r="R5" i="63"/>
  <c r="D5" i="63"/>
  <c r="M5" i="63"/>
  <c r="X5" i="63"/>
  <c r="L5" i="63"/>
  <c r="O5" i="63"/>
  <c r="K5" i="63"/>
  <c r="P5" i="63"/>
  <c r="S5" i="63"/>
  <c r="AF5" i="63"/>
  <c r="AD5" i="63"/>
  <c r="AP5" i="63"/>
  <c r="Q5" i="63"/>
  <c r="E5" i="63"/>
  <c r="J5" i="63"/>
  <c r="U5" i="63"/>
  <c r="Z5" i="63"/>
  <c r="AL5" i="63"/>
  <c r="AA5" i="63"/>
  <c r="B35" i="61"/>
  <c r="B67" i="61" s="1"/>
  <c r="B181" i="53"/>
  <c r="AH34" i="63"/>
  <c r="T34" i="63"/>
  <c r="F34" i="63"/>
  <c r="AE34" i="63"/>
  <c r="Z34" i="63"/>
  <c r="AB34" i="63"/>
  <c r="V34" i="63"/>
  <c r="P34" i="63"/>
  <c r="AP34" i="63"/>
  <c r="AJ34" i="63"/>
  <c r="AD34" i="63"/>
  <c r="X34" i="63"/>
  <c r="I34" i="63"/>
  <c r="L34" i="63"/>
  <c r="G34" i="63"/>
  <c r="K34" i="63"/>
  <c r="U34" i="63"/>
  <c r="AM34" i="63"/>
  <c r="AI34" i="63"/>
  <c r="N34" i="63"/>
  <c r="AN34" i="63"/>
  <c r="AA34" i="63"/>
  <c r="W34" i="63"/>
  <c r="AQ34" i="63"/>
  <c r="H34" i="63"/>
  <c r="AO34" i="63"/>
  <c r="E34" i="63"/>
  <c r="AF34" i="63"/>
  <c r="Q34" i="63"/>
  <c r="R34" i="63"/>
  <c r="AL34" i="63"/>
  <c r="M34" i="63"/>
  <c r="AG34" i="63"/>
  <c r="Y34" i="63"/>
  <c r="AC34" i="63"/>
  <c r="D34" i="63"/>
  <c r="J34" i="63"/>
  <c r="AK34" i="63"/>
  <c r="S34" i="63"/>
  <c r="O34" i="63"/>
  <c r="B123" i="100"/>
  <c r="K123" i="100" s="1"/>
  <c r="L94" i="100"/>
  <c r="B164" i="99"/>
  <c r="C3" i="61"/>
  <c r="B115" i="54"/>
  <c r="J40" i="63"/>
  <c r="AI40" i="63"/>
  <c r="AG40" i="63"/>
  <c r="AN40" i="63"/>
  <c r="AM40" i="63"/>
  <c r="H40" i="63"/>
  <c r="G40" i="63"/>
  <c r="V40" i="63"/>
  <c r="AC40" i="63"/>
  <c r="AB40" i="63"/>
  <c r="Z40" i="63"/>
  <c r="AO40" i="63"/>
  <c r="N40" i="63"/>
  <c r="U40" i="63"/>
  <c r="R40" i="63"/>
  <c r="Y40" i="63"/>
  <c r="AQ40" i="63"/>
  <c r="X40" i="63"/>
  <c r="O40" i="63"/>
  <c r="T40" i="63"/>
  <c r="K40" i="63"/>
  <c r="Q40" i="63"/>
  <c r="AP40" i="63"/>
  <c r="AE40" i="63"/>
  <c r="D40" i="63"/>
  <c r="AL40" i="63"/>
  <c r="AH40" i="63"/>
  <c r="AD40" i="63"/>
  <c r="AK40" i="63"/>
  <c r="W40" i="63"/>
  <c r="F40" i="63"/>
  <c r="M40" i="63"/>
  <c r="I40" i="63"/>
  <c r="AA40" i="63"/>
  <c r="AF40" i="63"/>
  <c r="E40" i="63"/>
  <c r="L40" i="63"/>
  <c r="S40" i="63"/>
  <c r="P40" i="63"/>
  <c r="AJ40" i="63"/>
  <c r="B38" i="61"/>
  <c r="B68" i="61" s="1"/>
  <c r="B182" i="53"/>
  <c r="B178" i="99"/>
  <c r="C30" i="61"/>
  <c r="AM24" i="63"/>
  <c r="H24" i="63"/>
  <c r="AG24" i="63"/>
  <c r="S24" i="63"/>
  <c r="E24" i="63"/>
  <c r="AD24" i="63"/>
  <c r="P24" i="63"/>
  <c r="AO24" i="63"/>
  <c r="AA24" i="63"/>
  <c r="M24" i="63"/>
  <c r="G24" i="63"/>
  <c r="I24" i="63"/>
  <c r="K24" i="63"/>
  <c r="AC24" i="63"/>
  <c r="D24" i="63"/>
  <c r="J24" i="63"/>
  <c r="L24" i="63"/>
  <c r="N24" i="63"/>
  <c r="W24" i="63"/>
  <c r="AN24" i="63"/>
  <c r="AQ24" i="63"/>
  <c r="AL24" i="63"/>
  <c r="Q24" i="63"/>
  <c r="T24" i="63"/>
  <c r="AP24" i="63"/>
  <c r="Y24" i="63"/>
  <c r="AB24" i="63"/>
  <c r="O24" i="63"/>
  <c r="X24" i="63"/>
  <c r="F24" i="63"/>
  <c r="R24" i="63"/>
  <c r="AJ24" i="63"/>
  <c r="Z24" i="63"/>
  <c r="U24" i="63"/>
  <c r="AE24" i="63"/>
  <c r="AH24" i="63"/>
  <c r="AK24" i="63"/>
  <c r="AF24" i="63"/>
  <c r="AI24" i="63"/>
  <c r="V24" i="63"/>
  <c r="B17" i="61"/>
  <c r="B56" i="61" s="1"/>
  <c r="B170" i="53"/>
  <c r="K28" i="63"/>
  <c r="M28" i="63"/>
  <c r="AL28" i="63"/>
  <c r="X28" i="63"/>
  <c r="J28" i="63"/>
  <c r="AA28" i="63"/>
  <c r="L28" i="63"/>
  <c r="F28" i="63"/>
  <c r="AM28" i="63"/>
  <c r="AG28" i="63"/>
  <c r="T28" i="63"/>
  <c r="N28" i="63"/>
  <c r="H28" i="63"/>
  <c r="AO28" i="63"/>
  <c r="AB28" i="63"/>
  <c r="V28" i="63"/>
  <c r="P28" i="63"/>
  <c r="R28" i="63"/>
  <c r="AC28" i="63"/>
  <c r="AN28" i="63"/>
  <c r="G28" i="63"/>
  <c r="Y28" i="63"/>
  <c r="E28" i="63"/>
  <c r="AE28" i="63"/>
  <c r="AP28" i="63"/>
  <c r="AK28" i="63"/>
  <c r="AH28" i="63"/>
  <c r="AD28" i="63"/>
  <c r="D28" i="63"/>
  <c r="S28" i="63"/>
  <c r="AJ28" i="63"/>
  <c r="O28" i="63"/>
  <c r="Q28" i="63"/>
  <c r="W28" i="63"/>
  <c r="AI28" i="63"/>
  <c r="AF28" i="63"/>
  <c r="I28" i="63"/>
  <c r="U28" i="63"/>
  <c r="Z28" i="63"/>
  <c r="AQ28" i="63"/>
  <c r="B128" i="54"/>
  <c r="B33" i="61"/>
  <c r="B69" i="61" s="1"/>
  <c r="B183" i="53"/>
  <c r="G15" i="63"/>
  <c r="AF15" i="63"/>
  <c r="R15" i="63"/>
  <c r="AQ15" i="63"/>
  <c r="AD15" i="63"/>
  <c r="O15" i="63"/>
  <c r="I15" i="63"/>
  <c r="AP15" i="63"/>
  <c r="AJ15" i="63"/>
  <c r="E15" i="63"/>
  <c r="W15" i="63"/>
  <c r="Q15" i="63"/>
  <c r="K15" i="63"/>
  <c r="F15" i="63"/>
  <c r="D15" i="63"/>
  <c r="AE15" i="63"/>
  <c r="Y15" i="63"/>
  <c r="S15" i="63"/>
  <c r="N15" i="63"/>
  <c r="H15" i="63"/>
  <c r="AH15" i="63"/>
  <c r="U15" i="63"/>
  <c r="AN15" i="63"/>
  <c r="L15" i="63"/>
  <c r="J15" i="63"/>
  <c r="V15" i="63"/>
  <c r="X15" i="63"/>
  <c r="AL15" i="63"/>
  <c r="AG15" i="63"/>
  <c r="AC15" i="63"/>
  <c r="AO15" i="63"/>
  <c r="AK15" i="63"/>
  <c r="AM15" i="63"/>
  <c r="T15" i="63"/>
  <c r="Z15" i="63"/>
  <c r="AA15" i="63"/>
  <c r="M15" i="63"/>
  <c r="AI15" i="63"/>
  <c r="P15" i="63"/>
  <c r="AB15" i="63"/>
  <c r="B3" i="61"/>
  <c r="B51" i="61" s="1"/>
  <c r="B165" i="53"/>
  <c r="C38" i="61"/>
  <c r="B181" i="99"/>
  <c r="C28" i="61"/>
  <c r="B176" i="99"/>
  <c r="M4" i="63"/>
  <c r="AL4" i="63"/>
  <c r="X4" i="63"/>
  <c r="K4" i="63"/>
  <c r="AH4" i="63"/>
  <c r="AK4" i="63"/>
  <c r="AE4" i="63"/>
  <c r="Y4" i="63"/>
  <c r="R4" i="63"/>
  <c r="L4" i="63"/>
  <c r="F4" i="63"/>
  <c r="AM4" i="63"/>
  <c r="AG4" i="63"/>
  <c r="Z4" i="63"/>
  <c r="D4" i="63"/>
  <c r="T4" i="63"/>
  <c r="N4" i="63"/>
  <c r="H4" i="63"/>
  <c r="AO4" i="63"/>
  <c r="AP4" i="63"/>
  <c r="AD4" i="63"/>
  <c r="Q4" i="63"/>
  <c r="AJ4" i="63"/>
  <c r="W4" i="63"/>
  <c r="AI4" i="63"/>
  <c r="AC4" i="63"/>
  <c r="AN4" i="63"/>
  <c r="E4" i="63"/>
  <c r="S4" i="63"/>
  <c r="U4" i="63"/>
  <c r="AA4" i="63"/>
  <c r="V4" i="63"/>
  <c r="AQ4" i="63"/>
  <c r="AF4" i="63"/>
  <c r="G4" i="63"/>
  <c r="J4" i="63"/>
  <c r="O4" i="63"/>
  <c r="P4" i="63"/>
  <c r="AB4" i="63"/>
  <c r="I4" i="63"/>
  <c r="B122" i="54"/>
  <c r="L73" i="100"/>
  <c r="AM31" i="63"/>
  <c r="Y31" i="63"/>
  <c r="K31" i="63"/>
  <c r="AJ31" i="63"/>
  <c r="AD31" i="63"/>
  <c r="H31" i="63"/>
  <c r="AO31" i="63"/>
  <c r="AI31" i="63"/>
  <c r="AC31" i="63"/>
  <c r="P31" i="63"/>
  <c r="J31" i="63"/>
  <c r="AQ31" i="63"/>
  <c r="AK31" i="63"/>
  <c r="N31" i="63"/>
  <c r="F31" i="63"/>
  <c r="X31" i="63"/>
  <c r="R31" i="63"/>
  <c r="L31" i="63"/>
  <c r="G31" i="63"/>
  <c r="AG31" i="63"/>
  <c r="E31" i="63"/>
  <c r="AE31" i="63"/>
  <c r="AP31" i="63"/>
  <c r="D31" i="63"/>
  <c r="I31" i="63"/>
  <c r="T31" i="63"/>
  <c r="AL31" i="63"/>
  <c r="V31" i="63"/>
  <c r="AF31" i="63"/>
  <c r="M31" i="63"/>
  <c r="AN31" i="63"/>
  <c r="U31" i="63"/>
  <c r="Q31" i="63"/>
  <c r="O31" i="63"/>
  <c r="AA31" i="63"/>
  <c r="Z31" i="63"/>
  <c r="AH31" i="63"/>
  <c r="S31" i="63"/>
  <c r="W31" i="63"/>
  <c r="AB31" i="63"/>
  <c r="C17" i="61"/>
  <c r="B169" i="99"/>
  <c r="B185" i="99"/>
  <c r="C42" i="61"/>
  <c r="B118" i="54"/>
  <c r="B19" i="61"/>
  <c r="B57" i="61" s="1"/>
  <c r="B171" i="53"/>
  <c r="F44" i="63"/>
  <c r="G44" i="63"/>
  <c r="E44" i="63"/>
  <c r="L44" i="63"/>
  <c r="K44" i="63"/>
  <c r="AH44" i="63"/>
  <c r="AK44" i="63"/>
  <c r="J44" i="63"/>
  <c r="AF44" i="63"/>
  <c r="AD44" i="63"/>
  <c r="AC44" i="63"/>
  <c r="AM44" i="63"/>
  <c r="U44" i="63"/>
  <c r="O44" i="63"/>
  <c r="AQ44" i="63"/>
  <c r="AP44" i="63"/>
  <c r="I44" i="63"/>
  <c r="AB44" i="63"/>
  <c r="S44" i="63"/>
  <c r="P44" i="63"/>
  <c r="H44" i="63"/>
  <c r="AE44" i="63"/>
  <c r="D44" i="63"/>
  <c r="Z44" i="63"/>
  <c r="Q44" i="63"/>
  <c r="V44" i="63"/>
  <c r="AI44" i="63"/>
  <c r="R44" i="63"/>
  <c r="AA44" i="63"/>
  <c r="AN44" i="63"/>
  <c r="AG44" i="63"/>
  <c r="AJ44" i="63"/>
  <c r="X44" i="63"/>
  <c r="T44" i="63"/>
  <c r="N44" i="63"/>
  <c r="W44" i="63"/>
  <c r="AO44" i="63"/>
  <c r="AL44" i="63"/>
  <c r="M44" i="63"/>
  <c r="Y44" i="63"/>
  <c r="AD8" i="63"/>
  <c r="H8" i="63"/>
  <c r="AG8" i="63"/>
  <c r="S8" i="63"/>
  <c r="E8" i="63"/>
  <c r="AE8" i="63"/>
  <c r="P8" i="63"/>
  <c r="J8" i="63"/>
  <c r="AQ8" i="63"/>
  <c r="AK8" i="63"/>
  <c r="V8" i="63"/>
  <c r="AN8" i="63"/>
  <c r="AH8" i="63"/>
  <c r="AB8" i="63"/>
  <c r="W8" i="63"/>
  <c r="D8" i="63"/>
  <c r="AO8" i="63"/>
  <c r="T8" i="63"/>
  <c r="AL8" i="63"/>
  <c r="R8" i="63"/>
  <c r="AJ8" i="63"/>
  <c r="F8" i="63"/>
  <c r="AI8" i="63"/>
  <c r="Z8" i="63"/>
  <c r="M8" i="63"/>
  <c r="N8" i="63"/>
  <c r="Q8" i="63"/>
  <c r="O8" i="63"/>
  <c r="X8" i="63"/>
  <c r="AP8" i="63"/>
  <c r="U8" i="63"/>
  <c r="AF8" i="63"/>
  <c r="K8" i="63"/>
  <c r="AC8" i="63"/>
  <c r="I8" i="63"/>
  <c r="AA8" i="63"/>
  <c r="G8" i="63"/>
  <c r="Y8" i="63"/>
  <c r="L8" i="63"/>
  <c r="AM8" i="63"/>
  <c r="B22" i="61"/>
  <c r="B58" i="61" s="1"/>
  <c r="B172" i="53"/>
  <c r="B127" i="100"/>
  <c r="K127" i="100" s="1"/>
  <c r="L92" i="100"/>
  <c r="J39" i="63"/>
  <c r="H39" i="63"/>
  <c r="O39" i="63"/>
  <c r="N39" i="63"/>
  <c r="AK39" i="63"/>
  <c r="AH39" i="63"/>
  <c r="P39" i="63"/>
  <c r="AO39" i="63"/>
  <c r="Z39" i="63"/>
  <c r="AM39" i="63"/>
  <c r="AL39" i="63"/>
  <c r="R39" i="63"/>
  <c r="AC39" i="63"/>
  <c r="AB39" i="63"/>
  <c r="I39" i="63"/>
  <c r="W39" i="63"/>
  <c r="F39" i="63"/>
  <c r="E39" i="63"/>
  <c r="AA39" i="63"/>
  <c r="K39" i="63"/>
  <c r="AF39" i="63"/>
  <c r="X39" i="63"/>
  <c r="S39" i="63"/>
  <c r="AG39" i="63"/>
  <c r="D39" i="63"/>
  <c r="G39" i="63"/>
  <c r="L39" i="63"/>
  <c r="Y39" i="63"/>
  <c r="AD39" i="63"/>
  <c r="U39" i="63"/>
  <c r="V39" i="63"/>
  <c r="M39" i="63"/>
  <c r="AJ39" i="63"/>
  <c r="AP39" i="63"/>
  <c r="AE39" i="63"/>
  <c r="T39" i="63"/>
  <c r="Q39" i="63"/>
  <c r="AN39" i="63"/>
  <c r="AI39" i="63"/>
  <c r="AQ39" i="63"/>
  <c r="M29" i="63"/>
  <c r="AL29" i="63"/>
  <c r="X29" i="63"/>
  <c r="J29" i="63"/>
  <c r="AI29" i="63"/>
  <c r="AB29" i="63"/>
  <c r="T29" i="63"/>
  <c r="AC29" i="63"/>
  <c r="W29" i="63"/>
  <c r="Q29" i="63"/>
  <c r="K29" i="63"/>
  <c r="AK29" i="63"/>
  <c r="AE29" i="63"/>
  <c r="Y29" i="63"/>
  <c r="S29" i="63"/>
  <c r="F29" i="63"/>
  <c r="AM29" i="63"/>
  <c r="AG29" i="63"/>
  <c r="AA29" i="63"/>
  <c r="O29" i="63"/>
  <c r="Z29" i="63"/>
  <c r="D29" i="63"/>
  <c r="U29" i="63"/>
  <c r="AF29" i="63"/>
  <c r="AQ29" i="63"/>
  <c r="AD29" i="63"/>
  <c r="AO29" i="63"/>
  <c r="N29" i="63"/>
  <c r="AH29" i="63"/>
  <c r="V29" i="63"/>
  <c r="AP29" i="63"/>
  <c r="G29" i="63"/>
  <c r="I29" i="63"/>
  <c r="H29" i="63"/>
  <c r="P29" i="63"/>
  <c r="L29" i="63"/>
  <c r="AN29" i="63"/>
  <c r="AJ29" i="63"/>
  <c r="E29" i="63"/>
  <c r="R29" i="63"/>
  <c r="B28" i="61"/>
  <c r="B63" i="61" s="1"/>
  <c r="B177" i="53"/>
  <c r="C36" i="61"/>
  <c r="B179" i="99"/>
  <c r="W41" i="63"/>
  <c r="AA41" i="63"/>
  <c r="S41" i="63"/>
  <c r="AB41" i="63"/>
  <c r="J41" i="63"/>
  <c r="AO41" i="63"/>
  <c r="AN41" i="63"/>
  <c r="E41" i="63"/>
  <c r="AQ41" i="63"/>
  <c r="T41" i="63"/>
  <c r="AG41" i="63"/>
  <c r="AF41" i="63"/>
  <c r="D41" i="63"/>
  <c r="L41" i="63"/>
  <c r="AH41" i="63"/>
  <c r="AD41" i="63"/>
  <c r="X41" i="63"/>
  <c r="O41" i="63"/>
  <c r="F41" i="63"/>
  <c r="AK41" i="63"/>
  <c r="I41" i="63"/>
  <c r="P41" i="63"/>
  <c r="N41" i="63"/>
  <c r="Y41" i="63"/>
  <c r="H41" i="63"/>
  <c r="AL41" i="63"/>
  <c r="K41" i="63"/>
  <c r="AJ41" i="63"/>
  <c r="Q41" i="63"/>
  <c r="AC41" i="63"/>
  <c r="AE41" i="63"/>
  <c r="AP41" i="63"/>
  <c r="U41" i="63"/>
  <c r="Z41" i="63"/>
  <c r="M41" i="63"/>
  <c r="AI41" i="63"/>
  <c r="R41" i="63"/>
  <c r="AM41" i="63"/>
  <c r="G41" i="63"/>
  <c r="V41" i="63"/>
  <c r="B180" i="99"/>
  <c r="C35" i="61"/>
  <c r="C34" i="61"/>
  <c r="B183" i="99"/>
  <c r="AA18" i="63"/>
  <c r="M18" i="63"/>
  <c r="AL18" i="63"/>
  <c r="Y18" i="63"/>
  <c r="AI18" i="63"/>
  <c r="AC18" i="63"/>
  <c r="W18" i="63"/>
  <c r="AN18" i="63"/>
  <c r="J18" i="63"/>
  <c r="AQ18" i="63"/>
  <c r="AK18" i="63"/>
  <c r="AE18" i="63"/>
  <c r="H18" i="63"/>
  <c r="AP18" i="63"/>
  <c r="U18" i="63"/>
  <c r="I18" i="63"/>
  <c r="X18" i="63"/>
  <c r="L18" i="63"/>
  <c r="V18" i="63"/>
  <c r="AO18" i="63"/>
  <c r="D18" i="63"/>
  <c r="Z18" i="63"/>
  <c r="AJ18" i="63"/>
  <c r="O18" i="63"/>
  <c r="F18" i="63"/>
  <c r="P18" i="63"/>
  <c r="R18" i="63"/>
  <c r="N18" i="63"/>
  <c r="AH18" i="63"/>
  <c r="AD18" i="63"/>
  <c r="AB18" i="63"/>
  <c r="AG18" i="63"/>
  <c r="K18" i="63"/>
  <c r="G18" i="63"/>
  <c r="S18" i="63"/>
  <c r="AM18" i="63"/>
  <c r="T18" i="63"/>
  <c r="Q18" i="63"/>
  <c r="E18" i="63"/>
  <c r="AF18" i="63"/>
  <c r="I43" i="63"/>
  <c r="AC43" i="63"/>
  <c r="AK43" i="63"/>
  <c r="V43" i="63"/>
  <c r="AI43" i="63"/>
  <c r="AH43" i="63"/>
  <c r="AN43" i="63"/>
  <c r="E43" i="63"/>
  <c r="N43" i="63"/>
  <c r="AA43" i="63"/>
  <c r="Z43" i="63"/>
  <c r="AO43" i="63"/>
  <c r="D43" i="63"/>
  <c r="AF43" i="63"/>
  <c r="U43" i="63"/>
  <c r="F43" i="63"/>
  <c r="G43" i="63"/>
  <c r="AB43" i="63"/>
  <c r="AG43" i="63"/>
  <c r="H43" i="63"/>
  <c r="S43" i="63"/>
  <c r="J43" i="63"/>
  <c r="M43" i="63"/>
  <c r="AJ43" i="63"/>
  <c r="T43" i="63"/>
  <c r="X43" i="63"/>
  <c r="L43" i="63"/>
  <c r="Y43" i="63"/>
  <c r="P43" i="63"/>
  <c r="AL43" i="63"/>
  <c r="K43" i="63"/>
  <c r="W43" i="63"/>
  <c r="AP43" i="63"/>
  <c r="Q43" i="63"/>
  <c r="R43" i="63"/>
  <c r="AM43" i="63"/>
  <c r="AQ43" i="63"/>
  <c r="AE43" i="63"/>
  <c r="AD43" i="63"/>
  <c r="O43" i="63"/>
  <c r="V14" i="63"/>
  <c r="H14" i="63"/>
  <c r="AG14" i="63"/>
  <c r="S14" i="63"/>
  <c r="AK14" i="63"/>
  <c r="W14" i="63"/>
  <c r="Q14" i="63"/>
  <c r="K14" i="63"/>
  <c r="L14" i="63"/>
  <c r="AE14" i="63"/>
  <c r="Y14" i="63"/>
  <c r="AA14" i="63"/>
  <c r="T14" i="63"/>
  <c r="F14" i="63"/>
  <c r="AM14" i="63"/>
  <c r="AO14" i="63"/>
  <c r="AI14" i="63"/>
  <c r="AB14" i="63"/>
  <c r="P14" i="63"/>
  <c r="AH14" i="63"/>
  <c r="N14" i="63"/>
  <c r="AN14" i="63"/>
  <c r="E14" i="63"/>
  <c r="D14" i="63"/>
  <c r="G14" i="63"/>
  <c r="R14" i="63"/>
  <c r="AC14" i="63"/>
  <c r="Z14" i="63"/>
  <c r="AD14" i="63"/>
  <c r="AP14" i="63"/>
  <c r="AL14" i="63"/>
  <c r="AQ14" i="63"/>
  <c r="I14" i="63"/>
  <c r="O14" i="63"/>
  <c r="M14" i="63"/>
  <c r="X14" i="63"/>
  <c r="U14" i="63"/>
  <c r="AF14" i="63"/>
  <c r="AJ14" i="63"/>
  <c r="J14" i="63"/>
  <c r="C26" i="61"/>
  <c r="B173" i="99"/>
  <c r="B177" i="99"/>
  <c r="C29" i="61"/>
  <c r="B31" i="61"/>
  <c r="B71" i="61" s="1"/>
  <c r="B185" i="53"/>
  <c r="B39" i="61"/>
  <c r="B73" i="61" s="1"/>
  <c r="B187" i="53"/>
  <c r="I26" i="63"/>
  <c r="AG26" i="63"/>
  <c r="AO26" i="63"/>
  <c r="R26" i="63"/>
  <c r="AQ26" i="63"/>
  <c r="AC26" i="63"/>
  <c r="O26" i="63"/>
  <c r="AN26" i="63"/>
  <c r="K26" i="63"/>
  <c r="E26" i="63"/>
  <c r="AL26" i="63"/>
  <c r="AF26" i="63"/>
  <c r="D26" i="63"/>
  <c r="S26" i="63"/>
  <c r="M26" i="63"/>
  <c r="G26" i="63"/>
  <c r="Y26" i="63"/>
  <c r="Z26" i="63"/>
  <c r="AJ26" i="63"/>
  <c r="AE26" i="63"/>
  <c r="AA26" i="63"/>
  <c r="F26" i="63"/>
  <c r="P26" i="63"/>
  <c r="Q26" i="63"/>
  <c r="T26" i="63"/>
  <c r="AD26" i="63"/>
  <c r="AB26" i="63"/>
  <c r="X26" i="63"/>
  <c r="U26" i="63"/>
  <c r="AM26" i="63"/>
  <c r="AK26" i="63"/>
  <c r="AI26" i="63"/>
  <c r="J26" i="63"/>
  <c r="N26" i="63"/>
  <c r="AH26" i="63"/>
  <c r="V26" i="63"/>
  <c r="AP26" i="63"/>
  <c r="W26" i="63"/>
  <c r="L26" i="63"/>
  <c r="H26" i="63"/>
  <c r="L90" i="100"/>
  <c r="B125" i="100"/>
  <c r="K125" i="100" s="1"/>
  <c r="B167" i="99"/>
  <c r="C10" i="61"/>
  <c r="B10" i="61"/>
  <c r="B54" i="61" s="1"/>
  <c r="B168" i="53"/>
  <c r="L99" i="100"/>
  <c r="W37" i="63"/>
  <c r="X37" i="63"/>
  <c r="V37" i="63"/>
  <c r="AC37" i="63"/>
  <c r="AB37" i="63"/>
  <c r="AN37" i="63"/>
  <c r="N37" i="63"/>
  <c r="R37" i="63"/>
  <c r="F37" i="63"/>
  <c r="AF37" i="63"/>
  <c r="J37" i="63"/>
  <c r="O37" i="63"/>
  <c r="AM37" i="63"/>
  <c r="P37" i="63"/>
  <c r="H37" i="63"/>
  <c r="AK37" i="63"/>
  <c r="T37" i="63"/>
  <c r="S37" i="63"/>
  <c r="Z37" i="63"/>
  <c r="AO37" i="63"/>
  <c r="AL37" i="63"/>
  <c r="Q37" i="63"/>
  <c r="L37" i="63"/>
  <c r="AA37" i="63"/>
  <c r="U37" i="63"/>
  <c r="K37" i="63"/>
  <c r="AP37" i="63"/>
  <c r="AQ37" i="63"/>
  <c r="M37" i="63"/>
  <c r="D37" i="63"/>
  <c r="AH37" i="63"/>
  <c r="I37" i="63"/>
  <c r="AE37" i="63"/>
  <c r="E37" i="63"/>
  <c r="AD37" i="63"/>
  <c r="AG37" i="63"/>
  <c r="Y37" i="63"/>
  <c r="AJ37" i="63"/>
  <c r="AI37" i="63"/>
  <c r="G37" i="63"/>
  <c r="U13" i="63"/>
  <c r="G13" i="63"/>
  <c r="AF13" i="63"/>
  <c r="R13" i="63"/>
  <c r="AI13" i="63"/>
  <c r="F13" i="63"/>
  <c r="AM13" i="63"/>
  <c r="AG13" i="63"/>
  <c r="AB13" i="63"/>
  <c r="N13" i="63"/>
  <c r="H13" i="63"/>
  <c r="AO13" i="63"/>
  <c r="AJ13" i="63"/>
  <c r="V13" i="63"/>
  <c r="P13" i="63"/>
  <c r="J13" i="63"/>
  <c r="AQ13" i="63"/>
  <c r="E13" i="63"/>
  <c r="AE13" i="63"/>
  <c r="AP13" i="63"/>
  <c r="AK13" i="63"/>
  <c r="I13" i="63"/>
  <c r="K13" i="63"/>
  <c r="O13" i="63"/>
  <c r="Z13" i="63"/>
  <c r="AC13" i="63"/>
  <c r="AH13" i="63"/>
  <c r="AD13" i="63"/>
  <c r="L13" i="63"/>
  <c r="AL13" i="63"/>
  <c r="T13" i="63"/>
  <c r="Q13" i="63"/>
  <c r="W13" i="63"/>
  <c r="S13" i="63"/>
  <c r="X13" i="63"/>
  <c r="D13" i="63"/>
  <c r="AN13" i="63"/>
  <c r="AA13" i="63"/>
  <c r="M13" i="63"/>
  <c r="Y13" i="63"/>
  <c r="B30" i="61"/>
  <c r="B65" i="61" s="1"/>
  <c r="B179" i="53"/>
  <c r="B26" i="61"/>
  <c r="B60" i="61" s="1"/>
  <c r="B174" i="53"/>
  <c r="U36" i="63"/>
  <c r="O36" i="63"/>
  <c r="AN36" i="63"/>
  <c r="AG36" i="63"/>
  <c r="AC36" i="63"/>
  <c r="AE36" i="63"/>
  <c r="S36" i="63"/>
  <c r="K36" i="63"/>
  <c r="AQ36" i="63"/>
  <c r="F36" i="63"/>
  <c r="AM36" i="63"/>
  <c r="N36" i="63"/>
  <c r="H36" i="63"/>
  <c r="AB36" i="63"/>
  <c r="P36" i="63"/>
  <c r="D36" i="63"/>
  <c r="I36" i="63"/>
  <c r="V36" i="63"/>
  <c r="J36" i="63"/>
  <c r="AP36" i="63"/>
  <c r="Y36" i="63"/>
  <c r="L36" i="63"/>
  <c r="G36" i="63"/>
  <c r="AA36" i="63"/>
  <c r="AD36" i="63"/>
  <c r="AH36" i="63"/>
  <c r="AL36" i="63"/>
  <c r="AO36" i="63"/>
  <c r="W36" i="63"/>
  <c r="AK36" i="63"/>
  <c r="E36" i="63"/>
  <c r="X36" i="63"/>
  <c r="Z36" i="63"/>
  <c r="AJ36" i="63"/>
  <c r="AF36" i="63"/>
  <c r="Q36" i="63"/>
  <c r="T36" i="63"/>
  <c r="R36" i="63"/>
  <c r="M36" i="63"/>
  <c r="AI36" i="63"/>
  <c r="AI35" i="63"/>
  <c r="U35" i="63"/>
  <c r="G35" i="63"/>
  <c r="Q35" i="63"/>
  <c r="Z35" i="63"/>
  <c r="AA35" i="63"/>
  <c r="AC35" i="63"/>
  <c r="W35" i="63"/>
  <c r="AO35" i="63"/>
  <c r="AQ35" i="63"/>
  <c r="AK35" i="63"/>
  <c r="AE35" i="63"/>
  <c r="AN35" i="63"/>
  <c r="AP35" i="63"/>
  <c r="E35" i="63"/>
  <c r="AM35" i="63"/>
  <c r="S35" i="63"/>
  <c r="N35" i="63"/>
  <c r="I35" i="63"/>
  <c r="D35" i="63"/>
  <c r="X35" i="63"/>
  <c r="AB35" i="63"/>
  <c r="AL35" i="63"/>
  <c r="L35" i="63"/>
  <c r="H35" i="63"/>
  <c r="R35" i="63"/>
  <c r="AH35" i="63"/>
  <c r="T35" i="63"/>
  <c r="P35" i="63"/>
  <c r="J35" i="63"/>
  <c r="AJ35" i="63"/>
  <c r="Y35" i="63"/>
  <c r="AF35" i="63"/>
  <c r="AD35" i="63"/>
  <c r="M35" i="63"/>
  <c r="AG35" i="63"/>
  <c r="F35" i="63"/>
  <c r="V35" i="63"/>
  <c r="K35" i="63"/>
  <c r="O35" i="63"/>
  <c r="B42" i="61"/>
  <c r="B72" i="61" s="1"/>
  <c r="B186" i="53"/>
  <c r="B184" i="99"/>
  <c r="C31" i="61"/>
  <c r="B23" i="61"/>
  <c r="B59" i="61" s="1"/>
  <c r="B173" i="53"/>
  <c r="O22" i="63"/>
  <c r="AN22" i="63"/>
  <c r="Z22" i="63"/>
  <c r="L22" i="63"/>
  <c r="G22" i="63"/>
  <c r="I22" i="63"/>
  <c r="AP22" i="63"/>
  <c r="AJ22" i="63"/>
  <c r="W22" i="63"/>
  <c r="Q22" i="63"/>
  <c r="K22" i="63"/>
  <c r="E22" i="63"/>
  <c r="AE22" i="63"/>
  <c r="Y22" i="63"/>
  <c r="S22" i="63"/>
  <c r="V22" i="63"/>
  <c r="AG22" i="63"/>
  <c r="T22" i="63"/>
  <c r="AC22" i="63"/>
  <c r="AM22" i="63"/>
  <c r="R22" i="63"/>
  <c r="F22" i="63"/>
  <c r="X22" i="63"/>
  <c r="AI22" i="63"/>
  <c r="P22" i="63"/>
  <c r="U22" i="63"/>
  <c r="AF22" i="63"/>
  <c r="AO22" i="63"/>
  <c r="AL22" i="63"/>
  <c r="AQ22" i="63"/>
  <c r="J22" i="63"/>
  <c r="N22" i="63"/>
  <c r="AH22" i="63"/>
  <c r="D22" i="63"/>
  <c r="AK22" i="63"/>
  <c r="AD22" i="63"/>
  <c r="AA22" i="63"/>
  <c r="M22" i="63"/>
  <c r="H22" i="63"/>
  <c r="AB22" i="63"/>
  <c r="B4" i="61"/>
  <c r="B52" i="61" s="1"/>
  <c r="B166" i="53"/>
  <c r="B128" i="100"/>
  <c r="L98" i="100"/>
  <c r="B131" i="100"/>
  <c r="K131" i="100" s="1"/>
  <c r="L95" i="100"/>
  <c r="B129" i="100"/>
  <c r="K129" i="100" s="1"/>
  <c r="L97" i="100"/>
  <c r="AQ11" i="63"/>
  <c r="AC11" i="63"/>
  <c r="O11" i="63"/>
  <c r="AN11" i="63"/>
  <c r="Y11" i="63"/>
  <c r="AO11" i="63"/>
  <c r="K11" i="63"/>
  <c r="E11" i="63"/>
  <c r="AL11" i="63"/>
  <c r="AF11" i="63"/>
  <c r="AG11" i="63"/>
  <c r="S11" i="63"/>
  <c r="M11" i="63"/>
  <c r="G11" i="63"/>
  <c r="J11" i="63"/>
  <c r="L11" i="63"/>
  <c r="V11" i="63"/>
  <c r="R11" i="63"/>
  <c r="AJ11" i="63"/>
  <c r="AE11" i="63"/>
  <c r="AP11" i="63"/>
  <c r="AA11" i="63"/>
  <c r="F11" i="63"/>
  <c r="P11" i="63"/>
  <c r="AD11" i="63"/>
  <c r="Q11" i="63"/>
  <c r="W11" i="63"/>
  <c r="AI11" i="63"/>
  <c r="AM11" i="63"/>
  <c r="AK11" i="63"/>
  <c r="AH11" i="63"/>
  <c r="T11" i="63"/>
  <c r="H11" i="63"/>
  <c r="AB11" i="63"/>
  <c r="X11" i="63"/>
  <c r="U11" i="63"/>
  <c r="Z11" i="63"/>
  <c r="N11" i="63"/>
  <c r="I11" i="63"/>
  <c r="D11" i="63"/>
  <c r="W7" i="63"/>
  <c r="I7" i="63"/>
  <c r="AH7" i="63"/>
  <c r="T7" i="63"/>
  <c r="M7" i="63"/>
  <c r="AF7" i="63"/>
  <c r="Z7" i="63"/>
  <c r="AB7" i="63"/>
  <c r="AC7" i="63"/>
  <c r="G7" i="63"/>
  <c r="AN7" i="63"/>
  <c r="AP7" i="63"/>
  <c r="AJ7" i="63"/>
  <c r="AK7" i="63"/>
  <c r="E7" i="63"/>
  <c r="O7" i="63"/>
  <c r="Q7" i="63"/>
  <c r="K7" i="63"/>
  <c r="F7" i="63"/>
  <c r="D7" i="63"/>
  <c r="Y7" i="63"/>
  <c r="AQ7" i="63"/>
  <c r="AE7" i="63"/>
  <c r="J7" i="63"/>
  <c r="V7" i="63"/>
  <c r="P7" i="63"/>
  <c r="AA7" i="63"/>
  <c r="U7" i="63"/>
  <c r="R7" i="63"/>
  <c r="S7" i="63"/>
  <c r="AI7" i="63"/>
  <c r="AG7" i="63"/>
  <c r="AL7" i="63"/>
  <c r="AM7" i="63"/>
  <c r="L7" i="63"/>
  <c r="H7" i="63"/>
  <c r="N7" i="63"/>
  <c r="X7" i="63"/>
  <c r="AD7" i="63"/>
  <c r="AO7" i="63"/>
  <c r="B126" i="100"/>
  <c r="K126" i="100" s="1"/>
  <c r="L91" i="100"/>
  <c r="Q16" i="63"/>
  <c r="AP16" i="63"/>
  <c r="AB16" i="63"/>
  <c r="O16" i="63"/>
  <c r="X16" i="63"/>
  <c r="R16" i="63"/>
  <c r="L16" i="63"/>
  <c r="G16" i="63"/>
  <c r="D16" i="63"/>
  <c r="I16" i="63"/>
  <c r="K16" i="63"/>
  <c r="E16" i="63"/>
  <c r="AM16" i="63"/>
  <c r="J16" i="63"/>
  <c r="AJ16" i="63"/>
  <c r="N16" i="63"/>
  <c r="H16" i="63"/>
  <c r="Z16" i="63"/>
  <c r="M16" i="63"/>
  <c r="V16" i="63"/>
  <c r="AG16" i="63"/>
  <c r="AE16" i="63"/>
  <c r="P16" i="63"/>
  <c r="AH16" i="63"/>
  <c r="U16" i="63"/>
  <c r="AD16" i="63"/>
  <c r="AQ16" i="63"/>
  <c r="AF16" i="63"/>
  <c r="S16" i="63"/>
  <c r="AC16" i="63"/>
  <c r="AN16" i="63"/>
  <c r="AA16" i="63"/>
  <c r="AK16" i="63"/>
  <c r="Y16" i="63"/>
  <c r="AI16" i="63"/>
  <c r="W16" i="63"/>
  <c r="AO16" i="63"/>
  <c r="T16" i="63"/>
  <c r="F16" i="63"/>
  <c r="AL16" i="63"/>
  <c r="P72" i="100"/>
  <c r="B5" i="61"/>
  <c r="B53" i="61" s="1"/>
  <c r="B167" i="53"/>
  <c r="B120" i="100"/>
  <c r="K120" i="100" s="1"/>
  <c r="L84" i="100"/>
  <c r="O32" i="63"/>
  <c r="D32" i="63"/>
  <c r="AM32" i="63"/>
  <c r="AE32" i="63"/>
  <c r="X32" i="63"/>
  <c r="J32" i="63"/>
  <c r="AI32" i="63"/>
  <c r="U32" i="63"/>
  <c r="AF32" i="63"/>
  <c r="R32" i="63"/>
  <c r="AQ32" i="63"/>
  <c r="AC32" i="63"/>
  <c r="Y32" i="63"/>
  <c r="AA32" i="63"/>
  <c r="F32" i="63"/>
  <c r="G32" i="63"/>
  <c r="W32" i="63"/>
  <c r="H32" i="63"/>
  <c r="Z32" i="63"/>
  <c r="AB32" i="63"/>
  <c r="AD32" i="63"/>
  <c r="AO32" i="63"/>
  <c r="E32" i="63"/>
  <c r="AH32" i="63"/>
  <c r="M32" i="63"/>
  <c r="T32" i="63"/>
  <c r="AP32" i="63"/>
  <c r="AK32" i="63"/>
  <c r="Q32" i="63"/>
  <c r="P32" i="63"/>
  <c r="K32" i="63"/>
  <c r="N32" i="63"/>
  <c r="AN32" i="63"/>
  <c r="S32" i="63"/>
  <c r="V32" i="63"/>
  <c r="I32" i="63"/>
  <c r="L32" i="63"/>
  <c r="AL32" i="63"/>
  <c r="AG32" i="63"/>
  <c r="AJ32" i="63"/>
  <c r="R10" i="63"/>
  <c r="AQ10" i="63"/>
  <c r="AC10" i="63"/>
  <c r="O10" i="63"/>
  <c r="AO10" i="63"/>
  <c r="S10" i="63"/>
  <c r="M10" i="63"/>
  <c r="G10" i="63"/>
  <c r="X10" i="63"/>
  <c r="AA10" i="63"/>
  <c r="U10" i="63"/>
  <c r="W10" i="63"/>
  <c r="AF10" i="63"/>
  <c r="AH10" i="63"/>
  <c r="E10" i="63"/>
  <c r="AM10" i="63"/>
  <c r="AI10" i="63"/>
  <c r="N10" i="63"/>
  <c r="Y10" i="63"/>
  <c r="J10" i="63"/>
  <c r="AB10" i="63"/>
  <c r="AL10" i="63"/>
  <c r="H10" i="63"/>
  <c r="F10" i="63"/>
  <c r="Z10" i="63"/>
  <c r="V10" i="63"/>
  <c r="AJ10" i="63"/>
  <c r="AP10" i="63"/>
  <c r="AD10" i="63"/>
  <c r="AG10" i="63"/>
  <c r="K10" i="63"/>
  <c r="AE10" i="63"/>
  <c r="L10" i="63"/>
  <c r="I10" i="63"/>
  <c r="T10" i="63"/>
  <c r="Q10" i="63"/>
  <c r="D10" i="63"/>
  <c r="P10" i="63"/>
  <c r="AK10" i="63"/>
  <c r="AN10" i="63"/>
  <c r="B32" i="61"/>
  <c r="B61" i="61" s="1"/>
  <c r="B175" i="53"/>
  <c r="AA19" i="63"/>
  <c r="M19" i="63"/>
  <c r="AL19" i="63"/>
  <c r="X19" i="63"/>
  <c r="Q19" i="63"/>
  <c r="S19" i="63"/>
  <c r="U19" i="63"/>
  <c r="O19" i="63"/>
  <c r="J19" i="63"/>
  <c r="AG19" i="63"/>
  <c r="AI19" i="63"/>
  <c r="AC19" i="63"/>
  <c r="W19" i="63"/>
  <c r="AH19" i="63"/>
  <c r="T19" i="63"/>
  <c r="AD19" i="63"/>
  <c r="AO19" i="63"/>
  <c r="E19" i="63"/>
  <c r="AM19" i="63"/>
  <c r="R19" i="63"/>
  <c r="AQ19" i="63"/>
  <c r="N19" i="63"/>
  <c r="AF19" i="63"/>
  <c r="V19" i="63"/>
  <c r="Y19" i="63"/>
  <c r="G19" i="63"/>
  <c r="Z19" i="63"/>
  <c r="AK19" i="63"/>
  <c r="D19" i="63"/>
  <c r="K19" i="63"/>
  <c r="AE19" i="63"/>
  <c r="I19" i="63"/>
  <c r="L19" i="63"/>
  <c r="H19" i="63"/>
  <c r="AB19" i="63"/>
  <c r="P19" i="63"/>
  <c r="AJ19" i="63"/>
  <c r="AN19" i="63"/>
  <c r="F19" i="63"/>
  <c r="AP19" i="63"/>
  <c r="V23" i="63"/>
  <c r="W23" i="63"/>
  <c r="I23" i="63"/>
  <c r="AH23" i="63"/>
  <c r="T23" i="63"/>
  <c r="X23" i="63"/>
  <c r="R23" i="63"/>
  <c r="L23" i="63"/>
  <c r="D23" i="63"/>
  <c r="AL23" i="63"/>
  <c r="AF23" i="63"/>
  <c r="Z23" i="63"/>
  <c r="AB23" i="63"/>
  <c r="G23" i="63"/>
  <c r="AN23" i="63"/>
  <c r="AP23" i="63"/>
  <c r="AJ23" i="63"/>
  <c r="AD23" i="63"/>
  <c r="Q23" i="63"/>
  <c r="AI23" i="63"/>
  <c r="F23" i="63"/>
  <c r="O23" i="63"/>
  <c r="AO23" i="63"/>
  <c r="M23" i="63"/>
  <c r="H23" i="63"/>
  <c r="S23" i="63"/>
  <c r="AK23" i="63"/>
  <c r="K23" i="63"/>
  <c r="AA23" i="63"/>
  <c r="AE23" i="63"/>
  <c r="AQ23" i="63"/>
  <c r="AG23" i="63"/>
  <c r="N23" i="63"/>
  <c r="AM23" i="63"/>
  <c r="E23" i="63"/>
  <c r="P23" i="63"/>
  <c r="U23" i="63"/>
  <c r="Y23" i="63"/>
  <c r="AC23" i="63"/>
  <c r="J23" i="63"/>
  <c r="O21" i="63"/>
  <c r="AC21" i="63"/>
  <c r="X21" i="63"/>
  <c r="AH21" i="63"/>
  <c r="N21" i="63"/>
  <c r="T21" i="63"/>
  <c r="AF21" i="63"/>
  <c r="L21" i="63"/>
  <c r="AB21" i="63"/>
  <c r="G21" i="63"/>
  <c r="AK21" i="63"/>
  <c r="AN21" i="63"/>
  <c r="AA21" i="63"/>
  <c r="AJ21" i="63"/>
  <c r="H21" i="63"/>
  <c r="V21" i="63"/>
  <c r="Y21" i="63"/>
  <c r="AI21" i="63"/>
  <c r="P21" i="63"/>
  <c r="AE21" i="63"/>
  <c r="J21" i="63"/>
  <c r="AO21" i="63"/>
  <c r="U21" i="63"/>
  <c r="AL21" i="63"/>
  <c r="AP21" i="63"/>
  <c r="AD21" i="63"/>
  <c r="W21" i="63"/>
  <c r="E21" i="63"/>
  <c r="AM21" i="63"/>
  <c r="Q21" i="63"/>
  <c r="AQ21" i="63"/>
  <c r="S21" i="63"/>
  <c r="M21" i="63"/>
  <c r="AG21" i="63"/>
  <c r="D21" i="63"/>
  <c r="F21" i="63"/>
  <c r="K21" i="63"/>
  <c r="I21" i="63"/>
  <c r="Z21" i="63"/>
  <c r="R21" i="63"/>
  <c r="B119" i="54"/>
  <c r="C5" i="61"/>
  <c r="B166" i="99"/>
  <c r="L42" i="63"/>
  <c r="U42" i="63"/>
  <c r="S42" i="63"/>
  <c r="Z42" i="63"/>
  <c r="Y42" i="63"/>
  <c r="AQ42" i="63"/>
  <c r="P42" i="63"/>
  <c r="O42" i="63"/>
  <c r="AD42" i="63"/>
  <c r="AI42" i="63"/>
  <c r="H42" i="63"/>
  <c r="G42" i="63"/>
  <c r="T42" i="63"/>
  <c r="AA42" i="63"/>
  <c r="F42" i="63"/>
  <c r="AJ42" i="63"/>
  <c r="AP42" i="63"/>
  <c r="AG42" i="63"/>
  <c r="X42" i="63"/>
  <c r="AL42" i="63"/>
  <c r="AK42" i="63"/>
  <c r="J42" i="63"/>
  <c r="E42" i="63"/>
  <c r="K42" i="63"/>
  <c r="AN42" i="63"/>
  <c r="AC42" i="63"/>
  <c r="R42" i="63"/>
  <c r="V42" i="63"/>
  <c r="M42" i="63"/>
  <c r="N42" i="63"/>
  <c r="AB42" i="63"/>
  <c r="Q42" i="63"/>
  <c r="AM42" i="63"/>
  <c r="D42" i="63"/>
  <c r="AF42" i="63"/>
  <c r="AE42" i="63"/>
  <c r="AO42" i="63"/>
  <c r="W42" i="63"/>
  <c r="AH42" i="63"/>
  <c r="I42" i="63"/>
  <c r="B174" i="99"/>
  <c r="C32" i="61"/>
  <c r="B117" i="54"/>
  <c r="Z25" i="63"/>
  <c r="L25" i="63"/>
  <c r="AK25" i="63"/>
  <c r="W25" i="63"/>
  <c r="P25" i="63"/>
  <c r="I25" i="63"/>
  <c r="AH25" i="63"/>
  <c r="T25" i="63"/>
  <c r="F25" i="63"/>
  <c r="AE25" i="63"/>
  <c r="AF25" i="63"/>
  <c r="D25" i="63"/>
  <c r="Y25" i="63"/>
  <c r="AA25" i="63"/>
  <c r="AC25" i="63"/>
  <c r="J25" i="63"/>
  <c r="AB25" i="63"/>
  <c r="AD25" i="63"/>
  <c r="AO25" i="63"/>
  <c r="E25" i="63"/>
  <c r="AM25" i="63"/>
  <c r="R25" i="63"/>
  <c r="M25" i="63"/>
  <c r="Q25" i="63"/>
  <c r="G25" i="63"/>
  <c r="AN25" i="63"/>
  <c r="AP25" i="63"/>
  <c r="U25" i="63"/>
  <c r="AQ25" i="63"/>
  <c r="H25" i="63"/>
  <c r="K25" i="63"/>
  <c r="N25" i="63"/>
  <c r="S25" i="63"/>
  <c r="V25" i="63"/>
  <c r="X25" i="63"/>
  <c r="AI25" i="63"/>
  <c r="AL25" i="63"/>
  <c r="AG25" i="63"/>
  <c r="AJ25" i="63"/>
  <c r="O25" i="63"/>
  <c r="L38" i="63"/>
  <c r="N38" i="63"/>
  <c r="M38" i="63"/>
  <c r="AB38" i="63"/>
  <c r="AQ38" i="63"/>
  <c r="Z38" i="63"/>
  <c r="J38" i="63"/>
  <c r="AM38" i="63"/>
  <c r="F38" i="63"/>
  <c r="E38" i="63"/>
  <c r="T38" i="63"/>
  <c r="AI38" i="63"/>
  <c r="AE38" i="63"/>
  <c r="D38" i="63"/>
  <c r="Q38" i="63"/>
  <c r="W38" i="63"/>
  <c r="P38" i="63"/>
  <c r="AA38" i="63"/>
  <c r="AG38" i="63"/>
  <c r="AD38" i="63"/>
  <c r="U38" i="63"/>
  <c r="I38" i="63"/>
  <c r="V38" i="63"/>
  <c r="AF38" i="63"/>
  <c r="K38" i="63"/>
  <c r="O38" i="63"/>
  <c r="H38" i="63"/>
  <c r="AP38" i="63"/>
  <c r="AC38" i="63"/>
  <c r="G38" i="63"/>
  <c r="X38" i="63"/>
  <c r="AH38" i="63"/>
  <c r="AO38" i="63"/>
  <c r="R38" i="63"/>
  <c r="AK38" i="63"/>
  <c r="AJ38" i="63"/>
  <c r="Y38" i="63"/>
  <c r="AL38" i="63"/>
  <c r="AN38" i="63"/>
  <c r="S38" i="63"/>
  <c r="B133" i="100"/>
  <c r="K133" i="100" s="1"/>
  <c r="L93" i="100"/>
  <c r="B171" i="99"/>
  <c r="C22" i="61"/>
  <c r="B14" i="61"/>
  <c r="B55" i="61" s="1"/>
  <c r="B169" i="53"/>
  <c r="C19" i="61"/>
  <c r="B170" i="99"/>
  <c r="W56" i="70" l="1"/>
  <c r="B94" i="63"/>
  <c r="B44" i="74" s="1"/>
  <c r="B44" i="59" s="1"/>
  <c r="B52" i="63"/>
  <c r="B2" i="74" s="1"/>
  <c r="B2" i="75" s="1"/>
  <c r="B50" i="75" s="1"/>
  <c r="B2" i="30" s="1"/>
  <c r="B2" i="86" s="1"/>
  <c r="O98" i="100"/>
  <c r="O85" i="100"/>
  <c r="O66" i="100"/>
  <c r="Q72" i="100"/>
  <c r="O101" i="100"/>
  <c r="O67" i="100"/>
  <c r="O89" i="100"/>
  <c r="O102" i="100"/>
  <c r="O82" i="100"/>
  <c r="R104" i="100"/>
  <c r="O73" i="100"/>
  <c r="O75" i="100"/>
  <c r="O93" i="100"/>
  <c r="O74" i="100"/>
  <c r="O81" i="100"/>
  <c r="O76" i="100"/>
  <c r="O96" i="100"/>
  <c r="Q83" i="100"/>
  <c r="O91" i="100"/>
  <c r="O86" i="100"/>
  <c r="O79" i="100"/>
  <c r="O105" i="100"/>
  <c r="O68" i="100"/>
  <c r="O84" i="100"/>
  <c r="O69" i="100"/>
  <c r="O88" i="100"/>
  <c r="O70" i="100"/>
  <c r="O78" i="100"/>
  <c r="C44" i="101"/>
  <c r="D44" i="101" s="1"/>
  <c r="E44" i="101" s="1"/>
  <c r="F44" i="101" s="1"/>
  <c r="G44" i="101" s="1"/>
  <c r="H44" i="101" s="1"/>
  <c r="O97" i="100"/>
  <c r="O90" i="100"/>
  <c r="O95" i="100"/>
  <c r="O99" i="100"/>
  <c r="S71" i="100"/>
  <c r="O65" i="100"/>
  <c r="O87" i="100"/>
  <c r="O80" i="100"/>
  <c r="O100" i="100"/>
  <c r="C2" i="101"/>
  <c r="D2" i="101" s="1"/>
  <c r="E2" i="101" s="1"/>
  <c r="F2" i="101" s="1"/>
  <c r="G2" i="101" s="1"/>
  <c r="H2" i="101" s="1"/>
  <c r="O103" i="100"/>
  <c r="K138" i="100"/>
  <c r="P66" i="100"/>
  <c r="T66" i="100"/>
  <c r="X56" i="70"/>
  <c r="AE68" i="70"/>
  <c r="H57" i="70"/>
  <c r="AA68" i="70"/>
  <c r="F68" i="70"/>
  <c r="AD56" i="70"/>
  <c r="AG56" i="70"/>
  <c r="I68" i="70"/>
  <c r="AC68" i="70"/>
  <c r="AL32" i="70"/>
  <c r="AL61" i="70" s="1"/>
  <c r="E68" i="70"/>
  <c r="AG68" i="70"/>
  <c r="N68" i="70"/>
  <c r="H68" i="70"/>
  <c r="D68" i="70"/>
  <c r="AF68" i="70"/>
  <c r="AP68" i="70"/>
  <c r="AD68" i="70"/>
  <c r="AL68" i="70"/>
  <c r="T68" i="70"/>
  <c r="AN68" i="70"/>
  <c r="Q68" i="70"/>
  <c r="O68" i="70"/>
  <c r="AQ68" i="70"/>
  <c r="R68" i="70"/>
  <c r="Y31" i="70"/>
  <c r="Y71" i="70" s="1"/>
  <c r="G68" i="70"/>
  <c r="S68" i="70"/>
  <c r="U68" i="70"/>
  <c r="Z68" i="70"/>
  <c r="AH68" i="70"/>
  <c r="AM68" i="70"/>
  <c r="AO30" i="70"/>
  <c r="AO65" i="70" s="1"/>
  <c r="K68" i="70"/>
  <c r="J68" i="70"/>
  <c r="AK68" i="70"/>
  <c r="V68" i="70"/>
  <c r="Z30" i="70"/>
  <c r="Z65" i="70" s="1"/>
  <c r="AC30" i="70"/>
  <c r="AC65" i="70" s="1"/>
  <c r="AF30" i="70"/>
  <c r="AF65" i="70" s="1"/>
  <c r="N30" i="70"/>
  <c r="N65" i="70" s="1"/>
  <c r="V102" i="100"/>
  <c r="AH59" i="71"/>
  <c r="AM30" i="70"/>
  <c r="AM65" i="70" s="1"/>
  <c r="AG30" i="70"/>
  <c r="AG65" i="70" s="1"/>
  <c r="D30" i="70"/>
  <c r="D65" i="70" s="1"/>
  <c r="AB30" i="70"/>
  <c r="AB65" i="70" s="1"/>
  <c r="R30" i="70"/>
  <c r="R65" i="70" s="1"/>
  <c r="F30" i="70"/>
  <c r="F65" i="70" s="1"/>
  <c r="AD30" i="70"/>
  <c r="AD65" i="70" s="1"/>
  <c r="AP30" i="70"/>
  <c r="AP65" i="70" s="1"/>
  <c r="C65" i="70"/>
  <c r="M30" i="70"/>
  <c r="M65" i="70" s="1"/>
  <c r="E30" i="70"/>
  <c r="E65" i="70" s="1"/>
  <c r="AI30" i="70"/>
  <c r="AI65" i="70" s="1"/>
  <c r="AJ30" i="70"/>
  <c r="AJ65" i="70" s="1"/>
  <c r="Q30" i="70"/>
  <c r="Q65" i="70" s="1"/>
  <c r="J30" i="70"/>
  <c r="J65" i="70" s="1"/>
  <c r="AE30" i="70"/>
  <c r="AE65" i="70" s="1"/>
  <c r="K30" i="70"/>
  <c r="K65" i="70" s="1"/>
  <c r="P30" i="70"/>
  <c r="P65" i="70" s="1"/>
  <c r="G30" i="70"/>
  <c r="G65" i="70" s="1"/>
  <c r="Y30" i="70"/>
  <c r="Y65" i="70" s="1"/>
  <c r="L30" i="70"/>
  <c r="L65" i="70" s="1"/>
  <c r="X68" i="70"/>
  <c r="AO68" i="70"/>
  <c r="AL30" i="70"/>
  <c r="AL65" i="70" s="1"/>
  <c r="I30" i="70"/>
  <c r="I65" i="70" s="1"/>
  <c r="V30" i="70"/>
  <c r="V65" i="70" s="1"/>
  <c r="AN30" i="70"/>
  <c r="AN65" i="70" s="1"/>
  <c r="X30" i="70"/>
  <c r="X65" i="70" s="1"/>
  <c r="AK30" i="70"/>
  <c r="AK65" i="70" s="1"/>
  <c r="O30" i="70"/>
  <c r="O65" i="70" s="1"/>
  <c r="S30" i="70"/>
  <c r="S65" i="70" s="1"/>
  <c r="AA30" i="70"/>
  <c r="AA65" i="70" s="1"/>
  <c r="U30" i="70"/>
  <c r="U65" i="70" s="1"/>
  <c r="AQ30" i="70"/>
  <c r="AQ65" i="70" s="1"/>
  <c r="H30" i="70"/>
  <c r="H65" i="70" s="1"/>
  <c r="W30" i="70"/>
  <c r="W65" i="70" s="1"/>
  <c r="AH30" i="70"/>
  <c r="AH65" i="70" s="1"/>
  <c r="E56" i="70"/>
  <c r="AB68" i="70"/>
  <c r="AJ68" i="70"/>
  <c r="AI31" i="70"/>
  <c r="AI71" i="70" s="1"/>
  <c r="E52" i="73"/>
  <c r="C100" i="73" s="1"/>
  <c r="E36" i="72"/>
  <c r="F36" i="72" s="1"/>
  <c r="G36" i="72" s="1"/>
  <c r="H36" i="72" s="1"/>
  <c r="I36" i="72" s="1"/>
  <c r="J36" i="72" s="1"/>
  <c r="R68" i="100"/>
  <c r="E32" i="72"/>
  <c r="F32" i="72" s="1"/>
  <c r="G32" i="72" s="1"/>
  <c r="H32" i="72" s="1"/>
  <c r="I32" i="72" s="1"/>
  <c r="J32" i="72" s="1"/>
  <c r="R69" i="100"/>
  <c r="R105" i="100"/>
  <c r="U71" i="100"/>
  <c r="P82" i="100"/>
  <c r="V69" i="100"/>
  <c r="E8" i="72"/>
  <c r="F8" i="72" s="1"/>
  <c r="G8" i="72" s="1"/>
  <c r="H8" i="72" s="1"/>
  <c r="I8" i="72" s="1"/>
  <c r="J8" i="72" s="1"/>
  <c r="P78" i="100"/>
  <c r="T70" i="100"/>
  <c r="Q70" i="100"/>
  <c r="P70" i="100"/>
  <c r="S88" i="100"/>
  <c r="U70" i="100"/>
  <c r="P69" i="100"/>
  <c r="D56" i="70"/>
  <c r="U56" i="70"/>
  <c r="I56" i="70"/>
  <c r="P68" i="70"/>
  <c r="M68" i="70"/>
  <c r="L56" i="70"/>
  <c r="P79" i="100"/>
  <c r="V86" i="100"/>
  <c r="P68" i="100"/>
  <c r="Q105" i="100"/>
  <c r="P59" i="70"/>
  <c r="AE53" i="70"/>
  <c r="AK53" i="70"/>
  <c r="AG31" i="70"/>
  <c r="AG71" i="70" s="1"/>
  <c r="C71" i="70"/>
  <c r="Q79" i="100"/>
  <c r="P86" i="100"/>
  <c r="S68" i="100"/>
  <c r="V105" i="100"/>
  <c r="AK31" i="70"/>
  <c r="AK71" i="70" s="1"/>
  <c r="U79" i="100"/>
  <c r="Q86" i="100"/>
  <c r="E6" i="72"/>
  <c r="F6" i="72" s="1"/>
  <c r="G6" i="72" s="1"/>
  <c r="H6" i="72" s="1"/>
  <c r="I6" i="72" s="1"/>
  <c r="J6" i="72" s="1"/>
  <c r="U105" i="100"/>
  <c r="H53" i="70"/>
  <c r="J31" i="70"/>
  <c r="J71" i="70" s="1"/>
  <c r="M56" i="70"/>
  <c r="V79" i="100"/>
  <c r="T86" i="100"/>
  <c r="E7" i="72"/>
  <c r="F7" i="72" s="1"/>
  <c r="G7" i="72" s="1"/>
  <c r="H7" i="72" s="1"/>
  <c r="I7" i="72" s="1"/>
  <c r="J7" i="72" s="1"/>
  <c r="S105" i="100"/>
  <c r="AJ31" i="70"/>
  <c r="AJ71" i="70" s="1"/>
  <c r="K56" i="70"/>
  <c r="J56" i="70"/>
  <c r="Q68" i="100"/>
  <c r="U68" i="100"/>
  <c r="T105" i="100"/>
  <c r="T59" i="70"/>
  <c r="V59" i="70"/>
  <c r="X31" i="70"/>
  <c r="X71" i="70" s="1"/>
  <c r="V56" i="70"/>
  <c r="S79" i="100"/>
  <c r="S86" i="100"/>
  <c r="V68" i="100"/>
  <c r="E51" i="72"/>
  <c r="F51" i="72" s="1"/>
  <c r="G51" i="72" s="1"/>
  <c r="H51" i="72" s="1"/>
  <c r="I51" i="72" s="1"/>
  <c r="J51" i="72" s="1"/>
  <c r="R31" i="70"/>
  <c r="R71" i="70" s="1"/>
  <c r="AN56" i="70"/>
  <c r="R79" i="100"/>
  <c r="R86" i="100"/>
  <c r="AB59" i="70"/>
  <c r="T79" i="100"/>
  <c r="U86" i="100"/>
  <c r="T68" i="100"/>
  <c r="P105" i="100"/>
  <c r="O31" i="70"/>
  <c r="O71" i="70" s="1"/>
  <c r="AI56" i="70"/>
  <c r="W32" i="70"/>
  <c r="W61" i="70" s="1"/>
  <c r="Q103" i="100"/>
  <c r="AK32" i="70"/>
  <c r="AK61" i="70" s="1"/>
  <c r="K32" i="70"/>
  <c r="K61" i="70" s="1"/>
  <c r="X32" i="70"/>
  <c r="X61" i="70" s="1"/>
  <c r="S65" i="100"/>
  <c r="P53" i="71"/>
  <c r="U59" i="71"/>
  <c r="AG59" i="71"/>
  <c r="S56" i="70"/>
  <c r="V103" i="100"/>
  <c r="AA32" i="70"/>
  <c r="AA61" i="70" s="1"/>
  <c r="N32" i="70"/>
  <c r="N61" i="70" s="1"/>
  <c r="AH32" i="70"/>
  <c r="AH61" i="70" s="1"/>
  <c r="AN32" i="70"/>
  <c r="AN61" i="70" s="1"/>
  <c r="U32" i="70"/>
  <c r="U61" i="70" s="1"/>
  <c r="AG32" i="70"/>
  <c r="AG61" i="70" s="1"/>
  <c r="R103" i="100"/>
  <c r="Z56" i="70"/>
  <c r="AP32" i="70"/>
  <c r="AP61" i="70" s="1"/>
  <c r="R32" i="70"/>
  <c r="R61" i="70" s="1"/>
  <c r="Q32" i="70"/>
  <c r="Q61" i="70" s="1"/>
  <c r="I32" i="70"/>
  <c r="I61" i="70" s="1"/>
  <c r="P32" i="70"/>
  <c r="P61" i="70" s="1"/>
  <c r="S103" i="100"/>
  <c r="AJ56" i="70"/>
  <c r="AB32" i="70"/>
  <c r="AB61" i="70" s="1"/>
  <c r="Z32" i="70"/>
  <c r="Z61" i="70" s="1"/>
  <c r="H32" i="70"/>
  <c r="H61" i="70" s="1"/>
  <c r="T32" i="70"/>
  <c r="T61" i="70" s="1"/>
  <c r="AF32" i="70"/>
  <c r="AF61" i="70" s="1"/>
  <c r="E49" i="72"/>
  <c r="F49" i="72" s="1"/>
  <c r="G49" i="72" s="1"/>
  <c r="H49" i="72" s="1"/>
  <c r="I49" i="72" s="1"/>
  <c r="J49" i="72" s="1"/>
  <c r="Y56" i="70"/>
  <c r="E32" i="70"/>
  <c r="E61" i="70" s="1"/>
  <c r="M32" i="70"/>
  <c r="M61" i="70" s="1"/>
  <c r="O32" i="70"/>
  <c r="O61" i="70" s="1"/>
  <c r="AC32" i="70"/>
  <c r="AC61" i="70" s="1"/>
  <c r="AO32" i="70"/>
  <c r="AO61" i="70" s="1"/>
  <c r="U103" i="100"/>
  <c r="AH56" i="70"/>
  <c r="AM32" i="70"/>
  <c r="AM61" i="70" s="1"/>
  <c r="AJ32" i="70"/>
  <c r="AJ61" i="70" s="1"/>
  <c r="C61" i="70"/>
  <c r="AI32" i="70"/>
  <c r="AI61" i="70" s="1"/>
  <c r="L32" i="70"/>
  <c r="L61" i="70" s="1"/>
  <c r="T103" i="100"/>
  <c r="AC56" i="70"/>
  <c r="J32" i="70"/>
  <c r="J61" i="70" s="1"/>
  <c r="AQ32" i="70"/>
  <c r="AQ61" i="70" s="1"/>
  <c r="AD32" i="70"/>
  <c r="AD61" i="70" s="1"/>
  <c r="F32" i="70"/>
  <c r="F61" i="70" s="1"/>
  <c r="D32" i="70"/>
  <c r="D61" i="70" s="1"/>
  <c r="P103" i="100"/>
  <c r="AQ56" i="70"/>
  <c r="Q56" i="70"/>
  <c r="AE32" i="70"/>
  <c r="AE61" i="70" s="1"/>
  <c r="Y32" i="70"/>
  <c r="Y61" i="70" s="1"/>
  <c r="S32" i="70"/>
  <c r="S61" i="70" s="1"/>
  <c r="V32" i="70"/>
  <c r="V61" i="70" s="1"/>
  <c r="Q71" i="100"/>
  <c r="AI53" i="70"/>
  <c r="AL56" i="70"/>
  <c r="AP59" i="71"/>
  <c r="F59" i="71"/>
  <c r="V71" i="100"/>
  <c r="O71" i="100"/>
  <c r="R71" i="100"/>
  <c r="E24" i="72"/>
  <c r="F24" i="72" s="1"/>
  <c r="G24" i="72" s="1"/>
  <c r="H24" i="72" s="1"/>
  <c r="I24" i="72" s="1"/>
  <c r="J24" i="72" s="1"/>
  <c r="AH59" i="70"/>
  <c r="N56" i="70"/>
  <c r="T71" i="100"/>
  <c r="U59" i="70"/>
  <c r="E59" i="70"/>
  <c r="AM56" i="70"/>
  <c r="P71" i="100"/>
  <c r="AA56" i="70"/>
  <c r="AP56" i="70"/>
  <c r="W59" i="70"/>
  <c r="H56" i="70"/>
  <c r="AG53" i="71"/>
  <c r="AB59" i="71"/>
  <c r="T56" i="70"/>
  <c r="AD53" i="71"/>
  <c r="G56" i="70"/>
  <c r="F56" i="70"/>
  <c r="J53" i="71"/>
  <c r="AB56" i="70"/>
  <c r="AK56" i="70"/>
  <c r="AF56" i="70"/>
  <c r="V101" i="100"/>
  <c r="V104" i="100"/>
  <c r="O56" i="70"/>
  <c r="AE56" i="70"/>
  <c r="R56" i="70"/>
  <c r="P56" i="70"/>
  <c r="V82" i="100"/>
  <c r="P104" i="100"/>
  <c r="I59" i="70"/>
  <c r="E34" i="72"/>
  <c r="F34" i="72" s="1"/>
  <c r="G34" i="72" s="1"/>
  <c r="H34" i="72" s="1"/>
  <c r="I34" i="72" s="1"/>
  <c r="J34" i="72" s="1"/>
  <c r="E50" i="72"/>
  <c r="F50" i="72" s="1"/>
  <c r="G50" i="72" s="1"/>
  <c r="H50" i="72" s="1"/>
  <c r="I50" i="72" s="1"/>
  <c r="J50" i="72" s="1"/>
  <c r="Q82" i="100"/>
  <c r="U104" i="100"/>
  <c r="E48" i="72"/>
  <c r="F48" i="72" s="1"/>
  <c r="G48" i="72" s="1"/>
  <c r="H48" i="72" s="1"/>
  <c r="I48" i="72" s="1"/>
  <c r="J48" i="72" s="1"/>
  <c r="P102" i="100"/>
  <c r="R101" i="100"/>
  <c r="Q104" i="100"/>
  <c r="O104" i="100"/>
  <c r="R102" i="100"/>
  <c r="Q101" i="100"/>
  <c r="T104" i="100"/>
  <c r="S82" i="100"/>
  <c r="E47" i="72"/>
  <c r="F47" i="72" s="1"/>
  <c r="G47" i="72" s="1"/>
  <c r="H47" i="72" s="1"/>
  <c r="I47" i="72" s="1"/>
  <c r="J47" i="72" s="1"/>
  <c r="R82" i="100"/>
  <c r="S104" i="100"/>
  <c r="E5" i="72"/>
  <c r="F5" i="72" s="1"/>
  <c r="G5" i="72" s="1"/>
  <c r="H5" i="72" s="1"/>
  <c r="I5" i="72" s="1"/>
  <c r="J5" i="72" s="1"/>
  <c r="U102" i="100"/>
  <c r="T102" i="100"/>
  <c r="T101" i="100"/>
  <c r="R89" i="100"/>
  <c r="T82" i="100"/>
  <c r="S102" i="100"/>
  <c r="Q102" i="100"/>
  <c r="U101" i="100"/>
  <c r="U82" i="100"/>
  <c r="E35" i="72"/>
  <c r="F35" i="72" s="1"/>
  <c r="G35" i="72" s="1"/>
  <c r="H35" i="72" s="1"/>
  <c r="I35" i="72" s="1"/>
  <c r="J35" i="72" s="1"/>
  <c r="R96" i="100"/>
  <c r="T83" i="100"/>
  <c r="S96" i="100"/>
  <c r="U83" i="100"/>
  <c r="Q96" i="100"/>
  <c r="O83" i="100"/>
  <c r="R83" i="100"/>
  <c r="E42" i="72"/>
  <c r="F42" i="72" s="1"/>
  <c r="G42" i="72" s="1"/>
  <c r="H42" i="72" s="1"/>
  <c r="I42" i="72" s="1"/>
  <c r="J42" i="72" s="1"/>
  <c r="V83" i="100"/>
  <c r="V96" i="100"/>
  <c r="S83" i="100"/>
  <c r="T96" i="100"/>
  <c r="E22" i="73"/>
  <c r="C58" i="73" s="1"/>
  <c r="P83" i="100"/>
  <c r="P96" i="100"/>
  <c r="U96" i="100"/>
  <c r="E38" i="72"/>
  <c r="F38" i="72" s="1"/>
  <c r="G38" i="72" s="1"/>
  <c r="H38" i="72" s="1"/>
  <c r="I38" i="72" s="1"/>
  <c r="J38" i="72" s="1"/>
  <c r="S78" i="100"/>
  <c r="AB53" i="70"/>
  <c r="V88" i="100"/>
  <c r="U78" i="100"/>
  <c r="Q59" i="70"/>
  <c r="T88" i="100"/>
  <c r="Q78" i="100"/>
  <c r="V70" i="100"/>
  <c r="R78" i="100"/>
  <c r="AM59" i="70"/>
  <c r="S69" i="100"/>
  <c r="S70" i="100"/>
  <c r="U69" i="100"/>
  <c r="V78" i="100"/>
  <c r="R88" i="100"/>
  <c r="T78" i="100"/>
  <c r="Y59" i="70"/>
  <c r="AM53" i="70"/>
  <c r="U88" i="100"/>
  <c r="P88" i="100"/>
  <c r="E23" i="72"/>
  <c r="F23" i="72" s="1"/>
  <c r="G23" i="72" s="1"/>
  <c r="H23" i="72" s="1"/>
  <c r="I23" i="72" s="1"/>
  <c r="J23" i="72" s="1"/>
  <c r="Q69" i="100"/>
  <c r="R70" i="100"/>
  <c r="T69" i="100"/>
  <c r="Q88" i="100"/>
  <c r="E31" i="72"/>
  <c r="F31" i="72" s="1"/>
  <c r="G31" i="72" s="1"/>
  <c r="H31" i="72" s="1"/>
  <c r="I31" i="72" s="1"/>
  <c r="J31" i="72" s="1"/>
  <c r="O59" i="70"/>
  <c r="AG59" i="70"/>
  <c r="AG57" i="70"/>
  <c r="T89" i="100"/>
  <c r="E25" i="72"/>
  <c r="F25" i="72" s="1"/>
  <c r="G25" i="72" s="1"/>
  <c r="H25" i="72" s="1"/>
  <c r="I25" i="72" s="1"/>
  <c r="J25" i="72" s="1"/>
  <c r="S72" i="100"/>
  <c r="P67" i="100"/>
  <c r="T67" i="100"/>
  <c r="R72" i="100"/>
  <c r="P89" i="100"/>
  <c r="U89" i="100"/>
  <c r="O72" i="100"/>
  <c r="R67" i="100"/>
  <c r="U67" i="100"/>
  <c r="E16" i="72"/>
  <c r="F16" i="72" s="1"/>
  <c r="G16" i="72" s="1"/>
  <c r="H16" i="72" s="1"/>
  <c r="I16" i="72" s="1"/>
  <c r="J16" i="72" s="1"/>
  <c r="S67" i="100"/>
  <c r="V72" i="100"/>
  <c r="V67" i="100"/>
  <c r="S89" i="100"/>
  <c r="E17" i="72"/>
  <c r="F17" i="72" s="1"/>
  <c r="G17" i="72" s="1"/>
  <c r="H17" i="72" s="1"/>
  <c r="I17" i="72" s="1"/>
  <c r="J17" i="72" s="1"/>
  <c r="U72" i="100"/>
  <c r="V89" i="100"/>
  <c r="T72" i="100"/>
  <c r="Q67" i="100"/>
  <c r="Q89" i="100"/>
  <c r="P57" i="70"/>
  <c r="E2" i="72"/>
  <c r="F2" i="72" s="1"/>
  <c r="G2" i="72" s="1"/>
  <c r="E4" i="72"/>
  <c r="F4" i="72" s="1"/>
  <c r="G4" i="72" s="1"/>
  <c r="H4" i="72" s="1"/>
  <c r="I4" i="72" s="1"/>
  <c r="J4" i="72" s="1"/>
  <c r="P101" i="100"/>
  <c r="Q65" i="100"/>
  <c r="S101" i="100"/>
  <c r="V65" i="100"/>
  <c r="AP57" i="70"/>
  <c r="U65" i="100"/>
  <c r="Q100" i="100"/>
  <c r="E12" i="72"/>
  <c r="F12" i="72" s="1"/>
  <c r="G12" i="72" s="1"/>
  <c r="H12" i="72" s="1"/>
  <c r="I12" i="72" s="1"/>
  <c r="J12" i="72" s="1"/>
  <c r="T65" i="100"/>
  <c r="E46" i="72"/>
  <c r="F46" i="72" s="1"/>
  <c r="G46" i="72" s="1"/>
  <c r="H46" i="72" s="1"/>
  <c r="I46" i="72" s="1"/>
  <c r="J46" i="72" s="1"/>
  <c r="T85" i="100"/>
  <c r="P65" i="100"/>
  <c r="U85" i="100"/>
  <c r="R65" i="100"/>
  <c r="F59" i="70"/>
  <c r="AQ59" i="70"/>
  <c r="X57" i="70"/>
  <c r="S57" i="70"/>
  <c r="AM57" i="70"/>
  <c r="AH57" i="70"/>
  <c r="AQ53" i="70"/>
  <c r="S59" i="70"/>
  <c r="AN53" i="70"/>
  <c r="D59" i="70"/>
  <c r="AJ59" i="70"/>
  <c r="AO59" i="70"/>
  <c r="F57" i="70"/>
  <c r="X59" i="70"/>
  <c r="H59" i="70"/>
  <c r="K115" i="100"/>
  <c r="K135" i="100"/>
  <c r="R66" i="100"/>
  <c r="P100" i="100"/>
  <c r="R85" i="100"/>
  <c r="P85" i="100"/>
  <c r="S66" i="100"/>
  <c r="V100" i="100"/>
  <c r="Q85" i="100"/>
  <c r="S85" i="100"/>
  <c r="E13" i="72"/>
  <c r="F13" i="72" s="1"/>
  <c r="G13" i="72" s="1"/>
  <c r="H13" i="72" s="1"/>
  <c r="I13" i="72" s="1"/>
  <c r="J13" i="72" s="1"/>
  <c r="K119" i="100"/>
  <c r="K117" i="100"/>
  <c r="V66" i="100"/>
  <c r="U100" i="100"/>
  <c r="E14" i="72"/>
  <c r="F14" i="72" s="1"/>
  <c r="G14" i="72" s="1"/>
  <c r="H14" i="72" s="1"/>
  <c r="I14" i="72" s="1"/>
  <c r="J14" i="72" s="1"/>
  <c r="U66" i="100"/>
  <c r="E3" i="72"/>
  <c r="S100" i="100"/>
  <c r="E15" i="72"/>
  <c r="F15" i="72" s="1"/>
  <c r="G15" i="72" s="1"/>
  <c r="H15" i="72" s="1"/>
  <c r="I15" i="72" s="1"/>
  <c r="J15" i="72" s="1"/>
  <c r="K118" i="100"/>
  <c r="R100" i="100"/>
  <c r="Q66" i="100"/>
  <c r="T100" i="100"/>
  <c r="V85" i="100"/>
  <c r="K121" i="100"/>
  <c r="K116" i="100"/>
  <c r="K130" i="100"/>
  <c r="W53" i="68"/>
  <c r="P53" i="70"/>
  <c r="AK59" i="70"/>
  <c r="AJ53" i="70"/>
  <c r="T53" i="70"/>
  <c r="AD53" i="70"/>
  <c r="AF59" i="70"/>
  <c r="M59" i="70"/>
  <c r="K53" i="70"/>
  <c r="AD57" i="70"/>
  <c r="AA59" i="70"/>
  <c r="M53" i="70"/>
  <c r="G59" i="70"/>
  <c r="AN59" i="70"/>
  <c r="Q57" i="70"/>
  <c r="AI57" i="70"/>
  <c r="L53" i="70"/>
  <c r="G57" i="70"/>
  <c r="AF57" i="70"/>
  <c r="N57" i="70"/>
  <c r="AM54" i="70"/>
  <c r="N54" i="70"/>
  <c r="AE54" i="70"/>
  <c r="AP54" i="70"/>
  <c r="I57" i="70"/>
  <c r="AD54" i="70"/>
  <c r="AQ31" i="70"/>
  <c r="AQ71" i="70" s="1"/>
  <c r="V31" i="70"/>
  <c r="V71" i="70" s="1"/>
  <c r="W31" i="70"/>
  <c r="W71" i="70" s="1"/>
  <c r="S31" i="70"/>
  <c r="S71" i="70" s="1"/>
  <c r="U31" i="70"/>
  <c r="U71" i="70" s="1"/>
  <c r="T54" i="70"/>
  <c r="Y59" i="71"/>
  <c r="M31" i="70"/>
  <c r="M71" i="70" s="1"/>
  <c r="F31" i="70"/>
  <c r="F71" i="70" s="1"/>
  <c r="AP31" i="70"/>
  <c r="AP71" i="70" s="1"/>
  <c r="AC31" i="70"/>
  <c r="AC71" i="70" s="1"/>
  <c r="AE31" i="70"/>
  <c r="AE71" i="70" s="1"/>
  <c r="AN57" i="70"/>
  <c r="E54" i="70"/>
  <c r="AB31" i="70"/>
  <c r="AB71" i="70" s="1"/>
  <c r="AH31" i="70"/>
  <c r="AH71" i="70" s="1"/>
  <c r="AD31" i="70"/>
  <c r="AD71" i="70" s="1"/>
  <c r="H31" i="70"/>
  <c r="H71" i="70" s="1"/>
  <c r="K31" i="70"/>
  <c r="K71" i="70" s="1"/>
  <c r="AN31" i="70"/>
  <c r="AN71" i="70" s="1"/>
  <c r="AF31" i="70"/>
  <c r="AF71" i="70" s="1"/>
  <c r="Z31" i="70"/>
  <c r="Z71" i="70" s="1"/>
  <c r="G31" i="70"/>
  <c r="G71" i="70" s="1"/>
  <c r="AA31" i="70"/>
  <c r="AA71" i="70" s="1"/>
  <c r="I54" i="70"/>
  <c r="AC53" i="70"/>
  <c r="AO31" i="70"/>
  <c r="AO71" i="70" s="1"/>
  <c r="T31" i="70"/>
  <c r="T71" i="70" s="1"/>
  <c r="L31" i="70"/>
  <c r="L71" i="70" s="1"/>
  <c r="D31" i="70"/>
  <c r="D71" i="70" s="1"/>
  <c r="N31" i="70"/>
  <c r="N71" i="70" s="1"/>
  <c r="M53" i="71"/>
  <c r="J59" i="71"/>
  <c r="I53" i="70"/>
  <c r="Q31" i="70"/>
  <c r="Q71" i="70" s="1"/>
  <c r="AL31" i="70"/>
  <c r="AL71" i="70" s="1"/>
  <c r="AM31" i="70"/>
  <c r="AM71" i="70" s="1"/>
  <c r="P31" i="70"/>
  <c r="P71" i="70" s="1"/>
  <c r="I31" i="70"/>
  <c r="I71" i="70" s="1"/>
  <c r="M57" i="70"/>
  <c r="T57" i="70"/>
  <c r="Y57" i="70"/>
  <c r="Z59" i="71"/>
  <c r="AP53" i="70"/>
  <c r="W53" i="70"/>
  <c r="U57" i="70"/>
  <c r="W59" i="71"/>
  <c r="AF59" i="71"/>
  <c r="AH53" i="70"/>
  <c r="AP59" i="70"/>
  <c r="W53" i="71"/>
  <c r="R53" i="70"/>
  <c r="K59" i="70"/>
  <c r="R53" i="71"/>
  <c r="D53" i="70"/>
  <c r="D57" i="70"/>
  <c r="J59" i="70"/>
  <c r="N59" i="70"/>
  <c r="R57" i="70"/>
  <c r="Z57" i="70"/>
  <c r="O57" i="70"/>
  <c r="J57" i="70"/>
  <c r="AK57" i="70"/>
  <c r="AA57" i="70"/>
  <c r="AL57" i="70"/>
  <c r="W57" i="70"/>
  <c r="AO57" i="70"/>
  <c r="AQ57" i="70"/>
  <c r="AC57" i="70"/>
  <c r="Z59" i="70"/>
  <c r="AL59" i="70"/>
  <c r="AI59" i="70"/>
  <c r="AE59" i="70"/>
  <c r="L59" i="70"/>
  <c r="AF53" i="70"/>
  <c r="Y53" i="70"/>
  <c r="AL53" i="70"/>
  <c r="N53" i="70"/>
  <c r="R59" i="70"/>
  <c r="AC59" i="70"/>
  <c r="AO53" i="71"/>
  <c r="H59" i="71"/>
  <c r="J53" i="70"/>
  <c r="AB53" i="71"/>
  <c r="AD59" i="71"/>
  <c r="AE59" i="71"/>
  <c r="S59" i="71"/>
  <c r="U53" i="70"/>
  <c r="Z53" i="71"/>
  <c r="AL57" i="71"/>
  <c r="AQ53" i="68"/>
  <c r="AA53" i="70"/>
  <c r="N53" i="68"/>
  <c r="E59" i="71"/>
  <c r="AO53" i="70"/>
  <c r="E57" i="70"/>
  <c r="O59" i="71"/>
  <c r="S53" i="70"/>
  <c r="Z53" i="70"/>
  <c r="AB57" i="70"/>
  <c r="V57" i="70"/>
  <c r="AJ57" i="70"/>
  <c r="L57" i="70"/>
  <c r="K57" i="70"/>
  <c r="AE57" i="70"/>
  <c r="R53" i="68"/>
  <c r="I53" i="68"/>
  <c r="I53" i="71"/>
  <c r="X53" i="70"/>
  <c r="F53" i="70"/>
  <c r="Q53" i="70"/>
  <c r="E53" i="71"/>
  <c r="AQ59" i="71"/>
  <c r="E53" i="70"/>
  <c r="V53" i="70"/>
  <c r="Q53" i="71"/>
  <c r="AJ59" i="71"/>
  <c r="O53" i="70"/>
  <c r="Y53" i="71"/>
  <c r="AG53" i="70"/>
  <c r="AM59" i="71"/>
  <c r="AL53" i="71"/>
  <c r="L53" i="71"/>
  <c r="K54" i="70"/>
  <c r="AA53" i="71"/>
  <c r="AC53" i="71"/>
  <c r="O54" i="70"/>
  <c r="AG54" i="70"/>
  <c r="Q54" i="70"/>
  <c r="D59" i="71"/>
  <c r="Q59" i="71"/>
  <c r="AN53" i="71"/>
  <c r="U53" i="71"/>
  <c r="AK54" i="70"/>
  <c r="K59" i="71"/>
  <c r="N59" i="71"/>
  <c r="O53" i="71"/>
  <c r="R59" i="71"/>
  <c r="R54" i="70"/>
  <c r="P53" i="68"/>
  <c r="AO53" i="68"/>
  <c r="AK53" i="68"/>
  <c r="M53" i="68"/>
  <c r="AN53" i="68"/>
  <c r="V59" i="71"/>
  <c r="AL54" i="70"/>
  <c r="AI54" i="70"/>
  <c r="AI53" i="71"/>
  <c r="I59" i="71"/>
  <c r="F53" i="71"/>
  <c r="AA59" i="71"/>
  <c r="AF53" i="71"/>
  <c r="K53" i="71"/>
  <c r="AC59" i="71"/>
  <c r="AH53" i="68"/>
  <c r="J53" i="68"/>
  <c r="S53" i="71"/>
  <c r="AQ54" i="70"/>
  <c r="AE53" i="71"/>
  <c r="AH54" i="70"/>
  <c r="AN54" i="70"/>
  <c r="F53" i="68"/>
  <c r="G53" i="71"/>
  <c r="AA54" i="70"/>
  <c r="Z53" i="68"/>
  <c r="AN57" i="71"/>
  <c r="AJ53" i="71"/>
  <c r="AK53" i="71"/>
  <c r="M54" i="70"/>
  <c r="E53" i="68"/>
  <c r="D53" i="68"/>
  <c r="W54" i="70"/>
  <c r="AD53" i="68"/>
  <c r="X53" i="68"/>
  <c r="H54" i="70"/>
  <c r="AB54" i="70"/>
  <c r="S54" i="70"/>
  <c r="D54" i="70"/>
  <c r="G53" i="68"/>
  <c r="AG53" i="68"/>
  <c r="AA53" i="68"/>
  <c r="AO59" i="71"/>
  <c r="AN59" i="71"/>
  <c r="AK59" i="71"/>
  <c r="AC54" i="70"/>
  <c r="X54" i="70"/>
  <c r="G54" i="70"/>
  <c r="AJ54" i="70"/>
  <c r="Y54" i="70"/>
  <c r="Y53" i="68"/>
  <c r="Q53" i="68"/>
  <c r="L53" i="68"/>
  <c r="S53" i="68"/>
  <c r="O53" i="68"/>
  <c r="P54" i="70"/>
  <c r="AE53" i="68"/>
  <c r="H53" i="68"/>
  <c r="F54" i="70"/>
  <c r="AC53" i="68"/>
  <c r="V54" i="70"/>
  <c r="L54" i="70"/>
  <c r="AI53" i="68"/>
  <c r="D53" i="71"/>
  <c r="T53" i="71"/>
  <c r="Z54" i="70"/>
  <c r="T59" i="71"/>
  <c r="X53" i="71"/>
  <c r="G59" i="71"/>
  <c r="N53" i="71"/>
  <c r="X59" i="71"/>
  <c r="AQ53" i="71"/>
  <c r="V53" i="68"/>
  <c r="AL59" i="71"/>
  <c r="S73" i="71"/>
  <c r="P57" i="71"/>
  <c r="K57" i="71"/>
  <c r="AH57" i="71"/>
  <c r="AF57" i="71"/>
  <c r="U73" i="71"/>
  <c r="W73" i="71"/>
  <c r="AC73" i="71"/>
  <c r="AE73" i="71"/>
  <c r="AJ73" i="71"/>
  <c r="X73" i="71"/>
  <c r="P73" i="71"/>
  <c r="D73" i="71"/>
  <c r="X57" i="71"/>
  <c r="AO57" i="71"/>
  <c r="H53" i="71"/>
  <c r="U54" i="70"/>
  <c r="T53" i="68"/>
  <c r="AL53" i="68"/>
  <c r="AP53" i="68"/>
  <c r="AJ53" i="68"/>
  <c r="U53" i="68"/>
  <c r="AL73" i="71"/>
  <c r="K73" i="71"/>
  <c r="H73" i="71"/>
  <c r="AI73" i="71"/>
  <c r="AP73" i="71"/>
  <c r="P59" i="71"/>
  <c r="D57" i="71"/>
  <c r="AA57" i="71"/>
  <c r="AD57" i="71"/>
  <c r="F57" i="71"/>
  <c r="G57" i="71"/>
  <c r="K128" i="100"/>
  <c r="AM53" i="71"/>
  <c r="Z73" i="71"/>
  <c r="O73" i="71"/>
  <c r="R73" i="71"/>
  <c r="N73" i="71"/>
  <c r="M59" i="71"/>
  <c r="S57" i="71"/>
  <c r="M57" i="71"/>
  <c r="AM57" i="71"/>
  <c r="L57" i="71"/>
  <c r="AP53" i="71"/>
  <c r="AF54" i="70"/>
  <c r="K53" i="68"/>
  <c r="L73" i="71"/>
  <c r="E73" i="71"/>
  <c r="AN73" i="71"/>
  <c r="AD73" i="71"/>
  <c r="H57" i="71"/>
  <c r="Z57" i="71"/>
  <c r="N57" i="71"/>
  <c r="J57" i="71"/>
  <c r="J54" i="70"/>
  <c r="AF53" i="68"/>
  <c r="G73" i="71"/>
  <c r="AB73" i="71"/>
  <c r="Q73" i="71"/>
  <c r="AQ73" i="71"/>
  <c r="AF73" i="71"/>
  <c r="AI59" i="71"/>
  <c r="AC57" i="71"/>
  <c r="AK57" i="71"/>
  <c r="AI57" i="71"/>
  <c r="AB57" i="71"/>
  <c r="W57" i="71"/>
  <c r="AH53" i="71"/>
  <c r="AM53" i="68"/>
  <c r="AM73" i="71"/>
  <c r="AO73" i="71"/>
  <c r="AK73" i="71"/>
  <c r="M73" i="71"/>
  <c r="Y57" i="71"/>
  <c r="AQ57" i="71"/>
  <c r="V57" i="71"/>
  <c r="AJ57" i="71"/>
  <c r="V53" i="71"/>
  <c r="AO54" i="70"/>
  <c r="AB53" i="68"/>
  <c r="J73" i="71"/>
  <c r="AA73" i="71"/>
  <c r="Y73" i="71"/>
  <c r="AH73" i="71"/>
  <c r="U57" i="71"/>
  <c r="O57" i="71"/>
  <c r="Q57" i="71"/>
  <c r="T57" i="71"/>
  <c r="E57" i="71"/>
  <c r="AG73" i="71"/>
  <c r="I73" i="71"/>
  <c r="V73" i="71"/>
  <c r="F73" i="71"/>
  <c r="T73" i="71"/>
  <c r="L59" i="71"/>
  <c r="AP57" i="71"/>
  <c r="R57" i="71"/>
  <c r="I57" i="71"/>
  <c r="AE57" i="71"/>
  <c r="AG57" i="71"/>
  <c r="V29" i="70"/>
  <c r="V64" i="70" s="1"/>
  <c r="AQ29" i="70"/>
  <c r="AQ64" i="70" s="1"/>
  <c r="AM29" i="70"/>
  <c r="AM64" i="70" s="1"/>
  <c r="AO29" i="70"/>
  <c r="AO64" i="70" s="1"/>
  <c r="M29" i="70"/>
  <c r="M64" i="70" s="1"/>
  <c r="AD29" i="70"/>
  <c r="AD64" i="70" s="1"/>
  <c r="E29" i="70"/>
  <c r="E64" i="70" s="1"/>
  <c r="H29" i="70"/>
  <c r="H64" i="70" s="1"/>
  <c r="L29" i="70"/>
  <c r="L64" i="70" s="1"/>
  <c r="AP29" i="70"/>
  <c r="AP64" i="70" s="1"/>
  <c r="AL29" i="70"/>
  <c r="AL64" i="70" s="1"/>
  <c r="P29" i="70"/>
  <c r="P64" i="70" s="1"/>
  <c r="R29" i="70"/>
  <c r="R64" i="70" s="1"/>
  <c r="W29" i="70"/>
  <c r="W64" i="70" s="1"/>
  <c r="O29" i="70"/>
  <c r="O64" i="70" s="1"/>
  <c r="D29" i="70"/>
  <c r="D64" i="70" s="1"/>
  <c r="Z29" i="70"/>
  <c r="Z64" i="70" s="1"/>
  <c r="AC29" i="70"/>
  <c r="AC64" i="70" s="1"/>
  <c r="AG29" i="70"/>
  <c r="AG64" i="70" s="1"/>
  <c r="U29" i="70"/>
  <c r="U64" i="70" s="1"/>
  <c r="K29" i="70"/>
  <c r="K64" i="70" s="1"/>
  <c r="AK29" i="70"/>
  <c r="AK64" i="70" s="1"/>
  <c r="AN29" i="70"/>
  <c r="AN64" i="70" s="1"/>
  <c r="AF29" i="70"/>
  <c r="AF64" i="70" s="1"/>
  <c r="X29" i="70"/>
  <c r="X64" i="70" s="1"/>
  <c r="C64" i="70"/>
  <c r="S29" i="70"/>
  <c r="S64" i="70" s="1"/>
  <c r="G29" i="70"/>
  <c r="G64" i="70" s="1"/>
  <c r="I29" i="70"/>
  <c r="I64" i="70" s="1"/>
  <c r="AH29" i="70"/>
  <c r="AH64" i="70" s="1"/>
  <c r="Y29" i="70"/>
  <c r="Y64" i="70" s="1"/>
  <c r="F29" i="70"/>
  <c r="F64" i="70" s="1"/>
  <c r="AA29" i="70"/>
  <c r="AA64" i="70" s="1"/>
  <c r="Q29" i="70"/>
  <c r="Q64" i="70" s="1"/>
  <c r="T29" i="70"/>
  <c r="T64" i="70" s="1"/>
  <c r="J29" i="70"/>
  <c r="J64" i="70" s="1"/>
  <c r="N29" i="70"/>
  <c r="N64" i="70" s="1"/>
  <c r="AI29" i="70"/>
  <c r="AI64" i="70" s="1"/>
  <c r="AB29" i="70"/>
  <c r="AB64" i="70" s="1"/>
  <c r="AE29" i="70"/>
  <c r="AE64" i="70" s="1"/>
  <c r="AJ29" i="70"/>
  <c r="AJ64" i="70" s="1"/>
  <c r="AA33" i="67"/>
  <c r="AA69" i="67" s="1"/>
  <c r="AD33" i="67"/>
  <c r="AD69" i="67" s="1"/>
  <c r="W33" i="67"/>
  <c r="W69" i="67" s="1"/>
  <c r="G33" i="67"/>
  <c r="G69" i="67" s="1"/>
  <c r="AI33" i="67"/>
  <c r="AI69" i="67" s="1"/>
  <c r="C69" i="67"/>
  <c r="AK33" i="67"/>
  <c r="AK69" i="67" s="1"/>
  <c r="AM33" i="67"/>
  <c r="AM69" i="67" s="1"/>
  <c r="AF33" i="67"/>
  <c r="AF69" i="67" s="1"/>
  <c r="P33" i="67"/>
  <c r="P69" i="67" s="1"/>
  <c r="D33" i="67"/>
  <c r="D69" i="67" s="1"/>
  <c r="L33" i="67"/>
  <c r="L69" i="67" s="1"/>
  <c r="J33" i="67"/>
  <c r="J69" i="67" s="1"/>
  <c r="M33" i="67"/>
  <c r="M69" i="67" s="1"/>
  <c r="AO33" i="67"/>
  <c r="AO69" i="67" s="1"/>
  <c r="Y33" i="67"/>
  <c r="Y69" i="67" s="1"/>
  <c r="T33" i="67"/>
  <c r="T69" i="67" s="1"/>
  <c r="S33" i="67"/>
  <c r="S69" i="67" s="1"/>
  <c r="V33" i="67"/>
  <c r="V69" i="67" s="1"/>
  <c r="F33" i="67"/>
  <c r="F69" i="67" s="1"/>
  <c r="AH33" i="67"/>
  <c r="AH69" i="67" s="1"/>
  <c r="AB33" i="67"/>
  <c r="AB69" i="67" s="1"/>
  <c r="AC33" i="67"/>
  <c r="AC69" i="67" s="1"/>
  <c r="AE33" i="67"/>
  <c r="AE69" i="67" s="1"/>
  <c r="O33" i="67"/>
  <c r="O69" i="67" s="1"/>
  <c r="AQ33" i="67"/>
  <c r="AQ69" i="67" s="1"/>
  <c r="AJ33" i="67"/>
  <c r="AJ69" i="67" s="1"/>
  <c r="AL33" i="67"/>
  <c r="AL69" i="67" s="1"/>
  <c r="AN33" i="67"/>
  <c r="AN69" i="67" s="1"/>
  <c r="X33" i="67"/>
  <c r="X69" i="67" s="1"/>
  <c r="H33" i="67"/>
  <c r="H69" i="67" s="1"/>
  <c r="I33" i="67"/>
  <c r="I69" i="67" s="1"/>
  <c r="K33" i="67"/>
  <c r="K69" i="67" s="1"/>
  <c r="E33" i="67"/>
  <c r="E69" i="67" s="1"/>
  <c r="AG33" i="67"/>
  <c r="AG69" i="67" s="1"/>
  <c r="Q33" i="67"/>
  <c r="Q69" i="67" s="1"/>
  <c r="R33" i="67"/>
  <c r="R69" i="67" s="1"/>
  <c r="U33" i="67"/>
  <c r="U69" i="67" s="1"/>
  <c r="N33" i="67"/>
  <c r="N69" i="67" s="1"/>
  <c r="AP33" i="67"/>
  <c r="AP69" i="67" s="1"/>
  <c r="Z33" i="67"/>
  <c r="Z69" i="67" s="1"/>
  <c r="L33" i="69"/>
  <c r="L69" i="69" s="1"/>
  <c r="N33" i="69"/>
  <c r="N69" i="69" s="1"/>
  <c r="P33" i="69"/>
  <c r="P69" i="69" s="1"/>
  <c r="R33" i="69"/>
  <c r="R69" i="69" s="1"/>
  <c r="W33" i="69"/>
  <c r="W69" i="69" s="1"/>
  <c r="T33" i="69"/>
  <c r="T69" i="69" s="1"/>
  <c r="X33" i="69"/>
  <c r="X69" i="69" s="1"/>
  <c r="Z33" i="69"/>
  <c r="Z69" i="69" s="1"/>
  <c r="AC33" i="69"/>
  <c r="AC69" i="69" s="1"/>
  <c r="AF33" i="69"/>
  <c r="AF69" i="69" s="1"/>
  <c r="AB33" i="69"/>
  <c r="AB69" i="69" s="1"/>
  <c r="AH33" i="69"/>
  <c r="AH69" i="69" s="1"/>
  <c r="AK33" i="69"/>
  <c r="AK69" i="69" s="1"/>
  <c r="AN33" i="69"/>
  <c r="AN69" i="69" s="1"/>
  <c r="AG33" i="69"/>
  <c r="AG69" i="69" s="1"/>
  <c r="AJ33" i="69"/>
  <c r="AJ69" i="69" s="1"/>
  <c r="E33" i="69"/>
  <c r="E69" i="69" s="1"/>
  <c r="G33" i="69"/>
  <c r="G69" i="69" s="1"/>
  <c r="I33" i="69"/>
  <c r="I69" i="69" s="1"/>
  <c r="AP33" i="69"/>
  <c r="AP69" i="69" s="1"/>
  <c r="K33" i="69"/>
  <c r="K69" i="69" s="1"/>
  <c r="O33" i="69"/>
  <c r="O69" i="69" s="1"/>
  <c r="Q33" i="69"/>
  <c r="Q69" i="69" s="1"/>
  <c r="S33" i="69"/>
  <c r="S69" i="69" s="1"/>
  <c r="AQ33" i="69"/>
  <c r="AQ69" i="69" s="1"/>
  <c r="U33" i="69"/>
  <c r="U69" i="69" s="1"/>
  <c r="Y33" i="69"/>
  <c r="Y69" i="69" s="1"/>
  <c r="AA33" i="69"/>
  <c r="AA69" i="69" s="1"/>
  <c r="AE33" i="69"/>
  <c r="AE69" i="69" s="1"/>
  <c r="J33" i="69"/>
  <c r="J69" i="69" s="1"/>
  <c r="C69" i="69"/>
  <c r="AM33" i="69"/>
  <c r="AM69" i="69" s="1"/>
  <c r="F33" i="69"/>
  <c r="F69" i="69" s="1"/>
  <c r="H33" i="69"/>
  <c r="H69" i="69" s="1"/>
  <c r="V33" i="69"/>
  <c r="V69" i="69" s="1"/>
  <c r="D33" i="69"/>
  <c r="D69" i="69" s="1"/>
  <c r="M33" i="69"/>
  <c r="M69" i="69" s="1"/>
  <c r="AD33" i="69"/>
  <c r="AD69" i="69" s="1"/>
  <c r="AI33" i="69"/>
  <c r="AI69" i="69" s="1"/>
  <c r="AL33" i="69"/>
  <c r="AL69" i="69" s="1"/>
  <c r="AO33" i="69"/>
  <c r="AO69" i="69" s="1"/>
  <c r="G42" i="70"/>
  <c r="G72" i="70" s="1"/>
  <c r="I42" i="70"/>
  <c r="I72" i="70" s="1"/>
  <c r="M42" i="70"/>
  <c r="M72" i="70" s="1"/>
  <c r="F42" i="70"/>
  <c r="F72" i="70" s="1"/>
  <c r="U42" i="70"/>
  <c r="U72" i="70" s="1"/>
  <c r="S42" i="70"/>
  <c r="S72" i="70" s="1"/>
  <c r="H42" i="70"/>
  <c r="H72" i="70" s="1"/>
  <c r="J42" i="70"/>
  <c r="J72" i="70" s="1"/>
  <c r="W42" i="70"/>
  <c r="W72" i="70" s="1"/>
  <c r="N42" i="70"/>
  <c r="N72" i="70" s="1"/>
  <c r="AH42" i="70"/>
  <c r="AH72" i="70" s="1"/>
  <c r="AC42" i="70"/>
  <c r="AC72" i="70" s="1"/>
  <c r="AF42" i="70"/>
  <c r="AF72" i="70" s="1"/>
  <c r="C72" i="70"/>
  <c r="Q42" i="70"/>
  <c r="Q72" i="70" s="1"/>
  <c r="AL42" i="70"/>
  <c r="AL72" i="70" s="1"/>
  <c r="L42" i="70"/>
  <c r="L72" i="70" s="1"/>
  <c r="K42" i="70"/>
  <c r="K72" i="70" s="1"/>
  <c r="Z42" i="70"/>
  <c r="Z72" i="70" s="1"/>
  <c r="V42" i="70"/>
  <c r="V72" i="70" s="1"/>
  <c r="AG42" i="70"/>
  <c r="AG72" i="70" s="1"/>
  <c r="AA42" i="70"/>
  <c r="AA72" i="70" s="1"/>
  <c r="AJ42" i="70"/>
  <c r="AJ72" i="70" s="1"/>
  <c r="AE42" i="70"/>
  <c r="AE72" i="70" s="1"/>
  <c r="AM42" i="70"/>
  <c r="AM72" i="70" s="1"/>
  <c r="AI42" i="70"/>
  <c r="AI72" i="70" s="1"/>
  <c r="R42" i="70"/>
  <c r="R72" i="70" s="1"/>
  <c r="AN42" i="70"/>
  <c r="AN72" i="70" s="1"/>
  <c r="D42" i="70"/>
  <c r="D72" i="70" s="1"/>
  <c r="AQ42" i="70"/>
  <c r="AQ72" i="70" s="1"/>
  <c r="AB42" i="70"/>
  <c r="AB72" i="70" s="1"/>
  <c r="X42" i="70"/>
  <c r="X72" i="70" s="1"/>
  <c r="O42" i="70"/>
  <c r="O72" i="70" s="1"/>
  <c r="P42" i="70"/>
  <c r="P72" i="70" s="1"/>
  <c r="AK42" i="70"/>
  <c r="AK72" i="70" s="1"/>
  <c r="E42" i="70"/>
  <c r="E72" i="70" s="1"/>
  <c r="AO42" i="70"/>
  <c r="AO72" i="70" s="1"/>
  <c r="Y42" i="70"/>
  <c r="Y72" i="70" s="1"/>
  <c r="T42" i="70"/>
  <c r="T72" i="70" s="1"/>
  <c r="AD42" i="70"/>
  <c r="AD72" i="70" s="1"/>
  <c r="AP42" i="70"/>
  <c r="AP72" i="70" s="1"/>
  <c r="E4" i="69"/>
  <c r="E52" i="69" s="1"/>
  <c r="AI4" i="69"/>
  <c r="AI52" i="69" s="1"/>
  <c r="AB4" i="69"/>
  <c r="AB52" i="69" s="1"/>
  <c r="N4" i="69"/>
  <c r="N52" i="69" s="1"/>
  <c r="L4" i="69"/>
  <c r="L52" i="69" s="1"/>
  <c r="P4" i="69"/>
  <c r="P52" i="69" s="1"/>
  <c r="I4" i="69"/>
  <c r="I52" i="69" s="1"/>
  <c r="AK4" i="69"/>
  <c r="AK52" i="69" s="1"/>
  <c r="AO4" i="69"/>
  <c r="AO52" i="69" s="1"/>
  <c r="AG4" i="69"/>
  <c r="AG52" i="69" s="1"/>
  <c r="C52" i="69"/>
  <c r="Y4" i="69"/>
  <c r="Y52" i="69" s="1"/>
  <c r="R4" i="69"/>
  <c r="R52" i="69" s="1"/>
  <c r="K4" i="69"/>
  <c r="K52" i="69" s="1"/>
  <c r="U4" i="69"/>
  <c r="U52" i="69" s="1"/>
  <c r="AF4" i="69"/>
  <c r="AF52" i="69" s="1"/>
  <c r="G4" i="69"/>
  <c r="G52" i="69" s="1"/>
  <c r="AH4" i="69"/>
  <c r="AH52" i="69" s="1"/>
  <c r="AA4" i="69"/>
  <c r="AA52" i="69" s="1"/>
  <c r="T4" i="69"/>
  <c r="T52" i="69" s="1"/>
  <c r="AP4" i="69"/>
  <c r="AP52" i="69" s="1"/>
  <c r="O4" i="69"/>
  <c r="O52" i="69" s="1"/>
  <c r="AQ4" i="69"/>
  <c r="AQ52" i="69" s="1"/>
  <c r="AJ4" i="69"/>
  <c r="AJ52" i="69" s="1"/>
  <c r="AC4" i="69"/>
  <c r="AC52" i="69" s="1"/>
  <c r="V4" i="69"/>
  <c r="V52" i="69" s="1"/>
  <c r="W4" i="69"/>
  <c r="W52" i="69" s="1"/>
  <c r="H4" i="69"/>
  <c r="H52" i="69" s="1"/>
  <c r="F4" i="69"/>
  <c r="F52" i="69" s="1"/>
  <c r="AL4" i="69"/>
  <c r="AL52" i="69" s="1"/>
  <c r="X4" i="69"/>
  <c r="X52" i="69" s="1"/>
  <c r="AM4" i="69"/>
  <c r="AM52" i="69" s="1"/>
  <c r="Z4" i="69"/>
  <c r="Z52" i="69" s="1"/>
  <c r="S4" i="69"/>
  <c r="S52" i="69" s="1"/>
  <c r="AN4" i="69"/>
  <c r="AN52" i="69" s="1"/>
  <c r="D4" i="69"/>
  <c r="D52" i="69" s="1"/>
  <c r="J4" i="69"/>
  <c r="J52" i="69" s="1"/>
  <c r="M4" i="69"/>
  <c r="M52" i="69" s="1"/>
  <c r="AD4" i="69"/>
  <c r="AD52" i="69" s="1"/>
  <c r="AE4" i="69"/>
  <c r="AE52" i="69" s="1"/>
  <c r="Q4" i="69"/>
  <c r="Q52" i="69" s="1"/>
  <c r="S67" i="68"/>
  <c r="AF67" i="68"/>
  <c r="H67" i="68"/>
  <c r="J67" i="68"/>
  <c r="P67" i="68"/>
  <c r="AA67" i="68"/>
  <c r="AO67" i="68"/>
  <c r="Q67" i="68"/>
  <c r="T67" i="68"/>
  <c r="AN67" i="68"/>
  <c r="AI67" i="68"/>
  <c r="F67" i="68"/>
  <c r="Z67" i="68"/>
  <c r="AC67" i="68"/>
  <c r="U67" i="68"/>
  <c r="AQ67" i="68"/>
  <c r="O67" i="68"/>
  <c r="AJ67" i="68"/>
  <c r="AL67" i="68"/>
  <c r="V67" i="68"/>
  <c r="X67" i="68"/>
  <c r="L67" i="68"/>
  <c r="AG67" i="68"/>
  <c r="AH67" i="68"/>
  <c r="AP67" i="68"/>
  <c r="M67" i="68"/>
  <c r="K67" i="68"/>
  <c r="D67" i="68"/>
  <c r="AM67" i="68"/>
  <c r="C67" i="68"/>
  <c r="I67" i="68"/>
  <c r="Y67" i="68"/>
  <c r="E67" i="68"/>
  <c r="R67" i="68"/>
  <c r="AE67" i="68"/>
  <c r="N67" i="68"/>
  <c r="AB67" i="68"/>
  <c r="G67" i="68"/>
  <c r="W67" i="68"/>
  <c r="AK67" i="68"/>
  <c r="AD67" i="68"/>
  <c r="AF5" i="69"/>
  <c r="AF53" i="69" s="1"/>
  <c r="W5" i="69"/>
  <c r="W53" i="69" s="1"/>
  <c r="D5" i="69"/>
  <c r="D53" i="69" s="1"/>
  <c r="AJ5" i="69"/>
  <c r="AJ53" i="69" s="1"/>
  <c r="L5" i="69"/>
  <c r="L53" i="69" s="1"/>
  <c r="AN5" i="69"/>
  <c r="AN53" i="69" s="1"/>
  <c r="AG5" i="69"/>
  <c r="AG53" i="69" s="1"/>
  <c r="G5" i="69"/>
  <c r="G53" i="69" s="1"/>
  <c r="U5" i="69"/>
  <c r="U53" i="69" s="1"/>
  <c r="AL5" i="69"/>
  <c r="AL53" i="69" s="1"/>
  <c r="C53" i="69"/>
  <c r="E5" i="69"/>
  <c r="E53" i="69" s="1"/>
  <c r="Q5" i="69"/>
  <c r="Q53" i="69" s="1"/>
  <c r="J5" i="69"/>
  <c r="J53" i="69" s="1"/>
  <c r="H5" i="69"/>
  <c r="H53" i="69" s="1"/>
  <c r="N5" i="69"/>
  <c r="N53" i="69" s="1"/>
  <c r="Z5" i="69"/>
  <c r="Z53" i="69" s="1"/>
  <c r="AD5" i="69"/>
  <c r="AD53" i="69" s="1"/>
  <c r="P5" i="69"/>
  <c r="P53" i="69" s="1"/>
  <c r="AP5" i="69"/>
  <c r="AP53" i="69" s="1"/>
  <c r="AI5" i="69"/>
  <c r="AI53" i="69" s="1"/>
  <c r="K5" i="69"/>
  <c r="K53" i="69" s="1"/>
  <c r="X5" i="69"/>
  <c r="X53" i="69" s="1"/>
  <c r="F5" i="69"/>
  <c r="F53" i="69" s="1"/>
  <c r="I5" i="69"/>
  <c r="I53" i="69" s="1"/>
  <c r="AK5" i="69"/>
  <c r="AK53" i="69" s="1"/>
  <c r="M5" i="69"/>
  <c r="M53" i="69" s="1"/>
  <c r="O5" i="69"/>
  <c r="O53" i="69" s="1"/>
  <c r="R5" i="69"/>
  <c r="R53" i="69" s="1"/>
  <c r="S5" i="69"/>
  <c r="S53" i="69" s="1"/>
  <c r="V5" i="69"/>
  <c r="V53" i="69" s="1"/>
  <c r="Y5" i="69"/>
  <c r="Y53" i="69" s="1"/>
  <c r="AA5" i="69"/>
  <c r="AA53" i="69" s="1"/>
  <c r="T5" i="69"/>
  <c r="T53" i="69" s="1"/>
  <c r="AE5" i="69"/>
  <c r="AE53" i="69" s="1"/>
  <c r="AH5" i="69"/>
  <c r="AH53" i="69" s="1"/>
  <c r="AB5" i="69"/>
  <c r="AB53" i="69" s="1"/>
  <c r="AM5" i="69"/>
  <c r="AM53" i="69" s="1"/>
  <c r="AO5" i="69"/>
  <c r="AO53" i="69" s="1"/>
  <c r="AQ5" i="69"/>
  <c r="AQ53" i="69" s="1"/>
  <c r="AC5" i="69"/>
  <c r="AC53" i="69" s="1"/>
  <c r="AJ17" i="67"/>
  <c r="AJ56" i="67" s="1"/>
  <c r="U17" i="67"/>
  <c r="U56" i="67" s="1"/>
  <c r="W17" i="67"/>
  <c r="W56" i="67" s="1"/>
  <c r="Y17" i="67"/>
  <c r="Y56" i="67" s="1"/>
  <c r="T17" i="67"/>
  <c r="T56" i="67" s="1"/>
  <c r="AC17" i="67"/>
  <c r="AC56" i="67" s="1"/>
  <c r="AB17" i="67"/>
  <c r="AB56" i="67" s="1"/>
  <c r="L17" i="67"/>
  <c r="L56" i="67" s="1"/>
  <c r="AK17" i="67"/>
  <c r="AK56" i="67" s="1"/>
  <c r="AN17" i="67"/>
  <c r="AN56" i="67" s="1"/>
  <c r="Z17" i="67"/>
  <c r="Z56" i="67" s="1"/>
  <c r="AD17" i="67"/>
  <c r="AD56" i="67" s="1"/>
  <c r="X17" i="67"/>
  <c r="X56" i="67" s="1"/>
  <c r="P17" i="67"/>
  <c r="P56" i="67" s="1"/>
  <c r="V17" i="67"/>
  <c r="V56" i="67" s="1"/>
  <c r="N17" i="67"/>
  <c r="N56" i="67" s="1"/>
  <c r="S17" i="67"/>
  <c r="S56" i="67" s="1"/>
  <c r="AM17" i="67"/>
  <c r="AM56" i="67" s="1"/>
  <c r="Q17" i="67"/>
  <c r="Q56" i="67" s="1"/>
  <c r="H17" i="67"/>
  <c r="H56" i="67" s="1"/>
  <c r="R17" i="67"/>
  <c r="R56" i="67" s="1"/>
  <c r="K17" i="67"/>
  <c r="K56" i="67" s="1"/>
  <c r="F17" i="67"/>
  <c r="F56" i="67" s="1"/>
  <c r="AI17" i="67"/>
  <c r="AI56" i="67" s="1"/>
  <c r="O17" i="67"/>
  <c r="O56" i="67" s="1"/>
  <c r="G17" i="67"/>
  <c r="G56" i="67" s="1"/>
  <c r="AL17" i="67"/>
  <c r="AL56" i="67" s="1"/>
  <c r="D17" i="67"/>
  <c r="D56" i="67" s="1"/>
  <c r="I17" i="67"/>
  <c r="I56" i="67" s="1"/>
  <c r="AQ17" i="67"/>
  <c r="AQ56" i="67" s="1"/>
  <c r="AE17" i="67"/>
  <c r="AE56" i="67" s="1"/>
  <c r="J17" i="67"/>
  <c r="J56" i="67" s="1"/>
  <c r="AP17" i="67"/>
  <c r="AP56" i="67" s="1"/>
  <c r="C56" i="67"/>
  <c r="AA17" i="67"/>
  <c r="AA56" i="67" s="1"/>
  <c r="AH17" i="67"/>
  <c r="AH56" i="67" s="1"/>
  <c r="AG17" i="67"/>
  <c r="AG56" i="67" s="1"/>
  <c r="E17" i="67"/>
  <c r="E56" i="67" s="1"/>
  <c r="AF17" i="67"/>
  <c r="AF56" i="67" s="1"/>
  <c r="M17" i="67"/>
  <c r="M56" i="67" s="1"/>
  <c r="AO17" i="67"/>
  <c r="AO56" i="67" s="1"/>
  <c r="N36" i="66"/>
  <c r="N66" i="66" s="1"/>
  <c r="AQ36" i="66"/>
  <c r="AQ66" i="66" s="1"/>
  <c r="AJ36" i="66"/>
  <c r="AJ66" i="66" s="1"/>
  <c r="AC36" i="66"/>
  <c r="AC66" i="66" s="1"/>
  <c r="AD36" i="66"/>
  <c r="AD66" i="66" s="1"/>
  <c r="C66" i="66"/>
  <c r="X36" i="66"/>
  <c r="X66" i="66" s="1"/>
  <c r="H36" i="66"/>
  <c r="H66" i="66" s="1"/>
  <c r="D36" i="66"/>
  <c r="D66" i="66" s="1"/>
  <c r="AL36" i="66"/>
  <c r="AL66" i="66" s="1"/>
  <c r="AF36" i="66"/>
  <c r="AF66" i="66" s="1"/>
  <c r="O36" i="66"/>
  <c r="O66" i="66" s="1"/>
  <c r="AP36" i="66"/>
  <c r="AP66" i="66" s="1"/>
  <c r="Z36" i="66"/>
  <c r="Z66" i="66" s="1"/>
  <c r="S36" i="66"/>
  <c r="S66" i="66" s="1"/>
  <c r="AO36" i="66"/>
  <c r="AO66" i="66" s="1"/>
  <c r="AE36" i="66"/>
  <c r="AE66" i="66" s="1"/>
  <c r="P36" i="66"/>
  <c r="P66" i="66" s="1"/>
  <c r="I36" i="66"/>
  <c r="I66" i="66" s="1"/>
  <c r="AK36" i="66"/>
  <c r="AK66" i="66" s="1"/>
  <c r="M36" i="66"/>
  <c r="M66" i="66" s="1"/>
  <c r="E36" i="66"/>
  <c r="E66" i="66" s="1"/>
  <c r="AH36" i="66"/>
  <c r="AH66" i="66" s="1"/>
  <c r="AA36" i="66"/>
  <c r="AA66" i="66" s="1"/>
  <c r="T36" i="66"/>
  <c r="T66" i="66" s="1"/>
  <c r="V36" i="66"/>
  <c r="V66" i="66" s="1"/>
  <c r="AG36" i="66"/>
  <c r="AG66" i="66" s="1"/>
  <c r="K36" i="66"/>
  <c r="K66" i="66" s="1"/>
  <c r="F36" i="66"/>
  <c r="F66" i="66" s="1"/>
  <c r="AN36" i="66"/>
  <c r="AN66" i="66" s="1"/>
  <c r="Y36" i="66"/>
  <c r="Y66" i="66" s="1"/>
  <c r="L36" i="66"/>
  <c r="L66" i="66" s="1"/>
  <c r="Q36" i="66"/>
  <c r="Q66" i="66" s="1"/>
  <c r="U36" i="66"/>
  <c r="U66" i="66" s="1"/>
  <c r="AI36" i="66"/>
  <c r="AI66" i="66" s="1"/>
  <c r="W36" i="66"/>
  <c r="W66" i="66" s="1"/>
  <c r="J36" i="66"/>
  <c r="J66" i="66" s="1"/>
  <c r="G36" i="66"/>
  <c r="G66" i="66" s="1"/>
  <c r="R36" i="66"/>
  <c r="R66" i="66" s="1"/>
  <c r="AM36" i="66"/>
  <c r="AM66" i="66" s="1"/>
  <c r="AB36" i="66"/>
  <c r="AB66" i="66" s="1"/>
  <c r="X54" i="68"/>
  <c r="V54" i="68"/>
  <c r="AA54" i="68"/>
  <c r="AE54" i="68"/>
  <c r="AJ54" i="68"/>
  <c r="C60" i="69"/>
  <c r="Z26" i="69"/>
  <c r="Z60" i="69" s="1"/>
  <c r="AH26" i="69"/>
  <c r="AH60" i="69" s="1"/>
  <c r="O26" i="69"/>
  <c r="O60" i="69" s="1"/>
  <c r="AE26" i="69"/>
  <c r="AE60" i="69" s="1"/>
  <c r="I26" i="69"/>
  <c r="I60" i="69" s="1"/>
  <c r="E26" i="69"/>
  <c r="E60" i="69" s="1"/>
  <c r="AI26" i="69"/>
  <c r="AI60" i="69" s="1"/>
  <c r="L26" i="69"/>
  <c r="L60" i="69" s="1"/>
  <c r="AA26" i="69"/>
  <c r="AA60" i="69" s="1"/>
  <c r="AP26" i="69"/>
  <c r="AP60" i="69" s="1"/>
  <c r="U26" i="69"/>
  <c r="U60" i="69" s="1"/>
  <c r="S26" i="69"/>
  <c r="S60" i="69" s="1"/>
  <c r="AJ26" i="69"/>
  <c r="AJ60" i="69" s="1"/>
  <c r="P26" i="69"/>
  <c r="P60" i="69" s="1"/>
  <c r="V26" i="69"/>
  <c r="V60" i="69" s="1"/>
  <c r="AK26" i="69"/>
  <c r="AK60" i="69" s="1"/>
  <c r="AL26" i="69"/>
  <c r="AL60" i="69" s="1"/>
  <c r="N26" i="69"/>
  <c r="N60" i="69" s="1"/>
  <c r="AO26" i="69"/>
  <c r="AO60" i="69" s="1"/>
  <c r="AG26" i="69"/>
  <c r="AG60" i="69" s="1"/>
  <c r="AB26" i="69"/>
  <c r="AB60" i="69" s="1"/>
  <c r="AD26" i="69"/>
  <c r="AD60" i="69" s="1"/>
  <c r="K26" i="69"/>
  <c r="K60" i="69" s="1"/>
  <c r="F26" i="69"/>
  <c r="F60" i="69" s="1"/>
  <c r="W26" i="69"/>
  <c r="W60" i="69" s="1"/>
  <c r="R26" i="69"/>
  <c r="R60" i="69" s="1"/>
  <c r="M26" i="69"/>
  <c r="M60" i="69" s="1"/>
  <c r="X26" i="69"/>
  <c r="X60" i="69" s="1"/>
  <c r="T26" i="69"/>
  <c r="T60" i="69" s="1"/>
  <c r="Q26" i="69"/>
  <c r="Q60" i="69" s="1"/>
  <c r="AC26" i="69"/>
  <c r="AC60" i="69" s="1"/>
  <c r="D26" i="69"/>
  <c r="D60" i="69" s="1"/>
  <c r="AF26" i="69"/>
  <c r="AF60" i="69" s="1"/>
  <c r="AM26" i="69"/>
  <c r="AM60" i="69" s="1"/>
  <c r="G26" i="69"/>
  <c r="G60" i="69" s="1"/>
  <c r="H26" i="69"/>
  <c r="H60" i="69" s="1"/>
  <c r="Y26" i="69"/>
  <c r="Y60" i="69" s="1"/>
  <c r="AQ26" i="69"/>
  <c r="AQ60" i="69" s="1"/>
  <c r="J26" i="69"/>
  <c r="J60" i="69" s="1"/>
  <c r="AN26" i="69"/>
  <c r="AN60" i="69" s="1"/>
  <c r="C62" i="67"/>
  <c r="Y27" i="67"/>
  <c r="Y62" i="67" s="1"/>
  <c r="R27" i="67"/>
  <c r="R62" i="67" s="1"/>
  <c r="T27" i="67"/>
  <c r="T62" i="67" s="1"/>
  <c r="AF27" i="67"/>
  <c r="AF62" i="67" s="1"/>
  <c r="E27" i="67"/>
  <c r="E62" i="67" s="1"/>
  <c r="AH27" i="67"/>
  <c r="AH62" i="67" s="1"/>
  <c r="AA27" i="67"/>
  <c r="AA62" i="67" s="1"/>
  <c r="AC27" i="67"/>
  <c r="AC62" i="67" s="1"/>
  <c r="AO27" i="67"/>
  <c r="AO62" i="67" s="1"/>
  <c r="F27" i="67"/>
  <c r="F62" i="67" s="1"/>
  <c r="X27" i="67"/>
  <c r="X62" i="67" s="1"/>
  <c r="H27" i="67"/>
  <c r="H62" i="67" s="1"/>
  <c r="J27" i="67"/>
  <c r="J62" i="67" s="1"/>
  <c r="L27" i="67"/>
  <c r="L62" i="67" s="1"/>
  <c r="M27" i="67"/>
  <c r="M62" i="67" s="1"/>
  <c r="V27" i="67"/>
  <c r="V62" i="67" s="1"/>
  <c r="AP27" i="67"/>
  <c r="AP62" i="67" s="1"/>
  <c r="Z27" i="67"/>
  <c r="Z62" i="67" s="1"/>
  <c r="AB27" i="67"/>
  <c r="AB62" i="67" s="1"/>
  <c r="AE27" i="67"/>
  <c r="AE62" i="67" s="1"/>
  <c r="AL27" i="67"/>
  <c r="AL62" i="67" s="1"/>
  <c r="P27" i="67"/>
  <c r="P62" i="67" s="1"/>
  <c r="I27" i="67"/>
  <c r="I62" i="67" s="1"/>
  <c r="K27" i="67"/>
  <c r="K62" i="67" s="1"/>
  <c r="W27" i="67"/>
  <c r="W62" i="67" s="1"/>
  <c r="AQ27" i="67"/>
  <c r="AQ62" i="67" s="1"/>
  <c r="AN27" i="67"/>
  <c r="AN62" i="67" s="1"/>
  <c r="Q27" i="67"/>
  <c r="Q62" i="67" s="1"/>
  <c r="D27" i="67"/>
  <c r="D62" i="67" s="1"/>
  <c r="AI27" i="67"/>
  <c r="AI62" i="67" s="1"/>
  <c r="N27" i="67"/>
  <c r="N62" i="67" s="1"/>
  <c r="AJ27" i="67"/>
  <c r="AJ62" i="67" s="1"/>
  <c r="AD27" i="67"/>
  <c r="AD62" i="67" s="1"/>
  <c r="S27" i="67"/>
  <c r="S62" i="67" s="1"/>
  <c r="AG27" i="67"/>
  <c r="AG62" i="67" s="1"/>
  <c r="O27" i="67"/>
  <c r="O62" i="67" s="1"/>
  <c r="AK27" i="67"/>
  <c r="AK62" i="67" s="1"/>
  <c r="AM27" i="67"/>
  <c r="AM62" i="67" s="1"/>
  <c r="G27" i="67"/>
  <c r="G62" i="67" s="1"/>
  <c r="U27" i="67"/>
  <c r="U62" i="67" s="1"/>
  <c r="T33" i="70"/>
  <c r="T69" i="70" s="1"/>
  <c r="V33" i="70"/>
  <c r="V69" i="70" s="1"/>
  <c r="G33" i="70"/>
  <c r="G69" i="70" s="1"/>
  <c r="O33" i="70"/>
  <c r="O69" i="70" s="1"/>
  <c r="AA33" i="70"/>
  <c r="AA69" i="70" s="1"/>
  <c r="C69" i="70"/>
  <c r="AC33" i="70"/>
  <c r="AC69" i="70" s="1"/>
  <c r="AE33" i="70"/>
  <c r="AE69" i="70" s="1"/>
  <c r="P33" i="70"/>
  <c r="P69" i="70" s="1"/>
  <c r="AK33" i="70"/>
  <c r="AK69" i="70" s="1"/>
  <c r="AB33" i="70"/>
  <c r="AB69" i="70" s="1"/>
  <c r="J33" i="70"/>
  <c r="J69" i="70" s="1"/>
  <c r="AL33" i="70"/>
  <c r="AL69" i="70" s="1"/>
  <c r="AN33" i="70"/>
  <c r="AN69" i="70" s="1"/>
  <c r="Y33" i="70"/>
  <c r="Y69" i="70" s="1"/>
  <c r="D33" i="70"/>
  <c r="D69" i="70" s="1"/>
  <c r="R33" i="70"/>
  <c r="R69" i="70" s="1"/>
  <c r="L33" i="70"/>
  <c r="L69" i="70" s="1"/>
  <c r="E33" i="70"/>
  <c r="E69" i="70" s="1"/>
  <c r="AI33" i="70"/>
  <c r="AI69" i="70" s="1"/>
  <c r="Q33" i="70"/>
  <c r="Q69" i="70" s="1"/>
  <c r="Z33" i="70"/>
  <c r="Z69" i="70" s="1"/>
  <c r="U33" i="70"/>
  <c r="U69" i="70" s="1"/>
  <c r="N33" i="70"/>
  <c r="N69" i="70" s="1"/>
  <c r="H33" i="70"/>
  <c r="H69" i="70" s="1"/>
  <c r="AQ33" i="70"/>
  <c r="AQ69" i="70" s="1"/>
  <c r="AH33" i="70"/>
  <c r="AH69" i="70" s="1"/>
  <c r="AD33" i="70"/>
  <c r="AD69" i="70" s="1"/>
  <c r="W33" i="70"/>
  <c r="W69" i="70" s="1"/>
  <c r="AG33" i="70"/>
  <c r="AG69" i="70" s="1"/>
  <c r="S33" i="70"/>
  <c r="S69" i="70" s="1"/>
  <c r="AP33" i="70"/>
  <c r="AP69" i="70" s="1"/>
  <c r="AM33" i="70"/>
  <c r="AM69" i="70" s="1"/>
  <c r="AF33" i="70"/>
  <c r="AF69" i="70" s="1"/>
  <c r="I33" i="70"/>
  <c r="I69" i="70" s="1"/>
  <c r="X33" i="70"/>
  <c r="X69" i="70" s="1"/>
  <c r="K33" i="70"/>
  <c r="K69" i="70" s="1"/>
  <c r="M33" i="70"/>
  <c r="M69" i="70" s="1"/>
  <c r="AO33" i="70"/>
  <c r="AO69" i="70" s="1"/>
  <c r="AJ33" i="70"/>
  <c r="AJ69" i="70" s="1"/>
  <c r="F33" i="70"/>
  <c r="F69" i="70" s="1"/>
  <c r="C54" i="66"/>
  <c r="AF10" i="66"/>
  <c r="AF54" i="66" s="1"/>
  <c r="G10" i="66"/>
  <c r="G54" i="66" s="1"/>
  <c r="AI10" i="66"/>
  <c r="AI54" i="66" s="1"/>
  <c r="AL10" i="66"/>
  <c r="AL54" i="66" s="1"/>
  <c r="AM10" i="66"/>
  <c r="AM54" i="66" s="1"/>
  <c r="E10" i="66"/>
  <c r="E54" i="66" s="1"/>
  <c r="AO10" i="66"/>
  <c r="AO54" i="66" s="1"/>
  <c r="P10" i="66"/>
  <c r="P54" i="66" s="1"/>
  <c r="I10" i="66"/>
  <c r="I54" i="66" s="1"/>
  <c r="L10" i="66"/>
  <c r="L54" i="66" s="1"/>
  <c r="M10" i="66"/>
  <c r="M54" i="66" s="1"/>
  <c r="F10" i="66"/>
  <c r="F54" i="66" s="1"/>
  <c r="Y10" i="66"/>
  <c r="Y54" i="66" s="1"/>
  <c r="R10" i="66"/>
  <c r="R54" i="66" s="1"/>
  <c r="V10" i="66"/>
  <c r="V54" i="66" s="1"/>
  <c r="U10" i="66"/>
  <c r="U54" i="66" s="1"/>
  <c r="O10" i="66"/>
  <c r="O54" i="66" s="1"/>
  <c r="AH10" i="66"/>
  <c r="AH54" i="66" s="1"/>
  <c r="AA10" i="66"/>
  <c r="AA54" i="66" s="1"/>
  <c r="AE10" i="66"/>
  <c r="AE54" i="66" s="1"/>
  <c r="AC10" i="66"/>
  <c r="AC54" i="66" s="1"/>
  <c r="X10" i="66"/>
  <c r="X54" i="66" s="1"/>
  <c r="AQ10" i="66"/>
  <c r="AQ54" i="66" s="1"/>
  <c r="AJ10" i="66"/>
  <c r="AJ54" i="66" s="1"/>
  <c r="AN10" i="66"/>
  <c r="AN54" i="66" s="1"/>
  <c r="AK10" i="66"/>
  <c r="AK54" i="66" s="1"/>
  <c r="AG10" i="66"/>
  <c r="AG54" i="66" s="1"/>
  <c r="H10" i="66"/>
  <c r="H54" i="66" s="1"/>
  <c r="J10" i="66"/>
  <c r="J54" i="66" s="1"/>
  <c r="K10" i="66"/>
  <c r="K54" i="66" s="1"/>
  <c r="N10" i="66"/>
  <c r="N54" i="66" s="1"/>
  <c r="AP10" i="66"/>
  <c r="AP54" i="66" s="1"/>
  <c r="Q10" i="66"/>
  <c r="Q54" i="66" s="1"/>
  <c r="S10" i="66"/>
  <c r="S54" i="66" s="1"/>
  <c r="T10" i="66"/>
  <c r="T54" i="66" s="1"/>
  <c r="W10" i="66"/>
  <c r="W54" i="66" s="1"/>
  <c r="D10" i="66"/>
  <c r="D54" i="66" s="1"/>
  <c r="Z10" i="66"/>
  <c r="Z54" i="66" s="1"/>
  <c r="AB10" i="66"/>
  <c r="AB54" i="66" s="1"/>
  <c r="AD10" i="66"/>
  <c r="AD54" i="66" s="1"/>
  <c r="S57" i="68"/>
  <c r="H57" i="68"/>
  <c r="AK57" i="68"/>
  <c r="AM57" i="68"/>
  <c r="AO57" i="68"/>
  <c r="AQ57" i="68"/>
  <c r="AJ57" i="68"/>
  <c r="AC57" i="68"/>
  <c r="AE57" i="68"/>
  <c r="N57" i="68"/>
  <c r="G57" i="68"/>
  <c r="D57" i="68"/>
  <c r="AL57" i="68"/>
  <c r="AN57" i="68"/>
  <c r="O57" i="68"/>
  <c r="K57" i="68"/>
  <c r="I57" i="68"/>
  <c r="M57" i="68"/>
  <c r="X57" i="68"/>
  <c r="AI57" i="68"/>
  <c r="AB57" i="68"/>
  <c r="AF57" i="68"/>
  <c r="Y57" i="68"/>
  <c r="T57" i="68"/>
  <c r="E57" i="68"/>
  <c r="AH57" i="68"/>
  <c r="L57" i="68"/>
  <c r="F57" i="68"/>
  <c r="Q57" i="68"/>
  <c r="U57" i="68"/>
  <c r="AP57" i="68"/>
  <c r="J57" i="68"/>
  <c r="AD57" i="68"/>
  <c r="V57" i="68"/>
  <c r="C57" i="68"/>
  <c r="AA57" i="68"/>
  <c r="W57" i="68"/>
  <c r="P57" i="68"/>
  <c r="Z57" i="68"/>
  <c r="R57" i="68"/>
  <c r="AG57" i="68"/>
  <c r="S23" i="66"/>
  <c r="S59" i="66" s="1"/>
  <c r="U23" i="66"/>
  <c r="U59" i="66" s="1"/>
  <c r="N23" i="66"/>
  <c r="N59" i="66" s="1"/>
  <c r="AQ23" i="66"/>
  <c r="AQ59" i="66" s="1"/>
  <c r="AI23" i="66"/>
  <c r="AI59" i="66" s="1"/>
  <c r="C59" i="66"/>
  <c r="AB23" i="66"/>
  <c r="AB59" i="66" s="1"/>
  <c r="AD23" i="66"/>
  <c r="AD59" i="66" s="1"/>
  <c r="W23" i="66"/>
  <c r="W59" i="66" s="1"/>
  <c r="H23" i="66"/>
  <c r="H59" i="66" s="1"/>
  <c r="G23" i="66"/>
  <c r="G59" i="66" s="1"/>
  <c r="J23" i="66"/>
  <c r="J59" i="66" s="1"/>
  <c r="AK23" i="66"/>
  <c r="AK59" i="66" s="1"/>
  <c r="AM23" i="66"/>
  <c r="AM59" i="66" s="1"/>
  <c r="AF23" i="66"/>
  <c r="AF59" i="66" s="1"/>
  <c r="Q23" i="66"/>
  <c r="Q59" i="66" s="1"/>
  <c r="R23" i="66"/>
  <c r="R59" i="66" s="1"/>
  <c r="K23" i="66"/>
  <c r="K59" i="66" s="1"/>
  <c r="M23" i="66"/>
  <c r="M59" i="66" s="1"/>
  <c r="AO23" i="66"/>
  <c r="AO59" i="66" s="1"/>
  <c r="AA23" i="66"/>
  <c r="AA59" i="66" s="1"/>
  <c r="Z23" i="66"/>
  <c r="Z59" i="66" s="1"/>
  <c r="T23" i="66"/>
  <c r="T59" i="66" s="1"/>
  <c r="V23" i="66"/>
  <c r="V59" i="66" s="1"/>
  <c r="F23" i="66"/>
  <c r="F59" i="66" s="1"/>
  <c r="AJ23" i="66"/>
  <c r="AJ59" i="66" s="1"/>
  <c r="AH23" i="66"/>
  <c r="AH59" i="66" s="1"/>
  <c r="AC23" i="66"/>
  <c r="AC59" i="66" s="1"/>
  <c r="AE23" i="66"/>
  <c r="AE59" i="66" s="1"/>
  <c r="O23" i="66"/>
  <c r="O59" i="66" s="1"/>
  <c r="P23" i="66"/>
  <c r="P59" i="66" s="1"/>
  <c r="AP23" i="66"/>
  <c r="AP59" i="66" s="1"/>
  <c r="AL23" i="66"/>
  <c r="AL59" i="66" s="1"/>
  <c r="AN23" i="66"/>
  <c r="AN59" i="66" s="1"/>
  <c r="X23" i="66"/>
  <c r="X59" i="66" s="1"/>
  <c r="D23" i="66"/>
  <c r="D59" i="66" s="1"/>
  <c r="I23" i="66"/>
  <c r="I59" i="66" s="1"/>
  <c r="L23" i="66"/>
  <c r="L59" i="66" s="1"/>
  <c r="E23" i="66"/>
  <c r="E59" i="66" s="1"/>
  <c r="AG23" i="66"/>
  <c r="AG59" i="66" s="1"/>
  <c r="Y23" i="66"/>
  <c r="Y59" i="66" s="1"/>
  <c r="P35" i="69"/>
  <c r="P67" i="69" s="1"/>
  <c r="J35" i="69"/>
  <c r="J67" i="69" s="1"/>
  <c r="AP35" i="69"/>
  <c r="AP67" i="69" s="1"/>
  <c r="Z35" i="69"/>
  <c r="Z67" i="69" s="1"/>
  <c r="Q35" i="69"/>
  <c r="Q67" i="69" s="1"/>
  <c r="E35" i="69"/>
  <c r="E67" i="69" s="1"/>
  <c r="C67" i="69"/>
  <c r="Y35" i="69"/>
  <c r="Y67" i="69" s="1"/>
  <c r="T35" i="69"/>
  <c r="T67" i="69" s="1"/>
  <c r="L35" i="69"/>
  <c r="L67" i="69" s="1"/>
  <c r="AJ35" i="69"/>
  <c r="AJ67" i="69" s="1"/>
  <c r="R35" i="69"/>
  <c r="R67" i="69" s="1"/>
  <c r="AC35" i="69"/>
  <c r="AC67" i="69" s="1"/>
  <c r="F35" i="69"/>
  <c r="F67" i="69" s="1"/>
  <c r="AH35" i="69"/>
  <c r="AH67" i="69" s="1"/>
  <c r="AE35" i="69"/>
  <c r="AE67" i="69" s="1"/>
  <c r="W35" i="69"/>
  <c r="W67" i="69" s="1"/>
  <c r="AA35" i="69"/>
  <c r="AA67" i="69" s="1"/>
  <c r="U35" i="69"/>
  <c r="U67" i="69" s="1"/>
  <c r="N35" i="69"/>
  <c r="N67" i="69" s="1"/>
  <c r="AQ35" i="69"/>
  <c r="AQ67" i="69" s="1"/>
  <c r="AO35" i="69"/>
  <c r="AO67" i="69" s="1"/>
  <c r="AG35" i="69"/>
  <c r="AG67" i="69" s="1"/>
  <c r="AB35" i="69"/>
  <c r="AB67" i="69" s="1"/>
  <c r="AL35" i="69"/>
  <c r="AL67" i="69" s="1"/>
  <c r="V35" i="69"/>
  <c r="V67" i="69" s="1"/>
  <c r="I35" i="69"/>
  <c r="I67" i="69" s="1"/>
  <c r="D35" i="69"/>
  <c r="D67" i="69" s="1"/>
  <c r="M35" i="69"/>
  <c r="M67" i="69" s="1"/>
  <c r="AK35" i="69"/>
  <c r="AK67" i="69" s="1"/>
  <c r="AI35" i="69"/>
  <c r="AI67" i="69" s="1"/>
  <c r="AD35" i="69"/>
  <c r="AD67" i="69" s="1"/>
  <c r="S35" i="69"/>
  <c r="S67" i="69" s="1"/>
  <c r="K35" i="69"/>
  <c r="K67" i="69" s="1"/>
  <c r="X35" i="69"/>
  <c r="X67" i="69" s="1"/>
  <c r="AM35" i="69"/>
  <c r="AM67" i="69" s="1"/>
  <c r="G35" i="69"/>
  <c r="G67" i="69" s="1"/>
  <c r="AN35" i="69"/>
  <c r="AN67" i="69" s="1"/>
  <c r="AF35" i="69"/>
  <c r="AF67" i="69" s="1"/>
  <c r="O35" i="69"/>
  <c r="O67" i="69" s="1"/>
  <c r="H35" i="69"/>
  <c r="H67" i="69" s="1"/>
  <c r="Y68" i="68"/>
  <c r="AG68" i="68"/>
  <c r="P68" i="68"/>
  <c r="O68" i="68"/>
  <c r="V68" i="68"/>
  <c r="E28" i="70"/>
  <c r="E63" i="70" s="1"/>
  <c r="AH28" i="70"/>
  <c r="AH63" i="70" s="1"/>
  <c r="O28" i="70"/>
  <c r="O63" i="70" s="1"/>
  <c r="H28" i="70"/>
  <c r="H63" i="70" s="1"/>
  <c r="T28" i="70"/>
  <c r="T63" i="70" s="1"/>
  <c r="M28" i="70"/>
  <c r="M63" i="70" s="1"/>
  <c r="AP28" i="70"/>
  <c r="AP63" i="70" s="1"/>
  <c r="Y28" i="70"/>
  <c r="Y63" i="70" s="1"/>
  <c r="S28" i="70"/>
  <c r="S63" i="70" s="1"/>
  <c r="V28" i="70"/>
  <c r="V63" i="70" s="1"/>
  <c r="U28" i="70"/>
  <c r="U63" i="70" s="1"/>
  <c r="L28" i="70"/>
  <c r="L63" i="70" s="1"/>
  <c r="AJ28" i="70"/>
  <c r="AJ63" i="70" s="1"/>
  <c r="AD28" i="70"/>
  <c r="AD63" i="70" s="1"/>
  <c r="AB28" i="70"/>
  <c r="AB63" i="70" s="1"/>
  <c r="AC28" i="70"/>
  <c r="AC63" i="70" s="1"/>
  <c r="W28" i="70"/>
  <c r="W63" i="70" s="1"/>
  <c r="D28" i="70"/>
  <c r="D63" i="70" s="1"/>
  <c r="AN28" i="70"/>
  <c r="AN63" i="70" s="1"/>
  <c r="AE28" i="70"/>
  <c r="AE63" i="70" s="1"/>
  <c r="AK28" i="70"/>
  <c r="AK63" i="70" s="1"/>
  <c r="AG28" i="70"/>
  <c r="AG63" i="70" s="1"/>
  <c r="F28" i="70"/>
  <c r="F63" i="70" s="1"/>
  <c r="K28" i="70"/>
  <c r="K63" i="70" s="1"/>
  <c r="AF28" i="70"/>
  <c r="AF63" i="70" s="1"/>
  <c r="J28" i="70"/>
  <c r="J63" i="70" s="1"/>
  <c r="N28" i="70"/>
  <c r="N63" i="70" s="1"/>
  <c r="P28" i="70"/>
  <c r="P63" i="70" s="1"/>
  <c r="AO28" i="70"/>
  <c r="AO63" i="70" s="1"/>
  <c r="AM28" i="70"/>
  <c r="AM63" i="70" s="1"/>
  <c r="R28" i="70"/>
  <c r="R63" i="70" s="1"/>
  <c r="X28" i="70"/>
  <c r="X63" i="70" s="1"/>
  <c r="AA28" i="70"/>
  <c r="AA63" i="70" s="1"/>
  <c r="Q28" i="70"/>
  <c r="Q63" i="70" s="1"/>
  <c r="G28" i="70"/>
  <c r="G63" i="70" s="1"/>
  <c r="C63" i="70"/>
  <c r="Z28" i="70"/>
  <c r="Z63" i="70" s="1"/>
  <c r="AI28" i="70"/>
  <c r="AI63" i="70" s="1"/>
  <c r="AL28" i="70"/>
  <c r="AL63" i="70" s="1"/>
  <c r="AQ28" i="70"/>
  <c r="AQ63" i="70" s="1"/>
  <c r="I28" i="70"/>
  <c r="I63" i="70" s="1"/>
  <c r="AH31" i="66"/>
  <c r="AH71" i="66" s="1"/>
  <c r="S31" i="66"/>
  <c r="S71" i="66" s="1"/>
  <c r="U31" i="66"/>
  <c r="U71" i="66" s="1"/>
  <c r="N31" i="66"/>
  <c r="N71" i="66" s="1"/>
  <c r="F31" i="66"/>
  <c r="F71" i="66" s="1"/>
  <c r="AL31" i="66"/>
  <c r="AL71" i="66" s="1"/>
  <c r="AB31" i="66"/>
  <c r="AB71" i="66" s="1"/>
  <c r="O31" i="66"/>
  <c r="O71" i="66" s="1"/>
  <c r="C71" i="66"/>
  <c r="AK31" i="66"/>
  <c r="AK71" i="66" s="1"/>
  <c r="AM31" i="66"/>
  <c r="AM71" i="66" s="1"/>
  <c r="AF31" i="66"/>
  <c r="AF71" i="66" s="1"/>
  <c r="D31" i="66"/>
  <c r="D71" i="66" s="1"/>
  <c r="H31" i="66"/>
  <c r="H71" i="66" s="1"/>
  <c r="K31" i="66"/>
  <c r="K71" i="66" s="1"/>
  <c r="M31" i="66"/>
  <c r="M71" i="66" s="1"/>
  <c r="AO31" i="66"/>
  <c r="AO71" i="66" s="1"/>
  <c r="X31" i="66"/>
  <c r="X71" i="66" s="1"/>
  <c r="J31" i="66"/>
  <c r="J71" i="66" s="1"/>
  <c r="AC31" i="66"/>
  <c r="AC71" i="66" s="1"/>
  <c r="AE31" i="66"/>
  <c r="AE71" i="66" s="1"/>
  <c r="P31" i="66"/>
  <c r="P71" i="66" s="1"/>
  <c r="AQ31" i="66"/>
  <c r="AQ71" i="66" s="1"/>
  <c r="R31" i="66"/>
  <c r="R71" i="66" s="1"/>
  <c r="AJ31" i="66"/>
  <c r="AJ71" i="66" s="1"/>
  <c r="AN31" i="66"/>
  <c r="AN71" i="66" s="1"/>
  <c r="Y31" i="66"/>
  <c r="Y71" i="66" s="1"/>
  <c r="Q31" i="66"/>
  <c r="Q71" i="66" s="1"/>
  <c r="T31" i="66"/>
  <c r="T71" i="66" s="1"/>
  <c r="V31" i="66"/>
  <c r="V71" i="66" s="1"/>
  <c r="G31" i="66"/>
  <c r="G71" i="66" s="1"/>
  <c r="AG31" i="66"/>
  <c r="AG71" i="66" s="1"/>
  <c r="AA31" i="66"/>
  <c r="AA71" i="66" s="1"/>
  <c r="Z31" i="66"/>
  <c r="Z71" i="66" s="1"/>
  <c r="I31" i="66"/>
  <c r="I71" i="66" s="1"/>
  <c r="L31" i="66"/>
  <c r="L71" i="66" s="1"/>
  <c r="E31" i="66"/>
  <c r="E71" i="66" s="1"/>
  <c r="AI31" i="66"/>
  <c r="AI71" i="66" s="1"/>
  <c r="AP31" i="66"/>
  <c r="AP71" i="66" s="1"/>
  <c r="AD31" i="66"/>
  <c r="AD71" i="66" s="1"/>
  <c r="W31" i="66"/>
  <c r="W71" i="66" s="1"/>
  <c r="AF29" i="69"/>
  <c r="AF64" i="69" s="1"/>
  <c r="U29" i="69"/>
  <c r="U64" i="69" s="1"/>
  <c r="Q29" i="69"/>
  <c r="Q64" i="69" s="1"/>
  <c r="T29" i="69"/>
  <c r="T64" i="69" s="1"/>
  <c r="M29" i="69"/>
  <c r="M64" i="69" s="1"/>
  <c r="AN29" i="69"/>
  <c r="AN64" i="69" s="1"/>
  <c r="AD29" i="69"/>
  <c r="AD64" i="69" s="1"/>
  <c r="AC29" i="69"/>
  <c r="AC64" i="69" s="1"/>
  <c r="AG29" i="69"/>
  <c r="AG64" i="69" s="1"/>
  <c r="N29" i="69"/>
  <c r="N64" i="69" s="1"/>
  <c r="C64" i="69"/>
  <c r="AM29" i="69"/>
  <c r="AM64" i="69" s="1"/>
  <c r="AP29" i="69"/>
  <c r="AP64" i="69" s="1"/>
  <c r="I29" i="69"/>
  <c r="I64" i="69" s="1"/>
  <c r="Y29" i="69"/>
  <c r="Y64" i="69" s="1"/>
  <c r="J29" i="69"/>
  <c r="J64" i="69" s="1"/>
  <c r="D29" i="69"/>
  <c r="D64" i="69" s="1"/>
  <c r="F29" i="69"/>
  <c r="F64" i="69" s="1"/>
  <c r="V29" i="69"/>
  <c r="V64" i="69" s="1"/>
  <c r="Z29" i="69"/>
  <c r="Z64" i="69" s="1"/>
  <c r="S29" i="69"/>
  <c r="S64" i="69" s="1"/>
  <c r="O29" i="69"/>
  <c r="O64" i="69" s="1"/>
  <c r="R29" i="69"/>
  <c r="R64" i="69" s="1"/>
  <c r="AH29" i="69"/>
  <c r="AH64" i="69" s="1"/>
  <c r="AL29" i="69"/>
  <c r="AL64" i="69" s="1"/>
  <c r="H29" i="69"/>
  <c r="H64" i="69" s="1"/>
  <c r="AB29" i="69"/>
  <c r="AB64" i="69" s="1"/>
  <c r="AA29" i="69"/>
  <c r="AA64" i="69" s="1"/>
  <c r="AE29" i="69"/>
  <c r="AE64" i="69" s="1"/>
  <c r="K29" i="69"/>
  <c r="K64" i="69" s="1"/>
  <c r="AJ29" i="69"/>
  <c r="AJ64" i="69" s="1"/>
  <c r="X29" i="69"/>
  <c r="X64" i="69" s="1"/>
  <c r="L29" i="69"/>
  <c r="L64" i="69" s="1"/>
  <c r="E29" i="69"/>
  <c r="E64" i="69" s="1"/>
  <c r="G29" i="69"/>
  <c r="G64" i="69" s="1"/>
  <c r="AI29" i="69"/>
  <c r="AI64" i="69" s="1"/>
  <c r="P29" i="69"/>
  <c r="P64" i="69" s="1"/>
  <c r="AK29" i="69"/>
  <c r="AK64" i="69" s="1"/>
  <c r="AO29" i="69"/>
  <c r="AO64" i="69" s="1"/>
  <c r="AQ29" i="69"/>
  <c r="AQ64" i="69" s="1"/>
  <c r="W29" i="69"/>
  <c r="W64" i="69" s="1"/>
  <c r="M19" i="67"/>
  <c r="M57" i="67" s="1"/>
  <c r="G19" i="67"/>
  <c r="G57" i="67" s="1"/>
  <c r="I19" i="67"/>
  <c r="I57" i="67" s="1"/>
  <c r="K19" i="67"/>
  <c r="K57" i="67" s="1"/>
  <c r="AI19" i="67"/>
  <c r="AI57" i="67" s="1"/>
  <c r="W19" i="67"/>
  <c r="W57" i="67" s="1"/>
  <c r="Q19" i="67"/>
  <c r="Q57" i="67" s="1"/>
  <c r="S19" i="67"/>
  <c r="S57" i="67" s="1"/>
  <c r="U19" i="67"/>
  <c r="U57" i="67" s="1"/>
  <c r="D19" i="67"/>
  <c r="D57" i="67" s="1"/>
  <c r="C57" i="67"/>
  <c r="AF19" i="67"/>
  <c r="AF57" i="67" s="1"/>
  <c r="AA19" i="67"/>
  <c r="AA57" i="67" s="1"/>
  <c r="AC19" i="67"/>
  <c r="AC57" i="67" s="1"/>
  <c r="AG19" i="67"/>
  <c r="AG57" i="67" s="1"/>
  <c r="O19" i="67"/>
  <c r="O57" i="67" s="1"/>
  <c r="F19" i="67"/>
  <c r="F57" i="67" s="1"/>
  <c r="AO19" i="67"/>
  <c r="AO57" i="67" s="1"/>
  <c r="AK19" i="67"/>
  <c r="AK57" i="67" s="1"/>
  <c r="AN19" i="67"/>
  <c r="AN57" i="67" s="1"/>
  <c r="AQ19" i="67"/>
  <c r="AQ57" i="67" s="1"/>
  <c r="N19" i="67"/>
  <c r="N57" i="67" s="1"/>
  <c r="E19" i="67"/>
  <c r="E57" i="67" s="1"/>
  <c r="H19" i="67"/>
  <c r="H57" i="67" s="1"/>
  <c r="J19" i="67"/>
  <c r="J57" i="67" s="1"/>
  <c r="L19" i="67"/>
  <c r="L57" i="67" s="1"/>
  <c r="AD19" i="67"/>
  <c r="AD57" i="67" s="1"/>
  <c r="Z19" i="67"/>
  <c r="Z57" i="67" s="1"/>
  <c r="AB19" i="67"/>
  <c r="AB57" i="67" s="1"/>
  <c r="AE19" i="67"/>
  <c r="AE57" i="67" s="1"/>
  <c r="AH19" i="67"/>
  <c r="AH57" i="67" s="1"/>
  <c r="AL19" i="67"/>
  <c r="AL57" i="67" s="1"/>
  <c r="AJ19" i="67"/>
  <c r="AJ57" i="67" s="1"/>
  <c r="AM19" i="67"/>
  <c r="AM57" i="67" s="1"/>
  <c r="AP19" i="67"/>
  <c r="AP57" i="67" s="1"/>
  <c r="Y19" i="67"/>
  <c r="Y57" i="67" s="1"/>
  <c r="T19" i="67"/>
  <c r="T57" i="67" s="1"/>
  <c r="X19" i="67"/>
  <c r="X57" i="67" s="1"/>
  <c r="V19" i="67"/>
  <c r="V57" i="67" s="1"/>
  <c r="P19" i="67"/>
  <c r="P57" i="67" s="1"/>
  <c r="R19" i="67"/>
  <c r="R57" i="67" s="1"/>
  <c r="AP54" i="68"/>
  <c r="S54" i="68"/>
  <c r="AG54" i="68"/>
  <c r="AL54" i="68"/>
  <c r="P54" i="68"/>
  <c r="C60" i="71"/>
  <c r="Z26" i="71"/>
  <c r="Z60" i="71" s="1"/>
  <c r="V26" i="71"/>
  <c r="V60" i="71" s="1"/>
  <c r="AL26" i="71"/>
  <c r="AL60" i="71" s="1"/>
  <c r="N26" i="71"/>
  <c r="N60" i="71" s="1"/>
  <c r="AN26" i="71"/>
  <c r="AN60" i="71" s="1"/>
  <c r="I26" i="71"/>
  <c r="I60" i="71" s="1"/>
  <c r="AH26" i="71"/>
  <c r="AH60" i="71" s="1"/>
  <c r="AF26" i="71"/>
  <c r="AF60" i="71" s="1"/>
  <c r="X26" i="71"/>
  <c r="X60" i="71" s="1"/>
  <c r="AJ26" i="71"/>
  <c r="AJ60" i="71" s="1"/>
  <c r="Q26" i="71"/>
  <c r="Q60" i="71" s="1"/>
  <c r="AP26" i="71"/>
  <c r="AP60" i="71" s="1"/>
  <c r="M26" i="71"/>
  <c r="M60" i="71" s="1"/>
  <c r="E26" i="71"/>
  <c r="E60" i="71" s="1"/>
  <c r="D26" i="71"/>
  <c r="D60" i="71" s="1"/>
  <c r="Y26" i="71"/>
  <c r="Y60" i="71" s="1"/>
  <c r="K26" i="71"/>
  <c r="K60" i="71" s="1"/>
  <c r="W26" i="71"/>
  <c r="W60" i="71" s="1"/>
  <c r="AA26" i="71"/>
  <c r="AA60" i="71" s="1"/>
  <c r="O26" i="71"/>
  <c r="O60" i="71" s="1"/>
  <c r="AG26" i="71"/>
  <c r="AG60" i="71" s="1"/>
  <c r="U26" i="71"/>
  <c r="U60" i="71" s="1"/>
  <c r="AI26" i="71"/>
  <c r="AI60" i="71" s="1"/>
  <c r="G26" i="71"/>
  <c r="G60" i="71" s="1"/>
  <c r="AK26" i="71"/>
  <c r="AK60" i="71" s="1"/>
  <c r="AO26" i="71"/>
  <c r="AO60" i="71" s="1"/>
  <c r="AE26" i="71"/>
  <c r="AE60" i="71" s="1"/>
  <c r="F26" i="71"/>
  <c r="F60" i="71" s="1"/>
  <c r="AC26" i="71"/>
  <c r="AC60" i="71" s="1"/>
  <c r="S26" i="71"/>
  <c r="S60" i="71" s="1"/>
  <c r="J26" i="71"/>
  <c r="J60" i="71" s="1"/>
  <c r="AQ26" i="71"/>
  <c r="AQ60" i="71" s="1"/>
  <c r="P26" i="71"/>
  <c r="P60" i="71" s="1"/>
  <c r="H26" i="71"/>
  <c r="H60" i="71" s="1"/>
  <c r="AM26" i="71"/>
  <c r="AM60" i="71" s="1"/>
  <c r="R26" i="71"/>
  <c r="R60" i="71" s="1"/>
  <c r="L26" i="71"/>
  <c r="L60" i="71" s="1"/>
  <c r="AB26" i="71"/>
  <c r="AB60" i="71" s="1"/>
  <c r="AD26" i="71"/>
  <c r="AD60" i="71" s="1"/>
  <c r="T26" i="71"/>
  <c r="T60" i="71" s="1"/>
  <c r="AM28" i="69"/>
  <c r="AM63" i="69" s="1"/>
  <c r="X28" i="69"/>
  <c r="X63" i="69" s="1"/>
  <c r="S28" i="69"/>
  <c r="S63" i="69" s="1"/>
  <c r="D28" i="69"/>
  <c r="D63" i="69" s="1"/>
  <c r="AO28" i="69"/>
  <c r="AO63" i="69" s="1"/>
  <c r="C63" i="69"/>
  <c r="AG28" i="69"/>
  <c r="AG63" i="69" s="1"/>
  <c r="AF28" i="69"/>
  <c r="AF63" i="69" s="1"/>
  <c r="K28" i="69"/>
  <c r="K63" i="69" s="1"/>
  <c r="P28" i="69"/>
  <c r="P63" i="69" s="1"/>
  <c r="W28" i="69"/>
  <c r="W63" i="69" s="1"/>
  <c r="L28" i="69"/>
  <c r="L63" i="69" s="1"/>
  <c r="AP28" i="69"/>
  <c r="AP63" i="69" s="1"/>
  <c r="I28" i="69"/>
  <c r="I63" i="69" s="1"/>
  <c r="Y28" i="69"/>
  <c r="Y63" i="69" s="1"/>
  <c r="Q28" i="69"/>
  <c r="Q63" i="69" s="1"/>
  <c r="AQ28" i="69"/>
  <c r="AQ63" i="69" s="1"/>
  <c r="AK28" i="69"/>
  <c r="AK63" i="69" s="1"/>
  <c r="U28" i="69"/>
  <c r="U63" i="69" s="1"/>
  <c r="F28" i="69"/>
  <c r="F63" i="69" s="1"/>
  <c r="T28" i="69"/>
  <c r="T63" i="69" s="1"/>
  <c r="AJ28" i="69"/>
  <c r="AJ63" i="69" s="1"/>
  <c r="AA28" i="69"/>
  <c r="AA63" i="69" s="1"/>
  <c r="G28" i="69"/>
  <c r="G63" i="69" s="1"/>
  <c r="AD28" i="69"/>
  <c r="AD63" i="69" s="1"/>
  <c r="R28" i="69"/>
  <c r="R63" i="69" s="1"/>
  <c r="AH28" i="69"/>
  <c r="AH63" i="69" s="1"/>
  <c r="M28" i="69"/>
  <c r="M63" i="69" s="1"/>
  <c r="AB28" i="69"/>
  <c r="AB63" i="69" s="1"/>
  <c r="O28" i="69"/>
  <c r="O63" i="69" s="1"/>
  <c r="AN28" i="69"/>
  <c r="AN63" i="69" s="1"/>
  <c r="AC28" i="69"/>
  <c r="AC63" i="69" s="1"/>
  <c r="J28" i="69"/>
  <c r="J63" i="69" s="1"/>
  <c r="Z28" i="69"/>
  <c r="Z63" i="69" s="1"/>
  <c r="E28" i="69"/>
  <c r="E63" i="69" s="1"/>
  <c r="V28" i="69"/>
  <c r="V63" i="69" s="1"/>
  <c r="AE28" i="69"/>
  <c r="AE63" i="69" s="1"/>
  <c r="N28" i="69"/>
  <c r="N63" i="69" s="1"/>
  <c r="H28" i="69"/>
  <c r="H63" i="69" s="1"/>
  <c r="AI28" i="69"/>
  <c r="AI63" i="69" s="1"/>
  <c r="AL28" i="69"/>
  <c r="AL63" i="69" s="1"/>
  <c r="AI39" i="66"/>
  <c r="AI73" i="66" s="1"/>
  <c r="AB39" i="66"/>
  <c r="AB73" i="66" s="1"/>
  <c r="AD39" i="66"/>
  <c r="AD73" i="66" s="1"/>
  <c r="AG39" i="66"/>
  <c r="AG73" i="66" s="1"/>
  <c r="W39" i="66"/>
  <c r="W73" i="66" s="1"/>
  <c r="J39" i="66"/>
  <c r="J73" i="66" s="1"/>
  <c r="AQ39" i="66"/>
  <c r="AQ73" i="66" s="1"/>
  <c r="AK39" i="66"/>
  <c r="AK73" i="66" s="1"/>
  <c r="AM39" i="66"/>
  <c r="AM73" i="66" s="1"/>
  <c r="E39" i="66"/>
  <c r="E73" i="66" s="1"/>
  <c r="X39" i="66"/>
  <c r="X73" i="66" s="1"/>
  <c r="R39" i="66"/>
  <c r="R73" i="66" s="1"/>
  <c r="H39" i="66"/>
  <c r="H73" i="66" s="1"/>
  <c r="K39" i="66"/>
  <c r="K73" i="66" s="1"/>
  <c r="M39" i="66"/>
  <c r="M73" i="66" s="1"/>
  <c r="AO39" i="66"/>
  <c r="AO73" i="66" s="1"/>
  <c r="Z39" i="66"/>
  <c r="Z73" i="66" s="1"/>
  <c r="Q39" i="66"/>
  <c r="Q73" i="66" s="1"/>
  <c r="T39" i="66"/>
  <c r="T73" i="66" s="1"/>
  <c r="V39" i="66"/>
  <c r="V73" i="66" s="1"/>
  <c r="F39" i="66"/>
  <c r="F73" i="66" s="1"/>
  <c r="AH39" i="66"/>
  <c r="AH73" i="66" s="1"/>
  <c r="AA39" i="66"/>
  <c r="AA73" i="66" s="1"/>
  <c r="AC39" i="66"/>
  <c r="AC73" i="66" s="1"/>
  <c r="AE39" i="66"/>
  <c r="AE73" i="66" s="1"/>
  <c r="AP39" i="66"/>
  <c r="AP73" i="66" s="1"/>
  <c r="G39" i="66"/>
  <c r="G73" i="66" s="1"/>
  <c r="AJ39" i="66"/>
  <c r="AJ73" i="66" s="1"/>
  <c r="AL39" i="66"/>
  <c r="AL73" i="66" s="1"/>
  <c r="AN39" i="66"/>
  <c r="AN73" i="66" s="1"/>
  <c r="N39" i="66"/>
  <c r="N73" i="66" s="1"/>
  <c r="P39" i="66"/>
  <c r="P73" i="66" s="1"/>
  <c r="I39" i="66"/>
  <c r="I73" i="66" s="1"/>
  <c r="L39" i="66"/>
  <c r="L73" i="66" s="1"/>
  <c r="C73" i="66"/>
  <c r="D39" i="66"/>
  <c r="D73" i="66" s="1"/>
  <c r="Y39" i="66"/>
  <c r="Y73" i="66" s="1"/>
  <c r="S39" i="66"/>
  <c r="S73" i="66" s="1"/>
  <c r="U39" i="66"/>
  <c r="U73" i="66" s="1"/>
  <c r="AF39" i="66"/>
  <c r="AF73" i="66" s="1"/>
  <c r="O39" i="66"/>
  <c r="O73" i="66" s="1"/>
  <c r="H39" i="67"/>
  <c r="H73" i="67" s="1"/>
  <c r="AG39" i="67"/>
  <c r="AG73" i="67" s="1"/>
  <c r="S39" i="67"/>
  <c r="S73" i="67" s="1"/>
  <c r="AK39" i="67"/>
  <c r="AK73" i="67" s="1"/>
  <c r="D39" i="67"/>
  <c r="D73" i="67" s="1"/>
  <c r="AJ39" i="67"/>
  <c r="AJ73" i="67" s="1"/>
  <c r="P39" i="67"/>
  <c r="P73" i="67" s="1"/>
  <c r="AO39" i="67"/>
  <c r="AO73" i="67" s="1"/>
  <c r="AA39" i="67"/>
  <c r="AA73" i="67" s="1"/>
  <c r="F39" i="67"/>
  <c r="F73" i="67" s="1"/>
  <c r="L39" i="67"/>
  <c r="L73" i="67" s="1"/>
  <c r="X39" i="67"/>
  <c r="X73" i="67" s="1"/>
  <c r="J39" i="67"/>
  <c r="J73" i="67" s="1"/>
  <c r="AI39" i="67"/>
  <c r="AI73" i="67" s="1"/>
  <c r="N39" i="67"/>
  <c r="N73" i="67" s="1"/>
  <c r="O39" i="67"/>
  <c r="O73" i="67" s="1"/>
  <c r="AF39" i="67"/>
  <c r="AF73" i="67" s="1"/>
  <c r="R39" i="67"/>
  <c r="R73" i="67" s="1"/>
  <c r="AQ39" i="67"/>
  <c r="AQ73" i="67" s="1"/>
  <c r="V39" i="67"/>
  <c r="V73" i="67" s="1"/>
  <c r="T39" i="67"/>
  <c r="T73" i="67" s="1"/>
  <c r="AN39" i="67"/>
  <c r="AN73" i="67" s="1"/>
  <c r="Z39" i="67"/>
  <c r="Z73" i="67" s="1"/>
  <c r="E39" i="67"/>
  <c r="E73" i="67" s="1"/>
  <c r="AD39" i="67"/>
  <c r="AD73" i="67" s="1"/>
  <c r="W39" i="67"/>
  <c r="W73" i="67" s="1"/>
  <c r="I39" i="67"/>
  <c r="I73" i="67" s="1"/>
  <c r="AH39" i="67"/>
  <c r="AH73" i="67" s="1"/>
  <c r="M39" i="67"/>
  <c r="M73" i="67" s="1"/>
  <c r="AL39" i="67"/>
  <c r="AL73" i="67" s="1"/>
  <c r="AB39" i="67"/>
  <c r="AB73" i="67" s="1"/>
  <c r="Q39" i="67"/>
  <c r="Q73" i="67" s="1"/>
  <c r="AP39" i="67"/>
  <c r="AP73" i="67" s="1"/>
  <c r="U39" i="67"/>
  <c r="U73" i="67" s="1"/>
  <c r="G39" i="67"/>
  <c r="G73" i="67" s="1"/>
  <c r="AE39" i="67"/>
  <c r="AE73" i="67" s="1"/>
  <c r="Y39" i="67"/>
  <c r="Y73" i="67" s="1"/>
  <c r="K39" i="67"/>
  <c r="K73" i="67" s="1"/>
  <c r="AC39" i="67"/>
  <c r="AC73" i="67" s="1"/>
  <c r="AM39" i="67"/>
  <c r="AM73" i="67" s="1"/>
  <c r="C73" i="67"/>
  <c r="R31" i="69"/>
  <c r="R71" i="69" s="1"/>
  <c r="AI31" i="69"/>
  <c r="AI71" i="69" s="1"/>
  <c r="AN31" i="69"/>
  <c r="AN71" i="69" s="1"/>
  <c r="AQ31" i="69"/>
  <c r="AQ71" i="69" s="1"/>
  <c r="O31" i="69"/>
  <c r="O71" i="69" s="1"/>
  <c r="Z31" i="69"/>
  <c r="Z71" i="69" s="1"/>
  <c r="H31" i="69"/>
  <c r="H71" i="69" s="1"/>
  <c r="K31" i="69"/>
  <c r="K71" i="69" s="1"/>
  <c r="M31" i="69"/>
  <c r="M71" i="69" s="1"/>
  <c r="Q31" i="69"/>
  <c r="Q71" i="69" s="1"/>
  <c r="AH31" i="69"/>
  <c r="AH71" i="69" s="1"/>
  <c r="S31" i="69"/>
  <c r="S71" i="69" s="1"/>
  <c r="U31" i="69"/>
  <c r="U71" i="69" s="1"/>
  <c r="W31" i="69"/>
  <c r="W71" i="69" s="1"/>
  <c r="AA31" i="69"/>
  <c r="AA71" i="69" s="1"/>
  <c r="AP31" i="69"/>
  <c r="AP71" i="69" s="1"/>
  <c r="AC31" i="69"/>
  <c r="AC71" i="69" s="1"/>
  <c r="AE31" i="69"/>
  <c r="AE71" i="69" s="1"/>
  <c r="AG31" i="69"/>
  <c r="AG71" i="69" s="1"/>
  <c r="AB31" i="69"/>
  <c r="AB71" i="69" s="1"/>
  <c r="C71" i="69"/>
  <c r="AM31" i="69"/>
  <c r="AM71" i="69" s="1"/>
  <c r="AO31" i="69"/>
  <c r="AO71" i="69" s="1"/>
  <c r="N31" i="69"/>
  <c r="N71" i="69" s="1"/>
  <c r="AK31" i="69"/>
  <c r="AK71" i="69" s="1"/>
  <c r="G31" i="69"/>
  <c r="G71" i="69" s="1"/>
  <c r="I31" i="69"/>
  <c r="I71" i="69" s="1"/>
  <c r="L31" i="69"/>
  <c r="L71" i="69" s="1"/>
  <c r="X31" i="69"/>
  <c r="X71" i="69" s="1"/>
  <c r="AL31" i="69"/>
  <c r="AL71" i="69" s="1"/>
  <c r="P31" i="69"/>
  <c r="P71" i="69" s="1"/>
  <c r="T31" i="69"/>
  <c r="T71" i="69" s="1"/>
  <c r="V31" i="69"/>
  <c r="V71" i="69" s="1"/>
  <c r="AJ31" i="69"/>
  <c r="AJ71" i="69" s="1"/>
  <c r="E31" i="69"/>
  <c r="E71" i="69" s="1"/>
  <c r="J31" i="69"/>
  <c r="J71" i="69" s="1"/>
  <c r="Y31" i="69"/>
  <c r="Y71" i="69" s="1"/>
  <c r="AD31" i="69"/>
  <c r="AD71" i="69" s="1"/>
  <c r="AF31" i="69"/>
  <c r="AF71" i="69" s="1"/>
  <c r="D31" i="69"/>
  <c r="D71" i="69" s="1"/>
  <c r="F31" i="69"/>
  <c r="F71" i="69" s="1"/>
  <c r="E34" i="67"/>
  <c r="E70" i="67" s="1"/>
  <c r="Y34" i="67"/>
  <c r="Y70" i="67" s="1"/>
  <c r="R34" i="67"/>
  <c r="R70" i="67" s="1"/>
  <c r="T34" i="67"/>
  <c r="T70" i="67" s="1"/>
  <c r="N34" i="67"/>
  <c r="N70" i="67" s="1"/>
  <c r="AG34" i="67"/>
  <c r="AG70" i="67" s="1"/>
  <c r="M34" i="67"/>
  <c r="M70" i="67" s="1"/>
  <c r="AH34" i="67"/>
  <c r="AH70" i="67" s="1"/>
  <c r="AA34" i="67"/>
  <c r="AA70" i="67" s="1"/>
  <c r="AD34" i="67"/>
  <c r="AD70" i="67" s="1"/>
  <c r="W34" i="67"/>
  <c r="W70" i="67" s="1"/>
  <c r="U34" i="67"/>
  <c r="U70" i="67" s="1"/>
  <c r="AQ34" i="67"/>
  <c r="AQ70" i="67" s="1"/>
  <c r="AJ34" i="67"/>
  <c r="AJ70" i="67" s="1"/>
  <c r="AM34" i="67"/>
  <c r="AM70" i="67" s="1"/>
  <c r="AF34" i="67"/>
  <c r="AF70" i="67" s="1"/>
  <c r="AC34" i="67"/>
  <c r="AC70" i="67" s="1"/>
  <c r="H34" i="67"/>
  <c r="H70" i="67" s="1"/>
  <c r="J34" i="67"/>
  <c r="J70" i="67" s="1"/>
  <c r="L34" i="67"/>
  <c r="L70" i="67" s="1"/>
  <c r="AO34" i="67"/>
  <c r="AO70" i="67" s="1"/>
  <c r="AK34" i="67"/>
  <c r="AK70" i="67" s="1"/>
  <c r="Q34" i="67"/>
  <c r="Q70" i="67" s="1"/>
  <c r="S34" i="67"/>
  <c r="S70" i="67" s="1"/>
  <c r="V34" i="67"/>
  <c r="V70" i="67" s="1"/>
  <c r="AP34" i="67"/>
  <c r="AP70" i="67" s="1"/>
  <c r="C70" i="67"/>
  <c r="Z34" i="67"/>
  <c r="Z70" i="67" s="1"/>
  <c r="AB34" i="67"/>
  <c r="AB70" i="67" s="1"/>
  <c r="AE34" i="67"/>
  <c r="AE70" i="67" s="1"/>
  <c r="F34" i="67"/>
  <c r="F70" i="67" s="1"/>
  <c r="G34" i="67"/>
  <c r="G70" i="67" s="1"/>
  <c r="AI34" i="67"/>
  <c r="AI70" i="67" s="1"/>
  <c r="AL34" i="67"/>
  <c r="AL70" i="67" s="1"/>
  <c r="AN34" i="67"/>
  <c r="AN70" i="67" s="1"/>
  <c r="O34" i="67"/>
  <c r="O70" i="67" s="1"/>
  <c r="P34" i="67"/>
  <c r="P70" i="67" s="1"/>
  <c r="I34" i="67"/>
  <c r="I70" i="67" s="1"/>
  <c r="K34" i="67"/>
  <c r="K70" i="67" s="1"/>
  <c r="D34" i="67"/>
  <c r="D70" i="67" s="1"/>
  <c r="X34" i="67"/>
  <c r="X70" i="67" s="1"/>
  <c r="M4" i="67"/>
  <c r="M52" i="67" s="1"/>
  <c r="H4" i="67"/>
  <c r="H52" i="67" s="1"/>
  <c r="AI4" i="67"/>
  <c r="AI52" i="67" s="1"/>
  <c r="AB4" i="67"/>
  <c r="AB52" i="67" s="1"/>
  <c r="AD4" i="67"/>
  <c r="AD52" i="67" s="1"/>
  <c r="V4" i="67"/>
  <c r="V52" i="67" s="1"/>
  <c r="T4" i="67"/>
  <c r="T52" i="67" s="1"/>
  <c r="L4" i="67"/>
  <c r="L52" i="67" s="1"/>
  <c r="AN4" i="67"/>
  <c r="AN52" i="67" s="1"/>
  <c r="AQ4" i="67"/>
  <c r="AQ52" i="67" s="1"/>
  <c r="C52" i="67"/>
  <c r="AF4" i="67"/>
  <c r="AF52" i="67" s="1"/>
  <c r="AG4" i="67"/>
  <c r="AG52" i="67" s="1"/>
  <c r="Y4" i="67"/>
  <c r="Y52" i="67" s="1"/>
  <c r="E4" i="67"/>
  <c r="E52" i="67" s="1"/>
  <c r="D4" i="67"/>
  <c r="D52" i="67" s="1"/>
  <c r="G4" i="67"/>
  <c r="G52" i="67" s="1"/>
  <c r="AO4" i="67"/>
  <c r="AO52" i="67" s="1"/>
  <c r="J4" i="67"/>
  <c r="J52" i="67" s="1"/>
  <c r="AK4" i="67"/>
  <c r="AK52" i="67" s="1"/>
  <c r="Q4" i="67"/>
  <c r="Q52" i="67" s="1"/>
  <c r="O4" i="67"/>
  <c r="O52" i="67" s="1"/>
  <c r="I4" i="67"/>
  <c r="I52" i="67" s="1"/>
  <c r="U4" i="67"/>
  <c r="U52" i="67" s="1"/>
  <c r="N4" i="67"/>
  <c r="N52" i="67" s="1"/>
  <c r="AC4" i="67"/>
  <c r="AC52" i="67" s="1"/>
  <c r="W4" i="67"/>
  <c r="W52" i="67" s="1"/>
  <c r="R4" i="67"/>
  <c r="R52" i="67" s="1"/>
  <c r="AH4" i="67"/>
  <c r="AH52" i="67" s="1"/>
  <c r="Z4" i="67"/>
  <c r="Z52" i="67" s="1"/>
  <c r="AP4" i="67"/>
  <c r="AP52" i="67" s="1"/>
  <c r="AE4" i="67"/>
  <c r="AE52" i="67" s="1"/>
  <c r="AA4" i="67"/>
  <c r="AA52" i="67" s="1"/>
  <c r="K4" i="67"/>
  <c r="K52" i="67" s="1"/>
  <c r="AL4" i="67"/>
  <c r="AL52" i="67" s="1"/>
  <c r="F4" i="67"/>
  <c r="F52" i="67" s="1"/>
  <c r="AM4" i="67"/>
  <c r="AM52" i="67" s="1"/>
  <c r="AJ4" i="67"/>
  <c r="AJ52" i="67" s="1"/>
  <c r="X4" i="67"/>
  <c r="X52" i="67" s="1"/>
  <c r="P4" i="67"/>
  <c r="P52" i="67" s="1"/>
  <c r="S4" i="67"/>
  <c r="S52" i="67" s="1"/>
  <c r="AN68" i="68"/>
  <c r="S68" i="68"/>
  <c r="AJ68" i="68"/>
  <c r="T68" i="68"/>
  <c r="X68" i="68"/>
  <c r="AM73" i="68"/>
  <c r="AG73" i="68"/>
  <c r="AA73" i="68"/>
  <c r="AC73" i="68"/>
  <c r="AN73" i="68"/>
  <c r="M73" i="68"/>
  <c r="AP73" i="68"/>
  <c r="AJ73" i="68"/>
  <c r="F73" i="68"/>
  <c r="T73" i="68"/>
  <c r="V73" i="68"/>
  <c r="H73" i="68"/>
  <c r="J73" i="68"/>
  <c r="AD73" i="68"/>
  <c r="U73" i="68"/>
  <c r="C73" i="68"/>
  <c r="AF73" i="68"/>
  <c r="Q73" i="68"/>
  <c r="S73" i="68"/>
  <c r="K73" i="68"/>
  <c r="AQ73" i="68"/>
  <c r="G73" i="68"/>
  <c r="AO73" i="68"/>
  <c r="Z73" i="68"/>
  <c r="AB73" i="68"/>
  <c r="AH73" i="68"/>
  <c r="O73" i="68"/>
  <c r="E73" i="68"/>
  <c r="AI73" i="68"/>
  <c r="AK73" i="68"/>
  <c r="L73" i="68"/>
  <c r="R73" i="68"/>
  <c r="W73" i="68"/>
  <c r="N73" i="68"/>
  <c r="I73" i="68"/>
  <c r="D73" i="68"/>
  <c r="AL73" i="68"/>
  <c r="AE73" i="68"/>
  <c r="X73" i="68"/>
  <c r="Y73" i="68"/>
  <c r="P73" i="68"/>
  <c r="AN5" i="67"/>
  <c r="AN53" i="67" s="1"/>
  <c r="AH5" i="67"/>
  <c r="AH53" i="67" s="1"/>
  <c r="S5" i="67"/>
  <c r="S53" i="67" s="1"/>
  <c r="L5" i="67"/>
  <c r="L53" i="67" s="1"/>
  <c r="AM5" i="67"/>
  <c r="AM53" i="67" s="1"/>
  <c r="K5" i="67"/>
  <c r="K53" i="67" s="1"/>
  <c r="AQ5" i="67"/>
  <c r="AQ53" i="67" s="1"/>
  <c r="AE5" i="67"/>
  <c r="AE53" i="67" s="1"/>
  <c r="W5" i="67"/>
  <c r="W53" i="67" s="1"/>
  <c r="Q5" i="67"/>
  <c r="Q53" i="67" s="1"/>
  <c r="T5" i="67"/>
  <c r="T53" i="67" s="1"/>
  <c r="E5" i="67"/>
  <c r="E53" i="67" s="1"/>
  <c r="I5" i="67"/>
  <c r="I53" i="67" s="1"/>
  <c r="AJ5" i="67"/>
  <c r="AJ53" i="67" s="1"/>
  <c r="AB5" i="67"/>
  <c r="AB53" i="67" s="1"/>
  <c r="C53" i="67"/>
  <c r="AC5" i="67"/>
  <c r="AC53" i="67" s="1"/>
  <c r="R5" i="67"/>
  <c r="R53" i="67" s="1"/>
  <c r="U5" i="67"/>
  <c r="U53" i="67" s="1"/>
  <c r="M5" i="67"/>
  <c r="M53" i="67" s="1"/>
  <c r="AO5" i="67"/>
  <c r="AO53" i="67" s="1"/>
  <c r="H5" i="67"/>
  <c r="H53" i="67" s="1"/>
  <c r="AL5" i="67"/>
  <c r="AL53" i="67" s="1"/>
  <c r="AD5" i="67"/>
  <c r="AD53" i="67" s="1"/>
  <c r="AG5" i="67"/>
  <c r="AG53" i="67" s="1"/>
  <c r="Z5" i="67"/>
  <c r="Z53" i="67" s="1"/>
  <c r="P5" i="67"/>
  <c r="P53" i="67" s="1"/>
  <c r="F5" i="67"/>
  <c r="F53" i="67" s="1"/>
  <c r="AP5" i="67"/>
  <c r="AP53" i="67" s="1"/>
  <c r="J5" i="67"/>
  <c r="J53" i="67" s="1"/>
  <c r="AK5" i="67"/>
  <c r="AK53" i="67" s="1"/>
  <c r="AF5" i="67"/>
  <c r="AF53" i="67" s="1"/>
  <c r="Y5" i="67"/>
  <c r="Y53" i="67" s="1"/>
  <c r="G5" i="67"/>
  <c r="G53" i="67" s="1"/>
  <c r="AI5" i="67"/>
  <c r="AI53" i="67" s="1"/>
  <c r="AA5" i="67"/>
  <c r="AA53" i="67" s="1"/>
  <c r="X5" i="67"/>
  <c r="X53" i="67" s="1"/>
  <c r="O5" i="67"/>
  <c r="O53" i="67" s="1"/>
  <c r="V5" i="67"/>
  <c r="V53" i="67" s="1"/>
  <c r="D5" i="67"/>
  <c r="D53" i="67" s="1"/>
  <c r="N5" i="67"/>
  <c r="N53" i="67" s="1"/>
  <c r="Y22" i="67"/>
  <c r="Y58" i="67" s="1"/>
  <c r="M22" i="67"/>
  <c r="M58" i="67" s="1"/>
  <c r="P22" i="67"/>
  <c r="P58" i="67" s="1"/>
  <c r="S22" i="67"/>
  <c r="S58" i="67" s="1"/>
  <c r="U22" i="67"/>
  <c r="U58" i="67" s="1"/>
  <c r="AO22" i="67"/>
  <c r="AO58" i="67" s="1"/>
  <c r="AI22" i="67"/>
  <c r="AI58" i="67" s="1"/>
  <c r="AK22" i="67"/>
  <c r="AK58" i="67" s="1"/>
  <c r="AM22" i="67"/>
  <c r="AM58" i="67" s="1"/>
  <c r="AP22" i="67"/>
  <c r="AP58" i="67" s="1"/>
  <c r="O22" i="67"/>
  <c r="O58" i="67" s="1"/>
  <c r="D22" i="67"/>
  <c r="D58" i="67" s="1"/>
  <c r="AC22" i="67"/>
  <c r="AC58" i="67" s="1"/>
  <c r="V22" i="67"/>
  <c r="V58" i="67" s="1"/>
  <c r="X22" i="67"/>
  <c r="X58" i="67" s="1"/>
  <c r="E22" i="67"/>
  <c r="E58" i="67" s="1"/>
  <c r="J22" i="67"/>
  <c r="J58" i="67" s="1"/>
  <c r="AF22" i="67"/>
  <c r="AF58" i="67" s="1"/>
  <c r="AH22" i="67"/>
  <c r="AH58" i="67" s="1"/>
  <c r="AA22" i="67"/>
  <c r="AA58" i="67" s="1"/>
  <c r="T22" i="67"/>
  <c r="T58" i="67" s="1"/>
  <c r="AG22" i="67"/>
  <c r="AG58" i="67" s="1"/>
  <c r="Z22" i="67"/>
  <c r="Z58" i="67" s="1"/>
  <c r="AL22" i="67"/>
  <c r="AL58" i="67" s="1"/>
  <c r="AE22" i="67"/>
  <c r="AE58" i="67" s="1"/>
  <c r="C58" i="67"/>
  <c r="AQ22" i="67"/>
  <c r="AQ58" i="67" s="1"/>
  <c r="G22" i="67"/>
  <c r="G58" i="67" s="1"/>
  <c r="AD22" i="67"/>
  <c r="AD58" i="67" s="1"/>
  <c r="I22" i="67"/>
  <c r="I58" i="67" s="1"/>
  <c r="W22" i="67"/>
  <c r="W58" i="67" s="1"/>
  <c r="R22" i="67"/>
  <c r="R58" i="67" s="1"/>
  <c r="AN22" i="67"/>
  <c r="AN58" i="67" s="1"/>
  <c r="Q22" i="67"/>
  <c r="Q58" i="67" s="1"/>
  <c r="N22" i="67"/>
  <c r="N58" i="67" s="1"/>
  <c r="AB22" i="67"/>
  <c r="AB58" i="67" s="1"/>
  <c r="K22" i="67"/>
  <c r="K58" i="67" s="1"/>
  <c r="F22" i="67"/>
  <c r="F58" i="67" s="1"/>
  <c r="AJ22" i="67"/>
  <c r="AJ58" i="67" s="1"/>
  <c r="H22" i="67"/>
  <c r="H58" i="67" s="1"/>
  <c r="L22" i="67"/>
  <c r="L58" i="67" s="1"/>
  <c r="N27" i="66"/>
  <c r="N62" i="66" s="1"/>
  <c r="J27" i="66"/>
  <c r="J62" i="66" s="1"/>
  <c r="D27" i="66"/>
  <c r="D62" i="66" s="1"/>
  <c r="AO27" i="66"/>
  <c r="AO62" i="66" s="1"/>
  <c r="Z27" i="66"/>
  <c r="Z62" i="66" s="1"/>
  <c r="V27" i="66"/>
  <c r="V62" i="66" s="1"/>
  <c r="S27" i="66"/>
  <c r="S62" i="66" s="1"/>
  <c r="L27" i="66"/>
  <c r="L62" i="66" s="1"/>
  <c r="E27" i="66"/>
  <c r="E62" i="66" s="1"/>
  <c r="AI27" i="66"/>
  <c r="AI62" i="66" s="1"/>
  <c r="AC27" i="66"/>
  <c r="AC62" i="66" s="1"/>
  <c r="AD27" i="66"/>
  <c r="AD62" i="66" s="1"/>
  <c r="AB27" i="66"/>
  <c r="AB62" i="66" s="1"/>
  <c r="U27" i="66"/>
  <c r="U62" i="66" s="1"/>
  <c r="O27" i="66"/>
  <c r="O62" i="66" s="1"/>
  <c r="G27" i="66"/>
  <c r="G62" i="66" s="1"/>
  <c r="AQ27" i="66"/>
  <c r="AQ62" i="66" s="1"/>
  <c r="AL27" i="66"/>
  <c r="AL62" i="66" s="1"/>
  <c r="AK27" i="66"/>
  <c r="AK62" i="66" s="1"/>
  <c r="AE27" i="66"/>
  <c r="AE62" i="66" s="1"/>
  <c r="X27" i="66"/>
  <c r="X62" i="66" s="1"/>
  <c r="P27" i="66"/>
  <c r="P62" i="66" s="1"/>
  <c r="W27" i="66"/>
  <c r="W62" i="66" s="1"/>
  <c r="I27" i="66"/>
  <c r="I62" i="66" s="1"/>
  <c r="K27" i="66"/>
  <c r="K62" i="66" s="1"/>
  <c r="AN27" i="66"/>
  <c r="AN62" i="66" s="1"/>
  <c r="AG27" i="66"/>
  <c r="AG62" i="66" s="1"/>
  <c r="Y27" i="66"/>
  <c r="Y62" i="66" s="1"/>
  <c r="R27" i="66"/>
  <c r="R62" i="66" s="1"/>
  <c r="T27" i="66"/>
  <c r="T62" i="66" s="1"/>
  <c r="M27" i="66"/>
  <c r="M62" i="66" s="1"/>
  <c r="AP27" i="66"/>
  <c r="AP62" i="66" s="1"/>
  <c r="AH27" i="66"/>
  <c r="AH62" i="66" s="1"/>
  <c r="AA27" i="66"/>
  <c r="AA62" i="66" s="1"/>
  <c r="H27" i="66"/>
  <c r="H62" i="66" s="1"/>
  <c r="F27" i="66"/>
  <c r="F62" i="66" s="1"/>
  <c r="AJ27" i="66"/>
  <c r="AJ62" i="66" s="1"/>
  <c r="AM27" i="66"/>
  <c r="AM62" i="66" s="1"/>
  <c r="AF27" i="66"/>
  <c r="AF62" i="66" s="1"/>
  <c r="Q27" i="66"/>
  <c r="Q62" i="66" s="1"/>
  <c r="C62" i="66"/>
  <c r="F58" i="68"/>
  <c r="AA58" i="68"/>
  <c r="AC58" i="68"/>
  <c r="AF58" i="68"/>
  <c r="Y58" i="68"/>
  <c r="P58" i="68"/>
  <c r="V58" i="68"/>
  <c r="J58" i="68"/>
  <c r="L58" i="68"/>
  <c r="D58" i="68"/>
  <c r="AH58" i="68"/>
  <c r="AD58" i="68"/>
  <c r="S58" i="68"/>
  <c r="U58" i="68"/>
  <c r="E58" i="68"/>
  <c r="AI58" i="68"/>
  <c r="AL58" i="68"/>
  <c r="AB58" i="68"/>
  <c r="AE58" i="68"/>
  <c r="O58" i="68"/>
  <c r="G58" i="68"/>
  <c r="T58" i="68"/>
  <c r="AP58" i="68"/>
  <c r="N58" i="68"/>
  <c r="AM58" i="68"/>
  <c r="Z58" i="68"/>
  <c r="I58" i="68"/>
  <c r="M58" i="68"/>
  <c r="H58" i="68"/>
  <c r="AJ58" i="68"/>
  <c r="AO58" i="68"/>
  <c r="AK58" i="68"/>
  <c r="X58" i="68"/>
  <c r="C58" i="68"/>
  <c r="R58" i="68"/>
  <c r="K58" i="68"/>
  <c r="AN58" i="68"/>
  <c r="W58" i="68"/>
  <c r="AG58" i="68"/>
  <c r="AQ58" i="68"/>
  <c r="Q58" i="68"/>
  <c r="AE28" i="66"/>
  <c r="AE63" i="66" s="1"/>
  <c r="AM28" i="66"/>
  <c r="AM63" i="66" s="1"/>
  <c r="Q28" i="66"/>
  <c r="Q63" i="66" s="1"/>
  <c r="S28" i="66"/>
  <c r="S63" i="66" s="1"/>
  <c r="L28" i="66"/>
  <c r="L63" i="66" s="1"/>
  <c r="AP28" i="66"/>
  <c r="AP63" i="66" s="1"/>
  <c r="F28" i="66"/>
  <c r="F63" i="66" s="1"/>
  <c r="AI28" i="66"/>
  <c r="AI63" i="66" s="1"/>
  <c r="AK28" i="66"/>
  <c r="AK63" i="66" s="1"/>
  <c r="AD28" i="66"/>
  <c r="AD63" i="66" s="1"/>
  <c r="M28" i="66"/>
  <c r="M63" i="66" s="1"/>
  <c r="C63" i="66"/>
  <c r="R28" i="66"/>
  <c r="R63" i="66" s="1"/>
  <c r="AC28" i="66"/>
  <c r="AC63" i="66" s="1"/>
  <c r="AO28" i="66"/>
  <c r="AO63" i="66" s="1"/>
  <c r="P28" i="66"/>
  <c r="P63" i="66" s="1"/>
  <c r="AA28" i="66"/>
  <c r="AA63" i="66" s="1"/>
  <c r="AL28" i="66"/>
  <c r="AL63" i="66" s="1"/>
  <c r="V28" i="66"/>
  <c r="V63" i="66" s="1"/>
  <c r="Y28" i="66"/>
  <c r="Y63" i="66" s="1"/>
  <c r="AJ28" i="66"/>
  <c r="AJ63" i="66" s="1"/>
  <c r="U28" i="66"/>
  <c r="U63" i="66" s="1"/>
  <c r="AF28" i="66"/>
  <c r="AF63" i="66" s="1"/>
  <c r="O28" i="66"/>
  <c r="O63" i="66" s="1"/>
  <c r="Z28" i="66"/>
  <c r="Z63" i="66" s="1"/>
  <c r="K28" i="66"/>
  <c r="K63" i="66" s="1"/>
  <c r="X28" i="66"/>
  <c r="X63" i="66" s="1"/>
  <c r="AH28" i="66"/>
  <c r="AH63" i="66" s="1"/>
  <c r="J28" i="66"/>
  <c r="J63" i="66" s="1"/>
  <c r="AN28" i="66"/>
  <c r="AN63" i="66" s="1"/>
  <c r="AQ28" i="66"/>
  <c r="AQ63" i="66" s="1"/>
  <c r="AB28" i="66"/>
  <c r="AB63" i="66" s="1"/>
  <c r="E28" i="66"/>
  <c r="E63" i="66" s="1"/>
  <c r="G28" i="66"/>
  <c r="G63" i="66" s="1"/>
  <c r="H28" i="66"/>
  <c r="H63" i="66" s="1"/>
  <c r="D28" i="66"/>
  <c r="D63" i="66" s="1"/>
  <c r="N28" i="66"/>
  <c r="N63" i="66" s="1"/>
  <c r="W28" i="66"/>
  <c r="W63" i="66" s="1"/>
  <c r="I28" i="66"/>
  <c r="I63" i="66" s="1"/>
  <c r="T28" i="66"/>
  <c r="T63" i="66" s="1"/>
  <c r="AG28" i="66"/>
  <c r="AG63" i="66" s="1"/>
  <c r="V65" i="68"/>
  <c r="R65" i="68"/>
  <c r="T65" i="68"/>
  <c r="M65" i="68"/>
  <c r="O65" i="68"/>
  <c r="Z65" i="68"/>
  <c r="AK65" i="68"/>
  <c r="D65" i="68"/>
  <c r="P65" i="68"/>
  <c r="F65" i="68"/>
  <c r="I65" i="68"/>
  <c r="AC65" i="68"/>
  <c r="AF65" i="68"/>
  <c r="Y65" i="68"/>
  <c r="AD65" i="68"/>
  <c r="AJ65" i="68"/>
  <c r="L65" i="68"/>
  <c r="E65" i="68"/>
  <c r="AH65" i="68"/>
  <c r="AL65" i="68"/>
  <c r="J65" i="68"/>
  <c r="U65" i="68"/>
  <c r="AP65" i="68"/>
  <c r="AA65" i="68"/>
  <c r="AO65" i="68"/>
  <c r="S65" i="68"/>
  <c r="G65" i="68"/>
  <c r="AB65" i="68"/>
  <c r="AQ65" i="68"/>
  <c r="C65" i="68"/>
  <c r="K65" i="68"/>
  <c r="X65" i="68"/>
  <c r="N65" i="68"/>
  <c r="AM65" i="68"/>
  <c r="AG65" i="68"/>
  <c r="H65" i="68"/>
  <c r="AE65" i="68"/>
  <c r="Q65" i="68"/>
  <c r="AN65" i="68"/>
  <c r="AI65" i="68"/>
  <c r="W65" i="68"/>
  <c r="E3" i="69"/>
  <c r="E51" i="69" s="1"/>
  <c r="R3" i="69"/>
  <c r="R51" i="69" s="1"/>
  <c r="T3" i="69"/>
  <c r="T51" i="69" s="1"/>
  <c r="AK3" i="69"/>
  <c r="AK51" i="69" s="1"/>
  <c r="M3" i="69"/>
  <c r="M51" i="69" s="1"/>
  <c r="Y3" i="69"/>
  <c r="Y51" i="69" s="1"/>
  <c r="O3" i="69"/>
  <c r="O51" i="69" s="1"/>
  <c r="AQ3" i="69"/>
  <c r="AQ51" i="69" s="1"/>
  <c r="H3" i="69"/>
  <c r="H51" i="69" s="1"/>
  <c r="L3" i="69"/>
  <c r="L51" i="69" s="1"/>
  <c r="W3" i="69"/>
  <c r="W51" i="69" s="1"/>
  <c r="AP3" i="69"/>
  <c r="AP51" i="69" s="1"/>
  <c r="AN3" i="69"/>
  <c r="AN51" i="69" s="1"/>
  <c r="N3" i="69"/>
  <c r="N51" i="69" s="1"/>
  <c r="AC3" i="69"/>
  <c r="AC51" i="69" s="1"/>
  <c r="S3" i="69"/>
  <c r="S51" i="69" s="1"/>
  <c r="AF3" i="69"/>
  <c r="AF51" i="69" s="1"/>
  <c r="K3" i="69"/>
  <c r="K51" i="69" s="1"/>
  <c r="V3" i="69"/>
  <c r="V51" i="69" s="1"/>
  <c r="AO3" i="69"/>
  <c r="AO51" i="69" s="1"/>
  <c r="AM3" i="69"/>
  <c r="AM51" i="69" s="1"/>
  <c r="P3" i="69"/>
  <c r="P51" i="69" s="1"/>
  <c r="I3" i="69"/>
  <c r="I51" i="69" s="1"/>
  <c r="AH3" i="69"/>
  <c r="AH51" i="69" s="1"/>
  <c r="AB3" i="69"/>
  <c r="AB51" i="69" s="1"/>
  <c r="AG3" i="69"/>
  <c r="AG51" i="69" s="1"/>
  <c r="J3" i="69"/>
  <c r="J51" i="69" s="1"/>
  <c r="G3" i="69"/>
  <c r="G51" i="69" s="1"/>
  <c r="D3" i="69"/>
  <c r="D51" i="69" s="1"/>
  <c r="AJ3" i="69"/>
  <c r="AJ51" i="69" s="1"/>
  <c r="F3" i="69"/>
  <c r="F51" i="69" s="1"/>
  <c r="U3" i="69"/>
  <c r="U51" i="69" s="1"/>
  <c r="AE3" i="69"/>
  <c r="AE51" i="69" s="1"/>
  <c r="Z3" i="69"/>
  <c r="Z51" i="69" s="1"/>
  <c r="X3" i="69"/>
  <c r="X51" i="69" s="1"/>
  <c r="AA3" i="69"/>
  <c r="AA51" i="69" s="1"/>
  <c r="AI3" i="69"/>
  <c r="AI51" i="69" s="1"/>
  <c r="AD3" i="69"/>
  <c r="AD51" i="69" s="1"/>
  <c r="AL3" i="69"/>
  <c r="AL51" i="69" s="1"/>
  <c r="Q3" i="69"/>
  <c r="Q51" i="69" s="1"/>
  <c r="C51" i="69"/>
  <c r="T66" i="68"/>
  <c r="M66" i="68"/>
  <c r="AP66" i="68"/>
  <c r="Z66" i="68"/>
  <c r="AF66" i="68"/>
  <c r="AB66" i="68"/>
  <c r="V66" i="68"/>
  <c r="G66" i="68"/>
  <c r="AI66" i="68"/>
  <c r="J66" i="68"/>
  <c r="AJ66" i="68"/>
  <c r="AE66" i="68"/>
  <c r="P66" i="68"/>
  <c r="S66" i="68"/>
  <c r="AK66" i="68"/>
  <c r="K66" i="68"/>
  <c r="F66" i="68"/>
  <c r="AH66" i="68"/>
  <c r="AA66" i="68"/>
  <c r="R66" i="68"/>
  <c r="U66" i="68"/>
  <c r="O66" i="68"/>
  <c r="AQ66" i="68"/>
  <c r="E66" i="68"/>
  <c r="D66" i="68"/>
  <c r="AD66" i="68"/>
  <c r="X66" i="68"/>
  <c r="H66" i="68"/>
  <c r="AC66" i="68"/>
  <c r="AL66" i="68"/>
  <c r="L66" i="68"/>
  <c r="AM66" i="68"/>
  <c r="AG66" i="68"/>
  <c r="Q66" i="68"/>
  <c r="I66" i="68"/>
  <c r="AO66" i="68"/>
  <c r="N66" i="68"/>
  <c r="C66" i="68"/>
  <c r="AN66" i="68"/>
  <c r="Y66" i="68"/>
  <c r="W66" i="68"/>
  <c r="F54" i="68"/>
  <c r="AD54" i="68"/>
  <c r="E54" i="68"/>
  <c r="J54" i="68"/>
  <c r="AF54" i="68"/>
  <c r="I14" i="66"/>
  <c r="I55" i="66" s="1"/>
  <c r="AE14" i="66"/>
  <c r="AE55" i="66" s="1"/>
  <c r="O14" i="66"/>
  <c r="O55" i="66" s="1"/>
  <c r="H14" i="66"/>
  <c r="H55" i="66" s="1"/>
  <c r="D14" i="66"/>
  <c r="D55" i="66" s="1"/>
  <c r="AL14" i="66"/>
  <c r="AL55" i="66" s="1"/>
  <c r="Q14" i="66"/>
  <c r="Q55" i="66" s="1"/>
  <c r="AN14" i="66"/>
  <c r="AN55" i="66" s="1"/>
  <c r="X14" i="66"/>
  <c r="X55" i="66" s="1"/>
  <c r="R14" i="66"/>
  <c r="R55" i="66" s="1"/>
  <c r="L14" i="66"/>
  <c r="L55" i="66" s="1"/>
  <c r="Y14" i="66"/>
  <c r="Y55" i="66" s="1"/>
  <c r="E14" i="66"/>
  <c r="E55" i="66" s="1"/>
  <c r="AH14" i="66"/>
  <c r="AH55" i="66" s="1"/>
  <c r="AA14" i="66"/>
  <c r="AA55" i="66" s="1"/>
  <c r="U14" i="66"/>
  <c r="U55" i="66" s="1"/>
  <c r="AG14" i="66"/>
  <c r="AG55" i="66" s="1"/>
  <c r="N14" i="66"/>
  <c r="N55" i="66" s="1"/>
  <c r="AQ14" i="66"/>
  <c r="AQ55" i="66" s="1"/>
  <c r="AJ14" i="66"/>
  <c r="AJ55" i="66" s="1"/>
  <c r="AD14" i="66"/>
  <c r="AD55" i="66" s="1"/>
  <c r="AO14" i="66"/>
  <c r="AO55" i="66" s="1"/>
  <c r="W14" i="66"/>
  <c r="W55" i="66" s="1"/>
  <c r="G14" i="66"/>
  <c r="G55" i="66" s="1"/>
  <c r="J14" i="66"/>
  <c r="J55" i="66" s="1"/>
  <c r="AM14" i="66"/>
  <c r="AM55" i="66" s="1"/>
  <c r="M14" i="66"/>
  <c r="M55" i="66" s="1"/>
  <c r="AP14" i="66"/>
  <c r="AP55" i="66" s="1"/>
  <c r="Z14" i="66"/>
  <c r="Z55" i="66" s="1"/>
  <c r="AB14" i="66"/>
  <c r="AB55" i="66" s="1"/>
  <c r="T14" i="66"/>
  <c r="T55" i="66" s="1"/>
  <c r="V14" i="66"/>
  <c r="V55" i="66" s="1"/>
  <c r="F14" i="66"/>
  <c r="F55" i="66" s="1"/>
  <c r="AI14" i="66"/>
  <c r="AI55" i="66" s="1"/>
  <c r="AK14" i="66"/>
  <c r="AK55" i="66" s="1"/>
  <c r="AC14" i="66"/>
  <c r="AC55" i="66" s="1"/>
  <c r="K14" i="66"/>
  <c r="K55" i="66" s="1"/>
  <c r="C55" i="66"/>
  <c r="AF14" i="66"/>
  <c r="AF55" i="66" s="1"/>
  <c r="P14" i="66"/>
  <c r="P55" i="66" s="1"/>
  <c r="S14" i="66"/>
  <c r="S55" i="66" s="1"/>
  <c r="C52" i="70"/>
  <c r="AF4" i="70"/>
  <c r="AF52" i="70" s="1"/>
  <c r="P4" i="70"/>
  <c r="P52" i="70" s="1"/>
  <c r="I4" i="70"/>
  <c r="I52" i="70" s="1"/>
  <c r="T4" i="70"/>
  <c r="T52" i="70" s="1"/>
  <c r="AN4" i="70"/>
  <c r="AN52" i="70" s="1"/>
  <c r="G4" i="70"/>
  <c r="G52" i="70" s="1"/>
  <c r="AO4" i="70"/>
  <c r="AO52" i="70" s="1"/>
  <c r="Y4" i="70"/>
  <c r="Y52" i="70" s="1"/>
  <c r="AA4" i="70"/>
  <c r="AA52" i="70" s="1"/>
  <c r="AL4" i="70"/>
  <c r="AL52" i="70" s="1"/>
  <c r="V4" i="70"/>
  <c r="V52" i="70" s="1"/>
  <c r="F4" i="70"/>
  <c r="F52" i="70" s="1"/>
  <c r="AK4" i="70"/>
  <c r="AK52" i="70" s="1"/>
  <c r="AI4" i="70"/>
  <c r="AI52" i="70" s="1"/>
  <c r="AJ4" i="70"/>
  <c r="AJ52" i="70" s="1"/>
  <c r="O4" i="70"/>
  <c r="O52" i="70" s="1"/>
  <c r="E4" i="70"/>
  <c r="E52" i="70" s="1"/>
  <c r="AH4" i="70"/>
  <c r="AH52" i="70" s="1"/>
  <c r="K4" i="70"/>
  <c r="K52" i="70" s="1"/>
  <c r="D4" i="70"/>
  <c r="D52" i="70" s="1"/>
  <c r="W4" i="70"/>
  <c r="W52" i="70" s="1"/>
  <c r="N4" i="70"/>
  <c r="N52" i="70" s="1"/>
  <c r="AQ4" i="70"/>
  <c r="AQ52" i="70" s="1"/>
  <c r="AC4" i="70"/>
  <c r="AC52" i="70" s="1"/>
  <c r="H4" i="70"/>
  <c r="H52" i="70" s="1"/>
  <c r="AE4" i="70"/>
  <c r="AE52" i="70" s="1"/>
  <c r="X4" i="70"/>
  <c r="X52" i="70" s="1"/>
  <c r="J4" i="70"/>
  <c r="J52" i="70" s="1"/>
  <c r="L4" i="70"/>
  <c r="L52" i="70" s="1"/>
  <c r="R4" i="70"/>
  <c r="R52" i="70" s="1"/>
  <c r="AM4" i="70"/>
  <c r="AM52" i="70" s="1"/>
  <c r="AG4" i="70"/>
  <c r="AG52" i="70" s="1"/>
  <c r="S4" i="70"/>
  <c r="S52" i="70" s="1"/>
  <c r="AD4" i="70"/>
  <c r="AD52" i="70" s="1"/>
  <c r="U4" i="70"/>
  <c r="U52" i="70" s="1"/>
  <c r="M4" i="70"/>
  <c r="M52" i="70" s="1"/>
  <c r="AP4" i="70"/>
  <c r="AP52" i="70" s="1"/>
  <c r="AB4" i="70"/>
  <c r="AB52" i="70" s="1"/>
  <c r="Q4" i="70"/>
  <c r="Q52" i="70" s="1"/>
  <c r="Z4" i="70"/>
  <c r="Z52" i="70" s="1"/>
  <c r="AC26" i="67"/>
  <c r="AC60" i="67" s="1"/>
  <c r="AA26" i="67"/>
  <c r="AA60" i="67" s="1"/>
  <c r="AD26" i="67"/>
  <c r="AD60" i="67" s="1"/>
  <c r="AF26" i="67"/>
  <c r="AF60" i="67" s="1"/>
  <c r="G26" i="67"/>
  <c r="G60" i="67" s="1"/>
  <c r="AK26" i="67"/>
  <c r="AK60" i="67" s="1"/>
  <c r="AJ26" i="67"/>
  <c r="AJ60" i="67" s="1"/>
  <c r="AM26" i="67"/>
  <c r="AM60" i="67" s="1"/>
  <c r="AO26" i="67"/>
  <c r="AO60" i="67" s="1"/>
  <c r="P26" i="67"/>
  <c r="P60" i="67" s="1"/>
  <c r="H26" i="67"/>
  <c r="H60" i="67" s="1"/>
  <c r="J26" i="67"/>
  <c r="J60" i="67" s="1"/>
  <c r="L26" i="67"/>
  <c r="L60" i="67" s="1"/>
  <c r="D26" i="67"/>
  <c r="D60" i="67" s="1"/>
  <c r="Y26" i="67"/>
  <c r="Y60" i="67" s="1"/>
  <c r="Q26" i="67"/>
  <c r="Q60" i="67" s="1"/>
  <c r="S26" i="67"/>
  <c r="S60" i="67" s="1"/>
  <c r="V26" i="67"/>
  <c r="V60" i="67" s="1"/>
  <c r="F26" i="67"/>
  <c r="F60" i="67" s="1"/>
  <c r="AH26" i="67"/>
  <c r="AH60" i="67" s="1"/>
  <c r="C60" i="67"/>
  <c r="Z26" i="67"/>
  <c r="Z60" i="67" s="1"/>
  <c r="AB26" i="67"/>
  <c r="AB60" i="67" s="1"/>
  <c r="AE26" i="67"/>
  <c r="AE60" i="67" s="1"/>
  <c r="O26" i="67"/>
  <c r="O60" i="67" s="1"/>
  <c r="AQ26" i="67"/>
  <c r="AQ60" i="67" s="1"/>
  <c r="E26" i="67"/>
  <c r="E60" i="67" s="1"/>
  <c r="AI26" i="67"/>
  <c r="AI60" i="67" s="1"/>
  <c r="AL26" i="67"/>
  <c r="AL60" i="67" s="1"/>
  <c r="AN26" i="67"/>
  <c r="AN60" i="67" s="1"/>
  <c r="X26" i="67"/>
  <c r="X60" i="67" s="1"/>
  <c r="M26" i="67"/>
  <c r="M60" i="67" s="1"/>
  <c r="I26" i="67"/>
  <c r="I60" i="67" s="1"/>
  <c r="K26" i="67"/>
  <c r="K60" i="67" s="1"/>
  <c r="N26" i="67"/>
  <c r="N60" i="67" s="1"/>
  <c r="AG26" i="67"/>
  <c r="AG60" i="67" s="1"/>
  <c r="W26" i="67"/>
  <c r="W60" i="67" s="1"/>
  <c r="AP26" i="67"/>
  <c r="AP60" i="67" s="1"/>
  <c r="U26" i="67"/>
  <c r="U60" i="67" s="1"/>
  <c r="R26" i="67"/>
  <c r="R60" i="67" s="1"/>
  <c r="T26" i="67"/>
  <c r="T60" i="67" s="1"/>
  <c r="O42" i="69"/>
  <c r="O72" i="69" s="1"/>
  <c r="H42" i="69"/>
  <c r="H72" i="69" s="1"/>
  <c r="J42" i="69"/>
  <c r="J72" i="69" s="1"/>
  <c r="M42" i="69"/>
  <c r="M72" i="69" s="1"/>
  <c r="AO42" i="69"/>
  <c r="AO72" i="69" s="1"/>
  <c r="C72" i="69"/>
  <c r="X42" i="69"/>
  <c r="X72" i="69" s="1"/>
  <c r="Q42" i="69"/>
  <c r="Q72" i="69" s="1"/>
  <c r="T42" i="69"/>
  <c r="T72" i="69" s="1"/>
  <c r="N42" i="69"/>
  <c r="N72" i="69" s="1"/>
  <c r="E42" i="69"/>
  <c r="E72" i="69" s="1"/>
  <c r="S42" i="69"/>
  <c r="S72" i="69" s="1"/>
  <c r="AP42" i="69"/>
  <c r="AP72" i="69" s="1"/>
  <c r="AJ42" i="69"/>
  <c r="AJ72" i="69" s="1"/>
  <c r="AL42" i="69"/>
  <c r="AL72" i="69" s="1"/>
  <c r="V42" i="69"/>
  <c r="V72" i="69" s="1"/>
  <c r="AI42" i="69"/>
  <c r="AI72" i="69" s="1"/>
  <c r="P42" i="69"/>
  <c r="P72" i="69" s="1"/>
  <c r="R42" i="69"/>
  <c r="R72" i="69" s="1"/>
  <c r="U42" i="69"/>
  <c r="U72" i="69" s="1"/>
  <c r="AE42" i="69"/>
  <c r="AE72" i="69" s="1"/>
  <c r="F42" i="69"/>
  <c r="F72" i="69" s="1"/>
  <c r="AH42" i="69"/>
  <c r="AH72" i="69" s="1"/>
  <c r="AK42" i="69"/>
  <c r="AK72" i="69" s="1"/>
  <c r="AM42" i="69"/>
  <c r="AM72" i="69" s="1"/>
  <c r="AN42" i="69"/>
  <c r="AN72" i="69" s="1"/>
  <c r="G42" i="69"/>
  <c r="G72" i="69" s="1"/>
  <c r="D42" i="69"/>
  <c r="D72" i="69" s="1"/>
  <c r="Y42" i="69"/>
  <c r="Y72" i="69" s="1"/>
  <c r="W42" i="69"/>
  <c r="W72" i="69" s="1"/>
  <c r="Z42" i="69"/>
  <c r="Z72" i="69" s="1"/>
  <c r="AF42" i="69"/>
  <c r="AF72" i="69" s="1"/>
  <c r="I42" i="69"/>
  <c r="I72" i="69" s="1"/>
  <c r="K42" i="69"/>
  <c r="K72" i="69" s="1"/>
  <c r="AB42" i="69"/>
  <c r="AB72" i="69" s="1"/>
  <c r="AQ42" i="69"/>
  <c r="AQ72" i="69" s="1"/>
  <c r="AA42" i="69"/>
  <c r="AA72" i="69" s="1"/>
  <c r="AC42" i="69"/>
  <c r="AC72" i="69" s="1"/>
  <c r="L42" i="69"/>
  <c r="L72" i="69" s="1"/>
  <c r="AG42" i="69"/>
  <c r="AG72" i="69" s="1"/>
  <c r="AD42" i="69"/>
  <c r="AD72" i="69" s="1"/>
  <c r="S51" i="68"/>
  <c r="AK51" i="68"/>
  <c r="AM51" i="68"/>
  <c r="W51" i="68"/>
  <c r="AH51" i="68"/>
  <c r="AB51" i="68"/>
  <c r="M51" i="68"/>
  <c r="AO51" i="68"/>
  <c r="H51" i="68"/>
  <c r="K51" i="68"/>
  <c r="J51" i="68"/>
  <c r="V51" i="68"/>
  <c r="F51" i="68"/>
  <c r="P51" i="68"/>
  <c r="AA51" i="68"/>
  <c r="T51" i="68"/>
  <c r="AE51" i="68"/>
  <c r="O51" i="68"/>
  <c r="Q51" i="68"/>
  <c r="AI51" i="68"/>
  <c r="AC51" i="68"/>
  <c r="AN51" i="68"/>
  <c r="X51" i="68"/>
  <c r="Z51" i="68"/>
  <c r="AQ51" i="68"/>
  <c r="AL51" i="68"/>
  <c r="D51" i="68"/>
  <c r="AG51" i="68"/>
  <c r="Y51" i="68"/>
  <c r="C51" i="68"/>
  <c r="L51" i="68"/>
  <c r="E51" i="68"/>
  <c r="AP51" i="68"/>
  <c r="I51" i="68"/>
  <c r="U51" i="68"/>
  <c r="N51" i="68"/>
  <c r="AJ51" i="68"/>
  <c r="R51" i="68"/>
  <c r="AD51" i="68"/>
  <c r="AF51" i="68"/>
  <c r="G51" i="68"/>
  <c r="C61" i="68"/>
  <c r="AO61" i="68"/>
  <c r="G61" i="68"/>
  <c r="AC61" i="68"/>
  <c r="T61" i="68"/>
  <c r="L61" i="68"/>
  <c r="E61" i="68"/>
  <c r="Q61" i="68"/>
  <c r="AG61" i="68"/>
  <c r="D61" i="68"/>
  <c r="U61" i="68"/>
  <c r="N61" i="68"/>
  <c r="Z61" i="68"/>
  <c r="J61" i="68"/>
  <c r="W61" i="68"/>
  <c r="H61" i="68"/>
  <c r="AD61" i="68"/>
  <c r="F61" i="68"/>
  <c r="AI61" i="68"/>
  <c r="AK61" i="68"/>
  <c r="AB61" i="68"/>
  <c r="P61" i="68"/>
  <c r="AM61" i="68"/>
  <c r="O61" i="68"/>
  <c r="I61" i="68"/>
  <c r="K61" i="68"/>
  <c r="X61" i="68"/>
  <c r="M61" i="68"/>
  <c r="Y61" i="68"/>
  <c r="R61" i="68"/>
  <c r="AL61" i="68"/>
  <c r="AF61" i="68"/>
  <c r="V61" i="68"/>
  <c r="AH61" i="68"/>
  <c r="AA61" i="68"/>
  <c r="S61" i="68"/>
  <c r="AN61" i="68"/>
  <c r="AE61" i="68"/>
  <c r="AQ61" i="68"/>
  <c r="AJ61" i="68"/>
  <c r="AP61" i="68"/>
  <c r="C62" i="71"/>
  <c r="AA27" i="71"/>
  <c r="AA62" i="71" s="1"/>
  <c r="Y27" i="71"/>
  <c r="Y62" i="71" s="1"/>
  <c r="AE27" i="71"/>
  <c r="AE62" i="71" s="1"/>
  <c r="M27" i="71"/>
  <c r="M62" i="71" s="1"/>
  <c r="W27" i="71"/>
  <c r="W62" i="71" s="1"/>
  <c r="J27" i="71"/>
  <c r="J62" i="71" s="1"/>
  <c r="AI27" i="71"/>
  <c r="AI62" i="71" s="1"/>
  <c r="AK27" i="71"/>
  <c r="AK62" i="71" s="1"/>
  <c r="AO27" i="71"/>
  <c r="AO62" i="71" s="1"/>
  <c r="AG27" i="71"/>
  <c r="AG62" i="71" s="1"/>
  <c r="R27" i="71"/>
  <c r="R62" i="71" s="1"/>
  <c r="AQ27" i="71"/>
  <c r="AQ62" i="71" s="1"/>
  <c r="F27" i="71"/>
  <c r="F62" i="71" s="1"/>
  <c r="G27" i="71"/>
  <c r="G62" i="71" s="1"/>
  <c r="Q27" i="71"/>
  <c r="Q62" i="71" s="1"/>
  <c r="Z27" i="71"/>
  <c r="Z62" i="71" s="1"/>
  <c r="N27" i="71"/>
  <c r="N62" i="71" s="1"/>
  <c r="P27" i="71"/>
  <c r="P62" i="71" s="1"/>
  <c r="AC27" i="71"/>
  <c r="AC62" i="71" s="1"/>
  <c r="AM27" i="71"/>
  <c r="AM62" i="71" s="1"/>
  <c r="AH27" i="71"/>
  <c r="AH62" i="71" s="1"/>
  <c r="X27" i="71"/>
  <c r="X62" i="71" s="1"/>
  <c r="AB27" i="71"/>
  <c r="AB62" i="71" s="1"/>
  <c r="H27" i="71"/>
  <c r="H62" i="71" s="1"/>
  <c r="T27" i="71"/>
  <c r="T62" i="71" s="1"/>
  <c r="AP27" i="71"/>
  <c r="AP62" i="71" s="1"/>
  <c r="AJ27" i="71"/>
  <c r="AJ62" i="71" s="1"/>
  <c r="AL27" i="71"/>
  <c r="AL62" i="71" s="1"/>
  <c r="AD27" i="71"/>
  <c r="AD62" i="71" s="1"/>
  <c r="AN27" i="71"/>
  <c r="AN62" i="71" s="1"/>
  <c r="K27" i="71"/>
  <c r="K62" i="71" s="1"/>
  <c r="E27" i="71"/>
  <c r="E62" i="71" s="1"/>
  <c r="I27" i="71"/>
  <c r="I62" i="71" s="1"/>
  <c r="L27" i="71"/>
  <c r="L62" i="71" s="1"/>
  <c r="D27" i="71"/>
  <c r="D62" i="71" s="1"/>
  <c r="S27" i="71"/>
  <c r="S62" i="71" s="1"/>
  <c r="O27" i="71"/>
  <c r="O62" i="71" s="1"/>
  <c r="U27" i="71"/>
  <c r="U62" i="71" s="1"/>
  <c r="AF27" i="71"/>
  <c r="AF62" i="71" s="1"/>
  <c r="V27" i="71"/>
  <c r="V62" i="71" s="1"/>
  <c r="K30" i="66"/>
  <c r="K65" i="66" s="1"/>
  <c r="M30" i="66"/>
  <c r="M65" i="66" s="1"/>
  <c r="AP30" i="66"/>
  <c r="AP65" i="66" s="1"/>
  <c r="Z30" i="66"/>
  <c r="Z65" i="66" s="1"/>
  <c r="H30" i="66"/>
  <c r="H65" i="66" s="1"/>
  <c r="T30" i="66"/>
  <c r="T65" i="66" s="1"/>
  <c r="V30" i="66"/>
  <c r="V65" i="66" s="1"/>
  <c r="F30" i="66"/>
  <c r="F65" i="66" s="1"/>
  <c r="AI30" i="66"/>
  <c r="AI65" i="66" s="1"/>
  <c r="R30" i="66"/>
  <c r="R65" i="66" s="1"/>
  <c r="C65" i="66"/>
  <c r="AC30" i="66"/>
  <c r="AC65" i="66" s="1"/>
  <c r="AE30" i="66"/>
  <c r="AE65" i="66" s="1"/>
  <c r="O30" i="66"/>
  <c r="O65" i="66" s="1"/>
  <c r="D30" i="66"/>
  <c r="D65" i="66" s="1"/>
  <c r="AA30" i="66"/>
  <c r="AA65" i="66" s="1"/>
  <c r="AG30" i="66"/>
  <c r="AG65" i="66" s="1"/>
  <c r="AD30" i="66"/>
  <c r="AD65" i="66" s="1"/>
  <c r="W30" i="66"/>
  <c r="W65" i="66" s="1"/>
  <c r="G30" i="66"/>
  <c r="G65" i="66" s="1"/>
  <c r="I30" i="66"/>
  <c r="I65" i="66" s="1"/>
  <c r="AL30" i="66"/>
  <c r="AL65" i="66" s="1"/>
  <c r="AN30" i="66"/>
  <c r="AN65" i="66" s="1"/>
  <c r="X30" i="66"/>
  <c r="X65" i="66" s="1"/>
  <c r="J30" i="66"/>
  <c r="J65" i="66" s="1"/>
  <c r="Q30" i="66"/>
  <c r="Q65" i="66" s="1"/>
  <c r="L30" i="66"/>
  <c r="L65" i="66" s="1"/>
  <c r="E30" i="66"/>
  <c r="E65" i="66" s="1"/>
  <c r="AH30" i="66"/>
  <c r="AH65" i="66" s="1"/>
  <c r="S30" i="66"/>
  <c r="S65" i="66" s="1"/>
  <c r="Y30" i="66"/>
  <c r="Y65" i="66" s="1"/>
  <c r="U30" i="66"/>
  <c r="U65" i="66" s="1"/>
  <c r="N30" i="66"/>
  <c r="N65" i="66" s="1"/>
  <c r="AQ30" i="66"/>
  <c r="AQ65" i="66" s="1"/>
  <c r="AB30" i="66"/>
  <c r="AB65" i="66" s="1"/>
  <c r="AK30" i="66"/>
  <c r="AK65" i="66" s="1"/>
  <c r="AO30" i="66"/>
  <c r="AO65" i="66" s="1"/>
  <c r="AM30" i="66"/>
  <c r="AM65" i="66" s="1"/>
  <c r="AF30" i="66"/>
  <c r="AF65" i="66" s="1"/>
  <c r="P30" i="66"/>
  <c r="P65" i="66" s="1"/>
  <c r="AJ30" i="66"/>
  <c r="AJ65" i="66" s="1"/>
  <c r="N32" i="69"/>
  <c r="N61" i="69" s="1"/>
  <c r="L32" i="69"/>
  <c r="L61" i="69" s="1"/>
  <c r="AJ32" i="69"/>
  <c r="AJ61" i="69" s="1"/>
  <c r="AL32" i="69"/>
  <c r="AL61" i="69" s="1"/>
  <c r="I32" i="69"/>
  <c r="I61" i="69" s="1"/>
  <c r="W32" i="69"/>
  <c r="W61" i="69" s="1"/>
  <c r="V32" i="69"/>
  <c r="V61" i="69" s="1"/>
  <c r="F32" i="69"/>
  <c r="F61" i="69" s="1"/>
  <c r="R32" i="69"/>
  <c r="R61" i="69" s="1"/>
  <c r="D32" i="69"/>
  <c r="D61" i="69" s="1"/>
  <c r="C61" i="69"/>
  <c r="K32" i="69"/>
  <c r="K61" i="69" s="1"/>
  <c r="AF32" i="69"/>
  <c r="AF61" i="69" s="1"/>
  <c r="AG32" i="69"/>
  <c r="AG61" i="69" s="1"/>
  <c r="P32" i="69"/>
  <c r="P61" i="69" s="1"/>
  <c r="T32" i="69"/>
  <c r="T61" i="69" s="1"/>
  <c r="S32" i="69"/>
  <c r="S61" i="69" s="1"/>
  <c r="AO32" i="69"/>
  <c r="AO61" i="69" s="1"/>
  <c r="M32" i="69"/>
  <c r="M61" i="69" s="1"/>
  <c r="Z32" i="69"/>
  <c r="Z61" i="69" s="1"/>
  <c r="AC32" i="69"/>
  <c r="AC61" i="69" s="1"/>
  <c r="AI32" i="69"/>
  <c r="AI61" i="69" s="1"/>
  <c r="U32" i="69"/>
  <c r="U61" i="69" s="1"/>
  <c r="AH32" i="69"/>
  <c r="AH61" i="69" s="1"/>
  <c r="G32" i="69"/>
  <c r="G61" i="69" s="1"/>
  <c r="AM32" i="69"/>
  <c r="AM61" i="69" s="1"/>
  <c r="AQ32" i="69"/>
  <c r="AQ61" i="69" s="1"/>
  <c r="AE32" i="69"/>
  <c r="AE61" i="69" s="1"/>
  <c r="O32" i="69"/>
  <c r="O61" i="69" s="1"/>
  <c r="Q32" i="69"/>
  <c r="Q61" i="69" s="1"/>
  <c r="AN32" i="69"/>
  <c r="AN61" i="69" s="1"/>
  <c r="AA32" i="69"/>
  <c r="AA61" i="69" s="1"/>
  <c r="J32" i="69"/>
  <c r="J61" i="69" s="1"/>
  <c r="X32" i="69"/>
  <c r="X61" i="69" s="1"/>
  <c r="AK32" i="69"/>
  <c r="AK61" i="69" s="1"/>
  <c r="AD32" i="69"/>
  <c r="AD61" i="69" s="1"/>
  <c r="E32" i="69"/>
  <c r="E61" i="69" s="1"/>
  <c r="AP32" i="69"/>
  <c r="AP61" i="69" s="1"/>
  <c r="Y32" i="69"/>
  <c r="Y61" i="69" s="1"/>
  <c r="AB32" i="69"/>
  <c r="AB61" i="69" s="1"/>
  <c r="H32" i="69"/>
  <c r="H61" i="69" s="1"/>
  <c r="R23" i="67"/>
  <c r="R59" i="67" s="1"/>
  <c r="AQ23" i="67"/>
  <c r="AQ59" i="67" s="1"/>
  <c r="AJ23" i="67"/>
  <c r="AJ59" i="67" s="1"/>
  <c r="AL23" i="67"/>
  <c r="AL59" i="67" s="1"/>
  <c r="AN23" i="67"/>
  <c r="AN59" i="67" s="1"/>
  <c r="Z23" i="67"/>
  <c r="Z59" i="67" s="1"/>
  <c r="G23" i="67"/>
  <c r="G59" i="67" s="1"/>
  <c r="I23" i="67"/>
  <c r="I59" i="67" s="1"/>
  <c r="L23" i="67"/>
  <c r="L59" i="67" s="1"/>
  <c r="AF23" i="67"/>
  <c r="AF59" i="67" s="1"/>
  <c r="AH23" i="67"/>
  <c r="AH59" i="67" s="1"/>
  <c r="P23" i="67"/>
  <c r="P59" i="67" s="1"/>
  <c r="S23" i="67"/>
  <c r="S59" i="67" s="1"/>
  <c r="U23" i="67"/>
  <c r="U59" i="67" s="1"/>
  <c r="D23" i="67"/>
  <c r="D59" i="67" s="1"/>
  <c r="AP23" i="67"/>
  <c r="AP59" i="67" s="1"/>
  <c r="Y23" i="67"/>
  <c r="Y59" i="67" s="1"/>
  <c r="AB23" i="67"/>
  <c r="AB59" i="67" s="1"/>
  <c r="AD23" i="67"/>
  <c r="AD59" i="67" s="1"/>
  <c r="AO23" i="67"/>
  <c r="AO59" i="67" s="1"/>
  <c r="F23" i="67"/>
  <c r="F59" i="67" s="1"/>
  <c r="AI23" i="67"/>
  <c r="AI59" i="67" s="1"/>
  <c r="AK23" i="67"/>
  <c r="AK59" i="67" s="1"/>
  <c r="AM23" i="67"/>
  <c r="AM59" i="67" s="1"/>
  <c r="E23" i="67"/>
  <c r="E59" i="67" s="1"/>
  <c r="O23" i="67"/>
  <c r="O59" i="67" s="1"/>
  <c r="H23" i="67"/>
  <c r="H59" i="67" s="1"/>
  <c r="K23" i="67"/>
  <c r="K59" i="67" s="1"/>
  <c r="M23" i="67"/>
  <c r="M59" i="67" s="1"/>
  <c r="N23" i="67"/>
  <c r="N59" i="67" s="1"/>
  <c r="C59" i="67"/>
  <c r="X23" i="67"/>
  <c r="X59" i="67" s="1"/>
  <c r="Q23" i="67"/>
  <c r="Q59" i="67" s="1"/>
  <c r="T23" i="67"/>
  <c r="T59" i="67" s="1"/>
  <c r="V23" i="67"/>
  <c r="V59" i="67" s="1"/>
  <c r="W23" i="67"/>
  <c r="W59" i="67" s="1"/>
  <c r="J23" i="67"/>
  <c r="J59" i="67" s="1"/>
  <c r="AG23" i="67"/>
  <c r="AG59" i="67" s="1"/>
  <c r="AA23" i="67"/>
  <c r="AA59" i="67" s="1"/>
  <c r="AC23" i="67"/>
  <c r="AC59" i="67" s="1"/>
  <c r="AE23" i="67"/>
  <c r="AE59" i="67" s="1"/>
  <c r="AD68" i="68"/>
  <c r="E68" i="68"/>
  <c r="R68" i="68"/>
  <c r="Q68" i="68"/>
  <c r="U68" i="68"/>
  <c r="AB27" i="70"/>
  <c r="AB62" i="70" s="1"/>
  <c r="S27" i="70"/>
  <c r="S62" i="70" s="1"/>
  <c r="K27" i="70"/>
  <c r="K62" i="70" s="1"/>
  <c r="O27" i="70"/>
  <c r="O62" i="70" s="1"/>
  <c r="G27" i="70"/>
  <c r="G62" i="70" s="1"/>
  <c r="AJ27" i="70"/>
  <c r="AJ62" i="70" s="1"/>
  <c r="AD27" i="70"/>
  <c r="AD62" i="70" s="1"/>
  <c r="V27" i="70"/>
  <c r="V62" i="70" s="1"/>
  <c r="Z27" i="70"/>
  <c r="Z62" i="70" s="1"/>
  <c r="AL27" i="70"/>
  <c r="AL62" i="70" s="1"/>
  <c r="I27" i="70"/>
  <c r="I62" i="70" s="1"/>
  <c r="AN27" i="70"/>
  <c r="AN62" i="70" s="1"/>
  <c r="AF27" i="70"/>
  <c r="AF62" i="70" s="1"/>
  <c r="AK27" i="70"/>
  <c r="AK62" i="70" s="1"/>
  <c r="N27" i="70"/>
  <c r="N62" i="70" s="1"/>
  <c r="Q27" i="70"/>
  <c r="Q62" i="70" s="1"/>
  <c r="J27" i="70"/>
  <c r="J62" i="70" s="1"/>
  <c r="AQ27" i="70"/>
  <c r="AQ62" i="70" s="1"/>
  <c r="X27" i="70"/>
  <c r="X62" i="70" s="1"/>
  <c r="AM27" i="70"/>
  <c r="AM62" i="70" s="1"/>
  <c r="Y27" i="70"/>
  <c r="Y62" i="70" s="1"/>
  <c r="U27" i="70"/>
  <c r="U62" i="70" s="1"/>
  <c r="M27" i="70"/>
  <c r="M62" i="70" s="1"/>
  <c r="AA27" i="70"/>
  <c r="AA62" i="70" s="1"/>
  <c r="P27" i="70"/>
  <c r="P62" i="70" s="1"/>
  <c r="C62" i="70"/>
  <c r="AG27" i="70"/>
  <c r="AG62" i="70" s="1"/>
  <c r="AE27" i="70"/>
  <c r="AE62" i="70" s="1"/>
  <c r="W27" i="70"/>
  <c r="W62" i="70" s="1"/>
  <c r="AC27" i="70"/>
  <c r="AC62" i="70" s="1"/>
  <c r="R27" i="70"/>
  <c r="R62" i="70" s="1"/>
  <c r="L27" i="70"/>
  <c r="L62" i="70" s="1"/>
  <c r="AO27" i="70"/>
  <c r="AO62" i="70" s="1"/>
  <c r="AP27" i="70"/>
  <c r="AP62" i="70" s="1"/>
  <c r="AH27" i="70"/>
  <c r="AH62" i="70" s="1"/>
  <c r="F27" i="70"/>
  <c r="F62" i="70" s="1"/>
  <c r="T27" i="70"/>
  <c r="T62" i="70" s="1"/>
  <c r="H27" i="70"/>
  <c r="H62" i="70" s="1"/>
  <c r="D27" i="70"/>
  <c r="D62" i="70" s="1"/>
  <c r="E27" i="70"/>
  <c r="E62" i="70" s="1"/>
  <c r="AI27" i="70"/>
  <c r="AI62" i="70" s="1"/>
  <c r="F10" i="71"/>
  <c r="F54" i="71" s="1"/>
  <c r="AE10" i="71"/>
  <c r="AE54" i="71" s="1"/>
  <c r="Q10" i="71"/>
  <c r="Q54" i="71" s="1"/>
  <c r="S10" i="71"/>
  <c r="S54" i="71" s="1"/>
  <c r="Z10" i="71"/>
  <c r="Z54" i="71" s="1"/>
  <c r="O10" i="71"/>
  <c r="O54" i="71" s="1"/>
  <c r="I10" i="71"/>
  <c r="I54" i="71" s="1"/>
  <c r="AI10" i="71"/>
  <c r="AI54" i="71" s="1"/>
  <c r="K10" i="71"/>
  <c r="K54" i="71" s="1"/>
  <c r="N10" i="71"/>
  <c r="N54" i="71" s="1"/>
  <c r="H10" i="71"/>
  <c r="H54" i="71" s="1"/>
  <c r="AO10" i="71"/>
  <c r="AO54" i="71" s="1"/>
  <c r="E10" i="71"/>
  <c r="E54" i="71" s="1"/>
  <c r="AB10" i="71"/>
  <c r="AB54" i="71" s="1"/>
  <c r="V10" i="71"/>
  <c r="V54" i="71" s="1"/>
  <c r="P10" i="71"/>
  <c r="P54" i="71" s="1"/>
  <c r="M10" i="71"/>
  <c r="M54" i="71" s="1"/>
  <c r="U10" i="71"/>
  <c r="U54" i="71" s="1"/>
  <c r="AQ10" i="71"/>
  <c r="AQ54" i="71" s="1"/>
  <c r="AL10" i="71"/>
  <c r="AL54" i="71" s="1"/>
  <c r="AG10" i="71"/>
  <c r="AG54" i="71" s="1"/>
  <c r="AP10" i="71"/>
  <c r="AP54" i="71" s="1"/>
  <c r="G10" i="71"/>
  <c r="G54" i="71" s="1"/>
  <c r="AC10" i="71"/>
  <c r="AC54" i="71" s="1"/>
  <c r="L10" i="71"/>
  <c r="L54" i="71" s="1"/>
  <c r="W10" i="71"/>
  <c r="W54" i="71" s="1"/>
  <c r="R10" i="71"/>
  <c r="R54" i="71" s="1"/>
  <c r="AA10" i="71"/>
  <c r="AA54" i="71" s="1"/>
  <c r="AM10" i="71"/>
  <c r="AM54" i="71" s="1"/>
  <c r="AH10" i="71"/>
  <c r="AH54" i="71" s="1"/>
  <c r="D10" i="71"/>
  <c r="D54" i="71" s="1"/>
  <c r="X10" i="71"/>
  <c r="X54" i="71" s="1"/>
  <c r="T10" i="71"/>
  <c r="T54" i="71" s="1"/>
  <c r="AF10" i="71"/>
  <c r="AF54" i="71" s="1"/>
  <c r="AJ10" i="71"/>
  <c r="AJ54" i="71" s="1"/>
  <c r="C54" i="71"/>
  <c r="AN10" i="71"/>
  <c r="AN54" i="71" s="1"/>
  <c r="AK10" i="71"/>
  <c r="AK54" i="71" s="1"/>
  <c r="AD10" i="71"/>
  <c r="AD54" i="71" s="1"/>
  <c r="Y10" i="71"/>
  <c r="Y54" i="71" s="1"/>
  <c r="J10" i="71"/>
  <c r="J54" i="71" s="1"/>
  <c r="E27" i="69"/>
  <c r="E62" i="69" s="1"/>
  <c r="AI27" i="69"/>
  <c r="AI62" i="69" s="1"/>
  <c r="W27" i="69"/>
  <c r="W62" i="69" s="1"/>
  <c r="AM27" i="69"/>
  <c r="AM62" i="69" s="1"/>
  <c r="G27" i="69"/>
  <c r="G62" i="69" s="1"/>
  <c r="O27" i="69"/>
  <c r="O62" i="69" s="1"/>
  <c r="I27" i="69"/>
  <c r="I62" i="69" s="1"/>
  <c r="AJ27" i="69"/>
  <c r="AJ62" i="69" s="1"/>
  <c r="P27" i="69"/>
  <c r="P62" i="69" s="1"/>
  <c r="R27" i="69"/>
  <c r="R62" i="69" s="1"/>
  <c r="F27" i="69"/>
  <c r="F62" i="69" s="1"/>
  <c r="AG27" i="69"/>
  <c r="AG62" i="69" s="1"/>
  <c r="AF27" i="69"/>
  <c r="AF62" i="69" s="1"/>
  <c r="L27" i="69"/>
  <c r="L62" i="69" s="1"/>
  <c r="AN27" i="69"/>
  <c r="AN62" i="69" s="1"/>
  <c r="N27" i="69"/>
  <c r="N62" i="69" s="1"/>
  <c r="AP27" i="69"/>
  <c r="AP62" i="69" s="1"/>
  <c r="J27" i="69"/>
  <c r="J62" i="69" s="1"/>
  <c r="Y27" i="69"/>
  <c r="Y62" i="69" s="1"/>
  <c r="AC27" i="69"/>
  <c r="AC62" i="69" s="1"/>
  <c r="V27" i="69"/>
  <c r="V62" i="69" s="1"/>
  <c r="H27" i="69"/>
  <c r="H62" i="69" s="1"/>
  <c r="U27" i="69"/>
  <c r="U62" i="69" s="1"/>
  <c r="AK27" i="69"/>
  <c r="AK62" i="69" s="1"/>
  <c r="AE27" i="69"/>
  <c r="AE62" i="69" s="1"/>
  <c r="AL27" i="69"/>
  <c r="AL62" i="69" s="1"/>
  <c r="Z27" i="69"/>
  <c r="Z62" i="69" s="1"/>
  <c r="K27" i="69"/>
  <c r="K62" i="69" s="1"/>
  <c r="AA27" i="69"/>
  <c r="AA62" i="69" s="1"/>
  <c r="AQ27" i="69"/>
  <c r="AQ62" i="69" s="1"/>
  <c r="X27" i="69"/>
  <c r="X62" i="69" s="1"/>
  <c r="S27" i="69"/>
  <c r="S62" i="69" s="1"/>
  <c r="Q27" i="69"/>
  <c r="Q62" i="69" s="1"/>
  <c r="C62" i="69"/>
  <c r="T27" i="69"/>
  <c r="T62" i="69" s="1"/>
  <c r="AH27" i="69"/>
  <c r="AH62" i="69" s="1"/>
  <c r="D27" i="69"/>
  <c r="D62" i="69" s="1"/>
  <c r="M27" i="69"/>
  <c r="M62" i="69" s="1"/>
  <c r="AB27" i="69"/>
  <c r="AB62" i="69" s="1"/>
  <c r="AD27" i="69"/>
  <c r="AD62" i="69" s="1"/>
  <c r="AO27" i="69"/>
  <c r="AO62" i="69" s="1"/>
  <c r="AL3" i="67"/>
  <c r="AL51" i="67" s="1"/>
  <c r="AC3" i="67"/>
  <c r="AC51" i="67" s="1"/>
  <c r="AJ3" i="67"/>
  <c r="AJ51" i="67" s="1"/>
  <c r="AB3" i="67"/>
  <c r="AB51" i="67" s="1"/>
  <c r="AF3" i="67"/>
  <c r="AF51" i="67" s="1"/>
  <c r="V3" i="67"/>
  <c r="V51" i="67" s="1"/>
  <c r="L3" i="67"/>
  <c r="L51" i="67" s="1"/>
  <c r="AN3" i="67"/>
  <c r="AN51" i="67" s="1"/>
  <c r="G3" i="67"/>
  <c r="G51" i="67" s="1"/>
  <c r="AM3" i="67"/>
  <c r="AM51" i="67" s="1"/>
  <c r="M3" i="67"/>
  <c r="M51" i="67" s="1"/>
  <c r="AO3" i="67"/>
  <c r="AO51" i="67" s="1"/>
  <c r="AG3" i="67"/>
  <c r="AG51" i="67" s="1"/>
  <c r="P3" i="67"/>
  <c r="P51" i="67" s="1"/>
  <c r="J3" i="67"/>
  <c r="J51" i="67" s="1"/>
  <c r="Z3" i="67"/>
  <c r="Z51" i="67" s="1"/>
  <c r="E3" i="67"/>
  <c r="E51" i="67" s="1"/>
  <c r="I3" i="67"/>
  <c r="I51" i="67" s="1"/>
  <c r="H3" i="67"/>
  <c r="H51" i="67" s="1"/>
  <c r="C51" i="67"/>
  <c r="Y3" i="67"/>
  <c r="Y51" i="67" s="1"/>
  <c r="W3" i="67"/>
  <c r="W51" i="67" s="1"/>
  <c r="AK3" i="67"/>
  <c r="AK51" i="67" s="1"/>
  <c r="R3" i="67"/>
  <c r="R51" i="67" s="1"/>
  <c r="U3" i="67"/>
  <c r="U51" i="67" s="1"/>
  <c r="K3" i="67"/>
  <c r="K51" i="67" s="1"/>
  <c r="F3" i="67"/>
  <c r="F51" i="67" s="1"/>
  <c r="AH3" i="67"/>
  <c r="AH51" i="67" s="1"/>
  <c r="AI3" i="67"/>
  <c r="AI51" i="67" s="1"/>
  <c r="O3" i="67"/>
  <c r="O51" i="67" s="1"/>
  <c r="AE3" i="67"/>
  <c r="AE51" i="67" s="1"/>
  <c r="N3" i="67"/>
  <c r="N51" i="67" s="1"/>
  <c r="AQ3" i="67"/>
  <c r="AQ51" i="67" s="1"/>
  <c r="D3" i="67"/>
  <c r="D51" i="67" s="1"/>
  <c r="AA3" i="67"/>
  <c r="AA51" i="67" s="1"/>
  <c r="AP3" i="67"/>
  <c r="AP51" i="67" s="1"/>
  <c r="AD3" i="67"/>
  <c r="AD51" i="67" s="1"/>
  <c r="T3" i="67"/>
  <c r="T51" i="67" s="1"/>
  <c r="X3" i="67"/>
  <c r="X51" i="67" s="1"/>
  <c r="Q3" i="67"/>
  <c r="Q51" i="67" s="1"/>
  <c r="S3" i="67"/>
  <c r="S51" i="67" s="1"/>
  <c r="AN33" i="66"/>
  <c r="AN69" i="66" s="1"/>
  <c r="O33" i="66"/>
  <c r="O69" i="66" s="1"/>
  <c r="AH33" i="66"/>
  <c r="AH69" i="66" s="1"/>
  <c r="AA33" i="66"/>
  <c r="AA69" i="66" s="1"/>
  <c r="AL33" i="66"/>
  <c r="AL69" i="66" s="1"/>
  <c r="L33" i="66"/>
  <c r="L69" i="66" s="1"/>
  <c r="D33" i="66"/>
  <c r="D69" i="66" s="1"/>
  <c r="X33" i="66"/>
  <c r="X69" i="66" s="1"/>
  <c r="AQ33" i="66"/>
  <c r="AQ69" i="66" s="1"/>
  <c r="AK33" i="66"/>
  <c r="AK69" i="66" s="1"/>
  <c r="AM33" i="66"/>
  <c r="AM69" i="66" s="1"/>
  <c r="AB33" i="66"/>
  <c r="AB69" i="66" s="1"/>
  <c r="N33" i="66"/>
  <c r="N69" i="66" s="1"/>
  <c r="AP33" i="66"/>
  <c r="AP69" i="66" s="1"/>
  <c r="Q33" i="66"/>
  <c r="Q69" i="66" s="1"/>
  <c r="U33" i="66"/>
  <c r="U69" i="66" s="1"/>
  <c r="AJ33" i="66"/>
  <c r="AJ69" i="66" s="1"/>
  <c r="W33" i="66"/>
  <c r="W69" i="66" s="1"/>
  <c r="C69" i="66"/>
  <c r="Z33" i="66"/>
  <c r="Z69" i="66" s="1"/>
  <c r="J33" i="66"/>
  <c r="J69" i="66" s="1"/>
  <c r="M33" i="66"/>
  <c r="M69" i="66" s="1"/>
  <c r="AF33" i="66"/>
  <c r="AF69" i="66" s="1"/>
  <c r="G33" i="66"/>
  <c r="G69" i="66" s="1"/>
  <c r="AI33" i="66"/>
  <c r="AI69" i="66" s="1"/>
  <c r="S33" i="66"/>
  <c r="S69" i="66" s="1"/>
  <c r="AE33" i="66"/>
  <c r="AE69" i="66" s="1"/>
  <c r="F33" i="66"/>
  <c r="F69" i="66" s="1"/>
  <c r="Y33" i="66"/>
  <c r="Y69" i="66" s="1"/>
  <c r="R33" i="66"/>
  <c r="R69" i="66" s="1"/>
  <c r="AD33" i="66"/>
  <c r="AD69" i="66" s="1"/>
  <c r="AG33" i="66"/>
  <c r="AG69" i="66" s="1"/>
  <c r="P33" i="66"/>
  <c r="P69" i="66" s="1"/>
  <c r="H33" i="66"/>
  <c r="H69" i="66" s="1"/>
  <c r="E33" i="66"/>
  <c r="E69" i="66" s="1"/>
  <c r="I33" i="66"/>
  <c r="I69" i="66" s="1"/>
  <c r="T33" i="66"/>
  <c r="T69" i="66" s="1"/>
  <c r="K33" i="66"/>
  <c r="K69" i="66" s="1"/>
  <c r="V33" i="66"/>
  <c r="V69" i="66" s="1"/>
  <c r="AC33" i="66"/>
  <c r="AC69" i="66" s="1"/>
  <c r="AO33" i="66"/>
  <c r="AO69" i="66" s="1"/>
  <c r="AF39" i="69"/>
  <c r="AF73" i="69" s="1"/>
  <c r="E39" i="69"/>
  <c r="E73" i="69" s="1"/>
  <c r="AB39" i="69"/>
  <c r="AB73" i="69" s="1"/>
  <c r="F39" i="69"/>
  <c r="F73" i="69" s="1"/>
  <c r="M39" i="69"/>
  <c r="M73" i="69" s="1"/>
  <c r="R39" i="69"/>
  <c r="R73" i="69" s="1"/>
  <c r="U39" i="69"/>
  <c r="U73" i="69" s="1"/>
  <c r="L39" i="69"/>
  <c r="L73" i="69" s="1"/>
  <c r="C73" i="69"/>
  <c r="V39" i="69"/>
  <c r="V73" i="69" s="1"/>
  <c r="AA39" i="69"/>
  <c r="AA73" i="69" s="1"/>
  <c r="AK39" i="69"/>
  <c r="AK73" i="69" s="1"/>
  <c r="O39" i="69"/>
  <c r="O73" i="69" s="1"/>
  <c r="P39" i="69"/>
  <c r="P73" i="69" s="1"/>
  <c r="AH39" i="69"/>
  <c r="AH73" i="69" s="1"/>
  <c r="AQ39" i="69"/>
  <c r="AQ73" i="69" s="1"/>
  <c r="I39" i="69"/>
  <c r="I73" i="69" s="1"/>
  <c r="AE39" i="69"/>
  <c r="AE73" i="69" s="1"/>
  <c r="AD39" i="69"/>
  <c r="AD73" i="69" s="1"/>
  <c r="AC39" i="69"/>
  <c r="AC73" i="69" s="1"/>
  <c r="N39" i="69"/>
  <c r="N73" i="69" s="1"/>
  <c r="Y39" i="69"/>
  <c r="Y73" i="69" s="1"/>
  <c r="AL39" i="69"/>
  <c r="AL73" i="69" s="1"/>
  <c r="D39" i="69"/>
  <c r="D73" i="69" s="1"/>
  <c r="AJ39" i="69"/>
  <c r="AJ73" i="69" s="1"/>
  <c r="X39" i="69"/>
  <c r="X73" i="69" s="1"/>
  <c r="AO39" i="69"/>
  <c r="AO73" i="69" s="1"/>
  <c r="AM39" i="69"/>
  <c r="AM73" i="69" s="1"/>
  <c r="J39" i="69"/>
  <c r="J73" i="69" s="1"/>
  <c r="Q39" i="69"/>
  <c r="Q73" i="69" s="1"/>
  <c r="G39" i="69"/>
  <c r="G73" i="69" s="1"/>
  <c r="K39" i="69"/>
  <c r="K73" i="69" s="1"/>
  <c r="AI39" i="69"/>
  <c r="AI73" i="69" s="1"/>
  <c r="AP39" i="69"/>
  <c r="AP73" i="69" s="1"/>
  <c r="AN39" i="69"/>
  <c r="AN73" i="69" s="1"/>
  <c r="H39" i="69"/>
  <c r="H73" i="69" s="1"/>
  <c r="S39" i="69"/>
  <c r="S73" i="69" s="1"/>
  <c r="Z39" i="69"/>
  <c r="Z73" i="69" s="1"/>
  <c r="AG39" i="69"/>
  <c r="AG73" i="69" s="1"/>
  <c r="T39" i="69"/>
  <c r="T73" i="69" s="1"/>
  <c r="W39" i="69"/>
  <c r="W73" i="69" s="1"/>
  <c r="R54" i="68"/>
  <c r="AB54" i="68"/>
  <c r="L54" i="68"/>
  <c r="AK54" i="68"/>
  <c r="AM54" i="68"/>
  <c r="AI32" i="66"/>
  <c r="AI61" i="66" s="1"/>
  <c r="G32" i="66"/>
  <c r="G61" i="66" s="1"/>
  <c r="I32" i="66"/>
  <c r="I61" i="66" s="1"/>
  <c r="L32" i="66"/>
  <c r="L61" i="66" s="1"/>
  <c r="AO32" i="66"/>
  <c r="AO61" i="66" s="1"/>
  <c r="AP32" i="66"/>
  <c r="AP61" i="66" s="1"/>
  <c r="AQ32" i="66"/>
  <c r="AQ61" i="66" s="1"/>
  <c r="P32" i="66"/>
  <c r="P61" i="66" s="1"/>
  <c r="R32" i="66"/>
  <c r="R61" i="66" s="1"/>
  <c r="U32" i="66"/>
  <c r="U61" i="66" s="1"/>
  <c r="AE32" i="66"/>
  <c r="AE61" i="66" s="1"/>
  <c r="F32" i="66"/>
  <c r="F61" i="66" s="1"/>
  <c r="Y32" i="66"/>
  <c r="Y61" i="66" s="1"/>
  <c r="AB32" i="66"/>
  <c r="AB61" i="66" s="1"/>
  <c r="AD32" i="66"/>
  <c r="AD61" i="66" s="1"/>
  <c r="AN32" i="66"/>
  <c r="AN61" i="66" s="1"/>
  <c r="Z32" i="66"/>
  <c r="Z61" i="66" s="1"/>
  <c r="O32" i="66"/>
  <c r="O61" i="66" s="1"/>
  <c r="AH32" i="66"/>
  <c r="AH61" i="66" s="1"/>
  <c r="AK32" i="66"/>
  <c r="AK61" i="66" s="1"/>
  <c r="AM32" i="66"/>
  <c r="AM61" i="66" s="1"/>
  <c r="D32" i="66"/>
  <c r="D61" i="66" s="1"/>
  <c r="X32" i="66"/>
  <c r="X61" i="66" s="1"/>
  <c r="H32" i="66"/>
  <c r="H61" i="66" s="1"/>
  <c r="J32" i="66"/>
  <c r="J61" i="66" s="1"/>
  <c r="E32" i="66"/>
  <c r="E61" i="66" s="1"/>
  <c r="M32" i="66"/>
  <c r="M61" i="66" s="1"/>
  <c r="AC32" i="66"/>
  <c r="AC61" i="66" s="1"/>
  <c r="K32" i="66"/>
  <c r="K61" i="66" s="1"/>
  <c r="AG32" i="66"/>
  <c r="AG61" i="66" s="1"/>
  <c r="Q32" i="66"/>
  <c r="Q61" i="66" s="1"/>
  <c r="T32" i="66"/>
  <c r="T61" i="66" s="1"/>
  <c r="N32" i="66"/>
  <c r="N61" i="66" s="1"/>
  <c r="V32" i="66"/>
  <c r="V61" i="66" s="1"/>
  <c r="S32" i="66"/>
  <c r="S61" i="66" s="1"/>
  <c r="AA32" i="66"/>
  <c r="AA61" i="66" s="1"/>
  <c r="C61" i="66"/>
  <c r="AJ32" i="66"/>
  <c r="AJ61" i="66" s="1"/>
  <c r="AL32" i="66"/>
  <c r="AL61" i="66" s="1"/>
  <c r="AF32" i="66"/>
  <c r="AF61" i="66" s="1"/>
  <c r="W32" i="66"/>
  <c r="W61" i="66" s="1"/>
  <c r="J55" i="68"/>
  <c r="L55" i="68"/>
  <c r="E55" i="68"/>
  <c r="Y55" i="68"/>
  <c r="AA55" i="68"/>
  <c r="S55" i="68"/>
  <c r="U55" i="68"/>
  <c r="O55" i="68"/>
  <c r="AH55" i="68"/>
  <c r="AJ55" i="68"/>
  <c r="F55" i="68"/>
  <c r="AB55" i="68"/>
  <c r="AE55" i="68"/>
  <c r="X55" i="68"/>
  <c r="AQ55" i="68"/>
  <c r="AI55" i="68"/>
  <c r="N55" i="68"/>
  <c r="AK55" i="68"/>
  <c r="AN55" i="68"/>
  <c r="AG55" i="68"/>
  <c r="H55" i="68"/>
  <c r="AD55" i="68"/>
  <c r="T55" i="68"/>
  <c r="W55" i="68"/>
  <c r="D55" i="68"/>
  <c r="Q55" i="68"/>
  <c r="K55" i="68"/>
  <c r="P55" i="68"/>
  <c r="AC55" i="68"/>
  <c r="I55" i="68"/>
  <c r="M55" i="68"/>
  <c r="AF55" i="68"/>
  <c r="V55" i="68"/>
  <c r="AO55" i="68"/>
  <c r="AL55" i="68"/>
  <c r="C55" i="68"/>
  <c r="AM55" i="68"/>
  <c r="AP55" i="68"/>
  <c r="G55" i="68"/>
  <c r="R55" i="68"/>
  <c r="Z55" i="68"/>
  <c r="AO14" i="67"/>
  <c r="AO55" i="67" s="1"/>
  <c r="AF14" i="67"/>
  <c r="AF55" i="67" s="1"/>
  <c r="AJ14" i="67"/>
  <c r="AJ55" i="67" s="1"/>
  <c r="AL14" i="67"/>
  <c r="AL55" i="67" s="1"/>
  <c r="AN14" i="67"/>
  <c r="AN55" i="67" s="1"/>
  <c r="G14" i="67"/>
  <c r="G55" i="67" s="1"/>
  <c r="AQ14" i="67"/>
  <c r="AQ55" i="67" s="1"/>
  <c r="E14" i="67"/>
  <c r="E55" i="67" s="1"/>
  <c r="H14" i="67"/>
  <c r="H55" i="67" s="1"/>
  <c r="K14" i="67"/>
  <c r="K55" i="67" s="1"/>
  <c r="P14" i="67"/>
  <c r="P55" i="67" s="1"/>
  <c r="M14" i="67"/>
  <c r="M55" i="67" s="1"/>
  <c r="O14" i="67"/>
  <c r="O55" i="67" s="1"/>
  <c r="S14" i="67"/>
  <c r="S55" i="67" s="1"/>
  <c r="U14" i="67"/>
  <c r="U55" i="67" s="1"/>
  <c r="Z14" i="67"/>
  <c r="Z55" i="67" s="1"/>
  <c r="W14" i="67"/>
  <c r="W55" i="67" s="1"/>
  <c r="AA14" i="67"/>
  <c r="AA55" i="67" s="1"/>
  <c r="AC14" i="67"/>
  <c r="AC55" i="67" s="1"/>
  <c r="AE14" i="67"/>
  <c r="AE55" i="67" s="1"/>
  <c r="I14" i="67"/>
  <c r="I55" i="67" s="1"/>
  <c r="AI14" i="67"/>
  <c r="AI55" i="67" s="1"/>
  <c r="AH14" i="67"/>
  <c r="AH55" i="67" s="1"/>
  <c r="AK14" i="67"/>
  <c r="AK55" i="67" s="1"/>
  <c r="AM14" i="67"/>
  <c r="AM55" i="67" s="1"/>
  <c r="AP14" i="67"/>
  <c r="AP55" i="67" s="1"/>
  <c r="Q14" i="67"/>
  <c r="Q55" i="67" s="1"/>
  <c r="C55" i="67"/>
  <c r="D14" i="67"/>
  <c r="D55" i="67" s="1"/>
  <c r="F14" i="67"/>
  <c r="F55" i="67" s="1"/>
  <c r="J14" i="67"/>
  <c r="J55" i="67" s="1"/>
  <c r="Y14" i="67"/>
  <c r="Y55" i="67" s="1"/>
  <c r="L14" i="67"/>
  <c r="L55" i="67" s="1"/>
  <c r="N14" i="67"/>
  <c r="N55" i="67" s="1"/>
  <c r="R14" i="67"/>
  <c r="R55" i="67" s="1"/>
  <c r="T14" i="67"/>
  <c r="T55" i="67" s="1"/>
  <c r="AG14" i="67"/>
  <c r="AG55" i="67" s="1"/>
  <c r="V14" i="67"/>
  <c r="V55" i="67" s="1"/>
  <c r="X14" i="67"/>
  <c r="X55" i="67" s="1"/>
  <c r="AB14" i="67"/>
  <c r="AB55" i="67" s="1"/>
  <c r="AD14" i="67"/>
  <c r="AD55" i="67" s="1"/>
  <c r="O42" i="66"/>
  <c r="O72" i="66" s="1"/>
  <c r="AF42" i="66"/>
  <c r="AF72" i="66" s="1"/>
  <c r="J42" i="66"/>
  <c r="J72" i="66" s="1"/>
  <c r="AI42" i="66"/>
  <c r="AI72" i="66" s="1"/>
  <c r="E42" i="66"/>
  <c r="E72" i="66" s="1"/>
  <c r="AG42" i="66"/>
  <c r="AG72" i="66" s="1"/>
  <c r="F42" i="66"/>
  <c r="F72" i="66" s="1"/>
  <c r="W42" i="66"/>
  <c r="W72" i="66" s="1"/>
  <c r="AN42" i="66"/>
  <c r="AN72" i="66" s="1"/>
  <c r="R42" i="66"/>
  <c r="R72" i="66" s="1"/>
  <c r="L42" i="66"/>
  <c r="L72" i="66" s="1"/>
  <c r="AK42" i="66"/>
  <c r="AK72" i="66" s="1"/>
  <c r="N42" i="66"/>
  <c r="N72" i="66" s="1"/>
  <c r="AE42" i="66"/>
  <c r="AE72" i="66" s="1"/>
  <c r="C72" i="66"/>
  <c r="Z42" i="66"/>
  <c r="Z72" i="66" s="1"/>
  <c r="M42" i="66"/>
  <c r="M72" i="66" s="1"/>
  <c r="V42" i="66"/>
  <c r="V72" i="66" s="1"/>
  <c r="AM42" i="66"/>
  <c r="AM72" i="66" s="1"/>
  <c r="I42" i="66"/>
  <c r="I72" i="66" s="1"/>
  <c r="AH42" i="66"/>
  <c r="AH72" i="66" s="1"/>
  <c r="T42" i="66"/>
  <c r="T72" i="66" s="1"/>
  <c r="AD42" i="66"/>
  <c r="AD72" i="66" s="1"/>
  <c r="D42" i="66"/>
  <c r="D72" i="66" s="1"/>
  <c r="Q42" i="66"/>
  <c r="Q72" i="66" s="1"/>
  <c r="AP42" i="66"/>
  <c r="AP72" i="66" s="1"/>
  <c r="U42" i="66"/>
  <c r="U72" i="66" s="1"/>
  <c r="AQ42" i="66"/>
  <c r="AQ72" i="66" s="1"/>
  <c r="P42" i="66"/>
  <c r="P72" i="66" s="1"/>
  <c r="S42" i="66"/>
  <c r="S72" i="66" s="1"/>
  <c r="AC42" i="66"/>
  <c r="AC72" i="66" s="1"/>
  <c r="AL42" i="66"/>
  <c r="AL72" i="66" s="1"/>
  <c r="H42" i="66"/>
  <c r="H72" i="66" s="1"/>
  <c r="Y42" i="66"/>
  <c r="Y72" i="66" s="1"/>
  <c r="K42" i="66"/>
  <c r="K72" i="66" s="1"/>
  <c r="AB42" i="66"/>
  <c r="AB72" i="66" s="1"/>
  <c r="G42" i="66"/>
  <c r="G72" i="66" s="1"/>
  <c r="X42" i="66"/>
  <c r="X72" i="66" s="1"/>
  <c r="AO42" i="66"/>
  <c r="AO72" i="66" s="1"/>
  <c r="AA42" i="66"/>
  <c r="AA72" i="66" s="1"/>
  <c r="AJ42" i="66"/>
  <c r="AJ72" i="66" s="1"/>
  <c r="P29" i="66"/>
  <c r="P64" i="66" s="1"/>
  <c r="AK29" i="66"/>
  <c r="AK64" i="66" s="1"/>
  <c r="O29" i="66"/>
  <c r="O64" i="66" s="1"/>
  <c r="AB29" i="66"/>
  <c r="AB64" i="66" s="1"/>
  <c r="G29" i="66"/>
  <c r="G64" i="66" s="1"/>
  <c r="AA29" i="66"/>
  <c r="AA64" i="66" s="1"/>
  <c r="Y29" i="66"/>
  <c r="Y64" i="66" s="1"/>
  <c r="H29" i="66"/>
  <c r="H64" i="66" s="1"/>
  <c r="AI29" i="66"/>
  <c r="AI64" i="66" s="1"/>
  <c r="T29" i="66"/>
  <c r="T64" i="66" s="1"/>
  <c r="W29" i="66"/>
  <c r="W64" i="66" s="1"/>
  <c r="AH29" i="66"/>
  <c r="AH64" i="66" s="1"/>
  <c r="AO29" i="66"/>
  <c r="AO64" i="66" s="1"/>
  <c r="AL29" i="66"/>
  <c r="AL64" i="66" s="1"/>
  <c r="F29" i="66"/>
  <c r="F64" i="66" s="1"/>
  <c r="S29" i="66"/>
  <c r="S64" i="66" s="1"/>
  <c r="AN29" i="66"/>
  <c r="AN64" i="66" s="1"/>
  <c r="E29" i="66"/>
  <c r="E64" i="66" s="1"/>
  <c r="AG29" i="66"/>
  <c r="AG64" i="66" s="1"/>
  <c r="J29" i="66"/>
  <c r="J64" i="66" s="1"/>
  <c r="I29" i="66"/>
  <c r="I64" i="66" s="1"/>
  <c r="V29" i="66"/>
  <c r="V64" i="66" s="1"/>
  <c r="Z29" i="66"/>
  <c r="Z64" i="66" s="1"/>
  <c r="AD29" i="66"/>
  <c r="AD64" i="66" s="1"/>
  <c r="X29" i="66"/>
  <c r="X64" i="66" s="1"/>
  <c r="AP29" i="66"/>
  <c r="AP64" i="66" s="1"/>
  <c r="AJ29" i="66"/>
  <c r="AJ64" i="66" s="1"/>
  <c r="K29" i="66"/>
  <c r="K64" i="66" s="1"/>
  <c r="M29" i="66"/>
  <c r="M64" i="66" s="1"/>
  <c r="AQ29" i="66"/>
  <c r="AQ64" i="66" s="1"/>
  <c r="Q29" i="66"/>
  <c r="Q64" i="66" s="1"/>
  <c r="AC29" i="66"/>
  <c r="AC64" i="66" s="1"/>
  <c r="D29" i="66"/>
  <c r="D64" i="66" s="1"/>
  <c r="AF29" i="66"/>
  <c r="AF64" i="66" s="1"/>
  <c r="U29" i="66"/>
  <c r="U64" i="66" s="1"/>
  <c r="R29" i="66"/>
  <c r="R64" i="66" s="1"/>
  <c r="C64" i="66"/>
  <c r="AE29" i="66"/>
  <c r="AE64" i="66" s="1"/>
  <c r="AM29" i="66"/>
  <c r="AM64" i="66" s="1"/>
  <c r="L29" i="66"/>
  <c r="L64" i="66" s="1"/>
  <c r="N29" i="66"/>
  <c r="N64" i="66" s="1"/>
  <c r="AG30" i="69"/>
  <c r="AG65" i="69" s="1"/>
  <c r="AB30" i="69"/>
  <c r="AB65" i="69" s="1"/>
  <c r="O30" i="69"/>
  <c r="O65" i="69" s="1"/>
  <c r="T30" i="69"/>
  <c r="T65" i="69" s="1"/>
  <c r="K30" i="69"/>
  <c r="K65" i="69" s="1"/>
  <c r="AO30" i="69"/>
  <c r="AO65" i="69" s="1"/>
  <c r="AK30" i="69"/>
  <c r="AK65" i="69" s="1"/>
  <c r="AC30" i="69"/>
  <c r="AC65" i="69" s="1"/>
  <c r="AE30" i="69"/>
  <c r="AE65" i="69" s="1"/>
  <c r="L30" i="69"/>
  <c r="L65" i="69" s="1"/>
  <c r="G30" i="69"/>
  <c r="G65" i="69" s="1"/>
  <c r="M30" i="69"/>
  <c r="M65" i="69" s="1"/>
  <c r="AM30" i="69"/>
  <c r="AM65" i="69" s="1"/>
  <c r="AP30" i="69"/>
  <c r="AP65" i="69" s="1"/>
  <c r="V30" i="69"/>
  <c r="V65" i="69" s="1"/>
  <c r="P30" i="69"/>
  <c r="P65" i="69" s="1"/>
  <c r="X30" i="69"/>
  <c r="X65" i="69" s="1"/>
  <c r="E30" i="69"/>
  <c r="E65" i="69" s="1"/>
  <c r="D30" i="69"/>
  <c r="D65" i="69" s="1"/>
  <c r="W30" i="69"/>
  <c r="W65" i="69" s="1"/>
  <c r="Z30" i="69"/>
  <c r="Z65" i="69" s="1"/>
  <c r="AJ30" i="69"/>
  <c r="AJ65" i="69" s="1"/>
  <c r="R30" i="69"/>
  <c r="R65" i="69" s="1"/>
  <c r="H30" i="69"/>
  <c r="H65" i="69" s="1"/>
  <c r="AH30" i="69"/>
  <c r="AH65" i="69" s="1"/>
  <c r="I30" i="69"/>
  <c r="I65" i="69" s="1"/>
  <c r="C65" i="69"/>
  <c r="N30" i="69"/>
  <c r="N65" i="69" s="1"/>
  <c r="AD30" i="69"/>
  <c r="AD65" i="69" s="1"/>
  <c r="U30" i="69"/>
  <c r="U65" i="69" s="1"/>
  <c r="AI30" i="69"/>
  <c r="AI65" i="69" s="1"/>
  <c r="Q30" i="69"/>
  <c r="Q65" i="69" s="1"/>
  <c r="J30" i="69"/>
  <c r="J65" i="69" s="1"/>
  <c r="AA30" i="69"/>
  <c r="AA65" i="69" s="1"/>
  <c r="AN30" i="69"/>
  <c r="AN65" i="69" s="1"/>
  <c r="AF30" i="69"/>
  <c r="AF65" i="69" s="1"/>
  <c r="Y30" i="69"/>
  <c r="Y65" i="69" s="1"/>
  <c r="S30" i="69"/>
  <c r="S65" i="69" s="1"/>
  <c r="AL30" i="69"/>
  <c r="AL65" i="69" s="1"/>
  <c r="F30" i="69"/>
  <c r="F65" i="69" s="1"/>
  <c r="AQ30" i="69"/>
  <c r="AQ65" i="69" s="1"/>
  <c r="AK10" i="67"/>
  <c r="AK54" i="67" s="1"/>
  <c r="AP10" i="67"/>
  <c r="AP54" i="67" s="1"/>
  <c r="O10" i="67"/>
  <c r="O54" i="67" s="1"/>
  <c r="R10" i="67"/>
  <c r="R54" i="67" s="1"/>
  <c r="AO10" i="67"/>
  <c r="AO54" i="67" s="1"/>
  <c r="AI10" i="67"/>
  <c r="AI54" i="67" s="1"/>
  <c r="N10" i="67"/>
  <c r="N54" i="67" s="1"/>
  <c r="AL10" i="67"/>
  <c r="AL54" i="67" s="1"/>
  <c r="AN10" i="67"/>
  <c r="AN54" i="67" s="1"/>
  <c r="U10" i="67"/>
  <c r="U54" i="67" s="1"/>
  <c r="AF10" i="67"/>
  <c r="AF54" i="67" s="1"/>
  <c r="Y10" i="67"/>
  <c r="Y54" i="67" s="1"/>
  <c r="AM10" i="67"/>
  <c r="AM54" i="67" s="1"/>
  <c r="AE10" i="67"/>
  <c r="AE54" i="67" s="1"/>
  <c r="AC10" i="67"/>
  <c r="AC54" i="67" s="1"/>
  <c r="L10" i="67"/>
  <c r="L54" i="67" s="1"/>
  <c r="AJ10" i="67"/>
  <c r="AJ54" i="67" s="1"/>
  <c r="D10" i="67"/>
  <c r="D54" i="67" s="1"/>
  <c r="H10" i="67"/>
  <c r="H54" i="67" s="1"/>
  <c r="X10" i="67"/>
  <c r="X54" i="67" s="1"/>
  <c r="S10" i="67"/>
  <c r="S54" i="67" s="1"/>
  <c r="Q10" i="67"/>
  <c r="Q54" i="67" s="1"/>
  <c r="AH10" i="67"/>
  <c r="AH54" i="67" s="1"/>
  <c r="AD10" i="67"/>
  <c r="AD54" i="67" s="1"/>
  <c r="Z10" i="67"/>
  <c r="Z54" i="67" s="1"/>
  <c r="F10" i="67"/>
  <c r="F54" i="67" s="1"/>
  <c r="J10" i="67"/>
  <c r="J54" i="67" s="1"/>
  <c r="K10" i="67"/>
  <c r="K54" i="67" s="1"/>
  <c r="P10" i="67"/>
  <c r="P54" i="67" s="1"/>
  <c r="T10" i="67"/>
  <c r="T54" i="67" s="1"/>
  <c r="V10" i="67"/>
  <c r="V54" i="67" s="1"/>
  <c r="AA10" i="67"/>
  <c r="AA54" i="67" s="1"/>
  <c r="W10" i="67"/>
  <c r="W54" i="67" s="1"/>
  <c r="G10" i="67"/>
  <c r="G54" i="67" s="1"/>
  <c r="E10" i="67"/>
  <c r="E54" i="67" s="1"/>
  <c r="AG10" i="67"/>
  <c r="AG54" i="67" s="1"/>
  <c r="AB10" i="67"/>
  <c r="AB54" i="67" s="1"/>
  <c r="M10" i="67"/>
  <c r="M54" i="67" s="1"/>
  <c r="AQ10" i="67"/>
  <c r="AQ54" i="67" s="1"/>
  <c r="I10" i="67"/>
  <c r="I54" i="67" s="1"/>
  <c r="C54" i="67"/>
  <c r="S69" i="68"/>
  <c r="V69" i="68"/>
  <c r="F69" i="68"/>
  <c r="U69" i="68"/>
  <c r="L69" i="68"/>
  <c r="I69" i="68"/>
  <c r="AB69" i="68"/>
  <c r="AE69" i="68"/>
  <c r="O69" i="68"/>
  <c r="Z69" i="68"/>
  <c r="H69" i="68"/>
  <c r="Q69" i="68"/>
  <c r="AK69" i="68"/>
  <c r="AN69" i="68"/>
  <c r="X69" i="68"/>
  <c r="AA69" i="68"/>
  <c r="Y69" i="68"/>
  <c r="K69" i="68"/>
  <c r="E69" i="68"/>
  <c r="AH69" i="68"/>
  <c r="G69" i="68"/>
  <c r="AG69" i="68"/>
  <c r="T69" i="68"/>
  <c r="N69" i="68"/>
  <c r="AQ69" i="68"/>
  <c r="AD69" i="68"/>
  <c r="C69" i="68"/>
  <c r="AL69" i="68"/>
  <c r="AF69" i="68"/>
  <c r="AM69" i="68"/>
  <c r="D69" i="68"/>
  <c r="J69" i="68"/>
  <c r="M69" i="68"/>
  <c r="AP69" i="68"/>
  <c r="R69" i="68"/>
  <c r="AJ69" i="68"/>
  <c r="AC69" i="68"/>
  <c r="W69" i="68"/>
  <c r="P69" i="68"/>
  <c r="AI69" i="68"/>
  <c r="AO69" i="68"/>
  <c r="L68" i="68"/>
  <c r="Z68" i="68"/>
  <c r="AM68" i="68"/>
  <c r="AL68" i="68"/>
  <c r="AB68" i="68"/>
  <c r="AK36" i="70"/>
  <c r="AK66" i="70" s="1"/>
  <c r="AO36" i="70"/>
  <c r="AO66" i="70" s="1"/>
  <c r="P36" i="70"/>
  <c r="P66" i="70" s="1"/>
  <c r="K36" i="70"/>
  <c r="K66" i="70" s="1"/>
  <c r="AD36" i="70"/>
  <c r="AD66" i="70" s="1"/>
  <c r="C66" i="70"/>
  <c r="AE36" i="70"/>
  <c r="AE66" i="70" s="1"/>
  <c r="O36" i="70"/>
  <c r="O66" i="70" s="1"/>
  <c r="AQ36" i="70"/>
  <c r="AQ66" i="70" s="1"/>
  <c r="AM36" i="70"/>
  <c r="AM66" i="70" s="1"/>
  <c r="J36" i="70"/>
  <c r="J66" i="70" s="1"/>
  <c r="E36" i="70"/>
  <c r="E66" i="70" s="1"/>
  <c r="AN36" i="70"/>
  <c r="AN66" i="70" s="1"/>
  <c r="X36" i="70"/>
  <c r="X66" i="70" s="1"/>
  <c r="I36" i="70"/>
  <c r="I66" i="70" s="1"/>
  <c r="S36" i="70"/>
  <c r="S66" i="70" s="1"/>
  <c r="L36" i="70"/>
  <c r="L66" i="70" s="1"/>
  <c r="AP36" i="70"/>
  <c r="AP66" i="70" s="1"/>
  <c r="Q36" i="70"/>
  <c r="Q66" i="70" s="1"/>
  <c r="V36" i="70"/>
  <c r="V66" i="70" s="1"/>
  <c r="G36" i="70"/>
  <c r="G66" i="70" s="1"/>
  <c r="T36" i="70"/>
  <c r="T66" i="70" s="1"/>
  <c r="N36" i="70"/>
  <c r="N66" i="70" s="1"/>
  <c r="Y36" i="70"/>
  <c r="Y66" i="70" s="1"/>
  <c r="Z36" i="70"/>
  <c r="Z66" i="70" s="1"/>
  <c r="W36" i="70"/>
  <c r="W66" i="70" s="1"/>
  <c r="AH36" i="70"/>
  <c r="AH66" i="70" s="1"/>
  <c r="AB36" i="70"/>
  <c r="AB66" i="70" s="1"/>
  <c r="AF36" i="70"/>
  <c r="AF66" i="70" s="1"/>
  <c r="R36" i="70"/>
  <c r="R66" i="70" s="1"/>
  <c r="AI36" i="70"/>
  <c r="AI66" i="70" s="1"/>
  <c r="M36" i="70"/>
  <c r="M66" i="70" s="1"/>
  <c r="D36" i="70"/>
  <c r="D66" i="70" s="1"/>
  <c r="AA36" i="70"/>
  <c r="AA66" i="70" s="1"/>
  <c r="H36" i="70"/>
  <c r="H66" i="70" s="1"/>
  <c r="U36" i="70"/>
  <c r="U66" i="70" s="1"/>
  <c r="F36" i="70"/>
  <c r="F66" i="70" s="1"/>
  <c r="AJ36" i="70"/>
  <c r="AJ66" i="70" s="1"/>
  <c r="AC36" i="70"/>
  <c r="AC66" i="70" s="1"/>
  <c r="AG36" i="70"/>
  <c r="AG66" i="70" s="1"/>
  <c r="AL36" i="70"/>
  <c r="AL66" i="70" s="1"/>
  <c r="P5" i="66"/>
  <c r="P53" i="66" s="1"/>
  <c r="I5" i="66"/>
  <c r="I53" i="66" s="1"/>
  <c r="K5" i="66"/>
  <c r="K53" i="66" s="1"/>
  <c r="D5" i="66"/>
  <c r="D53" i="66" s="1"/>
  <c r="AH5" i="66"/>
  <c r="AH53" i="66" s="1"/>
  <c r="AN5" i="66"/>
  <c r="AN53" i="66" s="1"/>
  <c r="J5" i="66"/>
  <c r="J53" i="66" s="1"/>
  <c r="U5" i="66"/>
  <c r="U53" i="66" s="1"/>
  <c r="O5" i="66"/>
  <c r="O53" i="66" s="1"/>
  <c r="G5" i="66"/>
  <c r="G53" i="66" s="1"/>
  <c r="S5" i="66"/>
  <c r="S53" i="66" s="1"/>
  <c r="AD5" i="66"/>
  <c r="AD53" i="66" s="1"/>
  <c r="Y5" i="66"/>
  <c r="Y53" i="66" s="1"/>
  <c r="AA5" i="66"/>
  <c r="AA53" i="66" s="1"/>
  <c r="Q5" i="66"/>
  <c r="Q53" i="66" s="1"/>
  <c r="AB5" i="66"/>
  <c r="AB53" i="66" s="1"/>
  <c r="AM5" i="66"/>
  <c r="AM53" i="66" s="1"/>
  <c r="AQ5" i="66"/>
  <c r="AQ53" i="66" s="1"/>
  <c r="X5" i="66"/>
  <c r="X53" i="66" s="1"/>
  <c r="AL5" i="66"/>
  <c r="AL53" i="66" s="1"/>
  <c r="AG5" i="66"/>
  <c r="AG53" i="66" s="1"/>
  <c r="Z5" i="66"/>
  <c r="Z53" i="66" s="1"/>
  <c r="AK5" i="66"/>
  <c r="AK53" i="66" s="1"/>
  <c r="M5" i="66"/>
  <c r="M53" i="66" s="1"/>
  <c r="E5" i="66"/>
  <c r="E53" i="66" s="1"/>
  <c r="C53" i="66"/>
  <c r="AI5" i="66"/>
  <c r="AI53" i="66" s="1"/>
  <c r="T5" i="66"/>
  <c r="T53" i="66" s="1"/>
  <c r="V5" i="66"/>
  <c r="V53" i="66" s="1"/>
  <c r="N5" i="66"/>
  <c r="N53" i="66" s="1"/>
  <c r="H5" i="66"/>
  <c r="H53" i="66" s="1"/>
  <c r="R5" i="66"/>
  <c r="R53" i="66" s="1"/>
  <c r="AC5" i="66"/>
  <c r="AC53" i="66" s="1"/>
  <c r="AE5" i="66"/>
  <c r="AE53" i="66" s="1"/>
  <c r="W5" i="66"/>
  <c r="W53" i="66" s="1"/>
  <c r="AO5" i="66"/>
  <c r="AO53" i="66" s="1"/>
  <c r="AF5" i="66"/>
  <c r="AF53" i="66" s="1"/>
  <c r="AJ5" i="66"/>
  <c r="AJ53" i="66" s="1"/>
  <c r="L5" i="66"/>
  <c r="L53" i="66" s="1"/>
  <c r="F5" i="66"/>
  <c r="F53" i="66" s="1"/>
  <c r="AP5" i="66"/>
  <c r="AP53" i="66" s="1"/>
  <c r="AI54" i="68"/>
  <c r="W54" i="68"/>
  <c r="AQ54" i="68"/>
  <c r="Z54" i="68"/>
  <c r="Y54" i="68"/>
  <c r="K54" i="68"/>
  <c r="AG30" i="71"/>
  <c r="AG65" i="71" s="1"/>
  <c r="N30" i="71"/>
  <c r="N65" i="71" s="1"/>
  <c r="K30" i="71"/>
  <c r="K65" i="71" s="1"/>
  <c r="AM30" i="71"/>
  <c r="AM65" i="71" s="1"/>
  <c r="S30" i="71"/>
  <c r="S65" i="71" s="1"/>
  <c r="AO30" i="71"/>
  <c r="AO65" i="71" s="1"/>
  <c r="V30" i="71"/>
  <c r="V65" i="71" s="1"/>
  <c r="W30" i="71"/>
  <c r="W65" i="71" s="1"/>
  <c r="O30" i="71"/>
  <c r="O65" i="71" s="1"/>
  <c r="AE30" i="71"/>
  <c r="AE65" i="71" s="1"/>
  <c r="J30" i="71"/>
  <c r="J65" i="71" s="1"/>
  <c r="AD30" i="71"/>
  <c r="AD65" i="71" s="1"/>
  <c r="AJ30" i="71"/>
  <c r="AJ65" i="71" s="1"/>
  <c r="AB30" i="71"/>
  <c r="AB65" i="71" s="1"/>
  <c r="G30" i="71"/>
  <c r="G65" i="71" s="1"/>
  <c r="R30" i="71"/>
  <c r="R65" i="71" s="1"/>
  <c r="AL30" i="71"/>
  <c r="AL65" i="71" s="1"/>
  <c r="L30" i="71"/>
  <c r="L65" i="71" s="1"/>
  <c r="AN30" i="71"/>
  <c r="AN65" i="71" s="1"/>
  <c r="T30" i="71"/>
  <c r="T65" i="71" s="1"/>
  <c r="C65" i="71"/>
  <c r="Z30" i="71"/>
  <c r="Z65" i="71" s="1"/>
  <c r="H30" i="71"/>
  <c r="H65" i="71" s="1"/>
  <c r="X30" i="71"/>
  <c r="X65" i="71" s="1"/>
  <c r="P30" i="71"/>
  <c r="P65" i="71" s="1"/>
  <c r="AF30" i="71"/>
  <c r="AF65" i="71" s="1"/>
  <c r="I30" i="71"/>
  <c r="I65" i="71" s="1"/>
  <c r="AH30" i="71"/>
  <c r="AH65" i="71" s="1"/>
  <c r="U30" i="71"/>
  <c r="U65" i="71" s="1"/>
  <c r="AK30" i="71"/>
  <c r="AK65" i="71" s="1"/>
  <c r="AC30" i="71"/>
  <c r="AC65" i="71" s="1"/>
  <c r="Q30" i="71"/>
  <c r="Q65" i="71" s="1"/>
  <c r="AP30" i="71"/>
  <c r="AP65" i="71" s="1"/>
  <c r="AI30" i="71"/>
  <c r="AI65" i="71" s="1"/>
  <c r="M30" i="71"/>
  <c r="M65" i="71" s="1"/>
  <c r="AQ30" i="71"/>
  <c r="AQ65" i="71" s="1"/>
  <c r="Y30" i="71"/>
  <c r="Y65" i="71" s="1"/>
  <c r="F30" i="71"/>
  <c r="F65" i="71" s="1"/>
  <c r="D30" i="71"/>
  <c r="D65" i="71" s="1"/>
  <c r="AA30" i="71"/>
  <c r="AA65" i="71" s="1"/>
  <c r="E30" i="71"/>
  <c r="E65" i="71" s="1"/>
  <c r="O17" i="66"/>
  <c r="O56" i="66" s="1"/>
  <c r="AH17" i="66"/>
  <c r="AH56" i="66" s="1"/>
  <c r="R17" i="66"/>
  <c r="R56" i="66" s="1"/>
  <c r="U17" i="66"/>
  <c r="U56" i="66" s="1"/>
  <c r="AE17" i="66"/>
  <c r="AE56" i="66" s="1"/>
  <c r="AJ17" i="66"/>
  <c r="AJ56" i="66" s="1"/>
  <c r="AF17" i="66"/>
  <c r="AF56" i="66" s="1"/>
  <c r="X17" i="66"/>
  <c r="X56" i="66" s="1"/>
  <c r="AQ17" i="66"/>
  <c r="AQ56" i="66" s="1"/>
  <c r="AA17" i="66"/>
  <c r="AA56" i="66" s="1"/>
  <c r="AD17" i="66"/>
  <c r="AD56" i="66" s="1"/>
  <c r="AN17" i="66"/>
  <c r="AN56" i="66" s="1"/>
  <c r="C56" i="66"/>
  <c r="AG17" i="66"/>
  <c r="AG56" i="66" s="1"/>
  <c r="H17" i="66"/>
  <c r="H56" i="66" s="1"/>
  <c r="AK17" i="66"/>
  <c r="AK56" i="66" s="1"/>
  <c r="AM17" i="66"/>
  <c r="AM56" i="66" s="1"/>
  <c r="M17" i="66"/>
  <c r="M56" i="66" s="1"/>
  <c r="P17" i="66"/>
  <c r="P56" i="66" s="1"/>
  <c r="L17" i="66"/>
  <c r="L56" i="66" s="1"/>
  <c r="AP17" i="66"/>
  <c r="AP56" i="66" s="1"/>
  <c r="Q17" i="66"/>
  <c r="Q56" i="66" s="1"/>
  <c r="J17" i="66"/>
  <c r="J56" i="66" s="1"/>
  <c r="E17" i="66"/>
  <c r="E56" i="66" s="1"/>
  <c r="V17" i="66"/>
  <c r="V56" i="66" s="1"/>
  <c r="AL17" i="66"/>
  <c r="AL56" i="66" s="1"/>
  <c r="T17" i="66"/>
  <c r="T56" i="66" s="1"/>
  <c r="D17" i="66"/>
  <c r="D56" i="66" s="1"/>
  <c r="Z17" i="66"/>
  <c r="Z56" i="66" s="1"/>
  <c r="S17" i="66"/>
  <c r="S56" i="66" s="1"/>
  <c r="N17" i="66"/>
  <c r="N56" i="66" s="1"/>
  <c r="AB17" i="66"/>
  <c r="AB56" i="66" s="1"/>
  <c r="G17" i="66"/>
  <c r="G56" i="66" s="1"/>
  <c r="AI17" i="66"/>
  <c r="AI56" i="66" s="1"/>
  <c r="AC17" i="66"/>
  <c r="AC56" i="66" s="1"/>
  <c r="W17" i="66"/>
  <c r="W56" i="66" s="1"/>
  <c r="F17" i="66"/>
  <c r="F56" i="66" s="1"/>
  <c r="Y17" i="66"/>
  <c r="Y56" i="66" s="1"/>
  <c r="I17" i="66"/>
  <c r="I56" i="66" s="1"/>
  <c r="K17" i="66"/>
  <c r="K56" i="66" s="1"/>
  <c r="AO17" i="66"/>
  <c r="AO56" i="66" s="1"/>
  <c r="AK36" i="67"/>
  <c r="AK66" i="67" s="1"/>
  <c r="W36" i="67"/>
  <c r="W66" i="67" s="1"/>
  <c r="I36" i="67"/>
  <c r="I66" i="67" s="1"/>
  <c r="AH36" i="67"/>
  <c r="AH66" i="67" s="1"/>
  <c r="AJ36" i="67"/>
  <c r="AJ66" i="67" s="1"/>
  <c r="F36" i="67"/>
  <c r="F66" i="67" s="1"/>
  <c r="AE36" i="67"/>
  <c r="AE66" i="67" s="1"/>
  <c r="Q36" i="67"/>
  <c r="Q66" i="67" s="1"/>
  <c r="AP36" i="67"/>
  <c r="AP66" i="67" s="1"/>
  <c r="L36" i="67"/>
  <c r="L66" i="67" s="1"/>
  <c r="N36" i="67"/>
  <c r="N66" i="67" s="1"/>
  <c r="AM36" i="67"/>
  <c r="AM66" i="67" s="1"/>
  <c r="Y36" i="67"/>
  <c r="Y66" i="67" s="1"/>
  <c r="K36" i="67"/>
  <c r="K66" i="67" s="1"/>
  <c r="T36" i="67"/>
  <c r="T66" i="67" s="1"/>
  <c r="U36" i="67"/>
  <c r="U66" i="67" s="1"/>
  <c r="AF36" i="67"/>
  <c r="AF66" i="67" s="1"/>
  <c r="R36" i="67"/>
  <c r="R66" i="67" s="1"/>
  <c r="AQ36" i="67"/>
  <c r="AQ66" i="67" s="1"/>
  <c r="C66" i="67"/>
  <c r="V36" i="67"/>
  <c r="V66" i="67" s="1"/>
  <c r="H36" i="67"/>
  <c r="H66" i="67" s="1"/>
  <c r="AG36" i="67"/>
  <c r="AG66" i="67" s="1"/>
  <c r="S36" i="67"/>
  <c r="S66" i="67" s="1"/>
  <c r="D36" i="67"/>
  <c r="D66" i="67" s="1"/>
  <c r="E36" i="67"/>
  <c r="E66" i="67" s="1"/>
  <c r="AD36" i="67"/>
  <c r="AD66" i="67" s="1"/>
  <c r="P36" i="67"/>
  <c r="P66" i="67" s="1"/>
  <c r="AO36" i="67"/>
  <c r="AO66" i="67" s="1"/>
  <c r="AA36" i="67"/>
  <c r="AA66" i="67" s="1"/>
  <c r="M36" i="67"/>
  <c r="M66" i="67" s="1"/>
  <c r="AL36" i="67"/>
  <c r="AL66" i="67" s="1"/>
  <c r="X36" i="67"/>
  <c r="X66" i="67" s="1"/>
  <c r="J36" i="67"/>
  <c r="J66" i="67" s="1"/>
  <c r="AI36" i="67"/>
  <c r="AI66" i="67" s="1"/>
  <c r="G36" i="67"/>
  <c r="G66" i="67" s="1"/>
  <c r="AC36" i="67"/>
  <c r="AC66" i="67" s="1"/>
  <c r="O36" i="67"/>
  <c r="O66" i="67" s="1"/>
  <c r="AN36" i="67"/>
  <c r="AN66" i="67" s="1"/>
  <c r="Z36" i="67"/>
  <c r="Z66" i="67" s="1"/>
  <c r="AB36" i="67"/>
  <c r="AB66" i="67" s="1"/>
  <c r="C59" i="69"/>
  <c r="AK25" i="69"/>
  <c r="AK59" i="69" s="1"/>
  <c r="AC25" i="69"/>
  <c r="AC59" i="69" s="1"/>
  <c r="AO25" i="69"/>
  <c r="AO59" i="69" s="1"/>
  <c r="AQ25" i="69"/>
  <c r="AQ59" i="69" s="1"/>
  <c r="AH25" i="69"/>
  <c r="AH59" i="69" s="1"/>
  <c r="R25" i="69"/>
  <c r="R59" i="69" s="1"/>
  <c r="AJ25" i="69"/>
  <c r="AJ59" i="69" s="1"/>
  <c r="Z25" i="69"/>
  <c r="Z59" i="69" s="1"/>
  <c r="L25" i="69"/>
  <c r="L59" i="69" s="1"/>
  <c r="X25" i="69"/>
  <c r="X59" i="69" s="1"/>
  <c r="P25" i="69"/>
  <c r="P59" i="69" s="1"/>
  <c r="I25" i="69"/>
  <c r="I59" i="69" s="1"/>
  <c r="V25" i="69"/>
  <c r="V59" i="69" s="1"/>
  <c r="AI25" i="69"/>
  <c r="AI59" i="69" s="1"/>
  <c r="AF25" i="69"/>
  <c r="AF59" i="69" s="1"/>
  <c r="N25" i="69"/>
  <c r="N59" i="69" s="1"/>
  <c r="AP25" i="69"/>
  <c r="AP59" i="69" s="1"/>
  <c r="T25" i="69"/>
  <c r="T59" i="69" s="1"/>
  <c r="H25" i="69"/>
  <c r="H59" i="69" s="1"/>
  <c r="AA25" i="69"/>
  <c r="AA59" i="69" s="1"/>
  <c r="J25" i="69"/>
  <c r="J59" i="69" s="1"/>
  <c r="AM25" i="69"/>
  <c r="AM59" i="69" s="1"/>
  <c r="F25" i="69"/>
  <c r="F59" i="69" s="1"/>
  <c r="Y25" i="69"/>
  <c r="Y59" i="69" s="1"/>
  <c r="K25" i="69"/>
  <c r="K59" i="69" s="1"/>
  <c r="AE25" i="69"/>
  <c r="AE59" i="69" s="1"/>
  <c r="U25" i="69"/>
  <c r="U59" i="69" s="1"/>
  <c r="D25" i="69"/>
  <c r="D59" i="69" s="1"/>
  <c r="S25" i="69"/>
  <c r="S59" i="69" s="1"/>
  <c r="G25" i="69"/>
  <c r="G59" i="69" s="1"/>
  <c r="AB25" i="69"/>
  <c r="AB59" i="69" s="1"/>
  <c r="Q25" i="69"/>
  <c r="Q59" i="69" s="1"/>
  <c r="AL25" i="69"/>
  <c r="AL59" i="69" s="1"/>
  <c r="W25" i="69"/>
  <c r="W59" i="69" s="1"/>
  <c r="AN25" i="69"/>
  <c r="AN59" i="69" s="1"/>
  <c r="AD25" i="69"/>
  <c r="AD59" i="69" s="1"/>
  <c r="M25" i="69"/>
  <c r="M59" i="69" s="1"/>
  <c r="E25" i="69"/>
  <c r="E59" i="69" s="1"/>
  <c r="AG25" i="69"/>
  <c r="AG59" i="69" s="1"/>
  <c r="O25" i="69"/>
  <c r="O59" i="69" s="1"/>
  <c r="M36" i="69"/>
  <c r="M66" i="69" s="1"/>
  <c r="AP36" i="69"/>
  <c r="AP66" i="69" s="1"/>
  <c r="F36" i="69"/>
  <c r="F66" i="69" s="1"/>
  <c r="T36" i="69"/>
  <c r="T66" i="69" s="1"/>
  <c r="AJ36" i="69"/>
  <c r="AJ66" i="69" s="1"/>
  <c r="D36" i="69"/>
  <c r="D66" i="69" s="1"/>
  <c r="AI36" i="69"/>
  <c r="AI66" i="69" s="1"/>
  <c r="AA36" i="69"/>
  <c r="AA66" i="69" s="1"/>
  <c r="J36" i="69"/>
  <c r="J66" i="69" s="1"/>
  <c r="AL36" i="69"/>
  <c r="AL66" i="69" s="1"/>
  <c r="AH36" i="69"/>
  <c r="AH66" i="69" s="1"/>
  <c r="L36" i="69"/>
  <c r="L66" i="69" s="1"/>
  <c r="AF36" i="69"/>
  <c r="AF66" i="69" s="1"/>
  <c r="P36" i="69"/>
  <c r="P66" i="69" s="1"/>
  <c r="Q36" i="69"/>
  <c r="Q66" i="69" s="1"/>
  <c r="I36" i="69"/>
  <c r="I66" i="69" s="1"/>
  <c r="AQ36" i="69"/>
  <c r="AQ66" i="69" s="1"/>
  <c r="E36" i="69"/>
  <c r="E66" i="69" s="1"/>
  <c r="Z36" i="69"/>
  <c r="Z66" i="69" s="1"/>
  <c r="AO36" i="69"/>
  <c r="AO66" i="69" s="1"/>
  <c r="AG36" i="69"/>
  <c r="AG66" i="69" s="1"/>
  <c r="H36" i="69"/>
  <c r="H66" i="69" s="1"/>
  <c r="O36" i="69"/>
  <c r="O66" i="69" s="1"/>
  <c r="V36" i="69"/>
  <c r="V66" i="69" s="1"/>
  <c r="S36" i="69"/>
  <c r="S66" i="69" s="1"/>
  <c r="AM36" i="69"/>
  <c r="AM66" i="69" s="1"/>
  <c r="N36" i="69"/>
  <c r="N66" i="69" s="1"/>
  <c r="X36" i="69"/>
  <c r="X66" i="69" s="1"/>
  <c r="AE36" i="69"/>
  <c r="AE66" i="69" s="1"/>
  <c r="U36" i="69"/>
  <c r="U66" i="69" s="1"/>
  <c r="W36" i="69"/>
  <c r="W66" i="69" s="1"/>
  <c r="AD36" i="69"/>
  <c r="AD66" i="69" s="1"/>
  <c r="G36" i="69"/>
  <c r="G66" i="69" s="1"/>
  <c r="K36" i="69"/>
  <c r="K66" i="69" s="1"/>
  <c r="AN36" i="69"/>
  <c r="AN66" i="69" s="1"/>
  <c r="AC36" i="69"/>
  <c r="AC66" i="69" s="1"/>
  <c r="R36" i="69"/>
  <c r="R66" i="69" s="1"/>
  <c r="Y36" i="69"/>
  <c r="Y66" i="69" s="1"/>
  <c r="AK36" i="69"/>
  <c r="AK66" i="69" s="1"/>
  <c r="AB36" i="69"/>
  <c r="AB66" i="69" s="1"/>
  <c r="F68" i="68"/>
  <c r="M68" i="68"/>
  <c r="AI68" i="68"/>
  <c r="AA68" i="68"/>
  <c r="AH68" i="68"/>
  <c r="AB42" i="71"/>
  <c r="AB72" i="71" s="1"/>
  <c r="N42" i="71"/>
  <c r="N72" i="71" s="1"/>
  <c r="AM42" i="71"/>
  <c r="AM72" i="71" s="1"/>
  <c r="Q42" i="71"/>
  <c r="Q72" i="71" s="1"/>
  <c r="AP42" i="71"/>
  <c r="AP72" i="71" s="1"/>
  <c r="E42" i="71"/>
  <c r="E72" i="71" s="1"/>
  <c r="AD42" i="71"/>
  <c r="AD72" i="71" s="1"/>
  <c r="P42" i="71"/>
  <c r="P72" i="71" s="1"/>
  <c r="AG42" i="71"/>
  <c r="AG72" i="71" s="1"/>
  <c r="K42" i="71"/>
  <c r="K72" i="71" s="1"/>
  <c r="U42" i="71"/>
  <c r="U72" i="71" s="1"/>
  <c r="G42" i="71"/>
  <c r="G72" i="71" s="1"/>
  <c r="AF42" i="71"/>
  <c r="AF72" i="71" s="1"/>
  <c r="J42" i="71"/>
  <c r="J72" i="71" s="1"/>
  <c r="AA42" i="71"/>
  <c r="AA72" i="71" s="1"/>
  <c r="C72" i="71"/>
  <c r="AC42" i="71"/>
  <c r="AC72" i="71" s="1"/>
  <c r="O42" i="71"/>
  <c r="O72" i="71" s="1"/>
  <c r="AN42" i="71"/>
  <c r="AN72" i="71" s="1"/>
  <c r="R42" i="71"/>
  <c r="R72" i="71" s="1"/>
  <c r="AI42" i="71"/>
  <c r="AI72" i="71" s="1"/>
  <c r="AL42" i="71"/>
  <c r="AL72" i="71" s="1"/>
  <c r="AO42" i="71"/>
  <c r="AO72" i="71" s="1"/>
  <c r="L42" i="71"/>
  <c r="L72" i="71" s="1"/>
  <c r="W42" i="71"/>
  <c r="W72" i="71" s="1"/>
  <c r="Z42" i="71"/>
  <c r="Z72" i="71" s="1"/>
  <c r="T42" i="71"/>
  <c r="T72" i="71" s="1"/>
  <c r="AE42" i="71"/>
  <c r="AE72" i="71" s="1"/>
  <c r="AH42" i="71"/>
  <c r="AH72" i="71" s="1"/>
  <c r="AJ42" i="71"/>
  <c r="AJ72" i="71" s="1"/>
  <c r="H42" i="71"/>
  <c r="H72" i="71" s="1"/>
  <c r="AQ42" i="71"/>
  <c r="AQ72" i="71" s="1"/>
  <c r="M42" i="71"/>
  <c r="M72" i="71" s="1"/>
  <c r="X42" i="71"/>
  <c r="X72" i="71" s="1"/>
  <c r="S42" i="71"/>
  <c r="S72" i="71" s="1"/>
  <c r="AK42" i="71"/>
  <c r="AK72" i="71" s="1"/>
  <c r="D42" i="71"/>
  <c r="D72" i="71" s="1"/>
  <c r="F42" i="71"/>
  <c r="F72" i="71" s="1"/>
  <c r="I42" i="71"/>
  <c r="I72" i="71" s="1"/>
  <c r="V42" i="71"/>
  <c r="V72" i="71" s="1"/>
  <c r="Y42" i="71"/>
  <c r="Y72" i="71" s="1"/>
  <c r="Q29" i="71"/>
  <c r="Q64" i="71" s="1"/>
  <c r="AK29" i="71"/>
  <c r="AK64" i="71" s="1"/>
  <c r="Z29" i="71"/>
  <c r="Z64" i="71" s="1"/>
  <c r="R29" i="71"/>
  <c r="R64" i="71" s="1"/>
  <c r="G29" i="71"/>
  <c r="G64" i="71" s="1"/>
  <c r="C64" i="71"/>
  <c r="Y29" i="71"/>
  <c r="Y64" i="71" s="1"/>
  <c r="J29" i="71"/>
  <c r="J64" i="71" s="1"/>
  <c r="AL29" i="71"/>
  <c r="AL64" i="71" s="1"/>
  <c r="AD29" i="71"/>
  <c r="AD64" i="71" s="1"/>
  <c r="T29" i="71"/>
  <c r="T64" i="71" s="1"/>
  <c r="H29" i="71"/>
  <c r="H64" i="71" s="1"/>
  <c r="AG29" i="71"/>
  <c r="AG64" i="71" s="1"/>
  <c r="V29" i="71"/>
  <c r="V64" i="71" s="1"/>
  <c r="N29" i="71"/>
  <c r="N64" i="71" s="1"/>
  <c r="AQ29" i="71"/>
  <c r="AQ64" i="71" s="1"/>
  <c r="P29" i="71"/>
  <c r="P64" i="71" s="1"/>
  <c r="AO29" i="71"/>
  <c r="AO64" i="71" s="1"/>
  <c r="AI29" i="71"/>
  <c r="AI64" i="71" s="1"/>
  <c r="AA29" i="71"/>
  <c r="AA64" i="71" s="1"/>
  <c r="F29" i="71"/>
  <c r="F64" i="71" s="1"/>
  <c r="X29" i="71"/>
  <c r="X64" i="71" s="1"/>
  <c r="E29" i="71"/>
  <c r="E64" i="71" s="1"/>
  <c r="K29" i="71"/>
  <c r="K64" i="71" s="1"/>
  <c r="AM29" i="71"/>
  <c r="AM64" i="71" s="1"/>
  <c r="S29" i="71"/>
  <c r="S64" i="71" s="1"/>
  <c r="AF29" i="71"/>
  <c r="AF64" i="71" s="1"/>
  <c r="M29" i="71"/>
  <c r="M64" i="71" s="1"/>
  <c r="W29" i="71"/>
  <c r="W64" i="71" s="1"/>
  <c r="O29" i="71"/>
  <c r="O64" i="71" s="1"/>
  <c r="AE29" i="71"/>
  <c r="AE64" i="71" s="1"/>
  <c r="AN29" i="71"/>
  <c r="AN64" i="71" s="1"/>
  <c r="U29" i="71"/>
  <c r="U64" i="71" s="1"/>
  <c r="AJ29" i="71"/>
  <c r="AJ64" i="71" s="1"/>
  <c r="AB29" i="71"/>
  <c r="AB64" i="71" s="1"/>
  <c r="AH29" i="71"/>
  <c r="AH64" i="71" s="1"/>
  <c r="AC29" i="71"/>
  <c r="AC64" i="71" s="1"/>
  <c r="L29" i="71"/>
  <c r="L64" i="71" s="1"/>
  <c r="AP29" i="71"/>
  <c r="AP64" i="71" s="1"/>
  <c r="D29" i="71"/>
  <c r="D64" i="71" s="1"/>
  <c r="I29" i="71"/>
  <c r="I64" i="71" s="1"/>
  <c r="Y38" i="66"/>
  <c r="Y68" i="66" s="1"/>
  <c r="T38" i="66"/>
  <c r="T68" i="66" s="1"/>
  <c r="V38" i="66"/>
  <c r="V68" i="66" s="1"/>
  <c r="F38" i="66"/>
  <c r="F68" i="66" s="1"/>
  <c r="G38" i="66"/>
  <c r="G68" i="66" s="1"/>
  <c r="AG38" i="66"/>
  <c r="AG68" i="66" s="1"/>
  <c r="AC38" i="66"/>
  <c r="AC68" i="66" s="1"/>
  <c r="AE38" i="66"/>
  <c r="AE68" i="66" s="1"/>
  <c r="O38" i="66"/>
  <c r="O68" i="66" s="1"/>
  <c r="H38" i="66"/>
  <c r="H68" i="66" s="1"/>
  <c r="AO38" i="66"/>
  <c r="AO68" i="66" s="1"/>
  <c r="AL38" i="66"/>
  <c r="AL68" i="66" s="1"/>
  <c r="AN38" i="66"/>
  <c r="AN68" i="66" s="1"/>
  <c r="X38" i="66"/>
  <c r="X68" i="66" s="1"/>
  <c r="P38" i="66"/>
  <c r="P68" i="66" s="1"/>
  <c r="J38" i="66"/>
  <c r="J68" i="66" s="1"/>
  <c r="L38" i="66"/>
  <c r="L68" i="66" s="1"/>
  <c r="E38" i="66"/>
  <c r="E68" i="66" s="1"/>
  <c r="AH38" i="66"/>
  <c r="AH68" i="66" s="1"/>
  <c r="R38" i="66"/>
  <c r="R68" i="66" s="1"/>
  <c r="S38" i="66"/>
  <c r="S68" i="66" s="1"/>
  <c r="U38" i="66"/>
  <c r="U68" i="66" s="1"/>
  <c r="N38" i="66"/>
  <c r="N68" i="66" s="1"/>
  <c r="AQ38" i="66"/>
  <c r="AQ68" i="66" s="1"/>
  <c r="Z38" i="66"/>
  <c r="Z68" i="66" s="1"/>
  <c r="C68" i="66"/>
  <c r="AB38" i="66"/>
  <c r="AB68" i="66" s="1"/>
  <c r="AD38" i="66"/>
  <c r="AD68" i="66" s="1"/>
  <c r="W38" i="66"/>
  <c r="W68" i="66" s="1"/>
  <c r="D38" i="66"/>
  <c r="D68" i="66" s="1"/>
  <c r="AA38" i="66"/>
  <c r="AA68" i="66" s="1"/>
  <c r="I38" i="66"/>
  <c r="I68" i="66" s="1"/>
  <c r="AK38" i="66"/>
  <c r="AK68" i="66" s="1"/>
  <c r="AM38" i="66"/>
  <c r="AM68" i="66" s="1"/>
  <c r="AF38" i="66"/>
  <c r="AF68" i="66" s="1"/>
  <c r="AI38" i="66"/>
  <c r="AI68" i="66" s="1"/>
  <c r="Q38" i="66"/>
  <c r="Q68" i="66" s="1"/>
  <c r="K38" i="66"/>
  <c r="K68" i="66" s="1"/>
  <c r="M38" i="66"/>
  <c r="M68" i="66" s="1"/>
  <c r="AP38" i="66"/>
  <c r="AP68" i="66" s="1"/>
  <c r="AJ38" i="66"/>
  <c r="AJ68" i="66" s="1"/>
  <c r="D54" i="68"/>
  <c r="H54" i="68"/>
  <c r="N54" i="68"/>
  <c r="I54" i="68"/>
  <c r="AO54" i="68"/>
  <c r="S32" i="67"/>
  <c r="S61" i="67" s="1"/>
  <c r="Z32" i="67"/>
  <c r="Z61" i="67" s="1"/>
  <c r="AD32" i="67"/>
  <c r="AD61" i="67" s="1"/>
  <c r="E32" i="67"/>
  <c r="E61" i="67" s="1"/>
  <c r="AH32" i="67"/>
  <c r="AH61" i="67" s="1"/>
  <c r="M32" i="67"/>
  <c r="M61" i="67" s="1"/>
  <c r="N32" i="67"/>
  <c r="N61" i="67" s="1"/>
  <c r="L32" i="67"/>
  <c r="L61" i="67" s="1"/>
  <c r="O32" i="67"/>
  <c r="O61" i="67" s="1"/>
  <c r="J32" i="67"/>
  <c r="J61" i="67" s="1"/>
  <c r="AJ32" i="67"/>
  <c r="AJ61" i="67" s="1"/>
  <c r="AC32" i="67"/>
  <c r="AC61" i="67" s="1"/>
  <c r="AE32" i="67"/>
  <c r="AE61" i="67" s="1"/>
  <c r="AB32" i="67"/>
  <c r="AB61" i="67" s="1"/>
  <c r="W32" i="67"/>
  <c r="W61" i="67" s="1"/>
  <c r="G32" i="67"/>
  <c r="G61" i="67" s="1"/>
  <c r="AP32" i="67"/>
  <c r="AP61" i="67" s="1"/>
  <c r="AI32" i="67"/>
  <c r="AI61" i="67" s="1"/>
  <c r="Y32" i="67"/>
  <c r="Y61" i="67" s="1"/>
  <c r="C61" i="67"/>
  <c r="AM32" i="67"/>
  <c r="AM61" i="67" s="1"/>
  <c r="U32" i="67"/>
  <c r="U61" i="67" s="1"/>
  <c r="F32" i="67"/>
  <c r="F61" i="67" s="1"/>
  <c r="X32" i="67"/>
  <c r="X61" i="67" s="1"/>
  <c r="AQ32" i="67"/>
  <c r="AQ61" i="67" s="1"/>
  <c r="I32" i="67"/>
  <c r="I61" i="67" s="1"/>
  <c r="T32" i="67"/>
  <c r="T61" i="67" s="1"/>
  <c r="V32" i="67"/>
  <c r="V61" i="67" s="1"/>
  <c r="R32" i="67"/>
  <c r="R61" i="67" s="1"/>
  <c r="K32" i="67"/>
  <c r="K61" i="67" s="1"/>
  <c r="AN32" i="67"/>
  <c r="AN61" i="67" s="1"/>
  <c r="D32" i="67"/>
  <c r="D61" i="67" s="1"/>
  <c r="AG32" i="67"/>
  <c r="AG61" i="67" s="1"/>
  <c r="AK32" i="67"/>
  <c r="AK61" i="67" s="1"/>
  <c r="AO32" i="67"/>
  <c r="AO61" i="67" s="1"/>
  <c r="Q32" i="67"/>
  <c r="Q61" i="67" s="1"/>
  <c r="P32" i="67"/>
  <c r="P61" i="67" s="1"/>
  <c r="H32" i="67"/>
  <c r="H61" i="67" s="1"/>
  <c r="AF32" i="67"/>
  <c r="AF61" i="67" s="1"/>
  <c r="AL32" i="67"/>
  <c r="AL61" i="67" s="1"/>
  <c r="AA32" i="67"/>
  <c r="AA61" i="67" s="1"/>
  <c r="AE4" i="66"/>
  <c r="AE52" i="66" s="1"/>
  <c r="AG4" i="66"/>
  <c r="AG52" i="66" s="1"/>
  <c r="AA4" i="66"/>
  <c r="AA52" i="66" s="1"/>
  <c r="I4" i="66"/>
  <c r="I52" i="66" s="1"/>
  <c r="C52" i="66"/>
  <c r="E4" i="66"/>
  <c r="E52" i="66" s="1"/>
  <c r="D4" i="66"/>
  <c r="D52" i="66" s="1"/>
  <c r="AL4" i="66"/>
  <c r="AL52" i="66" s="1"/>
  <c r="M4" i="66"/>
  <c r="M52" i="66" s="1"/>
  <c r="AP4" i="66"/>
  <c r="AP52" i="66" s="1"/>
  <c r="X4" i="66"/>
  <c r="X52" i="66" s="1"/>
  <c r="U4" i="66"/>
  <c r="U52" i="66" s="1"/>
  <c r="L4" i="66"/>
  <c r="L52" i="66" s="1"/>
  <c r="AM4" i="66"/>
  <c r="AM52" i="66" s="1"/>
  <c r="K4" i="66"/>
  <c r="K52" i="66" s="1"/>
  <c r="V4" i="66"/>
  <c r="V52" i="66" s="1"/>
  <c r="AN4" i="66"/>
  <c r="AN52" i="66" s="1"/>
  <c r="S4" i="66"/>
  <c r="S52" i="66" s="1"/>
  <c r="J4" i="66"/>
  <c r="J52" i="66" s="1"/>
  <c r="T4" i="66"/>
  <c r="T52" i="66" s="1"/>
  <c r="AK4" i="66"/>
  <c r="AK52" i="66" s="1"/>
  <c r="Q4" i="66"/>
  <c r="Q52" i="66" s="1"/>
  <c r="W4" i="66"/>
  <c r="W52" i="66" s="1"/>
  <c r="G4" i="66"/>
  <c r="G52" i="66" s="1"/>
  <c r="AQ4" i="66"/>
  <c r="AQ52" i="66" s="1"/>
  <c r="AJ4" i="66"/>
  <c r="AJ52" i="66" s="1"/>
  <c r="O4" i="66"/>
  <c r="O52" i="66" s="1"/>
  <c r="N4" i="66"/>
  <c r="N52" i="66" s="1"/>
  <c r="Z4" i="66"/>
  <c r="Z52" i="66" s="1"/>
  <c r="F4" i="66"/>
  <c r="F52" i="66" s="1"/>
  <c r="AB4" i="66"/>
  <c r="AB52" i="66" s="1"/>
  <c r="AH4" i="66"/>
  <c r="AH52" i="66" s="1"/>
  <c r="Y4" i="66"/>
  <c r="Y52" i="66" s="1"/>
  <c r="AO4" i="66"/>
  <c r="AO52" i="66" s="1"/>
  <c r="AC4" i="66"/>
  <c r="AC52" i="66" s="1"/>
  <c r="R4" i="66"/>
  <c r="R52" i="66" s="1"/>
  <c r="AD4" i="66"/>
  <c r="AD52" i="66" s="1"/>
  <c r="H4" i="66"/>
  <c r="H52" i="66" s="1"/>
  <c r="AI4" i="66"/>
  <c r="AI52" i="66" s="1"/>
  <c r="P4" i="66"/>
  <c r="P52" i="66" s="1"/>
  <c r="AF4" i="66"/>
  <c r="AF52" i="66" s="1"/>
  <c r="U10" i="69"/>
  <c r="U54" i="69" s="1"/>
  <c r="T10" i="69"/>
  <c r="T54" i="69" s="1"/>
  <c r="W10" i="69"/>
  <c r="W54" i="69" s="1"/>
  <c r="Y10" i="69"/>
  <c r="Y54" i="69" s="1"/>
  <c r="AI10" i="69"/>
  <c r="AI54" i="69" s="1"/>
  <c r="AC10" i="69"/>
  <c r="AC54" i="69" s="1"/>
  <c r="AD10" i="69"/>
  <c r="AD54" i="69" s="1"/>
  <c r="AF10" i="69"/>
  <c r="AF54" i="69" s="1"/>
  <c r="Z10" i="69"/>
  <c r="Z54" i="69" s="1"/>
  <c r="P10" i="69"/>
  <c r="P54" i="69" s="1"/>
  <c r="AK10" i="69"/>
  <c r="AK54" i="69" s="1"/>
  <c r="AM10" i="69"/>
  <c r="AM54" i="69" s="1"/>
  <c r="AO10" i="69"/>
  <c r="AO54" i="69" s="1"/>
  <c r="G10" i="69"/>
  <c r="G54" i="69" s="1"/>
  <c r="AJ10" i="69"/>
  <c r="AJ54" i="69" s="1"/>
  <c r="J10" i="69"/>
  <c r="J54" i="69" s="1"/>
  <c r="L10" i="69"/>
  <c r="L54" i="69" s="1"/>
  <c r="F10" i="69"/>
  <c r="F54" i="69" s="1"/>
  <c r="AA10" i="69"/>
  <c r="AA54" i="69" s="1"/>
  <c r="Q10" i="69"/>
  <c r="Q54" i="69" s="1"/>
  <c r="S10" i="69"/>
  <c r="S54" i="69" s="1"/>
  <c r="V10" i="69"/>
  <c r="V54" i="69" s="1"/>
  <c r="O10" i="69"/>
  <c r="O54" i="69" s="1"/>
  <c r="H10" i="69"/>
  <c r="H54" i="69" s="1"/>
  <c r="R10" i="69"/>
  <c r="R54" i="69" s="1"/>
  <c r="C54" i="69"/>
  <c r="AB10" i="69"/>
  <c r="AB54" i="69" s="1"/>
  <c r="AE10" i="69"/>
  <c r="AE54" i="69" s="1"/>
  <c r="X10" i="69"/>
  <c r="X54" i="69" s="1"/>
  <c r="AH10" i="69"/>
  <c r="AH54" i="69" s="1"/>
  <c r="AQ10" i="69"/>
  <c r="AQ54" i="69" s="1"/>
  <c r="E10" i="69"/>
  <c r="E54" i="69" s="1"/>
  <c r="AL10" i="69"/>
  <c r="AL54" i="69" s="1"/>
  <c r="AN10" i="69"/>
  <c r="AN54" i="69" s="1"/>
  <c r="AG10" i="69"/>
  <c r="AG54" i="69" s="1"/>
  <c r="D10" i="69"/>
  <c r="D54" i="69" s="1"/>
  <c r="M10" i="69"/>
  <c r="M54" i="69" s="1"/>
  <c r="K10" i="69"/>
  <c r="K54" i="69" s="1"/>
  <c r="N10" i="69"/>
  <c r="N54" i="69" s="1"/>
  <c r="AP10" i="69"/>
  <c r="AP54" i="69" s="1"/>
  <c r="I10" i="69"/>
  <c r="I54" i="69" s="1"/>
  <c r="F3" i="66"/>
  <c r="F51" i="66" s="1"/>
  <c r="AN3" i="66"/>
  <c r="AN51" i="66" s="1"/>
  <c r="AG3" i="66"/>
  <c r="AG51" i="66" s="1"/>
  <c r="Q3" i="66"/>
  <c r="Q51" i="66" s="1"/>
  <c r="K3" i="66"/>
  <c r="K51" i="66" s="1"/>
  <c r="N3" i="66"/>
  <c r="N51" i="66" s="1"/>
  <c r="M3" i="66"/>
  <c r="M51" i="66" s="1"/>
  <c r="AP3" i="66"/>
  <c r="AP51" i="66" s="1"/>
  <c r="Z3" i="66"/>
  <c r="Z51" i="66" s="1"/>
  <c r="T3" i="66"/>
  <c r="T51" i="66" s="1"/>
  <c r="V3" i="66"/>
  <c r="V51" i="66" s="1"/>
  <c r="W3" i="66"/>
  <c r="W51" i="66" s="1"/>
  <c r="G3" i="66"/>
  <c r="G51" i="66" s="1"/>
  <c r="AI3" i="66"/>
  <c r="AI51" i="66" s="1"/>
  <c r="AC3" i="66"/>
  <c r="AC51" i="66" s="1"/>
  <c r="AD3" i="66"/>
  <c r="AD51" i="66" s="1"/>
  <c r="AF3" i="66"/>
  <c r="AF51" i="66" s="1"/>
  <c r="P3" i="66"/>
  <c r="P51" i="66" s="1"/>
  <c r="D3" i="66"/>
  <c r="D51" i="66" s="1"/>
  <c r="AM3" i="66"/>
  <c r="AM51" i="66" s="1"/>
  <c r="AL3" i="66"/>
  <c r="AL51" i="66" s="1"/>
  <c r="AO3" i="66"/>
  <c r="AO51" i="66" s="1"/>
  <c r="Y3" i="66"/>
  <c r="Y51" i="66" s="1"/>
  <c r="I3" i="66"/>
  <c r="I51" i="66" s="1"/>
  <c r="J3" i="66"/>
  <c r="J51" i="66" s="1"/>
  <c r="L3" i="66"/>
  <c r="L51" i="66" s="1"/>
  <c r="E3" i="66"/>
  <c r="E51" i="66" s="1"/>
  <c r="AH3" i="66"/>
  <c r="AH51" i="66" s="1"/>
  <c r="R3" i="66"/>
  <c r="R51" i="66" s="1"/>
  <c r="S3" i="66"/>
  <c r="S51" i="66" s="1"/>
  <c r="U3" i="66"/>
  <c r="U51" i="66" s="1"/>
  <c r="O3" i="66"/>
  <c r="O51" i="66" s="1"/>
  <c r="AQ3" i="66"/>
  <c r="AQ51" i="66" s="1"/>
  <c r="AA3" i="66"/>
  <c r="AA51" i="66" s="1"/>
  <c r="AB3" i="66"/>
  <c r="AB51" i="66" s="1"/>
  <c r="C51" i="66"/>
  <c r="AE3" i="66"/>
  <c r="AE51" i="66" s="1"/>
  <c r="X3" i="66"/>
  <c r="X51" i="66" s="1"/>
  <c r="H3" i="66"/>
  <c r="H51" i="66" s="1"/>
  <c r="AJ3" i="66"/>
  <c r="AJ51" i="66" s="1"/>
  <c r="AK3" i="66"/>
  <c r="AK51" i="66" s="1"/>
  <c r="C64" i="67"/>
  <c r="S29" i="67"/>
  <c r="S64" i="67" s="1"/>
  <c r="L29" i="67"/>
  <c r="L64" i="67" s="1"/>
  <c r="E29" i="67"/>
  <c r="E64" i="67" s="1"/>
  <c r="AH29" i="67"/>
  <c r="AH64" i="67" s="1"/>
  <c r="AJ29" i="67"/>
  <c r="AJ64" i="67" s="1"/>
  <c r="X29" i="67"/>
  <c r="X64" i="67" s="1"/>
  <c r="D29" i="67"/>
  <c r="D64" i="67" s="1"/>
  <c r="AF29" i="67"/>
  <c r="AF64" i="67" s="1"/>
  <c r="K29" i="67"/>
  <c r="K64" i="67" s="1"/>
  <c r="M29" i="67"/>
  <c r="M64" i="67" s="1"/>
  <c r="AP29" i="67"/>
  <c r="AP64" i="67" s="1"/>
  <c r="Z29" i="67"/>
  <c r="Z64" i="67" s="1"/>
  <c r="J29" i="67"/>
  <c r="J64" i="67" s="1"/>
  <c r="AM29" i="67"/>
  <c r="AM64" i="67" s="1"/>
  <c r="O29" i="67"/>
  <c r="O64" i="67" s="1"/>
  <c r="I29" i="67"/>
  <c r="I64" i="67" s="1"/>
  <c r="AB29" i="67"/>
  <c r="AB64" i="67" s="1"/>
  <c r="V29" i="67"/>
  <c r="V64" i="67" s="1"/>
  <c r="Y29" i="67"/>
  <c r="Y64" i="67" s="1"/>
  <c r="AK29" i="67"/>
  <c r="AK64" i="67" s="1"/>
  <c r="AE29" i="67"/>
  <c r="AE64" i="67" s="1"/>
  <c r="AQ29" i="67"/>
  <c r="AQ64" i="67" s="1"/>
  <c r="T29" i="67"/>
  <c r="T64" i="67" s="1"/>
  <c r="AO29" i="67"/>
  <c r="AO64" i="67" s="1"/>
  <c r="G29" i="67"/>
  <c r="G64" i="67" s="1"/>
  <c r="AC29" i="67"/>
  <c r="AC64" i="67" s="1"/>
  <c r="N29" i="67"/>
  <c r="N64" i="67" s="1"/>
  <c r="Q29" i="67"/>
  <c r="Q64" i="67" s="1"/>
  <c r="H29" i="67"/>
  <c r="H64" i="67" s="1"/>
  <c r="AL29" i="67"/>
  <c r="AL64" i="67" s="1"/>
  <c r="W29" i="67"/>
  <c r="W64" i="67" s="1"/>
  <c r="AI29" i="67"/>
  <c r="AI64" i="67" s="1"/>
  <c r="P29" i="67"/>
  <c r="P64" i="67" s="1"/>
  <c r="U29" i="67"/>
  <c r="U64" i="67" s="1"/>
  <c r="AG29" i="67"/>
  <c r="AG64" i="67" s="1"/>
  <c r="R29" i="67"/>
  <c r="R64" i="67" s="1"/>
  <c r="AN29" i="67"/>
  <c r="AN64" i="67" s="1"/>
  <c r="AD29" i="67"/>
  <c r="AD64" i="67" s="1"/>
  <c r="F29" i="67"/>
  <c r="F64" i="67" s="1"/>
  <c r="AA29" i="67"/>
  <c r="AA64" i="67" s="1"/>
  <c r="L22" i="66"/>
  <c r="L58" i="66" s="1"/>
  <c r="E22" i="66"/>
  <c r="E58" i="66" s="1"/>
  <c r="AH22" i="66"/>
  <c r="AH58" i="66" s="1"/>
  <c r="AA22" i="66"/>
  <c r="AA58" i="66" s="1"/>
  <c r="S22" i="66"/>
  <c r="S58" i="66" s="1"/>
  <c r="U22" i="66"/>
  <c r="U58" i="66" s="1"/>
  <c r="N22" i="66"/>
  <c r="N58" i="66" s="1"/>
  <c r="AQ22" i="66"/>
  <c r="AQ58" i="66" s="1"/>
  <c r="AJ22" i="66"/>
  <c r="AJ58" i="66" s="1"/>
  <c r="AB22" i="66"/>
  <c r="AB58" i="66" s="1"/>
  <c r="I22" i="66"/>
  <c r="I58" i="66" s="1"/>
  <c r="AM22" i="66"/>
  <c r="AM58" i="66" s="1"/>
  <c r="AF22" i="66"/>
  <c r="AF58" i="66" s="1"/>
  <c r="P22" i="66"/>
  <c r="P58" i="66" s="1"/>
  <c r="K22" i="66"/>
  <c r="K58" i="66" s="1"/>
  <c r="Y22" i="66"/>
  <c r="Y58" i="66" s="1"/>
  <c r="V22" i="66"/>
  <c r="V58" i="66" s="1"/>
  <c r="F22" i="66"/>
  <c r="F58" i="66" s="1"/>
  <c r="AI22" i="66"/>
  <c r="AI58" i="66" s="1"/>
  <c r="AC22" i="66"/>
  <c r="AC58" i="66" s="1"/>
  <c r="AO22" i="66"/>
  <c r="AO58" i="66" s="1"/>
  <c r="AN22" i="66"/>
  <c r="AN58" i="66" s="1"/>
  <c r="X22" i="66"/>
  <c r="X58" i="66" s="1"/>
  <c r="R22" i="66"/>
  <c r="R58" i="66" s="1"/>
  <c r="J22" i="66"/>
  <c r="J58" i="66" s="1"/>
  <c r="AE22" i="66"/>
  <c r="AE58" i="66" s="1"/>
  <c r="T22" i="66"/>
  <c r="T58" i="66" s="1"/>
  <c r="W22" i="66"/>
  <c r="W58" i="66" s="1"/>
  <c r="AL22" i="66"/>
  <c r="AL58" i="66" s="1"/>
  <c r="AP22" i="66"/>
  <c r="AP58" i="66" s="1"/>
  <c r="AK22" i="66"/>
  <c r="AK58" i="66" s="1"/>
  <c r="C58" i="66"/>
  <c r="O22" i="66"/>
  <c r="O58" i="66" s="1"/>
  <c r="Q22" i="66"/>
  <c r="Q58" i="66" s="1"/>
  <c r="G22" i="66"/>
  <c r="G58" i="66" s="1"/>
  <c r="AD22" i="66"/>
  <c r="AD58" i="66" s="1"/>
  <c r="AG22" i="66"/>
  <c r="AG58" i="66" s="1"/>
  <c r="Z22" i="66"/>
  <c r="Z58" i="66" s="1"/>
  <c r="H22" i="66"/>
  <c r="H58" i="66" s="1"/>
  <c r="M22" i="66"/>
  <c r="M58" i="66" s="1"/>
  <c r="D22" i="66"/>
  <c r="D58" i="66" s="1"/>
  <c r="W68" i="68"/>
  <c r="AC68" i="68"/>
  <c r="AP68" i="68"/>
  <c r="G68" i="68"/>
  <c r="AE68" i="68"/>
  <c r="N68" i="68"/>
  <c r="E31" i="67"/>
  <c r="E71" i="67" s="1"/>
  <c r="AG31" i="67"/>
  <c r="AG71" i="67" s="1"/>
  <c r="AA31" i="67"/>
  <c r="AA71" i="67" s="1"/>
  <c r="AC31" i="67"/>
  <c r="AC71" i="67" s="1"/>
  <c r="AE31" i="67"/>
  <c r="AE71" i="67" s="1"/>
  <c r="J31" i="67"/>
  <c r="J71" i="67" s="1"/>
  <c r="W31" i="67"/>
  <c r="W71" i="67" s="1"/>
  <c r="G31" i="67"/>
  <c r="G71" i="67" s="1"/>
  <c r="I31" i="67"/>
  <c r="I71" i="67" s="1"/>
  <c r="L31" i="67"/>
  <c r="L71" i="67" s="1"/>
  <c r="D31" i="67"/>
  <c r="D71" i="67" s="1"/>
  <c r="AH31" i="67"/>
  <c r="AH71" i="67" s="1"/>
  <c r="F31" i="67"/>
  <c r="F71" i="67" s="1"/>
  <c r="AI31" i="67"/>
  <c r="AI71" i="67" s="1"/>
  <c r="AK31" i="67"/>
  <c r="AK71" i="67" s="1"/>
  <c r="AM31" i="67"/>
  <c r="AM71" i="67" s="1"/>
  <c r="AP31" i="67"/>
  <c r="AP71" i="67" s="1"/>
  <c r="O31" i="67"/>
  <c r="O71" i="67" s="1"/>
  <c r="H31" i="67"/>
  <c r="H71" i="67" s="1"/>
  <c r="K31" i="67"/>
  <c r="K71" i="67" s="1"/>
  <c r="M31" i="67"/>
  <c r="M71" i="67" s="1"/>
  <c r="AQ31" i="67"/>
  <c r="AQ71" i="67" s="1"/>
  <c r="AL31" i="67"/>
  <c r="AL71" i="67" s="1"/>
  <c r="R31" i="67"/>
  <c r="R71" i="67" s="1"/>
  <c r="P31" i="67"/>
  <c r="P71" i="67" s="1"/>
  <c r="U31" i="67"/>
  <c r="U71" i="67" s="1"/>
  <c r="Z31" i="67"/>
  <c r="Z71" i="67" s="1"/>
  <c r="Y31" i="67"/>
  <c r="Y71" i="67" s="1"/>
  <c r="AD31" i="67"/>
  <c r="AD71" i="67" s="1"/>
  <c r="C71" i="67"/>
  <c r="Q31" i="67"/>
  <c r="Q71" i="67" s="1"/>
  <c r="V31" i="67"/>
  <c r="V71" i="67" s="1"/>
  <c r="N31" i="67"/>
  <c r="N71" i="67" s="1"/>
  <c r="AJ31" i="67"/>
  <c r="AJ71" i="67" s="1"/>
  <c r="AN31" i="67"/>
  <c r="AN71" i="67" s="1"/>
  <c r="AF31" i="67"/>
  <c r="AF71" i="67" s="1"/>
  <c r="S31" i="67"/>
  <c r="S71" i="67" s="1"/>
  <c r="AO31" i="67"/>
  <c r="AO71" i="67" s="1"/>
  <c r="AB31" i="67"/>
  <c r="AB71" i="67" s="1"/>
  <c r="X31" i="67"/>
  <c r="X71" i="67" s="1"/>
  <c r="T31" i="67"/>
  <c r="T71" i="67" s="1"/>
  <c r="C55" i="70"/>
  <c r="Z14" i="70"/>
  <c r="Z55" i="70" s="1"/>
  <c r="AB14" i="70"/>
  <c r="AB55" i="70" s="1"/>
  <c r="E14" i="70"/>
  <c r="E55" i="70" s="1"/>
  <c r="N14" i="70"/>
  <c r="N55" i="70" s="1"/>
  <c r="AL14" i="70"/>
  <c r="AL55" i="70" s="1"/>
  <c r="I14" i="70"/>
  <c r="I55" i="70" s="1"/>
  <c r="AI14" i="70"/>
  <c r="AI55" i="70" s="1"/>
  <c r="AK14" i="70"/>
  <c r="AK55" i="70" s="1"/>
  <c r="W14" i="70"/>
  <c r="W55" i="70" s="1"/>
  <c r="AF14" i="70"/>
  <c r="AF55" i="70" s="1"/>
  <c r="Q14" i="70"/>
  <c r="Q55" i="70" s="1"/>
  <c r="H14" i="70"/>
  <c r="H55" i="70" s="1"/>
  <c r="M14" i="70"/>
  <c r="M55" i="70" s="1"/>
  <c r="AP14" i="70"/>
  <c r="AP55" i="70" s="1"/>
  <c r="D14" i="70"/>
  <c r="D55" i="70" s="1"/>
  <c r="Y14" i="70"/>
  <c r="Y55" i="70" s="1"/>
  <c r="R14" i="70"/>
  <c r="R55" i="70" s="1"/>
  <c r="V14" i="70"/>
  <c r="V55" i="70" s="1"/>
  <c r="F14" i="70"/>
  <c r="F55" i="70" s="1"/>
  <c r="L14" i="70"/>
  <c r="L55" i="70" s="1"/>
  <c r="AO14" i="70"/>
  <c r="AO55" i="70" s="1"/>
  <c r="AJ14" i="70"/>
  <c r="AJ55" i="70" s="1"/>
  <c r="AN14" i="70"/>
  <c r="AN55" i="70" s="1"/>
  <c r="AQ14" i="70"/>
  <c r="AQ55" i="70" s="1"/>
  <c r="T14" i="70"/>
  <c r="T55" i="70" s="1"/>
  <c r="P14" i="70"/>
  <c r="P55" i="70" s="1"/>
  <c r="K14" i="70"/>
  <c r="K55" i="70" s="1"/>
  <c r="AA14" i="70"/>
  <c r="AA55" i="70" s="1"/>
  <c r="AC14" i="70"/>
  <c r="AC55" i="70" s="1"/>
  <c r="J14" i="70"/>
  <c r="J55" i="70" s="1"/>
  <c r="O14" i="70"/>
  <c r="O55" i="70" s="1"/>
  <c r="S14" i="70"/>
  <c r="S55" i="70" s="1"/>
  <c r="AD14" i="70"/>
  <c r="AD55" i="70" s="1"/>
  <c r="AE14" i="70"/>
  <c r="AE55" i="70" s="1"/>
  <c r="AH14" i="70"/>
  <c r="AH55" i="70" s="1"/>
  <c r="U14" i="70"/>
  <c r="U55" i="70" s="1"/>
  <c r="AG14" i="70"/>
  <c r="AG55" i="70" s="1"/>
  <c r="AM14" i="70"/>
  <c r="AM55" i="70" s="1"/>
  <c r="G14" i="70"/>
  <c r="G55" i="70" s="1"/>
  <c r="X14" i="70"/>
  <c r="X55" i="70" s="1"/>
  <c r="Q60" i="68"/>
  <c r="K60" i="68"/>
  <c r="M60" i="68"/>
  <c r="AO60" i="68"/>
  <c r="G60" i="68"/>
  <c r="J60" i="68"/>
  <c r="AA60" i="68"/>
  <c r="T60" i="68"/>
  <c r="V60" i="68"/>
  <c r="O60" i="68"/>
  <c r="F60" i="68"/>
  <c r="R60" i="68"/>
  <c r="AJ60" i="68"/>
  <c r="AC60" i="68"/>
  <c r="AE60" i="68"/>
  <c r="P60" i="68"/>
  <c r="Z60" i="68"/>
  <c r="D60" i="68"/>
  <c r="AL60" i="68"/>
  <c r="AN60" i="68"/>
  <c r="X60" i="68"/>
  <c r="AH60" i="68"/>
  <c r="I60" i="68"/>
  <c r="L60" i="68"/>
  <c r="E60" i="68"/>
  <c r="Y60" i="68"/>
  <c r="AP60" i="68"/>
  <c r="S60" i="68"/>
  <c r="U60" i="68"/>
  <c r="N60" i="68"/>
  <c r="AG60" i="68"/>
  <c r="C60" i="68"/>
  <c r="AB60" i="68"/>
  <c r="AD60" i="68"/>
  <c r="W60" i="68"/>
  <c r="AI60" i="68"/>
  <c r="H60" i="68"/>
  <c r="AK60" i="68"/>
  <c r="AM60" i="68"/>
  <c r="AF60" i="68"/>
  <c r="AQ60" i="68"/>
  <c r="I34" i="69"/>
  <c r="I70" i="69" s="1"/>
  <c r="D34" i="69"/>
  <c r="D70" i="69" s="1"/>
  <c r="AN34" i="69"/>
  <c r="AN70" i="69" s="1"/>
  <c r="AP34" i="69"/>
  <c r="AP70" i="69" s="1"/>
  <c r="AI34" i="69"/>
  <c r="AI70" i="69" s="1"/>
  <c r="R34" i="69"/>
  <c r="R70" i="69" s="1"/>
  <c r="G34" i="69"/>
  <c r="G70" i="69" s="1"/>
  <c r="J34" i="69"/>
  <c r="J70" i="69" s="1"/>
  <c r="L34" i="69"/>
  <c r="L70" i="69" s="1"/>
  <c r="N34" i="69"/>
  <c r="N70" i="69" s="1"/>
  <c r="AC34" i="69"/>
  <c r="AC70" i="69" s="1"/>
  <c r="V34" i="69"/>
  <c r="V70" i="69" s="1"/>
  <c r="C70" i="69"/>
  <c r="AA34" i="69"/>
  <c r="AA70" i="69" s="1"/>
  <c r="Q34" i="69"/>
  <c r="Q70" i="69" s="1"/>
  <c r="T34" i="69"/>
  <c r="T70" i="69" s="1"/>
  <c r="W34" i="69"/>
  <c r="W70" i="69" s="1"/>
  <c r="O34" i="69"/>
  <c r="O70" i="69" s="1"/>
  <c r="S34" i="69"/>
  <c r="S70" i="69" s="1"/>
  <c r="E34" i="69"/>
  <c r="E70" i="69" s="1"/>
  <c r="AJ34" i="69"/>
  <c r="AJ70" i="69" s="1"/>
  <c r="AB34" i="69"/>
  <c r="AB70" i="69" s="1"/>
  <c r="AE34" i="69"/>
  <c r="AE70" i="69" s="1"/>
  <c r="AG34" i="69"/>
  <c r="AG70" i="69" s="1"/>
  <c r="Z34" i="69"/>
  <c r="Z70" i="69" s="1"/>
  <c r="Y34" i="69"/>
  <c r="Y70" i="69" s="1"/>
  <c r="M34" i="69"/>
  <c r="M70" i="69" s="1"/>
  <c r="F34" i="69"/>
  <c r="F70" i="69" s="1"/>
  <c r="AM34" i="69"/>
  <c r="AM70" i="69" s="1"/>
  <c r="AO34" i="69"/>
  <c r="AO70" i="69" s="1"/>
  <c r="AQ34" i="69"/>
  <c r="AQ70" i="69" s="1"/>
  <c r="U34" i="69"/>
  <c r="U70" i="69" s="1"/>
  <c r="P34" i="69"/>
  <c r="P70" i="69" s="1"/>
  <c r="H34" i="69"/>
  <c r="H70" i="69" s="1"/>
  <c r="K34" i="69"/>
  <c r="K70" i="69" s="1"/>
  <c r="X34" i="69"/>
  <c r="X70" i="69" s="1"/>
  <c r="AK34" i="69"/>
  <c r="AK70" i="69" s="1"/>
  <c r="AL34" i="69"/>
  <c r="AL70" i="69" s="1"/>
  <c r="AD34" i="69"/>
  <c r="AD70" i="69" s="1"/>
  <c r="AF34" i="69"/>
  <c r="AF70" i="69" s="1"/>
  <c r="AH34" i="69"/>
  <c r="AH70" i="69" s="1"/>
  <c r="O36" i="71"/>
  <c r="O66" i="71" s="1"/>
  <c r="AN36" i="71"/>
  <c r="AN66" i="71" s="1"/>
  <c r="AQ36" i="71"/>
  <c r="AQ66" i="71" s="1"/>
  <c r="V36" i="71"/>
  <c r="V66" i="71" s="1"/>
  <c r="N36" i="71"/>
  <c r="N66" i="71" s="1"/>
  <c r="C66" i="71"/>
  <c r="AF36" i="71"/>
  <c r="AF66" i="71" s="1"/>
  <c r="F36" i="71"/>
  <c r="F66" i="71" s="1"/>
  <c r="K36" i="71"/>
  <c r="K66" i="71" s="1"/>
  <c r="D36" i="71"/>
  <c r="D66" i="71" s="1"/>
  <c r="G36" i="71"/>
  <c r="G66" i="71" s="1"/>
  <c r="L36" i="71"/>
  <c r="L66" i="71" s="1"/>
  <c r="S36" i="71"/>
  <c r="S66" i="71" s="1"/>
  <c r="Y36" i="71"/>
  <c r="Y66" i="71" s="1"/>
  <c r="Q36" i="71"/>
  <c r="Q66" i="71" s="1"/>
  <c r="W36" i="71"/>
  <c r="W66" i="71" s="1"/>
  <c r="T36" i="71"/>
  <c r="T66" i="71" s="1"/>
  <c r="AG36" i="71"/>
  <c r="AG66" i="71" s="1"/>
  <c r="AK36" i="71"/>
  <c r="AK66" i="71" s="1"/>
  <c r="AC36" i="71"/>
  <c r="AC66" i="71" s="1"/>
  <c r="AM36" i="71"/>
  <c r="AM66" i="71" s="1"/>
  <c r="AJ36" i="71"/>
  <c r="AJ66" i="71" s="1"/>
  <c r="U36" i="71"/>
  <c r="U66" i="71" s="1"/>
  <c r="Z36" i="71"/>
  <c r="Z66" i="71" s="1"/>
  <c r="H36" i="71"/>
  <c r="H66" i="71" s="1"/>
  <c r="E36" i="71"/>
  <c r="E66" i="71" s="1"/>
  <c r="AH36" i="71"/>
  <c r="AH66" i="71" s="1"/>
  <c r="AL36" i="71"/>
  <c r="AL66" i="71" s="1"/>
  <c r="P36" i="71"/>
  <c r="P66" i="71" s="1"/>
  <c r="R36" i="71"/>
  <c r="R66" i="71" s="1"/>
  <c r="J36" i="71"/>
  <c r="J66" i="71" s="1"/>
  <c r="AA36" i="71"/>
  <c r="AA66" i="71" s="1"/>
  <c r="X36" i="71"/>
  <c r="X66" i="71" s="1"/>
  <c r="AD36" i="71"/>
  <c r="AD66" i="71" s="1"/>
  <c r="AI36" i="71"/>
  <c r="AI66" i="71" s="1"/>
  <c r="AO36" i="71"/>
  <c r="AO66" i="71" s="1"/>
  <c r="M36" i="71"/>
  <c r="M66" i="71" s="1"/>
  <c r="AP36" i="71"/>
  <c r="AP66" i="71" s="1"/>
  <c r="AE36" i="71"/>
  <c r="AE66" i="71" s="1"/>
  <c r="AB36" i="71"/>
  <c r="AB66" i="71" s="1"/>
  <c r="I36" i="71"/>
  <c r="I66" i="71" s="1"/>
  <c r="C57" i="69"/>
  <c r="AA19" i="69"/>
  <c r="AA57" i="69" s="1"/>
  <c r="E19" i="69"/>
  <c r="E57" i="69" s="1"/>
  <c r="J19" i="69"/>
  <c r="J57" i="69" s="1"/>
  <c r="X19" i="69"/>
  <c r="X57" i="69" s="1"/>
  <c r="G19" i="69"/>
  <c r="G57" i="69" s="1"/>
  <c r="AJ19" i="69"/>
  <c r="AJ57" i="69" s="1"/>
  <c r="S19" i="69"/>
  <c r="S57" i="69" s="1"/>
  <c r="U19" i="69"/>
  <c r="U57" i="69" s="1"/>
  <c r="Z19" i="69"/>
  <c r="Z57" i="69" s="1"/>
  <c r="P19" i="69"/>
  <c r="P57" i="69" s="1"/>
  <c r="O19" i="69"/>
  <c r="O57" i="69" s="1"/>
  <c r="AE19" i="69"/>
  <c r="AE57" i="69" s="1"/>
  <c r="AG19" i="69"/>
  <c r="AG57" i="69" s="1"/>
  <c r="AK19" i="69"/>
  <c r="AK57" i="69" s="1"/>
  <c r="F19" i="69"/>
  <c r="F57" i="69" s="1"/>
  <c r="Y19" i="69"/>
  <c r="Y57" i="69" s="1"/>
  <c r="AB19" i="69"/>
  <c r="AB57" i="69" s="1"/>
  <c r="AP19" i="69"/>
  <c r="AP57" i="69" s="1"/>
  <c r="K19" i="69"/>
  <c r="K57" i="69" s="1"/>
  <c r="AM19" i="69"/>
  <c r="AM57" i="69" s="1"/>
  <c r="N19" i="69"/>
  <c r="N57" i="69" s="1"/>
  <c r="AH19" i="69"/>
  <c r="AH57" i="69" s="1"/>
  <c r="AN19" i="69"/>
  <c r="AN57" i="69" s="1"/>
  <c r="H19" i="69"/>
  <c r="H57" i="69" s="1"/>
  <c r="W19" i="69"/>
  <c r="W57" i="69" s="1"/>
  <c r="V19" i="69"/>
  <c r="V57" i="69" s="1"/>
  <c r="AQ19" i="69"/>
  <c r="AQ57" i="69" s="1"/>
  <c r="Q19" i="69"/>
  <c r="Q57" i="69" s="1"/>
  <c r="T19" i="69"/>
  <c r="T57" i="69" s="1"/>
  <c r="AI19" i="69"/>
  <c r="AI57" i="69" s="1"/>
  <c r="AD19" i="69"/>
  <c r="AD57" i="69" s="1"/>
  <c r="I19" i="69"/>
  <c r="I57" i="69" s="1"/>
  <c r="AC19" i="69"/>
  <c r="AC57" i="69" s="1"/>
  <c r="AF19" i="69"/>
  <c r="AF57" i="69" s="1"/>
  <c r="L19" i="69"/>
  <c r="L57" i="69" s="1"/>
  <c r="AL19" i="69"/>
  <c r="AL57" i="69" s="1"/>
  <c r="R19" i="69"/>
  <c r="R57" i="69" s="1"/>
  <c r="AO19" i="69"/>
  <c r="AO57" i="69" s="1"/>
  <c r="D19" i="69"/>
  <c r="D57" i="69" s="1"/>
  <c r="M19" i="69"/>
  <c r="M57" i="69" s="1"/>
  <c r="AK34" i="71"/>
  <c r="AK70" i="71" s="1"/>
  <c r="Z34" i="71"/>
  <c r="Z70" i="71" s="1"/>
  <c r="AG34" i="71"/>
  <c r="AG70" i="71" s="1"/>
  <c r="Y34" i="71"/>
  <c r="Y70" i="71" s="1"/>
  <c r="AO34" i="71"/>
  <c r="AO70" i="71" s="1"/>
  <c r="F34" i="71"/>
  <c r="F70" i="71" s="1"/>
  <c r="AH34" i="71"/>
  <c r="AH70" i="71" s="1"/>
  <c r="I34" i="71"/>
  <c r="I70" i="71" s="1"/>
  <c r="AM34" i="71"/>
  <c r="AM70" i="71" s="1"/>
  <c r="AQ34" i="71"/>
  <c r="AQ70" i="71" s="1"/>
  <c r="N34" i="71"/>
  <c r="N70" i="71" s="1"/>
  <c r="AP34" i="71"/>
  <c r="AP70" i="71" s="1"/>
  <c r="W34" i="71"/>
  <c r="W70" i="71" s="1"/>
  <c r="D34" i="71"/>
  <c r="D70" i="71" s="1"/>
  <c r="Q34" i="71"/>
  <c r="Q70" i="71" s="1"/>
  <c r="C70" i="71"/>
  <c r="V34" i="71"/>
  <c r="V70" i="71" s="1"/>
  <c r="G34" i="71"/>
  <c r="G70" i="71" s="1"/>
  <c r="AI34" i="71"/>
  <c r="AI70" i="71" s="1"/>
  <c r="O34" i="71"/>
  <c r="O70" i="71" s="1"/>
  <c r="AE34" i="71"/>
  <c r="AE70" i="71" s="1"/>
  <c r="E34" i="71"/>
  <c r="E70" i="71" s="1"/>
  <c r="AD34" i="71"/>
  <c r="AD70" i="71" s="1"/>
  <c r="S34" i="71"/>
  <c r="S70" i="71" s="1"/>
  <c r="K34" i="71"/>
  <c r="K70" i="71" s="1"/>
  <c r="AA34" i="71"/>
  <c r="AA70" i="71" s="1"/>
  <c r="M34" i="71"/>
  <c r="M70" i="71" s="1"/>
  <c r="AL34" i="71"/>
  <c r="AL70" i="71" s="1"/>
  <c r="AF34" i="71"/>
  <c r="AF70" i="71" s="1"/>
  <c r="X34" i="71"/>
  <c r="X70" i="71" s="1"/>
  <c r="AN34" i="71"/>
  <c r="AN70" i="71" s="1"/>
  <c r="U34" i="71"/>
  <c r="U70" i="71" s="1"/>
  <c r="J34" i="71"/>
  <c r="J70" i="71" s="1"/>
  <c r="H34" i="71"/>
  <c r="H70" i="71" s="1"/>
  <c r="AJ34" i="71"/>
  <c r="AJ70" i="71" s="1"/>
  <c r="P34" i="71"/>
  <c r="P70" i="71" s="1"/>
  <c r="AC34" i="71"/>
  <c r="AC70" i="71" s="1"/>
  <c r="R34" i="71"/>
  <c r="R70" i="71" s="1"/>
  <c r="T34" i="71"/>
  <c r="T70" i="71" s="1"/>
  <c r="L34" i="71"/>
  <c r="L70" i="71" s="1"/>
  <c r="AB34" i="71"/>
  <c r="AB70" i="71" s="1"/>
  <c r="G54" i="68"/>
  <c r="AN54" i="68"/>
  <c r="U54" i="68"/>
  <c r="Q54" i="68"/>
  <c r="M54" i="68"/>
  <c r="K14" i="71"/>
  <c r="K55" i="71" s="1"/>
  <c r="AJ14" i="71"/>
  <c r="AJ55" i="71" s="1"/>
  <c r="F14" i="71"/>
  <c r="F55" i="71" s="1"/>
  <c r="AN14" i="71"/>
  <c r="AN55" i="71" s="1"/>
  <c r="D14" i="71"/>
  <c r="D55" i="71" s="1"/>
  <c r="S14" i="71"/>
  <c r="S55" i="71" s="1"/>
  <c r="M14" i="71"/>
  <c r="M55" i="71" s="1"/>
  <c r="G14" i="71"/>
  <c r="G55" i="71" s="1"/>
  <c r="N14" i="71"/>
  <c r="N55" i="71" s="1"/>
  <c r="J14" i="71"/>
  <c r="J55" i="71" s="1"/>
  <c r="AQ14" i="71"/>
  <c r="AQ55" i="71" s="1"/>
  <c r="AK14" i="71"/>
  <c r="AK55" i="71" s="1"/>
  <c r="H14" i="71"/>
  <c r="H55" i="71" s="1"/>
  <c r="AF14" i="71"/>
  <c r="AF55" i="71" s="1"/>
  <c r="R14" i="71"/>
  <c r="R55" i="71" s="1"/>
  <c r="L14" i="71"/>
  <c r="L55" i="71" s="1"/>
  <c r="Q14" i="71"/>
  <c r="Q55" i="71" s="1"/>
  <c r="X14" i="71"/>
  <c r="X55" i="71" s="1"/>
  <c r="O14" i="71"/>
  <c r="O55" i="71" s="1"/>
  <c r="AB14" i="71"/>
  <c r="AB55" i="71" s="1"/>
  <c r="AM14" i="71"/>
  <c r="AM55" i="71" s="1"/>
  <c r="C55" i="71"/>
  <c r="E14" i="71"/>
  <c r="E55" i="71" s="1"/>
  <c r="I14" i="71"/>
  <c r="I55" i="71" s="1"/>
  <c r="Z14" i="71"/>
  <c r="Z55" i="71" s="1"/>
  <c r="U14" i="71"/>
  <c r="U55" i="71" s="1"/>
  <c r="Y14" i="71"/>
  <c r="Y55" i="71" s="1"/>
  <c r="AH14" i="71"/>
  <c r="AH55" i="71" s="1"/>
  <c r="AC14" i="71"/>
  <c r="AC55" i="71" s="1"/>
  <c r="AO14" i="71"/>
  <c r="AO55" i="71" s="1"/>
  <c r="AP14" i="71"/>
  <c r="AP55" i="71" s="1"/>
  <c r="AG14" i="71"/>
  <c r="AG55" i="71" s="1"/>
  <c r="AD14" i="71"/>
  <c r="AD55" i="71" s="1"/>
  <c r="AA14" i="71"/>
  <c r="AA55" i="71" s="1"/>
  <c r="V14" i="71"/>
  <c r="V55" i="71" s="1"/>
  <c r="P14" i="71"/>
  <c r="P55" i="71" s="1"/>
  <c r="AI14" i="71"/>
  <c r="AI55" i="71" s="1"/>
  <c r="AL14" i="71"/>
  <c r="AL55" i="71" s="1"/>
  <c r="AE14" i="71"/>
  <c r="AE55" i="71" s="1"/>
  <c r="T14" i="71"/>
  <c r="T55" i="71" s="1"/>
  <c r="W14" i="71"/>
  <c r="W55" i="71" s="1"/>
  <c r="M34" i="66"/>
  <c r="M70" i="66" s="1"/>
  <c r="K34" i="66"/>
  <c r="K70" i="66" s="1"/>
  <c r="AN34" i="66"/>
  <c r="AN70" i="66" s="1"/>
  <c r="AG34" i="66"/>
  <c r="AG70" i="66" s="1"/>
  <c r="I34" i="66"/>
  <c r="I70" i="66" s="1"/>
  <c r="U34" i="66"/>
  <c r="U70" i="66" s="1"/>
  <c r="T34" i="66"/>
  <c r="T70" i="66" s="1"/>
  <c r="N34" i="66"/>
  <c r="N70" i="66" s="1"/>
  <c r="AP34" i="66"/>
  <c r="AP70" i="66" s="1"/>
  <c r="Q34" i="66"/>
  <c r="Q70" i="66" s="1"/>
  <c r="AC34" i="66"/>
  <c r="AC70" i="66" s="1"/>
  <c r="AD34" i="66"/>
  <c r="AD70" i="66" s="1"/>
  <c r="W34" i="66"/>
  <c r="W70" i="66" s="1"/>
  <c r="G34" i="66"/>
  <c r="G70" i="66" s="1"/>
  <c r="R34" i="66"/>
  <c r="R70" i="66" s="1"/>
  <c r="AK34" i="66"/>
  <c r="AK70" i="66" s="1"/>
  <c r="AM34" i="66"/>
  <c r="AM70" i="66" s="1"/>
  <c r="AF34" i="66"/>
  <c r="AF70" i="66" s="1"/>
  <c r="P34" i="66"/>
  <c r="P70" i="66" s="1"/>
  <c r="Z34" i="66"/>
  <c r="Z70" i="66" s="1"/>
  <c r="J34" i="66"/>
  <c r="J70" i="66" s="1"/>
  <c r="D34" i="66"/>
  <c r="D70" i="66" s="1"/>
  <c r="AO34" i="66"/>
  <c r="AO70" i="66" s="1"/>
  <c r="Y34" i="66"/>
  <c r="Y70" i="66" s="1"/>
  <c r="AA34" i="66"/>
  <c r="AA70" i="66" s="1"/>
  <c r="S34" i="66"/>
  <c r="S70" i="66" s="1"/>
  <c r="L34" i="66"/>
  <c r="L70" i="66" s="1"/>
  <c r="F34" i="66"/>
  <c r="F70" i="66" s="1"/>
  <c r="AH34" i="66"/>
  <c r="AH70" i="66" s="1"/>
  <c r="AI34" i="66"/>
  <c r="AI70" i="66" s="1"/>
  <c r="C70" i="66"/>
  <c r="AB34" i="66"/>
  <c r="AB70" i="66" s="1"/>
  <c r="V34" i="66"/>
  <c r="V70" i="66" s="1"/>
  <c r="O34" i="66"/>
  <c r="O70" i="66" s="1"/>
  <c r="AQ34" i="66"/>
  <c r="AQ70" i="66" s="1"/>
  <c r="AJ34" i="66"/>
  <c r="AJ70" i="66" s="1"/>
  <c r="E34" i="66"/>
  <c r="E70" i="66" s="1"/>
  <c r="AL34" i="66"/>
  <c r="AL70" i="66" s="1"/>
  <c r="AE34" i="66"/>
  <c r="AE70" i="66" s="1"/>
  <c r="X34" i="66"/>
  <c r="X70" i="66" s="1"/>
  <c r="H34" i="66"/>
  <c r="H70" i="66" s="1"/>
  <c r="AE28" i="67"/>
  <c r="AE63" i="67" s="1"/>
  <c r="V28" i="67"/>
  <c r="V63" i="67" s="1"/>
  <c r="F28" i="67"/>
  <c r="F63" i="67" s="1"/>
  <c r="AI28" i="67"/>
  <c r="AI63" i="67" s="1"/>
  <c r="AK28" i="67"/>
  <c r="AK63" i="67" s="1"/>
  <c r="AM28" i="67"/>
  <c r="AM63" i="67" s="1"/>
  <c r="AF28" i="67"/>
  <c r="AF63" i="67" s="1"/>
  <c r="P28" i="67"/>
  <c r="P63" i="67" s="1"/>
  <c r="I28" i="67"/>
  <c r="I63" i="67" s="1"/>
  <c r="K28" i="67"/>
  <c r="K63" i="67" s="1"/>
  <c r="C63" i="67"/>
  <c r="AO28" i="67"/>
  <c r="AO63" i="67" s="1"/>
  <c r="Y28" i="67"/>
  <c r="Y63" i="67" s="1"/>
  <c r="R28" i="67"/>
  <c r="R63" i="67" s="1"/>
  <c r="D28" i="67"/>
  <c r="D63" i="67" s="1"/>
  <c r="L28" i="67"/>
  <c r="L63" i="67" s="1"/>
  <c r="E28" i="67"/>
  <c r="E63" i="67" s="1"/>
  <c r="AH28" i="67"/>
  <c r="AH63" i="67" s="1"/>
  <c r="AA28" i="67"/>
  <c r="AA63" i="67" s="1"/>
  <c r="T28" i="67"/>
  <c r="T63" i="67" s="1"/>
  <c r="G28" i="67"/>
  <c r="G63" i="67" s="1"/>
  <c r="AD28" i="67"/>
  <c r="AD63" i="67" s="1"/>
  <c r="X28" i="67"/>
  <c r="X63" i="67" s="1"/>
  <c r="H28" i="67"/>
  <c r="H63" i="67" s="1"/>
  <c r="J28" i="67"/>
  <c r="J63" i="67" s="1"/>
  <c r="AL28" i="67"/>
  <c r="AL63" i="67" s="1"/>
  <c r="AP28" i="67"/>
  <c r="AP63" i="67" s="1"/>
  <c r="O28" i="67"/>
  <c r="O63" i="67" s="1"/>
  <c r="AQ28" i="67"/>
  <c r="AQ63" i="67" s="1"/>
  <c r="W28" i="67"/>
  <c r="W63" i="67" s="1"/>
  <c r="Q28" i="67"/>
  <c r="Q63" i="67" s="1"/>
  <c r="U28" i="67"/>
  <c r="U63" i="67" s="1"/>
  <c r="Z28" i="67"/>
  <c r="Z63" i="67" s="1"/>
  <c r="AN28" i="67"/>
  <c r="AN63" i="67" s="1"/>
  <c r="AJ28" i="67"/>
  <c r="AJ63" i="67" s="1"/>
  <c r="M28" i="67"/>
  <c r="M63" i="67" s="1"/>
  <c r="S28" i="67"/>
  <c r="S63" i="67" s="1"/>
  <c r="N28" i="67"/>
  <c r="N63" i="67" s="1"/>
  <c r="AB28" i="67"/>
  <c r="AB63" i="67" s="1"/>
  <c r="AG28" i="67"/>
  <c r="AG63" i="67" s="1"/>
  <c r="AC28" i="67"/>
  <c r="AC63" i="67" s="1"/>
  <c r="H68" i="68"/>
  <c r="I68" i="68"/>
  <c r="D68" i="68"/>
  <c r="AK68" i="68"/>
  <c r="S42" i="67"/>
  <c r="S72" i="67" s="1"/>
  <c r="F42" i="67"/>
  <c r="F72" i="67" s="1"/>
  <c r="AF42" i="67"/>
  <c r="AF72" i="67" s="1"/>
  <c r="AG42" i="67"/>
  <c r="AG72" i="67" s="1"/>
  <c r="AM42" i="67"/>
  <c r="AM72" i="67" s="1"/>
  <c r="AA42" i="67"/>
  <c r="AA72" i="67" s="1"/>
  <c r="N42" i="67"/>
  <c r="N72" i="67" s="1"/>
  <c r="AN42" i="67"/>
  <c r="AN72" i="67" s="1"/>
  <c r="R42" i="67"/>
  <c r="R72" i="67" s="1"/>
  <c r="I42" i="67"/>
  <c r="I72" i="67" s="1"/>
  <c r="AQ42" i="67"/>
  <c r="AQ72" i="67" s="1"/>
  <c r="AD42" i="67"/>
  <c r="AD72" i="67" s="1"/>
  <c r="M42" i="67"/>
  <c r="M72" i="67" s="1"/>
  <c r="E42" i="67"/>
  <c r="E72" i="67" s="1"/>
  <c r="AO42" i="67"/>
  <c r="AO72" i="67" s="1"/>
  <c r="T42" i="67"/>
  <c r="T72" i="67" s="1"/>
  <c r="H42" i="67"/>
  <c r="H72" i="67" s="1"/>
  <c r="O42" i="67"/>
  <c r="O72" i="67" s="1"/>
  <c r="AK42" i="67"/>
  <c r="AK72" i="67" s="1"/>
  <c r="Z42" i="67"/>
  <c r="Z72" i="67" s="1"/>
  <c r="AL42" i="67"/>
  <c r="AL72" i="67" s="1"/>
  <c r="U42" i="67"/>
  <c r="U72" i="67" s="1"/>
  <c r="C72" i="67"/>
  <c r="P42" i="67"/>
  <c r="P72" i="67" s="1"/>
  <c r="G42" i="67"/>
  <c r="G72" i="67" s="1"/>
  <c r="K42" i="67"/>
  <c r="K72" i="67" s="1"/>
  <c r="X42" i="67"/>
  <c r="X72" i="67" s="1"/>
  <c r="W42" i="67"/>
  <c r="W72" i="67" s="1"/>
  <c r="AI42" i="67"/>
  <c r="AI72" i="67" s="1"/>
  <c r="D42" i="67"/>
  <c r="D72" i="67" s="1"/>
  <c r="Y42" i="67"/>
  <c r="Y72" i="67" s="1"/>
  <c r="Q42" i="67"/>
  <c r="Q72" i="67" s="1"/>
  <c r="L42" i="67"/>
  <c r="L72" i="67" s="1"/>
  <c r="AC42" i="67"/>
  <c r="AC72" i="67" s="1"/>
  <c r="J42" i="67"/>
  <c r="J72" i="67" s="1"/>
  <c r="AJ42" i="67"/>
  <c r="AJ72" i="67" s="1"/>
  <c r="AB42" i="67"/>
  <c r="AB72" i="67" s="1"/>
  <c r="AE42" i="67"/>
  <c r="AE72" i="67" s="1"/>
  <c r="AP42" i="67"/>
  <c r="AP72" i="67" s="1"/>
  <c r="V42" i="67"/>
  <c r="V72" i="67" s="1"/>
  <c r="AH42" i="67"/>
  <c r="AH72" i="67" s="1"/>
  <c r="E26" i="66"/>
  <c r="E60" i="66" s="1"/>
  <c r="AM26" i="66"/>
  <c r="AM60" i="66" s="1"/>
  <c r="AF26" i="66"/>
  <c r="AF60" i="66" s="1"/>
  <c r="P26" i="66"/>
  <c r="P60" i="66" s="1"/>
  <c r="J26" i="66"/>
  <c r="J60" i="66" s="1"/>
  <c r="M26" i="66"/>
  <c r="M60" i="66" s="1"/>
  <c r="L26" i="66"/>
  <c r="L60" i="66" s="1"/>
  <c r="AO26" i="66"/>
  <c r="AO60" i="66" s="1"/>
  <c r="Y26" i="66"/>
  <c r="Y60" i="66" s="1"/>
  <c r="S26" i="66"/>
  <c r="S60" i="66" s="1"/>
  <c r="N26" i="66"/>
  <c r="N60" i="66" s="1"/>
  <c r="AA26" i="66"/>
  <c r="AA60" i="66" s="1"/>
  <c r="U26" i="66"/>
  <c r="U60" i="66" s="1"/>
  <c r="V26" i="66"/>
  <c r="V60" i="66" s="1"/>
  <c r="F26" i="66"/>
  <c r="F60" i="66" s="1"/>
  <c r="AH26" i="66"/>
  <c r="AH60" i="66" s="1"/>
  <c r="AB26" i="66"/>
  <c r="AB60" i="66" s="1"/>
  <c r="AC26" i="66"/>
  <c r="AC60" i="66" s="1"/>
  <c r="AE26" i="66"/>
  <c r="AE60" i="66" s="1"/>
  <c r="O26" i="66"/>
  <c r="O60" i="66" s="1"/>
  <c r="AQ26" i="66"/>
  <c r="AQ60" i="66" s="1"/>
  <c r="AL26" i="66"/>
  <c r="AL60" i="66" s="1"/>
  <c r="AK26" i="66"/>
  <c r="AK60" i="66" s="1"/>
  <c r="AN26" i="66"/>
  <c r="AN60" i="66" s="1"/>
  <c r="X26" i="66"/>
  <c r="X60" i="66" s="1"/>
  <c r="H26" i="66"/>
  <c r="H60" i="66" s="1"/>
  <c r="I26" i="66"/>
  <c r="I60" i="66" s="1"/>
  <c r="K26" i="66"/>
  <c r="K60" i="66" s="1"/>
  <c r="D26" i="66"/>
  <c r="D60" i="66" s="1"/>
  <c r="AG26" i="66"/>
  <c r="AG60" i="66" s="1"/>
  <c r="Q26" i="66"/>
  <c r="Q60" i="66" s="1"/>
  <c r="R26" i="66"/>
  <c r="R60" i="66" s="1"/>
  <c r="T26" i="66"/>
  <c r="T60" i="66" s="1"/>
  <c r="AP26" i="66"/>
  <c r="AP60" i="66" s="1"/>
  <c r="Z26" i="66"/>
  <c r="Z60" i="66" s="1"/>
  <c r="C60" i="66"/>
  <c r="AD26" i="66"/>
  <c r="AD60" i="66" s="1"/>
  <c r="W26" i="66"/>
  <c r="W60" i="66" s="1"/>
  <c r="G26" i="66"/>
  <c r="G60" i="66" s="1"/>
  <c r="AI26" i="66"/>
  <c r="AI60" i="66" s="1"/>
  <c r="AJ26" i="66"/>
  <c r="AJ60" i="66" s="1"/>
  <c r="AD35" i="66"/>
  <c r="AD67" i="66" s="1"/>
  <c r="AA35" i="66"/>
  <c r="AA67" i="66" s="1"/>
  <c r="T35" i="66"/>
  <c r="T67" i="66" s="1"/>
  <c r="W35" i="66"/>
  <c r="W67" i="66" s="1"/>
  <c r="P35" i="66"/>
  <c r="P67" i="66" s="1"/>
  <c r="AL35" i="66"/>
  <c r="AL67" i="66" s="1"/>
  <c r="AJ35" i="66"/>
  <c r="AJ67" i="66" s="1"/>
  <c r="AC35" i="66"/>
  <c r="AC67" i="66" s="1"/>
  <c r="AF35" i="66"/>
  <c r="AF67" i="66" s="1"/>
  <c r="X35" i="66"/>
  <c r="X67" i="66" s="1"/>
  <c r="Q35" i="66"/>
  <c r="Q67" i="66" s="1"/>
  <c r="S35" i="66"/>
  <c r="S67" i="66" s="1"/>
  <c r="L35" i="66"/>
  <c r="L67" i="66" s="1"/>
  <c r="E35" i="66"/>
  <c r="E67" i="66" s="1"/>
  <c r="AG35" i="66"/>
  <c r="AG67" i="66" s="1"/>
  <c r="F35" i="66"/>
  <c r="F67" i="66" s="1"/>
  <c r="AI35" i="66"/>
  <c r="AI67" i="66" s="1"/>
  <c r="AK35" i="66"/>
  <c r="AK67" i="66" s="1"/>
  <c r="AE35" i="66"/>
  <c r="AE67" i="66" s="1"/>
  <c r="G35" i="66"/>
  <c r="G67" i="66" s="1"/>
  <c r="Z35" i="66"/>
  <c r="Z67" i="66" s="1"/>
  <c r="U35" i="66"/>
  <c r="U67" i="66" s="1"/>
  <c r="AH35" i="66"/>
  <c r="AH67" i="66" s="1"/>
  <c r="I35" i="66"/>
  <c r="I67" i="66" s="1"/>
  <c r="AN35" i="66"/>
  <c r="AN67" i="66" s="1"/>
  <c r="R35" i="66"/>
  <c r="R67" i="66" s="1"/>
  <c r="M35" i="66"/>
  <c r="M67" i="66" s="1"/>
  <c r="J35" i="66"/>
  <c r="J67" i="66" s="1"/>
  <c r="AO35" i="66"/>
  <c r="AO67" i="66" s="1"/>
  <c r="K35" i="66"/>
  <c r="K67" i="66" s="1"/>
  <c r="C67" i="66"/>
  <c r="AB35" i="66"/>
  <c r="AB67" i="66" s="1"/>
  <c r="AP35" i="66"/>
  <c r="AP67" i="66" s="1"/>
  <c r="V35" i="66"/>
  <c r="V67" i="66" s="1"/>
  <c r="O35" i="66"/>
  <c r="O67" i="66" s="1"/>
  <c r="N35" i="66"/>
  <c r="N67" i="66" s="1"/>
  <c r="D35" i="66"/>
  <c r="D67" i="66" s="1"/>
  <c r="AQ35" i="66"/>
  <c r="AQ67" i="66" s="1"/>
  <c r="H35" i="66"/>
  <c r="H67" i="66" s="1"/>
  <c r="AM35" i="66"/>
  <c r="AM67" i="66" s="1"/>
  <c r="Y35" i="66"/>
  <c r="Y67" i="66" s="1"/>
  <c r="N39" i="70"/>
  <c r="N73" i="70" s="1"/>
  <c r="AQ39" i="70"/>
  <c r="AQ73" i="70" s="1"/>
  <c r="AJ39" i="70"/>
  <c r="AJ73" i="70" s="1"/>
  <c r="U39" i="70"/>
  <c r="U73" i="70" s="1"/>
  <c r="AK39" i="70"/>
  <c r="AK73" i="70" s="1"/>
  <c r="W39" i="70"/>
  <c r="W73" i="70" s="1"/>
  <c r="G39" i="70"/>
  <c r="G73" i="70" s="1"/>
  <c r="D39" i="70"/>
  <c r="D73" i="70" s="1"/>
  <c r="V39" i="70"/>
  <c r="V73" i="70" s="1"/>
  <c r="AM39" i="70"/>
  <c r="AM73" i="70" s="1"/>
  <c r="P39" i="70"/>
  <c r="P73" i="70" s="1"/>
  <c r="AP39" i="70"/>
  <c r="AP73" i="70" s="1"/>
  <c r="Z39" i="70"/>
  <c r="Z73" i="70" s="1"/>
  <c r="T39" i="70"/>
  <c r="T73" i="70" s="1"/>
  <c r="AD39" i="70"/>
  <c r="AD73" i="70" s="1"/>
  <c r="AF39" i="70"/>
  <c r="AF73" i="70" s="1"/>
  <c r="O39" i="70"/>
  <c r="O73" i="70" s="1"/>
  <c r="I39" i="70"/>
  <c r="I73" i="70" s="1"/>
  <c r="AL39" i="70"/>
  <c r="AL73" i="70" s="1"/>
  <c r="AE39" i="70"/>
  <c r="AE73" i="70" s="1"/>
  <c r="AN39" i="70"/>
  <c r="AN73" i="70" s="1"/>
  <c r="Y39" i="70"/>
  <c r="Y73" i="70" s="1"/>
  <c r="R39" i="70"/>
  <c r="R73" i="70" s="1"/>
  <c r="S39" i="70"/>
  <c r="S73" i="70" s="1"/>
  <c r="L39" i="70"/>
  <c r="L73" i="70" s="1"/>
  <c r="E39" i="70"/>
  <c r="E73" i="70" s="1"/>
  <c r="AC39" i="70"/>
  <c r="AC73" i="70" s="1"/>
  <c r="AG39" i="70"/>
  <c r="AG73" i="70" s="1"/>
  <c r="AO39" i="70"/>
  <c r="AO73" i="70" s="1"/>
  <c r="F39" i="70"/>
  <c r="F73" i="70" s="1"/>
  <c r="AB39" i="70"/>
  <c r="AB73" i="70" s="1"/>
  <c r="AH39" i="70"/>
  <c r="AH73" i="70" s="1"/>
  <c r="J39" i="70"/>
  <c r="J73" i="70" s="1"/>
  <c r="Q39" i="70"/>
  <c r="Q73" i="70" s="1"/>
  <c r="M39" i="70"/>
  <c r="M73" i="70" s="1"/>
  <c r="AI39" i="70"/>
  <c r="AI73" i="70" s="1"/>
  <c r="H39" i="70"/>
  <c r="H73" i="70" s="1"/>
  <c r="AA39" i="70"/>
  <c r="AA73" i="70" s="1"/>
  <c r="X39" i="70"/>
  <c r="X73" i="70" s="1"/>
  <c r="K39" i="70"/>
  <c r="K73" i="70" s="1"/>
  <c r="C73" i="70"/>
  <c r="Y30" i="67"/>
  <c r="Y65" i="67" s="1"/>
  <c r="R30" i="67"/>
  <c r="R65" i="67" s="1"/>
  <c r="K30" i="67"/>
  <c r="K65" i="67" s="1"/>
  <c r="M30" i="67"/>
  <c r="M65" i="67" s="1"/>
  <c r="AP30" i="67"/>
  <c r="AP65" i="67" s="1"/>
  <c r="AG30" i="67"/>
  <c r="AG65" i="67" s="1"/>
  <c r="AA30" i="67"/>
  <c r="AA65" i="67" s="1"/>
  <c r="T30" i="67"/>
  <c r="T65" i="67" s="1"/>
  <c r="V30" i="67"/>
  <c r="V65" i="67" s="1"/>
  <c r="F30" i="67"/>
  <c r="F65" i="67" s="1"/>
  <c r="AO30" i="67"/>
  <c r="AO65" i="67" s="1"/>
  <c r="AJ30" i="67"/>
  <c r="AJ65" i="67" s="1"/>
  <c r="AC30" i="67"/>
  <c r="AC65" i="67" s="1"/>
  <c r="AE30" i="67"/>
  <c r="AE65" i="67" s="1"/>
  <c r="O30" i="67"/>
  <c r="O65" i="67" s="1"/>
  <c r="G30" i="67"/>
  <c r="G65" i="67" s="1"/>
  <c r="D30" i="67"/>
  <c r="D65" i="67" s="1"/>
  <c r="AL30" i="67"/>
  <c r="AL65" i="67" s="1"/>
  <c r="AN30" i="67"/>
  <c r="AN65" i="67" s="1"/>
  <c r="X30" i="67"/>
  <c r="X65" i="67" s="1"/>
  <c r="AI30" i="67"/>
  <c r="AI65" i="67" s="1"/>
  <c r="AB30" i="67"/>
  <c r="AB65" i="67" s="1"/>
  <c r="AD30" i="67"/>
  <c r="AD65" i="67" s="1"/>
  <c r="W30" i="67"/>
  <c r="W65" i="67" s="1"/>
  <c r="P30" i="67"/>
  <c r="P65" i="67" s="1"/>
  <c r="J30" i="67"/>
  <c r="J65" i="67" s="1"/>
  <c r="L30" i="67"/>
  <c r="L65" i="67" s="1"/>
  <c r="E30" i="67"/>
  <c r="E65" i="67" s="1"/>
  <c r="AH30" i="67"/>
  <c r="AH65" i="67" s="1"/>
  <c r="C65" i="67"/>
  <c r="Z30" i="67"/>
  <c r="Z65" i="67" s="1"/>
  <c r="S30" i="67"/>
  <c r="S65" i="67" s="1"/>
  <c r="U30" i="67"/>
  <c r="U65" i="67" s="1"/>
  <c r="N30" i="67"/>
  <c r="N65" i="67" s="1"/>
  <c r="AQ30" i="67"/>
  <c r="AQ65" i="67" s="1"/>
  <c r="Q30" i="67"/>
  <c r="Q65" i="67" s="1"/>
  <c r="H30" i="67"/>
  <c r="H65" i="67" s="1"/>
  <c r="AK30" i="67"/>
  <c r="AK65" i="67" s="1"/>
  <c r="AM30" i="67"/>
  <c r="AM65" i="67" s="1"/>
  <c r="AF30" i="67"/>
  <c r="AF65" i="67" s="1"/>
  <c r="I30" i="67"/>
  <c r="I65" i="67" s="1"/>
  <c r="T63" i="68"/>
  <c r="N63" i="68"/>
  <c r="AP63" i="68"/>
  <c r="Z63" i="68"/>
  <c r="K63" i="68"/>
  <c r="AB63" i="68"/>
  <c r="W63" i="68"/>
  <c r="G63" i="68"/>
  <c r="AI63" i="68"/>
  <c r="S63" i="68"/>
  <c r="AJ63" i="68"/>
  <c r="AF63" i="68"/>
  <c r="P63" i="68"/>
  <c r="C63" i="68"/>
  <c r="U63" i="68"/>
  <c r="M63" i="68"/>
  <c r="AO63" i="68"/>
  <c r="Y63" i="68"/>
  <c r="I63" i="68"/>
  <c r="AC63" i="68"/>
  <c r="V63" i="68"/>
  <c r="F63" i="68"/>
  <c r="AH63" i="68"/>
  <c r="R63" i="68"/>
  <c r="D63" i="68"/>
  <c r="AE63" i="68"/>
  <c r="O63" i="68"/>
  <c r="AQ63" i="68"/>
  <c r="AA63" i="68"/>
  <c r="AD63" i="68"/>
  <c r="AN63" i="68"/>
  <c r="X63" i="68"/>
  <c r="H63" i="68"/>
  <c r="AK63" i="68"/>
  <c r="AL63" i="68"/>
  <c r="L63" i="68"/>
  <c r="E63" i="68"/>
  <c r="AG63" i="68"/>
  <c r="Q63" i="68"/>
  <c r="J63" i="68"/>
  <c r="AM63" i="68"/>
  <c r="R38" i="71"/>
  <c r="R68" i="71" s="1"/>
  <c r="AO38" i="71"/>
  <c r="AO68" i="71" s="1"/>
  <c r="AI38" i="71"/>
  <c r="AI68" i="71" s="1"/>
  <c r="AK38" i="71"/>
  <c r="AK68" i="71" s="1"/>
  <c r="AM38" i="71"/>
  <c r="AM68" i="71" s="1"/>
  <c r="AH38" i="71"/>
  <c r="AH68" i="71" s="1"/>
  <c r="M38" i="71"/>
  <c r="M68" i="71" s="1"/>
  <c r="O38" i="71"/>
  <c r="O68" i="71" s="1"/>
  <c r="S38" i="71"/>
  <c r="S68" i="71" s="1"/>
  <c r="U38" i="71"/>
  <c r="U68" i="71" s="1"/>
  <c r="I38" i="71"/>
  <c r="I68" i="71" s="1"/>
  <c r="C68" i="71"/>
  <c r="AG38" i="71"/>
  <c r="AG68" i="71" s="1"/>
  <c r="AJ38" i="71"/>
  <c r="AJ68" i="71" s="1"/>
  <c r="AL38" i="71"/>
  <c r="AL68" i="71" s="1"/>
  <c r="AN38" i="71"/>
  <c r="AN68" i="71" s="1"/>
  <c r="Q38" i="71"/>
  <c r="Q68" i="71" s="1"/>
  <c r="L38" i="71"/>
  <c r="L68" i="71" s="1"/>
  <c r="AQ38" i="71"/>
  <c r="AQ68" i="71" s="1"/>
  <c r="F38" i="71"/>
  <c r="F68" i="71" s="1"/>
  <c r="H38" i="71"/>
  <c r="H68" i="71" s="1"/>
  <c r="Y38" i="71"/>
  <c r="Y68" i="71" s="1"/>
  <c r="V38" i="71"/>
  <c r="V68" i="71" s="1"/>
  <c r="N38" i="71"/>
  <c r="N68" i="71" s="1"/>
  <c r="P38" i="71"/>
  <c r="P68" i="71" s="1"/>
  <c r="T38" i="71"/>
  <c r="T68" i="71" s="1"/>
  <c r="Z38" i="71"/>
  <c r="Z68" i="71" s="1"/>
  <c r="AB38" i="71"/>
  <c r="AB68" i="71" s="1"/>
  <c r="AP38" i="71"/>
  <c r="AP68" i="71" s="1"/>
  <c r="G38" i="71"/>
  <c r="G68" i="71" s="1"/>
  <c r="D38" i="71"/>
  <c r="D68" i="71" s="1"/>
  <c r="AD38" i="71"/>
  <c r="AD68" i="71" s="1"/>
  <c r="W38" i="71"/>
  <c r="W68" i="71" s="1"/>
  <c r="K38" i="71"/>
  <c r="K68" i="71" s="1"/>
  <c r="X38" i="71"/>
  <c r="X68" i="71" s="1"/>
  <c r="AE38" i="71"/>
  <c r="AE68" i="71" s="1"/>
  <c r="E38" i="71"/>
  <c r="E68" i="71" s="1"/>
  <c r="J38" i="71"/>
  <c r="J68" i="71" s="1"/>
  <c r="AF38" i="71"/>
  <c r="AF68" i="71" s="1"/>
  <c r="AA38" i="71"/>
  <c r="AA68" i="71" s="1"/>
  <c r="AC38" i="71"/>
  <c r="AC68" i="71" s="1"/>
  <c r="G38" i="69"/>
  <c r="G68" i="69" s="1"/>
  <c r="AH38" i="69"/>
  <c r="AH68" i="69" s="1"/>
  <c r="AA38" i="69"/>
  <c r="AA68" i="69" s="1"/>
  <c r="T38" i="69"/>
  <c r="T68" i="69" s="1"/>
  <c r="X38" i="69"/>
  <c r="X68" i="69" s="1"/>
  <c r="O38" i="69"/>
  <c r="O68" i="69" s="1"/>
  <c r="AQ38" i="69"/>
  <c r="AQ68" i="69" s="1"/>
  <c r="AJ38" i="69"/>
  <c r="AJ68" i="69" s="1"/>
  <c r="AC38" i="69"/>
  <c r="AC68" i="69" s="1"/>
  <c r="AF38" i="69"/>
  <c r="AF68" i="69" s="1"/>
  <c r="W38" i="69"/>
  <c r="W68" i="69" s="1"/>
  <c r="H38" i="69"/>
  <c r="H68" i="69" s="1"/>
  <c r="J38" i="69"/>
  <c r="J68" i="69" s="1"/>
  <c r="AL38" i="69"/>
  <c r="AL68" i="69" s="1"/>
  <c r="AG38" i="69"/>
  <c r="AG68" i="69" s="1"/>
  <c r="AE38" i="69"/>
  <c r="AE68" i="69" s="1"/>
  <c r="Q38" i="69"/>
  <c r="Q68" i="69" s="1"/>
  <c r="S38" i="69"/>
  <c r="S68" i="69" s="1"/>
  <c r="L38" i="69"/>
  <c r="L68" i="69" s="1"/>
  <c r="AO38" i="69"/>
  <c r="AO68" i="69" s="1"/>
  <c r="AM38" i="69"/>
  <c r="AM68" i="69" s="1"/>
  <c r="Z38" i="69"/>
  <c r="Z68" i="69" s="1"/>
  <c r="AB38" i="69"/>
  <c r="AB68" i="69" s="1"/>
  <c r="U38" i="69"/>
  <c r="U68" i="69" s="1"/>
  <c r="E38" i="69"/>
  <c r="E68" i="69" s="1"/>
  <c r="P38" i="69"/>
  <c r="P68" i="69" s="1"/>
  <c r="I38" i="69"/>
  <c r="I68" i="69" s="1"/>
  <c r="D38" i="69"/>
  <c r="D68" i="69" s="1"/>
  <c r="AN38" i="69"/>
  <c r="AN68" i="69" s="1"/>
  <c r="M38" i="69"/>
  <c r="M68" i="69" s="1"/>
  <c r="C68" i="69"/>
  <c r="Y38" i="69"/>
  <c r="Y68" i="69" s="1"/>
  <c r="R38" i="69"/>
  <c r="R68" i="69" s="1"/>
  <c r="K38" i="69"/>
  <c r="K68" i="69" s="1"/>
  <c r="V38" i="69"/>
  <c r="V68" i="69" s="1"/>
  <c r="N38" i="69"/>
  <c r="N68" i="69" s="1"/>
  <c r="F38" i="69"/>
  <c r="F68" i="69" s="1"/>
  <c r="AI38" i="69"/>
  <c r="AI68" i="69" s="1"/>
  <c r="AK38" i="69"/>
  <c r="AK68" i="69" s="1"/>
  <c r="AD38" i="69"/>
  <c r="AD68" i="69" s="1"/>
  <c r="AP38" i="69"/>
  <c r="AP68" i="69" s="1"/>
  <c r="C59" i="68"/>
  <c r="O59" i="68"/>
  <c r="AH59" i="68"/>
  <c r="AA59" i="68"/>
  <c r="AC59" i="68"/>
  <c r="X59" i="68"/>
  <c r="P59" i="68"/>
  <c r="R59" i="68"/>
  <c r="AL59" i="68"/>
  <c r="AG59" i="68"/>
  <c r="Y59" i="68"/>
  <c r="AJ59" i="68"/>
  <c r="L59" i="68"/>
  <c r="AO59" i="68"/>
  <c r="G59" i="68"/>
  <c r="H59" i="68"/>
  <c r="S59" i="68"/>
  <c r="AD59" i="68"/>
  <c r="AP59" i="68"/>
  <c r="AE59" i="68"/>
  <c r="Z59" i="68"/>
  <c r="AK59" i="68"/>
  <c r="D59" i="68"/>
  <c r="N59" i="68"/>
  <c r="AM59" i="68"/>
  <c r="AI59" i="68"/>
  <c r="K59" i="68"/>
  <c r="V59" i="68"/>
  <c r="J59" i="68"/>
  <c r="AB59" i="68"/>
  <c r="T59" i="68"/>
  <c r="W59" i="68"/>
  <c r="U59" i="68"/>
  <c r="F59" i="68"/>
  <c r="AN59" i="68"/>
  <c r="AQ59" i="68"/>
  <c r="AF59" i="68"/>
  <c r="Q59" i="68"/>
  <c r="E59" i="68"/>
  <c r="I59" i="68"/>
  <c r="M59" i="68"/>
  <c r="Q22" i="69"/>
  <c r="Q58" i="69" s="1"/>
  <c r="K22" i="69"/>
  <c r="K58" i="69" s="1"/>
  <c r="J22" i="69"/>
  <c r="J58" i="69" s="1"/>
  <c r="AK22" i="69"/>
  <c r="AK58" i="69" s="1"/>
  <c r="AD22" i="69"/>
  <c r="AD58" i="69" s="1"/>
  <c r="Y22" i="69"/>
  <c r="Y58" i="69" s="1"/>
  <c r="T22" i="69"/>
  <c r="T58" i="69" s="1"/>
  <c r="V22" i="69"/>
  <c r="V58" i="69" s="1"/>
  <c r="N22" i="69"/>
  <c r="N58" i="69" s="1"/>
  <c r="AE22" i="69"/>
  <c r="AE58" i="69" s="1"/>
  <c r="AO22" i="69"/>
  <c r="AO58" i="69" s="1"/>
  <c r="AL22" i="69"/>
  <c r="AL58" i="69" s="1"/>
  <c r="L22" i="69"/>
  <c r="L58" i="69" s="1"/>
  <c r="AM22" i="69"/>
  <c r="AM58" i="69" s="1"/>
  <c r="AQ22" i="69"/>
  <c r="AQ58" i="69" s="1"/>
  <c r="R22" i="69"/>
  <c r="R58" i="69" s="1"/>
  <c r="C58" i="69"/>
  <c r="X22" i="69"/>
  <c r="X58" i="69" s="1"/>
  <c r="F22" i="69"/>
  <c r="F58" i="69" s="1"/>
  <c r="G22" i="69"/>
  <c r="G58" i="69" s="1"/>
  <c r="Z22" i="69"/>
  <c r="Z58" i="69" s="1"/>
  <c r="P22" i="69"/>
  <c r="P58" i="69" s="1"/>
  <c r="I22" i="69"/>
  <c r="I58" i="69" s="1"/>
  <c r="U22" i="69"/>
  <c r="U58" i="69" s="1"/>
  <c r="O22" i="69"/>
  <c r="O58" i="69" s="1"/>
  <c r="S22" i="69"/>
  <c r="S58" i="69" s="1"/>
  <c r="AJ22" i="69"/>
  <c r="AJ58" i="69" s="1"/>
  <c r="AI22" i="69"/>
  <c r="AI58" i="69" s="1"/>
  <c r="AP22" i="69"/>
  <c r="AP58" i="69" s="1"/>
  <c r="AG22" i="69"/>
  <c r="AG58" i="69" s="1"/>
  <c r="AF22" i="69"/>
  <c r="AF58" i="69" s="1"/>
  <c r="AB22" i="69"/>
  <c r="AB58" i="69" s="1"/>
  <c r="H22" i="69"/>
  <c r="H58" i="69" s="1"/>
  <c r="AH22" i="69"/>
  <c r="AH58" i="69" s="1"/>
  <c r="AN22" i="69"/>
  <c r="AN58" i="69" s="1"/>
  <c r="AA22" i="69"/>
  <c r="AA58" i="69" s="1"/>
  <c r="W22" i="69"/>
  <c r="W58" i="69" s="1"/>
  <c r="D22" i="69"/>
  <c r="D58" i="69" s="1"/>
  <c r="AC22" i="69"/>
  <c r="AC58" i="69" s="1"/>
  <c r="M22" i="69"/>
  <c r="M58" i="69" s="1"/>
  <c r="E22" i="69"/>
  <c r="E58" i="69" s="1"/>
  <c r="AC54" i="68"/>
  <c r="AH54" i="68"/>
  <c r="O54" i="68"/>
  <c r="T54" i="68"/>
  <c r="E35" i="67"/>
  <c r="E67" i="67" s="1"/>
  <c r="H35" i="67"/>
  <c r="H67" i="67" s="1"/>
  <c r="AG35" i="67"/>
  <c r="AG67" i="67" s="1"/>
  <c r="V35" i="67"/>
  <c r="V67" i="67" s="1"/>
  <c r="K35" i="67"/>
  <c r="K67" i="67" s="1"/>
  <c r="G35" i="67"/>
  <c r="G67" i="67" s="1"/>
  <c r="AI35" i="67"/>
  <c r="AI67" i="67" s="1"/>
  <c r="Y35" i="67"/>
  <c r="Y67" i="67" s="1"/>
  <c r="U35" i="67"/>
  <c r="U67" i="67" s="1"/>
  <c r="J35" i="67"/>
  <c r="J67" i="67" s="1"/>
  <c r="AA35" i="67"/>
  <c r="AA67" i="67" s="1"/>
  <c r="AP35" i="67"/>
  <c r="AP67" i="67" s="1"/>
  <c r="AM35" i="67"/>
  <c r="AM67" i="67" s="1"/>
  <c r="C67" i="67"/>
  <c r="X35" i="67"/>
  <c r="X67" i="67" s="1"/>
  <c r="AO35" i="67"/>
  <c r="AO67" i="67" s="1"/>
  <c r="S35" i="67"/>
  <c r="S67" i="67" s="1"/>
  <c r="Q35" i="67"/>
  <c r="Q67" i="67" s="1"/>
  <c r="N35" i="67"/>
  <c r="N67" i="67" s="1"/>
  <c r="AH35" i="67"/>
  <c r="AH67" i="67" s="1"/>
  <c r="D35" i="67"/>
  <c r="D67" i="67" s="1"/>
  <c r="AL35" i="67"/>
  <c r="AL67" i="67" s="1"/>
  <c r="P35" i="67"/>
  <c r="P67" i="67" s="1"/>
  <c r="AE35" i="67"/>
  <c r="AE67" i="67" s="1"/>
  <c r="AB35" i="67"/>
  <c r="AB67" i="67" s="1"/>
  <c r="I35" i="67"/>
  <c r="I67" i="67" s="1"/>
  <c r="Z35" i="67"/>
  <c r="Z67" i="67" s="1"/>
  <c r="M35" i="67"/>
  <c r="M67" i="67" s="1"/>
  <c r="AD35" i="67"/>
  <c r="AD67" i="67" s="1"/>
  <c r="F35" i="67"/>
  <c r="F67" i="67" s="1"/>
  <c r="W35" i="67"/>
  <c r="W67" i="67" s="1"/>
  <c r="AQ35" i="67"/>
  <c r="AQ67" i="67" s="1"/>
  <c r="AN35" i="67"/>
  <c r="AN67" i="67" s="1"/>
  <c r="L35" i="67"/>
  <c r="L67" i="67" s="1"/>
  <c r="AF35" i="67"/>
  <c r="AF67" i="67" s="1"/>
  <c r="AC35" i="67"/>
  <c r="AC67" i="67" s="1"/>
  <c r="AK35" i="67"/>
  <c r="AK67" i="67" s="1"/>
  <c r="R35" i="67"/>
  <c r="R67" i="67" s="1"/>
  <c r="T35" i="67"/>
  <c r="T67" i="67" s="1"/>
  <c r="AJ35" i="67"/>
  <c r="AJ67" i="67" s="1"/>
  <c r="O35" i="67"/>
  <c r="O67" i="67" s="1"/>
  <c r="C55" i="69"/>
  <c r="S14" i="69"/>
  <c r="S55" i="69" s="1"/>
  <c r="U14" i="69"/>
  <c r="U55" i="69" s="1"/>
  <c r="F14" i="69"/>
  <c r="F55" i="69" s="1"/>
  <c r="AE14" i="69"/>
  <c r="AE55" i="69" s="1"/>
  <c r="D14" i="69"/>
  <c r="D55" i="69" s="1"/>
  <c r="AG14" i="69"/>
  <c r="AG55" i="69" s="1"/>
  <c r="AL14" i="69"/>
  <c r="AL55" i="69" s="1"/>
  <c r="AP14" i="69"/>
  <c r="AP55" i="69" s="1"/>
  <c r="O14" i="69"/>
  <c r="O55" i="69" s="1"/>
  <c r="AO14" i="69"/>
  <c r="AO55" i="69" s="1"/>
  <c r="L14" i="69"/>
  <c r="L55" i="69" s="1"/>
  <c r="X14" i="69"/>
  <c r="X55" i="69" s="1"/>
  <c r="AH14" i="69"/>
  <c r="AH55" i="69" s="1"/>
  <c r="J14" i="69"/>
  <c r="J55" i="69" s="1"/>
  <c r="AD14" i="69"/>
  <c r="AD55" i="69" s="1"/>
  <c r="AQ14" i="69"/>
  <c r="AQ55" i="69" s="1"/>
  <c r="P14" i="69"/>
  <c r="P55" i="69" s="1"/>
  <c r="Q14" i="69"/>
  <c r="Q55" i="69" s="1"/>
  <c r="T14" i="69"/>
  <c r="T55" i="69" s="1"/>
  <c r="W14" i="69"/>
  <c r="W55" i="69" s="1"/>
  <c r="AA14" i="69"/>
  <c r="AA55" i="69" s="1"/>
  <c r="AJ14" i="69"/>
  <c r="AJ55" i="69" s="1"/>
  <c r="AB14" i="69"/>
  <c r="AB55" i="69" s="1"/>
  <c r="AM14" i="69"/>
  <c r="AM55" i="69" s="1"/>
  <c r="G14" i="69"/>
  <c r="G55" i="69" s="1"/>
  <c r="AI14" i="69"/>
  <c r="AI55" i="69" s="1"/>
  <c r="AK14" i="69"/>
  <c r="AK55" i="69" s="1"/>
  <c r="E14" i="69"/>
  <c r="E55" i="69" s="1"/>
  <c r="Z14" i="69"/>
  <c r="Z55" i="69" s="1"/>
  <c r="R14" i="69"/>
  <c r="R55" i="69" s="1"/>
  <c r="I14" i="69"/>
  <c r="I55" i="69" s="1"/>
  <c r="K14" i="69"/>
  <c r="K55" i="69" s="1"/>
  <c r="N14" i="69"/>
  <c r="N55" i="69" s="1"/>
  <c r="H14" i="69"/>
  <c r="H55" i="69" s="1"/>
  <c r="V14" i="69"/>
  <c r="V55" i="69" s="1"/>
  <c r="Y14" i="69"/>
  <c r="Y55" i="69" s="1"/>
  <c r="AC14" i="69"/>
  <c r="AC55" i="69" s="1"/>
  <c r="AF14" i="69"/>
  <c r="AF55" i="69" s="1"/>
  <c r="M14" i="69"/>
  <c r="M55" i="69" s="1"/>
  <c r="AN14" i="69"/>
  <c r="AN55" i="69" s="1"/>
  <c r="P52" i="68"/>
  <c r="I52" i="68"/>
  <c r="K52" i="68"/>
  <c r="AF52" i="68"/>
  <c r="O52" i="68"/>
  <c r="Y52" i="68"/>
  <c r="R52" i="68"/>
  <c r="U52" i="68"/>
  <c r="AG52" i="68"/>
  <c r="W52" i="68"/>
  <c r="C52" i="68"/>
  <c r="AH52" i="68"/>
  <c r="AA52" i="68"/>
  <c r="AD52" i="68"/>
  <c r="E52" i="68"/>
  <c r="X52" i="68"/>
  <c r="L52" i="68"/>
  <c r="AQ52" i="68"/>
  <c r="AK52" i="68"/>
  <c r="AM52" i="68"/>
  <c r="AO52" i="68"/>
  <c r="T52" i="68"/>
  <c r="H52" i="68"/>
  <c r="J52" i="68"/>
  <c r="M52" i="68"/>
  <c r="F52" i="68"/>
  <c r="AB52" i="68"/>
  <c r="Q52" i="68"/>
  <c r="S52" i="68"/>
  <c r="V52" i="68"/>
  <c r="AP52" i="68"/>
  <c r="AJ52" i="68"/>
  <c r="Z52" i="68"/>
  <c r="AC52" i="68"/>
  <c r="AE52" i="68"/>
  <c r="D52" i="68"/>
  <c r="G52" i="68"/>
  <c r="AI52" i="68"/>
  <c r="AL52" i="68"/>
  <c r="AN52" i="68"/>
  <c r="N52" i="68"/>
  <c r="V19" i="66"/>
  <c r="V57" i="66" s="1"/>
  <c r="T19" i="66"/>
  <c r="T57" i="66" s="1"/>
  <c r="M19" i="66"/>
  <c r="M57" i="66" s="1"/>
  <c r="AP19" i="66"/>
  <c r="AP57" i="66" s="1"/>
  <c r="AA19" i="66"/>
  <c r="AA57" i="66" s="1"/>
  <c r="AD19" i="66"/>
  <c r="AD57" i="66" s="1"/>
  <c r="AC19" i="66"/>
  <c r="AC57" i="66" s="1"/>
  <c r="W19" i="66"/>
  <c r="W57" i="66" s="1"/>
  <c r="G19" i="66"/>
  <c r="G57" i="66" s="1"/>
  <c r="AJ19" i="66"/>
  <c r="AJ57" i="66" s="1"/>
  <c r="AL19" i="66"/>
  <c r="AL57" i="66" s="1"/>
  <c r="AM19" i="66"/>
  <c r="AM57" i="66" s="1"/>
  <c r="AF19" i="66"/>
  <c r="AF57" i="66" s="1"/>
  <c r="P19" i="66"/>
  <c r="P57" i="66" s="1"/>
  <c r="Z19" i="66"/>
  <c r="Z57" i="66" s="1"/>
  <c r="J19" i="66"/>
  <c r="J57" i="66" s="1"/>
  <c r="L19" i="66"/>
  <c r="L57" i="66" s="1"/>
  <c r="AO19" i="66"/>
  <c r="AO57" i="66" s="1"/>
  <c r="Y19" i="66"/>
  <c r="Y57" i="66" s="1"/>
  <c r="AI19" i="66"/>
  <c r="AI57" i="66" s="1"/>
  <c r="S19" i="66"/>
  <c r="S57" i="66" s="1"/>
  <c r="U19" i="66"/>
  <c r="U57" i="66" s="1"/>
  <c r="E19" i="66"/>
  <c r="E57" i="66" s="1"/>
  <c r="AH19" i="66"/>
  <c r="AH57" i="66" s="1"/>
  <c r="H19" i="66"/>
  <c r="H57" i="66" s="1"/>
  <c r="C57" i="66"/>
  <c r="AB19" i="66"/>
  <c r="AB57" i="66" s="1"/>
  <c r="AE19" i="66"/>
  <c r="AE57" i="66" s="1"/>
  <c r="O19" i="66"/>
  <c r="O57" i="66" s="1"/>
  <c r="AQ19" i="66"/>
  <c r="AQ57" i="66" s="1"/>
  <c r="Q19" i="66"/>
  <c r="Q57" i="66" s="1"/>
  <c r="F19" i="66"/>
  <c r="F57" i="66" s="1"/>
  <c r="AK19" i="66"/>
  <c r="AK57" i="66" s="1"/>
  <c r="AN19" i="66"/>
  <c r="AN57" i="66" s="1"/>
  <c r="X19" i="66"/>
  <c r="X57" i="66" s="1"/>
  <c r="I19" i="66"/>
  <c r="I57" i="66" s="1"/>
  <c r="N19" i="66"/>
  <c r="N57" i="66" s="1"/>
  <c r="K19" i="66"/>
  <c r="K57" i="66" s="1"/>
  <c r="D19" i="66"/>
  <c r="D57" i="66" s="1"/>
  <c r="AG19" i="66"/>
  <c r="AG57" i="66" s="1"/>
  <c r="R19" i="66"/>
  <c r="R57" i="66" s="1"/>
  <c r="K31" i="71"/>
  <c r="K71" i="71" s="1"/>
  <c r="AE31" i="71"/>
  <c r="AE71" i="71" s="1"/>
  <c r="D31" i="71"/>
  <c r="D71" i="71" s="1"/>
  <c r="AB31" i="71"/>
  <c r="AB71" i="71" s="1"/>
  <c r="F31" i="71"/>
  <c r="F71" i="71" s="1"/>
  <c r="AP31" i="71"/>
  <c r="AP71" i="71" s="1"/>
  <c r="W31" i="71"/>
  <c r="W71" i="71" s="1"/>
  <c r="N31" i="71"/>
  <c r="N71" i="71" s="1"/>
  <c r="AD31" i="71"/>
  <c r="AD71" i="71" s="1"/>
  <c r="S31" i="71"/>
  <c r="S71" i="71" s="1"/>
  <c r="AM31" i="71"/>
  <c r="AM71" i="71" s="1"/>
  <c r="L31" i="71"/>
  <c r="L71" i="71" s="1"/>
  <c r="AN31" i="71"/>
  <c r="AN71" i="71" s="1"/>
  <c r="T31" i="71"/>
  <c r="T71" i="71" s="1"/>
  <c r="AJ31" i="71"/>
  <c r="AJ71" i="71" s="1"/>
  <c r="C71" i="71"/>
  <c r="AA31" i="71"/>
  <c r="AA71" i="71" s="1"/>
  <c r="H31" i="71"/>
  <c r="H71" i="71" s="1"/>
  <c r="X31" i="71"/>
  <c r="X71" i="71" s="1"/>
  <c r="P31" i="71"/>
  <c r="P71" i="71" s="1"/>
  <c r="AF31" i="71"/>
  <c r="AF71" i="71" s="1"/>
  <c r="J31" i="71"/>
  <c r="J71" i="71" s="1"/>
  <c r="AI31" i="71"/>
  <c r="AI71" i="71" s="1"/>
  <c r="U31" i="71"/>
  <c r="U71" i="71" s="1"/>
  <c r="AK31" i="71"/>
  <c r="AK71" i="71" s="1"/>
  <c r="AC31" i="71"/>
  <c r="AC71" i="71" s="1"/>
  <c r="R31" i="71"/>
  <c r="R71" i="71" s="1"/>
  <c r="AQ31" i="71"/>
  <c r="AQ71" i="71" s="1"/>
  <c r="AG31" i="71"/>
  <c r="AG71" i="71" s="1"/>
  <c r="M31" i="71"/>
  <c r="M71" i="71" s="1"/>
  <c r="AO31" i="71"/>
  <c r="AO71" i="71" s="1"/>
  <c r="Z31" i="71"/>
  <c r="Z71" i="71" s="1"/>
  <c r="G31" i="71"/>
  <c r="G71" i="71" s="1"/>
  <c r="I31" i="71"/>
  <c r="I71" i="71" s="1"/>
  <c r="Y31" i="71"/>
  <c r="Y71" i="71" s="1"/>
  <c r="E31" i="71"/>
  <c r="E71" i="71" s="1"/>
  <c r="AH31" i="71"/>
  <c r="AH71" i="71" s="1"/>
  <c r="O31" i="71"/>
  <c r="O71" i="71" s="1"/>
  <c r="V31" i="71"/>
  <c r="V71" i="71" s="1"/>
  <c r="AL31" i="71"/>
  <c r="AL71" i="71" s="1"/>
  <c r="Q31" i="71"/>
  <c r="Q71" i="71" s="1"/>
  <c r="T17" i="69"/>
  <c r="T56" i="69" s="1"/>
  <c r="E17" i="69"/>
  <c r="E56" i="69" s="1"/>
  <c r="I17" i="69"/>
  <c r="I56" i="69" s="1"/>
  <c r="Y17" i="69"/>
  <c r="Y56" i="69" s="1"/>
  <c r="AC17" i="69"/>
  <c r="AC56" i="69" s="1"/>
  <c r="AB17" i="69"/>
  <c r="AB56" i="69" s="1"/>
  <c r="N17" i="69"/>
  <c r="N56" i="69" s="1"/>
  <c r="V17" i="69"/>
  <c r="V56" i="69" s="1"/>
  <c r="AK17" i="69"/>
  <c r="AK56" i="69" s="1"/>
  <c r="AE17" i="69"/>
  <c r="AE56" i="69" s="1"/>
  <c r="W17" i="69"/>
  <c r="W56" i="69" s="1"/>
  <c r="J17" i="69"/>
  <c r="J56" i="69" s="1"/>
  <c r="AA17" i="69"/>
  <c r="AA56" i="69" s="1"/>
  <c r="L17" i="69"/>
  <c r="L56" i="69" s="1"/>
  <c r="AF17" i="69"/>
  <c r="AF56" i="69" s="1"/>
  <c r="X17" i="69"/>
  <c r="X56" i="69" s="1"/>
  <c r="AN17" i="69"/>
  <c r="AN56" i="69" s="1"/>
  <c r="AJ17" i="69"/>
  <c r="AJ56" i="69" s="1"/>
  <c r="AO17" i="69"/>
  <c r="AO56" i="69" s="1"/>
  <c r="AI17" i="69"/>
  <c r="AI56" i="69" s="1"/>
  <c r="AP17" i="69"/>
  <c r="AP56" i="69" s="1"/>
  <c r="C56" i="69"/>
  <c r="H17" i="69"/>
  <c r="H56" i="69" s="1"/>
  <c r="M17" i="69"/>
  <c r="M56" i="69" s="1"/>
  <c r="AQ17" i="69"/>
  <c r="AQ56" i="69" s="1"/>
  <c r="K17" i="69"/>
  <c r="K56" i="69" s="1"/>
  <c r="S17" i="69"/>
  <c r="S56" i="69" s="1"/>
  <c r="O17" i="69"/>
  <c r="O56" i="69" s="1"/>
  <c r="F17" i="69"/>
  <c r="F56" i="69" s="1"/>
  <c r="U17" i="69"/>
  <c r="U56" i="69" s="1"/>
  <c r="AG17" i="69"/>
  <c r="AG56" i="69" s="1"/>
  <c r="Z17" i="69"/>
  <c r="Z56" i="69" s="1"/>
  <c r="G17" i="69"/>
  <c r="G56" i="69" s="1"/>
  <c r="AD17" i="69"/>
  <c r="AD56" i="69" s="1"/>
  <c r="AH17" i="69"/>
  <c r="AH56" i="69" s="1"/>
  <c r="AL17" i="69"/>
  <c r="AL56" i="69" s="1"/>
  <c r="Q17" i="69"/>
  <c r="Q56" i="69" s="1"/>
  <c r="AM17" i="69"/>
  <c r="AM56" i="69" s="1"/>
  <c r="D17" i="69"/>
  <c r="D56" i="69" s="1"/>
  <c r="P17" i="69"/>
  <c r="P56" i="69" s="1"/>
  <c r="R17" i="69"/>
  <c r="R56" i="69" s="1"/>
  <c r="AO68" i="68"/>
  <c r="K68" i="68"/>
  <c r="J68" i="68"/>
  <c r="AF68" i="68"/>
  <c r="AQ68" i="68"/>
  <c r="AE38" i="67"/>
  <c r="AE68" i="67" s="1"/>
  <c r="O38" i="67"/>
  <c r="O68" i="67" s="1"/>
  <c r="R38" i="67"/>
  <c r="R68" i="67" s="1"/>
  <c r="V38" i="67"/>
  <c r="V68" i="67" s="1"/>
  <c r="J38" i="67"/>
  <c r="J68" i="67" s="1"/>
  <c r="AN38" i="67"/>
  <c r="AN68" i="67" s="1"/>
  <c r="W38" i="67"/>
  <c r="W68" i="67" s="1"/>
  <c r="C68" i="67"/>
  <c r="AG38" i="67"/>
  <c r="AG68" i="67" s="1"/>
  <c r="H38" i="67"/>
  <c r="H68" i="67" s="1"/>
  <c r="P38" i="67"/>
  <c r="P68" i="67" s="1"/>
  <c r="AD38" i="67"/>
  <c r="AD68" i="67" s="1"/>
  <c r="AQ38" i="67"/>
  <c r="AQ68" i="67" s="1"/>
  <c r="AI38" i="67"/>
  <c r="AI68" i="67" s="1"/>
  <c r="M38" i="67"/>
  <c r="M68" i="67" s="1"/>
  <c r="S38" i="67"/>
  <c r="S68" i="67" s="1"/>
  <c r="AJ38" i="67"/>
  <c r="AJ68" i="67" s="1"/>
  <c r="AA38" i="67"/>
  <c r="AA68" i="67" s="1"/>
  <c r="N38" i="67"/>
  <c r="N68" i="67" s="1"/>
  <c r="AL38" i="67"/>
  <c r="AL68" i="67" s="1"/>
  <c r="U38" i="67"/>
  <c r="U68" i="67" s="1"/>
  <c r="AH38" i="67"/>
  <c r="AH68" i="67" s="1"/>
  <c r="G38" i="67"/>
  <c r="G68" i="67" s="1"/>
  <c r="E38" i="67"/>
  <c r="E68" i="67" s="1"/>
  <c r="T38" i="67"/>
  <c r="T68" i="67" s="1"/>
  <c r="F38" i="67"/>
  <c r="F68" i="67" s="1"/>
  <c r="AC38" i="67"/>
  <c r="AC68" i="67" s="1"/>
  <c r="AP38" i="67"/>
  <c r="AP68" i="67" s="1"/>
  <c r="I38" i="67"/>
  <c r="I68" i="67" s="1"/>
  <c r="AF38" i="67"/>
  <c r="AF68" i="67" s="1"/>
  <c r="AB38" i="67"/>
  <c r="AB68" i="67" s="1"/>
  <c r="D38" i="67"/>
  <c r="D68" i="67" s="1"/>
  <c r="X38" i="67"/>
  <c r="X68" i="67" s="1"/>
  <c r="L38" i="67"/>
  <c r="L68" i="67" s="1"/>
  <c r="Y38" i="67"/>
  <c r="Y68" i="67" s="1"/>
  <c r="AM38" i="67"/>
  <c r="AM68" i="67" s="1"/>
  <c r="K38" i="67"/>
  <c r="K68" i="67" s="1"/>
  <c r="Z38" i="67"/>
  <c r="Z68" i="67" s="1"/>
  <c r="Q38" i="67"/>
  <c r="Q68" i="67" s="1"/>
  <c r="AO38" i="67"/>
  <c r="AO68" i="67" s="1"/>
  <c r="AK38" i="67"/>
  <c r="AK68" i="67" s="1"/>
  <c r="F52" i="73"/>
  <c r="D100" i="73" s="1"/>
  <c r="B74" i="74"/>
  <c r="B26" i="26" s="1"/>
  <c r="B26" i="91" s="1"/>
  <c r="B74" i="59"/>
  <c r="B26" i="23" s="1"/>
  <c r="F22" i="73"/>
  <c r="D58" i="73" s="1"/>
  <c r="AF70" i="61"/>
  <c r="U70" i="61"/>
  <c r="AG70" i="61"/>
  <c r="Q70" i="61"/>
  <c r="J70" i="61"/>
  <c r="AM70" i="61"/>
  <c r="Z70" i="61"/>
  <c r="O70" i="61"/>
  <c r="AL70" i="61"/>
  <c r="AN70" i="61"/>
  <c r="N70" i="61"/>
  <c r="T70" i="61"/>
  <c r="E70" i="61"/>
  <c r="AA70" i="61"/>
  <c r="V70" i="61"/>
  <c r="AB70" i="61"/>
  <c r="W70" i="61"/>
  <c r="D70" i="61"/>
  <c r="I70" i="61"/>
  <c r="AK70" i="61"/>
  <c r="AC70" i="61"/>
  <c r="P70" i="61"/>
  <c r="AQ70" i="61"/>
  <c r="AH70" i="61"/>
  <c r="R70" i="61"/>
  <c r="K70" i="61"/>
  <c r="X70" i="61"/>
  <c r="M70" i="61"/>
  <c r="Y70" i="61"/>
  <c r="AD70" i="61"/>
  <c r="AJ70" i="61"/>
  <c r="AO70" i="61"/>
  <c r="F70" i="61"/>
  <c r="H70" i="61"/>
  <c r="AI70" i="61"/>
  <c r="S70" i="61"/>
  <c r="C70" i="61"/>
  <c r="AE70" i="61"/>
  <c r="L70" i="61"/>
  <c r="G70" i="61"/>
  <c r="AP70" i="61"/>
  <c r="S92" i="100"/>
  <c r="U92" i="100"/>
  <c r="P92" i="100"/>
  <c r="E39" i="72"/>
  <c r="F39" i="72" s="1"/>
  <c r="G39" i="72" s="1"/>
  <c r="H39" i="72" s="1"/>
  <c r="I39" i="72" s="1"/>
  <c r="J39" i="72" s="1"/>
  <c r="V92" i="100"/>
  <c r="Q92" i="100"/>
  <c r="T92" i="100"/>
  <c r="R92" i="100"/>
  <c r="AA68" i="61"/>
  <c r="Y68" i="61"/>
  <c r="AD68" i="61"/>
  <c r="AJ68" i="61"/>
  <c r="AL68" i="61"/>
  <c r="S68" i="61"/>
  <c r="AH68" i="61"/>
  <c r="W68" i="61"/>
  <c r="U68" i="61"/>
  <c r="AB68" i="61"/>
  <c r="F68" i="61"/>
  <c r="AP68" i="61"/>
  <c r="AE68" i="61"/>
  <c r="Z68" i="61"/>
  <c r="AI68" i="61"/>
  <c r="V68" i="61"/>
  <c r="AN68" i="61"/>
  <c r="D68" i="61"/>
  <c r="R68" i="61"/>
  <c r="AO68" i="61"/>
  <c r="P68" i="61"/>
  <c r="AM68" i="61"/>
  <c r="H68" i="61"/>
  <c r="Q68" i="61"/>
  <c r="C68" i="61"/>
  <c r="L68" i="61"/>
  <c r="AG68" i="61"/>
  <c r="N68" i="61"/>
  <c r="X68" i="61"/>
  <c r="K68" i="61"/>
  <c r="O68" i="61"/>
  <c r="J68" i="61"/>
  <c r="E68" i="61"/>
  <c r="M68" i="61"/>
  <c r="T68" i="61"/>
  <c r="G68" i="61"/>
  <c r="AK68" i="61"/>
  <c r="AF68" i="61"/>
  <c r="AQ68" i="61"/>
  <c r="I68" i="61"/>
  <c r="AC68" i="61"/>
  <c r="P94" i="100"/>
  <c r="E41" i="72"/>
  <c r="F41" i="72" s="1"/>
  <c r="G41" i="72" s="1"/>
  <c r="H41" i="72" s="1"/>
  <c r="I41" i="72" s="1"/>
  <c r="J41" i="72" s="1"/>
  <c r="Q94" i="100"/>
  <c r="U94" i="100"/>
  <c r="R94" i="100"/>
  <c r="S94" i="100"/>
  <c r="T94" i="100"/>
  <c r="V94" i="100"/>
  <c r="E30" i="72"/>
  <c r="F30" i="72" s="1"/>
  <c r="G30" i="72" s="1"/>
  <c r="H30" i="72" s="1"/>
  <c r="I30" i="72" s="1"/>
  <c r="J30" i="72" s="1"/>
  <c r="U77" i="100"/>
  <c r="R77" i="100"/>
  <c r="S77" i="100"/>
  <c r="V77" i="100"/>
  <c r="P77" i="100"/>
  <c r="T77" i="100"/>
  <c r="Q77" i="100"/>
  <c r="U76" i="100"/>
  <c r="E29" i="72"/>
  <c r="F29" i="72" s="1"/>
  <c r="G29" i="72" s="1"/>
  <c r="H29" i="72" s="1"/>
  <c r="I29" i="72" s="1"/>
  <c r="J29" i="72" s="1"/>
  <c r="S76" i="100"/>
  <c r="P76" i="100"/>
  <c r="R76" i="100"/>
  <c r="T76" i="100"/>
  <c r="V76" i="100"/>
  <c r="Q76" i="100"/>
  <c r="T95" i="100"/>
  <c r="Q95" i="100"/>
  <c r="R95" i="100"/>
  <c r="S95" i="100"/>
  <c r="E21" i="72"/>
  <c r="F21" i="72" s="1"/>
  <c r="G21" i="72" s="1"/>
  <c r="H21" i="72" s="1"/>
  <c r="I21" i="72" s="1"/>
  <c r="J21" i="72" s="1"/>
  <c r="V95" i="100"/>
  <c r="U95" i="100"/>
  <c r="P95" i="100"/>
  <c r="AF67" i="61"/>
  <c r="S67" i="61"/>
  <c r="AE67" i="61"/>
  <c r="O67" i="61"/>
  <c r="N67" i="61"/>
  <c r="AA67" i="61"/>
  <c r="J67" i="61"/>
  <c r="AP67" i="61"/>
  <c r="AB67" i="61"/>
  <c r="AD67" i="61"/>
  <c r="M67" i="61"/>
  <c r="AH67" i="61"/>
  <c r="X67" i="61"/>
  <c r="AO67" i="61"/>
  <c r="AC67" i="61"/>
  <c r="I67" i="61"/>
  <c r="D67" i="61"/>
  <c r="AQ67" i="61"/>
  <c r="W67" i="61"/>
  <c r="Y67" i="61"/>
  <c r="P67" i="61"/>
  <c r="AL67" i="61"/>
  <c r="AI67" i="61"/>
  <c r="Z67" i="61"/>
  <c r="AK67" i="61"/>
  <c r="V67" i="61"/>
  <c r="E67" i="61"/>
  <c r="L67" i="61"/>
  <c r="R67" i="61"/>
  <c r="AM67" i="61"/>
  <c r="T67" i="61"/>
  <c r="U67" i="61"/>
  <c r="H67" i="61"/>
  <c r="C67" i="61"/>
  <c r="AN67" i="61"/>
  <c r="AJ67" i="61"/>
  <c r="AG67" i="61"/>
  <c r="Q67" i="61"/>
  <c r="K67" i="61"/>
  <c r="G67" i="61"/>
  <c r="F67" i="61"/>
  <c r="Q73" i="100"/>
  <c r="E26" i="72"/>
  <c r="F26" i="72" s="1"/>
  <c r="G26" i="72" s="1"/>
  <c r="H26" i="72" s="1"/>
  <c r="I26" i="72" s="1"/>
  <c r="J26" i="72" s="1"/>
  <c r="S73" i="100"/>
  <c r="T73" i="100"/>
  <c r="R73" i="100"/>
  <c r="U73" i="100"/>
  <c r="V73" i="100"/>
  <c r="P73" i="100"/>
  <c r="AC62" i="61"/>
  <c r="W62" i="61"/>
  <c r="N62" i="61"/>
  <c r="P62" i="61"/>
  <c r="G62" i="61"/>
  <c r="J62" i="61"/>
  <c r="O62" i="61"/>
  <c r="I62" i="61"/>
  <c r="AM62" i="61"/>
  <c r="AO62" i="61"/>
  <c r="AF62" i="61"/>
  <c r="T62" i="61"/>
  <c r="AN62" i="61"/>
  <c r="S62" i="61"/>
  <c r="Y62" i="61"/>
  <c r="AI62" i="61"/>
  <c r="AH62" i="61"/>
  <c r="AK62" i="61"/>
  <c r="AA62" i="61"/>
  <c r="AD62" i="61"/>
  <c r="U62" i="61"/>
  <c r="Z62" i="61"/>
  <c r="AP62" i="61"/>
  <c r="R62" i="61"/>
  <c r="V62" i="61"/>
  <c r="M62" i="61"/>
  <c r="AQ62" i="61"/>
  <c r="AJ62" i="61"/>
  <c r="F62" i="61"/>
  <c r="H62" i="61"/>
  <c r="AL62" i="61"/>
  <c r="C62" i="61"/>
  <c r="K62" i="61"/>
  <c r="AE62" i="61"/>
  <c r="AG62" i="61"/>
  <c r="X62" i="61"/>
  <c r="D62" i="61"/>
  <c r="AB62" i="61"/>
  <c r="Q62" i="61"/>
  <c r="E62" i="61"/>
  <c r="L62" i="61"/>
  <c r="S53" i="61"/>
  <c r="O53" i="61"/>
  <c r="AK53" i="61"/>
  <c r="AA53" i="61"/>
  <c r="AF53" i="61"/>
  <c r="AN53" i="61"/>
  <c r="W53" i="61"/>
  <c r="P53" i="61"/>
  <c r="M53" i="61"/>
  <c r="AJ53" i="61"/>
  <c r="R53" i="61"/>
  <c r="AC53" i="61"/>
  <c r="AI53" i="61"/>
  <c r="X53" i="61"/>
  <c r="U53" i="61"/>
  <c r="N53" i="61"/>
  <c r="AO53" i="61"/>
  <c r="V53" i="61"/>
  <c r="AM53" i="61"/>
  <c r="I53" i="61"/>
  <c r="Q53" i="61"/>
  <c r="Y53" i="61"/>
  <c r="F53" i="61"/>
  <c r="J53" i="61"/>
  <c r="K53" i="61"/>
  <c r="AH53" i="61"/>
  <c r="T53" i="61"/>
  <c r="H53" i="61"/>
  <c r="AQ53" i="61"/>
  <c r="AE53" i="61"/>
  <c r="D53" i="61"/>
  <c r="E53" i="61"/>
  <c r="AP53" i="61"/>
  <c r="G53" i="61"/>
  <c r="Z53" i="61"/>
  <c r="AL53" i="61"/>
  <c r="AG53" i="61"/>
  <c r="AB53" i="61"/>
  <c r="L53" i="61"/>
  <c r="AD53" i="61"/>
  <c r="C53" i="61"/>
  <c r="N71" i="61"/>
  <c r="AB71" i="61"/>
  <c r="X71" i="61"/>
  <c r="AP71" i="61"/>
  <c r="K71" i="61"/>
  <c r="O71" i="61"/>
  <c r="R71" i="61"/>
  <c r="E71" i="61"/>
  <c r="AO71" i="61"/>
  <c r="Z71" i="61"/>
  <c r="AM71" i="61"/>
  <c r="U71" i="61"/>
  <c r="I71" i="61"/>
  <c r="AJ71" i="61"/>
  <c r="C71" i="61"/>
  <c r="Q71" i="61"/>
  <c r="L71" i="61"/>
  <c r="AK71" i="61"/>
  <c r="Y71" i="61"/>
  <c r="H71" i="61"/>
  <c r="V71" i="61"/>
  <c r="AF71" i="61"/>
  <c r="P71" i="61"/>
  <c r="S71" i="61"/>
  <c r="AN71" i="61"/>
  <c r="F71" i="61"/>
  <c r="W71" i="61"/>
  <c r="M71" i="61"/>
  <c r="AQ71" i="61"/>
  <c r="AH71" i="61"/>
  <c r="AA71" i="61"/>
  <c r="AL71" i="61"/>
  <c r="AD71" i="61"/>
  <c r="T71" i="61"/>
  <c r="AI71" i="61"/>
  <c r="AG71" i="61"/>
  <c r="G71" i="61"/>
  <c r="AE71" i="61"/>
  <c r="J71" i="61"/>
  <c r="D71" i="61"/>
  <c r="AC71" i="61"/>
  <c r="P90" i="100"/>
  <c r="S90" i="100"/>
  <c r="U90" i="100"/>
  <c r="Q90" i="100"/>
  <c r="R90" i="100"/>
  <c r="T90" i="100"/>
  <c r="E18" i="72"/>
  <c r="F18" i="72" s="1"/>
  <c r="G18" i="72" s="1"/>
  <c r="H18" i="72" s="1"/>
  <c r="I18" i="72" s="1"/>
  <c r="J18" i="72" s="1"/>
  <c r="V90" i="100"/>
  <c r="C64" i="61"/>
  <c r="AI64" i="61"/>
  <c r="W64" i="61"/>
  <c r="AB64" i="61"/>
  <c r="E64" i="61"/>
  <c r="F64" i="61"/>
  <c r="G64" i="61"/>
  <c r="I64" i="61"/>
  <c r="V64" i="61"/>
  <c r="H64" i="61"/>
  <c r="L64" i="61"/>
  <c r="AF64" i="61"/>
  <c r="AH64" i="61"/>
  <c r="AM64" i="61"/>
  <c r="AG64" i="61"/>
  <c r="P64" i="61"/>
  <c r="R64" i="61"/>
  <c r="AE64" i="61"/>
  <c r="Y64" i="61"/>
  <c r="S64" i="61"/>
  <c r="AO64" i="61"/>
  <c r="AQ64" i="61"/>
  <c r="Q64" i="61"/>
  <c r="K64" i="61"/>
  <c r="D64" i="61"/>
  <c r="AD64" i="61"/>
  <c r="J64" i="61"/>
  <c r="Z64" i="61"/>
  <c r="AK64" i="61"/>
  <c r="AJ64" i="61"/>
  <c r="U64" i="61"/>
  <c r="AA64" i="61"/>
  <c r="O64" i="61"/>
  <c r="AP64" i="61"/>
  <c r="T64" i="61"/>
  <c r="M64" i="61"/>
  <c r="AC64" i="61"/>
  <c r="X64" i="61"/>
  <c r="AN64" i="61"/>
  <c r="AL64" i="61"/>
  <c r="N64" i="61"/>
  <c r="S74" i="100"/>
  <c r="P74" i="100"/>
  <c r="E27" i="72"/>
  <c r="F27" i="72" s="1"/>
  <c r="G27" i="72" s="1"/>
  <c r="H27" i="72" s="1"/>
  <c r="I27" i="72" s="1"/>
  <c r="J27" i="72" s="1"/>
  <c r="Q74" i="100"/>
  <c r="V74" i="100"/>
  <c r="U74" i="100"/>
  <c r="R74" i="100"/>
  <c r="T74" i="100"/>
  <c r="J69" i="61"/>
  <c r="AF69" i="61"/>
  <c r="R69" i="61"/>
  <c r="AE69" i="61"/>
  <c r="T69" i="61"/>
  <c r="AP69" i="61"/>
  <c r="AK69" i="61"/>
  <c r="E69" i="61"/>
  <c r="AO69" i="61"/>
  <c r="N69" i="61"/>
  <c r="H69" i="61"/>
  <c r="AL69" i="61"/>
  <c r="S69" i="61"/>
  <c r="C69" i="61"/>
  <c r="AH69" i="61"/>
  <c r="AC69" i="61"/>
  <c r="M69" i="61"/>
  <c r="D69" i="61"/>
  <c r="I69" i="61"/>
  <c r="X69" i="61"/>
  <c r="AQ69" i="61"/>
  <c r="AB69" i="61"/>
  <c r="O69" i="61"/>
  <c r="Q69" i="61"/>
  <c r="F69" i="61"/>
  <c r="AM69" i="61"/>
  <c r="AA69" i="61"/>
  <c r="AN69" i="61"/>
  <c r="G69" i="61"/>
  <c r="AI69" i="61"/>
  <c r="K69" i="61"/>
  <c r="Y69" i="61"/>
  <c r="Z69" i="61"/>
  <c r="U69" i="61"/>
  <c r="W69" i="61"/>
  <c r="V69" i="61"/>
  <c r="AG69" i="61"/>
  <c r="P69" i="61"/>
  <c r="AJ69" i="61"/>
  <c r="AD69" i="61"/>
  <c r="L69" i="61"/>
  <c r="R80" i="100"/>
  <c r="P80" i="100"/>
  <c r="T80" i="100"/>
  <c r="U80" i="100"/>
  <c r="E33" i="72"/>
  <c r="F33" i="72" s="1"/>
  <c r="G33" i="72" s="1"/>
  <c r="H33" i="72" s="1"/>
  <c r="I33" i="72" s="1"/>
  <c r="J33" i="72" s="1"/>
  <c r="S80" i="100"/>
  <c r="Q80" i="100"/>
  <c r="V80" i="100"/>
  <c r="R91" i="100"/>
  <c r="E20" i="72"/>
  <c r="F20" i="72" s="1"/>
  <c r="G20" i="72" s="1"/>
  <c r="H20" i="72" s="1"/>
  <c r="I20" i="72" s="1"/>
  <c r="J20" i="72" s="1"/>
  <c r="E19" i="72"/>
  <c r="F19" i="72" s="1"/>
  <c r="G19" i="72" s="1"/>
  <c r="H19" i="72" s="1"/>
  <c r="I19" i="72" s="1"/>
  <c r="J19" i="72" s="1"/>
  <c r="Q91" i="100"/>
  <c r="P91" i="100"/>
  <c r="V91" i="100"/>
  <c r="U91" i="100"/>
  <c r="T91" i="100"/>
  <c r="S91" i="100"/>
  <c r="S99" i="100"/>
  <c r="P99" i="100"/>
  <c r="U99" i="100"/>
  <c r="E45" i="72"/>
  <c r="F45" i="72" s="1"/>
  <c r="G45" i="72" s="1"/>
  <c r="H45" i="72" s="1"/>
  <c r="I45" i="72" s="1"/>
  <c r="J45" i="72" s="1"/>
  <c r="V99" i="100"/>
  <c r="T99" i="100"/>
  <c r="Q99" i="100"/>
  <c r="R99" i="100"/>
  <c r="J22" i="73"/>
  <c r="H58" i="73" s="1"/>
  <c r="O22" i="72"/>
  <c r="K22" i="72" s="1"/>
  <c r="C52" i="61"/>
  <c r="Y52" i="61"/>
  <c r="AD52" i="61"/>
  <c r="K52" i="61"/>
  <c r="O52" i="61"/>
  <c r="AA52" i="61"/>
  <c r="AJ52" i="61"/>
  <c r="P52" i="61"/>
  <c r="T52" i="61"/>
  <c r="AN52" i="61"/>
  <c r="F52" i="61"/>
  <c r="V52" i="61"/>
  <c r="AO52" i="61"/>
  <c r="U52" i="61"/>
  <c r="L52" i="61"/>
  <c r="AE52" i="61"/>
  <c r="H52" i="61"/>
  <c r="AP52" i="61"/>
  <c r="G52" i="61"/>
  <c r="AK52" i="61"/>
  <c r="Q52" i="61"/>
  <c r="AG52" i="61"/>
  <c r="AB52" i="61"/>
  <c r="AF52" i="61"/>
  <c r="W52" i="61"/>
  <c r="Z52" i="61"/>
  <c r="AM52" i="61"/>
  <c r="E52" i="61"/>
  <c r="X52" i="61"/>
  <c r="AC52" i="61"/>
  <c r="R52" i="61"/>
  <c r="S52" i="61"/>
  <c r="M52" i="61"/>
  <c r="AH52" i="61"/>
  <c r="I52" i="61"/>
  <c r="J52" i="61"/>
  <c r="N52" i="61"/>
  <c r="D52" i="61"/>
  <c r="AL52" i="61"/>
  <c r="AQ52" i="61"/>
  <c r="AI52" i="61"/>
  <c r="C58" i="61"/>
  <c r="AA58" i="61"/>
  <c r="V58" i="61"/>
  <c r="G58" i="61"/>
  <c r="Y58" i="61"/>
  <c r="AO58" i="61"/>
  <c r="L58" i="61"/>
  <c r="AM58" i="61"/>
  <c r="AK58" i="61"/>
  <c r="AF58" i="61"/>
  <c r="I58" i="61"/>
  <c r="K58" i="61"/>
  <c r="H58" i="61"/>
  <c r="AE58" i="61"/>
  <c r="R58" i="61"/>
  <c r="AH58" i="61"/>
  <c r="AJ58" i="61"/>
  <c r="U58" i="61"/>
  <c r="AG58" i="61"/>
  <c r="X58" i="61"/>
  <c r="AQ58" i="61"/>
  <c r="T58" i="61"/>
  <c r="AL58" i="61"/>
  <c r="AC58" i="61"/>
  <c r="M58" i="61"/>
  <c r="D58" i="61"/>
  <c r="E58" i="61"/>
  <c r="S58" i="61"/>
  <c r="J58" i="61"/>
  <c r="AD58" i="61"/>
  <c r="Q58" i="61"/>
  <c r="F58" i="61"/>
  <c r="O58" i="61"/>
  <c r="AI58" i="61"/>
  <c r="AN58" i="61"/>
  <c r="AP58" i="61"/>
  <c r="W58" i="61"/>
  <c r="P58" i="61"/>
  <c r="N58" i="61"/>
  <c r="Z58" i="61"/>
  <c r="AB58" i="61"/>
  <c r="C61" i="61"/>
  <c r="W61" i="61"/>
  <c r="AD61" i="61"/>
  <c r="R61" i="61"/>
  <c r="M61" i="61"/>
  <c r="AF61" i="61"/>
  <c r="X61" i="61"/>
  <c r="AH61" i="61"/>
  <c r="S61" i="61"/>
  <c r="F61" i="61"/>
  <c r="G61" i="61"/>
  <c r="AB61" i="61"/>
  <c r="AK61" i="61"/>
  <c r="AO61" i="61"/>
  <c r="Y61" i="61"/>
  <c r="AM61" i="61"/>
  <c r="AQ61" i="61"/>
  <c r="L61" i="61"/>
  <c r="N61" i="61"/>
  <c r="E61" i="61"/>
  <c r="H61" i="61"/>
  <c r="AP61" i="61"/>
  <c r="AA61" i="61"/>
  <c r="U61" i="61"/>
  <c r="Q61" i="61"/>
  <c r="I61" i="61"/>
  <c r="AN61" i="61"/>
  <c r="AL61" i="61"/>
  <c r="Z61" i="61"/>
  <c r="K61" i="61"/>
  <c r="AJ61" i="61"/>
  <c r="AE61" i="61"/>
  <c r="O61" i="61"/>
  <c r="T61" i="61"/>
  <c r="V61" i="61"/>
  <c r="J61" i="61"/>
  <c r="D61" i="61"/>
  <c r="P61" i="61"/>
  <c r="AI61" i="61"/>
  <c r="AC61" i="61"/>
  <c r="AG61" i="61"/>
  <c r="P98" i="100"/>
  <c r="E44" i="72"/>
  <c r="F44" i="72" s="1"/>
  <c r="G44" i="72" s="1"/>
  <c r="H44" i="72" s="1"/>
  <c r="I44" i="72" s="1"/>
  <c r="J44" i="72" s="1"/>
  <c r="Q98" i="100"/>
  <c r="V98" i="100"/>
  <c r="U98" i="100"/>
  <c r="R98" i="100"/>
  <c r="S98" i="100"/>
  <c r="T98" i="100"/>
  <c r="O52" i="72"/>
  <c r="K52" i="72" s="1"/>
  <c r="J52" i="73"/>
  <c r="H100" i="73" s="1"/>
  <c r="AO66" i="61"/>
  <c r="AG66" i="61"/>
  <c r="AN66" i="61"/>
  <c r="AC66" i="61"/>
  <c r="W66" i="61"/>
  <c r="T66" i="61"/>
  <c r="AB66" i="61"/>
  <c r="AF66" i="61"/>
  <c r="AH66" i="61"/>
  <c r="V66" i="61"/>
  <c r="E66" i="61"/>
  <c r="AQ66" i="61"/>
  <c r="R66" i="61"/>
  <c r="D66" i="61"/>
  <c r="P66" i="61"/>
  <c r="M66" i="61"/>
  <c r="L66" i="61"/>
  <c r="Y66" i="61"/>
  <c r="O66" i="61"/>
  <c r="AK66" i="61"/>
  <c r="AE66" i="61"/>
  <c r="Q66" i="61"/>
  <c r="I66" i="61"/>
  <c r="J66" i="61"/>
  <c r="X66" i="61"/>
  <c r="U66" i="61"/>
  <c r="AJ66" i="61"/>
  <c r="C66" i="61"/>
  <c r="G66" i="61"/>
  <c r="AM66" i="61"/>
  <c r="Z66" i="61"/>
  <c r="AI66" i="61"/>
  <c r="AA66" i="61"/>
  <c r="N66" i="61"/>
  <c r="AP66" i="61"/>
  <c r="AD66" i="61"/>
  <c r="S66" i="61"/>
  <c r="K66" i="61"/>
  <c r="F66" i="61"/>
  <c r="AL66" i="61"/>
  <c r="H66" i="61"/>
  <c r="AM72" i="61"/>
  <c r="AE72" i="61"/>
  <c r="F72" i="61"/>
  <c r="L72" i="61"/>
  <c r="J72" i="61"/>
  <c r="AP72" i="61"/>
  <c r="Z72" i="61"/>
  <c r="U72" i="61"/>
  <c r="AH72" i="61"/>
  <c r="AI72" i="61"/>
  <c r="M72" i="61"/>
  <c r="V72" i="61"/>
  <c r="N72" i="61"/>
  <c r="Y72" i="61"/>
  <c r="H72" i="61"/>
  <c r="AL72" i="61"/>
  <c r="Q72" i="61"/>
  <c r="AC72" i="61"/>
  <c r="T72" i="61"/>
  <c r="G72" i="61"/>
  <c r="AA72" i="61"/>
  <c r="AK72" i="61"/>
  <c r="AB72" i="61"/>
  <c r="D72" i="61"/>
  <c r="AO72" i="61"/>
  <c r="AD72" i="61"/>
  <c r="AN72" i="61"/>
  <c r="AG72" i="61"/>
  <c r="R72" i="61"/>
  <c r="AQ72" i="61"/>
  <c r="K72" i="61"/>
  <c r="AJ72" i="61"/>
  <c r="X72" i="61"/>
  <c r="P72" i="61"/>
  <c r="E72" i="61"/>
  <c r="S72" i="61"/>
  <c r="C72" i="61"/>
  <c r="AF72" i="61"/>
  <c r="W72" i="61"/>
  <c r="O72" i="61"/>
  <c r="I72" i="61"/>
  <c r="C59" i="61"/>
  <c r="P59" i="61"/>
  <c r="F59" i="61"/>
  <c r="J59" i="61"/>
  <c r="L59" i="61"/>
  <c r="AD59" i="61"/>
  <c r="O59" i="61"/>
  <c r="AG59" i="61"/>
  <c r="AI59" i="61"/>
  <c r="AK59" i="61"/>
  <c r="AE59" i="61"/>
  <c r="D59" i="61"/>
  <c r="S59" i="61"/>
  <c r="U59" i="61"/>
  <c r="V59" i="61"/>
  <c r="G59" i="61"/>
  <c r="X59" i="61"/>
  <c r="E59" i="61"/>
  <c r="R59" i="61"/>
  <c r="I59" i="61"/>
  <c r="H59" i="61"/>
  <c r="Y59" i="61"/>
  <c r="N59" i="61"/>
  <c r="AQ59" i="61"/>
  <c r="AH59" i="61"/>
  <c r="Q59" i="61"/>
  <c r="K59" i="61"/>
  <c r="AO59" i="61"/>
  <c r="AC59" i="61"/>
  <c r="T59" i="61"/>
  <c r="AP59" i="61"/>
  <c r="AJ59" i="61"/>
  <c r="AA59" i="61"/>
  <c r="AN59" i="61"/>
  <c r="AM59" i="61"/>
  <c r="W59" i="61"/>
  <c r="AB59" i="61"/>
  <c r="AF59" i="61"/>
  <c r="M59" i="61"/>
  <c r="Z59" i="61"/>
  <c r="AL59" i="61"/>
  <c r="Q84" i="100"/>
  <c r="P84" i="100"/>
  <c r="U84" i="100"/>
  <c r="E11" i="72"/>
  <c r="F11" i="72" s="1"/>
  <c r="G11" i="72" s="1"/>
  <c r="H11" i="72" s="1"/>
  <c r="I11" i="72" s="1"/>
  <c r="J11" i="72" s="1"/>
  <c r="S84" i="100"/>
  <c r="R84" i="100"/>
  <c r="E10" i="72"/>
  <c r="F10" i="72" s="1"/>
  <c r="G10" i="72" s="1"/>
  <c r="H10" i="72" s="1"/>
  <c r="I10" i="72" s="1"/>
  <c r="J10" i="72" s="1"/>
  <c r="V84" i="100"/>
  <c r="T84" i="100"/>
  <c r="K60" i="61"/>
  <c r="H60" i="61"/>
  <c r="AI60" i="61"/>
  <c r="Q60" i="61"/>
  <c r="AC60" i="61"/>
  <c r="AE60" i="61"/>
  <c r="C60" i="61"/>
  <c r="J60" i="61"/>
  <c r="AH60" i="61"/>
  <c r="AO60" i="61"/>
  <c r="O60" i="61"/>
  <c r="AM60" i="61"/>
  <c r="P60" i="61"/>
  <c r="X60" i="61"/>
  <c r="AK60" i="61"/>
  <c r="AB60" i="61"/>
  <c r="E60" i="61"/>
  <c r="M60" i="61"/>
  <c r="U60" i="61"/>
  <c r="AN60" i="61"/>
  <c r="N60" i="61"/>
  <c r="AD60" i="61"/>
  <c r="AL60" i="61"/>
  <c r="G60" i="61"/>
  <c r="L60" i="61"/>
  <c r="AG60" i="61"/>
  <c r="AA60" i="61"/>
  <c r="I60" i="61"/>
  <c r="Y60" i="61"/>
  <c r="W60" i="61"/>
  <c r="AF60" i="61"/>
  <c r="AJ60" i="61"/>
  <c r="Z60" i="61"/>
  <c r="S60" i="61"/>
  <c r="D60" i="61"/>
  <c r="T60" i="61"/>
  <c r="V60" i="61"/>
  <c r="AP60" i="61"/>
  <c r="AQ60" i="61"/>
  <c r="R60" i="61"/>
  <c r="F60" i="61"/>
  <c r="J51" i="61"/>
  <c r="P51" i="61"/>
  <c r="G51" i="61"/>
  <c r="AN51" i="61"/>
  <c r="F51" i="61"/>
  <c r="AJ51" i="61"/>
  <c r="K51" i="61"/>
  <c r="AF51" i="61"/>
  <c r="AI51" i="61"/>
  <c r="AE51" i="61"/>
  <c r="V51" i="61"/>
  <c r="M51" i="61"/>
  <c r="Q51" i="61"/>
  <c r="L51" i="61"/>
  <c r="AA51" i="61"/>
  <c r="Z51" i="61"/>
  <c r="H51" i="61"/>
  <c r="AL51" i="61"/>
  <c r="S51" i="61"/>
  <c r="AK51" i="61"/>
  <c r="AO51" i="61"/>
  <c r="C51" i="61"/>
  <c r="AG51" i="61"/>
  <c r="X51" i="61"/>
  <c r="AQ51" i="61"/>
  <c r="W51" i="61"/>
  <c r="AB51" i="61"/>
  <c r="Y51" i="61"/>
  <c r="AH51" i="61"/>
  <c r="AP51" i="61"/>
  <c r="I51" i="61"/>
  <c r="N51" i="61"/>
  <c r="E51" i="61"/>
  <c r="D51" i="61"/>
  <c r="AC51" i="61"/>
  <c r="R51" i="61"/>
  <c r="AM51" i="61"/>
  <c r="AD51" i="61"/>
  <c r="U51" i="61"/>
  <c r="O51" i="61"/>
  <c r="T51" i="61"/>
  <c r="Q81" i="100"/>
  <c r="S81" i="100"/>
  <c r="E9" i="72"/>
  <c r="F9" i="72" s="1"/>
  <c r="G9" i="72" s="1"/>
  <c r="H9" i="72" s="1"/>
  <c r="I9" i="72" s="1"/>
  <c r="J9" i="72" s="1"/>
  <c r="P81" i="100"/>
  <c r="T81" i="100"/>
  <c r="U81" i="100"/>
  <c r="R81" i="100"/>
  <c r="V81" i="100"/>
  <c r="Q97" i="100"/>
  <c r="P97" i="100"/>
  <c r="E43" i="72"/>
  <c r="F43" i="72" s="1"/>
  <c r="G43" i="72" s="1"/>
  <c r="H43" i="72" s="1"/>
  <c r="I43" i="72" s="1"/>
  <c r="J43" i="72" s="1"/>
  <c r="R97" i="100"/>
  <c r="T97" i="100"/>
  <c r="S97" i="100"/>
  <c r="U97" i="100"/>
  <c r="V97" i="100"/>
  <c r="H54" i="61"/>
  <c r="U54" i="61"/>
  <c r="AK54" i="61"/>
  <c r="AF54" i="61"/>
  <c r="J54" i="61"/>
  <c r="Z54" i="61"/>
  <c r="C54" i="61"/>
  <c r="G54" i="61"/>
  <c r="W54" i="61"/>
  <c r="AB54" i="61"/>
  <c r="X54" i="61"/>
  <c r="L54" i="61"/>
  <c r="AA54" i="61"/>
  <c r="AH54" i="61"/>
  <c r="AN54" i="61"/>
  <c r="N54" i="61"/>
  <c r="I54" i="61"/>
  <c r="M54" i="61"/>
  <c r="AQ54" i="61"/>
  <c r="Y54" i="61"/>
  <c r="AM54" i="61"/>
  <c r="S54" i="61"/>
  <c r="AL54" i="61"/>
  <c r="AC54" i="61"/>
  <c r="T54" i="61"/>
  <c r="AO54" i="61"/>
  <c r="E54" i="61"/>
  <c r="P54" i="61"/>
  <c r="O54" i="61"/>
  <c r="F54" i="61"/>
  <c r="K54" i="61"/>
  <c r="AD54" i="61"/>
  <c r="AI54" i="61"/>
  <c r="R54" i="61"/>
  <c r="V54" i="61"/>
  <c r="AP54" i="61"/>
  <c r="D54" i="61"/>
  <c r="Q54" i="61"/>
  <c r="AE54" i="61"/>
  <c r="AJ54" i="61"/>
  <c r="AG54" i="61"/>
  <c r="E63" i="61"/>
  <c r="Q63" i="61"/>
  <c r="V63" i="61"/>
  <c r="X63" i="61"/>
  <c r="AN63" i="61"/>
  <c r="C63" i="61"/>
  <c r="AP63" i="61"/>
  <c r="H63" i="61"/>
  <c r="J63" i="61"/>
  <c r="Z63" i="61"/>
  <c r="AA63" i="61"/>
  <c r="L63" i="61"/>
  <c r="AG63" i="61"/>
  <c r="S63" i="61"/>
  <c r="AQ63" i="61"/>
  <c r="AB63" i="61"/>
  <c r="AC63" i="61"/>
  <c r="AD63" i="61"/>
  <c r="G63" i="61"/>
  <c r="AJ63" i="61"/>
  <c r="T63" i="61"/>
  <c r="AM63" i="61"/>
  <c r="AO63" i="61"/>
  <c r="R63" i="61"/>
  <c r="I63" i="61"/>
  <c r="F63" i="61"/>
  <c r="Y63" i="61"/>
  <c r="AK63" i="61"/>
  <c r="D63" i="61"/>
  <c r="AH63" i="61"/>
  <c r="M63" i="61"/>
  <c r="AE63" i="61"/>
  <c r="K63" i="61"/>
  <c r="AL63" i="61"/>
  <c r="O63" i="61"/>
  <c r="AI63" i="61"/>
  <c r="U63" i="61"/>
  <c r="N63" i="61"/>
  <c r="P63" i="61"/>
  <c r="AF63" i="61"/>
  <c r="W63" i="61"/>
  <c r="AD65" i="61"/>
  <c r="R65" i="61"/>
  <c r="E65" i="61"/>
  <c r="V65" i="61"/>
  <c r="I65" i="61"/>
  <c r="C65" i="61"/>
  <c r="W65" i="61"/>
  <c r="AG65" i="61"/>
  <c r="U65" i="61"/>
  <c r="L65" i="61"/>
  <c r="AL65" i="61"/>
  <c r="AO65" i="61"/>
  <c r="AF65" i="61"/>
  <c r="AE65" i="61"/>
  <c r="Q65" i="61"/>
  <c r="AC65" i="61"/>
  <c r="Z65" i="61"/>
  <c r="K65" i="61"/>
  <c r="AK65" i="61"/>
  <c r="AN65" i="61"/>
  <c r="AM65" i="61"/>
  <c r="G65" i="61"/>
  <c r="T65" i="61"/>
  <c r="F65" i="61"/>
  <c r="Y65" i="61"/>
  <c r="AJ65" i="61"/>
  <c r="AB65" i="61"/>
  <c r="AA65" i="61"/>
  <c r="D65" i="61"/>
  <c r="O65" i="61"/>
  <c r="M65" i="61"/>
  <c r="AP65" i="61"/>
  <c r="AQ65" i="61"/>
  <c r="AI65" i="61"/>
  <c r="X65" i="61"/>
  <c r="N65" i="61"/>
  <c r="J65" i="61"/>
  <c r="H65" i="61"/>
  <c r="P65" i="61"/>
  <c r="S65" i="61"/>
  <c r="AH65" i="61"/>
  <c r="AL55" i="61"/>
  <c r="Z55" i="61"/>
  <c r="AE55" i="61"/>
  <c r="AC55" i="61"/>
  <c r="AD55" i="61"/>
  <c r="G55" i="61"/>
  <c r="E55" i="61"/>
  <c r="Q55" i="61"/>
  <c r="H55" i="61"/>
  <c r="X55" i="61"/>
  <c r="AF55" i="61"/>
  <c r="N55" i="61"/>
  <c r="AP55" i="61"/>
  <c r="AG55" i="61"/>
  <c r="J55" i="61"/>
  <c r="R55" i="61"/>
  <c r="W55" i="61"/>
  <c r="F55" i="61"/>
  <c r="S55" i="61"/>
  <c r="AI55" i="61"/>
  <c r="AQ55" i="61"/>
  <c r="I55" i="61"/>
  <c r="U55" i="61"/>
  <c r="L55" i="61"/>
  <c r="M55" i="61"/>
  <c r="T55" i="61"/>
  <c r="AJ55" i="61"/>
  <c r="AH55" i="61"/>
  <c r="AM55" i="61"/>
  <c r="P55" i="61"/>
  <c r="D55" i="61"/>
  <c r="C55" i="61"/>
  <c r="O55" i="61"/>
  <c r="AB55" i="61"/>
  <c r="Y55" i="61"/>
  <c r="AO55" i="61"/>
  <c r="V55" i="61"/>
  <c r="AN55" i="61"/>
  <c r="AK55" i="61"/>
  <c r="K55" i="61"/>
  <c r="AA55" i="61"/>
  <c r="E37" i="72"/>
  <c r="F37" i="72" s="1"/>
  <c r="G37" i="72" s="1"/>
  <c r="H37" i="72" s="1"/>
  <c r="I37" i="72" s="1"/>
  <c r="J37" i="72" s="1"/>
  <c r="S87" i="100"/>
  <c r="Q87" i="100"/>
  <c r="V87" i="100"/>
  <c r="T87" i="100"/>
  <c r="P87" i="100"/>
  <c r="U87" i="100"/>
  <c r="R87" i="100"/>
  <c r="AH57" i="61"/>
  <c r="AM57" i="61"/>
  <c r="X57" i="61"/>
  <c r="AN57" i="61"/>
  <c r="T57" i="61"/>
  <c r="E57" i="61"/>
  <c r="AO57" i="61"/>
  <c r="AA57" i="61"/>
  <c r="Z57" i="61"/>
  <c r="P57" i="61"/>
  <c r="U57" i="61"/>
  <c r="R57" i="61"/>
  <c r="G57" i="61"/>
  <c r="AQ57" i="61"/>
  <c r="W57" i="61"/>
  <c r="AE57" i="61"/>
  <c r="F57" i="61"/>
  <c r="AD57" i="61"/>
  <c r="L57" i="61"/>
  <c r="Y57" i="61"/>
  <c r="S57" i="61"/>
  <c r="AG57" i="61"/>
  <c r="AK57" i="61"/>
  <c r="AF57" i="61"/>
  <c r="H57" i="61"/>
  <c r="Q57" i="61"/>
  <c r="AP57" i="61"/>
  <c r="J57" i="61"/>
  <c r="AB57" i="61"/>
  <c r="I57" i="61"/>
  <c r="V57" i="61"/>
  <c r="O57" i="61"/>
  <c r="AL57" i="61"/>
  <c r="AI57" i="61"/>
  <c r="K57" i="61"/>
  <c r="AJ57" i="61"/>
  <c r="D57" i="61"/>
  <c r="M57" i="61"/>
  <c r="AC57" i="61"/>
  <c r="N57" i="61"/>
  <c r="C57" i="61"/>
  <c r="V93" i="100"/>
  <c r="U93" i="100"/>
  <c r="P93" i="100"/>
  <c r="E40" i="72"/>
  <c r="F40" i="72" s="1"/>
  <c r="G40" i="72" s="1"/>
  <c r="H40" i="72" s="1"/>
  <c r="I40" i="72" s="1"/>
  <c r="J40" i="72" s="1"/>
  <c r="T93" i="100"/>
  <c r="Q93" i="100"/>
  <c r="R93" i="100"/>
  <c r="S93" i="100"/>
  <c r="O92" i="100"/>
  <c r="R56" i="61"/>
  <c r="AE56" i="61"/>
  <c r="AB56" i="61"/>
  <c r="E56" i="61"/>
  <c r="G56" i="61"/>
  <c r="AQ56" i="61"/>
  <c r="O56" i="61"/>
  <c r="N56" i="61"/>
  <c r="AD56" i="61"/>
  <c r="I56" i="61"/>
  <c r="AF56" i="61"/>
  <c r="AC56" i="61"/>
  <c r="AG56" i="61"/>
  <c r="W56" i="61"/>
  <c r="X56" i="61"/>
  <c r="J56" i="61"/>
  <c r="AM56" i="61"/>
  <c r="AH56" i="61"/>
  <c r="K56" i="61"/>
  <c r="D56" i="61"/>
  <c r="AI56" i="61"/>
  <c r="Z56" i="61"/>
  <c r="T56" i="61"/>
  <c r="AJ56" i="61"/>
  <c r="H56" i="61"/>
  <c r="U56" i="61"/>
  <c r="L56" i="61"/>
  <c r="F56" i="61"/>
  <c r="V56" i="61"/>
  <c r="AA56" i="61"/>
  <c r="P56" i="61"/>
  <c r="AK56" i="61"/>
  <c r="AN56" i="61"/>
  <c r="AO56" i="61"/>
  <c r="M56" i="61"/>
  <c r="Y56" i="61"/>
  <c r="Q56" i="61"/>
  <c r="AP56" i="61"/>
  <c r="S56" i="61"/>
  <c r="AL56" i="61"/>
  <c r="C56" i="61"/>
  <c r="O94" i="100"/>
  <c r="O77" i="100"/>
  <c r="O73" i="61"/>
  <c r="Y73" i="61"/>
  <c r="J73" i="61"/>
  <c r="AQ73" i="61"/>
  <c r="AH73" i="61"/>
  <c r="H73" i="61"/>
  <c r="C73" i="61"/>
  <c r="AN73" i="61"/>
  <c r="I73" i="61"/>
  <c r="L73" i="61"/>
  <c r="AG73" i="61"/>
  <c r="Z73" i="61"/>
  <c r="AE73" i="61"/>
  <c r="V73" i="61"/>
  <c r="U73" i="61"/>
  <c r="X73" i="61"/>
  <c r="AI73" i="61"/>
  <c r="F73" i="61"/>
  <c r="AD73" i="61"/>
  <c r="R73" i="61"/>
  <c r="E73" i="61"/>
  <c r="AA73" i="61"/>
  <c r="AL73" i="61"/>
  <c r="W73" i="61"/>
  <c r="Q73" i="61"/>
  <c r="AB73" i="61"/>
  <c r="AP73" i="61"/>
  <c r="G73" i="61"/>
  <c r="AC73" i="61"/>
  <c r="AF73" i="61"/>
  <c r="P73" i="61"/>
  <c r="AO73" i="61"/>
  <c r="N73" i="61"/>
  <c r="AJ73" i="61"/>
  <c r="D73" i="61"/>
  <c r="S73" i="61"/>
  <c r="AM73" i="61"/>
  <c r="K73" i="61"/>
  <c r="M73" i="61"/>
  <c r="T73" i="61"/>
  <c r="AK73" i="61"/>
  <c r="E28" i="72"/>
  <c r="F28" i="72" s="1"/>
  <c r="G28" i="72" s="1"/>
  <c r="H28" i="72" s="1"/>
  <c r="I28" i="72" s="1"/>
  <c r="J28" i="72" s="1"/>
  <c r="Q75" i="100"/>
  <c r="U75" i="100"/>
  <c r="P75" i="100"/>
  <c r="S75" i="100"/>
  <c r="R75" i="100"/>
  <c r="V75" i="100"/>
  <c r="T75" i="100"/>
  <c r="D75" i="61" l="1"/>
  <c r="G75" i="68"/>
  <c r="H75" i="68"/>
  <c r="D75" i="68"/>
  <c r="E75" i="68"/>
  <c r="F75" i="68"/>
  <c r="F75" i="61"/>
  <c r="G75" i="61"/>
  <c r="E75" i="61"/>
  <c r="H75" i="61"/>
  <c r="B50" i="74"/>
  <c r="B2" i="79"/>
  <c r="B50" i="79" s="1"/>
  <c r="B2" i="32" s="1"/>
  <c r="B2" i="90" s="1"/>
  <c r="B2" i="81"/>
  <c r="B50" i="81" s="1"/>
  <c r="B2" i="22" s="1"/>
  <c r="B2" i="93" s="1"/>
  <c r="B44" i="80"/>
  <c r="B74" i="80" s="1"/>
  <c r="B26" i="27" s="1"/>
  <c r="B26" i="92" s="1"/>
  <c r="B44" i="79"/>
  <c r="B74" i="79" s="1"/>
  <c r="B26" i="32" s="1"/>
  <c r="B26" i="90" s="1"/>
  <c r="B2" i="78"/>
  <c r="B50" i="78" s="1"/>
  <c r="B2" i="28" s="1"/>
  <c r="B2" i="89" s="1"/>
  <c r="B44" i="81"/>
  <c r="B74" i="81" s="1"/>
  <c r="B26" i="22" s="1"/>
  <c r="B26" i="93" s="1"/>
  <c r="B2" i="80"/>
  <c r="B50" i="80" s="1"/>
  <c r="B2" i="27" s="1"/>
  <c r="B2" i="92" s="1"/>
  <c r="B44" i="78"/>
  <c r="B74" i="78" s="1"/>
  <c r="B26" i="28" s="1"/>
  <c r="B26" i="89" s="1"/>
  <c r="C52" i="63"/>
  <c r="D52" i="63" s="1"/>
  <c r="E52" i="63" s="1"/>
  <c r="F52" i="63" s="1"/>
  <c r="G52" i="63" s="1"/>
  <c r="H52" i="63" s="1"/>
  <c r="H2" i="74" s="1"/>
  <c r="H2" i="59" s="1"/>
  <c r="B2" i="77"/>
  <c r="B50" i="77" s="1"/>
  <c r="B2" i="25" s="1"/>
  <c r="B2" i="88" s="1"/>
  <c r="B44" i="77"/>
  <c r="B74" i="77" s="1"/>
  <c r="B26" i="25" s="1"/>
  <c r="B26" i="88" s="1"/>
  <c r="B2" i="76"/>
  <c r="B50" i="76" s="1"/>
  <c r="B2" i="31" s="1"/>
  <c r="B2" i="87" s="1"/>
  <c r="B44" i="76"/>
  <c r="B74" i="76" s="1"/>
  <c r="B26" i="31" s="1"/>
  <c r="B26" i="87" s="1"/>
  <c r="C94" i="63"/>
  <c r="D94" i="63" s="1"/>
  <c r="E94" i="63" s="1"/>
  <c r="F94" i="63" s="1"/>
  <c r="G94" i="63" s="1"/>
  <c r="H94" i="63" s="1"/>
  <c r="M94" i="63" s="1"/>
  <c r="B2" i="59"/>
  <c r="B50" i="59" s="1"/>
  <c r="B44" i="75"/>
  <c r="B74" i="75" s="1"/>
  <c r="B26" i="30" s="1"/>
  <c r="B26" i="86" s="1"/>
  <c r="C30" i="101"/>
  <c r="D30" i="101" s="1"/>
  <c r="E30" i="101" s="1"/>
  <c r="F30" i="101" s="1"/>
  <c r="G30" i="101" s="1"/>
  <c r="H30" i="101" s="1"/>
  <c r="C41" i="101"/>
  <c r="D41" i="101" s="1"/>
  <c r="E41" i="101" s="1"/>
  <c r="F41" i="101" s="1"/>
  <c r="G41" i="101" s="1"/>
  <c r="H41" i="101" s="1"/>
  <c r="C25" i="101"/>
  <c r="D25" i="101" s="1"/>
  <c r="E25" i="101" s="1"/>
  <c r="F25" i="101" s="1"/>
  <c r="G25" i="101" s="1"/>
  <c r="H25" i="101" s="1"/>
  <c r="C33" i="101"/>
  <c r="D33" i="101" s="1"/>
  <c r="E33" i="101" s="1"/>
  <c r="F33" i="101" s="1"/>
  <c r="G33" i="101" s="1"/>
  <c r="H33" i="101" s="1"/>
  <c r="C16" i="101"/>
  <c r="D16" i="101" s="1"/>
  <c r="E16" i="101" s="1"/>
  <c r="F16" i="101" s="1"/>
  <c r="G16" i="101" s="1"/>
  <c r="H16" i="101" s="1"/>
  <c r="C22" i="101"/>
  <c r="D22" i="101" s="1"/>
  <c r="E22" i="101" s="1"/>
  <c r="F22" i="101" s="1"/>
  <c r="G22" i="101" s="1"/>
  <c r="H22" i="101" s="1"/>
  <c r="C24" i="101"/>
  <c r="D24" i="101" s="1"/>
  <c r="E24" i="101" s="1"/>
  <c r="F24" i="101" s="1"/>
  <c r="G24" i="101" s="1"/>
  <c r="H24" i="101" s="1"/>
  <c r="C14" i="101"/>
  <c r="D14" i="101" s="1"/>
  <c r="E14" i="101" s="1"/>
  <c r="F14" i="101" s="1"/>
  <c r="G14" i="101" s="1"/>
  <c r="H14" i="101" s="1"/>
  <c r="C13" i="101"/>
  <c r="D13" i="101" s="1"/>
  <c r="E13" i="101" s="1"/>
  <c r="F13" i="101" s="1"/>
  <c r="G13" i="101" s="1"/>
  <c r="H13" i="101" s="1"/>
  <c r="C40" i="101"/>
  <c r="D40" i="101" s="1"/>
  <c r="E40" i="101" s="1"/>
  <c r="F40" i="101" s="1"/>
  <c r="G40" i="101" s="1"/>
  <c r="H40" i="101" s="1"/>
  <c r="C10" i="101"/>
  <c r="D10" i="101" s="1"/>
  <c r="E10" i="101" s="1"/>
  <c r="F10" i="101" s="1"/>
  <c r="G10" i="101" s="1"/>
  <c r="H10" i="101" s="1"/>
  <c r="M2" i="101"/>
  <c r="C21" i="101"/>
  <c r="D21" i="101" s="1"/>
  <c r="E21" i="101" s="1"/>
  <c r="F21" i="101" s="1"/>
  <c r="G21" i="101" s="1"/>
  <c r="H21" i="101" s="1"/>
  <c r="C42" i="101"/>
  <c r="D42" i="101" s="1"/>
  <c r="E42" i="101" s="1"/>
  <c r="F42" i="101" s="1"/>
  <c r="G42" i="101" s="1"/>
  <c r="H42" i="101" s="1"/>
  <c r="C3" i="101"/>
  <c r="D3" i="101" s="1"/>
  <c r="E3" i="101" s="1"/>
  <c r="F3" i="101" s="1"/>
  <c r="G3" i="101" s="1"/>
  <c r="H3" i="101" s="1"/>
  <c r="C28" i="101"/>
  <c r="D28" i="101" s="1"/>
  <c r="E28" i="101" s="1"/>
  <c r="F28" i="101" s="1"/>
  <c r="G28" i="101" s="1"/>
  <c r="H28" i="101" s="1"/>
  <c r="C8" i="101"/>
  <c r="D8" i="101" s="1"/>
  <c r="E8" i="101" s="1"/>
  <c r="F8" i="101" s="1"/>
  <c r="G8" i="101" s="1"/>
  <c r="H8" i="101" s="1"/>
  <c r="C6" i="101"/>
  <c r="D6" i="101" s="1"/>
  <c r="E6" i="101" s="1"/>
  <c r="F6" i="101" s="1"/>
  <c r="G6" i="101" s="1"/>
  <c r="H6" i="101" s="1"/>
  <c r="C29" i="101"/>
  <c r="D29" i="101" s="1"/>
  <c r="E29" i="101" s="1"/>
  <c r="F29" i="101" s="1"/>
  <c r="G29" i="101" s="1"/>
  <c r="H29" i="101" s="1"/>
  <c r="C19" i="101"/>
  <c r="D19" i="101" s="1"/>
  <c r="E19" i="101" s="1"/>
  <c r="F19" i="101" s="1"/>
  <c r="G19" i="101" s="1"/>
  <c r="H19" i="101" s="1"/>
  <c r="C11" i="101"/>
  <c r="D11" i="101" s="1"/>
  <c r="E11" i="101" s="1"/>
  <c r="F11" i="101" s="1"/>
  <c r="G11" i="101" s="1"/>
  <c r="H11" i="101" s="1"/>
  <c r="C27" i="101"/>
  <c r="D27" i="101" s="1"/>
  <c r="E27" i="101" s="1"/>
  <c r="F27" i="101" s="1"/>
  <c r="G27" i="101" s="1"/>
  <c r="H27" i="101" s="1"/>
  <c r="C4" i="101"/>
  <c r="D4" i="101" s="1"/>
  <c r="C9" i="101"/>
  <c r="D9" i="101" s="1"/>
  <c r="E9" i="101" s="1"/>
  <c r="F9" i="101" s="1"/>
  <c r="G9" i="101" s="1"/>
  <c r="H9" i="101" s="1"/>
  <c r="C15" i="101"/>
  <c r="D15" i="101" s="1"/>
  <c r="E15" i="101" s="1"/>
  <c r="F15" i="101" s="1"/>
  <c r="G15" i="101" s="1"/>
  <c r="H15" i="101" s="1"/>
  <c r="C38" i="101"/>
  <c r="D38" i="101" s="1"/>
  <c r="E38" i="101" s="1"/>
  <c r="F38" i="101" s="1"/>
  <c r="G38" i="101" s="1"/>
  <c r="H38" i="101" s="1"/>
  <c r="C35" i="101"/>
  <c r="D35" i="101" s="1"/>
  <c r="E35" i="101" s="1"/>
  <c r="F35" i="101" s="1"/>
  <c r="G35" i="101" s="1"/>
  <c r="H35" i="101" s="1"/>
  <c r="C26" i="101"/>
  <c r="D26" i="101" s="1"/>
  <c r="E26" i="101" s="1"/>
  <c r="F26" i="101" s="1"/>
  <c r="G26" i="101" s="1"/>
  <c r="H26" i="101" s="1"/>
  <c r="C43" i="101"/>
  <c r="D43" i="101" s="1"/>
  <c r="E43" i="101" s="1"/>
  <c r="F43" i="101" s="1"/>
  <c r="G43" i="101" s="1"/>
  <c r="H43" i="101" s="1"/>
  <c r="C12" i="101"/>
  <c r="D12" i="101" s="1"/>
  <c r="E12" i="101" s="1"/>
  <c r="F12" i="101" s="1"/>
  <c r="G12" i="101" s="1"/>
  <c r="H12" i="101" s="1"/>
  <c r="C5" i="101"/>
  <c r="D5" i="101" s="1"/>
  <c r="E5" i="101" s="1"/>
  <c r="F5" i="101" s="1"/>
  <c r="G5" i="101" s="1"/>
  <c r="H5" i="101" s="1"/>
  <c r="C23" i="101"/>
  <c r="D23" i="101" s="1"/>
  <c r="E23" i="101" s="1"/>
  <c r="F23" i="101" s="1"/>
  <c r="G23" i="101" s="1"/>
  <c r="H23" i="101" s="1"/>
  <c r="M44" i="101"/>
  <c r="C32" i="101"/>
  <c r="D32" i="101" s="1"/>
  <c r="E32" i="101" s="1"/>
  <c r="F32" i="101" s="1"/>
  <c r="G32" i="101" s="1"/>
  <c r="H32" i="101" s="1"/>
  <c r="C18" i="101"/>
  <c r="D18" i="101" s="1"/>
  <c r="E18" i="101" s="1"/>
  <c r="F18" i="101" s="1"/>
  <c r="G18" i="101" s="1"/>
  <c r="H18" i="101" s="1"/>
  <c r="C37" i="101"/>
  <c r="D37" i="101" s="1"/>
  <c r="E37" i="101" s="1"/>
  <c r="F37" i="101" s="1"/>
  <c r="G37" i="101" s="1"/>
  <c r="H37" i="101" s="1"/>
  <c r="C7" i="101"/>
  <c r="D7" i="101" s="1"/>
  <c r="E7" i="101" s="1"/>
  <c r="F7" i="101" s="1"/>
  <c r="G7" i="101" s="1"/>
  <c r="H7" i="101" s="1"/>
  <c r="C17" i="101"/>
  <c r="D17" i="101" s="1"/>
  <c r="E17" i="101" s="1"/>
  <c r="F17" i="101" s="1"/>
  <c r="G17" i="101" s="1"/>
  <c r="H17" i="101" s="1"/>
  <c r="C34" i="101"/>
  <c r="D34" i="101" s="1"/>
  <c r="E34" i="101" s="1"/>
  <c r="F34" i="101" s="1"/>
  <c r="G34" i="101" s="1"/>
  <c r="H34" i="101" s="1"/>
  <c r="C31" i="101"/>
  <c r="D31" i="101" s="1"/>
  <c r="E31" i="101" s="1"/>
  <c r="F31" i="101" s="1"/>
  <c r="G31" i="101" s="1"/>
  <c r="H31" i="101" s="1"/>
  <c r="C20" i="101"/>
  <c r="D20" i="101" s="1"/>
  <c r="E20" i="101" s="1"/>
  <c r="F20" i="101" s="1"/>
  <c r="G20" i="101" s="1"/>
  <c r="H20" i="101" s="1"/>
  <c r="C39" i="101"/>
  <c r="D39" i="101" s="1"/>
  <c r="E39" i="101" s="1"/>
  <c r="F39" i="101" s="1"/>
  <c r="G39" i="101" s="1"/>
  <c r="H39" i="101" s="1"/>
  <c r="C36" i="101"/>
  <c r="D36" i="101" s="1"/>
  <c r="E36" i="101" s="1"/>
  <c r="F36" i="101" s="1"/>
  <c r="G36" i="101" s="1"/>
  <c r="H36" i="101" s="1"/>
  <c r="E36" i="73"/>
  <c r="C80" i="73" s="1"/>
  <c r="E8" i="73"/>
  <c r="C63" i="73" s="1"/>
  <c r="E2" i="73"/>
  <c r="C59" i="73" s="1"/>
  <c r="E32" i="73"/>
  <c r="C73" i="73" s="1"/>
  <c r="E4" i="73"/>
  <c r="E7" i="73"/>
  <c r="E15" i="73"/>
  <c r="E46" i="73"/>
  <c r="C94" i="73" s="1"/>
  <c r="E38" i="73"/>
  <c r="C82" i="73" s="1"/>
  <c r="E51" i="73"/>
  <c r="C99" i="73" s="1"/>
  <c r="E6" i="73"/>
  <c r="E31" i="73"/>
  <c r="C72" i="73" s="1"/>
  <c r="E47" i="73"/>
  <c r="C95" i="73" s="1"/>
  <c r="E49" i="73"/>
  <c r="C97" i="73" s="1"/>
  <c r="E50" i="73"/>
  <c r="C98" i="73" s="1"/>
  <c r="E12" i="73"/>
  <c r="E24" i="73"/>
  <c r="C65" i="73" s="1"/>
  <c r="E13" i="73"/>
  <c r="E35" i="73"/>
  <c r="C77" i="73" s="1"/>
  <c r="E25" i="73"/>
  <c r="C66" i="73" s="1"/>
  <c r="E42" i="73"/>
  <c r="C90" i="73" s="1"/>
  <c r="E23" i="73"/>
  <c r="C64" i="73" s="1"/>
  <c r="E34" i="73"/>
  <c r="C76" i="73" s="1"/>
  <c r="E5" i="73"/>
  <c r="C61" i="73" s="1"/>
  <c r="E16" i="73"/>
  <c r="E48" i="73"/>
  <c r="C96" i="73" s="1"/>
  <c r="E17" i="73"/>
  <c r="E3" i="73"/>
  <c r="F3" i="72"/>
  <c r="G3" i="72" s="1"/>
  <c r="H3" i="72" s="1"/>
  <c r="I3" i="72" s="1"/>
  <c r="J3" i="72" s="1"/>
  <c r="O3" i="72" s="1"/>
  <c r="E14" i="73"/>
  <c r="J6" i="73"/>
  <c r="O6" i="72"/>
  <c r="F4" i="73"/>
  <c r="F24" i="73"/>
  <c r="D65" i="73" s="1"/>
  <c r="K52" i="73"/>
  <c r="I100" i="73" s="1"/>
  <c r="L52" i="72"/>
  <c r="F46" i="73"/>
  <c r="D94" i="73" s="1"/>
  <c r="J48" i="73"/>
  <c r="H96" i="73" s="1"/>
  <c r="O48" i="72"/>
  <c r="L22" i="72"/>
  <c r="K22" i="73"/>
  <c r="I58" i="73" s="1"/>
  <c r="F12" i="73"/>
  <c r="O32" i="72"/>
  <c r="J32" i="73"/>
  <c r="H73" i="73" s="1"/>
  <c r="O17" i="72"/>
  <c r="J17" i="73"/>
  <c r="E44" i="73"/>
  <c r="C92" i="73" s="1"/>
  <c r="E19" i="73"/>
  <c r="E33" i="73"/>
  <c r="C74" i="73" s="1"/>
  <c r="O14" i="72"/>
  <c r="J14" i="73"/>
  <c r="E21" i="73"/>
  <c r="C89" i="73" s="1"/>
  <c r="E10" i="73"/>
  <c r="O46" i="72"/>
  <c r="J46" i="73"/>
  <c r="H94" i="73" s="1"/>
  <c r="E20" i="73"/>
  <c r="O13" i="72"/>
  <c r="J13" i="73"/>
  <c r="J12" i="73"/>
  <c r="O12" i="72"/>
  <c r="E30" i="73"/>
  <c r="C71" i="73" s="1"/>
  <c r="E41" i="73"/>
  <c r="C88" i="73" s="1"/>
  <c r="J4" i="73"/>
  <c r="O4" i="72"/>
  <c r="E37" i="73"/>
  <c r="C81" i="73" s="1"/>
  <c r="O35" i="72"/>
  <c r="K35" i="72" s="1"/>
  <c r="J35" i="73"/>
  <c r="H77" i="73" s="1"/>
  <c r="O51" i="72"/>
  <c r="J51" i="73"/>
  <c r="H99" i="73" s="1"/>
  <c r="O50" i="72"/>
  <c r="J50" i="73"/>
  <c r="H98" i="73" s="1"/>
  <c r="E45" i="73"/>
  <c r="C93" i="73" s="1"/>
  <c r="E18" i="73"/>
  <c r="C84" i="73" s="1"/>
  <c r="G22" i="73"/>
  <c r="E58" i="73" s="1"/>
  <c r="B26" i="84"/>
  <c r="E28" i="73"/>
  <c r="C69" i="73" s="1"/>
  <c r="J5" i="73"/>
  <c r="H61" i="73" s="1"/>
  <c r="O5" i="72"/>
  <c r="O22" i="73"/>
  <c r="M58" i="73" s="1"/>
  <c r="T22" i="72"/>
  <c r="P22" i="72" s="1"/>
  <c r="J47" i="73"/>
  <c r="H95" i="73" s="1"/>
  <c r="O47" i="72"/>
  <c r="J24" i="73"/>
  <c r="H65" i="73" s="1"/>
  <c r="O24" i="72"/>
  <c r="E43" i="73"/>
  <c r="C91" i="73" s="1"/>
  <c r="E11" i="73"/>
  <c r="O52" i="73"/>
  <c r="M100" i="73" s="1"/>
  <c r="T52" i="72"/>
  <c r="J31" i="73"/>
  <c r="H72" i="73" s="1"/>
  <c r="O31" i="72"/>
  <c r="E39" i="73"/>
  <c r="C86" i="73" s="1"/>
  <c r="J16" i="73"/>
  <c r="O16" i="72"/>
  <c r="J36" i="73"/>
  <c r="H80" i="73" s="1"/>
  <c r="O36" i="72"/>
  <c r="J8" i="73"/>
  <c r="H63" i="73" s="1"/>
  <c r="O8" i="72"/>
  <c r="J7" i="73"/>
  <c r="O7" i="72"/>
  <c r="K7" i="72" s="1"/>
  <c r="O49" i="72"/>
  <c r="J49" i="73"/>
  <c r="H97" i="73" s="1"/>
  <c r="E29" i="73"/>
  <c r="C70" i="73" s="1"/>
  <c r="O34" i="72"/>
  <c r="J34" i="73"/>
  <c r="H76" i="73" s="1"/>
  <c r="J42" i="73"/>
  <c r="H90" i="73" s="1"/>
  <c r="O42" i="72"/>
  <c r="F2" i="73"/>
  <c r="D59" i="73" s="1"/>
  <c r="E40" i="73"/>
  <c r="C87" i="73" s="1"/>
  <c r="E9" i="73"/>
  <c r="C75" i="73" s="1"/>
  <c r="J25" i="73"/>
  <c r="H66" i="73" s="1"/>
  <c r="O25" i="72"/>
  <c r="J15" i="73"/>
  <c r="O15" i="72"/>
  <c r="K15" i="72" s="1"/>
  <c r="E27" i="73"/>
  <c r="C68" i="73" s="1"/>
  <c r="E26" i="73"/>
  <c r="C67" i="73" s="1"/>
  <c r="J23" i="73"/>
  <c r="H64" i="73" s="1"/>
  <c r="O23" i="72"/>
  <c r="O38" i="72"/>
  <c r="J38" i="73"/>
  <c r="H82" i="73" s="1"/>
  <c r="G52" i="73"/>
  <c r="E100" i="73" s="1"/>
  <c r="E4" i="101" l="1"/>
  <c r="F4" i="101" s="1"/>
  <c r="G4" i="101" s="1"/>
  <c r="H4" i="101" s="1"/>
  <c r="M4" i="101" s="1"/>
  <c r="I4" i="101" s="1"/>
  <c r="J4" i="101" s="1"/>
  <c r="K4" i="101" s="1"/>
  <c r="L4" i="101" s="1"/>
  <c r="B2" i="23"/>
  <c r="B2" i="84" s="1"/>
  <c r="B2" i="26"/>
  <c r="B2" i="91" s="1"/>
  <c r="C2" i="74"/>
  <c r="C2" i="59" s="1"/>
  <c r="C2" i="81" s="1"/>
  <c r="C50" i="81" s="1"/>
  <c r="C2" i="22" s="1"/>
  <c r="C2" i="93" s="1"/>
  <c r="H44" i="74"/>
  <c r="H44" i="59" s="1"/>
  <c r="H44" i="77" s="1"/>
  <c r="H74" i="77" s="1"/>
  <c r="H26" i="25" s="1"/>
  <c r="H26" i="88" s="1"/>
  <c r="C44" i="74"/>
  <c r="C44" i="59" s="1"/>
  <c r="C44" i="75" s="1"/>
  <c r="C74" i="75" s="1"/>
  <c r="C26" i="30" s="1"/>
  <c r="C26" i="86" s="1"/>
  <c r="B26" i="83"/>
  <c r="C70" i="63"/>
  <c r="D70" i="63" s="1"/>
  <c r="E70" i="63" s="1"/>
  <c r="F70" i="63" s="1"/>
  <c r="G70" i="63" s="1"/>
  <c r="H70" i="63" s="1"/>
  <c r="H2" i="76"/>
  <c r="H50" i="76" s="1"/>
  <c r="H2" i="31" s="1"/>
  <c r="H2" i="87" s="1"/>
  <c r="C58" i="63"/>
  <c r="D58" i="63" s="1"/>
  <c r="E58" i="63" s="1"/>
  <c r="F58" i="63" s="1"/>
  <c r="G58" i="63" s="1"/>
  <c r="H58" i="63" s="1"/>
  <c r="C91" i="63"/>
  <c r="C41" i="74" s="1"/>
  <c r="C41" i="59" s="1"/>
  <c r="H2" i="75"/>
  <c r="H50" i="75" s="1"/>
  <c r="H2" i="30" s="1"/>
  <c r="H2" i="86" s="1"/>
  <c r="C92" i="63"/>
  <c r="D92" i="63" s="1"/>
  <c r="E92" i="63" s="1"/>
  <c r="F92" i="63" s="1"/>
  <c r="G92" i="63" s="1"/>
  <c r="H92" i="63" s="1"/>
  <c r="M92" i="63" s="1"/>
  <c r="C84" i="63"/>
  <c r="D84" i="63" s="1"/>
  <c r="E84" i="63" s="1"/>
  <c r="F84" i="63" s="1"/>
  <c r="G84" i="63" s="1"/>
  <c r="H84" i="63" s="1"/>
  <c r="C89" i="63"/>
  <c r="D89" i="63" s="1"/>
  <c r="E89" i="63" s="1"/>
  <c r="F89" i="63" s="1"/>
  <c r="G89" i="63" s="1"/>
  <c r="H89" i="63" s="1"/>
  <c r="H39" i="74" s="1"/>
  <c r="H39" i="59" s="1"/>
  <c r="C60" i="63"/>
  <c r="D60" i="63" s="1"/>
  <c r="E60" i="63" s="1"/>
  <c r="F60" i="63" s="1"/>
  <c r="G60" i="63" s="1"/>
  <c r="H60" i="63" s="1"/>
  <c r="H10" i="74" s="1"/>
  <c r="C66" i="63"/>
  <c r="D66" i="63" s="1"/>
  <c r="E66" i="63" s="1"/>
  <c r="F66" i="63" s="1"/>
  <c r="G66" i="63" s="1"/>
  <c r="H66" i="63" s="1"/>
  <c r="M66" i="63" s="1"/>
  <c r="C67" i="63"/>
  <c r="D67" i="63" s="1"/>
  <c r="E67" i="63" s="1"/>
  <c r="F67" i="63" s="1"/>
  <c r="G67" i="63" s="1"/>
  <c r="H67" i="63" s="1"/>
  <c r="H17" i="74" s="1"/>
  <c r="H2" i="80"/>
  <c r="H50" i="80" s="1"/>
  <c r="H2" i="27" s="1"/>
  <c r="H2" i="92" s="1"/>
  <c r="C71" i="63"/>
  <c r="D71" i="63" s="1"/>
  <c r="E71" i="63" s="1"/>
  <c r="F71" i="63" s="1"/>
  <c r="G71" i="63" s="1"/>
  <c r="H71" i="63" s="1"/>
  <c r="H21" i="74" s="1"/>
  <c r="H21" i="59" s="1"/>
  <c r="C53" i="63"/>
  <c r="D53" i="63" s="1"/>
  <c r="E53" i="63" s="1"/>
  <c r="F53" i="63" s="1"/>
  <c r="G53" i="63" s="1"/>
  <c r="H53" i="63" s="1"/>
  <c r="H2" i="79"/>
  <c r="H50" i="79" s="1"/>
  <c r="H2" i="32" s="1"/>
  <c r="H2" i="90" s="1"/>
  <c r="C90" i="63"/>
  <c r="D90" i="63" s="1"/>
  <c r="E90" i="63" s="1"/>
  <c r="F90" i="63" s="1"/>
  <c r="G90" i="63" s="1"/>
  <c r="H90" i="63" s="1"/>
  <c r="M90" i="63" s="1"/>
  <c r="C93" i="63"/>
  <c r="D93" i="63" s="1"/>
  <c r="E93" i="63" s="1"/>
  <c r="F93" i="63" s="1"/>
  <c r="G93" i="63" s="1"/>
  <c r="H93" i="63" s="1"/>
  <c r="C57" i="63"/>
  <c r="D57" i="63" s="1"/>
  <c r="E57" i="63" s="1"/>
  <c r="F57" i="63" s="1"/>
  <c r="G57" i="63" s="1"/>
  <c r="H57" i="63" s="1"/>
  <c r="M57" i="63" s="1"/>
  <c r="H2" i="81"/>
  <c r="H50" i="81" s="1"/>
  <c r="H2" i="22" s="1"/>
  <c r="H2" i="93" s="1"/>
  <c r="C59" i="63"/>
  <c r="C9" i="74" s="1"/>
  <c r="C76" i="63"/>
  <c r="D76" i="63" s="1"/>
  <c r="E76" i="63" s="1"/>
  <c r="F76" i="63" s="1"/>
  <c r="G76" i="63" s="1"/>
  <c r="H76" i="63" s="1"/>
  <c r="M76" i="63" s="1"/>
  <c r="C74" i="63"/>
  <c r="D74" i="63" s="1"/>
  <c r="E74" i="63" s="1"/>
  <c r="F74" i="63" s="1"/>
  <c r="G74" i="63" s="1"/>
  <c r="H74" i="63" s="1"/>
  <c r="H24" i="74" s="1"/>
  <c r="H2" i="78"/>
  <c r="H50" i="78" s="1"/>
  <c r="H2" i="28" s="1"/>
  <c r="H2" i="89" s="1"/>
  <c r="C55" i="63"/>
  <c r="D55" i="63" s="1"/>
  <c r="E55" i="63" s="1"/>
  <c r="F55" i="63" s="1"/>
  <c r="G55" i="63" s="1"/>
  <c r="H55" i="63" s="1"/>
  <c r="H5" i="74" s="1"/>
  <c r="C88" i="63"/>
  <c r="D88" i="63" s="1"/>
  <c r="E88" i="63" s="1"/>
  <c r="F88" i="63" s="1"/>
  <c r="G88" i="63" s="1"/>
  <c r="H88" i="63" s="1"/>
  <c r="H2" i="77"/>
  <c r="H50" i="77" s="1"/>
  <c r="H2" i="25" s="1"/>
  <c r="H2" i="88" s="1"/>
  <c r="M31" i="101"/>
  <c r="I31" i="101" s="1"/>
  <c r="J31" i="101" s="1"/>
  <c r="K31" i="101" s="1"/>
  <c r="L31" i="101" s="1"/>
  <c r="M23" i="101"/>
  <c r="I23" i="101" s="1"/>
  <c r="J23" i="101" s="1"/>
  <c r="K23" i="101" s="1"/>
  <c r="L23" i="101" s="1"/>
  <c r="M26" i="101"/>
  <c r="I26" i="101" s="1"/>
  <c r="J26" i="101" s="1"/>
  <c r="K26" i="101" s="1"/>
  <c r="L26" i="101" s="1"/>
  <c r="M9" i="101"/>
  <c r="I9" i="101" s="1"/>
  <c r="J9" i="101" s="1"/>
  <c r="K9" i="101" s="1"/>
  <c r="L9" i="101" s="1"/>
  <c r="M19" i="101"/>
  <c r="I19" i="101" s="1"/>
  <c r="J19" i="101" s="1"/>
  <c r="K19" i="101" s="1"/>
  <c r="L19" i="101" s="1"/>
  <c r="M28" i="101"/>
  <c r="R2" i="101"/>
  <c r="N2" i="101" s="1"/>
  <c r="O2" i="101" s="1"/>
  <c r="P2" i="101" s="1"/>
  <c r="Q2" i="101" s="1"/>
  <c r="M14" i="101"/>
  <c r="I14" i="101" s="1"/>
  <c r="J14" i="101" s="1"/>
  <c r="K14" i="101" s="1"/>
  <c r="L14" i="101" s="1"/>
  <c r="M33" i="101"/>
  <c r="I33" i="101" s="1"/>
  <c r="J33" i="101" s="1"/>
  <c r="K33" i="101" s="1"/>
  <c r="L33" i="101" s="1"/>
  <c r="M37" i="101"/>
  <c r="I37" i="101" s="1"/>
  <c r="J37" i="101" s="1"/>
  <c r="K37" i="101" s="1"/>
  <c r="L37" i="101" s="1"/>
  <c r="I2" i="101"/>
  <c r="J2" i="101" s="1"/>
  <c r="K2" i="101" s="1"/>
  <c r="L2" i="101" s="1"/>
  <c r="M36" i="101"/>
  <c r="M34" i="101"/>
  <c r="I34" i="101" s="1"/>
  <c r="J34" i="101" s="1"/>
  <c r="K34" i="101" s="1"/>
  <c r="L34" i="101" s="1"/>
  <c r="M18" i="101"/>
  <c r="I18" i="101" s="1"/>
  <c r="J18" i="101" s="1"/>
  <c r="K18" i="101" s="1"/>
  <c r="L18" i="101" s="1"/>
  <c r="M5" i="101"/>
  <c r="M35" i="101"/>
  <c r="M3" i="101"/>
  <c r="I3" i="101" s="1"/>
  <c r="J3" i="101" s="1"/>
  <c r="K3" i="101" s="1"/>
  <c r="L3" i="101" s="1"/>
  <c r="M10" i="101"/>
  <c r="I10" i="101" s="1"/>
  <c r="J10" i="101" s="1"/>
  <c r="K10" i="101" s="1"/>
  <c r="L10" i="101" s="1"/>
  <c r="M24" i="101"/>
  <c r="M25" i="101"/>
  <c r="M29" i="101"/>
  <c r="M39" i="101"/>
  <c r="M17" i="101"/>
  <c r="M32" i="101"/>
  <c r="M12" i="101"/>
  <c r="M38" i="101"/>
  <c r="M27" i="101"/>
  <c r="I27" i="101" s="1"/>
  <c r="J27" i="101" s="1"/>
  <c r="K27" i="101" s="1"/>
  <c r="L27" i="101" s="1"/>
  <c r="M6" i="101"/>
  <c r="M42" i="101"/>
  <c r="I42" i="101" s="1"/>
  <c r="J42" i="101" s="1"/>
  <c r="K42" i="101" s="1"/>
  <c r="L42" i="101" s="1"/>
  <c r="M40" i="101"/>
  <c r="M22" i="101"/>
  <c r="M41" i="101"/>
  <c r="M20" i="101"/>
  <c r="I20" i="101" s="1"/>
  <c r="J20" i="101" s="1"/>
  <c r="K20" i="101" s="1"/>
  <c r="L20" i="101" s="1"/>
  <c r="M7" i="101"/>
  <c r="I7" i="101" s="1"/>
  <c r="J7" i="101" s="1"/>
  <c r="K7" i="101" s="1"/>
  <c r="L7" i="101" s="1"/>
  <c r="R44" i="101"/>
  <c r="M43" i="101"/>
  <c r="I43" i="101" s="1"/>
  <c r="J43" i="101" s="1"/>
  <c r="K43" i="101" s="1"/>
  <c r="L43" i="101" s="1"/>
  <c r="M15" i="101"/>
  <c r="I15" i="101" s="1"/>
  <c r="J15" i="101" s="1"/>
  <c r="K15" i="101" s="1"/>
  <c r="L15" i="101" s="1"/>
  <c r="M11" i="101"/>
  <c r="I11" i="101" s="1"/>
  <c r="J11" i="101" s="1"/>
  <c r="K11" i="101" s="1"/>
  <c r="L11" i="101" s="1"/>
  <c r="M8" i="101"/>
  <c r="M13" i="101"/>
  <c r="I13" i="101" s="1"/>
  <c r="J13" i="101" s="1"/>
  <c r="K13" i="101" s="1"/>
  <c r="L13" i="101" s="1"/>
  <c r="M16" i="101"/>
  <c r="M30" i="101"/>
  <c r="I44" i="101"/>
  <c r="J44" i="101" s="1"/>
  <c r="K44" i="101" s="1"/>
  <c r="L44" i="101" s="1"/>
  <c r="M21" i="101"/>
  <c r="I21" i="101" s="1"/>
  <c r="J21" i="101" s="1"/>
  <c r="K21" i="101" s="1"/>
  <c r="L21" i="101" s="1"/>
  <c r="C60" i="73"/>
  <c r="C62" i="73"/>
  <c r="C79" i="73"/>
  <c r="C83" i="73"/>
  <c r="J3" i="73"/>
  <c r="H60" i="73" s="1"/>
  <c r="H83" i="73"/>
  <c r="C85" i="73"/>
  <c r="H79" i="73"/>
  <c r="C78" i="73"/>
  <c r="H62" i="73"/>
  <c r="D44" i="74"/>
  <c r="H50" i="74"/>
  <c r="H50" i="59"/>
  <c r="K35" i="73"/>
  <c r="I77" i="73" s="1"/>
  <c r="L35" i="72"/>
  <c r="F33" i="73"/>
  <c r="D74" i="73" s="1"/>
  <c r="F20" i="73"/>
  <c r="F26" i="73"/>
  <c r="D67" i="73" s="1"/>
  <c r="F41" i="73"/>
  <c r="D88" i="73" s="1"/>
  <c r="F21" i="73"/>
  <c r="D89" i="73" s="1"/>
  <c r="L7" i="72"/>
  <c r="K7" i="73"/>
  <c r="K23" i="72"/>
  <c r="O23" i="73"/>
  <c r="M64" i="73" s="1"/>
  <c r="T23" i="72"/>
  <c r="P23" i="72" s="1"/>
  <c r="K15" i="73"/>
  <c r="L15" i="72"/>
  <c r="F25" i="73"/>
  <c r="D66" i="73" s="1"/>
  <c r="G2" i="73"/>
  <c r="E59" i="73" s="1"/>
  <c r="J29" i="73"/>
  <c r="H70" i="73" s="1"/>
  <c r="O29" i="72"/>
  <c r="K29" i="72" s="1"/>
  <c r="K8" i="72"/>
  <c r="O8" i="73"/>
  <c r="M63" i="73" s="1"/>
  <c r="T8" i="72"/>
  <c r="F36" i="73"/>
  <c r="D80" i="73" s="1"/>
  <c r="C80" i="63"/>
  <c r="D80" i="63" s="1"/>
  <c r="E80" i="63" s="1"/>
  <c r="F80" i="63" s="1"/>
  <c r="G80" i="63" s="1"/>
  <c r="H80" i="63" s="1"/>
  <c r="J11" i="73"/>
  <c r="O11" i="72"/>
  <c r="K24" i="72"/>
  <c r="O24" i="73"/>
  <c r="M65" i="73" s="1"/>
  <c r="T24" i="72"/>
  <c r="P24" i="72" s="1"/>
  <c r="F5" i="73"/>
  <c r="D61" i="73" s="1"/>
  <c r="C75" i="63"/>
  <c r="D75" i="63" s="1"/>
  <c r="E75" i="63" s="1"/>
  <c r="F75" i="63" s="1"/>
  <c r="G75" i="63" s="1"/>
  <c r="H75" i="63" s="1"/>
  <c r="K4" i="72"/>
  <c r="T4" i="72"/>
  <c r="O4" i="73"/>
  <c r="K12" i="72"/>
  <c r="O12" i="73"/>
  <c r="T12" i="72"/>
  <c r="F14" i="73"/>
  <c r="K17" i="72"/>
  <c r="O17" i="73"/>
  <c r="T17" i="72"/>
  <c r="K42" i="72"/>
  <c r="O42" i="73"/>
  <c r="M90" i="73" s="1"/>
  <c r="T42" i="72"/>
  <c r="P42" i="72" s="1"/>
  <c r="C64" i="63"/>
  <c r="D64" i="63" s="1"/>
  <c r="E64" i="63" s="1"/>
  <c r="F64" i="63" s="1"/>
  <c r="G64" i="63" s="1"/>
  <c r="H64" i="63" s="1"/>
  <c r="T7" i="72"/>
  <c r="O7" i="73"/>
  <c r="J39" i="73"/>
  <c r="H86" i="73" s="1"/>
  <c r="O39" i="72"/>
  <c r="F31" i="73"/>
  <c r="D72" i="73" s="1"/>
  <c r="F47" i="73"/>
  <c r="D95" i="73" s="1"/>
  <c r="J37" i="73"/>
  <c r="H81" i="73" s="1"/>
  <c r="O37" i="72"/>
  <c r="F17" i="73"/>
  <c r="F48" i="73"/>
  <c r="D96" i="73" s="1"/>
  <c r="E44" i="74"/>
  <c r="F23" i="73"/>
  <c r="D64" i="73" s="1"/>
  <c r="F15" i="73"/>
  <c r="F8" i="73"/>
  <c r="D63" i="73" s="1"/>
  <c r="I22" i="73"/>
  <c r="G58" i="73" s="1"/>
  <c r="H22" i="73"/>
  <c r="F58" i="73" s="1"/>
  <c r="C78" i="63"/>
  <c r="D78" i="63" s="1"/>
  <c r="E78" i="63" s="1"/>
  <c r="F78" i="63" s="1"/>
  <c r="G78" i="63" s="1"/>
  <c r="H78" i="63" s="1"/>
  <c r="K50" i="72"/>
  <c r="O50" i="73"/>
  <c r="M98" i="73" s="1"/>
  <c r="T50" i="72"/>
  <c r="P50" i="72" s="1"/>
  <c r="K51" i="72"/>
  <c r="T51" i="72"/>
  <c r="O51" i="73"/>
  <c r="M99" i="73" s="1"/>
  <c r="J33" i="73"/>
  <c r="H74" i="73" s="1"/>
  <c r="O33" i="72"/>
  <c r="O44" i="72"/>
  <c r="J44" i="73"/>
  <c r="H92" i="73" s="1"/>
  <c r="G24" i="73"/>
  <c r="E65" i="73" s="1"/>
  <c r="I52" i="73"/>
  <c r="G100" i="73" s="1"/>
  <c r="H52" i="73"/>
  <c r="F100" i="73" s="1"/>
  <c r="O27" i="72"/>
  <c r="K27" i="72" s="1"/>
  <c r="J27" i="73"/>
  <c r="H68" i="73" s="1"/>
  <c r="C69" i="63"/>
  <c r="D69" i="63" s="1"/>
  <c r="E69" i="63" s="1"/>
  <c r="F69" i="63" s="1"/>
  <c r="G69" i="63" s="1"/>
  <c r="H69" i="63" s="1"/>
  <c r="F42" i="73"/>
  <c r="D90" i="73" s="1"/>
  <c r="F7" i="73"/>
  <c r="K16" i="72"/>
  <c r="O16" i="73"/>
  <c r="T16" i="72"/>
  <c r="Q22" i="72"/>
  <c r="P22" i="73"/>
  <c r="N58" i="73" s="1"/>
  <c r="O18" i="72"/>
  <c r="J18" i="73"/>
  <c r="H84" i="73" s="1"/>
  <c r="F50" i="73"/>
  <c r="D98" i="73" s="1"/>
  <c r="F51" i="73"/>
  <c r="D99" i="73" s="1"/>
  <c r="K13" i="72"/>
  <c r="O13" i="73"/>
  <c r="T13" i="72"/>
  <c r="C68" i="63"/>
  <c r="D68" i="63" s="1"/>
  <c r="E68" i="63" s="1"/>
  <c r="F68" i="63" s="1"/>
  <c r="G68" i="63" s="1"/>
  <c r="H68" i="63" s="1"/>
  <c r="C86" i="63"/>
  <c r="D86" i="63" s="1"/>
  <c r="E86" i="63" s="1"/>
  <c r="F86" i="63" s="1"/>
  <c r="G86" i="63" s="1"/>
  <c r="H86" i="63" s="1"/>
  <c r="K32" i="72"/>
  <c r="T32" i="72"/>
  <c r="O32" i="73"/>
  <c r="M73" i="73" s="1"/>
  <c r="G46" i="73"/>
  <c r="E94" i="73" s="1"/>
  <c r="J26" i="73"/>
  <c r="H67" i="73" s="1"/>
  <c r="O26" i="72"/>
  <c r="C62" i="63"/>
  <c r="O9" i="72"/>
  <c r="K9" i="72" s="1"/>
  <c r="J9" i="73"/>
  <c r="H75" i="73" s="1"/>
  <c r="K49" i="72"/>
  <c r="O49" i="73"/>
  <c r="M97" i="73" s="1"/>
  <c r="T49" i="72"/>
  <c r="P52" i="72"/>
  <c r="T52" i="73"/>
  <c r="R100" i="73" s="1"/>
  <c r="AS52" i="72"/>
  <c r="AS52" i="73" s="1"/>
  <c r="AQ100" i="73" s="1"/>
  <c r="C85" i="63"/>
  <c r="D85" i="63" s="1"/>
  <c r="E85" i="63" s="1"/>
  <c r="F85" i="63" s="1"/>
  <c r="G85" i="63" s="1"/>
  <c r="H85" i="63" s="1"/>
  <c r="T22" i="73"/>
  <c r="R58" i="73" s="1"/>
  <c r="AS22" i="72"/>
  <c r="AS22" i="73" s="1"/>
  <c r="AQ58" i="73" s="1"/>
  <c r="T35" i="72"/>
  <c r="O35" i="73"/>
  <c r="M77" i="73" s="1"/>
  <c r="C82" i="63"/>
  <c r="D82" i="63" s="1"/>
  <c r="E82" i="63" s="1"/>
  <c r="F82" i="63" s="1"/>
  <c r="G82" i="63" s="1"/>
  <c r="H82" i="63" s="1"/>
  <c r="F13" i="73"/>
  <c r="J20" i="73"/>
  <c r="O20" i="72"/>
  <c r="O19" i="72"/>
  <c r="J19" i="73"/>
  <c r="F32" i="73"/>
  <c r="D73" i="73" s="1"/>
  <c r="G12" i="73"/>
  <c r="G4" i="73"/>
  <c r="C61" i="63"/>
  <c r="D61" i="63" s="1"/>
  <c r="E61" i="63" s="1"/>
  <c r="F61" i="63" s="1"/>
  <c r="G61" i="63" s="1"/>
  <c r="H61" i="63" s="1"/>
  <c r="M52" i="63"/>
  <c r="M2" i="74" s="1"/>
  <c r="J40" i="73"/>
  <c r="H87" i="73" s="1"/>
  <c r="O40" i="72"/>
  <c r="F49" i="73"/>
  <c r="D97" i="73" s="1"/>
  <c r="F16" i="73"/>
  <c r="M44" i="74"/>
  <c r="J43" i="73"/>
  <c r="H91" i="73" s="1"/>
  <c r="O43" i="72"/>
  <c r="I94" i="63"/>
  <c r="J94" i="63" s="1"/>
  <c r="K94" i="63" s="1"/>
  <c r="L94" i="63" s="1"/>
  <c r="R94" i="63"/>
  <c r="N94" i="63" s="1"/>
  <c r="O94" i="63" s="1"/>
  <c r="P94" i="63" s="1"/>
  <c r="Q94" i="63" s="1"/>
  <c r="F35" i="73"/>
  <c r="D77" i="73" s="1"/>
  <c r="O41" i="72"/>
  <c r="J41" i="73"/>
  <c r="H88" i="73" s="1"/>
  <c r="O10" i="72"/>
  <c r="J10" i="73"/>
  <c r="J21" i="73"/>
  <c r="H89" i="73" s="1"/>
  <c r="O21" i="72"/>
  <c r="M22" i="72"/>
  <c r="L22" i="73"/>
  <c r="J58" i="73" s="1"/>
  <c r="K3" i="72"/>
  <c r="T3" i="72"/>
  <c r="P3" i="72" s="1"/>
  <c r="O3" i="73"/>
  <c r="K6" i="72"/>
  <c r="O6" i="73"/>
  <c r="T6" i="72"/>
  <c r="K38" i="72"/>
  <c r="T38" i="72"/>
  <c r="O38" i="73"/>
  <c r="M82" i="73" s="1"/>
  <c r="C50" i="74"/>
  <c r="C50" i="59"/>
  <c r="K25" i="72"/>
  <c r="O25" i="73"/>
  <c r="M66" i="73" s="1"/>
  <c r="T25" i="72"/>
  <c r="P25" i="72" s="1"/>
  <c r="C81" i="63"/>
  <c r="D81" i="63" s="1"/>
  <c r="E81" i="63" s="1"/>
  <c r="F81" i="63" s="1"/>
  <c r="G81" i="63" s="1"/>
  <c r="H81" i="63" s="1"/>
  <c r="K34" i="72"/>
  <c r="T34" i="72"/>
  <c r="P34" i="72" s="1"/>
  <c r="O34" i="73"/>
  <c r="M76" i="73" s="1"/>
  <c r="K36" i="72"/>
  <c r="O36" i="73"/>
  <c r="M80" i="73" s="1"/>
  <c r="T36" i="72"/>
  <c r="P36" i="72" s="1"/>
  <c r="K5" i="72"/>
  <c r="T5" i="72"/>
  <c r="O5" i="73"/>
  <c r="M61" i="73" s="1"/>
  <c r="C63" i="63"/>
  <c r="C87" i="63"/>
  <c r="D87" i="63" s="1"/>
  <c r="E87" i="63" s="1"/>
  <c r="F87" i="63" s="1"/>
  <c r="G87" i="63" s="1"/>
  <c r="H87" i="63" s="1"/>
  <c r="J30" i="73"/>
  <c r="H71" i="73" s="1"/>
  <c r="O30" i="72"/>
  <c r="K46" i="72"/>
  <c r="O46" i="73"/>
  <c r="M94" i="73" s="1"/>
  <c r="T46" i="72"/>
  <c r="C83" i="63"/>
  <c r="D83" i="63" s="1"/>
  <c r="E83" i="63" s="1"/>
  <c r="F83" i="63" s="1"/>
  <c r="G83" i="63" s="1"/>
  <c r="H83" i="63" s="1"/>
  <c r="F3" i="73"/>
  <c r="D60" i="73" s="1"/>
  <c r="F38" i="73"/>
  <c r="D82" i="73" s="1"/>
  <c r="T15" i="72"/>
  <c r="O15" i="73"/>
  <c r="F34" i="73"/>
  <c r="D76" i="73" s="1"/>
  <c r="K31" i="72"/>
  <c r="T31" i="72"/>
  <c r="O31" i="73"/>
  <c r="M72" i="73" s="1"/>
  <c r="K47" i="72"/>
  <c r="O47" i="73"/>
  <c r="M95" i="73" s="1"/>
  <c r="T47" i="72"/>
  <c r="O28" i="72"/>
  <c r="J28" i="73"/>
  <c r="H69" i="73" s="1"/>
  <c r="J45" i="73"/>
  <c r="H93" i="73" s="1"/>
  <c r="O45" i="72"/>
  <c r="C65" i="63"/>
  <c r="D65" i="63" s="1"/>
  <c r="E65" i="63" s="1"/>
  <c r="F65" i="63" s="1"/>
  <c r="G65" i="63" s="1"/>
  <c r="H65" i="63" s="1"/>
  <c r="K14" i="72"/>
  <c r="O14" i="73"/>
  <c r="T14" i="72"/>
  <c r="K48" i="72"/>
  <c r="O48" i="73"/>
  <c r="M96" i="73" s="1"/>
  <c r="T48" i="72"/>
  <c r="L52" i="73"/>
  <c r="J100" i="73" s="1"/>
  <c r="M52" i="72"/>
  <c r="F6" i="73"/>
  <c r="H74" i="74" l="1"/>
  <c r="H26" i="26" s="1"/>
  <c r="H26" i="91" s="1"/>
  <c r="C74" i="59"/>
  <c r="C26" i="23" s="1"/>
  <c r="C74" i="74"/>
  <c r="C26" i="26" s="1"/>
  <c r="C26" i="91" s="1"/>
  <c r="C2" i="77"/>
  <c r="C50" i="77" s="1"/>
  <c r="C2" i="25" s="1"/>
  <c r="C2" i="88" s="1"/>
  <c r="B2" i="83"/>
  <c r="C44" i="81"/>
  <c r="C74" i="81" s="1"/>
  <c r="C26" i="22" s="1"/>
  <c r="C26" i="93" s="1"/>
  <c r="C44" i="80"/>
  <c r="C74" i="80" s="1"/>
  <c r="C26" i="27" s="1"/>
  <c r="C26" i="92" s="1"/>
  <c r="C44" i="79"/>
  <c r="C74" i="79" s="1"/>
  <c r="C26" i="32" s="1"/>
  <c r="C26" i="90" s="1"/>
  <c r="C44" i="78"/>
  <c r="C74" i="78" s="1"/>
  <c r="C26" i="28" s="1"/>
  <c r="C26" i="89" s="1"/>
  <c r="C2" i="23"/>
  <c r="C2" i="84" s="1"/>
  <c r="C2" i="26"/>
  <c r="C2" i="91" s="1"/>
  <c r="H2" i="23"/>
  <c r="H2" i="84" s="1"/>
  <c r="H2" i="26"/>
  <c r="H2" i="91" s="1"/>
  <c r="C44" i="76"/>
  <c r="C74" i="76" s="1"/>
  <c r="C26" i="31" s="1"/>
  <c r="C26" i="87" s="1"/>
  <c r="C42" i="74"/>
  <c r="C42" i="59" s="1"/>
  <c r="C72" i="59" s="1"/>
  <c r="C24" i="23" s="1"/>
  <c r="C2" i="79"/>
  <c r="C50" i="79" s="1"/>
  <c r="C2" i="32" s="1"/>
  <c r="C2" i="90" s="1"/>
  <c r="C2" i="76"/>
  <c r="C50" i="76" s="1"/>
  <c r="C2" i="31" s="1"/>
  <c r="C2" i="87" s="1"/>
  <c r="C2" i="78"/>
  <c r="C50" i="78" s="1"/>
  <c r="C2" i="28" s="1"/>
  <c r="C2" i="89" s="1"/>
  <c r="C2" i="80"/>
  <c r="C50" i="80" s="1"/>
  <c r="C2" i="27" s="1"/>
  <c r="C2" i="92" s="1"/>
  <c r="C2" i="75"/>
  <c r="C50" i="75" s="1"/>
  <c r="C2" i="30" s="1"/>
  <c r="C2" i="86" s="1"/>
  <c r="C43" i="74"/>
  <c r="C43" i="59" s="1"/>
  <c r="C44" i="77"/>
  <c r="C74" i="77" s="1"/>
  <c r="C26" i="25" s="1"/>
  <c r="C26" i="88" s="1"/>
  <c r="M55" i="63"/>
  <c r="R55" i="63" s="1"/>
  <c r="AQ55" i="63" s="1"/>
  <c r="S55" i="63" s="1"/>
  <c r="T55" i="63" s="1"/>
  <c r="U55" i="63" s="1"/>
  <c r="V55" i="63" s="1"/>
  <c r="W55" i="63" s="1"/>
  <c r="X55" i="63" s="1"/>
  <c r="Y55" i="63" s="1"/>
  <c r="Z55" i="63" s="1"/>
  <c r="AA55" i="63" s="1"/>
  <c r="AB55" i="63" s="1"/>
  <c r="AC55" i="63" s="1"/>
  <c r="AD55" i="63" s="1"/>
  <c r="AE55" i="63" s="1"/>
  <c r="AF55" i="63" s="1"/>
  <c r="AG55" i="63" s="1"/>
  <c r="AH55" i="63" s="1"/>
  <c r="AI55" i="63" s="1"/>
  <c r="AJ55" i="63" s="1"/>
  <c r="AK55" i="63" s="1"/>
  <c r="AL55" i="63" s="1"/>
  <c r="AM55" i="63" s="1"/>
  <c r="AN55" i="63" s="1"/>
  <c r="AO55" i="63" s="1"/>
  <c r="AP55" i="63" s="1"/>
  <c r="C39" i="74"/>
  <c r="C39" i="59" s="1"/>
  <c r="C39" i="79" s="1"/>
  <c r="C17" i="74"/>
  <c r="C17" i="59" s="1"/>
  <c r="C34" i="74"/>
  <c r="C34" i="59" s="1"/>
  <c r="C34" i="80" s="1"/>
  <c r="C70" i="80" s="1"/>
  <c r="C22" i="27" s="1"/>
  <c r="C22" i="92" s="1"/>
  <c r="C7" i="74"/>
  <c r="C7" i="59" s="1"/>
  <c r="C7" i="77" s="1"/>
  <c r="C20" i="74"/>
  <c r="C20" i="59" s="1"/>
  <c r="C20" i="77" s="1"/>
  <c r="C16" i="74"/>
  <c r="C16" i="59" s="1"/>
  <c r="C5" i="74"/>
  <c r="C5" i="59" s="1"/>
  <c r="C5" i="77" s="1"/>
  <c r="C8" i="74"/>
  <c r="C8" i="59" s="1"/>
  <c r="C21" i="74"/>
  <c r="C21" i="59" s="1"/>
  <c r="D91" i="63"/>
  <c r="E91" i="63" s="1"/>
  <c r="F91" i="63" s="1"/>
  <c r="G91" i="63" s="1"/>
  <c r="H91" i="63" s="1"/>
  <c r="H41" i="74" s="1"/>
  <c r="C38" i="74"/>
  <c r="C38" i="59" s="1"/>
  <c r="C40" i="74"/>
  <c r="H21" i="77"/>
  <c r="H39" i="81"/>
  <c r="C41" i="77"/>
  <c r="H17" i="59"/>
  <c r="H17" i="80" s="1"/>
  <c r="H24" i="59"/>
  <c r="H24" i="76" s="1"/>
  <c r="C9" i="59"/>
  <c r="C9" i="81" s="1"/>
  <c r="C73" i="63"/>
  <c r="D73" i="63" s="1"/>
  <c r="E73" i="63" s="1"/>
  <c r="F73" i="63" s="1"/>
  <c r="G73" i="63" s="1"/>
  <c r="H73" i="63" s="1"/>
  <c r="C3" i="74"/>
  <c r="H39" i="79"/>
  <c r="H21" i="78"/>
  <c r="C41" i="78"/>
  <c r="C26" i="74"/>
  <c r="C60" i="74" s="1"/>
  <c r="C12" i="26" s="1"/>
  <c r="C12" i="91" s="1"/>
  <c r="H26" i="74"/>
  <c r="C54" i="63"/>
  <c r="D54" i="63" s="1"/>
  <c r="E54" i="63" s="1"/>
  <c r="F54" i="63" s="1"/>
  <c r="G54" i="63" s="1"/>
  <c r="H54" i="63" s="1"/>
  <c r="M54" i="63" s="1"/>
  <c r="R54" i="63" s="1"/>
  <c r="N54" i="63" s="1"/>
  <c r="O54" i="63" s="1"/>
  <c r="P54" i="63" s="1"/>
  <c r="Q54" i="63" s="1"/>
  <c r="H39" i="78"/>
  <c r="H21" i="76"/>
  <c r="C41" i="76"/>
  <c r="H74" i="59"/>
  <c r="H26" i="23" s="1"/>
  <c r="H26" i="84" s="1"/>
  <c r="H44" i="78"/>
  <c r="H74" i="78" s="1"/>
  <c r="H26" i="28" s="1"/>
  <c r="H26" i="89" s="1"/>
  <c r="D59" i="63"/>
  <c r="E59" i="63" s="1"/>
  <c r="F59" i="63" s="1"/>
  <c r="G59" i="63" s="1"/>
  <c r="H59" i="63" s="1"/>
  <c r="H9" i="74" s="1"/>
  <c r="H39" i="77"/>
  <c r="H44" i="76"/>
  <c r="H74" i="76" s="1"/>
  <c r="H26" i="31" s="1"/>
  <c r="H26" i="87" s="1"/>
  <c r="H21" i="75"/>
  <c r="C41" i="75"/>
  <c r="C24" i="74"/>
  <c r="H39" i="76"/>
  <c r="H44" i="80"/>
  <c r="H74" i="80" s="1"/>
  <c r="H26" i="27" s="1"/>
  <c r="H26" i="92" s="1"/>
  <c r="G44" i="74"/>
  <c r="G74" i="74" s="1"/>
  <c r="G26" i="26" s="1"/>
  <c r="G26" i="91" s="1"/>
  <c r="C79" i="63"/>
  <c r="D79" i="63" s="1"/>
  <c r="E79" i="63" s="1"/>
  <c r="F79" i="63" s="1"/>
  <c r="G79" i="63" s="1"/>
  <c r="H79" i="63" s="1"/>
  <c r="M67" i="63"/>
  <c r="I67" i="63" s="1"/>
  <c r="J67" i="63" s="1"/>
  <c r="K67" i="63" s="1"/>
  <c r="L67" i="63" s="1"/>
  <c r="H39" i="75"/>
  <c r="H21" i="79"/>
  <c r="C41" i="80"/>
  <c r="C10" i="74"/>
  <c r="C72" i="63"/>
  <c r="D72" i="63" s="1"/>
  <c r="E72" i="63" s="1"/>
  <c r="F72" i="63" s="1"/>
  <c r="G72" i="63" s="1"/>
  <c r="H72" i="63" s="1"/>
  <c r="M72" i="63" s="1"/>
  <c r="H44" i="79"/>
  <c r="H74" i="79" s="1"/>
  <c r="H26" i="32" s="1"/>
  <c r="H26" i="90" s="1"/>
  <c r="H21" i="81"/>
  <c r="C41" i="79"/>
  <c r="C56" i="63"/>
  <c r="D56" i="63" s="1"/>
  <c r="E56" i="63" s="1"/>
  <c r="F56" i="63" s="1"/>
  <c r="G56" i="63" s="1"/>
  <c r="H56" i="63" s="1"/>
  <c r="H6" i="74" s="1"/>
  <c r="C77" i="63"/>
  <c r="C27" i="74" s="1"/>
  <c r="H39" i="80"/>
  <c r="H44" i="75"/>
  <c r="H74" i="75" s="1"/>
  <c r="H26" i="30" s="1"/>
  <c r="H26" i="86" s="1"/>
  <c r="H21" i="80"/>
  <c r="C41" i="81"/>
  <c r="H44" i="81"/>
  <c r="H74" i="81" s="1"/>
  <c r="H26" i="22" s="1"/>
  <c r="H26" i="93" s="1"/>
  <c r="R12" i="101"/>
  <c r="R8" i="101"/>
  <c r="N8" i="101" s="1"/>
  <c r="O8" i="101" s="1"/>
  <c r="P8" i="101" s="1"/>
  <c r="Q8" i="101" s="1"/>
  <c r="AQ44" i="101"/>
  <c r="S44" i="101" s="1"/>
  <c r="T44" i="101" s="1"/>
  <c r="U44" i="101" s="1"/>
  <c r="V44" i="101" s="1"/>
  <c r="W44" i="101" s="1"/>
  <c r="X44" i="101" s="1"/>
  <c r="Y44" i="101" s="1"/>
  <c r="Z44" i="101" s="1"/>
  <c r="AA44" i="101" s="1"/>
  <c r="AB44" i="101" s="1"/>
  <c r="AC44" i="101" s="1"/>
  <c r="AD44" i="101" s="1"/>
  <c r="AE44" i="101" s="1"/>
  <c r="AF44" i="101" s="1"/>
  <c r="AG44" i="101" s="1"/>
  <c r="AH44" i="101" s="1"/>
  <c r="AI44" i="101" s="1"/>
  <c r="AJ44" i="101" s="1"/>
  <c r="AK44" i="101" s="1"/>
  <c r="AL44" i="101" s="1"/>
  <c r="AM44" i="101" s="1"/>
  <c r="AN44" i="101" s="1"/>
  <c r="AO44" i="101" s="1"/>
  <c r="AP44" i="101" s="1"/>
  <c r="R41" i="101"/>
  <c r="R6" i="101"/>
  <c r="N6" i="101" s="1"/>
  <c r="O6" i="101" s="1"/>
  <c r="P6" i="101" s="1"/>
  <c r="Q6" i="101" s="1"/>
  <c r="R32" i="101"/>
  <c r="N32" i="101" s="1"/>
  <c r="O32" i="101" s="1"/>
  <c r="P32" i="101" s="1"/>
  <c r="Q32" i="101" s="1"/>
  <c r="R29" i="101"/>
  <c r="N29" i="101" s="1"/>
  <c r="O29" i="101" s="1"/>
  <c r="P29" i="101" s="1"/>
  <c r="Q29" i="101" s="1"/>
  <c r="R14" i="101"/>
  <c r="N14" i="101" s="1"/>
  <c r="O14" i="101" s="1"/>
  <c r="P14" i="101" s="1"/>
  <c r="Q14" i="101" s="1"/>
  <c r="R5" i="101"/>
  <c r="N5" i="101" s="1"/>
  <c r="O5" i="101" s="1"/>
  <c r="P5" i="101" s="1"/>
  <c r="Q5" i="101" s="1"/>
  <c r="R9" i="101"/>
  <c r="N9" i="101" s="1"/>
  <c r="O9" i="101" s="1"/>
  <c r="P9" i="101" s="1"/>
  <c r="Q9" i="101" s="1"/>
  <c r="C12" i="74"/>
  <c r="D62" i="63"/>
  <c r="E62" i="63" s="1"/>
  <c r="F62" i="63" s="1"/>
  <c r="G62" i="63" s="1"/>
  <c r="H62" i="63" s="1"/>
  <c r="M62" i="63" s="1"/>
  <c r="I8" i="101"/>
  <c r="J8" i="101" s="1"/>
  <c r="K8" i="101" s="1"/>
  <c r="L8" i="101" s="1"/>
  <c r="N44" i="101"/>
  <c r="O44" i="101" s="1"/>
  <c r="P44" i="101" s="1"/>
  <c r="Q44" i="101" s="1"/>
  <c r="I41" i="101"/>
  <c r="J41" i="101" s="1"/>
  <c r="K41" i="101" s="1"/>
  <c r="L41" i="101" s="1"/>
  <c r="I6" i="101"/>
  <c r="J6" i="101" s="1"/>
  <c r="K6" i="101" s="1"/>
  <c r="L6" i="101" s="1"/>
  <c r="I32" i="101"/>
  <c r="J32" i="101" s="1"/>
  <c r="K32" i="101" s="1"/>
  <c r="L32" i="101" s="1"/>
  <c r="I29" i="101"/>
  <c r="J29" i="101" s="1"/>
  <c r="K29" i="101" s="1"/>
  <c r="L29" i="101" s="1"/>
  <c r="R3" i="101"/>
  <c r="R18" i="101"/>
  <c r="AQ2" i="101"/>
  <c r="S2" i="101" s="1"/>
  <c r="T2" i="101" s="1"/>
  <c r="U2" i="101" s="1"/>
  <c r="V2" i="101" s="1"/>
  <c r="W2" i="101" s="1"/>
  <c r="X2" i="101" s="1"/>
  <c r="Y2" i="101" s="1"/>
  <c r="Z2" i="101" s="1"/>
  <c r="AA2" i="101" s="1"/>
  <c r="AB2" i="101" s="1"/>
  <c r="AC2" i="101" s="1"/>
  <c r="AD2" i="101" s="1"/>
  <c r="AE2" i="101" s="1"/>
  <c r="AF2" i="101" s="1"/>
  <c r="AG2" i="101" s="1"/>
  <c r="AH2" i="101" s="1"/>
  <c r="AI2" i="101" s="1"/>
  <c r="AJ2" i="101" s="1"/>
  <c r="AK2" i="101" s="1"/>
  <c r="AL2" i="101" s="1"/>
  <c r="AM2" i="101" s="1"/>
  <c r="AN2" i="101" s="1"/>
  <c r="AO2" i="101" s="1"/>
  <c r="AP2" i="101" s="1"/>
  <c r="R26" i="101"/>
  <c r="N26" i="101" s="1"/>
  <c r="O26" i="101" s="1"/>
  <c r="P26" i="101" s="1"/>
  <c r="Q26" i="101" s="1"/>
  <c r="R28" i="101"/>
  <c r="N28" i="101" s="1"/>
  <c r="O28" i="101" s="1"/>
  <c r="P28" i="101" s="1"/>
  <c r="Q28" i="101" s="1"/>
  <c r="R16" i="101"/>
  <c r="N16" i="101" s="1"/>
  <c r="O16" i="101" s="1"/>
  <c r="P16" i="101" s="1"/>
  <c r="Q16" i="101" s="1"/>
  <c r="R40" i="101"/>
  <c r="R38" i="101"/>
  <c r="N38" i="101" s="1"/>
  <c r="O38" i="101" s="1"/>
  <c r="P38" i="101" s="1"/>
  <c r="Q38" i="101" s="1"/>
  <c r="R39" i="101"/>
  <c r="R24" i="101"/>
  <c r="N24" i="101" s="1"/>
  <c r="O24" i="101" s="1"/>
  <c r="P24" i="101" s="1"/>
  <c r="Q24" i="101" s="1"/>
  <c r="R35" i="101"/>
  <c r="R36" i="101"/>
  <c r="I28" i="101"/>
  <c r="J28" i="101" s="1"/>
  <c r="K28" i="101" s="1"/>
  <c r="L28" i="101" s="1"/>
  <c r="C13" i="74"/>
  <c r="D63" i="63"/>
  <c r="E63" i="63" s="1"/>
  <c r="F63" i="63" s="1"/>
  <c r="G63" i="63" s="1"/>
  <c r="H63" i="63" s="1"/>
  <c r="M63" i="63" s="1"/>
  <c r="R7" i="101"/>
  <c r="R22" i="101"/>
  <c r="R27" i="101"/>
  <c r="N27" i="101" s="1"/>
  <c r="O27" i="101" s="1"/>
  <c r="P27" i="101" s="1"/>
  <c r="Q27" i="101" s="1"/>
  <c r="R17" i="101"/>
  <c r="R25" i="101"/>
  <c r="R34" i="101"/>
  <c r="N34" i="101" s="1"/>
  <c r="O34" i="101" s="1"/>
  <c r="P34" i="101" s="1"/>
  <c r="Q34" i="101" s="1"/>
  <c r="R37" i="101"/>
  <c r="N37" i="101" s="1"/>
  <c r="O37" i="101" s="1"/>
  <c r="P37" i="101" s="1"/>
  <c r="Q37" i="101" s="1"/>
  <c r="R11" i="101"/>
  <c r="I25" i="101"/>
  <c r="J25" i="101" s="1"/>
  <c r="K25" i="101" s="1"/>
  <c r="L25" i="101" s="1"/>
  <c r="I16" i="101"/>
  <c r="J16" i="101" s="1"/>
  <c r="K16" i="101" s="1"/>
  <c r="L16" i="101" s="1"/>
  <c r="R15" i="101"/>
  <c r="N15" i="101" s="1"/>
  <c r="O15" i="101" s="1"/>
  <c r="P15" i="101" s="1"/>
  <c r="Q15" i="101" s="1"/>
  <c r="R20" i="101"/>
  <c r="I40" i="101"/>
  <c r="J40" i="101" s="1"/>
  <c r="K40" i="101" s="1"/>
  <c r="L40" i="101" s="1"/>
  <c r="I38" i="101"/>
  <c r="J38" i="101" s="1"/>
  <c r="K38" i="101" s="1"/>
  <c r="L38" i="101" s="1"/>
  <c r="I39" i="101"/>
  <c r="J39" i="101" s="1"/>
  <c r="K39" i="101" s="1"/>
  <c r="L39" i="101" s="1"/>
  <c r="I24" i="101"/>
  <c r="J24" i="101" s="1"/>
  <c r="K24" i="101" s="1"/>
  <c r="L24" i="101" s="1"/>
  <c r="I35" i="101"/>
  <c r="J35" i="101" s="1"/>
  <c r="K35" i="101" s="1"/>
  <c r="L35" i="101" s="1"/>
  <c r="I36" i="101"/>
  <c r="J36" i="101" s="1"/>
  <c r="K36" i="101" s="1"/>
  <c r="L36" i="101" s="1"/>
  <c r="R33" i="101"/>
  <c r="R31" i="101"/>
  <c r="R30" i="101"/>
  <c r="I30" i="101"/>
  <c r="J30" i="101" s="1"/>
  <c r="K30" i="101" s="1"/>
  <c r="L30" i="101" s="1"/>
  <c r="I22" i="101"/>
  <c r="J22" i="101" s="1"/>
  <c r="K22" i="101" s="1"/>
  <c r="L22" i="101" s="1"/>
  <c r="I17" i="101"/>
  <c r="J17" i="101" s="1"/>
  <c r="K17" i="101" s="1"/>
  <c r="L17" i="101" s="1"/>
  <c r="R4" i="101"/>
  <c r="N4" i="101" s="1"/>
  <c r="O4" i="101" s="1"/>
  <c r="P4" i="101" s="1"/>
  <c r="Q4" i="101" s="1"/>
  <c r="R23" i="101"/>
  <c r="R21" i="101"/>
  <c r="N21" i="101" s="1"/>
  <c r="O21" i="101" s="1"/>
  <c r="P21" i="101" s="1"/>
  <c r="Q21" i="101" s="1"/>
  <c r="R13" i="101"/>
  <c r="N13" i="101" s="1"/>
  <c r="O13" i="101" s="1"/>
  <c r="P13" i="101" s="1"/>
  <c r="Q13" i="101" s="1"/>
  <c r="R43" i="101"/>
  <c r="R42" i="101"/>
  <c r="I12" i="101"/>
  <c r="J12" i="101" s="1"/>
  <c r="K12" i="101" s="1"/>
  <c r="L12" i="101" s="1"/>
  <c r="R10" i="101"/>
  <c r="I5" i="101"/>
  <c r="J5" i="101" s="1"/>
  <c r="K5" i="101" s="1"/>
  <c r="L5" i="101" s="1"/>
  <c r="R19" i="101"/>
  <c r="M50" i="74"/>
  <c r="M2" i="26" s="1"/>
  <c r="M2" i="91" s="1"/>
  <c r="M2" i="59"/>
  <c r="M2" i="75" s="1"/>
  <c r="M50" i="75" s="1"/>
  <c r="M2" i="30" s="1"/>
  <c r="M2" i="86" s="1"/>
  <c r="H5" i="59"/>
  <c r="H5" i="76" s="1"/>
  <c r="M74" i="74"/>
  <c r="M26" i="26" s="1"/>
  <c r="M26" i="91" s="1"/>
  <c r="M44" i="59"/>
  <c r="M74" i="59" s="1"/>
  <c r="M26" i="23" s="1"/>
  <c r="M26" i="84" s="1"/>
  <c r="D44" i="59"/>
  <c r="D74" i="59" s="1"/>
  <c r="D26" i="23" s="1"/>
  <c r="D26" i="84" s="1"/>
  <c r="H10" i="59"/>
  <c r="H10" i="80" s="1"/>
  <c r="E74" i="74"/>
  <c r="E26" i="26" s="1"/>
  <c r="E26" i="91" s="1"/>
  <c r="E44" i="59"/>
  <c r="E44" i="77" s="1"/>
  <c r="E74" i="77" s="1"/>
  <c r="E26" i="25" s="1"/>
  <c r="E26" i="88" s="1"/>
  <c r="M60" i="73"/>
  <c r="M62" i="73"/>
  <c r="M83" i="73"/>
  <c r="H78" i="73"/>
  <c r="D83" i="73"/>
  <c r="M79" i="73"/>
  <c r="D79" i="73"/>
  <c r="D62" i="73"/>
  <c r="C25" i="74"/>
  <c r="C32" i="74"/>
  <c r="H85" i="73"/>
  <c r="C101" i="73"/>
  <c r="H42" i="74"/>
  <c r="U22" i="72"/>
  <c r="V22" i="72" s="1"/>
  <c r="D74" i="74"/>
  <c r="D26" i="26" s="1"/>
  <c r="D26" i="91" s="1"/>
  <c r="H38" i="74"/>
  <c r="D38" i="74"/>
  <c r="K27" i="73"/>
  <c r="I68" i="73" s="1"/>
  <c r="L27" i="72"/>
  <c r="Q42" i="72"/>
  <c r="P42" i="73"/>
  <c r="N90" i="73" s="1"/>
  <c r="Q50" i="72"/>
  <c r="P50" i="73"/>
  <c r="N98" i="73" s="1"/>
  <c r="L9" i="72"/>
  <c r="K9" i="73"/>
  <c r="I75" i="73" s="1"/>
  <c r="D3" i="74"/>
  <c r="L48" i="72"/>
  <c r="K48" i="73"/>
  <c r="I96" i="73" s="1"/>
  <c r="C15" i="74"/>
  <c r="F28" i="73"/>
  <c r="D69" i="73" s="1"/>
  <c r="M16" i="74"/>
  <c r="G34" i="73"/>
  <c r="E76" i="73" s="1"/>
  <c r="G38" i="73"/>
  <c r="E82" i="73" s="1"/>
  <c r="C33" i="74"/>
  <c r="H33" i="74"/>
  <c r="C31" i="74"/>
  <c r="H31" i="74"/>
  <c r="H31" i="59" s="1"/>
  <c r="K10" i="72"/>
  <c r="O10" i="73"/>
  <c r="T10" i="72"/>
  <c r="M60" i="63"/>
  <c r="M10" i="74" s="1"/>
  <c r="G32" i="73"/>
  <c r="E73" i="73" s="1"/>
  <c r="G13" i="73"/>
  <c r="R44" i="74"/>
  <c r="P32" i="72"/>
  <c r="T32" i="73"/>
  <c r="AS32" i="72"/>
  <c r="AS32" i="73" s="1"/>
  <c r="AQ73" i="73" s="1"/>
  <c r="D43" i="74"/>
  <c r="I57" i="63"/>
  <c r="J57" i="63" s="1"/>
  <c r="K57" i="63" s="1"/>
  <c r="L57" i="63" s="1"/>
  <c r="R57" i="63"/>
  <c r="N57" i="63" s="1"/>
  <c r="O57" i="63" s="1"/>
  <c r="P57" i="63" s="1"/>
  <c r="Q57" i="63" s="1"/>
  <c r="G7" i="73"/>
  <c r="M42" i="74"/>
  <c r="G17" i="73"/>
  <c r="F37" i="73"/>
  <c r="D81" i="73" s="1"/>
  <c r="H43" i="74"/>
  <c r="G31" i="73"/>
  <c r="E72" i="73" s="1"/>
  <c r="L17" i="72"/>
  <c r="K17" i="73"/>
  <c r="L12" i="72"/>
  <c r="K12" i="73"/>
  <c r="C30" i="74"/>
  <c r="H30" i="74"/>
  <c r="T29" i="72"/>
  <c r="O29" i="73"/>
  <c r="M70" i="73" s="1"/>
  <c r="M7" i="72"/>
  <c r="L7" i="73"/>
  <c r="G26" i="73"/>
  <c r="E67" i="73" s="1"/>
  <c r="P31" i="72"/>
  <c r="T31" i="73"/>
  <c r="R72" i="73" s="1"/>
  <c r="AS31" i="72"/>
  <c r="AS31" i="73" s="1"/>
  <c r="AQ72" i="73" s="1"/>
  <c r="D26" i="74"/>
  <c r="I66" i="63"/>
  <c r="J66" i="63" s="1"/>
  <c r="K66" i="63" s="1"/>
  <c r="L66" i="63" s="1"/>
  <c r="R66" i="63"/>
  <c r="N66" i="63" s="1"/>
  <c r="O66" i="63" s="1"/>
  <c r="P66" i="63" s="1"/>
  <c r="Q66" i="63" s="1"/>
  <c r="Q25" i="72"/>
  <c r="P25" i="73"/>
  <c r="N66" i="73" s="1"/>
  <c r="P38" i="72"/>
  <c r="T38" i="73"/>
  <c r="AS38" i="72"/>
  <c r="AS38" i="73" s="1"/>
  <c r="AQ82" i="73" s="1"/>
  <c r="T3" i="73"/>
  <c r="AS3" i="72"/>
  <c r="AS3" i="73" s="1"/>
  <c r="F10" i="73"/>
  <c r="G35" i="73"/>
  <c r="E77" i="73" s="1"/>
  <c r="F40" i="73"/>
  <c r="D87" i="73" s="1"/>
  <c r="Q52" i="72"/>
  <c r="P52" i="73"/>
  <c r="N100" i="73" s="1"/>
  <c r="K26" i="72"/>
  <c r="T26" i="72"/>
  <c r="O26" i="73"/>
  <c r="M67" i="73" s="1"/>
  <c r="L32" i="72"/>
  <c r="K32" i="73"/>
  <c r="I73" i="73" s="1"/>
  <c r="G51" i="73"/>
  <c r="E99" i="73" s="1"/>
  <c r="I24" i="73"/>
  <c r="G65" i="73" s="1"/>
  <c r="H24" i="73"/>
  <c r="F65" i="73" s="1"/>
  <c r="M53" i="63"/>
  <c r="I53" i="63" s="1"/>
  <c r="J53" i="63" s="1"/>
  <c r="K53" i="63" s="1"/>
  <c r="L53" i="63" s="1"/>
  <c r="K50" i="73"/>
  <c r="I98" i="73" s="1"/>
  <c r="L50" i="72"/>
  <c r="M58" i="63"/>
  <c r="I58" i="63" s="1"/>
  <c r="J58" i="63" s="1"/>
  <c r="K58" i="63" s="1"/>
  <c r="L58" i="63" s="1"/>
  <c r="G23" i="73"/>
  <c r="E64" i="73" s="1"/>
  <c r="AS42" i="72"/>
  <c r="AS42" i="73" s="1"/>
  <c r="AQ90" i="73" s="1"/>
  <c r="T42" i="73"/>
  <c r="Q24" i="72"/>
  <c r="P24" i="73"/>
  <c r="N65" i="73" s="1"/>
  <c r="L31" i="72"/>
  <c r="K31" i="73"/>
  <c r="I72" i="73" s="1"/>
  <c r="P46" i="72"/>
  <c r="T46" i="73"/>
  <c r="R94" i="73" s="1"/>
  <c r="AS46" i="72"/>
  <c r="AS46" i="73" s="1"/>
  <c r="AQ94" i="73" s="1"/>
  <c r="H34" i="74"/>
  <c r="M84" i="63"/>
  <c r="M34" i="74" s="1"/>
  <c r="M34" i="59" s="1"/>
  <c r="T25" i="73"/>
  <c r="R66" i="73" s="1"/>
  <c r="AS25" i="72"/>
  <c r="AS25" i="73" s="1"/>
  <c r="AQ66" i="73" s="1"/>
  <c r="L38" i="72"/>
  <c r="K38" i="73"/>
  <c r="I82" i="73" s="1"/>
  <c r="L3" i="72"/>
  <c r="K3" i="73"/>
  <c r="K43" i="72"/>
  <c r="O43" i="73"/>
  <c r="M91" i="73" s="1"/>
  <c r="T43" i="72"/>
  <c r="I52" i="63"/>
  <c r="R52" i="63"/>
  <c r="R2" i="74" s="1"/>
  <c r="R2" i="59" s="1"/>
  <c r="M82" i="63"/>
  <c r="R82" i="63" s="1"/>
  <c r="C36" i="74"/>
  <c r="G50" i="73"/>
  <c r="E98" i="73" s="1"/>
  <c r="R22" i="72"/>
  <c r="Q22" i="73"/>
  <c r="O58" i="73" s="1"/>
  <c r="T27" i="72"/>
  <c r="O27" i="73"/>
  <c r="M68" i="73" s="1"/>
  <c r="C28" i="74"/>
  <c r="H28" i="74"/>
  <c r="M71" i="63"/>
  <c r="I71" i="63" s="1"/>
  <c r="K39" i="72"/>
  <c r="T39" i="72"/>
  <c r="O39" i="73"/>
  <c r="M86" i="73" s="1"/>
  <c r="G14" i="73"/>
  <c r="P4" i="72"/>
  <c r="T4" i="73"/>
  <c r="AS4" i="72"/>
  <c r="AS4" i="73" s="1"/>
  <c r="T24" i="73"/>
  <c r="R65" i="73" s="1"/>
  <c r="AS24" i="72"/>
  <c r="AS24" i="73" s="1"/>
  <c r="AQ65" i="73" s="1"/>
  <c r="G36" i="73"/>
  <c r="E80" i="73" s="1"/>
  <c r="F29" i="73"/>
  <c r="D70" i="73" s="1"/>
  <c r="G21" i="73"/>
  <c r="E89" i="73" s="1"/>
  <c r="G20" i="73"/>
  <c r="G6" i="73"/>
  <c r="K45" i="72"/>
  <c r="T45" i="72"/>
  <c r="O45" i="73"/>
  <c r="M93" i="73" s="1"/>
  <c r="F39" i="73"/>
  <c r="D86" i="73" s="1"/>
  <c r="P5" i="72"/>
  <c r="AS5" i="72"/>
  <c r="AS5" i="73" s="1"/>
  <c r="AQ61" i="73" s="1"/>
  <c r="T5" i="73"/>
  <c r="R61" i="73" s="1"/>
  <c r="P34" i="73"/>
  <c r="N76" i="73" s="1"/>
  <c r="Q34" i="72"/>
  <c r="D2" i="74"/>
  <c r="K19" i="72"/>
  <c r="O19" i="73"/>
  <c r="T19" i="72"/>
  <c r="P19" i="72" s="1"/>
  <c r="O9" i="73"/>
  <c r="M75" i="73" s="1"/>
  <c r="T9" i="72"/>
  <c r="M70" i="63"/>
  <c r="M20" i="74" s="1"/>
  <c r="M26" i="74"/>
  <c r="I76" i="63"/>
  <c r="J76" i="63" s="1"/>
  <c r="K76" i="63" s="1"/>
  <c r="R76" i="63"/>
  <c r="C18" i="74"/>
  <c r="D34" i="74"/>
  <c r="F27" i="73"/>
  <c r="D68" i="73" s="1"/>
  <c r="P51" i="72"/>
  <c r="AS51" i="72"/>
  <c r="AS51" i="73" s="1"/>
  <c r="AQ99" i="73" s="1"/>
  <c r="T51" i="73"/>
  <c r="R99" i="73" s="1"/>
  <c r="L42" i="72"/>
  <c r="K42" i="73"/>
  <c r="I90" i="73" s="1"/>
  <c r="L4" i="72"/>
  <c r="K4" i="73"/>
  <c r="P8" i="72"/>
  <c r="T8" i="73"/>
  <c r="R63" i="73" s="1"/>
  <c r="AS8" i="72"/>
  <c r="AS8" i="73" s="1"/>
  <c r="AQ63" i="73" s="1"/>
  <c r="Q23" i="72"/>
  <c r="P23" i="73"/>
  <c r="N64" i="73" s="1"/>
  <c r="N52" i="72"/>
  <c r="N52" i="73" s="1"/>
  <c r="L100" i="73" s="1"/>
  <c r="M52" i="73"/>
  <c r="K100" i="73" s="1"/>
  <c r="H37" i="74"/>
  <c r="P47" i="72"/>
  <c r="T47" i="73"/>
  <c r="R95" i="73" s="1"/>
  <c r="AS47" i="72"/>
  <c r="AS47" i="73" s="1"/>
  <c r="AQ95" i="73" s="1"/>
  <c r="P15" i="72"/>
  <c r="T15" i="73"/>
  <c r="AS15" i="72"/>
  <c r="AS15" i="73" s="1"/>
  <c r="G3" i="73"/>
  <c r="E60" i="73" s="1"/>
  <c r="K46" i="73"/>
  <c r="I94" i="73" s="1"/>
  <c r="L46" i="72"/>
  <c r="L5" i="72"/>
  <c r="K5" i="73"/>
  <c r="I61" i="73" s="1"/>
  <c r="P36" i="73"/>
  <c r="N80" i="73" s="1"/>
  <c r="Q36" i="72"/>
  <c r="L25" i="72"/>
  <c r="K25" i="73"/>
  <c r="I66" i="73" s="1"/>
  <c r="P6" i="72"/>
  <c r="T6" i="73"/>
  <c r="AS6" i="72"/>
  <c r="AS6" i="73" s="1"/>
  <c r="H32" i="74"/>
  <c r="F43" i="73"/>
  <c r="D91" i="73" s="1"/>
  <c r="G49" i="73"/>
  <c r="E97" i="73" s="1"/>
  <c r="F19" i="73"/>
  <c r="D85" i="73" s="1"/>
  <c r="P35" i="72"/>
  <c r="AS35" i="72"/>
  <c r="AS35" i="73" s="1"/>
  <c r="AQ77" i="73" s="1"/>
  <c r="T35" i="73"/>
  <c r="P49" i="72"/>
  <c r="T49" i="73"/>
  <c r="R97" i="73" s="1"/>
  <c r="AS49" i="72"/>
  <c r="AS49" i="73" s="1"/>
  <c r="AQ97" i="73" s="1"/>
  <c r="F9" i="73"/>
  <c r="D75" i="73" s="1"/>
  <c r="P13" i="72"/>
  <c r="AS13" i="72"/>
  <c r="AS13" i="73" s="1"/>
  <c r="T13" i="73"/>
  <c r="P16" i="72"/>
  <c r="AS16" i="72"/>
  <c r="AS16" i="73" s="1"/>
  <c r="T16" i="73"/>
  <c r="G42" i="73"/>
  <c r="E90" i="73" s="1"/>
  <c r="K44" i="72"/>
  <c r="T44" i="72"/>
  <c r="P44" i="72" s="1"/>
  <c r="O44" i="73"/>
  <c r="M92" i="73" s="1"/>
  <c r="L51" i="72"/>
  <c r="K51" i="73"/>
  <c r="I99" i="73" s="1"/>
  <c r="G48" i="73"/>
  <c r="E96" i="73" s="1"/>
  <c r="H7" i="74"/>
  <c r="H8" i="74"/>
  <c r="I92" i="63"/>
  <c r="J92" i="63" s="1"/>
  <c r="K92" i="63" s="1"/>
  <c r="L92" i="63" s="1"/>
  <c r="R92" i="63"/>
  <c r="N92" i="63" s="1"/>
  <c r="O92" i="63" s="1"/>
  <c r="P92" i="63" s="1"/>
  <c r="Q92" i="63" s="1"/>
  <c r="L24" i="72"/>
  <c r="K24" i="73"/>
  <c r="I65" i="73" s="1"/>
  <c r="M7" i="74"/>
  <c r="T23" i="73"/>
  <c r="R64" i="73" s="1"/>
  <c r="AS23" i="72"/>
  <c r="AS23" i="73" s="1"/>
  <c r="AQ64" i="73" s="1"/>
  <c r="G33" i="73"/>
  <c r="E74" i="73" s="1"/>
  <c r="J44" i="74"/>
  <c r="P14" i="72"/>
  <c r="T14" i="73"/>
  <c r="AS14" i="72"/>
  <c r="AS14" i="73" s="1"/>
  <c r="F45" i="73"/>
  <c r="D93" i="73" s="1"/>
  <c r="K30" i="72"/>
  <c r="O30" i="73"/>
  <c r="M71" i="73" s="1"/>
  <c r="T30" i="72"/>
  <c r="P30" i="72" s="1"/>
  <c r="C37" i="74"/>
  <c r="AS36" i="72"/>
  <c r="AS36" i="73" s="1"/>
  <c r="AQ80" i="73" s="1"/>
  <c r="T36" i="73"/>
  <c r="R80" i="73" s="1"/>
  <c r="T34" i="73"/>
  <c r="R76" i="73" s="1"/>
  <c r="AS34" i="72"/>
  <c r="AS34" i="73" s="1"/>
  <c r="AQ76" i="73" s="1"/>
  <c r="N22" i="72"/>
  <c r="N22" i="73" s="1"/>
  <c r="L58" i="73" s="1"/>
  <c r="M22" i="73"/>
  <c r="K58" i="73" s="1"/>
  <c r="K21" i="72"/>
  <c r="O21" i="73"/>
  <c r="M89" i="73" s="1"/>
  <c r="T21" i="72"/>
  <c r="K41" i="72"/>
  <c r="O41" i="73"/>
  <c r="M88" i="73" s="1"/>
  <c r="T41" i="72"/>
  <c r="C26" i="84"/>
  <c r="C11" i="74"/>
  <c r="H11" i="74"/>
  <c r="H11" i="59" s="1"/>
  <c r="I12" i="73"/>
  <c r="H12" i="73"/>
  <c r="K20" i="72"/>
  <c r="T20" i="72"/>
  <c r="O20" i="73"/>
  <c r="C35" i="74"/>
  <c r="K18" i="72"/>
  <c r="T18" i="72"/>
  <c r="O18" i="73"/>
  <c r="M84" i="73" s="1"/>
  <c r="M74" i="63"/>
  <c r="M24" i="74" s="1"/>
  <c r="C19" i="74"/>
  <c r="H19" i="74"/>
  <c r="H19" i="59" s="1"/>
  <c r="F44" i="73"/>
  <c r="D92" i="73" s="1"/>
  <c r="G15" i="73"/>
  <c r="G47" i="73"/>
  <c r="E95" i="73" s="1"/>
  <c r="I44" i="74"/>
  <c r="H40" i="74"/>
  <c r="M75" i="63"/>
  <c r="K11" i="72"/>
  <c r="O11" i="73"/>
  <c r="T11" i="72"/>
  <c r="L8" i="72"/>
  <c r="K8" i="73"/>
  <c r="I63" i="73" s="1"/>
  <c r="G41" i="73"/>
  <c r="E88" i="73" s="1"/>
  <c r="L35" i="73"/>
  <c r="J77" i="73" s="1"/>
  <c r="M35" i="72"/>
  <c r="P48" i="72"/>
  <c r="T48" i="73"/>
  <c r="R96" i="73" s="1"/>
  <c r="AS48" i="72"/>
  <c r="AS48" i="73" s="1"/>
  <c r="AQ96" i="73" s="1"/>
  <c r="K47" i="73"/>
  <c r="I95" i="73" s="1"/>
  <c r="L47" i="72"/>
  <c r="M88" i="63"/>
  <c r="I88" i="63" s="1"/>
  <c r="J88" i="63" s="1"/>
  <c r="K88" i="63" s="1"/>
  <c r="L88" i="63" s="1"/>
  <c r="M87" i="63"/>
  <c r="L34" i="72"/>
  <c r="K34" i="73"/>
  <c r="I76" i="73" s="1"/>
  <c r="K6" i="73"/>
  <c r="I62" i="73" s="1"/>
  <c r="L6" i="72"/>
  <c r="AQ94" i="63"/>
  <c r="S94" i="63" s="1"/>
  <c r="T94" i="63" s="1"/>
  <c r="U94" i="63" s="1"/>
  <c r="V94" i="63" s="1"/>
  <c r="W94" i="63" s="1"/>
  <c r="X94" i="63" s="1"/>
  <c r="Y94" i="63" s="1"/>
  <c r="Z94" i="63" s="1"/>
  <c r="AA94" i="63" s="1"/>
  <c r="AB94" i="63" s="1"/>
  <c r="AC94" i="63" s="1"/>
  <c r="AD94" i="63" s="1"/>
  <c r="AE94" i="63" s="1"/>
  <c r="AF94" i="63" s="1"/>
  <c r="AG94" i="63" s="1"/>
  <c r="AH94" i="63" s="1"/>
  <c r="AI94" i="63" s="1"/>
  <c r="AJ94" i="63" s="1"/>
  <c r="AK94" i="63" s="1"/>
  <c r="AL94" i="63" s="1"/>
  <c r="AM94" i="63" s="1"/>
  <c r="AN94" i="63" s="1"/>
  <c r="AO94" i="63" s="1"/>
  <c r="AP94" i="63" s="1"/>
  <c r="H20" i="74"/>
  <c r="I4" i="73"/>
  <c r="H4" i="73"/>
  <c r="M93" i="63"/>
  <c r="I93" i="63" s="1"/>
  <c r="J93" i="63" s="1"/>
  <c r="K93" i="63" s="1"/>
  <c r="L93" i="63" s="1"/>
  <c r="U52" i="72"/>
  <c r="L49" i="72"/>
  <c r="K49" i="73"/>
  <c r="I97" i="73" s="1"/>
  <c r="I46" i="73"/>
  <c r="G94" i="73" s="1"/>
  <c r="H46" i="73"/>
  <c r="F94" i="73" s="1"/>
  <c r="L13" i="72"/>
  <c r="K13" i="73"/>
  <c r="F18" i="73"/>
  <c r="D84" i="73" s="1"/>
  <c r="K16" i="73"/>
  <c r="L16" i="72"/>
  <c r="F44" i="74"/>
  <c r="K37" i="72"/>
  <c r="T37" i="72"/>
  <c r="O37" i="73"/>
  <c r="M81" i="73" s="1"/>
  <c r="P17" i="72"/>
  <c r="T17" i="73"/>
  <c r="AS17" i="72"/>
  <c r="AS17" i="73" s="1"/>
  <c r="P12" i="72"/>
  <c r="AS12" i="72"/>
  <c r="AS12" i="73" s="1"/>
  <c r="T12" i="73"/>
  <c r="D5" i="74"/>
  <c r="G25" i="73"/>
  <c r="E66" i="73" s="1"/>
  <c r="L23" i="72"/>
  <c r="K23" i="73"/>
  <c r="I64" i="73" s="1"/>
  <c r="M40" i="74"/>
  <c r="L14" i="72"/>
  <c r="K14" i="73"/>
  <c r="K28" i="72"/>
  <c r="O28" i="73"/>
  <c r="M69" i="73" s="1"/>
  <c r="T28" i="72"/>
  <c r="F30" i="73"/>
  <c r="D71" i="73" s="1"/>
  <c r="M89" i="63"/>
  <c r="R89" i="63" s="1"/>
  <c r="L36" i="72"/>
  <c r="K36" i="73"/>
  <c r="I80" i="73" s="1"/>
  <c r="Q3" i="72"/>
  <c r="P3" i="73"/>
  <c r="G16" i="73"/>
  <c r="K40" i="72"/>
  <c r="T40" i="72"/>
  <c r="O40" i="73"/>
  <c r="M87" i="73" s="1"/>
  <c r="D17" i="74"/>
  <c r="D17" i="59" s="1"/>
  <c r="I90" i="63"/>
  <c r="J90" i="63" s="1"/>
  <c r="K90" i="63" s="1"/>
  <c r="L90" i="63" s="1"/>
  <c r="R90" i="63"/>
  <c r="K33" i="72"/>
  <c r="O33" i="73"/>
  <c r="M74" i="73" s="1"/>
  <c r="T33" i="72"/>
  <c r="AS50" i="72"/>
  <c r="AS50" i="73" s="1"/>
  <c r="AQ98" i="73" s="1"/>
  <c r="T50" i="73"/>
  <c r="R98" i="73" s="1"/>
  <c r="G8" i="73"/>
  <c r="E63" i="73" s="1"/>
  <c r="H25" i="74"/>
  <c r="P7" i="72"/>
  <c r="T7" i="73"/>
  <c r="AS7" i="72"/>
  <c r="AS7" i="73" s="1"/>
  <c r="C14" i="74"/>
  <c r="G5" i="73"/>
  <c r="E61" i="73" s="1"/>
  <c r="F11" i="73"/>
  <c r="H16" i="74"/>
  <c r="L29" i="72"/>
  <c r="K29" i="73"/>
  <c r="I70" i="73" s="1"/>
  <c r="M15" i="72"/>
  <c r="L15" i="73"/>
  <c r="C43" i="81" l="1"/>
  <c r="C70" i="74"/>
  <c r="C22" i="26" s="1"/>
  <c r="C22" i="91" s="1"/>
  <c r="H4" i="74"/>
  <c r="C34" i="78"/>
  <c r="C70" i="78" s="1"/>
  <c r="C22" i="28" s="1"/>
  <c r="C22" i="89" s="1"/>
  <c r="C42" i="75"/>
  <c r="C72" i="75" s="1"/>
  <c r="C24" i="30" s="1"/>
  <c r="C24" i="86" s="1"/>
  <c r="C43" i="75"/>
  <c r="C39" i="81"/>
  <c r="C43" i="80"/>
  <c r="C43" i="76"/>
  <c r="C8" i="77"/>
  <c r="C39" i="76"/>
  <c r="C39" i="75"/>
  <c r="C73" i="74"/>
  <c r="C25" i="26" s="1"/>
  <c r="C25" i="91" s="1"/>
  <c r="C17" i="81"/>
  <c r="C17" i="80"/>
  <c r="C17" i="78"/>
  <c r="C17" i="79"/>
  <c r="C21" i="78"/>
  <c r="C17" i="76"/>
  <c r="C17" i="77"/>
  <c r="C72" i="74"/>
  <c r="C24" i="26" s="1"/>
  <c r="C24" i="91" s="1"/>
  <c r="C42" i="76"/>
  <c r="C72" i="76" s="1"/>
  <c r="C24" i="31" s="1"/>
  <c r="C24" i="87" s="1"/>
  <c r="C42" i="77"/>
  <c r="C72" i="77" s="1"/>
  <c r="C24" i="25" s="1"/>
  <c r="C24" i="88" s="1"/>
  <c r="C42" i="78"/>
  <c r="C72" i="78" s="1"/>
  <c r="C24" i="28" s="1"/>
  <c r="C24" i="89" s="1"/>
  <c r="C42" i="81"/>
  <c r="C72" i="81" s="1"/>
  <c r="C24" i="22" s="1"/>
  <c r="C24" i="93" s="1"/>
  <c r="C42" i="80"/>
  <c r="C72" i="80" s="1"/>
  <c r="C24" i="27" s="1"/>
  <c r="C24" i="92" s="1"/>
  <c r="C8" i="76"/>
  <c r="C23" i="74"/>
  <c r="C23" i="59" s="1"/>
  <c r="C42" i="79"/>
  <c r="C72" i="79" s="1"/>
  <c r="C24" i="32" s="1"/>
  <c r="C24" i="90" s="1"/>
  <c r="C2" i="83"/>
  <c r="M5" i="74"/>
  <c r="M5" i="59" s="1"/>
  <c r="M5" i="80" s="1"/>
  <c r="N55" i="63"/>
  <c r="O55" i="63" s="1"/>
  <c r="P55" i="63" s="1"/>
  <c r="Q55" i="63" s="1"/>
  <c r="H2" i="83"/>
  <c r="C43" i="77"/>
  <c r="C43" i="78"/>
  <c r="C43" i="79"/>
  <c r="C73" i="79" s="1"/>
  <c r="C25" i="32" s="1"/>
  <c r="C25" i="90" s="1"/>
  <c r="C26" i="83"/>
  <c r="C17" i="75"/>
  <c r="C29" i="74"/>
  <c r="C29" i="59" s="1"/>
  <c r="C64" i="59" s="1"/>
  <c r="C16" i="23" s="1"/>
  <c r="C16" i="84" s="1"/>
  <c r="C16" i="77"/>
  <c r="C16" i="75"/>
  <c r="C16" i="78"/>
  <c r="C16" i="81"/>
  <c r="C20" i="75"/>
  <c r="C20" i="76"/>
  <c r="C7" i="78"/>
  <c r="I55" i="63"/>
  <c r="J55" i="63" s="1"/>
  <c r="K55" i="63" s="1"/>
  <c r="L55" i="63" s="1"/>
  <c r="C4" i="74"/>
  <c r="C4" i="59" s="1"/>
  <c r="C4" i="79" s="1"/>
  <c r="C52" i="79" s="1"/>
  <c r="C4" i="32" s="1"/>
  <c r="C4" i="90" s="1"/>
  <c r="C7" i="79"/>
  <c r="C7" i="76"/>
  <c r="C34" i="76"/>
  <c r="C70" i="76" s="1"/>
  <c r="C22" i="31" s="1"/>
  <c r="C22" i="87" s="1"/>
  <c r="C7" i="80"/>
  <c r="C34" i="81"/>
  <c r="C70" i="81" s="1"/>
  <c r="C22" i="22" s="1"/>
  <c r="C22" i="93" s="1"/>
  <c r="C34" i="75"/>
  <c r="C70" i="75" s="1"/>
  <c r="C22" i="30" s="1"/>
  <c r="C22" i="86" s="1"/>
  <c r="C16" i="76"/>
  <c r="C8" i="75"/>
  <c r="I54" i="63"/>
  <c r="J54" i="63" s="1"/>
  <c r="K54" i="63" s="1"/>
  <c r="L54" i="63" s="1"/>
  <c r="C70" i="59"/>
  <c r="C22" i="23" s="1"/>
  <c r="C22" i="84" s="1"/>
  <c r="C7" i="75"/>
  <c r="C20" i="81"/>
  <c r="C16" i="80"/>
  <c r="C34" i="79"/>
  <c r="C70" i="79" s="1"/>
  <c r="C22" i="32" s="1"/>
  <c r="C22" i="90" s="1"/>
  <c r="C8" i="79"/>
  <c r="C38" i="81"/>
  <c r="C16" i="79"/>
  <c r="C21" i="81"/>
  <c r="C39" i="77"/>
  <c r="C39" i="80"/>
  <c r="C39" i="78"/>
  <c r="C34" i="77"/>
  <c r="C70" i="77" s="1"/>
  <c r="C22" i="25" s="1"/>
  <c r="C22" i="88" s="1"/>
  <c r="C20" i="79"/>
  <c r="C7" i="81"/>
  <c r="C20" i="80"/>
  <c r="H17" i="75"/>
  <c r="M59" i="63"/>
  <c r="M9" i="74" s="1"/>
  <c r="M9" i="59" s="1"/>
  <c r="E9" i="74"/>
  <c r="E9" i="59" s="1"/>
  <c r="E9" i="79" s="1"/>
  <c r="D9" i="74"/>
  <c r="D9" i="59" s="1"/>
  <c r="D9" i="79" s="1"/>
  <c r="C21" i="77"/>
  <c r="C21" i="75"/>
  <c r="C21" i="76"/>
  <c r="C21" i="79"/>
  <c r="C21" i="80"/>
  <c r="H17" i="76"/>
  <c r="C26" i="59"/>
  <c r="C60" i="59" s="1"/>
  <c r="C12" i="23" s="1"/>
  <c r="C12" i="84" s="1"/>
  <c r="C8" i="81"/>
  <c r="D41" i="74"/>
  <c r="D41" i="59" s="1"/>
  <c r="D41" i="80" s="1"/>
  <c r="C8" i="80"/>
  <c r="C8" i="78"/>
  <c r="M91" i="63"/>
  <c r="M41" i="74" s="1"/>
  <c r="M41" i="59" s="1"/>
  <c r="M41" i="81" s="1"/>
  <c r="C38" i="76"/>
  <c r="C38" i="78"/>
  <c r="H17" i="81"/>
  <c r="C38" i="75"/>
  <c r="C38" i="79"/>
  <c r="C68" i="74"/>
  <c r="C20" i="26" s="1"/>
  <c r="C20" i="91" s="1"/>
  <c r="C20" i="78"/>
  <c r="C9" i="76"/>
  <c r="C38" i="80"/>
  <c r="C6" i="74"/>
  <c r="E74" i="59"/>
  <c r="E26" i="23" s="1"/>
  <c r="E26" i="84" s="1"/>
  <c r="C9" i="78"/>
  <c r="M2" i="79"/>
  <c r="M50" i="79" s="1"/>
  <c r="M2" i="32" s="1"/>
  <c r="M2" i="90" s="1"/>
  <c r="C9" i="80"/>
  <c r="H24" i="75"/>
  <c r="C9" i="77"/>
  <c r="H5" i="81"/>
  <c r="H24" i="79"/>
  <c r="C38" i="77"/>
  <c r="M50" i="59"/>
  <c r="M2" i="23" s="1"/>
  <c r="M2" i="84" s="1"/>
  <c r="H24" i="81"/>
  <c r="C9" i="75"/>
  <c r="H24" i="78"/>
  <c r="C27" i="59"/>
  <c r="C62" i="59" s="1"/>
  <c r="C14" i="23" s="1"/>
  <c r="C14" i="84" s="1"/>
  <c r="R2" i="77"/>
  <c r="R50" i="77" s="1"/>
  <c r="R2" i="25" s="1"/>
  <c r="R2" i="88" s="1"/>
  <c r="D77" i="63"/>
  <c r="E77" i="63" s="1"/>
  <c r="F77" i="63" s="1"/>
  <c r="G77" i="63" s="1"/>
  <c r="H77" i="63" s="1"/>
  <c r="H27" i="74" s="1"/>
  <c r="H27" i="59" s="1"/>
  <c r="H62" i="59" s="1"/>
  <c r="H14" i="23" s="1"/>
  <c r="H14" i="84" s="1"/>
  <c r="H17" i="78"/>
  <c r="H31" i="79"/>
  <c r="H71" i="79" s="1"/>
  <c r="H23" i="32" s="1"/>
  <c r="H23" i="90" s="1"/>
  <c r="H5" i="78"/>
  <c r="H10" i="78"/>
  <c r="H24" i="80"/>
  <c r="H17" i="77"/>
  <c r="H11" i="81"/>
  <c r="M2" i="78"/>
  <c r="M50" i="78" s="1"/>
  <c r="M2" i="28" s="1"/>
  <c r="M2" i="89" s="1"/>
  <c r="C5" i="80"/>
  <c r="M44" i="78"/>
  <c r="M74" i="78" s="1"/>
  <c r="M26" i="28" s="1"/>
  <c r="M26" i="89" s="1"/>
  <c r="H24" i="77"/>
  <c r="H17" i="79"/>
  <c r="D17" i="78"/>
  <c r="M2" i="80"/>
  <c r="M50" i="80" s="1"/>
  <c r="M2" i="27" s="1"/>
  <c r="M2" i="92" s="1"/>
  <c r="H19" i="78"/>
  <c r="C40" i="59"/>
  <c r="C40" i="75" s="1"/>
  <c r="H6" i="59"/>
  <c r="H6" i="76" s="1"/>
  <c r="D2" i="59"/>
  <c r="D2" i="79" s="1"/>
  <c r="D50" i="79" s="1"/>
  <c r="D2" i="32" s="1"/>
  <c r="D2" i="90" s="1"/>
  <c r="G9" i="74"/>
  <c r="G9" i="59" s="1"/>
  <c r="G44" i="59"/>
  <c r="G44" i="75" s="1"/>
  <c r="G74" i="75" s="1"/>
  <c r="G26" i="30" s="1"/>
  <c r="G26" i="86" s="1"/>
  <c r="C62" i="74"/>
  <c r="C14" i="26" s="1"/>
  <c r="C14" i="91" s="1"/>
  <c r="H11" i="80"/>
  <c r="D17" i="81"/>
  <c r="M34" i="77"/>
  <c r="M70" i="77" s="1"/>
  <c r="M22" i="25" s="1"/>
  <c r="M22" i="88" s="1"/>
  <c r="M44" i="80"/>
  <c r="M74" i="80" s="1"/>
  <c r="M26" i="27" s="1"/>
  <c r="M26" i="92" s="1"/>
  <c r="H5" i="80"/>
  <c r="D44" i="81"/>
  <c r="D74" i="81" s="1"/>
  <c r="D26" i="22" s="1"/>
  <c r="D26" i="93" s="1"/>
  <c r="H19" i="81"/>
  <c r="R2" i="78"/>
  <c r="R50" i="78" s="1"/>
  <c r="R2" i="28" s="1"/>
  <c r="R2" i="89" s="1"/>
  <c r="H5" i="79"/>
  <c r="E44" i="81"/>
  <c r="E74" i="81" s="1"/>
  <c r="E26" i="22" s="1"/>
  <c r="E26" i="93" s="1"/>
  <c r="H10" i="81"/>
  <c r="H16" i="59"/>
  <c r="H16" i="75" s="1"/>
  <c r="H34" i="59"/>
  <c r="H34" i="75" s="1"/>
  <c r="H70" i="75" s="1"/>
  <c r="H22" i="30" s="1"/>
  <c r="H22" i="86" s="1"/>
  <c r="C13" i="59"/>
  <c r="C13" i="81" s="1"/>
  <c r="H11" i="78"/>
  <c r="D17" i="77"/>
  <c r="C10" i="59"/>
  <c r="C10" i="78" s="1"/>
  <c r="H31" i="80"/>
  <c r="H71" i="80" s="1"/>
  <c r="H23" i="27" s="1"/>
  <c r="H23" i="92" s="1"/>
  <c r="M34" i="75"/>
  <c r="M70" i="75" s="1"/>
  <c r="M22" i="30" s="1"/>
  <c r="M22" i="86" s="1"/>
  <c r="H19" i="77"/>
  <c r="R2" i="76"/>
  <c r="R50" i="76" s="1"/>
  <c r="R2" i="31" s="1"/>
  <c r="R2" i="87" s="1"/>
  <c r="M44" i="79"/>
  <c r="M74" i="79" s="1"/>
  <c r="M26" i="32" s="1"/>
  <c r="M26" i="90" s="1"/>
  <c r="C5" i="78"/>
  <c r="H10" i="77"/>
  <c r="H9" i="59"/>
  <c r="H9" i="77" s="1"/>
  <c r="C37" i="59"/>
  <c r="C37" i="75" s="1"/>
  <c r="D23" i="74"/>
  <c r="D23" i="59" s="1"/>
  <c r="C24" i="59"/>
  <c r="C24" i="80" s="1"/>
  <c r="M17" i="74"/>
  <c r="M17" i="59" s="1"/>
  <c r="H20" i="59"/>
  <c r="H20" i="79" s="1"/>
  <c r="H40" i="59"/>
  <c r="H40" i="81" s="1"/>
  <c r="C36" i="59"/>
  <c r="C36" i="76" s="1"/>
  <c r="R67" i="63"/>
  <c r="AQ67" i="63" s="1"/>
  <c r="S67" i="63" s="1"/>
  <c r="T67" i="63" s="1"/>
  <c r="U67" i="63" s="1"/>
  <c r="V67" i="63" s="1"/>
  <c r="W67" i="63" s="1"/>
  <c r="X67" i="63" s="1"/>
  <c r="Y67" i="63" s="1"/>
  <c r="Z67" i="63" s="1"/>
  <c r="AA67" i="63" s="1"/>
  <c r="AB67" i="63" s="1"/>
  <c r="AC67" i="63" s="1"/>
  <c r="AD67" i="63" s="1"/>
  <c r="AE67" i="63" s="1"/>
  <c r="AF67" i="63" s="1"/>
  <c r="AG67" i="63" s="1"/>
  <c r="AH67" i="63" s="1"/>
  <c r="AI67" i="63" s="1"/>
  <c r="AJ67" i="63" s="1"/>
  <c r="AK67" i="63" s="1"/>
  <c r="AL67" i="63" s="1"/>
  <c r="AM67" i="63" s="1"/>
  <c r="AN67" i="63" s="1"/>
  <c r="AO67" i="63" s="1"/>
  <c r="AP67" i="63" s="1"/>
  <c r="C31" i="59"/>
  <c r="C31" i="79" s="1"/>
  <c r="C71" i="79" s="1"/>
  <c r="C23" i="32" s="1"/>
  <c r="C23" i="90" s="1"/>
  <c r="C15" i="59"/>
  <c r="C15" i="80" s="1"/>
  <c r="H11" i="77"/>
  <c r="D17" i="76"/>
  <c r="H31" i="81"/>
  <c r="H71" i="81" s="1"/>
  <c r="H23" i="22" s="1"/>
  <c r="H23" i="93" s="1"/>
  <c r="D44" i="77"/>
  <c r="D74" i="77" s="1"/>
  <c r="D26" i="25" s="1"/>
  <c r="D26" i="88" s="1"/>
  <c r="H19" i="76"/>
  <c r="R2" i="75"/>
  <c r="R50" i="75" s="1"/>
  <c r="R2" i="30" s="1"/>
  <c r="R2" i="86" s="1"/>
  <c r="H5" i="75"/>
  <c r="H10" i="76"/>
  <c r="M34" i="76"/>
  <c r="M70" i="76" s="1"/>
  <c r="M22" i="31" s="1"/>
  <c r="M22" i="87" s="1"/>
  <c r="D44" i="78"/>
  <c r="D74" i="78" s="1"/>
  <c r="D26" i="28" s="1"/>
  <c r="D26" i="89" s="1"/>
  <c r="I44" i="59"/>
  <c r="I44" i="79" s="1"/>
  <c r="I74" i="79" s="1"/>
  <c r="I26" i="32" s="1"/>
  <c r="I26" i="90" s="1"/>
  <c r="H8" i="59"/>
  <c r="H8" i="77" s="1"/>
  <c r="H22" i="74"/>
  <c r="H22" i="59" s="1"/>
  <c r="H58" i="59" s="1"/>
  <c r="H10" i="23" s="1"/>
  <c r="H10" i="84" s="1"/>
  <c r="H26" i="59"/>
  <c r="H60" i="59" s="1"/>
  <c r="H12" i="23" s="1"/>
  <c r="H12" i="84" s="1"/>
  <c r="H11" i="76"/>
  <c r="D17" i="75"/>
  <c r="H31" i="78"/>
  <c r="H71" i="78" s="1"/>
  <c r="H23" i="28" s="1"/>
  <c r="H23" i="89" s="1"/>
  <c r="M44" i="81"/>
  <c r="M74" i="81" s="1"/>
  <c r="M26" i="22" s="1"/>
  <c r="M26" i="93" s="1"/>
  <c r="E44" i="79"/>
  <c r="E74" i="79" s="1"/>
  <c r="E26" i="32" s="1"/>
  <c r="E26" i="90" s="1"/>
  <c r="M34" i="79"/>
  <c r="M70" i="79" s="1"/>
  <c r="M22" i="32" s="1"/>
  <c r="M22" i="90" s="1"/>
  <c r="E44" i="75"/>
  <c r="E74" i="75" s="1"/>
  <c r="E26" i="30" s="1"/>
  <c r="E26" i="86" s="1"/>
  <c r="D44" i="76"/>
  <c r="D74" i="76" s="1"/>
  <c r="D26" i="31" s="1"/>
  <c r="D26" i="87" s="1"/>
  <c r="H19" i="75"/>
  <c r="M44" i="75"/>
  <c r="M74" i="75" s="1"/>
  <c r="M26" i="30" s="1"/>
  <c r="M26" i="86" s="1"/>
  <c r="C3" i="59"/>
  <c r="C51" i="59" s="1"/>
  <c r="C51" i="74"/>
  <c r="C5" i="81"/>
  <c r="H10" i="75"/>
  <c r="C25" i="59"/>
  <c r="C25" i="78" s="1"/>
  <c r="C14" i="59"/>
  <c r="C14" i="75" s="1"/>
  <c r="H7" i="59"/>
  <c r="H7" i="81" s="1"/>
  <c r="L44" i="74"/>
  <c r="L44" i="59" s="1"/>
  <c r="H41" i="59"/>
  <c r="H41" i="77" s="1"/>
  <c r="C28" i="59"/>
  <c r="C28" i="81" s="1"/>
  <c r="C63" i="81" s="1"/>
  <c r="C15" i="22" s="1"/>
  <c r="C15" i="93" s="1"/>
  <c r="H26" i="83"/>
  <c r="C30" i="59"/>
  <c r="C30" i="77" s="1"/>
  <c r="C65" i="77" s="1"/>
  <c r="C17" i="25" s="1"/>
  <c r="C17" i="88" s="1"/>
  <c r="H60" i="74"/>
  <c r="H12" i="26" s="1"/>
  <c r="H12" i="91" s="1"/>
  <c r="H11" i="75"/>
  <c r="H5" i="77"/>
  <c r="H31" i="77"/>
  <c r="H71" i="77" s="1"/>
  <c r="H23" i="25" s="1"/>
  <c r="H23" i="88" s="1"/>
  <c r="M2" i="81"/>
  <c r="M50" i="81" s="1"/>
  <c r="M2" i="22" s="1"/>
  <c r="M2" i="93" s="1"/>
  <c r="M34" i="80"/>
  <c r="M70" i="80" s="1"/>
  <c r="M22" i="27" s="1"/>
  <c r="M22" i="92" s="1"/>
  <c r="D44" i="75"/>
  <c r="D74" i="75" s="1"/>
  <c r="D26" i="30" s="1"/>
  <c r="D26" i="86" s="1"/>
  <c r="R2" i="79"/>
  <c r="R50" i="79" s="1"/>
  <c r="R2" i="32" s="1"/>
  <c r="R2" i="90" s="1"/>
  <c r="E44" i="76"/>
  <c r="E74" i="76" s="1"/>
  <c r="E26" i="31" s="1"/>
  <c r="E26" i="87" s="1"/>
  <c r="M2" i="76"/>
  <c r="M50" i="76" s="1"/>
  <c r="M2" i="31" s="1"/>
  <c r="M2" i="87" s="1"/>
  <c r="M2" i="77"/>
  <c r="M50" i="77" s="1"/>
  <c r="M2" i="25" s="1"/>
  <c r="M2" i="88" s="1"/>
  <c r="H10" i="79"/>
  <c r="C33" i="59"/>
  <c r="C33" i="76" s="1"/>
  <c r="C69" i="76" s="1"/>
  <c r="C21" i="31" s="1"/>
  <c r="C21" i="87" s="1"/>
  <c r="C22" i="74"/>
  <c r="C22" i="59" s="1"/>
  <c r="C58" i="59" s="1"/>
  <c r="C10" i="23" s="1"/>
  <c r="C10" i="84" s="1"/>
  <c r="C12" i="59"/>
  <c r="C12" i="81" s="1"/>
  <c r="D17" i="79"/>
  <c r="M44" i="77"/>
  <c r="M74" i="77" s="1"/>
  <c r="M26" i="25" s="1"/>
  <c r="M26" i="88" s="1"/>
  <c r="H31" i="76"/>
  <c r="H71" i="76" s="1"/>
  <c r="H23" i="31" s="1"/>
  <c r="H23" i="87" s="1"/>
  <c r="C5" i="79"/>
  <c r="M34" i="81"/>
  <c r="M70" i="81" s="1"/>
  <c r="M22" i="22" s="1"/>
  <c r="M22" i="93" s="1"/>
  <c r="C5" i="75"/>
  <c r="D44" i="79"/>
  <c r="D74" i="79" s="1"/>
  <c r="D26" i="32" s="1"/>
  <c r="D26" i="90" s="1"/>
  <c r="H19" i="79"/>
  <c r="R2" i="80"/>
  <c r="R50" i="80" s="1"/>
  <c r="R2" i="27" s="1"/>
  <c r="R2" i="92" s="1"/>
  <c r="C9" i="79"/>
  <c r="E44" i="78"/>
  <c r="E74" i="78" s="1"/>
  <c r="E26" i="28" s="1"/>
  <c r="E26" i="89" s="1"/>
  <c r="C35" i="59"/>
  <c r="C35" i="78" s="1"/>
  <c r="C67" i="78" s="1"/>
  <c r="C19" i="28" s="1"/>
  <c r="C19" i="89" s="1"/>
  <c r="D38" i="59"/>
  <c r="D38" i="75" s="1"/>
  <c r="M4" i="74"/>
  <c r="M52" i="74" s="1"/>
  <c r="M4" i="26" s="1"/>
  <c r="M4" i="91" s="1"/>
  <c r="H11" i="79"/>
  <c r="D17" i="80"/>
  <c r="E44" i="80"/>
  <c r="E74" i="80" s="1"/>
  <c r="E26" i="27" s="1"/>
  <c r="E26" i="92" s="1"/>
  <c r="H31" i="75"/>
  <c r="H71" i="75" s="1"/>
  <c r="H23" i="30" s="1"/>
  <c r="H23" i="86" s="1"/>
  <c r="M34" i="78"/>
  <c r="M70" i="78" s="1"/>
  <c r="M22" i="28" s="1"/>
  <c r="M22" i="89" s="1"/>
  <c r="D44" i="80"/>
  <c r="D74" i="80" s="1"/>
  <c r="D26" i="27" s="1"/>
  <c r="D26" i="92" s="1"/>
  <c r="H19" i="80"/>
  <c r="R2" i="81"/>
  <c r="R50" i="81" s="1"/>
  <c r="R2" i="22" s="1"/>
  <c r="R2" i="93" s="1"/>
  <c r="C5" i="76"/>
  <c r="M44" i="76"/>
  <c r="M74" i="76" s="1"/>
  <c r="M26" i="31" s="1"/>
  <c r="M26" i="87" s="1"/>
  <c r="AQ23" i="101"/>
  <c r="S23" i="101" s="1"/>
  <c r="T23" i="101" s="1"/>
  <c r="U23" i="101" s="1"/>
  <c r="V23" i="101" s="1"/>
  <c r="W23" i="101" s="1"/>
  <c r="X23" i="101" s="1"/>
  <c r="Y23" i="101" s="1"/>
  <c r="Z23" i="101" s="1"/>
  <c r="AA23" i="101" s="1"/>
  <c r="AB23" i="101" s="1"/>
  <c r="AC23" i="101" s="1"/>
  <c r="AD23" i="101" s="1"/>
  <c r="AE23" i="101" s="1"/>
  <c r="AF23" i="101" s="1"/>
  <c r="AG23" i="101" s="1"/>
  <c r="AH23" i="101" s="1"/>
  <c r="AI23" i="101" s="1"/>
  <c r="AJ23" i="101" s="1"/>
  <c r="AK23" i="101" s="1"/>
  <c r="AL23" i="101" s="1"/>
  <c r="AM23" i="101" s="1"/>
  <c r="AN23" i="101" s="1"/>
  <c r="AO23" i="101" s="1"/>
  <c r="AP23" i="101" s="1"/>
  <c r="AQ30" i="101"/>
  <c r="S30" i="101" s="1"/>
  <c r="T30" i="101" s="1"/>
  <c r="U30" i="101" s="1"/>
  <c r="V30" i="101" s="1"/>
  <c r="W30" i="101" s="1"/>
  <c r="X30" i="101" s="1"/>
  <c r="Y30" i="101" s="1"/>
  <c r="Z30" i="101" s="1"/>
  <c r="AA30" i="101" s="1"/>
  <c r="AB30" i="101" s="1"/>
  <c r="AC30" i="101" s="1"/>
  <c r="AD30" i="101" s="1"/>
  <c r="AE30" i="101" s="1"/>
  <c r="AF30" i="101" s="1"/>
  <c r="AG30" i="101" s="1"/>
  <c r="AH30" i="101" s="1"/>
  <c r="AI30" i="101" s="1"/>
  <c r="AJ30" i="101" s="1"/>
  <c r="AK30" i="101" s="1"/>
  <c r="AL30" i="101" s="1"/>
  <c r="AM30" i="101" s="1"/>
  <c r="AN30" i="101" s="1"/>
  <c r="AO30" i="101" s="1"/>
  <c r="AP30" i="101" s="1"/>
  <c r="AQ22" i="101"/>
  <c r="S22" i="101" s="1"/>
  <c r="T22" i="101" s="1"/>
  <c r="U22" i="101" s="1"/>
  <c r="V22" i="101" s="1"/>
  <c r="W22" i="101" s="1"/>
  <c r="X22" i="101" s="1"/>
  <c r="Y22" i="101" s="1"/>
  <c r="Z22" i="101" s="1"/>
  <c r="AA22" i="101" s="1"/>
  <c r="AB22" i="101" s="1"/>
  <c r="AC22" i="101" s="1"/>
  <c r="AD22" i="101" s="1"/>
  <c r="AE22" i="101" s="1"/>
  <c r="AF22" i="101" s="1"/>
  <c r="AG22" i="101" s="1"/>
  <c r="AH22" i="101" s="1"/>
  <c r="AI22" i="101" s="1"/>
  <c r="AJ22" i="101" s="1"/>
  <c r="AK22" i="101" s="1"/>
  <c r="AL22" i="101" s="1"/>
  <c r="AM22" i="101" s="1"/>
  <c r="AN22" i="101" s="1"/>
  <c r="AO22" i="101" s="1"/>
  <c r="AP22" i="101" s="1"/>
  <c r="AQ35" i="101"/>
  <c r="S35" i="101" s="1"/>
  <c r="T35" i="101" s="1"/>
  <c r="U35" i="101" s="1"/>
  <c r="V35" i="101" s="1"/>
  <c r="W35" i="101" s="1"/>
  <c r="X35" i="101" s="1"/>
  <c r="Y35" i="101" s="1"/>
  <c r="Z35" i="101" s="1"/>
  <c r="AA35" i="101" s="1"/>
  <c r="AB35" i="101" s="1"/>
  <c r="AC35" i="101" s="1"/>
  <c r="AD35" i="101" s="1"/>
  <c r="AE35" i="101" s="1"/>
  <c r="AF35" i="101" s="1"/>
  <c r="AG35" i="101" s="1"/>
  <c r="AH35" i="101" s="1"/>
  <c r="AI35" i="101" s="1"/>
  <c r="AJ35" i="101" s="1"/>
  <c r="AK35" i="101" s="1"/>
  <c r="AL35" i="101" s="1"/>
  <c r="AM35" i="101" s="1"/>
  <c r="AN35" i="101" s="1"/>
  <c r="AO35" i="101" s="1"/>
  <c r="AP35" i="101" s="1"/>
  <c r="AQ40" i="101"/>
  <c r="S40" i="101" s="1"/>
  <c r="T40" i="101" s="1"/>
  <c r="U40" i="101" s="1"/>
  <c r="V40" i="101" s="1"/>
  <c r="W40" i="101" s="1"/>
  <c r="X40" i="101" s="1"/>
  <c r="Y40" i="101" s="1"/>
  <c r="Z40" i="101" s="1"/>
  <c r="AA40" i="101" s="1"/>
  <c r="AB40" i="101" s="1"/>
  <c r="AC40" i="101" s="1"/>
  <c r="AD40" i="101" s="1"/>
  <c r="AE40" i="101" s="1"/>
  <c r="AF40" i="101" s="1"/>
  <c r="AG40" i="101" s="1"/>
  <c r="AH40" i="101" s="1"/>
  <c r="AI40" i="101" s="1"/>
  <c r="AJ40" i="101" s="1"/>
  <c r="AK40" i="101" s="1"/>
  <c r="AL40" i="101" s="1"/>
  <c r="AM40" i="101" s="1"/>
  <c r="AN40" i="101" s="1"/>
  <c r="AO40" i="101" s="1"/>
  <c r="AP40" i="101" s="1"/>
  <c r="AQ3" i="101"/>
  <c r="S3" i="101" s="1"/>
  <c r="T3" i="101" s="1"/>
  <c r="U3" i="101" s="1"/>
  <c r="V3" i="101" s="1"/>
  <c r="W3" i="101" s="1"/>
  <c r="X3" i="101" s="1"/>
  <c r="Y3" i="101" s="1"/>
  <c r="Z3" i="101" s="1"/>
  <c r="AA3" i="101" s="1"/>
  <c r="AB3" i="101" s="1"/>
  <c r="AC3" i="101" s="1"/>
  <c r="AD3" i="101" s="1"/>
  <c r="AE3" i="101" s="1"/>
  <c r="AF3" i="101" s="1"/>
  <c r="AG3" i="101" s="1"/>
  <c r="AH3" i="101" s="1"/>
  <c r="AI3" i="101" s="1"/>
  <c r="AJ3" i="101" s="1"/>
  <c r="AK3" i="101" s="1"/>
  <c r="AL3" i="101" s="1"/>
  <c r="AM3" i="101" s="1"/>
  <c r="AN3" i="101" s="1"/>
  <c r="AO3" i="101" s="1"/>
  <c r="AP3" i="101" s="1"/>
  <c r="AQ10" i="101"/>
  <c r="S10" i="101" s="1"/>
  <c r="T10" i="101" s="1"/>
  <c r="U10" i="101" s="1"/>
  <c r="V10" i="101" s="1"/>
  <c r="W10" i="101" s="1"/>
  <c r="X10" i="101" s="1"/>
  <c r="Y10" i="101" s="1"/>
  <c r="Z10" i="101" s="1"/>
  <c r="AA10" i="101" s="1"/>
  <c r="AB10" i="101" s="1"/>
  <c r="AC10" i="101" s="1"/>
  <c r="AD10" i="101" s="1"/>
  <c r="AE10" i="101" s="1"/>
  <c r="AF10" i="101" s="1"/>
  <c r="AG10" i="101" s="1"/>
  <c r="AH10" i="101" s="1"/>
  <c r="AI10" i="101" s="1"/>
  <c r="AJ10" i="101" s="1"/>
  <c r="AK10" i="101" s="1"/>
  <c r="AL10" i="101" s="1"/>
  <c r="AM10" i="101" s="1"/>
  <c r="AN10" i="101" s="1"/>
  <c r="AO10" i="101" s="1"/>
  <c r="AP10" i="101" s="1"/>
  <c r="AQ13" i="101"/>
  <c r="S13" i="101" s="1"/>
  <c r="T13" i="101" s="1"/>
  <c r="U13" i="101" s="1"/>
  <c r="V13" i="101" s="1"/>
  <c r="W13" i="101" s="1"/>
  <c r="X13" i="101" s="1"/>
  <c r="Y13" i="101" s="1"/>
  <c r="Z13" i="101" s="1"/>
  <c r="AA13" i="101" s="1"/>
  <c r="AB13" i="101" s="1"/>
  <c r="AC13" i="101" s="1"/>
  <c r="AD13" i="101" s="1"/>
  <c r="AE13" i="101" s="1"/>
  <c r="AF13" i="101" s="1"/>
  <c r="AG13" i="101" s="1"/>
  <c r="AH13" i="101" s="1"/>
  <c r="AI13" i="101" s="1"/>
  <c r="AJ13" i="101" s="1"/>
  <c r="AK13" i="101" s="1"/>
  <c r="AL13" i="101" s="1"/>
  <c r="AM13" i="101" s="1"/>
  <c r="AN13" i="101" s="1"/>
  <c r="AO13" i="101" s="1"/>
  <c r="AP13" i="101" s="1"/>
  <c r="N23" i="101"/>
  <c r="O23" i="101" s="1"/>
  <c r="P23" i="101" s="1"/>
  <c r="Q23" i="101" s="1"/>
  <c r="AQ31" i="101"/>
  <c r="S31" i="101" s="1"/>
  <c r="T31" i="101" s="1"/>
  <c r="U31" i="101" s="1"/>
  <c r="V31" i="101" s="1"/>
  <c r="W31" i="101" s="1"/>
  <c r="X31" i="101" s="1"/>
  <c r="Y31" i="101" s="1"/>
  <c r="Z31" i="101" s="1"/>
  <c r="AA31" i="101" s="1"/>
  <c r="AB31" i="101" s="1"/>
  <c r="AC31" i="101" s="1"/>
  <c r="AD31" i="101" s="1"/>
  <c r="AE31" i="101" s="1"/>
  <c r="AF31" i="101" s="1"/>
  <c r="AG31" i="101" s="1"/>
  <c r="AH31" i="101" s="1"/>
  <c r="AI31" i="101" s="1"/>
  <c r="AJ31" i="101" s="1"/>
  <c r="AK31" i="101" s="1"/>
  <c r="AL31" i="101" s="1"/>
  <c r="AM31" i="101" s="1"/>
  <c r="AN31" i="101" s="1"/>
  <c r="AO31" i="101" s="1"/>
  <c r="AP31" i="101" s="1"/>
  <c r="AQ25" i="101"/>
  <c r="S25" i="101" s="1"/>
  <c r="T25" i="101" s="1"/>
  <c r="U25" i="101" s="1"/>
  <c r="V25" i="101" s="1"/>
  <c r="W25" i="101" s="1"/>
  <c r="X25" i="101" s="1"/>
  <c r="Y25" i="101" s="1"/>
  <c r="Z25" i="101" s="1"/>
  <c r="AA25" i="101" s="1"/>
  <c r="AB25" i="101" s="1"/>
  <c r="AC25" i="101" s="1"/>
  <c r="AD25" i="101" s="1"/>
  <c r="AE25" i="101" s="1"/>
  <c r="AF25" i="101" s="1"/>
  <c r="AG25" i="101" s="1"/>
  <c r="AH25" i="101" s="1"/>
  <c r="AI25" i="101" s="1"/>
  <c r="AJ25" i="101" s="1"/>
  <c r="AK25" i="101" s="1"/>
  <c r="AL25" i="101" s="1"/>
  <c r="AM25" i="101" s="1"/>
  <c r="AN25" i="101" s="1"/>
  <c r="AO25" i="101" s="1"/>
  <c r="AP25" i="101" s="1"/>
  <c r="AQ7" i="101"/>
  <c r="S7" i="101" s="1"/>
  <c r="T7" i="101" s="1"/>
  <c r="U7" i="101" s="1"/>
  <c r="V7" i="101" s="1"/>
  <c r="W7" i="101" s="1"/>
  <c r="X7" i="101" s="1"/>
  <c r="Y7" i="101" s="1"/>
  <c r="Z7" i="101" s="1"/>
  <c r="AA7" i="101" s="1"/>
  <c r="AB7" i="101" s="1"/>
  <c r="AC7" i="101" s="1"/>
  <c r="AD7" i="101" s="1"/>
  <c r="AE7" i="101" s="1"/>
  <c r="AF7" i="101" s="1"/>
  <c r="AG7" i="101" s="1"/>
  <c r="AH7" i="101" s="1"/>
  <c r="AI7" i="101" s="1"/>
  <c r="AJ7" i="101" s="1"/>
  <c r="AK7" i="101" s="1"/>
  <c r="AL7" i="101" s="1"/>
  <c r="AM7" i="101" s="1"/>
  <c r="AN7" i="101" s="1"/>
  <c r="AO7" i="101" s="1"/>
  <c r="AP7" i="101" s="1"/>
  <c r="N35" i="101"/>
  <c r="O35" i="101" s="1"/>
  <c r="P35" i="101" s="1"/>
  <c r="Q35" i="101" s="1"/>
  <c r="N40" i="101"/>
  <c r="O40" i="101" s="1"/>
  <c r="P40" i="101" s="1"/>
  <c r="Q40" i="101" s="1"/>
  <c r="N3" i="101"/>
  <c r="O3" i="101" s="1"/>
  <c r="P3" i="101" s="1"/>
  <c r="Q3" i="101" s="1"/>
  <c r="N10" i="101"/>
  <c r="O10" i="101" s="1"/>
  <c r="P10" i="101" s="1"/>
  <c r="Q10" i="101" s="1"/>
  <c r="AQ4" i="101"/>
  <c r="S4" i="101" s="1"/>
  <c r="T4" i="101" s="1"/>
  <c r="U4" i="101" s="1"/>
  <c r="V4" i="101" s="1"/>
  <c r="W4" i="101" s="1"/>
  <c r="X4" i="101" s="1"/>
  <c r="Y4" i="101" s="1"/>
  <c r="Z4" i="101" s="1"/>
  <c r="AA4" i="101" s="1"/>
  <c r="AB4" i="101" s="1"/>
  <c r="AC4" i="101" s="1"/>
  <c r="AD4" i="101" s="1"/>
  <c r="AE4" i="101" s="1"/>
  <c r="AF4" i="101" s="1"/>
  <c r="AG4" i="101" s="1"/>
  <c r="AH4" i="101" s="1"/>
  <c r="AI4" i="101" s="1"/>
  <c r="AJ4" i="101" s="1"/>
  <c r="AK4" i="101" s="1"/>
  <c r="AL4" i="101" s="1"/>
  <c r="AM4" i="101" s="1"/>
  <c r="AN4" i="101" s="1"/>
  <c r="AO4" i="101" s="1"/>
  <c r="AP4" i="101" s="1"/>
  <c r="N31" i="101"/>
  <c r="O31" i="101" s="1"/>
  <c r="P31" i="101" s="1"/>
  <c r="Q31" i="101" s="1"/>
  <c r="N25" i="101"/>
  <c r="O25" i="101" s="1"/>
  <c r="P25" i="101" s="1"/>
  <c r="Q25" i="101" s="1"/>
  <c r="N7" i="101"/>
  <c r="O7" i="101" s="1"/>
  <c r="P7" i="101" s="1"/>
  <c r="Q7" i="101" s="1"/>
  <c r="AQ24" i="101"/>
  <c r="S24" i="101" s="1"/>
  <c r="T24" i="101" s="1"/>
  <c r="U24" i="101" s="1"/>
  <c r="V24" i="101" s="1"/>
  <c r="W24" i="101" s="1"/>
  <c r="X24" i="101" s="1"/>
  <c r="Y24" i="101" s="1"/>
  <c r="Z24" i="101" s="1"/>
  <c r="AA24" i="101" s="1"/>
  <c r="AB24" i="101" s="1"/>
  <c r="AC24" i="101" s="1"/>
  <c r="AD24" i="101" s="1"/>
  <c r="AE24" i="101" s="1"/>
  <c r="AF24" i="101" s="1"/>
  <c r="AG24" i="101" s="1"/>
  <c r="AH24" i="101" s="1"/>
  <c r="AI24" i="101" s="1"/>
  <c r="AJ24" i="101" s="1"/>
  <c r="AK24" i="101" s="1"/>
  <c r="AL24" i="101" s="1"/>
  <c r="AM24" i="101" s="1"/>
  <c r="AN24" i="101" s="1"/>
  <c r="AO24" i="101" s="1"/>
  <c r="AP24" i="101" s="1"/>
  <c r="AQ16" i="101"/>
  <c r="S16" i="101" s="1"/>
  <c r="T16" i="101" s="1"/>
  <c r="U16" i="101" s="1"/>
  <c r="V16" i="101" s="1"/>
  <c r="W16" i="101" s="1"/>
  <c r="X16" i="101" s="1"/>
  <c r="Y16" i="101" s="1"/>
  <c r="Z16" i="101" s="1"/>
  <c r="AA16" i="101" s="1"/>
  <c r="AB16" i="101" s="1"/>
  <c r="AC16" i="101" s="1"/>
  <c r="AD16" i="101" s="1"/>
  <c r="AE16" i="101" s="1"/>
  <c r="AF16" i="101" s="1"/>
  <c r="AG16" i="101" s="1"/>
  <c r="AH16" i="101" s="1"/>
  <c r="AI16" i="101" s="1"/>
  <c r="AJ16" i="101" s="1"/>
  <c r="AK16" i="101" s="1"/>
  <c r="AL16" i="101" s="1"/>
  <c r="AM16" i="101" s="1"/>
  <c r="AN16" i="101" s="1"/>
  <c r="AO16" i="101" s="1"/>
  <c r="AP16" i="101" s="1"/>
  <c r="AQ26" i="101"/>
  <c r="S26" i="101" s="1"/>
  <c r="T26" i="101" s="1"/>
  <c r="U26" i="101" s="1"/>
  <c r="V26" i="101" s="1"/>
  <c r="W26" i="101" s="1"/>
  <c r="X26" i="101" s="1"/>
  <c r="Y26" i="101" s="1"/>
  <c r="Z26" i="101" s="1"/>
  <c r="AA26" i="101" s="1"/>
  <c r="AB26" i="101" s="1"/>
  <c r="AC26" i="101" s="1"/>
  <c r="AD26" i="101" s="1"/>
  <c r="AE26" i="101" s="1"/>
  <c r="AF26" i="101" s="1"/>
  <c r="AG26" i="101" s="1"/>
  <c r="AH26" i="101" s="1"/>
  <c r="AI26" i="101" s="1"/>
  <c r="AJ26" i="101" s="1"/>
  <c r="AK26" i="101" s="1"/>
  <c r="AL26" i="101" s="1"/>
  <c r="AM26" i="101" s="1"/>
  <c r="AN26" i="101" s="1"/>
  <c r="AO26" i="101" s="1"/>
  <c r="AP26" i="101" s="1"/>
  <c r="AQ5" i="101"/>
  <c r="S5" i="101" s="1"/>
  <c r="T5" i="101" s="1"/>
  <c r="U5" i="101" s="1"/>
  <c r="V5" i="101" s="1"/>
  <c r="W5" i="101" s="1"/>
  <c r="X5" i="101" s="1"/>
  <c r="Y5" i="101" s="1"/>
  <c r="Z5" i="101" s="1"/>
  <c r="AA5" i="101" s="1"/>
  <c r="AB5" i="101" s="1"/>
  <c r="AC5" i="101" s="1"/>
  <c r="AD5" i="101" s="1"/>
  <c r="AE5" i="101" s="1"/>
  <c r="AF5" i="101" s="1"/>
  <c r="AG5" i="101" s="1"/>
  <c r="AH5" i="101" s="1"/>
  <c r="AI5" i="101" s="1"/>
  <c r="AJ5" i="101" s="1"/>
  <c r="AK5" i="101" s="1"/>
  <c r="AL5" i="101" s="1"/>
  <c r="AM5" i="101" s="1"/>
  <c r="AN5" i="101" s="1"/>
  <c r="AO5" i="101" s="1"/>
  <c r="AP5" i="101" s="1"/>
  <c r="AQ6" i="101"/>
  <c r="S6" i="101" s="1"/>
  <c r="T6" i="101" s="1"/>
  <c r="U6" i="101" s="1"/>
  <c r="V6" i="101" s="1"/>
  <c r="W6" i="101" s="1"/>
  <c r="X6" i="101" s="1"/>
  <c r="Y6" i="101" s="1"/>
  <c r="Z6" i="101" s="1"/>
  <c r="AA6" i="101" s="1"/>
  <c r="AB6" i="101" s="1"/>
  <c r="AC6" i="101" s="1"/>
  <c r="AD6" i="101" s="1"/>
  <c r="AE6" i="101" s="1"/>
  <c r="AF6" i="101" s="1"/>
  <c r="AG6" i="101" s="1"/>
  <c r="AH6" i="101" s="1"/>
  <c r="AI6" i="101" s="1"/>
  <c r="AJ6" i="101" s="1"/>
  <c r="AK6" i="101" s="1"/>
  <c r="AL6" i="101" s="1"/>
  <c r="AM6" i="101" s="1"/>
  <c r="AN6" i="101" s="1"/>
  <c r="AO6" i="101" s="1"/>
  <c r="AP6" i="101" s="1"/>
  <c r="AQ21" i="101"/>
  <c r="S21" i="101" s="1"/>
  <c r="T21" i="101" s="1"/>
  <c r="U21" i="101" s="1"/>
  <c r="V21" i="101" s="1"/>
  <c r="W21" i="101" s="1"/>
  <c r="X21" i="101" s="1"/>
  <c r="Y21" i="101" s="1"/>
  <c r="Z21" i="101" s="1"/>
  <c r="AA21" i="101" s="1"/>
  <c r="AB21" i="101" s="1"/>
  <c r="AC21" i="101" s="1"/>
  <c r="AD21" i="101" s="1"/>
  <c r="AE21" i="101" s="1"/>
  <c r="AF21" i="101" s="1"/>
  <c r="AG21" i="101" s="1"/>
  <c r="AH21" i="101" s="1"/>
  <c r="AI21" i="101" s="1"/>
  <c r="AJ21" i="101" s="1"/>
  <c r="AK21" i="101" s="1"/>
  <c r="AL21" i="101" s="1"/>
  <c r="AM21" i="101" s="1"/>
  <c r="AN21" i="101" s="1"/>
  <c r="AO21" i="101" s="1"/>
  <c r="AP21" i="101" s="1"/>
  <c r="AQ33" i="101"/>
  <c r="S33" i="101" s="1"/>
  <c r="T33" i="101" s="1"/>
  <c r="U33" i="101" s="1"/>
  <c r="V33" i="101" s="1"/>
  <c r="W33" i="101" s="1"/>
  <c r="X33" i="101" s="1"/>
  <c r="Y33" i="101" s="1"/>
  <c r="Z33" i="101" s="1"/>
  <c r="AA33" i="101" s="1"/>
  <c r="AB33" i="101" s="1"/>
  <c r="AC33" i="101" s="1"/>
  <c r="AD33" i="101" s="1"/>
  <c r="AE33" i="101" s="1"/>
  <c r="AF33" i="101" s="1"/>
  <c r="AG33" i="101" s="1"/>
  <c r="AH33" i="101" s="1"/>
  <c r="AI33" i="101" s="1"/>
  <c r="AJ33" i="101" s="1"/>
  <c r="AK33" i="101" s="1"/>
  <c r="AL33" i="101" s="1"/>
  <c r="AM33" i="101" s="1"/>
  <c r="AN33" i="101" s="1"/>
  <c r="AO33" i="101" s="1"/>
  <c r="AP33" i="101" s="1"/>
  <c r="AQ20" i="101"/>
  <c r="S20" i="101" s="1"/>
  <c r="T20" i="101" s="1"/>
  <c r="U20" i="101" s="1"/>
  <c r="V20" i="101" s="1"/>
  <c r="W20" i="101" s="1"/>
  <c r="X20" i="101" s="1"/>
  <c r="Y20" i="101" s="1"/>
  <c r="Z20" i="101" s="1"/>
  <c r="AA20" i="101" s="1"/>
  <c r="AB20" i="101" s="1"/>
  <c r="AC20" i="101" s="1"/>
  <c r="AD20" i="101" s="1"/>
  <c r="AE20" i="101" s="1"/>
  <c r="AF20" i="101" s="1"/>
  <c r="AG20" i="101" s="1"/>
  <c r="AH20" i="101" s="1"/>
  <c r="AI20" i="101" s="1"/>
  <c r="AJ20" i="101" s="1"/>
  <c r="AK20" i="101" s="1"/>
  <c r="AL20" i="101" s="1"/>
  <c r="AM20" i="101" s="1"/>
  <c r="AN20" i="101" s="1"/>
  <c r="AO20" i="101" s="1"/>
  <c r="AP20" i="101" s="1"/>
  <c r="AQ11" i="101"/>
  <c r="S11" i="101" s="1"/>
  <c r="T11" i="101" s="1"/>
  <c r="U11" i="101" s="1"/>
  <c r="V11" i="101" s="1"/>
  <c r="W11" i="101" s="1"/>
  <c r="X11" i="101" s="1"/>
  <c r="Y11" i="101" s="1"/>
  <c r="Z11" i="101" s="1"/>
  <c r="AA11" i="101" s="1"/>
  <c r="AB11" i="101" s="1"/>
  <c r="AC11" i="101" s="1"/>
  <c r="AD11" i="101" s="1"/>
  <c r="AE11" i="101" s="1"/>
  <c r="AF11" i="101" s="1"/>
  <c r="AG11" i="101" s="1"/>
  <c r="AH11" i="101" s="1"/>
  <c r="AI11" i="101" s="1"/>
  <c r="AJ11" i="101" s="1"/>
  <c r="AK11" i="101" s="1"/>
  <c r="AL11" i="101" s="1"/>
  <c r="AM11" i="101" s="1"/>
  <c r="AN11" i="101" s="1"/>
  <c r="AO11" i="101" s="1"/>
  <c r="AP11" i="101" s="1"/>
  <c r="AQ17" i="101"/>
  <c r="S17" i="101" s="1"/>
  <c r="T17" i="101" s="1"/>
  <c r="U17" i="101" s="1"/>
  <c r="V17" i="101" s="1"/>
  <c r="W17" i="101" s="1"/>
  <c r="X17" i="101" s="1"/>
  <c r="Y17" i="101" s="1"/>
  <c r="Z17" i="101" s="1"/>
  <c r="AA17" i="101" s="1"/>
  <c r="AB17" i="101" s="1"/>
  <c r="AC17" i="101" s="1"/>
  <c r="AD17" i="101" s="1"/>
  <c r="AE17" i="101" s="1"/>
  <c r="AF17" i="101" s="1"/>
  <c r="AG17" i="101" s="1"/>
  <c r="AH17" i="101" s="1"/>
  <c r="AI17" i="101" s="1"/>
  <c r="AJ17" i="101" s="1"/>
  <c r="AK17" i="101" s="1"/>
  <c r="AL17" i="101" s="1"/>
  <c r="AM17" i="101" s="1"/>
  <c r="AN17" i="101" s="1"/>
  <c r="AO17" i="101" s="1"/>
  <c r="AP17" i="101" s="1"/>
  <c r="AQ41" i="101"/>
  <c r="S41" i="101" s="1"/>
  <c r="T41" i="101" s="1"/>
  <c r="U41" i="101" s="1"/>
  <c r="V41" i="101" s="1"/>
  <c r="W41" i="101" s="1"/>
  <c r="X41" i="101" s="1"/>
  <c r="Y41" i="101" s="1"/>
  <c r="Z41" i="101" s="1"/>
  <c r="AA41" i="101" s="1"/>
  <c r="AB41" i="101" s="1"/>
  <c r="AC41" i="101" s="1"/>
  <c r="AD41" i="101" s="1"/>
  <c r="AE41" i="101" s="1"/>
  <c r="AF41" i="101" s="1"/>
  <c r="AG41" i="101" s="1"/>
  <c r="AH41" i="101" s="1"/>
  <c r="AI41" i="101" s="1"/>
  <c r="AJ41" i="101" s="1"/>
  <c r="AK41" i="101" s="1"/>
  <c r="AL41" i="101" s="1"/>
  <c r="AM41" i="101" s="1"/>
  <c r="AN41" i="101" s="1"/>
  <c r="AO41" i="101" s="1"/>
  <c r="AP41" i="101" s="1"/>
  <c r="M56" i="63"/>
  <c r="R56" i="63" s="1"/>
  <c r="N56" i="63" s="1"/>
  <c r="O56" i="63" s="1"/>
  <c r="P56" i="63" s="1"/>
  <c r="Q56" i="63" s="1"/>
  <c r="AQ42" i="101"/>
  <c r="S42" i="101" s="1"/>
  <c r="T42" i="101" s="1"/>
  <c r="U42" i="101" s="1"/>
  <c r="V42" i="101" s="1"/>
  <c r="W42" i="101" s="1"/>
  <c r="X42" i="101" s="1"/>
  <c r="Y42" i="101" s="1"/>
  <c r="Z42" i="101" s="1"/>
  <c r="AA42" i="101" s="1"/>
  <c r="AB42" i="101" s="1"/>
  <c r="AC42" i="101" s="1"/>
  <c r="AD42" i="101" s="1"/>
  <c r="AE42" i="101" s="1"/>
  <c r="AF42" i="101" s="1"/>
  <c r="AG42" i="101" s="1"/>
  <c r="AH42" i="101" s="1"/>
  <c r="AI42" i="101" s="1"/>
  <c r="AJ42" i="101" s="1"/>
  <c r="AK42" i="101" s="1"/>
  <c r="AL42" i="101" s="1"/>
  <c r="AM42" i="101" s="1"/>
  <c r="AN42" i="101" s="1"/>
  <c r="AO42" i="101" s="1"/>
  <c r="AP42" i="101" s="1"/>
  <c r="N33" i="101"/>
  <c r="O33" i="101" s="1"/>
  <c r="P33" i="101" s="1"/>
  <c r="Q33" i="101" s="1"/>
  <c r="N20" i="101"/>
  <c r="O20" i="101" s="1"/>
  <c r="P20" i="101" s="1"/>
  <c r="Q20" i="101" s="1"/>
  <c r="N11" i="101"/>
  <c r="O11" i="101" s="1"/>
  <c r="P11" i="101" s="1"/>
  <c r="Q11" i="101" s="1"/>
  <c r="N17" i="101"/>
  <c r="O17" i="101" s="1"/>
  <c r="P17" i="101" s="1"/>
  <c r="Q17" i="101" s="1"/>
  <c r="AQ39" i="101"/>
  <c r="S39" i="101" s="1"/>
  <c r="T39" i="101" s="1"/>
  <c r="U39" i="101" s="1"/>
  <c r="V39" i="101" s="1"/>
  <c r="W39" i="101" s="1"/>
  <c r="X39" i="101" s="1"/>
  <c r="Y39" i="101" s="1"/>
  <c r="Z39" i="101" s="1"/>
  <c r="AA39" i="101" s="1"/>
  <c r="AB39" i="101" s="1"/>
  <c r="AC39" i="101" s="1"/>
  <c r="AD39" i="101" s="1"/>
  <c r="AE39" i="101" s="1"/>
  <c r="AF39" i="101" s="1"/>
  <c r="AG39" i="101" s="1"/>
  <c r="AH39" i="101" s="1"/>
  <c r="AI39" i="101" s="1"/>
  <c r="AJ39" i="101" s="1"/>
  <c r="AK39" i="101" s="1"/>
  <c r="AL39" i="101" s="1"/>
  <c r="AM39" i="101" s="1"/>
  <c r="AN39" i="101" s="1"/>
  <c r="AO39" i="101" s="1"/>
  <c r="AP39" i="101" s="1"/>
  <c r="AQ14" i="101"/>
  <c r="S14" i="101" s="1"/>
  <c r="T14" i="101" s="1"/>
  <c r="U14" i="101" s="1"/>
  <c r="V14" i="101" s="1"/>
  <c r="W14" i="101" s="1"/>
  <c r="X14" i="101" s="1"/>
  <c r="Y14" i="101" s="1"/>
  <c r="Z14" i="101" s="1"/>
  <c r="AA14" i="101" s="1"/>
  <c r="AB14" i="101" s="1"/>
  <c r="AC14" i="101" s="1"/>
  <c r="AD14" i="101" s="1"/>
  <c r="AE14" i="101" s="1"/>
  <c r="AF14" i="101" s="1"/>
  <c r="AG14" i="101" s="1"/>
  <c r="AH14" i="101" s="1"/>
  <c r="AI14" i="101" s="1"/>
  <c r="AJ14" i="101" s="1"/>
  <c r="AK14" i="101" s="1"/>
  <c r="AL14" i="101" s="1"/>
  <c r="AM14" i="101" s="1"/>
  <c r="AN14" i="101" s="1"/>
  <c r="AO14" i="101" s="1"/>
  <c r="AP14" i="101" s="1"/>
  <c r="N41" i="101"/>
  <c r="O41" i="101" s="1"/>
  <c r="P41" i="101" s="1"/>
  <c r="Q41" i="101" s="1"/>
  <c r="AQ12" i="101"/>
  <c r="S12" i="101" s="1"/>
  <c r="T12" i="101" s="1"/>
  <c r="U12" i="101" s="1"/>
  <c r="V12" i="101" s="1"/>
  <c r="W12" i="101" s="1"/>
  <c r="X12" i="101" s="1"/>
  <c r="Y12" i="101" s="1"/>
  <c r="Z12" i="101" s="1"/>
  <c r="AA12" i="101" s="1"/>
  <c r="AB12" i="101" s="1"/>
  <c r="AC12" i="101" s="1"/>
  <c r="AD12" i="101" s="1"/>
  <c r="AE12" i="101" s="1"/>
  <c r="AF12" i="101" s="1"/>
  <c r="AG12" i="101" s="1"/>
  <c r="AH12" i="101" s="1"/>
  <c r="AI12" i="101" s="1"/>
  <c r="AJ12" i="101" s="1"/>
  <c r="AK12" i="101" s="1"/>
  <c r="AL12" i="101" s="1"/>
  <c r="AM12" i="101" s="1"/>
  <c r="AN12" i="101" s="1"/>
  <c r="AO12" i="101" s="1"/>
  <c r="AP12" i="101" s="1"/>
  <c r="N42" i="101"/>
  <c r="O42" i="101" s="1"/>
  <c r="P42" i="101" s="1"/>
  <c r="Q42" i="101" s="1"/>
  <c r="AQ15" i="101"/>
  <c r="S15" i="101" s="1"/>
  <c r="T15" i="101" s="1"/>
  <c r="U15" i="101" s="1"/>
  <c r="V15" i="101" s="1"/>
  <c r="W15" i="101" s="1"/>
  <c r="X15" i="101" s="1"/>
  <c r="Y15" i="101" s="1"/>
  <c r="Z15" i="101" s="1"/>
  <c r="AA15" i="101" s="1"/>
  <c r="AB15" i="101" s="1"/>
  <c r="AC15" i="101" s="1"/>
  <c r="AD15" i="101" s="1"/>
  <c r="AE15" i="101" s="1"/>
  <c r="AF15" i="101" s="1"/>
  <c r="AG15" i="101" s="1"/>
  <c r="AH15" i="101" s="1"/>
  <c r="AI15" i="101" s="1"/>
  <c r="AJ15" i="101" s="1"/>
  <c r="AK15" i="101" s="1"/>
  <c r="AL15" i="101" s="1"/>
  <c r="AM15" i="101" s="1"/>
  <c r="AN15" i="101" s="1"/>
  <c r="AO15" i="101" s="1"/>
  <c r="AP15" i="101" s="1"/>
  <c r="AQ27" i="101"/>
  <c r="S27" i="101" s="1"/>
  <c r="T27" i="101" s="1"/>
  <c r="U27" i="101" s="1"/>
  <c r="V27" i="101" s="1"/>
  <c r="W27" i="101" s="1"/>
  <c r="X27" i="101" s="1"/>
  <c r="Y27" i="101" s="1"/>
  <c r="Z27" i="101" s="1"/>
  <c r="AA27" i="101" s="1"/>
  <c r="AB27" i="101" s="1"/>
  <c r="AC27" i="101" s="1"/>
  <c r="AD27" i="101" s="1"/>
  <c r="AE27" i="101" s="1"/>
  <c r="AF27" i="101" s="1"/>
  <c r="AG27" i="101" s="1"/>
  <c r="AH27" i="101" s="1"/>
  <c r="AI27" i="101" s="1"/>
  <c r="AJ27" i="101" s="1"/>
  <c r="AK27" i="101" s="1"/>
  <c r="AL27" i="101" s="1"/>
  <c r="AM27" i="101" s="1"/>
  <c r="AN27" i="101" s="1"/>
  <c r="AO27" i="101" s="1"/>
  <c r="AP27" i="101" s="1"/>
  <c r="N39" i="101"/>
  <c r="O39" i="101" s="1"/>
  <c r="P39" i="101" s="1"/>
  <c r="Q39" i="101" s="1"/>
  <c r="N12" i="101"/>
  <c r="O12" i="101" s="1"/>
  <c r="P12" i="101" s="1"/>
  <c r="Q12" i="101" s="1"/>
  <c r="AQ19" i="101"/>
  <c r="S19" i="101" s="1"/>
  <c r="T19" i="101" s="1"/>
  <c r="U19" i="101" s="1"/>
  <c r="V19" i="101" s="1"/>
  <c r="W19" i="101" s="1"/>
  <c r="X19" i="101" s="1"/>
  <c r="Y19" i="101" s="1"/>
  <c r="Z19" i="101" s="1"/>
  <c r="AA19" i="101" s="1"/>
  <c r="AB19" i="101" s="1"/>
  <c r="AC19" i="101" s="1"/>
  <c r="AD19" i="101" s="1"/>
  <c r="AE19" i="101" s="1"/>
  <c r="AF19" i="101" s="1"/>
  <c r="AG19" i="101" s="1"/>
  <c r="AH19" i="101" s="1"/>
  <c r="AI19" i="101" s="1"/>
  <c r="AJ19" i="101" s="1"/>
  <c r="AK19" i="101" s="1"/>
  <c r="AL19" i="101" s="1"/>
  <c r="AM19" i="101" s="1"/>
  <c r="AN19" i="101" s="1"/>
  <c r="AO19" i="101" s="1"/>
  <c r="AP19" i="101" s="1"/>
  <c r="AQ43" i="101"/>
  <c r="S43" i="101" s="1"/>
  <c r="T43" i="101" s="1"/>
  <c r="U43" i="101" s="1"/>
  <c r="V43" i="101" s="1"/>
  <c r="W43" i="101" s="1"/>
  <c r="X43" i="101" s="1"/>
  <c r="Y43" i="101" s="1"/>
  <c r="Z43" i="101" s="1"/>
  <c r="AA43" i="101" s="1"/>
  <c r="AB43" i="101" s="1"/>
  <c r="AC43" i="101" s="1"/>
  <c r="AD43" i="101" s="1"/>
  <c r="AE43" i="101" s="1"/>
  <c r="AF43" i="101" s="1"/>
  <c r="AG43" i="101" s="1"/>
  <c r="AH43" i="101" s="1"/>
  <c r="AI43" i="101" s="1"/>
  <c r="AJ43" i="101" s="1"/>
  <c r="AK43" i="101" s="1"/>
  <c r="AL43" i="101" s="1"/>
  <c r="AM43" i="101" s="1"/>
  <c r="AN43" i="101" s="1"/>
  <c r="AO43" i="101" s="1"/>
  <c r="AP43" i="101" s="1"/>
  <c r="AQ37" i="101"/>
  <c r="S37" i="101" s="1"/>
  <c r="T37" i="101" s="1"/>
  <c r="U37" i="101" s="1"/>
  <c r="V37" i="101" s="1"/>
  <c r="W37" i="101" s="1"/>
  <c r="X37" i="101" s="1"/>
  <c r="Y37" i="101" s="1"/>
  <c r="Z37" i="101" s="1"/>
  <c r="AA37" i="101" s="1"/>
  <c r="AB37" i="101" s="1"/>
  <c r="AC37" i="101" s="1"/>
  <c r="AD37" i="101" s="1"/>
  <c r="AE37" i="101" s="1"/>
  <c r="AF37" i="101" s="1"/>
  <c r="AG37" i="101" s="1"/>
  <c r="AH37" i="101" s="1"/>
  <c r="AI37" i="101" s="1"/>
  <c r="AJ37" i="101" s="1"/>
  <c r="AK37" i="101" s="1"/>
  <c r="AL37" i="101" s="1"/>
  <c r="AM37" i="101" s="1"/>
  <c r="AN37" i="101" s="1"/>
  <c r="AO37" i="101" s="1"/>
  <c r="AP37" i="101" s="1"/>
  <c r="AQ36" i="101"/>
  <c r="S36" i="101" s="1"/>
  <c r="T36" i="101" s="1"/>
  <c r="U36" i="101" s="1"/>
  <c r="V36" i="101" s="1"/>
  <c r="W36" i="101" s="1"/>
  <c r="X36" i="101" s="1"/>
  <c r="Y36" i="101" s="1"/>
  <c r="Z36" i="101" s="1"/>
  <c r="AA36" i="101" s="1"/>
  <c r="AB36" i="101" s="1"/>
  <c r="AC36" i="101" s="1"/>
  <c r="AD36" i="101" s="1"/>
  <c r="AE36" i="101" s="1"/>
  <c r="AF36" i="101" s="1"/>
  <c r="AG36" i="101" s="1"/>
  <c r="AH36" i="101" s="1"/>
  <c r="AI36" i="101" s="1"/>
  <c r="AJ36" i="101" s="1"/>
  <c r="AK36" i="101" s="1"/>
  <c r="AL36" i="101" s="1"/>
  <c r="AM36" i="101" s="1"/>
  <c r="AN36" i="101" s="1"/>
  <c r="AO36" i="101" s="1"/>
  <c r="AP36" i="101" s="1"/>
  <c r="AQ18" i="101"/>
  <c r="S18" i="101" s="1"/>
  <c r="T18" i="101" s="1"/>
  <c r="U18" i="101" s="1"/>
  <c r="V18" i="101" s="1"/>
  <c r="W18" i="101" s="1"/>
  <c r="X18" i="101" s="1"/>
  <c r="Y18" i="101" s="1"/>
  <c r="Z18" i="101" s="1"/>
  <c r="AA18" i="101" s="1"/>
  <c r="AB18" i="101" s="1"/>
  <c r="AC18" i="101" s="1"/>
  <c r="AD18" i="101" s="1"/>
  <c r="AE18" i="101" s="1"/>
  <c r="AF18" i="101" s="1"/>
  <c r="AG18" i="101" s="1"/>
  <c r="AH18" i="101" s="1"/>
  <c r="AI18" i="101" s="1"/>
  <c r="AJ18" i="101" s="1"/>
  <c r="AK18" i="101" s="1"/>
  <c r="AL18" i="101" s="1"/>
  <c r="AM18" i="101" s="1"/>
  <c r="AN18" i="101" s="1"/>
  <c r="AO18" i="101" s="1"/>
  <c r="AP18" i="101" s="1"/>
  <c r="AQ29" i="101"/>
  <c r="S29" i="101" s="1"/>
  <c r="T29" i="101" s="1"/>
  <c r="U29" i="101" s="1"/>
  <c r="V29" i="101" s="1"/>
  <c r="W29" i="101" s="1"/>
  <c r="X29" i="101" s="1"/>
  <c r="Y29" i="101" s="1"/>
  <c r="Z29" i="101" s="1"/>
  <c r="AA29" i="101" s="1"/>
  <c r="AB29" i="101" s="1"/>
  <c r="AC29" i="101" s="1"/>
  <c r="AD29" i="101" s="1"/>
  <c r="AE29" i="101" s="1"/>
  <c r="AF29" i="101" s="1"/>
  <c r="AG29" i="101" s="1"/>
  <c r="AH29" i="101" s="1"/>
  <c r="AI29" i="101" s="1"/>
  <c r="AJ29" i="101" s="1"/>
  <c r="AK29" i="101" s="1"/>
  <c r="AL29" i="101" s="1"/>
  <c r="AM29" i="101" s="1"/>
  <c r="AN29" i="101" s="1"/>
  <c r="AO29" i="101" s="1"/>
  <c r="AP29" i="101" s="1"/>
  <c r="N19" i="101"/>
  <c r="O19" i="101" s="1"/>
  <c r="P19" i="101" s="1"/>
  <c r="Q19" i="101" s="1"/>
  <c r="N43" i="101"/>
  <c r="O43" i="101" s="1"/>
  <c r="P43" i="101" s="1"/>
  <c r="Q43" i="101" s="1"/>
  <c r="N30" i="101"/>
  <c r="O30" i="101" s="1"/>
  <c r="P30" i="101" s="1"/>
  <c r="Q30" i="101" s="1"/>
  <c r="AQ34" i="101"/>
  <c r="S34" i="101" s="1"/>
  <c r="T34" i="101" s="1"/>
  <c r="U34" i="101" s="1"/>
  <c r="V34" i="101" s="1"/>
  <c r="W34" i="101" s="1"/>
  <c r="X34" i="101" s="1"/>
  <c r="Y34" i="101" s="1"/>
  <c r="Z34" i="101" s="1"/>
  <c r="AA34" i="101" s="1"/>
  <c r="AB34" i="101" s="1"/>
  <c r="AC34" i="101" s="1"/>
  <c r="AD34" i="101" s="1"/>
  <c r="AE34" i="101" s="1"/>
  <c r="AF34" i="101" s="1"/>
  <c r="AG34" i="101" s="1"/>
  <c r="AH34" i="101" s="1"/>
  <c r="AI34" i="101" s="1"/>
  <c r="AJ34" i="101" s="1"/>
  <c r="AK34" i="101" s="1"/>
  <c r="AL34" i="101" s="1"/>
  <c r="AM34" i="101" s="1"/>
  <c r="AN34" i="101" s="1"/>
  <c r="AO34" i="101" s="1"/>
  <c r="AP34" i="101" s="1"/>
  <c r="N22" i="101"/>
  <c r="O22" i="101" s="1"/>
  <c r="P22" i="101" s="1"/>
  <c r="Q22" i="101" s="1"/>
  <c r="N36" i="101"/>
  <c r="O36" i="101" s="1"/>
  <c r="P36" i="101" s="1"/>
  <c r="Q36" i="101" s="1"/>
  <c r="AQ38" i="101"/>
  <c r="S38" i="101" s="1"/>
  <c r="T38" i="101" s="1"/>
  <c r="U38" i="101" s="1"/>
  <c r="V38" i="101" s="1"/>
  <c r="W38" i="101" s="1"/>
  <c r="X38" i="101" s="1"/>
  <c r="Y38" i="101" s="1"/>
  <c r="Z38" i="101" s="1"/>
  <c r="AA38" i="101" s="1"/>
  <c r="AB38" i="101" s="1"/>
  <c r="AC38" i="101" s="1"/>
  <c r="AD38" i="101" s="1"/>
  <c r="AE38" i="101" s="1"/>
  <c r="AF38" i="101" s="1"/>
  <c r="AG38" i="101" s="1"/>
  <c r="AH38" i="101" s="1"/>
  <c r="AI38" i="101" s="1"/>
  <c r="AJ38" i="101" s="1"/>
  <c r="AK38" i="101" s="1"/>
  <c r="AL38" i="101" s="1"/>
  <c r="AM38" i="101" s="1"/>
  <c r="AN38" i="101" s="1"/>
  <c r="AO38" i="101" s="1"/>
  <c r="AP38" i="101" s="1"/>
  <c r="AQ28" i="101"/>
  <c r="S28" i="101" s="1"/>
  <c r="T28" i="101" s="1"/>
  <c r="U28" i="101" s="1"/>
  <c r="V28" i="101" s="1"/>
  <c r="W28" i="101" s="1"/>
  <c r="X28" i="101" s="1"/>
  <c r="Y28" i="101" s="1"/>
  <c r="Z28" i="101" s="1"/>
  <c r="AA28" i="101" s="1"/>
  <c r="AB28" i="101" s="1"/>
  <c r="AC28" i="101" s="1"/>
  <c r="AD28" i="101" s="1"/>
  <c r="AE28" i="101" s="1"/>
  <c r="AF28" i="101" s="1"/>
  <c r="AG28" i="101" s="1"/>
  <c r="AH28" i="101" s="1"/>
  <c r="AI28" i="101" s="1"/>
  <c r="AJ28" i="101" s="1"/>
  <c r="AK28" i="101" s="1"/>
  <c r="AL28" i="101" s="1"/>
  <c r="AM28" i="101" s="1"/>
  <c r="AN28" i="101" s="1"/>
  <c r="AO28" i="101" s="1"/>
  <c r="AP28" i="101" s="1"/>
  <c r="N18" i="101"/>
  <c r="O18" i="101" s="1"/>
  <c r="P18" i="101" s="1"/>
  <c r="Q18" i="101" s="1"/>
  <c r="AQ9" i="101"/>
  <c r="S9" i="101" s="1"/>
  <c r="T9" i="101" s="1"/>
  <c r="U9" i="101" s="1"/>
  <c r="V9" i="101" s="1"/>
  <c r="W9" i="101" s="1"/>
  <c r="X9" i="101" s="1"/>
  <c r="Y9" i="101" s="1"/>
  <c r="Z9" i="101" s="1"/>
  <c r="AA9" i="101" s="1"/>
  <c r="AB9" i="101" s="1"/>
  <c r="AC9" i="101" s="1"/>
  <c r="AD9" i="101" s="1"/>
  <c r="AE9" i="101" s="1"/>
  <c r="AF9" i="101" s="1"/>
  <c r="AG9" i="101" s="1"/>
  <c r="AH9" i="101" s="1"/>
  <c r="AI9" i="101" s="1"/>
  <c r="AJ9" i="101" s="1"/>
  <c r="AK9" i="101" s="1"/>
  <c r="AL9" i="101" s="1"/>
  <c r="AM9" i="101" s="1"/>
  <c r="AN9" i="101" s="1"/>
  <c r="AO9" i="101" s="1"/>
  <c r="AP9" i="101" s="1"/>
  <c r="AQ32" i="101"/>
  <c r="S32" i="101" s="1"/>
  <c r="T32" i="101" s="1"/>
  <c r="U32" i="101" s="1"/>
  <c r="V32" i="101" s="1"/>
  <c r="W32" i="101" s="1"/>
  <c r="X32" i="101" s="1"/>
  <c r="Y32" i="101" s="1"/>
  <c r="Z32" i="101" s="1"/>
  <c r="AA32" i="101" s="1"/>
  <c r="AB32" i="101" s="1"/>
  <c r="AC32" i="101" s="1"/>
  <c r="AD32" i="101" s="1"/>
  <c r="AE32" i="101" s="1"/>
  <c r="AF32" i="101" s="1"/>
  <c r="AG32" i="101" s="1"/>
  <c r="AH32" i="101" s="1"/>
  <c r="AI32" i="101" s="1"/>
  <c r="AJ32" i="101" s="1"/>
  <c r="AK32" i="101" s="1"/>
  <c r="AL32" i="101" s="1"/>
  <c r="AM32" i="101" s="1"/>
  <c r="AN32" i="101" s="1"/>
  <c r="AO32" i="101" s="1"/>
  <c r="AP32" i="101" s="1"/>
  <c r="AQ8" i="101"/>
  <c r="S8" i="101" s="1"/>
  <c r="T8" i="101" s="1"/>
  <c r="U8" i="101" s="1"/>
  <c r="V8" i="101" s="1"/>
  <c r="W8" i="101" s="1"/>
  <c r="X8" i="101" s="1"/>
  <c r="Y8" i="101" s="1"/>
  <c r="Z8" i="101" s="1"/>
  <c r="AA8" i="101" s="1"/>
  <c r="AB8" i="101" s="1"/>
  <c r="AC8" i="101" s="1"/>
  <c r="AD8" i="101" s="1"/>
  <c r="AE8" i="101" s="1"/>
  <c r="AF8" i="101" s="1"/>
  <c r="AG8" i="101" s="1"/>
  <c r="AH8" i="101" s="1"/>
  <c r="AI8" i="101" s="1"/>
  <c r="AJ8" i="101" s="1"/>
  <c r="AK8" i="101" s="1"/>
  <c r="AL8" i="101" s="1"/>
  <c r="AM8" i="101" s="1"/>
  <c r="AN8" i="101" s="1"/>
  <c r="AO8" i="101" s="1"/>
  <c r="AP8" i="101" s="1"/>
  <c r="D3" i="59"/>
  <c r="D3" i="81" s="1"/>
  <c r="D51" i="81" s="1"/>
  <c r="D3" i="22" s="1"/>
  <c r="D3" i="93" s="1"/>
  <c r="M24" i="59"/>
  <c r="M24" i="81" s="1"/>
  <c r="H37" i="59"/>
  <c r="H37" i="78" s="1"/>
  <c r="M72" i="74"/>
  <c r="M24" i="26" s="1"/>
  <c r="M24" i="91" s="1"/>
  <c r="M42" i="59"/>
  <c r="M42" i="77" s="1"/>
  <c r="M72" i="77" s="1"/>
  <c r="M24" i="25" s="1"/>
  <c r="M24" i="88" s="1"/>
  <c r="H69" i="74"/>
  <c r="H21" i="26" s="1"/>
  <c r="H21" i="91" s="1"/>
  <c r="H33" i="59"/>
  <c r="H33" i="76" s="1"/>
  <c r="H69" i="76" s="1"/>
  <c r="H21" i="31" s="1"/>
  <c r="H21" i="87" s="1"/>
  <c r="H25" i="59"/>
  <c r="H25" i="77" s="1"/>
  <c r="R74" i="74"/>
  <c r="R26" i="26" s="1"/>
  <c r="R26" i="91" s="1"/>
  <c r="R44" i="59"/>
  <c r="R44" i="76" s="1"/>
  <c r="R74" i="76" s="1"/>
  <c r="R26" i="31" s="1"/>
  <c r="R26" i="87" s="1"/>
  <c r="H52" i="74"/>
  <c r="H4" i="26" s="1"/>
  <c r="H4" i="91" s="1"/>
  <c r="H4" i="59"/>
  <c r="H4" i="81" s="1"/>
  <c r="H52" i="81" s="1"/>
  <c r="H4" i="22" s="1"/>
  <c r="H4" i="93" s="1"/>
  <c r="D5" i="59"/>
  <c r="D5" i="75" s="1"/>
  <c r="D26" i="59"/>
  <c r="D26" i="78" s="1"/>
  <c r="D60" i="78" s="1"/>
  <c r="D12" i="28" s="1"/>
  <c r="D12" i="89" s="1"/>
  <c r="C61" i="74"/>
  <c r="C13" i="26" s="1"/>
  <c r="C13" i="91" s="1"/>
  <c r="C32" i="59"/>
  <c r="C61" i="59" s="1"/>
  <c r="C13" i="23" s="1"/>
  <c r="C13" i="84" s="1"/>
  <c r="M20" i="59"/>
  <c r="M20" i="75" s="1"/>
  <c r="C54" i="74"/>
  <c r="C6" i="26" s="1"/>
  <c r="C6" i="91" s="1"/>
  <c r="C11" i="59"/>
  <c r="C11" i="81" s="1"/>
  <c r="H61" i="74"/>
  <c r="H13" i="26" s="1"/>
  <c r="H13" i="91" s="1"/>
  <c r="H32" i="59"/>
  <c r="H32" i="77" s="1"/>
  <c r="H61" i="77" s="1"/>
  <c r="H13" i="25" s="1"/>
  <c r="H13" i="88" s="1"/>
  <c r="C56" i="74"/>
  <c r="C8" i="26" s="1"/>
  <c r="C8" i="91" s="1"/>
  <c r="C18" i="59"/>
  <c r="C56" i="59" s="1"/>
  <c r="C8" i="23" s="1"/>
  <c r="H63" i="74"/>
  <c r="H15" i="26" s="1"/>
  <c r="H15" i="91" s="1"/>
  <c r="H28" i="59"/>
  <c r="H28" i="80" s="1"/>
  <c r="H63" i="80" s="1"/>
  <c r="H15" i="27" s="1"/>
  <c r="H15" i="92" s="1"/>
  <c r="M16" i="59"/>
  <c r="M16" i="78" s="1"/>
  <c r="H38" i="59"/>
  <c r="H38" i="75" s="1"/>
  <c r="D34" i="59"/>
  <c r="D34" i="75" s="1"/>
  <c r="D70" i="75" s="1"/>
  <c r="D22" i="30" s="1"/>
  <c r="D22" i="86" s="1"/>
  <c r="F74" i="74"/>
  <c r="F26" i="26" s="1"/>
  <c r="F26" i="91" s="1"/>
  <c r="F44" i="59"/>
  <c r="F44" i="78" s="1"/>
  <c r="F74" i="78" s="1"/>
  <c r="F26" i="28" s="1"/>
  <c r="F26" i="89" s="1"/>
  <c r="M7" i="59"/>
  <c r="M7" i="77" s="1"/>
  <c r="H73" i="74"/>
  <c r="H25" i="26" s="1"/>
  <c r="H25" i="91" s="1"/>
  <c r="H43" i="59"/>
  <c r="H43" i="80" s="1"/>
  <c r="H73" i="80" s="1"/>
  <c r="H25" i="27" s="1"/>
  <c r="H25" i="92" s="1"/>
  <c r="H65" i="74"/>
  <c r="H17" i="26" s="1"/>
  <c r="H17" i="91" s="1"/>
  <c r="H30" i="59"/>
  <c r="H65" i="59" s="1"/>
  <c r="H17" i="23" s="1"/>
  <c r="D43" i="59"/>
  <c r="D43" i="80" s="1"/>
  <c r="H42" i="59"/>
  <c r="H42" i="76" s="1"/>
  <c r="H72" i="76" s="1"/>
  <c r="H24" i="31" s="1"/>
  <c r="H24" i="87" s="1"/>
  <c r="M40" i="59"/>
  <c r="M40" i="81" s="1"/>
  <c r="C57" i="74"/>
  <c r="C9" i="26" s="1"/>
  <c r="C9" i="91" s="1"/>
  <c r="C19" i="59"/>
  <c r="C57" i="59" s="1"/>
  <c r="C9" i="23" s="1"/>
  <c r="J74" i="74"/>
  <c r="J26" i="26" s="1"/>
  <c r="J26" i="91" s="1"/>
  <c r="J44" i="59"/>
  <c r="J74" i="59" s="1"/>
  <c r="J26" i="23" s="1"/>
  <c r="M60" i="74"/>
  <c r="M12" i="26" s="1"/>
  <c r="M12" i="91" s="1"/>
  <c r="M26" i="59"/>
  <c r="M26" i="78" s="1"/>
  <c r="M60" i="78" s="1"/>
  <c r="M12" i="28" s="1"/>
  <c r="M12" i="89" s="1"/>
  <c r="M10" i="59"/>
  <c r="M10" i="79" s="1"/>
  <c r="D4" i="74"/>
  <c r="H23" i="74"/>
  <c r="M73" i="63"/>
  <c r="M23" i="74" s="1"/>
  <c r="M23" i="59" s="1"/>
  <c r="I83" i="73"/>
  <c r="E83" i="73"/>
  <c r="E62" i="73"/>
  <c r="U22" i="73"/>
  <c r="S58" i="73" s="1"/>
  <c r="D20" i="74"/>
  <c r="D10" i="74"/>
  <c r="D40" i="74"/>
  <c r="H15" i="74"/>
  <c r="M8" i="74"/>
  <c r="E38" i="74"/>
  <c r="D42" i="74"/>
  <c r="D16" i="74"/>
  <c r="E3" i="74"/>
  <c r="D7" i="74"/>
  <c r="M21" i="74"/>
  <c r="D32" i="74"/>
  <c r="I82" i="63"/>
  <c r="J82" i="63" s="1"/>
  <c r="K82" i="63" s="1"/>
  <c r="L82" i="63" s="1"/>
  <c r="AQ79" i="73"/>
  <c r="U47" i="72"/>
  <c r="U47" i="73" s="1"/>
  <c r="S95" i="73" s="1"/>
  <c r="U38" i="72"/>
  <c r="U38" i="73" s="1"/>
  <c r="U50" i="72"/>
  <c r="V50" i="72" s="1"/>
  <c r="R60" i="73"/>
  <c r="U31" i="72"/>
  <c r="V31" i="72" s="1"/>
  <c r="U32" i="72"/>
  <c r="V32" i="72" s="1"/>
  <c r="E79" i="73"/>
  <c r="U16" i="72"/>
  <c r="U16" i="73" s="1"/>
  <c r="M85" i="73"/>
  <c r="AQ44" i="74"/>
  <c r="D78" i="73"/>
  <c r="U17" i="72"/>
  <c r="V17" i="72" s="1"/>
  <c r="AQ83" i="73"/>
  <c r="AQ62" i="73"/>
  <c r="M78" i="73"/>
  <c r="R62" i="73"/>
  <c r="I60" i="73"/>
  <c r="U42" i="72"/>
  <c r="U42" i="73" s="1"/>
  <c r="AQ60" i="73"/>
  <c r="I79" i="73"/>
  <c r="R50" i="74"/>
  <c r="R2" i="26" s="1"/>
  <c r="R2" i="91" s="1"/>
  <c r="R50" i="59"/>
  <c r="R2" i="23" s="1"/>
  <c r="U7" i="72"/>
  <c r="U7" i="73" s="1"/>
  <c r="U4" i="72"/>
  <c r="U4" i="73" s="1"/>
  <c r="I26" i="74"/>
  <c r="H68" i="74"/>
  <c r="H20" i="26" s="1"/>
  <c r="H20" i="91" s="1"/>
  <c r="U35" i="72"/>
  <c r="U35" i="73" s="1"/>
  <c r="U25" i="72"/>
  <c r="U25" i="73" s="1"/>
  <c r="S66" i="73" s="1"/>
  <c r="H72" i="74"/>
  <c r="H24" i="26" s="1"/>
  <c r="H24" i="91" s="1"/>
  <c r="U48" i="72"/>
  <c r="U48" i="73" s="1"/>
  <c r="S96" i="73" s="1"/>
  <c r="U34" i="72"/>
  <c r="U34" i="73" s="1"/>
  <c r="S76" i="73" s="1"/>
  <c r="H36" i="74"/>
  <c r="U24" i="72"/>
  <c r="U24" i="73" s="1"/>
  <c r="S65" i="73" s="1"/>
  <c r="H71" i="74"/>
  <c r="H23" i="26" s="1"/>
  <c r="H23" i="91" s="1"/>
  <c r="H71" i="59"/>
  <c r="H23" i="23" s="1"/>
  <c r="P30" i="73"/>
  <c r="N71" i="73" s="1"/>
  <c r="Q30" i="72"/>
  <c r="Q44" i="72"/>
  <c r="P44" i="73"/>
  <c r="N92" i="73" s="1"/>
  <c r="Q19" i="72"/>
  <c r="P19" i="73"/>
  <c r="M70" i="74"/>
  <c r="M22" i="26" s="1"/>
  <c r="M22" i="91" s="1"/>
  <c r="M70" i="59"/>
  <c r="M22" i="23" s="1"/>
  <c r="M22" i="84" s="1"/>
  <c r="N90" i="63"/>
  <c r="O90" i="63" s="1"/>
  <c r="P90" i="63" s="1"/>
  <c r="Q90" i="63" s="1"/>
  <c r="AQ90" i="63"/>
  <c r="G18" i="73"/>
  <c r="E84" i="73" s="1"/>
  <c r="L47" i="73"/>
  <c r="J95" i="73" s="1"/>
  <c r="M47" i="72"/>
  <c r="L30" i="72"/>
  <c r="K30" i="73"/>
  <c r="I71" i="73" s="1"/>
  <c r="E4" i="74"/>
  <c r="D50" i="74"/>
  <c r="R34" i="72"/>
  <c r="Q34" i="73"/>
  <c r="O76" i="73" s="1"/>
  <c r="I21" i="74"/>
  <c r="J71" i="63"/>
  <c r="AS27" i="72"/>
  <c r="AS27" i="73" s="1"/>
  <c r="AQ68" i="73" s="1"/>
  <c r="T27" i="73"/>
  <c r="R68" i="73" s="1"/>
  <c r="I51" i="73"/>
  <c r="G99" i="73" s="1"/>
  <c r="H51" i="73"/>
  <c r="F99" i="73" s="1"/>
  <c r="D25" i="74"/>
  <c r="N15" i="72"/>
  <c r="N15" i="73" s="1"/>
  <c r="M15" i="73"/>
  <c r="K37" i="73"/>
  <c r="I81" i="73" s="1"/>
  <c r="L37" i="72"/>
  <c r="E32" i="74"/>
  <c r="H47" i="73"/>
  <c r="F95" i="73" s="1"/>
  <c r="I47" i="73"/>
  <c r="G95" i="73" s="1"/>
  <c r="I49" i="73"/>
  <c r="G97" i="73" s="1"/>
  <c r="H49" i="73"/>
  <c r="F97" i="73" s="1"/>
  <c r="M68" i="63"/>
  <c r="M18" i="74" s="1"/>
  <c r="I6" i="73"/>
  <c r="H6" i="73"/>
  <c r="H36" i="73"/>
  <c r="F80" i="73" s="1"/>
  <c r="I36" i="73"/>
  <c r="G80" i="73" s="1"/>
  <c r="H57" i="74"/>
  <c r="H9" i="26" s="1"/>
  <c r="H9" i="91" s="1"/>
  <c r="J52" i="63"/>
  <c r="I2" i="74"/>
  <c r="E8" i="74"/>
  <c r="Q31" i="72"/>
  <c r="P31" i="73"/>
  <c r="N72" i="73" s="1"/>
  <c r="M12" i="72"/>
  <c r="L12" i="73"/>
  <c r="C71" i="74"/>
  <c r="C23" i="26" s="1"/>
  <c r="C23" i="91" s="1"/>
  <c r="E20" i="74"/>
  <c r="E20" i="59" s="1"/>
  <c r="D51" i="74"/>
  <c r="D3" i="26" s="1"/>
  <c r="D3" i="91" s="1"/>
  <c r="C55" i="74"/>
  <c r="C7" i="26" s="1"/>
  <c r="C7" i="91" s="1"/>
  <c r="H8" i="73"/>
  <c r="F63" i="73" s="1"/>
  <c r="I8" i="73"/>
  <c r="G63" i="73" s="1"/>
  <c r="C73" i="59"/>
  <c r="C25" i="23" s="1"/>
  <c r="R3" i="72"/>
  <c r="Q3" i="73"/>
  <c r="G30" i="73"/>
  <c r="E71" i="73" s="1"/>
  <c r="M23" i="72"/>
  <c r="L23" i="73"/>
  <c r="J64" i="73" s="1"/>
  <c r="M6" i="72"/>
  <c r="L6" i="73"/>
  <c r="J62" i="73" s="1"/>
  <c r="I87" i="63"/>
  <c r="J87" i="63" s="1"/>
  <c r="K87" i="63" s="1"/>
  <c r="L87" i="63" s="1"/>
  <c r="R87" i="63"/>
  <c r="N87" i="63" s="1"/>
  <c r="O87" i="63" s="1"/>
  <c r="P87" i="63" s="1"/>
  <c r="Q87" i="63" s="1"/>
  <c r="H13" i="74"/>
  <c r="I41" i="73"/>
  <c r="G88" i="73" s="1"/>
  <c r="H41" i="73"/>
  <c r="F88" i="73" s="1"/>
  <c r="K11" i="73"/>
  <c r="L11" i="72"/>
  <c r="G44" i="73"/>
  <c r="E92" i="73" s="1"/>
  <c r="L18" i="72"/>
  <c r="K18" i="73"/>
  <c r="I84" i="73" s="1"/>
  <c r="P20" i="72"/>
  <c r="T20" i="73"/>
  <c r="AS20" i="72"/>
  <c r="AS20" i="73" s="1"/>
  <c r="P21" i="72"/>
  <c r="T21" i="73"/>
  <c r="R89" i="73" s="1"/>
  <c r="AS21" i="72"/>
  <c r="U36" i="72"/>
  <c r="G9" i="73"/>
  <c r="E75" i="73" s="1"/>
  <c r="D35" i="74"/>
  <c r="Q36" i="73"/>
  <c r="O80" i="73" s="1"/>
  <c r="R36" i="72"/>
  <c r="U15" i="72"/>
  <c r="U8" i="72"/>
  <c r="M42" i="72"/>
  <c r="L42" i="73"/>
  <c r="J90" i="73" s="1"/>
  <c r="P51" i="73"/>
  <c r="N99" i="73" s="1"/>
  <c r="Q51" i="72"/>
  <c r="E2" i="74"/>
  <c r="G39" i="73"/>
  <c r="E86" i="73" s="1"/>
  <c r="E24" i="74"/>
  <c r="P4" i="73"/>
  <c r="N60" i="73" s="1"/>
  <c r="Q4" i="72"/>
  <c r="R71" i="63"/>
  <c r="N71" i="63" s="1"/>
  <c r="O71" i="63" s="1"/>
  <c r="P71" i="63" s="1"/>
  <c r="Q71" i="63" s="1"/>
  <c r="P43" i="72"/>
  <c r="T43" i="73"/>
  <c r="R91" i="73" s="1"/>
  <c r="AS43" i="72"/>
  <c r="AS43" i="73" s="1"/>
  <c r="AQ91" i="73" s="1"/>
  <c r="M38" i="72"/>
  <c r="L38" i="73"/>
  <c r="J82" i="73" s="1"/>
  <c r="AQ5" i="74"/>
  <c r="H53" i="74"/>
  <c r="H5" i="26" s="1"/>
  <c r="H5" i="91" s="1"/>
  <c r="R24" i="72"/>
  <c r="Q24" i="73"/>
  <c r="O65" i="73" s="1"/>
  <c r="I23" i="73"/>
  <c r="G64" i="73" s="1"/>
  <c r="H23" i="73"/>
  <c r="F64" i="73" s="1"/>
  <c r="I17" i="74"/>
  <c r="I17" i="59" s="1"/>
  <c r="W22" i="72"/>
  <c r="V22" i="73"/>
  <c r="T58" i="73" s="1"/>
  <c r="P38" i="73"/>
  <c r="N82" i="73" s="1"/>
  <c r="Q38" i="72"/>
  <c r="M7" i="73"/>
  <c r="N7" i="72"/>
  <c r="N7" i="73" s="1"/>
  <c r="I17" i="73"/>
  <c r="H17" i="73"/>
  <c r="I7" i="73"/>
  <c r="H7" i="73"/>
  <c r="P32" i="73"/>
  <c r="N73" i="73" s="1"/>
  <c r="Q32" i="72"/>
  <c r="D21" i="74"/>
  <c r="M64" i="63"/>
  <c r="M14" i="74" s="1"/>
  <c r="I8" i="74"/>
  <c r="D36" i="74"/>
  <c r="P18" i="72"/>
  <c r="T18" i="73"/>
  <c r="R84" i="73" s="1"/>
  <c r="AS18" i="72"/>
  <c r="L51" i="73"/>
  <c r="J99" i="73" s="1"/>
  <c r="M51" i="72"/>
  <c r="M29" i="72"/>
  <c r="L29" i="73"/>
  <c r="J70" i="73" s="1"/>
  <c r="P40" i="72"/>
  <c r="AS40" i="72"/>
  <c r="AS40" i="73" s="1"/>
  <c r="AQ87" i="73" s="1"/>
  <c r="T40" i="73"/>
  <c r="R87" i="73" s="1"/>
  <c r="D15" i="74"/>
  <c r="P28" i="72"/>
  <c r="AS28" i="72"/>
  <c r="AS28" i="73" s="1"/>
  <c r="AQ69" i="73" s="1"/>
  <c r="T28" i="73"/>
  <c r="R69" i="73" s="1"/>
  <c r="E10" i="74"/>
  <c r="L13" i="73"/>
  <c r="M13" i="72"/>
  <c r="M49" i="72"/>
  <c r="L49" i="73"/>
  <c r="J97" i="73" s="1"/>
  <c r="I75" i="63"/>
  <c r="J75" i="63" s="1"/>
  <c r="K75" i="63" s="1"/>
  <c r="L75" i="63" s="1"/>
  <c r="R75" i="63"/>
  <c r="N75" i="63" s="1"/>
  <c r="O75" i="63" s="1"/>
  <c r="P75" i="63" s="1"/>
  <c r="Q75" i="63" s="1"/>
  <c r="L20" i="72"/>
  <c r="K20" i="73"/>
  <c r="P14" i="73"/>
  <c r="Q14" i="72"/>
  <c r="Q16" i="72"/>
  <c r="P16" i="73"/>
  <c r="P35" i="73"/>
  <c r="N77" i="73" s="1"/>
  <c r="Q35" i="72"/>
  <c r="G43" i="73"/>
  <c r="E91" i="73" s="1"/>
  <c r="K44" i="74"/>
  <c r="AQ76" i="63"/>
  <c r="S76" i="63" s="1"/>
  <c r="T76" i="63" s="1"/>
  <c r="U76" i="63" s="1"/>
  <c r="V76" i="63" s="1"/>
  <c r="W76" i="63" s="1"/>
  <c r="X76" i="63" s="1"/>
  <c r="Y76" i="63" s="1"/>
  <c r="Z76" i="63" s="1"/>
  <c r="AA76" i="63" s="1"/>
  <c r="AB76" i="63" s="1"/>
  <c r="AC76" i="63" s="1"/>
  <c r="AD76" i="63" s="1"/>
  <c r="AE76" i="63" s="1"/>
  <c r="AF76" i="63" s="1"/>
  <c r="AG76" i="63" s="1"/>
  <c r="AH76" i="63" s="1"/>
  <c r="AI76" i="63" s="1"/>
  <c r="AJ76" i="63" s="1"/>
  <c r="AK76" i="63" s="1"/>
  <c r="AL76" i="63" s="1"/>
  <c r="AM76" i="63" s="1"/>
  <c r="AN76" i="63" s="1"/>
  <c r="AO76" i="63" s="1"/>
  <c r="AP76" i="63" s="1"/>
  <c r="N76" i="63"/>
  <c r="O76" i="63" s="1"/>
  <c r="P76" i="63" s="1"/>
  <c r="Q76" i="63" s="1"/>
  <c r="H35" i="74"/>
  <c r="I20" i="73"/>
  <c r="H20" i="73"/>
  <c r="S22" i="72"/>
  <c r="S22" i="73" s="1"/>
  <c r="Q58" i="73" s="1"/>
  <c r="R22" i="73"/>
  <c r="P58" i="73" s="1"/>
  <c r="R53" i="63"/>
  <c r="N53" i="63" s="1"/>
  <c r="O53" i="63" s="1"/>
  <c r="P53" i="63" s="1"/>
  <c r="Q53" i="63" s="1"/>
  <c r="M32" i="72"/>
  <c r="L32" i="73"/>
  <c r="J73" i="73" s="1"/>
  <c r="G10" i="73"/>
  <c r="L17" i="73"/>
  <c r="M17" i="72"/>
  <c r="G28" i="73"/>
  <c r="E69" i="73" s="1"/>
  <c r="R42" i="72"/>
  <c r="Q42" i="73"/>
  <c r="O90" i="73" s="1"/>
  <c r="I63" i="63"/>
  <c r="J63" i="63" s="1"/>
  <c r="K63" i="63" s="1"/>
  <c r="L63" i="63" s="1"/>
  <c r="R63" i="63"/>
  <c r="M79" i="63"/>
  <c r="I79" i="63" s="1"/>
  <c r="M25" i="72"/>
  <c r="L25" i="73"/>
  <c r="J66" i="73" s="1"/>
  <c r="Q47" i="72"/>
  <c r="P47" i="73"/>
  <c r="N95" i="73" s="1"/>
  <c r="R23" i="72"/>
  <c r="Q23" i="73"/>
  <c r="O64" i="73" s="1"/>
  <c r="R42" i="74"/>
  <c r="L40" i="72"/>
  <c r="K40" i="73"/>
  <c r="I87" i="73" s="1"/>
  <c r="M36" i="72"/>
  <c r="L36" i="73"/>
  <c r="J80" i="73" s="1"/>
  <c r="M13" i="74"/>
  <c r="I25" i="73"/>
  <c r="G66" i="73" s="1"/>
  <c r="H25" i="73"/>
  <c r="F66" i="73" s="1"/>
  <c r="Q17" i="72"/>
  <c r="P17" i="73"/>
  <c r="V52" i="72"/>
  <c r="U52" i="73"/>
  <c r="S100" i="73" s="1"/>
  <c r="AQ54" i="63"/>
  <c r="M69" i="63"/>
  <c r="I69" i="63" s="1"/>
  <c r="K21" i="73"/>
  <c r="I89" i="73" s="1"/>
  <c r="L21" i="72"/>
  <c r="D39" i="74"/>
  <c r="T44" i="73"/>
  <c r="R92" i="73" s="1"/>
  <c r="AS44" i="72"/>
  <c r="AS44" i="73" s="1"/>
  <c r="AQ92" i="73" s="1"/>
  <c r="U49" i="72"/>
  <c r="U6" i="72"/>
  <c r="R7" i="74"/>
  <c r="G27" i="73"/>
  <c r="E68" i="73" s="1"/>
  <c r="D70" i="74"/>
  <c r="D22" i="26" s="1"/>
  <c r="D22" i="91" s="1"/>
  <c r="U5" i="72"/>
  <c r="I14" i="73"/>
  <c r="H14" i="73"/>
  <c r="E42" i="74"/>
  <c r="N82" i="63"/>
  <c r="O82" i="63" s="1"/>
  <c r="P82" i="63" s="1"/>
  <c r="Q82" i="63" s="1"/>
  <c r="AQ82" i="63"/>
  <c r="L43" i="72"/>
  <c r="K43" i="73"/>
  <c r="I91" i="73" s="1"/>
  <c r="U46" i="72"/>
  <c r="R58" i="63"/>
  <c r="N58" i="63" s="1"/>
  <c r="O58" i="63" s="1"/>
  <c r="P58" i="63" s="1"/>
  <c r="Q58" i="63" s="1"/>
  <c r="F9" i="74"/>
  <c r="U3" i="72"/>
  <c r="R25" i="72"/>
  <c r="Q25" i="73"/>
  <c r="O66" i="73" s="1"/>
  <c r="P29" i="72"/>
  <c r="AS29" i="72"/>
  <c r="AS29" i="73" s="1"/>
  <c r="AQ70" i="73" s="1"/>
  <c r="T29" i="73"/>
  <c r="R70" i="73" s="1"/>
  <c r="H31" i="73"/>
  <c r="F72" i="73" s="1"/>
  <c r="I31" i="73"/>
  <c r="G72" i="73" s="1"/>
  <c r="AQ57" i="63"/>
  <c r="AQ7" i="74" s="1"/>
  <c r="P10" i="72"/>
  <c r="T10" i="73"/>
  <c r="AS10" i="72"/>
  <c r="AS10" i="73" s="1"/>
  <c r="M83" i="63"/>
  <c r="L9" i="73"/>
  <c r="J75" i="73" s="1"/>
  <c r="M9" i="72"/>
  <c r="M27" i="72"/>
  <c r="L27" i="73"/>
  <c r="J68" i="73" s="1"/>
  <c r="I62" i="63"/>
  <c r="J62" i="63" s="1"/>
  <c r="K62" i="63" s="1"/>
  <c r="L62" i="63" s="1"/>
  <c r="R62" i="63"/>
  <c r="I16" i="73"/>
  <c r="H16" i="73"/>
  <c r="I89" i="63"/>
  <c r="J89" i="63" s="1"/>
  <c r="K89" i="63" s="1"/>
  <c r="L89" i="63" s="1"/>
  <c r="L28" i="72"/>
  <c r="K28" i="73"/>
  <c r="I69" i="73" s="1"/>
  <c r="U12" i="72"/>
  <c r="R40" i="74"/>
  <c r="M39" i="74"/>
  <c r="L44" i="72"/>
  <c r="K44" i="73"/>
  <c r="I92" i="73" s="1"/>
  <c r="U13" i="72"/>
  <c r="L5" i="73"/>
  <c r="J61" i="73" s="1"/>
  <c r="M5" i="72"/>
  <c r="Q15" i="72"/>
  <c r="P15" i="73"/>
  <c r="Q8" i="72"/>
  <c r="P8" i="73"/>
  <c r="N63" i="73" s="1"/>
  <c r="R5" i="74"/>
  <c r="M37" i="74"/>
  <c r="M37" i="59" s="1"/>
  <c r="M78" i="63"/>
  <c r="I78" i="63" s="1"/>
  <c r="J78" i="63" s="1"/>
  <c r="K78" i="63" s="1"/>
  <c r="L78" i="63" s="1"/>
  <c r="I50" i="73"/>
  <c r="G98" i="73" s="1"/>
  <c r="H50" i="73"/>
  <c r="F98" i="73" s="1"/>
  <c r="I16" i="74"/>
  <c r="P26" i="72"/>
  <c r="AS26" i="72"/>
  <c r="AS26" i="73" s="1"/>
  <c r="AQ67" i="73" s="1"/>
  <c r="T26" i="73"/>
  <c r="R67" i="73" s="1"/>
  <c r="G40" i="73"/>
  <c r="E87" i="73" s="1"/>
  <c r="D60" i="74"/>
  <c r="D12" i="26" s="1"/>
  <c r="D12" i="91" s="1"/>
  <c r="M80" i="63"/>
  <c r="E16" i="74"/>
  <c r="D8" i="74"/>
  <c r="I13" i="73"/>
  <c r="H13" i="73"/>
  <c r="I60" i="63"/>
  <c r="J60" i="63" s="1"/>
  <c r="K60" i="63" s="1"/>
  <c r="L60" i="63" s="1"/>
  <c r="R60" i="63"/>
  <c r="C69" i="74"/>
  <c r="C21" i="26" s="1"/>
  <c r="C21" i="91" s="1"/>
  <c r="M65" i="63"/>
  <c r="I65" i="63" s="1"/>
  <c r="J65" i="63" s="1"/>
  <c r="K65" i="63" s="1"/>
  <c r="L65" i="63" s="1"/>
  <c r="E7" i="74"/>
  <c r="G11" i="73"/>
  <c r="Q7" i="72"/>
  <c r="P7" i="73"/>
  <c r="P33" i="72"/>
  <c r="T33" i="73"/>
  <c r="R74" i="73" s="1"/>
  <c r="AS33" i="72"/>
  <c r="N89" i="63"/>
  <c r="O89" i="63" s="1"/>
  <c r="P89" i="63" s="1"/>
  <c r="Q89" i="63" s="1"/>
  <c r="AQ89" i="63"/>
  <c r="AQ39" i="74" s="1"/>
  <c r="M16" i="72"/>
  <c r="L16" i="73"/>
  <c r="F38" i="74"/>
  <c r="R93" i="63"/>
  <c r="N93" i="63" s="1"/>
  <c r="O93" i="63" s="1"/>
  <c r="P93" i="63" s="1"/>
  <c r="Q93" i="63" s="1"/>
  <c r="R88" i="63"/>
  <c r="N88" i="63" s="1"/>
  <c r="O88" i="63" s="1"/>
  <c r="P88" i="63" s="1"/>
  <c r="Q88" i="63" s="1"/>
  <c r="Q48" i="72"/>
  <c r="P48" i="73"/>
  <c r="N96" i="73" s="1"/>
  <c r="I7" i="74"/>
  <c r="C24" i="84"/>
  <c r="I74" i="63"/>
  <c r="J74" i="63" s="1"/>
  <c r="K74" i="63" s="1"/>
  <c r="L74" i="63" s="1"/>
  <c r="R74" i="63"/>
  <c r="N74" i="63" s="1"/>
  <c r="M85" i="63"/>
  <c r="I85" i="63" s="1"/>
  <c r="J85" i="63" s="1"/>
  <c r="K85" i="63" s="1"/>
  <c r="L85" i="63" s="1"/>
  <c r="P41" i="72"/>
  <c r="T41" i="73"/>
  <c r="R88" i="73" s="1"/>
  <c r="AS41" i="72"/>
  <c r="AS41" i="73" s="1"/>
  <c r="AQ88" i="73" s="1"/>
  <c r="D37" i="74"/>
  <c r="I33" i="73"/>
  <c r="G74" i="73" s="1"/>
  <c r="H33" i="73"/>
  <c r="F74" i="73" s="1"/>
  <c r="M24" i="72"/>
  <c r="L24" i="73"/>
  <c r="J65" i="73" s="1"/>
  <c r="E40" i="74"/>
  <c r="E34" i="74"/>
  <c r="G19" i="73"/>
  <c r="E85" i="73" s="1"/>
  <c r="M46" i="72"/>
  <c r="L46" i="73"/>
  <c r="J94" i="73" s="1"/>
  <c r="I70" i="63"/>
  <c r="R70" i="63"/>
  <c r="N70" i="63" s="1"/>
  <c r="O70" i="63" s="1"/>
  <c r="P70" i="63" s="1"/>
  <c r="Q70" i="63" s="1"/>
  <c r="AS19" i="72"/>
  <c r="AS19" i="73" s="1"/>
  <c r="T19" i="73"/>
  <c r="P45" i="72"/>
  <c r="AS45" i="72"/>
  <c r="AS45" i="73" s="1"/>
  <c r="AQ93" i="73" s="1"/>
  <c r="T45" i="73"/>
  <c r="R93" i="73" s="1"/>
  <c r="I21" i="73"/>
  <c r="G89" i="73" s="1"/>
  <c r="H21" i="73"/>
  <c r="F89" i="73" s="1"/>
  <c r="C63" i="74"/>
  <c r="C15" i="26" s="1"/>
  <c r="C15" i="91" s="1"/>
  <c r="M43" i="74"/>
  <c r="M31" i="72"/>
  <c r="L31" i="73"/>
  <c r="J72" i="73" s="1"/>
  <c r="D6" i="74"/>
  <c r="D6" i="59" s="1"/>
  <c r="L50" i="73"/>
  <c r="J98" i="73" s="1"/>
  <c r="M50" i="72"/>
  <c r="H12" i="74"/>
  <c r="L26" i="72"/>
  <c r="K26" i="73"/>
  <c r="I67" i="73" s="1"/>
  <c r="AQ66" i="63"/>
  <c r="S66" i="63" s="1"/>
  <c r="T66" i="63" s="1"/>
  <c r="U66" i="63" s="1"/>
  <c r="V66" i="63" s="1"/>
  <c r="W66" i="63" s="1"/>
  <c r="X66" i="63" s="1"/>
  <c r="Y66" i="63" s="1"/>
  <c r="Z66" i="63" s="1"/>
  <c r="AA66" i="63" s="1"/>
  <c r="AB66" i="63" s="1"/>
  <c r="AC66" i="63" s="1"/>
  <c r="AD66" i="63" s="1"/>
  <c r="AE66" i="63" s="1"/>
  <c r="AF66" i="63" s="1"/>
  <c r="AG66" i="63" s="1"/>
  <c r="AH66" i="63" s="1"/>
  <c r="AI66" i="63" s="1"/>
  <c r="AJ66" i="63" s="1"/>
  <c r="AK66" i="63" s="1"/>
  <c r="AL66" i="63" s="1"/>
  <c r="AM66" i="63" s="1"/>
  <c r="AN66" i="63" s="1"/>
  <c r="AO66" i="63" s="1"/>
  <c r="AP66" i="63" s="1"/>
  <c r="C65" i="74"/>
  <c r="C17" i="26" s="1"/>
  <c r="C17" i="91" s="1"/>
  <c r="L10" i="72"/>
  <c r="K10" i="73"/>
  <c r="I38" i="73"/>
  <c r="G82" i="73" s="1"/>
  <c r="H38" i="73"/>
  <c r="F82" i="73" s="1"/>
  <c r="N42" i="74"/>
  <c r="I5" i="73"/>
  <c r="G61" i="73" s="1"/>
  <c r="H5" i="73"/>
  <c r="F61" i="73" s="1"/>
  <c r="M14" i="72"/>
  <c r="L14" i="73"/>
  <c r="M25" i="74"/>
  <c r="M25" i="59" s="1"/>
  <c r="M34" i="72"/>
  <c r="L34" i="73"/>
  <c r="J76" i="73" s="1"/>
  <c r="N35" i="72"/>
  <c r="N35" i="73" s="1"/>
  <c r="L77" i="73" s="1"/>
  <c r="M35" i="73"/>
  <c r="K77" i="73" s="1"/>
  <c r="L8" i="73"/>
  <c r="J63" i="73" s="1"/>
  <c r="M8" i="72"/>
  <c r="I74" i="74"/>
  <c r="I26" i="26" s="1"/>
  <c r="I26" i="91" s="1"/>
  <c r="C67" i="74"/>
  <c r="C19" i="26" s="1"/>
  <c r="C19" i="91" s="1"/>
  <c r="M32" i="74"/>
  <c r="T30" i="73"/>
  <c r="R71" i="73" s="1"/>
  <c r="AS30" i="72"/>
  <c r="AS30" i="73" s="1"/>
  <c r="AQ71" i="73" s="1"/>
  <c r="G45" i="73"/>
  <c r="E93" i="73" s="1"/>
  <c r="I48" i="73"/>
  <c r="G96" i="73" s="1"/>
  <c r="H48" i="73"/>
  <c r="F96" i="73" s="1"/>
  <c r="I42" i="73"/>
  <c r="G90" i="73" s="1"/>
  <c r="H42" i="73"/>
  <c r="F90" i="73" s="1"/>
  <c r="P49" i="73"/>
  <c r="N97" i="73" s="1"/>
  <c r="Q49" i="72"/>
  <c r="Q6" i="72"/>
  <c r="P6" i="73"/>
  <c r="I38" i="74"/>
  <c r="L4" i="73"/>
  <c r="M4" i="72"/>
  <c r="U51" i="72"/>
  <c r="P5" i="73"/>
  <c r="N61" i="73" s="1"/>
  <c r="Q5" i="72"/>
  <c r="L45" i="72"/>
  <c r="K45" i="73"/>
  <c r="I93" i="73" s="1"/>
  <c r="G29" i="73"/>
  <c r="E70" i="73" s="1"/>
  <c r="P39" i="72"/>
  <c r="T39" i="73"/>
  <c r="R86" i="73" s="1"/>
  <c r="AS39" i="72"/>
  <c r="P27" i="72"/>
  <c r="M86" i="63"/>
  <c r="M36" i="74" s="1"/>
  <c r="M36" i="59" s="1"/>
  <c r="H29" i="74"/>
  <c r="H29" i="59" s="1"/>
  <c r="I84" i="63"/>
  <c r="J84" i="63" s="1"/>
  <c r="K84" i="63" s="1"/>
  <c r="L84" i="63" s="1"/>
  <c r="R84" i="63"/>
  <c r="N84" i="63" s="1"/>
  <c r="Q46" i="72"/>
  <c r="P46" i="73"/>
  <c r="N94" i="73" s="1"/>
  <c r="H14" i="74"/>
  <c r="I42" i="74"/>
  <c r="N44" i="74"/>
  <c r="E21" i="74"/>
  <c r="I26" i="73"/>
  <c r="G67" i="73" s="1"/>
  <c r="H26" i="73"/>
  <c r="F67" i="73" s="1"/>
  <c r="E17" i="74"/>
  <c r="E26" i="74"/>
  <c r="I40" i="74"/>
  <c r="R50" i="72"/>
  <c r="Q50" i="73"/>
  <c r="O98" i="73" s="1"/>
  <c r="E5" i="74"/>
  <c r="L33" i="72"/>
  <c r="K33" i="73"/>
  <c r="I74" i="73" s="1"/>
  <c r="P12" i="73"/>
  <c r="Q12" i="72"/>
  <c r="P37" i="72"/>
  <c r="T37" i="73"/>
  <c r="R81" i="73" s="1"/>
  <c r="AS37" i="72"/>
  <c r="AS37" i="73" s="1"/>
  <c r="AQ81" i="73" s="1"/>
  <c r="P11" i="72"/>
  <c r="T11" i="73"/>
  <c r="AS11" i="72"/>
  <c r="E39" i="74"/>
  <c r="I15" i="73"/>
  <c r="H15" i="73"/>
  <c r="M61" i="63"/>
  <c r="I61" i="63" s="1"/>
  <c r="J61" i="63" s="1"/>
  <c r="K61" i="63" s="1"/>
  <c r="L61" i="63" s="1"/>
  <c r="L41" i="72"/>
  <c r="K41" i="73"/>
  <c r="I88" i="73" s="1"/>
  <c r="U14" i="72"/>
  <c r="U23" i="72"/>
  <c r="AQ92" i="63"/>
  <c r="AQ42" i="74" s="1"/>
  <c r="I43" i="74"/>
  <c r="I43" i="59" s="1"/>
  <c r="Q13" i="72"/>
  <c r="P13" i="73"/>
  <c r="E41" i="74"/>
  <c r="H3" i="73"/>
  <c r="F60" i="73" s="1"/>
  <c r="I3" i="73"/>
  <c r="G60" i="73" s="1"/>
  <c r="R39" i="74"/>
  <c r="P9" i="72"/>
  <c r="T9" i="73"/>
  <c r="R75" i="73" s="1"/>
  <c r="AS9" i="72"/>
  <c r="AS9" i="73" s="1"/>
  <c r="AQ75" i="73" s="1"/>
  <c r="L19" i="72"/>
  <c r="K19" i="73"/>
  <c r="M38" i="74"/>
  <c r="L39" i="72"/>
  <c r="K39" i="73"/>
  <c r="I86" i="73" s="1"/>
  <c r="M12" i="74"/>
  <c r="C66" i="74"/>
  <c r="C18" i="26" s="1"/>
  <c r="C18" i="91" s="1"/>
  <c r="N52" i="63"/>
  <c r="AQ52" i="63"/>
  <c r="AQ2" i="74" s="1"/>
  <c r="M3" i="72"/>
  <c r="L3" i="73"/>
  <c r="H70" i="74"/>
  <c r="H22" i="26" s="1"/>
  <c r="H22" i="91" s="1"/>
  <c r="D24" i="74"/>
  <c r="E43" i="74"/>
  <c r="E43" i="59" s="1"/>
  <c r="Q52" i="73"/>
  <c r="O100" i="73" s="1"/>
  <c r="R52" i="72"/>
  <c r="I35" i="73"/>
  <c r="G77" i="73" s="1"/>
  <c r="H35" i="73"/>
  <c r="F77" i="73" s="1"/>
  <c r="R16" i="74"/>
  <c r="R16" i="59" s="1"/>
  <c r="G37" i="73"/>
  <c r="E81" i="73" s="1"/>
  <c r="H18" i="74"/>
  <c r="I32" i="73"/>
  <c r="G73" i="73" s="1"/>
  <c r="H32" i="73"/>
  <c r="F73" i="73" s="1"/>
  <c r="M81" i="63"/>
  <c r="I34" i="73"/>
  <c r="G76" i="73" s="1"/>
  <c r="H34" i="73"/>
  <c r="F76" i="73" s="1"/>
  <c r="M48" i="72"/>
  <c r="L48" i="73"/>
  <c r="J96" i="73" s="1"/>
  <c r="G38" i="74"/>
  <c r="I72" i="63"/>
  <c r="L76" i="63"/>
  <c r="R72" i="63"/>
  <c r="AQ72" i="63" s="1"/>
  <c r="R73" i="73"/>
  <c r="R77" i="73"/>
  <c r="R90" i="73"/>
  <c r="R82" i="73"/>
  <c r="C73" i="81" l="1"/>
  <c r="C25" i="22" s="1"/>
  <c r="C25" i="93" s="1"/>
  <c r="C64" i="74"/>
  <c r="C16" i="26" s="1"/>
  <c r="C16" i="91" s="1"/>
  <c r="C73" i="75"/>
  <c r="C25" i="30" s="1"/>
  <c r="C25" i="86" s="1"/>
  <c r="C73" i="76"/>
  <c r="C25" i="31" s="1"/>
  <c r="C25" i="87" s="1"/>
  <c r="C52" i="74"/>
  <c r="C4" i="26" s="1"/>
  <c r="C4" i="91" s="1"/>
  <c r="M9" i="77"/>
  <c r="R59" i="63"/>
  <c r="AQ59" i="63" s="1"/>
  <c r="AQ9" i="74" s="1"/>
  <c r="C73" i="78"/>
  <c r="C25" i="28" s="1"/>
  <c r="C25" i="89" s="1"/>
  <c r="C73" i="80"/>
  <c r="C25" i="27" s="1"/>
  <c r="C25" i="92" s="1"/>
  <c r="C73" i="77"/>
  <c r="C25" i="25" s="1"/>
  <c r="C25" i="88" s="1"/>
  <c r="C23" i="81"/>
  <c r="C29" i="81"/>
  <c r="C64" i="81" s="1"/>
  <c r="C16" i="22" s="1"/>
  <c r="C16" i="93" s="1"/>
  <c r="C29" i="79"/>
  <c r="C64" i="79" s="1"/>
  <c r="C16" i="32" s="1"/>
  <c r="C16" i="90" s="1"/>
  <c r="H70" i="59"/>
  <c r="H22" i="23" s="1"/>
  <c r="H22" i="84" s="1"/>
  <c r="C29" i="77"/>
  <c r="C64" i="77" s="1"/>
  <c r="C16" i="25" s="1"/>
  <c r="C16" i="88" s="1"/>
  <c r="C29" i="80"/>
  <c r="C64" i="80" s="1"/>
  <c r="C16" i="27" s="1"/>
  <c r="C16" i="92" s="1"/>
  <c r="C29" i="76"/>
  <c r="C64" i="76" s="1"/>
  <c r="C16" i="31" s="1"/>
  <c r="C16" i="87" s="1"/>
  <c r="C29" i="78"/>
  <c r="C64" i="78" s="1"/>
  <c r="C16" i="28" s="1"/>
  <c r="C16" i="89" s="1"/>
  <c r="C29" i="75"/>
  <c r="C64" i="75" s="1"/>
  <c r="C16" i="30" s="1"/>
  <c r="C16" i="86" s="1"/>
  <c r="C24" i="83"/>
  <c r="C59" i="74"/>
  <c r="C11" i="26" s="1"/>
  <c r="C11" i="91" s="1"/>
  <c r="C23" i="75"/>
  <c r="C23" i="77"/>
  <c r="C3" i="26"/>
  <c r="C3" i="91" s="1"/>
  <c r="C23" i="78"/>
  <c r="C59" i="78" s="1"/>
  <c r="C11" i="28" s="1"/>
  <c r="C11" i="89" s="1"/>
  <c r="C3" i="23"/>
  <c r="C3" i="84" s="1"/>
  <c r="C23" i="76"/>
  <c r="C23" i="80"/>
  <c r="C23" i="79"/>
  <c r="N42" i="59"/>
  <c r="N42" i="78" s="1"/>
  <c r="N72" i="78" s="1"/>
  <c r="N24" i="28" s="1"/>
  <c r="N24" i="89" s="1"/>
  <c r="I5" i="74"/>
  <c r="I5" i="59" s="1"/>
  <c r="I5" i="77" s="1"/>
  <c r="D2" i="26"/>
  <c r="D2" i="91" s="1"/>
  <c r="AQ5" i="59"/>
  <c r="AQ5" i="76" s="1"/>
  <c r="AQ39" i="59"/>
  <c r="AQ39" i="78" s="1"/>
  <c r="AQ7" i="59"/>
  <c r="AQ7" i="81" s="1"/>
  <c r="H73" i="59"/>
  <c r="H25" i="23" s="1"/>
  <c r="H25" i="84" s="1"/>
  <c r="C58" i="74"/>
  <c r="C10" i="26" s="1"/>
  <c r="C10" i="91" s="1"/>
  <c r="M9" i="79"/>
  <c r="C95" i="63"/>
  <c r="D95" i="63" s="1"/>
  <c r="E95" i="63" s="1"/>
  <c r="F95" i="63" s="1"/>
  <c r="G95" i="63" s="1"/>
  <c r="H95" i="63" s="1"/>
  <c r="C22" i="83"/>
  <c r="C63" i="59"/>
  <c r="C15" i="23" s="1"/>
  <c r="C15" i="84" s="1"/>
  <c r="M9" i="76"/>
  <c r="M9" i="75"/>
  <c r="H27" i="81"/>
  <c r="H62" i="81" s="1"/>
  <c r="H14" i="22" s="1"/>
  <c r="H14" i="93" s="1"/>
  <c r="N67" i="63"/>
  <c r="O67" i="63" s="1"/>
  <c r="P67" i="63" s="1"/>
  <c r="Q67" i="63" s="1"/>
  <c r="I59" i="63"/>
  <c r="J59" i="63" s="1"/>
  <c r="K59" i="63" s="1"/>
  <c r="L59" i="63" s="1"/>
  <c r="M9" i="78"/>
  <c r="M9" i="81"/>
  <c r="M9" i="80"/>
  <c r="H58" i="74"/>
  <c r="H10" i="26" s="1"/>
  <c r="H10" i="91" s="1"/>
  <c r="C26" i="81"/>
  <c r="C60" i="81" s="1"/>
  <c r="C12" i="22" s="1"/>
  <c r="C12" i="93" s="1"/>
  <c r="C26" i="79"/>
  <c r="C60" i="79" s="1"/>
  <c r="C12" i="32" s="1"/>
  <c r="C12" i="90" s="1"/>
  <c r="C26" i="80"/>
  <c r="C60" i="80" s="1"/>
  <c r="C12" i="27" s="1"/>
  <c r="C12" i="92" s="1"/>
  <c r="C26" i="78"/>
  <c r="C60" i="78" s="1"/>
  <c r="C12" i="28" s="1"/>
  <c r="C12" i="89" s="1"/>
  <c r="C26" i="77"/>
  <c r="C60" i="77" s="1"/>
  <c r="C12" i="25" s="1"/>
  <c r="C12" i="88" s="1"/>
  <c r="C26" i="76"/>
  <c r="C60" i="76" s="1"/>
  <c r="C12" i="31" s="1"/>
  <c r="C12" i="87" s="1"/>
  <c r="C26" i="75"/>
  <c r="C60" i="75" s="1"/>
  <c r="C12" i="30" s="1"/>
  <c r="C12" i="86" s="1"/>
  <c r="R74" i="59"/>
  <c r="R26" i="23" s="1"/>
  <c r="R26" i="84" s="1"/>
  <c r="L74" i="74"/>
  <c r="L26" i="26" s="1"/>
  <c r="L26" i="91" s="1"/>
  <c r="C69" i="59"/>
  <c r="C21" i="23" s="1"/>
  <c r="C21" i="84" s="1"/>
  <c r="C68" i="75"/>
  <c r="C20" i="30" s="1"/>
  <c r="C20" i="86" s="1"/>
  <c r="D9" i="75"/>
  <c r="C13" i="76"/>
  <c r="H61" i="59"/>
  <c r="H13" i="23" s="1"/>
  <c r="H13" i="84" s="1"/>
  <c r="C27" i="78"/>
  <c r="C62" i="78" s="1"/>
  <c r="C14" i="28" s="1"/>
  <c r="C14" i="89" s="1"/>
  <c r="C27" i="75"/>
  <c r="C62" i="75" s="1"/>
  <c r="C14" i="30" s="1"/>
  <c r="C14" i="86" s="1"/>
  <c r="C71" i="59"/>
  <c r="C23" i="23" s="1"/>
  <c r="C23" i="84" s="1"/>
  <c r="C27" i="80"/>
  <c r="C62" i="80" s="1"/>
  <c r="C14" i="27" s="1"/>
  <c r="C14" i="92" s="1"/>
  <c r="C13" i="77"/>
  <c r="C67" i="59"/>
  <c r="C19" i="23" s="1"/>
  <c r="C19" i="84" s="1"/>
  <c r="H69" i="59"/>
  <c r="H21" i="23" s="1"/>
  <c r="H21" i="84" s="1"/>
  <c r="C27" i="76"/>
  <c r="C62" i="76" s="1"/>
  <c r="C14" i="31" s="1"/>
  <c r="C14" i="87" s="1"/>
  <c r="R91" i="63"/>
  <c r="N91" i="63" s="1"/>
  <c r="O91" i="63" s="1"/>
  <c r="P91" i="63" s="1"/>
  <c r="Q91" i="63" s="1"/>
  <c r="D50" i="59"/>
  <c r="C27" i="79"/>
  <c r="C62" i="79" s="1"/>
  <c r="C14" i="32" s="1"/>
  <c r="C14" i="90" s="1"/>
  <c r="I91" i="63"/>
  <c r="J91" i="63" s="1"/>
  <c r="K91" i="63" s="1"/>
  <c r="L91" i="63" s="1"/>
  <c r="D51" i="59"/>
  <c r="D3" i="23" s="1"/>
  <c r="D3" i="84" s="1"/>
  <c r="C27" i="81"/>
  <c r="C62" i="81" s="1"/>
  <c r="C14" i="22" s="1"/>
  <c r="C14" i="93" s="1"/>
  <c r="C24" i="81"/>
  <c r="G9" i="79"/>
  <c r="M4" i="59"/>
  <c r="M4" i="78" s="1"/>
  <c r="M52" i="78" s="1"/>
  <c r="M4" i="28" s="1"/>
  <c r="M4" i="89" s="1"/>
  <c r="G44" i="78"/>
  <c r="G74" i="78" s="1"/>
  <c r="G26" i="28" s="1"/>
  <c r="G26" i="89" s="1"/>
  <c r="AQ56" i="63"/>
  <c r="S56" i="63" s="1"/>
  <c r="T56" i="63" s="1"/>
  <c r="U56" i="63" s="1"/>
  <c r="V56" i="63" s="1"/>
  <c r="W56" i="63" s="1"/>
  <c r="X56" i="63" s="1"/>
  <c r="Y56" i="63" s="1"/>
  <c r="Z56" i="63" s="1"/>
  <c r="AA56" i="63" s="1"/>
  <c r="AB56" i="63" s="1"/>
  <c r="AC56" i="63" s="1"/>
  <c r="AD56" i="63" s="1"/>
  <c r="AE56" i="63" s="1"/>
  <c r="AF56" i="63" s="1"/>
  <c r="AG56" i="63" s="1"/>
  <c r="AH56" i="63" s="1"/>
  <c r="AI56" i="63" s="1"/>
  <c r="AJ56" i="63" s="1"/>
  <c r="AK56" i="63" s="1"/>
  <c r="AL56" i="63" s="1"/>
  <c r="AM56" i="63" s="1"/>
  <c r="AN56" i="63" s="1"/>
  <c r="AO56" i="63" s="1"/>
  <c r="AP56" i="63" s="1"/>
  <c r="I74" i="59"/>
  <c r="I26" i="23" s="1"/>
  <c r="I26" i="84" s="1"/>
  <c r="C54" i="59"/>
  <c r="C6" i="23" s="1"/>
  <c r="C6" i="84" s="1"/>
  <c r="M60" i="59"/>
  <c r="M12" i="23" s="1"/>
  <c r="M12" i="84" s="1"/>
  <c r="F74" i="59"/>
  <c r="F26" i="23" s="1"/>
  <c r="F26" i="84" s="1"/>
  <c r="C59" i="59"/>
  <c r="C11" i="23" s="1"/>
  <c r="C11" i="84" s="1"/>
  <c r="M6" i="74"/>
  <c r="M6" i="59" s="1"/>
  <c r="G44" i="77"/>
  <c r="G74" i="77" s="1"/>
  <c r="G26" i="25" s="1"/>
  <c r="G26" i="88" s="1"/>
  <c r="H9" i="76"/>
  <c r="C13" i="80"/>
  <c r="C65" i="59"/>
  <c r="C17" i="23" s="1"/>
  <c r="C17" i="84" s="1"/>
  <c r="G44" i="76"/>
  <c r="G74" i="76" s="1"/>
  <c r="G26" i="31" s="1"/>
  <c r="G26" i="87" s="1"/>
  <c r="C14" i="79"/>
  <c r="H8" i="81"/>
  <c r="C40" i="81"/>
  <c r="C68" i="81" s="1"/>
  <c r="C20" i="22" s="1"/>
  <c r="C20" i="93" s="1"/>
  <c r="C30" i="80"/>
  <c r="C65" i="80" s="1"/>
  <c r="C17" i="27" s="1"/>
  <c r="C17" i="92" s="1"/>
  <c r="H8" i="76"/>
  <c r="L44" i="75"/>
  <c r="L74" i="75" s="1"/>
  <c r="L26" i="30" s="1"/>
  <c r="L26" i="86" s="1"/>
  <c r="L74" i="59"/>
  <c r="L26" i="23" s="1"/>
  <c r="L26" i="84" s="1"/>
  <c r="C52" i="59"/>
  <c r="C4" i="23" s="1"/>
  <c r="C4" i="84" s="1"/>
  <c r="C14" i="80"/>
  <c r="C55" i="80" s="1"/>
  <c r="C7" i="27" s="1"/>
  <c r="C7" i="92" s="1"/>
  <c r="C14" i="77"/>
  <c r="C14" i="76"/>
  <c r="C13" i="78"/>
  <c r="G9" i="78"/>
  <c r="G9" i="77"/>
  <c r="M2" i="83"/>
  <c r="C25" i="76"/>
  <c r="C3" i="76"/>
  <c r="C51" i="76" s="1"/>
  <c r="C3" i="31" s="1"/>
  <c r="C3" i="87" s="1"/>
  <c r="H22" i="80"/>
  <c r="H58" i="80" s="1"/>
  <c r="H10" i="27" s="1"/>
  <c r="H10" i="92" s="1"/>
  <c r="D23" i="80"/>
  <c r="D9" i="81"/>
  <c r="H22" i="75"/>
  <c r="H58" i="75" s="1"/>
  <c r="H10" i="30" s="1"/>
  <c r="H10" i="86" s="1"/>
  <c r="D23" i="81"/>
  <c r="H6" i="77"/>
  <c r="C6" i="59"/>
  <c r="C6" i="75" s="1"/>
  <c r="C53" i="75" s="1"/>
  <c r="C5" i="30" s="1"/>
  <c r="C5" i="86" s="1"/>
  <c r="C53" i="74"/>
  <c r="C5" i="26" s="1"/>
  <c r="C5" i="91" s="1"/>
  <c r="M7" i="80"/>
  <c r="H27" i="76"/>
  <c r="H62" i="76" s="1"/>
  <c r="H14" i="31" s="1"/>
  <c r="H14" i="87" s="1"/>
  <c r="C30" i="75"/>
  <c r="C65" i="75" s="1"/>
  <c r="C17" i="30" s="1"/>
  <c r="C17" i="86" s="1"/>
  <c r="H41" i="78"/>
  <c r="H20" i="80"/>
  <c r="H57" i="80" s="1"/>
  <c r="H9" i="27" s="1"/>
  <c r="H9" i="92" s="1"/>
  <c r="D23" i="76"/>
  <c r="H27" i="79"/>
  <c r="H62" i="79" s="1"/>
  <c r="H14" i="32" s="1"/>
  <c r="H14" i="90" s="1"/>
  <c r="G9" i="80"/>
  <c r="H6" i="81"/>
  <c r="H53" i="81" s="1"/>
  <c r="H5" i="22" s="1"/>
  <c r="H5" i="93" s="1"/>
  <c r="C30" i="79"/>
  <c r="C65" i="79" s="1"/>
  <c r="C17" i="32" s="1"/>
  <c r="C17" i="90" s="1"/>
  <c r="H41" i="76"/>
  <c r="G9" i="81"/>
  <c r="C27" i="77"/>
  <c r="C62" i="77" s="1"/>
  <c r="C14" i="25" s="1"/>
  <c r="C14" i="88" s="1"/>
  <c r="M77" i="63"/>
  <c r="M27" i="74" s="1"/>
  <c r="M27" i="59" s="1"/>
  <c r="M62" i="59" s="1"/>
  <c r="M14" i="23" s="1"/>
  <c r="M14" i="84" s="1"/>
  <c r="H27" i="75"/>
  <c r="H62" i="75" s="1"/>
  <c r="H14" i="30" s="1"/>
  <c r="H14" i="86" s="1"/>
  <c r="C30" i="78"/>
  <c r="C65" i="78" s="1"/>
  <c r="C17" i="28" s="1"/>
  <c r="C17" i="89" s="1"/>
  <c r="L44" i="81"/>
  <c r="L74" i="81" s="1"/>
  <c r="L26" i="22" s="1"/>
  <c r="L26" i="93" s="1"/>
  <c r="C25" i="79"/>
  <c r="C3" i="81"/>
  <c r="C51" i="81" s="1"/>
  <c r="C3" i="22" s="1"/>
  <c r="C3" i="93" s="1"/>
  <c r="H27" i="78"/>
  <c r="H62" i="78" s="1"/>
  <c r="H14" i="28" s="1"/>
  <c r="H14" i="89" s="1"/>
  <c r="M26" i="83"/>
  <c r="C30" i="76"/>
  <c r="C65" i="76" s="1"/>
  <c r="C17" i="31" s="1"/>
  <c r="C17" i="87" s="1"/>
  <c r="C25" i="81"/>
  <c r="C36" i="78"/>
  <c r="H9" i="79"/>
  <c r="G44" i="81"/>
  <c r="G74" i="81" s="1"/>
  <c r="G26" i="22" s="1"/>
  <c r="G26" i="93" s="1"/>
  <c r="G9" i="75"/>
  <c r="C35" i="76"/>
  <c r="C67" i="76" s="1"/>
  <c r="C19" i="31" s="1"/>
  <c r="C19" i="87" s="1"/>
  <c r="I44" i="81"/>
  <c r="I74" i="81" s="1"/>
  <c r="I26" i="22" s="1"/>
  <c r="I26" i="93" s="1"/>
  <c r="C36" i="81"/>
  <c r="H27" i="80"/>
  <c r="H62" i="80" s="1"/>
  <c r="H14" i="27" s="1"/>
  <c r="H14" i="92" s="1"/>
  <c r="G44" i="79"/>
  <c r="G74" i="79" s="1"/>
  <c r="G26" i="32" s="1"/>
  <c r="G26" i="90" s="1"/>
  <c r="H62" i="74"/>
  <c r="H14" i="26" s="1"/>
  <c r="H14" i="91" s="1"/>
  <c r="C35" i="75"/>
  <c r="C67" i="75" s="1"/>
  <c r="C19" i="30" s="1"/>
  <c r="C19" i="86" s="1"/>
  <c r="H27" i="77"/>
  <c r="H62" i="77" s="1"/>
  <c r="H14" i="25" s="1"/>
  <c r="H14" i="88" s="1"/>
  <c r="I44" i="75"/>
  <c r="I74" i="75" s="1"/>
  <c r="I26" i="30" s="1"/>
  <c r="I26" i="86" s="1"/>
  <c r="D60" i="59"/>
  <c r="D12" i="23" s="1"/>
  <c r="D12" i="84" s="1"/>
  <c r="D41" i="79"/>
  <c r="C18" i="76"/>
  <c r="C56" i="76" s="1"/>
  <c r="C8" i="31" s="1"/>
  <c r="C8" i="87" s="1"/>
  <c r="H41" i="80"/>
  <c r="H7" i="80"/>
  <c r="C25" i="77"/>
  <c r="C31" i="76"/>
  <c r="C71" i="76" s="1"/>
  <c r="C23" i="31" s="1"/>
  <c r="C23" i="87" s="1"/>
  <c r="C36" i="77"/>
  <c r="H20" i="81"/>
  <c r="H57" i="81" s="1"/>
  <c r="H9" i="22" s="1"/>
  <c r="H9" i="93" s="1"/>
  <c r="C24" i="78"/>
  <c r="E20" i="80"/>
  <c r="H6" i="75"/>
  <c r="C40" i="76"/>
  <c r="C68" i="76" s="1"/>
  <c r="C20" i="31" s="1"/>
  <c r="C20" i="87" s="1"/>
  <c r="C40" i="79"/>
  <c r="C68" i="79" s="1"/>
  <c r="C20" i="32" s="1"/>
  <c r="C20" i="90" s="1"/>
  <c r="C68" i="59"/>
  <c r="C20" i="23" s="1"/>
  <c r="C40" i="80"/>
  <c r="C68" i="80" s="1"/>
  <c r="C20" i="27" s="1"/>
  <c r="C20" i="92" s="1"/>
  <c r="C40" i="78"/>
  <c r="C68" i="78" s="1"/>
  <c r="C20" i="28" s="1"/>
  <c r="C20" i="89" s="1"/>
  <c r="I43" i="80"/>
  <c r="D3" i="77"/>
  <c r="D51" i="77" s="1"/>
  <c r="D3" i="25" s="1"/>
  <c r="D3" i="88" s="1"/>
  <c r="C18" i="81"/>
  <c r="C56" i="81" s="1"/>
  <c r="C8" i="22" s="1"/>
  <c r="C8" i="93" s="1"/>
  <c r="M20" i="81"/>
  <c r="H41" i="79"/>
  <c r="M25" i="79"/>
  <c r="C32" i="75"/>
  <c r="C61" i="75" s="1"/>
  <c r="C13" i="30" s="1"/>
  <c r="C13" i="86" s="1"/>
  <c r="C31" i="80"/>
  <c r="C71" i="80" s="1"/>
  <c r="C23" i="27" s="1"/>
  <c r="C23" i="92" s="1"/>
  <c r="C36" i="75"/>
  <c r="C66" i="75" s="1"/>
  <c r="C18" i="30" s="1"/>
  <c r="C18" i="86" s="1"/>
  <c r="H20" i="78"/>
  <c r="H57" i="78" s="1"/>
  <c r="H9" i="28" s="1"/>
  <c r="H9" i="89" s="1"/>
  <c r="C24" i="76"/>
  <c r="C37" i="76"/>
  <c r="C66" i="76" s="1"/>
  <c r="C18" i="31" s="1"/>
  <c r="C18" i="87" s="1"/>
  <c r="H9" i="75"/>
  <c r="C10" i="77"/>
  <c r="M40" i="80"/>
  <c r="H33" i="77"/>
  <c r="H69" i="77" s="1"/>
  <c r="H21" i="25" s="1"/>
  <c r="H21" i="88" s="1"/>
  <c r="D2" i="81"/>
  <c r="D50" i="81" s="1"/>
  <c r="D2" i="22" s="1"/>
  <c r="D2" i="93" s="1"/>
  <c r="H6" i="79"/>
  <c r="C33" i="75"/>
  <c r="C69" i="75" s="1"/>
  <c r="C21" i="30" s="1"/>
  <c r="C21" i="86" s="1"/>
  <c r="M36" i="79"/>
  <c r="C28" i="75"/>
  <c r="C63" i="75" s="1"/>
  <c r="C15" i="30" s="1"/>
  <c r="C15" i="86" s="1"/>
  <c r="C4" i="78"/>
  <c r="C52" i="78" s="1"/>
  <c r="C4" i="28" s="1"/>
  <c r="C4" i="89" s="1"/>
  <c r="M7" i="75"/>
  <c r="H20" i="77"/>
  <c r="H57" i="77" s="1"/>
  <c r="H9" i="25" s="1"/>
  <c r="H9" i="88" s="1"/>
  <c r="C37" i="79"/>
  <c r="D5" i="79"/>
  <c r="M23" i="75"/>
  <c r="D2" i="78"/>
  <c r="D50" i="78" s="1"/>
  <c r="D2" i="28" s="1"/>
  <c r="D2" i="89" s="1"/>
  <c r="C11" i="78"/>
  <c r="M42" i="76"/>
  <c r="M72" i="76" s="1"/>
  <c r="M24" i="31" s="1"/>
  <c r="M24" i="87" s="1"/>
  <c r="C12" i="80"/>
  <c r="C33" i="80"/>
  <c r="C69" i="80" s="1"/>
  <c r="C21" i="27" s="1"/>
  <c r="C21" i="92" s="1"/>
  <c r="C28" i="79"/>
  <c r="C63" i="79" s="1"/>
  <c r="C15" i="32" s="1"/>
  <c r="C15" i="90" s="1"/>
  <c r="H40" i="78"/>
  <c r="H20" i="76"/>
  <c r="H57" i="76" s="1"/>
  <c r="H9" i="31" s="1"/>
  <c r="H9" i="87" s="1"/>
  <c r="C37" i="80"/>
  <c r="E43" i="75"/>
  <c r="D2" i="77"/>
  <c r="D50" i="77" s="1"/>
  <c r="D2" i="25" s="1"/>
  <c r="D2" i="88" s="1"/>
  <c r="H6" i="80"/>
  <c r="H33" i="78"/>
  <c r="H69" i="78" s="1"/>
  <c r="H21" i="28" s="1"/>
  <c r="H21" i="89" s="1"/>
  <c r="C35" i="79"/>
  <c r="C67" i="79" s="1"/>
  <c r="C19" i="32" s="1"/>
  <c r="C19" i="90" s="1"/>
  <c r="C12" i="78"/>
  <c r="C33" i="81"/>
  <c r="C69" i="81" s="1"/>
  <c r="C21" i="22" s="1"/>
  <c r="C21" i="93" s="1"/>
  <c r="D43" i="78"/>
  <c r="C30" i="81"/>
  <c r="C65" i="81" s="1"/>
  <c r="C17" i="22" s="1"/>
  <c r="C17" i="93" s="1"/>
  <c r="C28" i="80"/>
  <c r="C63" i="80" s="1"/>
  <c r="C15" i="27" s="1"/>
  <c r="C15" i="92" s="1"/>
  <c r="H41" i="75"/>
  <c r="D9" i="80"/>
  <c r="M40" i="76"/>
  <c r="M42" i="81"/>
  <c r="M72" i="81" s="1"/>
  <c r="M24" i="22" s="1"/>
  <c r="M24" i="93" s="1"/>
  <c r="H22" i="79"/>
  <c r="H58" i="79" s="1"/>
  <c r="H10" i="32" s="1"/>
  <c r="H10" i="90" s="1"/>
  <c r="D26" i="75"/>
  <c r="D60" i="75" s="1"/>
  <c r="D12" i="30" s="1"/>
  <c r="D12" i="86" s="1"/>
  <c r="H29" i="78"/>
  <c r="H64" i="78" s="1"/>
  <c r="H16" i="28" s="1"/>
  <c r="H16" i="89" s="1"/>
  <c r="H43" i="75"/>
  <c r="H73" i="75" s="1"/>
  <c r="H25" i="30" s="1"/>
  <c r="H25" i="86" s="1"/>
  <c r="H40" i="77"/>
  <c r="H20" i="75"/>
  <c r="H57" i="75" s="1"/>
  <c r="H9" i="30" s="1"/>
  <c r="H9" i="86" s="1"/>
  <c r="C37" i="81"/>
  <c r="C66" i="81" s="1"/>
  <c r="C18" i="22" s="1"/>
  <c r="C18" i="93" s="1"/>
  <c r="H34" i="79"/>
  <c r="H70" i="79" s="1"/>
  <c r="H22" i="32" s="1"/>
  <c r="H22" i="90" s="1"/>
  <c r="D2" i="76"/>
  <c r="D50" i="76" s="1"/>
  <c r="D2" i="31" s="1"/>
  <c r="D2" i="87" s="1"/>
  <c r="H6" i="78"/>
  <c r="F44" i="76"/>
  <c r="F74" i="76" s="1"/>
  <c r="F26" i="31" s="1"/>
  <c r="F26" i="87" s="1"/>
  <c r="D38" i="78"/>
  <c r="H4" i="78"/>
  <c r="H52" i="78" s="1"/>
  <c r="H4" i="28" s="1"/>
  <c r="H4" i="89" s="1"/>
  <c r="C12" i="76"/>
  <c r="C33" i="78"/>
  <c r="C69" i="78" s="1"/>
  <c r="C21" i="28" s="1"/>
  <c r="C21" i="89" s="1"/>
  <c r="C28" i="77"/>
  <c r="C63" i="77" s="1"/>
  <c r="C15" i="25" s="1"/>
  <c r="C15" i="88" s="1"/>
  <c r="C15" i="75"/>
  <c r="C55" i="75" s="1"/>
  <c r="C7" i="30" s="1"/>
  <c r="C7" i="86" s="1"/>
  <c r="C37" i="78"/>
  <c r="M41" i="80"/>
  <c r="D2" i="75"/>
  <c r="D50" i="75" s="1"/>
  <c r="D2" i="30" s="1"/>
  <c r="D2" i="86" s="1"/>
  <c r="D38" i="79"/>
  <c r="C12" i="75"/>
  <c r="C33" i="77"/>
  <c r="C69" i="77" s="1"/>
  <c r="C21" i="25" s="1"/>
  <c r="C21" i="88" s="1"/>
  <c r="C28" i="76"/>
  <c r="C63" i="76" s="1"/>
  <c r="C15" i="31" s="1"/>
  <c r="C15" i="87" s="1"/>
  <c r="D9" i="76"/>
  <c r="H22" i="77"/>
  <c r="H58" i="77" s="1"/>
  <c r="H10" i="25" s="1"/>
  <c r="H10" i="88" s="1"/>
  <c r="I44" i="77"/>
  <c r="I74" i="77" s="1"/>
  <c r="I26" i="25" s="1"/>
  <c r="I26" i="88" s="1"/>
  <c r="C15" i="81"/>
  <c r="C36" i="79"/>
  <c r="D23" i="77"/>
  <c r="C37" i="77"/>
  <c r="M37" i="81"/>
  <c r="G9" i="76"/>
  <c r="D2" i="80"/>
  <c r="D50" i="80" s="1"/>
  <c r="D2" i="27" s="1"/>
  <c r="D2" i="92" s="1"/>
  <c r="C40" i="77"/>
  <c r="C68" i="77" s="1"/>
  <c r="C20" i="25" s="1"/>
  <c r="C20" i="88" s="1"/>
  <c r="M5" i="78"/>
  <c r="L44" i="80"/>
  <c r="L74" i="80" s="1"/>
  <c r="L26" i="27" s="1"/>
  <c r="L26" i="92" s="1"/>
  <c r="H33" i="79"/>
  <c r="H69" i="79" s="1"/>
  <c r="H21" i="32" s="1"/>
  <c r="H21" i="90" s="1"/>
  <c r="M41" i="79"/>
  <c r="D6" i="79"/>
  <c r="J26" i="74"/>
  <c r="J60" i="74" s="1"/>
  <c r="J12" i="26" s="1"/>
  <c r="J12" i="91" s="1"/>
  <c r="M43" i="59"/>
  <c r="M43" i="78" s="1"/>
  <c r="E23" i="74"/>
  <c r="E23" i="59" s="1"/>
  <c r="E23" i="78" s="1"/>
  <c r="G8" i="74"/>
  <c r="G8" i="59" s="1"/>
  <c r="H42" i="79"/>
  <c r="H72" i="79" s="1"/>
  <c r="H24" i="32" s="1"/>
  <c r="H24" i="90" s="1"/>
  <c r="D38" i="80"/>
  <c r="I43" i="79"/>
  <c r="C35" i="77"/>
  <c r="C67" i="77" s="1"/>
  <c r="C19" i="25" s="1"/>
  <c r="C19" i="88" s="1"/>
  <c r="C4" i="76"/>
  <c r="C52" i="76" s="1"/>
  <c r="C4" i="31" s="1"/>
  <c r="C4" i="87" s="1"/>
  <c r="D5" i="77"/>
  <c r="C12" i="77"/>
  <c r="D3" i="76"/>
  <c r="D51" i="76" s="1"/>
  <c r="D3" i="31" s="1"/>
  <c r="D3" i="87" s="1"/>
  <c r="C33" i="79"/>
  <c r="C69" i="79" s="1"/>
  <c r="C21" i="32" s="1"/>
  <c r="C21" i="90" s="1"/>
  <c r="H38" i="81"/>
  <c r="H68" i="81" s="1"/>
  <c r="H20" i="22" s="1"/>
  <c r="H20" i="93" s="1"/>
  <c r="M36" i="80"/>
  <c r="D26" i="79"/>
  <c r="D60" i="79" s="1"/>
  <c r="D12" i="32" s="1"/>
  <c r="D12" i="90" s="1"/>
  <c r="H32" i="79"/>
  <c r="H61" i="79" s="1"/>
  <c r="H13" i="32" s="1"/>
  <c r="H13" i="90" s="1"/>
  <c r="M26" i="80"/>
  <c r="M60" i="80" s="1"/>
  <c r="M12" i="27" s="1"/>
  <c r="M12" i="92" s="1"/>
  <c r="R44" i="81"/>
  <c r="R74" i="81" s="1"/>
  <c r="R26" i="22" s="1"/>
  <c r="R26" i="93" s="1"/>
  <c r="H30" i="78"/>
  <c r="H65" i="78" s="1"/>
  <c r="H17" i="28" s="1"/>
  <c r="H17" i="89" s="1"/>
  <c r="C28" i="78"/>
  <c r="C63" i="78" s="1"/>
  <c r="C15" i="28" s="1"/>
  <c r="C15" i="89" s="1"/>
  <c r="H41" i="81"/>
  <c r="L44" i="78"/>
  <c r="L74" i="78" s="1"/>
  <c r="L26" i="28" s="1"/>
  <c r="L26" i="89" s="1"/>
  <c r="H7" i="78"/>
  <c r="C14" i="81"/>
  <c r="C25" i="75"/>
  <c r="D9" i="78"/>
  <c r="M25" i="80"/>
  <c r="M24" i="77"/>
  <c r="C3" i="75"/>
  <c r="C51" i="75" s="1"/>
  <c r="C3" i="30" s="1"/>
  <c r="C3" i="86" s="1"/>
  <c r="M41" i="77"/>
  <c r="D5" i="81"/>
  <c r="H22" i="78"/>
  <c r="H58" i="78" s="1"/>
  <c r="H10" i="28" s="1"/>
  <c r="H10" i="89" s="1"/>
  <c r="C32" i="79"/>
  <c r="C61" i="79" s="1"/>
  <c r="C13" i="32" s="1"/>
  <c r="C13" i="90" s="1"/>
  <c r="H8" i="75"/>
  <c r="C19" i="79"/>
  <c r="C57" i="79" s="1"/>
  <c r="C9" i="32" s="1"/>
  <c r="C9" i="90" s="1"/>
  <c r="I44" i="78"/>
  <c r="I74" i="78" s="1"/>
  <c r="I26" i="28" s="1"/>
  <c r="I26" i="89" s="1"/>
  <c r="M40" i="77"/>
  <c r="E9" i="81"/>
  <c r="D34" i="77"/>
  <c r="D70" i="77" s="1"/>
  <c r="D22" i="25" s="1"/>
  <c r="D22" i="88" s="1"/>
  <c r="D41" i="75"/>
  <c r="H29" i="77"/>
  <c r="H64" i="77" s="1"/>
  <c r="H16" i="25" s="1"/>
  <c r="H16" i="88" s="1"/>
  <c r="C15" i="78"/>
  <c r="C31" i="81"/>
  <c r="C71" i="81" s="1"/>
  <c r="C23" i="22" s="1"/>
  <c r="C23" i="93" s="1"/>
  <c r="H43" i="81"/>
  <c r="H73" i="81" s="1"/>
  <c r="H25" i="22" s="1"/>
  <c r="H25" i="93" s="1"/>
  <c r="R16" i="75"/>
  <c r="I17" i="79"/>
  <c r="C36" i="80"/>
  <c r="H40" i="75"/>
  <c r="H68" i="75" s="1"/>
  <c r="H20" i="30" s="1"/>
  <c r="H20" i="86" s="1"/>
  <c r="C24" i="77"/>
  <c r="D23" i="78"/>
  <c r="H9" i="81"/>
  <c r="F44" i="79"/>
  <c r="F74" i="79" s="1"/>
  <c r="F26" i="32" s="1"/>
  <c r="F26" i="90" s="1"/>
  <c r="J44" i="81"/>
  <c r="J74" i="81" s="1"/>
  <c r="J26" i="22" s="1"/>
  <c r="J26" i="93" s="1"/>
  <c r="H25" i="76"/>
  <c r="C10" i="76"/>
  <c r="H30" i="81"/>
  <c r="H65" i="81" s="1"/>
  <c r="H17" i="22" s="1"/>
  <c r="H17" i="93" s="1"/>
  <c r="H34" i="81"/>
  <c r="H70" i="81" s="1"/>
  <c r="H22" i="22" s="1"/>
  <c r="H22" i="93" s="1"/>
  <c r="M37" i="78"/>
  <c r="H16" i="79"/>
  <c r="H26" i="79"/>
  <c r="H60" i="79" s="1"/>
  <c r="H12" i="32" s="1"/>
  <c r="H12" i="90" s="1"/>
  <c r="M24" i="79"/>
  <c r="M16" i="75"/>
  <c r="D41" i="78"/>
  <c r="D6" i="80"/>
  <c r="E20" i="81"/>
  <c r="C11" i="77"/>
  <c r="D5" i="76"/>
  <c r="H28" i="81"/>
  <c r="H63" i="81" s="1"/>
  <c r="H15" i="22" s="1"/>
  <c r="H15" i="93" s="1"/>
  <c r="M24" i="75"/>
  <c r="H14" i="59"/>
  <c r="H14" i="77" s="1"/>
  <c r="H32" i="76"/>
  <c r="H61" i="76" s="1"/>
  <c r="H13" i="31" s="1"/>
  <c r="H13" i="87" s="1"/>
  <c r="R16" i="76"/>
  <c r="E9" i="75"/>
  <c r="G32" i="74"/>
  <c r="G32" i="59" s="1"/>
  <c r="G61" i="59" s="1"/>
  <c r="G13" i="23" s="1"/>
  <c r="G13" i="84" s="1"/>
  <c r="I4" i="74"/>
  <c r="I4" i="59" s="1"/>
  <c r="I52" i="59" s="1"/>
  <c r="I4" i="23" s="1"/>
  <c r="H42" i="80"/>
  <c r="H72" i="80" s="1"/>
  <c r="H24" i="27" s="1"/>
  <c r="H24" i="92" s="1"/>
  <c r="I43" i="81"/>
  <c r="D26" i="81"/>
  <c r="D60" i="81" s="1"/>
  <c r="D12" i="22" s="1"/>
  <c r="D12" i="93" s="1"/>
  <c r="J44" i="76"/>
  <c r="J74" i="76" s="1"/>
  <c r="J26" i="31" s="1"/>
  <c r="J26" i="87" s="1"/>
  <c r="D3" i="75"/>
  <c r="D51" i="75" s="1"/>
  <c r="D3" i="30" s="1"/>
  <c r="D3" i="86" s="1"/>
  <c r="C18" i="78"/>
  <c r="C56" i="78" s="1"/>
  <c r="C8" i="28" s="1"/>
  <c r="C8" i="89" s="1"/>
  <c r="H38" i="79"/>
  <c r="M36" i="81"/>
  <c r="M40" i="75"/>
  <c r="E9" i="77"/>
  <c r="M7" i="79"/>
  <c r="L44" i="77"/>
  <c r="L74" i="77" s="1"/>
  <c r="L26" i="25" s="1"/>
  <c r="L26" i="88" s="1"/>
  <c r="H7" i="77"/>
  <c r="M25" i="78"/>
  <c r="M10" i="78"/>
  <c r="C3" i="79"/>
  <c r="C51" i="79" s="1"/>
  <c r="C3" i="32" s="1"/>
  <c r="C3" i="90" s="1"/>
  <c r="J44" i="78"/>
  <c r="J74" i="78" s="1"/>
  <c r="J26" i="28" s="1"/>
  <c r="J26" i="89" s="1"/>
  <c r="C32" i="80"/>
  <c r="C61" i="80" s="1"/>
  <c r="C13" i="27" s="1"/>
  <c r="C13" i="92" s="1"/>
  <c r="C19" i="81"/>
  <c r="C57" i="81" s="1"/>
  <c r="C9" i="22" s="1"/>
  <c r="C9" i="93" s="1"/>
  <c r="M24" i="78"/>
  <c r="C4" i="80"/>
  <c r="C52" i="80" s="1"/>
  <c r="C4" i="27" s="1"/>
  <c r="C4" i="92" s="1"/>
  <c r="M42" i="78"/>
  <c r="M72" i="78" s="1"/>
  <c r="M24" i="28" s="1"/>
  <c r="M24" i="89" s="1"/>
  <c r="H29" i="76"/>
  <c r="H64" i="76" s="1"/>
  <c r="H16" i="31" s="1"/>
  <c r="H16" i="87" s="1"/>
  <c r="H43" i="78"/>
  <c r="H73" i="78" s="1"/>
  <c r="H25" i="28" s="1"/>
  <c r="H25" i="89" s="1"/>
  <c r="I17" i="80"/>
  <c r="J44" i="80"/>
  <c r="J74" i="80" s="1"/>
  <c r="J26" i="27" s="1"/>
  <c r="J26" i="92" s="1"/>
  <c r="M16" i="79"/>
  <c r="H37" i="77"/>
  <c r="M23" i="80"/>
  <c r="E43" i="79"/>
  <c r="H34" i="80"/>
  <c r="H70" i="80" s="1"/>
  <c r="H22" i="27" s="1"/>
  <c r="H22" i="92" s="1"/>
  <c r="M37" i="77"/>
  <c r="H16" i="81"/>
  <c r="H26" i="80"/>
  <c r="H60" i="80" s="1"/>
  <c r="H12" i="27" s="1"/>
  <c r="H12" i="92" s="1"/>
  <c r="F44" i="75"/>
  <c r="F74" i="75" s="1"/>
  <c r="F26" i="30" s="1"/>
  <c r="F26" i="86" s="1"/>
  <c r="M20" i="76"/>
  <c r="D6" i="81"/>
  <c r="E20" i="78"/>
  <c r="C11" i="76"/>
  <c r="H4" i="77"/>
  <c r="H52" i="77" s="1"/>
  <c r="H4" i="25" s="1"/>
  <c r="H4" i="88" s="1"/>
  <c r="D34" i="79"/>
  <c r="D70" i="79" s="1"/>
  <c r="D22" i="32" s="1"/>
  <c r="D22" i="90" s="1"/>
  <c r="M41" i="75"/>
  <c r="M38" i="59"/>
  <c r="M38" i="78" s="1"/>
  <c r="G10" i="74"/>
  <c r="G10" i="59" s="1"/>
  <c r="E2" i="59"/>
  <c r="E2" i="81" s="1"/>
  <c r="E50" i="81" s="1"/>
  <c r="E2" i="22" s="1"/>
  <c r="E2" i="93" s="1"/>
  <c r="H42" i="75"/>
  <c r="H72" i="75" s="1"/>
  <c r="H24" i="30" s="1"/>
  <c r="H24" i="86" s="1"/>
  <c r="M10" i="81"/>
  <c r="H12" i="59"/>
  <c r="H12" i="80" s="1"/>
  <c r="R32" i="74"/>
  <c r="G16" i="74"/>
  <c r="G16" i="59" s="1"/>
  <c r="H13" i="59"/>
  <c r="H13" i="77" s="1"/>
  <c r="I2" i="59"/>
  <c r="I2" i="77" s="1"/>
  <c r="I50" i="77" s="1"/>
  <c r="I2" i="25" s="1"/>
  <c r="I2" i="88" s="1"/>
  <c r="D38" i="81"/>
  <c r="I43" i="78"/>
  <c r="C35" i="81"/>
  <c r="C67" i="81" s="1"/>
  <c r="C19" i="22" s="1"/>
  <c r="C19" i="93" s="1"/>
  <c r="M10" i="76"/>
  <c r="M16" i="77"/>
  <c r="H33" i="81"/>
  <c r="H69" i="81" s="1"/>
  <c r="H21" i="22" s="1"/>
  <c r="H21" i="93" s="1"/>
  <c r="D3" i="79"/>
  <c r="D51" i="79" s="1"/>
  <c r="D3" i="32" s="1"/>
  <c r="D3" i="90" s="1"/>
  <c r="C18" i="77"/>
  <c r="C56" i="77" s="1"/>
  <c r="C8" i="25" s="1"/>
  <c r="C8" i="88" s="1"/>
  <c r="H38" i="80"/>
  <c r="M36" i="78"/>
  <c r="M24" i="76"/>
  <c r="C4" i="77"/>
  <c r="C52" i="77" s="1"/>
  <c r="C4" i="25" s="1"/>
  <c r="C4" i="88" s="1"/>
  <c r="L44" i="76"/>
  <c r="L74" i="76" s="1"/>
  <c r="L26" i="31" s="1"/>
  <c r="L26" i="87" s="1"/>
  <c r="H7" i="76"/>
  <c r="H53" i="76" s="1"/>
  <c r="H5" i="31" s="1"/>
  <c r="H5" i="87" s="1"/>
  <c r="C14" i="78"/>
  <c r="C25" i="80"/>
  <c r="D9" i="77"/>
  <c r="M25" i="77"/>
  <c r="F44" i="81"/>
  <c r="F74" i="81" s="1"/>
  <c r="F26" i="22" s="1"/>
  <c r="F26" i="93" s="1"/>
  <c r="C3" i="80"/>
  <c r="C51" i="80" s="1"/>
  <c r="C3" i="27" s="1"/>
  <c r="C3" i="92" s="1"/>
  <c r="M16" i="81"/>
  <c r="H30" i="80"/>
  <c r="H65" i="80" s="1"/>
  <c r="H17" i="27" s="1"/>
  <c r="H17" i="92" s="1"/>
  <c r="H22" i="76"/>
  <c r="H58" i="76" s="1"/>
  <c r="H10" i="31" s="1"/>
  <c r="H10" i="87" s="1"/>
  <c r="C32" i="77"/>
  <c r="C61" i="77" s="1"/>
  <c r="C13" i="25" s="1"/>
  <c r="C13" i="88" s="1"/>
  <c r="H8" i="79"/>
  <c r="C19" i="78"/>
  <c r="C57" i="78" s="1"/>
  <c r="C9" i="28" s="1"/>
  <c r="C9" i="89" s="1"/>
  <c r="I44" i="76"/>
  <c r="I74" i="76" s="1"/>
  <c r="I26" i="31" s="1"/>
  <c r="I26" i="87" s="1"/>
  <c r="M10" i="80"/>
  <c r="M41" i="78"/>
  <c r="D5" i="80"/>
  <c r="H29" i="75"/>
  <c r="H64" i="75" s="1"/>
  <c r="H16" i="30" s="1"/>
  <c r="H16" i="86" s="1"/>
  <c r="C15" i="76"/>
  <c r="C31" i="78"/>
  <c r="C71" i="78" s="1"/>
  <c r="C23" i="28" s="1"/>
  <c r="C23" i="89" s="1"/>
  <c r="R16" i="79"/>
  <c r="I17" i="81"/>
  <c r="H40" i="76"/>
  <c r="M26" i="76"/>
  <c r="M60" i="76" s="1"/>
  <c r="M12" i="31" s="1"/>
  <c r="M12" i="87" s="1"/>
  <c r="M26" i="75"/>
  <c r="M60" i="75" s="1"/>
  <c r="M12" i="30" s="1"/>
  <c r="M12" i="86" s="1"/>
  <c r="D43" i="79"/>
  <c r="C10" i="75"/>
  <c r="R44" i="75"/>
  <c r="R74" i="75" s="1"/>
  <c r="R26" i="30" s="1"/>
  <c r="R26" i="86" s="1"/>
  <c r="C13" i="75"/>
  <c r="M23" i="79"/>
  <c r="E43" i="80"/>
  <c r="H34" i="78"/>
  <c r="H70" i="78" s="1"/>
  <c r="H22" i="28" s="1"/>
  <c r="H22" i="89" s="1"/>
  <c r="M37" i="76"/>
  <c r="H16" i="80"/>
  <c r="H26" i="81"/>
  <c r="H60" i="81" s="1"/>
  <c r="H12" i="22" s="1"/>
  <c r="H12" i="93" s="1"/>
  <c r="M26" i="77"/>
  <c r="M60" i="77" s="1"/>
  <c r="M12" i="25" s="1"/>
  <c r="M12" i="88" s="1"/>
  <c r="H25" i="78"/>
  <c r="D6" i="78"/>
  <c r="E20" i="77"/>
  <c r="C11" i="75"/>
  <c r="M20" i="77"/>
  <c r="H37" i="81"/>
  <c r="M42" i="75"/>
  <c r="M72" i="75" s="1"/>
  <c r="M24" i="30" s="1"/>
  <c r="M24" i="86" s="1"/>
  <c r="G20" i="74"/>
  <c r="G20" i="59" s="1"/>
  <c r="D24" i="59"/>
  <c r="D24" i="80" s="1"/>
  <c r="M39" i="59"/>
  <c r="M39" i="80" s="1"/>
  <c r="I21" i="59"/>
  <c r="I21" i="78" s="1"/>
  <c r="H72" i="59"/>
  <c r="H24" i="23" s="1"/>
  <c r="H24" i="84" s="1"/>
  <c r="R6" i="74"/>
  <c r="R6" i="59" s="1"/>
  <c r="D26" i="83"/>
  <c r="H63" i="59"/>
  <c r="H15" i="23" s="1"/>
  <c r="H15" i="84" s="1"/>
  <c r="H28" i="77"/>
  <c r="H63" i="77" s="1"/>
  <c r="H15" i="25" s="1"/>
  <c r="H15" i="88" s="1"/>
  <c r="H52" i="59"/>
  <c r="H4" i="23" s="1"/>
  <c r="H4" i="84" s="1"/>
  <c r="H4" i="75"/>
  <c r="H52" i="75" s="1"/>
  <c r="H4" i="30" s="1"/>
  <c r="H4" i="86" s="1"/>
  <c r="H42" i="81"/>
  <c r="H72" i="81" s="1"/>
  <c r="H24" i="22" s="1"/>
  <c r="H24" i="93" s="1"/>
  <c r="I43" i="77"/>
  <c r="F44" i="77"/>
  <c r="F74" i="77" s="1"/>
  <c r="F26" i="25" s="1"/>
  <c r="F26" i="88" s="1"/>
  <c r="M20" i="78"/>
  <c r="H25" i="80"/>
  <c r="D3" i="78"/>
  <c r="D51" i="78" s="1"/>
  <c r="D3" i="28" s="1"/>
  <c r="D3" i="89" s="1"/>
  <c r="H38" i="78"/>
  <c r="M36" i="77"/>
  <c r="M10" i="77"/>
  <c r="M25" i="76"/>
  <c r="M20" i="80"/>
  <c r="H37" i="75"/>
  <c r="C32" i="81"/>
  <c r="C61" i="81" s="1"/>
  <c r="C13" i="22" s="1"/>
  <c r="C13" i="93" s="1"/>
  <c r="C19" i="77"/>
  <c r="C57" i="77" s="1"/>
  <c r="C9" i="25" s="1"/>
  <c r="C9" i="88" s="1"/>
  <c r="F44" i="80"/>
  <c r="F74" i="80" s="1"/>
  <c r="F26" i="27" s="1"/>
  <c r="F26" i="92" s="1"/>
  <c r="J44" i="79"/>
  <c r="J74" i="79" s="1"/>
  <c r="J26" i="32" s="1"/>
  <c r="J26" i="90" s="1"/>
  <c r="H30" i="79"/>
  <c r="H65" i="79" s="1"/>
  <c r="H17" i="32" s="1"/>
  <c r="H17" i="90" s="1"/>
  <c r="H43" i="77"/>
  <c r="H73" i="77" s="1"/>
  <c r="H25" i="25" s="1"/>
  <c r="H25" i="88" s="1"/>
  <c r="R16" i="80"/>
  <c r="I17" i="78"/>
  <c r="H40" i="79"/>
  <c r="C24" i="75"/>
  <c r="D23" i="75"/>
  <c r="H9" i="80"/>
  <c r="M5" i="79"/>
  <c r="C10" i="79"/>
  <c r="H28" i="76"/>
  <c r="H63" i="76" s="1"/>
  <c r="H15" i="31" s="1"/>
  <c r="H15" i="87" s="1"/>
  <c r="C13" i="79"/>
  <c r="M23" i="81"/>
  <c r="E43" i="78"/>
  <c r="H34" i="77"/>
  <c r="H70" i="77" s="1"/>
  <c r="H22" i="25" s="1"/>
  <c r="H22" i="88" s="1"/>
  <c r="M37" i="75"/>
  <c r="H16" i="78"/>
  <c r="H26" i="78"/>
  <c r="H60" i="78" s="1"/>
  <c r="H12" i="28" s="1"/>
  <c r="H12" i="89" s="1"/>
  <c r="H37" i="80"/>
  <c r="R44" i="77"/>
  <c r="R74" i="77" s="1"/>
  <c r="R26" i="25" s="1"/>
  <c r="R26" i="88" s="1"/>
  <c r="H30" i="75"/>
  <c r="H65" i="75" s="1"/>
  <c r="H17" i="30" s="1"/>
  <c r="H17" i="86" s="1"/>
  <c r="D6" i="77"/>
  <c r="E20" i="76"/>
  <c r="C11" i="79"/>
  <c r="M10" i="75"/>
  <c r="D41" i="81"/>
  <c r="M16" i="76"/>
  <c r="AQ2" i="59"/>
  <c r="AQ2" i="81" s="1"/>
  <c r="AQ50" i="81" s="1"/>
  <c r="AQ2" i="22" s="1"/>
  <c r="AQ2" i="93" s="1"/>
  <c r="D8" i="59"/>
  <c r="D8" i="81" s="1"/>
  <c r="E9" i="76"/>
  <c r="D21" i="59"/>
  <c r="D21" i="76" s="1"/>
  <c r="G39" i="74"/>
  <c r="G39" i="59" s="1"/>
  <c r="M22" i="74"/>
  <c r="M22" i="59" s="1"/>
  <c r="M58" i="59" s="1"/>
  <c r="M10" i="23" s="1"/>
  <c r="M10" i="84" s="1"/>
  <c r="R4" i="74"/>
  <c r="R4" i="59" s="1"/>
  <c r="R52" i="59" s="1"/>
  <c r="R4" i="23" s="1"/>
  <c r="R4" i="84" s="1"/>
  <c r="H42" i="78"/>
  <c r="H72" i="78" s="1"/>
  <c r="H24" i="28" s="1"/>
  <c r="H24" i="89" s="1"/>
  <c r="D38" i="77"/>
  <c r="I43" i="76"/>
  <c r="C35" i="80"/>
  <c r="C67" i="80" s="1"/>
  <c r="C19" i="27" s="1"/>
  <c r="C19" i="92" s="1"/>
  <c r="M26" i="81"/>
  <c r="M60" i="81" s="1"/>
  <c r="M12" i="22" s="1"/>
  <c r="M12" i="93" s="1"/>
  <c r="H37" i="79"/>
  <c r="C12" i="79"/>
  <c r="D3" i="80"/>
  <c r="D51" i="80" s="1"/>
  <c r="D3" i="27" s="1"/>
  <c r="D3" i="92" s="1"/>
  <c r="C18" i="75"/>
  <c r="C56" i="75" s="1"/>
  <c r="C8" i="30" s="1"/>
  <c r="C8" i="86" s="1"/>
  <c r="H38" i="77"/>
  <c r="M36" i="76"/>
  <c r="M41" i="76"/>
  <c r="D5" i="78"/>
  <c r="H7" i="75"/>
  <c r="M25" i="75"/>
  <c r="C3" i="78"/>
  <c r="C51" i="78" s="1"/>
  <c r="C3" i="28" s="1"/>
  <c r="C3" i="89" s="1"/>
  <c r="M26" i="79"/>
  <c r="M60" i="79" s="1"/>
  <c r="M12" i="32" s="1"/>
  <c r="M12" i="90" s="1"/>
  <c r="D43" i="81"/>
  <c r="R44" i="80"/>
  <c r="R74" i="80" s="1"/>
  <c r="R26" i="27" s="1"/>
  <c r="R26" i="92" s="1"/>
  <c r="H8" i="80"/>
  <c r="C19" i="76"/>
  <c r="C57" i="76" s="1"/>
  <c r="C9" i="31" s="1"/>
  <c r="C9" i="87" s="1"/>
  <c r="I44" i="80"/>
  <c r="I74" i="80" s="1"/>
  <c r="I26" i="27" s="1"/>
  <c r="I26" i="92" s="1"/>
  <c r="M16" i="80"/>
  <c r="H25" i="75"/>
  <c r="H29" i="79"/>
  <c r="H64" i="79" s="1"/>
  <c r="H16" i="32" s="1"/>
  <c r="H16" i="90" s="1"/>
  <c r="C15" i="77"/>
  <c r="C31" i="77"/>
  <c r="C71" i="77" s="1"/>
  <c r="C23" i="25" s="1"/>
  <c r="C23" i="88" s="1"/>
  <c r="H43" i="76"/>
  <c r="H73" i="76" s="1"/>
  <c r="H25" i="31" s="1"/>
  <c r="H25" i="87" s="1"/>
  <c r="R16" i="81"/>
  <c r="I17" i="77"/>
  <c r="H40" i="80"/>
  <c r="M17" i="75"/>
  <c r="M17" i="76"/>
  <c r="M17" i="77"/>
  <c r="M17" i="78"/>
  <c r="M17" i="79"/>
  <c r="M17" i="81"/>
  <c r="M17" i="80"/>
  <c r="C24" i="79"/>
  <c r="D41" i="77"/>
  <c r="H9" i="78"/>
  <c r="D26" i="76"/>
  <c r="D60" i="76" s="1"/>
  <c r="D12" i="31" s="1"/>
  <c r="D12" i="87" s="1"/>
  <c r="H32" i="75"/>
  <c r="H61" i="75" s="1"/>
  <c r="H13" i="30" s="1"/>
  <c r="H13" i="86" s="1"/>
  <c r="M7" i="76"/>
  <c r="C10" i="80"/>
  <c r="H33" i="75"/>
  <c r="H69" i="75" s="1"/>
  <c r="H21" i="30" s="1"/>
  <c r="H21" i="86" s="1"/>
  <c r="M23" i="78"/>
  <c r="E43" i="81"/>
  <c r="H34" i="76"/>
  <c r="H70" i="76" s="1"/>
  <c r="H22" i="31" s="1"/>
  <c r="H22" i="87" s="1"/>
  <c r="H16" i="77"/>
  <c r="H26" i="77"/>
  <c r="H60" i="77" s="1"/>
  <c r="H12" i="25" s="1"/>
  <c r="H12" i="88" s="1"/>
  <c r="M5" i="75"/>
  <c r="D43" i="75"/>
  <c r="H28" i="78"/>
  <c r="H63" i="78" s="1"/>
  <c r="H15" i="28" s="1"/>
  <c r="H15" i="89" s="1"/>
  <c r="D6" i="76"/>
  <c r="E20" i="75"/>
  <c r="C11" i="80"/>
  <c r="D26" i="80"/>
  <c r="D60" i="80" s="1"/>
  <c r="D12" i="27" s="1"/>
  <c r="D12" i="92" s="1"/>
  <c r="D43" i="76"/>
  <c r="M5" i="76"/>
  <c r="G24" i="74"/>
  <c r="G24" i="59" s="1"/>
  <c r="D70" i="59"/>
  <c r="D22" i="23" s="1"/>
  <c r="D22" i="84" s="1"/>
  <c r="D34" i="80"/>
  <c r="D70" i="80" s="1"/>
  <c r="D22" i="27" s="1"/>
  <c r="D22" i="92" s="1"/>
  <c r="H42" i="77"/>
  <c r="H72" i="77" s="1"/>
  <c r="H24" i="25" s="1"/>
  <c r="H24" i="88" s="1"/>
  <c r="D38" i="76"/>
  <c r="I43" i="75"/>
  <c r="M5" i="77"/>
  <c r="D43" i="77"/>
  <c r="R44" i="79"/>
  <c r="R74" i="79" s="1"/>
  <c r="R26" i="32" s="1"/>
  <c r="R26" i="90" s="1"/>
  <c r="H30" i="77"/>
  <c r="H65" i="77" s="1"/>
  <c r="H17" i="25" s="1"/>
  <c r="H17" i="88" s="1"/>
  <c r="C18" i="79"/>
  <c r="C56" i="79" s="1"/>
  <c r="C8" i="32" s="1"/>
  <c r="C8" i="90" s="1"/>
  <c r="H38" i="76"/>
  <c r="M36" i="75"/>
  <c r="J44" i="77"/>
  <c r="J74" i="77" s="1"/>
  <c r="J26" i="25" s="1"/>
  <c r="J26" i="88" s="1"/>
  <c r="H33" i="80"/>
  <c r="H69" i="80" s="1"/>
  <c r="H21" i="27" s="1"/>
  <c r="H21" i="92" s="1"/>
  <c r="L44" i="79"/>
  <c r="L74" i="79" s="1"/>
  <c r="L26" i="32" s="1"/>
  <c r="L26" i="90" s="1"/>
  <c r="H7" i="79"/>
  <c r="M5" i="81"/>
  <c r="H4" i="80"/>
  <c r="H52" i="80" s="1"/>
  <c r="H4" i="27" s="1"/>
  <c r="H4" i="92" s="1"/>
  <c r="H22" i="81"/>
  <c r="H58" i="81" s="1"/>
  <c r="H10" i="22" s="1"/>
  <c r="H10" i="93" s="1"/>
  <c r="C32" i="78"/>
  <c r="C61" i="78" s="1"/>
  <c r="C13" i="28" s="1"/>
  <c r="C13" i="89" s="1"/>
  <c r="H8" i="78"/>
  <c r="C19" i="80"/>
  <c r="C57" i="80" s="1"/>
  <c r="C9" i="27" s="1"/>
  <c r="C9" i="92" s="1"/>
  <c r="M20" i="79"/>
  <c r="H37" i="76"/>
  <c r="H28" i="75"/>
  <c r="H63" i="75" s="1"/>
  <c r="H15" i="30" s="1"/>
  <c r="H15" i="86" s="1"/>
  <c r="H29" i="81"/>
  <c r="H64" i="81" s="1"/>
  <c r="H16" i="22" s="1"/>
  <c r="H16" i="93" s="1"/>
  <c r="C15" i="79"/>
  <c r="C31" i="75"/>
  <c r="C71" i="75" s="1"/>
  <c r="C23" i="30" s="1"/>
  <c r="C23" i="86" s="1"/>
  <c r="H43" i="79"/>
  <c r="H73" i="79" s="1"/>
  <c r="H25" i="32" s="1"/>
  <c r="H25" i="90" s="1"/>
  <c r="R16" i="78"/>
  <c r="I17" i="76"/>
  <c r="D23" i="79"/>
  <c r="M40" i="78"/>
  <c r="E9" i="80"/>
  <c r="C4" i="81"/>
  <c r="C52" i="81" s="1"/>
  <c r="C4" i="22" s="1"/>
  <c r="C4" i="93" s="1"/>
  <c r="D34" i="78"/>
  <c r="D70" i="78" s="1"/>
  <c r="D22" i="28" s="1"/>
  <c r="D22" i="89" s="1"/>
  <c r="C10" i="81"/>
  <c r="C54" i="81" s="1"/>
  <c r="C6" i="22" s="1"/>
  <c r="C6" i="93" s="1"/>
  <c r="D41" i="76"/>
  <c r="M23" i="77"/>
  <c r="E43" i="77"/>
  <c r="M37" i="79"/>
  <c r="H16" i="76"/>
  <c r="H26" i="76"/>
  <c r="H60" i="76" s="1"/>
  <c r="H12" i="31" s="1"/>
  <c r="H12" i="87" s="1"/>
  <c r="H32" i="78"/>
  <c r="H61" i="78" s="1"/>
  <c r="H13" i="28" s="1"/>
  <c r="H13" i="89" s="1"/>
  <c r="D34" i="81"/>
  <c r="D70" i="81" s="1"/>
  <c r="D22" i="22" s="1"/>
  <c r="D22" i="93" s="1"/>
  <c r="H4" i="76"/>
  <c r="H52" i="76" s="1"/>
  <c r="H4" i="31" s="1"/>
  <c r="H4" i="87" s="1"/>
  <c r="D6" i="75"/>
  <c r="C4" i="75"/>
  <c r="C52" i="75" s="1"/>
  <c r="C4" i="30" s="1"/>
  <c r="C4" i="86" s="1"/>
  <c r="H25" i="81"/>
  <c r="H32" i="81"/>
  <c r="H61" i="81" s="1"/>
  <c r="H13" i="22" s="1"/>
  <c r="H13" i="93" s="1"/>
  <c r="J44" i="75"/>
  <c r="J74" i="75" s="1"/>
  <c r="J26" i="30" s="1"/>
  <c r="J26" i="86" s="1"/>
  <c r="H35" i="59"/>
  <c r="H35" i="79" s="1"/>
  <c r="H67" i="79" s="1"/>
  <c r="H19" i="32" s="1"/>
  <c r="H19" i="90" s="1"/>
  <c r="E26" i="83"/>
  <c r="D22" i="74"/>
  <c r="E6" i="74"/>
  <c r="E6" i="59" s="1"/>
  <c r="E6" i="77" s="1"/>
  <c r="M72" i="59"/>
  <c r="M24" i="23" s="1"/>
  <c r="M24" i="84" s="1"/>
  <c r="M42" i="79"/>
  <c r="M72" i="79" s="1"/>
  <c r="M24" i="32" s="1"/>
  <c r="M24" i="90" s="1"/>
  <c r="H32" i="80"/>
  <c r="H61" i="80" s="1"/>
  <c r="H13" i="27" s="1"/>
  <c r="H13" i="92" s="1"/>
  <c r="H28" i="79"/>
  <c r="H63" i="79" s="1"/>
  <c r="H15" i="32" s="1"/>
  <c r="H15" i="90" s="1"/>
  <c r="C22" i="76"/>
  <c r="C58" i="76" s="1"/>
  <c r="C10" i="31" s="1"/>
  <c r="C10" i="87" s="1"/>
  <c r="C22" i="77"/>
  <c r="C58" i="77" s="1"/>
  <c r="C10" i="25" s="1"/>
  <c r="C10" i="88" s="1"/>
  <c r="C22" i="78"/>
  <c r="C58" i="78" s="1"/>
  <c r="C10" i="28" s="1"/>
  <c r="C10" i="89" s="1"/>
  <c r="C22" i="81"/>
  <c r="C58" i="81" s="1"/>
  <c r="C10" i="22" s="1"/>
  <c r="C10" i="93" s="1"/>
  <c r="C22" i="80"/>
  <c r="C58" i="80" s="1"/>
  <c r="C10" i="27" s="1"/>
  <c r="C10" i="92" s="1"/>
  <c r="C22" i="79"/>
  <c r="C58" i="79" s="1"/>
  <c r="C10" i="32" s="1"/>
  <c r="C10" i="90" s="1"/>
  <c r="C22" i="75"/>
  <c r="C58" i="75" s="1"/>
  <c r="C10" i="30" s="1"/>
  <c r="C10" i="86" s="1"/>
  <c r="C18" i="80"/>
  <c r="C56" i="80" s="1"/>
  <c r="C8" i="27" s="1"/>
  <c r="C8" i="92" s="1"/>
  <c r="H25" i="79"/>
  <c r="D26" i="77"/>
  <c r="D60" i="77" s="1"/>
  <c r="D12" i="25" s="1"/>
  <c r="D12" i="88" s="1"/>
  <c r="M25" i="81"/>
  <c r="C3" i="77"/>
  <c r="C51" i="77" s="1"/>
  <c r="C3" i="25" s="1"/>
  <c r="C3" i="88" s="1"/>
  <c r="E9" i="78"/>
  <c r="D34" i="76"/>
  <c r="D70" i="76" s="1"/>
  <c r="D22" i="31" s="1"/>
  <c r="D22" i="87" s="1"/>
  <c r="C32" i="76"/>
  <c r="C61" i="76" s="1"/>
  <c r="C13" i="31" s="1"/>
  <c r="C13" i="87" s="1"/>
  <c r="C19" i="75"/>
  <c r="C57" i="75" s="1"/>
  <c r="C9" i="30" s="1"/>
  <c r="C9" i="86" s="1"/>
  <c r="H4" i="79"/>
  <c r="H52" i="79" s="1"/>
  <c r="H4" i="32" s="1"/>
  <c r="H4" i="90" s="1"/>
  <c r="H29" i="80"/>
  <c r="H64" i="80" s="1"/>
  <c r="H16" i="27" s="1"/>
  <c r="H16" i="92" s="1"/>
  <c r="R16" i="77"/>
  <c r="I17" i="75"/>
  <c r="M24" i="80"/>
  <c r="M42" i="80"/>
  <c r="M72" i="80" s="1"/>
  <c r="M24" i="27" s="1"/>
  <c r="M24" i="92" s="1"/>
  <c r="M23" i="76"/>
  <c r="E43" i="76"/>
  <c r="M37" i="80"/>
  <c r="H26" i="75"/>
  <c r="H60" i="75" s="1"/>
  <c r="H12" i="30" s="1"/>
  <c r="H12" i="86" s="1"/>
  <c r="M7" i="78"/>
  <c r="G44" i="80"/>
  <c r="G74" i="80" s="1"/>
  <c r="G26" i="27" s="1"/>
  <c r="G26" i="92" s="1"/>
  <c r="G74" i="59"/>
  <c r="G26" i="23" s="1"/>
  <c r="E20" i="79"/>
  <c r="M40" i="79"/>
  <c r="R44" i="78"/>
  <c r="R74" i="78" s="1"/>
  <c r="R26" i="28" s="1"/>
  <c r="R26" i="89" s="1"/>
  <c r="M7" i="81"/>
  <c r="H30" i="76"/>
  <c r="H65" i="76" s="1"/>
  <c r="H17" i="31" s="1"/>
  <c r="H17" i="87" s="1"/>
  <c r="I56" i="63"/>
  <c r="I73" i="63"/>
  <c r="J73" i="63" s="1"/>
  <c r="E41" i="59"/>
  <c r="E41" i="78" s="1"/>
  <c r="E40" i="59"/>
  <c r="E40" i="80" s="1"/>
  <c r="H56" i="74"/>
  <c r="H8" i="26" s="1"/>
  <c r="H8" i="91" s="1"/>
  <c r="H18" i="59"/>
  <c r="H56" i="59" s="1"/>
  <c r="H8" i="23" s="1"/>
  <c r="H8" i="84" s="1"/>
  <c r="M12" i="59"/>
  <c r="M12" i="77" s="1"/>
  <c r="E17" i="59"/>
  <c r="E17" i="76" s="1"/>
  <c r="I16" i="59"/>
  <c r="I16" i="79" s="1"/>
  <c r="R5" i="59"/>
  <c r="R5" i="80" s="1"/>
  <c r="M14" i="59"/>
  <c r="M14" i="81" s="1"/>
  <c r="E8" i="59"/>
  <c r="E8" i="76" s="1"/>
  <c r="E4" i="59"/>
  <c r="E4" i="79" s="1"/>
  <c r="E52" i="79" s="1"/>
  <c r="E4" i="32" s="1"/>
  <c r="E4" i="90" s="1"/>
  <c r="H36" i="59"/>
  <c r="H66" i="59" s="1"/>
  <c r="H18" i="23" s="1"/>
  <c r="H18" i="84" s="1"/>
  <c r="D20" i="59"/>
  <c r="D20" i="77" s="1"/>
  <c r="E7" i="59"/>
  <c r="E7" i="81" s="1"/>
  <c r="D15" i="59"/>
  <c r="D15" i="75" s="1"/>
  <c r="M56" i="74"/>
  <c r="M8" i="26" s="1"/>
  <c r="M8" i="91" s="1"/>
  <c r="M18" i="59"/>
  <c r="M18" i="81" s="1"/>
  <c r="D7" i="59"/>
  <c r="D7" i="79" s="1"/>
  <c r="D72" i="74"/>
  <c r="D24" i="26" s="1"/>
  <c r="D24" i="91" s="1"/>
  <c r="D42" i="59"/>
  <c r="D72" i="59" s="1"/>
  <c r="D24" i="23" s="1"/>
  <c r="D24" i="84" s="1"/>
  <c r="H23" i="59"/>
  <c r="H23" i="75" s="1"/>
  <c r="D73" i="74"/>
  <c r="D25" i="26" s="1"/>
  <c r="D25" i="91" s="1"/>
  <c r="D39" i="59"/>
  <c r="D39" i="81" s="1"/>
  <c r="I8" i="59"/>
  <c r="I8" i="76" s="1"/>
  <c r="E3" i="59"/>
  <c r="E3" i="78" s="1"/>
  <c r="E51" i="78" s="1"/>
  <c r="E3" i="28" s="1"/>
  <c r="E3" i="89" s="1"/>
  <c r="H15" i="59"/>
  <c r="H15" i="77" s="1"/>
  <c r="E5" i="59"/>
  <c r="E5" i="80" s="1"/>
  <c r="I38" i="59"/>
  <c r="I38" i="81" s="1"/>
  <c r="K74" i="74"/>
  <c r="K26" i="26" s="1"/>
  <c r="K26" i="91" s="1"/>
  <c r="K44" i="59"/>
  <c r="K44" i="81" s="1"/>
  <c r="K74" i="81" s="1"/>
  <c r="K26" i="22" s="1"/>
  <c r="K26" i="93" s="1"/>
  <c r="E24" i="59"/>
  <c r="E24" i="81" s="1"/>
  <c r="D16" i="59"/>
  <c r="D16" i="77" s="1"/>
  <c r="D52" i="74"/>
  <c r="D4" i="26" s="1"/>
  <c r="D4" i="91" s="1"/>
  <c r="D4" i="59"/>
  <c r="D52" i="59" s="1"/>
  <c r="D4" i="23" s="1"/>
  <c r="D4" i="84" s="1"/>
  <c r="E61" i="74"/>
  <c r="E13" i="26" s="1"/>
  <c r="E13" i="91" s="1"/>
  <c r="E32" i="59"/>
  <c r="E32" i="79" s="1"/>
  <c r="E61" i="79" s="1"/>
  <c r="E13" i="32" s="1"/>
  <c r="E13" i="90" s="1"/>
  <c r="G38" i="59"/>
  <c r="G38" i="77" s="1"/>
  <c r="R39" i="59"/>
  <c r="R39" i="78" s="1"/>
  <c r="AQ42" i="59"/>
  <c r="AQ42" i="75" s="1"/>
  <c r="AQ72" i="75" s="1"/>
  <c r="AQ24" i="30" s="1"/>
  <c r="AQ24" i="86" s="1"/>
  <c r="E21" i="59"/>
  <c r="E21" i="75" s="1"/>
  <c r="F9" i="59"/>
  <c r="F9" i="79" s="1"/>
  <c r="R72" i="74"/>
  <c r="R24" i="26" s="1"/>
  <c r="R24" i="91" s="1"/>
  <c r="R42" i="59"/>
  <c r="R42" i="81" s="1"/>
  <c r="R72" i="81" s="1"/>
  <c r="R24" i="22" s="1"/>
  <c r="R24" i="93" s="1"/>
  <c r="D67" i="74"/>
  <c r="D19" i="26" s="1"/>
  <c r="D19" i="91" s="1"/>
  <c r="D35" i="59"/>
  <c r="D35" i="81" s="1"/>
  <c r="D67" i="81" s="1"/>
  <c r="D19" i="22" s="1"/>
  <c r="D19" i="93" s="1"/>
  <c r="E38" i="59"/>
  <c r="E38" i="76" s="1"/>
  <c r="D40" i="59"/>
  <c r="D68" i="59" s="1"/>
  <c r="D20" i="23" s="1"/>
  <c r="D20" i="84" s="1"/>
  <c r="M61" i="74"/>
  <c r="M13" i="26" s="1"/>
  <c r="M13" i="91" s="1"/>
  <c r="M32" i="59"/>
  <c r="M32" i="78" s="1"/>
  <c r="M61" i="78" s="1"/>
  <c r="M13" i="28" s="1"/>
  <c r="M13" i="89" s="1"/>
  <c r="E39" i="59"/>
  <c r="E39" i="76" s="1"/>
  <c r="I40" i="59"/>
  <c r="I40" i="78" s="1"/>
  <c r="N44" i="59"/>
  <c r="D37" i="59"/>
  <c r="D37" i="75" s="1"/>
  <c r="F38" i="59"/>
  <c r="F38" i="76" s="1"/>
  <c r="E10" i="59"/>
  <c r="E10" i="81" s="1"/>
  <c r="D25" i="59"/>
  <c r="D25" i="75" s="1"/>
  <c r="M21" i="59"/>
  <c r="M21" i="80" s="1"/>
  <c r="I26" i="59"/>
  <c r="I26" i="81" s="1"/>
  <c r="I60" i="81" s="1"/>
  <c r="I12" i="22" s="1"/>
  <c r="I12" i="93" s="1"/>
  <c r="I42" i="59"/>
  <c r="I42" i="81" s="1"/>
  <c r="I72" i="81" s="1"/>
  <c r="I24" i="22" s="1"/>
  <c r="I24" i="93" s="1"/>
  <c r="R40" i="59"/>
  <c r="R40" i="81" s="1"/>
  <c r="E42" i="59"/>
  <c r="E42" i="79" s="1"/>
  <c r="E72" i="79" s="1"/>
  <c r="E24" i="32" s="1"/>
  <c r="E24" i="90" s="1"/>
  <c r="R7" i="59"/>
  <c r="R7" i="79" s="1"/>
  <c r="M13" i="59"/>
  <c r="M13" i="75" s="1"/>
  <c r="AQ74" i="74"/>
  <c r="AQ26" i="26" s="1"/>
  <c r="AQ26" i="91" s="1"/>
  <c r="AQ44" i="59"/>
  <c r="AQ44" i="78" s="1"/>
  <c r="AQ74" i="78" s="1"/>
  <c r="AQ26" i="28" s="1"/>
  <c r="AQ26" i="89" s="1"/>
  <c r="D32" i="59"/>
  <c r="D61" i="59" s="1"/>
  <c r="D13" i="23" s="1"/>
  <c r="D13" i="84" s="1"/>
  <c r="M8" i="59"/>
  <c r="M8" i="80" s="1"/>
  <c r="E26" i="59"/>
  <c r="E60" i="59" s="1"/>
  <c r="E12" i="23" s="1"/>
  <c r="E70" i="74"/>
  <c r="E22" i="26" s="1"/>
  <c r="E22" i="91" s="1"/>
  <c r="E34" i="59"/>
  <c r="E34" i="77" s="1"/>
  <c r="E70" i="77" s="1"/>
  <c r="E22" i="25" s="1"/>
  <c r="E22" i="88" s="1"/>
  <c r="I7" i="59"/>
  <c r="I7" i="79" s="1"/>
  <c r="E16" i="59"/>
  <c r="E16" i="80" s="1"/>
  <c r="D36" i="59"/>
  <c r="D36" i="78" s="1"/>
  <c r="D10" i="59"/>
  <c r="D10" i="75" s="1"/>
  <c r="H59" i="74"/>
  <c r="H11" i="26" s="1"/>
  <c r="H11" i="91" s="1"/>
  <c r="R73" i="63"/>
  <c r="AQ73" i="63" s="1"/>
  <c r="AQ23" i="74" s="1"/>
  <c r="AQ23" i="59" s="1"/>
  <c r="E27" i="74"/>
  <c r="M59" i="59"/>
  <c r="M11" i="23" s="1"/>
  <c r="M11" i="84" s="1"/>
  <c r="D53" i="74"/>
  <c r="D5" i="26" s="1"/>
  <c r="D5" i="91" s="1"/>
  <c r="V16" i="72"/>
  <c r="W16" i="72" s="1"/>
  <c r="D27" i="74"/>
  <c r="I85" i="73"/>
  <c r="V35" i="72"/>
  <c r="W35" i="72" s="1"/>
  <c r="I78" i="73"/>
  <c r="G83" i="73"/>
  <c r="AQ85" i="73"/>
  <c r="U32" i="73"/>
  <c r="S73" i="73" s="1"/>
  <c r="D101" i="73"/>
  <c r="D102" i="73" s="1"/>
  <c r="U50" i="73"/>
  <c r="S98" i="73" s="1"/>
  <c r="D59" i="74"/>
  <c r="D11" i="26" s="1"/>
  <c r="D11" i="91" s="1"/>
  <c r="V47" i="72"/>
  <c r="V47" i="73" s="1"/>
  <c r="T95" i="73" s="1"/>
  <c r="J83" i="73"/>
  <c r="U31" i="73"/>
  <c r="S72" i="73" s="1"/>
  <c r="D68" i="74"/>
  <c r="D20" i="26" s="1"/>
  <c r="D20" i="91" s="1"/>
  <c r="H57" i="59"/>
  <c r="H9" i="23" s="1"/>
  <c r="H9" i="84" s="1"/>
  <c r="J60" i="73"/>
  <c r="H54" i="74"/>
  <c r="H6" i="26" s="1"/>
  <c r="H6" i="91" s="1"/>
  <c r="V48" i="72"/>
  <c r="V48" i="73" s="1"/>
  <c r="T96" i="73" s="1"/>
  <c r="H57" i="79"/>
  <c r="H9" i="32" s="1"/>
  <c r="H9" i="90" s="1"/>
  <c r="V38" i="72"/>
  <c r="V38" i="73" s="1"/>
  <c r="F83" i="73"/>
  <c r="V42" i="72"/>
  <c r="W42" i="72" s="1"/>
  <c r="U17" i="73"/>
  <c r="V25" i="72"/>
  <c r="V25" i="73" s="1"/>
  <c r="T66" i="73" s="1"/>
  <c r="V4" i="72"/>
  <c r="W4" i="72" s="1"/>
  <c r="H68" i="59"/>
  <c r="H20" i="23" s="1"/>
  <c r="H20" i="84" s="1"/>
  <c r="D19" i="74"/>
  <c r="D61" i="74"/>
  <c r="D13" i="26" s="1"/>
  <c r="D13" i="91" s="1"/>
  <c r="E11" i="74"/>
  <c r="F11" i="74"/>
  <c r="F11" i="59" s="1"/>
  <c r="G11" i="74"/>
  <c r="R24" i="74"/>
  <c r="M28" i="74"/>
  <c r="I10" i="74"/>
  <c r="R43" i="74"/>
  <c r="AQ26" i="74"/>
  <c r="E51" i="74"/>
  <c r="E3" i="26" s="1"/>
  <c r="E3" i="91" s="1"/>
  <c r="D14" i="74"/>
  <c r="AQ17" i="74"/>
  <c r="D29" i="74"/>
  <c r="AQ16" i="74"/>
  <c r="S92" i="63"/>
  <c r="T92" i="63" s="1"/>
  <c r="U92" i="63" s="1"/>
  <c r="V92" i="63" s="1"/>
  <c r="W92" i="63" s="1"/>
  <c r="X92" i="63" s="1"/>
  <c r="Y92" i="63" s="1"/>
  <c r="Z92" i="63" s="1"/>
  <c r="AA92" i="63" s="1"/>
  <c r="AB92" i="63" s="1"/>
  <c r="AC92" i="63" s="1"/>
  <c r="AD92" i="63" s="1"/>
  <c r="AE92" i="63" s="1"/>
  <c r="AF92" i="63" s="1"/>
  <c r="AG92" i="63" s="1"/>
  <c r="AH92" i="63" s="1"/>
  <c r="AI92" i="63" s="1"/>
  <c r="AJ92" i="63" s="1"/>
  <c r="AK92" i="63" s="1"/>
  <c r="AL92" i="63" s="1"/>
  <c r="AM92" i="63" s="1"/>
  <c r="AN92" i="63" s="1"/>
  <c r="AO92" i="63" s="1"/>
  <c r="AP92" i="63" s="1"/>
  <c r="V7" i="72"/>
  <c r="V7" i="73" s="1"/>
  <c r="V34" i="72"/>
  <c r="W34" i="72" s="1"/>
  <c r="N8" i="74"/>
  <c r="D28" i="74"/>
  <c r="N83" i="73"/>
  <c r="F79" i="73"/>
  <c r="G79" i="73"/>
  <c r="I86" i="63"/>
  <c r="J86" i="63" s="1"/>
  <c r="K86" i="63" s="1"/>
  <c r="L86" i="63" s="1"/>
  <c r="S89" i="63"/>
  <c r="T89" i="63" s="1"/>
  <c r="U89" i="63" s="1"/>
  <c r="V89" i="63" s="1"/>
  <c r="W89" i="63" s="1"/>
  <c r="X89" i="63" s="1"/>
  <c r="Y89" i="63" s="1"/>
  <c r="Z89" i="63" s="1"/>
  <c r="AA89" i="63" s="1"/>
  <c r="AB89" i="63" s="1"/>
  <c r="AC89" i="63" s="1"/>
  <c r="AD89" i="63" s="1"/>
  <c r="AE89" i="63" s="1"/>
  <c r="AF89" i="63" s="1"/>
  <c r="AG89" i="63" s="1"/>
  <c r="AH89" i="63" s="1"/>
  <c r="AI89" i="63" s="1"/>
  <c r="AJ89" i="63" s="1"/>
  <c r="AK89" i="63" s="1"/>
  <c r="AL89" i="63" s="1"/>
  <c r="AM89" i="63" s="1"/>
  <c r="AN89" i="63" s="1"/>
  <c r="AO89" i="63" s="1"/>
  <c r="AP89" i="63" s="1"/>
  <c r="D11" i="74"/>
  <c r="C8" i="84"/>
  <c r="N4" i="74"/>
  <c r="E78" i="73"/>
  <c r="D66" i="74"/>
  <c r="D18" i="26" s="1"/>
  <c r="D18" i="91" s="1"/>
  <c r="N79" i="73"/>
  <c r="U10" i="72"/>
  <c r="U10" i="73" s="1"/>
  <c r="F62" i="73"/>
  <c r="C55" i="59"/>
  <c r="C7" i="23" s="1"/>
  <c r="C7" i="84" s="1"/>
  <c r="G62" i="73"/>
  <c r="V24" i="72"/>
  <c r="W24" i="72" s="1"/>
  <c r="E68" i="74"/>
  <c r="E20" i="26" s="1"/>
  <c r="E20" i="91" s="1"/>
  <c r="U28" i="72"/>
  <c r="V28" i="72" s="1"/>
  <c r="J79" i="73"/>
  <c r="M15" i="74"/>
  <c r="N62" i="73"/>
  <c r="H53" i="59"/>
  <c r="H5" i="23" s="1"/>
  <c r="H5" i="84" s="1"/>
  <c r="M59" i="74"/>
  <c r="M11" i="26" s="1"/>
  <c r="M11" i="91" s="1"/>
  <c r="N20" i="74"/>
  <c r="I60" i="74"/>
  <c r="I12" i="26" s="1"/>
  <c r="I12" i="91" s="1"/>
  <c r="S52" i="63"/>
  <c r="T52" i="63" s="1"/>
  <c r="U9" i="72"/>
  <c r="V9" i="72" s="1"/>
  <c r="D30" i="74"/>
  <c r="H66" i="74"/>
  <c r="H18" i="26" s="1"/>
  <c r="H18" i="91" s="1"/>
  <c r="U26" i="72"/>
  <c r="U26" i="73" s="1"/>
  <c r="S67" i="73" s="1"/>
  <c r="I12" i="74"/>
  <c r="R2" i="84"/>
  <c r="R2" i="83"/>
  <c r="U37" i="72"/>
  <c r="U37" i="73" s="1"/>
  <c r="S81" i="73" s="1"/>
  <c r="S57" i="63"/>
  <c r="T57" i="63" s="1"/>
  <c r="U57" i="63" s="1"/>
  <c r="V57" i="63" s="1"/>
  <c r="W57" i="63" s="1"/>
  <c r="X57" i="63" s="1"/>
  <c r="Y57" i="63" s="1"/>
  <c r="Z57" i="63" s="1"/>
  <c r="AA57" i="63" s="1"/>
  <c r="AB57" i="63" s="1"/>
  <c r="AC57" i="63" s="1"/>
  <c r="AD57" i="63" s="1"/>
  <c r="AE57" i="63" s="1"/>
  <c r="AF57" i="63" s="1"/>
  <c r="AG57" i="63" s="1"/>
  <c r="AH57" i="63" s="1"/>
  <c r="AI57" i="63" s="1"/>
  <c r="AJ57" i="63" s="1"/>
  <c r="AK57" i="63" s="1"/>
  <c r="AL57" i="63" s="1"/>
  <c r="AM57" i="63" s="1"/>
  <c r="AN57" i="63" s="1"/>
  <c r="AO57" i="63" s="1"/>
  <c r="AP57" i="63" s="1"/>
  <c r="I81" i="63"/>
  <c r="J81" i="63" s="1"/>
  <c r="K81" i="63" s="1"/>
  <c r="L81" i="63" s="1"/>
  <c r="R81" i="63"/>
  <c r="M31" i="74"/>
  <c r="O52" i="63"/>
  <c r="N2" i="74"/>
  <c r="M68" i="74"/>
  <c r="M20" i="26" s="1"/>
  <c r="M20" i="91" s="1"/>
  <c r="M41" i="72"/>
  <c r="L41" i="73"/>
  <c r="J88" i="73" s="1"/>
  <c r="O84" i="63"/>
  <c r="P84" i="63" s="1"/>
  <c r="Q84" i="63" s="1"/>
  <c r="N34" i="74"/>
  <c r="N72" i="74"/>
  <c r="N24" i="26" s="1"/>
  <c r="N24" i="91" s="1"/>
  <c r="M26" i="72"/>
  <c r="L26" i="73"/>
  <c r="J67" i="73" s="1"/>
  <c r="Q15" i="73"/>
  <c r="R15" i="72"/>
  <c r="M66" i="74"/>
  <c r="M18" i="26" s="1"/>
  <c r="M18" i="91" s="1"/>
  <c r="M66" i="59"/>
  <c r="M18" i="23" s="1"/>
  <c r="E15" i="74"/>
  <c r="R12" i="74"/>
  <c r="M19" i="72"/>
  <c r="L19" i="73"/>
  <c r="V14" i="72"/>
  <c r="U14" i="73"/>
  <c r="D13" i="74"/>
  <c r="F26" i="74"/>
  <c r="R37" i="74"/>
  <c r="V13" i="72"/>
  <c r="U13" i="73"/>
  <c r="AQ4" i="74"/>
  <c r="AQ4" i="59" s="1"/>
  <c r="S54" i="63"/>
  <c r="T54" i="63" s="1"/>
  <c r="U54" i="63" s="1"/>
  <c r="V54" i="63" s="1"/>
  <c r="W54" i="63" s="1"/>
  <c r="X54" i="63" s="1"/>
  <c r="Y54" i="63" s="1"/>
  <c r="Z54" i="63" s="1"/>
  <c r="AA54" i="63" s="1"/>
  <c r="AB54" i="63" s="1"/>
  <c r="AC54" i="63" s="1"/>
  <c r="AD54" i="63" s="1"/>
  <c r="AE54" i="63" s="1"/>
  <c r="AF54" i="63" s="1"/>
  <c r="AG54" i="63" s="1"/>
  <c r="AH54" i="63" s="1"/>
  <c r="AI54" i="63" s="1"/>
  <c r="AJ54" i="63" s="1"/>
  <c r="AK54" i="63" s="1"/>
  <c r="AL54" i="63" s="1"/>
  <c r="AM54" i="63" s="1"/>
  <c r="AN54" i="63" s="1"/>
  <c r="AO54" i="63" s="1"/>
  <c r="AP54" i="63" s="1"/>
  <c r="I9" i="73"/>
  <c r="G75" i="73" s="1"/>
  <c r="H9" i="73"/>
  <c r="F75" i="73" s="1"/>
  <c r="AS21" i="73"/>
  <c r="AQ89" i="73" s="1"/>
  <c r="U21" i="72"/>
  <c r="AQ40" i="74"/>
  <c r="S90" i="63"/>
  <c r="T90" i="63" s="1"/>
  <c r="U90" i="63" s="1"/>
  <c r="V90" i="63" s="1"/>
  <c r="W90" i="63" s="1"/>
  <c r="X90" i="63" s="1"/>
  <c r="Y90" i="63" s="1"/>
  <c r="Z90" i="63" s="1"/>
  <c r="AA90" i="63" s="1"/>
  <c r="AB90" i="63" s="1"/>
  <c r="AC90" i="63" s="1"/>
  <c r="AD90" i="63" s="1"/>
  <c r="AE90" i="63" s="1"/>
  <c r="AF90" i="63" s="1"/>
  <c r="AG90" i="63" s="1"/>
  <c r="AH90" i="63" s="1"/>
  <c r="AI90" i="63" s="1"/>
  <c r="AJ90" i="63" s="1"/>
  <c r="AK90" i="63" s="1"/>
  <c r="AL90" i="63" s="1"/>
  <c r="AM90" i="63" s="1"/>
  <c r="AN90" i="63" s="1"/>
  <c r="AO90" i="63" s="1"/>
  <c r="AP90" i="63" s="1"/>
  <c r="D31" i="74"/>
  <c r="R6" i="72"/>
  <c r="Q6" i="73"/>
  <c r="Q32" i="73"/>
  <c r="O73" i="73" s="1"/>
  <c r="R32" i="72"/>
  <c r="J40" i="74"/>
  <c r="E25" i="74"/>
  <c r="G26" i="74"/>
  <c r="M25" i="73"/>
  <c r="K66" i="73" s="1"/>
  <c r="N25" i="72"/>
  <c r="N25" i="73" s="1"/>
  <c r="L66" i="73" s="1"/>
  <c r="R42" i="73"/>
  <c r="P90" i="73" s="1"/>
  <c r="S42" i="72"/>
  <c r="S42" i="73" s="1"/>
  <c r="Q90" i="73" s="1"/>
  <c r="E37" i="74"/>
  <c r="F5" i="74"/>
  <c r="M22" i="83"/>
  <c r="M48" i="73"/>
  <c r="K96" i="73" s="1"/>
  <c r="N48" i="72"/>
  <c r="N48" i="73" s="1"/>
  <c r="L96" i="73" s="1"/>
  <c r="F17" i="74"/>
  <c r="F17" i="59" s="1"/>
  <c r="I37" i="73"/>
  <c r="G81" i="73" s="1"/>
  <c r="H37" i="73"/>
  <c r="F81" i="73" s="1"/>
  <c r="F21" i="74"/>
  <c r="R13" i="72"/>
  <c r="Q13" i="73"/>
  <c r="Q37" i="72"/>
  <c r="P37" i="73"/>
  <c r="N81" i="73" s="1"/>
  <c r="I72" i="74"/>
  <c r="I24" i="26" s="1"/>
  <c r="I24" i="91" s="1"/>
  <c r="I50" i="74"/>
  <c r="I15" i="74"/>
  <c r="J70" i="63"/>
  <c r="K70" i="63" s="1"/>
  <c r="L70" i="63" s="1"/>
  <c r="I20" i="74"/>
  <c r="M27" i="73"/>
  <c r="K68" i="73" s="1"/>
  <c r="N27" i="72"/>
  <c r="N27" i="73" s="1"/>
  <c r="L68" i="73" s="1"/>
  <c r="J69" i="63"/>
  <c r="K69" i="63" s="1"/>
  <c r="L69" i="63" s="1"/>
  <c r="I19" i="74"/>
  <c r="M18" i="72"/>
  <c r="L18" i="73"/>
  <c r="J84" i="73" s="1"/>
  <c r="G17" i="74"/>
  <c r="N3" i="72"/>
  <c r="N3" i="73" s="1"/>
  <c r="M3" i="73"/>
  <c r="R12" i="72"/>
  <c r="Q12" i="73"/>
  <c r="AS39" i="73"/>
  <c r="AQ86" i="73" s="1"/>
  <c r="U39" i="72"/>
  <c r="M45" i="72"/>
  <c r="L45" i="73"/>
  <c r="J93" i="73" s="1"/>
  <c r="V51" i="72"/>
  <c r="U51" i="73"/>
  <c r="S99" i="73" s="1"/>
  <c r="G34" i="74"/>
  <c r="U30" i="72"/>
  <c r="M8" i="73"/>
  <c r="K63" i="73" s="1"/>
  <c r="N8" i="72"/>
  <c r="N8" i="73" s="1"/>
  <c r="L63" i="73" s="1"/>
  <c r="E72" i="74"/>
  <c r="E24" i="26" s="1"/>
  <c r="E24" i="91" s="1"/>
  <c r="AS18" i="73"/>
  <c r="AQ84" i="73" s="1"/>
  <c r="U18" i="72"/>
  <c r="R36" i="73"/>
  <c r="P80" i="73" s="1"/>
  <c r="S36" i="72"/>
  <c r="S36" i="73" s="1"/>
  <c r="Q80" i="73" s="1"/>
  <c r="F20" i="74"/>
  <c r="R52" i="73"/>
  <c r="P100" i="73" s="1"/>
  <c r="S52" i="72"/>
  <c r="S52" i="73" s="1"/>
  <c r="Q100" i="73" s="1"/>
  <c r="G4" i="74"/>
  <c r="E73" i="74"/>
  <c r="E25" i="26" s="1"/>
  <c r="E25" i="91" s="1"/>
  <c r="N38" i="74"/>
  <c r="Q5" i="73"/>
  <c r="O61" i="73" s="1"/>
  <c r="R5" i="72"/>
  <c r="I68" i="74"/>
  <c r="I20" i="26" s="1"/>
  <c r="I20" i="91" s="1"/>
  <c r="F40" i="74"/>
  <c r="J16" i="74"/>
  <c r="I80" i="63"/>
  <c r="J80" i="63" s="1"/>
  <c r="K80" i="63" s="1"/>
  <c r="L80" i="63" s="1"/>
  <c r="R80" i="63"/>
  <c r="R30" i="74" s="1"/>
  <c r="R30" i="59" s="1"/>
  <c r="M30" i="74"/>
  <c r="O44" i="74"/>
  <c r="F4" i="74"/>
  <c r="AQ72" i="74"/>
  <c r="AQ24" i="26" s="1"/>
  <c r="AQ24" i="91" s="1"/>
  <c r="I32" i="74"/>
  <c r="AS11" i="73"/>
  <c r="AQ78" i="73" s="1"/>
  <c r="U11" i="72"/>
  <c r="O42" i="74"/>
  <c r="E60" i="74"/>
  <c r="E12" i="26" s="1"/>
  <c r="E12" i="91" s="1"/>
  <c r="N74" i="74"/>
  <c r="N26" i="26" s="1"/>
  <c r="N26" i="91" s="1"/>
  <c r="R46" i="72"/>
  <c r="Q46" i="73"/>
  <c r="O94" i="73" s="1"/>
  <c r="H64" i="59"/>
  <c r="H16" i="23" s="1"/>
  <c r="H16" i="84" s="1"/>
  <c r="H64" i="74"/>
  <c r="H16" i="26" s="1"/>
  <c r="H16" i="91" s="1"/>
  <c r="O74" i="63"/>
  <c r="P74" i="63" s="1"/>
  <c r="Q74" i="63" s="1"/>
  <c r="N24" i="74"/>
  <c r="AS33" i="73"/>
  <c r="AQ74" i="73" s="1"/>
  <c r="U33" i="72"/>
  <c r="AQ60" i="63"/>
  <c r="AQ10" i="74" s="1"/>
  <c r="R10" i="74"/>
  <c r="N60" i="63"/>
  <c r="M40" i="72"/>
  <c r="L40" i="73"/>
  <c r="J87" i="73" s="1"/>
  <c r="Q28" i="72"/>
  <c r="P28" i="73"/>
  <c r="N69" i="73" s="1"/>
  <c r="M39" i="72"/>
  <c r="L39" i="73"/>
  <c r="J86" i="73" s="1"/>
  <c r="Q9" i="72"/>
  <c r="P9" i="73"/>
  <c r="N75" i="73" s="1"/>
  <c r="R25" i="74"/>
  <c r="R50" i="73"/>
  <c r="P98" i="73" s="1"/>
  <c r="S50" i="72"/>
  <c r="S50" i="73" s="1"/>
  <c r="Q98" i="73" s="1"/>
  <c r="H55" i="74"/>
  <c r="H7" i="26" s="1"/>
  <c r="H7" i="91" s="1"/>
  <c r="Q39" i="72"/>
  <c r="P39" i="73"/>
  <c r="N86" i="73" s="1"/>
  <c r="N5" i="74"/>
  <c r="G40" i="74"/>
  <c r="J7" i="74"/>
  <c r="I11" i="74"/>
  <c r="N31" i="72"/>
  <c r="N31" i="73" s="1"/>
  <c r="L72" i="73" s="1"/>
  <c r="M31" i="73"/>
  <c r="K72" i="73" s="1"/>
  <c r="R38" i="74"/>
  <c r="U45" i="72"/>
  <c r="AQ70" i="63"/>
  <c r="AQ20" i="74" s="1"/>
  <c r="I40" i="73"/>
  <c r="G87" i="73" s="1"/>
  <c r="H40" i="73"/>
  <c r="F87" i="73" s="1"/>
  <c r="J12" i="74"/>
  <c r="Q29" i="72"/>
  <c r="P29" i="73"/>
  <c r="N70" i="73" s="1"/>
  <c r="U46" i="73"/>
  <c r="S94" i="73" s="1"/>
  <c r="V46" i="72"/>
  <c r="H27" i="73"/>
  <c r="F68" i="73" s="1"/>
  <c r="I27" i="73"/>
  <c r="G68" i="73" s="1"/>
  <c r="V6" i="72"/>
  <c r="U6" i="73"/>
  <c r="S62" i="73" s="1"/>
  <c r="R17" i="72"/>
  <c r="Q17" i="73"/>
  <c r="J10" i="74"/>
  <c r="H10" i="73"/>
  <c r="I10" i="73"/>
  <c r="G21" i="74"/>
  <c r="Q16" i="73"/>
  <c r="R16" i="72"/>
  <c r="M20" i="72"/>
  <c r="L20" i="73"/>
  <c r="X22" i="72"/>
  <c r="W22" i="73"/>
  <c r="U58" i="73" s="1"/>
  <c r="I39" i="73"/>
  <c r="G86" i="73" s="1"/>
  <c r="H39" i="73"/>
  <c r="F86" i="73" s="1"/>
  <c r="N43" i="74"/>
  <c r="U15" i="73"/>
  <c r="V15" i="72"/>
  <c r="E19" i="74"/>
  <c r="I28" i="74"/>
  <c r="F32" i="74"/>
  <c r="N6" i="72"/>
  <c r="N6" i="73" s="1"/>
  <c r="L62" i="73" s="1"/>
  <c r="M6" i="73"/>
  <c r="K62" i="73" s="1"/>
  <c r="I30" i="73"/>
  <c r="G71" i="73" s="1"/>
  <c r="H30" i="73"/>
  <c r="F71" i="73" s="1"/>
  <c r="Q31" i="73"/>
  <c r="O72" i="73" s="1"/>
  <c r="R31" i="72"/>
  <c r="U27" i="72"/>
  <c r="E29" i="74"/>
  <c r="AQ93" i="63"/>
  <c r="AQ43" i="74" s="1"/>
  <c r="M5" i="73"/>
  <c r="K61" i="73" s="1"/>
  <c r="N5" i="72"/>
  <c r="N5" i="73" s="1"/>
  <c r="L61" i="73" s="1"/>
  <c r="N62" i="63"/>
  <c r="O62" i="63" s="1"/>
  <c r="P62" i="63" s="1"/>
  <c r="Q62" i="63" s="1"/>
  <c r="AQ62" i="63"/>
  <c r="AQ12" i="74" s="1"/>
  <c r="N9" i="72"/>
  <c r="N9" i="73" s="1"/>
  <c r="L75" i="73" s="1"/>
  <c r="M9" i="73"/>
  <c r="K75" i="73" s="1"/>
  <c r="S25" i="72"/>
  <c r="S25" i="73" s="1"/>
  <c r="Q66" i="73" s="1"/>
  <c r="R25" i="73"/>
  <c r="P66" i="73" s="1"/>
  <c r="J79" i="63"/>
  <c r="K79" i="63" s="1"/>
  <c r="L79" i="63" s="1"/>
  <c r="J17" i="74"/>
  <c r="E35" i="74"/>
  <c r="N49" i="72"/>
  <c r="N49" i="73" s="1"/>
  <c r="L97" i="73" s="1"/>
  <c r="M49" i="73"/>
  <c r="K97" i="73" s="1"/>
  <c r="M29" i="73"/>
  <c r="K70" i="73" s="1"/>
  <c r="N29" i="72"/>
  <c r="N29" i="73" s="1"/>
  <c r="L70" i="73" s="1"/>
  <c r="F8" i="74"/>
  <c r="E36" i="74"/>
  <c r="K52" i="63"/>
  <c r="J2" i="74"/>
  <c r="I68" i="63"/>
  <c r="J68" i="63" s="1"/>
  <c r="K68" i="63" s="1"/>
  <c r="L68" i="63" s="1"/>
  <c r="R68" i="63"/>
  <c r="R18" i="74" s="1"/>
  <c r="R18" i="59" s="1"/>
  <c r="L30" i="73"/>
  <c r="J71" i="73" s="1"/>
  <c r="M30" i="72"/>
  <c r="H23" i="84"/>
  <c r="H23" i="83"/>
  <c r="AQ50" i="74"/>
  <c r="AQ2" i="26" s="1"/>
  <c r="AQ2" i="91" s="1"/>
  <c r="P11" i="73"/>
  <c r="Q11" i="72"/>
  <c r="R86" i="63"/>
  <c r="N86" i="63" s="1"/>
  <c r="I29" i="73"/>
  <c r="G70" i="73" s="1"/>
  <c r="H29" i="73"/>
  <c r="F70" i="73" s="1"/>
  <c r="Q49" i="73"/>
  <c r="O97" i="73" s="1"/>
  <c r="R49" i="72"/>
  <c r="I45" i="73"/>
  <c r="G93" i="73" s="1"/>
  <c r="H45" i="73"/>
  <c r="F93" i="73" s="1"/>
  <c r="N14" i="72"/>
  <c r="N14" i="73" s="1"/>
  <c r="M14" i="73"/>
  <c r="G5" i="74"/>
  <c r="W31" i="72"/>
  <c r="V31" i="73"/>
  <c r="T72" i="73" s="1"/>
  <c r="M50" i="73"/>
  <c r="K98" i="73" s="1"/>
  <c r="N50" i="72"/>
  <c r="N50" i="73" s="1"/>
  <c r="L98" i="73" s="1"/>
  <c r="Q45" i="72"/>
  <c r="P45" i="73"/>
  <c r="N93" i="73" s="1"/>
  <c r="J38" i="74"/>
  <c r="I19" i="73"/>
  <c r="G85" i="73" s="1"/>
  <c r="H19" i="73"/>
  <c r="F85" i="73" s="1"/>
  <c r="R85" i="63"/>
  <c r="N85" i="63" s="1"/>
  <c r="O85" i="63" s="1"/>
  <c r="P85" i="63" s="1"/>
  <c r="Q85" i="63" s="1"/>
  <c r="N40" i="74"/>
  <c r="Q33" i="72"/>
  <c r="P33" i="73"/>
  <c r="N74" i="73" s="1"/>
  <c r="R65" i="63"/>
  <c r="N65" i="63" s="1"/>
  <c r="D12" i="74"/>
  <c r="J5" i="74"/>
  <c r="L44" i="73"/>
  <c r="J92" i="73" s="1"/>
  <c r="M44" i="72"/>
  <c r="C66" i="59"/>
  <c r="C18" i="23" s="1"/>
  <c r="U3" i="73"/>
  <c r="S60" i="73" s="1"/>
  <c r="V3" i="72"/>
  <c r="I35" i="74"/>
  <c r="F10" i="74"/>
  <c r="M29" i="74"/>
  <c r="M29" i="59" s="1"/>
  <c r="R79" i="63"/>
  <c r="N79" i="63" s="1"/>
  <c r="M32" i="73"/>
  <c r="K73" i="73" s="1"/>
  <c r="N32" i="72"/>
  <c r="N32" i="73" s="1"/>
  <c r="L73" i="73" s="1"/>
  <c r="M35" i="74"/>
  <c r="I43" i="73"/>
  <c r="G91" i="73" s="1"/>
  <c r="H43" i="73"/>
  <c r="F91" i="73" s="1"/>
  <c r="Q14" i="73"/>
  <c r="R14" i="72"/>
  <c r="AQ75" i="63"/>
  <c r="S75" i="63" s="1"/>
  <c r="T75" i="63" s="1"/>
  <c r="U75" i="63" s="1"/>
  <c r="V75" i="63" s="1"/>
  <c r="W75" i="63" s="1"/>
  <c r="X75" i="63" s="1"/>
  <c r="Y75" i="63" s="1"/>
  <c r="Z75" i="63" s="1"/>
  <c r="AA75" i="63" s="1"/>
  <c r="AB75" i="63" s="1"/>
  <c r="AC75" i="63" s="1"/>
  <c r="AD75" i="63" s="1"/>
  <c r="AE75" i="63" s="1"/>
  <c r="AF75" i="63" s="1"/>
  <c r="AG75" i="63" s="1"/>
  <c r="AH75" i="63" s="1"/>
  <c r="AI75" i="63" s="1"/>
  <c r="AJ75" i="63" s="1"/>
  <c r="AK75" i="63" s="1"/>
  <c r="AL75" i="63" s="1"/>
  <c r="AM75" i="63" s="1"/>
  <c r="AN75" i="63" s="1"/>
  <c r="AO75" i="63" s="1"/>
  <c r="AP75" i="63" s="1"/>
  <c r="M13" i="73"/>
  <c r="N13" i="72"/>
  <c r="N13" i="73" s="1"/>
  <c r="I24" i="74"/>
  <c r="Q18" i="72"/>
  <c r="P18" i="73"/>
  <c r="N84" i="73" s="1"/>
  <c r="M38" i="73"/>
  <c r="K82" i="73" s="1"/>
  <c r="N38" i="72"/>
  <c r="N38" i="73" s="1"/>
  <c r="L82" i="73" s="1"/>
  <c r="E50" i="74"/>
  <c r="H17" i="84"/>
  <c r="R8" i="74"/>
  <c r="Q21" i="72"/>
  <c r="P21" i="73"/>
  <c r="N89" i="73" s="1"/>
  <c r="I44" i="73"/>
  <c r="G92" i="73" s="1"/>
  <c r="H44" i="73"/>
  <c r="F92" i="73" s="1"/>
  <c r="I39" i="74"/>
  <c r="R3" i="73"/>
  <c r="S3" i="72"/>
  <c r="S3" i="73" s="1"/>
  <c r="D18" i="74"/>
  <c r="F39" i="74"/>
  <c r="K71" i="63"/>
  <c r="L71" i="63" s="1"/>
  <c r="L21" i="74" s="1"/>
  <c r="L21" i="59" s="1"/>
  <c r="J21" i="74"/>
  <c r="N47" i="72"/>
  <c r="N47" i="73" s="1"/>
  <c r="L95" i="73" s="1"/>
  <c r="M47" i="73"/>
  <c r="K95" i="73" s="1"/>
  <c r="U23" i="73"/>
  <c r="S64" i="73" s="1"/>
  <c r="V23" i="72"/>
  <c r="R61" i="63"/>
  <c r="N61" i="63" s="1"/>
  <c r="O61" i="63" s="1"/>
  <c r="P61" i="63" s="1"/>
  <c r="Q61" i="63" s="1"/>
  <c r="L33" i="73"/>
  <c r="J74" i="73" s="1"/>
  <c r="M33" i="72"/>
  <c r="AQ84" i="63"/>
  <c r="AQ34" i="74" s="1"/>
  <c r="Q27" i="72"/>
  <c r="P27" i="73"/>
  <c r="N68" i="73" s="1"/>
  <c r="E14" i="74"/>
  <c r="E14" i="59" s="1"/>
  <c r="N4" i="72"/>
  <c r="N4" i="73" s="1"/>
  <c r="M4" i="73"/>
  <c r="J42" i="74"/>
  <c r="U19" i="72"/>
  <c r="N46" i="72"/>
  <c r="N46" i="73" s="1"/>
  <c r="L94" i="73" s="1"/>
  <c r="M46" i="73"/>
  <c r="K94" i="73" s="1"/>
  <c r="U41" i="72"/>
  <c r="Q48" i="73"/>
  <c r="O96" i="73" s="1"/>
  <c r="R48" i="72"/>
  <c r="F42" i="74"/>
  <c r="M73" i="74"/>
  <c r="M25" i="26" s="1"/>
  <c r="M25" i="91" s="1"/>
  <c r="V12" i="72"/>
  <c r="U12" i="73"/>
  <c r="Q10" i="72"/>
  <c r="P10" i="73"/>
  <c r="F16" i="74"/>
  <c r="M43" i="72"/>
  <c r="L43" i="73"/>
  <c r="J91" i="73" s="1"/>
  <c r="V5" i="72"/>
  <c r="U5" i="73"/>
  <c r="S61" i="73" s="1"/>
  <c r="U49" i="73"/>
  <c r="S97" i="73" s="1"/>
  <c r="V49" i="72"/>
  <c r="M21" i="72"/>
  <c r="L21" i="73"/>
  <c r="J89" i="73" s="1"/>
  <c r="S44" i="74"/>
  <c r="O8" i="74"/>
  <c r="R20" i="74"/>
  <c r="I28" i="73"/>
  <c r="G69" i="73" s="1"/>
  <c r="H28" i="73"/>
  <c r="F69" i="73" s="1"/>
  <c r="R35" i="72"/>
  <c r="Q35" i="73"/>
  <c r="O77" i="73" s="1"/>
  <c r="U40" i="72"/>
  <c r="U43" i="72"/>
  <c r="AQ71" i="63"/>
  <c r="AQ21" i="74" s="1"/>
  <c r="G2" i="74"/>
  <c r="F2" i="74"/>
  <c r="J34" i="74"/>
  <c r="U20" i="72"/>
  <c r="L11" i="73"/>
  <c r="M11" i="72"/>
  <c r="G7" i="74"/>
  <c r="F43" i="74"/>
  <c r="J39" i="74"/>
  <c r="V32" i="73"/>
  <c r="W32" i="72"/>
  <c r="I37" i="74"/>
  <c r="F34" i="74"/>
  <c r="M34" i="73"/>
  <c r="K76" i="73" s="1"/>
  <c r="N34" i="72"/>
  <c r="N34" i="73" s="1"/>
  <c r="L76" i="73" s="1"/>
  <c r="M10" i="72"/>
  <c r="L10" i="73"/>
  <c r="C9" i="84"/>
  <c r="AQ74" i="63"/>
  <c r="AQ24" i="74" s="1"/>
  <c r="N16" i="72"/>
  <c r="N16" i="73" s="1"/>
  <c r="M16" i="73"/>
  <c r="Q7" i="73"/>
  <c r="R7" i="72"/>
  <c r="Q26" i="72"/>
  <c r="P26" i="73"/>
  <c r="N67" i="73" s="1"/>
  <c r="G42" i="74"/>
  <c r="N7" i="74"/>
  <c r="V17" i="73"/>
  <c r="W17" i="72"/>
  <c r="I83" i="63"/>
  <c r="J83" i="63" s="1"/>
  <c r="K83" i="63" s="1"/>
  <c r="L83" i="63" s="1"/>
  <c r="R83" i="63"/>
  <c r="N83" i="63" s="1"/>
  <c r="O83" i="63" s="1"/>
  <c r="P83" i="63" s="1"/>
  <c r="Q83" i="63" s="1"/>
  <c r="U29" i="72"/>
  <c r="M11" i="74"/>
  <c r="AQ32" i="74"/>
  <c r="S82" i="63"/>
  <c r="T82" i="63" s="1"/>
  <c r="U82" i="63" s="1"/>
  <c r="V82" i="63" s="1"/>
  <c r="W82" i="63" s="1"/>
  <c r="X82" i="63" s="1"/>
  <c r="Y82" i="63" s="1"/>
  <c r="Z82" i="63" s="1"/>
  <c r="AA82" i="63" s="1"/>
  <c r="AB82" i="63" s="1"/>
  <c r="AC82" i="63" s="1"/>
  <c r="AD82" i="63" s="1"/>
  <c r="AE82" i="63" s="1"/>
  <c r="AF82" i="63" s="1"/>
  <c r="AG82" i="63" s="1"/>
  <c r="AH82" i="63" s="1"/>
  <c r="AI82" i="63" s="1"/>
  <c r="AJ82" i="63" s="1"/>
  <c r="AK82" i="63" s="1"/>
  <c r="AL82" i="63" s="1"/>
  <c r="AM82" i="63" s="1"/>
  <c r="AN82" i="63" s="1"/>
  <c r="AO82" i="63" s="1"/>
  <c r="AP82" i="63" s="1"/>
  <c r="U44" i="72"/>
  <c r="V52" i="73"/>
  <c r="T100" i="73" s="1"/>
  <c r="W52" i="72"/>
  <c r="S23" i="72"/>
  <c r="S23" i="73" s="1"/>
  <c r="Q64" i="73" s="1"/>
  <c r="R23" i="73"/>
  <c r="P64" i="73" s="1"/>
  <c r="M17" i="73"/>
  <c r="N17" i="72"/>
  <c r="N17" i="73" s="1"/>
  <c r="AQ53" i="63"/>
  <c r="H67" i="74"/>
  <c r="H19" i="26" s="1"/>
  <c r="H19" i="91" s="1"/>
  <c r="N21" i="74"/>
  <c r="V50" i="73"/>
  <c r="T98" i="73" s="1"/>
  <c r="W50" i="72"/>
  <c r="N51" i="72"/>
  <c r="N51" i="73" s="1"/>
  <c r="L99" i="73" s="1"/>
  <c r="M51" i="73"/>
  <c r="K99" i="73" s="1"/>
  <c r="I64" i="63"/>
  <c r="R64" i="63"/>
  <c r="N64" i="63" s="1"/>
  <c r="O64" i="63" s="1"/>
  <c r="P64" i="63" s="1"/>
  <c r="Q64" i="63" s="1"/>
  <c r="R38" i="72"/>
  <c r="Q38" i="73"/>
  <c r="O82" i="73" s="1"/>
  <c r="Q4" i="73"/>
  <c r="O60" i="73" s="1"/>
  <c r="R4" i="72"/>
  <c r="N42" i="72"/>
  <c r="N42" i="73" s="1"/>
  <c r="L90" i="73" s="1"/>
  <c r="M42" i="73"/>
  <c r="K90" i="73" s="1"/>
  <c r="J26" i="84"/>
  <c r="AQ87" i="63"/>
  <c r="AQ37" i="74" s="1"/>
  <c r="AQ37" i="59" s="1"/>
  <c r="J8" i="74"/>
  <c r="F7" i="74"/>
  <c r="I34" i="74"/>
  <c r="M37" i="72"/>
  <c r="L37" i="73"/>
  <c r="J81" i="73" s="1"/>
  <c r="G43" i="74"/>
  <c r="O20" i="74"/>
  <c r="R44" i="72"/>
  <c r="Q44" i="73"/>
  <c r="O92" i="73" s="1"/>
  <c r="M24" i="73"/>
  <c r="K65" i="73" s="1"/>
  <c r="N24" i="72"/>
  <c r="N24" i="73" s="1"/>
  <c r="L65" i="73" s="1"/>
  <c r="AQ88" i="63"/>
  <c r="AQ38" i="74" s="1"/>
  <c r="H11" i="73"/>
  <c r="I11" i="73"/>
  <c r="R8" i="72"/>
  <c r="Q8" i="73"/>
  <c r="O63" i="73" s="1"/>
  <c r="I13" i="74"/>
  <c r="D33" i="74"/>
  <c r="J24" i="74"/>
  <c r="N39" i="74"/>
  <c r="N39" i="59" s="1"/>
  <c r="N63" i="63"/>
  <c r="O63" i="63" s="1"/>
  <c r="P63" i="63" s="1"/>
  <c r="Q63" i="63" s="1"/>
  <c r="AQ63" i="63"/>
  <c r="AQ13" i="74" s="1"/>
  <c r="M33" i="74"/>
  <c r="J43" i="74"/>
  <c r="N26" i="74"/>
  <c r="R24" i="73"/>
  <c r="P65" i="73" s="1"/>
  <c r="S24" i="72"/>
  <c r="S24" i="73" s="1"/>
  <c r="Q65" i="73" s="1"/>
  <c r="U8" i="73"/>
  <c r="S63" i="73" s="1"/>
  <c r="V8" i="72"/>
  <c r="V36" i="72"/>
  <c r="U36" i="73"/>
  <c r="S80" i="73" s="1"/>
  <c r="M23" i="73"/>
  <c r="K64" i="73" s="1"/>
  <c r="N23" i="72"/>
  <c r="N23" i="73" s="1"/>
  <c r="L64" i="73" s="1"/>
  <c r="C25" i="84"/>
  <c r="N12" i="72"/>
  <c r="N12" i="73" s="1"/>
  <c r="M12" i="73"/>
  <c r="F24" i="74"/>
  <c r="F24" i="59" s="1"/>
  <c r="F41" i="74"/>
  <c r="I25" i="74"/>
  <c r="S34" i="72"/>
  <c r="S34" i="73" s="1"/>
  <c r="Q76" i="73" s="1"/>
  <c r="R34" i="73"/>
  <c r="P76" i="73" s="1"/>
  <c r="E28" i="74"/>
  <c r="R30" i="72"/>
  <c r="Q30" i="73"/>
  <c r="O71" i="73" s="1"/>
  <c r="Q41" i="72"/>
  <c r="P41" i="73"/>
  <c r="N88" i="73" s="1"/>
  <c r="R78" i="63"/>
  <c r="N78" i="63" s="1"/>
  <c r="O78" i="63" s="1"/>
  <c r="P78" i="63" s="1"/>
  <c r="Q78" i="63" s="1"/>
  <c r="L28" i="73"/>
  <c r="J69" i="73" s="1"/>
  <c r="M28" i="72"/>
  <c r="AQ58" i="63"/>
  <c r="AQ8" i="74" s="1"/>
  <c r="E12" i="74"/>
  <c r="R69" i="63"/>
  <c r="N69" i="63" s="1"/>
  <c r="O69" i="63" s="1"/>
  <c r="P69" i="63" s="1"/>
  <c r="Q69" i="63" s="1"/>
  <c r="N36" i="72"/>
  <c r="N36" i="73" s="1"/>
  <c r="L80" i="73" s="1"/>
  <c r="M36" i="73"/>
  <c r="K80" i="73" s="1"/>
  <c r="R47" i="72"/>
  <c r="Q47" i="73"/>
  <c r="O95" i="73" s="1"/>
  <c r="R13" i="74"/>
  <c r="Q40" i="72"/>
  <c r="P40" i="73"/>
  <c r="N87" i="73" s="1"/>
  <c r="Q43" i="72"/>
  <c r="P43" i="73"/>
  <c r="N91" i="73" s="1"/>
  <c r="E30" i="74"/>
  <c r="R51" i="72"/>
  <c r="Q51" i="73"/>
  <c r="O99" i="73" s="1"/>
  <c r="Q20" i="72"/>
  <c r="P20" i="73"/>
  <c r="N85" i="73" s="1"/>
  <c r="N16" i="74"/>
  <c r="G41" i="74"/>
  <c r="M19" i="74"/>
  <c r="E52" i="74"/>
  <c r="E4" i="26" s="1"/>
  <c r="E4" i="91" s="1"/>
  <c r="I18" i="73"/>
  <c r="G84" i="73" s="1"/>
  <c r="H18" i="73"/>
  <c r="F84" i="73" s="1"/>
  <c r="Q19" i="73"/>
  <c r="R19" i="72"/>
  <c r="J72" i="63"/>
  <c r="K72" i="63" s="1"/>
  <c r="N72" i="63"/>
  <c r="O72" i="63" s="1"/>
  <c r="S72" i="63"/>
  <c r="T72" i="63" s="1"/>
  <c r="U72" i="63" s="1"/>
  <c r="V72" i="63" s="1"/>
  <c r="W72" i="63" s="1"/>
  <c r="X72" i="63" s="1"/>
  <c r="Y72" i="63" s="1"/>
  <c r="Z72" i="63" s="1"/>
  <c r="AA72" i="63" s="1"/>
  <c r="AB72" i="63" s="1"/>
  <c r="AC72" i="63" s="1"/>
  <c r="AD72" i="63" s="1"/>
  <c r="AE72" i="63" s="1"/>
  <c r="AF72" i="63" s="1"/>
  <c r="AG72" i="63" s="1"/>
  <c r="AH72" i="63" s="1"/>
  <c r="AI72" i="63" s="1"/>
  <c r="AJ72" i="63" s="1"/>
  <c r="AK72" i="63" s="1"/>
  <c r="AL72" i="63" s="1"/>
  <c r="AM72" i="63" s="1"/>
  <c r="AN72" i="63" s="1"/>
  <c r="AO72" i="63" s="1"/>
  <c r="AP72" i="63" s="1"/>
  <c r="R21" i="74"/>
  <c r="R21" i="59" s="1"/>
  <c r="R34" i="74"/>
  <c r="R26" i="74"/>
  <c r="R17" i="74"/>
  <c r="R17" i="59" s="1"/>
  <c r="R85" i="73"/>
  <c r="S77" i="73"/>
  <c r="S90" i="73"/>
  <c r="S82" i="73"/>
  <c r="R83" i="73"/>
  <c r="C59" i="75" l="1"/>
  <c r="C11" i="30" s="1"/>
  <c r="C11" i="86" s="1"/>
  <c r="N72" i="59"/>
  <c r="N24" i="23" s="1"/>
  <c r="N42" i="79"/>
  <c r="N72" i="79" s="1"/>
  <c r="N24" i="32" s="1"/>
  <c r="N24" i="90" s="1"/>
  <c r="N42" i="76"/>
  <c r="N72" i="76" s="1"/>
  <c r="N24" i="31" s="1"/>
  <c r="N24" i="87" s="1"/>
  <c r="N42" i="77"/>
  <c r="N72" i="77" s="1"/>
  <c r="N24" i="25" s="1"/>
  <c r="N24" i="88" s="1"/>
  <c r="N42" i="80"/>
  <c r="N72" i="80" s="1"/>
  <c r="N24" i="27" s="1"/>
  <c r="N24" i="92" s="1"/>
  <c r="N42" i="75"/>
  <c r="N72" i="75" s="1"/>
  <c r="N24" i="30" s="1"/>
  <c r="N24" i="86" s="1"/>
  <c r="N42" i="81"/>
  <c r="N72" i="81" s="1"/>
  <c r="N24" i="22" s="1"/>
  <c r="N24" i="93" s="1"/>
  <c r="N59" i="63"/>
  <c r="O59" i="63" s="1"/>
  <c r="R9" i="74"/>
  <c r="C25" i="83"/>
  <c r="C59" i="77"/>
  <c r="C11" i="25" s="1"/>
  <c r="C11" i="88" s="1"/>
  <c r="AQ7" i="78"/>
  <c r="C59" i="81"/>
  <c r="C11" i="22" s="1"/>
  <c r="C11" i="93" s="1"/>
  <c r="C59" i="80"/>
  <c r="C11" i="27" s="1"/>
  <c r="C11" i="92" s="1"/>
  <c r="AQ5" i="78"/>
  <c r="AQ5" i="81"/>
  <c r="AQ5" i="77"/>
  <c r="C16" i="83"/>
  <c r="AQ7" i="75"/>
  <c r="AQ7" i="80"/>
  <c r="AQ7" i="77"/>
  <c r="C59" i="76"/>
  <c r="C11" i="31" s="1"/>
  <c r="C11" i="87" s="1"/>
  <c r="AQ7" i="79"/>
  <c r="AQ7" i="76"/>
  <c r="C59" i="79"/>
  <c r="C11" i="32" s="1"/>
  <c r="C11" i="90" s="1"/>
  <c r="C75" i="74"/>
  <c r="AQ39" i="81"/>
  <c r="AQ39" i="77"/>
  <c r="AQ39" i="80"/>
  <c r="AQ39" i="79"/>
  <c r="AQ5" i="79"/>
  <c r="AQ5" i="80"/>
  <c r="AQ5" i="75"/>
  <c r="D2" i="23"/>
  <c r="D2" i="84" s="1"/>
  <c r="AQ39" i="76"/>
  <c r="AQ39" i="75"/>
  <c r="H68" i="79"/>
  <c r="H20" i="32" s="1"/>
  <c r="H20" i="90" s="1"/>
  <c r="E61" i="59"/>
  <c r="E13" i="23" s="1"/>
  <c r="E13" i="84" s="1"/>
  <c r="M27" i="75"/>
  <c r="M62" i="75" s="1"/>
  <c r="M14" i="30" s="1"/>
  <c r="M14" i="86" s="1"/>
  <c r="I9" i="74"/>
  <c r="I9" i="59" s="1"/>
  <c r="I9" i="79" s="1"/>
  <c r="J9" i="74"/>
  <c r="J9" i="59" s="1"/>
  <c r="J9" i="75" s="1"/>
  <c r="I77" i="63"/>
  <c r="J77" i="63" s="1"/>
  <c r="K77" i="63" s="1"/>
  <c r="L77" i="63" s="1"/>
  <c r="H53" i="77"/>
  <c r="H5" i="25" s="1"/>
  <c r="H5" i="88" s="1"/>
  <c r="E2" i="26"/>
  <c r="E2" i="91" s="1"/>
  <c r="I2" i="26"/>
  <c r="I2" i="91" s="1"/>
  <c r="H68" i="77"/>
  <c r="H20" i="25" s="1"/>
  <c r="H20" i="88" s="1"/>
  <c r="E52" i="59"/>
  <c r="E4" i="23" s="1"/>
  <c r="E4" i="84" s="1"/>
  <c r="AQ50" i="59"/>
  <c r="AQ2" i="23" s="1"/>
  <c r="AQ2" i="84" s="1"/>
  <c r="I50" i="59"/>
  <c r="I2" i="23" s="1"/>
  <c r="I2" i="84" s="1"/>
  <c r="D59" i="75"/>
  <c r="D11" i="30" s="1"/>
  <c r="D11" i="86" s="1"/>
  <c r="D73" i="59"/>
  <c r="D25" i="23" s="1"/>
  <c r="D25" i="84" s="1"/>
  <c r="I52" i="74"/>
  <c r="I4" i="26" s="1"/>
  <c r="I4" i="91" s="1"/>
  <c r="H53" i="79"/>
  <c r="H5" i="32" s="1"/>
  <c r="H5" i="90" s="1"/>
  <c r="M4" i="80"/>
  <c r="M52" i="80" s="1"/>
  <c r="M4" i="27" s="1"/>
  <c r="M4" i="92" s="1"/>
  <c r="D73" i="81"/>
  <c r="D25" i="22" s="1"/>
  <c r="D25" i="93" s="1"/>
  <c r="J41" i="74"/>
  <c r="J41" i="59" s="1"/>
  <c r="N17" i="74"/>
  <c r="N17" i="59" s="1"/>
  <c r="I41" i="74"/>
  <c r="I41" i="59" s="1"/>
  <c r="I41" i="75" s="1"/>
  <c r="E70" i="59"/>
  <c r="E22" i="23" s="1"/>
  <c r="E22" i="84" s="1"/>
  <c r="C55" i="79"/>
  <c r="C7" i="32" s="1"/>
  <c r="C7" i="90" s="1"/>
  <c r="H67" i="59"/>
  <c r="H19" i="23" s="1"/>
  <c r="H19" i="84" s="1"/>
  <c r="H68" i="76"/>
  <c r="H20" i="31" s="1"/>
  <c r="H20" i="87" s="1"/>
  <c r="C12" i="83"/>
  <c r="R52" i="74"/>
  <c r="R4" i="26" s="1"/>
  <c r="R4" i="91" s="1"/>
  <c r="H68" i="78"/>
  <c r="H20" i="28" s="1"/>
  <c r="H20" i="89" s="1"/>
  <c r="G61" i="74"/>
  <c r="G13" i="26" s="1"/>
  <c r="G13" i="91" s="1"/>
  <c r="M68" i="59"/>
  <c r="M20" i="23" s="1"/>
  <c r="M20" i="84" s="1"/>
  <c r="I23" i="74"/>
  <c r="I23" i="59" s="1"/>
  <c r="E51" i="59"/>
  <c r="E3" i="23" s="1"/>
  <c r="E3" i="84" s="1"/>
  <c r="C66" i="78"/>
  <c r="C18" i="28" s="1"/>
  <c r="C18" i="89" s="1"/>
  <c r="C55" i="77"/>
  <c r="C7" i="25" s="1"/>
  <c r="C7" i="88" s="1"/>
  <c r="H68" i="80"/>
  <c r="H20" i="27" s="1"/>
  <c r="H20" i="92" s="1"/>
  <c r="M38" i="77"/>
  <c r="M68" i="77" s="1"/>
  <c r="M20" i="25" s="1"/>
  <c r="M20" i="88" s="1"/>
  <c r="M6" i="79"/>
  <c r="M53" i="79" s="1"/>
  <c r="M5" i="32" s="1"/>
  <c r="M5" i="90" s="1"/>
  <c r="M53" i="59"/>
  <c r="M5" i="23" s="1"/>
  <c r="M5" i="84" s="1"/>
  <c r="M4" i="75"/>
  <c r="M52" i="75" s="1"/>
  <c r="M4" i="30" s="1"/>
  <c r="M4" i="86" s="1"/>
  <c r="M53" i="74"/>
  <c r="M5" i="26" s="1"/>
  <c r="M5" i="91" s="1"/>
  <c r="M4" i="77"/>
  <c r="M52" i="77" s="1"/>
  <c r="M4" i="25" s="1"/>
  <c r="M4" i="88" s="1"/>
  <c r="R41" i="74"/>
  <c r="R41" i="59" s="1"/>
  <c r="R41" i="76" s="1"/>
  <c r="M52" i="59"/>
  <c r="M4" i="23" s="1"/>
  <c r="M4" i="84" s="1"/>
  <c r="M4" i="76"/>
  <c r="M52" i="76" s="1"/>
  <c r="M4" i="31" s="1"/>
  <c r="M4" i="87" s="1"/>
  <c r="M4" i="81"/>
  <c r="M52" i="81" s="1"/>
  <c r="M4" i="22" s="1"/>
  <c r="M4" i="93" s="1"/>
  <c r="H53" i="80"/>
  <c r="H5" i="27" s="1"/>
  <c r="H5" i="92" s="1"/>
  <c r="N41" i="74"/>
  <c r="N41" i="59" s="1"/>
  <c r="N41" i="81" s="1"/>
  <c r="AQ91" i="63"/>
  <c r="AQ41" i="74" s="1"/>
  <c r="AQ41" i="59" s="1"/>
  <c r="AQ41" i="76" s="1"/>
  <c r="M4" i="79"/>
  <c r="M52" i="79" s="1"/>
  <c r="M4" i="32" s="1"/>
  <c r="M4" i="90" s="1"/>
  <c r="H53" i="75"/>
  <c r="H5" i="30" s="1"/>
  <c r="H5" i="86" s="1"/>
  <c r="D24" i="79"/>
  <c r="C55" i="78"/>
  <c r="C7" i="28" s="1"/>
  <c r="C7" i="89" s="1"/>
  <c r="H24" i="83"/>
  <c r="D24" i="77"/>
  <c r="AQ6" i="74"/>
  <c r="AQ53" i="74" s="1"/>
  <c r="AQ5" i="26" s="1"/>
  <c r="AQ5" i="91" s="1"/>
  <c r="H59" i="75"/>
  <c r="H11" i="30" s="1"/>
  <c r="H11" i="86" s="1"/>
  <c r="I2" i="78"/>
  <c r="I50" i="78" s="1"/>
  <c r="I2" i="28" s="1"/>
  <c r="I2" i="89" s="1"/>
  <c r="M56" i="59"/>
  <c r="M8" i="23" s="1"/>
  <c r="M8" i="84" s="1"/>
  <c r="C54" i="78"/>
  <c r="C6" i="28" s="1"/>
  <c r="C6" i="89" s="1"/>
  <c r="C66" i="77"/>
  <c r="C18" i="25" s="1"/>
  <c r="C18" i="88" s="1"/>
  <c r="M27" i="76"/>
  <c r="M62" i="76" s="1"/>
  <c r="M14" i="31" s="1"/>
  <c r="M14" i="87" s="1"/>
  <c r="M58" i="74"/>
  <c r="M10" i="26" s="1"/>
  <c r="M10" i="91" s="1"/>
  <c r="H13" i="76"/>
  <c r="M27" i="77"/>
  <c r="M62" i="77" s="1"/>
  <c r="M14" i="25" s="1"/>
  <c r="M14" i="88" s="1"/>
  <c r="M27" i="78"/>
  <c r="M62" i="78" s="1"/>
  <c r="M14" i="28" s="1"/>
  <c r="M14" i="89" s="1"/>
  <c r="M27" i="79"/>
  <c r="M62" i="79" s="1"/>
  <c r="M14" i="32" s="1"/>
  <c r="M14" i="90" s="1"/>
  <c r="M62" i="74"/>
  <c r="M14" i="26" s="1"/>
  <c r="M14" i="91" s="1"/>
  <c r="H53" i="78"/>
  <c r="H5" i="28" s="1"/>
  <c r="H5" i="89" s="1"/>
  <c r="C55" i="81"/>
  <c r="C7" i="22" s="1"/>
  <c r="C7" i="93" s="1"/>
  <c r="E73" i="59"/>
  <c r="E25" i="23" s="1"/>
  <c r="E25" i="84" s="1"/>
  <c r="M27" i="81"/>
  <c r="M62" i="81" s="1"/>
  <c r="M14" i="22" s="1"/>
  <c r="M14" i="93" s="1"/>
  <c r="C55" i="76"/>
  <c r="C7" i="31" s="1"/>
  <c r="C7" i="87" s="1"/>
  <c r="R77" i="63"/>
  <c r="R27" i="74" s="1"/>
  <c r="M27" i="80"/>
  <c r="M62" i="80" s="1"/>
  <c r="M14" i="27" s="1"/>
  <c r="M14" i="92" s="1"/>
  <c r="C54" i="77"/>
  <c r="C6" i="25" s="1"/>
  <c r="C6" i="88" s="1"/>
  <c r="E50" i="59"/>
  <c r="M56" i="81"/>
  <c r="M8" i="22" s="1"/>
  <c r="M8" i="93" s="1"/>
  <c r="H59" i="59"/>
  <c r="H11" i="23" s="1"/>
  <c r="H11" i="84" s="1"/>
  <c r="D24" i="81"/>
  <c r="M38" i="81"/>
  <c r="M68" i="81" s="1"/>
  <c r="M20" i="22" s="1"/>
  <c r="M20" i="93" s="1"/>
  <c r="C53" i="59"/>
  <c r="C6" i="77"/>
  <c r="C53" i="77" s="1"/>
  <c r="C5" i="25" s="1"/>
  <c r="C5" i="88" s="1"/>
  <c r="C6" i="81"/>
  <c r="C53" i="81" s="1"/>
  <c r="C5" i="22" s="1"/>
  <c r="C5" i="93" s="1"/>
  <c r="C6" i="76"/>
  <c r="C53" i="76" s="1"/>
  <c r="C5" i="31" s="1"/>
  <c r="C5" i="87" s="1"/>
  <c r="C6" i="79"/>
  <c r="C53" i="79" s="1"/>
  <c r="C5" i="32" s="1"/>
  <c r="C5" i="90" s="1"/>
  <c r="C6" i="80"/>
  <c r="C53" i="80" s="1"/>
  <c r="C5" i="27" s="1"/>
  <c r="C5" i="92" s="1"/>
  <c r="C6" i="78"/>
  <c r="C53" i="78" s="1"/>
  <c r="C5" i="28" s="1"/>
  <c r="C5" i="89" s="1"/>
  <c r="M24" i="83"/>
  <c r="C21" i="83"/>
  <c r="AQ74" i="59"/>
  <c r="AQ26" i="23" s="1"/>
  <c r="AQ26" i="84" s="1"/>
  <c r="AQ2" i="78"/>
  <c r="AQ50" i="78" s="1"/>
  <c r="AQ2" i="28" s="1"/>
  <c r="AQ2" i="89" s="1"/>
  <c r="D24" i="76"/>
  <c r="I2" i="75"/>
  <c r="I50" i="75" s="1"/>
  <c r="I2" i="30" s="1"/>
  <c r="I2" i="86" s="1"/>
  <c r="M38" i="75"/>
  <c r="M68" i="75" s="1"/>
  <c r="M20" i="30" s="1"/>
  <c r="M20" i="86" s="1"/>
  <c r="C54" i="79"/>
  <c r="C6" i="32" s="1"/>
  <c r="C6" i="90" s="1"/>
  <c r="AQ2" i="75"/>
  <c r="AQ50" i="75" s="1"/>
  <c r="AQ2" i="30" s="1"/>
  <c r="AQ2" i="86" s="1"/>
  <c r="I2" i="79"/>
  <c r="I50" i="79" s="1"/>
  <c r="I2" i="32" s="1"/>
  <c r="I2" i="90" s="1"/>
  <c r="C66" i="80"/>
  <c r="C18" i="27" s="1"/>
  <c r="C18" i="92" s="1"/>
  <c r="C66" i="79"/>
  <c r="C18" i="32" s="1"/>
  <c r="C18" i="90" s="1"/>
  <c r="G20" i="75"/>
  <c r="H15" i="83"/>
  <c r="E53" i="74"/>
  <c r="E5" i="26" s="1"/>
  <c r="E5" i="91" s="1"/>
  <c r="I26" i="83"/>
  <c r="R4" i="78"/>
  <c r="R52" i="78" s="1"/>
  <c r="R4" i="28" s="1"/>
  <c r="R4" i="89" s="1"/>
  <c r="I2" i="76"/>
  <c r="I50" i="76" s="1"/>
  <c r="I2" i="31" s="1"/>
  <c r="I2" i="87" s="1"/>
  <c r="D12" i="83"/>
  <c r="H17" i="83"/>
  <c r="E72" i="59"/>
  <c r="E24" i="23" s="1"/>
  <c r="E24" i="84" s="1"/>
  <c r="D2" i="83"/>
  <c r="L26" i="83"/>
  <c r="H35" i="81"/>
  <c r="H67" i="81" s="1"/>
  <c r="H19" i="22" s="1"/>
  <c r="H19" i="93" s="1"/>
  <c r="E2" i="75"/>
  <c r="E50" i="75" s="1"/>
  <c r="E2" i="30" s="1"/>
  <c r="E2" i="86" s="1"/>
  <c r="H14" i="76"/>
  <c r="C17" i="83"/>
  <c r="H35" i="77"/>
  <c r="H67" i="77" s="1"/>
  <c r="H19" i="25" s="1"/>
  <c r="H19" i="88" s="1"/>
  <c r="G39" i="76"/>
  <c r="I21" i="77"/>
  <c r="E2" i="76"/>
  <c r="E50" i="76" s="1"/>
  <c r="E2" i="31" s="1"/>
  <c r="E2" i="87" s="1"/>
  <c r="I4" i="75"/>
  <c r="I52" i="75" s="1"/>
  <c r="I4" i="30" s="1"/>
  <c r="I4" i="86" s="1"/>
  <c r="H14" i="79"/>
  <c r="C14" i="83"/>
  <c r="C9" i="83"/>
  <c r="K74" i="59"/>
  <c r="K26" i="23" s="1"/>
  <c r="K26" i="84" s="1"/>
  <c r="C4" i="83"/>
  <c r="H35" i="78"/>
  <c r="H67" i="78" s="1"/>
  <c r="H19" i="28" s="1"/>
  <c r="H19" i="89" s="1"/>
  <c r="G20" i="79"/>
  <c r="E2" i="80"/>
  <c r="E50" i="80" s="1"/>
  <c r="E2" i="27" s="1"/>
  <c r="E2" i="92" s="1"/>
  <c r="G32" i="79"/>
  <c r="G61" i="79" s="1"/>
  <c r="G13" i="32" s="1"/>
  <c r="G13" i="90" s="1"/>
  <c r="H14" i="81"/>
  <c r="C15" i="83"/>
  <c r="F26" i="83"/>
  <c r="H35" i="76"/>
  <c r="H67" i="76" s="1"/>
  <c r="H19" i="31" s="1"/>
  <c r="H19" i="87" s="1"/>
  <c r="M39" i="77"/>
  <c r="G20" i="78"/>
  <c r="E2" i="78"/>
  <c r="E50" i="78" s="1"/>
  <c r="E2" i="28" s="1"/>
  <c r="E2" i="89" s="1"/>
  <c r="D58" i="74"/>
  <c r="D10" i="26" s="1"/>
  <c r="D10" i="91" s="1"/>
  <c r="H23" i="81"/>
  <c r="H59" i="81" s="1"/>
  <c r="H11" i="22" s="1"/>
  <c r="H11" i="93" s="1"/>
  <c r="F24" i="78"/>
  <c r="H35" i="80"/>
  <c r="H67" i="80" s="1"/>
  <c r="H19" i="27" s="1"/>
  <c r="H19" i="92" s="1"/>
  <c r="R40" i="79"/>
  <c r="M29" i="78"/>
  <c r="M64" i="78" s="1"/>
  <c r="M16" i="28" s="1"/>
  <c r="M16" i="89" s="1"/>
  <c r="D25" i="81"/>
  <c r="D59" i="81" s="1"/>
  <c r="D11" i="22" s="1"/>
  <c r="D11" i="93" s="1"/>
  <c r="H36" i="81"/>
  <c r="H66" i="81" s="1"/>
  <c r="H18" i="22" s="1"/>
  <c r="H18" i="93" s="1"/>
  <c r="M39" i="81"/>
  <c r="E10" i="77"/>
  <c r="D40" i="75"/>
  <c r="D68" i="75" s="1"/>
  <c r="D20" i="30" s="1"/>
  <c r="D20" i="86" s="1"/>
  <c r="H13" i="79"/>
  <c r="H18" i="76"/>
  <c r="H56" i="76" s="1"/>
  <c r="H8" i="31" s="1"/>
  <c r="H8" i="87" s="1"/>
  <c r="G10" i="81"/>
  <c r="R42" i="79"/>
  <c r="R72" i="79" s="1"/>
  <c r="R24" i="32" s="1"/>
  <c r="R24" i="90" s="1"/>
  <c r="E23" i="79"/>
  <c r="N39" i="79"/>
  <c r="R4" i="79"/>
  <c r="R52" i="79" s="1"/>
  <c r="R4" i="32" s="1"/>
  <c r="R4" i="90" s="1"/>
  <c r="AQ2" i="77"/>
  <c r="AQ50" i="77" s="1"/>
  <c r="AQ2" i="25" s="1"/>
  <c r="AQ2" i="88" s="1"/>
  <c r="F9" i="76"/>
  <c r="M39" i="78"/>
  <c r="M73" i="78" s="1"/>
  <c r="M25" i="28" s="1"/>
  <c r="M25" i="89" s="1"/>
  <c r="G20" i="77"/>
  <c r="I7" i="78"/>
  <c r="I26" i="78"/>
  <c r="I60" i="78" s="1"/>
  <c r="I12" i="28" s="1"/>
  <c r="I12" i="89" s="1"/>
  <c r="H13" i="80"/>
  <c r="H54" i="80" s="1"/>
  <c r="H6" i="27" s="1"/>
  <c r="H6" i="92" s="1"/>
  <c r="G10" i="77"/>
  <c r="E23" i="81"/>
  <c r="H15" i="81"/>
  <c r="F38" i="78"/>
  <c r="M12" i="81"/>
  <c r="F38" i="81"/>
  <c r="R4" i="80"/>
  <c r="R52" i="80" s="1"/>
  <c r="R4" i="27" s="1"/>
  <c r="R4" i="92" s="1"/>
  <c r="AQ2" i="76"/>
  <c r="AQ50" i="76" s="1"/>
  <c r="AQ2" i="31" s="1"/>
  <c r="AQ2" i="87" s="1"/>
  <c r="AQ42" i="81"/>
  <c r="AQ72" i="81" s="1"/>
  <c r="AQ24" i="22" s="1"/>
  <c r="AQ24" i="93" s="1"/>
  <c r="M39" i="79"/>
  <c r="D24" i="78"/>
  <c r="G20" i="76"/>
  <c r="I2" i="80"/>
  <c r="I50" i="80" s="1"/>
  <c r="I2" i="27" s="1"/>
  <c r="I2" i="92" s="1"/>
  <c r="H13" i="78"/>
  <c r="E2" i="79"/>
  <c r="E50" i="79" s="1"/>
  <c r="E2" i="32" s="1"/>
  <c r="E2" i="90" s="1"/>
  <c r="G10" i="75"/>
  <c r="E24" i="80"/>
  <c r="H14" i="75"/>
  <c r="D42" i="75"/>
  <c r="D72" i="75" s="1"/>
  <c r="D24" i="30" s="1"/>
  <c r="D24" i="86" s="1"/>
  <c r="E23" i="77"/>
  <c r="I8" i="77"/>
  <c r="H15" i="79"/>
  <c r="E41" i="80"/>
  <c r="I8" i="81"/>
  <c r="R17" i="81"/>
  <c r="D16" i="76"/>
  <c r="F11" i="75"/>
  <c r="AQ23" i="76"/>
  <c r="E23" i="75"/>
  <c r="F38" i="77"/>
  <c r="D4" i="80"/>
  <c r="D52" i="80" s="1"/>
  <c r="D4" i="27" s="1"/>
  <c r="D4" i="92" s="1"/>
  <c r="H15" i="75"/>
  <c r="E5" i="75"/>
  <c r="R4" i="76"/>
  <c r="R52" i="76" s="1"/>
  <c r="R4" i="31" s="1"/>
  <c r="R4" i="87" s="1"/>
  <c r="AQ2" i="79"/>
  <c r="AQ50" i="79" s="1"/>
  <c r="AQ2" i="32" s="1"/>
  <c r="AQ2" i="90" s="1"/>
  <c r="I21" i="75"/>
  <c r="M39" i="76"/>
  <c r="I38" i="77"/>
  <c r="K44" i="80"/>
  <c r="K74" i="80" s="1"/>
  <c r="K26" i="27" s="1"/>
  <c r="K26" i="92" s="1"/>
  <c r="D7" i="80"/>
  <c r="D53" i="80" s="1"/>
  <c r="D5" i="27" s="1"/>
  <c r="D5" i="92" s="1"/>
  <c r="AQ44" i="76"/>
  <c r="AQ74" i="76" s="1"/>
  <c r="AQ26" i="31" s="1"/>
  <c r="AQ26" i="87" s="1"/>
  <c r="H23" i="78"/>
  <c r="H59" i="78" s="1"/>
  <c r="H11" i="28" s="1"/>
  <c r="H11" i="89" s="1"/>
  <c r="D8" i="77"/>
  <c r="R42" i="77"/>
  <c r="R72" i="77" s="1"/>
  <c r="R24" i="25" s="1"/>
  <c r="R24" i="88" s="1"/>
  <c r="I21" i="81"/>
  <c r="M39" i="75"/>
  <c r="R18" i="80"/>
  <c r="D39" i="77"/>
  <c r="D73" i="77" s="1"/>
  <c r="D25" i="25" s="1"/>
  <c r="D25" i="88" s="1"/>
  <c r="D32" i="81"/>
  <c r="D61" i="81" s="1"/>
  <c r="D13" i="22" s="1"/>
  <c r="D13" i="93" s="1"/>
  <c r="AQ4" i="81"/>
  <c r="AQ52" i="81" s="1"/>
  <c r="AQ4" i="22" s="1"/>
  <c r="AQ4" i="93" s="1"/>
  <c r="G38" i="79"/>
  <c r="H23" i="77"/>
  <c r="H59" i="77" s="1"/>
  <c r="H11" i="25" s="1"/>
  <c r="H11" i="88" s="1"/>
  <c r="I5" i="81"/>
  <c r="M13" i="78"/>
  <c r="R42" i="76"/>
  <c r="R72" i="76" s="1"/>
  <c r="R24" i="31" s="1"/>
  <c r="R24" i="87" s="1"/>
  <c r="M22" i="80"/>
  <c r="M58" i="80" s="1"/>
  <c r="M10" i="27" s="1"/>
  <c r="M10" i="92" s="1"/>
  <c r="E26" i="80"/>
  <c r="E60" i="80" s="1"/>
  <c r="E12" i="27" s="1"/>
  <c r="E12" i="92" s="1"/>
  <c r="G10" i="79"/>
  <c r="C54" i="76"/>
  <c r="C6" i="31" s="1"/>
  <c r="C6" i="87" s="1"/>
  <c r="E7" i="78"/>
  <c r="E34" i="76"/>
  <c r="E70" i="76" s="1"/>
  <c r="E22" i="31" s="1"/>
  <c r="E22" i="87" s="1"/>
  <c r="I26" i="80"/>
  <c r="I60" i="80" s="1"/>
  <c r="I12" i="27" s="1"/>
  <c r="I12" i="92" s="1"/>
  <c r="M43" i="77"/>
  <c r="C20" i="84"/>
  <c r="C20" i="83"/>
  <c r="AQ72" i="59"/>
  <c r="AQ24" i="23" s="1"/>
  <c r="AQ24" i="84" s="1"/>
  <c r="D22" i="59"/>
  <c r="D22" i="76" s="1"/>
  <c r="D58" i="76" s="1"/>
  <c r="D10" i="31" s="1"/>
  <c r="D10" i="87" s="1"/>
  <c r="H23" i="79"/>
  <c r="H59" i="79" s="1"/>
  <c r="H11" i="32" s="1"/>
  <c r="H11" i="90" s="1"/>
  <c r="H35" i="75"/>
  <c r="H67" i="75" s="1"/>
  <c r="H19" i="30" s="1"/>
  <c r="H19" i="86" s="1"/>
  <c r="I8" i="78"/>
  <c r="D10" i="80"/>
  <c r="M22" i="75"/>
  <c r="M58" i="75" s="1"/>
  <c r="M10" i="30" s="1"/>
  <c r="M10" i="86" s="1"/>
  <c r="AQ2" i="80"/>
  <c r="AQ50" i="80" s="1"/>
  <c r="AQ2" i="27" s="1"/>
  <c r="AQ2" i="92" s="1"/>
  <c r="I16" i="77"/>
  <c r="D25" i="79"/>
  <c r="D59" i="79" s="1"/>
  <c r="D11" i="32" s="1"/>
  <c r="D11" i="90" s="1"/>
  <c r="D24" i="75"/>
  <c r="G20" i="81"/>
  <c r="E32" i="78"/>
  <c r="E61" i="78" s="1"/>
  <c r="E13" i="28" s="1"/>
  <c r="E13" i="89" s="1"/>
  <c r="H13" i="75"/>
  <c r="L21" i="79"/>
  <c r="E2" i="77"/>
  <c r="E50" i="77" s="1"/>
  <c r="E2" i="25" s="1"/>
  <c r="E2" i="88" s="1"/>
  <c r="G10" i="80"/>
  <c r="M68" i="78"/>
  <c r="M20" i="28" s="1"/>
  <c r="M20" i="89" s="1"/>
  <c r="R40" i="77"/>
  <c r="D37" i="78"/>
  <c r="D66" i="78" s="1"/>
  <c r="D18" i="28" s="1"/>
  <c r="D18" i="89" s="1"/>
  <c r="D20" i="79"/>
  <c r="M43" i="76"/>
  <c r="R20" i="59"/>
  <c r="R20" i="79" s="1"/>
  <c r="K26" i="74"/>
  <c r="L41" i="74"/>
  <c r="L41" i="59" s="1"/>
  <c r="M30" i="59"/>
  <c r="M30" i="75" s="1"/>
  <c r="M65" i="75" s="1"/>
  <c r="M17" i="30" s="1"/>
  <c r="M17" i="86" s="1"/>
  <c r="L12" i="74"/>
  <c r="L12" i="59" s="1"/>
  <c r="C19" i="83"/>
  <c r="D31" i="59"/>
  <c r="D31" i="81" s="1"/>
  <c r="D71" i="81" s="1"/>
  <c r="D23" i="22" s="1"/>
  <c r="D23" i="93" s="1"/>
  <c r="D13" i="59"/>
  <c r="D13" i="77" s="1"/>
  <c r="D67" i="59"/>
  <c r="D19" i="23" s="1"/>
  <c r="D19" i="84" s="1"/>
  <c r="E101" i="73"/>
  <c r="E102" i="73" s="1"/>
  <c r="F27" i="74"/>
  <c r="F62" i="74" s="1"/>
  <c r="F14" i="26" s="1"/>
  <c r="F14" i="91" s="1"/>
  <c r="I22" i="74"/>
  <c r="I22" i="59" s="1"/>
  <c r="I58" i="59" s="1"/>
  <c r="I10" i="23" s="1"/>
  <c r="I10" i="84" s="1"/>
  <c r="N74" i="59"/>
  <c r="N26" i="23" s="1"/>
  <c r="N26" i="84" s="1"/>
  <c r="N44" i="81"/>
  <c r="N74" i="81" s="1"/>
  <c r="N26" i="22" s="1"/>
  <c r="N26" i="93" s="1"/>
  <c r="J26" i="59"/>
  <c r="J60" i="59" s="1"/>
  <c r="J12" i="23" s="1"/>
  <c r="J12" i="84" s="1"/>
  <c r="D4" i="79"/>
  <c r="D52" i="79" s="1"/>
  <c r="D4" i="32" s="1"/>
  <c r="D4" i="90" s="1"/>
  <c r="E6" i="76"/>
  <c r="H15" i="76"/>
  <c r="E3" i="77"/>
  <c r="E51" i="77" s="1"/>
  <c r="E3" i="25" s="1"/>
  <c r="E3" i="88" s="1"/>
  <c r="F24" i="80"/>
  <c r="N39" i="80"/>
  <c r="R30" i="77"/>
  <c r="R65" i="77" s="1"/>
  <c r="R17" i="25" s="1"/>
  <c r="R17" i="88" s="1"/>
  <c r="R39" i="80"/>
  <c r="R5" i="78"/>
  <c r="D10" i="79"/>
  <c r="M29" i="81"/>
  <c r="M64" i="81" s="1"/>
  <c r="M16" i="22" s="1"/>
  <c r="M16" i="93" s="1"/>
  <c r="G24" i="75"/>
  <c r="E21" i="78"/>
  <c r="R7" i="76"/>
  <c r="K44" i="77"/>
  <c r="K74" i="77" s="1"/>
  <c r="K26" i="25" s="1"/>
  <c r="K26" i="88" s="1"/>
  <c r="E24" i="76"/>
  <c r="M12" i="80"/>
  <c r="D15" i="78"/>
  <c r="M22" i="79"/>
  <c r="M58" i="79" s="1"/>
  <c r="M10" i="32" s="1"/>
  <c r="M10" i="90" s="1"/>
  <c r="H36" i="80"/>
  <c r="H66" i="80" s="1"/>
  <c r="H18" i="27" s="1"/>
  <c r="H18" i="92" s="1"/>
  <c r="G39" i="77"/>
  <c r="D21" i="75"/>
  <c r="D8" i="78"/>
  <c r="M13" i="81"/>
  <c r="E17" i="77"/>
  <c r="I38" i="75"/>
  <c r="K44" i="78"/>
  <c r="K74" i="78" s="1"/>
  <c r="K26" i="28" s="1"/>
  <c r="K26" i="89" s="1"/>
  <c r="E24" i="77"/>
  <c r="R6" i="75"/>
  <c r="R39" i="75"/>
  <c r="E8" i="81"/>
  <c r="C54" i="75"/>
  <c r="C6" i="30" s="1"/>
  <c r="G38" i="78"/>
  <c r="E5" i="77"/>
  <c r="I40" i="75"/>
  <c r="E24" i="78"/>
  <c r="M32" i="76"/>
  <c r="M61" i="76" s="1"/>
  <c r="M13" i="31" s="1"/>
  <c r="M13" i="87" s="1"/>
  <c r="F9" i="77"/>
  <c r="D40" i="76"/>
  <c r="D68" i="76" s="1"/>
  <c r="D20" i="31" s="1"/>
  <c r="D20" i="87" s="1"/>
  <c r="E38" i="75"/>
  <c r="D39" i="78"/>
  <c r="D73" i="78" s="1"/>
  <c r="D25" i="28" s="1"/>
  <c r="D25" i="89" s="1"/>
  <c r="G16" i="75"/>
  <c r="H18" i="81"/>
  <c r="H56" i="81" s="1"/>
  <c r="H8" i="22" s="1"/>
  <c r="H8" i="93" s="1"/>
  <c r="H12" i="79"/>
  <c r="R17" i="80"/>
  <c r="R21" i="75"/>
  <c r="F17" i="79"/>
  <c r="E42" i="78"/>
  <c r="E72" i="78" s="1"/>
  <c r="E24" i="28" s="1"/>
  <c r="E24" i="89" s="1"/>
  <c r="E41" i="76"/>
  <c r="E4" i="81"/>
  <c r="E52" i="81" s="1"/>
  <c r="E4" i="22" s="1"/>
  <c r="E4" i="93" s="1"/>
  <c r="E40" i="81"/>
  <c r="D15" i="79"/>
  <c r="D16" i="75"/>
  <c r="D7" i="75"/>
  <c r="D53" i="75" s="1"/>
  <c r="D5" i="30" s="1"/>
  <c r="D5" i="86" s="1"/>
  <c r="D32" i="79"/>
  <c r="D61" i="79" s="1"/>
  <c r="D13" i="32" s="1"/>
  <c r="D13" i="90" s="1"/>
  <c r="I4" i="76"/>
  <c r="I52" i="76" s="1"/>
  <c r="I4" i="31" s="1"/>
  <c r="I4" i="87" s="1"/>
  <c r="F11" i="76"/>
  <c r="E24" i="79"/>
  <c r="E42" i="80"/>
  <c r="E72" i="80" s="1"/>
  <c r="E24" i="27" s="1"/>
  <c r="E24" i="92" s="1"/>
  <c r="D36" i="76"/>
  <c r="I16" i="80"/>
  <c r="M6" i="80"/>
  <c r="M53" i="80" s="1"/>
  <c r="M5" i="27" s="1"/>
  <c r="M5" i="92" s="1"/>
  <c r="D42" i="81"/>
  <c r="D72" i="81" s="1"/>
  <c r="D24" i="22" s="1"/>
  <c r="D24" i="93" s="1"/>
  <c r="M21" i="75"/>
  <c r="AQ23" i="77"/>
  <c r="AQ44" i="77"/>
  <c r="AQ74" i="77" s="1"/>
  <c r="AQ26" i="25" s="1"/>
  <c r="AQ26" i="88" s="1"/>
  <c r="G8" i="75"/>
  <c r="E14" i="75"/>
  <c r="D20" i="76"/>
  <c r="AQ4" i="80"/>
  <c r="AQ52" i="80" s="1"/>
  <c r="AQ4" i="27" s="1"/>
  <c r="AQ4" i="92" s="1"/>
  <c r="D25" i="78"/>
  <c r="D59" i="78" s="1"/>
  <c r="D11" i="28" s="1"/>
  <c r="D11" i="89" s="1"/>
  <c r="R5" i="77"/>
  <c r="M14" i="80"/>
  <c r="M12" i="78"/>
  <c r="I26" i="75"/>
  <c r="I60" i="75" s="1"/>
  <c r="I12" i="30" s="1"/>
  <c r="I12" i="86" s="1"/>
  <c r="E21" i="76"/>
  <c r="E6" i="75"/>
  <c r="R30" i="76"/>
  <c r="R65" i="76" s="1"/>
  <c r="R17" i="31" s="1"/>
  <c r="R17" i="87" s="1"/>
  <c r="E40" i="78"/>
  <c r="F17" i="80"/>
  <c r="M21" i="81"/>
  <c r="R7" i="75"/>
  <c r="H12" i="83"/>
  <c r="M19" i="59"/>
  <c r="M19" i="79" s="1"/>
  <c r="D33" i="59"/>
  <c r="D33" i="79" s="1"/>
  <c r="D69" i="79" s="1"/>
  <c r="D21" i="32" s="1"/>
  <c r="D21" i="90" s="1"/>
  <c r="L9" i="74"/>
  <c r="L9" i="59" s="1"/>
  <c r="J26" i="83"/>
  <c r="R8" i="59"/>
  <c r="R8" i="76" s="1"/>
  <c r="D22" i="83"/>
  <c r="N24" i="59"/>
  <c r="N24" i="75" s="1"/>
  <c r="AQ22" i="74"/>
  <c r="AQ22" i="59" s="1"/>
  <c r="AQ58" i="59" s="1"/>
  <c r="AQ10" i="23" s="1"/>
  <c r="L10" i="74"/>
  <c r="L10" i="59" s="1"/>
  <c r="H22" i="83"/>
  <c r="AQ40" i="59"/>
  <c r="AQ40" i="80" s="1"/>
  <c r="C13" i="83"/>
  <c r="I29" i="74"/>
  <c r="I64" i="74" s="1"/>
  <c r="I16" i="26" s="1"/>
  <c r="I16" i="91" s="1"/>
  <c r="D4" i="81"/>
  <c r="D52" i="81" s="1"/>
  <c r="D4" i="22" s="1"/>
  <c r="D4" i="93" s="1"/>
  <c r="H23" i="80"/>
  <c r="H59" i="80" s="1"/>
  <c r="H11" i="27" s="1"/>
  <c r="H11" i="92" s="1"/>
  <c r="E3" i="76"/>
  <c r="E51" i="76" s="1"/>
  <c r="E3" i="31" s="1"/>
  <c r="E3" i="87" s="1"/>
  <c r="F24" i="77"/>
  <c r="N39" i="81"/>
  <c r="R30" i="75"/>
  <c r="R65" i="75" s="1"/>
  <c r="R17" i="30" s="1"/>
  <c r="R17" i="86" s="1"/>
  <c r="D36" i="81"/>
  <c r="E34" i="81"/>
  <c r="E70" i="81" s="1"/>
  <c r="E22" i="22" s="1"/>
  <c r="E22" i="93" s="1"/>
  <c r="D10" i="81"/>
  <c r="M29" i="77"/>
  <c r="M64" i="77" s="1"/>
  <c r="M16" i="25" s="1"/>
  <c r="M16" i="88" s="1"/>
  <c r="G24" i="79"/>
  <c r="E42" i="76"/>
  <c r="E72" i="76" s="1"/>
  <c r="E24" i="31" s="1"/>
  <c r="E24" i="87" s="1"/>
  <c r="C54" i="80"/>
  <c r="C6" i="27" s="1"/>
  <c r="C6" i="92" s="1"/>
  <c r="D36" i="80"/>
  <c r="G38" i="75"/>
  <c r="I7" i="76"/>
  <c r="I40" i="79"/>
  <c r="E39" i="81"/>
  <c r="E73" i="81" s="1"/>
  <c r="E25" i="22" s="1"/>
  <c r="E25" i="93" s="1"/>
  <c r="M6" i="76"/>
  <c r="M53" i="76" s="1"/>
  <c r="M5" i="31" s="1"/>
  <c r="M5" i="87" s="1"/>
  <c r="M8" i="77"/>
  <c r="R4" i="81"/>
  <c r="R52" i="81" s="1"/>
  <c r="R4" i="22" s="1"/>
  <c r="R4" i="93" s="1"/>
  <c r="M22" i="81"/>
  <c r="M58" i="81" s="1"/>
  <c r="M10" i="22" s="1"/>
  <c r="M10" i="93" s="1"/>
  <c r="H36" i="78"/>
  <c r="H66" i="78" s="1"/>
  <c r="H18" i="28" s="1"/>
  <c r="H18" i="89" s="1"/>
  <c r="G39" i="75"/>
  <c r="D21" i="79"/>
  <c r="AQ37" i="80"/>
  <c r="D8" i="76"/>
  <c r="E42" i="77"/>
  <c r="E72" i="77" s="1"/>
  <c r="E24" i="25" s="1"/>
  <c r="E24" i="88" s="1"/>
  <c r="F38" i="79"/>
  <c r="E5" i="76"/>
  <c r="E39" i="79"/>
  <c r="E73" i="79" s="1"/>
  <c r="E25" i="32" s="1"/>
  <c r="E25" i="90" s="1"/>
  <c r="M32" i="75"/>
  <c r="M61" i="75" s="1"/>
  <c r="M13" i="30" s="1"/>
  <c r="M13" i="86" s="1"/>
  <c r="E26" i="81"/>
  <c r="E60" i="81" s="1"/>
  <c r="E12" i="22" s="1"/>
  <c r="E12" i="93" s="1"/>
  <c r="R6" i="79"/>
  <c r="I21" i="76"/>
  <c r="R18" i="79"/>
  <c r="M14" i="76"/>
  <c r="I42" i="80"/>
  <c r="I72" i="80" s="1"/>
  <c r="I24" i="27" s="1"/>
  <c r="I24" i="92" s="1"/>
  <c r="M18" i="80"/>
  <c r="M56" i="80" s="1"/>
  <c r="M8" i="27" s="1"/>
  <c r="M8" i="92" s="1"/>
  <c r="E38" i="79"/>
  <c r="I2" i="81"/>
  <c r="I50" i="81" s="1"/>
  <c r="I2" i="22" s="1"/>
  <c r="I2" i="93" s="1"/>
  <c r="H13" i="81"/>
  <c r="G16" i="79"/>
  <c r="L21" i="80"/>
  <c r="H18" i="75"/>
  <c r="H56" i="75" s="1"/>
  <c r="H8" i="30" s="1"/>
  <c r="H8" i="86" s="1"/>
  <c r="H12" i="81"/>
  <c r="R17" i="78"/>
  <c r="R21" i="79"/>
  <c r="F17" i="81"/>
  <c r="G10" i="78"/>
  <c r="M38" i="76"/>
  <c r="M68" i="76" s="1"/>
  <c r="M20" i="31" s="1"/>
  <c r="M20" i="87" s="1"/>
  <c r="E8" i="80"/>
  <c r="I16" i="78"/>
  <c r="R7" i="81"/>
  <c r="M12" i="75"/>
  <c r="D16" i="80"/>
  <c r="D7" i="81"/>
  <c r="D53" i="81" s="1"/>
  <c r="D5" i="22" s="1"/>
  <c r="D5" i="93" s="1"/>
  <c r="D32" i="78"/>
  <c r="D61" i="78" s="1"/>
  <c r="D13" i="28" s="1"/>
  <c r="D13" i="89" s="1"/>
  <c r="G32" i="80"/>
  <c r="G61" i="80" s="1"/>
  <c r="G13" i="27" s="1"/>
  <c r="G13" i="92" s="1"/>
  <c r="H14" i="80"/>
  <c r="E8" i="79"/>
  <c r="G38" i="80"/>
  <c r="D35" i="78"/>
  <c r="D67" i="78" s="1"/>
  <c r="D19" i="28" s="1"/>
  <c r="D19" i="89" s="1"/>
  <c r="F9" i="80"/>
  <c r="D42" i="79"/>
  <c r="D72" i="79" s="1"/>
  <c r="D24" i="32" s="1"/>
  <c r="D24" i="90" s="1"/>
  <c r="M21" i="78"/>
  <c r="AQ23" i="75"/>
  <c r="G8" i="79"/>
  <c r="E14" i="79"/>
  <c r="D20" i="75"/>
  <c r="AQ4" i="78"/>
  <c r="AQ52" i="78" s="1"/>
  <c r="AQ4" i="28" s="1"/>
  <c r="AQ4" i="89" s="1"/>
  <c r="M43" i="75"/>
  <c r="D37" i="81"/>
  <c r="E26" i="76"/>
  <c r="E60" i="76" s="1"/>
  <c r="E12" i="31" s="1"/>
  <c r="E12" i="87" s="1"/>
  <c r="M18" i="75"/>
  <c r="M56" i="75" s="1"/>
  <c r="M8" i="30" s="1"/>
  <c r="M8" i="86" s="1"/>
  <c r="N44" i="80"/>
  <c r="N74" i="80" s="1"/>
  <c r="N26" i="27" s="1"/>
  <c r="N26" i="92" s="1"/>
  <c r="F9" i="81"/>
  <c r="I7" i="75"/>
  <c r="G26" i="84"/>
  <c r="G26" i="83"/>
  <c r="M8" i="81"/>
  <c r="AQ37" i="79"/>
  <c r="R39" i="77"/>
  <c r="AQ34" i="59"/>
  <c r="AQ34" i="81" s="1"/>
  <c r="AQ70" i="81" s="1"/>
  <c r="AQ22" i="22" s="1"/>
  <c r="AQ22" i="93" s="1"/>
  <c r="I24" i="59"/>
  <c r="I24" i="80" s="1"/>
  <c r="D12" i="59"/>
  <c r="D12" i="81" s="1"/>
  <c r="AQ20" i="59"/>
  <c r="AQ20" i="77" s="1"/>
  <c r="N34" i="59"/>
  <c r="N34" i="80" s="1"/>
  <c r="N70" i="80" s="1"/>
  <c r="N22" i="27" s="1"/>
  <c r="N22" i="92" s="1"/>
  <c r="M31" i="59"/>
  <c r="M31" i="77" s="1"/>
  <c r="M71" i="77" s="1"/>
  <c r="M23" i="25" s="1"/>
  <c r="M23" i="88" s="1"/>
  <c r="N6" i="74"/>
  <c r="N53" i="74" s="1"/>
  <c r="N5" i="26" s="1"/>
  <c r="N5" i="91" s="1"/>
  <c r="D27" i="59"/>
  <c r="D27" i="78" s="1"/>
  <c r="D62" i="78" s="1"/>
  <c r="D14" i="28" s="1"/>
  <c r="D14" i="89" s="1"/>
  <c r="H4" i="83"/>
  <c r="R32" i="59"/>
  <c r="R61" i="59" s="1"/>
  <c r="R13" i="23" s="1"/>
  <c r="R13" i="84" s="1"/>
  <c r="D59" i="59"/>
  <c r="D11" i="23" s="1"/>
  <c r="D11" i="84" s="1"/>
  <c r="D25" i="77"/>
  <c r="D59" i="77" s="1"/>
  <c r="D11" i="25" s="1"/>
  <c r="D11" i="88" s="1"/>
  <c r="R72" i="59"/>
  <c r="R24" i="23" s="1"/>
  <c r="R24" i="84" s="1"/>
  <c r="R42" i="80"/>
  <c r="R72" i="80" s="1"/>
  <c r="R24" i="27" s="1"/>
  <c r="R24" i="92" s="1"/>
  <c r="D4" i="78"/>
  <c r="D52" i="78" s="1"/>
  <c r="D4" i="28" s="1"/>
  <c r="D4" i="89" s="1"/>
  <c r="E6" i="79"/>
  <c r="E3" i="79"/>
  <c r="E51" i="79" s="1"/>
  <c r="E3" i="32" s="1"/>
  <c r="E3" i="90" s="1"/>
  <c r="F24" i="76"/>
  <c r="N39" i="78"/>
  <c r="M13" i="77"/>
  <c r="E7" i="80"/>
  <c r="D35" i="79"/>
  <c r="D67" i="79" s="1"/>
  <c r="D19" i="32" s="1"/>
  <c r="D19" i="90" s="1"/>
  <c r="E39" i="78"/>
  <c r="E73" i="78" s="1"/>
  <c r="E25" i="28" s="1"/>
  <c r="E25" i="89" s="1"/>
  <c r="D10" i="78"/>
  <c r="M29" i="76"/>
  <c r="M64" i="76" s="1"/>
  <c r="M16" i="31" s="1"/>
  <c r="M16" i="87" s="1"/>
  <c r="G24" i="80"/>
  <c r="E32" i="76"/>
  <c r="E61" i="76" s="1"/>
  <c r="E13" i="31" s="1"/>
  <c r="E13" i="87" s="1"/>
  <c r="D37" i="79"/>
  <c r="M8" i="76"/>
  <c r="M22" i="78"/>
  <c r="M58" i="78" s="1"/>
  <c r="M10" i="28" s="1"/>
  <c r="M10" i="89" s="1"/>
  <c r="H36" i="79"/>
  <c r="H66" i="79" s="1"/>
  <c r="H18" i="32" s="1"/>
  <c r="H18" i="90" s="1"/>
  <c r="D21" i="81"/>
  <c r="AQ37" i="81"/>
  <c r="D36" i="79"/>
  <c r="E21" i="81"/>
  <c r="I7" i="77"/>
  <c r="I26" i="77"/>
  <c r="I60" i="77" s="1"/>
  <c r="I12" i="25" s="1"/>
  <c r="I12" i="88" s="1"/>
  <c r="E40" i="77"/>
  <c r="M18" i="78"/>
  <c r="M56" i="78" s="1"/>
  <c r="M8" i="28" s="1"/>
  <c r="M8" i="89" s="1"/>
  <c r="R6" i="80"/>
  <c r="R18" i="81"/>
  <c r="E16" i="77"/>
  <c r="E41" i="75"/>
  <c r="R42" i="78"/>
  <c r="R72" i="78" s="1"/>
  <c r="R24" i="28" s="1"/>
  <c r="R24" i="89" s="1"/>
  <c r="R5" i="79"/>
  <c r="D15" i="80"/>
  <c r="D40" i="79"/>
  <c r="D68" i="79" s="1"/>
  <c r="D20" i="32" s="1"/>
  <c r="D20" i="90" s="1"/>
  <c r="E38" i="81"/>
  <c r="D39" i="76"/>
  <c r="D73" i="76" s="1"/>
  <c r="D25" i="31" s="1"/>
  <c r="D25" i="87" s="1"/>
  <c r="G16" i="81"/>
  <c r="L21" i="81"/>
  <c r="H18" i="79"/>
  <c r="H56" i="79" s="1"/>
  <c r="H8" i="32" s="1"/>
  <c r="H8" i="90" s="1"/>
  <c r="H12" i="78"/>
  <c r="R17" i="77"/>
  <c r="R21" i="80"/>
  <c r="D36" i="77"/>
  <c r="F17" i="78"/>
  <c r="I5" i="75"/>
  <c r="E10" i="78"/>
  <c r="E5" i="78"/>
  <c r="I40" i="76"/>
  <c r="D37" i="76"/>
  <c r="F9" i="78"/>
  <c r="D16" i="79"/>
  <c r="D7" i="78"/>
  <c r="D53" i="78" s="1"/>
  <c r="D5" i="28" s="1"/>
  <c r="D5" i="89" s="1"/>
  <c r="D32" i="77"/>
  <c r="D61" i="77" s="1"/>
  <c r="D13" i="25" s="1"/>
  <c r="D13" i="88" s="1"/>
  <c r="I4" i="79"/>
  <c r="I52" i="79" s="1"/>
  <c r="I4" i="32" s="1"/>
  <c r="I4" i="90" s="1"/>
  <c r="G32" i="81"/>
  <c r="G61" i="81" s="1"/>
  <c r="G13" i="22" s="1"/>
  <c r="G13" i="93" s="1"/>
  <c r="F11" i="79"/>
  <c r="E17" i="79"/>
  <c r="R5" i="76"/>
  <c r="I5" i="76"/>
  <c r="M14" i="78"/>
  <c r="E32" i="81"/>
  <c r="E61" i="81" s="1"/>
  <c r="E13" i="22" s="1"/>
  <c r="E13" i="93" s="1"/>
  <c r="R7" i="80"/>
  <c r="E4" i="80"/>
  <c r="E52" i="80" s="1"/>
  <c r="E4" i="27" s="1"/>
  <c r="E4" i="92" s="1"/>
  <c r="E39" i="75"/>
  <c r="E73" i="75" s="1"/>
  <c r="E25" i="30" s="1"/>
  <c r="E25" i="86" s="1"/>
  <c r="E40" i="79"/>
  <c r="D42" i="78"/>
  <c r="D72" i="78" s="1"/>
  <c r="D24" i="28" s="1"/>
  <c r="D24" i="89" s="1"/>
  <c r="M21" i="77"/>
  <c r="AQ44" i="75"/>
  <c r="AQ74" i="75" s="1"/>
  <c r="AQ26" i="30" s="1"/>
  <c r="AQ26" i="86" s="1"/>
  <c r="G8" i="80"/>
  <c r="E14" i="80"/>
  <c r="D20" i="80"/>
  <c r="AQ4" i="77"/>
  <c r="AQ52" i="77" s="1"/>
  <c r="AQ4" i="25" s="1"/>
  <c r="AQ4" i="88" s="1"/>
  <c r="E17" i="75"/>
  <c r="E39" i="77"/>
  <c r="E73" i="77" s="1"/>
  <c r="E25" i="25" s="1"/>
  <c r="E25" i="88" s="1"/>
  <c r="E8" i="75"/>
  <c r="D15" i="76"/>
  <c r="E32" i="75"/>
  <c r="E61" i="75" s="1"/>
  <c r="E13" i="30" s="1"/>
  <c r="E34" i="78"/>
  <c r="E70" i="78" s="1"/>
  <c r="E22" i="28" s="1"/>
  <c r="E22" i="89" s="1"/>
  <c r="R7" i="77"/>
  <c r="L24" i="74"/>
  <c r="L24" i="59" s="1"/>
  <c r="M33" i="59"/>
  <c r="M33" i="80" s="1"/>
  <c r="M69" i="80" s="1"/>
  <c r="M21" i="27" s="1"/>
  <c r="M21" i="92" s="1"/>
  <c r="R53" i="74"/>
  <c r="R5" i="26" s="1"/>
  <c r="R5" i="91" s="1"/>
  <c r="F2" i="59"/>
  <c r="F50" i="59" s="1"/>
  <c r="M35" i="59"/>
  <c r="M35" i="78" s="1"/>
  <c r="M67" i="78" s="1"/>
  <c r="M19" i="28" s="1"/>
  <c r="M19" i="89" s="1"/>
  <c r="G29" i="74"/>
  <c r="G29" i="59" s="1"/>
  <c r="G64" i="59" s="1"/>
  <c r="G16" i="23" s="1"/>
  <c r="G16" i="84" s="1"/>
  <c r="J2" i="59"/>
  <c r="J2" i="75" s="1"/>
  <c r="J50" i="75" s="1"/>
  <c r="J2" i="30" s="1"/>
  <c r="J2" i="86" s="1"/>
  <c r="I20" i="59"/>
  <c r="I20" i="79" s="1"/>
  <c r="R9" i="59"/>
  <c r="F6" i="74"/>
  <c r="F6" i="59" s="1"/>
  <c r="F6" i="75" s="1"/>
  <c r="R61" i="74"/>
  <c r="R13" i="26" s="1"/>
  <c r="R13" i="91" s="1"/>
  <c r="M61" i="59"/>
  <c r="M13" i="23" s="1"/>
  <c r="M13" i="84" s="1"/>
  <c r="M32" i="80"/>
  <c r="M61" i="80" s="1"/>
  <c r="M13" i="27" s="1"/>
  <c r="M13" i="92" s="1"/>
  <c r="E6" i="80"/>
  <c r="H15" i="80"/>
  <c r="E3" i="80"/>
  <c r="E51" i="80" s="1"/>
  <c r="E3" i="27" s="1"/>
  <c r="E3" i="92" s="1"/>
  <c r="F24" i="75"/>
  <c r="N39" i="77"/>
  <c r="R30" i="79"/>
  <c r="R65" i="79" s="1"/>
  <c r="R17" i="32" s="1"/>
  <c r="R17" i="90" s="1"/>
  <c r="N44" i="79"/>
  <c r="N74" i="79" s="1"/>
  <c r="N26" i="32" s="1"/>
  <c r="N26" i="90" s="1"/>
  <c r="E41" i="81"/>
  <c r="K44" i="76"/>
  <c r="K74" i="76" s="1"/>
  <c r="K26" i="31" s="1"/>
  <c r="K26" i="87" s="1"/>
  <c r="D37" i="80"/>
  <c r="E26" i="77"/>
  <c r="E60" i="77" s="1"/>
  <c r="E12" i="25" s="1"/>
  <c r="E12" i="88" s="1"/>
  <c r="D10" i="77"/>
  <c r="M29" i="75"/>
  <c r="M64" i="75" s="1"/>
  <c r="M16" i="30" s="1"/>
  <c r="M16" i="86" s="1"/>
  <c r="G24" i="81"/>
  <c r="E8" i="77"/>
  <c r="AQ42" i="78"/>
  <c r="AQ72" i="78" s="1"/>
  <c r="AQ24" i="28" s="1"/>
  <c r="AQ24" i="89" s="1"/>
  <c r="F9" i="75"/>
  <c r="M8" i="75"/>
  <c r="R4" i="77"/>
  <c r="R52" i="77" s="1"/>
  <c r="R4" i="25" s="1"/>
  <c r="R4" i="88" s="1"/>
  <c r="M22" i="77"/>
  <c r="M58" i="77" s="1"/>
  <c r="M10" i="25" s="1"/>
  <c r="M10" i="88" s="1"/>
  <c r="H36" i="77"/>
  <c r="H66" i="77" s="1"/>
  <c r="H18" i="25" s="1"/>
  <c r="H18" i="88" s="1"/>
  <c r="G39" i="81"/>
  <c r="D21" i="80"/>
  <c r="AQ37" i="78"/>
  <c r="D8" i="75"/>
  <c r="E8" i="78"/>
  <c r="E7" i="75"/>
  <c r="R5" i="81"/>
  <c r="D15" i="81"/>
  <c r="R6" i="81"/>
  <c r="I21" i="79"/>
  <c r="G20" i="80"/>
  <c r="R18" i="78"/>
  <c r="N44" i="76"/>
  <c r="N74" i="76" s="1"/>
  <c r="N26" i="31" s="1"/>
  <c r="N26" i="87" s="1"/>
  <c r="M13" i="80"/>
  <c r="E17" i="78"/>
  <c r="I38" i="76"/>
  <c r="I8" i="79"/>
  <c r="D40" i="81"/>
  <c r="D68" i="81" s="1"/>
  <c r="D20" i="22" s="1"/>
  <c r="D20" i="93" s="1"/>
  <c r="E38" i="78"/>
  <c r="D39" i="79"/>
  <c r="D73" i="79" s="1"/>
  <c r="D25" i="32" s="1"/>
  <c r="D25" i="90" s="1"/>
  <c r="G16" i="80"/>
  <c r="L21" i="78"/>
  <c r="H12" i="77"/>
  <c r="H54" i="77" s="1"/>
  <c r="H6" i="25" s="1"/>
  <c r="H6" i="88" s="1"/>
  <c r="R17" i="76"/>
  <c r="R21" i="81"/>
  <c r="E26" i="75"/>
  <c r="E60" i="75" s="1"/>
  <c r="E12" i="30" s="1"/>
  <c r="E12" i="86" s="1"/>
  <c r="F17" i="77"/>
  <c r="G10" i="76"/>
  <c r="M38" i="79"/>
  <c r="M68" i="79" s="1"/>
  <c r="M20" i="32" s="1"/>
  <c r="M20" i="90" s="1"/>
  <c r="M14" i="77"/>
  <c r="D36" i="75"/>
  <c r="D66" i="75" s="1"/>
  <c r="D18" i="30" s="1"/>
  <c r="D18" i="86" s="1"/>
  <c r="E21" i="79"/>
  <c r="I7" i="81"/>
  <c r="M6" i="81"/>
  <c r="M53" i="81" s="1"/>
  <c r="M5" i="22" s="1"/>
  <c r="M5" i="93" s="1"/>
  <c r="E26" i="79"/>
  <c r="E60" i="79" s="1"/>
  <c r="E12" i="32" s="1"/>
  <c r="E12" i="90" s="1"/>
  <c r="D16" i="81"/>
  <c r="D7" i="77"/>
  <c r="D53" i="77" s="1"/>
  <c r="D5" i="25" s="1"/>
  <c r="D5" i="88" s="1"/>
  <c r="I4" i="80"/>
  <c r="I52" i="80" s="1"/>
  <c r="I4" i="27" s="1"/>
  <c r="I4" i="92" s="1"/>
  <c r="G32" i="77"/>
  <c r="G61" i="77" s="1"/>
  <c r="G13" i="25" s="1"/>
  <c r="G13" i="88" s="1"/>
  <c r="F11" i="80"/>
  <c r="G38" i="81"/>
  <c r="H14" i="78"/>
  <c r="E10" i="80"/>
  <c r="E16" i="81"/>
  <c r="E5" i="81"/>
  <c r="K44" i="79"/>
  <c r="K74" i="79" s="1"/>
  <c r="K26" i="32" s="1"/>
  <c r="K26" i="90" s="1"/>
  <c r="D37" i="77"/>
  <c r="R5" i="75"/>
  <c r="D42" i="77"/>
  <c r="D72" i="77" s="1"/>
  <c r="D24" i="25" s="1"/>
  <c r="D24" i="88" s="1"/>
  <c r="AQ23" i="79"/>
  <c r="AQ44" i="79"/>
  <c r="AQ74" i="79" s="1"/>
  <c r="AQ26" i="32" s="1"/>
  <c r="AQ26" i="90" s="1"/>
  <c r="G8" i="81"/>
  <c r="E14" i="81"/>
  <c r="D20" i="81"/>
  <c r="E23" i="76"/>
  <c r="AQ4" i="76"/>
  <c r="AQ52" i="76" s="1"/>
  <c r="AQ4" i="31" s="1"/>
  <c r="AQ4" i="87" s="1"/>
  <c r="M43" i="79"/>
  <c r="E24" i="75"/>
  <c r="AQ42" i="76"/>
  <c r="AQ72" i="76" s="1"/>
  <c r="AQ24" i="31" s="1"/>
  <c r="AQ24" i="87" s="1"/>
  <c r="K44" i="75"/>
  <c r="K74" i="75" s="1"/>
  <c r="K26" i="30" s="1"/>
  <c r="K26" i="86" s="1"/>
  <c r="E41" i="79"/>
  <c r="E40" i="75"/>
  <c r="E4" i="75"/>
  <c r="E52" i="75" s="1"/>
  <c r="E4" i="30" s="1"/>
  <c r="E4" i="86" s="1"/>
  <c r="N2" i="59"/>
  <c r="N2" i="81" s="1"/>
  <c r="N50" i="81" s="1"/>
  <c r="N2" i="22" s="1"/>
  <c r="N2" i="93" s="1"/>
  <c r="R39" i="76"/>
  <c r="C10" i="83"/>
  <c r="J21" i="59"/>
  <c r="J21" i="79" s="1"/>
  <c r="G30" i="74"/>
  <c r="G30" i="59" s="1"/>
  <c r="AQ9" i="59"/>
  <c r="C8" i="83"/>
  <c r="G23" i="74"/>
  <c r="S16" i="74"/>
  <c r="S16" i="59" s="1"/>
  <c r="S16" i="75" s="1"/>
  <c r="I72" i="59"/>
  <c r="I24" i="23" s="1"/>
  <c r="I24" i="84" s="1"/>
  <c r="I42" i="75"/>
  <c r="I72" i="75" s="1"/>
  <c r="I24" i="30" s="1"/>
  <c r="I24" i="86" s="1"/>
  <c r="D4" i="77"/>
  <c r="D52" i="77" s="1"/>
  <c r="D4" i="25" s="1"/>
  <c r="D4" i="88" s="1"/>
  <c r="E6" i="81"/>
  <c r="E3" i="75"/>
  <c r="E51" i="75" s="1"/>
  <c r="E3" i="30" s="1"/>
  <c r="E3" i="86" s="1"/>
  <c r="N39" i="76"/>
  <c r="R30" i="80"/>
  <c r="R65" i="80" s="1"/>
  <c r="R17" i="27" s="1"/>
  <c r="R17" i="92" s="1"/>
  <c r="I38" i="79"/>
  <c r="D25" i="80"/>
  <c r="D59" i="80" s="1"/>
  <c r="D11" i="27" s="1"/>
  <c r="D11" i="92" s="1"/>
  <c r="AQ42" i="77"/>
  <c r="AQ72" i="77" s="1"/>
  <c r="AQ24" i="25" s="1"/>
  <c r="AQ24" i="88" s="1"/>
  <c r="D10" i="76"/>
  <c r="G24" i="78"/>
  <c r="R39" i="79"/>
  <c r="I26" i="76"/>
  <c r="I60" i="76" s="1"/>
  <c r="I12" i="31" s="1"/>
  <c r="E40" i="76"/>
  <c r="E68" i="76" s="1"/>
  <c r="E20" i="31" s="1"/>
  <c r="E20" i="87" s="1"/>
  <c r="E26" i="78"/>
  <c r="E60" i="78" s="1"/>
  <c r="E12" i="28" s="1"/>
  <c r="E12" i="89" s="1"/>
  <c r="M8" i="78"/>
  <c r="M22" i="76"/>
  <c r="M58" i="76" s="1"/>
  <c r="M10" i="31" s="1"/>
  <c r="M10" i="87" s="1"/>
  <c r="H36" i="76"/>
  <c r="H66" i="76" s="1"/>
  <c r="H18" i="31" s="1"/>
  <c r="H18" i="87" s="1"/>
  <c r="G39" i="80"/>
  <c r="D21" i="78"/>
  <c r="AQ37" i="77"/>
  <c r="D8" i="80"/>
  <c r="I5" i="79"/>
  <c r="E10" i="76"/>
  <c r="G38" i="76"/>
  <c r="E34" i="79"/>
  <c r="E70" i="79" s="1"/>
  <c r="E22" i="32" s="1"/>
  <c r="E22" i="90" s="1"/>
  <c r="M12" i="79"/>
  <c r="I8" i="80"/>
  <c r="R6" i="78"/>
  <c r="R18" i="77"/>
  <c r="I16" i="81"/>
  <c r="D35" i="76"/>
  <c r="D67" i="76" s="1"/>
  <c r="D19" i="31" s="1"/>
  <c r="D19" i="87" s="1"/>
  <c r="E39" i="80"/>
  <c r="E73" i="80" s="1"/>
  <c r="E25" i="27" s="1"/>
  <c r="E25" i="92" s="1"/>
  <c r="M6" i="78"/>
  <c r="M53" i="78" s="1"/>
  <c r="M5" i="28" s="1"/>
  <c r="M5" i="89" s="1"/>
  <c r="R40" i="76"/>
  <c r="D40" i="80"/>
  <c r="D68" i="80" s="1"/>
  <c r="D20" i="27" s="1"/>
  <c r="D20" i="92" s="1"/>
  <c r="E38" i="77"/>
  <c r="D39" i="80"/>
  <c r="D73" i="80" s="1"/>
  <c r="D25" i="27" s="1"/>
  <c r="D25" i="92" s="1"/>
  <c r="G16" i="78"/>
  <c r="L21" i="77"/>
  <c r="H18" i="80"/>
  <c r="H56" i="80" s="1"/>
  <c r="H8" i="27" s="1"/>
  <c r="H8" i="92" s="1"/>
  <c r="H12" i="76"/>
  <c r="R17" i="75"/>
  <c r="R21" i="78"/>
  <c r="F17" i="76"/>
  <c r="E16" i="78"/>
  <c r="E7" i="77"/>
  <c r="D16" i="78"/>
  <c r="D32" i="76"/>
  <c r="D61" i="76" s="1"/>
  <c r="D13" i="31" s="1"/>
  <c r="D13" i="87" s="1"/>
  <c r="I4" i="81"/>
  <c r="I52" i="81" s="1"/>
  <c r="I4" i="22" s="1"/>
  <c r="I4" i="93" s="1"/>
  <c r="G32" i="78"/>
  <c r="G61" i="78" s="1"/>
  <c r="G13" i="28" s="1"/>
  <c r="G13" i="89" s="1"/>
  <c r="F11" i="81"/>
  <c r="E17" i="80"/>
  <c r="E41" i="77"/>
  <c r="I7" i="80"/>
  <c r="D25" i="76"/>
  <c r="D59" i="76" s="1"/>
  <c r="D11" i="31" s="1"/>
  <c r="D11" i="87" s="1"/>
  <c r="M12" i="76"/>
  <c r="M18" i="79"/>
  <c r="M56" i="79" s="1"/>
  <c r="M8" i="32" s="1"/>
  <c r="M8" i="90" s="1"/>
  <c r="M21" i="76"/>
  <c r="AQ23" i="80"/>
  <c r="AQ44" i="80"/>
  <c r="AQ74" i="80" s="1"/>
  <c r="AQ26" i="27" s="1"/>
  <c r="AQ26" i="92" s="1"/>
  <c r="G8" i="78"/>
  <c r="E14" i="78"/>
  <c r="D20" i="78"/>
  <c r="AQ4" i="75"/>
  <c r="AQ52" i="75" s="1"/>
  <c r="AQ4" i="30" s="1"/>
  <c r="AQ4" i="86" s="1"/>
  <c r="M43" i="80"/>
  <c r="M73" i="80" s="1"/>
  <c r="M25" i="27" s="1"/>
  <c r="M25" i="92" s="1"/>
  <c r="R39" i="81"/>
  <c r="M32" i="81"/>
  <c r="M61" i="81" s="1"/>
  <c r="M13" i="22" s="1"/>
  <c r="M13" i="93" s="1"/>
  <c r="E16" i="79"/>
  <c r="R42" i="75"/>
  <c r="R72" i="75" s="1"/>
  <c r="R24" i="30" s="1"/>
  <c r="R24" i="86" s="1"/>
  <c r="I16" i="75"/>
  <c r="J4" i="74"/>
  <c r="J52" i="74" s="1"/>
  <c r="J4" i="26" s="1"/>
  <c r="J4" i="91" s="1"/>
  <c r="D35" i="80"/>
  <c r="D67" i="80" s="1"/>
  <c r="D19" i="27" s="1"/>
  <c r="D19" i="92" s="1"/>
  <c r="L34" i="74"/>
  <c r="L70" i="74" s="1"/>
  <c r="L22" i="26" s="1"/>
  <c r="L22" i="91" s="1"/>
  <c r="G2" i="59"/>
  <c r="G2" i="75" s="1"/>
  <c r="G50" i="75" s="1"/>
  <c r="G2" i="30" s="1"/>
  <c r="G2" i="86" s="1"/>
  <c r="I39" i="59"/>
  <c r="I73" i="59" s="1"/>
  <c r="I25" i="23" s="1"/>
  <c r="I34" i="59"/>
  <c r="I34" i="79" s="1"/>
  <c r="I70" i="79" s="1"/>
  <c r="I22" i="32" s="1"/>
  <c r="I22" i="90" s="1"/>
  <c r="M11" i="59"/>
  <c r="M11" i="77" s="1"/>
  <c r="AQ21" i="59"/>
  <c r="C23" i="83"/>
  <c r="G12" i="74"/>
  <c r="G12" i="59" s="1"/>
  <c r="R10" i="59"/>
  <c r="R10" i="80" s="1"/>
  <c r="I19" i="59"/>
  <c r="I19" i="81" s="1"/>
  <c r="O17" i="74"/>
  <c r="O17" i="59" s="1"/>
  <c r="G6" i="74"/>
  <c r="D11" i="59"/>
  <c r="F23" i="74"/>
  <c r="AQ16" i="59"/>
  <c r="D4" i="75"/>
  <c r="D52" i="75" s="1"/>
  <c r="D4" i="30" s="1"/>
  <c r="D4" i="86" s="1"/>
  <c r="H23" i="76"/>
  <c r="H59" i="76" s="1"/>
  <c r="H11" i="31" s="1"/>
  <c r="H11" i="87" s="1"/>
  <c r="E6" i="78"/>
  <c r="H15" i="78"/>
  <c r="E3" i="81"/>
  <c r="E51" i="81" s="1"/>
  <c r="E3" i="22" s="1"/>
  <c r="E3" i="93" s="1"/>
  <c r="F24" i="81"/>
  <c r="N39" i="75"/>
  <c r="R30" i="81"/>
  <c r="R65" i="81" s="1"/>
  <c r="R17" i="22" s="1"/>
  <c r="R17" i="93" s="1"/>
  <c r="I40" i="80"/>
  <c r="M32" i="79"/>
  <c r="M61" i="79" s="1"/>
  <c r="M13" i="32" s="1"/>
  <c r="M13" i="90" s="1"/>
  <c r="M18" i="76"/>
  <c r="M56" i="76" s="1"/>
  <c r="M8" i="31" s="1"/>
  <c r="M8" i="87" s="1"/>
  <c r="M29" i="79"/>
  <c r="M64" i="79" s="1"/>
  <c r="M16" i="32" s="1"/>
  <c r="M16" i="90" s="1"/>
  <c r="G24" i="76"/>
  <c r="E10" i="75"/>
  <c r="E16" i="75"/>
  <c r="I16" i="76"/>
  <c r="E34" i="80"/>
  <c r="E70" i="80" s="1"/>
  <c r="E22" i="27" s="1"/>
  <c r="E22" i="92" s="1"/>
  <c r="I42" i="78"/>
  <c r="I72" i="78" s="1"/>
  <c r="I24" i="28" s="1"/>
  <c r="I24" i="89" s="1"/>
  <c r="M8" i="79"/>
  <c r="R4" i="75"/>
  <c r="R52" i="75" s="1"/>
  <c r="R4" i="30" s="1"/>
  <c r="R4" i="86" s="1"/>
  <c r="H36" i="75"/>
  <c r="H66" i="75" s="1"/>
  <c r="H18" i="30" s="1"/>
  <c r="H18" i="86" s="1"/>
  <c r="G39" i="79"/>
  <c r="D21" i="77"/>
  <c r="AQ37" i="76"/>
  <c r="D8" i="79"/>
  <c r="M14" i="75"/>
  <c r="E32" i="77"/>
  <c r="E61" i="77" s="1"/>
  <c r="E13" i="25" s="1"/>
  <c r="E13" i="88" s="1"/>
  <c r="D35" i="75"/>
  <c r="D67" i="75" s="1"/>
  <c r="D19" i="30" s="1"/>
  <c r="D19" i="86" s="1"/>
  <c r="C3" i="83"/>
  <c r="R40" i="75"/>
  <c r="R6" i="77"/>
  <c r="I21" i="80"/>
  <c r="R18" i="76"/>
  <c r="E42" i="81"/>
  <c r="E72" i="81" s="1"/>
  <c r="E24" i="22" s="1"/>
  <c r="E24" i="93" s="1"/>
  <c r="F38" i="80"/>
  <c r="E4" i="78"/>
  <c r="E52" i="78" s="1"/>
  <c r="E4" i="28" s="1"/>
  <c r="E4" i="89" s="1"/>
  <c r="D40" i="78"/>
  <c r="D68" i="78" s="1"/>
  <c r="D20" i="28" s="1"/>
  <c r="D20" i="89" s="1"/>
  <c r="E38" i="80"/>
  <c r="E68" i="80" s="1"/>
  <c r="E20" i="27" s="1"/>
  <c r="E20" i="92" s="1"/>
  <c r="D39" i="75"/>
  <c r="D73" i="75" s="1"/>
  <c r="D25" i="30" s="1"/>
  <c r="D25" i="86" s="1"/>
  <c r="G16" i="76"/>
  <c r="L21" i="76"/>
  <c r="H18" i="78"/>
  <c r="H56" i="78" s="1"/>
  <c r="H8" i="28" s="1"/>
  <c r="H8" i="89" s="1"/>
  <c r="H12" i="75"/>
  <c r="R21" i="77"/>
  <c r="F17" i="75"/>
  <c r="M38" i="80"/>
  <c r="M68" i="80" s="1"/>
  <c r="M20" i="27" s="1"/>
  <c r="M20" i="92" s="1"/>
  <c r="N44" i="77"/>
  <c r="N74" i="77" s="1"/>
  <c r="N26" i="25" s="1"/>
  <c r="N26" i="88" s="1"/>
  <c r="M13" i="79"/>
  <c r="E17" i="81"/>
  <c r="E34" i="75"/>
  <c r="E70" i="75" s="1"/>
  <c r="E22" i="30" s="1"/>
  <c r="E22" i="86" s="1"/>
  <c r="AQ42" i="80"/>
  <c r="AQ72" i="80" s="1"/>
  <c r="AQ24" i="27" s="1"/>
  <c r="AQ24" i="92" s="1"/>
  <c r="D7" i="76"/>
  <c r="D53" i="76" s="1"/>
  <c r="D5" i="31" s="1"/>
  <c r="D5" i="87" s="1"/>
  <c r="D32" i="75"/>
  <c r="D61" i="75" s="1"/>
  <c r="D13" i="30" s="1"/>
  <c r="D13" i="86" s="1"/>
  <c r="I4" i="78"/>
  <c r="I52" i="78" s="1"/>
  <c r="I4" i="28" s="1"/>
  <c r="I4" i="89" s="1"/>
  <c r="G32" i="76"/>
  <c r="G61" i="76" s="1"/>
  <c r="G13" i="31" s="1"/>
  <c r="G13" i="87" s="1"/>
  <c r="F11" i="78"/>
  <c r="N44" i="78"/>
  <c r="N74" i="78" s="1"/>
  <c r="N26" i="28" s="1"/>
  <c r="N26" i="89" s="1"/>
  <c r="I38" i="78"/>
  <c r="I68" i="78" s="1"/>
  <c r="I20" i="28" s="1"/>
  <c r="I20" i="89" s="1"/>
  <c r="I40" i="77"/>
  <c r="I8" i="75"/>
  <c r="D42" i="76"/>
  <c r="D72" i="76" s="1"/>
  <c r="D24" i="31" s="1"/>
  <c r="M21" i="79"/>
  <c r="AQ23" i="81"/>
  <c r="AQ44" i="81"/>
  <c r="AQ74" i="81" s="1"/>
  <c r="AQ26" i="22" s="1"/>
  <c r="AQ26" i="93" s="1"/>
  <c r="G8" i="77"/>
  <c r="E14" i="77"/>
  <c r="M43" i="81"/>
  <c r="E10" i="79"/>
  <c r="R40" i="80"/>
  <c r="I42" i="76"/>
  <c r="I72" i="76" s="1"/>
  <c r="I24" i="31" s="1"/>
  <c r="I24" i="87" s="1"/>
  <c r="I5" i="78"/>
  <c r="E7" i="79"/>
  <c r="AQ38" i="59"/>
  <c r="G28" i="74"/>
  <c r="G63" i="74" s="1"/>
  <c r="G15" i="26" s="1"/>
  <c r="G15" i="91" s="1"/>
  <c r="AQ8" i="59"/>
  <c r="AQ8" i="77" s="1"/>
  <c r="O4" i="74"/>
  <c r="O52" i="74" s="1"/>
  <c r="O4" i="26" s="1"/>
  <c r="O4" i="91" s="1"/>
  <c r="Q8" i="74"/>
  <c r="Q8" i="59" s="1"/>
  <c r="AQ24" i="59"/>
  <c r="L26" i="74"/>
  <c r="L26" i="59" s="1"/>
  <c r="L60" i="59" s="1"/>
  <c r="L12" i="23" s="1"/>
  <c r="L12" i="84" s="1"/>
  <c r="G14" i="74"/>
  <c r="G14" i="59" s="1"/>
  <c r="AQ10" i="59"/>
  <c r="AQ10" i="77" s="1"/>
  <c r="H25" i="83"/>
  <c r="G27" i="74"/>
  <c r="G27" i="59" s="1"/>
  <c r="G27" i="80" s="1"/>
  <c r="G62" i="80" s="1"/>
  <c r="G14" i="27" s="1"/>
  <c r="G14" i="92" s="1"/>
  <c r="I60" i="59"/>
  <c r="I12" i="23" s="1"/>
  <c r="I12" i="84" s="1"/>
  <c r="I26" i="79"/>
  <c r="I60" i="79" s="1"/>
  <c r="I12" i="32" s="1"/>
  <c r="I12" i="90" s="1"/>
  <c r="D4" i="76"/>
  <c r="D52" i="76" s="1"/>
  <c r="D4" i="31" s="1"/>
  <c r="D4" i="87" s="1"/>
  <c r="F24" i="79"/>
  <c r="R30" i="78"/>
  <c r="R65" i="78" s="1"/>
  <c r="R17" i="28" s="1"/>
  <c r="R17" i="89" s="1"/>
  <c r="M14" i="79"/>
  <c r="E21" i="77"/>
  <c r="I42" i="77"/>
  <c r="I72" i="77" s="1"/>
  <c r="I24" i="25" s="1"/>
  <c r="D15" i="77"/>
  <c r="M29" i="80"/>
  <c r="M64" i="80" s="1"/>
  <c r="M16" i="27" s="1"/>
  <c r="M16" i="92" s="1"/>
  <c r="G24" i="77"/>
  <c r="I5" i="80"/>
  <c r="E4" i="76"/>
  <c r="E52" i="76" s="1"/>
  <c r="E4" i="31" s="1"/>
  <c r="E4" i="87" s="1"/>
  <c r="M18" i="77"/>
  <c r="M56" i="77" s="1"/>
  <c r="M8" i="25" s="1"/>
  <c r="M8" i="88" s="1"/>
  <c r="G39" i="78"/>
  <c r="AQ37" i="75"/>
  <c r="N44" i="75"/>
  <c r="N74" i="75" s="1"/>
  <c r="N26" i="30" s="1"/>
  <c r="N26" i="86" s="1"/>
  <c r="E16" i="76"/>
  <c r="E4" i="77"/>
  <c r="E52" i="77" s="1"/>
  <c r="E4" i="25" s="1"/>
  <c r="E4" i="88" s="1"/>
  <c r="M6" i="77"/>
  <c r="M53" i="77" s="1"/>
  <c r="M5" i="25" s="1"/>
  <c r="M5" i="88" s="1"/>
  <c r="R6" i="76"/>
  <c r="R18" i="75"/>
  <c r="E7" i="76"/>
  <c r="E21" i="80"/>
  <c r="R7" i="78"/>
  <c r="AQ42" i="79"/>
  <c r="AQ72" i="79" s="1"/>
  <c r="AQ24" i="32" s="1"/>
  <c r="AQ24" i="90" s="1"/>
  <c r="D40" i="77"/>
  <c r="D68" i="77" s="1"/>
  <c r="D20" i="25" s="1"/>
  <c r="D20" i="88" s="1"/>
  <c r="G16" i="77"/>
  <c r="L21" i="75"/>
  <c r="H18" i="77"/>
  <c r="H56" i="77" s="1"/>
  <c r="H8" i="25" s="1"/>
  <c r="H8" i="88" s="1"/>
  <c r="R17" i="79"/>
  <c r="R21" i="76"/>
  <c r="E32" i="80"/>
  <c r="E61" i="80" s="1"/>
  <c r="E13" i="27" s="1"/>
  <c r="E13" i="92" s="1"/>
  <c r="D35" i="77"/>
  <c r="D67" i="77" s="1"/>
  <c r="D19" i="25" s="1"/>
  <c r="D19" i="88" s="1"/>
  <c r="I42" i="79"/>
  <c r="I72" i="79" s="1"/>
  <c r="I24" i="32" s="1"/>
  <c r="I24" i="90" s="1"/>
  <c r="M32" i="77"/>
  <c r="M61" i="77" s="1"/>
  <c r="M13" i="25" s="1"/>
  <c r="M13" i="88" s="1"/>
  <c r="D32" i="80"/>
  <c r="D61" i="80" s="1"/>
  <c r="D13" i="27" s="1"/>
  <c r="D13" i="92" s="1"/>
  <c r="I4" i="77"/>
  <c r="I52" i="77" s="1"/>
  <c r="I4" i="25" s="1"/>
  <c r="I4" i="88" s="1"/>
  <c r="G32" i="75"/>
  <c r="G61" i="75" s="1"/>
  <c r="G13" i="30" s="1"/>
  <c r="G13" i="86" s="1"/>
  <c r="F11" i="77"/>
  <c r="F38" i="75"/>
  <c r="R40" i="78"/>
  <c r="D42" i="80"/>
  <c r="D72" i="80" s="1"/>
  <c r="D24" i="27" s="1"/>
  <c r="D24" i="92" s="1"/>
  <c r="AQ23" i="78"/>
  <c r="G8" i="76"/>
  <c r="E14" i="76"/>
  <c r="E23" i="80"/>
  <c r="AQ4" i="79"/>
  <c r="AQ52" i="79" s="1"/>
  <c r="AQ4" i="32" s="1"/>
  <c r="AQ4" i="90" s="1"/>
  <c r="M13" i="76"/>
  <c r="E5" i="79"/>
  <c r="I40" i="81"/>
  <c r="I68" i="81" s="1"/>
  <c r="I20" i="22" s="1"/>
  <c r="I20" i="93" s="1"/>
  <c r="M6" i="75"/>
  <c r="M53" i="75" s="1"/>
  <c r="M5" i="30" s="1"/>
  <c r="M5" i="86" s="1"/>
  <c r="E42" i="75"/>
  <c r="E72" i="75" s="1"/>
  <c r="E24" i="30" s="1"/>
  <c r="E24" i="86" s="1"/>
  <c r="I38" i="80"/>
  <c r="V16" i="73"/>
  <c r="J56" i="63"/>
  <c r="I6" i="74"/>
  <c r="G17" i="59"/>
  <c r="G17" i="79" s="1"/>
  <c r="I10" i="59"/>
  <c r="I10" i="79" s="1"/>
  <c r="N16" i="59"/>
  <c r="G72" i="74"/>
  <c r="G24" i="26" s="1"/>
  <c r="G24" i="91" s="1"/>
  <c r="G42" i="59"/>
  <c r="G42" i="75" s="1"/>
  <c r="G72" i="75" s="1"/>
  <c r="G24" i="30" s="1"/>
  <c r="G24" i="86" s="1"/>
  <c r="F43" i="59"/>
  <c r="F43" i="77" s="1"/>
  <c r="O8" i="59"/>
  <c r="O8" i="80" s="1"/>
  <c r="J72" i="74"/>
  <c r="J24" i="26" s="1"/>
  <c r="J24" i="91" s="1"/>
  <c r="J42" i="59"/>
  <c r="J42" i="81" s="1"/>
  <c r="J72" i="81" s="1"/>
  <c r="J24" i="22" s="1"/>
  <c r="J24" i="93" s="1"/>
  <c r="J5" i="59"/>
  <c r="J5" i="81" s="1"/>
  <c r="N40" i="59"/>
  <c r="N40" i="81" s="1"/>
  <c r="J38" i="59"/>
  <c r="J38" i="80" s="1"/>
  <c r="J10" i="59"/>
  <c r="J10" i="80" s="1"/>
  <c r="J12" i="59"/>
  <c r="J12" i="81" s="1"/>
  <c r="I11" i="59"/>
  <c r="I11" i="76" s="1"/>
  <c r="F4" i="59"/>
  <c r="F4" i="76" s="1"/>
  <c r="F52" i="76" s="1"/>
  <c r="F4" i="31" s="1"/>
  <c r="F4" i="87" s="1"/>
  <c r="F40" i="59"/>
  <c r="F40" i="79" s="1"/>
  <c r="J40" i="59"/>
  <c r="J40" i="75" s="1"/>
  <c r="N52" i="74"/>
  <c r="N4" i="26" s="1"/>
  <c r="N4" i="91" s="1"/>
  <c r="N4" i="59"/>
  <c r="N4" i="79" s="1"/>
  <c r="N52" i="79" s="1"/>
  <c r="N4" i="32" s="1"/>
  <c r="N4" i="90" s="1"/>
  <c r="D57" i="74"/>
  <c r="D9" i="26" s="1"/>
  <c r="D9" i="91" s="1"/>
  <c r="D19" i="59"/>
  <c r="D57" i="59" s="1"/>
  <c r="D9" i="23" s="1"/>
  <c r="D9" i="84" s="1"/>
  <c r="G5" i="59"/>
  <c r="R70" i="74"/>
  <c r="R22" i="26" s="1"/>
  <c r="R22" i="91" s="1"/>
  <c r="R34" i="59"/>
  <c r="R34" i="75" s="1"/>
  <c r="R70" i="75" s="1"/>
  <c r="R22" i="30" s="1"/>
  <c r="R22" i="86" s="1"/>
  <c r="G7" i="59"/>
  <c r="G7" i="75" s="1"/>
  <c r="S74" i="74"/>
  <c r="S26" i="26" s="1"/>
  <c r="S26" i="91" s="1"/>
  <c r="S44" i="59"/>
  <c r="S44" i="80" s="1"/>
  <c r="S74" i="80" s="1"/>
  <c r="S26" i="27" s="1"/>
  <c r="S26" i="92" s="1"/>
  <c r="AQ73" i="74"/>
  <c r="AQ25" i="26" s="1"/>
  <c r="AQ25" i="91" s="1"/>
  <c r="AQ43" i="59"/>
  <c r="AQ73" i="59" s="1"/>
  <c r="AQ25" i="23" s="1"/>
  <c r="I63" i="74"/>
  <c r="I15" i="26" s="1"/>
  <c r="I15" i="91" s="1"/>
  <c r="I28" i="59"/>
  <c r="E37" i="59"/>
  <c r="E37" i="79" s="1"/>
  <c r="F60" i="74"/>
  <c r="F12" i="26" s="1"/>
  <c r="F12" i="91" s="1"/>
  <c r="F26" i="59"/>
  <c r="M28" i="59"/>
  <c r="M63" i="59" s="1"/>
  <c r="M15" i="23" s="1"/>
  <c r="M15" i="84" s="1"/>
  <c r="E12" i="59"/>
  <c r="E12" i="81" s="1"/>
  <c r="I67" i="74"/>
  <c r="I19" i="26" s="1"/>
  <c r="I19" i="91" s="1"/>
  <c r="I35" i="59"/>
  <c r="I35" i="77" s="1"/>
  <c r="I67" i="77" s="1"/>
  <c r="I19" i="25" s="1"/>
  <c r="I19" i="88" s="1"/>
  <c r="R13" i="59"/>
  <c r="R13" i="77" s="1"/>
  <c r="I25" i="59"/>
  <c r="I25" i="75" s="1"/>
  <c r="N60" i="74"/>
  <c r="N12" i="26" s="1"/>
  <c r="N12" i="91" s="1"/>
  <c r="N26" i="59"/>
  <c r="N26" i="80" s="1"/>
  <c r="N60" i="80" s="1"/>
  <c r="N12" i="27" s="1"/>
  <c r="N12" i="92" s="1"/>
  <c r="AQ13" i="59"/>
  <c r="AQ13" i="81" s="1"/>
  <c r="F70" i="74"/>
  <c r="F22" i="26" s="1"/>
  <c r="F22" i="91" s="1"/>
  <c r="F34" i="59"/>
  <c r="F34" i="79" s="1"/>
  <c r="F70" i="79" s="1"/>
  <c r="F22" i="32" s="1"/>
  <c r="F22" i="90" s="1"/>
  <c r="E36" i="59"/>
  <c r="E36" i="75" s="1"/>
  <c r="E64" i="74"/>
  <c r="E16" i="26" s="1"/>
  <c r="E16" i="91" s="1"/>
  <c r="E29" i="59"/>
  <c r="E29" i="78" s="1"/>
  <c r="E64" i="78" s="1"/>
  <c r="E16" i="28" s="1"/>
  <c r="E16" i="89" s="1"/>
  <c r="E19" i="59"/>
  <c r="E19" i="77" s="1"/>
  <c r="O72" i="74"/>
  <c r="O24" i="26" s="1"/>
  <c r="O24" i="91" s="1"/>
  <c r="O42" i="59"/>
  <c r="G52" i="74"/>
  <c r="G4" i="26" s="1"/>
  <c r="G4" i="91" s="1"/>
  <c r="G4" i="59"/>
  <c r="G4" i="81" s="1"/>
  <c r="G52" i="81" s="1"/>
  <c r="G4" i="22" s="1"/>
  <c r="G4" i="93" s="1"/>
  <c r="N20" i="59"/>
  <c r="N20" i="80" s="1"/>
  <c r="D14" i="59"/>
  <c r="D55" i="59" s="1"/>
  <c r="D7" i="23" s="1"/>
  <c r="D7" i="84" s="1"/>
  <c r="R24" i="59"/>
  <c r="R24" i="77" s="1"/>
  <c r="E11" i="59"/>
  <c r="E11" i="77" s="1"/>
  <c r="R60" i="74"/>
  <c r="R12" i="26" s="1"/>
  <c r="R12" i="91" s="1"/>
  <c r="R26" i="59"/>
  <c r="R60" i="59" s="1"/>
  <c r="R12" i="23" s="1"/>
  <c r="R12" i="84" s="1"/>
  <c r="F21" i="59"/>
  <c r="F5" i="59"/>
  <c r="F5" i="81" s="1"/>
  <c r="F7" i="59"/>
  <c r="F7" i="75" s="1"/>
  <c r="AQ61" i="74"/>
  <c r="AQ13" i="26" s="1"/>
  <c r="AQ13" i="91" s="1"/>
  <c r="AQ32" i="59"/>
  <c r="AQ32" i="77" s="1"/>
  <c r="AQ61" i="77" s="1"/>
  <c r="AQ13" i="25" s="1"/>
  <c r="AQ13" i="88" s="1"/>
  <c r="I37" i="59"/>
  <c r="E67" i="74"/>
  <c r="E19" i="26" s="1"/>
  <c r="E19" i="91" s="1"/>
  <c r="E35" i="59"/>
  <c r="E35" i="81" s="1"/>
  <c r="E67" i="81" s="1"/>
  <c r="E19" i="22" s="1"/>
  <c r="E19" i="93" s="1"/>
  <c r="AQ12" i="59"/>
  <c r="AQ12" i="78" s="1"/>
  <c r="G21" i="59"/>
  <c r="G21" i="75" s="1"/>
  <c r="R25" i="59"/>
  <c r="R25" i="78" s="1"/>
  <c r="J16" i="59"/>
  <c r="J16" i="80" s="1"/>
  <c r="I15" i="59"/>
  <c r="I15" i="79" s="1"/>
  <c r="I12" i="59"/>
  <c r="I12" i="76" s="1"/>
  <c r="D30" i="59"/>
  <c r="D30" i="79" s="1"/>
  <c r="D65" i="79" s="1"/>
  <c r="D17" i="32" s="1"/>
  <c r="D17" i="90" s="1"/>
  <c r="D29" i="59"/>
  <c r="D64" i="59" s="1"/>
  <c r="D16" i="23" s="1"/>
  <c r="D16" i="84" s="1"/>
  <c r="J7" i="59"/>
  <c r="J7" i="79" s="1"/>
  <c r="E63" i="74"/>
  <c r="E15" i="26" s="1"/>
  <c r="E15" i="91" s="1"/>
  <c r="E28" i="59"/>
  <c r="E28" i="76" s="1"/>
  <c r="E63" i="76" s="1"/>
  <c r="E15" i="31" s="1"/>
  <c r="E15" i="87" s="1"/>
  <c r="F41" i="59"/>
  <c r="F41" i="80" s="1"/>
  <c r="J8" i="59"/>
  <c r="J8" i="76" s="1"/>
  <c r="N7" i="59"/>
  <c r="N7" i="77" s="1"/>
  <c r="F16" i="59"/>
  <c r="F16" i="76" s="1"/>
  <c r="F39" i="59"/>
  <c r="F39" i="77" s="1"/>
  <c r="R68" i="74"/>
  <c r="R20" i="26" s="1"/>
  <c r="R20" i="91" s="1"/>
  <c r="R38" i="59"/>
  <c r="R38" i="77" s="1"/>
  <c r="G40" i="59"/>
  <c r="G40" i="78" s="1"/>
  <c r="O74" i="74"/>
  <c r="O26" i="26" s="1"/>
  <c r="O26" i="91" s="1"/>
  <c r="O44" i="59"/>
  <c r="O44" i="77" s="1"/>
  <c r="O74" i="77" s="1"/>
  <c r="O26" i="25" s="1"/>
  <c r="O26" i="88" s="1"/>
  <c r="N38" i="59"/>
  <c r="N38" i="75" s="1"/>
  <c r="G34" i="59"/>
  <c r="G34" i="77" s="1"/>
  <c r="G70" i="77" s="1"/>
  <c r="G22" i="25" s="1"/>
  <c r="G22" i="88" s="1"/>
  <c r="R12" i="59"/>
  <c r="R12" i="80" s="1"/>
  <c r="D28" i="59"/>
  <c r="D63" i="59" s="1"/>
  <c r="D15" i="23" s="1"/>
  <c r="D15" i="84" s="1"/>
  <c r="E62" i="74"/>
  <c r="E14" i="26" s="1"/>
  <c r="E14" i="91" s="1"/>
  <c r="E27" i="59"/>
  <c r="E27" i="75" s="1"/>
  <c r="E62" i="75" s="1"/>
  <c r="E14" i="30" s="1"/>
  <c r="E14" i="86" s="1"/>
  <c r="E65" i="74"/>
  <c r="E17" i="26" s="1"/>
  <c r="E17" i="91" s="1"/>
  <c r="E30" i="59"/>
  <c r="E30" i="76" s="1"/>
  <c r="E65" i="76" s="1"/>
  <c r="E17" i="31" s="1"/>
  <c r="E17" i="87" s="1"/>
  <c r="J43" i="59"/>
  <c r="J43" i="81" s="1"/>
  <c r="J24" i="59"/>
  <c r="J24" i="76" s="1"/>
  <c r="O20" i="59"/>
  <c r="J70" i="74"/>
  <c r="J22" i="26" s="1"/>
  <c r="J22" i="91" s="1"/>
  <c r="J34" i="59"/>
  <c r="J34" i="81" s="1"/>
  <c r="J70" i="81" s="1"/>
  <c r="J22" i="22" s="1"/>
  <c r="J22" i="93" s="1"/>
  <c r="F72" i="74"/>
  <c r="F24" i="26" s="1"/>
  <c r="F24" i="91" s="1"/>
  <c r="F42" i="59"/>
  <c r="F42" i="77" s="1"/>
  <c r="F72" i="77" s="1"/>
  <c r="F24" i="25" s="1"/>
  <c r="F24" i="88" s="1"/>
  <c r="D56" i="74"/>
  <c r="D8" i="26" s="1"/>
  <c r="D8" i="91" s="1"/>
  <c r="D18" i="59"/>
  <c r="D56" i="59" s="1"/>
  <c r="D8" i="23" s="1"/>
  <c r="F10" i="59"/>
  <c r="F10" i="81" s="1"/>
  <c r="F8" i="59"/>
  <c r="J17" i="59"/>
  <c r="J17" i="79" s="1"/>
  <c r="N5" i="59"/>
  <c r="N5" i="77" s="1"/>
  <c r="I61" i="74"/>
  <c r="I13" i="26" s="1"/>
  <c r="I13" i="91" s="1"/>
  <c r="I32" i="59"/>
  <c r="I32" i="75" s="1"/>
  <c r="I61" i="75" s="1"/>
  <c r="I13" i="30" s="1"/>
  <c r="I13" i="86" s="1"/>
  <c r="F20" i="59"/>
  <c r="F20" i="76" s="1"/>
  <c r="E15" i="59"/>
  <c r="E15" i="80" s="1"/>
  <c r="M15" i="59"/>
  <c r="M55" i="59" s="1"/>
  <c r="M7" i="23" s="1"/>
  <c r="M7" i="84" s="1"/>
  <c r="N8" i="59"/>
  <c r="N8" i="76" s="1"/>
  <c r="AQ17" i="59"/>
  <c r="AQ17" i="81" s="1"/>
  <c r="AQ26" i="59"/>
  <c r="AQ60" i="59" s="1"/>
  <c r="AQ12" i="23" s="1"/>
  <c r="I13" i="59"/>
  <c r="I13" i="81" s="1"/>
  <c r="F61" i="74"/>
  <c r="F13" i="26" s="1"/>
  <c r="F13" i="91" s="1"/>
  <c r="F32" i="59"/>
  <c r="F32" i="77" s="1"/>
  <c r="F61" i="77" s="1"/>
  <c r="F13" i="25" s="1"/>
  <c r="F13" i="88" s="1"/>
  <c r="R37" i="59"/>
  <c r="R37" i="79" s="1"/>
  <c r="G41" i="59"/>
  <c r="G41" i="76" s="1"/>
  <c r="G43" i="59"/>
  <c r="G73" i="59" s="1"/>
  <c r="G25" i="23" s="1"/>
  <c r="G25" i="84" s="1"/>
  <c r="N21" i="59"/>
  <c r="N21" i="79" s="1"/>
  <c r="J39" i="59"/>
  <c r="J39" i="80" s="1"/>
  <c r="N43" i="59"/>
  <c r="N43" i="76" s="1"/>
  <c r="G26" i="59"/>
  <c r="E25" i="59"/>
  <c r="E25" i="81" s="1"/>
  <c r="R43" i="59"/>
  <c r="R73" i="59" s="1"/>
  <c r="R25" i="23" s="1"/>
  <c r="R25" i="84" s="1"/>
  <c r="G11" i="59"/>
  <c r="G11" i="80" s="1"/>
  <c r="M59" i="80"/>
  <c r="M11" i="27" s="1"/>
  <c r="M11" i="92" s="1"/>
  <c r="V35" i="73"/>
  <c r="T77" i="73" s="1"/>
  <c r="S73" i="63"/>
  <c r="T73" i="63" s="1"/>
  <c r="U73" i="63" s="1"/>
  <c r="V73" i="63" s="1"/>
  <c r="W73" i="63" s="1"/>
  <c r="X73" i="63" s="1"/>
  <c r="Y73" i="63" s="1"/>
  <c r="Z73" i="63" s="1"/>
  <c r="AA73" i="63" s="1"/>
  <c r="AB73" i="63" s="1"/>
  <c r="AC73" i="63" s="1"/>
  <c r="AD73" i="63" s="1"/>
  <c r="AE73" i="63" s="1"/>
  <c r="AF73" i="63" s="1"/>
  <c r="AG73" i="63" s="1"/>
  <c r="AH73" i="63" s="1"/>
  <c r="AI73" i="63" s="1"/>
  <c r="AJ73" i="63" s="1"/>
  <c r="AK73" i="63" s="1"/>
  <c r="AL73" i="63" s="1"/>
  <c r="AM73" i="63" s="1"/>
  <c r="AN73" i="63" s="1"/>
  <c r="AO73" i="63" s="1"/>
  <c r="AP73" i="63" s="1"/>
  <c r="N73" i="63"/>
  <c r="O73" i="63" s="1"/>
  <c r="P73" i="63" s="1"/>
  <c r="Q73" i="63" s="1"/>
  <c r="M59" i="76"/>
  <c r="M11" i="31" s="1"/>
  <c r="M11" i="87" s="1"/>
  <c r="M59" i="77"/>
  <c r="M11" i="25" s="1"/>
  <c r="M11" i="88" s="1"/>
  <c r="M59" i="79"/>
  <c r="M11" i="32" s="1"/>
  <c r="M11" i="90" s="1"/>
  <c r="M59" i="81"/>
  <c r="M11" i="22" s="1"/>
  <c r="M11" i="93" s="1"/>
  <c r="V26" i="72"/>
  <c r="V26" i="73" s="1"/>
  <c r="T67" i="73" s="1"/>
  <c r="M59" i="78"/>
  <c r="M11" i="28" s="1"/>
  <c r="M11" i="89" s="1"/>
  <c r="M59" i="75"/>
  <c r="M11" i="30" s="1"/>
  <c r="M11" i="86" s="1"/>
  <c r="J27" i="74"/>
  <c r="D53" i="59"/>
  <c r="D5" i="23" s="1"/>
  <c r="D5" i="84" s="1"/>
  <c r="D62" i="74"/>
  <c r="D14" i="26" s="1"/>
  <c r="D14" i="91" s="1"/>
  <c r="W38" i="72"/>
  <c r="X38" i="72" s="1"/>
  <c r="M73" i="59"/>
  <c r="M25" i="23" s="1"/>
  <c r="M25" i="84" s="1"/>
  <c r="M66" i="75"/>
  <c r="M18" i="30" s="1"/>
  <c r="M18" i="86" s="1"/>
  <c r="W47" i="72"/>
  <c r="X47" i="72" s="1"/>
  <c r="W48" i="72"/>
  <c r="X48" i="72" s="1"/>
  <c r="D66" i="59"/>
  <c r="D18" i="23" s="1"/>
  <c r="D18" i="84" s="1"/>
  <c r="H55" i="59"/>
  <c r="H7" i="23" s="1"/>
  <c r="H7" i="84" s="1"/>
  <c r="M66" i="78"/>
  <c r="M18" i="28" s="1"/>
  <c r="M18" i="89" s="1"/>
  <c r="M55" i="74"/>
  <c r="M7" i="26" s="1"/>
  <c r="M7" i="91" s="1"/>
  <c r="D53" i="79"/>
  <c r="D5" i="32" s="1"/>
  <c r="D5" i="90" s="1"/>
  <c r="R73" i="74"/>
  <c r="R25" i="26" s="1"/>
  <c r="R25" i="91" s="1"/>
  <c r="V42" i="73"/>
  <c r="T90" i="73" s="1"/>
  <c r="I68" i="59"/>
  <c r="I20" i="23" s="1"/>
  <c r="I20" i="84" s="1"/>
  <c r="N78" i="73"/>
  <c r="R56" i="74"/>
  <c r="R8" i="26" s="1"/>
  <c r="R8" i="91" s="1"/>
  <c r="E55" i="74"/>
  <c r="E7" i="26" s="1"/>
  <c r="E7" i="91" s="1"/>
  <c r="N73" i="74"/>
  <c r="N25" i="26" s="1"/>
  <c r="N25" i="91" s="1"/>
  <c r="E73" i="76"/>
  <c r="E25" i="31" s="1"/>
  <c r="E25" i="87" s="1"/>
  <c r="M66" i="79"/>
  <c r="M18" i="32" s="1"/>
  <c r="M18" i="90" s="1"/>
  <c r="K79" i="73"/>
  <c r="W7" i="72"/>
  <c r="X7" i="72" s="1"/>
  <c r="V24" i="73"/>
  <c r="T65" i="73" s="1"/>
  <c r="V4" i="73"/>
  <c r="H55" i="77"/>
  <c r="H7" i="25" s="1"/>
  <c r="H7" i="88" s="1"/>
  <c r="E53" i="59"/>
  <c r="E5" i="23" s="1"/>
  <c r="E5" i="84" s="1"/>
  <c r="H54" i="59"/>
  <c r="H6" i="23" s="1"/>
  <c r="H6" i="84" s="1"/>
  <c r="V34" i="73"/>
  <c r="T76" i="73" s="1"/>
  <c r="U28" i="73"/>
  <c r="S69" i="73" s="1"/>
  <c r="W25" i="72"/>
  <c r="X25" i="72" s="1"/>
  <c r="AQ60" i="74"/>
  <c r="AQ12" i="26" s="1"/>
  <c r="AQ12" i="91" s="1"/>
  <c r="E13" i="74"/>
  <c r="S40" i="74"/>
  <c r="D64" i="74"/>
  <c r="D16" i="26" s="1"/>
  <c r="D16" i="91" s="1"/>
  <c r="U9" i="73"/>
  <c r="S75" i="73" s="1"/>
  <c r="M63" i="74"/>
  <c r="M15" i="26" s="1"/>
  <c r="M15" i="91" s="1"/>
  <c r="E68" i="59"/>
  <c r="E20" i="23" s="1"/>
  <c r="E20" i="84" s="1"/>
  <c r="E22" i="74"/>
  <c r="D55" i="74"/>
  <c r="D7" i="26" s="1"/>
  <c r="D7" i="91" s="1"/>
  <c r="D63" i="74"/>
  <c r="D15" i="26" s="1"/>
  <c r="D15" i="91" s="1"/>
  <c r="J20" i="74"/>
  <c r="J19" i="74"/>
  <c r="S42" i="74"/>
  <c r="R36" i="74"/>
  <c r="S39" i="74"/>
  <c r="Q34" i="74"/>
  <c r="Q24" i="74"/>
  <c r="R11" i="74"/>
  <c r="R35" i="74"/>
  <c r="I36" i="74"/>
  <c r="I31" i="74"/>
  <c r="U52" i="63"/>
  <c r="V52" i="63" s="1"/>
  <c r="W52" i="63" s="1"/>
  <c r="X52" i="63" s="1"/>
  <c r="Y52" i="63" s="1"/>
  <c r="Z52" i="63" s="1"/>
  <c r="AA52" i="63" s="1"/>
  <c r="AB52" i="63" s="1"/>
  <c r="AC52" i="63" s="1"/>
  <c r="AD52" i="63" s="1"/>
  <c r="AE52" i="63" s="1"/>
  <c r="AF52" i="63" s="1"/>
  <c r="AG52" i="63" s="1"/>
  <c r="AH52" i="63" s="1"/>
  <c r="AI52" i="63" s="1"/>
  <c r="AJ52" i="63" s="1"/>
  <c r="AK52" i="63" s="1"/>
  <c r="AL52" i="63" s="1"/>
  <c r="AM52" i="63" s="1"/>
  <c r="AN52" i="63" s="1"/>
  <c r="AO52" i="63" s="1"/>
  <c r="AP52" i="63" s="1"/>
  <c r="T2" i="74"/>
  <c r="K83" i="73"/>
  <c r="O24" i="74"/>
  <c r="O34" i="74"/>
  <c r="M66" i="81"/>
  <c r="M18" i="22" s="1"/>
  <c r="M18" i="93" s="1"/>
  <c r="S2" i="74"/>
  <c r="R28" i="74"/>
  <c r="L79" i="73"/>
  <c r="J78" i="73"/>
  <c r="I54" i="74"/>
  <c r="I6" i="26" s="1"/>
  <c r="I6" i="91" s="1"/>
  <c r="S60" i="63"/>
  <c r="T60" i="63" s="1"/>
  <c r="U60" i="63" s="1"/>
  <c r="V60" i="63" s="1"/>
  <c r="W60" i="63" s="1"/>
  <c r="X60" i="63" s="1"/>
  <c r="Y60" i="63" s="1"/>
  <c r="Z60" i="63" s="1"/>
  <c r="AA60" i="63" s="1"/>
  <c r="AB60" i="63" s="1"/>
  <c r="AC60" i="63" s="1"/>
  <c r="AD60" i="63" s="1"/>
  <c r="AE60" i="63" s="1"/>
  <c r="AF60" i="63" s="1"/>
  <c r="AG60" i="63" s="1"/>
  <c r="AH60" i="63" s="1"/>
  <c r="AI60" i="63" s="1"/>
  <c r="AJ60" i="63" s="1"/>
  <c r="AK60" i="63" s="1"/>
  <c r="AL60" i="63" s="1"/>
  <c r="AM60" i="63" s="1"/>
  <c r="AN60" i="63" s="1"/>
  <c r="AO60" i="63" s="1"/>
  <c r="AP60" i="63" s="1"/>
  <c r="D65" i="74"/>
  <c r="D17" i="26" s="1"/>
  <c r="D17" i="91" s="1"/>
  <c r="V10" i="72"/>
  <c r="W10" i="72" s="1"/>
  <c r="M66" i="80"/>
  <c r="M18" i="27" s="1"/>
  <c r="M18" i="92" s="1"/>
  <c r="J73" i="74"/>
  <c r="J25" i="26" s="1"/>
  <c r="J25" i="91" s="1"/>
  <c r="E66" i="74"/>
  <c r="E18" i="26" s="1"/>
  <c r="E18" i="91" s="1"/>
  <c r="G78" i="73"/>
  <c r="N80" i="63"/>
  <c r="O80" i="63" s="1"/>
  <c r="P80" i="63" s="1"/>
  <c r="Q80" i="63" s="1"/>
  <c r="J85" i="73"/>
  <c r="G73" i="74"/>
  <c r="G25" i="26" s="1"/>
  <c r="G25" i="91" s="1"/>
  <c r="J68" i="74"/>
  <c r="J20" i="26" s="1"/>
  <c r="J20" i="91" s="1"/>
  <c r="F78" i="73"/>
  <c r="E59" i="74"/>
  <c r="E11" i="26" s="1"/>
  <c r="E11" i="91" s="1"/>
  <c r="L83" i="73"/>
  <c r="E57" i="74"/>
  <c r="E9" i="26" s="1"/>
  <c r="E9" i="91" s="1"/>
  <c r="D54" i="74"/>
  <c r="D6" i="26" s="1"/>
  <c r="D6" i="91" s="1"/>
  <c r="O83" i="73"/>
  <c r="G68" i="74"/>
  <c r="G20" i="26" s="1"/>
  <c r="G20" i="91" s="1"/>
  <c r="M66" i="76"/>
  <c r="M18" i="31" s="1"/>
  <c r="M18" i="87" s="1"/>
  <c r="M66" i="77"/>
  <c r="M18" i="25" s="1"/>
  <c r="M18" i="88" s="1"/>
  <c r="F68" i="74"/>
  <c r="F20" i="26" s="1"/>
  <c r="F20" i="91" s="1"/>
  <c r="K60" i="73"/>
  <c r="O62" i="73"/>
  <c r="N68" i="74"/>
  <c r="N20" i="26" s="1"/>
  <c r="N20" i="91" s="1"/>
  <c r="O79" i="73"/>
  <c r="L60" i="73"/>
  <c r="R65" i="74"/>
  <c r="R17" i="26" s="1"/>
  <c r="R17" i="91" s="1"/>
  <c r="S62" i="63"/>
  <c r="T62" i="63" s="1"/>
  <c r="U62" i="63" s="1"/>
  <c r="V62" i="63" s="1"/>
  <c r="W62" i="63" s="1"/>
  <c r="X62" i="63" s="1"/>
  <c r="Y62" i="63" s="1"/>
  <c r="Z62" i="63" s="1"/>
  <c r="AA62" i="63" s="1"/>
  <c r="AB62" i="63" s="1"/>
  <c r="AC62" i="63" s="1"/>
  <c r="AD62" i="63" s="1"/>
  <c r="AE62" i="63" s="1"/>
  <c r="AF62" i="63" s="1"/>
  <c r="AG62" i="63" s="1"/>
  <c r="AH62" i="63" s="1"/>
  <c r="AI62" i="63" s="1"/>
  <c r="AJ62" i="63" s="1"/>
  <c r="AK62" i="63" s="1"/>
  <c r="AL62" i="63" s="1"/>
  <c r="AM62" i="63" s="1"/>
  <c r="AN62" i="63" s="1"/>
  <c r="AO62" i="63" s="1"/>
  <c r="AP62" i="63" s="1"/>
  <c r="S63" i="63"/>
  <c r="T63" i="63" s="1"/>
  <c r="U63" i="63" s="1"/>
  <c r="V63" i="63" s="1"/>
  <c r="W63" i="63" s="1"/>
  <c r="X63" i="63" s="1"/>
  <c r="Y63" i="63" s="1"/>
  <c r="Z63" i="63" s="1"/>
  <c r="AA63" i="63" s="1"/>
  <c r="AB63" i="63" s="1"/>
  <c r="AC63" i="63" s="1"/>
  <c r="AD63" i="63" s="1"/>
  <c r="AE63" i="63" s="1"/>
  <c r="AF63" i="63" s="1"/>
  <c r="AG63" i="63" s="1"/>
  <c r="AH63" i="63" s="1"/>
  <c r="AI63" i="63" s="1"/>
  <c r="AJ63" i="63" s="1"/>
  <c r="AK63" i="63" s="1"/>
  <c r="AL63" i="63" s="1"/>
  <c r="AM63" i="63" s="1"/>
  <c r="AN63" i="63" s="1"/>
  <c r="AO63" i="63" s="1"/>
  <c r="AP63" i="63" s="1"/>
  <c r="S70" i="63"/>
  <c r="T70" i="63" s="1"/>
  <c r="U70" i="63" s="1"/>
  <c r="V70" i="63" s="1"/>
  <c r="W70" i="63" s="1"/>
  <c r="X70" i="63" s="1"/>
  <c r="Y70" i="63" s="1"/>
  <c r="Z70" i="63" s="1"/>
  <c r="AA70" i="63" s="1"/>
  <c r="AB70" i="63" s="1"/>
  <c r="AC70" i="63" s="1"/>
  <c r="AD70" i="63" s="1"/>
  <c r="AE70" i="63" s="1"/>
  <c r="AF70" i="63" s="1"/>
  <c r="AG70" i="63" s="1"/>
  <c r="AH70" i="63" s="1"/>
  <c r="AI70" i="63" s="1"/>
  <c r="AJ70" i="63" s="1"/>
  <c r="AK70" i="63" s="1"/>
  <c r="AL70" i="63" s="1"/>
  <c r="AM70" i="63" s="1"/>
  <c r="AN70" i="63" s="1"/>
  <c r="AO70" i="63" s="1"/>
  <c r="AP70" i="63" s="1"/>
  <c r="S58" i="63"/>
  <c r="T58" i="63" s="1"/>
  <c r="U58" i="63" s="1"/>
  <c r="V58" i="63" s="1"/>
  <c r="W58" i="63" s="1"/>
  <c r="X58" i="63" s="1"/>
  <c r="Y58" i="63" s="1"/>
  <c r="Z58" i="63" s="1"/>
  <c r="AA58" i="63" s="1"/>
  <c r="AB58" i="63" s="1"/>
  <c r="AC58" i="63" s="1"/>
  <c r="AD58" i="63" s="1"/>
  <c r="AE58" i="63" s="1"/>
  <c r="AF58" i="63" s="1"/>
  <c r="AG58" i="63" s="1"/>
  <c r="AH58" i="63" s="1"/>
  <c r="AI58" i="63" s="1"/>
  <c r="AJ58" i="63" s="1"/>
  <c r="AK58" i="63" s="1"/>
  <c r="AL58" i="63" s="1"/>
  <c r="AM58" i="63" s="1"/>
  <c r="AN58" i="63" s="1"/>
  <c r="AO58" i="63" s="1"/>
  <c r="AP58" i="63" s="1"/>
  <c r="R14" i="74"/>
  <c r="E31" i="74"/>
  <c r="S84" i="63"/>
  <c r="T84" i="63" s="1"/>
  <c r="U84" i="63" s="1"/>
  <c r="V84" i="63" s="1"/>
  <c r="W84" i="63" s="1"/>
  <c r="X84" i="63" s="1"/>
  <c r="Y84" i="63" s="1"/>
  <c r="Z84" i="63" s="1"/>
  <c r="AA84" i="63" s="1"/>
  <c r="AB84" i="63" s="1"/>
  <c r="AC84" i="63" s="1"/>
  <c r="AD84" i="63" s="1"/>
  <c r="AE84" i="63" s="1"/>
  <c r="AF84" i="63" s="1"/>
  <c r="AG84" i="63" s="1"/>
  <c r="AH84" i="63" s="1"/>
  <c r="AI84" i="63" s="1"/>
  <c r="AJ84" i="63" s="1"/>
  <c r="AK84" i="63" s="1"/>
  <c r="AL84" i="63" s="1"/>
  <c r="AM84" i="63" s="1"/>
  <c r="AN84" i="63" s="1"/>
  <c r="AO84" i="63" s="1"/>
  <c r="AP84" i="63" s="1"/>
  <c r="V37" i="72"/>
  <c r="W37" i="72" s="1"/>
  <c r="N29" i="74"/>
  <c r="N29" i="59" s="1"/>
  <c r="O79" i="63"/>
  <c r="O65" i="63"/>
  <c r="P65" i="63" s="1"/>
  <c r="Q65" i="63" s="1"/>
  <c r="N15" i="74"/>
  <c r="O86" i="63"/>
  <c r="P86" i="63" s="1"/>
  <c r="Q86" i="63" s="1"/>
  <c r="N36" i="74"/>
  <c r="R20" i="72"/>
  <c r="Q20" i="73"/>
  <c r="O85" i="73" s="1"/>
  <c r="M57" i="74"/>
  <c r="M9" i="26" s="1"/>
  <c r="M9" i="91" s="1"/>
  <c r="R51" i="73"/>
  <c r="P99" i="73" s="1"/>
  <c r="S51" i="72"/>
  <c r="S51" i="73" s="1"/>
  <c r="Q99" i="73" s="1"/>
  <c r="K24" i="74"/>
  <c r="Q20" i="74"/>
  <c r="K8" i="74"/>
  <c r="W28" i="72"/>
  <c r="V28" i="73"/>
  <c r="T69" i="73" s="1"/>
  <c r="J25" i="74"/>
  <c r="S38" i="72"/>
  <c r="S38" i="73" s="1"/>
  <c r="Q82" i="73" s="1"/>
  <c r="R38" i="73"/>
  <c r="P82" i="73" s="1"/>
  <c r="U20" i="73"/>
  <c r="V20" i="72"/>
  <c r="V5" i="73"/>
  <c r="T61" i="73" s="1"/>
  <c r="W5" i="72"/>
  <c r="V12" i="73"/>
  <c r="W12" i="72"/>
  <c r="V19" i="72"/>
  <c r="U19" i="73"/>
  <c r="AQ70" i="74"/>
  <c r="AQ22" i="26" s="1"/>
  <c r="AQ22" i="91" s="1"/>
  <c r="F73" i="74"/>
  <c r="F25" i="26" s="1"/>
  <c r="F25" i="91" s="1"/>
  <c r="G36" i="74"/>
  <c r="G36" i="59" s="1"/>
  <c r="R14" i="73"/>
  <c r="S14" i="72"/>
  <c r="S14" i="73" s="1"/>
  <c r="K17" i="74"/>
  <c r="W31" i="73"/>
  <c r="U72" i="73" s="1"/>
  <c r="X31" i="72"/>
  <c r="O41" i="74"/>
  <c r="L52" i="63"/>
  <c r="L2" i="74" s="1"/>
  <c r="K2" i="74"/>
  <c r="L5" i="74"/>
  <c r="L5" i="59" s="1"/>
  <c r="O16" i="74"/>
  <c r="X42" i="72"/>
  <c r="W42" i="73"/>
  <c r="S17" i="72"/>
  <c r="S17" i="73" s="1"/>
  <c r="R17" i="73"/>
  <c r="W46" i="72"/>
  <c r="V46" i="73"/>
  <c r="T94" i="73" s="1"/>
  <c r="X16" i="72"/>
  <c r="W16" i="73"/>
  <c r="N40" i="72"/>
  <c r="N40" i="73" s="1"/>
  <c r="L87" i="73" s="1"/>
  <c r="M40" i="73"/>
  <c r="K87" i="73" s="1"/>
  <c r="K21" i="74"/>
  <c r="P24" i="74"/>
  <c r="P24" i="59" s="1"/>
  <c r="G70" i="74"/>
  <c r="G22" i="26" s="1"/>
  <c r="G22" i="91" s="1"/>
  <c r="K12" i="74"/>
  <c r="AQ52" i="74"/>
  <c r="AQ4" i="26" s="1"/>
  <c r="AQ4" i="91" s="1"/>
  <c r="AQ52" i="59"/>
  <c r="AQ4" i="23" s="1"/>
  <c r="G13" i="74"/>
  <c r="J11" i="74"/>
  <c r="R47" i="73"/>
  <c r="P95" i="73" s="1"/>
  <c r="S47" i="72"/>
  <c r="S47" i="73" s="1"/>
  <c r="Q95" i="73" s="1"/>
  <c r="S88" i="63"/>
  <c r="T88" i="63" s="1"/>
  <c r="U88" i="63" s="1"/>
  <c r="V88" i="63" s="1"/>
  <c r="W88" i="63" s="1"/>
  <c r="X88" i="63" s="1"/>
  <c r="Y88" i="63" s="1"/>
  <c r="Z88" i="63" s="1"/>
  <c r="AA88" i="63" s="1"/>
  <c r="AB88" i="63" s="1"/>
  <c r="AC88" i="63" s="1"/>
  <c r="AD88" i="63" s="1"/>
  <c r="AE88" i="63" s="1"/>
  <c r="AF88" i="63" s="1"/>
  <c r="AG88" i="63" s="1"/>
  <c r="AH88" i="63" s="1"/>
  <c r="AI88" i="63" s="1"/>
  <c r="AJ88" i="63" s="1"/>
  <c r="AK88" i="63" s="1"/>
  <c r="AL88" i="63" s="1"/>
  <c r="AM88" i="63" s="1"/>
  <c r="AN88" i="63" s="1"/>
  <c r="AO88" i="63" s="1"/>
  <c r="AP88" i="63" s="1"/>
  <c r="N37" i="72"/>
  <c r="N37" i="73" s="1"/>
  <c r="L81" i="73" s="1"/>
  <c r="M37" i="73"/>
  <c r="K81" i="73" s="1"/>
  <c r="S53" i="63"/>
  <c r="T53" i="63" s="1"/>
  <c r="U53" i="63" s="1"/>
  <c r="V53" i="63" s="1"/>
  <c r="W53" i="63" s="1"/>
  <c r="X53" i="63" s="1"/>
  <c r="Y53" i="63" s="1"/>
  <c r="Z53" i="63" s="1"/>
  <c r="AA53" i="63" s="1"/>
  <c r="AB53" i="63" s="1"/>
  <c r="AC53" i="63" s="1"/>
  <c r="AD53" i="63" s="1"/>
  <c r="AE53" i="63" s="1"/>
  <c r="AF53" i="63" s="1"/>
  <c r="AG53" i="63" s="1"/>
  <c r="AH53" i="63" s="1"/>
  <c r="AI53" i="63" s="1"/>
  <c r="AJ53" i="63" s="1"/>
  <c r="AK53" i="63" s="1"/>
  <c r="AL53" i="63" s="1"/>
  <c r="AM53" i="63" s="1"/>
  <c r="AN53" i="63" s="1"/>
  <c r="AO53" i="63" s="1"/>
  <c r="AP53" i="63" s="1"/>
  <c r="X52" i="72"/>
  <c r="W52" i="73"/>
  <c r="U100" i="73" s="1"/>
  <c r="M54" i="74"/>
  <c r="M6" i="26" s="1"/>
  <c r="M6" i="91" s="1"/>
  <c r="S71" i="63"/>
  <c r="T71" i="63" s="1"/>
  <c r="U71" i="63" s="1"/>
  <c r="V71" i="63" s="1"/>
  <c r="W71" i="63" s="1"/>
  <c r="X71" i="63" s="1"/>
  <c r="Y71" i="63" s="1"/>
  <c r="Z71" i="63" s="1"/>
  <c r="AA71" i="63" s="1"/>
  <c r="AB71" i="63" s="1"/>
  <c r="AC71" i="63" s="1"/>
  <c r="AD71" i="63" s="1"/>
  <c r="AE71" i="63" s="1"/>
  <c r="AF71" i="63" s="1"/>
  <c r="AG71" i="63" s="1"/>
  <c r="AH71" i="63" s="1"/>
  <c r="AI71" i="63" s="1"/>
  <c r="AJ71" i="63" s="1"/>
  <c r="AK71" i="63" s="1"/>
  <c r="AL71" i="63" s="1"/>
  <c r="AM71" i="63" s="1"/>
  <c r="AN71" i="63" s="1"/>
  <c r="AO71" i="63" s="1"/>
  <c r="AP71" i="63" s="1"/>
  <c r="J35" i="74"/>
  <c r="R48" i="73"/>
  <c r="P96" i="73" s="1"/>
  <c r="S48" i="72"/>
  <c r="S48" i="73" s="1"/>
  <c r="Q96" i="73" s="1"/>
  <c r="N33" i="72"/>
  <c r="N33" i="73" s="1"/>
  <c r="L74" i="73" s="1"/>
  <c r="M33" i="73"/>
  <c r="K74" i="73" s="1"/>
  <c r="N33" i="74"/>
  <c r="C18" i="84"/>
  <c r="F14" i="74"/>
  <c r="M30" i="73"/>
  <c r="K71" i="73" s="1"/>
  <c r="N30" i="72"/>
  <c r="N30" i="73" s="1"/>
  <c r="L71" i="73" s="1"/>
  <c r="K5" i="74"/>
  <c r="S93" i="63"/>
  <c r="T93" i="63" s="1"/>
  <c r="U93" i="63" s="1"/>
  <c r="V93" i="63" s="1"/>
  <c r="W93" i="63" s="1"/>
  <c r="X93" i="63" s="1"/>
  <c r="Y93" i="63" s="1"/>
  <c r="Z93" i="63" s="1"/>
  <c r="AA93" i="63" s="1"/>
  <c r="AB93" i="63" s="1"/>
  <c r="AC93" i="63" s="1"/>
  <c r="AD93" i="63" s="1"/>
  <c r="AE93" i="63" s="1"/>
  <c r="AF93" i="63" s="1"/>
  <c r="AG93" i="63" s="1"/>
  <c r="AH93" i="63" s="1"/>
  <c r="AI93" i="63" s="1"/>
  <c r="AJ93" i="63" s="1"/>
  <c r="AK93" i="63" s="1"/>
  <c r="AL93" i="63" s="1"/>
  <c r="AM93" i="63" s="1"/>
  <c r="AN93" i="63" s="1"/>
  <c r="AO93" i="63" s="1"/>
  <c r="AP93" i="63" s="1"/>
  <c r="M20" i="73"/>
  <c r="N20" i="72"/>
  <c r="N20" i="73" s="1"/>
  <c r="S6" i="74"/>
  <c r="V45" i="72"/>
  <c r="U45" i="73"/>
  <c r="S93" i="73" s="1"/>
  <c r="U33" i="73"/>
  <c r="S74" i="73" s="1"/>
  <c r="V33" i="72"/>
  <c r="U11" i="73"/>
  <c r="V11" i="72"/>
  <c r="AQ80" i="63"/>
  <c r="S80" i="63" s="1"/>
  <c r="T80" i="63" s="1"/>
  <c r="U80" i="63" s="1"/>
  <c r="V80" i="63" s="1"/>
  <c r="W80" i="63" s="1"/>
  <c r="X80" i="63" s="1"/>
  <c r="Y80" i="63" s="1"/>
  <c r="Z80" i="63" s="1"/>
  <c r="AA80" i="63" s="1"/>
  <c r="AB80" i="63" s="1"/>
  <c r="AC80" i="63" s="1"/>
  <c r="AD80" i="63" s="1"/>
  <c r="AE80" i="63" s="1"/>
  <c r="AF80" i="63" s="1"/>
  <c r="AG80" i="63" s="1"/>
  <c r="AH80" i="63" s="1"/>
  <c r="AI80" i="63" s="1"/>
  <c r="AJ80" i="63" s="1"/>
  <c r="AK80" i="63" s="1"/>
  <c r="AL80" i="63" s="1"/>
  <c r="AM80" i="63" s="1"/>
  <c r="AN80" i="63" s="1"/>
  <c r="AO80" i="63" s="1"/>
  <c r="AP80" i="63" s="1"/>
  <c r="U18" i="73"/>
  <c r="S84" i="73" s="1"/>
  <c r="V18" i="72"/>
  <c r="V51" i="73"/>
  <c r="T99" i="73" s="1"/>
  <c r="W51" i="72"/>
  <c r="J28" i="74"/>
  <c r="K10" i="74"/>
  <c r="S32" i="72"/>
  <c r="S32" i="73" s="1"/>
  <c r="Q73" i="73" s="1"/>
  <c r="R32" i="73"/>
  <c r="P73" i="73" s="1"/>
  <c r="AQ25" i="74"/>
  <c r="N26" i="72"/>
  <c r="N26" i="73" s="1"/>
  <c r="L67" i="73" s="1"/>
  <c r="M26" i="73"/>
  <c r="K67" i="73" s="1"/>
  <c r="N70" i="74"/>
  <c r="N22" i="26" s="1"/>
  <c r="N22" i="91" s="1"/>
  <c r="J32" i="74"/>
  <c r="S19" i="72"/>
  <c r="S19" i="73" s="1"/>
  <c r="R19" i="73"/>
  <c r="N35" i="74"/>
  <c r="R40" i="72"/>
  <c r="Q40" i="73"/>
  <c r="O87" i="73" s="1"/>
  <c r="M28" i="73"/>
  <c r="K69" i="73" s="1"/>
  <c r="N28" i="72"/>
  <c r="N28" i="73" s="1"/>
  <c r="L69" i="73" s="1"/>
  <c r="AQ78" i="63"/>
  <c r="S78" i="63" s="1"/>
  <c r="S30" i="72"/>
  <c r="S30" i="73" s="1"/>
  <c r="Q71" i="73" s="1"/>
  <c r="R30" i="73"/>
  <c r="P71" i="73" s="1"/>
  <c r="M69" i="74"/>
  <c r="M21" i="26" s="1"/>
  <c r="M21" i="91" s="1"/>
  <c r="O7" i="74"/>
  <c r="O7" i="59" s="1"/>
  <c r="AQ68" i="74"/>
  <c r="AQ20" i="26" s="1"/>
  <c r="AQ20" i="91" s="1"/>
  <c r="K34" i="74"/>
  <c r="AQ64" i="63"/>
  <c r="AQ14" i="74" s="1"/>
  <c r="T44" i="74"/>
  <c r="V29" i="72"/>
  <c r="U29" i="73"/>
  <c r="S70" i="73" s="1"/>
  <c r="N11" i="74"/>
  <c r="F13" i="74"/>
  <c r="J33" i="74"/>
  <c r="M43" i="73"/>
  <c r="K91" i="73" s="1"/>
  <c r="N43" i="72"/>
  <c r="N43" i="73" s="1"/>
  <c r="L91" i="73" s="1"/>
  <c r="O40" i="74"/>
  <c r="J18" i="74"/>
  <c r="K39" i="74"/>
  <c r="E18" i="74"/>
  <c r="Q21" i="73"/>
  <c r="O89" i="73" s="1"/>
  <c r="R21" i="72"/>
  <c r="AQ85" i="63"/>
  <c r="AQ35" i="74" s="1"/>
  <c r="I18" i="74"/>
  <c r="J15" i="74"/>
  <c r="F15" i="74"/>
  <c r="W15" i="72"/>
  <c r="V15" i="73"/>
  <c r="S16" i="72"/>
  <c r="S16" i="73" s="1"/>
  <c r="R16" i="73"/>
  <c r="W6" i="72"/>
  <c r="V6" i="73"/>
  <c r="T62" i="73" s="1"/>
  <c r="N13" i="74"/>
  <c r="O38" i="74"/>
  <c r="O38" i="59" s="1"/>
  <c r="Q44" i="74"/>
  <c r="J37" i="74"/>
  <c r="N18" i="72"/>
  <c r="N18" i="73" s="1"/>
  <c r="L84" i="73" s="1"/>
  <c r="M18" i="73"/>
  <c r="K84" i="73" s="1"/>
  <c r="X24" i="72"/>
  <c r="W24" i="73"/>
  <c r="U65" i="73" s="1"/>
  <c r="V21" i="72"/>
  <c r="U21" i="73"/>
  <c r="S89" i="73" s="1"/>
  <c r="N19" i="72"/>
  <c r="N19" i="73" s="1"/>
  <c r="M19" i="73"/>
  <c r="M41" i="73"/>
  <c r="K88" i="73" s="1"/>
  <c r="N41" i="72"/>
  <c r="N41" i="73" s="1"/>
  <c r="L88" i="73" s="1"/>
  <c r="S7" i="74"/>
  <c r="R43" i="72"/>
  <c r="Q43" i="73"/>
  <c r="O91" i="73" s="1"/>
  <c r="AQ69" i="63"/>
  <c r="AQ19" i="74" s="1"/>
  <c r="J13" i="74"/>
  <c r="W36" i="72"/>
  <c r="V36" i="73"/>
  <c r="T80" i="73" s="1"/>
  <c r="S8" i="72"/>
  <c r="S8" i="73" s="1"/>
  <c r="Q63" i="73" s="1"/>
  <c r="R8" i="73"/>
  <c r="P63" i="73" s="1"/>
  <c r="R53" i="59"/>
  <c r="R5" i="23" s="1"/>
  <c r="R5" i="84" s="1"/>
  <c r="S44" i="72"/>
  <c r="S44" i="73" s="1"/>
  <c r="Q92" i="73" s="1"/>
  <c r="R44" i="73"/>
  <c r="P92" i="73" s="1"/>
  <c r="I70" i="74"/>
  <c r="I22" i="26" s="1"/>
  <c r="I22" i="91" s="1"/>
  <c r="J64" i="63"/>
  <c r="I14" i="74"/>
  <c r="I33" i="74"/>
  <c r="R26" i="72"/>
  <c r="Q26" i="73"/>
  <c r="O67" i="73" s="1"/>
  <c r="M10" i="73"/>
  <c r="N10" i="72"/>
  <c r="N10" i="73" s="1"/>
  <c r="V43" i="72"/>
  <c r="U43" i="73"/>
  <c r="S91" i="73" s="1"/>
  <c r="N21" i="72"/>
  <c r="N21" i="73" s="1"/>
  <c r="L89" i="73" s="1"/>
  <c r="M21" i="73"/>
  <c r="K89" i="73" s="1"/>
  <c r="F35" i="74"/>
  <c r="AQ79" i="63"/>
  <c r="AQ29" i="74" s="1"/>
  <c r="N44" i="72"/>
  <c r="N44" i="73" s="1"/>
  <c r="L92" i="73" s="1"/>
  <c r="M44" i="73"/>
  <c r="K92" i="73" s="1"/>
  <c r="AQ65" i="63"/>
  <c r="AQ15" i="74" s="1"/>
  <c r="N37" i="74"/>
  <c r="R11" i="72"/>
  <c r="Q11" i="73"/>
  <c r="G15" i="74"/>
  <c r="Y22" i="72"/>
  <c r="X22" i="73"/>
  <c r="V58" i="73" s="1"/>
  <c r="N14" i="74"/>
  <c r="K16" i="74"/>
  <c r="R39" i="72"/>
  <c r="Q39" i="73"/>
  <c r="O86" i="73" s="1"/>
  <c r="Q28" i="73"/>
  <c r="O69" i="73" s="1"/>
  <c r="R28" i="72"/>
  <c r="O60" i="63"/>
  <c r="N10" i="74"/>
  <c r="R46" i="73"/>
  <c r="P94" i="73" s="1"/>
  <c r="S46" i="72"/>
  <c r="S46" i="73" s="1"/>
  <c r="Q94" i="73" s="1"/>
  <c r="S5" i="72"/>
  <c r="S5" i="73" s="1"/>
  <c r="Q61" i="73" s="1"/>
  <c r="R5" i="73"/>
  <c r="P61" i="73" s="1"/>
  <c r="P44" i="74"/>
  <c r="N45" i="72"/>
  <c r="N45" i="73" s="1"/>
  <c r="L93" i="73" s="1"/>
  <c r="M45" i="73"/>
  <c r="K93" i="73" s="1"/>
  <c r="R12" i="73"/>
  <c r="S12" i="72"/>
  <c r="S12" i="73" s="1"/>
  <c r="I57" i="74"/>
  <c r="I9" i="26" s="1"/>
  <c r="I9" i="91" s="1"/>
  <c r="R13" i="73"/>
  <c r="S13" i="72"/>
  <c r="S13" i="73" s="1"/>
  <c r="F25" i="74"/>
  <c r="S6" i="72"/>
  <c r="S6" i="73" s="1"/>
  <c r="R6" i="73"/>
  <c r="S15" i="72"/>
  <c r="S15" i="73" s="1"/>
  <c r="R15" i="73"/>
  <c r="N24" i="84"/>
  <c r="N50" i="74"/>
  <c r="N2" i="26" s="1"/>
  <c r="N2" i="91" s="1"/>
  <c r="F28" i="74"/>
  <c r="W8" i="72"/>
  <c r="V8" i="73"/>
  <c r="T63" i="73" s="1"/>
  <c r="S4" i="72"/>
  <c r="S4" i="73" s="1"/>
  <c r="Q60" i="73" s="1"/>
  <c r="R4" i="73"/>
  <c r="P60" i="73" s="1"/>
  <c r="K43" i="74"/>
  <c r="T40" i="74"/>
  <c r="V44" i="72"/>
  <c r="U44" i="73"/>
  <c r="S92" i="73" s="1"/>
  <c r="AQ83" i="63"/>
  <c r="S83" i="63" s="1"/>
  <c r="T83" i="63" s="1"/>
  <c r="U83" i="63" s="1"/>
  <c r="V83" i="63" s="1"/>
  <c r="W83" i="63" s="1"/>
  <c r="X83" i="63" s="1"/>
  <c r="Y83" i="63" s="1"/>
  <c r="Z83" i="63" s="1"/>
  <c r="AA83" i="63" s="1"/>
  <c r="AB83" i="63" s="1"/>
  <c r="AC83" i="63" s="1"/>
  <c r="AD83" i="63" s="1"/>
  <c r="AE83" i="63" s="1"/>
  <c r="AF83" i="63" s="1"/>
  <c r="AG83" i="63" s="1"/>
  <c r="AH83" i="63" s="1"/>
  <c r="AI83" i="63" s="1"/>
  <c r="AJ83" i="63" s="1"/>
  <c r="AK83" i="63" s="1"/>
  <c r="AL83" i="63" s="1"/>
  <c r="AM83" i="63" s="1"/>
  <c r="AN83" i="63" s="1"/>
  <c r="AO83" i="63" s="1"/>
  <c r="AP83" i="63" s="1"/>
  <c r="R33" i="74"/>
  <c r="S74" i="63"/>
  <c r="V49" i="73"/>
  <c r="T97" i="73" s="1"/>
  <c r="W49" i="72"/>
  <c r="U41" i="73"/>
  <c r="S88" i="73" s="1"/>
  <c r="V41" i="72"/>
  <c r="G35" i="74"/>
  <c r="M64" i="74"/>
  <c r="M16" i="26" s="1"/>
  <c r="M16" i="91" s="1"/>
  <c r="M64" i="59"/>
  <c r="M16" i="23" s="1"/>
  <c r="M16" i="84" s="1"/>
  <c r="W3" i="72"/>
  <c r="V3" i="73"/>
  <c r="J36" i="74"/>
  <c r="J36" i="59" s="1"/>
  <c r="R45" i="72"/>
  <c r="Q45" i="73"/>
  <c r="O93" i="73" s="1"/>
  <c r="AQ86" i="63"/>
  <c r="AQ36" i="74" s="1"/>
  <c r="V27" i="72"/>
  <c r="U27" i="73"/>
  <c r="S68" i="73" s="1"/>
  <c r="Q29" i="73"/>
  <c r="O70" i="73" s="1"/>
  <c r="R29" i="72"/>
  <c r="L16" i="74"/>
  <c r="N19" i="74"/>
  <c r="F52" i="74"/>
  <c r="F4" i="26" s="1"/>
  <c r="F4" i="91" s="1"/>
  <c r="O5" i="74"/>
  <c r="U39" i="73"/>
  <c r="S86" i="73" s="1"/>
  <c r="V39" i="72"/>
  <c r="L19" i="74"/>
  <c r="T39" i="74"/>
  <c r="N25" i="74"/>
  <c r="G25" i="74"/>
  <c r="F19" i="74"/>
  <c r="V14" i="73"/>
  <c r="W14" i="72"/>
  <c r="P52" i="63"/>
  <c r="O2" i="74"/>
  <c r="L43" i="74"/>
  <c r="P8" i="74"/>
  <c r="X32" i="72"/>
  <c r="W32" i="73"/>
  <c r="Q10" i="73"/>
  <c r="R10" i="72"/>
  <c r="K38" i="74"/>
  <c r="N12" i="74"/>
  <c r="S4" i="74"/>
  <c r="L42" i="74"/>
  <c r="F37" i="74"/>
  <c r="N68" i="63"/>
  <c r="O68" i="63" s="1"/>
  <c r="P68" i="63" s="1"/>
  <c r="Q68" i="63" s="1"/>
  <c r="AQ68" i="63"/>
  <c r="AQ18" i="74" s="1"/>
  <c r="AQ18" i="59" s="1"/>
  <c r="K19" i="74"/>
  <c r="F30" i="74"/>
  <c r="Q9" i="73"/>
  <c r="O75" i="73" s="1"/>
  <c r="R9" i="72"/>
  <c r="E12" i="84"/>
  <c r="L7" i="74"/>
  <c r="I30" i="74"/>
  <c r="R37" i="72"/>
  <c r="Q37" i="73"/>
  <c r="O81" i="73" s="1"/>
  <c r="G60" i="74"/>
  <c r="G12" i="26" s="1"/>
  <c r="G12" i="91" s="1"/>
  <c r="S25" i="74"/>
  <c r="G19" i="74"/>
  <c r="V13" i="73"/>
  <c r="W13" i="72"/>
  <c r="M18" i="84"/>
  <c r="O39" i="74"/>
  <c r="N32" i="74"/>
  <c r="P20" i="74"/>
  <c r="D69" i="74"/>
  <c r="D21" i="26" s="1"/>
  <c r="D21" i="91" s="1"/>
  <c r="K9" i="74"/>
  <c r="S87" i="63"/>
  <c r="T87" i="63" s="1"/>
  <c r="U87" i="63" s="1"/>
  <c r="V87" i="63" s="1"/>
  <c r="W87" i="63" s="1"/>
  <c r="X87" i="63" s="1"/>
  <c r="Y87" i="63" s="1"/>
  <c r="Z87" i="63" s="1"/>
  <c r="AA87" i="63" s="1"/>
  <c r="AB87" i="63" s="1"/>
  <c r="AC87" i="63" s="1"/>
  <c r="AD87" i="63" s="1"/>
  <c r="AE87" i="63" s="1"/>
  <c r="AF87" i="63" s="1"/>
  <c r="AG87" i="63" s="1"/>
  <c r="AH87" i="63" s="1"/>
  <c r="AI87" i="63" s="1"/>
  <c r="AJ87" i="63" s="1"/>
  <c r="AK87" i="63" s="1"/>
  <c r="AL87" i="63" s="1"/>
  <c r="AM87" i="63" s="1"/>
  <c r="AN87" i="63" s="1"/>
  <c r="AO87" i="63" s="1"/>
  <c r="AP87" i="63" s="1"/>
  <c r="X50" i="72"/>
  <c r="W50" i="73"/>
  <c r="U98" i="73" s="1"/>
  <c r="N11" i="72"/>
  <c r="N11" i="73" s="1"/>
  <c r="M11" i="73"/>
  <c r="F50" i="74"/>
  <c r="O21" i="74"/>
  <c r="L38" i="74"/>
  <c r="R27" i="72"/>
  <c r="Q27" i="73"/>
  <c r="O68" i="73" s="1"/>
  <c r="AQ61" i="63"/>
  <c r="AQ11" i="74" s="1"/>
  <c r="I73" i="74"/>
  <c r="I25" i="26" s="1"/>
  <c r="I25" i="91" s="1"/>
  <c r="N28" i="74"/>
  <c r="M67" i="74"/>
  <c r="M19" i="26" s="1"/>
  <c r="M19" i="91" s="1"/>
  <c r="R33" i="72"/>
  <c r="Q33" i="73"/>
  <c r="O74" i="73" s="1"/>
  <c r="F29" i="74"/>
  <c r="K42" i="74"/>
  <c r="G37" i="74"/>
  <c r="K41" i="74"/>
  <c r="F12" i="74"/>
  <c r="F31" i="74"/>
  <c r="Q42" i="74"/>
  <c r="J30" i="74"/>
  <c r="K7" i="74"/>
  <c r="R19" i="74"/>
  <c r="L20" i="74"/>
  <c r="L40" i="74"/>
  <c r="D71" i="74"/>
  <c r="D23" i="26" s="1"/>
  <c r="D23" i="91" s="1"/>
  <c r="X35" i="72"/>
  <c r="W35" i="73"/>
  <c r="S59" i="63"/>
  <c r="X34" i="72"/>
  <c r="W34" i="73"/>
  <c r="U76" i="73" s="1"/>
  <c r="M71" i="74"/>
  <c r="M23" i="26" s="1"/>
  <c r="M23" i="91" s="1"/>
  <c r="O43" i="74"/>
  <c r="R41" i="72"/>
  <c r="Q41" i="73"/>
  <c r="O88" i="73" s="1"/>
  <c r="L8" i="74"/>
  <c r="E33" i="74"/>
  <c r="O26" i="74"/>
  <c r="T42" i="74"/>
  <c r="X17" i="72"/>
  <c r="W17" i="73"/>
  <c r="R7" i="73"/>
  <c r="S7" i="72"/>
  <c r="S7" i="73" s="1"/>
  <c r="K20" i="74"/>
  <c r="G50" i="74"/>
  <c r="V40" i="72"/>
  <c r="U40" i="73"/>
  <c r="S87" i="73" s="1"/>
  <c r="R35" i="73"/>
  <c r="P77" i="73" s="1"/>
  <c r="S35" i="72"/>
  <c r="S35" i="73" s="1"/>
  <c r="Q77" i="73" s="1"/>
  <c r="S5" i="74"/>
  <c r="W23" i="72"/>
  <c r="V23" i="73"/>
  <c r="T64" i="73" s="1"/>
  <c r="F36" i="74"/>
  <c r="Q18" i="73"/>
  <c r="O84" i="73" s="1"/>
  <c r="R18" i="72"/>
  <c r="L17" i="74"/>
  <c r="T16" i="74"/>
  <c r="S49" i="72"/>
  <c r="S49" i="73" s="1"/>
  <c r="Q97" i="73" s="1"/>
  <c r="R49" i="73"/>
  <c r="P97" i="73" s="1"/>
  <c r="J50" i="74"/>
  <c r="S31" i="72"/>
  <c r="S31" i="73" s="1"/>
  <c r="Q72" i="73" s="1"/>
  <c r="R31" i="73"/>
  <c r="P72" i="73" s="1"/>
  <c r="L39" i="74"/>
  <c r="R15" i="74"/>
  <c r="P42" i="74"/>
  <c r="N39" i="72"/>
  <c r="N39" i="73" s="1"/>
  <c r="L86" i="73" s="1"/>
  <c r="M39" i="73"/>
  <c r="K86" i="73" s="1"/>
  <c r="J31" i="74"/>
  <c r="M65" i="74"/>
  <c r="M17" i="26" s="1"/>
  <c r="M17" i="91" s="1"/>
  <c r="R65" i="59"/>
  <c r="R17" i="23" s="1"/>
  <c r="R17" i="84" s="1"/>
  <c r="I4" i="84"/>
  <c r="U30" i="73"/>
  <c r="S71" i="73" s="1"/>
  <c r="V30" i="72"/>
  <c r="K40" i="74"/>
  <c r="P34" i="74"/>
  <c r="W9" i="72"/>
  <c r="V9" i="73"/>
  <c r="T75" i="73" s="1"/>
  <c r="G31" i="74"/>
  <c r="X4" i="72"/>
  <c r="W4" i="73"/>
  <c r="N81" i="63"/>
  <c r="O81" i="63" s="1"/>
  <c r="P81" i="63" s="1"/>
  <c r="Q81" i="63" s="1"/>
  <c r="AQ81" i="63"/>
  <c r="AQ31" i="74" s="1"/>
  <c r="R31" i="74"/>
  <c r="L72" i="63"/>
  <c r="P72" i="63"/>
  <c r="S26" i="74"/>
  <c r="K73" i="63"/>
  <c r="J23" i="74"/>
  <c r="S17" i="74"/>
  <c r="R29" i="74"/>
  <c r="H13" i="83"/>
  <c r="H21" i="83"/>
  <c r="H9" i="83"/>
  <c r="R26" i="83"/>
  <c r="T73" i="73"/>
  <c r="T82" i="73"/>
  <c r="S83" i="73"/>
  <c r="R78" i="73"/>
  <c r="N9" i="74" l="1"/>
  <c r="N24" i="83"/>
  <c r="C5" i="23"/>
  <c r="C5" i="84" s="1"/>
  <c r="C75" i="59"/>
  <c r="I27" i="74"/>
  <c r="I27" i="59" s="1"/>
  <c r="I27" i="77" s="1"/>
  <c r="I62" i="77" s="1"/>
  <c r="I14" i="25" s="1"/>
  <c r="I14" i="88" s="1"/>
  <c r="F2" i="23"/>
  <c r="F2" i="84" s="1"/>
  <c r="E2" i="23"/>
  <c r="E2" i="84" s="1"/>
  <c r="G2" i="26"/>
  <c r="G2" i="91" s="1"/>
  <c r="J2" i="26"/>
  <c r="J2" i="91" s="1"/>
  <c r="D75" i="74"/>
  <c r="F2" i="26"/>
  <c r="F2" i="91" s="1"/>
  <c r="D66" i="81"/>
  <c r="D18" i="22" s="1"/>
  <c r="D18" i="93" s="1"/>
  <c r="R32" i="78"/>
  <c r="R61" i="78" s="1"/>
  <c r="R13" i="28" s="1"/>
  <c r="R13" i="89" s="1"/>
  <c r="R32" i="77"/>
  <c r="R61" i="77" s="1"/>
  <c r="R13" i="25" s="1"/>
  <c r="R13" i="88" s="1"/>
  <c r="I23" i="79"/>
  <c r="J41" i="76"/>
  <c r="J41" i="80"/>
  <c r="N17" i="80"/>
  <c r="N17" i="81"/>
  <c r="J41" i="78"/>
  <c r="J41" i="81"/>
  <c r="N17" i="78"/>
  <c r="J41" i="79"/>
  <c r="N17" i="75"/>
  <c r="N17" i="76"/>
  <c r="N17" i="77"/>
  <c r="J41" i="75"/>
  <c r="N17" i="79"/>
  <c r="J41" i="77"/>
  <c r="G64" i="74"/>
  <c r="G16" i="26" s="1"/>
  <c r="G16" i="91" s="1"/>
  <c r="S91" i="63"/>
  <c r="T91" i="63" s="1"/>
  <c r="U91" i="63" s="1"/>
  <c r="V91" i="63" s="1"/>
  <c r="W91" i="63" s="1"/>
  <c r="X91" i="63" s="1"/>
  <c r="Y91" i="63" s="1"/>
  <c r="Z91" i="63" s="1"/>
  <c r="AA91" i="63" s="1"/>
  <c r="AB91" i="63" s="1"/>
  <c r="AC91" i="63" s="1"/>
  <c r="AD91" i="63" s="1"/>
  <c r="AE91" i="63" s="1"/>
  <c r="AF91" i="63" s="1"/>
  <c r="AG91" i="63" s="1"/>
  <c r="AH91" i="63" s="1"/>
  <c r="AI91" i="63" s="1"/>
  <c r="AJ91" i="63" s="1"/>
  <c r="AK91" i="63" s="1"/>
  <c r="AL91" i="63" s="1"/>
  <c r="AM91" i="63" s="1"/>
  <c r="AN91" i="63" s="1"/>
  <c r="AO91" i="63" s="1"/>
  <c r="AP91" i="63" s="1"/>
  <c r="E67" i="59"/>
  <c r="E19" i="23" s="1"/>
  <c r="E19" i="84" s="1"/>
  <c r="H20" i="83"/>
  <c r="I68" i="76"/>
  <c r="I20" i="31" s="1"/>
  <c r="I20" i="87" s="1"/>
  <c r="G68" i="59"/>
  <c r="G20" i="23" s="1"/>
  <c r="G20" i="84" s="1"/>
  <c r="N50" i="59"/>
  <c r="N2" i="23" s="1"/>
  <c r="N2" i="84" s="1"/>
  <c r="R68" i="59"/>
  <c r="R20" i="23" s="1"/>
  <c r="R20" i="84" s="1"/>
  <c r="R70" i="59"/>
  <c r="R22" i="23" s="1"/>
  <c r="R22" i="84" s="1"/>
  <c r="D22" i="78"/>
  <c r="D58" i="78" s="1"/>
  <c r="D10" i="28" s="1"/>
  <c r="D10" i="89" s="1"/>
  <c r="M73" i="77"/>
  <c r="M25" i="25" s="1"/>
  <c r="M25" i="88" s="1"/>
  <c r="I59" i="74"/>
  <c r="I11" i="26" s="1"/>
  <c r="I11" i="91" s="1"/>
  <c r="E53" i="80"/>
  <c r="E5" i="27" s="1"/>
  <c r="E5" i="92" s="1"/>
  <c r="I23" i="80"/>
  <c r="M67" i="59"/>
  <c r="M19" i="23" s="1"/>
  <c r="M19" i="84" s="1"/>
  <c r="L34" i="59"/>
  <c r="L70" i="59" s="1"/>
  <c r="L22" i="23" s="1"/>
  <c r="L22" i="84" s="1"/>
  <c r="I23" i="76"/>
  <c r="I23" i="81"/>
  <c r="I23" i="78"/>
  <c r="AQ58" i="74"/>
  <c r="AQ10" i="26" s="1"/>
  <c r="AQ10" i="91" s="1"/>
  <c r="I23" i="75"/>
  <c r="I59" i="75" s="1"/>
  <c r="I11" i="30" s="1"/>
  <c r="I11" i="86" s="1"/>
  <c r="I23" i="77"/>
  <c r="AQ6" i="59"/>
  <c r="AQ6" i="80" s="1"/>
  <c r="AQ53" i="80" s="1"/>
  <c r="AQ5" i="27" s="1"/>
  <c r="AQ5" i="92" s="1"/>
  <c r="M71" i="59"/>
  <c r="M23" i="23" s="1"/>
  <c r="M23" i="84" s="1"/>
  <c r="D69" i="59"/>
  <c r="D21" i="23" s="1"/>
  <c r="D21" i="84" s="1"/>
  <c r="J50" i="59"/>
  <c r="J2" i="23" s="1"/>
  <c r="J2" i="84" s="1"/>
  <c r="G68" i="78"/>
  <c r="G20" i="28" s="1"/>
  <c r="G20" i="89" s="1"/>
  <c r="M69" i="59"/>
  <c r="M21" i="23" s="1"/>
  <c r="M21" i="84" s="1"/>
  <c r="H54" i="78"/>
  <c r="H6" i="28" s="1"/>
  <c r="H6" i="89" s="1"/>
  <c r="F53" i="74"/>
  <c r="F5" i="26" s="1"/>
  <c r="F5" i="91" s="1"/>
  <c r="W26" i="72"/>
  <c r="M73" i="76"/>
  <c r="M25" i="31" s="1"/>
  <c r="M25" i="87" s="1"/>
  <c r="H54" i="76"/>
  <c r="H6" i="31" s="1"/>
  <c r="H6" i="87" s="1"/>
  <c r="AQ8" i="78"/>
  <c r="J26" i="80"/>
  <c r="J60" i="80" s="1"/>
  <c r="J12" i="27" s="1"/>
  <c r="J12" i="92" s="1"/>
  <c r="R53" i="78"/>
  <c r="R5" i="28" s="1"/>
  <c r="R5" i="89" s="1"/>
  <c r="O17" i="75"/>
  <c r="J4" i="59"/>
  <c r="J4" i="80" s="1"/>
  <c r="J52" i="80" s="1"/>
  <c r="J4" i="27" s="1"/>
  <c r="J4" i="92" s="1"/>
  <c r="N70" i="59"/>
  <c r="N22" i="23" s="1"/>
  <c r="N22" i="84" s="1"/>
  <c r="R53" i="80"/>
  <c r="R5" i="27" s="1"/>
  <c r="R5" i="92" s="1"/>
  <c r="M33" i="77"/>
  <c r="M69" i="77" s="1"/>
  <c r="M21" i="25" s="1"/>
  <c r="M21" i="88" s="1"/>
  <c r="M4" i="83"/>
  <c r="E59" i="81"/>
  <c r="E11" i="22" s="1"/>
  <c r="E11" i="93" s="1"/>
  <c r="J26" i="81"/>
  <c r="J60" i="81" s="1"/>
  <c r="J12" i="22" s="1"/>
  <c r="J12" i="93" s="1"/>
  <c r="E68" i="78"/>
  <c r="E20" i="28" s="1"/>
  <c r="E20" i="89" s="1"/>
  <c r="J26" i="79"/>
  <c r="J60" i="79" s="1"/>
  <c r="J12" i="32" s="1"/>
  <c r="J12" i="90" s="1"/>
  <c r="H54" i="79"/>
  <c r="H6" i="32" s="1"/>
  <c r="H6" i="90" s="1"/>
  <c r="J26" i="77"/>
  <c r="J60" i="77" s="1"/>
  <c r="J12" i="25" s="1"/>
  <c r="J12" i="88" s="1"/>
  <c r="J26" i="78"/>
  <c r="J60" i="78" s="1"/>
  <c r="J12" i="28" s="1"/>
  <c r="J12" i="89" s="1"/>
  <c r="H54" i="81"/>
  <c r="H6" i="22" s="1"/>
  <c r="H6" i="93" s="1"/>
  <c r="R41" i="75"/>
  <c r="L60" i="74"/>
  <c r="L12" i="26" s="1"/>
  <c r="L12" i="91" s="1"/>
  <c r="E68" i="75"/>
  <c r="E20" i="30" s="1"/>
  <c r="E20" i="86" s="1"/>
  <c r="N77" i="63"/>
  <c r="O77" i="63" s="1"/>
  <c r="P77" i="63" s="1"/>
  <c r="Q77" i="63" s="1"/>
  <c r="H55" i="79"/>
  <c r="H7" i="32" s="1"/>
  <c r="H7" i="90" s="1"/>
  <c r="AQ77" i="63"/>
  <c r="AQ27" i="74" s="1"/>
  <c r="AQ27" i="59" s="1"/>
  <c r="I2" i="83"/>
  <c r="H55" i="76"/>
  <c r="H7" i="31" s="1"/>
  <c r="H7" i="87" s="1"/>
  <c r="N34" i="81"/>
  <c r="N70" i="81" s="1"/>
  <c r="N22" i="22" s="1"/>
  <c r="N22" i="93" s="1"/>
  <c r="G62" i="59"/>
  <c r="G14" i="23" s="1"/>
  <c r="G14" i="84" s="1"/>
  <c r="I19" i="77"/>
  <c r="J21" i="75"/>
  <c r="E62" i="59"/>
  <c r="E14" i="23" s="1"/>
  <c r="E14" i="84" s="1"/>
  <c r="I58" i="74"/>
  <c r="I10" i="26" s="1"/>
  <c r="I10" i="91" s="1"/>
  <c r="I68" i="80"/>
  <c r="I20" i="27" s="1"/>
  <c r="I20" i="92" s="1"/>
  <c r="R53" i="81"/>
  <c r="R5" i="22" s="1"/>
  <c r="R5" i="93" s="1"/>
  <c r="H55" i="80"/>
  <c r="H7" i="27" s="1"/>
  <c r="H7" i="92" s="1"/>
  <c r="C7" i="83"/>
  <c r="E24" i="83"/>
  <c r="I68" i="77"/>
  <c r="I20" i="25" s="1"/>
  <c r="I20" i="88" s="1"/>
  <c r="M73" i="75"/>
  <c r="M25" i="30" s="1"/>
  <c r="M25" i="86" s="1"/>
  <c r="M73" i="79"/>
  <c r="M25" i="32" s="1"/>
  <c r="M25" i="90" s="1"/>
  <c r="N26" i="83"/>
  <c r="R68" i="77"/>
  <c r="R20" i="25" s="1"/>
  <c r="R20" i="88" s="1"/>
  <c r="AQ34" i="80"/>
  <c r="AQ70" i="80" s="1"/>
  <c r="AQ22" i="27" s="1"/>
  <c r="AQ22" i="92" s="1"/>
  <c r="N24" i="79"/>
  <c r="F61" i="59"/>
  <c r="F13" i="23" s="1"/>
  <c r="F13" i="84" s="1"/>
  <c r="M57" i="59"/>
  <c r="M9" i="23" s="1"/>
  <c r="M9" i="84" s="1"/>
  <c r="H5" i="83"/>
  <c r="H54" i="75"/>
  <c r="H6" i="30" s="1"/>
  <c r="H6" i="86" s="1"/>
  <c r="E68" i="81"/>
  <c r="E20" i="22" s="1"/>
  <c r="E20" i="93" s="1"/>
  <c r="L41" i="78"/>
  <c r="H55" i="75"/>
  <c r="H7" i="30" s="1"/>
  <c r="H7" i="86" s="1"/>
  <c r="H55" i="81"/>
  <c r="H7" i="22" s="1"/>
  <c r="H7" i="93" s="1"/>
  <c r="F70" i="59"/>
  <c r="F22" i="23" s="1"/>
  <c r="F22" i="84" s="1"/>
  <c r="AQ2" i="83"/>
  <c r="F68" i="79"/>
  <c r="F20" i="32" s="1"/>
  <c r="F20" i="90" s="1"/>
  <c r="D12" i="77"/>
  <c r="I29" i="59"/>
  <c r="I64" i="59" s="1"/>
  <c r="I16" i="23" s="1"/>
  <c r="I16" i="84" s="1"/>
  <c r="AQ10" i="76"/>
  <c r="N2" i="76"/>
  <c r="N50" i="76" s="1"/>
  <c r="N2" i="31" s="1"/>
  <c r="N2" i="87" s="1"/>
  <c r="H55" i="78"/>
  <c r="H7" i="28" s="1"/>
  <c r="H7" i="89" s="1"/>
  <c r="E57" i="77"/>
  <c r="E9" i="25" s="1"/>
  <c r="E9" i="88" s="1"/>
  <c r="AQ10" i="75"/>
  <c r="O17" i="78"/>
  <c r="D66" i="76"/>
  <c r="D18" i="31" s="1"/>
  <c r="D18" i="87" s="1"/>
  <c r="I68" i="79"/>
  <c r="I20" i="32" s="1"/>
  <c r="I20" i="90" s="1"/>
  <c r="L9" i="76"/>
  <c r="G52" i="59"/>
  <c r="G4" i="23" s="1"/>
  <c r="G4" i="84" s="1"/>
  <c r="I70" i="59"/>
  <c r="I22" i="23" s="1"/>
  <c r="I22" i="84" s="1"/>
  <c r="AQ10" i="79"/>
  <c r="R20" i="81"/>
  <c r="M65" i="59"/>
  <c r="M17" i="23" s="1"/>
  <c r="M17" i="84" s="1"/>
  <c r="C18" i="83"/>
  <c r="F73" i="77"/>
  <c r="F25" i="25" s="1"/>
  <c r="F25" i="88" s="1"/>
  <c r="AQ10" i="80"/>
  <c r="AQ8" i="80"/>
  <c r="D66" i="79"/>
  <c r="D18" i="32" s="1"/>
  <c r="D18" i="90" s="1"/>
  <c r="R20" i="75"/>
  <c r="Q8" i="79"/>
  <c r="M11" i="79"/>
  <c r="M54" i="79" s="1"/>
  <c r="M6" i="32" s="1"/>
  <c r="M6" i="90" s="1"/>
  <c r="L10" i="77"/>
  <c r="R8" i="81"/>
  <c r="M54" i="59"/>
  <c r="M6" i="23" s="1"/>
  <c r="M6" i="84" s="1"/>
  <c r="AQ24" i="83"/>
  <c r="J2" i="79"/>
  <c r="J50" i="79" s="1"/>
  <c r="J2" i="32" s="1"/>
  <c r="J2" i="90" s="1"/>
  <c r="M33" i="76"/>
  <c r="M69" i="76" s="1"/>
  <c r="M21" i="31" s="1"/>
  <c r="M21" i="87" s="1"/>
  <c r="N34" i="78"/>
  <c r="N70" i="78" s="1"/>
  <c r="N22" i="28" s="1"/>
  <c r="N22" i="89" s="1"/>
  <c r="E53" i="77"/>
  <c r="E5" i="25" s="1"/>
  <c r="E5" i="88" s="1"/>
  <c r="M73" i="81"/>
  <c r="M25" i="22" s="1"/>
  <c r="M25" i="93" s="1"/>
  <c r="G70" i="59"/>
  <c r="G22" i="23" s="1"/>
  <c r="G22" i="84" s="1"/>
  <c r="AQ8" i="75"/>
  <c r="R53" i="75"/>
  <c r="R5" i="30" s="1"/>
  <c r="R5" i="86" s="1"/>
  <c r="K26" i="83"/>
  <c r="I9" i="80"/>
  <c r="AQ8" i="76"/>
  <c r="O17" i="80"/>
  <c r="G2" i="79"/>
  <c r="G50" i="79" s="1"/>
  <c r="G2" i="32" s="1"/>
  <c r="G2" i="90" s="1"/>
  <c r="L24" i="79"/>
  <c r="AQ20" i="80"/>
  <c r="M35" i="77"/>
  <c r="M67" i="77" s="1"/>
  <c r="M19" i="25" s="1"/>
  <c r="M19" i="88" s="1"/>
  <c r="D33" i="78"/>
  <c r="D69" i="78" s="1"/>
  <c r="D21" i="28" s="1"/>
  <c r="D21" i="89" s="1"/>
  <c r="G2" i="81"/>
  <c r="G50" i="81" s="1"/>
  <c r="G2" i="22" s="1"/>
  <c r="G2" i="93" s="1"/>
  <c r="G50" i="59"/>
  <c r="I61" i="59"/>
  <c r="I13" i="23" s="1"/>
  <c r="I13" i="84" s="1"/>
  <c r="E22" i="83"/>
  <c r="F27" i="59"/>
  <c r="F62" i="59" s="1"/>
  <c r="F14" i="23" s="1"/>
  <c r="F14" i="84" s="1"/>
  <c r="AQ8" i="81"/>
  <c r="O17" i="77"/>
  <c r="G2" i="78"/>
  <c r="G50" i="78" s="1"/>
  <c r="G2" i="28" s="1"/>
  <c r="G2" i="89" s="1"/>
  <c r="R53" i="79"/>
  <c r="R5" i="32" s="1"/>
  <c r="R5" i="90" s="1"/>
  <c r="L10" i="79"/>
  <c r="G30" i="78"/>
  <c r="G65" i="78" s="1"/>
  <c r="G17" i="28" s="1"/>
  <c r="G17" i="89" s="1"/>
  <c r="G65" i="59"/>
  <c r="G17" i="23" s="1"/>
  <c r="G17" i="84" s="1"/>
  <c r="N6" i="59"/>
  <c r="N6" i="78" s="1"/>
  <c r="I19" i="78"/>
  <c r="M11" i="76"/>
  <c r="M54" i="76" s="1"/>
  <c r="M6" i="31" s="1"/>
  <c r="M6" i="87" s="1"/>
  <c r="I20" i="81"/>
  <c r="I57" i="81" s="1"/>
  <c r="I9" i="22" s="1"/>
  <c r="I9" i="93" s="1"/>
  <c r="D27" i="79"/>
  <c r="D62" i="79" s="1"/>
  <c r="D14" i="32" s="1"/>
  <c r="D14" i="90" s="1"/>
  <c r="AQ34" i="79"/>
  <c r="AQ70" i="79" s="1"/>
  <c r="AQ22" i="32" s="1"/>
  <c r="AQ22" i="90" s="1"/>
  <c r="L9" i="81"/>
  <c r="I22" i="77"/>
  <c r="I58" i="77" s="1"/>
  <c r="I10" i="25" s="1"/>
  <c r="I10" i="88" s="1"/>
  <c r="D31" i="77"/>
  <c r="D71" i="77" s="1"/>
  <c r="D23" i="25" s="1"/>
  <c r="D23" i="88" s="1"/>
  <c r="I41" i="79"/>
  <c r="E4" i="83"/>
  <c r="H19" i="83"/>
  <c r="D62" i="59"/>
  <c r="D14" i="23" s="1"/>
  <c r="D14" i="84" s="1"/>
  <c r="G65" i="74"/>
  <c r="G17" i="26" s="1"/>
  <c r="G17" i="91" s="1"/>
  <c r="L26" i="80"/>
  <c r="L60" i="80" s="1"/>
  <c r="L12" i="27" s="1"/>
  <c r="L12" i="92" s="1"/>
  <c r="E53" i="79"/>
  <c r="E5" i="32" s="1"/>
  <c r="E5" i="90" s="1"/>
  <c r="I34" i="81"/>
  <c r="I70" i="81" s="1"/>
  <c r="I22" i="22" s="1"/>
  <c r="I22" i="93" s="1"/>
  <c r="J21" i="76"/>
  <c r="N2" i="78"/>
  <c r="N50" i="78" s="1"/>
  <c r="N2" i="28" s="1"/>
  <c r="N2" i="89" s="1"/>
  <c r="I24" i="78"/>
  <c r="L10" i="76"/>
  <c r="R41" i="81"/>
  <c r="D33" i="81"/>
  <c r="D69" i="81" s="1"/>
  <c r="D21" i="22" s="1"/>
  <c r="D21" i="93" s="1"/>
  <c r="AQ70" i="59"/>
  <c r="AQ22" i="23" s="1"/>
  <c r="AQ22" i="84" s="1"/>
  <c r="D19" i="83"/>
  <c r="D13" i="83"/>
  <c r="AQ26" i="83"/>
  <c r="K26" i="59"/>
  <c r="K60" i="59" s="1"/>
  <c r="K12" i="23" s="1"/>
  <c r="K12" i="84" s="1"/>
  <c r="G28" i="59"/>
  <c r="G28" i="78" s="1"/>
  <c r="G63" i="78" s="1"/>
  <c r="G15" i="28" s="1"/>
  <c r="G15" i="89" s="1"/>
  <c r="I19" i="75"/>
  <c r="I34" i="80"/>
  <c r="I70" i="80" s="1"/>
  <c r="I22" i="27" s="1"/>
  <c r="I22" i="92" s="1"/>
  <c r="J21" i="80"/>
  <c r="L24" i="80"/>
  <c r="L10" i="75"/>
  <c r="D13" i="76"/>
  <c r="R20" i="77"/>
  <c r="M54" i="77"/>
  <c r="M6" i="25" s="1"/>
  <c r="M6" i="88" s="1"/>
  <c r="I4" i="83"/>
  <c r="D25" i="83"/>
  <c r="K60" i="74"/>
  <c r="K12" i="26" s="1"/>
  <c r="K12" i="91" s="1"/>
  <c r="AQ10" i="81"/>
  <c r="E29" i="80"/>
  <c r="E64" i="80" s="1"/>
  <c r="E16" i="27" s="1"/>
  <c r="E16" i="92" s="1"/>
  <c r="O17" i="79"/>
  <c r="I19" i="76"/>
  <c r="I34" i="77"/>
  <c r="I70" i="77" s="1"/>
  <c r="I22" i="25" s="1"/>
  <c r="I22" i="88" s="1"/>
  <c r="J21" i="81"/>
  <c r="N2" i="75"/>
  <c r="N50" i="75" s="1"/>
  <c r="N2" i="30" s="1"/>
  <c r="N2" i="86" s="1"/>
  <c r="AQ34" i="78"/>
  <c r="AQ70" i="78" s="1"/>
  <c r="AQ22" i="28" s="1"/>
  <c r="AQ22" i="89" s="1"/>
  <c r="D13" i="75"/>
  <c r="L41" i="81"/>
  <c r="R20" i="76"/>
  <c r="H8" i="83"/>
  <c r="S74" i="59"/>
  <c r="S26" i="23" s="1"/>
  <c r="S26" i="84" s="1"/>
  <c r="G13" i="83"/>
  <c r="O4" i="59"/>
  <c r="O4" i="78" s="1"/>
  <c r="O52" i="78" s="1"/>
  <c r="O4" i="28" s="1"/>
  <c r="O4" i="89" s="1"/>
  <c r="I19" i="80"/>
  <c r="J21" i="78"/>
  <c r="N2" i="77"/>
  <c r="N50" i="77" s="1"/>
  <c r="N2" i="25" s="1"/>
  <c r="N2" i="88" s="1"/>
  <c r="AQ34" i="77"/>
  <c r="AQ70" i="77" s="1"/>
  <c r="AQ22" i="25" s="1"/>
  <c r="AQ22" i="88" s="1"/>
  <c r="M19" i="81"/>
  <c r="M57" i="81" s="1"/>
  <c r="M9" i="22" s="1"/>
  <c r="M9" i="93" s="1"/>
  <c r="R24" i="83"/>
  <c r="D71" i="59"/>
  <c r="D23" i="23" s="1"/>
  <c r="D23" i="84" s="1"/>
  <c r="F52" i="59"/>
  <c r="F4" i="23" s="1"/>
  <c r="F4" i="84" s="1"/>
  <c r="G27" i="75"/>
  <c r="G62" i="75" s="1"/>
  <c r="G14" i="30" s="1"/>
  <c r="G14" i="86" s="1"/>
  <c r="G14" i="80"/>
  <c r="O17" i="81"/>
  <c r="I19" i="79"/>
  <c r="I57" i="79" s="1"/>
  <c r="I9" i="32" s="1"/>
  <c r="I9" i="90" s="1"/>
  <c r="J21" i="77"/>
  <c r="N2" i="80"/>
  <c r="N50" i="80" s="1"/>
  <c r="N2" i="27" s="1"/>
  <c r="N2" i="92" s="1"/>
  <c r="I20" i="80"/>
  <c r="D27" i="81"/>
  <c r="D62" i="81" s="1"/>
  <c r="D14" i="22" s="1"/>
  <c r="D14" i="93" s="1"/>
  <c r="AQ34" i="75"/>
  <c r="AQ70" i="75" s="1"/>
  <c r="AQ22" i="30" s="1"/>
  <c r="AQ22" i="86" s="1"/>
  <c r="D31" i="78"/>
  <c r="D71" i="78" s="1"/>
  <c r="D23" i="28" s="1"/>
  <c r="D23" i="89" s="1"/>
  <c r="E11" i="76"/>
  <c r="O7" i="77"/>
  <c r="E15" i="77"/>
  <c r="E55" i="77" s="1"/>
  <c r="E7" i="25" s="1"/>
  <c r="E7" i="88" s="1"/>
  <c r="J9" i="80"/>
  <c r="G21" i="80"/>
  <c r="N20" i="81"/>
  <c r="F7" i="78"/>
  <c r="M28" i="79"/>
  <c r="M63" i="79" s="1"/>
  <c r="M15" i="32" s="1"/>
  <c r="M15" i="90" s="1"/>
  <c r="D14" i="79"/>
  <c r="D55" i="79" s="1"/>
  <c r="D7" i="32" s="1"/>
  <c r="D7" i="90" s="1"/>
  <c r="I13" i="79"/>
  <c r="D22" i="77"/>
  <c r="D58" i="77" s="1"/>
  <c r="D10" i="25" s="1"/>
  <c r="D10" i="88" s="1"/>
  <c r="D58" i="59"/>
  <c r="D10" i="23" s="1"/>
  <c r="D10" i="84" s="1"/>
  <c r="D22" i="75"/>
  <c r="D58" i="75" s="1"/>
  <c r="D10" i="30" s="1"/>
  <c r="D10" i="86" s="1"/>
  <c r="G14" i="81"/>
  <c r="I9" i="81"/>
  <c r="L26" i="78"/>
  <c r="L60" i="78" s="1"/>
  <c r="L12" i="28" s="1"/>
  <c r="L12" i="89" s="1"/>
  <c r="Q8" i="80"/>
  <c r="I35" i="80"/>
  <c r="I67" i="80" s="1"/>
  <c r="I19" i="27" s="1"/>
  <c r="I19" i="92" s="1"/>
  <c r="AQ43" i="79"/>
  <c r="AQ73" i="79" s="1"/>
  <c r="AQ25" i="32" s="1"/>
  <c r="AQ25" i="90" s="1"/>
  <c r="E19" i="75"/>
  <c r="E57" i="75" s="1"/>
  <c r="E9" i="30" s="1"/>
  <c r="E9" i="86" s="1"/>
  <c r="R43" i="76"/>
  <c r="R73" i="76" s="1"/>
  <c r="R25" i="31" s="1"/>
  <c r="R25" i="87" s="1"/>
  <c r="F34" i="78"/>
  <c r="F70" i="78" s="1"/>
  <c r="F22" i="28" s="1"/>
  <c r="F22" i="89" s="1"/>
  <c r="F6" i="76"/>
  <c r="D27" i="76"/>
  <c r="D62" i="76" s="1"/>
  <c r="D14" i="31" s="1"/>
  <c r="D14" i="87" s="1"/>
  <c r="M31" i="76"/>
  <c r="M71" i="76" s="1"/>
  <c r="M23" i="31" s="1"/>
  <c r="M23" i="87" s="1"/>
  <c r="AQ20" i="81"/>
  <c r="E29" i="76"/>
  <c r="E64" i="76" s="1"/>
  <c r="E16" i="31" s="1"/>
  <c r="E16" i="87" s="1"/>
  <c r="N21" i="80"/>
  <c r="R8" i="78"/>
  <c r="L9" i="78"/>
  <c r="D33" i="75"/>
  <c r="D69" i="75" s="1"/>
  <c r="D21" i="30" s="1"/>
  <c r="D21" i="86" s="1"/>
  <c r="M19" i="78"/>
  <c r="M57" i="78" s="1"/>
  <c r="M9" i="28" s="1"/>
  <c r="M9" i="89" s="1"/>
  <c r="F42" i="76"/>
  <c r="F72" i="76" s="1"/>
  <c r="F24" i="31" s="1"/>
  <c r="F24" i="87" s="1"/>
  <c r="G42" i="77"/>
  <c r="G72" i="77" s="1"/>
  <c r="G24" i="25" s="1"/>
  <c r="G24" i="88" s="1"/>
  <c r="D29" i="81"/>
  <c r="D64" i="81" s="1"/>
  <c r="D16" i="22" s="1"/>
  <c r="D16" i="93" s="1"/>
  <c r="R20" i="80"/>
  <c r="E36" i="80"/>
  <c r="D65" i="59"/>
  <c r="D17" i="23" s="1"/>
  <c r="D17" i="84" s="1"/>
  <c r="G62" i="74"/>
  <c r="G14" i="26" s="1"/>
  <c r="G14" i="91" s="1"/>
  <c r="AQ10" i="78"/>
  <c r="G14" i="78"/>
  <c r="I9" i="78"/>
  <c r="L26" i="77"/>
  <c r="L60" i="77" s="1"/>
  <c r="L12" i="25" s="1"/>
  <c r="L12" i="88" s="1"/>
  <c r="Q8" i="81"/>
  <c r="AQ8" i="79"/>
  <c r="R24" i="76"/>
  <c r="I11" i="81"/>
  <c r="M11" i="75"/>
  <c r="M54" i="75" s="1"/>
  <c r="M6" i="30" s="1"/>
  <c r="M6" i="86" s="1"/>
  <c r="N7" i="79"/>
  <c r="AQ12" i="80"/>
  <c r="E68" i="77"/>
  <c r="E20" i="25" s="1"/>
  <c r="E20" i="88" s="1"/>
  <c r="F42" i="81"/>
  <c r="F72" i="81" s="1"/>
  <c r="F24" i="22" s="1"/>
  <c r="F24" i="93" s="1"/>
  <c r="E53" i="81"/>
  <c r="E5" i="22" s="1"/>
  <c r="E5" i="93" s="1"/>
  <c r="AQ18" i="77"/>
  <c r="I25" i="76"/>
  <c r="R32" i="81"/>
  <c r="R61" i="81" s="1"/>
  <c r="R13" i="22" s="1"/>
  <c r="R13" i="93" s="1"/>
  <c r="R26" i="77"/>
  <c r="R60" i="77" s="1"/>
  <c r="R12" i="25" s="1"/>
  <c r="R12" i="88" s="1"/>
  <c r="M15" i="76"/>
  <c r="M55" i="76" s="1"/>
  <c r="M7" i="31" s="1"/>
  <c r="M7" i="87" s="1"/>
  <c r="G29" i="75"/>
  <c r="G64" i="75" s="1"/>
  <c r="G16" i="30" s="1"/>
  <c r="G16" i="86" s="1"/>
  <c r="AQ12" i="79"/>
  <c r="E53" i="78"/>
  <c r="E5" i="28" s="1"/>
  <c r="E5" i="89" s="1"/>
  <c r="R32" i="80"/>
  <c r="R61" i="80" s="1"/>
  <c r="R13" i="27" s="1"/>
  <c r="R13" i="92" s="1"/>
  <c r="E30" i="79"/>
  <c r="E65" i="79" s="1"/>
  <c r="E17" i="32" s="1"/>
  <c r="E17" i="90" s="1"/>
  <c r="D27" i="75"/>
  <c r="D62" i="75" s="1"/>
  <c r="D14" i="30" s="1"/>
  <c r="D14" i="86" s="1"/>
  <c r="M31" i="75"/>
  <c r="M71" i="75" s="1"/>
  <c r="M23" i="30" s="1"/>
  <c r="M23" i="86" s="1"/>
  <c r="AQ20" i="78"/>
  <c r="AQ34" i="76"/>
  <c r="AQ70" i="76" s="1"/>
  <c r="AQ22" i="31" s="1"/>
  <c r="AQ22" i="87" s="1"/>
  <c r="D19" i="80"/>
  <c r="D57" i="80" s="1"/>
  <c r="D9" i="27" s="1"/>
  <c r="D9" i="92" s="1"/>
  <c r="R8" i="77"/>
  <c r="L9" i="77"/>
  <c r="D33" i="80"/>
  <c r="D69" i="80" s="1"/>
  <c r="D21" i="27" s="1"/>
  <c r="D21" i="92" s="1"/>
  <c r="M19" i="77"/>
  <c r="M57" i="77" s="1"/>
  <c r="M9" i="25" s="1"/>
  <c r="J26" i="75"/>
  <c r="J60" i="75" s="1"/>
  <c r="J12" i="30" s="1"/>
  <c r="J12" i="86" s="1"/>
  <c r="R53" i="76"/>
  <c r="R5" i="31" s="1"/>
  <c r="R5" i="87" s="1"/>
  <c r="I41" i="76"/>
  <c r="R20" i="78"/>
  <c r="J10" i="75"/>
  <c r="G14" i="77"/>
  <c r="I9" i="77"/>
  <c r="L26" i="76"/>
  <c r="L60" i="76" s="1"/>
  <c r="L12" i="31" s="1"/>
  <c r="L12" i="87" s="1"/>
  <c r="Q8" i="78"/>
  <c r="R10" i="81"/>
  <c r="AQ41" i="78"/>
  <c r="E28" i="77"/>
  <c r="E63" i="77" s="1"/>
  <c r="E15" i="25" s="1"/>
  <c r="E15" i="88" s="1"/>
  <c r="E53" i="76"/>
  <c r="E5" i="31" s="1"/>
  <c r="E5" i="87" s="1"/>
  <c r="E27" i="80"/>
  <c r="E62" i="80" s="1"/>
  <c r="E14" i="27" s="1"/>
  <c r="E14" i="92" s="1"/>
  <c r="AQ17" i="78"/>
  <c r="M57" i="79"/>
  <c r="M9" i="32" s="1"/>
  <c r="M9" i="90" s="1"/>
  <c r="E53" i="75"/>
  <c r="E5" i="30" s="1"/>
  <c r="E5" i="86" s="1"/>
  <c r="AQ12" i="76"/>
  <c r="R25" i="81"/>
  <c r="AQ12" i="77"/>
  <c r="G27" i="77"/>
  <c r="G62" i="77" s="1"/>
  <c r="G14" i="25" s="1"/>
  <c r="G14" i="88" s="1"/>
  <c r="G14" i="76"/>
  <c r="I9" i="76"/>
  <c r="L26" i="75"/>
  <c r="L60" i="75" s="1"/>
  <c r="L12" i="30" s="1"/>
  <c r="L12" i="86" s="1"/>
  <c r="G34" i="80"/>
  <c r="G70" i="80" s="1"/>
  <c r="G22" i="27" s="1"/>
  <c r="G22" i="92" s="1"/>
  <c r="AQ41" i="75"/>
  <c r="I15" i="77"/>
  <c r="J8" i="79"/>
  <c r="F5" i="77"/>
  <c r="D22" i="80"/>
  <c r="D58" i="80" s="1"/>
  <c r="D10" i="27" s="1"/>
  <c r="D10" i="92" s="1"/>
  <c r="D18" i="77"/>
  <c r="D56" i="77" s="1"/>
  <c r="D8" i="25" s="1"/>
  <c r="D8" i="88" s="1"/>
  <c r="L9" i="75"/>
  <c r="D33" i="77"/>
  <c r="D69" i="77" s="1"/>
  <c r="D21" i="25" s="1"/>
  <c r="D21" i="88" s="1"/>
  <c r="M30" i="79"/>
  <c r="M65" i="79" s="1"/>
  <c r="M17" i="32" s="1"/>
  <c r="M17" i="90" s="1"/>
  <c r="I41" i="80"/>
  <c r="E28" i="79"/>
  <c r="E63" i="79" s="1"/>
  <c r="E15" i="32" s="1"/>
  <c r="E15" i="90" s="1"/>
  <c r="G12" i="79"/>
  <c r="AQ41" i="80"/>
  <c r="D30" i="81"/>
  <c r="D65" i="81" s="1"/>
  <c r="D17" i="22" s="1"/>
  <c r="D17" i="93" s="1"/>
  <c r="I32" i="81"/>
  <c r="I61" i="81" s="1"/>
  <c r="I13" i="22" s="1"/>
  <c r="I13" i="93" s="1"/>
  <c r="I13" i="75"/>
  <c r="R38" i="76"/>
  <c r="R68" i="76" s="1"/>
  <c r="R20" i="31" s="1"/>
  <c r="R20" i="87" s="1"/>
  <c r="G7" i="80"/>
  <c r="D22" i="81"/>
  <c r="D58" i="81" s="1"/>
  <c r="D10" i="22" s="1"/>
  <c r="D10" i="93" s="1"/>
  <c r="D28" i="77"/>
  <c r="D63" i="77" s="1"/>
  <c r="D15" i="25" s="1"/>
  <c r="D15" i="88" s="1"/>
  <c r="G17" i="80"/>
  <c r="E15" i="81"/>
  <c r="E55" i="81" s="1"/>
  <c r="E7" i="22" s="1"/>
  <c r="E7" i="93" s="1"/>
  <c r="AQ40" i="75"/>
  <c r="I68" i="75"/>
  <c r="I20" i="30" s="1"/>
  <c r="I20" i="86" s="1"/>
  <c r="I22" i="81"/>
  <c r="I58" i="81" s="1"/>
  <c r="I10" i="22" s="1"/>
  <c r="I10" i="93" s="1"/>
  <c r="J38" i="76"/>
  <c r="O38" i="80"/>
  <c r="I9" i="75"/>
  <c r="L26" i="79"/>
  <c r="L60" i="79" s="1"/>
  <c r="L12" i="32" s="1"/>
  <c r="L12" i="90" s="1"/>
  <c r="G36" i="78"/>
  <c r="N43" i="81"/>
  <c r="N73" i="81" s="1"/>
  <c r="N25" i="22" s="1"/>
  <c r="N25" i="93" s="1"/>
  <c r="G12" i="80"/>
  <c r="AQ41" i="79"/>
  <c r="J36" i="76"/>
  <c r="S16" i="76"/>
  <c r="G30" i="77"/>
  <c r="G65" i="77" s="1"/>
  <c r="G17" i="25" s="1"/>
  <c r="G17" i="88" s="1"/>
  <c r="R53" i="77"/>
  <c r="R5" i="25" s="1"/>
  <c r="R5" i="88" s="1"/>
  <c r="J24" i="77"/>
  <c r="AQ40" i="81"/>
  <c r="L9" i="79"/>
  <c r="D33" i="76"/>
  <c r="D69" i="76" s="1"/>
  <c r="D21" i="31" s="1"/>
  <c r="D21" i="87" s="1"/>
  <c r="M19" i="75"/>
  <c r="M57" i="75" s="1"/>
  <c r="M9" i="30" s="1"/>
  <c r="M9" i="86" s="1"/>
  <c r="F7" i="77"/>
  <c r="L41" i="79"/>
  <c r="N5" i="80"/>
  <c r="G14" i="79"/>
  <c r="L26" i="81"/>
  <c r="L60" i="81" s="1"/>
  <c r="L12" i="22" s="1"/>
  <c r="L12" i="93" s="1"/>
  <c r="N29" i="81"/>
  <c r="N64" i="81" s="1"/>
  <c r="N16" i="22" s="1"/>
  <c r="N16" i="93" s="1"/>
  <c r="O17" i="76"/>
  <c r="G12" i="81"/>
  <c r="AQ41" i="81"/>
  <c r="I34" i="78"/>
  <c r="I70" i="78" s="1"/>
  <c r="I22" i="28" s="1"/>
  <c r="I22" i="89" s="1"/>
  <c r="E29" i="79"/>
  <c r="E64" i="79" s="1"/>
  <c r="E16" i="32" s="1"/>
  <c r="E16" i="90" s="1"/>
  <c r="S16" i="77"/>
  <c r="G30" i="79"/>
  <c r="G65" i="79" s="1"/>
  <c r="G17" i="32" s="1"/>
  <c r="G17" i="90" s="1"/>
  <c r="N2" i="79"/>
  <c r="N50" i="79" s="1"/>
  <c r="N2" i="32" s="1"/>
  <c r="N2" i="90" s="1"/>
  <c r="G17" i="78"/>
  <c r="F5" i="76"/>
  <c r="AQ26" i="77"/>
  <c r="AQ60" i="77" s="1"/>
  <c r="AQ12" i="25" s="1"/>
  <c r="AQ12" i="88" s="1"/>
  <c r="L5" i="76"/>
  <c r="O44" i="76"/>
  <c r="O74" i="76" s="1"/>
  <c r="O26" i="31" s="1"/>
  <c r="O26" i="87" s="1"/>
  <c r="D27" i="77"/>
  <c r="D62" i="77" s="1"/>
  <c r="D14" i="25" s="1"/>
  <c r="D14" i="88" s="1"/>
  <c r="AQ20" i="79"/>
  <c r="E68" i="79"/>
  <c r="E20" i="32" s="1"/>
  <c r="E20" i="90" s="1"/>
  <c r="N5" i="78"/>
  <c r="G34" i="76"/>
  <c r="G70" i="76" s="1"/>
  <c r="G22" i="31" s="1"/>
  <c r="G22" i="87" s="1"/>
  <c r="AQ40" i="78"/>
  <c r="AQ22" i="79"/>
  <c r="AQ58" i="79" s="1"/>
  <c r="AQ10" i="32" s="1"/>
  <c r="AQ10" i="90" s="1"/>
  <c r="R8" i="75"/>
  <c r="L9" i="80"/>
  <c r="M19" i="80"/>
  <c r="M57" i="80" s="1"/>
  <c r="M9" i="27" s="1"/>
  <c r="M9" i="92" s="1"/>
  <c r="F7" i="81"/>
  <c r="J40" i="76"/>
  <c r="G40" i="81"/>
  <c r="G68" i="81" s="1"/>
  <c r="G20" i="22" s="1"/>
  <c r="G20" i="93" s="1"/>
  <c r="D22" i="79"/>
  <c r="D58" i="79" s="1"/>
  <c r="D10" i="32" s="1"/>
  <c r="D10" i="90" s="1"/>
  <c r="L39" i="59"/>
  <c r="L39" i="77" s="1"/>
  <c r="L17" i="59"/>
  <c r="L17" i="77" s="1"/>
  <c r="I33" i="59"/>
  <c r="I33" i="79" s="1"/>
  <c r="I69" i="79" s="1"/>
  <c r="I21" i="32" s="1"/>
  <c r="I21" i="90" s="1"/>
  <c r="F21" i="79"/>
  <c r="F21" i="75"/>
  <c r="F21" i="80"/>
  <c r="F21" i="76"/>
  <c r="F21" i="77"/>
  <c r="F21" i="78"/>
  <c r="N40" i="75"/>
  <c r="N68" i="75" s="1"/>
  <c r="N20" i="30" s="1"/>
  <c r="N20" i="86" s="1"/>
  <c r="N40" i="76"/>
  <c r="N40" i="77"/>
  <c r="N40" i="80"/>
  <c r="N40" i="78"/>
  <c r="N16" i="78"/>
  <c r="N16" i="76"/>
  <c r="N16" i="81"/>
  <c r="N16" i="80"/>
  <c r="N16" i="77"/>
  <c r="N16" i="79"/>
  <c r="N16" i="75"/>
  <c r="G6" i="59"/>
  <c r="G6" i="81" s="1"/>
  <c r="G53" i="74"/>
  <c r="G5" i="26" s="1"/>
  <c r="G5" i="91" s="1"/>
  <c r="F2" i="75"/>
  <c r="F50" i="75" s="1"/>
  <c r="F2" i="30" s="1"/>
  <c r="F2" i="76"/>
  <c r="F50" i="76" s="1"/>
  <c r="F2" i="31" s="1"/>
  <c r="F2" i="87" s="1"/>
  <c r="F2" i="80"/>
  <c r="F50" i="80" s="1"/>
  <c r="F2" i="27" s="1"/>
  <c r="F2" i="92" s="1"/>
  <c r="F2" i="78"/>
  <c r="F50" i="78" s="1"/>
  <c r="F2" i="28" s="1"/>
  <c r="F2" i="89" s="1"/>
  <c r="F2" i="77"/>
  <c r="F50" i="77" s="1"/>
  <c r="F2" i="25" s="1"/>
  <c r="F2" i="88" s="1"/>
  <c r="F2" i="81"/>
  <c r="F50" i="81" s="1"/>
  <c r="F2" i="22" s="1"/>
  <c r="F2" i="93" s="1"/>
  <c r="F2" i="79"/>
  <c r="F50" i="79" s="1"/>
  <c r="F2" i="32" s="1"/>
  <c r="F2" i="90" s="1"/>
  <c r="I30" i="59"/>
  <c r="I30" i="79" s="1"/>
  <c r="I65" i="79" s="1"/>
  <c r="I17" i="32" s="1"/>
  <c r="I17" i="90" s="1"/>
  <c r="I12" i="87"/>
  <c r="I12" i="83"/>
  <c r="K21" i="59"/>
  <c r="K21" i="79" s="1"/>
  <c r="J7" i="75"/>
  <c r="J7" i="76"/>
  <c r="J7" i="80"/>
  <c r="J7" i="78"/>
  <c r="J7" i="81"/>
  <c r="J7" i="77"/>
  <c r="G5" i="79"/>
  <c r="G5" i="77"/>
  <c r="G5" i="80"/>
  <c r="G5" i="78"/>
  <c r="G5" i="76"/>
  <c r="G5" i="75"/>
  <c r="G5" i="81"/>
  <c r="F68" i="59"/>
  <c r="F20" i="23" s="1"/>
  <c r="F20" i="84" s="1"/>
  <c r="F40" i="76"/>
  <c r="F68" i="76" s="1"/>
  <c r="F20" i="31" s="1"/>
  <c r="F20" i="87" s="1"/>
  <c r="F40" i="78"/>
  <c r="F68" i="78" s="1"/>
  <c r="F20" i="28" s="1"/>
  <c r="F20" i="89" s="1"/>
  <c r="F40" i="77"/>
  <c r="F68" i="77" s="1"/>
  <c r="F20" i="25" s="1"/>
  <c r="F20" i="88" s="1"/>
  <c r="F40" i="75"/>
  <c r="F68" i="75" s="1"/>
  <c r="F20" i="30" s="1"/>
  <c r="F40" i="80"/>
  <c r="F68" i="80" s="1"/>
  <c r="F20" i="27" s="1"/>
  <c r="F20" i="92" s="1"/>
  <c r="F40" i="81"/>
  <c r="F68" i="81" s="1"/>
  <c r="F20" i="22" s="1"/>
  <c r="F20" i="93" s="1"/>
  <c r="AQ9" i="80"/>
  <c r="AQ9" i="75"/>
  <c r="AQ9" i="76"/>
  <c r="AQ9" i="77"/>
  <c r="AQ9" i="78"/>
  <c r="AQ9" i="79"/>
  <c r="AQ9" i="81"/>
  <c r="D66" i="77"/>
  <c r="D18" i="25" s="1"/>
  <c r="D18" i="88" s="1"/>
  <c r="I12" i="79"/>
  <c r="I12" i="77"/>
  <c r="I12" i="78"/>
  <c r="I12" i="81"/>
  <c r="I12" i="80"/>
  <c r="I12" i="75"/>
  <c r="I37" i="79"/>
  <c r="I37" i="80"/>
  <c r="I37" i="77"/>
  <c r="I37" i="75"/>
  <c r="I37" i="81"/>
  <c r="I37" i="78"/>
  <c r="I37" i="76"/>
  <c r="F36" i="59"/>
  <c r="F36" i="79" s="1"/>
  <c r="AQ29" i="59"/>
  <c r="AQ29" i="78" s="1"/>
  <c r="AQ64" i="78" s="1"/>
  <c r="AQ16" i="28" s="1"/>
  <c r="AQ16" i="89" s="1"/>
  <c r="F26" i="76"/>
  <c r="F60" i="76" s="1"/>
  <c r="F12" i="31" s="1"/>
  <c r="F12" i="87" s="1"/>
  <c r="F26" i="75"/>
  <c r="F60" i="75" s="1"/>
  <c r="F12" i="30" s="1"/>
  <c r="F26" i="80"/>
  <c r="F60" i="80" s="1"/>
  <c r="F12" i="27" s="1"/>
  <c r="F12" i="92" s="1"/>
  <c r="F26" i="81"/>
  <c r="F60" i="81" s="1"/>
  <c r="F12" i="22" s="1"/>
  <c r="F12" i="93" s="1"/>
  <c r="F26" i="78"/>
  <c r="F60" i="78" s="1"/>
  <c r="F12" i="28" s="1"/>
  <c r="F12" i="89" s="1"/>
  <c r="F26" i="79"/>
  <c r="F60" i="79" s="1"/>
  <c r="F12" i="32" s="1"/>
  <c r="F12" i="90" s="1"/>
  <c r="F60" i="59"/>
  <c r="F12" i="23" s="1"/>
  <c r="F12" i="84" s="1"/>
  <c r="F26" i="77"/>
  <c r="F60" i="77" s="1"/>
  <c r="F12" i="25" s="1"/>
  <c r="F12" i="88" s="1"/>
  <c r="AQ24" i="75"/>
  <c r="AQ24" i="76"/>
  <c r="AQ24" i="77"/>
  <c r="AQ24" i="78"/>
  <c r="AQ24" i="81"/>
  <c r="AQ24" i="80"/>
  <c r="AQ24" i="79"/>
  <c r="D24" i="87"/>
  <c r="D24" i="83"/>
  <c r="J23" i="59"/>
  <c r="J23" i="75" s="1"/>
  <c r="K40" i="59"/>
  <c r="K40" i="81" s="1"/>
  <c r="L33" i="74"/>
  <c r="L69" i="74" s="1"/>
  <c r="L21" i="26" s="1"/>
  <c r="L21" i="91" s="1"/>
  <c r="L27" i="74"/>
  <c r="L27" i="59" s="1"/>
  <c r="L62" i="59" s="1"/>
  <c r="L14" i="23" s="1"/>
  <c r="L14" i="84" s="1"/>
  <c r="S17" i="59"/>
  <c r="S17" i="78" s="1"/>
  <c r="E33" i="59"/>
  <c r="E33" i="78" s="1"/>
  <c r="E69" i="78" s="1"/>
  <c r="E21" i="28" s="1"/>
  <c r="E21" i="89" s="1"/>
  <c r="O2" i="59"/>
  <c r="O2" i="81" s="1"/>
  <c r="O50" i="81" s="1"/>
  <c r="O2" i="22" s="1"/>
  <c r="O2" i="93" s="1"/>
  <c r="AQ38" i="81"/>
  <c r="AQ38" i="80"/>
  <c r="AQ68" i="80" s="1"/>
  <c r="AQ20" i="27" s="1"/>
  <c r="AQ20" i="92" s="1"/>
  <c r="AQ38" i="79"/>
  <c r="AQ38" i="75"/>
  <c r="AQ38" i="76"/>
  <c r="AQ38" i="78"/>
  <c r="AQ38" i="77"/>
  <c r="E13" i="86"/>
  <c r="E13" i="83"/>
  <c r="AQ31" i="59"/>
  <c r="AQ31" i="80" s="1"/>
  <c r="AQ71" i="80" s="1"/>
  <c r="AQ23" i="27" s="1"/>
  <c r="AQ23" i="92" s="1"/>
  <c r="N15" i="59"/>
  <c r="N15" i="78" s="1"/>
  <c r="AQ19" i="59"/>
  <c r="AQ19" i="76" s="1"/>
  <c r="P17" i="74"/>
  <c r="N8" i="78"/>
  <c r="N8" i="77"/>
  <c r="N8" i="81"/>
  <c r="N8" i="80"/>
  <c r="N8" i="79"/>
  <c r="N8" i="75"/>
  <c r="F8" i="77"/>
  <c r="F8" i="75"/>
  <c r="F8" i="78"/>
  <c r="F8" i="76"/>
  <c r="F8" i="80"/>
  <c r="F8" i="81"/>
  <c r="F8" i="79"/>
  <c r="O20" i="78"/>
  <c r="O20" i="77"/>
  <c r="O20" i="76"/>
  <c r="O20" i="80"/>
  <c r="O20" i="75"/>
  <c r="O20" i="79"/>
  <c r="O20" i="81"/>
  <c r="AQ16" i="81"/>
  <c r="AQ16" i="80"/>
  <c r="AQ16" i="79"/>
  <c r="AQ16" i="75"/>
  <c r="AQ16" i="76"/>
  <c r="AQ16" i="78"/>
  <c r="AQ16" i="77"/>
  <c r="AQ21" i="77"/>
  <c r="AQ21" i="78"/>
  <c r="AQ21" i="81"/>
  <c r="AQ21" i="80"/>
  <c r="AQ21" i="79"/>
  <c r="AQ21" i="75"/>
  <c r="AQ21" i="76"/>
  <c r="F21" i="81"/>
  <c r="N9" i="59"/>
  <c r="N9" i="80" s="1"/>
  <c r="G41" i="79"/>
  <c r="G41" i="81"/>
  <c r="G41" i="77"/>
  <c r="G41" i="80"/>
  <c r="G41" i="78"/>
  <c r="G41" i="75"/>
  <c r="E12" i="75"/>
  <c r="E12" i="79"/>
  <c r="E12" i="77"/>
  <c r="E12" i="76"/>
  <c r="E12" i="80"/>
  <c r="E12" i="78"/>
  <c r="F23" i="59"/>
  <c r="F23" i="78" s="1"/>
  <c r="I39" i="76"/>
  <c r="I73" i="76" s="1"/>
  <c r="I25" i="31" s="1"/>
  <c r="I25" i="87" s="1"/>
  <c r="I39" i="77"/>
  <c r="I73" i="77" s="1"/>
  <c r="I25" i="25" s="1"/>
  <c r="I25" i="88" s="1"/>
  <c r="I39" i="78"/>
  <c r="I73" i="78" s="1"/>
  <c r="I25" i="28" s="1"/>
  <c r="I25" i="89" s="1"/>
  <c r="I39" i="75"/>
  <c r="I73" i="75" s="1"/>
  <c r="I25" i="30" s="1"/>
  <c r="I25" i="86" s="1"/>
  <c r="I39" i="81"/>
  <c r="I73" i="81" s="1"/>
  <c r="I25" i="22" s="1"/>
  <c r="I25" i="93" s="1"/>
  <c r="I39" i="80"/>
  <c r="I73" i="80" s="1"/>
  <c r="I25" i="27" s="1"/>
  <c r="I25" i="92" s="1"/>
  <c r="I39" i="79"/>
  <c r="I73" i="79" s="1"/>
  <c r="I25" i="32" s="1"/>
  <c r="I25" i="90" s="1"/>
  <c r="N40" i="79"/>
  <c r="R15" i="59"/>
  <c r="R15" i="80" s="1"/>
  <c r="L38" i="59"/>
  <c r="L38" i="79" s="1"/>
  <c r="R33" i="59"/>
  <c r="R33" i="81" s="1"/>
  <c r="R69" i="81" s="1"/>
  <c r="R21" i="22" s="1"/>
  <c r="R21" i="93" s="1"/>
  <c r="G26" i="81"/>
  <c r="G60" i="81" s="1"/>
  <c r="G12" i="22" s="1"/>
  <c r="G12" i="93" s="1"/>
  <c r="G26" i="75"/>
  <c r="G60" i="75" s="1"/>
  <c r="G12" i="30" s="1"/>
  <c r="G12" i="86" s="1"/>
  <c r="G26" i="77"/>
  <c r="G60" i="77" s="1"/>
  <c r="G12" i="25" s="1"/>
  <c r="G12" i="88" s="1"/>
  <c r="G26" i="79"/>
  <c r="G60" i="79" s="1"/>
  <c r="G12" i="32" s="1"/>
  <c r="G12" i="90" s="1"/>
  <c r="G26" i="80"/>
  <c r="G60" i="80" s="1"/>
  <c r="G12" i="27" s="1"/>
  <c r="G12" i="92" s="1"/>
  <c r="G26" i="78"/>
  <c r="G60" i="78" s="1"/>
  <c r="G12" i="28" s="1"/>
  <c r="G12" i="89" s="1"/>
  <c r="G26" i="76"/>
  <c r="G60" i="76" s="1"/>
  <c r="G12" i="31" s="1"/>
  <c r="G12" i="87" s="1"/>
  <c r="G60" i="59"/>
  <c r="G12" i="23" s="1"/>
  <c r="G12" i="84" s="1"/>
  <c r="O42" i="81"/>
  <c r="O72" i="81" s="1"/>
  <c r="O24" i="22" s="1"/>
  <c r="O24" i="93" s="1"/>
  <c r="O72" i="59"/>
  <c r="O24" i="23" s="1"/>
  <c r="O24" i="84" s="1"/>
  <c r="O42" i="76"/>
  <c r="O72" i="76" s="1"/>
  <c r="O24" i="31" s="1"/>
  <c r="O24" i="87" s="1"/>
  <c r="O42" i="79"/>
  <c r="O72" i="79" s="1"/>
  <c r="O24" i="32" s="1"/>
  <c r="O24" i="90" s="1"/>
  <c r="O42" i="77"/>
  <c r="O72" i="77" s="1"/>
  <c r="O24" i="25" s="1"/>
  <c r="O24" i="88" s="1"/>
  <c r="O42" i="75"/>
  <c r="O72" i="75" s="1"/>
  <c r="O24" i="30" s="1"/>
  <c r="O24" i="86" s="1"/>
  <c r="O42" i="80"/>
  <c r="O72" i="80" s="1"/>
  <c r="O24" i="27" s="1"/>
  <c r="O24" i="92" s="1"/>
  <c r="O42" i="78"/>
  <c r="O72" i="78" s="1"/>
  <c r="O24" i="28" s="1"/>
  <c r="O24" i="89" s="1"/>
  <c r="I24" i="88"/>
  <c r="I24" i="83"/>
  <c r="D11" i="80"/>
  <c r="D11" i="79"/>
  <c r="D11" i="75"/>
  <c r="D11" i="78"/>
  <c r="D11" i="76"/>
  <c r="D11" i="77"/>
  <c r="D11" i="81"/>
  <c r="G23" i="59"/>
  <c r="G23" i="75" s="1"/>
  <c r="R9" i="79"/>
  <c r="R9" i="75"/>
  <c r="R9" i="76"/>
  <c r="R9" i="77"/>
  <c r="R9" i="78"/>
  <c r="R9" i="80"/>
  <c r="R9" i="81"/>
  <c r="R31" i="59"/>
  <c r="R31" i="78" s="1"/>
  <c r="R71" i="78" s="1"/>
  <c r="R23" i="28" s="1"/>
  <c r="R23" i="89" s="1"/>
  <c r="AQ36" i="59"/>
  <c r="AQ36" i="78" s="1"/>
  <c r="AQ66" i="78" s="1"/>
  <c r="AQ18" i="28" s="1"/>
  <c r="AQ18" i="89" s="1"/>
  <c r="N10" i="59"/>
  <c r="N10" i="75" s="1"/>
  <c r="AQ35" i="59"/>
  <c r="AQ35" i="80" s="1"/>
  <c r="AQ67" i="80" s="1"/>
  <c r="AQ19" i="27" s="1"/>
  <c r="AQ19" i="92" s="1"/>
  <c r="AQ14" i="59"/>
  <c r="AQ14" i="78" s="1"/>
  <c r="Q17" i="74"/>
  <c r="Q17" i="59" s="1"/>
  <c r="Q17" i="80" s="1"/>
  <c r="K2" i="59"/>
  <c r="K2" i="81" s="1"/>
  <c r="K50" i="81" s="1"/>
  <c r="K2" i="22" s="1"/>
  <c r="K2" i="93" s="1"/>
  <c r="F22" i="74"/>
  <c r="F58" i="74" s="1"/>
  <c r="F10" i="26" s="1"/>
  <c r="F10" i="91" s="1"/>
  <c r="J22" i="74"/>
  <c r="J58" i="74" s="1"/>
  <c r="J10" i="26" s="1"/>
  <c r="J10" i="91" s="1"/>
  <c r="I10" i="81"/>
  <c r="O38" i="77"/>
  <c r="G36" i="77"/>
  <c r="N29" i="78"/>
  <c r="N64" i="78" s="1"/>
  <c r="N16" i="28" s="1"/>
  <c r="N16" i="89" s="1"/>
  <c r="R24" i="75"/>
  <c r="F32" i="81"/>
  <c r="F61" i="81" s="1"/>
  <c r="F13" i="22" s="1"/>
  <c r="F13" i="93" s="1"/>
  <c r="O44" i="79"/>
  <c r="O74" i="79" s="1"/>
  <c r="O26" i="32" s="1"/>
  <c r="O26" i="90" s="1"/>
  <c r="J5" i="77"/>
  <c r="J38" i="77"/>
  <c r="F43" i="80"/>
  <c r="R10" i="78"/>
  <c r="AQ43" i="78"/>
  <c r="AQ73" i="78" s="1"/>
  <c r="AQ25" i="28" s="1"/>
  <c r="AQ25" i="89" s="1"/>
  <c r="D30" i="77"/>
  <c r="D65" i="77" s="1"/>
  <c r="D17" i="25" s="1"/>
  <c r="D17" i="88" s="1"/>
  <c r="J36" i="75"/>
  <c r="I11" i="79"/>
  <c r="S44" i="76"/>
  <c r="S74" i="76" s="1"/>
  <c r="S26" i="31" s="1"/>
  <c r="S26" i="87" s="1"/>
  <c r="G11" i="76"/>
  <c r="F20" i="80"/>
  <c r="F41" i="76"/>
  <c r="J43" i="75"/>
  <c r="F16" i="80"/>
  <c r="G42" i="80"/>
  <c r="G72" i="80" s="1"/>
  <c r="G24" i="27" s="1"/>
  <c r="G24" i="92" s="1"/>
  <c r="F43" i="79"/>
  <c r="E11" i="75"/>
  <c r="R38" i="75"/>
  <c r="R68" i="75" s="1"/>
  <c r="R20" i="30" s="1"/>
  <c r="R20" i="86" s="1"/>
  <c r="G30" i="76"/>
  <c r="G65" i="76" s="1"/>
  <c r="G17" i="31" s="1"/>
  <c r="G17" i="87" s="1"/>
  <c r="O7" i="76"/>
  <c r="AQ18" i="76"/>
  <c r="R12" i="77"/>
  <c r="J34" i="78"/>
  <c r="J70" i="78" s="1"/>
  <c r="J22" i="28" s="1"/>
  <c r="J42" i="77"/>
  <c r="J72" i="77" s="1"/>
  <c r="J24" i="25" s="1"/>
  <c r="J5" i="80"/>
  <c r="J38" i="81"/>
  <c r="E27" i="78"/>
  <c r="E62" i="78" s="1"/>
  <c r="E14" i="28" s="1"/>
  <c r="E14" i="89" s="1"/>
  <c r="E30" i="80"/>
  <c r="E65" i="80" s="1"/>
  <c r="E17" i="27" s="1"/>
  <c r="E17" i="92" s="1"/>
  <c r="AQ26" i="76"/>
  <c r="AQ60" i="76" s="1"/>
  <c r="AQ12" i="31" s="1"/>
  <c r="AQ12" i="87" s="1"/>
  <c r="L5" i="75"/>
  <c r="F32" i="75"/>
  <c r="F61" i="75" s="1"/>
  <c r="F13" i="30" s="1"/>
  <c r="F13" i="86" s="1"/>
  <c r="G4" i="77"/>
  <c r="G52" i="77" s="1"/>
  <c r="G4" i="25" s="1"/>
  <c r="G4" i="88" s="1"/>
  <c r="G11" i="78"/>
  <c r="F41" i="78"/>
  <c r="I35" i="76"/>
  <c r="I67" i="76" s="1"/>
  <c r="I19" i="31" s="1"/>
  <c r="I19" i="87" s="1"/>
  <c r="F42" i="79"/>
  <c r="F72" i="79" s="1"/>
  <c r="F24" i="32" s="1"/>
  <c r="F24" i="90" s="1"/>
  <c r="J24" i="75"/>
  <c r="F10" i="78"/>
  <c r="F4" i="80"/>
  <c r="F52" i="80" s="1"/>
  <c r="F4" i="27" s="1"/>
  <c r="F4" i="92" s="1"/>
  <c r="D28" i="80"/>
  <c r="D63" i="80" s="1"/>
  <c r="D15" i="27" s="1"/>
  <c r="D15" i="92" s="1"/>
  <c r="N20" i="78"/>
  <c r="D12" i="78"/>
  <c r="I24" i="81"/>
  <c r="I25" i="78"/>
  <c r="J12" i="78"/>
  <c r="N41" i="78"/>
  <c r="AQ13" i="79"/>
  <c r="D66" i="80"/>
  <c r="D18" i="27" s="1"/>
  <c r="I13" i="78"/>
  <c r="D19" i="81"/>
  <c r="D57" i="81" s="1"/>
  <c r="D9" i="22" s="1"/>
  <c r="D9" i="93" s="1"/>
  <c r="AQ17" i="77"/>
  <c r="AQ22" i="80"/>
  <c r="AQ58" i="80" s="1"/>
  <c r="AQ10" i="27" s="1"/>
  <c r="AQ10" i="92" s="1"/>
  <c r="N24" i="81"/>
  <c r="R41" i="79"/>
  <c r="D18" i="76"/>
  <c r="D56" i="76" s="1"/>
  <c r="D8" i="31" s="1"/>
  <c r="D8" i="87" s="1"/>
  <c r="I25" i="81"/>
  <c r="I25" i="80"/>
  <c r="G40" i="77"/>
  <c r="G68" i="77" s="1"/>
  <c r="G20" i="25" s="1"/>
  <c r="G20" i="88" s="1"/>
  <c r="F16" i="77"/>
  <c r="J24" i="78"/>
  <c r="F10" i="80"/>
  <c r="E28" i="80"/>
  <c r="E63" i="80" s="1"/>
  <c r="E15" i="27" s="1"/>
  <c r="E15" i="92" s="1"/>
  <c r="E36" i="81"/>
  <c r="I22" i="76"/>
  <c r="I58" i="76" s="1"/>
  <c r="I10" i="31" s="1"/>
  <c r="I10" i="87" s="1"/>
  <c r="M28" i="80"/>
  <c r="M63" i="80" s="1"/>
  <c r="M15" i="27" s="1"/>
  <c r="M15" i="92" s="1"/>
  <c r="D29" i="78"/>
  <c r="D64" i="78" s="1"/>
  <c r="D16" i="28" s="1"/>
  <c r="D16" i="89" s="1"/>
  <c r="L12" i="79"/>
  <c r="P24" i="79"/>
  <c r="M30" i="80"/>
  <c r="M65" i="80" s="1"/>
  <c r="M17" i="27" s="1"/>
  <c r="M17" i="92" s="1"/>
  <c r="D14" i="81"/>
  <c r="D55" i="81" s="1"/>
  <c r="D7" i="22" s="1"/>
  <c r="D7" i="93" s="1"/>
  <c r="I35" i="79"/>
  <c r="I67" i="79" s="1"/>
  <c r="I19" i="32" s="1"/>
  <c r="I19" i="90" s="1"/>
  <c r="J17" i="75"/>
  <c r="J5" i="76"/>
  <c r="R26" i="75"/>
  <c r="R60" i="75" s="1"/>
  <c r="R12" i="30" s="1"/>
  <c r="R12" i="86" s="1"/>
  <c r="N38" i="77"/>
  <c r="J24" i="81"/>
  <c r="G21" i="76"/>
  <c r="E29" i="81"/>
  <c r="E64" i="81" s="1"/>
  <c r="E16" i="22" s="1"/>
  <c r="E16" i="93" s="1"/>
  <c r="J39" i="76"/>
  <c r="J43" i="80"/>
  <c r="J73" i="80" s="1"/>
  <c r="J25" i="27" s="1"/>
  <c r="J25" i="92" s="1"/>
  <c r="S32" i="74"/>
  <c r="S32" i="59" s="1"/>
  <c r="S32" i="75" s="1"/>
  <c r="S61" i="75" s="1"/>
  <c r="S13" i="30" s="1"/>
  <c r="S13" i="86" s="1"/>
  <c r="L2" i="59"/>
  <c r="L2" i="75" s="1"/>
  <c r="L50" i="75" s="1"/>
  <c r="L2" i="30" s="1"/>
  <c r="L2" i="86" s="1"/>
  <c r="M5" i="83"/>
  <c r="AQ61" i="59"/>
  <c r="AQ13" i="23" s="1"/>
  <c r="AQ13" i="84" s="1"/>
  <c r="AQ32" i="75"/>
  <c r="AQ61" i="75" s="1"/>
  <c r="AQ13" i="30" s="1"/>
  <c r="AQ13" i="86" s="1"/>
  <c r="E57" i="59"/>
  <c r="E9" i="23" s="1"/>
  <c r="E9" i="84" s="1"/>
  <c r="E19" i="81"/>
  <c r="E57" i="81" s="1"/>
  <c r="E9" i="22" s="1"/>
  <c r="E9" i="93" s="1"/>
  <c r="N60" i="59"/>
  <c r="N12" i="23" s="1"/>
  <c r="N12" i="84" s="1"/>
  <c r="N26" i="78"/>
  <c r="N60" i="78" s="1"/>
  <c r="N12" i="28" s="1"/>
  <c r="N12" i="89" s="1"/>
  <c r="J72" i="59"/>
  <c r="J24" i="23" s="1"/>
  <c r="J24" i="84" s="1"/>
  <c r="J42" i="79"/>
  <c r="J72" i="79" s="1"/>
  <c r="J24" i="32" s="1"/>
  <c r="J24" i="90" s="1"/>
  <c r="G27" i="79"/>
  <c r="G62" i="79" s="1"/>
  <c r="G14" i="32" s="1"/>
  <c r="I10" i="78"/>
  <c r="O38" i="78"/>
  <c r="G36" i="76"/>
  <c r="N29" i="77"/>
  <c r="N64" i="77" s="1"/>
  <c r="N16" i="25" s="1"/>
  <c r="N16" i="88" s="1"/>
  <c r="R24" i="79"/>
  <c r="G17" i="77"/>
  <c r="F7" i="79"/>
  <c r="E37" i="76"/>
  <c r="E35" i="80"/>
  <c r="E67" i="80" s="1"/>
  <c r="E19" i="27" s="1"/>
  <c r="E19" i="92" s="1"/>
  <c r="R37" i="76"/>
  <c r="J39" i="77"/>
  <c r="G21" i="78"/>
  <c r="J17" i="76"/>
  <c r="AQ43" i="77"/>
  <c r="AQ73" i="77" s="1"/>
  <c r="AQ25" i="25" s="1"/>
  <c r="AQ25" i="88" s="1"/>
  <c r="D30" i="78"/>
  <c r="D65" i="78" s="1"/>
  <c r="D17" i="28" s="1"/>
  <c r="D17" i="89" s="1"/>
  <c r="J10" i="77"/>
  <c r="E37" i="77"/>
  <c r="R34" i="76"/>
  <c r="R70" i="76" s="1"/>
  <c r="R22" i="31" s="1"/>
  <c r="R22" i="87" s="1"/>
  <c r="R13" i="79"/>
  <c r="J24" i="79"/>
  <c r="F10" i="75"/>
  <c r="E28" i="75"/>
  <c r="E63" i="75" s="1"/>
  <c r="E15" i="30" s="1"/>
  <c r="R26" i="76"/>
  <c r="R60" i="76" s="1"/>
  <c r="R12" i="31" s="1"/>
  <c r="R12" i="87" s="1"/>
  <c r="J17" i="77"/>
  <c r="R43" i="75"/>
  <c r="R73" i="75" s="1"/>
  <c r="R25" i="30" s="1"/>
  <c r="R25" i="86" s="1"/>
  <c r="R38" i="79"/>
  <c r="R68" i="79" s="1"/>
  <c r="R20" i="32" s="1"/>
  <c r="R20" i="90" s="1"/>
  <c r="G30" i="75"/>
  <c r="G65" i="75" s="1"/>
  <c r="G17" i="30" s="1"/>
  <c r="O7" i="75"/>
  <c r="AQ18" i="75"/>
  <c r="I32" i="80"/>
  <c r="I61" i="80" s="1"/>
  <c r="I13" i="27" s="1"/>
  <c r="I13" i="92" s="1"/>
  <c r="AQ32" i="80"/>
  <c r="AQ61" i="80" s="1"/>
  <c r="AQ13" i="27" s="1"/>
  <c r="AQ13" i="92" s="1"/>
  <c r="I15" i="78"/>
  <c r="E19" i="76"/>
  <c r="E57" i="76" s="1"/>
  <c r="E9" i="31" s="1"/>
  <c r="E9" i="87" s="1"/>
  <c r="R37" i="78"/>
  <c r="G21" i="79"/>
  <c r="F4" i="81"/>
  <c r="F52" i="81" s="1"/>
  <c r="F4" i="22" s="1"/>
  <c r="F4" i="93" s="1"/>
  <c r="AQ26" i="75"/>
  <c r="AQ60" i="75" s="1"/>
  <c r="AQ12" i="30" s="1"/>
  <c r="AQ12" i="86" s="1"/>
  <c r="F6" i="80"/>
  <c r="M15" i="80"/>
  <c r="M55" i="80" s="1"/>
  <c r="M7" i="27" s="1"/>
  <c r="M7" i="92" s="1"/>
  <c r="I20" i="78"/>
  <c r="J2" i="80"/>
  <c r="J50" i="80" s="1"/>
  <c r="J2" i="27" s="1"/>
  <c r="J2" i="92" s="1"/>
  <c r="G29" i="79"/>
  <c r="G64" i="79" s="1"/>
  <c r="G16" i="32" s="1"/>
  <c r="G16" i="90" s="1"/>
  <c r="M35" i="75"/>
  <c r="M67" i="75" s="1"/>
  <c r="M19" i="30" s="1"/>
  <c r="M19" i="86" s="1"/>
  <c r="M33" i="78"/>
  <c r="M69" i="78" s="1"/>
  <c r="M21" i="28" s="1"/>
  <c r="M21" i="89" s="1"/>
  <c r="L24" i="81"/>
  <c r="G17" i="81"/>
  <c r="F7" i="76"/>
  <c r="J16" i="78"/>
  <c r="E37" i="81"/>
  <c r="J40" i="79"/>
  <c r="R25" i="76"/>
  <c r="J43" i="77"/>
  <c r="R13" i="75"/>
  <c r="E25" i="75"/>
  <c r="E59" i="75" s="1"/>
  <c r="E11" i="30" s="1"/>
  <c r="E11" i="86" s="1"/>
  <c r="O8" i="78"/>
  <c r="N38" i="80"/>
  <c r="D28" i="81"/>
  <c r="D63" i="81" s="1"/>
  <c r="D15" i="22" s="1"/>
  <c r="D15" i="93" s="1"/>
  <c r="N20" i="77"/>
  <c r="M31" i="80"/>
  <c r="M71" i="80" s="1"/>
  <c r="M23" i="27" s="1"/>
  <c r="M23" i="92" s="1"/>
  <c r="N34" i="76"/>
  <c r="N70" i="76" s="1"/>
  <c r="N22" i="31" s="1"/>
  <c r="N22" i="87" s="1"/>
  <c r="D12" i="76"/>
  <c r="I24" i="77"/>
  <c r="F34" i="80"/>
  <c r="F70" i="80" s="1"/>
  <c r="F22" i="27" s="1"/>
  <c r="N7" i="76"/>
  <c r="R12" i="81"/>
  <c r="G11" i="81"/>
  <c r="R37" i="80"/>
  <c r="D19" i="78"/>
  <c r="D57" i="78" s="1"/>
  <c r="D9" i="28" s="1"/>
  <c r="D9" i="89" s="1"/>
  <c r="AQ40" i="76"/>
  <c r="AQ22" i="81"/>
  <c r="AQ58" i="81" s="1"/>
  <c r="AQ10" i="22" s="1"/>
  <c r="AQ10" i="93" s="1"/>
  <c r="N24" i="80"/>
  <c r="R41" i="80"/>
  <c r="AQ32" i="76"/>
  <c r="AQ61" i="76" s="1"/>
  <c r="AQ13" i="31" s="1"/>
  <c r="AQ13" i="87" s="1"/>
  <c r="R12" i="79"/>
  <c r="J12" i="80"/>
  <c r="I35" i="81"/>
  <c r="I67" i="81" s="1"/>
  <c r="I19" i="22" s="1"/>
  <c r="I19" i="93" s="1"/>
  <c r="R13" i="78"/>
  <c r="E25" i="78"/>
  <c r="E59" i="78" s="1"/>
  <c r="E11" i="28" s="1"/>
  <c r="E11" i="89" s="1"/>
  <c r="O8" i="79"/>
  <c r="R26" i="80"/>
  <c r="R60" i="80" s="1"/>
  <c r="R12" i="27" s="1"/>
  <c r="R12" i="92" s="1"/>
  <c r="I22" i="75"/>
  <c r="I58" i="75" s="1"/>
  <c r="I10" i="30" s="1"/>
  <c r="I10" i="86" s="1"/>
  <c r="M28" i="81"/>
  <c r="M63" i="81" s="1"/>
  <c r="M15" i="22" s="1"/>
  <c r="M15" i="93" s="1"/>
  <c r="D13" i="79"/>
  <c r="D31" i="75"/>
  <c r="D71" i="75" s="1"/>
  <c r="D23" i="30" s="1"/>
  <c r="D23" i="86" s="1"/>
  <c r="L12" i="80"/>
  <c r="P24" i="80"/>
  <c r="M30" i="81"/>
  <c r="M65" i="81" s="1"/>
  <c r="M17" i="22" s="1"/>
  <c r="M17" i="93" s="1"/>
  <c r="L41" i="77"/>
  <c r="I41" i="81"/>
  <c r="D14" i="78"/>
  <c r="D55" i="78" s="1"/>
  <c r="D7" i="28" s="1"/>
  <c r="D7" i="89" s="1"/>
  <c r="J42" i="75"/>
  <c r="J72" i="75" s="1"/>
  <c r="J24" i="30" s="1"/>
  <c r="J24" i="86" s="1"/>
  <c r="J34" i="75"/>
  <c r="J70" i="75" s="1"/>
  <c r="J22" i="30" s="1"/>
  <c r="J22" i="86" s="1"/>
  <c r="F10" i="79"/>
  <c r="G42" i="78"/>
  <c r="G72" i="78" s="1"/>
  <c r="G24" i="28" s="1"/>
  <c r="G24" i="89" s="1"/>
  <c r="O8" i="75"/>
  <c r="G7" i="77"/>
  <c r="J26" i="76"/>
  <c r="J60" i="76" s="1"/>
  <c r="J12" i="31" s="1"/>
  <c r="J40" i="77"/>
  <c r="E25" i="80"/>
  <c r="E59" i="80" s="1"/>
  <c r="E11" i="27" s="1"/>
  <c r="E11" i="92" s="1"/>
  <c r="E12" i="83"/>
  <c r="H18" i="83"/>
  <c r="O6" i="74"/>
  <c r="O53" i="74" s="1"/>
  <c r="O5" i="26" s="1"/>
  <c r="O5" i="91" s="1"/>
  <c r="G22" i="74"/>
  <c r="G58" i="74" s="1"/>
  <c r="G10" i="26" s="1"/>
  <c r="G10" i="91" s="1"/>
  <c r="E65" i="59"/>
  <c r="E17" i="23" s="1"/>
  <c r="E17" i="84" s="1"/>
  <c r="E30" i="75"/>
  <c r="E65" i="75" s="1"/>
  <c r="E17" i="30" s="1"/>
  <c r="E17" i="86" s="1"/>
  <c r="O74" i="59"/>
  <c r="O26" i="23" s="1"/>
  <c r="O26" i="84" s="1"/>
  <c r="O44" i="78"/>
  <c r="O74" i="78" s="1"/>
  <c r="O26" i="28" s="1"/>
  <c r="O26" i="89" s="1"/>
  <c r="I63" i="59"/>
  <c r="I15" i="23" s="1"/>
  <c r="I28" i="80"/>
  <c r="I63" i="80" s="1"/>
  <c r="I15" i="27" s="1"/>
  <c r="I15" i="92" s="1"/>
  <c r="N52" i="59"/>
  <c r="N4" i="23" s="1"/>
  <c r="N4" i="84" s="1"/>
  <c r="N4" i="76"/>
  <c r="N52" i="76" s="1"/>
  <c r="N4" i="31" s="1"/>
  <c r="N4" i="87" s="1"/>
  <c r="D4" i="83"/>
  <c r="I10" i="80"/>
  <c r="O38" i="76"/>
  <c r="G36" i="75"/>
  <c r="N29" i="76"/>
  <c r="N64" i="76" s="1"/>
  <c r="N16" i="31" s="1"/>
  <c r="N16" i="87" s="1"/>
  <c r="I15" i="76"/>
  <c r="J9" i="77"/>
  <c r="G42" i="81"/>
  <c r="G72" i="81" s="1"/>
  <c r="G24" i="22" s="1"/>
  <c r="G24" i="93" s="1"/>
  <c r="E36" i="79"/>
  <c r="E66" i="79" s="1"/>
  <c r="E18" i="32" s="1"/>
  <c r="E18" i="90" s="1"/>
  <c r="R10" i="77"/>
  <c r="G12" i="78"/>
  <c r="AQ43" i="76"/>
  <c r="AQ73" i="76" s="1"/>
  <c r="AQ25" i="31" s="1"/>
  <c r="AQ25" i="87" s="1"/>
  <c r="M11" i="80"/>
  <c r="M54" i="80" s="1"/>
  <c r="M6" i="27" s="1"/>
  <c r="M6" i="92" s="1"/>
  <c r="I34" i="76"/>
  <c r="I70" i="76" s="1"/>
  <c r="I22" i="31" s="1"/>
  <c r="I22" i="87" s="1"/>
  <c r="G2" i="80"/>
  <c r="G50" i="80" s="1"/>
  <c r="G2" i="27" s="1"/>
  <c r="G2" i="92" s="1"/>
  <c r="D30" i="76"/>
  <c r="D65" i="76" s="1"/>
  <c r="D17" i="31" s="1"/>
  <c r="D17" i="87" s="1"/>
  <c r="J36" i="81"/>
  <c r="G4" i="75"/>
  <c r="G52" i="75" s="1"/>
  <c r="G4" i="30" s="1"/>
  <c r="G4" i="86" s="1"/>
  <c r="J40" i="81"/>
  <c r="I28" i="75"/>
  <c r="I63" i="75" s="1"/>
  <c r="I15" i="30" s="1"/>
  <c r="I15" i="86" s="1"/>
  <c r="O8" i="76"/>
  <c r="F39" i="81"/>
  <c r="S16" i="79"/>
  <c r="E11" i="79"/>
  <c r="R43" i="80"/>
  <c r="R73" i="80" s="1"/>
  <c r="R25" i="27" s="1"/>
  <c r="R25" i="92" s="1"/>
  <c r="R38" i="80"/>
  <c r="R68" i="80" s="1"/>
  <c r="R20" i="27" s="1"/>
  <c r="R20" i="92" s="1"/>
  <c r="I11" i="80"/>
  <c r="S44" i="77"/>
  <c r="S74" i="77" s="1"/>
  <c r="S26" i="25" s="1"/>
  <c r="S26" i="88" s="1"/>
  <c r="J8" i="81"/>
  <c r="F41" i="77"/>
  <c r="I35" i="75"/>
  <c r="I67" i="75" s="1"/>
  <c r="I19" i="30" s="1"/>
  <c r="I19" i="86" s="1"/>
  <c r="J9" i="81"/>
  <c r="J39" i="81"/>
  <c r="J73" i="81" s="1"/>
  <c r="J25" i="22" s="1"/>
  <c r="J25" i="93" s="1"/>
  <c r="G42" i="79"/>
  <c r="G72" i="79" s="1"/>
  <c r="G24" i="32" s="1"/>
  <c r="G24" i="90" s="1"/>
  <c r="N38" i="79"/>
  <c r="F6" i="79"/>
  <c r="M15" i="75"/>
  <c r="M55" i="75" s="1"/>
  <c r="M7" i="30" s="1"/>
  <c r="I20" i="77"/>
  <c r="L5" i="79"/>
  <c r="J2" i="78"/>
  <c r="J50" i="78" s="1"/>
  <c r="J2" i="28" s="1"/>
  <c r="J2" i="89" s="1"/>
  <c r="G29" i="80"/>
  <c r="G64" i="80" s="1"/>
  <c r="G16" i="27" s="1"/>
  <c r="G16" i="92" s="1"/>
  <c r="M35" i="76"/>
  <c r="M67" i="76" s="1"/>
  <c r="M19" i="31" s="1"/>
  <c r="M19" i="87" s="1"/>
  <c r="M33" i="75"/>
  <c r="M69" i="75" s="1"/>
  <c r="M21" i="30" s="1"/>
  <c r="M21" i="86" s="1"/>
  <c r="L24" i="78"/>
  <c r="I25" i="77"/>
  <c r="G7" i="79"/>
  <c r="J12" i="77"/>
  <c r="G40" i="75"/>
  <c r="G68" i="75" s="1"/>
  <c r="G20" i="30" s="1"/>
  <c r="R34" i="78"/>
  <c r="R70" i="78" s="1"/>
  <c r="R22" i="28" s="1"/>
  <c r="R22" i="89" s="1"/>
  <c r="N26" i="76"/>
  <c r="N60" i="76" s="1"/>
  <c r="N12" i="31" s="1"/>
  <c r="N12" i="87" s="1"/>
  <c r="N5" i="76"/>
  <c r="N21" i="81"/>
  <c r="G34" i="75"/>
  <c r="G70" i="75" s="1"/>
  <c r="G22" i="30" s="1"/>
  <c r="G22" i="86" s="1"/>
  <c r="D28" i="78"/>
  <c r="D63" i="78" s="1"/>
  <c r="D15" i="28" s="1"/>
  <c r="D15" i="89" s="1"/>
  <c r="M31" i="79"/>
  <c r="M71" i="79" s="1"/>
  <c r="M23" i="32" s="1"/>
  <c r="N34" i="77"/>
  <c r="N70" i="77" s="1"/>
  <c r="N22" i="25" s="1"/>
  <c r="N22" i="88" s="1"/>
  <c r="D12" i="75"/>
  <c r="I24" i="76"/>
  <c r="F39" i="75"/>
  <c r="S44" i="81"/>
  <c r="S74" i="81" s="1"/>
  <c r="S26" i="22" s="1"/>
  <c r="S26" i="93" s="1"/>
  <c r="I15" i="80"/>
  <c r="E37" i="80"/>
  <c r="E35" i="76"/>
  <c r="E67" i="76" s="1"/>
  <c r="E19" i="31" s="1"/>
  <c r="J9" i="79"/>
  <c r="J39" i="79"/>
  <c r="J5" i="79"/>
  <c r="N4" i="75"/>
  <c r="N52" i="75" s="1"/>
  <c r="N4" i="30" s="1"/>
  <c r="N4" i="86" s="1"/>
  <c r="E36" i="77"/>
  <c r="J17" i="80"/>
  <c r="AQ17" i="75"/>
  <c r="AQ22" i="78"/>
  <c r="AQ58" i="78" s="1"/>
  <c r="AQ10" i="28" s="1"/>
  <c r="N24" i="78"/>
  <c r="D18" i="75"/>
  <c r="D56" i="75" s="1"/>
  <c r="D8" i="30" s="1"/>
  <c r="D8" i="86" s="1"/>
  <c r="N7" i="78"/>
  <c r="O44" i="81"/>
  <c r="O74" i="81" s="1"/>
  <c r="O26" i="22" s="1"/>
  <c r="O26" i="93" s="1"/>
  <c r="J43" i="79"/>
  <c r="N26" i="81"/>
  <c r="N60" i="81" s="1"/>
  <c r="N12" i="22" s="1"/>
  <c r="N12" i="93" s="1"/>
  <c r="N5" i="81"/>
  <c r="AQ13" i="75"/>
  <c r="F39" i="76"/>
  <c r="F4" i="75"/>
  <c r="F52" i="75" s="1"/>
  <c r="F4" i="30" s="1"/>
  <c r="F4" i="86" s="1"/>
  <c r="D29" i="76"/>
  <c r="D64" i="76" s="1"/>
  <c r="D16" i="31" s="1"/>
  <c r="D16" i="87" s="1"/>
  <c r="D13" i="80"/>
  <c r="D31" i="76"/>
  <c r="D71" i="76" s="1"/>
  <c r="D23" i="31" s="1"/>
  <c r="D23" i="87" s="1"/>
  <c r="L12" i="81"/>
  <c r="P24" i="81"/>
  <c r="M30" i="77"/>
  <c r="M65" i="77" s="1"/>
  <c r="M17" i="25" s="1"/>
  <c r="M17" i="88" s="1"/>
  <c r="L41" i="76"/>
  <c r="I41" i="78"/>
  <c r="D14" i="77"/>
  <c r="D55" i="77" s="1"/>
  <c r="D7" i="25" s="1"/>
  <c r="F16" i="78"/>
  <c r="E30" i="77"/>
  <c r="E65" i="77" s="1"/>
  <c r="E17" i="25" s="1"/>
  <c r="E17" i="88" s="1"/>
  <c r="F7" i="80"/>
  <c r="F34" i="75"/>
  <c r="F70" i="75" s="1"/>
  <c r="F22" i="30" s="1"/>
  <c r="F22" i="86" s="1"/>
  <c r="F41" i="75"/>
  <c r="R32" i="76"/>
  <c r="R61" i="76" s="1"/>
  <c r="R13" i="31" s="1"/>
  <c r="R13" i="87" s="1"/>
  <c r="M20" i="83"/>
  <c r="L18" i="74"/>
  <c r="L18" i="59" s="1"/>
  <c r="K4" i="74"/>
  <c r="N22" i="74"/>
  <c r="N58" i="74" s="1"/>
  <c r="N10" i="26" s="1"/>
  <c r="N10" i="91" s="1"/>
  <c r="F72" i="59"/>
  <c r="F24" i="23" s="1"/>
  <c r="F24" i="84" s="1"/>
  <c r="F42" i="75"/>
  <c r="F72" i="75" s="1"/>
  <c r="F24" i="30" s="1"/>
  <c r="F24" i="86" s="1"/>
  <c r="E64" i="59"/>
  <c r="E16" i="23" s="1"/>
  <c r="E16" i="84" s="1"/>
  <c r="E29" i="77"/>
  <c r="E64" i="77" s="1"/>
  <c r="E16" i="25" s="1"/>
  <c r="G27" i="81"/>
  <c r="G62" i="81" s="1"/>
  <c r="G14" i="22" s="1"/>
  <c r="G14" i="93" s="1"/>
  <c r="I10" i="77"/>
  <c r="O38" i="75"/>
  <c r="G14" i="75"/>
  <c r="Q8" i="77"/>
  <c r="N29" i="75"/>
  <c r="N64" i="75" s="1"/>
  <c r="N16" i="30" s="1"/>
  <c r="N16" i="86" s="1"/>
  <c r="R24" i="81"/>
  <c r="AQ32" i="78"/>
  <c r="AQ61" i="78" s="1"/>
  <c r="AQ13" i="28" s="1"/>
  <c r="AQ13" i="89" s="1"/>
  <c r="J34" i="76"/>
  <c r="J70" i="76" s="1"/>
  <c r="J22" i="31" s="1"/>
  <c r="J22" i="87" s="1"/>
  <c r="F20" i="81"/>
  <c r="F42" i="78"/>
  <c r="F72" i="78" s="1"/>
  <c r="F24" i="28" s="1"/>
  <c r="F24" i="89" s="1"/>
  <c r="N21" i="76"/>
  <c r="F39" i="78"/>
  <c r="E30" i="78"/>
  <c r="E65" i="78" s="1"/>
  <c r="E17" i="28" s="1"/>
  <c r="E17" i="89" s="1"/>
  <c r="R10" i="76"/>
  <c r="G12" i="77"/>
  <c r="AQ43" i="75"/>
  <c r="AQ73" i="75" s="1"/>
  <c r="AQ25" i="30" s="1"/>
  <c r="AQ25" i="86" s="1"/>
  <c r="AQ41" i="77"/>
  <c r="M11" i="81"/>
  <c r="M54" i="81" s="1"/>
  <c r="M6" i="22" s="1"/>
  <c r="M6" i="93" s="1"/>
  <c r="I34" i="75"/>
  <c r="I70" i="75" s="1"/>
  <c r="I22" i="30" s="1"/>
  <c r="G2" i="77"/>
  <c r="G50" i="77" s="1"/>
  <c r="G2" i="25" s="1"/>
  <c r="G2" i="88" s="1"/>
  <c r="E36" i="78"/>
  <c r="D30" i="75"/>
  <c r="D65" i="75" s="1"/>
  <c r="D17" i="30" s="1"/>
  <c r="J36" i="79"/>
  <c r="N43" i="80"/>
  <c r="N73" i="80" s="1"/>
  <c r="N25" i="27" s="1"/>
  <c r="N25" i="92" s="1"/>
  <c r="J16" i="76"/>
  <c r="G40" i="80"/>
  <c r="G68" i="80" s="1"/>
  <c r="G20" i="27" s="1"/>
  <c r="G20" i="92" s="1"/>
  <c r="F5" i="75"/>
  <c r="F53" i="75" s="1"/>
  <c r="F5" i="30" s="1"/>
  <c r="F5" i="86" s="1"/>
  <c r="E15" i="76"/>
  <c r="E55" i="76" s="1"/>
  <c r="E7" i="31" s="1"/>
  <c r="E7" i="87" s="1"/>
  <c r="N41" i="75"/>
  <c r="N21" i="77"/>
  <c r="G43" i="80"/>
  <c r="G73" i="80" s="1"/>
  <c r="G25" i="27" s="1"/>
  <c r="G25" i="92" s="1"/>
  <c r="F4" i="78"/>
  <c r="F52" i="78" s="1"/>
  <c r="F4" i="28" s="1"/>
  <c r="F4" i="89" s="1"/>
  <c r="E30" i="81"/>
  <c r="E65" i="81" s="1"/>
  <c r="E17" i="22" s="1"/>
  <c r="E17" i="93" s="1"/>
  <c r="S16" i="80"/>
  <c r="E11" i="80"/>
  <c r="R43" i="79"/>
  <c r="R73" i="79" s="1"/>
  <c r="R25" i="32" s="1"/>
  <c r="R25" i="90" s="1"/>
  <c r="O7" i="79"/>
  <c r="AQ18" i="79"/>
  <c r="J10" i="78"/>
  <c r="O44" i="75"/>
  <c r="O74" i="75" s="1"/>
  <c r="O26" i="30" s="1"/>
  <c r="O26" i="86" s="1"/>
  <c r="AQ12" i="81"/>
  <c r="F20" i="79"/>
  <c r="J43" i="76"/>
  <c r="F42" i="80"/>
  <c r="F72" i="80" s="1"/>
  <c r="F24" i="27" s="1"/>
  <c r="F24" i="92" s="1"/>
  <c r="F10" i="76"/>
  <c r="AQ26" i="81"/>
  <c r="AQ60" i="81" s="1"/>
  <c r="AQ12" i="22" s="1"/>
  <c r="F6" i="81"/>
  <c r="M15" i="79"/>
  <c r="M55" i="79" s="1"/>
  <c r="M7" i="32" s="1"/>
  <c r="M7" i="90" s="1"/>
  <c r="I20" i="76"/>
  <c r="L5" i="80"/>
  <c r="J2" i="77"/>
  <c r="J50" i="77" s="1"/>
  <c r="J2" i="25" s="1"/>
  <c r="J2" i="88" s="1"/>
  <c r="G29" i="81"/>
  <c r="G64" i="81" s="1"/>
  <c r="G16" i="22" s="1"/>
  <c r="G16" i="93" s="1"/>
  <c r="M35" i="79"/>
  <c r="M67" i="79" s="1"/>
  <c r="M19" i="32" s="1"/>
  <c r="M19" i="90" s="1"/>
  <c r="M33" i="81"/>
  <c r="M69" i="81" s="1"/>
  <c r="M21" i="22" s="1"/>
  <c r="M21" i="93" s="1"/>
  <c r="L24" i="77"/>
  <c r="AQ32" i="79"/>
  <c r="AQ61" i="79" s="1"/>
  <c r="AQ13" i="32" s="1"/>
  <c r="AQ13" i="90" s="1"/>
  <c r="R12" i="78"/>
  <c r="I28" i="77"/>
  <c r="I63" i="77" s="1"/>
  <c r="I15" i="25" s="1"/>
  <c r="I15" i="88" s="1"/>
  <c r="N41" i="77"/>
  <c r="AQ13" i="80"/>
  <c r="I13" i="77"/>
  <c r="D27" i="80"/>
  <c r="D62" i="80" s="1"/>
  <c r="D14" i="27" s="1"/>
  <c r="D14" i="92" s="1"/>
  <c r="N20" i="75"/>
  <c r="M31" i="81"/>
  <c r="M71" i="81" s="1"/>
  <c r="M23" i="22" s="1"/>
  <c r="M23" i="93" s="1"/>
  <c r="N34" i="75"/>
  <c r="N70" i="75" s="1"/>
  <c r="N22" i="30" s="1"/>
  <c r="N22" i="86" s="1"/>
  <c r="AQ20" i="76"/>
  <c r="D12" i="79"/>
  <c r="I24" i="75"/>
  <c r="G43" i="76"/>
  <c r="G73" i="76" s="1"/>
  <c r="G25" i="31" s="1"/>
  <c r="G25" i="87" s="1"/>
  <c r="I11" i="75"/>
  <c r="J10" i="79"/>
  <c r="G4" i="78"/>
  <c r="G52" i="78" s="1"/>
  <c r="G4" i="28" s="1"/>
  <c r="G4" i="89" s="1"/>
  <c r="R32" i="79"/>
  <c r="R61" i="79" s="1"/>
  <c r="R13" i="32" s="1"/>
  <c r="R13" i="90" s="1"/>
  <c r="E19" i="78"/>
  <c r="E57" i="78" s="1"/>
  <c r="E9" i="28" s="1"/>
  <c r="E9" i="89" s="1"/>
  <c r="F16" i="75"/>
  <c r="J38" i="79"/>
  <c r="R26" i="81"/>
  <c r="R60" i="81" s="1"/>
  <c r="R12" i="22" s="1"/>
  <c r="R12" i="93" s="1"/>
  <c r="D19" i="76"/>
  <c r="D57" i="76" s="1"/>
  <c r="D9" i="31" s="1"/>
  <c r="D9" i="87" s="1"/>
  <c r="AQ17" i="76"/>
  <c r="AQ40" i="79"/>
  <c r="L10" i="80"/>
  <c r="AQ22" i="77"/>
  <c r="AQ58" i="77" s="1"/>
  <c r="AQ10" i="25" s="1"/>
  <c r="AQ10" i="88" s="1"/>
  <c r="N24" i="77"/>
  <c r="R41" i="78"/>
  <c r="R8" i="79"/>
  <c r="D18" i="79"/>
  <c r="D56" i="79" s="1"/>
  <c r="D8" i="32" s="1"/>
  <c r="D8" i="90" s="1"/>
  <c r="M19" i="76"/>
  <c r="M57" i="76" s="1"/>
  <c r="M9" i="31" s="1"/>
  <c r="M9" i="87" s="1"/>
  <c r="E35" i="77"/>
  <c r="E67" i="77" s="1"/>
  <c r="E19" i="25" s="1"/>
  <c r="E19" i="88" s="1"/>
  <c r="S44" i="79"/>
  <c r="S74" i="79" s="1"/>
  <c r="S26" i="32" s="1"/>
  <c r="S26" i="90" s="1"/>
  <c r="G4" i="80"/>
  <c r="G52" i="80" s="1"/>
  <c r="G4" i="27" s="1"/>
  <c r="G4" i="92" s="1"/>
  <c r="G11" i="79"/>
  <c r="E35" i="78"/>
  <c r="E67" i="78" s="1"/>
  <c r="E19" i="28" s="1"/>
  <c r="E19" i="89" s="1"/>
  <c r="R34" i="80"/>
  <c r="R70" i="80" s="1"/>
  <c r="R22" i="27" s="1"/>
  <c r="R22" i="92" s="1"/>
  <c r="I28" i="81"/>
  <c r="I63" i="81" s="1"/>
  <c r="I15" i="22" s="1"/>
  <c r="I15" i="93" s="1"/>
  <c r="N41" i="80"/>
  <c r="G43" i="78"/>
  <c r="G73" i="78" s="1"/>
  <c r="G25" i="28" s="1"/>
  <c r="G25" i="89" s="1"/>
  <c r="N38" i="76"/>
  <c r="I22" i="79"/>
  <c r="I58" i="79" s="1"/>
  <c r="I10" i="32" s="1"/>
  <c r="I10" i="90" s="1"/>
  <c r="M28" i="77"/>
  <c r="M63" i="77" s="1"/>
  <c r="M15" i="25" s="1"/>
  <c r="M15" i="88" s="1"/>
  <c r="D29" i="77"/>
  <c r="D64" i="77" s="1"/>
  <c r="D16" i="25" s="1"/>
  <c r="D16" i="88" s="1"/>
  <c r="D13" i="81"/>
  <c r="D31" i="79"/>
  <c r="D71" i="79" s="1"/>
  <c r="D23" i="32" s="1"/>
  <c r="D23" i="90" s="1"/>
  <c r="L12" i="78"/>
  <c r="P24" i="78"/>
  <c r="M30" i="78"/>
  <c r="M65" i="78" s="1"/>
  <c r="M17" i="28" s="1"/>
  <c r="M17" i="89" s="1"/>
  <c r="L41" i="75"/>
  <c r="I41" i="77"/>
  <c r="D14" i="76"/>
  <c r="D55" i="76" s="1"/>
  <c r="D7" i="31" s="1"/>
  <c r="D7" i="87" s="1"/>
  <c r="N4" i="78"/>
  <c r="N52" i="78" s="1"/>
  <c r="N4" i="28" s="1"/>
  <c r="N4" i="89" s="1"/>
  <c r="S44" i="75"/>
  <c r="S74" i="75" s="1"/>
  <c r="S26" i="30" s="1"/>
  <c r="S26" i="86" s="1"/>
  <c r="G11" i="75"/>
  <c r="I25" i="79"/>
  <c r="E15" i="75"/>
  <c r="E55" i="75" s="1"/>
  <c r="E7" i="30" s="1"/>
  <c r="E7" i="86" s="1"/>
  <c r="E37" i="75"/>
  <c r="E66" i="75" s="1"/>
  <c r="E18" i="30" s="1"/>
  <c r="E18" i="86" s="1"/>
  <c r="N21" i="75"/>
  <c r="R13" i="80"/>
  <c r="AQ15" i="59"/>
  <c r="AQ15" i="81" s="1"/>
  <c r="E27" i="81"/>
  <c r="E62" i="81" s="1"/>
  <c r="E14" i="22" s="1"/>
  <c r="E14" i="93" s="1"/>
  <c r="E27" i="79"/>
  <c r="E62" i="79" s="1"/>
  <c r="E14" i="32" s="1"/>
  <c r="E14" i="90" s="1"/>
  <c r="G27" i="78"/>
  <c r="G62" i="78" s="1"/>
  <c r="G14" i="28" s="1"/>
  <c r="G14" i="89" s="1"/>
  <c r="I10" i="76"/>
  <c r="G36" i="79"/>
  <c r="Q8" i="76"/>
  <c r="R24" i="80"/>
  <c r="F34" i="76"/>
  <c r="F70" i="76" s="1"/>
  <c r="F22" i="31" s="1"/>
  <c r="F22" i="87" s="1"/>
  <c r="N7" i="80"/>
  <c r="G7" i="78"/>
  <c r="F16" i="81"/>
  <c r="J24" i="80"/>
  <c r="AQ13" i="77"/>
  <c r="G43" i="81"/>
  <c r="G73" i="81" s="1"/>
  <c r="G25" i="22" s="1"/>
  <c r="G25" i="93" s="1"/>
  <c r="F4" i="77"/>
  <c r="F52" i="77" s="1"/>
  <c r="F4" i="25" s="1"/>
  <c r="F4" i="88" s="1"/>
  <c r="R10" i="75"/>
  <c r="G12" i="76"/>
  <c r="AQ43" i="80"/>
  <c r="AQ73" i="80" s="1"/>
  <c r="AQ25" i="27" s="1"/>
  <c r="AQ25" i="92" s="1"/>
  <c r="M11" i="78"/>
  <c r="M54" i="78" s="1"/>
  <c r="M6" i="28" s="1"/>
  <c r="M6" i="89" s="1"/>
  <c r="G2" i="76"/>
  <c r="G50" i="76" s="1"/>
  <c r="G2" i="31" s="1"/>
  <c r="G2" i="87" s="1"/>
  <c r="R26" i="79"/>
  <c r="R60" i="79" s="1"/>
  <c r="R12" i="32" s="1"/>
  <c r="R12" i="90" s="1"/>
  <c r="J36" i="80"/>
  <c r="G17" i="76"/>
  <c r="F32" i="79"/>
  <c r="F61" i="79" s="1"/>
  <c r="F13" i="32" s="1"/>
  <c r="G7" i="81"/>
  <c r="J34" i="77"/>
  <c r="J70" i="77" s="1"/>
  <c r="J22" i="25" s="1"/>
  <c r="J22" i="88" s="1"/>
  <c r="J42" i="76"/>
  <c r="J72" i="76" s="1"/>
  <c r="J24" i="31" s="1"/>
  <c r="J24" i="87" s="1"/>
  <c r="AQ13" i="78"/>
  <c r="N38" i="81"/>
  <c r="N68" i="81" s="1"/>
  <c r="N20" i="22" s="1"/>
  <c r="N20" i="93" s="1"/>
  <c r="S16" i="81"/>
  <c r="E11" i="81"/>
  <c r="R43" i="81"/>
  <c r="R73" i="81" s="1"/>
  <c r="R25" i="22" s="1"/>
  <c r="R25" i="93" s="1"/>
  <c r="R38" i="78"/>
  <c r="R68" i="78" s="1"/>
  <c r="R20" i="28" s="1"/>
  <c r="R20" i="89" s="1"/>
  <c r="G30" i="81"/>
  <c r="G65" i="81" s="1"/>
  <c r="G17" i="22" s="1"/>
  <c r="G17" i="93" s="1"/>
  <c r="O7" i="80"/>
  <c r="AQ18" i="80"/>
  <c r="G4" i="76"/>
  <c r="G52" i="76" s="1"/>
  <c r="G4" i="31" s="1"/>
  <c r="G4" i="87" s="1"/>
  <c r="G11" i="77"/>
  <c r="R25" i="75"/>
  <c r="R34" i="77"/>
  <c r="R70" i="77" s="1"/>
  <c r="R22" i="25" s="1"/>
  <c r="R22" i="88" s="1"/>
  <c r="F16" i="79"/>
  <c r="N5" i="75"/>
  <c r="O8" i="77"/>
  <c r="F39" i="79"/>
  <c r="I13" i="76"/>
  <c r="AQ26" i="79"/>
  <c r="AQ60" i="79" s="1"/>
  <c r="AQ12" i="32" s="1"/>
  <c r="AQ12" i="90" s="1"/>
  <c r="F6" i="78"/>
  <c r="M15" i="81"/>
  <c r="M55" i="81" s="1"/>
  <c r="M7" i="22" s="1"/>
  <c r="M7" i="93" s="1"/>
  <c r="I20" i="75"/>
  <c r="L5" i="81"/>
  <c r="J2" i="81"/>
  <c r="J50" i="81" s="1"/>
  <c r="J2" i="22" s="1"/>
  <c r="J2" i="93" s="1"/>
  <c r="G29" i="78"/>
  <c r="G64" i="78" s="1"/>
  <c r="G16" i="28" s="1"/>
  <c r="G16" i="89" s="1"/>
  <c r="M35" i="80"/>
  <c r="M67" i="80" s="1"/>
  <c r="M19" i="27" s="1"/>
  <c r="M33" i="79"/>
  <c r="M69" i="79" s="1"/>
  <c r="M21" i="32" s="1"/>
  <c r="M21" i="90" s="1"/>
  <c r="L24" i="76"/>
  <c r="F34" i="81"/>
  <c r="F70" i="81" s="1"/>
  <c r="F22" i="22" s="1"/>
  <c r="F22" i="93" s="1"/>
  <c r="N7" i="75"/>
  <c r="I15" i="81"/>
  <c r="F5" i="78"/>
  <c r="E15" i="78"/>
  <c r="E55" i="78" s="1"/>
  <c r="E7" i="28" s="1"/>
  <c r="E7" i="89" s="1"/>
  <c r="D28" i="76"/>
  <c r="D63" i="76" s="1"/>
  <c r="D15" i="31" s="1"/>
  <c r="D15" i="87" s="1"/>
  <c r="N20" i="76"/>
  <c r="M31" i="78"/>
  <c r="M71" i="78" s="1"/>
  <c r="M23" i="28" s="1"/>
  <c r="M23" i="89" s="1"/>
  <c r="N34" i="79"/>
  <c r="N70" i="79" s="1"/>
  <c r="N22" i="32" s="1"/>
  <c r="AQ20" i="75"/>
  <c r="D12" i="80"/>
  <c r="I24" i="79"/>
  <c r="AQ12" i="75"/>
  <c r="F20" i="75"/>
  <c r="J43" i="78"/>
  <c r="R13" i="76"/>
  <c r="F43" i="76"/>
  <c r="G43" i="75"/>
  <c r="G73" i="75" s="1"/>
  <c r="G25" i="30" s="1"/>
  <c r="G25" i="86" s="1"/>
  <c r="D19" i="75"/>
  <c r="D57" i="75" s="1"/>
  <c r="D9" i="30" s="1"/>
  <c r="AQ17" i="80"/>
  <c r="AQ40" i="77"/>
  <c r="L10" i="81"/>
  <c r="AQ22" i="76"/>
  <c r="AQ58" i="76" s="1"/>
  <c r="AQ10" i="31" s="1"/>
  <c r="AQ10" i="87" s="1"/>
  <c r="N24" i="76"/>
  <c r="R41" i="77"/>
  <c r="R8" i="80"/>
  <c r="D18" i="80"/>
  <c r="D56" i="80" s="1"/>
  <c r="D8" i="27" s="1"/>
  <c r="D8" i="92" s="1"/>
  <c r="I32" i="76"/>
  <c r="I61" i="76" s="1"/>
  <c r="I13" i="31" s="1"/>
  <c r="I13" i="87" s="1"/>
  <c r="J16" i="79"/>
  <c r="R32" i="75"/>
  <c r="R61" i="75" s="1"/>
  <c r="R13" i="30" s="1"/>
  <c r="R13" i="86" s="1"/>
  <c r="E19" i="80"/>
  <c r="E57" i="80" s="1"/>
  <c r="E9" i="27" s="1"/>
  <c r="E9" i="92" s="1"/>
  <c r="F5" i="80"/>
  <c r="E15" i="79"/>
  <c r="E55" i="79" s="1"/>
  <c r="E7" i="32" s="1"/>
  <c r="E7" i="90" s="1"/>
  <c r="J5" i="75"/>
  <c r="N4" i="77"/>
  <c r="N52" i="77" s="1"/>
  <c r="N4" i="25" s="1"/>
  <c r="N4" i="88" s="1"/>
  <c r="I22" i="80"/>
  <c r="I58" i="80" s="1"/>
  <c r="I10" i="27" s="1"/>
  <c r="I10" i="92" s="1"/>
  <c r="M28" i="78"/>
  <c r="M63" i="78" s="1"/>
  <c r="M15" i="28" s="1"/>
  <c r="D29" i="75"/>
  <c r="D64" i="75" s="1"/>
  <c r="D16" i="30" s="1"/>
  <c r="D13" i="78"/>
  <c r="D31" i="80"/>
  <c r="D71" i="80" s="1"/>
  <c r="D23" i="27" s="1"/>
  <c r="D23" i="92" s="1"/>
  <c r="L12" i="77"/>
  <c r="P24" i="77"/>
  <c r="M30" i="76"/>
  <c r="M65" i="76" s="1"/>
  <c r="M17" i="31" s="1"/>
  <c r="D14" i="75"/>
  <c r="D55" i="75" s="1"/>
  <c r="D7" i="30" s="1"/>
  <c r="D7" i="86" s="1"/>
  <c r="G17" i="75"/>
  <c r="J16" i="75"/>
  <c r="R25" i="80"/>
  <c r="F5" i="79"/>
  <c r="R37" i="75"/>
  <c r="AQ13" i="76"/>
  <c r="N43" i="78"/>
  <c r="N73" i="78" s="1"/>
  <c r="N25" i="28" s="1"/>
  <c r="N25" i="89" s="1"/>
  <c r="I15" i="75"/>
  <c r="I11" i="78"/>
  <c r="P4" i="74"/>
  <c r="P52" i="74" s="1"/>
  <c r="P4" i="26" s="1"/>
  <c r="P4" i="91" s="1"/>
  <c r="N36" i="59"/>
  <c r="N36" i="80" s="1"/>
  <c r="L4" i="74"/>
  <c r="L4" i="59" s="1"/>
  <c r="D20" i="83"/>
  <c r="J29" i="74"/>
  <c r="J29" i="59" s="1"/>
  <c r="J64" i="59" s="1"/>
  <c r="J16" i="23" s="1"/>
  <c r="E59" i="59"/>
  <c r="E11" i="23" s="1"/>
  <c r="E11" i="84" s="1"/>
  <c r="E25" i="77"/>
  <c r="E59" i="77" s="1"/>
  <c r="E11" i="25" s="1"/>
  <c r="E11" i="88" s="1"/>
  <c r="J70" i="59"/>
  <c r="J22" i="23" s="1"/>
  <c r="J22" i="84" s="1"/>
  <c r="J34" i="80"/>
  <c r="J70" i="80" s="1"/>
  <c r="J22" i="27" s="1"/>
  <c r="J22" i="92" s="1"/>
  <c r="E63" i="59"/>
  <c r="E15" i="23" s="1"/>
  <c r="E15" i="84" s="1"/>
  <c r="E28" i="81"/>
  <c r="E63" i="81" s="1"/>
  <c r="E15" i="22" s="1"/>
  <c r="E15" i="93" s="1"/>
  <c r="I67" i="59"/>
  <c r="I19" i="23" s="1"/>
  <c r="I19" i="84" s="1"/>
  <c r="I35" i="78"/>
  <c r="I67" i="78" s="1"/>
  <c r="I19" i="28" s="1"/>
  <c r="I19" i="89" s="1"/>
  <c r="G72" i="59"/>
  <c r="G24" i="23" s="1"/>
  <c r="G24" i="84" s="1"/>
  <c r="G42" i="76"/>
  <c r="G72" i="76" s="1"/>
  <c r="G24" i="31" s="1"/>
  <c r="G24" i="87" s="1"/>
  <c r="G27" i="76"/>
  <c r="G62" i="76" s="1"/>
  <c r="G14" i="31" s="1"/>
  <c r="G14" i="87" s="1"/>
  <c r="I10" i="75"/>
  <c r="O38" i="79"/>
  <c r="G36" i="80"/>
  <c r="Q8" i="75"/>
  <c r="N29" i="79"/>
  <c r="N64" i="79" s="1"/>
  <c r="N16" i="32" s="1"/>
  <c r="N16" i="90" s="1"/>
  <c r="R24" i="78"/>
  <c r="J10" i="76"/>
  <c r="J8" i="77"/>
  <c r="J40" i="78"/>
  <c r="R25" i="79"/>
  <c r="R13" i="81"/>
  <c r="E25" i="79"/>
  <c r="E59" i="79" s="1"/>
  <c r="E11" i="32" s="1"/>
  <c r="E11" i="90" s="1"/>
  <c r="N38" i="78"/>
  <c r="R10" i="79"/>
  <c r="G12" i="75"/>
  <c r="D30" i="80"/>
  <c r="D65" i="80" s="1"/>
  <c r="D17" i="27" s="1"/>
  <c r="D17" i="92" s="1"/>
  <c r="J36" i="78"/>
  <c r="F34" i="77"/>
  <c r="F70" i="77" s="1"/>
  <c r="F22" i="25" s="1"/>
  <c r="F22" i="88" s="1"/>
  <c r="J12" i="75"/>
  <c r="R37" i="77"/>
  <c r="J39" i="78"/>
  <c r="J5" i="78"/>
  <c r="E27" i="77"/>
  <c r="E62" i="77" s="1"/>
  <c r="E14" i="25" s="1"/>
  <c r="E14" i="88" s="1"/>
  <c r="S16" i="78"/>
  <c r="E11" i="78"/>
  <c r="R43" i="78"/>
  <c r="R73" i="78" s="1"/>
  <c r="R25" i="28" s="1"/>
  <c r="R25" i="89" s="1"/>
  <c r="R38" i="81"/>
  <c r="R68" i="81" s="1"/>
  <c r="R20" i="22" s="1"/>
  <c r="R20" i="93" s="1"/>
  <c r="G30" i="80"/>
  <c r="G65" i="80" s="1"/>
  <c r="G17" i="27" s="1"/>
  <c r="G17" i="92" s="1"/>
  <c r="O7" i="81"/>
  <c r="AQ18" i="81"/>
  <c r="AQ56" i="81" s="1"/>
  <c r="AQ8" i="22" s="1"/>
  <c r="AQ8" i="93" s="1"/>
  <c r="N43" i="79"/>
  <c r="N73" i="79" s="1"/>
  <c r="N25" i="32" s="1"/>
  <c r="N25" i="90" s="1"/>
  <c r="E37" i="78"/>
  <c r="J40" i="80"/>
  <c r="J68" i="80" s="1"/>
  <c r="J20" i="27" s="1"/>
  <c r="J20" i="92" s="1"/>
  <c r="N26" i="75"/>
  <c r="N60" i="75" s="1"/>
  <c r="N12" i="30" s="1"/>
  <c r="N12" i="86" s="1"/>
  <c r="N41" i="76"/>
  <c r="N21" i="78"/>
  <c r="G43" i="79"/>
  <c r="G73" i="79" s="1"/>
  <c r="G25" i="32" s="1"/>
  <c r="AQ26" i="80"/>
  <c r="AQ60" i="80" s="1"/>
  <c r="AQ12" i="27" s="1"/>
  <c r="AQ12" i="92" s="1"/>
  <c r="F6" i="77"/>
  <c r="M15" i="78"/>
  <c r="M55" i="78" s="1"/>
  <c r="M7" i="28" s="1"/>
  <c r="M7" i="89" s="1"/>
  <c r="L5" i="78"/>
  <c r="J2" i="76"/>
  <c r="J50" i="76" s="1"/>
  <c r="J2" i="31" s="1"/>
  <c r="J2" i="87" s="1"/>
  <c r="G29" i="76"/>
  <c r="G64" i="76" s="1"/>
  <c r="G16" i="31" s="1"/>
  <c r="G16" i="87" s="1"/>
  <c r="M35" i="81"/>
  <c r="M67" i="81" s="1"/>
  <c r="M19" i="22" s="1"/>
  <c r="M19" i="93" s="1"/>
  <c r="L24" i="75"/>
  <c r="S44" i="78"/>
  <c r="S74" i="78" s="1"/>
  <c r="S26" i="28" s="1"/>
  <c r="S26" i="89" s="1"/>
  <c r="J42" i="78"/>
  <c r="J72" i="78" s="1"/>
  <c r="J24" i="28" s="1"/>
  <c r="J24" i="89" s="1"/>
  <c r="F43" i="75"/>
  <c r="E36" i="76"/>
  <c r="J17" i="81"/>
  <c r="D28" i="75"/>
  <c r="D63" i="75" s="1"/>
  <c r="D15" i="30" s="1"/>
  <c r="D15" i="86" s="1"/>
  <c r="N20" i="79"/>
  <c r="R34" i="79"/>
  <c r="R70" i="79" s="1"/>
  <c r="R22" i="32" s="1"/>
  <c r="R22" i="90" s="1"/>
  <c r="N43" i="75"/>
  <c r="N73" i="75" s="1"/>
  <c r="N25" i="30" s="1"/>
  <c r="N25" i="86" s="1"/>
  <c r="J16" i="81"/>
  <c r="J34" i="79"/>
  <c r="J70" i="79" s="1"/>
  <c r="J22" i="32" s="1"/>
  <c r="J22" i="90" s="1"/>
  <c r="R34" i="81"/>
  <c r="R70" i="81" s="1"/>
  <c r="R22" i="22" s="1"/>
  <c r="R22" i="93" s="1"/>
  <c r="N26" i="77"/>
  <c r="N60" i="77" s="1"/>
  <c r="N12" i="25" s="1"/>
  <c r="N12" i="88" s="1"/>
  <c r="F10" i="77"/>
  <c r="F4" i="79"/>
  <c r="F52" i="79" s="1"/>
  <c r="F4" i="32" s="1"/>
  <c r="F4" i="90" s="1"/>
  <c r="D19" i="77"/>
  <c r="D57" i="77" s="1"/>
  <c r="D9" i="25" s="1"/>
  <c r="D9" i="88" s="1"/>
  <c r="AQ17" i="79"/>
  <c r="L10" i="78"/>
  <c r="AQ22" i="75"/>
  <c r="AQ58" i="75" s="1"/>
  <c r="AQ10" i="30" s="1"/>
  <c r="AQ10" i="86" s="1"/>
  <c r="D18" i="81"/>
  <c r="D56" i="81" s="1"/>
  <c r="D8" i="22" s="1"/>
  <c r="D8" i="93" s="1"/>
  <c r="O8" i="81"/>
  <c r="I11" i="77"/>
  <c r="N43" i="77"/>
  <c r="N73" i="77" s="1"/>
  <c r="N25" i="25" s="1"/>
  <c r="N25" i="88" s="1"/>
  <c r="G7" i="76"/>
  <c r="F20" i="77"/>
  <c r="F41" i="79"/>
  <c r="J42" i="80"/>
  <c r="J72" i="80" s="1"/>
  <c r="J24" i="27" s="1"/>
  <c r="J24" i="92" s="1"/>
  <c r="J39" i="75"/>
  <c r="G21" i="77"/>
  <c r="J38" i="75"/>
  <c r="J68" i="75" s="1"/>
  <c r="J20" i="30" s="1"/>
  <c r="J20" i="86" s="1"/>
  <c r="G34" i="78"/>
  <c r="G70" i="78" s="1"/>
  <c r="G22" i="28" s="1"/>
  <c r="G22" i="89" s="1"/>
  <c r="M28" i="76"/>
  <c r="M63" i="76" s="1"/>
  <c r="M15" i="31" s="1"/>
  <c r="M15" i="87" s="1"/>
  <c r="D29" i="79"/>
  <c r="D64" i="79" s="1"/>
  <c r="D16" i="32" s="1"/>
  <c r="D16" i="90" s="1"/>
  <c r="L12" i="76"/>
  <c r="P24" i="76"/>
  <c r="L41" i="80"/>
  <c r="I28" i="79"/>
  <c r="I63" i="79" s="1"/>
  <c r="I15" i="32" s="1"/>
  <c r="I15" i="90" s="1"/>
  <c r="J12" i="79"/>
  <c r="J9" i="76"/>
  <c r="N7" i="81"/>
  <c r="G4" i="79"/>
  <c r="G52" i="79" s="1"/>
  <c r="G4" i="32" s="1"/>
  <c r="G4" i="90" s="1"/>
  <c r="R12" i="75"/>
  <c r="G34" i="81"/>
  <c r="G70" i="81" s="1"/>
  <c r="G22" i="22" s="1"/>
  <c r="G22" i="93" s="1"/>
  <c r="O44" i="80"/>
  <c r="O74" i="80" s="1"/>
  <c r="O26" i="27" s="1"/>
  <c r="O26" i="92" s="1"/>
  <c r="N41" i="79"/>
  <c r="K27" i="74"/>
  <c r="K62" i="74" s="1"/>
  <c r="K14" i="26" s="1"/>
  <c r="K14" i="91" s="1"/>
  <c r="O38" i="81"/>
  <c r="G36" i="81"/>
  <c r="N29" i="80"/>
  <c r="N64" i="80" s="1"/>
  <c r="N16" i="27" s="1"/>
  <c r="N16" i="92" s="1"/>
  <c r="I32" i="78"/>
  <c r="I61" i="78" s="1"/>
  <c r="I13" i="28" s="1"/>
  <c r="I13" i="89" s="1"/>
  <c r="G40" i="79"/>
  <c r="G68" i="79" s="1"/>
  <c r="G20" i="32" s="1"/>
  <c r="G20" i="90" s="1"/>
  <c r="N26" i="79"/>
  <c r="N60" i="79" s="1"/>
  <c r="N12" i="32" s="1"/>
  <c r="N12" i="90" s="1"/>
  <c r="N5" i="79"/>
  <c r="N4" i="81"/>
  <c r="N52" i="81" s="1"/>
  <c r="N4" i="22" s="1"/>
  <c r="N4" i="93" s="1"/>
  <c r="E27" i="76"/>
  <c r="E62" i="76" s="1"/>
  <c r="E14" i="31" s="1"/>
  <c r="E14" i="87" s="1"/>
  <c r="AQ43" i="81"/>
  <c r="AQ73" i="81" s="1"/>
  <c r="AQ25" i="22" s="1"/>
  <c r="AQ25" i="93" s="1"/>
  <c r="J36" i="77"/>
  <c r="AQ32" i="81"/>
  <c r="AQ61" i="81" s="1"/>
  <c r="AQ13" i="22" s="1"/>
  <c r="AQ13" i="93" s="1"/>
  <c r="R12" i="76"/>
  <c r="J8" i="78"/>
  <c r="E35" i="79"/>
  <c r="E67" i="79" s="1"/>
  <c r="E19" i="32" s="1"/>
  <c r="E19" i="90" s="1"/>
  <c r="J9" i="78"/>
  <c r="G21" i="81"/>
  <c r="J38" i="78"/>
  <c r="N4" i="80"/>
  <c r="N52" i="80" s="1"/>
  <c r="N4" i="27" s="1"/>
  <c r="N4" i="92" s="1"/>
  <c r="G34" i="79"/>
  <c r="G70" i="79" s="1"/>
  <c r="G22" i="32" s="1"/>
  <c r="G22" i="90" s="1"/>
  <c r="R43" i="77"/>
  <c r="R73" i="77" s="1"/>
  <c r="R25" i="25" s="1"/>
  <c r="R25" i="88" s="1"/>
  <c r="O7" i="78"/>
  <c r="AQ18" i="78"/>
  <c r="J16" i="77"/>
  <c r="J12" i="76"/>
  <c r="I28" i="76"/>
  <c r="I63" i="76" s="1"/>
  <c r="I15" i="31" s="1"/>
  <c r="I15" i="87" s="1"/>
  <c r="J17" i="78"/>
  <c r="AQ26" i="78"/>
  <c r="AQ60" i="78" s="1"/>
  <c r="AQ12" i="28" s="1"/>
  <c r="AQ12" i="89" s="1"/>
  <c r="M15" i="77"/>
  <c r="M55" i="77" s="1"/>
  <c r="M7" i="25" s="1"/>
  <c r="M7" i="88" s="1"/>
  <c r="L5" i="77"/>
  <c r="G29" i="77"/>
  <c r="G64" i="77" s="1"/>
  <c r="G16" i="25" s="1"/>
  <c r="G16" i="88" s="1"/>
  <c r="I32" i="79"/>
  <c r="I61" i="79" s="1"/>
  <c r="I13" i="32" s="1"/>
  <c r="I13" i="90" s="1"/>
  <c r="J10" i="81"/>
  <c r="E29" i="75"/>
  <c r="E64" i="75" s="1"/>
  <c r="E16" i="30" s="1"/>
  <c r="E16" i="86" s="1"/>
  <c r="J8" i="80"/>
  <c r="E35" i="75"/>
  <c r="E67" i="75" s="1"/>
  <c r="E19" i="30" s="1"/>
  <c r="E19" i="86" s="1"/>
  <c r="R37" i="81"/>
  <c r="F39" i="80"/>
  <c r="R26" i="78"/>
  <c r="R60" i="78" s="1"/>
  <c r="R12" i="28" s="1"/>
  <c r="R12" i="89" s="1"/>
  <c r="D28" i="79"/>
  <c r="D63" i="79" s="1"/>
  <c r="D15" i="32" s="1"/>
  <c r="D15" i="90" s="1"/>
  <c r="F32" i="76"/>
  <c r="F61" i="76" s="1"/>
  <c r="F13" i="31" s="1"/>
  <c r="F13" i="87" s="1"/>
  <c r="G40" i="76"/>
  <c r="G68" i="76" s="1"/>
  <c r="G20" i="31" s="1"/>
  <c r="G20" i="87" s="1"/>
  <c r="R25" i="77"/>
  <c r="F41" i="81"/>
  <c r="I28" i="78"/>
  <c r="I63" i="78" s="1"/>
  <c r="I15" i="28" s="1"/>
  <c r="I15" i="89" s="1"/>
  <c r="E25" i="76"/>
  <c r="E59" i="76" s="1"/>
  <c r="E11" i="31" s="1"/>
  <c r="E28" i="78"/>
  <c r="E63" i="78" s="1"/>
  <c r="E15" i="28" s="1"/>
  <c r="E15" i="89" s="1"/>
  <c r="D19" i="79"/>
  <c r="D57" i="79" s="1"/>
  <c r="D9" i="32" s="1"/>
  <c r="D9" i="90" s="1"/>
  <c r="D18" i="78"/>
  <c r="D56" i="78" s="1"/>
  <c r="D8" i="28" s="1"/>
  <c r="D8" i="89" s="1"/>
  <c r="F32" i="78"/>
  <c r="F61" i="78" s="1"/>
  <c r="F13" i="28" s="1"/>
  <c r="F13" i="89" s="1"/>
  <c r="J8" i="75"/>
  <c r="C6" i="86"/>
  <c r="C6" i="83"/>
  <c r="F43" i="78"/>
  <c r="I13" i="80"/>
  <c r="I22" i="78"/>
  <c r="I58" i="78" s="1"/>
  <c r="I10" i="28" s="1"/>
  <c r="I10" i="89" s="1"/>
  <c r="M28" i="75"/>
  <c r="M63" i="75" s="1"/>
  <c r="M15" i="30" s="1"/>
  <c r="M15" i="86" s="1"/>
  <c r="D29" i="80"/>
  <c r="D64" i="80" s="1"/>
  <c r="D16" i="27" s="1"/>
  <c r="D16" i="92" s="1"/>
  <c r="L12" i="75"/>
  <c r="P24" i="75"/>
  <c r="D14" i="80"/>
  <c r="D55" i="80" s="1"/>
  <c r="D7" i="27" s="1"/>
  <c r="D7" i="92" s="1"/>
  <c r="F32" i="80"/>
  <c r="F61" i="80" s="1"/>
  <c r="F13" i="27" s="1"/>
  <c r="F13" i="92" s="1"/>
  <c r="G43" i="77"/>
  <c r="G73" i="77" s="1"/>
  <c r="G25" i="25" s="1"/>
  <c r="G25" i="88" s="1"/>
  <c r="E19" i="79"/>
  <c r="E57" i="79" s="1"/>
  <c r="E9" i="32" s="1"/>
  <c r="E9" i="90" s="1"/>
  <c r="I32" i="77"/>
  <c r="I61" i="77" s="1"/>
  <c r="I13" i="25" s="1"/>
  <c r="I13" i="88" s="1"/>
  <c r="F43" i="81"/>
  <c r="F20" i="78"/>
  <c r="I6" i="59"/>
  <c r="I6" i="75" s="1"/>
  <c r="I53" i="75" s="1"/>
  <c r="I5" i="30" s="1"/>
  <c r="I5" i="86" s="1"/>
  <c r="I53" i="74"/>
  <c r="I5" i="26" s="1"/>
  <c r="I5" i="91" s="1"/>
  <c r="K56" i="63"/>
  <c r="J6" i="74"/>
  <c r="R66" i="74"/>
  <c r="R18" i="26" s="1"/>
  <c r="R18" i="91" s="1"/>
  <c r="R36" i="59"/>
  <c r="R36" i="75" s="1"/>
  <c r="N37" i="59"/>
  <c r="N37" i="81" s="1"/>
  <c r="O40" i="59"/>
  <c r="O68" i="59" s="1"/>
  <c r="O20" i="23" s="1"/>
  <c r="T72" i="74"/>
  <c r="T24" i="26" s="1"/>
  <c r="T24" i="91" s="1"/>
  <c r="T42" i="59"/>
  <c r="T42" i="80" s="1"/>
  <c r="T72" i="80" s="1"/>
  <c r="T24" i="27" s="1"/>
  <c r="T24" i="92" s="1"/>
  <c r="F64" i="74"/>
  <c r="F16" i="26" s="1"/>
  <c r="F16" i="91" s="1"/>
  <c r="F29" i="59"/>
  <c r="F29" i="81" s="1"/>
  <c r="F64" i="81" s="1"/>
  <c r="F16" i="22" s="1"/>
  <c r="F16" i="93" s="1"/>
  <c r="F30" i="59"/>
  <c r="F30" i="78" s="1"/>
  <c r="F65" i="78" s="1"/>
  <c r="F17" i="28" s="1"/>
  <c r="F17" i="89" s="1"/>
  <c r="S52" i="74"/>
  <c r="S4" i="26" s="1"/>
  <c r="S4" i="91" s="1"/>
  <c r="S4" i="59"/>
  <c r="S52" i="59" s="1"/>
  <c r="S4" i="23" s="1"/>
  <c r="S4" i="84" s="1"/>
  <c r="N12" i="59"/>
  <c r="N12" i="76" s="1"/>
  <c r="G25" i="59"/>
  <c r="G25" i="75" s="1"/>
  <c r="F25" i="59"/>
  <c r="F25" i="76" s="1"/>
  <c r="N14" i="59"/>
  <c r="N11" i="59"/>
  <c r="N11" i="79" s="1"/>
  <c r="K70" i="74"/>
  <c r="K22" i="26" s="1"/>
  <c r="K22" i="91" s="1"/>
  <c r="K34" i="59"/>
  <c r="K34" i="79" s="1"/>
  <c r="K70" i="79" s="1"/>
  <c r="K22" i="32" s="1"/>
  <c r="K22" i="90" s="1"/>
  <c r="R14" i="59"/>
  <c r="R14" i="75" s="1"/>
  <c r="Q24" i="59"/>
  <c r="Q24" i="75" s="1"/>
  <c r="J62" i="74"/>
  <c r="J14" i="26" s="1"/>
  <c r="J14" i="91" s="1"/>
  <c r="J27" i="59"/>
  <c r="J27" i="81" s="1"/>
  <c r="J62" i="81" s="1"/>
  <c r="J14" i="22" s="1"/>
  <c r="J14" i="93" s="1"/>
  <c r="K7" i="59"/>
  <c r="K7" i="81" s="1"/>
  <c r="G15" i="59"/>
  <c r="G15" i="81" s="1"/>
  <c r="J61" i="74"/>
  <c r="J13" i="26" s="1"/>
  <c r="J13" i="91" s="1"/>
  <c r="J32" i="59"/>
  <c r="J32" i="80" s="1"/>
  <c r="J61" i="80" s="1"/>
  <c r="J13" i="27" s="1"/>
  <c r="J13" i="92" s="1"/>
  <c r="R64" i="74"/>
  <c r="R16" i="26" s="1"/>
  <c r="R16" i="91" s="1"/>
  <c r="R29" i="59"/>
  <c r="R29" i="77" s="1"/>
  <c r="R64" i="77" s="1"/>
  <c r="R16" i="25" s="1"/>
  <c r="R16" i="88" s="1"/>
  <c r="J65" i="74"/>
  <c r="J17" i="26" s="1"/>
  <c r="J17" i="91" s="1"/>
  <c r="J30" i="59"/>
  <c r="J30" i="77" s="1"/>
  <c r="J65" i="77" s="1"/>
  <c r="J17" i="25" s="1"/>
  <c r="J17" i="88" s="1"/>
  <c r="K42" i="59"/>
  <c r="K72" i="59" s="1"/>
  <c r="K24" i="23" s="1"/>
  <c r="R63" i="74"/>
  <c r="R15" i="26" s="1"/>
  <c r="R15" i="91" s="1"/>
  <c r="R28" i="59"/>
  <c r="R63" i="59" s="1"/>
  <c r="R15" i="23" s="1"/>
  <c r="R15" i="84" s="1"/>
  <c r="O60" i="74"/>
  <c r="O12" i="26" s="1"/>
  <c r="O12" i="91" s="1"/>
  <c r="O26" i="59"/>
  <c r="O26" i="75" s="1"/>
  <c r="O60" i="75" s="1"/>
  <c r="O12" i="30" s="1"/>
  <c r="O12" i="86" s="1"/>
  <c r="L40" i="59"/>
  <c r="L40" i="79" s="1"/>
  <c r="Q72" i="74"/>
  <c r="Q24" i="26" s="1"/>
  <c r="Q24" i="91" s="1"/>
  <c r="Q42" i="59"/>
  <c r="Q42" i="76" s="1"/>
  <c r="Q72" i="76" s="1"/>
  <c r="Q24" i="31" s="1"/>
  <c r="Q24" i="87" s="1"/>
  <c r="P20" i="59"/>
  <c r="P20" i="80" s="1"/>
  <c r="K38" i="59"/>
  <c r="K38" i="76" s="1"/>
  <c r="F57" i="74"/>
  <c r="F9" i="26" s="1"/>
  <c r="F9" i="91" s="1"/>
  <c r="F19" i="59"/>
  <c r="F19" i="81" s="1"/>
  <c r="N25" i="59"/>
  <c r="N25" i="75" s="1"/>
  <c r="F63" i="74"/>
  <c r="F15" i="26" s="1"/>
  <c r="F15" i="91" s="1"/>
  <c r="F28" i="59"/>
  <c r="F28" i="77" s="1"/>
  <c r="F63" i="77" s="1"/>
  <c r="F15" i="25" s="1"/>
  <c r="F15" i="88" s="1"/>
  <c r="E56" i="74"/>
  <c r="E8" i="26" s="1"/>
  <c r="E8" i="91" s="1"/>
  <c r="E18" i="59"/>
  <c r="E18" i="79" s="1"/>
  <c r="E56" i="79" s="1"/>
  <c r="E8" i="32" s="1"/>
  <c r="E8" i="90" s="1"/>
  <c r="S6" i="59"/>
  <c r="S6" i="78" s="1"/>
  <c r="J11" i="59"/>
  <c r="J11" i="80" s="1"/>
  <c r="K12" i="59"/>
  <c r="K12" i="81" s="1"/>
  <c r="O16" i="59"/>
  <c r="O16" i="79" s="1"/>
  <c r="K17" i="59"/>
  <c r="K17" i="77" s="1"/>
  <c r="T50" i="74"/>
  <c r="T2" i="26" s="1"/>
  <c r="T2" i="91" s="1"/>
  <c r="T2" i="59"/>
  <c r="T2" i="80" s="1"/>
  <c r="T50" i="80" s="1"/>
  <c r="T2" i="27" s="1"/>
  <c r="T2" i="92" s="1"/>
  <c r="S39" i="59"/>
  <c r="S39" i="77" s="1"/>
  <c r="S40" i="59"/>
  <c r="S40" i="75" s="1"/>
  <c r="K16" i="59"/>
  <c r="K16" i="75" s="1"/>
  <c r="N13" i="59"/>
  <c r="N13" i="77" s="1"/>
  <c r="P72" i="74"/>
  <c r="P24" i="26" s="1"/>
  <c r="P24" i="91" s="1"/>
  <c r="P42" i="59"/>
  <c r="P42" i="78" s="1"/>
  <c r="P72" i="78" s="1"/>
  <c r="P24" i="28" s="1"/>
  <c r="P24" i="89" s="1"/>
  <c r="F15" i="59"/>
  <c r="F15" i="76" s="1"/>
  <c r="K10" i="59"/>
  <c r="K10" i="78" s="1"/>
  <c r="S5" i="59"/>
  <c r="S5" i="79" s="1"/>
  <c r="K20" i="59"/>
  <c r="K20" i="75" s="1"/>
  <c r="F71" i="74"/>
  <c r="F23" i="26" s="1"/>
  <c r="F23" i="91" s="1"/>
  <c r="F31" i="59"/>
  <c r="F31" i="76" s="1"/>
  <c r="F71" i="76" s="1"/>
  <c r="F23" i="31" s="1"/>
  <c r="F23" i="87" s="1"/>
  <c r="O21" i="59"/>
  <c r="N61" i="74"/>
  <c r="N13" i="26" s="1"/>
  <c r="N13" i="91" s="1"/>
  <c r="N32" i="59"/>
  <c r="N32" i="78" s="1"/>
  <c r="N61" i="78" s="1"/>
  <c r="N13" i="28" s="1"/>
  <c r="N13" i="89" s="1"/>
  <c r="K19" i="59"/>
  <c r="K19" i="77" s="1"/>
  <c r="T40" i="59"/>
  <c r="T40" i="76" s="1"/>
  <c r="P74" i="74"/>
  <c r="P26" i="26" s="1"/>
  <c r="P26" i="91" s="1"/>
  <c r="P44" i="59"/>
  <c r="P74" i="59" s="1"/>
  <c r="P26" i="23" s="1"/>
  <c r="P26" i="84" s="1"/>
  <c r="N67" i="74"/>
  <c r="N19" i="26" s="1"/>
  <c r="N19" i="91" s="1"/>
  <c r="N35" i="59"/>
  <c r="N35" i="76" s="1"/>
  <c r="N67" i="76" s="1"/>
  <c r="N19" i="31" s="1"/>
  <c r="N19" i="87" s="1"/>
  <c r="J63" i="74"/>
  <c r="J15" i="26" s="1"/>
  <c r="J15" i="91" s="1"/>
  <c r="J28" i="59"/>
  <c r="J28" i="81" s="1"/>
  <c r="J63" i="81" s="1"/>
  <c r="J15" i="22" s="1"/>
  <c r="J15" i="93" s="1"/>
  <c r="K5" i="59"/>
  <c r="K5" i="77" s="1"/>
  <c r="O41" i="59"/>
  <c r="O41" i="78" s="1"/>
  <c r="Q20" i="59"/>
  <c r="Q20" i="81" s="1"/>
  <c r="I36" i="59"/>
  <c r="I36" i="76" s="1"/>
  <c r="E13" i="59"/>
  <c r="E54" i="59" s="1"/>
  <c r="E6" i="23" s="1"/>
  <c r="E6" i="84" s="1"/>
  <c r="K8" i="59"/>
  <c r="K8" i="79" s="1"/>
  <c r="O43" i="59"/>
  <c r="O43" i="75" s="1"/>
  <c r="T16" i="59"/>
  <c r="T16" i="76" s="1"/>
  <c r="L20" i="59"/>
  <c r="L20" i="75" s="1"/>
  <c r="F12" i="59"/>
  <c r="F12" i="75" s="1"/>
  <c r="K9" i="59"/>
  <c r="K9" i="79" s="1"/>
  <c r="O39" i="59"/>
  <c r="O39" i="78" s="1"/>
  <c r="T39" i="59"/>
  <c r="T39" i="75" s="1"/>
  <c r="O5" i="59"/>
  <c r="O5" i="79" s="1"/>
  <c r="N19" i="59"/>
  <c r="N57" i="59" s="1"/>
  <c r="N9" i="23" s="1"/>
  <c r="N9" i="84" s="1"/>
  <c r="G67" i="74"/>
  <c r="G19" i="26" s="1"/>
  <c r="G19" i="91" s="1"/>
  <c r="G35" i="59"/>
  <c r="G35" i="77" s="1"/>
  <c r="G67" i="77" s="1"/>
  <c r="G19" i="25" s="1"/>
  <c r="G19" i="88" s="1"/>
  <c r="K43" i="59"/>
  <c r="K43" i="80" s="1"/>
  <c r="J37" i="59"/>
  <c r="J37" i="80" s="1"/>
  <c r="AQ59" i="74"/>
  <c r="AQ11" i="26" s="1"/>
  <c r="AQ11" i="91" s="1"/>
  <c r="AQ25" i="59"/>
  <c r="AQ59" i="59" s="1"/>
  <c r="AQ11" i="23" s="1"/>
  <c r="F14" i="59"/>
  <c r="F14" i="76" s="1"/>
  <c r="N69" i="74"/>
  <c r="N21" i="26" s="1"/>
  <c r="N21" i="91" s="1"/>
  <c r="N33" i="59"/>
  <c r="N33" i="78" s="1"/>
  <c r="N69" i="78" s="1"/>
  <c r="N21" i="28" s="1"/>
  <c r="N21" i="89" s="1"/>
  <c r="J67" i="74"/>
  <c r="J19" i="26" s="1"/>
  <c r="J19" i="91" s="1"/>
  <c r="J35" i="59"/>
  <c r="J67" i="59" s="1"/>
  <c r="J19" i="23" s="1"/>
  <c r="K24" i="59"/>
  <c r="K24" i="79" s="1"/>
  <c r="S2" i="59"/>
  <c r="S50" i="59" s="1"/>
  <c r="S2" i="23" s="1"/>
  <c r="S2" i="84" s="1"/>
  <c r="S72" i="74"/>
  <c r="S24" i="26" s="1"/>
  <c r="S24" i="91" s="1"/>
  <c r="S42" i="59"/>
  <c r="S42" i="79" s="1"/>
  <c r="S72" i="79" s="1"/>
  <c r="S24" i="32" s="1"/>
  <c r="S24" i="90" s="1"/>
  <c r="J20" i="59"/>
  <c r="J20" i="80" s="1"/>
  <c r="G37" i="59"/>
  <c r="G37" i="76" s="1"/>
  <c r="G57" i="74"/>
  <c r="G9" i="26" s="1"/>
  <c r="G9" i="91" s="1"/>
  <c r="G19" i="59"/>
  <c r="L72" i="74"/>
  <c r="L24" i="26" s="1"/>
  <c r="L24" i="91" s="1"/>
  <c r="L42" i="59"/>
  <c r="L72" i="59" s="1"/>
  <c r="L24" i="23" s="1"/>
  <c r="L24" i="84" s="1"/>
  <c r="F67" i="74"/>
  <c r="F19" i="26" s="1"/>
  <c r="F19" i="91" s="1"/>
  <c r="F35" i="59"/>
  <c r="F35" i="75" s="1"/>
  <c r="F67" i="75" s="1"/>
  <c r="F19" i="30" s="1"/>
  <c r="F19" i="86" s="1"/>
  <c r="I31" i="59"/>
  <c r="I31" i="80" s="1"/>
  <c r="I71" i="80" s="1"/>
  <c r="I23" i="27" s="1"/>
  <c r="I23" i="92" s="1"/>
  <c r="S25" i="59"/>
  <c r="L7" i="59"/>
  <c r="L7" i="79" s="1"/>
  <c r="J19" i="59"/>
  <c r="J19" i="76" s="1"/>
  <c r="S60" i="74"/>
  <c r="S12" i="26" s="1"/>
  <c r="S12" i="91" s="1"/>
  <c r="S26" i="59"/>
  <c r="S26" i="80" s="1"/>
  <c r="S60" i="80" s="1"/>
  <c r="S12" i="27" s="1"/>
  <c r="S12" i="92" s="1"/>
  <c r="L8" i="59"/>
  <c r="L8" i="76" s="1"/>
  <c r="P8" i="59"/>
  <c r="P8" i="79" s="1"/>
  <c r="L19" i="59"/>
  <c r="S7" i="59"/>
  <c r="S7" i="81" s="1"/>
  <c r="J15" i="59"/>
  <c r="J15" i="78" s="1"/>
  <c r="K39" i="59"/>
  <c r="K39" i="75" s="1"/>
  <c r="J69" i="74"/>
  <c r="J21" i="26" s="1"/>
  <c r="J21" i="91" s="1"/>
  <c r="J33" i="59"/>
  <c r="T74" i="74"/>
  <c r="T26" i="26" s="1"/>
  <c r="T26" i="91" s="1"/>
  <c r="T44" i="59"/>
  <c r="T74" i="59" s="1"/>
  <c r="T26" i="23" s="1"/>
  <c r="T26" i="84" s="1"/>
  <c r="G54" i="74"/>
  <c r="G6" i="26" s="1"/>
  <c r="G6" i="91" s="1"/>
  <c r="G13" i="59"/>
  <c r="G13" i="79" s="1"/>
  <c r="J25" i="59"/>
  <c r="J25" i="81" s="1"/>
  <c r="E31" i="59"/>
  <c r="E31" i="75" s="1"/>
  <c r="E71" i="75" s="1"/>
  <c r="E23" i="30" s="1"/>
  <c r="E23" i="86" s="1"/>
  <c r="O24" i="59"/>
  <c r="R67" i="74"/>
  <c r="R19" i="26" s="1"/>
  <c r="R19" i="91" s="1"/>
  <c r="R35" i="59"/>
  <c r="R67" i="59" s="1"/>
  <c r="R19" i="23" s="1"/>
  <c r="R19" i="84" s="1"/>
  <c r="R54" i="74"/>
  <c r="R6" i="26" s="1"/>
  <c r="R6" i="91" s="1"/>
  <c r="R11" i="59"/>
  <c r="R11" i="81" s="1"/>
  <c r="Q34" i="59"/>
  <c r="Q34" i="76" s="1"/>
  <c r="Q70" i="76" s="1"/>
  <c r="Q22" i="31" s="1"/>
  <c r="Q22" i="87" s="1"/>
  <c r="E22" i="59"/>
  <c r="J13" i="59"/>
  <c r="P70" i="74"/>
  <c r="P22" i="26" s="1"/>
  <c r="P22" i="91" s="1"/>
  <c r="P34" i="59"/>
  <c r="P34" i="78" s="1"/>
  <c r="P70" i="78" s="1"/>
  <c r="P22" i="28" s="1"/>
  <c r="P22" i="89" s="1"/>
  <c r="R62" i="74"/>
  <c r="R14" i="26" s="1"/>
  <c r="R14" i="91" s="1"/>
  <c r="R27" i="59"/>
  <c r="R62" i="59" s="1"/>
  <c r="R14" i="23" s="1"/>
  <c r="R14" i="84" s="1"/>
  <c r="J71" i="74"/>
  <c r="J23" i="26" s="1"/>
  <c r="J23" i="91" s="1"/>
  <c r="J31" i="59"/>
  <c r="J31" i="80" s="1"/>
  <c r="J71" i="80" s="1"/>
  <c r="J23" i="27" s="1"/>
  <c r="J23" i="92" s="1"/>
  <c r="N63" i="74"/>
  <c r="N15" i="26" s="1"/>
  <c r="N15" i="91" s="1"/>
  <c r="N28" i="59"/>
  <c r="N28" i="75" s="1"/>
  <c r="N63" i="75" s="1"/>
  <c r="N15" i="30" s="1"/>
  <c r="N15" i="86" s="1"/>
  <c r="G71" i="74"/>
  <c r="G23" i="26" s="1"/>
  <c r="G23" i="91" s="1"/>
  <c r="G31" i="59"/>
  <c r="G31" i="81" s="1"/>
  <c r="G71" i="81" s="1"/>
  <c r="G23" i="22" s="1"/>
  <c r="G23" i="93" s="1"/>
  <c r="R57" i="74"/>
  <c r="R9" i="26" s="1"/>
  <c r="R9" i="91" s="1"/>
  <c r="R19" i="59"/>
  <c r="R57" i="59" s="1"/>
  <c r="R9" i="23" s="1"/>
  <c r="R9" i="84" s="1"/>
  <c r="K41" i="59"/>
  <c r="K41" i="81" s="1"/>
  <c r="AQ54" i="74"/>
  <c r="AQ6" i="26" s="1"/>
  <c r="AQ6" i="91" s="1"/>
  <c r="AQ11" i="59"/>
  <c r="AQ11" i="77" s="1"/>
  <c r="F37" i="59"/>
  <c r="F37" i="81" s="1"/>
  <c r="L43" i="59"/>
  <c r="L43" i="78" s="1"/>
  <c r="L16" i="59"/>
  <c r="L16" i="77" s="1"/>
  <c r="I55" i="74"/>
  <c r="I7" i="26" s="1"/>
  <c r="I7" i="91" s="1"/>
  <c r="I14" i="59"/>
  <c r="Q74" i="74"/>
  <c r="Q26" i="26" s="1"/>
  <c r="Q26" i="91" s="1"/>
  <c r="Q44" i="59"/>
  <c r="Q44" i="79" s="1"/>
  <c r="Q74" i="79" s="1"/>
  <c r="Q26" i="32" s="1"/>
  <c r="Q26" i="90" s="1"/>
  <c r="I56" i="74"/>
  <c r="I8" i="26" s="1"/>
  <c r="I8" i="91" s="1"/>
  <c r="I18" i="59"/>
  <c r="I18" i="77" s="1"/>
  <c r="I56" i="77" s="1"/>
  <c r="I8" i="25" s="1"/>
  <c r="I8" i="88" s="1"/>
  <c r="J18" i="59"/>
  <c r="J18" i="76" s="1"/>
  <c r="F13" i="59"/>
  <c r="F13" i="75" s="1"/>
  <c r="O34" i="59"/>
  <c r="O34" i="78" s="1"/>
  <c r="O70" i="78" s="1"/>
  <c r="O22" i="28" s="1"/>
  <c r="O22" i="89" s="1"/>
  <c r="N23" i="74"/>
  <c r="O23" i="74"/>
  <c r="O23" i="59" s="1"/>
  <c r="W47" i="73"/>
  <c r="U95" i="73" s="1"/>
  <c r="AQ10" i="84"/>
  <c r="L85" i="73"/>
  <c r="AQ25" i="84"/>
  <c r="AQ4" i="84"/>
  <c r="AQ4" i="83"/>
  <c r="AQ12" i="84"/>
  <c r="W38" i="73"/>
  <c r="U82" i="73" s="1"/>
  <c r="I62" i="74"/>
  <c r="I14" i="26" s="1"/>
  <c r="I14" i="91" s="1"/>
  <c r="W7" i="73"/>
  <c r="T60" i="73"/>
  <c r="R56" i="59"/>
  <c r="R8" i="23" s="1"/>
  <c r="R8" i="84" s="1"/>
  <c r="W48" i="73"/>
  <c r="U96" i="73" s="1"/>
  <c r="N73" i="76"/>
  <c r="N25" i="31" s="1"/>
  <c r="N25" i="87" s="1"/>
  <c r="F73" i="59"/>
  <c r="F25" i="23" s="1"/>
  <c r="F25" i="84" s="1"/>
  <c r="S85" i="73"/>
  <c r="J68" i="59"/>
  <c r="J20" i="23" s="1"/>
  <c r="J20" i="84" s="1"/>
  <c r="E25" i="83"/>
  <c r="R56" i="75"/>
  <c r="R8" i="30" s="1"/>
  <c r="R8" i="86" s="1"/>
  <c r="N73" i="59"/>
  <c r="N25" i="23" s="1"/>
  <c r="N25" i="84" s="1"/>
  <c r="I59" i="59"/>
  <c r="I11" i="23" s="1"/>
  <c r="I11" i="84" s="1"/>
  <c r="V37" i="73"/>
  <c r="T81" i="73" s="1"/>
  <c r="R56" i="78"/>
  <c r="R8" i="28" s="1"/>
  <c r="R8" i="89" s="1"/>
  <c r="E55" i="80"/>
  <c r="E7" i="27" s="1"/>
  <c r="E7" i="92" s="1"/>
  <c r="R56" i="80"/>
  <c r="R8" i="27" s="1"/>
  <c r="R8" i="92" s="1"/>
  <c r="O78" i="73"/>
  <c r="D5" i="83"/>
  <c r="V10" i="73"/>
  <c r="W25" i="73"/>
  <c r="U66" i="73" s="1"/>
  <c r="Q83" i="73"/>
  <c r="E54" i="74"/>
  <c r="E6" i="26" s="1"/>
  <c r="E6" i="91" s="1"/>
  <c r="R56" i="79"/>
  <c r="R8" i="32" s="1"/>
  <c r="R8" i="90" s="1"/>
  <c r="J66" i="74"/>
  <c r="J18" i="26" s="1"/>
  <c r="J18" i="91" s="1"/>
  <c r="N68" i="59"/>
  <c r="N20" i="23" s="1"/>
  <c r="N20" i="84" s="1"/>
  <c r="R56" i="76"/>
  <c r="R8" i="31" s="1"/>
  <c r="R8" i="87" s="1"/>
  <c r="Q79" i="73"/>
  <c r="E58" i="74"/>
  <c r="E10" i="26" s="1"/>
  <c r="E10" i="91" s="1"/>
  <c r="T10" i="74"/>
  <c r="S34" i="74"/>
  <c r="S20" i="74"/>
  <c r="AQ30" i="74"/>
  <c r="J57" i="74"/>
  <c r="J9" i="26" s="1"/>
  <c r="J9" i="91" s="1"/>
  <c r="S13" i="74"/>
  <c r="R55" i="74"/>
  <c r="R7" i="26" s="1"/>
  <c r="R7" i="91" s="1"/>
  <c r="S21" i="74"/>
  <c r="U2" i="74"/>
  <c r="I71" i="74"/>
  <c r="I23" i="26" s="1"/>
  <c r="I23" i="91" s="1"/>
  <c r="O36" i="74"/>
  <c r="N30" i="74"/>
  <c r="O15" i="74"/>
  <c r="S10" i="74"/>
  <c r="I66" i="74"/>
  <c r="I18" i="26" s="1"/>
  <c r="I18" i="91" s="1"/>
  <c r="S50" i="74"/>
  <c r="S2" i="26" s="1"/>
  <c r="S2" i="91" s="1"/>
  <c r="I57" i="59"/>
  <c r="I9" i="23" s="1"/>
  <c r="I9" i="84" s="1"/>
  <c r="Q70" i="74"/>
  <c r="Q22" i="26" s="1"/>
  <c r="Q22" i="91" s="1"/>
  <c r="AQ28" i="74"/>
  <c r="N57" i="74"/>
  <c r="N9" i="26" s="1"/>
  <c r="N9" i="91" s="1"/>
  <c r="E55" i="59"/>
  <c r="E7" i="23" s="1"/>
  <c r="E7" i="84" s="1"/>
  <c r="L73" i="74"/>
  <c r="L25" i="26" s="1"/>
  <c r="L25" i="91" s="1"/>
  <c r="I54" i="59"/>
  <c r="I6" i="23" s="1"/>
  <c r="I6" i="84" s="1"/>
  <c r="E66" i="59"/>
  <c r="E18" i="23" s="1"/>
  <c r="E18" i="84" s="1"/>
  <c r="S64" i="63"/>
  <c r="T64" i="63" s="1"/>
  <c r="U64" i="63" s="1"/>
  <c r="V64" i="63" s="1"/>
  <c r="W64" i="63" s="1"/>
  <c r="X64" i="63" s="1"/>
  <c r="Y64" i="63" s="1"/>
  <c r="Z64" i="63" s="1"/>
  <c r="AA64" i="63" s="1"/>
  <c r="AB64" i="63" s="1"/>
  <c r="AC64" i="63" s="1"/>
  <c r="AD64" i="63" s="1"/>
  <c r="AE64" i="63" s="1"/>
  <c r="AF64" i="63" s="1"/>
  <c r="AG64" i="63" s="1"/>
  <c r="AH64" i="63" s="1"/>
  <c r="AI64" i="63" s="1"/>
  <c r="AJ64" i="63" s="1"/>
  <c r="AK64" i="63" s="1"/>
  <c r="AL64" i="63" s="1"/>
  <c r="AM64" i="63" s="1"/>
  <c r="AN64" i="63" s="1"/>
  <c r="AO64" i="63" s="1"/>
  <c r="AP64" i="63" s="1"/>
  <c r="G59" i="74"/>
  <c r="G11" i="26" s="1"/>
  <c r="G11" i="91" s="1"/>
  <c r="O70" i="74"/>
  <c r="O22" i="26" s="1"/>
  <c r="O22" i="91" s="1"/>
  <c r="R56" i="81"/>
  <c r="R8" i="22" s="1"/>
  <c r="R8" i="93" s="1"/>
  <c r="T20" i="74"/>
  <c r="G66" i="74"/>
  <c r="G18" i="26" s="1"/>
  <c r="G18" i="91" s="1"/>
  <c r="S8" i="74"/>
  <c r="AQ68" i="59"/>
  <c r="AQ20" i="23" s="1"/>
  <c r="S68" i="63"/>
  <c r="T68" i="63" s="1"/>
  <c r="U68" i="63" s="1"/>
  <c r="V68" i="63" s="1"/>
  <c r="W68" i="63" s="1"/>
  <c r="X68" i="63" s="1"/>
  <c r="Y68" i="63" s="1"/>
  <c r="Z68" i="63" s="1"/>
  <c r="AA68" i="63" s="1"/>
  <c r="AB68" i="63" s="1"/>
  <c r="AC68" i="63" s="1"/>
  <c r="AD68" i="63" s="1"/>
  <c r="AE68" i="63" s="1"/>
  <c r="AF68" i="63" s="1"/>
  <c r="AG68" i="63" s="1"/>
  <c r="AH68" i="63" s="1"/>
  <c r="AI68" i="63" s="1"/>
  <c r="AJ68" i="63" s="1"/>
  <c r="AK68" i="63" s="1"/>
  <c r="AL68" i="63" s="1"/>
  <c r="AM68" i="63" s="1"/>
  <c r="AN68" i="63" s="1"/>
  <c r="AO68" i="63" s="1"/>
  <c r="AP68" i="63" s="1"/>
  <c r="Q4" i="74"/>
  <c r="L57" i="74"/>
  <c r="L9" i="26" s="1"/>
  <c r="L9" i="91" s="1"/>
  <c r="N55" i="74"/>
  <c r="N7" i="26" s="1"/>
  <c r="N7" i="91" s="1"/>
  <c r="P83" i="73"/>
  <c r="J54" i="74"/>
  <c r="J6" i="26" s="1"/>
  <c r="J6" i="91" s="1"/>
  <c r="G55" i="74"/>
  <c r="G7" i="26" s="1"/>
  <c r="G7" i="91" s="1"/>
  <c r="F54" i="74"/>
  <c r="F6" i="26" s="1"/>
  <c r="F6" i="91" s="1"/>
  <c r="D8" i="84"/>
  <c r="J56" i="74"/>
  <c r="J8" i="26" s="1"/>
  <c r="J8" i="91" s="1"/>
  <c r="F53" i="59"/>
  <c r="F5" i="23" s="1"/>
  <c r="F5" i="84" s="1"/>
  <c r="J73" i="59"/>
  <c r="J25" i="23" s="1"/>
  <c r="J25" i="84" s="1"/>
  <c r="F59" i="74"/>
  <c r="F11" i="26" s="1"/>
  <c r="F11" i="91" s="1"/>
  <c r="R56" i="77"/>
  <c r="R8" i="25" s="1"/>
  <c r="R8" i="88" s="1"/>
  <c r="F66" i="74"/>
  <c r="F18" i="26" s="1"/>
  <c r="F18" i="91" s="1"/>
  <c r="N18" i="74"/>
  <c r="P62" i="73"/>
  <c r="P79" i="73"/>
  <c r="L78" i="73"/>
  <c r="K73" i="74"/>
  <c r="K25" i="26" s="1"/>
  <c r="K25" i="91" s="1"/>
  <c r="D54" i="59"/>
  <c r="D6" i="23" s="1"/>
  <c r="L68" i="74"/>
  <c r="L20" i="26" s="1"/>
  <c r="L20" i="91" s="1"/>
  <c r="M18" i="83"/>
  <c r="AQ56" i="74"/>
  <c r="AQ8" i="26" s="1"/>
  <c r="AQ8" i="91" s="1"/>
  <c r="Q62" i="73"/>
  <c r="K78" i="73"/>
  <c r="K85" i="73"/>
  <c r="S61" i="63"/>
  <c r="T61" i="63" s="1"/>
  <c r="U61" i="63" s="1"/>
  <c r="V61" i="63" s="1"/>
  <c r="W61" i="63" s="1"/>
  <c r="X61" i="63" s="1"/>
  <c r="Y61" i="63" s="1"/>
  <c r="Z61" i="63" s="1"/>
  <c r="AA61" i="63" s="1"/>
  <c r="AB61" i="63" s="1"/>
  <c r="AC61" i="63" s="1"/>
  <c r="AD61" i="63" s="1"/>
  <c r="AE61" i="63" s="1"/>
  <c r="AF61" i="63" s="1"/>
  <c r="AG61" i="63" s="1"/>
  <c r="AH61" i="63" s="1"/>
  <c r="AI61" i="63" s="1"/>
  <c r="AJ61" i="63" s="1"/>
  <c r="AK61" i="63" s="1"/>
  <c r="AL61" i="63" s="1"/>
  <c r="AM61" i="63" s="1"/>
  <c r="AN61" i="63" s="1"/>
  <c r="AO61" i="63" s="1"/>
  <c r="AP61" i="63" s="1"/>
  <c r="S79" i="63"/>
  <c r="T79" i="63" s="1"/>
  <c r="U79" i="63" s="1"/>
  <c r="V79" i="63" s="1"/>
  <c r="W79" i="63" s="1"/>
  <c r="X79" i="63" s="1"/>
  <c r="Y79" i="63" s="1"/>
  <c r="Z79" i="63" s="1"/>
  <c r="AA79" i="63" s="1"/>
  <c r="AB79" i="63" s="1"/>
  <c r="AC79" i="63" s="1"/>
  <c r="AD79" i="63" s="1"/>
  <c r="AE79" i="63" s="1"/>
  <c r="AF79" i="63" s="1"/>
  <c r="AG79" i="63" s="1"/>
  <c r="AH79" i="63" s="1"/>
  <c r="AI79" i="63" s="1"/>
  <c r="AJ79" i="63" s="1"/>
  <c r="AK79" i="63" s="1"/>
  <c r="AL79" i="63" s="1"/>
  <c r="AM79" i="63" s="1"/>
  <c r="AN79" i="63" s="1"/>
  <c r="AO79" i="63" s="1"/>
  <c r="AP79" i="63" s="1"/>
  <c r="S38" i="74"/>
  <c r="K68" i="74"/>
  <c r="K20" i="26" s="1"/>
  <c r="K20" i="91" s="1"/>
  <c r="E71" i="74"/>
  <c r="E23" i="26" s="1"/>
  <c r="E23" i="91" s="1"/>
  <c r="T78" i="63"/>
  <c r="U78" i="63" s="1"/>
  <c r="V78" i="63" s="1"/>
  <c r="W78" i="63" s="1"/>
  <c r="X78" i="63" s="1"/>
  <c r="Y78" i="63" s="1"/>
  <c r="Z78" i="63" s="1"/>
  <c r="AA78" i="63" s="1"/>
  <c r="AB78" i="63" s="1"/>
  <c r="AC78" i="63" s="1"/>
  <c r="AD78" i="63" s="1"/>
  <c r="AE78" i="63" s="1"/>
  <c r="AF78" i="63" s="1"/>
  <c r="AG78" i="63" s="1"/>
  <c r="AH78" i="63" s="1"/>
  <c r="AI78" i="63" s="1"/>
  <c r="AJ78" i="63" s="1"/>
  <c r="AK78" i="63" s="1"/>
  <c r="AL78" i="63" s="1"/>
  <c r="AM78" i="63" s="1"/>
  <c r="AN78" i="63" s="1"/>
  <c r="AO78" i="63" s="1"/>
  <c r="AP78" i="63" s="1"/>
  <c r="S28" i="74"/>
  <c r="Y4" i="72"/>
  <c r="X4" i="73"/>
  <c r="Q16" i="74"/>
  <c r="O28" i="74"/>
  <c r="E69" i="74"/>
  <c r="E21" i="26" s="1"/>
  <c r="E21" i="91" s="1"/>
  <c r="U20" i="74"/>
  <c r="O18" i="74"/>
  <c r="U42" i="74"/>
  <c r="S9" i="72"/>
  <c r="S9" i="73" s="1"/>
  <c r="Q75" i="73" s="1"/>
  <c r="R9" i="73"/>
  <c r="P75" i="73" s="1"/>
  <c r="Q52" i="63"/>
  <c r="Q2" i="74" s="1"/>
  <c r="P2" i="74"/>
  <c r="O37" i="74"/>
  <c r="L37" i="74"/>
  <c r="Q5" i="74"/>
  <c r="N54" i="74"/>
  <c r="N6" i="26" s="1"/>
  <c r="N6" i="91" s="1"/>
  <c r="S39" i="72"/>
  <c r="S39" i="73" s="1"/>
  <c r="Q86" i="73" s="1"/>
  <c r="R39" i="73"/>
  <c r="P86" i="73" s="1"/>
  <c r="V2" i="74"/>
  <c r="L36" i="74"/>
  <c r="I69" i="74"/>
  <c r="I21" i="26" s="1"/>
  <c r="I21" i="91" s="1"/>
  <c r="Q7" i="74"/>
  <c r="W15" i="73"/>
  <c r="X15" i="72"/>
  <c r="K35" i="74"/>
  <c r="L13" i="74"/>
  <c r="X51" i="72"/>
  <c r="W51" i="73"/>
  <c r="U99" i="73" s="1"/>
  <c r="K18" i="74"/>
  <c r="K25" i="74"/>
  <c r="V19" i="73"/>
  <c r="W19" i="72"/>
  <c r="Q26" i="74"/>
  <c r="K57" i="74"/>
  <c r="K9" i="26" s="1"/>
  <c r="K9" i="91" s="1"/>
  <c r="P60" i="63"/>
  <c r="O10" i="74"/>
  <c r="Y22" i="73"/>
  <c r="W58" i="73" s="1"/>
  <c r="Z22" i="72"/>
  <c r="X36" i="72"/>
  <c r="W36" i="73"/>
  <c r="U80" i="73" s="1"/>
  <c r="O35" i="74"/>
  <c r="X24" i="73"/>
  <c r="V65" i="73" s="1"/>
  <c r="Y24" i="72"/>
  <c r="K13" i="74"/>
  <c r="T43" i="74"/>
  <c r="V11" i="73"/>
  <c r="W11" i="72"/>
  <c r="S53" i="74"/>
  <c r="S5" i="26" s="1"/>
  <c r="S5" i="91" s="1"/>
  <c r="L25" i="74"/>
  <c r="K31" i="74"/>
  <c r="Q43" i="74"/>
  <c r="W40" i="72"/>
  <c r="V40" i="73"/>
  <c r="T87" i="73" s="1"/>
  <c r="V44" i="73"/>
  <c r="T92" i="73" s="1"/>
  <c r="W44" i="72"/>
  <c r="T59" i="63"/>
  <c r="S9" i="74"/>
  <c r="O25" i="74"/>
  <c r="W39" i="72"/>
  <c r="V39" i="73"/>
  <c r="T86" i="73" s="1"/>
  <c r="X26" i="72"/>
  <c r="W26" i="73"/>
  <c r="U67" i="73" s="1"/>
  <c r="X8" i="72"/>
  <c r="W8" i="73"/>
  <c r="U63" i="73" s="1"/>
  <c r="Y47" i="72"/>
  <c r="X47" i="73"/>
  <c r="V95" i="73" s="1"/>
  <c r="R28" i="73"/>
  <c r="P69" i="73" s="1"/>
  <c r="S28" i="72"/>
  <c r="S28" i="73" s="1"/>
  <c r="Q69" i="73" s="1"/>
  <c r="R43" i="73"/>
  <c r="P91" i="73" s="1"/>
  <c r="S43" i="72"/>
  <c r="S43" i="73" s="1"/>
  <c r="Q91" i="73" s="1"/>
  <c r="L15" i="74"/>
  <c r="U44" i="74"/>
  <c r="K50" i="74"/>
  <c r="K2" i="26" s="1"/>
  <c r="K2" i="91" s="1"/>
  <c r="T13" i="74"/>
  <c r="P43" i="74"/>
  <c r="N66" i="74"/>
  <c r="N18" i="26" s="1"/>
  <c r="N18" i="91" s="1"/>
  <c r="O29" i="74"/>
  <c r="O29" i="59" s="1"/>
  <c r="P79" i="63"/>
  <c r="Y38" i="72"/>
  <c r="X38" i="73"/>
  <c r="T8" i="74"/>
  <c r="R71" i="74"/>
  <c r="R23" i="26" s="1"/>
  <c r="R23" i="91" s="1"/>
  <c r="P41" i="74"/>
  <c r="X23" i="72"/>
  <c r="W23" i="73"/>
  <c r="U64" i="73" s="1"/>
  <c r="O32" i="74"/>
  <c r="O12" i="74"/>
  <c r="S37" i="72"/>
  <c r="S37" i="73" s="1"/>
  <c r="Q81" i="73" s="1"/>
  <c r="R37" i="73"/>
  <c r="P81" i="73" s="1"/>
  <c r="P59" i="63"/>
  <c r="O9" i="74"/>
  <c r="S30" i="74"/>
  <c r="T74" i="63"/>
  <c r="S24" i="74"/>
  <c r="X25" i="73"/>
  <c r="V66" i="73" s="1"/>
  <c r="Y25" i="72"/>
  <c r="O13" i="74"/>
  <c r="K28" i="74"/>
  <c r="O68" i="74"/>
  <c r="O20" i="26" s="1"/>
  <c r="O20" i="91" s="1"/>
  <c r="AQ56" i="59"/>
  <c r="AQ8" i="23" s="1"/>
  <c r="AQ55" i="74"/>
  <c r="AQ7" i="26" s="1"/>
  <c r="AQ7" i="91" s="1"/>
  <c r="W18" i="72"/>
  <c r="V18" i="73"/>
  <c r="T84" i="73" s="1"/>
  <c r="K15" i="74"/>
  <c r="F55" i="74"/>
  <c r="F7" i="26" s="1"/>
  <c r="F7" i="91" s="1"/>
  <c r="Y52" i="72"/>
  <c r="X52" i="73"/>
  <c r="V100" i="73" s="1"/>
  <c r="N31" i="74"/>
  <c r="Q39" i="74"/>
  <c r="T38" i="74"/>
  <c r="Y42" i="72"/>
  <c r="X42" i="73"/>
  <c r="L50" i="74"/>
  <c r="L2" i="26" s="1"/>
  <c r="L2" i="91" s="1"/>
  <c r="W12" i="73"/>
  <c r="X12" i="72"/>
  <c r="W20" i="72"/>
  <c r="V20" i="73"/>
  <c r="X28" i="72"/>
  <c r="W28" i="73"/>
  <c r="U69" i="73" s="1"/>
  <c r="N64" i="59"/>
  <c r="N16" i="23" s="1"/>
  <c r="N16" i="84" s="1"/>
  <c r="N64" i="74"/>
  <c r="N16" i="26" s="1"/>
  <c r="N16" i="91" s="1"/>
  <c r="G33" i="74"/>
  <c r="F33" i="74"/>
  <c r="R33" i="73"/>
  <c r="P74" i="73" s="1"/>
  <c r="S33" i="72"/>
  <c r="S33" i="73" s="1"/>
  <c r="Q74" i="73" s="1"/>
  <c r="S45" i="72"/>
  <c r="S45" i="73" s="1"/>
  <c r="Q93" i="73" s="1"/>
  <c r="R45" i="73"/>
  <c r="P93" i="73" s="1"/>
  <c r="W41" i="72"/>
  <c r="V41" i="73"/>
  <c r="T88" i="73" s="1"/>
  <c r="T7" i="74"/>
  <c r="Y17" i="72"/>
  <c r="X17" i="73"/>
  <c r="S81" i="63"/>
  <c r="T81" i="63" s="1"/>
  <c r="U81" i="63" s="1"/>
  <c r="V81" i="63" s="1"/>
  <c r="W81" i="63" s="1"/>
  <c r="X81" i="63" s="1"/>
  <c r="Y81" i="63" s="1"/>
  <c r="Z81" i="63" s="1"/>
  <c r="AA81" i="63" s="1"/>
  <c r="AB81" i="63" s="1"/>
  <c r="AC81" i="63" s="1"/>
  <c r="AD81" i="63" s="1"/>
  <c r="AE81" i="63" s="1"/>
  <c r="AF81" i="63" s="1"/>
  <c r="AG81" i="63" s="1"/>
  <c r="AH81" i="63" s="1"/>
  <c r="AI81" i="63" s="1"/>
  <c r="AJ81" i="63" s="1"/>
  <c r="AK81" i="63" s="1"/>
  <c r="AL81" i="63" s="1"/>
  <c r="AM81" i="63" s="1"/>
  <c r="AN81" i="63" s="1"/>
  <c r="AO81" i="63" s="1"/>
  <c r="AP81" i="63" s="1"/>
  <c r="Q41" i="74"/>
  <c r="R41" i="73"/>
  <c r="P88" i="73" s="1"/>
  <c r="S41" i="72"/>
  <c r="S41" i="73" s="1"/>
  <c r="Q88" i="73" s="1"/>
  <c r="S27" i="72"/>
  <c r="S27" i="73" s="1"/>
  <c r="Q68" i="73" s="1"/>
  <c r="R27" i="73"/>
  <c r="P68" i="73" s="1"/>
  <c r="S10" i="72"/>
  <c r="S10" i="73" s="1"/>
  <c r="R10" i="73"/>
  <c r="X37" i="72"/>
  <c r="W37" i="73"/>
  <c r="U81" i="73" s="1"/>
  <c r="R29" i="73"/>
  <c r="P70" i="73" s="1"/>
  <c r="S29" i="72"/>
  <c r="S29" i="73" s="1"/>
  <c r="Q70" i="73" s="1"/>
  <c r="S65" i="63"/>
  <c r="T65" i="63" s="1"/>
  <c r="U65" i="63" s="1"/>
  <c r="V65" i="63" s="1"/>
  <c r="W65" i="63" s="1"/>
  <c r="X65" i="63" s="1"/>
  <c r="Y65" i="63" s="1"/>
  <c r="Z65" i="63" s="1"/>
  <c r="AA65" i="63" s="1"/>
  <c r="AB65" i="63" s="1"/>
  <c r="AC65" i="63" s="1"/>
  <c r="AD65" i="63" s="1"/>
  <c r="AE65" i="63" s="1"/>
  <c r="AF65" i="63" s="1"/>
  <c r="AG65" i="63" s="1"/>
  <c r="AH65" i="63" s="1"/>
  <c r="AI65" i="63" s="1"/>
  <c r="AJ65" i="63" s="1"/>
  <c r="AK65" i="63" s="1"/>
  <c r="AL65" i="63" s="1"/>
  <c r="AM65" i="63" s="1"/>
  <c r="AN65" i="63" s="1"/>
  <c r="AO65" i="63" s="1"/>
  <c r="AP65" i="63" s="1"/>
  <c r="AQ64" i="74"/>
  <c r="AQ16" i="26" s="1"/>
  <c r="AQ16" i="91" s="1"/>
  <c r="P36" i="74"/>
  <c r="L28" i="74"/>
  <c r="T6" i="74"/>
  <c r="S21" i="72"/>
  <c r="S21" i="73" s="1"/>
  <c r="Q89" i="73" s="1"/>
  <c r="R21" i="73"/>
  <c r="P89" i="73" s="1"/>
  <c r="P15" i="74"/>
  <c r="O31" i="74"/>
  <c r="W33" i="72"/>
  <c r="V33" i="73"/>
  <c r="T74" i="73" s="1"/>
  <c r="P39" i="74"/>
  <c r="X46" i="72"/>
  <c r="W46" i="73"/>
  <c r="U94" i="73" s="1"/>
  <c r="O19" i="74"/>
  <c r="AQ71" i="74"/>
  <c r="AQ23" i="26" s="1"/>
  <c r="AQ23" i="91" s="1"/>
  <c r="W30" i="72"/>
  <c r="V30" i="73"/>
  <c r="T71" i="73" s="1"/>
  <c r="K30" i="74"/>
  <c r="O73" i="74"/>
  <c r="O25" i="26" s="1"/>
  <c r="O25" i="91" s="1"/>
  <c r="X35" i="73"/>
  <c r="Y35" i="72"/>
  <c r="O14" i="74"/>
  <c r="O14" i="59" s="1"/>
  <c r="S12" i="74"/>
  <c r="X3" i="72"/>
  <c r="W3" i="73"/>
  <c r="U60" i="73" s="1"/>
  <c r="X49" i="72"/>
  <c r="W49" i="73"/>
  <c r="U97" i="73" s="1"/>
  <c r="R69" i="74"/>
  <c r="R21" i="26" s="1"/>
  <c r="R21" i="91" s="1"/>
  <c r="AQ33" i="74"/>
  <c r="W43" i="72"/>
  <c r="V43" i="73"/>
  <c r="T91" i="73" s="1"/>
  <c r="O11" i="74"/>
  <c r="Y48" i="72"/>
  <c r="X48" i="73"/>
  <c r="V96" i="73" s="1"/>
  <c r="Q36" i="74"/>
  <c r="L32" i="74"/>
  <c r="X6" i="72"/>
  <c r="W6" i="73"/>
  <c r="O33" i="74"/>
  <c r="Q15" i="74"/>
  <c r="S40" i="72"/>
  <c r="S40" i="73" s="1"/>
  <c r="Q87" i="73" s="1"/>
  <c r="R40" i="73"/>
  <c r="P87" i="73" s="1"/>
  <c r="Q40" i="74"/>
  <c r="X7" i="73"/>
  <c r="Y7" i="72"/>
  <c r="S43" i="74"/>
  <c r="Y16" i="72"/>
  <c r="X16" i="73"/>
  <c r="X10" i="72"/>
  <c r="W10" i="73"/>
  <c r="X9" i="72"/>
  <c r="W9" i="73"/>
  <c r="U75" i="73" s="1"/>
  <c r="Q21" i="74"/>
  <c r="K72" i="74"/>
  <c r="K24" i="26" s="1"/>
  <c r="K24" i="91" s="1"/>
  <c r="X14" i="72"/>
  <c r="W14" i="73"/>
  <c r="V27" i="73"/>
  <c r="T68" i="73" s="1"/>
  <c r="W27" i="72"/>
  <c r="S86" i="63"/>
  <c r="T86" i="63" s="1"/>
  <c r="U86" i="63" s="1"/>
  <c r="V86" i="63" s="1"/>
  <c r="W86" i="63" s="1"/>
  <c r="X86" i="63" s="1"/>
  <c r="Y86" i="63" s="1"/>
  <c r="Z86" i="63" s="1"/>
  <c r="AA86" i="63" s="1"/>
  <c r="AB86" i="63" s="1"/>
  <c r="AC86" i="63" s="1"/>
  <c r="AD86" i="63" s="1"/>
  <c r="AE86" i="63" s="1"/>
  <c r="AF86" i="63" s="1"/>
  <c r="AG86" i="63" s="1"/>
  <c r="AH86" i="63" s="1"/>
  <c r="AI86" i="63" s="1"/>
  <c r="AJ86" i="63" s="1"/>
  <c r="AK86" i="63" s="1"/>
  <c r="AL86" i="63" s="1"/>
  <c r="AM86" i="63" s="1"/>
  <c r="AN86" i="63" s="1"/>
  <c r="AO86" i="63" s="1"/>
  <c r="AP86" i="63" s="1"/>
  <c r="Q38" i="74"/>
  <c r="K33" i="74"/>
  <c r="R26" i="73"/>
  <c r="P67" i="73" s="1"/>
  <c r="S26" i="72"/>
  <c r="S26" i="73" s="1"/>
  <c r="Q67" i="73" s="1"/>
  <c r="S69" i="63"/>
  <c r="K32" i="74"/>
  <c r="S33" i="74"/>
  <c r="S85" i="63"/>
  <c r="T85" i="63" s="1"/>
  <c r="U85" i="63" s="1"/>
  <c r="V85" i="63" s="1"/>
  <c r="W85" i="63" s="1"/>
  <c r="X85" i="63" s="1"/>
  <c r="Y85" i="63" s="1"/>
  <c r="Z85" i="63" s="1"/>
  <c r="AA85" i="63" s="1"/>
  <c r="AB85" i="63" s="1"/>
  <c r="AC85" i="63" s="1"/>
  <c r="AD85" i="63" s="1"/>
  <c r="AE85" i="63" s="1"/>
  <c r="AF85" i="63" s="1"/>
  <c r="AG85" i="63" s="1"/>
  <c r="AH85" i="63" s="1"/>
  <c r="AI85" i="63" s="1"/>
  <c r="AJ85" i="63" s="1"/>
  <c r="AK85" i="63" s="1"/>
  <c r="AL85" i="63" s="1"/>
  <c r="AM85" i="63" s="1"/>
  <c r="AN85" i="63" s="1"/>
  <c r="AO85" i="63" s="1"/>
  <c r="AP85" i="63" s="1"/>
  <c r="W29" i="72"/>
  <c r="V29" i="73"/>
  <c r="T70" i="73" s="1"/>
  <c r="K11" i="74"/>
  <c r="S37" i="74"/>
  <c r="P40" i="74"/>
  <c r="X31" i="73"/>
  <c r="V72" i="73" s="1"/>
  <c r="Y31" i="72"/>
  <c r="X5" i="72"/>
  <c r="W5" i="73"/>
  <c r="U61" i="73" s="1"/>
  <c r="S20" i="72"/>
  <c r="S20" i="73" s="1"/>
  <c r="Q85" i="73" s="1"/>
  <c r="R20" i="73"/>
  <c r="P85" i="73" s="1"/>
  <c r="X34" i="73"/>
  <c r="V76" i="73" s="1"/>
  <c r="Y34" i="72"/>
  <c r="Y50" i="72"/>
  <c r="X50" i="73"/>
  <c r="V98" i="73" s="1"/>
  <c r="P16" i="74"/>
  <c r="S18" i="72"/>
  <c r="S18" i="73" s="1"/>
  <c r="Q84" i="73" s="1"/>
  <c r="R18" i="73"/>
  <c r="P84" i="73" s="1"/>
  <c r="P21" i="74"/>
  <c r="I25" i="84"/>
  <c r="X13" i="72"/>
  <c r="W13" i="73"/>
  <c r="I65" i="74"/>
  <c r="I17" i="26" s="1"/>
  <c r="I17" i="91" s="1"/>
  <c r="F65" i="74"/>
  <c r="F17" i="26" s="1"/>
  <c r="F17" i="91" s="1"/>
  <c r="X32" i="73"/>
  <c r="Y32" i="72"/>
  <c r="O50" i="74"/>
  <c r="O2" i="26" s="1"/>
  <c r="O2" i="91" s="1"/>
  <c r="AQ66" i="74"/>
  <c r="AQ18" i="26" s="1"/>
  <c r="AQ18" i="91" s="1"/>
  <c r="K37" i="74"/>
  <c r="P5" i="74"/>
  <c r="P38" i="74"/>
  <c r="O30" i="74"/>
  <c r="R11" i="73"/>
  <c r="S11" i="72"/>
  <c r="S11" i="73" s="1"/>
  <c r="K36" i="74"/>
  <c r="K64" i="63"/>
  <c r="J14" i="74"/>
  <c r="P7" i="74"/>
  <c r="AQ57" i="74"/>
  <c r="AQ9" i="26" s="1"/>
  <c r="AQ9" i="91" s="1"/>
  <c r="W21" i="72"/>
  <c r="V21" i="73"/>
  <c r="T89" i="73" s="1"/>
  <c r="L30" i="74"/>
  <c r="AQ67" i="74"/>
  <c r="AQ19" i="26" s="1"/>
  <c r="AQ19" i="91" s="1"/>
  <c r="G18" i="74"/>
  <c r="F18" i="74"/>
  <c r="L35" i="74"/>
  <c r="L11" i="74"/>
  <c r="W45" i="72"/>
  <c r="V45" i="73"/>
  <c r="T93" i="73" s="1"/>
  <c r="L31" i="74"/>
  <c r="U16" i="74"/>
  <c r="T5" i="74"/>
  <c r="P26" i="74"/>
  <c r="T21" i="74"/>
  <c r="R22" i="74"/>
  <c r="T34" i="74"/>
  <c r="T26" i="74"/>
  <c r="Q72" i="63"/>
  <c r="L73" i="63"/>
  <c r="L23" i="74" s="1"/>
  <c r="K23" i="74"/>
  <c r="T17" i="74"/>
  <c r="J59" i="74"/>
  <c r="J11" i="26" s="1"/>
  <c r="J11" i="91" s="1"/>
  <c r="M13" i="83"/>
  <c r="H16" i="83"/>
  <c r="M12" i="83"/>
  <c r="M8" i="83"/>
  <c r="D11" i="83"/>
  <c r="R17" i="83"/>
  <c r="H14" i="83"/>
  <c r="C11" i="83"/>
  <c r="U73" i="73"/>
  <c r="U77" i="73"/>
  <c r="U90" i="73"/>
  <c r="T83" i="73"/>
  <c r="R79" i="73"/>
  <c r="S78" i="73"/>
  <c r="D75" i="59" l="1"/>
  <c r="R69" i="59"/>
  <c r="R21" i="23" s="1"/>
  <c r="R21" i="84" s="1"/>
  <c r="C5" i="83"/>
  <c r="E2" i="83"/>
  <c r="G2" i="23"/>
  <c r="G2" i="84" s="1"/>
  <c r="I59" i="79"/>
  <c r="I11" i="32" s="1"/>
  <c r="I11" i="90" s="1"/>
  <c r="D54" i="77"/>
  <c r="D6" i="25" s="1"/>
  <c r="D6" i="88" s="1"/>
  <c r="E75" i="74"/>
  <c r="N68" i="78"/>
  <c r="N20" i="28" s="1"/>
  <c r="N20" i="89" s="1"/>
  <c r="O4" i="76"/>
  <c r="O52" i="76" s="1"/>
  <c r="O4" i="31" s="1"/>
  <c r="O4" i="87" s="1"/>
  <c r="O4" i="81"/>
  <c r="O52" i="81" s="1"/>
  <c r="O4" i="22" s="1"/>
  <c r="O4" i="93" s="1"/>
  <c r="AQ6" i="79"/>
  <c r="AQ53" i="79" s="1"/>
  <c r="AQ5" i="32" s="1"/>
  <c r="AQ5" i="90" s="1"/>
  <c r="AQ6" i="76"/>
  <c r="AQ53" i="76" s="1"/>
  <c r="AQ5" i="31" s="1"/>
  <c r="AQ5" i="87" s="1"/>
  <c r="AQ6" i="77"/>
  <c r="AQ53" i="77" s="1"/>
  <c r="AQ5" i="25" s="1"/>
  <c r="AQ5" i="88" s="1"/>
  <c r="J68" i="79"/>
  <c r="J20" i="32" s="1"/>
  <c r="J20" i="90" s="1"/>
  <c r="AQ56" i="77"/>
  <c r="AQ8" i="25" s="1"/>
  <c r="AQ8" i="88" s="1"/>
  <c r="AQ6" i="81"/>
  <c r="AQ53" i="81" s="1"/>
  <c r="AQ5" i="22" s="1"/>
  <c r="AQ5" i="93" s="1"/>
  <c r="AQ6" i="75"/>
  <c r="AQ53" i="75" s="1"/>
  <c r="AQ5" i="30" s="1"/>
  <c r="AQ5" i="86" s="1"/>
  <c r="AQ6" i="78"/>
  <c r="AQ53" i="78" s="1"/>
  <c r="AQ5" i="28" s="1"/>
  <c r="AQ5" i="89" s="1"/>
  <c r="AQ53" i="59"/>
  <c r="AQ5" i="23" s="1"/>
  <c r="AQ5" i="84" s="1"/>
  <c r="D54" i="81"/>
  <c r="D6" i="22" s="1"/>
  <c r="D6" i="93" s="1"/>
  <c r="K26" i="76"/>
  <c r="K60" i="76" s="1"/>
  <c r="K12" i="31" s="1"/>
  <c r="K12" i="87" s="1"/>
  <c r="T41" i="74"/>
  <c r="T41" i="59" s="1"/>
  <c r="T41" i="77" s="1"/>
  <c r="K26" i="81"/>
  <c r="K60" i="81" s="1"/>
  <c r="K12" i="22" s="1"/>
  <c r="K12" i="93" s="1"/>
  <c r="S41" i="74"/>
  <c r="S41" i="59" s="1"/>
  <c r="S41" i="75" s="1"/>
  <c r="I59" i="76"/>
  <c r="I11" i="31" s="1"/>
  <c r="I11" i="87" s="1"/>
  <c r="S61" i="74"/>
  <c r="S13" i="26" s="1"/>
  <c r="S13" i="91" s="1"/>
  <c r="AQ54" i="77"/>
  <c r="AQ6" i="25" s="1"/>
  <c r="AQ6" i="88" s="1"/>
  <c r="L34" i="81"/>
  <c r="L70" i="81" s="1"/>
  <c r="L22" i="22" s="1"/>
  <c r="L22" i="93" s="1"/>
  <c r="L34" i="76"/>
  <c r="L70" i="76" s="1"/>
  <c r="L22" i="31" s="1"/>
  <c r="L22" i="87" s="1"/>
  <c r="I65" i="59"/>
  <c r="I17" i="23" s="1"/>
  <c r="I17" i="84" s="1"/>
  <c r="M25" i="83"/>
  <c r="F22" i="59"/>
  <c r="F22" i="77" s="1"/>
  <c r="F58" i="77" s="1"/>
  <c r="F10" i="25" s="1"/>
  <c r="F10" i="88" s="1"/>
  <c r="L34" i="77"/>
  <c r="L70" i="77" s="1"/>
  <c r="L22" i="25" s="1"/>
  <c r="L22" i="88" s="1"/>
  <c r="N68" i="76"/>
  <c r="N20" i="31" s="1"/>
  <c r="N20" i="87" s="1"/>
  <c r="L34" i="78"/>
  <c r="L70" i="78" s="1"/>
  <c r="L22" i="28" s="1"/>
  <c r="L22" i="89" s="1"/>
  <c r="L34" i="80"/>
  <c r="L70" i="80" s="1"/>
  <c r="L22" i="27" s="1"/>
  <c r="L22" i="92" s="1"/>
  <c r="AQ67" i="59"/>
  <c r="AQ19" i="23" s="1"/>
  <c r="AQ19" i="84" s="1"/>
  <c r="AQ71" i="59"/>
  <c r="AQ23" i="23" s="1"/>
  <c r="AQ23" i="84" s="1"/>
  <c r="N68" i="79"/>
  <c r="N20" i="32" s="1"/>
  <c r="N20" i="90" s="1"/>
  <c r="L34" i="79"/>
  <c r="L70" i="79" s="1"/>
  <c r="L22" i="32" s="1"/>
  <c r="L22" i="90" s="1"/>
  <c r="F73" i="76"/>
  <c r="F25" i="31" s="1"/>
  <c r="F25" i="87" s="1"/>
  <c r="AQ56" i="76"/>
  <c r="AQ8" i="31" s="1"/>
  <c r="AQ8" i="87" s="1"/>
  <c r="L34" i="75"/>
  <c r="L70" i="75" s="1"/>
  <c r="L22" i="30" s="1"/>
  <c r="L22" i="86" s="1"/>
  <c r="O6" i="59"/>
  <c r="O6" i="76" s="1"/>
  <c r="I54" i="79"/>
  <c r="I6" i="32" s="1"/>
  <c r="I6" i="90" s="1"/>
  <c r="S60" i="59"/>
  <c r="S12" i="23" s="1"/>
  <c r="S12" i="84" s="1"/>
  <c r="H6" i="83"/>
  <c r="AQ68" i="81"/>
  <c r="AQ20" i="22" s="1"/>
  <c r="AQ20" i="93" s="1"/>
  <c r="I59" i="80"/>
  <c r="I11" i="27" s="1"/>
  <c r="I11" i="92" s="1"/>
  <c r="AQ56" i="80"/>
  <c r="AQ8" i="27" s="1"/>
  <c r="AQ8" i="92" s="1"/>
  <c r="I59" i="77"/>
  <c r="I11" i="25" s="1"/>
  <c r="I11" i="88" s="1"/>
  <c r="L62" i="74"/>
  <c r="L14" i="26" s="1"/>
  <c r="L14" i="91" s="1"/>
  <c r="J64" i="74"/>
  <c r="J16" i="26" s="1"/>
  <c r="J16" i="91" s="1"/>
  <c r="I54" i="76"/>
  <c r="I6" i="31" s="1"/>
  <c r="I6" i="87" s="1"/>
  <c r="I59" i="78"/>
  <c r="I11" i="28" s="1"/>
  <c r="I11" i="89" s="1"/>
  <c r="G28" i="77"/>
  <c r="G63" i="77" s="1"/>
  <c r="G15" i="25" s="1"/>
  <c r="G15" i="88" s="1"/>
  <c r="I59" i="81"/>
  <c r="I11" i="22" s="1"/>
  <c r="I11" i="93" s="1"/>
  <c r="N27" i="74"/>
  <c r="N27" i="59" s="1"/>
  <c r="N27" i="79" s="1"/>
  <c r="N62" i="79" s="1"/>
  <c r="N14" i="32" s="1"/>
  <c r="N14" i="90" s="1"/>
  <c r="O27" i="74"/>
  <c r="O62" i="74" s="1"/>
  <c r="O14" i="26" s="1"/>
  <c r="O14" i="91" s="1"/>
  <c r="L50" i="59"/>
  <c r="L2" i="23" s="1"/>
  <c r="L2" i="84" s="1"/>
  <c r="E66" i="80"/>
  <c r="E18" i="27" s="1"/>
  <c r="E18" i="92" s="1"/>
  <c r="I29" i="78"/>
  <c r="I64" i="78" s="1"/>
  <c r="I16" i="28" s="1"/>
  <c r="I16" i="89" s="1"/>
  <c r="I29" i="81"/>
  <c r="I64" i="81" s="1"/>
  <c r="I16" i="22" s="1"/>
  <c r="I16" i="93" s="1"/>
  <c r="I57" i="78"/>
  <c r="I9" i="28" s="1"/>
  <c r="I9" i="89" s="1"/>
  <c r="I29" i="80"/>
  <c r="I64" i="80" s="1"/>
  <c r="I16" i="27" s="1"/>
  <c r="I16" i="92" s="1"/>
  <c r="I29" i="77"/>
  <c r="I64" i="77" s="1"/>
  <c r="I16" i="25" s="1"/>
  <c r="I16" i="88" s="1"/>
  <c r="I20" i="83"/>
  <c r="E66" i="77"/>
  <c r="E18" i="25" s="1"/>
  <c r="E18" i="88" s="1"/>
  <c r="O4" i="75"/>
  <c r="O52" i="75" s="1"/>
  <c r="O4" i="30" s="1"/>
  <c r="O4" i="86" s="1"/>
  <c r="I29" i="75"/>
  <c r="I64" i="75" s="1"/>
  <c r="I16" i="30" s="1"/>
  <c r="I16" i="86" s="1"/>
  <c r="O4" i="77"/>
  <c r="O52" i="77" s="1"/>
  <c r="O4" i="25" s="1"/>
  <c r="O4" i="88" s="1"/>
  <c r="G22" i="59"/>
  <c r="G22" i="75" s="1"/>
  <c r="G58" i="75" s="1"/>
  <c r="G10" i="30" s="1"/>
  <c r="G10" i="86" s="1"/>
  <c r="I29" i="79"/>
  <c r="I64" i="79" s="1"/>
  <c r="I16" i="32" s="1"/>
  <c r="I16" i="90" s="1"/>
  <c r="AQ57" i="59"/>
  <c r="AQ9" i="23" s="1"/>
  <c r="AQ9" i="84" s="1"/>
  <c r="K26" i="79"/>
  <c r="K60" i="79" s="1"/>
  <c r="K12" i="32" s="1"/>
  <c r="K12" i="90" s="1"/>
  <c r="I29" i="76"/>
  <c r="I64" i="76" s="1"/>
  <c r="I16" i="31" s="1"/>
  <c r="I16" i="87" s="1"/>
  <c r="J4" i="77"/>
  <c r="J52" i="77" s="1"/>
  <c r="J4" i="25" s="1"/>
  <c r="J4" i="88" s="1"/>
  <c r="O50" i="59"/>
  <c r="O2" i="23" s="1"/>
  <c r="O2" i="84" s="1"/>
  <c r="J4" i="75"/>
  <c r="J52" i="75" s="1"/>
  <c r="J4" i="30" s="1"/>
  <c r="J4" i="86" s="1"/>
  <c r="J4" i="81"/>
  <c r="J52" i="81" s="1"/>
  <c r="J4" i="22" s="1"/>
  <c r="J4" i="93" s="1"/>
  <c r="J52" i="59"/>
  <c r="J4" i="23" s="1"/>
  <c r="J4" i="84" s="1"/>
  <c r="J4" i="79"/>
  <c r="J52" i="79" s="1"/>
  <c r="J4" i="32" s="1"/>
  <c r="J4" i="90" s="1"/>
  <c r="J4" i="78"/>
  <c r="J52" i="78" s="1"/>
  <c r="J4" i="28" s="1"/>
  <c r="J4" i="89" s="1"/>
  <c r="I57" i="77"/>
  <c r="I9" i="25" s="1"/>
  <c r="I9" i="88" s="1"/>
  <c r="J4" i="76"/>
  <c r="J52" i="76" s="1"/>
  <c r="J4" i="31" s="1"/>
  <c r="J4" i="87" s="1"/>
  <c r="F73" i="78"/>
  <c r="F25" i="28" s="1"/>
  <c r="F25" i="89" s="1"/>
  <c r="AQ27" i="76"/>
  <c r="AQ62" i="76" s="1"/>
  <c r="AQ14" i="31" s="1"/>
  <c r="AQ14" i="87" s="1"/>
  <c r="AQ62" i="59"/>
  <c r="AQ14" i="23" s="1"/>
  <c r="AQ14" i="84" s="1"/>
  <c r="AQ62" i="74"/>
  <c r="AQ14" i="26" s="1"/>
  <c r="AQ14" i="91" s="1"/>
  <c r="AQ68" i="79"/>
  <c r="AQ20" i="32" s="1"/>
  <c r="AQ20" i="90" s="1"/>
  <c r="I66" i="59"/>
  <c r="I18" i="23" s="1"/>
  <c r="I18" i="84" s="1"/>
  <c r="S77" i="63"/>
  <c r="T77" i="63" s="1"/>
  <c r="U77" i="63" s="1"/>
  <c r="V77" i="63" s="1"/>
  <c r="W77" i="63" s="1"/>
  <c r="X77" i="63" s="1"/>
  <c r="Y77" i="63" s="1"/>
  <c r="Z77" i="63" s="1"/>
  <c r="AA77" i="63" s="1"/>
  <c r="AB77" i="63" s="1"/>
  <c r="AC77" i="63" s="1"/>
  <c r="AD77" i="63" s="1"/>
  <c r="AE77" i="63" s="1"/>
  <c r="AF77" i="63" s="1"/>
  <c r="AG77" i="63" s="1"/>
  <c r="AH77" i="63" s="1"/>
  <c r="AI77" i="63" s="1"/>
  <c r="AJ77" i="63" s="1"/>
  <c r="AK77" i="63" s="1"/>
  <c r="AL77" i="63" s="1"/>
  <c r="AM77" i="63" s="1"/>
  <c r="AN77" i="63" s="1"/>
  <c r="AO77" i="63" s="1"/>
  <c r="AP77" i="63" s="1"/>
  <c r="J22" i="59"/>
  <c r="J58" i="59" s="1"/>
  <c r="J10" i="23" s="1"/>
  <c r="J10" i="84" s="1"/>
  <c r="R71" i="59"/>
  <c r="R23" i="23" s="1"/>
  <c r="R23" i="84" s="1"/>
  <c r="G55" i="81"/>
  <c r="G7" i="22" s="1"/>
  <c r="G7" i="93" s="1"/>
  <c r="AQ68" i="75"/>
  <c r="AQ20" i="30" s="1"/>
  <c r="AQ20" i="86" s="1"/>
  <c r="F57" i="59"/>
  <c r="F9" i="23" s="1"/>
  <c r="F9" i="84" s="1"/>
  <c r="D54" i="79"/>
  <c r="D6" i="32" s="1"/>
  <c r="D6" i="90" s="1"/>
  <c r="J56" i="59"/>
  <c r="J8" i="23" s="1"/>
  <c r="J8" i="84" s="1"/>
  <c r="J73" i="78"/>
  <c r="J25" i="28" s="1"/>
  <c r="J25" i="89" s="1"/>
  <c r="E66" i="76"/>
  <c r="E18" i="31" s="1"/>
  <c r="E18" i="87" s="1"/>
  <c r="AQ35" i="76"/>
  <c r="AQ67" i="76" s="1"/>
  <c r="AQ19" i="31" s="1"/>
  <c r="AQ19" i="87" s="1"/>
  <c r="I54" i="81"/>
  <c r="I6" i="22" s="1"/>
  <c r="I6" i="93" s="1"/>
  <c r="G55" i="59"/>
  <c r="G7" i="23" s="1"/>
  <c r="G7" i="84" s="1"/>
  <c r="K70" i="59"/>
  <c r="K22" i="23" s="1"/>
  <c r="K22" i="84" s="1"/>
  <c r="Q72" i="59"/>
  <c r="Q24" i="23" s="1"/>
  <c r="Q24" i="84" s="1"/>
  <c r="O70" i="59"/>
  <c r="O22" i="23" s="1"/>
  <c r="O22" i="84" s="1"/>
  <c r="R66" i="59"/>
  <c r="R18" i="23" s="1"/>
  <c r="R18" i="84" s="1"/>
  <c r="F64" i="59"/>
  <c r="F16" i="23" s="1"/>
  <c r="F16" i="84" s="1"/>
  <c r="N61" i="59"/>
  <c r="N13" i="23" s="1"/>
  <c r="N13" i="84" s="1"/>
  <c r="P70" i="59"/>
  <c r="P22" i="23" s="1"/>
  <c r="P22" i="84" s="1"/>
  <c r="F71" i="59"/>
  <c r="F23" i="23" s="1"/>
  <c r="F23" i="84" s="1"/>
  <c r="P4" i="59"/>
  <c r="P52" i="59" s="1"/>
  <c r="P4" i="23" s="1"/>
  <c r="P4" i="84" s="1"/>
  <c r="J68" i="77"/>
  <c r="J20" i="25" s="1"/>
  <c r="J20" i="88" s="1"/>
  <c r="I56" i="59"/>
  <c r="I8" i="23" s="1"/>
  <c r="I8" i="84" s="1"/>
  <c r="E56" i="59"/>
  <c r="E8" i="23" s="1"/>
  <c r="E8" i="84" s="1"/>
  <c r="I13" i="83"/>
  <c r="J29" i="75"/>
  <c r="J64" i="75" s="1"/>
  <c r="J16" i="30" s="1"/>
  <c r="J16" i="86" s="1"/>
  <c r="P72" i="59"/>
  <c r="P24" i="23" s="1"/>
  <c r="P24" i="84" s="1"/>
  <c r="I57" i="75"/>
  <c r="I9" i="30" s="1"/>
  <c r="I9" i="86" s="1"/>
  <c r="AQ54" i="59"/>
  <c r="AQ6" i="23" s="1"/>
  <c r="AQ6" i="84" s="1"/>
  <c r="G71" i="59"/>
  <c r="G23" i="23" s="1"/>
  <c r="G23" i="84" s="1"/>
  <c r="G53" i="59"/>
  <c r="G5" i="23" s="1"/>
  <c r="G5" i="84" s="1"/>
  <c r="K27" i="59"/>
  <c r="K27" i="75" s="1"/>
  <c r="K62" i="75" s="1"/>
  <c r="K14" i="30" s="1"/>
  <c r="K14" i="86" s="1"/>
  <c r="AQ35" i="81"/>
  <c r="AQ67" i="81" s="1"/>
  <c r="AQ19" i="22" s="1"/>
  <c r="AQ19" i="93" s="1"/>
  <c r="AQ56" i="75"/>
  <c r="AQ8" i="30" s="1"/>
  <c r="AQ8" i="86" s="1"/>
  <c r="N6" i="75"/>
  <c r="N53" i="75" s="1"/>
  <c r="N5" i="30" s="1"/>
  <c r="N5" i="86" s="1"/>
  <c r="N68" i="77"/>
  <c r="N20" i="25" s="1"/>
  <c r="N20" i="88" s="1"/>
  <c r="I57" i="76"/>
  <c r="I9" i="31" s="1"/>
  <c r="I9" i="87" s="1"/>
  <c r="J73" i="79"/>
  <c r="J25" i="32" s="1"/>
  <c r="J25" i="90" s="1"/>
  <c r="K21" i="81"/>
  <c r="AQ64" i="59"/>
  <c r="AQ16" i="23" s="1"/>
  <c r="AQ16" i="84" s="1"/>
  <c r="F27" i="78"/>
  <c r="F62" i="78" s="1"/>
  <c r="F14" i="28" s="1"/>
  <c r="F14" i="89" s="1"/>
  <c r="AQ56" i="79"/>
  <c r="AQ8" i="32" s="1"/>
  <c r="AQ8" i="90" s="1"/>
  <c r="F27" i="76"/>
  <c r="F62" i="76" s="1"/>
  <c r="F14" i="31" s="1"/>
  <c r="F14" i="87" s="1"/>
  <c r="J68" i="81"/>
  <c r="J20" i="22" s="1"/>
  <c r="J20" i="93" s="1"/>
  <c r="J73" i="76"/>
  <c r="J25" i="31" s="1"/>
  <c r="J25" i="87" s="1"/>
  <c r="F27" i="79"/>
  <c r="F62" i="79" s="1"/>
  <c r="F14" i="32" s="1"/>
  <c r="F14" i="90" s="1"/>
  <c r="J56" i="76"/>
  <c r="J8" i="31" s="1"/>
  <c r="J8" i="87" s="1"/>
  <c r="F53" i="79"/>
  <c r="F5" i="32" s="1"/>
  <c r="F5" i="90" s="1"/>
  <c r="C27" i="83"/>
  <c r="N22" i="59"/>
  <c r="N58" i="59" s="1"/>
  <c r="N10" i="23" s="1"/>
  <c r="N10" i="84" s="1"/>
  <c r="G28" i="76"/>
  <c r="G63" i="76" s="1"/>
  <c r="G15" i="31" s="1"/>
  <c r="G15" i="87" s="1"/>
  <c r="H7" i="83"/>
  <c r="AQ25" i="83"/>
  <c r="G28" i="80"/>
  <c r="G63" i="80" s="1"/>
  <c r="G15" i="27" s="1"/>
  <c r="G15" i="92" s="1"/>
  <c r="G28" i="79"/>
  <c r="G63" i="79" s="1"/>
  <c r="G15" i="32" s="1"/>
  <c r="G15" i="90" s="1"/>
  <c r="F73" i="75"/>
  <c r="F25" i="30" s="1"/>
  <c r="F25" i="86" s="1"/>
  <c r="E66" i="81"/>
  <c r="E18" i="22" s="1"/>
  <c r="E18" i="93" s="1"/>
  <c r="L2" i="77"/>
  <c r="L50" i="77" s="1"/>
  <c r="L2" i="25" s="1"/>
  <c r="L2" i="88" s="1"/>
  <c r="J68" i="78"/>
  <c r="J20" i="28" s="1"/>
  <c r="J20" i="89" s="1"/>
  <c r="E69" i="59"/>
  <c r="E21" i="23" s="1"/>
  <c r="E21" i="84" s="1"/>
  <c r="R64" i="59"/>
  <c r="R16" i="23" s="1"/>
  <c r="R16" i="84" s="1"/>
  <c r="AQ66" i="59"/>
  <c r="AQ18" i="23" s="1"/>
  <c r="AQ18" i="84" s="1"/>
  <c r="I69" i="59"/>
  <c r="I21" i="23" s="1"/>
  <c r="I21" i="84" s="1"/>
  <c r="N63" i="59"/>
  <c r="N15" i="23" s="1"/>
  <c r="N15" i="84" s="1"/>
  <c r="I66" i="76"/>
  <c r="I18" i="31" s="1"/>
  <c r="I18" i="87" s="1"/>
  <c r="J29" i="77"/>
  <c r="J64" i="77" s="1"/>
  <c r="J16" i="25" s="1"/>
  <c r="J16" i="88" s="1"/>
  <c r="I54" i="80"/>
  <c r="I6" i="27" s="1"/>
  <c r="I6" i="92" s="1"/>
  <c r="G28" i="75"/>
  <c r="G63" i="75" s="1"/>
  <c r="G15" i="30" s="1"/>
  <c r="G15" i="86" s="1"/>
  <c r="N68" i="80"/>
  <c r="N20" i="27" s="1"/>
  <c r="N20" i="92" s="1"/>
  <c r="L2" i="76"/>
  <c r="L50" i="76" s="1"/>
  <c r="L2" i="31" s="1"/>
  <c r="L2" i="87" s="1"/>
  <c r="D54" i="78"/>
  <c r="D6" i="28" s="1"/>
  <c r="D6" i="89" s="1"/>
  <c r="O2" i="75"/>
  <c r="O50" i="75" s="1"/>
  <c r="O2" i="30" s="1"/>
  <c r="O2" i="86" s="1"/>
  <c r="G53" i="81"/>
  <c r="G5" i="22" s="1"/>
  <c r="G5" i="93" s="1"/>
  <c r="L56" i="74"/>
  <c r="L8" i="26" s="1"/>
  <c r="L8" i="91" s="1"/>
  <c r="F73" i="81"/>
  <c r="F25" i="22" s="1"/>
  <c r="F25" i="93" s="1"/>
  <c r="D54" i="76"/>
  <c r="D6" i="31" s="1"/>
  <c r="D6" i="87" s="1"/>
  <c r="D54" i="75"/>
  <c r="D6" i="30" s="1"/>
  <c r="D6" i="86" s="1"/>
  <c r="F23" i="80"/>
  <c r="AQ57" i="76"/>
  <c r="AQ9" i="31" s="1"/>
  <c r="AQ9" i="87" s="1"/>
  <c r="AQ68" i="77"/>
  <c r="AQ20" i="25" s="1"/>
  <c r="AQ20" i="88" s="1"/>
  <c r="O2" i="79"/>
  <c r="O50" i="79" s="1"/>
  <c r="O2" i="32" s="1"/>
  <c r="O2" i="90" s="1"/>
  <c r="AQ36" i="76"/>
  <c r="AQ66" i="76" s="1"/>
  <c r="AQ18" i="31" s="1"/>
  <c r="AQ18" i="87" s="1"/>
  <c r="AQ22" i="83"/>
  <c r="L4" i="75"/>
  <c r="L52" i="75" s="1"/>
  <c r="L4" i="30" s="1"/>
  <c r="L4" i="86" s="1"/>
  <c r="L52" i="59"/>
  <c r="L4" i="23" s="1"/>
  <c r="L4" i="84" s="1"/>
  <c r="Q74" i="59"/>
  <c r="Q26" i="23" s="1"/>
  <c r="Q26" i="84" s="1"/>
  <c r="D14" i="83"/>
  <c r="J63" i="59"/>
  <c r="J15" i="23" s="1"/>
  <c r="J15" i="84" s="1"/>
  <c r="G24" i="83"/>
  <c r="F57" i="81"/>
  <c r="F9" i="22" s="1"/>
  <c r="F9" i="93" s="1"/>
  <c r="F53" i="78"/>
  <c r="F5" i="28" s="1"/>
  <c r="F5" i="89" s="1"/>
  <c r="J23" i="76"/>
  <c r="F53" i="76"/>
  <c r="F5" i="31" s="1"/>
  <c r="F5" i="87" s="1"/>
  <c r="F53" i="77"/>
  <c r="F5" i="25" s="1"/>
  <c r="F5" i="88" s="1"/>
  <c r="AQ56" i="78"/>
  <c r="AQ8" i="28" s="1"/>
  <c r="AQ8" i="89" s="1"/>
  <c r="I57" i="80"/>
  <c r="I9" i="27" s="1"/>
  <c r="I9" i="92" s="1"/>
  <c r="E5" i="83"/>
  <c r="L33" i="59"/>
  <c r="L69" i="59" s="1"/>
  <c r="L21" i="23" s="1"/>
  <c r="L21" i="84" s="1"/>
  <c r="L2" i="80"/>
  <c r="L50" i="80" s="1"/>
  <c r="L2" i="27" s="1"/>
  <c r="L2" i="92" s="1"/>
  <c r="K26" i="78"/>
  <c r="K60" i="78" s="1"/>
  <c r="K12" i="28" s="1"/>
  <c r="K12" i="89" s="1"/>
  <c r="N6" i="76"/>
  <c r="N53" i="76" s="1"/>
  <c r="N5" i="31" s="1"/>
  <c r="AQ36" i="75"/>
  <c r="AQ66" i="75" s="1"/>
  <c r="AQ18" i="30" s="1"/>
  <c r="AQ18" i="86" s="1"/>
  <c r="AQ68" i="78"/>
  <c r="AQ20" i="28" s="1"/>
  <c r="AQ20" i="89" s="1"/>
  <c r="O2" i="78"/>
  <c r="O50" i="78" s="1"/>
  <c r="O2" i="28" s="1"/>
  <c r="O2" i="89" s="1"/>
  <c r="J23" i="79"/>
  <c r="AQ29" i="76"/>
  <c r="AQ64" i="76" s="1"/>
  <c r="AQ16" i="31" s="1"/>
  <c r="AQ16" i="87" s="1"/>
  <c r="I30" i="81"/>
  <c r="I65" i="81" s="1"/>
  <c r="I17" i="22" s="1"/>
  <c r="I17" i="93" s="1"/>
  <c r="N6" i="81"/>
  <c r="N53" i="81" s="1"/>
  <c r="N5" i="22" s="1"/>
  <c r="N5" i="93" s="1"/>
  <c r="F27" i="77"/>
  <c r="F62" i="77" s="1"/>
  <c r="F14" i="25" s="1"/>
  <c r="F14" i="88" s="1"/>
  <c r="M6" i="83"/>
  <c r="T72" i="59"/>
  <c r="T24" i="23" s="1"/>
  <c r="T24" i="84" s="1"/>
  <c r="F65" i="59"/>
  <c r="F17" i="23" s="1"/>
  <c r="F17" i="84" s="1"/>
  <c r="N53" i="59"/>
  <c r="N5" i="23" s="1"/>
  <c r="N5" i="84" s="1"/>
  <c r="I54" i="77"/>
  <c r="I6" i="25" s="1"/>
  <c r="I6" i="88" s="1"/>
  <c r="F73" i="79"/>
  <c r="F25" i="32" s="1"/>
  <c r="F25" i="90" s="1"/>
  <c r="AQ14" i="79"/>
  <c r="J23" i="80"/>
  <c r="N6" i="80"/>
  <c r="N53" i="80" s="1"/>
  <c r="N5" i="27" s="1"/>
  <c r="N5" i="92" s="1"/>
  <c r="G67" i="59"/>
  <c r="G19" i="23" s="1"/>
  <c r="G19" i="84" s="1"/>
  <c r="K62" i="59"/>
  <c r="K14" i="23" s="1"/>
  <c r="K14" i="84" s="1"/>
  <c r="F27" i="80"/>
  <c r="F62" i="80" s="1"/>
  <c r="F14" i="27" s="1"/>
  <c r="F14" i="92" s="1"/>
  <c r="N6" i="79"/>
  <c r="N53" i="79" s="1"/>
  <c r="N5" i="32" s="1"/>
  <c r="N5" i="90" s="1"/>
  <c r="F53" i="80"/>
  <c r="F5" i="27" s="1"/>
  <c r="F5" i="92" s="1"/>
  <c r="J23" i="81"/>
  <c r="J59" i="81" s="1"/>
  <c r="J11" i="22" s="1"/>
  <c r="J11" i="93" s="1"/>
  <c r="N53" i="78"/>
  <c r="N5" i="28" s="1"/>
  <c r="N5" i="89" s="1"/>
  <c r="L18" i="81"/>
  <c r="K26" i="77"/>
  <c r="K60" i="77" s="1"/>
  <c r="K12" i="25" s="1"/>
  <c r="K12" i="88" s="1"/>
  <c r="S17" i="79"/>
  <c r="J23" i="78"/>
  <c r="F27" i="81"/>
  <c r="F62" i="81" s="1"/>
  <c r="F14" i="22" s="1"/>
  <c r="F14" i="93" s="1"/>
  <c r="N6" i="77"/>
  <c r="N53" i="77" s="1"/>
  <c r="N5" i="25" s="1"/>
  <c r="N5" i="88" s="1"/>
  <c r="M21" i="83"/>
  <c r="G22" i="83"/>
  <c r="D21" i="83"/>
  <c r="E14" i="83"/>
  <c r="G54" i="79"/>
  <c r="G6" i="32" s="1"/>
  <c r="G6" i="90" s="1"/>
  <c r="R54" i="81"/>
  <c r="R6" i="22" s="1"/>
  <c r="R6" i="93" s="1"/>
  <c r="K26" i="75"/>
  <c r="K60" i="75" s="1"/>
  <c r="K12" i="30" s="1"/>
  <c r="K12" i="86" s="1"/>
  <c r="F27" i="75"/>
  <c r="F62" i="75" s="1"/>
  <c r="F14" i="30" s="1"/>
  <c r="F14" i="86" s="1"/>
  <c r="J23" i="77"/>
  <c r="S26" i="83"/>
  <c r="O26" i="83"/>
  <c r="J2" i="83"/>
  <c r="N2" i="83"/>
  <c r="F30" i="79"/>
  <c r="F65" i="79" s="1"/>
  <c r="F17" i="32" s="1"/>
  <c r="F17" i="90" s="1"/>
  <c r="AQ15" i="76"/>
  <c r="K2" i="76"/>
  <c r="K50" i="76" s="1"/>
  <c r="K2" i="31" s="1"/>
  <c r="K2" i="87" s="1"/>
  <c r="AQ35" i="75"/>
  <c r="AQ67" i="75" s="1"/>
  <c r="AQ19" i="30" s="1"/>
  <c r="AQ19" i="86" s="1"/>
  <c r="L38" i="80"/>
  <c r="R15" i="81"/>
  <c r="S17" i="76"/>
  <c r="I30" i="76"/>
  <c r="I65" i="76" s="1"/>
  <c r="I17" i="31" s="1"/>
  <c r="I17" i="87" s="1"/>
  <c r="L17" i="79"/>
  <c r="O4" i="79"/>
  <c r="O52" i="79" s="1"/>
  <c r="O4" i="32" s="1"/>
  <c r="O4" i="90" s="1"/>
  <c r="O52" i="59"/>
  <c r="O4" i="23" s="1"/>
  <c r="K26" i="80"/>
  <c r="K60" i="80" s="1"/>
  <c r="K12" i="27" s="1"/>
  <c r="K12" i="92" s="1"/>
  <c r="I25" i="83"/>
  <c r="E9" i="83"/>
  <c r="F24" i="83"/>
  <c r="N4" i="83"/>
  <c r="E20" i="83"/>
  <c r="L4" i="78"/>
  <c r="L52" i="78" s="1"/>
  <c r="L4" i="28" s="1"/>
  <c r="L4" i="89" s="1"/>
  <c r="AQ35" i="79"/>
  <c r="AQ67" i="79" s="1"/>
  <c r="AQ19" i="32" s="1"/>
  <c r="AQ19" i="90" s="1"/>
  <c r="R15" i="78"/>
  <c r="N9" i="79"/>
  <c r="L39" i="75"/>
  <c r="L12" i="83"/>
  <c r="R33" i="78"/>
  <c r="R69" i="78" s="1"/>
  <c r="R21" i="28" s="1"/>
  <c r="R21" i="89" s="1"/>
  <c r="R15" i="76"/>
  <c r="L17" i="81"/>
  <c r="N9" i="81"/>
  <c r="L27" i="79"/>
  <c r="L62" i="79" s="1"/>
  <c r="L14" i="32" s="1"/>
  <c r="L14" i="90" s="1"/>
  <c r="K50" i="59"/>
  <c r="K2" i="23" s="1"/>
  <c r="K2" i="84" s="1"/>
  <c r="AQ14" i="76"/>
  <c r="R33" i="76"/>
  <c r="R69" i="76" s="1"/>
  <c r="R21" i="31" s="1"/>
  <c r="R21" i="87" s="1"/>
  <c r="R15" i="77"/>
  <c r="F23" i="76"/>
  <c r="F59" i="76" s="1"/>
  <c r="F11" i="31" s="1"/>
  <c r="F11" i="87" s="1"/>
  <c r="N9" i="78"/>
  <c r="AQ19" i="80"/>
  <c r="AQ57" i="80" s="1"/>
  <c r="AQ9" i="27" s="1"/>
  <c r="AQ9" i="92" s="1"/>
  <c r="O2" i="77"/>
  <c r="O50" i="77" s="1"/>
  <c r="O2" i="25" s="1"/>
  <c r="O2" i="88" s="1"/>
  <c r="K21" i="76"/>
  <c r="O4" i="80"/>
  <c r="O52" i="80" s="1"/>
  <c r="O4" i="27" s="1"/>
  <c r="O4" i="92" s="1"/>
  <c r="G16" i="83"/>
  <c r="S61" i="59"/>
  <c r="S13" i="23" s="1"/>
  <c r="S13" i="84" s="1"/>
  <c r="D15" i="83"/>
  <c r="R54" i="59"/>
  <c r="R6" i="23" s="1"/>
  <c r="R6" i="84" s="1"/>
  <c r="R66" i="75"/>
  <c r="R18" i="30" s="1"/>
  <c r="R18" i="86" s="1"/>
  <c r="F73" i="80"/>
  <c r="F25" i="27" s="1"/>
  <c r="F25" i="92" s="1"/>
  <c r="AQ14" i="75"/>
  <c r="AQ36" i="80"/>
  <c r="AQ66" i="80" s="1"/>
  <c r="AQ18" i="27" s="1"/>
  <c r="AQ18" i="92" s="1"/>
  <c r="R33" i="75"/>
  <c r="R69" i="75" s="1"/>
  <c r="R21" i="30" s="1"/>
  <c r="R21" i="86" s="1"/>
  <c r="R15" i="75"/>
  <c r="R55" i="75" s="1"/>
  <c r="R7" i="30" s="1"/>
  <c r="R7" i="86" s="1"/>
  <c r="N9" i="76"/>
  <c r="O2" i="76"/>
  <c r="O50" i="76" s="1"/>
  <c r="O2" i="31" s="1"/>
  <c r="O2" i="87" s="1"/>
  <c r="G28" i="81"/>
  <c r="G63" i="81" s="1"/>
  <c r="G15" i="22" s="1"/>
  <c r="G15" i="93" s="1"/>
  <c r="G63" i="59"/>
  <c r="G15" i="23" s="1"/>
  <c r="L68" i="59"/>
  <c r="L20" i="23" s="1"/>
  <c r="L20" i="84" s="1"/>
  <c r="E17" i="83"/>
  <c r="AQ15" i="79"/>
  <c r="F53" i="81"/>
  <c r="F5" i="22" s="1"/>
  <c r="F5" i="93" s="1"/>
  <c r="D10" i="83"/>
  <c r="R33" i="80"/>
  <c r="R69" i="80" s="1"/>
  <c r="R21" i="27" s="1"/>
  <c r="R21" i="92" s="1"/>
  <c r="R15" i="79"/>
  <c r="N9" i="75"/>
  <c r="G4" i="83"/>
  <c r="D8" i="83"/>
  <c r="AQ15" i="77"/>
  <c r="K2" i="77"/>
  <c r="K50" i="77" s="1"/>
  <c r="K2" i="25" s="1"/>
  <c r="K2" i="88" s="1"/>
  <c r="L17" i="75"/>
  <c r="M9" i="88"/>
  <c r="M9" i="83"/>
  <c r="P42" i="80"/>
  <c r="P72" i="80" s="1"/>
  <c r="P24" i="27" s="1"/>
  <c r="P24" i="92" s="1"/>
  <c r="I6" i="79"/>
  <c r="I53" i="79" s="1"/>
  <c r="I5" i="32" s="1"/>
  <c r="I5" i="90" s="1"/>
  <c r="AQ15" i="80"/>
  <c r="G37" i="79"/>
  <c r="G66" i="79" s="1"/>
  <c r="G18" i="32" s="1"/>
  <c r="G18" i="90" s="1"/>
  <c r="F35" i="80"/>
  <c r="F67" i="80" s="1"/>
  <c r="F19" i="27" s="1"/>
  <c r="F19" i="92" s="1"/>
  <c r="L18" i="78"/>
  <c r="O16" i="78"/>
  <c r="J25" i="76"/>
  <c r="R36" i="76"/>
  <c r="R66" i="76" s="1"/>
  <c r="R18" i="31" s="1"/>
  <c r="R18" i="87" s="1"/>
  <c r="N25" i="79"/>
  <c r="S40" i="80"/>
  <c r="L2" i="79"/>
  <c r="L50" i="79" s="1"/>
  <c r="L2" i="32" s="1"/>
  <c r="L2" i="90" s="1"/>
  <c r="S32" i="78"/>
  <c r="S61" i="78" s="1"/>
  <c r="S13" i="28" s="1"/>
  <c r="S13" i="89" s="1"/>
  <c r="G15" i="78"/>
  <c r="G55" i="78" s="1"/>
  <c r="G7" i="28" s="1"/>
  <c r="G7" i="89" s="1"/>
  <c r="O41" i="79"/>
  <c r="J73" i="75"/>
  <c r="J25" i="30" s="1"/>
  <c r="J25" i="86" s="1"/>
  <c r="N10" i="81"/>
  <c r="N12" i="80"/>
  <c r="F12" i="78"/>
  <c r="F23" i="77"/>
  <c r="S42" i="80"/>
  <c r="S72" i="80" s="1"/>
  <c r="S24" i="27" s="1"/>
  <c r="S24" i="92" s="1"/>
  <c r="AQ19" i="79"/>
  <c r="AQ57" i="79" s="1"/>
  <c r="AQ9" i="32" s="1"/>
  <c r="AQ9" i="90" s="1"/>
  <c r="Q42" i="79"/>
  <c r="Q72" i="79" s="1"/>
  <c r="Q24" i="32" s="1"/>
  <c r="Q24" i="90" s="1"/>
  <c r="N15" i="76"/>
  <c r="AQ31" i="77"/>
  <c r="AQ71" i="77" s="1"/>
  <c r="AQ23" i="25" s="1"/>
  <c r="AQ23" i="88" s="1"/>
  <c r="AQ25" i="78"/>
  <c r="AQ59" i="78" s="1"/>
  <c r="AQ11" i="28" s="1"/>
  <c r="AQ11" i="89" s="1"/>
  <c r="T44" i="80"/>
  <c r="T74" i="80" s="1"/>
  <c r="T26" i="27" s="1"/>
  <c r="T26" i="92" s="1"/>
  <c r="K40" i="76"/>
  <c r="K68" i="76" s="1"/>
  <c r="K20" i="31" s="1"/>
  <c r="K20" i="87" s="1"/>
  <c r="AQ29" i="77"/>
  <c r="AQ64" i="77" s="1"/>
  <c r="AQ16" i="25" s="1"/>
  <c r="AQ16" i="88" s="1"/>
  <c r="F36" i="78"/>
  <c r="P44" i="76"/>
  <c r="P74" i="76" s="1"/>
  <c r="P26" i="31" s="1"/>
  <c r="P26" i="87" s="1"/>
  <c r="K21" i="80"/>
  <c r="N13" i="81"/>
  <c r="I30" i="80"/>
  <c r="I65" i="80" s="1"/>
  <c r="I17" i="27" s="1"/>
  <c r="I17" i="92" s="1"/>
  <c r="G6" i="80"/>
  <c r="G53" i="80" s="1"/>
  <c r="G5" i="27" s="1"/>
  <c r="G5" i="92" s="1"/>
  <c r="I33" i="80"/>
  <c r="I69" i="80" s="1"/>
  <c r="I21" i="27" s="1"/>
  <c r="I21" i="92" s="1"/>
  <c r="K39" i="77"/>
  <c r="K10" i="77"/>
  <c r="AQ15" i="78"/>
  <c r="AQ55" i="78" s="1"/>
  <c r="AQ7" i="28" s="1"/>
  <c r="AQ7" i="89" s="1"/>
  <c r="L18" i="76"/>
  <c r="K43" i="81"/>
  <c r="K5" i="75"/>
  <c r="S40" i="81"/>
  <c r="AQ11" i="75"/>
  <c r="AQ54" i="75" s="1"/>
  <c r="AQ6" i="30" s="1"/>
  <c r="AQ6" i="86" s="1"/>
  <c r="K5" i="76"/>
  <c r="D54" i="80"/>
  <c r="D6" i="27" s="1"/>
  <c r="D6" i="92" s="1"/>
  <c r="L40" i="81"/>
  <c r="N11" i="75"/>
  <c r="L8" i="75"/>
  <c r="N15" i="77"/>
  <c r="J37" i="81"/>
  <c r="J66" i="81" s="1"/>
  <c r="J18" i="22" s="1"/>
  <c r="J18" i="93" s="1"/>
  <c r="T44" i="81"/>
  <c r="T74" i="81" s="1"/>
  <c r="T26" i="22" s="1"/>
  <c r="T26" i="93" s="1"/>
  <c r="P44" i="75"/>
  <c r="P74" i="75" s="1"/>
  <c r="P26" i="30" s="1"/>
  <c r="P26" i="86" s="1"/>
  <c r="G15" i="80"/>
  <c r="G55" i="80" s="1"/>
  <c r="G7" i="27" s="1"/>
  <c r="G7" i="92" s="1"/>
  <c r="K43" i="76"/>
  <c r="N11" i="76"/>
  <c r="L43" i="79"/>
  <c r="E66" i="78"/>
  <c r="E18" i="28" s="1"/>
  <c r="E18" i="89" s="1"/>
  <c r="L16" i="80"/>
  <c r="R11" i="77"/>
  <c r="R54" i="77" s="1"/>
  <c r="R6" i="25" s="1"/>
  <c r="R6" i="88" s="1"/>
  <c r="L18" i="75"/>
  <c r="J11" i="77"/>
  <c r="P8" i="81"/>
  <c r="K19" i="80"/>
  <c r="L2" i="81"/>
  <c r="L50" i="81" s="1"/>
  <c r="L2" i="22" s="1"/>
  <c r="L2" i="93" s="1"/>
  <c r="AQ11" i="79"/>
  <c r="AQ54" i="79" s="1"/>
  <c r="AQ6" i="32" s="1"/>
  <c r="AQ6" i="90" s="1"/>
  <c r="S42" i="78"/>
  <c r="S72" i="78" s="1"/>
  <c r="S24" i="28" s="1"/>
  <c r="S24" i="89" s="1"/>
  <c r="AQ14" i="80"/>
  <c r="G59" i="75"/>
  <c r="G11" i="30" s="1"/>
  <c r="G11" i="86" s="1"/>
  <c r="R33" i="79"/>
  <c r="R69" i="79" s="1"/>
  <c r="R21" i="32" s="1"/>
  <c r="R21" i="90" s="1"/>
  <c r="L38" i="81"/>
  <c r="L40" i="78"/>
  <c r="F23" i="75"/>
  <c r="K16" i="80"/>
  <c r="N9" i="77"/>
  <c r="AQ19" i="78"/>
  <c r="AQ57" i="78" s="1"/>
  <c r="AQ9" i="28" s="1"/>
  <c r="AQ9" i="89" s="1"/>
  <c r="L8" i="80"/>
  <c r="N15" i="75"/>
  <c r="G25" i="79"/>
  <c r="S17" i="80"/>
  <c r="O40" i="75"/>
  <c r="O68" i="75" s="1"/>
  <c r="O20" i="30" s="1"/>
  <c r="O20" i="86" s="1"/>
  <c r="S26" i="77"/>
  <c r="S60" i="77" s="1"/>
  <c r="S12" i="25" s="1"/>
  <c r="S12" i="88" s="1"/>
  <c r="AQ29" i="75"/>
  <c r="AQ64" i="75" s="1"/>
  <c r="AQ16" i="30" s="1"/>
  <c r="AQ16" i="86" s="1"/>
  <c r="J31" i="79"/>
  <c r="J71" i="79" s="1"/>
  <c r="J23" i="32" s="1"/>
  <c r="J23" i="90" s="1"/>
  <c r="I54" i="75"/>
  <c r="I6" i="30" s="1"/>
  <c r="I6" i="86" s="1"/>
  <c r="N19" i="79"/>
  <c r="N57" i="79" s="1"/>
  <c r="N9" i="32" s="1"/>
  <c r="N9" i="90" s="1"/>
  <c r="K21" i="78"/>
  <c r="F19" i="77"/>
  <c r="F57" i="77" s="1"/>
  <c r="F9" i="25" s="1"/>
  <c r="F9" i="88" s="1"/>
  <c r="J15" i="76"/>
  <c r="I30" i="78"/>
  <c r="I65" i="78" s="1"/>
  <c r="I17" i="28" s="1"/>
  <c r="I17" i="89" s="1"/>
  <c r="G6" i="78"/>
  <c r="G53" i="78" s="1"/>
  <c r="G5" i="28" s="1"/>
  <c r="G5" i="89" s="1"/>
  <c r="I33" i="81"/>
  <c r="I69" i="81" s="1"/>
  <c r="I21" i="22" s="1"/>
  <c r="I21" i="93" s="1"/>
  <c r="L20" i="80"/>
  <c r="O23" i="80"/>
  <c r="N32" i="81"/>
  <c r="N61" i="81" s="1"/>
  <c r="N13" i="22" s="1"/>
  <c r="N13" i="93" s="1"/>
  <c r="R35" i="75"/>
  <c r="R67" i="75" s="1"/>
  <c r="R19" i="30" s="1"/>
  <c r="R19" i="86" s="1"/>
  <c r="J18" i="77"/>
  <c r="J56" i="77" s="1"/>
  <c r="J8" i="25" s="1"/>
  <c r="J8" i="88" s="1"/>
  <c r="I36" i="81"/>
  <c r="I66" i="81" s="1"/>
  <c r="I18" i="22" s="1"/>
  <c r="I18" i="93" s="1"/>
  <c r="G15" i="75"/>
  <c r="G55" i="75" s="1"/>
  <c r="G7" i="30" s="1"/>
  <c r="G7" i="86" s="1"/>
  <c r="R11" i="76"/>
  <c r="R54" i="76" s="1"/>
  <c r="R6" i="31" s="1"/>
  <c r="R6" i="87" s="1"/>
  <c r="N25" i="80"/>
  <c r="O5" i="78"/>
  <c r="J28" i="80"/>
  <c r="J63" i="80" s="1"/>
  <c r="J15" i="27" s="1"/>
  <c r="J15" i="92" s="1"/>
  <c r="F13" i="79"/>
  <c r="J20" i="77"/>
  <c r="F28" i="75"/>
  <c r="F63" i="75" s="1"/>
  <c r="F15" i="30" s="1"/>
  <c r="F15" i="86" s="1"/>
  <c r="K41" i="79"/>
  <c r="L38" i="78"/>
  <c r="K16" i="81"/>
  <c r="K20" i="80"/>
  <c r="N15" i="79"/>
  <c r="S39" i="75"/>
  <c r="G25" i="80"/>
  <c r="F37" i="77"/>
  <c r="O40" i="79"/>
  <c r="O68" i="79" s="1"/>
  <c r="O20" i="32" s="1"/>
  <c r="O20" i="90" s="1"/>
  <c r="S26" i="76"/>
  <c r="S60" i="76" s="1"/>
  <c r="S12" i="31" s="1"/>
  <c r="S12" i="87" s="1"/>
  <c r="AQ29" i="79"/>
  <c r="AQ64" i="79" s="1"/>
  <c r="AQ16" i="32" s="1"/>
  <c r="AQ16" i="90" s="1"/>
  <c r="N19" i="80"/>
  <c r="N57" i="80" s="1"/>
  <c r="N9" i="27" s="1"/>
  <c r="N9" i="92" s="1"/>
  <c r="F19" i="76"/>
  <c r="F57" i="76" s="1"/>
  <c r="F9" i="31" s="1"/>
  <c r="F9" i="87" s="1"/>
  <c r="J15" i="75"/>
  <c r="G6" i="77"/>
  <c r="G53" i="77" s="1"/>
  <c r="G5" i="25" s="1"/>
  <c r="I33" i="77"/>
  <c r="I69" i="77" s="1"/>
  <c r="I21" i="25" s="1"/>
  <c r="I21" i="88" s="1"/>
  <c r="O43" i="80"/>
  <c r="R27" i="78"/>
  <c r="R62" i="78" s="1"/>
  <c r="R14" i="28" s="1"/>
  <c r="R14" i="89" s="1"/>
  <c r="O23" i="78"/>
  <c r="L43" i="80"/>
  <c r="Q20" i="79"/>
  <c r="K19" i="76"/>
  <c r="R35" i="79"/>
  <c r="R67" i="79" s="1"/>
  <c r="R19" i="32" s="1"/>
  <c r="R19" i="90" s="1"/>
  <c r="N36" i="78"/>
  <c r="F28" i="81"/>
  <c r="F63" i="81" s="1"/>
  <c r="F15" i="22" s="1"/>
  <c r="F15" i="93" s="1"/>
  <c r="I36" i="80"/>
  <c r="I66" i="80" s="1"/>
  <c r="I18" i="27" s="1"/>
  <c r="I18" i="92" s="1"/>
  <c r="AQ15" i="75"/>
  <c r="J11" i="76"/>
  <c r="AQ27" i="79"/>
  <c r="AQ62" i="79" s="1"/>
  <c r="AQ14" i="32" s="1"/>
  <c r="AQ14" i="90" s="1"/>
  <c r="S2" i="75"/>
  <c r="S50" i="75" s="1"/>
  <c r="S2" i="30" s="1"/>
  <c r="S2" i="86" s="1"/>
  <c r="Q20" i="76"/>
  <c r="J20" i="76"/>
  <c r="J57" i="76" s="1"/>
  <c r="J9" i="31" s="1"/>
  <c r="J9" i="87" s="1"/>
  <c r="J25" i="78"/>
  <c r="N32" i="77"/>
  <c r="N61" i="77" s="1"/>
  <c r="N13" i="25" s="1"/>
  <c r="N13" i="88" s="1"/>
  <c r="K19" i="79"/>
  <c r="AQ14" i="81"/>
  <c r="AQ55" i="81" s="1"/>
  <c r="AQ7" i="22" s="1"/>
  <c r="AQ7" i="93" s="1"/>
  <c r="L38" i="76"/>
  <c r="F23" i="79"/>
  <c r="O16" i="75"/>
  <c r="L42" i="81"/>
  <c r="L72" i="81" s="1"/>
  <c r="L24" i="22" s="1"/>
  <c r="L24" i="93" s="1"/>
  <c r="K20" i="81"/>
  <c r="N15" i="80"/>
  <c r="S39" i="79"/>
  <c r="F37" i="76"/>
  <c r="S5" i="81"/>
  <c r="AQ29" i="80"/>
  <c r="AQ64" i="80" s="1"/>
  <c r="AQ16" i="27" s="1"/>
  <c r="AQ16" i="92" s="1"/>
  <c r="K42" i="79"/>
  <c r="K72" i="79" s="1"/>
  <c r="K24" i="32" s="1"/>
  <c r="K24" i="90" s="1"/>
  <c r="I30" i="77"/>
  <c r="I65" i="77" s="1"/>
  <c r="I17" i="25" s="1"/>
  <c r="I17" i="88" s="1"/>
  <c r="T16" i="80"/>
  <c r="G6" i="76"/>
  <c r="G53" i="76" s="1"/>
  <c r="G5" i="31" s="1"/>
  <c r="G5" i="87" s="1"/>
  <c r="I33" i="76"/>
  <c r="I69" i="76" s="1"/>
  <c r="I21" i="31" s="1"/>
  <c r="I21" i="87" s="1"/>
  <c r="O43" i="81"/>
  <c r="S4" i="81"/>
  <c r="S52" i="81" s="1"/>
  <c r="S4" i="22" s="1"/>
  <c r="S4" i="93" s="1"/>
  <c r="O23" i="76"/>
  <c r="L16" i="81"/>
  <c r="J29" i="81"/>
  <c r="J64" i="81" s="1"/>
  <c r="J16" i="22" s="1"/>
  <c r="J16" i="93" s="1"/>
  <c r="N36" i="77"/>
  <c r="O16" i="77"/>
  <c r="R14" i="79"/>
  <c r="Q34" i="81"/>
  <c r="Q70" i="81" s="1"/>
  <c r="Q22" i="22" s="1"/>
  <c r="Q22" i="93" s="1"/>
  <c r="AQ27" i="80"/>
  <c r="AQ62" i="80" s="1"/>
  <c r="AQ14" i="27" s="1"/>
  <c r="AQ14" i="92" s="1"/>
  <c r="L43" i="75"/>
  <c r="E13" i="76"/>
  <c r="E54" i="76" s="1"/>
  <c r="E6" i="31" s="1"/>
  <c r="E6" i="87" s="1"/>
  <c r="O14" i="81"/>
  <c r="R28" i="79"/>
  <c r="R63" i="79" s="1"/>
  <c r="R15" i="32" s="1"/>
  <c r="R15" i="90" s="1"/>
  <c r="Q44" i="81"/>
  <c r="Q74" i="81" s="1"/>
  <c r="Q26" i="22" s="1"/>
  <c r="Q26" i="93" s="1"/>
  <c r="R29" i="79"/>
  <c r="R64" i="79" s="1"/>
  <c r="R16" i="32" s="1"/>
  <c r="R16" i="90" s="1"/>
  <c r="K2" i="79"/>
  <c r="K50" i="79" s="1"/>
  <c r="K2" i="32" s="1"/>
  <c r="K2" i="90" s="1"/>
  <c r="AQ14" i="77"/>
  <c r="J19" i="78"/>
  <c r="G35" i="78"/>
  <c r="G67" i="78" s="1"/>
  <c r="G19" i="28" s="1"/>
  <c r="G19" i="89" s="1"/>
  <c r="L38" i="75"/>
  <c r="F23" i="81"/>
  <c r="K12" i="75"/>
  <c r="L42" i="79"/>
  <c r="L72" i="79" s="1"/>
  <c r="L24" i="32" s="1"/>
  <c r="L24" i="90" s="1"/>
  <c r="G31" i="80"/>
  <c r="G71" i="80" s="1"/>
  <c r="G23" i="27" s="1"/>
  <c r="G23" i="92" s="1"/>
  <c r="N15" i="81"/>
  <c r="O34" i="75"/>
  <c r="O70" i="75" s="1"/>
  <c r="O22" i="30" s="1"/>
  <c r="O22" i="86" s="1"/>
  <c r="O2" i="80"/>
  <c r="O50" i="80" s="1"/>
  <c r="O2" i="27" s="1"/>
  <c r="O2" i="92" s="1"/>
  <c r="J30" i="80"/>
  <c r="J65" i="80" s="1"/>
  <c r="J17" i="27" s="1"/>
  <c r="J17" i="92" s="1"/>
  <c r="S5" i="78"/>
  <c r="AQ29" i="81"/>
  <c r="AQ64" i="81" s="1"/>
  <c r="AQ16" i="22" s="1"/>
  <c r="AQ16" i="93" s="1"/>
  <c r="F14" i="80"/>
  <c r="K42" i="81"/>
  <c r="K72" i="81" s="1"/>
  <c r="K24" i="22" s="1"/>
  <c r="K24" i="93" s="1"/>
  <c r="I30" i="75"/>
  <c r="I65" i="75" s="1"/>
  <c r="I17" i="30" s="1"/>
  <c r="I17" i="86" s="1"/>
  <c r="T16" i="79"/>
  <c r="G6" i="75"/>
  <c r="G53" i="75" s="1"/>
  <c r="G5" i="30" s="1"/>
  <c r="G5" i="86" s="1"/>
  <c r="I33" i="75"/>
  <c r="I69" i="75" s="1"/>
  <c r="I21" i="30" s="1"/>
  <c r="I21" i="86" s="1"/>
  <c r="L17" i="76"/>
  <c r="J68" i="76"/>
  <c r="J20" i="31" s="1"/>
  <c r="J20" i="87" s="1"/>
  <c r="O23" i="75"/>
  <c r="N36" i="75"/>
  <c r="R14" i="80"/>
  <c r="R55" i="80" s="1"/>
  <c r="R7" i="27" s="1"/>
  <c r="R7" i="92" s="1"/>
  <c r="S42" i="75"/>
  <c r="S72" i="75" s="1"/>
  <c r="S24" i="30" s="1"/>
  <c r="S24" i="86" s="1"/>
  <c r="K8" i="77"/>
  <c r="P8" i="77"/>
  <c r="O29" i="80"/>
  <c r="O64" i="80" s="1"/>
  <c r="O16" i="27" s="1"/>
  <c r="O16" i="92" s="1"/>
  <c r="Q44" i="77"/>
  <c r="Q74" i="77" s="1"/>
  <c r="Q26" i="25" s="1"/>
  <c r="Q26" i="88" s="1"/>
  <c r="E13" i="75"/>
  <c r="E54" i="75" s="1"/>
  <c r="E6" i="30" s="1"/>
  <c r="E6" i="86" s="1"/>
  <c r="O14" i="78"/>
  <c r="N13" i="76"/>
  <c r="R28" i="78"/>
  <c r="R63" i="78" s="1"/>
  <c r="R15" i="28" s="1"/>
  <c r="R15" i="89" s="1"/>
  <c r="S32" i="80"/>
  <c r="S61" i="80" s="1"/>
  <c r="S13" i="27" s="1"/>
  <c r="S13" i="92" s="1"/>
  <c r="I54" i="78"/>
  <c r="I6" i="28" s="1"/>
  <c r="I6" i="89" s="1"/>
  <c r="N10" i="76"/>
  <c r="R19" i="76"/>
  <c r="R57" i="76" s="1"/>
  <c r="R9" i="31" s="1"/>
  <c r="R9" i="87" s="1"/>
  <c r="J19" i="79"/>
  <c r="G35" i="76"/>
  <c r="G67" i="76" s="1"/>
  <c r="G19" i="31" s="1"/>
  <c r="G19" i="87" s="1"/>
  <c r="S4" i="79"/>
  <c r="S52" i="79" s="1"/>
  <c r="S4" i="32" s="1"/>
  <c r="S4" i="90" s="1"/>
  <c r="J35" i="75"/>
  <c r="J67" i="75" s="1"/>
  <c r="J19" i="30" s="1"/>
  <c r="J19" i="86" s="1"/>
  <c r="K9" i="81"/>
  <c r="G31" i="78"/>
  <c r="G71" i="78" s="1"/>
  <c r="G23" i="28" s="1"/>
  <c r="G23" i="89" s="1"/>
  <c r="AQ68" i="76"/>
  <c r="AQ20" i="31" s="1"/>
  <c r="AQ20" i="87" s="1"/>
  <c r="O34" i="79"/>
  <c r="O70" i="79" s="1"/>
  <c r="O22" i="32" s="1"/>
  <c r="O22" i="90" s="1"/>
  <c r="J30" i="81"/>
  <c r="J65" i="81" s="1"/>
  <c r="J17" i="22" s="1"/>
  <c r="J17" i="93" s="1"/>
  <c r="L27" i="80"/>
  <c r="L62" i="80" s="1"/>
  <c r="L14" i="27" s="1"/>
  <c r="L14" i="92" s="1"/>
  <c r="F14" i="79"/>
  <c r="T42" i="81"/>
  <c r="T72" i="81" s="1"/>
  <c r="T24" i="22" s="1"/>
  <c r="T24" i="93" s="1"/>
  <c r="R27" i="79"/>
  <c r="R62" i="79" s="1"/>
  <c r="R14" i="32" s="1"/>
  <c r="R14" i="90" s="1"/>
  <c r="I33" i="78"/>
  <c r="I69" i="78" s="1"/>
  <c r="I21" i="28" s="1"/>
  <c r="I21" i="89" s="1"/>
  <c r="K12" i="76"/>
  <c r="J28" i="78"/>
  <c r="J63" i="78" s="1"/>
  <c r="J15" i="28" s="1"/>
  <c r="J15" i="89" s="1"/>
  <c r="R36" i="79"/>
  <c r="R66" i="79" s="1"/>
  <c r="R18" i="32" s="1"/>
  <c r="R18" i="90" s="1"/>
  <c r="K43" i="79"/>
  <c r="J73" i="77"/>
  <c r="J25" i="25" s="1"/>
  <c r="J25" i="88" s="1"/>
  <c r="S32" i="81"/>
  <c r="S61" i="81" s="1"/>
  <c r="S13" i="22" s="1"/>
  <c r="S13" i="93" s="1"/>
  <c r="T40" i="75"/>
  <c r="N10" i="80"/>
  <c r="R19" i="75"/>
  <c r="R57" i="75" s="1"/>
  <c r="R9" i="30" s="1"/>
  <c r="R9" i="86" s="1"/>
  <c r="N12" i="79"/>
  <c r="F12" i="81"/>
  <c r="F31" i="79"/>
  <c r="F71" i="79" s="1"/>
  <c r="F23" i="32" s="1"/>
  <c r="F23" i="90" s="1"/>
  <c r="N28" i="80"/>
  <c r="N63" i="80" s="1"/>
  <c r="N15" i="27" s="1"/>
  <c r="N15" i="92" s="1"/>
  <c r="AQ31" i="78"/>
  <c r="AQ71" i="78" s="1"/>
  <c r="AQ23" i="28" s="1"/>
  <c r="AQ23" i="89" s="1"/>
  <c r="AQ25" i="81"/>
  <c r="AQ59" i="81" s="1"/>
  <c r="AQ11" i="22" s="1"/>
  <c r="AQ11" i="93" s="1"/>
  <c r="L27" i="75"/>
  <c r="L62" i="75" s="1"/>
  <c r="L14" i="30" s="1"/>
  <c r="L14" i="86" s="1"/>
  <c r="K40" i="77"/>
  <c r="F36" i="81"/>
  <c r="F66" i="81" s="1"/>
  <c r="F18" i="22" s="1"/>
  <c r="F18" i="93" s="1"/>
  <c r="I18" i="75"/>
  <c r="I56" i="75" s="1"/>
  <c r="I8" i="30" s="1"/>
  <c r="I8" i="86" s="1"/>
  <c r="T42" i="79"/>
  <c r="T72" i="79" s="1"/>
  <c r="T24" i="32" s="1"/>
  <c r="T24" i="90" s="1"/>
  <c r="R27" i="81"/>
  <c r="R62" i="81" s="1"/>
  <c r="R14" i="22" s="1"/>
  <c r="R14" i="93" s="1"/>
  <c r="G6" i="79"/>
  <c r="G53" i="79" s="1"/>
  <c r="G5" i="32" s="1"/>
  <c r="G5" i="90" s="1"/>
  <c r="T17" i="59"/>
  <c r="T17" i="77" s="1"/>
  <c r="K23" i="59"/>
  <c r="K23" i="78" s="1"/>
  <c r="L23" i="59"/>
  <c r="L23" i="78" s="1"/>
  <c r="T33" i="74"/>
  <c r="T33" i="59" s="1"/>
  <c r="T33" i="80" s="1"/>
  <c r="T69" i="80" s="1"/>
  <c r="T21" i="27" s="1"/>
  <c r="T21" i="92" s="1"/>
  <c r="O24" i="83"/>
  <c r="S33" i="59"/>
  <c r="S33" i="80" s="1"/>
  <c r="S69" i="80" s="1"/>
  <c r="S21" i="27" s="1"/>
  <c r="S21" i="92" s="1"/>
  <c r="Q21" i="59"/>
  <c r="Q21" i="75" s="1"/>
  <c r="F4" i="83"/>
  <c r="F33" i="59"/>
  <c r="F33" i="81" s="1"/>
  <c r="F69" i="81" s="1"/>
  <c r="F21" i="22" s="1"/>
  <c r="F21" i="93" s="1"/>
  <c r="K10" i="75"/>
  <c r="K10" i="80"/>
  <c r="K10" i="76"/>
  <c r="K10" i="81"/>
  <c r="T50" i="59"/>
  <c r="T2" i="23" s="1"/>
  <c r="T2" i="84" s="1"/>
  <c r="T2" i="76"/>
  <c r="T50" i="76" s="1"/>
  <c r="T2" i="31" s="1"/>
  <c r="T2" i="87" s="1"/>
  <c r="T2" i="77"/>
  <c r="T50" i="77" s="1"/>
  <c r="T2" i="25" s="1"/>
  <c r="T2" i="88" s="1"/>
  <c r="T2" i="78"/>
  <c r="T50" i="78" s="1"/>
  <c r="T2" i="28" s="1"/>
  <c r="T2" i="89" s="1"/>
  <c r="T2" i="81"/>
  <c r="T50" i="81" s="1"/>
  <c r="T2" i="22" s="1"/>
  <c r="T2" i="93" s="1"/>
  <c r="T2" i="79"/>
  <c r="T50" i="79" s="1"/>
  <c r="T2" i="32" s="1"/>
  <c r="T2" i="90" s="1"/>
  <c r="I53" i="59"/>
  <c r="I5" i="23" s="1"/>
  <c r="I5" i="84" s="1"/>
  <c r="I6" i="78"/>
  <c r="I53" i="78" s="1"/>
  <c r="I5" i="28" s="1"/>
  <c r="I5" i="89" s="1"/>
  <c r="I6" i="77"/>
  <c r="I53" i="77" s="1"/>
  <c r="I5" i="25" s="1"/>
  <c r="I5" i="88" s="1"/>
  <c r="I6" i="81"/>
  <c r="I53" i="81" s="1"/>
  <c r="I5" i="22" s="1"/>
  <c r="I5" i="93" s="1"/>
  <c r="I6" i="80"/>
  <c r="I53" i="80" s="1"/>
  <c r="I5" i="27" s="1"/>
  <c r="I5" i="92" s="1"/>
  <c r="I6" i="76"/>
  <c r="I53" i="76" s="1"/>
  <c r="I5" i="31" s="1"/>
  <c r="I5" i="87" s="1"/>
  <c r="M17" i="87"/>
  <c r="M17" i="83"/>
  <c r="Q24" i="77"/>
  <c r="I27" i="81"/>
  <c r="I62" i="81" s="1"/>
  <c r="I14" i="22" s="1"/>
  <c r="I14" i="93" s="1"/>
  <c r="I27" i="79"/>
  <c r="I62" i="79" s="1"/>
  <c r="I14" i="32" s="1"/>
  <c r="I14" i="90" s="1"/>
  <c r="I27" i="76"/>
  <c r="I62" i="76" s="1"/>
  <c r="I14" i="31" s="1"/>
  <c r="I14" i="87" s="1"/>
  <c r="I27" i="80"/>
  <c r="I62" i="80" s="1"/>
  <c r="I14" i="27" s="1"/>
  <c r="I14" i="92" s="1"/>
  <c r="I27" i="75"/>
  <c r="I62" i="75" s="1"/>
  <c r="I14" i="30" s="1"/>
  <c r="I14" i="86" s="1"/>
  <c r="I27" i="78"/>
  <c r="I62" i="78" s="1"/>
  <c r="I14" i="28" s="1"/>
  <c r="I14" i="89" s="1"/>
  <c r="I62" i="59"/>
  <c r="I14" i="23" s="1"/>
  <c r="I14" i="84" s="1"/>
  <c r="J22" i="89"/>
  <c r="J22" i="83"/>
  <c r="K41" i="75"/>
  <c r="K36" i="59"/>
  <c r="K36" i="80" s="1"/>
  <c r="N67" i="59"/>
  <c r="N19" i="23" s="1"/>
  <c r="N19" i="84" s="1"/>
  <c r="AQ33" i="59"/>
  <c r="AQ33" i="75" s="1"/>
  <c r="AQ69" i="75" s="1"/>
  <c r="AQ21" i="30" s="1"/>
  <c r="AQ21" i="86" s="1"/>
  <c r="T38" i="59"/>
  <c r="T38" i="77" s="1"/>
  <c r="O39" i="81"/>
  <c r="O39" i="79"/>
  <c r="O39" i="80"/>
  <c r="O39" i="77"/>
  <c r="O39" i="76"/>
  <c r="O39" i="75"/>
  <c r="O73" i="75" s="1"/>
  <c r="O25" i="30" s="1"/>
  <c r="O25" i="86" s="1"/>
  <c r="L4" i="77"/>
  <c r="L52" i="77" s="1"/>
  <c r="L4" i="25" s="1"/>
  <c r="L4" i="88" s="1"/>
  <c r="D9" i="86"/>
  <c r="D9" i="83"/>
  <c r="K10" i="79"/>
  <c r="G17" i="86"/>
  <c r="G17" i="83"/>
  <c r="D18" i="92"/>
  <c r="D18" i="83"/>
  <c r="G25" i="90"/>
  <c r="G25" i="83"/>
  <c r="N35" i="77"/>
  <c r="N67" i="77" s="1"/>
  <c r="N19" i="25" s="1"/>
  <c r="N19" i="88" s="1"/>
  <c r="T2" i="75"/>
  <c r="T50" i="75" s="1"/>
  <c r="T2" i="30" s="1"/>
  <c r="T2" i="86" s="1"/>
  <c r="S9" i="59"/>
  <c r="S9" i="81" s="1"/>
  <c r="J69" i="59"/>
  <c r="J21" i="23" s="1"/>
  <c r="J21" i="84" s="1"/>
  <c r="J33" i="75"/>
  <c r="J69" i="75" s="1"/>
  <c r="J21" i="30" s="1"/>
  <c r="J21" i="86" s="1"/>
  <c r="J33" i="76"/>
  <c r="J69" i="76" s="1"/>
  <c r="J21" i="31" s="1"/>
  <c r="J21" i="87" s="1"/>
  <c r="J33" i="81"/>
  <c r="J69" i="81" s="1"/>
  <c r="J21" i="22" s="1"/>
  <c r="J21" i="93" s="1"/>
  <c r="J33" i="77"/>
  <c r="J69" i="77" s="1"/>
  <c r="J21" i="25" s="1"/>
  <c r="J21" i="88" s="1"/>
  <c r="S25" i="75"/>
  <c r="S25" i="77"/>
  <c r="S25" i="76"/>
  <c r="S25" i="79"/>
  <c r="S25" i="80"/>
  <c r="S25" i="78"/>
  <c r="G19" i="76"/>
  <c r="G57" i="76" s="1"/>
  <c r="G9" i="31" s="1"/>
  <c r="G9" i="87" s="1"/>
  <c r="G19" i="78"/>
  <c r="G57" i="78" s="1"/>
  <c r="G9" i="28" s="1"/>
  <c r="G9" i="89" s="1"/>
  <c r="G57" i="59"/>
  <c r="G9" i="23" s="1"/>
  <c r="G9" i="84" s="1"/>
  <c r="G19" i="80"/>
  <c r="G57" i="80" s="1"/>
  <c r="G9" i="27" s="1"/>
  <c r="G9" i="92" s="1"/>
  <c r="G19" i="77"/>
  <c r="G57" i="77" s="1"/>
  <c r="G9" i="25" s="1"/>
  <c r="G9" i="88" s="1"/>
  <c r="G19" i="81"/>
  <c r="G57" i="81" s="1"/>
  <c r="G9" i="22" s="1"/>
  <c r="G9" i="93" s="1"/>
  <c r="K24" i="78"/>
  <c r="K24" i="81"/>
  <c r="K24" i="80"/>
  <c r="K24" i="76"/>
  <c r="K24" i="77"/>
  <c r="K24" i="75"/>
  <c r="J37" i="79"/>
  <c r="J66" i="79" s="1"/>
  <c r="J18" i="32" s="1"/>
  <c r="J18" i="90" s="1"/>
  <c r="J37" i="75"/>
  <c r="J66" i="75" s="1"/>
  <c r="J18" i="30" s="1"/>
  <c r="J18" i="86" s="1"/>
  <c r="J37" i="76"/>
  <c r="J66" i="76" s="1"/>
  <c r="J18" i="31" s="1"/>
  <c r="J18" i="87" s="1"/>
  <c r="J37" i="77"/>
  <c r="J66" i="77" s="1"/>
  <c r="J18" i="25" s="1"/>
  <c r="J18" i="88" s="1"/>
  <c r="J37" i="78"/>
  <c r="J66" i="78" s="1"/>
  <c r="J18" i="28" s="1"/>
  <c r="J18" i="89" s="1"/>
  <c r="K9" i="77"/>
  <c r="K9" i="75"/>
  <c r="K9" i="76"/>
  <c r="K9" i="78"/>
  <c r="K9" i="80"/>
  <c r="N14" i="79"/>
  <c r="N14" i="78"/>
  <c r="N55" i="78" s="1"/>
  <c r="N7" i="28" s="1"/>
  <c r="N7" i="89" s="1"/>
  <c r="N14" i="77"/>
  <c r="N14" i="81"/>
  <c r="N14" i="76"/>
  <c r="F29" i="79"/>
  <c r="F64" i="79" s="1"/>
  <c r="F16" i="32" s="1"/>
  <c r="F16" i="90" s="1"/>
  <c r="F29" i="75"/>
  <c r="F64" i="75" s="1"/>
  <c r="F16" i="30" s="1"/>
  <c r="F16" i="86" s="1"/>
  <c r="F29" i="76"/>
  <c r="F64" i="76" s="1"/>
  <c r="F16" i="31" s="1"/>
  <c r="F16" i="87" s="1"/>
  <c r="F29" i="77"/>
  <c r="F64" i="77" s="1"/>
  <c r="F16" i="25" s="1"/>
  <c r="F16" i="88" s="1"/>
  <c r="F29" i="80"/>
  <c r="F64" i="80" s="1"/>
  <c r="F16" i="27" s="1"/>
  <c r="F16" i="92" s="1"/>
  <c r="E11" i="87"/>
  <c r="E11" i="83"/>
  <c r="L4" i="80"/>
  <c r="L52" i="80" s="1"/>
  <c r="L4" i="27" s="1"/>
  <c r="L4" i="92" s="1"/>
  <c r="J33" i="78"/>
  <c r="J69" i="78" s="1"/>
  <c r="J21" i="28" s="1"/>
  <c r="J21" i="89" s="1"/>
  <c r="F13" i="90"/>
  <c r="F13" i="83"/>
  <c r="AQ12" i="93"/>
  <c r="AQ12" i="83"/>
  <c r="E18" i="75"/>
  <c r="E56" i="75" s="1"/>
  <c r="E8" i="30" s="1"/>
  <c r="E8" i="86" s="1"/>
  <c r="Q17" i="79"/>
  <c r="F29" i="78"/>
  <c r="F64" i="78" s="1"/>
  <c r="F16" i="28" s="1"/>
  <c r="F16" i="89" s="1"/>
  <c r="N31" i="59"/>
  <c r="N31" i="78" s="1"/>
  <c r="N71" i="78" s="1"/>
  <c r="N23" i="28" s="1"/>
  <c r="N23" i="89" s="1"/>
  <c r="O24" i="75"/>
  <c r="O24" i="76"/>
  <c r="O24" i="78"/>
  <c r="O24" i="81"/>
  <c r="O24" i="79"/>
  <c r="L19" i="78"/>
  <c r="L19" i="80"/>
  <c r="L19" i="76"/>
  <c r="L19" i="81"/>
  <c r="L19" i="79"/>
  <c r="L19" i="77"/>
  <c r="L19" i="75"/>
  <c r="L57" i="75" s="1"/>
  <c r="L9" i="30" s="1"/>
  <c r="L9" i="86" s="1"/>
  <c r="I31" i="77"/>
  <c r="I71" i="77" s="1"/>
  <c r="I23" i="25" s="1"/>
  <c r="I23" i="88" s="1"/>
  <c r="I31" i="76"/>
  <c r="I71" i="76" s="1"/>
  <c r="I23" i="31" s="1"/>
  <c r="I23" i="87" s="1"/>
  <c r="I71" i="59"/>
  <c r="I23" i="23" s="1"/>
  <c r="I23" i="84" s="1"/>
  <c r="I31" i="78"/>
  <c r="I71" i="78" s="1"/>
  <c r="I23" i="28" s="1"/>
  <c r="I23" i="89" s="1"/>
  <c r="I31" i="81"/>
  <c r="I71" i="81" s="1"/>
  <c r="I23" i="22" s="1"/>
  <c r="I23" i="93" s="1"/>
  <c r="I31" i="75"/>
  <c r="I71" i="75" s="1"/>
  <c r="I23" i="30" s="1"/>
  <c r="I23" i="86" s="1"/>
  <c r="Q24" i="80"/>
  <c r="Q24" i="81"/>
  <c r="Q24" i="78"/>
  <c r="Q24" i="79"/>
  <c r="Q24" i="76"/>
  <c r="F25" i="79"/>
  <c r="F25" i="80"/>
  <c r="F25" i="81"/>
  <c r="F25" i="75"/>
  <c r="F25" i="77"/>
  <c r="F59" i="59"/>
  <c r="F11" i="23" s="1"/>
  <c r="F11" i="84" s="1"/>
  <c r="F25" i="78"/>
  <c r="F59" i="78" s="1"/>
  <c r="F11" i="28" s="1"/>
  <c r="F11" i="89" s="1"/>
  <c r="N14" i="75"/>
  <c r="M19" i="92"/>
  <c r="M19" i="83"/>
  <c r="O24" i="80"/>
  <c r="E16" i="88"/>
  <c r="E16" i="83"/>
  <c r="AQ10" i="89"/>
  <c r="AQ10" i="83"/>
  <c r="J33" i="80"/>
  <c r="J69" i="80" s="1"/>
  <c r="J21" i="27" s="1"/>
  <c r="J21" i="92" s="1"/>
  <c r="E33" i="79"/>
  <c r="E69" i="79" s="1"/>
  <c r="E21" i="32" s="1"/>
  <c r="E21" i="90" s="1"/>
  <c r="E33" i="81"/>
  <c r="E69" i="81" s="1"/>
  <c r="E21" i="22" s="1"/>
  <c r="E21" i="93" s="1"/>
  <c r="E33" i="75"/>
  <c r="E69" i="75" s="1"/>
  <c r="E21" i="30" s="1"/>
  <c r="E21" i="86" s="1"/>
  <c r="E33" i="77"/>
  <c r="E69" i="77" s="1"/>
  <c r="E21" i="25" s="1"/>
  <c r="E21" i="88" s="1"/>
  <c r="E33" i="76"/>
  <c r="E69" i="76" s="1"/>
  <c r="E21" i="31" s="1"/>
  <c r="E21" i="87" s="1"/>
  <c r="E33" i="80"/>
  <c r="E69" i="80" s="1"/>
  <c r="E21" i="27" s="1"/>
  <c r="E21" i="92" s="1"/>
  <c r="G19" i="75"/>
  <c r="G57" i="75" s="1"/>
  <c r="G9" i="30" s="1"/>
  <c r="G9" i="86" s="1"/>
  <c r="N35" i="81"/>
  <c r="N67" i="81" s="1"/>
  <c r="N19" i="22" s="1"/>
  <c r="N19" i="93" s="1"/>
  <c r="N35" i="80"/>
  <c r="N67" i="80" s="1"/>
  <c r="N19" i="27" s="1"/>
  <c r="N19" i="92" s="1"/>
  <c r="N35" i="75"/>
  <c r="N67" i="75" s="1"/>
  <c r="N19" i="30" s="1"/>
  <c r="N19" i="86" s="1"/>
  <c r="N35" i="79"/>
  <c r="N67" i="79" s="1"/>
  <c r="N19" i="32" s="1"/>
  <c r="N19" i="90" s="1"/>
  <c r="N35" i="78"/>
  <c r="N67" i="78" s="1"/>
  <c r="N19" i="28" s="1"/>
  <c r="N19" i="89" s="1"/>
  <c r="O21" i="77"/>
  <c r="O21" i="80"/>
  <c r="O21" i="76"/>
  <c r="O21" i="78"/>
  <c r="O21" i="81"/>
  <c r="O21" i="75"/>
  <c r="F15" i="77"/>
  <c r="F15" i="80"/>
  <c r="F15" i="78"/>
  <c r="F15" i="75"/>
  <c r="F15" i="79"/>
  <c r="F15" i="81"/>
  <c r="I22" i="86"/>
  <c r="I22" i="83"/>
  <c r="G23" i="76"/>
  <c r="G23" i="78"/>
  <c r="G23" i="80"/>
  <c r="G23" i="81"/>
  <c r="G23" i="79"/>
  <c r="G23" i="77"/>
  <c r="G59" i="59"/>
  <c r="G11" i="23" s="1"/>
  <c r="G11" i="84" s="1"/>
  <c r="G12" i="83"/>
  <c r="D23" i="83"/>
  <c r="T25" i="74"/>
  <c r="T25" i="59" s="1"/>
  <c r="T25" i="81" s="1"/>
  <c r="I55" i="59"/>
  <c r="I7" i="23" s="1"/>
  <c r="I7" i="84" s="1"/>
  <c r="I14" i="77"/>
  <c r="I55" i="77" s="1"/>
  <c r="I7" i="25" s="1"/>
  <c r="I7" i="88" s="1"/>
  <c r="I14" i="78"/>
  <c r="I55" i="78" s="1"/>
  <c r="I7" i="28" s="1"/>
  <c r="I7" i="89" s="1"/>
  <c r="I14" i="81"/>
  <c r="I55" i="81" s="1"/>
  <c r="I7" i="22" s="1"/>
  <c r="I7" i="93" s="1"/>
  <c r="I14" i="80"/>
  <c r="I55" i="80" s="1"/>
  <c r="I7" i="27" s="1"/>
  <c r="I7" i="92" s="1"/>
  <c r="I14" i="76"/>
  <c r="I55" i="76" s="1"/>
  <c r="I7" i="31" s="1"/>
  <c r="I7" i="87" s="1"/>
  <c r="J31" i="76"/>
  <c r="J71" i="76" s="1"/>
  <c r="J23" i="31" s="1"/>
  <c r="J23" i="87" s="1"/>
  <c r="J31" i="77"/>
  <c r="J71" i="77" s="1"/>
  <c r="J23" i="25" s="1"/>
  <c r="J23" i="88" s="1"/>
  <c r="J71" i="59"/>
  <c r="J23" i="23" s="1"/>
  <c r="J23" i="84" s="1"/>
  <c r="J31" i="78"/>
  <c r="J71" i="78" s="1"/>
  <c r="J23" i="28" s="1"/>
  <c r="J23" i="89" s="1"/>
  <c r="J31" i="81"/>
  <c r="J71" i="81" s="1"/>
  <c r="J23" i="22" s="1"/>
  <c r="J23" i="93" s="1"/>
  <c r="J31" i="75"/>
  <c r="J71" i="75" s="1"/>
  <c r="J23" i="30" s="1"/>
  <c r="J23" i="86" s="1"/>
  <c r="J13" i="78"/>
  <c r="J13" i="77"/>
  <c r="J13" i="80"/>
  <c r="J54" i="80" s="1"/>
  <c r="J6" i="27" s="1"/>
  <c r="J6" i="92" s="1"/>
  <c r="J13" i="75"/>
  <c r="J13" i="81"/>
  <c r="J13" i="76"/>
  <c r="J13" i="79"/>
  <c r="E71" i="59"/>
  <c r="E23" i="23" s="1"/>
  <c r="E23" i="84" s="1"/>
  <c r="E31" i="78"/>
  <c r="E71" i="78" s="1"/>
  <c r="E23" i="28" s="1"/>
  <c r="E23" i="89" s="1"/>
  <c r="E31" i="81"/>
  <c r="E71" i="81" s="1"/>
  <c r="E23" i="22" s="1"/>
  <c r="E23" i="93" s="1"/>
  <c r="E31" i="79"/>
  <c r="E71" i="79" s="1"/>
  <c r="E23" i="32" s="1"/>
  <c r="E23" i="90" s="1"/>
  <c r="E31" i="80"/>
  <c r="E71" i="80" s="1"/>
  <c r="E23" i="27" s="1"/>
  <c r="E23" i="92" s="1"/>
  <c r="E31" i="77"/>
  <c r="E71" i="77" s="1"/>
  <c r="E23" i="25" s="1"/>
  <c r="E23" i="88" s="1"/>
  <c r="I19" i="83"/>
  <c r="D16" i="86"/>
  <c r="D16" i="83"/>
  <c r="O24" i="77"/>
  <c r="D17" i="86"/>
  <c r="D17" i="83"/>
  <c r="E19" i="87"/>
  <c r="E19" i="83"/>
  <c r="G20" i="86"/>
  <c r="G20" i="83"/>
  <c r="Q17" i="75"/>
  <c r="G19" i="79"/>
  <c r="G57" i="79" s="1"/>
  <c r="G9" i="32" s="1"/>
  <c r="G9" i="90" s="1"/>
  <c r="F20" i="86"/>
  <c r="F20" i="83"/>
  <c r="T21" i="59"/>
  <c r="T21" i="77" s="1"/>
  <c r="L11" i="59"/>
  <c r="L11" i="76" s="1"/>
  <c r="K11" i="59"/>
  <c r="K11" i="78" s="1"/>
  <c r="K29" i="74"/>
  <c r="U39" i="74"/>
  <c r="Q17" i="77"/>
  <c r="Q17" i="81"/>
  <c r="K41" i="80"/>
  <c r="K41" i="78"/>
  <c r="K41" i="77"/>
  <c r="K41" i="76"/>
  <c r="E58" i="59"/>
  <c r="E10" i="23" s="1"/>
  <c r="E10" i="84" s="1"/>
  <c r="E22" i="75"/>
  <c r="E58" i="75" s="1"/>
  <c r="E10" i="30" s="1"/>
  <c r="E10" i="86" s="1"/>
  <c r="E22" i="79"/>
  <c r="E58" i="79" s="1"/>
  <c r="E10" i="32" s="1"/>
  <c r="E10" i="90" s="1"/>
  <c r="E22" i="76"/>
  <c r="E58" i="76" s="1"/>
  <c r="E10" i="31" s="1"/>
  <c r="E10" i="87" s="1"/>
  <c r="E22" i="77"/>
  <c r="E58" i="77" s="1"/>
  <c r="E10" i="25" s="1"/>
  <c r="E10" i="88" s="1"/>
  <c r="E22" i="81"/>
  <c r="E58" i="81" s="1"/>
  <c r="E10" i="22" s="1"/>
  <c r="E10" i="93" s="1"/>
  <c r="E22" i="80"/>
  <c r="E58" i="80" s="1"/>
  <c r="E10" i="27" s="1"/>
  <c r="E10" i="92" s="1"/>
  <c r="E22" i="78"/>
  <c r="E58" i="78" s="1"/>
  <c r="E10" i="28" s="1"/>
  <c r="E10" i="89" s="1"/>
  <c r="S6" i="81"/>
  <c r="S6" i="76"/>
  <c r="S6" i="80"/>
  <c r="S6" i="75"/>
  <c r="S6" i="79"/>
  <c r="S6" i="77"/>
  <c r="K38" i="81"/>
  <c r="K68" i="81" s="1"/>
  <c r="K20" i="22" s="1"/>
  <c r="K20" i="93" s="1"/>
  <c r="K38" i="80"/>
  <c r="K38" i="79"/>
  <c r="K38" i="75"/>
  <c r="J32" i="79"/>
  <c r="J61" i="79" s="1"/>
  <c r="J13" i="32" s="1"/>
  <c r="J13" i="90" s="1"/>
  <c r="J32" i="81"/>
  <c r="J61" i="81" s="1"/>
  <c r="J13" i="22" s="1"/>
  <c r="J13" i="93" s="1"/>
  <c r="J61" i="59"/>
  <c r="J13" i="23" s="1"/>
  <c r="J13" i="84" s="1"/>
  <c r="J32" i="76"/>
  <c r="J61" i="76" s="1"/>
  <c r="J13" i="31" s="1"/>
  <c r="J13" i="87" s="1"/>
  <c r="J32" i="77"/>
  <c r="J61" i="77" s="1"/>
  <c r="J13" i="25" s="1"/>
  <c r="J13" i="88" s="1"/>
  <c r="M15" i="89"/>
  <c r="M15" i="83"/>
  <c r="S25" i="81"/>
  <c r="K52" i="74"/>
  <c r="K4" i="26" s="1"/>
  <c r="K4" i="91" s="1"/>
  <c r="K4" i="59"/>
  <c r="K4" i="75" s="1"/>
  <c r="K52" i="75" s="1"/>
  <c r="K4" i="30" s="1"/>
  <c r="K4" i="86" s="1"/>
  <c r="D7" i="88"/>
  <c r="D7" i="83"/>
  <c r="M23" i="90"/>
  <c r="M23" i="83"/>
  <c r="I15" i="84"/>
  <c r="I15" i="83"/>
  <c r="K38" i="77"/>
  <c r="F22" i="92"/>
  <c r="F22" i="83"/>
  <c r="G14" i="90"/>
  <c r="G14" i="83"/>
  <c r="AQ13" i="83"/>
  <c r="I14" i="75"/>
  <c r="I55" i="75" s="1"/>
  <c r="I7" i="30" s="1"/>
  <c r="I7" i="86" s="1"/>
  <c r="P17" i="59"/>
  <c r="P17" i="79" s="1"/>
  <c r="O21" i="79"/>
  <c r="F2" i="86"/>
  <c r="F2" i="83"/>
  <c r="P21" i="59"/>
  <c r="P21" i="78" s="1"/>
  <c r="O10" i="59"/>
  <c r="O10" i="75" s="1"/>
  <c r="P2" i="59"/>
  <c r="P2" i="79" s="1"/>
  <c r="P50" i="79" s="1"/>
  <c r="P2" i="32" s="1"/>
  <c r="P2" i="90" s="1"/>
  <c r="E18" i="78"/>
  <c r="E56" i="78" s="1"/>
  <c r="E8" i="28" s="1"/>
  <c r="E8" i="89" s="1"/>
  <c r="E18" i="77"/>
  <c r="E56" i="77" s="1"/>
  <c r="E8" i="25" s="1"/>
  <c r="E8" i="88" s="1"/>
  <c r="E18" i="80"/>
  <c r="E56" i="80" s="1"/>
  <c r="E8" i="27" s="1"/>
  <c r="E8" i="92" s="1"/>
  <c r="E18" i="81"/>
  <c r="E56" i="81" s="1"/>
  <c r="E8" i="22" s="1"/>
  <c r="E8" i="93" s="1"/>
  <c r="E18" i="76"/>
  <c r="E56" i="76" s="1"/>
  <c r="E8" i="31" s="1"/>
  <c r="E8" i="87" s="1"/>
  <c r="P20" i="76"/>
  <c r="P20" i="75"/>
  <c r="P20" i="79"/>
  <c r="P20" i="77"/>
  <c r="P20" i="81"/>
  <c r="P20" i="78"/>
  <c r="N22" i="90"/>
  <c r="N22" i="83"/>
  <c r="J32" i="78"/>
  <c r="J61" i="78" s="1"/>
  <c r="J13" i="28" s="1"/>
  <c r="J13" i="89" s="1"/>
  <c r="I31" i="79"/>
  <c r="I71" i="79" s="1"/>
  <c r="I23" i="32" s="1"/>
  <c r="I23" i="90" s="1"/>
  <c r="J12" i="87"/>
  <c r="J12" i="83"/>
  <c r="J33" i="79"/>
  <c r="J69" i="79" s="1"/>
  <c r="J21" i="32" s="1"/>
  <c r="J21" i="90" s="1"/>
  <c r="E15" i="86"/>
  <c r="E15" i="83"/>
  <c r="I14" i="79"/>
  <c r="I55" i="79" s="1"/>
  <c r="I7" i="32" s="1"/>
  <c r="I7" i="90" s="1"/>
  <c r="K38" i="78"/>
  <c r="J24" i="88"/>
  <c r="J24" i="83"/>
  <c r="E31" i="76"/>
  <c r="E71" i="76" s="1"/>
  <c r="E23" i="31" s="1"/>
  <c r="E23" i="87" s="1"/>
  <c r="R31" i="80"/>
  <c r="R71" i="80" s="1"/>
  <c r="R23" i="27" s="1"/>
  <c r="R23" i="92" s="1"/>
  <c r="R31" i="76"/>
  <c r="R71" i="76" s="1"/>
  <c r="R23" i="31" s="1"/>
  <c r="R23" i="87" s="1"/>
  <c r="R31" i="79"/>
  <c r="R71" i="79" s="1"/>
  <c r="R23" i="32" s="1"/>
  <c r="R23" i="90" s="1"/>
  <c r="R31" i="75"/>
  <c r="R71" i="75" s="1"/>
  <c r="R23" i="30" s="1"/>
  <c r="R23" i="86" s="1"/>
  <c r="R31" i="77"/>
  <c r="R71" i="77" s="1"/>
  <c r="R23" i="25" s="1"/>
  <c r="R23" i="88" s="1"/>
  <c r="R31" i="81"/>
  <c r="R71" i="81" s="1"/>
  <c r="R23" i="22" s="1"/>
  <c r="R23" i="93" s="1"/>
  <c r="N14" i="80"/>
  <c r="J32" i="75"/>
  <c r="J61" i="75" s="1"/>
  <c r="J13" i="30" s="1"/>
  <c r="J13" i="86" s="1"/>
  <c r="M7" i="86"/>
  <c r="M7" i="83"/>
  <c r="F12" i="86"/>
  <c r="F12" i="83"/>
  <c r="T32" i="74"/>
  <c r="T61" i="74" s="1"/>
  <c r="T13" i="26" s="1"/>
  <c r="T13" i="91" s="1"/>
  <c r="S24" i="59"/>
  <c r="S24" i="76" s="1"/>
  <c r="P6" i="74"/>
  <c r="P6" i="59" s="1"/>
  <c r="Q23" i="74"/>
  <c r="Q23" i="59" s="1"/>
  <c r="Q23" i="79" s="1"/>
  <c r="O22" i="74"/>
  <c r="O58" i="74" s="1"/>
  <c r="O10" i="26" s="1"/>
  <c r="O10" i="91" s="1"/>
  <c r="O23" i="79"/>
  <c r="N33" i="79"/>
  <c r="N69" i="79" s="1"/>
  <c r="N21" i="32" s="1"/>
  <c r="N21" i="90" s="1"/>
  <c r="N25" i="77"/>
  <c r="G37" i="78"/>
  <c r="G66" i="78" s="1"/>
  <c r="G18" i="28" s="1"/>
  <c r="G18" i="89" s="1"/>
  <c r="F28" i="78"/>
  <c r="F63" i="78" s="1"/>
  <c r="F15" i="28" s="1"/>
  <c r="F15" i="89" s="1"/>
  <c r="J27" i="80"/>
  <c r="J62" i="80" s="1"/>
  <c r="J14" i="27" s="1"/>
  <c r="J14" i="92" s="1"/>
  <c r="R29" i="76"/>
  <c r="R64" i="76" s="1"/>
  <c r="R16" i="31" s="1"/>
  <c r="R16" i="87" s="1"/>
  <c r="N37" i="79"/>
  <c r="R35" i="76"/>
  <c r="R67" i="76" s="1"/>
  <c r="R19" i="31" s="1"/>
  <c r="R19" i="87" s="1"/>
  <c r="J29" i="80"/>
  <c r="J64" i="80" s="1"/>
  <c r="J16" i="27" s="1"/>
  <c r="J16" i="92" s="1"/>
  <c r="L4" i="81"/>
  <c r="L52" i="81" s="1"/>
  <c r="L4" i="22" s="1"/>
  <c r="L4" i="93" s="1"/>
  <c r="N36" i="81"/>
  <c r="N66" i="81" s="1"/>
  <c r="N18" i="22" s="1"/>
  <c r="N18" i="93" s="1"/>
  <c r="O5" i="75"/>
  <c r="K43" i="77"/>
  <c r="J28" i="76"/>
  <c r="J63" i="76" s="1"/>
  <c r="J15" i="31" s="1"/>
  <c r="J15" i="87" s="1"/>
  <c r="L16" i="79"/>
  <c r="I36" i="79"/>
  <c r="I66" i="79" s="1"/>
  <c r="I18" i="32" s="1"/>
  <c r="I18" i="90" s="1"/>
  <c r="R14" i="77"/>
  <c r="N33" i="75"/>
  <c r="N69" i="75" s="1"/>
  <c r="N21" i="30" s="1"/>
  <c r="N21" i="86" s="1"/>
  <c r="L7" i="77"/>
  <c r="Q20" i="75"/>
  <c r="K19" i="78"/>
  <c r="AQ27" i="81"/>
  <c r="AQ62" i="81" s="1"/>
  <c r="AQ14" i="22" s="1"/>
  <c r="AQ14" i="93" s="1"/>
  <c r="R11" i="78"/>
  <c r="R54" i="78" s="1"/>
  <c r="R6" i="28" s="1"/>
  <c r="R6" i="89" s="1"/>
  <c r="S2" i="80"/>
  <c r="S50" i="80" s="1"/>
  <c r="S2" i="27" s="1"/>
  <c r="S2" i="92" s="1"/>
  <c r="O29" i="75"/>
  <c r="O64" i="75" s="1"/>
  <c r="O16" i="30" s="1"/>
  <c r="O16" i="86" s="1"/>
  <c r="L18" i="80"/>
  <c r="K34" i="78"/>
  <c r="K70" i="78" s="1"/>
  <c r="K22" i="28" s="1"/>
  <c r="K22" i="89" s="1"/>
  <c r="F35" i="79"/>
  <c r="F67" i="79" s="1"/>
  <c r="F19" i="32" s="1"/>
  <c r="F19" i="90" s="1"/>
  <c r="N13" i="75"/>
  <c r="N32" i="75"/>
  <c r="N61" i="75" s="1"/>
  <c r="N13" i="30" s="1"/>
  <c r="N13" i="86" s="1"/>
  <c r="R29" i="81"/>
  <c r="R64" i="81" s="1"/>
  <c r="R16" i="22" s="1"/>
  <c r="R16" i="93" s="1"/>
  <c r="K19" i="81"/>
  <c r="E13" i="77"/>
  <c r="E54" i="77" s="1"/>
  <c r="E6" i="25" s="1"/>
  <c r="E6" i="88" s="1"/>
  <c r="R36" i="81"/>
  <c r="R66" i="81" s="1"/>
  <c r="R18" i="22" s="1"/>
  <c r="R18" i="93" s="1"/>
  <c r="O14" i="80"/>
  <c r="O16" i="80"/>
  <c r="P42" i="76"/>
  <c r="P72" i="76" s="1"/>
  <c r="P24" i="31" s="1"/>
  <c r="P24" i="87" s="1"/>
  <c r="S42" i="77"/>
  <c r="S72" i="77" s="1"/>
  <c r="S24" i="25" s="1"/>
  <c r="S24" i="88" s="1"/>
  <c r="K34" i="80"/>
  <c r="K70" i="80" s="1"/>
  <c r="K22" i="27" s="1"/>
  <c r="K22" i="92" s="1"/>
  <c r="Q44" i="78"/>
  <c r="Q74" i="78" s="1"/>
  <c r="Q26" i="28" s="1"/>
  <c r="Q26" i="89" s="1"/>
  <c r="O41" i="80"/>
  <c r="Q20" i="77"/>
  <c r="R29" i="80"/>
  <c r="R64" i="80" s="1"/>
  <c r="R16" i="27" s="1"/>
  <c r="R16" i="92" s="1"/>
  <c r="N37" i="77"/>
  <c r="T39" i="79"/>
  <c r="J20" i="81"/>
  <c r="R28" i="81"/>
  <c r="R63" i="81" s="1"/>
  <c r="R15" i="22" s="1"/>
  <c r="R15" i="93" s="1"/>
  <c r="S32" i="79"/>
  <c r="S61" i="79" s="1"/>
  <c r="S13" i="32" s="1"/>
  <c r="S13" i="90" s="1"/>
  <c r="AQ11" i="76"/>
  <c r="AQ54" i="76" s="1"/>
  <c r="AQ6" i="31" s="1"/>
  <c r="AQ6" i="87" s="1"/>
  <c r="F30" i="77"/>
  <c r="F65" i="77" s="1"/>
  <c r="F17" i="25" s="1"/>
  <c r="F17" i="88" s="1"/>
  <c r="L43" i="77"/>
  <c r="L73" i="77" s="1"/>
  <c r="L25" i="25" s="1"/>
  <c r="L25" i="88" s="1"/>
  <c r="J18" i="79"/>
  <c r="J56" i="79" s="1"/>
  <c r="J8" i="32" s="1"/>
  <c r="J8" i="90" s="1"/>
  <c r="J11" i="81"/>
  <c r="N37" i="78"/>
  <c r="K2" i="78"/>
  <c r="K50" i="78" s="1"/>
  <c r="K2" i="28" s="1"/>
  <c r="K2" i="89" s="1"/>
  <c r="AQ35" i="77"/>
  <c r="AQ67" i="77" s="1"/>
  <c r="AQ19" i="25" s="1"/>
  <c r="AQ19" i="88" s="1"/>
  <c r="N10" i="79"/>
  <c r="AQ36" i="77"/>
  <c r="AQ66" i="77" s="1"/>
  <c r="AQ18" i="25" s="1"/>
  <c r="AQ18" i="88" s="1"/>
  <c r="R19" i="77"/>
  <c r="R57" i="77" s="1"/>
  <c r="R9" i="25" s="1"/>
  <c r="R9" i="88" s="1"/>
  <c r="J19" i="75"/>
  <c r="N37" i="80"/>
  <c r="N66" i="80" s="1"/>
  <c r="N18" i="27" s="1"/>
  <c r="N18" i="92" s="1"/>
  <c r="F12" i="80"/>
  <c r="L40" i="80"/>
  <c r="N33" i="80"/>
  <c r="N69" i="80" s="1"/>
  <c r="N21" i="27" s="1"/>
  <c r="N21" i="92" s="1"/>
  <c r="K16" i="79"/>
  <c r="S4" i="75"/>
  <c r="S52" i="75" s="1"/>
  <c r="S4" i="30" s="1"/>
  <c r="S4" i="86" s="1"/>
  <c r="F31" i="75"/>
  <c r="F71" i="75" s="1"/>
  <c r="F23" i="30" s="1"/>
  <c r="F23" i="86" s="1"/>
  <c r="K17" i="78"/>
  <c r="J35" i="76"/>
  <c r="J67" i="76" s="1"/>
  <c r="J19" i="31" s="1"/>
  <c r="J19" i="87" s="1"/>
  <c r="AQ19" i="75"/>
  <c r="AQ57" i="75" s="1"/>
  <c r="AQ9" i="30" s="1"/>
  <c r="AQ9" i="86" s="1"/>
  <c r="L42" i="80"/>
  <c r="L72" i="80" s="1"/>
  <c r="L24" i="27" s="1"/>
  <c r="L24" i="92" s="1"/>
  <c r="N28" i="79"/>
  <c r="N63" i="79" s="1"/>
  <c r="N15" i="32" s="1"/>
  <c r="N15" i="90" s="1"/>
  <c r="Q42" i="75"/>
  <c r="Q72" i="75" s="1"/>
  <c r="Q24" i="30" s="1"/>
  <c r="Q24" i="86" s="1"/>
  <c r="K20" i="79"/>
  <c r="G31" i="79"/>
  <c r="G71" i="79" s="1"/>
  <c r="G23" i="32" s="1"/>
  <c r="G23" i="90" s="1"/>
  <c r="AQ31" i="81"/>
  <c r="AQ71" i="81" s="1"/>
  <c r="AQ23" i="22" s="1"/>
  <c r="AQ23" i="93" s="1"/>
  <c r="S39" i="76"/>
  <c r="O34" i="76"/>
  <c r="O70" i="76" s="1"/>
  <c r="O22" i="31" s="1"/>
  <c r="O22" i="87" s="1"/>
  <c r="AQ25" i="79"/>
  <c r="AQ59" i="79" s="1"/>
  <c r="AQ11" i="32" s="1"/>
  <c r="AQ11" i="90" s="1"/>
  <c r="K43" i="75"/>
  <c r="K73" i="75" s="1"/>
  <c r="K25" i="30" s="1"/>
  <c r="K25" i="86" s="1"/>
  <c r="F37" i="78"/>
  <c r="J30" i="79"/>
  <c r="J65" i="79" s="1"/>
  <c r="J17" i="32" s="1"/>
  <c r="J17" i="90" s="1"/>
  <c r="O40" i="76"/>
  <c r="O68" i="76" s="1"/>
  <c r="O20" i="31" s="1"/>
  <c r="O20" i="87" s="1"/>
  <c r="K40" i="78"/>
  <c r="S26" i="78"/>
  <c r="S60" i="78" s="1"/>
  <c r="S12" i="28" s="1"/>
  <c r="S12" i="89" s="1"/>
  <c r="S5" i="80"/>
  <c r="F36" i="80"/>
  <c r="P44" i="77"/>
  <c r="P74" i="77" s="1"/>
  <c r="P26" i="25" s="1"/>
  <c r="P26" i="88" s="1"/>
  <c r="N19" i="75"/>
  <c r="N57" i="75" s="1"/>
  <c r="N9" i="30" s="1"/>
  <c r="N9" i="86" s="1"/>
  <c r="F14" i="75"/>
  <c r="I18" i="76"/>
  <c r="I56" i="76" s="1"/>
  <c r="I8" i="31" s="1"/>
  <c r="I8" i="87" s="1"/>
  <c r="F19" i="78"/>
  <c r="F57" i="78" s="1"/>
  <c r="F9" i="28" s="1"/>
  <c r="F9" i="89" s="1"/>
  <c r="K42" i="80"/>
  <c r="K72" i="80" s="1"/>
  <c r="K24" i="27" s="1"/>
  <c r="K24" i="92" s="1"/>
  <c r="K7" i="78"/>
  <c r="J15" i="77"/>
  <c r="R27" i="75"/>
  <c r="R62" i="75" s="1"/>
  <c r="R14" i="30" s="1"/>
  <c r="R14" i="86" s="1"/>
  <c r="O43" i="79"/>
  <c r="L39" i="76"/>
  <c r="P34" i="77"/>
  <c r="P70" i="77" s="1"/>
  <c r="P22" i="25" s="1"/>
  <c r="P22" i="88" s="1"/>
  <c r="N12" i="75"/>
  <c r="Q2" i="59"/>
  <c r="Q2" i="76" s="1"/>
  <c r="Q50" i="76" s="1"/>
  <c r="Q2" i="31" s="1"/>
  <c r="Q2" i="87" s="1"/>
  <c r="P27" i="74"/>
  <c r="P62" i="74" s="1"/>
  <c r="P14" i="26" s="1"/>
  <c r="P14" i="91" s="1"/>
  <c r="L52" i="74"/>
  <c r="L4" i="26" s="1"/>
  <c r="L4" i="91" s="1"/>
  <c r="O23" i="77"/>
  <c r="O41" i="76"/>
  <c r="N13" i="80"/>
  <c r="F13" i="78"/>
  <c r="R35" i="81"/>
  <c r="R67" i="81" s="1"/>
  <c r="R19" i="22" s="1"/>
  <c r="R19" i="93" s="1"/>
  <c r="J29" i="76"/>
  <c r="J64" i="76" s="1"/>
  <c r="J16" i="31" s="1"/>
  <c r="J16" i="87" s="1"/>
  <c r="L4" i="76"/>
  <c r="L52" i="76" s="1"/>
  <c r="L4" i="31" s="1"/>
  <c r="L4" i="87" s="1"/>
  <c r="N36" i="76"/>
  <c r="O41" i="77"/>
  <c r="N32" i="79"/>
  <c r="N61" i="79" s="1"/>
  <c r="N13" i="32" s="1"/>
  <c r="N13" i="90" s="1"/>
  <c r="J11" i="75"/>
  <c r="N11" i="77"/>
  <c r="I36" i="75"/>
  <c r="I66" i="75" s="1"/>
  <c r="I18" i="30" s="1"/>
  <c r="I18" i="86" s="1"/>
  <c r="R14" i="81"/>
  <c r="K12" i="78"/>
  <c r="S7" i="75"/>
  <c r="N11" i="78"/>
  <c r="AQ27" i="78"/>
  <c r="AQ62" i="78" s="1"/>
  <c r="AQ14" i="28" s="1"/>
  <c r="AQ14" i="89" s="1"/>
  <c r="S2" i="79"/>
  <c r="S50" i="79" s="1"/>
  <c r="S2" i="32" s="1"/>
  <c r="S2" i="90" s="1"/>
  <c r="O29" i="79"/>
  <c r="O64" i="79" s="1"/>
  <c r="O16" i="32" s="1"/>
  <c r="O16" i="90" s="1"/>
  <c r="L18" i="77"/>
  <c r="L56" i="77" s="1"/>
  <c r="L8" i="25" s="1"/>
  <c r="L8" i="88" s="1"/>
  <c r="O26" i="79"/>
  <c r="O60" i="79" s="1"/>
  <c r="O12" i="32" s="1"/>
  <c r="O12" i="90" s="1"/>
  <c r="K12" i="80"/>
  <c r="S42" i="76"/>
  <c r="S72" i="76" s="1"/>
  <c r="S24" i="31" s="1"/>
  <c r="S24" i="87" s="1"/>
  <c r="O41" i="81"/>
  <c r="S7" i="76"/>
  <c r="P8" i="78"/>
  <c r="T40" i="80"/>
  <c r="N11" i="81"/>
  <c r="E13" i="79"/>
  <c r="E54" i="79" s="1"/>
  <c r="E6" i="32" s="1"/>
  <c r="R36" i="78"/>
  <c r="R66" i="78" s="1"/>
  <c r="R18" i="28" s="1"/>
  <c r="R18" i="89" s="1"/>
  <c r="O14" i="76"/>
  <c r="N33" i="77"/>
  <c r="N69" i="77" s="1"/>
  <c r="N21" i="25" s="1"/>
  <c r="N21" i="88" s="1"/>
  <c r="K12" i="79"/>
  <c r="K17" i="75"/>
  <c r="L16" i="75"/>
  <c r="S40" i="78"/>
  <c r="J20" i="78"/>
  <c r="R28" i="80"/>
  <c r="R63" i="80" s="1"/>
  <c r="R15" i="27" s="1"/>
  <c r="R15" i="92" s="1"/>
  <c r="L2" i="78"/>
  <c r="L50" i="78" s="1"/>
  <c r="L2" i="28" s="1"/>
  <c r="L2" i="89" s="1"/>
  <c r="AQ11" i="80"/>
  <c r="AQ54" i="80" s="1"/>
  <c r="AQ6" i="27" s="1"/>
  <c r="AQ6" i="92" s="1"/>
  <c r="J28" i="79"/>
  <c r="J63" i="79" s="1"/>
  <c r="J15" i="32" s="1"/>
  <c r="J15" i="90" s="1"/>
  <c r="N13" i="78"/>
  <c r="Q20" i="78"/>
  <c r="J27" i="76"/>
  <c r="J62" i="76" s="1"/>
  <c r="J14" i="31" s="1"/>
  <c r="J14" i="87" s="1"/>
  <c r="L16" i="76"/>
  <c r="K2" i="75"/>
  <c r="K50" i="75" s="1"/>
  <c r="K2" i="30" s="1"/>
  <c r="K2" i="86" s="1"/>
  <c r="Q17" i="78"/>
  <c r="AQ35" i="78"/>
  <c r="AQ67" i="78" s="1"/>
  <c r="AQ19" i="28" s="1"/>
  <c r="AQ19" i="89" s="1"/>
  <c r="N10" i="77"/>
  <c r="AQ36" i="79"/>
  <c r="AQ66" i="79" s="1"/>
  <c r="AQ18" i="32" s="1"/>
  <c r="AQ18" i="90" s="1"/>
  <c r="R19" i="79"/>
  <c r="R57" i="79" s="1"/>
  <c r="R9" i="32" s="1"/>
  <c r="R9" i="90" s="1"/>
  <c r="J19" i="80"/>
  <c r="J57" i="80" s="1"/>
  <c r="J9" i="27" s="1"/>
  <c r="J9" i="92" s="1"/>
  <c r="R33" i="77"/>
  <c r="R69" i="77" s="1"/>
  <c r="R21" i="25" s="1"/>
  <c r="R21" i="88" s="1"/>
  <c r="G35" i="75"/>
  <c r="G67" i="75" s="1"/>
  <c r="G19" i="30" s="1"/>
  <c r="G19" i="86" s="1"/>
  <c r="N12" i="81"/>
  <c r="L38" i="77"/>
  <c r="F12" i="77"/>
  <c r="L40" i="77"/>
  <c r="K16" i="78"/>
  <c r="T39" i="76"/>
  <c r="F31" i="81"/>
  <c r="F71" i="81" s="1"/>
  <c r="F23" i="22" s="1"/>
  <c r="F23" i="93" s="1"/>
  <c r="N19" i="81"/>
  <c r="N57" i="81" s="1"/>
  <c r="N9" i="22" s="1"/>
  <c r="N9" i="93" s="1"/>
  <c r="J35" i="79"/>
  <c r="J67" i="79" s="1"/>
  <c r="J19" i="32" s="1"/>
  <c r="J19" i="90" s="1"/>
  <c r="F13" i="76"/>
  <c r="AQ19" i="81"/>
  <c r="AQ57" i="81" s="1"/>
  <c r="AQ9" i="22" s="1"/>
  <c r="AQ9" i="93" s="1"/>
  <c r="L42" i="78"/>
  <c r="L72" i="78" s="1"/>
  <c r="L24" i="28" s="1"/>
  <c r="L24" i="89" s="1"/>
  <c r="N28" i="81"/>
  <c r="N63" i="81" s="1"/>
  <c r="N15" i="22" s="1"/>
  <c r="N15" i="93" s="1"/>
  <c r="Q42" i="80"/>
  <c r="Q72" i="80" s="1"/>
  <c r="Q24" i="27" s="1"/>
  <c r="Q24" i="92" s="1"/>
  <c r="L8" i="79"/>
  <c r="K20" i="78"/>
  <c r="G31" i="77"/>
  <c r="G71" i="77" s="1"/>
  <c r="G23" i="25" s="1"/>
  <c r="G23" i="88" s="1"/>
  <c r="AQ31" i="76"/>
  <c r="AQ71" i="76" s="1"/>
  <c r="AQ23" i="31" s="1"/>
  <c r="AQ23" i="87" s="1"/>
  <c r="S39" i="80"/>
  <c r="O34" i="77"/>
  <c r="O70" i="77" s="1"/>
  <c r="O22" i="25" s="1"/>
  <c r="O22" i="88" s="1"/>
  <c r="AQ25" i="77"/>
  <c r="AQ59" i="77" s="1"/>
  <c r="AQ11" i="25" s="1"/>
  <c r="AQ11" i="88" s="1"/>
  <c r="G25" i="81"/>
  <c r="F37" i="75"/>
  <c r="S17" i="75"/>
  <c r="L27" i="81"/>
  <c r="L62" i="81" s="1"/>
  <c r="L14" i="22" s="1"/>
  <c r="L14" i="93" s="1"/>
  <c r="T44" i="78"/>
  <c r="T74" i="78" s="1"/>
  <c r="T26" i="28" s="1"/>
  <c r="T26" i="89" s="1"/>
  <c r="O40" i="80"/>
  <c r="O68" i="80" s="1"/>
  <c r="O20" i="27" s="1"/>
  <c r="O20" i="92" s="1"/>
  <c r="K40" i="75"/>
  <c r="R29" i="75"/>
  <c r="R64" i="75" s="1"/>
  <c r="R16" i="30" s="1"/>
  <c r="R16" i="86" s="1"/>
  <c r="P42" i="81"/>
  <c r="P72" i="81" s="1"/>
  <c r="P24" i="22" s="1"/>
  <c r="P24" i="93" s="1"/>
  <c r="T16" i="75"/>
  <c r="F36" i="77"/>
  <c r="P44" i="80"/>
  <c r="P74" i="80" s="1"/>
  <c r="P26" i="27" s="1"/>
  <c r="P26" i="92" s="1"/>
  <c r="K19" i="75"/>
  <c r="K21" i="77"/>
  <c r="F14" i="81"/>
  <c r="K34" i="75"/>
  <c r="K70" i="75" s="1"/>
  <c r="K22" i="30" s="1"/>
  <c r="K22" i="86" s="1"/>
  <c r="I18" i="80"/>
  <c r="I56" i="80" s="1"/>
  <c r="I8" i="27" s="1"/>
  <c r="I8" i="92" s="1"/>
  <c r="F19" i="75"/>
  <c r="F57" i="75" s="1"/>
  <c r="F9" i="30" s="1"/>
  <c r="F9" i="86" s="1"/>
  <c r="K7" i="76"/>
  <c r="T42" i="78"/>
  <c r="T72" i="78" s="1"/>
  <c r="T24" i="28" s="1"/>
  <c r="T24" i="89" s="1"/>
  <c r="J15" i="79"/>
  <c r="T16" i="81"/>
  <c r="R27" i="80"/>
  <c r="R62" i="80" s="1"/>
  <c r="R14" i="27" s="1"/>
  <c r="R14" i="92" s="1"/>
  <c r="L39" i="79"/>
  <c r="L20" i="81"/>
  <c r="O43" i="78"/>
  <c r="O73" i="78" s="1"/>
  <c r="O25" i="28" s="1"/>
  <c r="O25" i="89" s="1"/>
  <c r="L17" i="80"/>
  <c r="P34" i="75"/>
  <c r="P70" i="75" s="1"/>
  <c r="P22" i="30" s="1"/>
  <c r="P22" i="86" s="1"/>
  <c r="O9" i="59"/>
  <c r="O9" i="78" s="1"/>
  <c r="K22" i="74"/>
  <c r="K58" i="74" s="1"/>
  <c r="K10" i="26" s="1"/>
  <c r="K10" i="91" s="1"/>
  <c r="L22" i="74"/>
  <c r="L22" i="59" s="1"/>
  <c r="L58" i="59" s="1"/>
  <c r="L10" i="23" s="1"/>
  <c r="L10" i="84" s="1"/>
  <c r="Q27" i="74"/>
  <c r="Q27" i="59" s="1"/>
  <c r="Q62" i="59" s="1"/>
  <c r="Q14" i="23" s="1"/>
  <c r="Q14" i="84" s="1"/>
  <c r="U40" i="74"/>
  <c r="U40" i="59" s="1"/>
  <c r="U40" i="78" s="1"/>
  <c r="Q70" i="59"/>
  <c r="Q22" i="23" s="1"/>
  <c r="Q22" i="84" s="1"/>
  <c r="Q34" i="75"/>
  <c r="Q70" i="75" s="1"/>
  <c r="Q22" i="30" s="1"/>
  <c r="Q22" i="86" s="1"/>
  <c r="F63" i="59"/>
  <c r="F15" i="23" s="1"/>
  <c r="F15" i="84" s="1"/>
  <c r="F28" i="76"/>
  <c r="F63" i="76" s="1"/>
  <c r="F15" i="31" s="1"/>
  <c r="F15" i="87" s="1"/>
  <c r="Q34" i="77"/>
  <c r="Q70" i="77" s="1"/>
  <c r="Q22" i="25" s="1"/>
  <c r="Q22" i="88" s="1"/>
  <c r="K5" i="81"/>
  <c r="K17" i="81"/>
  <c r="R35" i="80"/>
  <c r="R67" i="80" s="1"/>
  <c r="R19" i="27" s="1"/>
  <c r="R19" i="92" s="1"/>
  <c r="K8" i="76"/>
  <c r="K5" i="80"/>
  <c r="P8" i="76"/>
  <c r="G13" i="78"/>
  <c r="G54" i="78" s="1"/>
  <c r="G6" i="28" s="1"/>
  <c r="G6" i="89" s="1"/>
  <c r="T39" i="78"/>
  <c r="I36" i="78"/>
  <c r="I66" i="78" s="1"/>
  <c r="I18" i="28" s="1"/>
  <c r="I18" i="89" s="1"/>
  <c r="O5" i="76"/>
  <c r="F13" i="81"/>
  <c r="T40" i="79"/>
  <c r="G13" i="81"/>
  <c r="G54" i="81" s="1"/>
  <c r="G6" i="22" s="1"/>
  <c r="G6" i="93" s="1"/>
  <c r="R11" i="75"/>
  <c r="R54" i="75" s="1"/>
  <c r="R6" i="30" s="1"/>
  <c r="R6" i="86" s="1"/>
  <c r="S2" i="81"/>
  <c r="S50" i="81" s="1"/>
  <c r="S2" i="22" s="1"/>
  <c r="S2" i="93" s="1"/>
  <c r="O29" i="81"/>
  <c r="O64" i="81" s="1"/>
  <c r="O16" i="22" s="1"/>
  <c r="O16" i="93" s="1"/>
  <c r="N33" i="76"/>
  <c r="N69" i="76" s="1"/>
  <c r="N21" i="31" s="1"/>
  <c r="N21" i="87" s="1"/>
  <c r="K39" i="80"/>
  <c r="K73" i="80" s="1"/>
  <c r="K25" i="27" s="1"/>
  <c r="K25" i="92" s="1"/>
  <c r="G37" i="80"/>
  <c r="G66" i="80" s="1"/>
  <c r="G18" i="27" s="1"/>
  <c r="G18" i="92" s="1"/>
  <c r="E13" i="80"/>
  <c r="E54" i="80" s="1"/>
  <c r="E6" i="27" s="1"/>
  <c r="E6" i="92" s="1"/>
  <c r="R36" i="80"/>
  <c r="R66" i="80" s="1"/>
  <c r="R18" i="27" s="1"/>
  <c r="R18" i="92" s="1"/>
  <c r="O14" i="77"/>
  <c r="Q34" i="79"/>
  <c r="Q70" i="79" s="1"/>
  <c r="Q22" i="32" s="1"/>
  <c r="Q22" i="90" s="1"/>
  <c r="K39" i="79"/>
  <c r="L7" i="81"/>
  <c r="S7" i="77"/>
  <c r="S40" i="79"/>
  <c r="J20" i="75"/>
  <c r="R28" i="77"/>
  <c r="R63" i="77" s="1"/>
  <c r="R15" i="25" s="1"/>
  <c r="R15" i="88" s="1"/>
  <c r="S32" i="77"/>
  <c r="S61" i="77" s="1"/>
  <c r="S13" i="25" s="1"/>
  <c r="S13" i="88" s="1"/>
  <c r="AQ11" i="81"/>
  <c r="AQ54" i="81" s="1"/>
  <c r="AQ6" i="22" s="1"/>
  <c r="AQ6" i="93" s="1"/>
  <c r="G37" i="75"/>
  <c r="G66" i="75" s="1"/>
  <c r="G18" i="30" s="1"/>
  <c r="G18" i="86" s="1"/>
  <c r="K8" i="80"/>
  <c r="P8" i="80"/>
  <c r="J25" i="80"/>
  <c r="G35" i="79"/>
  <c r="G67" i="79" s="1"/>
  <c r="G19" i="32" s="1"/>
  <c r="G19" i="90" s="1"/>
  <c r="N12" i="78"/>
  <c r="F12" i="76"/>
  <c r="J15" i="80"/>
  <c r="K16" i="77"/>
  <c r="S4" i="80"/>
  <c r="S52" i="80" s="1"/>
  <c r="S4" i="27" s="1"/>
  <c r="S4" i="92" s="1"/>
  <c r="F31" i="80"/>
  <c r="F71" i="80" s="1"/>
  <c r="F23" i="27" s="1"/>
  <c r="F23" i="92" s="1"/>
  <c r="S26" i="75"/>
  <c r="S60" i="75" s="1"/>
  <c r="S12" i="30" s="1"/>
  <c r="S12" i="86" s="1"/>
  <c r="K7" i="77"/>
  <c r="J35" i="81"/>
  <c r="J67" i="81" s="1"/>
  <c r="J19" i="22" s="1"/>
  <c r="J19" i="93" s="1"/>
  <c r="L42" i="77"/>
  <c r="L72" i="77" s="1"/>
  <c r="L24" i="25" s="1"/>
  <c r="L24" i="88" s="1"/>
  <c r="N28" i="78"/>
  <c r="N63" i="78" s="1"/>
  <c r="N15" i="28" s="1"/>
  <c r="N15" i="89" s="1"/>
  <c r="Q42" i="81"/>
  <c r="Q72" i="81" s="1"/>
  <c r="Q24" i="22" s="1"/>
  <c r="Q24" i="93" s="1"/>
  <c r="L8" i="81"/>
  <c r="K20" i="77"/>
  <c r="G37" i="77"/>
  <c r="G66" i="77" s="1"/>
  <c r="G18" i="25" s="1"/>
  <c r="G18" i="88" s="1"/>
  <c r="S39" i="81"/>
  <c r="O34" i="80"/>
  <c r="O70" i="80" s="1"/>
  <c r="O22" i="27" s="1"/>
  <c r="O22" i="92" s="1"/>
  <c r="AQ25" i="80"/>
  <c r="AQ59" i="80" s="1"/>
  <c r="AQ11" i="27" s="1"/>
  <c r="AQ11" i="92" s="1"/>
  <c r="G25" i="78"/>
  <c r="F37" i="79"/>
  <c r="F66" i="79" s="1"/>
  <c r="F18" i="32" s="1"/>
  <c r="F18" i="90" s="1"/>
  <c r="L27" i="78"/>
  <c r="L62" i="78" s="1"/>
  <c r="L14" i="28" s="1"/>
  <c r="L14" i="89" s="1"/>
  <c r="T44" i="77"/>
  <c r="T74" i="77" s="1"/>
  <c r="T26" i="25" s="1"/>
  <c r="T26" i="88" s="1"/>
  <c r="O40" i="81"/>
  <c r="O68" i="81" s="1"/>
  <c r="O20" i="22" s="1"/>
  <c r="O20" i="93" s="1"/>
  <c r="S5" i="77"/>
  <c r="Q20" i="80"/>
  <c r="T40" i="77"/>
  <c r="N32" i="80"/>
  <c r="N61" i="80" s="1"/>
  <c r="N13" i="27" s="1"/>
  <c r="N13" i="92" s="1"/>
  <c r="K8" i="75"/>
  <c r="I18" i="78"/>
  <c r="I56" i="78" s="1"/>
  <c r="I8" i="28" s="1"/>
  <c r="I8" i="89" s="1"/>
  <c r="L16" i="78"/>
  <c r="P8" i="75"/>
  <c r="K42" i="78"/>
  <c r="K72" i="78" s="1"/>
  <c r="K24" i="28" s="1"/>
  <c r="K24" i="89" s="1"/>
  <c r="K7" i="75"/>
  <c r="T42" i="77"/>
  <c r="T72" i="77" s="1"/>
  <c r="T24" i="25" s="1"/>
  <c r="T24" i="88" s="1"/>
  <c r="T16" i="78"/>
  <c r="L20" i="78"/>
  <c r="O43" i="77"/>
  <c r="L39" i="80"/>
  <c r="P34" i="79"/>
  <c r="P70" i="79" s="1"/>
  <c r="P22" i="32" s="1"/>
  <c r="P22" i="90" s="1"/>
  <c r="G31" i="76"/>
  <c r="G71" i="76" s="1"/>
  <c r="G23" i="31" s="1"/>
  <c r="G23" i="87" s="1"/>
  <c r="Q6" i="74"/>
  <c r="Q6" i="59" s="1"/>
  <c r="Q6" i="79" s="1"/>
  <c r="U10" i="74"/>
  <c r="U10" i="59" s="1"/>
  <c r="U10" i="78" s="1"/>
  <c r="G54" i="59"/>
  <c r="G6" i="23" s="1"/>
  <c r="G6" i="84" s="1"/>
  <c r="G13" i="75"/>
  <c r="G54" i="75" s="1"/>
  <c r="G6" i="30" s="1"/>
  <c r="N69" i="59"/>
  <c r="N21" i="23" s="1"/>
  <c r="N21" i="84" s="1"/>
  <c r="N33" i="81"/>
  <c r="N69" i="81" s="1"/>
  <c r="N21" i="22" s="1"/>
  <c r="N21" i="93" s="1"/>
  <c r="T39" i="77"/>
  <c r="R35" i="78"/>
  <c r="R67" i="78" s="1"/>
  <c r="R19" i="28" s="1"/>
  <c r="R19" i="89" s="1"/>
  <c r="Q34" i="78"/>
  <c r="Q70" i="78" s="1"/>
  <c r="Q22" i="28" s="1"/>
  <c r="Q22" i="89" s="1"/>
  <c r="K12" i="77"/>
  <c r="N25" i="78"/>
  <c r="G37" i="81"/>
  <c r="G66" i="81" s="1"/>
  <c r="G18" i="22" s="1"/>
  <c r="G18" i="93" s="1"/>
  <c r="T40" i="81"/>
  <c r="I36" i="77"/>
  <c r="I66" i="77" s="1"/>
  <c r="I18" i="25" s="1"/>
  <c r="I18" i="88" s="1"/>
  <c r="R14" i="78"/>
  <c r="O16" i="76"/>
  <c r="K34" i="77"/>
  <c r="K70" i="77" s="1"/>
  <c r="K22" i="25" s="1"/>
  <c r="K22" i="88" s="1"/>
  <c r="Q44" i="75"/>
  <c r="Q74" i="75" s="1"/>
  <c r="Q26" i="30" s="1"/>
  <c r="Q26" i="86" s="1"/>
  <c r="K17" i="80"/>
  <c r="J27" i="79"/>
  <c r="J62" i="79" s="1"/>
  <c r="J14" i="32" s="1"/>
  <c r="J14" i="90" s="1"/>
  <c r="N37" i="75"/>
  <c r="AQ27" i="77"/>
  <c r="AQ62" i="77" s="1"/>
  <c r="AQ14" i="25" s="1"/>
  <c r="AQ14" i="88" s="1"/>
  <c r="R11" i="79"/>
  <c r="R54" i="79" s="1"/>
  <c r="R6" i="32" s="1"/>
  <c r="R6" i="90" s="1"/>
  <c r="S2" i="78"/>
  <c r="S50" i="78" s="1"/>
  <c r="S2" i="28" s="1"/>
  <c r="S2" i="89" s="1"/>
  <c r="O29" i="78"/>
  <c r="O64" i="78" s="1"/>
  <c r="O16" i="28" s="1"/>
  <c r="O16" i="89" s="1"/>
  <c r="Q34" i="80"/>
  <c r="Q70" i="80" s="1"/>
  <c r="Q22" i="27" s="1"/>
  <c r="Q22" i="92" s="1"/>
  <c r="P42" i="75"/>
  <c r="P72" i="75" s="1"/>
  <c r="P24" i="30" s="1"/>
  <c r="P24" i="86" s="1"/>
  <c r="K8" i="78"/>
  <c r="L7" i="78"/>
  <c r="F13" i="80"/>
  <c r="T39" i="80"/>
  <c r="E13" i="81"/>
  <c r="E54" i="81" s="1"/>
  <c r="E6" i="22" s="1"/>
  <c r="E6" i="93" s="1"/>
  <c r="O14" i="75"/>
  <c r="J25" i="77"/>
  <c r="K8" i="81"/>
  <c r="J11" i="78"/>
  <c r="N11" i="80"/>
  <c r="S40" i="77"/>
  <c r="J20" i="79"/>
  <c r="R28" i="76"/>
  <c r="R63" i="76" s="1"/>
  <c r="R15" i="31" s="1"/>
  <c r="R15" i="87" s="1"/>
  <c r="S32" i="76"/>
  <c r="S61" i="76" s="1"/>
  <c r="S13" i="31" s="1"/>
  <c r="S13" i="87" s="1"/>
  <c r="AQ11" i="78"/>
  <c r="AQ54" i="78" s="1"/>
  <c r="AQ6" i="28" s="1"/>
  <c r="AQ6" i="89" s="1"/>
  <c r="P42" i="77"/>
  <c r="P72" i="77" s="1"/>
  <c r="P24" i="25" s="1"/>
  <c r="P24" i="88" s="1"/>
  <c r="K34" i="81"/>
  <c r="K70" i="81" s="1"/>
  <c r="K22" i="22" s="1"/>
  <c r="K22" i="93" s="1"/>
  <c r="L7" i="80"/>
  <c r="K17" i="76"/>
  <c r="R19" i="80"/>
  <c r="R57" i="80" s="1"/>
  <c r="R9" i="27" s="1"/>
  <c r="R9" i="92" s="1"/>
  <c r="J19" i="81"/>
  <c r="K5" i="78"/>
  <c r="G35" i="80"/>
  <c r="G67" i="80" s="1"/>
  <c r="G19" i="27" s="1"/>
  <c r="G19" i="92" s="1"/>
  <c r="N12" i="77"/>
  <c r="L40" i="76"/>
  <c r="K16" i="76"/>
  <c r="S4" i="78"/>
  <c r="S52" i="78" s="1"/>
  <c r="S4" i="28" s="1"/>
  <c r="S4" i="89" s="1"/>
  <c r="F31" i="78"/>
  <c r="F71" i="78" s="1"/>
  <c r="F23" i="28" s="1"/>
  <c r="F23" i="89" s="1"/>
  <c r="J35" i="80"/>
  <c r="J67" i="80" s="1"/>
  <c r="J19" i="27" s="1"/>
  <c r="J19" i="92" s="1"/>
  <c r="Q44" i="80"/>
  <c r="Q74" i="80" s="1"/>
  <c r="Q26" i="27" s="1"/>
  <c r="Q26" i="92" s="1"/>
  <c r="L42" i="76"/>
  <c r="L72" i="76" s="1"/>
  <c r="L24" i="31" s="1"/>
  <c r="L24" i="87" s="1"/>
  <c r="N28" i="77"/>
  <c r="N63" i="77" s="1"/>
  <c r="N15" i="25" s="1"/>
  <c r="N15" i="88" s="1"/>
  <c r="Q42" i="78"/>
  <c r="Q72" i="78" s="1"/>
  <c r="Q24" i="28" s="1"/>
  <c r="Q24" i="89" s="1"/>
  <c r="L8" i="78"/>
  <c r="K20" i="76"/>
  <c r="AQ31" i="75"/>
  <c r="AQ71" i="75" s="1"/>
  <c r="AQ23" i="30" s="1"/>
  <c r="AQ23" i="86" s="1"/>
  <c r="S39" i="78"/>
  <c r="O34" i="81"/>
  <c r="O70" i="81" s="1"/>
  <c r="O22" i="22" s="1"/>
  <c r="O22" i="93" s="1"/>
  <c r="AQ25" i="76"/>
  <c r="AQ59" i="76" s="1"/>
  <c r="AQ11" i="31" s="1"/>
  <c r="AQ11" i="87" s="1"/>
  <c r="G25" i="76"/>
  <c r="F37" i="80"/>
  <c r="L27" i="77"/>
  <c r="L62" i="77" s="1"/>
  <c r="L14" i="25" s="1"/>
  <c r="L14" i="88" s="1"/>
  <c r="T44" i="76"/>
  <c r="T74" i="76" s="1"/>
  <c r="T26" i="31" s="1"/>
  <c r="T26" i="87" s="1"/>
  <c r="O40" i="78"/>
  <c r="O68" i="78" s="1"/>
  <c r="O20" i="28" s="1"/>
  <c r="O20" i="89" s="1"/>
  <c r="K40" i="79"/>
  <c r="S26" i="79"/>
  <c r="S60" i="79" s="1"/>
  <c r="S12" i="32" s="1"/>
  <c r="S12" i="90" s="1"/>
  <c r="S5" i="76"/>
  <c r="L20" i="79"/>
  <c r="J11" i="79"/>
  <c r="L43" i="81"/>
  <c r="N19" i="78"/>
  <c r="N57" i="78" s="1"/>
  <c r="N9" i="28" s="1"/>
  <c r="N9" i="89" s="1"/>
  <c r="O41" i="75"/>
  <c r="I18" i="81"/>
  <c r="I56" i="81" s="1"/>
  <c r="I8" i="22" s="1"/>
  <c r="I8" i="93" s="1"/>
  <c r="F19" i="79"/>
  <c r="F57" i="79" s="1"/>
  <c r="F9" i="32" s="1"/>
  <c r="F9" i="90" s="1"/>
  <c r="L7" i="75"/>
  <c r="K42" i="77"/>
  <c r="K72" i="77" s="1"/>
  <c r="K24" i="25" s="1"/>
  <c r="K24" i="88" s="1"/>
  <c r="K7" i="79"/>
  <c r="T42" i="76"/>
  <c r="T72" i="76" s="1"/>
  <c r="T24" i="31" s="1"/>
  <c r="T24" i="87" s="1"/>
  <c r="T16" i="77"/>
  <c r="J28" i="75"/>
  <c r="J63" i="75" s="1"/>
  <c r="J15" i="30" s="1"/>
  <c r="J15" i="86" s="1"/>
  <c r="L20" i="77"/>
  <c r="O43" i="76"/>
  <c r="L39" i="81"/>
  <c r="P34" i="80"/>
  <c r="P70" i="80" s="1"/>
  <c r="P22" i="27" s="1"/>
  <c r="P22" i="92" s="1"/>
  <c r="O40" i="77"/>
  <c r="O68" i="77" s="1"/>
  <c r="O20" i="25" s="1"/>
  <c r="O20" i="88" s="1"/>
  <c r="P23" i="74"/>
  <c r="P23" i="59" s="1"/>
  <c r="T4" i="74"/>
  <c r="T52" i="74" s="1"/>
  <c r="T4" i="26" s="1"/>
  <c r="T4" i="91" s="1"/>
  <c r="L29" i="74"/>
  <c r="L29" i="59" s="1"/>
  <c r="L64" i="59" s="1"/>
  <c r="L16" i="23" s="1"/>
  <c r="F67" i="59"/>
  <c r="F19" i="23" s="1"/>
  <c r="F19" i="84" s="1"/>
  <c r="F35" i="76"/>
  <c r="F67" i="76" s="1"/>
  <c r="F19" i="31" s="1"/>
  <c r="F19" i="87" s="1"/>
  <c r="S72" i="59"/>
  <c r="S24" i="23" s="1"/>
  <c r="S24" i="84" s="1"/>
  <c r="S42" i="81"/>
  <c r="S72" i="81" s="1"/>
  <c r="S24" i="22" s="1"/>
  <c r="S24" i="93" s="1"/>
  <c r="O60" i="59"/>
  <c r="O12" i="23" s="1"/>
  <c r="O12" i="84" s="1"/>
  <c r="O26" i="77"/>
  <c r="O60" i="77" s="1"/>
  <c r="O12" i="25" s="1"/>
  <c r="O12" i="88" s="1"/>
  <c r="J65" i="59"/>
  <c r="J17" i="23" s="1"/>
  <c r="J17" i="84" s="1"/>
  <c r="J30" i="78"/>
  <c r="J65" i="78" s="1"/>
  <c r="J17" i="28" s="1"/>
  <c r="J17" i="89" s="1"/>
  <c r="G15" i="79"/>
  <c r="G55" i="79" s="1"/>
  <c r="G7" i="32" s="1"/>
  <c r="G7" i="90" s="1"/>
  <c r="F35" i="78"/>
  <c r="F67" i="78" s="1"/>
  <c r="F19" i="28" s="1"/>
  <c r="F19" i="89" s="1"/>
  <c r="S7" i="79"/>
  <c r="G13" i="77"/>
  <c r="G54" i="77" s="1"/>
  <c r="G6" i="25" s="1"/>
  <c r="G6" i="88" s="1"/>
  <c r="R35" i="77"/>
  <c r="R67" i="77" s="1"/>
  <c r="R19" i="25" s="1"/>
  <c r="R19" i="88" s="1"/>
  <c r="J29" i="79"/>
  <c r="J64" i="79" s="1"/>
  <c r="J16" i="32" s="1"/>
  <c r="J16" i="90" s="1"/>
  <c r="L4" i="79"/>
  <c r="L52" i="79" s="1"/>
  <c r="L4" i="32" s="1"/>
  <c r="L4" i="90" s="1"/>
  <c r="N36" i="79"/>
  <c r="K39" i="78"/>
  <c r="F30" i="80"/>
  <c r="F65" i="80" s="1"/>
  <c r="F17" i="27" s="1"/>
  <c r="F17" i="92" s="1"/>
  <c r="F35" i="81"/>
  <c r="F67" i="81" s="1"/>
  <c r="F19" i="22" s="1"/>
  <c r="F19" i="93" s="1"/>
  <c r="N13" i="79"/>
  <c r="F13" i="77"/>
  <c r="R14" i="76"/>
  <c r="K39" i="81"/>
  <c r="N25" i="81"/>
  <c r="J25" i="75"/>
  <c r="J59" i="75" s="1"/>
  <c r="J11" i="30" s="1"/>
  <c r="J11" i="86" s="1"/>
  <c r="K43" i="78"/>
  <c r="J28" i="77"/>
  <c r="J63" i="77" s="1"/>
  <c r="J15" i="25" s="1"/>
  <c r="J15" i="88" s="1"/>
  <c r="J18" i="78"/>
  <c r="J56" i="78" s="1"/>
  <c r="J8" i="28" s="1"/>
  <c r="J8" i="89" s="1"/>
  <c r="R29" i="78"/>
  <c r="R64" i="78" s="1"/>
  <c r="R16" i="28" s="1"/>
  <c r="R16" i="89" s="1"/>
  <c r="T39" i="81"/>
  <c r="AQ27" i="75"/>
  <c r="AQ62" i="75" s="1"/>
  <c r="AQ14" i="30" s="1"/>
  <c r="AQ14" i="86" s="1"/>
  <c r="R11" i="80"/>
  <c r="R54" i="80" s="1"/>
  <c r="R6" i="27" s="1"/>
  <c r="R6" i="92" s="1"/>
  <c r="S2" i="77"/>
  <c r="S50" i="77" s="1"/>
  <c r="S2" i="25" s="1"/>
  <c r="S2" i="88" s="1"/>
  <c r="O29" i="76"/>
  <c r="O64" i="76" s="1"/>
  <c r="O16" i="31" s="1"/>
  <c r="O16" i="87" s="1"/>
  <c r="G15" i="77"/>
  <c r="G55" i="77" s="1"/>
  <c r="G7" i="25" s="1"/>
  <c r="G7" i="88" s="1"/>
  <c r="O5" i="77"/>
  <c r="J18" i="81"/>
  <c r="J56" i="81" s="1"/>
  <c r="J8" i="22" s="1"/>
  <c r="J8" i="93" s="1"/>
  <c r="N37" i="76"/>
  <c r="R36" i="77"/>
  <c r="R66" i="77" s="1"/>
  <c r="R18" i="25" s="1"/>
  <c r="R18" i="88" s="1"/>
  <c r="G15" i="76"/>
  <c r="G55" i="76" s="1"/>
  <c r="G7" i="31" s="1"/>
  <c r="G7" i="87" s="1"/>
  <c r="F30" i="76"/>
  <c r="F65" i="76" s="1"/>
  <c r="F17" i="31" s="1"/>
  <c r="F17" i="87" s="1"/>
  <c r="J18" i="80"/>
  <c r="J56" i="80" s="1"/>
  <c r="J8" i="27" s="1"/>
  <c r="J8" i="92" s="1"/>
  <c r="G13" i="80"/>
  <c r="G54" i="80" s="1"/>
  <c r="G6" i="27" s="1"/>
  <c r="G6" i="92" s="1"/>
  <c r="S40" i="76"/>
  <c r="O5" i="81"/>
  <c r="S7" i="78"/>
  <c r="K2" i="80"/>
  <c r="K50" i="80" s="1"/>
  <c r="K2" i="27" s="1"/>
  <c r="K2" i="92" s="1"/>
  <c r="Q17" i="76"/>
  <c r="N10" i="78"/>
  <c r="AQ36" i="81"/>
  <c r="AQ66" i="81" s="1"/>
  <c r="AQ18" i="22" s="1"/>
  <c r="AQ18" i="93" s="1"/>
  <c r="R19" i="78"/>
  <c r="R57" i="78" s="1"/>
  <c r="R9" i="28" s="1"/>
  <c r="R9" i="89" s="1"/>
  <c r="J19" i="77"/>
  <c r="G35" i="81"/>
  <c r="G67" i="81" s="1"/>
  <c r="G19" i="22" s="1"/>
  <c r="G19" i="93" s="1"/>
  <c r="L40" i="75"/>
  <c r="S4" i="77"/>
  <c r="S52" i="77" s="1"/>
  <c r="S4" i="25" s="1"/>
  <c r="S4" i="88" s="1"/>
  <c r="F31" i="77"/>
  <c r="F71" i="77" s="1"/>
  <c r="F23" i="25" s="1"/>
  <c r="F23" i="88" s="1"/>
  <c r="J35" i="78"/>
  <c r="J67" i="78" s="1"/>
  <c r="J19" i="28" s="1"/>
  <c r="J19" i="89" s="1"/>
  <c r="AQ19" i="77"/>
  <c r="AQ57" i="77" s="1"/>
  <c r="AQ9" i="25" s="1"/>
  <c r="AQ9" i="88" s="1"/>
  <c r="O5" i="80"/>
  <c r="L42" i="75"/>
  <c r="L72" i="75" s="1"/>
  <c r="L24" i="30" s="1"/>
  <c r="L24" i="86" s="1"/>
  <c r="N28" i="76"/>
  <c r="N63" i="76" s="1"/>
  <c r="N15" i="31" s="1"/>
  <c r="N15" i="87" s="1"/>
  <c r="Q42" i="77"/>
  <c r="Q72" i="77" s="1"/>
  <c r="Q24" i="25" s="1"/>
  <c r="Q24" i="88" s="1"/>
  <c r="L8" i="77"/>
  <c r="G31" i="75"/>
  <c r="G71" i="75" s="1"/>
  <c r="G23" i="30" s="1"/>
  <c r="G23" i="86" s="1"/>
  <c r="AQ31" i="79"/>
  <c r="AQ71" i="79" s="1"/>
  <c r="AQ23" i="32" s="1"/>
  <c r="AQ23" i="90" s="1"/>
  <c r="AQ25" i="75"/>
  <c r="AQ59" i="75" s="1"/>
  <c r="AQ11" i="30" s="1"/>
  <c r="AQ11" i="86" s="1"/>
  <c r="G25" i="77"/>
  <c r="J30" i="76"/>
  <c r="J65" i="76" s="1"/>
  <c r="J17" i="31" s="1"/>
  <c r="J17" i="87" s="1"/>
  <c r="S17" i="81"/>
  <c r="L27" i="76"/>
  <c r="L62" i="76" s="1"/>
  <c r="L14" i="31" s="1"/>
  <c r="L14" i="87" s="1"/>
  <c r="T44" i="75"/>
  <c r="T74" i="75" s="1"/>
  <c r="T26" i="30" s="1"/>
  <c r="T26" i="86" s="1"/>
  <c r="K40" i="80"/>
  <c r="S26" i="81"/>
  <c r="S60" i="81" s="1"/>
  <c r="S12" i="22" s="1"/>
  <c r="S12" i="93" s="1"/>
  <c r="S5" i="75"/>
  <c r="F36" i="76"/>
  <c r="O26" i="76"/>
  <c r="O60" i="76" s="1"/>
  <c r="O12" i="31" s="1"/>
  <c r="O12" i="87" s="1"/>
  <c r="F36" i="75"/>
  <c r="P44" i="81"/>
  <c r="P74" i="81" s="1"/>
  <c r="P26" i="22" s="1"/>
  <c r="P26" i="93" s="1"/>
  <c r="N19" i="77"/>
  <c r="N57" i="77" s="1"/>
  <c r="N9" i="25" s="1"/>
  <c r="N9" i="88" s="1"/>
  <c r="P34" i="76"/>
  <c r="P70" i="76" s="1"/>
  <c r="P22" i="31" s="1"/>
  <c r="P22" i="87" s="1"/>
  <c r="K21" i="75"/>
  <c r="F14" i="77"/>
  <c r="I18" i="79"/>
  <c r="I56" i="79" s="1"/>
  <c r="I8" i="32" s="1"/>
  <c r="I8" i="90" s="1"/>
  <c r="F19" i="80"/>
  <c r="F57" i="80" s="1"/>
  <c r="F9" i="27" s="1"/>
  <c r="F9" i="92" s="1"/>
  <c r="K42" i="76"/>
  <c r="K72" i="76" s="1"/>
  <c r="K24" i="31" s="1"/>
  <c r="K24" i="87" s="1"/>
  <c r="K7" i="80"/>
  <c r="T42" i="75"/>
  <c r="T72" i="75" s="1"/>
  <c r="T24" i="30" s="1"/>
  <c r="T24" i="86" s="1"/>
  <c r="J15" i="81"/>
  <c r="R27" i="77"/>
  <c r="R62" i="77" s="1"/>
  <c r="R14" i="25" s="1"/>
  <c r="R14" i="88" s="1"/>
  <c r="J18" i="75"/>
  <c r="J56" i="75" s="1"/>
  <c r="J8" i="30" s="1"/>
  <c r="J8" i="86" s="1"/>
  <c r="L20" i="76"/>
  <c r="L17" i="78"/>
  <c r="L39" i="78"/>
  <c r="L73" i="78" s="1"/>
  <c r="L25" i="28" s="1"/>
  <c r="L25" i="89" s="1"/>
  <c r="P34" i="81"/>
  <c r="P70" i="81" s="1"/>
  <c r="P22" i="22" s="1"/>
  <c r="P22" i="93" s="1"/>
  <c r="S17" i="77"/>
  <c r="G33" i="59"/>
  <c r="G33" i="76" s="1"/>
  <c r="G69" i="76" s="1"/>
  <c r="G21" i="31" s="1"/>
  <c r="G21" i="87" s="1"/>
  <c r="J62" i="59"/>
  <c r="J14" i="23" s="1"/>
  <c r="J14" i="84" s="1"/>
  <c r="J27" i="77"/>
  <c r="J62" i="77" s="1"/>
  <c r="J14" i="25" s="1"/>
  <c r="J14" i="88" s="1"/>
  <c r="O23" i="81"/>
  <c r="O26" i="78"/>
  <c r="O60" i="78" s="1"/>
  <c r="O12" i="28" s="1"/>
  <c r="O12" i="89" s="1"/>
  <c r="J25" i="79"/>
  <c r="T40" i="78"/>
  <c r="J29" i="78"/>
  <c r="J64" i="78" s="1"/>
  <c r="J16" i="28" s="1"/>
  <c r="J16" i="89" s="1"/>
  <c r="O26" i="81"/>
  <c r="O60" i="81" s="1"/>
  <c r="O12" i="22" s="1"/>
  <c r="O12" i="93" s="1"/>
  <c r="P42" i="79"/>
  <c r="P72" i="79" s="1"/>
  <c r="P24" i="32" s="1"/>
  <c r="P24" i="90" s="1"/>
  <c r="K34" i="76"/>
  <c r="K70" i="76" s="1"/>
  <c r="K22" i="31" s="1"/>
  <c r="K22" i="87" s="1"/>
  <c r="Q44" i="76"/>
  <c r="Q74" i="76" s="1"/>
  <c r="Q26" i="31" s="1"/>
  <c r="Q26" i="87" s="1"/>
  <c r="L7" i="76"/>
  <c r="K17" i="79"/>
  <c r="O26" i="80"/>
  <c r="O60" i="80" s="1"/>
  <c r="O12" i="27" s="1"/>
  <c r="O12" i="92" s="1"/>
  <c r="K5" i="79"/>
  <c r="F28" i="80"/>
  <c r="F63" i="80" s="1"/>
  <c r="F15" i="27" s="1"/>
  <c r="F15" i="92" s="1"/>
  <c r="S2" i="76"/>
  <c r="S50" i="76" s="1"/>
  <c r="S2" i="31" s="1"/>
  <c r="S2" i="87" s="1"/>
  <c r="O29" i="77"/>
  <c r="O64" i="77" s="1"/>
  <c r="O16" i="25" s="1"/>
  <c r="O16" i="88" s="1"/>
  <c r="L18" i="79"/>
  <c r="F30" i="75"/>
  <c r="F65" i="75" s="1"/>
  <c r="F17" i="30" s="1"/>
  <c r="F17" i="86" s="1"/>
  <c r="F28" i="79"/>
  <c r="F63" i="79" s="1"/>
  <c r="F15" i="32" s="1"/>
  <c r="F15" i="90" s="1"/>
  <c r="E13" i="78"/>
  <c r="E54" i="78" s="1"/>
  <c r="E6" i="28" s="1"/>
  <c r="E6" i="89" s="1"/>
  <c r="O14" i="79"/>
  <c r="L43" i="76"/>
  <c r="N32" i="76"/>
  <c r="N61" i="76" s="1"/>
  <c r="N13" i="31" s="1"/>
  <c r="N13" i="87" s="1"/>
  <c r="J27" i="75"/>
  <c r="J62" i="75" s="1"/>
  <c r="J14" i="30" s="1"/>
  <c r="J14" i="86" s="1"/>
  <c r="R28" i="75"/>
  <c r="R63" i="75" s="1"/>
  <c r="R15" i="30" s="1"/>
  <c r="R15" i="86" s="1"/>
  <c r="O16" i="81"/>
  <c r="R19" i="81"/>
  <c r="R57" i="81" s="1"/>
  <c r="R9" i="22" s="1"/>
  <c r="R9" i="93" s="1"/>
  <c r="K39" i="76"/>
  <c r="F12" i="79"/>
  <c r="S4" i="76"/>
  <c r="S52" i="76" s="1"/>
  <c r="S4" i="31" s="1"/>
  <c r="S4" i="87" s="1"/>
  <c r="J35" i="77"/>
  <c r="J67" i="77" s="1"/>
  <c r="J19" i="25" s="1"/>
  <c r="J19" i="88" s="1"/>
  <c r="N25" i="76"/>
  <c r="P44" i="79"/>
  <c r="P74" i="79" s="1"/>
  <c r="P26" i="32" s="1"/>
  <c r="P26" i="90" s="1"/>
  <c r="J27" i="78"/>
  <c r="J62" i="78" s="1"/>
  <c r="J14" i="28" s="1"/>
  <c r="J14" i="89" s="1"/>
  <c r="G13" i="76"/>
  <c r="G54" i="76" s="1"/>
  <c r="G6" i="31" s="1"/>
  <c r="G6" i="87" s="1"/>
  <c r="F35" i="77"/>
  <c r="F67" i="77" s="1"/>
  <c r="F19" i="25" s="1"/>
  <c r="F19" i="88" s="1"/>
  <c r="J30" i="75"/>
  <c r="J65" i="75" s="1"/>
  <c r="J17" i="30" s="1"/>
  <c r="J17" i="86" s="1"/>
  <c r="T44" i="79"/>
  <c r="T74" i="79" s="1"/>
  <c r="T26" i="32" s="1"/>
  <c r="T26" i="90" s="1"/>
  <c r="F14" i="78"/>
  <c r="P44" i="78"/>
  <c r="P74" i="78" s="1"/>
  <c r="P26" i="28" s="1"/>
  <c r="P26" i="89" s="1"/>
  <c r="N19" i="76"/>
  <c r="N57" i="76" s="1"/>
  <c r="N9" i="31" s="1"/>
  <c r="N9" i="87" s="1"/>
  <c r="K42" i="75"/>
  <c r="K72" i="75" s="1"/>
  <c r="K24" i="30" s="1"/>
  <c r="K24" i="86" s="1"/>
  <c r="R27" i="76"/>
  <c r="R62" i="76" s="1"/>
  <c r="R14" i="31" s="1"/>
  <c r="R14" i="87" s="1"/>
  <c r="S7" i="80"/>
  <c r="F30" i="81"/>
  <c r="F65" i="81" s="1"/>
  <c r="F17" i="22" s="1"/>
  <c r="F17" i="93" s="1"/>
  <c r="F55" i="76"/>
  <c r="F7" i="31" s="1"/>
  <c r="F7" i="87" s="1"/>
  <c r="J6" i="59"/>
  <c r="J53" i="59" s="1"/>
  <c r="J5" i="23" s="1"/>
  <c r="J5" i="84" s="1"/>
  <c r="J53" i="74"/>
  <c r="L56" i="63"/>
  <c r="L6" i="74" s="1"/>
  <c r="K6" i="74"/>
  <c r="F54" i="75"/>
  <c r="F6" i="30" s="1"/>
  <c r="F6" i="86" s="1"/>
  <c r="S70" i="74"/>
  <c r="S22" i="26" s="1"/>
  <c r="S22" i="91" s="1"/>
  <c r="S34" i="59"/>
  <c r="S34" i="76" s="1"/>
  <c r="S70" i="76" s="1"/>
  <c r="S22" i="31" s="1"/>
  <c r="S22" i="87" s="1"/>
  <c r="T70" i="74"/>
  <c r="T22" i="26" s="1"/>
  <c r="T22" i="91" s="1"/>
  <c r="T34" i="59"/>
  <c r="T70" i="59" s="1"/>
  <c r="T22" i="23" s="1"/>
  <c r="T22" i="84" s="1"/>
  <c r="N59" i="74"/>
  <c r="N11" i="26" s="1"/>
  <c r="N11" i="91" s="1"/>
  <c r="J14" i="59"/>
  <c r="J14" i="78" s="1"/>
  <c r="J55" i="78" s="1"/>
  <c r="J7" i="28" s="1"/>
  <c r="J7" i="89" s="1"/>
  <c r="P38" i="59"/>
  <c r="P38" i="76" s="1"/>
  <c r="S37" i="59"/>
  <c r="S37" i="80" s="1"/>
  <c r="O12" i="59"/>
  <c r="O12" i="79" s="1"/>
  <c r="T8" i="59"/>
  <c r="T8" i="77" s="1"/>
  <c r="K25" i="59"/>
  <c r="K25" i="75" s="1"/>
  <c r="L37" i="59"/>
  <c r="L37" i="77" s="1"/>
  <c r="U20" i="59"/>
  <c r="U20" i="79" s="1"/>
  <c r="O63" i="74"/>
  <c r="O15" i="26" s="1"/>
  <c r="O15" i="91" s="1"/>
  <c r="O28" i="59"/>
  <c r="O28" i="80" s="1"/>
  <c r="O63" i="80" s="1"/>
  <c r="O15" i="27" s="1"/>
  <c r="O15" i="92" s="1"/>
  <c r="Q52" i="74"/>
  <c r="Q4" i="26" s="1"/>
  <c r="Q4" i="91" s="1"/>
  <c r="Q4" i="59"/>
  <c r="Q4" i="81" s="1"/>
  <c r="Q52" i="81" s="1"/>
  <c r="Q4" i="22" s="1"/>
  <c r="Q4" i="93" s="1"/>
  <c r="S8" i="59"/>
  <c r="S8" i="80" s="1"/>
  <c r="S20" i="59"/>
  <c r="S20" i="80" s="1"/>
  <c r="L65" i="74"/>
  <c r="L17" i="26" s="1"/>
  <c r="L17" i="91" s="1"/>
  <c r="L30" i="59"/>
  <c r="L65" i="59" s="1"/>
  <c r="L17" i="23" s="1"/>
  <c r="K37" i="59"/>
  <c r="K37" i="76" s="1"/>
  <c r="K61" i="74"/>
  <c r="K13" i="26" s="1"/>
  <c r="K13" i="91" s="1"/>
  <c r="K32" i="59"/>
  <c r="K61" i="59" s="1"/>
  <c r="K13" i="23" s="1"/>
  <c r="K13" i="84" s="1"/>
  <c r="S73" i="74"/>
  <c r="S25" i="26" s="1"/>
  <c r="S25" i="91" s="1"/>
  <c r="S43" i="59"/>
  <c r="S73" i="59" s="1"/>
  <c r="S25" i="23" s="1"/>
  <c r="S25" i="84" s="1"/>
  <c r="Q15" i="59"/>
  <c r="Q15" i="76" s="1"/>
  <c r="Q41" i="59"/>
  <c r="Q41" i="75" s="1"/>
  <c r="O13" i="59"/>
  <c r="O13" i="76" s="1"/>
  <c r="O61" i="74"/>
  <c r="O13" i="26" s="1"/>
  <c r="O13" i="91" s="1"/>
  <c r="O32" i="59"/>
  <c r="O32" i="76" s="1"/>
  <c r="O61" i="76" s="1"/>
  <c r="O13" i="31" s="1"/>
  <c r="O13" i="87" s="1"/>
  <c r="L25" i="59"/>
  <c r="L25" i="75" s="1"/>
  <c r="O67" i="74"/>
  <c r="O19" i="26" s="1"/>
  <c r="O19" i="91" s="1"/>
  <c r="O35" i="59"/>
  <c r="O67" i="59" s="1"/>
  <c r="O19" i="23" s="1"/>
  <c r="O19" i="84" s="1"/>
  <c r="L36" i="59"/>
  <c r="L36" i="75" s="1"/>
  <c r="S21" i="59"/>
  <c r="S21" i="78" s="1"/>
  <c r="S13" i="59"/>
  <c r="S13" i="75" s="1"/>
  <c r="P5" i="59"/>
  <c r="P5" i="75" s="1"/>
  <c r="P41" i="59"/>
  <c r="T60" i="74"/>
  <c r="T12" i="26" s="1"/>
  <c r="T12" i="91" s="1"/>
  <c r="T26" i="59"/>
  <c r="T26" i="77" s="1"/>
  <c r="T60" i="77" s="1"/>
  <c r="T12" i="25" s="1"/>
  <c r="T12" i="88" s="1"/>
  <c r="R58" i="74"/>
  <c r="R10" i="26" s="1"/>
  <c r="R10" i="91" s="1"/>
  <c r="R22" i="59"/>
  <c r="R58" i="59" s="1"/>
  <c r="R10" i="23" s="1"/>
  <c r="R10" i="84" s="1"/>
  <c r="L31" i="59"/>
  <c r="L31" i="79" s="1"/>
  <c r="L71" i="79" s="1"/>
  <c r="L23" i="32" s="1"/>
  <c r="L23" i="90" s="1"/>
  <c r="O69" i="74"/>
  <c r="O21" i="26" s="1"/>
  <c r="O21" i="91" s="1"/>
  <c r="O33" i="59"/>
  <c r="O33" i="80" s="1"/>
  <c r="O69" i="80" s="1"/>
  <c r="O21" i="27" s="1"/>
  <c r="O21" i="92" s="1"/>
  <c r="L61" i="74"/>
  <c r="L13" i="26" s="1"/>
  <c r="L13" i="91" s="1"/>
  <c r="L32" i="59"/>
  <c r="L61" i="59" s="1"/>
  <c r="L13" i="23" s="1"/>
  <c r="L13" i="84" s="1"/>
  <c r="L63" i="74"/>
  <c r="L15" i="26" s="1"/>
  <c r="L15" i="91" s="1"/>
  <c r="L28" i="59"/>
  <c r="L63" i="59" s="1"/>
  <c r="L15" i="23" s="1"/>
  <c r="L15" i="84" s="1"/>
  <c r="K63" i="74"/>
  <c r="K15" i="26" s="1"/>
  <c r="K15" i="91" s="1"/>
  <c r="K28" i="59"/>
  <c r="K28" i="75" s="1"/>
  <c r="K63" i="75" s="1"/>
  <c r="K15" i="30" s="1"/>
  <c r="K15" i="86" s="1"/>
  <c r="U74" i="74"/>
  <c r="U26" i="26" s="1"/>
  <c r="U26" i="91" s="1"/>
  <c r="U44" i="59"/>
  <c r="U44" i="75" s="1"/>
  <c r="U74" i="75" s="1"/>
  <c r="U26" i="30" s="1"/>
  <c r="U26" i="86" s="1"/>
  <c r="K18" i="59"/>
  <c r="K18" i="78" s="1"/>
  <c r="V50" i="74"/>
  <c r="V2" i="26" s="1"/>
  <c r="V2" i="91" s="1"/>
  <c r="V2" i="59"/>
  <c r="V2" i="78" s="1"/>
  <c r="V50" i="78" s="1"/>
  <c r="V2" i="28" s="1"/>
  <c r="V2" i="89" s="1"/>
  <c r="O18" i="59"/>
  <c r="O18" i="81" s="1"/>
  <c r="O56" i="81" s="1"/>
  <c r="O8" i="22" s="1"/>
  <c r="O8" i="93" s="1"/>
  <c r="K71" i="74"/>
  <c r="K23" i="26" s="1"/>
  <c r="K23" i="91" s="1"/>
  <c r="K31" i="59"/>
  <c r="K31" i="80" s="1"/>
  <c r="K71" i="80" s="1"/>
  <c r="K23" i="27" s="1"/>
  <c r="K23" i="92" s="1"/>
  <c r="P16" i="59"/>
  <c r="P16" i="75" s="1"/>
  <c r="Q36" i="59"/>
  <c r="Q36" i="79" s="1"/>
  <c r="K65" i="74"/>
  <c r="K17" i="26" s="1"/>
  <c r="K17" i="91" s="1"/>
  <c r="K30" i="59"/>
  <c r="K30" i="76" s="1"/>
  <c r="K65" i="76" s="1"/>
  <c r="K17" i="31" s="1"/>
  <c r="K17" i="87" s="1"/>
  <c r="O19" i="59"/>
  <c r="O19" i="78" s="1"/>
  <c r="L15" i="59"/>
  <c r="L15" i="77" s="1"/>
  <c r="Q60" i="74"/>
  <c r="Q12" i="26" s="1"/>
  <c r="Q12" i="91" s="1"/>
  <c r="Q26" i="59"/>
  <c r="Q26" i="78" s="1"/>
  <c r="Q60" i="78" s="1"/>
  <c r="Q12" i="28" s="1"/>
  <c r="Q12" i="89" s="1"/>
  <c r="O37" i="59"/>
  <c r="O37" i="77" s="1"/>
  <c r="Q16" i="59"/>
  <c r="Q16" i="78" s="1"/>
  <c r="AQ63" i="74"/>
  <c r="AQ15" i="26" s="1"/>
  <c r="AQ15" i="91" s="1"/>
  <c r="AQ28" i="59"/>
  <c r="AQ63" i="59" s="1"/>
  <c r="AQ15" i="23" s="1"/>
  <c r="S10" i="59"/>
  <c r="S10" i="76" s="1"/>
  <c r="O36" i="59"/>
  <c r="O36" i="76" s="1"/>
  <c r="AQ65" i="74"/>
  <c r="AQ17" i="26" s="1"/>
  <c r="AQ17" i="91" s="1"/>
  <c r="AQ30" i="59"/>
  <c r="AQ65" i="59" s="1"/>
  <c r="AQ17" i="23" s="1"/>
  <c r="N23" i="59"/>
  <c r="N23" i="81" s="1"/>
  <c r="P40" i="59"/>
  <c r="P40" i="80" s="1"/>
  <c r="O71" i="74"/>
  <c r="O23" i="26" s="1"/>
  <c r="O23" i="91" s="1"/>
  <c r="O31" i="59"/>
  <c r="O31" i="77" s="1"/>
  <c r="O71" i="77" s="1"/>
  <c r="O23" i="25" s="1"/>
  <c r="O23" i="88" s="1"/>
  <c r="T6" i="59"/>
  <c r="T6" i="77" s="1"/>
  <c r="T7" i="59"/>
  <c r="T7" i="79" s="1"/>
  <c r="Q39" i="59"/>
  <c r="Q39" i="80" s="1"/>
  <c r="K15" i="59"/>
  <c r="K15" i="78" s="1"/>
  <c r="N18" i="59"/>
  <c r="N56" i="59" s="1"/>
  <c r="N8" i="23" s="1"/>
  <c r="N8" i="84" s="1"/>
  <c r="T20" i="59"/>
  <c r="T20" i="79" s="1"/>
  <c r="T10" i="59"/>
  <c r="T10" i="81" s="1"/>
  <c r="Q38" i="59"/>
  <c r="Q38" i="80" s="1"/>
  <c r="U50" i="74"/>
  <c r="U2" i="26" s="1"/>
  <c r="U2" i="91" s="1"/>
  <c r="U2" i="59"/>
  <c r="U50" i="59" s="1"/>
  <c r="U2" i="23" s="1"/>
  <c r="U2" i="84" s="1"/>
  <c r="L67" i="74"/>
  <c r="L19" i="26" s="1"/>
  <c r="L19" i="91" s="1"/>
  <c r="L35" i="59"/>
  <c r="L67" i="59" s="1"/>
  <c r="L19" i="23" s="1"/>
  <c r="P60" i="74"/>
  <c r="P12" i="26" s="1"/>
  <c r="P12" i="91" s="1"/>
  <c r="P26" i="59"/>
  <c r="P26" i="76" s="1"/>
  <c r="P60" i="76" s="1"/>
  <c r="P12" i="31" s="1"/>
  <c r="P12" i="87" s="1"/>
  <c r="T5" i="59"/>
  <c r="T5" i="78" s="1"/>
  <c r="F56" i="74"/>
  <c r="F8" i="26" s="1"/>
  <c r="F8" i="91" s="1"/>
  <c r="F18" i="59"/>
  <c r="F18" i="78" s="1"/>
  <c r="F56" i="78" s="1"/>
  <c r="F8" i="28" s="1"/>
  <c r="F8" i="89" s="1"/>
  <c r="K69" i="74"/>
  <c r="K21" i="26" s="1"/>
  <c r="K21" i="91" s="1"/>
  <c r="K33" i="59"/>
  <c r="K69" i="59" s="1"/>
  <c r="K21" i="23" s="1"/>
  <c r="P39" i="59"/>
  <c r="P39" i="77" s="1"/>
  <c r="P15" i="59"/>
  <c r="P15" i="79" s="1"/>
  <c r="P43" i="59"/>
  <c r="P43" i="79" s="1"/>
  <c r="O25" i="59"/>
  <c r="O25" i="76" s="1"/>
  <c r="Q43" i="59"/>
  <c r="Q43" i="80" s="1"/>
  <c r="T43" i="59"/>
  <c r="T43" i="76" s="1"/>
  <c r="L13" i="59"/>
  <c r="L13" i="75" s="1"/>
  <c r="K67" i="74"/>
  <c r="K19" i="26" s="1"/>
  <c r="K19" i="91" s="1"/>
  <c r="K35" i="59"/>
  <c r="Q7" i="59"/>
  <c r="Q7" i="76" s="1"/>
  <c r="U72" i="74"/>
  <c r="U24" i="26" s="1"/>
  <c r="U24" i="91" s="1"/>
  <c r="U42" i="59"/>
  <c r="U42" i="75" s="1"/>
  <c r="U72" i="75" s="1"/>
  <c r="U24" i="30" s="1"/>
  <c r="U24" i="86" s="1"/>
  <c r="S63" i="74"/>
  <c r="S15" i="26" s="1"/>
  <c r="S15" i="91" s="1"/>
  <c r="S28" i="59"/>
  <c r="S38" i="59"/>
  <c r="S68" i="59" s="1"/>
  <c r="S20" i="23" s="1"/>
  <c r="S20" i="84" s="1"/>
  <c r="O15" i="59"/>
  <c r="O15" i="77" s="1"/>
  <c r="N65" i="74"/>
  <c r="N17" i="26" s="1"/>
  <c r="N17" i="91" s="1"/>
  <c r="N30" i="59"/>
  <c r="N65" i="59" s="1"/>
  <c r="N17" i="23" s="1"/>
  <c r="N17" i="84" s="1"/>
  <c r="U16" i="59"/>
  <c r="U16" i="75" s="1"/>
  <c r="G56" i="74"/>
  <c r="G8" i="26" s="1"/>
  <c r="G8" i="91" s="1"/>
  <c r="G18" i="59"/>
  <c r="G56" i="59" s="1"/>
  <c r="G8" i="23" s="1"/>
  <c r="P7" i="59"/>
  <c r="P7" i="75" s="1"/>
  <c r="O65" i="74"/>
  <c r="O17" i="26" s="1"/>
  <c r="O17" i="91" s="1"/>
  <c r="O30" i="59"/>
  <c r="O30" i="80" s="1"/>
  <c r="O65" i="80" s="1"/>
  <c r="O17" i="27" s="1"/>
  <c r="O17" i="92" s="1"/>
  <c r="Q40" i="59"/>
  <c r="Q40" i="76" s="1"/>
  <c r="O11" i="59"/>
  <c r="O11" i="79" s="1"/>
  <c r="S12" i="59"/>
  <c r="S12" i="78" s="1"/>
  <c r="P36" i="59"/>
  <c r="P36" i="75" s="1"/>
  <c r="S65" i="74"/>
  <c r="S17" i="26" s="1"/>
  <c r="S17" i="91" s="1"/>
  <c r="S30" i="59"/>
  <c r="S30" i="75" s="1"/>
  <c r="S65" i="75" s="1"/>
  <c r="S17" i="30" s="1"/>
  <c r="S17" i="86" s="1"/>
  <c r="T13" i="59"/>
  <c r="T13" i="80" s="1"/>
  <c r="K13" i="59"/>
  <c r="K13" i="81" s="1"/>
  <c r="Q5" i="59"/>
  <c r="Q5" i="77" s="1"/>
  <c r="AQ11" i="84"/>
  <c r="AQ8" i="84"/>
  <c r="AQ20" i="84"/>
  <c r="T73" i="74"/>
  <c r="T25" i="26" s="1"/>
  <c r="T25" i="91" s="1"/>
  <c r="O55" i="74"/>
  <c r="O7" i="26" s="1"/>
  <c r="O7" i="91" s="1"/>
  <c r="U62" i="73"/>
  <c r="N62" i="74"/>
  <c r="N14" i="26" s="1"/>
  <c r="N14" i="91" s="1"/>
  <c r="J59" i="59"/>
  <c r="J11" i="23" s="1"/>
  <c r="J11" i="84" s="1"/>
  <c r="T85" i="73"/>
  <c r="F66" i="59"/>
  <c r="F18" i="23" s="1"/>
  <c r="F18" i="84" s="1"/>
  <c r="J54" i="59"/>
  <c r="J6" i="23" s="1"/>
  <c r="J6" i="84" s="1"/>
  <c r="O73" i="59"/>
  <c r="O25" i="23" s="1"/>
  <c r="O25" i="84" s="1"/>
  <c r="K54" i="74"/>
  <c r="K6" i="26" s="1"/>
  <c r="K6" i="91" s="1"/>
  <c r="J57" i="59"/>
  <c r="J9" i="23" s="1"/>
  <c r="J9" i="84" s="1"/>
  <c r="K73" i="59"/>
  <c r="K25" i="23" s="1"/>
  <c r="K25" i="84" s="1"/>
  <c r="L68" i="79"/>
  <c r="L20" i="32" s="1"/>
  <c r="L20" i="90" s="1"/>
  <c r="N54" i="59"/>
  <c r="N6" i="23" s="1"/>
  <c r="N6" i="84" s="1"/>
  <c r="K56" i="74"/>
  <c r="K8" i="26" s="1"/>
  <c r="K8" i="91" s="1"/>
  <c r="K66" i="74"/>
  <c r="K18" i="26" s="1"/>
  <c r="K18" i="91" s="1"/>
  <c r="P78" i="73"/>
  <c r="S18" i="74"/>
  <c r="T28" i="74"/>
  <c r="R55" i="59"/>
  <c r="R7" i="23" s="1"/>
  <c r="R7" i="84" s="1"/>
  <c r="S14" i="74"/>
  <c r="L57" i="59"/>
  <c r="L9" i="23" s="1"/>
  <c r="L9" i="84" s="1"/>
  <c r="S15" i="74"/>
  <c r="N25" i="83"/>
  <c r="S11" i="74"/>
  <c r="T11" i="74"/>
  <c r="S29" i="74"/>
  <c r="E7" i="83"/>
  <c r="K68" i="59"/>
  <c r="K20" i="23" s="1"/>
  <c r="K20" i="84" s="1"/>
  <c r="AQ55" i="59"/>
  <c r="AQ7" i="23" s="1"/>
  <c r="F54" i="59"/>
  <c r="F6" i="23" s="1"/>
  <c r="F6" i="84" s="1"/>
  <c r="N66" i="59"/>
  <c r="N18" i="23" s="1"/>
  <c r="N18" i="84" s="1"/>
  <c r="G66" i="76"/>
  <c r="G18" i="31" s="1"/>
  <c r="G18" i="87" s="1"/>
  <c r="Q78" i="73"/>
  <c r="L56" i="59"/>
  <c r="L8" i="23" s="1"/>
  <c r="L8" i="84" s="1"/>
  <c r="O56" i="74"/>
  <c r="O8" i="26" s="1"/>
  <c r="O8" i="91" s="1"/>
  <c r="G66" i="59"/>
  <c r="G18" i="23" s="1"/>
  <c r="G18" i="84" s="1"/>
  <c r="O59" i="74"/>
  <c r="O11" i="26" s="1"/>
  <c r="O11" i="91" s="1"/>
  <c r="L54" i="74"/>
  <c r="L6" i="26" s="1"/>
  <c r="L6" i="91" s="1"/>
  <c r="S53" i="59"/>
  <c r="S5" i="23" s="1"/>
  <c r="S5" i="84" s="1"/>
  <c r="N55" i="59"/>
  <c r="N7" i="23" s="1"/>
  <c r="L73" i="59"/>
  <c r="L25" i="23" s="1"/>
  <c r="L25" i="84" s="1"/>
  <c r="S68" i="74"/>
  <c r="S20" i="26" s="1"/>
  <c r="S20" i="91" s="1"/>
  <c r="L66" i="74"/>
  <c r="L18" i="26" s="1"/>
  <c r="L18" i="91" s="1"/>
  <c r="D6" i="84"/>
  <c r="J66" i="80"/>
  <c r="J18" i="27" s="1"/>
  <c r="J18" i="92" s="1"/>
  <c r="F55" i="59"/>
  <c r="F7" i="23" s="1"/>
  <c r="F7" i="84" s="1"/>
  <c r="J66" i="59"/>
  <c r="J18" i="23" s="1"/>
  <c r="N56" i="74"/>
  <c r="N8" i="26" s="1"/>
  <c r="N8" i="91" s="1"/>
  <c r="O66" i="74"/>
  <c r="O18" i="26" s="1"/>
  <c r="O18" i="91" s="1"/>
  <c r="T53" i="74"/>
  <c r="T5" i="26" s="1"/>
  <c r="T5" i="91" s="1"/>
  <c r="X45" i="72"/>
  <c r="W45" i="73"/>
  <c r="U93" i="73" s="1"/>
  <c r="L64" i="63"/>
  <c r="L14" i="74" s="1"/>
  <c r="K14" i="74"/>
  <c r="P68" i="74"/>
  <c r="P20" i="26" s="1"/>
  <c r="P20" i="91" s="1"/>
  <c r="Z31" i="72"/>
  <c r="Y31" i="73"/>
  <c r="W72" i="73" s="1"/>
  <c r="T14" i="74"/>
  <c r="Y6" i="72"/>
  <c r="X6" i="73"/>
  <c r="V62" i="73" s="1"/>
  <c r="V40" i="74"/>
  <c r="Y49" i="72"/>
  <c r="X49" i="73"/>
  <c r="V97" i="73" s="1"/>
  <c r="P14" i="74"/>
  <c r="Y37" i="72"/>
  <c r="X37" i="73"/>
  <c r="V81" i="73" s="1"/>
  <c r="Q32" i="74"/>
  <c r="G69" i="74"/>
  <c r="G21" i="26" s="1"/>
  <c r="G21" i="91" s="1"/>
  <c r="W20" i="73"/>
  <c r="X20" i="72"/>
  <c r="Q25" i="74"/>
  <c r="Q25" i="59" s="1"/>
  <c r="T30" i="74"/>
  <c r="Q73" i="74"/>
  <c r="Q25" i="26" s="1"/>
  <c r="Q25" i="91" s="1"/>
  <c r="X11" i="72"/>
  <c r="W11" i="73"/>
  <c r="Z24" i="72"/>
  <c r="Y24" i="73"/>
  <c r="W65" i="73" s="1"/>
  <c r="K24" i="84"/>
  <c r="W29" i="73"/>
  <c r="U70" i="73" s="1"/>
  <c r="X29" i="72"/>
  <c r="P32" i="74"/>
  <c r="Y12" i="72"/>
  <c r="X12" i="73"/>
  <c r="Z25" i="72"/>
  <c r="Y25" i="73"/>
  <c r="W66" i="73" s="1"/>
  <c r="U74" i="63"/>
  <c r="T24" i="74"/>
  <c r="Q13" i="74"/>
  <c r="X39" i="72"/>
  <c r="W39" i="73"/>
  <c r="U86" i="73" s="1"/>
  <c r="X44" i="72"/>
  <c r="W44" i="73"/>
  <c r="U92" i="73" s="1"/>
  <c r="U43" i="74"/>
  <c r="U43" i="59" s="1"/>
  <c r="S31" i="74"/>
  <c r="P28" i="74"/>
  <c r="Z48" i="72"/>
  <c r="Y48" i="73"/>
  <c r="W96" i="73" s="1"/>
  <c r="Z35" i="72"/>
  <c r="Y35" i="73"/>
  <c r="L71" i="74"/>
  <c r="L23" i="26" s="1"/>
  <c r="L23" i="91" s="1"/>
  <c r="Q28" i="74"/>
  <c r="Q68" i="74"/>
  <c r="Q20" i="26" s="1"/>
  <c r="Q20" i="91" s="1"/>
  <c r="T35" i="74"/>
  <c r="U4" i="74"/>
  <c r="O57" i="74"/>
  <c r="O9" i="26" s="1"/>
  <c r="O9" i="91" s="1"/>
  <c r="V10" i="74"/>
  <c r="Q59" i="63"/>
  <c r="Q9" i="74" s="1"/>
  <c r="P9" i="74"/>
  <c r="Z38" i="72"/>
  <c r="Y38" i="73"/>
  <c r="P13" i="74"/>
  <c r="X26" i="73"/>
  <c r="V67" i="73" s="1"/>
  <c r="Y26" i="72"/>
  <c r="T36" i="74"/>
  <c r="X19" i="72"/>
  <c r="W19" i="73"/>
  <c r="K57" i="59"/>
  <c r="K9" i="23" s="1"/>
  <c r="X51" i="73"/>
  <c r="V99" i="73" s="1"/>
  <c r="Y51" i="72"/>
  <c r="V16" i="74"/>
  <c r="S69" i="74"/>
  <c r="S21" i="26" s="1"/>
  <c r="S21" i="91" s="1"/>
  <c r="V42" i="74"/>
  <c r="T69" i="63"/>
  <c r="S19" i="74"/>
  <c r="W43" i="73"/>
  <c r="U91" i="73" s="1"/>
  <c r="X43" i="72"/>
  <c r="AQ69" i="74"/>
  <c r="AQ21" i="26" s="1"/>
  <c r="AQ21" i="91" s="1"/>
  <c r="Y3" i="72"/>
  <c r="X3" i="73"/>
  <c r="V60" i="73" s="1"/>
  <c r="W41" i="73"/>
  <c r="U88" i="73" s="1"/>
  <c r="X41" i="72"/>
  <c r="Q18" i="74"/>
  <c r="V39" i="74"/>
  <c r="U59" i="63"/>
  <c r="T9" i="74"/>
  <c r="Y15" i="72"/>
  <c r="X15" i="73"/>
  <c r="P30" i="74"/>
  <c r="S36" i="74"/>
  <c r="P19" i="74"/>
  <c r="X21" i="72"/>
  <c r="W21" i="73"/>
  <c r="U89" i="73" s="1"/>
  <c r="Z50" i="72"/>
  <c r="Y50" i="73"/>
  <c r="W98" i="73" s="1"/>
  <c r="Q11" i="74"/>
  <c r="Y14" i="72"/>
  <c r="X14" i="73"/>
  <c r="Y10" i="72"/>
  <c r="X10" i="73"/>
  <c r="Z16" i="72"/>
  <c r="Y16" i="73"/>
  <c r="P33" i="74"/>
  <c r="P37" i="74"/>
  <c r="P37" i="59" s="1"/>
  <c r="P18" i="74"/>
  <c r="P18" i="59" s="1"/>
  <c r="U13" i="74"/>
  <c r="N71" i="74"/>
  <c r="N23" i="26" s="1"/>
  <c r="N23" i="91" s="1"/>
  <c r="U8" i="74"/>
  <c r="Q79" i="63"/>
  <c r="Q29" i="74" s="1"/>
  <c r="Q29" i="59" s="1"/>
  <c r="P29" i="74"/>
  <c r="P29" i="59" s="1"/>
  <c r="Z47" i="72"/>
  <c r="Y47" i="73"/>
  <c r="W95" i="73" s="1"/>
  <c r="Y36" i="72"/>
  <c r="X36" i="73"/>
  <c r="V80" i="73" s="1"/>
  <c r="AA22" i="72"/>
  <c r="Z22" i="73"/>
  <c r="X58" i="73" s="1"/>
  <c r="Q30" i="74"/>
  <c r="P50" i="74"/>
  <c r="P2" i="26" s="1"/>
  <c r="P2" i="91" s="1"/>
  <c r="Q19" i="74"/>
  <c r="Z34" i="72"/>
  <c r="Y34" i="73"/>
  <c r="W76" i="73" s="1"/>
  <c r="P11" i="74"/>
  <c r="X27" i="72"/>
  <c r="W27" i="73"/>
  <c r="U68" i="73" s="1"/>
  <c r="J19" i="84"/>
  <c r="Q33" i="74"/>
  <c r="P12" i="74"/>
  <c r="Q37" i="74"/>
  <c r="Y28" i="72"/>
  <c r="X28" i="73"/>
  <c r="V69" i="73" s="1"/>
  <c r="V44" i="74"/>
  <c r="Y23" i="72"/>
  <c r="X23" i="73"/>
  <c r="V64" i="73" s="1"/>
  <c r="O64" i="74"/>
  <c r="O16" i="26" s="1"/>
  <c r="O16" i="91" s="1"/>
  <c r="O64" i="59"/>
  <c r="O16" i="23" s="1"/>
  <c r="O16" i="84" s="1"/>
  <c r="J16" i="84"/>
  <c r="W2" i="74"/>
  <c r="Q50" i="74"/>
  <c r="Q2" i="26" s="1"/>
  <c r="Q2" i="91" s="1"/>
  <c r="Z32" i="72"/>
  <c r="Y32" i="73"/>
  <c r="X13" i="73"/>
  <c r="Y13" i="72"/>
  <c r="V20" i="74"/>
  <c r="V20" i="59" s="1"/>
  <c r="U5" i="74"/>
  <c r="T12" i="74"/>
  <c r="X9" i="73"/>
  <c r="V75" i="73" s="1"/>
  <c r="Y9" i="72"/>
  <c r="Z7" i="72"/>
  <c r="Y7" i="73"/>
  <c r="P31" i="74"/>
  <c r="T15" i="74"/>
  <c r="U38" i="74"/>
  <c r="T18" i="74"/>
  <c r="Q12" i="74"/>
  <c r="Z52" i="72"/>
  <c r="Y52" i="73"/>
  <c r="W100" i="73" s="1"/>
  <c r="Q35" i="74"/>
  <c r="U7" i="74"/>
  <c r="T31" i="74"/>
  <c r="T31" i="59" s="1"/>
  <c r="O54" i="74"/>
  <c r="O6" i="26" s="1"/>
  <c r="O6" i="91" s="1"/>
  <c r="Z4" i="72"/>
  <c r="Y4" i="73"/>
  <c r="T37" i="74"/>
  <c r="J55" i="74"/>
  <c r="J7" i="26" s="1"/>
  <c r="J7" i="91" s="1"/>
  <c r="Y5" i="72"/>
  <c r="X5" i="73"/>
  <c r="V61" i="73" s="1"/>
  <c r="Q31" i="74"/>
  <c r="U41" i="74"/>
  <c r="X30" i="72"/>
  <c r="W30" i="73"/>
  <c r="U71" i="73" s="1"/>
  <c r="Y46" i="72"/>
  <c r="X46" i="73"/>
  <c r="V94" i="73" s="1"/>
  <c r="W33" i="73"/>
  <c r="U74" i="73" s="1"/>
  <c r="X33" i="72"/>
  <c r="S35" i="74"/>
  <c r="Q14" i="74"/>
  <c r="U25" i="74"/>
  <c r="Z17" i="72"/>
  <c r="Y17" i="73"/>
  <c r="F69" i="74"/>
  <c r="F21" i="26" s="1"/>
  <c r="F21" i="91" s="1"/>
  <c r="Z42" i="72"/>
  <c r="Y42" i="73"/>
  <c r="T68" i="74"/>
  <c r="T20" i="26" s="1"/>
  <c r="T20" i="91" s="1"/>
  <c r="X18" i="72"/>
  <c r="W18" i="73"/>
  <c r="U84" i="73" s="1"/>
  <c r="P25" i="74"/>
  <c r="P25" i="59" s="1"/>
  <c r="P73" i="74"/>
  <c r="P25" i="26" s="1"/>
  <c r="P25" i="91" s="1"/>
  <c r="P35" i="74"/>
  <c r="X8" i="73"/>
  <c r="V63" i="73" s="1"/>
  <c r="Y8" i="72"/>
  <c r="X40" i="72"/>
  <c r="W40" i="73"/>
  <c r="U87" i="73" s="1"/>
  <c r="O20" i="84"/>
  <c r="Q60" i="63"/>
  <c r="Q10" i="74" s="1"/>
  <c r="P10" i="74"/>
  <c r="U21" i="74"/>
  <c r="U21" i="59" s="1"/>
  <c r="U26" i="74"/>
  <c r="U17" i="74"/>
  <c r="U17" i="59" s="1"/>
  <c r="U11" i="74"/>
  <c r="U11" i="59" s="1"/>
  <c r="K59" i="74"/>
  <c r="K11" i="26" s="1"/>
  <c r="K11" i="91" s="1"/>
  <c r="L59" i="74"/>
  <c r="L11" i="26" s="1"/>
  <c r="L11" i="91" s="1"/>
  <c r="S22" i="74"/>
  <c r="R23" i="74"/>
  <c r="U34" i="74"/>
  <c r="I10" i="83"/>
  <c r="M16" i="83"/>
  <c r="H10" i="83"/>
  <c r="M14" i="83"/>
  <c r="R25" i="83"/>
  <c r="R5" i="83"/>
  <c r="N12" i="83"/>
  <c r="V73" i="73"/>
  <c r="V77" i="73"/>
  <c r="V90" i="73"/>
  <c r="U83" i="73"/>
  <c r="V82" i="73"/>
  <c r="S79" i="73"/>
  <c r="T78" i="73"/>
  <c r="R4" i="83"/>
  <c r="F59" i="75" l="1"/>
  <c r="F11" i="30" s="1"/>
  <c r="F11" i="86" s="1"/>
  <c r="G2" i="83"/>
  <c r="E75" i="59"/>
  <c r="L73" i="79"/>
  <c r="L25" i="32" s="1"/>
  <c r="L25" i="90" s="1"/>
  <c r="O6" i="75"/>
  <c r="O53" i="75" s="1"/>
  <c r="O5" i="30" s="1"/>
  <c r="O5" i="86" s="1"/>
  <c r="J5" i="26"/>
  <c r="J5" i="91" s="1"/>
  <c r="AQ5" i="83"/>
  <c r="F22" i="80"/>
  <c r="F58" i="80" s="1"/>
  <c r="F10" i="27" s="1"/>
  <c r="F10" i="92" s="1"/>
  <c r="F22" i="76"/>
  <c r="F58" i="76" s="1"/>
  <c r="F10" i="31" s="1"/>
  <c r="F10" i="87" s="1"/>
  <c r="F22" i="75"/>
  <c r="F58" i="75" s="1"/>
  <c r="F10" i="30" s="1"/>
  <c r="F10" i="86" s="1"/>
  <c r="F22" i="81"/>
  <c r="F58" i="81" s="1"/>
  <c r="F10" i="22" s="1"/>
  <c r="F10" i="93" s="1"/>
  <c r="N66" i="76"/>
  <c r="N18" i="31" s="1"/>
  <c r="N18" i="87" s="1"/>
  <c r="J57" i="77"/>
  <c r="J9" i="25" s="1"/>
  <c r="J9" i="88" s="1"/>
  <c r="O6" i="78"/>
  <c r="O53" i="78" s="1"/>
  <c r="O5" i="28" s="1"/>
  <c r="O5" i="89" s="1"/>
  <c r="K56" i="78"/>
  <c r="K8" i="28" s="1"/>
  <c r="K8" i="89" s="1"/>
  <c r="G59" i="80"/>
  <c r="G11" i="27" s="1"/>
  <c r="G11" i="92" s="1"/>
  <c r="G22" i="81"/>
  <c r="G58" i="81" s="1"/>
  <c r="G10" i="22" s="1"/>
  <c r="G10" i="93" s="1"/>
  <c r="F58" i="59"/>
  <c r="F10" i="23" s="1"/>
  <c r="F10" i="84" s="1"/>
  <c r="F22" i="79"/>
  <c r="F58" i="79" s="1"/>
  <c r="F10" i="32" s="1"/>
  <c r="F10" i="90" s="1"/>
  <c r="F22" i="78"/>
  <c r="F58" i="78" s="1"/>
  <c r="F10" i="28" s="1"/>
  <c r="F10" i="89" s="1"/>
  <c r="K73" i="76"/>
  <c r="K25" i="31" s="1"/>
  <c r="K25" i="87" s="1"/>
  <c r="T69" i="74"/>
  <c r="T21" i="26" s="1"/>
  <c r="T21" i="91" s="1"/>
  <c r="L56" i="75"/>
  <c r="L8" i="30" s="1"/>
  <c r="L8" i="86" s="1"/>
  <c r="O27" i="59"/>
  <c r="O62" i="59" s="1"/>
  <c r="O14" i="23" s="1"/>
  <c r="O14" i="84" s="1"/>
  <c r="L68" i="80"/>
  <c r="L20" i="27" s="1"/>
  <c r="L20" i="92" s="1"/>
  <c r="R55" i="76"/>
  <c r="R7" i="31" s="1"/>
  <c r="R7" i="87" s="1"/>
  <c r="F66" i="78"/>
  <c r="F18" i="28" s="1"/>
  <c r="F18" i="89" s="1"/>
  <c r="J22" i="80"/>
  <c r="J58" i="80" s="1"/>
  <c r="J10" i="27" s="1"/>
  <c r="J10" i="92" s="1"/>
  <c r="L56" i="78"/>
  <c r="L8" i="28" s="1"/>
  <c r="L8" i="89" s="1"/>
  <c r="J22" i="79"/>
  <c r="J58" i="79" s="1"/>
  <c r="J10" i="32" s="1"/>
  <c r="J10" i="90" s="1"/>
  <c r="O6" i="77"/>
  <c r="O53" i="77" s="1"/>
  <c r="O5" i="25" s="1"/>
  <c r="O5" i="88" s="1"/>
  <c r="J22" i="78"/>
  <c r="J58" i="78" s="1"/>
  <c r="J10" i="28" s="1"/>
  <c r="J10" i="89" s="1"/>
  <c r="T68" i="59"/>
  <c r="T20" i="23" s="1"/>
  <c r="T20" i="84" s="1"/>
  <c r="O6" i="79"/>
  <c r="O53" i="79" s="1"/>
  <c r="O5" i="32" s="1"/>
  <c r="O5" i="90" s="1"/>
  <c r="L22" i="83"/>
  <c r="O53" i="59"/>
  <c r="O5" i="23" s="1"/>
  <c r="O5" i="84" s="1"/>
  <c r="R55" i="81"/>
  <c r="R7" i="22" s="1"/>
  <c r="R7" i="93" s="1"/>
  <c r="O6" i="80"/>
  <c r="O53" i="80" s="1"/>
  <c r="O5" i="27" s="1"/>
  <c r="O5" i="92" s="1"/>
  <c r="O53" i="76"/>
  <c r="O5" i="31" s="1"/>
  <c r="O5" i="87" s="1"/>
  <c r="O6" i="81"/>
  <c r="O53" i="81" s="1"/>
  <c r="O5" i="22" s="1"/>
  <c r="O5" i="93" s="1"/>
  <c r="J22" i="75"/>
  <c r="J58" i="75" s="1"/>
  <c r="J10" i="30" s="1"/>
  <c r="J10" i="86" s="1"/>
  <c r="J22" i="76"/>
  <c r="J58" i="76" s="1"/>
  <c r="J10" i="31" s="1"/>
  <c r="J10" i="87" s="1"/>
  <c r="F69" i="59"/>
  <c r="F21" i="23" s="1"/>
  <c r="F21" i="84" s="1"/>
  <c r="J22" i="81"/>
  <c r="J58" i="81" s="1"/>
  <c r="J10" i="22" s="1"/>
  <c r="J10" i="93" s="1"/>
  <c r="J59" i="79"/>
  <c r="J11" i="32" s="1"/>
  <c r="J11" i="90" s="1"/>
  <c r="J22" i="77"/>
  <c r="J58" i="77" s="1"/>
  <c r="J10" i="25" s="1"/>
  <c r="J10" i="88" s="1"/>
  <c r="R55" i="79"/>
  <c r="R7" i="32" s="1"/>
  <c r="R7" i="90" s="1"/>
  <c r="K23" i="80"/>
  <c r="J57" i="81"/>
  <c r="J9" i="22" s="1"/>
  <c r="J9" i="93" s="1"/>
  <c r="J59" i="76"/>
  <c r="J11" i="31" s="1"/>
  <c r="J11" i="87" s="1"/>
  <c r="G58" i="59"/>
  <c r="G10" i="23" s="1"/>
  <c r="G10" i="84" s="1"/>
  <c r="N55" i="79"/>
  <c r="N7" i="32" s="1"/>
  <c r="N7" i="90" s="1"/>
  <c r="G22" i="80"/>
  <c r="G58" i="80" s="1"/>
  <c r="G10" i="27" s="1"/>
  <c r="G10" i="92" s="1"/>
  <c r="L64" i="74"/>
  <c r="L16" i="26" s="1"/>
  <c r="L16" i="91" s="1"/>
  <c r="S53" i="78"/>
  <c r="S5" i="28" s="1"/>
  <c r="S5" i="89" s="1"/>
  <c r="G22" i="78"/>
  <c r="G58" i="78" s="1"/>
  <c r="G10" i="28" s="1"/>
  <c r="G10" i="89" s="1"/>
  <c r="J55" i="59"/>
  <c r="J7" i="23" s="1"/>
  <c r="J7" i="84" s="1"/>
  <c r="P53" i="74"/>
  <c r="P5" i="26" s="1"/>
  <c r="P5" i="91" s="1"/>
  <c r="F59" i="79"/>
  <c r="F11" i="32" s="1"/>
  <c r="F11" i="90" s="1"/>
  <c r="L73" i="76"/>
  <c r="L25" i="31" s="1"/>
  <c r="L25" i="87" s="1"/>
  <c r="G22" i="76"/>
  <c r="G58" i="76" s="1"/>
  <c r="G10" i="31" s="1"/>
  <c r="G10" i="87" s="1"/>
  <c r="AQ20" i="83"/>
  <c r="T68" i="77"/>
  <c r="T20" i="25" s="1"/>
  <c r="T20" i="88" s="1"/>
  <c r="G22" i="79"/>
  <c r="G58" i="79" s="1"/>
  <c r="G10" i="32" s="1"/>
  <c r="G10" i="90" s="1"/>
  <c r="G22" i="77"/>
  <c r="G58" i="77" s="1"/>
  <c r="G10" i="25" s="1"/>
  <c r="G10" i="88" s="1"/>
  <c r="AQ8" i="83"/>
  <c r="T73" i="76"/>
  <c r="T25" i="31" s="1"/>
  <c r="T25" i="87" s="1"/>
  <c r="O57" i="78"/>
  <c r="O9" i="28" s="1"/>
  <c r="O9" i="89" s="1"/>
  <c r="K68" i="78"/>
  <c r="K20" i="28" s="1"/>
  <c r="K20" i="89" s="1"/>
  <c r="L71" i="59"/>
  <c r="L23" i="23" s="1"/>
  <c r="L23" i="84" s="1"/>
  <c r="Q53" i="74"/>
  <c r="Q5" i="26" s="1"/>
  <c r="Q5" i="91" s="1"/>
  <c r="T32" i="59"/>
  <c r="T61" i="59" s="1"/>
  <c r="T13" i="23" s="1"/>
  <c r="T13" i="84" s="1"/>
  <c r="R55" i="77"/>
  <c r="R7" i="25" s="1"/>
  <c r="R7" i="88" s="1"/>
  <c r="I16" i="83"/>
  <c r="I9" i="83"/>
  <c r="F55" i="81"/>
  <c r="F7" i="22" s="1"/>
  <c r="F7" i="93" s="1"/>
  <c r="K68" i="75"/>
  <c r="K20" i="30" s="1"/>
  <c r="K20" i="86" s="1"/>
  <c r="R55" i="78"/>
  <c r="R7" i="28" s="1"/>
  <c r="R7" i="89" s="1"/>
  <c r="K68" i="79"/>
  <c r="K20" i="32" s="1"/>
  <c r="K20" i="90" s="1"/>
  <c r="O73" i="81"/>
  <c r="O25" i="22" s="1"/>
  <c r="O25" i="93" s="1"/>
  <c r="O56" i="59"/>
  <c r="O8" i="23" s="1"/>
  <c r="O8" i="84" s="1"/>
  <c r="N55" i="77"/>
  <c r="N7" i="25" s="1"/>
  <c r="N7" i="88" s="1"/>
  <c r="S70" i="59"/>
  <c r="S22" i="23" s="1"/>
  <c r="S22" i="84" s="1"/>
  <c r="L56" i="76"/>
  <c r="L8" i="31" s="1"/>
  <c r="L8" i="87" s="1"/>
  <c r="K27" i="80"/>
  <c r="K62" i="80" s="1"/>
  <c r="K14" i="27" s="1"/>
  <c r="K14" i="92" s="1"/>
  <c r="O69" i="59"/>
  <c r="O21" i="23" s="1"/>
  <c r="O21" i="84" s="1"/>
  <c r="K27" i="77"/>
  <c r="K62" i="77" s="1"/>
  <c r="K14" i="25" s="1"/>
  <c r="K14" i="88" s="1"/>
  <c r="F55" i="80"/>
  <c r="F7" i="27" s="1"/>
  <c r="F7" i="92" s="1"/>
  <c r="P27" i="59"/>
  <c r="P27" i="81" s="1"/>
  <c r="P62" i="81" s="1"/>
  <c r="P14" i="22" s="1"/>
  <c r="P14" i="93" s="1"/>
  <c r="L57" i="81"/>
  <c r="L9" i="22" s="1"/>
  <c r="L9" i="93" s="1"/>
  <c r="K27" i="81"/>
  <c r="K62" i="81" s="1"/>
  <c r="K14" i="22" s="1"/>
  <c r="K14" i="93" s="1"/>
  <c r="K27" i="76"/>
  <c r="K62" i="76" s="1"/>
  <c r="K14" i="31" s="1"/>
  <c r="K14" i="87" s="1"/>
  <c r="K27" i="79"/>
  <c r="K62" i="79" s="1"/>
  <c r="K14" i="32" s="1"/>
  <c r="K14" i="90" s="1"/>
  <c r="K27" i="78"/>
  <c r="K62" i="78" s="1"/>
  <c r="K14" i="28" s="1"/>
  <c r="K14" i="89" s="1"/>
  <c r="T27" i="74"/>
  <c r="T62" i="74" s="1"/>
  <c r="T14" i="26" s="1"/>
  <c r="T14" i="91" s="1"/>
  <c r="U74" i="59"/>
  <c r="U26" i="23" s="1"/>
  <c r="U26" i="84" s="1"/>
  <c r="J4" i="83"/>
  <c r="S27" i="74"/>
  <c r="S62" i="74" s="1"/>
  <c r="S14" i="26" s="1"/>
  <c r="S14" i="91" s="1"/>
  <c r="J59" i="80"/>
  <c r="J11" i="27" s="1"/>
  <c r="J11" i="92" s="1"/>
  <c r="K57" i="79"/>
  <c r="K9" i="32" s="1"/>
  <c r="K9" i="90" s="1"/>
  <c r="N55" i="76"/>
  <c r="N7" i="31" s="1"/>
  <c r="N7" i="87" s="1"/>
  <c r="K73" i="77"/>
  <c r="K25" i="25" s="1"/>
  <c r="K25" i="88" s="1"/>
  <c r="K65" i="59"/>
  <c r="K17" i="23" s="1"/>
  <c r="K17" i="84" s="1"/>
  <c r="K57" i="76"/>
  <c r="K9" i="31" s="1"/>
  <c r="K9" i="87" s="1"/>
  <c r="N54" i="76"/>
  <c r="N6" i="31" s="1"/>
  <c r="N6" i="87" s="1"/>
  <c r="P60" i="59"/>
  <c r="P12" i="23" s="1"/>
  <c r="P12" i="84" s="1"/>
  <c r="J57" i="78"/>
  <c r="J9" i="28" s="1"/>
  <c r="J9" i="89" s="1"/>
  <c r="N22" i="79"/>
  <c r="N58" i="79" s="1"/>
  <c r="N10" i="32" s="1"/>
  <c r="N10" i="90" s="1"/>
  <c r="N22" i="77"/>
  <c r="N58" i="77" s="1"/>
  <c r="N10" i="25" s="1"/>
  <c r="N10" i="88" s="1"/>
  <c r="F66" i="76"/>
  <c r="F18" i="31" s="1"/>
  <c r="F18" i="87" s="1"/>
  <c r="K68" i="77"/>
  <c r="K20" i="25" s="1"/>
  <c r="K20" i="88" s="1"/>
  <c r="N55" i="80"/>
  <c r="N7" i="27" s="1"/>
  <c r="N7" i="92" s="1"/>
  <c r="K57" i="80"/>
  <c r="K9" i="27" s="1"/>
  <c r="K9" i="92" s="1"/>
  <c r="N55" i="75"/>
  <c r="N7" i="30" s="1"/>
  <c r="N7" i="86" s="1"/>
  <c r="L56" i="81"/>
  <c r="L8" i="22" s="1"/>
  <c r="L8" i="93" s="1"/>
  <c r="N22" i="80"/>
  <c r="N58" i="80" s="1"/>
  <c r="N10" i="27" s="1"/>
  <c r="N10" i="92" s="1"/>
  <c r="N22" i="75"/>
  <c r="N58" i="75" s="1"/>
  <c r="N10" i="30" s="1"/>
  <c r="N10" i="86" s="1"/>
  <c r="N22" i="78"/>
  <c r="N58" i="78" s="1"/>
  <c r="N10" i="28" s="1"/>
  <c r="N10" i="89" s="1"/>
  <c r="L68" i="78"/>
  <c r="L20" i="28" s="1"/>
  <c r="L20" i="89" s="1"/>
  <c r="N22" i="81"/>
  <c r="N58" i="81" s="1"/>
  <c r="N10" i="22" s="1"/>
  <c r="N10" i="93" s="1"/>
  <c r="J16" i="83"/>
  <c r="L68" i="76"/>
  <c r="L20" i="31" s="1"/>
  <c r="L20" i="87" s="1"/>
  <c r="N22" i="76"/>
  <c r="N58" i="76" s="1"/>
  <c r="N10" i="31" s="1"/>
  <c r="N10" i="87" s="1"/>
  <c r="N13" i="83"/>
  <c r="F54" i="79"/>
  <c r="F6" i="32" s="1"/>
  <c r="F6" i="90" s="1"/>
  <c r="K63" i="59"/>
  <c r="K15" i="23" s="1"/>
  <c r="K15" i="84" s="1"/>
  <c r="F59" i="77"/>
  <c r="F11" i="25" s="1"/>
  <c r="F11" i="88" s="1"/>
  <c r="F66" i="75"/>
  <c r="F18" i="30" s="1"/>
  <c r="F18" i="86" s="1"/>
  <c r="P50" i="59"/>
  <c r="P2" i="23" s="1"/>
  <c r="P2" i="84" s="1"/>
  <c r="F55" i="75"/>
  <c r="F7" i="30" s="1"/>
  <c r="F7" i="86" s="1"/>
  <c r="L33" i="75"/>
  <c r="L69" i="75" s="1"/>
  <c r="L21" i="30" s="1"/>
  <c r="L21" i="86" s="1"/>
  <c r="L33" i="76"/>
  <c r="L69" i="76" s="1"/>
  <c r="L21" i="31" s="1"/>
  <c r="L21" i="87" s="1"/>
  <c r="L33" i="81"/>
  <c r="L69" i="81" s="1"/>
  <c r="L21" i="22" s="1"/>
  <c r="L21" i="93" s="1"/>
  <c r="J20" i="83"/>
  <c r="F25" i="83"/>
  <c r="J54" i="79"/>
  <c r="J6" i="32" s="1"/>
  <c r="J6" i="90" s="1"/>
  <c r="L33" i="79"/>
  <c r="L69" i="79" s="1"/>
  <c r="L21" i="32" s="1"/>
  <c r="L21" i="90" s="1"/>
  <c r="O73" i="77"/>
  <c r="O25" i="25" s="1"/>
  <c r="O25" i="88" s="1"/>
  <c r="AQ33" i="76"/>
  <c r="AQ69" i="76" s="1"/>
  <c r="AQ21" i="31" s="1"/>
  <c r="AQ21" i="87" s="1"/>
  <c r="L33" i="78"/>
  <c r="L69" i="78" s="1"/>
  <c r="L21" i="28" s="1"/>
  <c r="L21" i="89" s="1"/>
  <c r="L33" i="80"/>
  <c r="L69" i="80" s="1"/>
  <c r="L21" i="27" s="1"/>
  <c r="L21" i="92" s="1"/>
  <c r="L33" i="77"/>
  <c r="L69" i="77" s="1"/>
  <c r="L21" i="25" s="1"/>
  <c r="L21" i="88" s="1"/>
  <c r="AQ55" i="76"/>
  <c r="AQ7" i="31" s="1"/>
  <c r="AQ7" i="87" s="1"/>
  <c r="AQ55" i="79"/>
  <c r="AQ7" i="32" s="1"/>
  <c r="AQ7" i="90" s="1"/>
  <c r="L56" i="79"/>
  <c r="L8" i="32" s="1"/>
  <c r="L8" i="90" s="1"/>
  <c r="K12" i="83"/>
  <c r="P4" i="81"/>
  <c r="P52" i="81" s="1"/>
  <c r="P4" i="22" s="1"/>
  <c r="P4" i="93" s="1"/>
  <c r="P4" i="80"/>
  <c r="P52" i="80" s="1"/>
  <c r="P4" i="27" s="1"/>
  <c r="P4" i="92" s="1"/>
  <c r="Q50" i="59"/>
  <c r="Q2" i="23" s="1"/>
  <c r="Q2" i="84" s="1"/>
  <c r="F5" i="83"/>
  <c r="D6" i="83"/>
  <c r="I6" i="83"/>
  <c r="P4" i="79"/>
  <c r="P52" i="79" s="1"/>
  <c r="P4" i="32" s="1"/>
  <c r="P4" i="90" s="1"/>
  <c r="K36" i="77"/>
  <c r="P4" i="75"/>
  <c r="P52" i="75" s="1"/>
  <c r="P4" i="30" s="1"/>
  <c r="P4" i="86" s="1"/>
  <c r="N20" i="83"/>
  <c r="P4" i="78"/>
  <c r="P52" i="78" s="1"/>
  <c r="P4" i="28" s="1"/>
  <c r="P4" i="89" s="1"/>
  <c r="F17" i="83"/>
  <c r="P4" i="77"/>
  <c r="P52" i="77" s="1"/>
  <c r="P4" i="25" s="1"/>
  <c r="P4" i="88" s="1"/>
  <c r="K36" i="78"/>
  <c r="P4" i="76"/>
  <c r="P52" i="76" s="1"/>
  <c r="P4" i="31" s="1"/>
  <c r="P4" i="87" s="1"/>
  <c r="L11" i="75"/>
  <c r="L54" i="75" s="1"/>
  <c r="L6" i="30" s="1"/>
  <c r="L6" i="86" s="1"/>
  <c r="J54" i="76"/>
  <c r="J6" i="31" s="1"/>
  <c r="J6" i="87" s="1"/>
  <c r="J54" i="77"/>
  <c r="J6" i="25" s="1"/>
  <c r="J6" i="88" s="1"/>
  <c r="L68" i="81"/>
  <c r="L20" i="22" s="1"/>
  <c r="L20" i="93" s="1"/>
  <c r="AQ55" i="80"/>
  <c r="AQ7" i="27" s="1"/>
  <c r="AQ7" i="92" s="1"/>
  <c r="S53" i="77"/>
  <c r="S5" i="25" s="1"/>
  <c r="S5" i="88" s="1"/>
  <c r="K73" i="78"/>
  <c r="K25" i="28" s="1"/>
  <c r="K25" i="89" s="1"/>
  <c r="Q2" i="80"/>
  <c r="Q50" i="80" s="1"/>
  <c r="Q2" i="27" s="1"/>
  <c r="Q2" i="92" s="1"/>
  <c r="J59" i="77"/>
  <c r="J11" i="25" s="1"/>
  <c r="J11" i="88" s="1"/>
  <c r="L73" i="80"/>
  <c r="L25" i="27" s="1"/>
  <c r="L25" i="92" s="1"/>
  <c r="F54" i="78"/>
  <c r="F6" i="28" s="1"/>
  <c r="F6" i="89" s="1"/>
  <c r="S53" i="75"/>
  <c r="S5" i="30" s="1"/>
  <c r="S5" i="86" s="1"/>
  <c r="J54" i="75"/>
  <c r="J6" i="30" s="1"/>
  <c r="J6" i="86" s="1"/>
  <c r="L68" i="75"/>
  <c r="L20" i="30" s="1"/>
  <c r="L20" i="86" s="1"/>
  <c r="K57" i="81"/>
  <c r="K9" i="22" s="1"/>
  <c r="K9" i="93" s="1"/>
  <c r="L57" i="80"/>
  <c r="L9" i="27" s="1"/>
  <c r="L9" i="92" s="1"/>
  <c r="N54" i="80"/>
  <c r="N6" i="27" s="1"/>
  <c r="N6" i="92" s="1"/>
  <c r="K2" i="83"/>
  <c r="S53" i="76"/>
  <c r="S5" i="31" s="1"/>
  <c r="S5" i="87" s="1"/>
  <c r="J57" i="75"/>
  <c r="J9" i="30" s="1"/>
  <c r="J9" i="86" s="1"/>
  <c r="L2" i="83"/>
  <c r="J25" i="83"/>
  <c r="L57" i="77"/>
  <c r="L9" i="25" s="1"/>
  <c r="L9" i="88" s="1"/>
  <c r="F54" i="81"/>
  <c r="F6" i="22" s="1"/>
  <c r="F6" i="93" s="1"/>
  <c r="S24" i="80"/>
  <c r="F59" i="80"/>
  <c r="F11" i="27" s="1"/>
  <c r="F11" i="92" s="1"/>
  <c r="P24" i="83"/>
  <c r="T69" i="59"/>
  <c r="T21" i="23" s="1"/>
  <c r="T21" i="84" s="1"/>
  <c r="K73" i="81"/>
  <c r="K25" i="22" s="1"/>
  <c r="K25" i="93" s="1"/>
  <c r="S24" i="75"/>
  <c r="N55" i="81"/>
  <c r="N7" i="22" s="1"/>
  <c r="N7" i="93" s="1"/>
  <c r="L73" i="75"/>
  <c r="L25" i="30" s="1"/>
  <c r="L25" i="86" s="1"/>
  <c r="K57" i="75"/>
  <c r="K9" i="30" s="1"/>
  <c r="K9" i="86" s="1"/>
  <c r="K68" i="80"/>
  <c r="K20" i="27" s="1"/>
  <c r="K20" i="92" s="1"/>
  <c r="N66" i="75"/>
  <c r="N18" i="30" s="1"/>
  <c r="N18" i="86" s="1"/>
  <c r="AQ55" i="77"/>
  <c r="AQ7" i="25" s="1"/>
  <c r="AQ7" i="88" s="1"/>
  <c r="S53" i="81"/>
  <c r="S5" i="22" s="1"/>
  <c r="S5" i="93" s="1"/>
  <c r="N66" i="78"/>
  <c r="N18" i="28" s="1"/>
  <c r="N18" i="89" s="1"/>
  <c r="F66" i="77"/>
  <c r="F18" i="25" s="1"/>
  <c r="F18" i="88" s="1"/>
  <c r="AQ55" i="75"/>
  <c r="AQ7" i="30" s="1"/>
  <c r="AQ7" i="86" s="1"/>
  <c r="J59" i="78"/>
  <c r="J11" i="28" s="1"/>
  <c r="J11" i="89" s="1"/>
  <c r="N15" i="83"/>
  <c r="F54" i="76"/>
  <c r="F6" i="31" s="1"/>
  <c r="F6" i="87" s="1"/>
  <c r="K73" i="79"/>
  <c r="K25" i="32" s="1"/>
  <c r="K25" i="90" s="1"/>
  <c r="F55" i="79"/>
  <c r="F7" i="32" s="1"/>
  <c r="F7" i="90" s="1"/>
  <c r="N66" i="77"/>
  <c r="N18" i="25" s="1"/>
  <c r="N18" i="88" s="1"/>
  <c r="O73" i="76"/>
  <c r="O25" i="31" s="1"/>
  <c r="O25" i="87" s="1"/>
  <c r="O2" i="83"/>
  <c r="L57" i="79"/>
  <c r="L9" i="32" s="1"/>
  <c r="L9" i="90" s="1"/>
  <c r="F66" i="80"/>
  <c r="F18" i="27" s="1"/>
  <c r="F18" i="92" s="1"/>
  <c r="N54" i="79"/>
  <c r="N6" i="32" s="1"/>
  <c r="N6" i="90" s="1"/>
  <c r="Q23" i="76"/>
  <c r="N5" i="87"/>
  <c r="N5" i="83"/>
  <c r="N59" i="59"/>
  <c r="N11" i="23" s="1"/>
  <c r="N11" i="84" s="1"/>
  <c r="O59" i="76"/>
  <c r="O11" i="31" s="1"/>
  <c r="O11" i="87" s="1"/>
  <c r="K22" i="59"/>
  <c r="K58" i="59" s="1"/>
  <c r="K10" i="23" s="1"/>
  <c r="K10" i="84" s="1"/>
  <c r="K57" i="77"/>
  <c r="K9" i="25" s="1"/>
  <c r="K9" i="88" s="1"/>
  <c r="F54" i="77"/>
  <c r="F6" i="25" s="1"/>
  <c r="F6" i="88" s="1"/>
  <c r="N54" i="77"/>
  <c r="N6" i="25" s="1"/>
  <c r="N6" i="88" s="1"/>
  <c r="L56" i="80"/>
  <c r="L8" i="27" s="1"/>
  <c r="L8" i="92" s="1"/>
  <c r="L11" i="80"/>
  <c r="AQ6" i="83"/>
  <c r="O61" i="59"/>
  <c r="O13" i="23" s="1"/>
  <c r="O13" i="84" s="1"/>
  <c r="AQ69" i="59"/>
  <c r="AQ21" i="23" s="1"/>
  <c r="AQ21" i="84" s="1"/>
  <c r="S69" i="59"/>
  <c r="S21" i="23" s="1"/>
  <c r="S21" i="84" s="1"/>
  <c r="L11" i="79"/>
  <c r="L11" i="77"/>
  <c r="O73" i="80"/>
  <c r="O25" i="27" s="1"/>
  <c r="O25" i="92" s="1"/>
  <c r="Q21" i="78"/>
  <c r="Q21" i="77"/>
  <c r="F19" i="83"/>
  <c r="K71" i="59"/>
  <c r="K23" i="23" s="1"/>
  <c r="K23" i="84" s="1"/>
  <c r="E8" i="83"/>
  <c r="G7" i="83"/>
  <c r="O22" i="59"/>
  <c r="O58" i="59" s="1"/>
  <c r="O10" i="23" s="1"/>
  <c r="O10" i="84" s="1"/>
  <c r="F16" i="83"/>
  <c r="I21" i="83"/>
  <c r="J15" i="83"/>
  <c r="I17" i="83"/>
  <c r="T24" i="83"/>
  <c r="O57" i="59"/>
  <c r="O9" i="23" s="1"/>
  <c r="O9" i="84" s="1"/>
  <c r="AQ18" i="83"/>
  <c r="AQ16" i="83"/>
  <c r="K57" i="78"/>
  <c r="K9" i="28" s="1"/>
  <c r="K9" i="89" s="1"/>
  <c r="G59" i="79"/>
  <c r="G11" i="32" s="1"/>
  <c r="G11" i="90" s="1"/>
  <c r="T17" i="75"/>
  <c r="Q21" i="76"/>
  <c r="K23" i="81"/>
  <c r="E18" i="83"/>
  <c r="J57" i="79"/>
  <c r="J9" i="32" s="1"/>
  <c r="J9" i="90" s="1"/>
  <c r="Q21" i="80"/>
  <c r="K23" i="79"/>
  <c r="F14" i="83"/>
  <c r="T38" i="76"/>
  <c r="T68" i="76" s="1"/>
  <c r="T20" i="31" s="1"/>
  <c r="T20" i="87" s="1"/>
  <c r="Q21" i="79"/>
  <c r="K23" i="77"/>
  <c r="N62" i="59"/>
  <c r="N14" i="23" s="1"/>
  <c r="N14" i="84" s="1"/>
  <c r="J23" i="83"/>
  <c r="F9" i="83"/>
  <c r="L58" i="74"/>
  <c r="L10" i="26" s="1"/>
  <c r="L10" i="91" s="1"/>
  <c r="J54" i="81"/>
  <c r="J6" i="22" s="1"/>
  <c r="J6" i="93" s="1"/>
  <c r="F55" i="78"/>
  <c r="F7" i="28" s="1"/>
  <c r="F7" i="89" s="1"/>
  <c r="L57" i="78"/>
  <c r="L9" i="28" s="1"/>
  <c r="L9" i="89" s="1"/>
  <c r="Q21" i="81"/>
  <c r="K23" i="76"/>
  <c r="R19" i="83"/>
  <c r="N71" i="59"/>
  <c r="N23" i="23" s="1"/>
  <c r="N23" i="84" s="1"/>
  <c r="I18" i="83"/>
  <c r="Q62" i="74"/>
  <c r="Q14" i="26" s="1"/>
  <c r="Q14" i="91" s="1"/>
  <c r="AQ9" i="83"/>
  <c r="N59" i="81"/>
  <c r="N11" i="22" s="1"/>
  <c r="N11" i="93" s="1"/>
  <c r="L29" i="78"/>
  <c r="L64" i="78" s="1"/>
  <c r="L16" i="28" s="1"/>
  <c r="L16" i="89" s="1"/>
  <c r="N54" i="81"/>
  <c r="N6" i="22" s="1"/>
  <c r="N6" i="93" s="1"/>
  <c r="O10" i="80"/>
  <c r="N31" i="79"/>
  <c r="N71" i="79" s="1"/>
  <c r="N23" i="32" s="1"/>
  <c r="N23" i="90" s="1"/>
  <c r="Q24" i="83"/>
  <c r="L14" i="83"/>
  <c r="S65" i="59"/>
  <c r="S17" i="23" s="1"/>
  <c r="S17" i="84" s="1"/>
  <c r="O22" i="83"/>
  <c r="AQ14" i="83"/>
  <c r="P23" i="80"/>
  <c r="P21" i="77"/>
  <c r="K36" i="81"/>
  <c r="F33" i="75"/>
  <c r="F69" i="75" s="1"/>
  <c r="F21" i="30" s="1"/>
  <c r="F21" i="86" s="1"/>
  <c r="L4" i="83"/>
  <c r="F15" i="83"/>
  <c r="J8" i="83"/>
  <c r="P22" i="83"/>
  <c r="T4" i="59"/>
  <c r="T4" i="78" s="1"/>
  <c r="T52" i="78" s="1"/>
  <c r="T4" i="28" s="1"/>
  <c r="T4" i="89" s="1"/>
  <c r="P23" i="76"/>
  <c r="P6" i="79"/>
  <c r="P21" i="75"/>
  <c r="T21" i="81"/>
  <c r="F33" i="78"/>
  <c r="F69" i="78" s="1"/>
  <c r="F21" i="28" s="1"/>
  <c r="F21" i="89" s="1"/>
  <c r="J17" i="83"/>
  <c r="Q27" i="77"/>
  <c r="Q62" i="77" s="1"/>
  <c r="Q14" i="25" s="1"/>
  <c r="Q14" i="88" s="1"/>
  <c r="T21" i="75"/>
  <c r="T38" i="81"/>
  <c r="T68" i="81" s="1"/>
  <c r="T20" i="22" s="1"/>
  <c r="T20" i="93" s="1"/>
  <c r="G15" i="83"/>
  <c r="G15" i="84"/>
  <c r="T26" i="83"/>
  <c r="T60" i="59"/>
  <c r="T12" i="23" s="1"/>
  <c r="T12" i="84" s="1"/>
  <c r="S24" i="83"/>
  <c r="E10" i="83"/>
  <c r="J14" i="83"/>
  <c r="S53" i="79"/>
  <c r="S5" i="32" s="1"/>
  <c r="S5" i="90" s="1"/>
  <c r="L22" i="79"/>
  <c r="L58" i="79" s="1"/>
  <c r="L10" i="32" s="1"/>
  <c r="L10" i="90" s="1"/>
  <c r="T21" i="79"/>
  <c r="F59" i="81"/>
  <c r="F11" i="22" s="1"/>
  <c r="F11" i="93" s="1"/>
  <c r="S9" i="80"/>
  <c r="L22" i="76"/>
  <c r="L58" i="76" s="1"/>
  <c r="L10" i="31" s="1"/>
  <c r="L10" i="87" s="1"/>
  <c r="P2" i="81"/>
  <c r="P50" i="81" s="1"/>
  <c r="P2" i="22" s="1"/>
  <c r="P2" i="93" s="1"/>
  <c r="T21" i="80"/>
  <c r="S9" i="78"/>
  <c r="O4" i="84"/>
  <c r="O4" i="83"/>
  <c r="N31" i="76"/>
  <c r="N71" i="76" s="1"/>
  <c r="N23" i="31" s="1"/>
  <c r="N23" i="87" s="1"/>
  <c r="G5" i="88"/>
  <c r="G5" i="83"/>
  <c r="P5" i="78"/>
  <c r="U44" i="81"/>
  <c r="U74" i="81" s="1"/>
  <c r="U26" i="22" s="1"/>
  <c r="U26" i="93" s="1"/>
  <c r="O31" i="76"/>
  <c r="O71" i="76" s="1"/>
  <c r="O23" i="31" s="1"/>
  <c r="O23" i="87" s="1"/>
  <c r="P23" i="78"/>
  <c r="L73" i="81"/>
  <c r="L25" i="22" s="1"/>
  <c r="L25" i="93" s="1"/>
  <c r="T10" i="78"/>
  <c r="L22" i="78"/>
  <c r="L58" i="78" s="1"/>
  <c r="L10" i="28" s="1"/>
  <c r="L10" i="89" s="1"/>
  <c r="O9" i="77"/>
  <c r="N66" i="79"/>
  <c r="N18" i="32" s="1"/>
  <c r="N18" i="90" s="1"/>
  <c r="P17" i="81"/>
  <c r="T6" i="76"/>
  <c r="S53" i="80"/>
  <c r="S5" i="27" s="1"/>
  <c r="S5" i="92" s="1"/>
  <c r="J14" i="79"/>
  <c r="J55" i="79" s="1"/>
  <c r="J7" i="32" s="1"/>
  <c r="J7" i="90" s="1"/>
  <c r="S41" i="80"/>
  <c r="S13" i="79"/>
  <c r="K32" i="75"/>
  <c r="K61" i="75" s="1"/>
  <c r="K13" i="30" s="1"/>
  <c r="K13" i="86" s="1"/>
  <c r="L35" i="78"/>
  <c r="L67" i="78" s="1"/>
  <c r="L19" i="28" s="1"/>
  <c r="L19" i="89" s="1"/>
  <c r="P26" i="81"/>
  <c r="P60" i="81" s="1"/>
  <c r="P12" i="22" s="1"/>
  <c r="P12" i="93" s="1"/>
  <c r="P39" i="81"/>
  <c r="P23" i="77"/>
  <c r="AQ30" i="80"/>
  <c r="AQ65" i="80" s="1"/>
  <c r="AQ17" i="27" s="1"/>
  <c r="AQ17" i="92" s="1"/>
  <c r="T7" i="81"/>
  <c r="N23" i="80"/>
  <c r="N59" i="80" s="1"/>
  <c r="N11" i="27" s="1"/>
  <c r="N11" i="92" s="1"/>
  <c r="L22" i="77"/>
  <c r="L58" i="77" s="1"/>
  <c r="L10" i="25" s="1"/>
  <c r="L10" i="88" s="1"/>
  <c r="O9" i="76"/>
  <c r="S37" i="76"/>
  <c r="U2" i="81"/>
  <c r="U50" i="81" s="1"/>
  <c r="U2" i="22" s="1"/>
  <c r="U2" i="93" s="1"/>
  <c r="S20" i="78"/>
  <c r="S24" i="79"/>
  <c r="O10" i="81"/>
  <c r="P17" i="78"/>
  <c r="J54" i="78"/>
  <c r="J6" i="28" s="1"/>
  <c r="J6" i="89" s="1"/>
  <c r="O25" i="77"/>
  <c r="O59" i="77" s="1"/>
  <c r="O11" i="25" s="1"/>
  <c r="O11" i="88" s="1"/>
  <c r="N31" i="81"/>
  <c r="N71" i="81" s="1"/>
  <c r="N23" i="22" s="1"/>
  <c r="N23" i="93" s="1"/>
  <c r="S9" i="77"/>
  <c r="O36" i="75"/>
  <c r="P36" i="81"/>
  <c r="F33" i="77"/>
  <c r="F69" i="77" s="1"/>
  <c r="F21" i="25" s="1"/>
  <c r="F21" i="88" s="1"/>
  <c r="T34" i="77"/>
  <c r="T70" i="77" s="1"/>
  <c r="T22" i="25" s="1"/>
  <c r="T22" i="88" s="1"/>
  <c r="T17" i="76"/>
  <c r="Q6" i="75"/>
  <c r="Q39" i="76"/>
  <c r="O18" i="75"/>
  <c r="O56" i="75" s="1"/>
  <c r="O8" i="30" s="1"/>
  <c r="O8" i="86" s="1"/>
  <c r="Q43" i="75"/>
  <c r="U40" i="81"/>
  <c r="O9" i="80"/>
  <c r="O37" i="78"/>
  <c r="Q38" i="77"/>
  <c r="T7" i="76"/>
  <c r="P17" i="77"/>
  <c r="T5" i="77"/>
  <c r="O33" i="75"/>
  <c r="O69" i="75" s="1"/>
  <c r="O21" i="30" s="1"/>
  <c r="O21" i="86" s="1"/>
  <c r="N27" i="80"/>
  <c r="N62" i="80" s="1"/>
  <c r="N14" i="27" s="1"/>
  <c r="N14" i="92" s="1"/>
  <c r="S8" i="81"/>
  <c r="AQ33" i="80"/>
  <c r="AQ69" i="80" s="1"/>
  <c r="AQ21" i="27" s="1"/>
  <c r="AQ21" i="92" s="1"/>
  <c r="T31" i="81"/>
  <c r="T71" i="81" s="1"/>
  <c r="T23" i="22" s="1"/>
  <c r="T23" i="93" s="1"/>
  <c r="S33" i="76"/>
  <c r="S69" i="76" s="1"/>
  <c r="S21" i="31" s="1"/>
  <c r="S21" i="87" s="1"/>
  <c r="P25" i="75"/>
  <c r="S37" i="79"/>
  <c r="P23" i="75"/>
  <c r="P18" i="81"/>
  <c r="O9" i="75"/>
  <c r="P6" i="75"/>
  <c r="P53" i="75" s="1"/>
  <c r="P5" i="30" s="1"/>
  <c r="P5" i="86" s="1"/>
  <c r="P21" i="81"/>
  <c r="P17" i="76"/>
  <c r="T6" i="79"/>
  <c r="P7" i="81"/>
  <c r="O11" i="75"/>
  <c r="P37" i="81"/>
  <c r="N27" i="81"/>
  <c r="N62" i="81" s="1"/>
  <c r="N14" i="22" s="1"/>
  <c r="N14" i="93" s="1"/>
  <c r="K33" i="76"/>
  <c r="K69" i="76" s="1"/>
  <c r="K21" i="31" s="1"/>
  <c r="K21" i="87" s="1"/>
  <c r="L32" i="78"/>
  <c r="L61" i="78" s="1"/>
  <c r="L13" i="28" s="1"/>
  <c r="L13" i="89" s="1"/>
  <c r="S34" i="75"/>
  <c r="S70" i="75" s="1"/>
  <c r="S22" i="30" s="1"/>
  <c r="S22" i="86" s="1"/>
  <c r="Q40" i="75"/>
  <c r="R22" i="79"/>
  <c r="R58" i="79" s="1"/>
  <c r="R10" i="32" s="1"/>
  <c r="R10" i="90" s="1"/>
  <c r="T8" i="81"/>
  <c r="Q5" i="76"/>
  <c r="J6" i="79"/>
  <c r="J53" i="79" s="1"/>
  <c r="J5" i="32" s="1"/>
  <c r="J5" i="90" s="1"/>
  <c r="Q27" i="81"/>
  <c r="Q62" i="81" s="1"/>
  <c r="Q14" i="22" s="1"/>
  <c r="Q14" i="93" s="1"/>
  <c r="N54" i="78"/>
  <c r="N6" i="28" s="1"/>
  <c r="N6" i="89" s="1"/>
  <c r="N18" i="77"/>
  <c r="N56" i="77" s="1"/>
  <c r="N8" i="25" s="1"/>
  <c r="N8" i="88" s="1"/>
  <c r="F54" i="80"/>
  <c r="F6" i="27" s="1"/>
  <c r="F6" i="92" s="1"/>
  <c r="T41" i="80"/>
  <c r="U43" i="80"/>
  <c r="Q15" i="75"/>
  <c r="K13" i="80"/>
  <c r="K30" i="79"/>
  <c r="K65" i="79" s="1"/>
  <c r="K17" i="32" s="1"/>
  <c r="K17" i="90" s="1"/>
  <c r="P29" i="76"/>
  <c r="P64" i="76" s="1"/>
  <c r="P16" i="31" s="1"/>
  <c r="P16" i="87" s="1"/>
  <c r="O12" i="80"/>
  <c r="P15" i="80"/>
  <c r="K37" i="79"/>
  <c r="K32" i="81"/>
  <c r="K61" i="81" s="1"/>
  <c r="K13" i="22" s="1"/>
  <c r="K13" i="93" s="1"/>
  <c r="P23" i="79"/>
  <c r="S38" i="77"/>
  <c r="S68" i="77" s="1"/>
  <c r="S20" i="25" s="1"/>
  <c r="S20" i="88" s="1"/>
  <c r="Q16" i="79"/>
  <c r="S21" i="77"/>
  <c r="Q2" i="75"/>
  <c r="Q50" i="75" s="1"/>
  <c r="Q2" i="30" s="1"/>
  <c r="Q2" i="86" s="1"/>
  <c r="S37" i="81"/>
  <c r="Q23" i="78"/>
  <c r="Q25" i="76"/>
  <c r="P21" i="76"/>
  <c r="K4" i="81"/>
  <c r="K52" i="81" s="1"/>
  <c r="K4" i="22" s="1"/>
  <c r="K4" i="93" s="1"/>
  <c r="N31" i="77"/>
  <c r="N71" i="77" s="1"/>
  <c r="N23" i="25" s="1"/>
  <c r="N23" i="88" s="1"/>
  <c r="U21" i="76"/>
  <c r="T43" i="77"/>
  <c r="T73" i="77" s="1"/>
  <c r="T25" i="25" s="1"/>
  <c r="T25" i="88" s="1"/>
  <c r="T38" i="75"/>
  <c r="T68" i="75" s="1"/>
  <c r="T20" i="30" s="1"/>
  <c r="T20" i="86" s="1"/>
  <c r="Q36" i="81"/>
  <c r="F33" i="76"/>
  <c r="F69" i="76" s="1"/>
  <c r="F21" i="31" s="1"/>
  <c r="F21" i="87" s="1"/>
  <c r="L31" i="78"/>
  <c r="L71" i="78" s="1"/>
  <c r="L23" i="28" s="1"/>
  <c r="L23" i="89" s="1"/>
  <c r="U10" i="77"/>
  <c r="L15" i="78"/>
  <c r="O9" i="79"/>
  <c r="O28" i="77"/>
  <c r="O63" i="77" s="1"/>
  <c r="O15" i="25" s="1"/>
  <c r="O15" i="88" s="1"/>
  <c r="O25" i="80"/>
  <c r="O59" i="80" s="1"/>
  <c r="O11" i="27" s="1"/>
  <c r="O11" i="92" s="1"/>
  <c r="T43" i="79"/>
  <c r="T73" i="79" s="1"/>
  <c r="T25" i="32" s="1"/>
  <c r="T25" i="90" s="1"/>
  <c r="V2" i="77"/>
  <c r="V50" i="77" s="1"/>
  <c r="V2" i="25" s="1"/>
  <c r="V2" i="88" s="1"/>
  <c r="T34" i="80"/>
  <c r="T70" i="80" s="1"/>
  <c r="T22" i="27" s="1"/>
  <c r="T22" i="92" s="1"/>
  <c r="T25" i="80"/>
  <c r="O30" i="78"/>
  <c r="O65" i="78" s="1"/>
  <c r="O17" i="28" s="1"/>
  <c r="O17" i="89" s="1"/>
  <c r="G59" i="76"/>
  <c r="G11" i="31" s="1"/>
  <c r="G11" i="87" s="1"/>
  <c r="F55" i="77"/>
  <c r="F7" i="25" s="1"/>
  <c r="F7" i="88" s="1"/>
  <c r="T38" i="79"/>
  <c r="T68" i="79" s="1"/>
  <c r="T20" i="32" s="1"/>
  <c r="T20" i="90" s="1"/>
  <c r="O33" i="81"/>
  <c r="O69" i="81" s="1"/>
  <c r="O21" i="22" s="1"/>
  <c r="O21" i="93" s="1"/>
  <c r="T33" i="77"/>
  <c r="T69" i="77" s="1"/>
  <c r="T21" i="25" s="1"/>
  <c r="T21" i="88" s="1"/>
  <c r="T7" i="77"/>
  <c r="P23" i="81"/>
  <c r="U10" i="80"/>
  <c r="L22" i="81"/>
  <c r="L58" i="81" s="1"/>
  <c r="L10" i="22" s="1"/>
  <c r="L10" i="93" s="1"/>
  <c r="O9" i="81"/>
  <c r="L68" i="77"/>
  <c r="L20" i="25" s="1"/>
  <c r="L20" i="88" s="1"/>
  <c r="U44" i="79"/>
  <c r="U74" i="79" s="1"/>
  <c r="U26" i="32" s="1"/>
  <c r="U26" i="90" s="1"/>
  <c r="Q2" i="79"/>
  <c r="Q50" i="79" s="1"/>
  <c r="Q2" i="32" s="1"/>
  <c r="Q2" i="90" s="1"/>
  <c r="N54" i="75"/>
  <c r="N6" i="30" s="1"/>
  <c r="N6" i="86" s="1"/>
  <c r="Q43" i="81"/>
  <c r="Q23" i="75"/>
  <c r="S24" i="77"/>
  <c r="O10" i="79"/>
  <c r="P21" i="79"/>
  <c r="P17" i="80"/>
  <c r="L11" i="81"/>
  <c r="T25" i="79"/>
  <c r="L30" i="75"/>
  <c r="L65" i="75" s="1"/>
  <c r="L17" i="30" s="1"/>
  <c r="L17" i="86" s="1"/>
  <c r="N31" i="75"/>
  <c r="N71" i="75" s="1"/>
  <c r="N23" i="30" s="1"/>
  <c r="N23" i="86" s="1"/>
  <c r="S9" i="79"/>
  <c r="T38" i="80"/>
  <c r="T68" i="80" s="1"/>
  <c r="T20" i="27" s="1"/>
  <c r="T20" i="92" s="1"/>
  <c r="F33" i="79"/>
  <c r="F69" i="79" s="1"/>
  <c r="F21" i="32" s="1"/>
  <c r="F21" i="90" s="1"/>
  <c r="T33" i="78"/>
  <c r="T69" i="78" s="1"/>
  <c r="T21" i="28" s="1"/>
  <c r="T21" i="89" s="1"/>
  <c r="G6" i="86"/>
  <c r="G6" i="83"/>
  <c r="E6" i="90"/>
  <c r="E6" i="83"/>
  <c r="S10" i="75"/>
  <c r="O35" i="78"/>
  <c r="O67" i="78" s="1"/>
  <c r="O19" i="28" s="1"/>
  <c r="O19" i="89" s="1"/>
  <c r="S43" i="77"/>
  <c r="S73" i="77" s="1"/>
  <c r="S25" i="25" s="1"/>
  <c r="S25" i="88" s="1"/>
  <c r="K11" i="81"/>
  <c r="K54" i="81" s="1"/>
  <c r="K6" i="22" s="1"/>
  <c r="K6" i="93" s="1"/>
  <c r="E21" i="83"/>
  <c r="K24" i="83"/>
  <c r="G69" i="59"/>
  <c r="G21" i="23" s="1"/>
  <c r="G21" i="84" s="1"/>
  <c r="I23" i="83"/>
  <c r="P22" i="74"/>
  <c r="K67" i="59"/>
  <c r="K19" i="23" s="1"/>
  <c r="K19" i="84" s="1"/>
  <c r="K35" i="81"/>
  <c r="K67" i="81" s="1"/>
  <c r="K19" i="22" s="1"/>
  <c r="K19" i="93" s="1"/>
  <c r="K35" i="80"/>
  <c r="K67" i="80" s="1"/>
  <c r="K19" i="27" s="1"/>
  <c r="K19" i="92" s="1"/>
  <c r="K29" i="59"/>
  <c r="K64" i="59" s="1"/>
  <c r="K16" i="23" s="1"/>
  <c r="K16" i="84" s="1"/>
  <c r="P41" i="81"/>
  <c r="P41" i="80"/>
  <c r="O15" i="75"/>
  <c r="O55" i="75" s="1"/>
  <c r="O7" i="30" s="1"/>
  <c r="O7" i="86" s="1"/>
  <c r="G33" i="75"/>
  <c r="G69" i="75" s="1"/>
  <c r="G21" i="30" s="1"/>
  <c r="G21" i="86" s="1"/>
  <c r="T26" i="76"/>
  <c r="T60" i="76" s="1"/>
  <c r="T12" i="31" s="1"/>
  <c r="T12" i="87" s="1"/>
  <c r="U42" i="80"/>
  <c r="U72" i="80" s="1"/>
  <c r="U24" i="27" s="1"/>
  <c r="U24" i="92" s="1"/>
  <c r="T43" i="78"/>
  <c r="T73" i="78" s="1"/>
  <c r="T25" i="28" s="1"/>
  <c r="T25" i="89" s="1"/>
  <c r="L29" i="77"/>
  <c r="L64" i="77" s="1"/>
  <c r="L16" i="25" s="1"/>
  <c r="L16" i="88" s="1"/>
  <c r="S38" i="76"/>
  <c r="S68" i="76" s="1"/>
  <c r="S20" i="31" s="1"/>
  <c r="S20" i="87" s="1"/>
  <c r="Q41" i="79"/>
  <c r="K35" i="76"/>
  <c r="K67" i="76" s="1"/>
  <c r="K19" i="31" s="1"/>
  <c r="K19" i="87" s="1"/>
  <c r="K18" i="80"/>
  <c r="K56" i="80" s="1"/>
  <c r="K8" i="27" s="1"/>
  <c r="K8" i="92" s="1"/>
  <c r="O25" i="78"/>
  <c r="O59" i="78" s="1"/>
  <c r="O11" i="28" s="1"/>
  <c r="O11" i="89" s="1"/>
  <c r="U10" i="76"/>
  <c r="T10" i="77"/>
  <c r="AQ30" i="81"/>
  <c r="AQ65" i="81" s="1"/>
  <c r="AQ17" i="22" s="1"/>
  <c r="AQ17" i="93" s="1"/>
  <c r="AQ28" i="79"/>
  <c r="AQ63" i="79" s="1"/>
  <c r="AQ15" i="32" s="1"/>
  <c r="AQ15" i="90" s="1"/>
  <c r="Q6" i="80"/>
  <c r="P18" i="78"/>
  <c r="P5" i="80"/>
  <c r="U44" i="80"/>
  <c r="U74" i="80" s="1"/>
  <c r="U26" i="27" s="1"/>
  <c r="U26" i="92" s="1"/>
  <c r="O31" i="78"/>
  <c r="O71" i="78" s="1"/>
  <c r="O23" i="28" s="1"/>
  <c r="O23" i="89" s="1"/>
  <c r="N23" i="78"/>
  <c r="N59" i="78" s="1"/>
  <c r="N11" i="28" s="1"/>
  <c r="N11" i="89" s="1"/>
  <c r="U40" i="76"/>
  <c r="Q27" i="76"/>
  <c r="Q62" i="76" s="1"/>
  <c r="Q14" i="31" s="1"/>
  <c r="Q14" i="87" s="1"/>
  <c r="S21" i="76"/>
  <c r="L22" i="75"/>
  <c r="L58" i="75" s="1"/>
  <c r="L10" i="30" s="1"/>
  <c r="L10" i="86" s="1"/>
  <c r="P41" i="78"/>
  <c r="T7" i="80"/>
  <c r="L13" i="77"/>
  <c r="T13" i="75"/>
  <c r="U2" i="78"/>
  <c r="U50" i="78" s="1"/>
  <c r="U2" i="28" s="1"/>
  <c r="U2" i="89" s="1"/>
  <c r="N18" i="78"/>
  <c r="N56" i="78" s="1"/>
  <c r="N8" i="28" s="1"/>
  <c r="N8" i="89" s="1"/>
  <c r="Q2" i="81"/>
  <c r="Q50" i="81" s="1"/>
  <c r="Q2" i="22" s="1"/>
  <c r="Q2" i="93" s="1"/>
  <c r="Q29" i="76"/>
  <c r="Q64" i="76" s="1"/>
  <c r="Q16" i="31" s="1"/>
  <c r="Q16" i="87" s="1"/>
  <c r="F18" i="76"/>
  <c r="F56" i="76" s="1"/>
  <c r="F8" i="31" s="1"/>
  <c r="F8" i="87" s="1"/>
  <c r="U42" i="81"/>
  <c r="U72" i="81" s="1"/>
  <c r="U24" i="22" s="1"/>
  <c r="U24" i="93" s="1"/>
  <c r="K35" i="79"/>
  <c r="K67" i="79" s="1"/>
  <c r="K19" i="32" s="1"/>
  <c r="K19" i="90" s="1"/>
  <c r="T7" i="75"/>
  <c r="Q5" i="79"/>
  <c r="N30" i="76"/>
  <c r="N65" i="76" s="1"/>
  <c r="N17" i="31" s="1"/>
  <c r="N17" i="87" s="1"/>
  <c r="P6" i="80"/>
  <c r="U43" i="81"/>
  <c r="Q25" i="75"/>
  <c r="K33" i="81"/>
  <c r="K69" i="81" s="1"/>
  <c r="K21" i="22" s="1"/>
  <c r="K21" i="93" s="1"/>
  <c r="K25" i="79"/>
  <c r="P15" i="81"/>
  <c r="T6" i="75"/>
  <c r="P2" i="77"/>
  <c r="P50" i="77" s="1"/>
  <c r="P2" i="25" s="1"/>
  <c r="P2" i="88" s="1"/>
  <c r="V2" i="79"/>
  <c r="V50" i="79" s="1"/>
  <c r="V2" i="32" s="1"/>
  <c r="V2" i="90" s="1"/>
  <c r="O35" i="76"/>
  <c r="O67" i="76" s="1"/>
  <c r="O19" i="31" s="1"/>
  <c r="O19" i="87" s="1"/>
  <c r="O31" i="75"/>
  <c r="O71" i="75" s="1"/>
  <c r="O23" i="30" s="1"/>
  <c r="O23" i="86" s="1"/>
  <c r="L28" i="81"/>
  <c r="L63" i="81" s="1"/>
  <c r="L15" i="22" s="1"/>
  <c r="L15" i="93" s="1"/>
  <c r="L36" i="77"/>
  <c r="L66" i="77" s="1"/>
  <c r="L18" i="25" s="1"/>
  <c r="L18" i="88" s="1"/>
  <c r="T6" i="80"/>
  <c r="P38" i="75"/>
  <c r="T5" i="76"/>
  <c r="J14" i="80"/>
  <c r="J55" i="80" s="1"/>
  <c r="J7" i="27" s="1"/>
  <c r="J7" i="92" s="1"/>
  <c r="L31" i="80"/>
  <c r="L71" i="80" s="1"/>
  <c r="L23" i="27" s="1"/>
  <c r="L23" i="92" s="1"/>
  <c r="T25" i="78"/>
  <c r="S41" i="79"/>
  <c r="U11" i="79"/>
  <c r="O11" i="80"/>
  <c r="Q15" i="79"/>
  <c r="O30" i="75"/>
  <c r="O65" i="75" s="1"/>
  <c r="O17" i="30" s="1"/>
  <c r="O17" i="86" s="1"/>
  <c r="L30" i="79"/>
  <c r="L65" i="79" s="1"/>
  <c r="L17" i="32" s="1"/>
  <c r="L17" i="90" s="1"/>
  <c r="U44" i="77"/>
  <c r="U74" i="77" s="1"/>
  <c r="U26" i="25" s="1"/>
  <c r="U26" i="88" s="1"/>
  <c r="P37" i="80"/>
  <c r="K30" i="80"/>
  <c r="K65" i="80" s="1"/>
  <c r="K17" i="27" s="1"/>
  <c r="K17" i="92" s="1"/>
  <c r="U17" i="76"/>
  <c r="U21" i="75"/>
  <c r="O19" i="80"/>
  <c r="O57" i="80" s="1"/>
  <c r="O9" i="27" s="1"/>
  <c r="O9" i="92" s="1"/>
  <c r="O13" i="75"/>
  <c r="N27" i="78"/>
  <c r="N62" i="78" s="1"/>
  <c r="N14" i="28" s="1"/>
  <c r="N14" i="89" s="1"/>
  <c r="Q43" i="79"/>
  <c r="K33" i="75"/>
  <c r="K69" i="75" s="1"/>
  <c r="K21" i="30" s="1"/>
  <c r="K21" i="86" s="1"/>
  <c r="P29" i="75"/>
  <c r="P64" i="75" s="1"/>
  <c r="P16" i="30" s="1"/>
  <c r="P16" i="86" s="1"/>
  <c r="L31" i="81"/>
  <c r="L71" i="81" s="1"/>
  <c r="L23" i="22" s="1"/>
  <c r="L23" i="93" s="1"/>
  <c r="O73" i="79"/>
  <c r="O25" i="32" s="1"/>
  <c r="O25" i="90" s="1"/>
  <c r="O36" i="79"/>
  <c r="S30" i="80"/>
  <c r="S65" i="80" s="1"/>
  <c r="S17" i="27" s="1"/>
  <c r="S17" i="92" s="1"/>
  <c r="P36" i="78"/>
  <c r="AQ33" i="79"/>
  <c r="AQ69" i="79" s="1"/>
  <c r="AQ21" i="32" s="1"/>
  <c r="AQ21" i="90" s="1"/>
  <c r="Q36" i="77"/>
  <c r="O33" i="77"/>
  <c r="O69" i="77" s="1"/>
  <c r="O21" i="25" s="1"/>
  <c r="O21" i="88" s="1"/>
  <c r="S43" i="76"/>
  <c r="S73" i="76" s="1"/>
  <c r="S25" i="31" s="1"/>
  <c r="S25" i="87" s="1"/>
  <c r="V20" i="79"/>
  <c r="K36" i="76"/>
  <c r="K66" i="76" s="1"/>
  <c r="K18" i="31" s="1"/>
  <c r="K18" i="87" s="1"/>
  <c r="T31" i="78"/>
  <c r="T71" i="78" s="1"/>
  <c r="T23" i="28" s="1"/>
  <c r="T23" i="89" s="1"/>
  <c r="L32" i="77"/>
  <c r="L61" i="77" s="1"/>
  <c r="L13" i="25" s="1"/>
  <c r="L13" i="88" s="1"/>
  <c r="U16" i="76"/>
  <c r="S34" i="79"/>
  <c r="S70" i="79" s="1"/>
  <c r="S22" i="32" s="1"/>
  <c r="S22" i="90" s="1"/>
  <c r="O12" i="81"/>
  <c r="P15" i="78"/>
  <c r="K37" i="80"/>
  <c r="K66" i="80" s="1"/>
  <c r="K18" i="27" s="1"/>
  <c r="K18" i="92" s="1"/>
  <c r="T33" i="76"/>
  <c r="T69" i="76" s="1"/>
  <c r="T21" i="31" s="1"/>
  <c r="T21" i="87" s="1"/>
  <c r="U16" i="77"/>
  <c r="T34" i="76"/>
  <c r="T70" i="76" s="1"/>
  <c r="T22" i="31" s="1"/>
  <c r="T22" i="87" s="1"/>
  <c r="Q40" i="80"/>
  <c r="Q68" i="80" s="1"/>
  <c r="Q20" i="27" s="1"/>
  <c r="Q20" i="92" s="1"/>
  <c r="T17" i="79"/>
  <c r="R22" i="80"/>
  <c r="R58" i="80" s="1"/>
  <c r="R10" i="27" s="1"/>
  <c r="R10" i="92" s="1"/>
  <c r="K32" i="78"/>
  <c r="K61" i="78" s="1"/>
  <c r="K13" i="28" s="1"/>
  <c r="K13" i="89" s="1"/>
  <c r="P7" i="79"/>
  <c r="O30" i="77"/>
  <c r="O65" i="77" s="1"/>
  <c r="O17" i="25" s="1"/>
  <c r="O17" i="88" s="1"/>
  <c r="O15" i="76"/>
  <c r="O55" i="76" s="1"/>
  <c r="O7" i="31" s="1"/>
  <c r="O7" i="87" s="1"/>
  <c r="U40" i="77"/>
  <c r="Q7" i="77"/>
  <c r="G18" i="80"/>
  <c r="G56" i="80" s="1"/>
  <c r="G8" i="27" s="1"/>
  <c r="G8" i="92" s="1"/>
  <c r="P43" i="76"/>
  <c r="P40" i="81"/>
  <c r="S35" i="59"/>
  <c r="S35" i="79" s="1"/>
  <c r="S67" i="79" s="1"/>
  <c r="S19" i="32" s="1"/>
  <c r="S19" i="90" s="1"/>
  <c r="I7" i="83"/>
  <c r="AQ11" i="83"/>
  <c r="S63" i="59"/>
  <c r="S15" i="23" s="1"/>
  <c r="S15" i="84" s="1"/>
  <c r="S28" i="79"/>
  <c r="S63" i="79" s="1"/>
  <c r="S15" i="32" s="1"/>
  <c r="S15" i="90" s="1"/>
  <c r="L15" i="80"/>
  <c r="L15" i="79"/>
  <c r="K64" i="74"/>
  <c r="K16" i="26" s="1"/>
  <c r="K16" i="91" s="1"/>
  <c r="L37" i="80"/>
  <c r="L37" i="79"/>
  <c r="P25" i="79"/>
  <c r="G33" i="79"/>
  <c r="G69" i="79" s="1"/>
  <c r="G21" i="32" s="1"/>
  <c r="G21" i="90" s="1"/>
  <c r="U20" i="77"/>
  <c r="T20" i="77"/>
  <c r="L29" i="76"/>
  <c r="L64" i="76" s="1"/>
  <c r="L16" i="31" s="1"/>
  <c r="L16" i="87" s="1"/>
  <c r="S38" i="75"/>
  <c r="S68" i="75" s="1"/>
  <c r="S20" i="30" s="1"/>
  <c r="S20" i="86" s="1"/>
  <c r="S28" i="78"/>
  <c r="S63" i="78" s="1"/>
  <c r="S15" i="28" s="1"/>
  <c r="S15" i="89" s="1"/>
  <c r="T20" i="78"/>
  <c r="U44" i="78"/>
  <c r="U74" i="78" s="1"/>
  <c r="U26" i="28" s="1"/>
  <c r="U26" i="89" s="1"/>
  <c r="U10" i="75"/>
  <c r="T10" i="76"/>
  <c r="S10" i="79"/>
  <c r="AQ28" i="80"/>
  <c r="AQ63" i="80" s="1"/>
  <c r="AQ15" i="27" s="1"/>
  <c r="AQ15" i="92" s="1"/>
  <c r="Q6" i="81"/>
  <c r="P18" i="77"/>
  <c r="S37" i="75"/>
  <c r="T8" i="80"/>
  <c r="O25" i="81"/>
  <c r="O59" i="81" s="1"/>
  <c r="O11" i="22" s="1"/>
  <c r="O11" i="93" s="1"/>
  <c r="T43" i="80"/>
  <c r="T73" i="80" s="1"/>
  <c r="T25" i="27" s="1"/>
  <c r="T25" i="92" s="1"/>
  <c r="J6" i="80"/>
  <c r="J53" i="80" s="1"/>
  <c r="J5" i="27" s="1"/>
  <c r="J5" i="92" s="1"/>
  <c r="N23" i="77"/>
  <c r="N59" i="77" s="1"/>
  <c r="N11" i="25" s="1"/>
  <c r="N11" i="88" s="1"/>
  <c r="U40" i="75"/>
  <c r="Q27" i="75"/>
  <c r="Q62" i="75" s="1"/>
  <c r="Q14" i="30" s="1"/>
  <c r="Q14" i="86" s="1"/>
  <c r="S21" i="75"/>
  <c r="T26" i="80"/>
  <c r="T60" i="80" s="1"/>
  <c r="T12" i="27" s="1"/>
  <c r="T12" i="92" s="1"/>
  <c r="K35" i="78"/>
  <c r="K67" i="78" s="1"/>
  <c r="K19" i="28" s="1"/>
  <c r="K19" i="89" s="1"/>
  <c r="P5" i="79"/>
  <c r="Q43" i="76"/>
  <c r="U2" i="77"/>
  <c r="U50" i="77" s="1"/>
  <c r="U2" i="25" s="1"/>
  <c r="U2" i="88" s="1"/>
  <c r="N18" i="76"/>
  <c r="N56" i="76" s="1"/>
  <c r="N8" i="31" s="1"/>
  <c r="N8" i="87" s="1"/>
  <c r="Q2" i="78"/>
  <c r="Q50" i="78" s="1"/>
  <c r="Q2" i="28" s="1"/>
  <c r="Q2" i="89" s="1"/>
  <c r="Q29" i="75"/>
  <c r="Q64" i="75" s="1"/>
  <c r="Q16" i="30" s="1"/>
  <c r="Q16" i="86" s="1"/>
  <c r="P16" i="80"/>
  <c r="S28" i="75"/>
  <c r="S63" i="75" s="1"/>
  <c r="S15" i="30" s="1"/>
  <c r="S15" i="86" s="1"/>
  <c r="P5" i="76"/>
  <c r="K18" i="77"/>
  <c r="K56" i="77" s="1"/>
  <c r="K8" i="25" s="1"/>
  <c r="K8" i="88" s="1"/>
  <c r="U44" i="76"/>
  <c r="U74" i="76" s="1"/>
  <c r="U26" i="31" s="1"/>
  <c r="U26" i="87" s="1"/>
  <c r="S20" i="77"/>
  <c r="N30" i="75"/>
  <c r="N65" i="75" s="1"/>
  <c r="N17" i="30" s="1"/>
  <c r="N17" i="86" s="1"/>
  <c r="P6" i="81"/>
  <c r="U43" i="78"/>
  <c r="P2" i="76"/>
  <c r="P50" i="76" s="1"/>
  <c r="P2" i="31" s="1"/>
  <c r="P2" i="87" s="1"/>
  <c r="V2" i="80"/>
  <c r="V50" i="80" s="1"/>
  <c r="V2" i="27" s="1"/>
  <c r="V2" i="92" s="1"/>
  <c r="O10" i="78"/>
  <c r="O35" i="75"/>
  <c r="O67" i="75" s="1"/>
  <c r="O19" i="30" s="1"/>
  <c r="O19" i="86" s="1"/>
  <c r="S12" i="80"/>
  <c r="L28" i="76"/>
  <c r="L63" i="76" s="1"/>
  <c r="L15" i="31" s="1"/>
  <c r="L15" i="87" s="1"/>
  <c r="R22" i="75"/>
  <c r="R58" i="75" s="1"/>
  <c r="R10" i="30" s="1"/>
  <c r="R10" i="86" s="1"/>
  <c r="K4" i="80"/>
  <c r="K52" i="80" s="1"/>
  <c r="K4" i="27" s="1"/>
  <c r="K4" i="92" s="1"/>
  <c r="K25" i="81"/>
  <c r="T6" i="81"/>
  <c r="P38" i="81"/>
  <c r="L11" i="78"/>
  <c r="T5" i="75"/>
  <c r="G18" i="81"/>
  <c r="G56" i="81" s="1"/>
  <c r="G8" i="22" s="1"/>
  <c r="G8" i="93" s="1"/>
  <c r="L31" i="77"/>
  <c r="L71" i="77" s="1"/>
  <c r="L23" i="25" s="1"/>
  <c r="L23" i="88" s="1"/>
  <c r="L35" i="75"/>
  <c r="L67" i="75" s="1"/>
  <c r="L19" i="30" s="1"/>
  <c r="L19" i="86" s="1"/>
  <c r="T34" i="79"/>
  <c r="T70" i="79" s="1"/>
  <c r="T22" i="32" s="1"/>
  <c r="T22" i="90" s="1"/>
  <c r="T25" i="77"/>
  <c r="S41" i="81"/>
  <c r="U11" i="80"/>
  <c r="O11" i="81"/>
  <c r="Q15" i="80"/>
  <c r="O30" i="79"/>
  <c r="O65" i="79" s="1"/>
  <c r="O17" i="32" s="1"/>
  <c r="O17" i="90" s="1"/>
  <c r="O32" i="77"/>
  <c r="O61" i="77" s="1"/>
  <c r="O13" i="25" s="1"/>
  <c r="O13" i="88" s="1"/>
  <c r="P37" i="78"/>
  <c r="K30" i="81"/>
  <c r="K65" i="81" s="1"/>
  <c r="K17" i="22" s="1"/>
  <c r="K17" i="93" s="1"/>
  <c r="U17" i="75"/>
  <c r="O19" i="76"/>
  <c r="O57" i="76" s="1"/>
  <c r="O9" i="31" s="1"/>
  <c r="O9" i="87" s="1"/>
  <c r="N27" i="77"/>
  <c r="N62" i="77" s="1"/>
  <c r="N14" i="25" s="1"/>
  <c r="N14" i="88" s="1"/>
  <c r="S9" i="76"/>
  <c r="O13" i="77"/>
  <c r="K33" i="80"/>
  <c r="K69" i="80" s="1"/>
  <c r="K21" i="27" s="1"/>
  <c r="K21" i="92" s="1"/>
  <c r="L30" i="81"/>
  <c r="L65" i="81" s="1"/>
  <c r="L17" i="22" s="1"/>
  <c r="L17" i="93" s="1"/>
  <c r="K28" i="80"/>
  <c r="K63" i="80" s="1"/>
  <c r="K15" i="27" s="1"/>
  <c r="K15" i="92" s="1"/>
  <c r="S8" i="78"/>
  <c r="K28" i="79"/>
  <c r="K63" i="79" s="1"/>
  <c r="K15" i="32" s="1"/>
  <c r="K15" i="90" s="1"/>
  <c r="P36" i="77"/>
  <c r="AQ33" i="81"/>
  <c r="AQ69" i="81" s="1"/>
  <c r="AQ21" i="22" s="1"/>
  <c r="AQ21" i="93" s="1"/>
  <c r="Q36" i="76"/>
  <c r="O33" i="78"/>
  <c r="O69" i="78" s="1"/>
  <c r="O21" i="28" s="1"/>
  <c r="O21" i="89" s="1"/>
  <c r="S43" i="75"/>
  <c r="S73" i="75" s="1"/>
  <c r="S25" i="30" s="1"/>
  <c r="S25" i="86" s="1"/>
  <c r="V20" i="80"/>
  <c r="K36" i="75"/>
  <c r="T31" i="77"/>
  <c r="T71" i="77" s="1"/>
  <c r="T23" i="25" s="1"/>
  <c r="T23" i="88" s="1"/>
  <c r="L32" i="76"/>
  <c r="L61" i="76" s="1"/>
  <c r="L13" i="31" s="1"/>
  <c r="L13" i="87" s="1"/>
  <c r="S34" i="81"/>
  <c r="S70" i="81" s="1"/>
  <c r="S22" i="22" s="1"/>
  <c r="S22" i="93" s="1"/>
  <c r="O12" i="78"/>
  <c r="P15" i="77"/>
  <c r="K37" i="81"/>
  <c r="T33" i="75"/>
  <c r="T69" i="75" s="1"/>
  <c r="T21" i="30" s="1"/>
  <c r="T21" i="86" s="1"/>
  <c r="U16" i="79"/>
  <c r="T34" i="75"/>
  <c r="T70" i="75" s="1"/>
  <c r="T22" i="30" s="1"/>
  <c r="T22" i="86" s="1"/>
  <c r="Q40" i="81"/>
  <c r="K23" i="75"/>
  <c r="K59" i="75" s="1"/>
  <c r="K11" i="30" s="1"/>
  <c r="K11" i="86" s="1"/>
  <c r="T17" i="80"/>
  <c r="R22" i="81"/>
  <c r="R58" i="81" s="1"/>
  <c r="R10" i="22" s="1"/>
  <c r="R10" i="93" s="1"/>
  <c r="P7" i="78"/>
  <c r="L28" i="77"/>
  <c r="L63" i="77" s="1"/>
  <c r="L15" i="25" s="1"/>
  <c r="L15" i="88" s="1"/>
  <c r="L30" i="78"/>
  <c r="L65" i="78" s="1"/>
  <c r="L17" i="28" s="1"/>
  <c r="L17" i="89" s="1"/>
  <c r="Q22" i="83"/>
  <c r="G9" i="83"/>
  <c r="K14" i="59"/>
  <c r="K14" i="80" s="1"/>
  <c r="L24" i="83"/>
  <c r="L13" i="81"/>
  <c r="L13" i="78"/>
  <c r="Q39" i="81"/>
  <c r="Q39" i="78"/>
  <c r="K31" i="76"/>
  <c r="K71" i="76" s="1"/>
  <c r="K23" i="31" s="1"/>
  <c r="K23" i="87" s="1"/>
  <c r="K31" i="77"/>
  <c r="K71" i="77" s="1"/>
  <c r="K23" i="25" s="1"/>
  <c r="K23" i="88" s="1"/>
  <c r="O18" i="78"/>
  <c r="O56" i="78" s="1"/>
  <c r="O8" i="28" s="1"/>
  <c r="O8" i="89" s="1"/>
  <c r="O18" i="76"/>
  <c r="O56" i="76" s="1"/>
  <c r="O8" i="31" s="1"/>
  <c r="O8" i="87" s="1"/>
  <c r="O15" i="79"/>
  <c r="O55" i="79" s="1"/>
  <c r="O7" i="32" s="1"/>
  <c r="O7" i="90" s="1"/>
  <c r="P25" i="80"/>
  <c r="G33" i="80"/>
  <c r="G69" i="80" s="1"/>
  <c r="G21" i="27" s="1"/>
  <c r="G21" i="92" s="1"/>
  <c r="L36" i="78"/>
  <c r="L29" i="75"/>
  <c r="L64" i="75" s="1"/>
  <c r="L16" i="30" s="1"/>
  <c r="L16" i="86" s="1"/>
  <c r="S38" i="79"/>
  <c r="S68" i="79" s="1"/>
  <c r="S20" i="32" s="1"/>
  <c r="S20" i="90" s="1"/>
  <c r="Q39" i="75"/>
  <c r="L25" i="80"/>
  <c r="O37" i="76"/>
  <c r="O66" i="76" s="1"/>
  <c r="O18" i="31" s="1"/>
  <c r="O18" i="87" s="1"/>
  <c r="Q26" i="77"/>
  <c r="Q60" i="77" s="1"/>
  <c r="Q12" i="25" s="1"/>
  <c r="Q12" i="88" s="1"/>
  <c r="AQ30" i="78"/>
  <c r="AQ65" i="78" s="1"/>
  <c r="AQ17" i="28" s="1"/>
  <c r="AQ17" i="89" s="1"/>
  <c r="S10" i="80"/>
  <c r="AQ28" i="81"/>
  <c r="AQ63" i="81" s="1"/>
  <c r="AQ15" i="22" s="1"/>
  <c r="AQ15" i="93" s="1"/>
  <c r="Q6" i="78"/>
  <c r="P18" i="76"/>
  <c r="P16" i="76"/>
  <c r="L13" i="76"/>
  <c r="L54" i="76" s="1"/>
  <c r="L6" i="31" s="1"/>
  <c r="L6" i="87" s="1"/>
  <c r="J6" i="81"/>
  <c r="J53" i="81" s="1"/>
  <c r="J5" i="22" s="1"/>
  <c r="J5" i="93" s="1"/>
  <c r="N23" i="76"/>
  <c r="N59" i="76" s="1"/>
  <c r="N11" i="31" s="1"/>
  <c r="N11" i="87" s="1"/>
  <c r="P16" i="77"/>
  <c r="Q4" i="75"/>
  <c r="Q52" i="75" s="1"/>
  <c r="Q4" i="30" s="1"/>
  <c r="Q4" i="86" s="1"/>
  <c r="Q26" i="81"/>
  <c r="Q60" i="81" s="1"/>
  <c r="Q12" i="22" s="1"/>
  <c r="Q12" i="93" s="1"/>
  <c r="S30" i="76"/>
  <c r="S65" i="76" s="1"/>
  <c r="S17" i="31" s="1"/>
  <c r="S17" i="87" s="1"/>
  <c r="U2" i="76"/>
  <c r="U50" i="76" s="1"/>
  <c r="U2" i="31" s="1"/>
  <c r="U2" i="87" s="1"/>
  <c r="N18" i="75"/>
  <c r="N56" i="75" s="1"/>
  <c r="N8" i="30" s="1"/>
  <c r="N8" i="86" s="1"/>
  <c r="F18" i="75"/>
  <c r="F56" i="75" s="1"/>
  <c r="F8" i="30" s="1"/>
  <c r="F8" i="86" s="1"/>
  <c r="P41" i="79"/>
  <c r="U20" i="75"/>
  <c r="L36" i="76"/>
  <c r="L25" i="76"/>
  <c r="O25" i="75"/>
  <c r="O59" i="75" s="1"/>
  <c r="O11" i="30" s="1"/>
  <c r="O11" i="86" s="1"/>
  <c r="Q23" i="80"/>
  <c r="S20" i="75"/>
  <c r="N30" i="80"/>
  <c r="N65" i="80" s="1"/>
  <c r="N17" i="27" s="1"/>
  <c r="N17" i="92" s="1"/>
  <c r="P6" i="78"/>
  <c r="U43" i="77"/>
  <c r="Q25" i="79"/>
  <c r="Q59" i="79" s="1"/>
  <c r="Q11" i="32" s="1"/>
  <c r="Q11" i="90" s="1"/>
  <c r="S24" i="81"/>
  <c r="S13" i="81"/>
  <c r="P2" i="75"/>
  <c r="P50" i="75" s="1"/>
  <c r="P2" i="30" s="1"/>
  <c r="P2" i="86" s="1"/>
  <c r="V2" i="81"/>
  <c r="V50" i="81" s="1"/>
  <c r="V2" i="22" s="1"/>
  <c r="V2" i="93" s="1"/>
  <c r="O10" i="77"/>
  <c r="S12" i="77"/>
  <c r="L28" i="75"/>
  <c r="L63" i="75" s="1"/>
  <c r="L15" i="30" s="1"/>
  <c r="L15" i="86" s="1"/>
  <c r="O19" i="81"/>
  <c r="O57" i="81" s="1"/>
  <c r="O9" i="22" s="1"/>
  <c r="O9" i="93" s="1"/>
  <c r="Q38" i="78"/>
  <c r="K4" i="78"/>
  <c r="K52" i="78" s="1"/>
  <c r="K4" i="28" s="1"/>
  <c r="K4" i="89" s="1"/>
  <c r="K25" i="78"/>
  <c r="K59" i="78" s="1"/>
  <c r="K11" i="28" s="1"/>
  <c r="K11" i="89" s="1"/>
  <c r="T6" i="78"/>
  <c r="K11" i="80"/>
  <c r="P38" i="80"/>
  <c r="P68" i="80" s="1"/>
  <c r="P20" i="27" s="1"/>
  <c r="P20" i="92" s="1"/>
  <c r="J14" i="81"/>
  <c r="J55" i="81" s="1"/>
  <c r="J7" i="22" s="1"/>
  <c r="J7" i="93" s="1"/>
  <c r="G18" i="76"/>
  <c r="G56" i="76" s="1"/>
  <c r="G8" i="31" s="1"/>
  <c r="G8" i="87" s="1"/>
  <c r="L31" i="76"/>
  <c r="L71" i="76" s="1"/>
  <c r="L23" i="31" s="1"/>
  <c r="L23" i="87" s="1"/>
  <c r="R22" i="76"/>
  <c r="R58" i="76" s="1"/>
  <c r="R10" i="31" s="1"/>
  <c r="R10" i="87" s="1"/>
  <c r="Q15" i="77"/>
  <c r="Q36" i="78"/>
  <c r="T25" i="76"/>
  <c r="S41" i="78"/>
  <c r="U11" i="81"/>
  <c r="O11" i="78"/>
  <c r="Q38" i="81"/>
  <c r="O30" i="81"/>
  <c r="O65" i="81" s="1"/>
  <c r="O17" i="22" s="1"/>
  <c r="O17" i="93" s="1"/>
  <c r="G59" i="77"/>
  <c r="G11" i="25" s="1"/>
  <c r="G11" i="88" s="1"/>
  <c r="O32" i="79"/>
  <c r="O61" i="79" s="1"/>
  <c r="O13" i="32" s="1"/>
  <c r="O13" i="90" s="1"/>
  <c r="P37" i="77"/>
  <c r="K30" i="78"/>
  <c r="K65" i="78" s="1"/>
  <c r="K17" i="28" s="1"/>
  <c r="K17" i="89" s="1"/>
  <c r="U21" i="79"/>
  <c r="O19" i="77"/>
  <c r="O57" i="77" s="1"/>
  <c r="O9" i="25" s="1"/>
  <c r="O9" i="88" s="1"/>
  <c r="O13" i="80"/>
  <c r="P29" i="79"/>
  <c r="P64" i="79" s="1"/>
  <c r="P16" i="32" s="1"/>
  <c r="P16" i="90" s="1"/>
  <c r="O12" i="76"/>
  <c r="P40" i="77"/>
  <c r="O36" i="80"/>
  <c r="S8" i="77"/>
  <c r="K28" i="78"/>
  <c r="K63" i="78" s="1"/>
  <c r="K15" i="28" s="1"/>
  <c r="K15" i="89" s="1"/>
  <c r="AQ33" i="78"/>
  <c r="AQ69" i="78" s="1"/>
  <c r="AQ21" i="28" s="1"/>
  <c r="AQ21" i="89" s="1"/>
  <c r="Q36" i="75"/>
  <c r="T41" i="75"/>
  <c r="V20" i="81"/>
  <c r="K36" i="79"/>
  <c r="T31" i="76"/>
  <c r="T71" i="76" s="1"/>
  <c r="T23" i="31" s="1"/>
  <c r="T23" i="87" s="1"/>
  <c r="S34" i="80"/>
  <c r="S70" i="80" s="1"/>
  <c r="S22" i="27" s="1"/>
  <c r="S22" i="92" s="1"/>
  <c r="K15" i="77"/>
  <c r="F33" i="80"/>
  <c r="F69" i="80" s="1"/>
  <c r="F21" i="27" s="1"/>
  <c r="F21" i="92" s="1"/>
  <c r="P15" i="76"/>
  <c r="S33" i="75"/>
  <c r="S69" i="75" s="1"/>
  <c r="S21" i="30" s="1"/>
  <c r="S21" i="86" s="1"/>
  <c r="K37" i="78"/>
  <c r="U16" i="80"/>
  <c r="L23" i="80"/>
  <c r="Q40" i="78"/>
  <c r="T17" i="81"/>
  <c r="R22" i="78"/>
  <c r="R58" i="78" s="1"/>
  <c r="R10" i="28" s="1"/>
  <c r="R10" i="89" s="1"/>
  <c r="P7" i="77"/>
  <c r="Q15" i="78"/>
  <c r="T5" i="81"/>
  <c r="T9" i="59"/>
  <c r="T9" i="77" s="1"/>
  <c r="Q7" i="78"/>
  <c r="Q7" i="81"/>
  <c r="Q29" i="77"/>
  <c r="Q64" i="77" s="1"/>
  <c r="Q16" i="25" s="1"/>
  <c r="Q16" i="88" s="1"/>
  <c r="F18" i="77"/>
  <c r="F56" i="77" s="1"/>
  <c r="F8" i="25" s="1"/>
  <c r="F8" i="88" s="1"/>
  <c r="U17" i="77"/>
  <c r="N9" i="83"/>
  <c r="U31" i="74"/>
  <c r="U71" i="74" s="1"/>
  <c r="U23" i="26" s="1"/>
  <c r="U23" i="91" s="1"/>
  <c r="N21" i="83"/>
  <c r="N19" i="83"/>
  <c r="U28" i="74"/>
  <c r="U28" i="59" s="1"/>
  <c r="U63" i="59" s="1"/>
  <c r="U15" i="23" s="1"/>
  <c r="U15" i="84" s="1"/>
  <c r="Q26" i="83"/>
  <c r="K22" i="83"/>
  <c r="J19" i="83"/>
  <c r="F23" i="83"/>
  <c r="L14" i="59"/>
  <c r="L14" i="76" s="1"/>
  <c r="P26" i="83"/>
  <c r="J13" i="83"/>
  <c r="Q22" i="74"/>
  <c r="Q22" i="59" s="1"/>
  <c r="Q58" i="59" s="1"/>
  <c r="Q10" i="23" s="1"/>
  <c r="Q10" i="84" s="1"/>
  <c r="I14" i="83"/>
  <c r="AQ19" i="83"/>
  <c r="Q5" i="81"/>
  <c r="Q5" i="80"/>
  <c r="U72" i="59"/>
  <c r="U24" i="23" s="1"/>
  <c r="U24" i="84" s="1"/>
  <c r="U42" i="76"/>
  <c r="U72" i="76" s="1"/>
  <c r="U24" i="31" s="1"/>
  <c r="U24" i="87" s="1"/>
  <c r="U42" i="77"/>
  <c r="U72" i="77" s="1"/>
  <c r="U24" i="25" s="1"/>
  <c r="U24" i="88" s="1"/>
  <c r="T73" i="59"/>
  <c r="T25" i="23" s="1"/>
  <c r="T25" i="84" s="1"/>
  <c r="T43" i="75"/>
  <c r="T73" i="75" s="1"/>
  <c r="T25" i="30" s="1"/>
  <c r="T25" i="86" s="1"/>
  <c r="Q52" i="59"/>
  <c r="Q4" i="23" s="1"/>
  <c r="Q4" i="84" s="1"/>
  <c r="Q4" i="77"/>
  <c r="Q52" i="77" s="1"/>
  <c r="Q4" i="25" s="1"/>
  <c r="Q4" i="88" s="1"/>
  <c r="Q4" i="76"/>
  <c r="Q52" i="76" s="1"/>
  <c r="Q4" i="31" s="1"/>
  <c r="Q4" i="87" s="1"/>
  <c r="T8" i="75"/>
  <c r="T8" i="76"/>
  <c r="O15" i="80"/>
  <c r="O55" i="80" s="1"/>
  <c r="O7" i="27" s="1"/>
  <c r="O7" i="92" s="1"/>
  <c r="P25" i="81"/>
  <c r="G33" i="81"/>
  <c r="G69" i="81" s="1"/>
  <c r="G21" i="22" s="1"/>
  <c r="G21" i="93" s="1"/>
  <c r="Q41" i="80"/>
  <c r="Q16" i="80"/>
  <c r="Q4" i="78"/>
  <c r="Q52" i="78" s="1"/>
  <c r="Q4" i="28" s="1"/>
  <c r="Q4" i="89" s="1"/>
  <c r="S30" i="79"/>
  <c r="S65" i="79" s="1"/>
  <c r="S17" i="32" s="1"/>
  <c r="S17" i="90" s="1"/>
  <c r="U42" i="79"/>
  <c r="U72" i="79" s="1"/>
  <c r="U24" i="32" s="1"/>
  <c r="U24" i="90" s="1"/>
  <c r="P39" i="80"/>
  <c r="T43" i="81"/>
  <c r="T73" i="81" s="1"/>
  <c r="T25" i="22" s="1"/>
  <c r="T25" i="93" s="1"/>
  <c r="U10" i="79"/>
  <c r="T10" i="75"/>
  <c r="AQ30" i="77"/>
  <c r="AQ65" i="77" s="1"/>
  <c r="AQ17" i="25" s="1"/>
  <c r="AQ17" i="88" s="1"/>
  <c r="S10" i="81"/>
  <c r="AQ28" i="78"/>
  <c r="AQ63" i="78" s="1"/>
  <c r="AQ15" i="28" s="1"/>
  <c r="AQ15" i="89" s="1"/>
  <c r="Q6" i="77"/>
  <c r="P18" i="75"/>
  <c r="P41" i="77"/>
  <c r="L36" i="80"/>
  <c r="P43" i="81"/>
  <c r="K35" i="77"/>
  <c r="K67" i="77" s="1"/>
  <c r="K19" i="25" s="1"/>
  <c r="K19" i="88" s="1"/>
  <c r="K18" i="79"/>
  <c r="K56" i="79" s="1"/>
  <c r="K8" i="32" s="1"/>
  <c r="K8" i="90" s="1"/>
  <c r="J6" i="78"/>
  <c r="J53" i="78" s="1"/>
  <c r="J5" i="28" s="1"/>
  <c r="J5" i="89" s="1"/>
  <c r="U40" i="79"/>
  <c r="Q27" i="80"/>
  <c r="Q62" i="80" s="1"/>
  <c r="Q14" i="27" s="1"/>
  <c r="Q14" i="92" s="1"/>
  <c r="S21" i="79"/>
  <c r="L22" i="80"/>
  <c r="L58" i="80" s="1"/>
  <c r="L10" i="27" s="1"/>
  <c r="L10" i="92" s="1"/>
  <c r="Q39" i="77"/>
  <c r="S28" i="80"/>
  <c r="S63" i="80" s="1"/>
  <c r="S15" i="27" s="1"/>
  <c r="S15" i="92" s="1"/>
  <c r="T41" i="78"/>
  <c r="U2" i="75"/>
  <c r="U50" i="75" s="1"/>
  <c r="U2" i="30" s="1"/>
  <c r="U2" i="86" s="1"/>
  <c r="Q2" i="77"/>
  <c r="Q50" i="77" s="1"/>
  <c r="Q2" i="25" s="1"/>
  <c r="Q2" i="88" s="1"/>
  <c r="Q29" i="79"/>
  <c r="Q64" i="79" s="1"/>
  <c r="Q16" i="32" s="1"/>
  <c r="Q16" i="90" s="1"/>
  <c r="F18" i="79"/>
  <c r="F56" i="79" s="1"/>
  <c r="F8" i="32" s="1"/>
  <c r="F8" i="90" s="1"/>
  <c r="L13" i="80"/>
  <c r="Q23" i="81"/>
  <c r="S20" i="79"/>
  <c r="N30" i="79"/>
  <c r="N65" i="79" s="1"/>
  <c r="N17" i="32" s="1"/>
  <c r="N17" i="90" s="1"/>
  <c r="P6" i="77"/>
  <c r="U43" i="76"/>
  <c r="Q25" i="80"/>
  <c r="S24" i="78"/>
  <c r="P2" i="78"/>
  <c r="P50" i="78" s="1"/>
  <c r="P2" i="28" s="1"/>
  <c r="P2" i="89" s="1"/>
  <c r="O10" i="76"/>
  <c r="S12" i="76"/>
  <c r="L28" i="79"/>
  <c r="L63" i="79" s="1"/>
  <c r="L15" i="32" s="1"/>
  <c r="L15" i="90" s="1"/>
  <c r="P17" i="75"/>
  <c r="K25" i="80"/>
  <c r="K4" i="77"/>
  <c r="K52" i="77" s="1"/>
  <c r="K4" i="25" s="1"/>
  <c r="K4" i="88" s="1"/>
  <c r="K25" i="77"/>
  <c r="K11" i="77"/>
  <c r="P38" i="78"/>
  <c r="T26" i="75"/>
  <c r="T60" i="75" s="1"/>
  <c r="T12" i="30" s="1"/>
  <c r="T12" i="86" s="1"/>
  <c r="J14" i="77"/>
  <c r="J55" i="77" s="1"/>
  <c r="J7" i="25" s="1"/>
  <c r="J7" i="88" s="1"/>
  <c r="G18" i="77"/>
  <c r="G56" i="77" s="1"/>
  <c r="G8" i="25" s="1"/>
  <c r="G8" i="88" s="1"/>
  <c r="L31" i="75"/>
  <c r="L71" i="75" s="1"/>
  <c r="L23" i="30" s="1"/>
  <c r="L23" i="86" s="1"/>
  <c r="L32" i="79"/>
  <c r="L61" i="79" s="1"/>
  <c r="L13" i="32" s="1"/>
  <c r="L13" i="90" s="1"/>
  <c r="K15" i="75"/>
  <c r="T25" i="75"/>
  <c r="S41" i="77"/>
  <c r="U11" i="78"/>
  <c r="O11" i="77"/>
  <c r="Q38" i="76"/>
  <c r="Q68" i="76" s="1"/>
  <c r="Q20" i="31" s="1"/>
  <c r="Q20" i="87" s="1"/>
  <c r="P21" i="80"/>
  <c r="K37" i="75"/>
  <c r="Q36" i="80"/>
  <c r="O32" i="80"/>
  <c r="O61" i="80" s="1"/>
  <c r="O13" i="27" s="1"/>
  <c r="O13" i="92" s="1"/>
  <c r="N31" i="80"/>
  <c r="N71" i="80" s="1"/>
  <c r="N23" i="27" s="1"/>
  <c r="N23" i="92" s="1"/>
  <c r="P37" i="76"/>
  <c r="K30" i="77"/>
  <c r="K65" i="77" s="1"/>
  <c r="K17" i="25" s="1"/>
  <c r="K17" i="88" s="1"/>
  <c r="U17" i="79"/>
  <c r="U21" i="80"/>
  <c r="S13" i="80"/>
  <c r="O19" i="75"/>
  <c r="O57" i="75" s="1"/>
  <c r="O9" i="30" s="1"/>
  <c r="O9" i="86" s="1"/>
  <c r="K28" i="81"/>
  <c r="K63" i="81" s="1"/>
  <c r="K15" i="22" s="1"/>
  <c r="K15" i="93" s="1"/>
  <c r="N27" i="76"/>
  <c r="N62" i="76" s="1"/>
  <c r="N14" i="31" s="1"/>
  <c r="N14" i="87" s="1"/>
  <c r="Q4" i="80"/>
  <c r="Q52" i="80" s="1"/>
  <c r="Q4" i="27" s="1"/>
  <c r="Q4" i="92" s="1"/>
  <c r="S9" i="75"/>
  <c r="O13" i="79"/>
  <c r="P29" i="81"/>
  <c r="P64" i="81" s="1"/>
  <c r="P16" i="22" s="1"/>
  <c r="P16" i="93" s="1"/>
  <c r="O35" i="79"/>
  <c r="O67" i="79" s="1"/>
  <c r="O19" i="32" s="1"/>
  <c r="O19" i="90" s="1"/>
  <c r="O36" i="81"/>
  <c r="S8" i="76"/>
  <c r="K28" i="77"/>
  <c r="K63" i="77" s="1"/>
  <c r="K15" i="25" s="1"/>
  <c r="K15" i="88" s="1"/>
  <c r="AQ33" i="77"/>
  <c r="AQ69" i="77" s="1"/>
  <c r="AQ21" i="25" s="1"/>
  <c r="AQ21" i="88" s="1"/>
  <c r="S43" i="80"/>
  <c r="S73" i="80" s="1"/>
  <c r="S25" i="27" s="1"/>
  <c r="S25" i="92" s="1"/>
  <c r="P40" i="78"/>
  <c r="V20" i="78"/>
  <c r="T31" i="75"/>
  <c r="T71" i="75" s="1"/>
  <c r="T23" i="30" s="1"/>
  <c r="T23" i="86" s="1"/>
  <c r="L23" i="81"/>
  <c r="S28" i="76"/>
  <c r="S63" i="76" s="1"/>
  <c r="S15" i="31" s="1"/>
  <c r="S15" i="87" s="1"/>
  <c r="K15" i="79"/>
  <c r="P15" i="75"/>
  <c r="S33" i="79"/>
  <c r="S69" i="79" s="1"/>
  <c r="S21" i="32" s="1"/>
  <c r="S21" i="90" s="1"/>
  <c r="K37" i="77"/>
  <c r="T33" i="79"/>
  <c r="T69" i="79" s="1"/>
  <c r="T21" i="32" s="1"/>
  <c r="T21" i="90" s="1"/>
  <c r="L35" i="77"/>
  <c r="L67" i="77" s="1"/>
  <c r="L19" i="25" s="1"/>
  <c r="L19" i="88" s="1"/>
  <c r="U16" i="81"/>
  <c r="L23" i="77"/>
  <c r="Q40" i="77"/>
  <c r="P26" i="78"/>
  <c r="P60" i="78" s="1"/>
  <c r="P12" i="28" s="1"/>
  <c r="P12" i="89" s="1"/>
  <c r="T17" i="78"/>
  <c r="L28" i="78"/>
  <c r="L63" i="78" s="1"/>
  <c r="L15" i="28" s="1"/>
  <c r="L15" i="89" s="1"/>
  <c r="P7" i="76"/>
  <c r="T21" i="78"/>
  <c r="T29" i="74"/>
  <c r="P10" i="59"/>
  <c r="P10" i="77" s="1"/>
  <c r="S19" i="59"/>
  <c r="S19" i="78" s="1"/>
  <c r="P9" i="59"/>
  <c r="P9" i="77" s="1"/>
  <c r="G23" i="83"/>
  <c r="E23" i="83"/>
  <c r="S2" i="83"/>
  <c r="U6" i="74"/>
  <c r="U6" i="59" s="1"/>
  <c r="U6" i="79" s="1"/>
  <c r="K13" i="77"/>
  <c r="K13" i="78"/>
  <c r="K54" i="78" s="1"/>
  <c r="K6" i="28" s="1"/>
  <c r="K6" i="89" s="1"/>
  <c r="O65" i="59"/>
  <c r="O17" i="23" s="1"/>
  <c r="O17" i="84" s="1"/>
  <c r="O30" i="76"/>
  <c r="O65" i="76" s="1"/>
  <c r="O17" i="31" s="1"/>
  <c r="O17" i="87" s="1"/>
  <c r="P39" i="76"/>
  <c r="P39" i="75"/>
  <c r="V50" i="59"/>
  <c r="V2" i="23" s="1"/>
  <c r="V2" i="84" s="1"/>
  <c r="V2" i="75"/>
  <c r="V50" i="75" s="1"/>
  <c r="V2" i="30" s="1"/>
  <c r="V2" i="86" s="1"/>
  <c r="O15" i="81"/>
  <c r="O55" i="81" s="1"/>
  <c r="O7" i="22" s="1"/>
  <c r="O7" i="93" s="1"/>
  <c r="P25" i="78"/>
  <c r="G33" i="78"/>
  <c r="G69" i="78" s="1"/>
  <c r="G21" i="28" s="1"/>
  <c r="G21" i="89" s="1"/>
  <c r="O28" i="79"/>
  <c r="O63" i="79" s="1"/>
  <c r="O15" i="32" s="1"/>
  <c r="O15" i="90" s="1"/>
  <c r="O18" i="79"/>
  <c r="O56" i="79" s="1"/>
  <c r="O8" i="32" s="1"/>
  <c r="O8" i="90" s="1"/>
  <c r="P43" i="77"/>
  <c r="P73" i="77" s="1"/>
  <c r="P25" i="25" s="1"/>
  <c r="P25" i="88" s="1"/>
  <c r="L37" i="76"/>
  <c r="L29" i="79"/>
  <c r="L64" i="79" s="1"/>
  <c r="L16" i="32" s="1"/>
  <c r="L16" i="90" s="1"/>
  <c r="S38" i="80"/>
  <c r="S68" i="80" s="1"/>
  <c r="S20" i="27" s="1"/>
  <c r="S20" i="92" s="1"/>
  <c r="P41" i="76"/>
  <c r="K31" i="79"/>
  <c r="K71" i="79" s="1"/>
  <c r="K23" i="32" s="1"/>
  <c r="K23" i="90" s="1"/>
  <c r="T7" i="78"/>
  <c r="U10" i="81"/>
  <c r="T10" i="79"/>
  <c r="AQ30" i="76"/>
  <c r="AQ65" i="76" s="1"/>
  <c r="AQ17" i="31" s="1"/>
  <c r="AQ17" i="87" s="1"/>
  <c r="S10" i="78"/>
  <c r="AQ28" i="77"/>
  <c r="AQ63" i="77" s="1"/>
  <c r="AQ15" i="25" s="1"/>
  <c r="AQ15" i="88" s="1"/>
  <c r="Q6" i="76"/>
  <c r="T26" i="78"/>
  <c r="T60" i="78" s="1"/>
  <c r="T12" i="28" s="1"/>
  <c r="T12" i="89" s="1"/>
  <c r="U20" i="80"/>
  <c r="S28" i="81"/>
  <c r="S63" i="81" s="1"/>
  <c r="S15" i="22" s="1"/>
  <c r="S15" i="93" s="1"/>
  <c r="T20" i="81"/>
  <c r="J6" i="77"/>
  <c r="J53" i="77" s="1"/>
  <c r="J5" i="25" s="1"/>
  <c r="J5" i="88" s="1"/>
  <c r="N23" i="75"/>
  <c r="N59" i="75" s="1"/>
  <c r="N11" i="30" s="1"/>
  <c r="N11" i="86" s="1"/>
  <c r="U40" i="80"/>
  <c r="Q27" i="79"/>
  <c r="Q62" i="79" s="1"/>
  <c r="Q14" i="32" s="1"/>
  <c r="Q14" i="90" s="1"/>
  <c r="S21" i="80"/>
  <c r="U20" i="81"/>
  <c r="L36" i="79"/>
  <c r="P43" i="80"/>
  <c r="L25" i="79"/>
  <c r="Q5" i="78"/>
  <c r="L37" i="81"/>
  <c r="N18" i="79"/>
  <c r="N56" i="79" s="1"/>
  <c r="N8" i="32" s="1"/>
  <c r="N8" i="90" s="1"/>
  <c r="Q29" i="81"/>
  <c r="Q64" i="81" s="1"/>
  <c r="Q16" i="22" s="1"/>
  <c r="Q16" i="93" s="1"/>
  <c r="F18" i="80"/>
  <c r="F56" i="80" s="1"/>
  <c r="F8" i="27" s="1"/>
  <c r="F8" i="92" s="1"/>
  <c r="Q16" i="81"/>
  <c r="K31" i="78"/>
  <c r="K71" i="78" s="1"/>
  <c r="K23" i="28" s="1"/>
  <c r="K23" i="89" s="1"/>
  <c r="T20" i="75"/>
  <c r="S20" i="81"/>
  <c r="N30" i="81"/>
  <c r="N65" i="81" s="1"/>
  <c r="N17" i="22" s="1"/>
  <c r="N17" i="93" s="1"/>
  <c r="P6" i="76"/>
  <c r="U43" i="75"/>
  <c r="Q25" i="81"/>
  <c r="P2" i="80"/>
  <c r="P50" i="80" s="1"/>
  <c r="P2" i="27" s="1"/>
  <c r="P2" i="92" s="1"/>
  <c r="S12" i="75"/>
  <c r="P5" i="77"/>
  <c r="L28" i="80"/>
  <c r="L63" i="80" s="1"/>
  <c r="L15" i="27" s="1"/>
  <c r="L15" i="92" s="1"/>
  <c r="P7" i="80"/>
  <c r="K4" i="76"/>
  <c r="K52" i="76" s="1"/>
  <c r="K4" i="31" s="1"/>
  <c r="K4" i="87" s="1"/>
  <c r="K25" i="76"/>
  <c r="K11" i="76"/>
  <c r="P38" i="77"/>
  <c r="J14" i="76"/>
  <c r="J55" i="76" s="1"/>
  <c r="J7" i="31" s="1"/>
  <c r="J7" i="87" s="1"/>
  <c r="G18" i="75"/>
  <c r="G56" i="75" s="1"/>
  <c r="G8" i="30" s="1"/>
  <c r="G8" i="86" s="1"/>
  <c r="K30" i="75"/>
  <c r="K65" i="75" s="1"/>
  <c r="K17" i="30" s="1"/>
  <c r="K17" i="86" s="1"/>
  <c r="O37" i="75"/>
  <c r="U11" i="77"/>
  <c r="O11" i="76"/>
  <c r="Q38" i="75"/>
  <c r="L30" i="80"/>
  <c r="L65" i="80" s="1"/>
  <c r="L17" i="27" s="1"/>
  <c r="L17" i="92" s="1"/>
  <c r="G59" i="81"/>
  <c r="G11" i="22" s="1"/>
  <c r="G11" i="93" s="1"/>
  <c r="K15" i="76"/>
  <c r="L57" i="76"/>
  <c r="L9" i="31" s="1"/>
  <c r="L9" i="87" s="1"/>
  <c r="T20" i="76"/>
  <c r="O32" i="81"/>
  <c r="O61" i="81" s="1"/>
  <c r="O13" i="22" s="1"/>
  <c r="O13" i="93" s="1"/>
  <c r="P37" i="75"/>
  <c r="P66" i="75" s="1"/>
  <c r="P18" i="30" s="1"/>
  <c r="P18" i="86" s="1"/>
  <c r="U17" i="80"/>
  <c r="U21" i="81"/>
  <c r="S13" i="77"/>
  <c r="O19" i="79"/>
  <c r="O57" i="79" s="1"/>
  <c r="O9" i="32" s="1"/>
  <c r="O9" i="90" s="1"/>
  <c r="Q40" i="79"/>
  <c r="P40" i="76"/>
  <c r="P68" i="76" s="1"/>
  <c r="P20" i="31" s="1"/>
  <c r="P20" i="87" s="1"/>
  <c r="N27" i="75"/>
  <c r="N62" i="75" s="1"/>
  <c r="N14" i="30" s="1"/>
  <c r="N14" i="86" s="1"/>
  <c r="O13" i="81"/>
  <c r="K33" i="79"/>
  <c r="K69" i="79" s="1"/>
  <c r="K21" i="32" s="1"/>
  <c r="K21" i="90" s="1"/>
  <c r="P29" i="80"/>
  <c r="P64" i="80" s="1"/>
  <c r="P16" i="27" s="1"/>
  <c r="P16" i="92" s="1"/>
  <c r="T5" i="80"/>
  <c r="O36" i="78"/>
  <c r="S8" i="75"/>
  <c r="K28" i="76"/>
  <c r="K63" i="76" s="1"/>
  <c r="K15" i="31" s="1"/>
  <c r="K15" i="87" s="1"/>
  <c r="P36" i="76"/>
  <c r="O33" i="76"/>
  <c r="O69" i="76" s="1"/>
  <c r="O21" i="31" s="1"/>
  <c r="O21" i="87" s="1"/>
  <c r="S43" i="79"/>
  <c r="S73" i="79" s="1"/>
  <c r="S25" i="32" s="1"/>
  <c r="S25" i="90" s="1"/>
  <c r="P40" i="75"/>
  <c r="V20" i="77"/>
  <c r="L32" i="75"/>
  <c r="L61" i="75" s="1"/>
  <c r="L13" i="30" s="1"/>
  <c r="L13" i="86" s="1"/>
  <c r="S34" i="78"/>
  <c r="S70" i="78" s="1"/>
  <c r="S22" i="28" s="1"/>
  <c r="S22" i="89" s="1"/>
  <c r="P41" i="75"/>
  <c r="K15" i="80"/>
  <c r="S33" i="81"/>
  <c r="S69" i="81" s="1"/>
  <c r="S21" i="22" s="1"/>
  <c r="S21" i="93" s="1"/>
  <c r="T33" i="81"/>
  <c r="T69" i="81" s="1"/>
  <c r="T21" i="22" s="1"/>
  <c r="T21" i="93" s="1"/>
  <c r="L35" i="79"/>
  <c r="L67" i="79" s="1"/>
  <c r="L19" i="32" s="1"/>
  <c r="L19" i="90" s="1"/>
  <c r="U16" i="78"/>
  <c r="L23" i="76"/>
  <c r="P26" i="75"/>
  <c r="P60" i="75" s="1"/>
  <c r="P12" i="30" s="1"/>
  <c r="P12" i="86" s="1"/>
  <c r="K32" i="77"/>
  <c r="K61" i="77" s="1"/>
  <c r="K13" i="25" s="1"/>
  <c r="K13" i="88" s="1"/>
  <c r="P38" i="79"/>
  <c r="O35" i="80"/>
  <c r="O67" i="80" s="1"/>
  <c r="O19" i="27" s="1"/>
  <c r="O19" i="92" s="1"/>
  <c r="Q60" i="59"/>
  <c r="Q12" i="23" s="1"/>
  <c r="Q12" i="84" s="1"/>
  <c r="Q26" i="80"/>
  <c r="Q60" i="80" s="1"/>
  <c r="Q12" i="27" s="1"/>
  <c r="Q12" i="92" s="1"/>
  <c r="Q26" i="79"/>
  <c r="Q60" i="79" s="1"/>
  <c r="Q12" i="32" s="1"/>
  <c r="Q12" i="90" s="1"/>
  <c r="P16" i="78"/>
  <c r="P16" i="81"/>
  <c r="P43" i="78"/>
  <c r="Q10" i="59"/>
  <c r="Q10" i="79" s="1"/>
  <c r="U33" i="74"/>
  <c r="F56" i="59"/>
  <c r="F8" i="23" s="1"/>
  <c r="F8" i="84" s="1"/>
  <c r="U32" i="74"/>
  <c r="Q9" i="59"/>
  <c r="Q9" i="75" s="1"/>
  <c r="S31" i="59"/>
  <c r="S31" i="75" s="1"/>
  <c r="S71" i="75" s="1"/>
  <c r="S23" i="30" s="1"/>
  <c r="S23" i="86" s="1"/>
  <c r="J21" i="83"/>
  <c r="AQ23" i="83"/>
  <c r="T13" i="76"/>
  <c r="T13" i="77"/>
  <c r="U39" i="59"/>
  <c r="U39" i="80" s="1"/>
  <c r="Q43" i="77"/>
  <c r="Q43" i="78"/>
  <c r="O71" i="59"/>
  <c r="O23" i="23" s="1"/>
  <c r="O23" i="84" s="1"/>
  <c r="O31" i="81"/>
  <c r="O71" i="81" s="1"/>
  <c r="O23" i="22" s="1"/>
  <c r="O23" i="93" s="1"/>
  <c r="O31" i="79"/>
  <c r="O71" i="79" s="1"/>
  <c r="O23" i="32" s="1"/>
  <c r="O23" i="90" s="1"/>
  <c r="Q16" i="76"/>
  <c r="Q16" i="77"/>
  <c r="Q41" i="76"/>
  <c r="Q41" i="77"/>
  <c r="O63" i="59"/>
  <c r="O15" i="23" s="1"/>
  <c r="O15" i="84" s="1"/>
  <c r="O28" i="76"/>
  <c r="O63" i="76" s="1"/>
  <c r="O15" i="31" s="1"/>
  <c r="O15" i="87" s="1"/>
  <c r="O28" i="78"/>
  <c r="O63" i="78" s="1"/>
  <c r="O15" i="28" s="1"/>
  <c r="O15" i="89" s="1"/>
  <c r="T41" i="81"/>
  <c r="T41" i="79"/>
  <c r="O15" i="78"/>
  <c r="O55" i="78" s="1"/>
  <c r="O7" i="28" s="1"/>
  <c r="O7" i="89" s="1"/>
  <c r="P25" i="77"/>
  <c r="G33" i="77"/>
  <c r="G69" i="77" s="1"/>
  <c r="G21" i="25" s="1"/>
  <c r="G21" i="88" s="1"/>
  <c r="S28" i="77"/>
  <c r="S63" i="77" s="1"/>
  <c r="S15" i="25" s="1"/>
  <c r="S15" i="88" s="1"/>
  <c r="Q26" i="76"/>
  <c r="Q60" i="76" s="1"/>
  <c r="Q12" i="31" s="1"/>
  <c r="Q12" i="87" s="1"/>
  <c r="K13" i="79"/>
  <c r="L29" i="80"/>
  <c r="L64" i="80" s="1"/>
  <c r="L16" i="27" s="1"/>
  <c r="L16" i="92" s="1"/>
  <c r="S38" i="81"/>
  <c r="S68" i="81" s="1"/>
  <c r="S20" i="22" s="1"/>
  <c r="S20" i="93" s="1"/>
  <c r="Q4" i="79"/>
  <c r="Q52" i="79" s="1"/>
  <c r="Q4" i="32" s="1"/>
  <c r="Q4" i="90" s="1"/>
  <c r="T8" i="79"/>
  <c r="P5" i="81"/>
  <c r="T10" i="80"/>
  <c r="AQ30" i="75"/>
  <c r="AQ65" i="75" s="1"/>
  <c r="AQ17" i="30" s="1"/>
  <c r="AQ17" i="86" s="1"/>
  <c r="S10" i="77"/>
  <c r="AQ28" i="76"/>
  <c r="AQ63" i="76" s="1"/>
  <c r="AQ15" i="31" s="1"/>
  <c r="AQ15" i="87" s="1"/>
  <c r="P18" i="79"/>
  <c r="P56" i="79" s="1"/>
  <c r="P8" i="32" s="1"/>
  <c r="P8" i="90" s="1"/>
  <c r="O28" i="75"/>
  <c r="O63" i="75" s="1"/>
  <c r="O15" i="30" s="1"/>
  <c r="O15" i="86" s="1"/>
  <c r="L25" i="81"/>
  <c r="L37" i="78"/>
  <c r="J6" i="76"/>
  <c r="J53" i="76" s="1"/>
  <c r="J5" i="31" s="1"/>
  <c r="J5" i="87" s="1"/>
  <c r="N23" i="79"/>
  <c r="N59" i="79" s="1"/>
  <c r="N11" i="32" s="1"/>
  <c r="N11" i="90" s="1"/>
  <c r="S21" i="81"/>
  <c r="K31" i="75"/>
  <c r="K71" i="75" s="1"/>
  <c r="K23" i="30" s="1"/>
  <c r="K23" i="86" s="1"/>
  <c r="K13" i="76"/>
  <c r="U2" i="79"/>
  <c r="U50" i="79" s="1"/>
  <c r="U2" i="32" s="1"/>
  <c r="U2" i="90" s="1"/>
  <c r="N18" i="80"/>
  <c r="N56" i="80" s="1"/>
  <c r="N8" i="27" s="1"/>
  <c r="N8" i="92" s="1"/>
  <c r="Q29" i="80"/>
  <c r="Q64" i="80" s="1"/>
  <c r="Q16" i="27" s="1"/>
  <c r="Q16" i="92" s="1"/>
  <c r="F18" i="81"/>
  <c r="F56" i="81" s="1"/>
  <c r="F8" i="22" s="1"/>
  <c r="F8" i="93" s="1"/>
  <c r="Q41" i="78"/>
  <c r="O28" i="81"/>
  <c r="O63" i="81" s="1"/>
  <c r="O15" i="22" s="1"/>
  <c r="O15" i="93" s="1"/>
  <c r="P43" i="75"/>
  <c r="Q23" i="77"/>
  <c r="S20" i="76"/>
  <c r="N30" i="78"/>
  <c r="N65" i="78" s="1"/>
  <c r="N17" i="28" s="1"/>
  <c r="N17" i="89" s="1"/>
  <c r="Q25" i="78"/>
  <c r="O35" i="81"/>
  <c r="O67" i="81" s="1"/>
  <c r="O19" i="22" s="1"/>
  <c r="O19" i="93" s="1"/>
  <c r="S12" i="79"/>
  <c r="P16" i="79"/>
  <c r="O32" i="75"/>
  <c r="O61" i="75" s="1"/>
  <c r="O13" i="30" s="1"/>
  <c r="O13" i="86" s="1"/>
  <c r="L25" i="77"/>
  <c r="T13" i="81"/>
  <c r="K11" i="75"/>
  <c r="T5" i="79"/>
  <c r="T21" i="76"/>
  <c r="J14" i="75"/>
  <c r="J55" i="75" s="1"/>
  <c r="J7" i="30" s="1"/>
  <c r="J7" i="86" s="1"/>
  <c r="G18" i="78"/>
  <c r="G56" i="78" s="1"/>
  <c r="G8" i="28" s="1"/>
  <c r="G8" i="89" s="1"/>
  <c r="S12" i="81"/>
  <c r="S41" i="76"/>
  <c r="Q7" i="79"/>
  <c r="U11" i="76"/>
  <c r="Q15" i="81"/>
  <c r="Q38" i="79"/>
  <c r="L30" i="77"/>
  <c r="L65" i="77" s="1"/>
  <c r="L17" i="25" s="1"/>
  <c r="L17" i="88" s="1"/>
  <c r="L35" i="76"/>
  <c r="L67" i="76" s="1"/>
  <c r="L19" i="31" s="1"/>
  <c r="L19" i="87" s="1"/>
  <c r="L37" i="75"/>
  <c r="L66" i="75" s="1"/>
  <c r="L18" i="30" s="1"/>
  <c r="L18" i="86" s="1"/>
  <c r="O32" i="78"/>
  <c r="O61" i="78" s="1"/>
  <c r="O13" i="28" s="1"/>
  <c r="O13" i="89" s="1"/>
  <c r="P39" i="78"/>
  <c r="U17" i="81"/>
  <c r="U21" i="78"/>
  <c r="S13" i="76"/>
  <c r="U20" i="76"/>
  <c r="Q5" i="75"/>
  <c r="O13" i="78"/>
  <c r="K33" i="78"/>
  <c r="K69" i="78" s="1"/>
  <c r="K21" i="28" s="1"/>
  <c r="K21" i="89" s="1"/>
  <c r="P29" i="78"/>
  <c r="P64" i="78" s="1"/>
  <c r="P16" i="28" s="1"/>
  <c r="P16" i="89" s="1"/>
  <c r="O36" i="77"/>
  <c r="O66" i="77" s="1"/>
  <c r="O18" i="25" s="1"/>
  <c r="O18" i="88" s="1"/>
  <c r="S8" i="79"/>
  <c r="P36" i="80"/>
  <c r="O33" i="79"/>
  <c r="O69" i="79" s="1"/>
  <c r="O21" i="32" s="1"/>
  <c r="O21" i="90" s="1"/>
  <c r="S43" i="81"/>
  <c r="S73" i="81" s="1"/>
  <c r="S25" i="22" s="1"/>
  <c r="S25" i="93" s="1"/>
  <c r="P40" i="79"/>
  <c r="V20" i="76"/>
  <c r="T31" i="79"/>
  <c r="T71" i="79" s="1"/>
  <c r="T23" i="32" s="1"/>
  <c r="T23" i="90" s="1"/>
  <c r="L32" i="80"/>
  <c r="L61" i="80" s="1"/>
  <c r="L13" i="27" s="1"/>
  <c r="L13" i="92" s="1"/>
  <c r="P26" i="77"/>
  <c r="P60" i="77" s="1"/>
  <c r="P12" i="25" s="1"/>
  <c r="P12" i="88" s="1"/>
  <c r="S34" i="77"/>
  <c r="S70" i="77" s="1"/>
  <c r="S22" i="25" s="1"/>
  <c r="S22" i="88" s="1"/>
  <c r="O18" i="80"/>
  <c r="O56" i="80" s="1"/>
  <c r="O8" i="27" s="1"/>
  <c r="O8" i="92" s="1"/>
  <c r="K35" i="75"/>
  <c r="K67" i="75" s="1"/>
  <c r="K19" i="30" s="1"/>
  <c r="K19" i="86" s="1"/>
  <c r="O12" i="77"/>
  <c r="K15" i="81"/>
  <c r="S33" i="78"/>
  <c r="S69" i="78" s="1"/>
  <c r="S21" i="28" s="1"/>
  <c r="S21" i="89" s="1"/>
  <c r="L35" i="80"/>
  <c r="L67" i="80" s="1"/>
  <c r="L19" i="27" s="1"/>
  <c r="L19" i="92" s="1"/>
  <c r="T34" i="81"/>
  <c r="T70" i="81" s="1"/>
  <c r="T22" i="22" s="1"/>
  <c r="T22" i="93" s="1"/>
  <c r="L23" i="75"/>
  <c r="L59" i="75" s="1"/>
  <c r="L11" i="30" s="1"/>
  <c r="L11" i="86" s="1"/>
  <c r="P26" i="79"/>
  <c r="P60" i="79" s="1"/>
  <c r="P12" i="32" s="1"/>
  <c r="P12" i="90" s="1"/>
  <c r="K32" i="79"/>
  <c r="K61" i="79" s="1"/>
  <c r="K13" i="32" s="1"/>
  <c r="K13" i="90" s="1"/>
  <c r="V2" i="76"/>
  <c r="V50" i="76" s="1"/>
  <c r="V2" i="31" s="1"/>
  <c r="V2" i="87" s="1"/>
  <c r="S13" i="78"/>
  <c r="Q7" i="75"/>
  <c r="S36" i="59"/>
  <c r="S36" i="78" s="1"/>
  <c r="G19" i="83"/>
  <c r="T24" i="59"/>
  <c r="T24" i="80" s="1"/>
  <c r="I8" i="83"/>
  <c r="T2" i="83"/>
  <c r="S30" i="78"/>
  <c r="S65" i="78" s="1"/>
  <c r="S17" i="28" s="1"/>
  <c r="S17" i="89" s="1"/>
  <c r="S30" i="77"/>
  <c r="S65" i="77" s="1"/>
  <c r="S17" i="25" s="1"/>
  <c r="S17" i="88" s="1"/>
  <c r="O59" i="59"/>
  <c r="O11" i="23" s="1"/>
  <c r="O11" i="84" s="1"/>
  <c r="O25" i="79"/>
  <c r="O59" i="79" s="1"/>
  <c r="O11" i="32" s="1"/>
  <c r="O11" i="90" s="1"/>
  <c r="O37" i="81"/>
  <c r="O37" i="79"/>
  <c r="K56" i="59"/>
  <c r="K8" i="23" s="1"/>
  <c r="K8" i="84" s="1"/>
  <c r="K18" i="75"/>
  <c r="K56" i="75" s="1"/>
  <c r="K8" i="30" s="1"/>
  <c r="K8" i="86" s="1"/>
  <c r="K18" i="76"/>
  <c r="K56" i="76" s="1"/>
  <c r="K8" i="31" s="1"/>
  <c r="K8" i="87" s="1"/>
  <c r="T26" i="79"/>
  <c r="T60" i="79" s="1"/>
  <c r="T12" i="32" s="1"/>
  <c r="T12" i="90" s="1"/>
  <c r="T26" i="81"/>
  <c r="T60" i="81" s="1"/>
  <c r="T12" i="22" s="1"/>
  <c r="T12" i="93" s="1"/>
  <c r="S37" i="77"/>
  <c r="S37" i="78"/>
  <c r="I5" i="83"/>
  <c r="P25" i="76"/>
  <c r="L25" i="78"/>
  <c r="L59" i="78" s="1"/>
  <c r="L11" i="28" s="1"/>
  <c r="L11" i="89" s="1"/>
  <c r="K18" i="81"/>
  <c r="K56" i="81" s="1"/>
  <c r="K8" i="22" s="1"/>
  <c r="K8" i="93" s="1"/>
  <c r="L15" i="76"/>
  <c r="L29" i="81"/>
  <c r="L64" i="81" s="1"/>
  <c r="L16" i="22" s="1"/>
  <c r="L16" i="93" s="1"/>
  <c r="S38" i="78"/>
  <c r="S68" i="78" s="1"/>
  <c r="S20" i="28" s="1"/>
  <c r="S20" i="89" s="1"/>
  <c r="U20" i="78"/>
  <c r="L36" i="81"/>
  <c r="T41" i="76"/>
  <c r="T13" i="79"/>
  <c r="AQ30" i="79"/>
  <c r="AQ65" i="79" s="1"/>
  <c r="AQ17" i="32" s="1"/>
  <c r="AQ17" i="90" s="1"/>
  <c r="AQ28" i="75"/>
  <c r="AQ63" i="75" s="1"/>
  <c r="AQ15" i="30" s="1"/>
  <c r="AQ15" i="86" s="1"/>
  <c r="P18" i="80"/>
  <c r="P39" i="79"/>
  <c r="P73" i="79" s="1"/>
  <c r="P25" i="32" s="1"/>
  <c r="P25" i="90" s="1"/>
  <c r="K13" i="75"/>
  <c r="J6" i="75"/>
  <c r="J53" i="75" s="1"/>
  <c r="J5" i="30" s="1"/>
  <c r="J5" i="86" s="1"/>
  <c r="Q27" i="78"/>
  <c r="Q62" i="78" s="1"/>
  <c r="Q14" i="28" s="1"/>
  <c r="Q14" i="89" s="1"/>
  <c r="Q16" i="75"/>
  <c r="O18" i="77"/>
  <c r="O56" i="77" s="1"/>
  <c r="O8" i="25" s="1"/>
  <c r="O8" i="88" s="1"/>
  <c r="T20" i="80"/>
  <c r="L15" i="81"/>
  <c r="O31" i="80"/>
  <c r="O71" i="80" s="1"/>
  <c r="O23" i="27" s="1"/>
  <c r="O23" i="92" s="1"/>
  <c r="U2" i="80"/>
  <c r="U50" i="80" s="1"/>
  <c r="U2" i="27" s="1"/>
  <c r="U2" i="92" s="1"/>
  <c r="N18" i="81"/>
  <c r="N56" i="81" s="1"/>
  <c r="N8" i="22" s="1"/>
  <c r="N8" i="93" s="1"/>
  <c r="Q29" i="78"/>
  <c r="Q64" i="78" s="1"/>
  <c r="Q16" i="28" s="1"/>
  <c r="Q16" i="89" s="1"/>
  <c r="Q7" i="80"/>
  <c r="O37" i="80"/>
  <c r="S30" i="81"/>
  <c r="S65" i="81" s="1"/>
  <c r="S17" i="22" s="1"/>
  <c r="S17" i="93" s="1"/>
  <c r="T13" i="78"/>
  <c r="N30" i="77"/>
  <c r="N65" i="77" s="1"/>
  <c r="N17" i="25" s="1"/>
  <c r="N17" i="88" s="1"/>
  <c r="U43" i="79"/>
  <c r="Q25" i="77"/>
  <c r="K32" i="76"/>
  <c r="K61" i="76" s="1"/>
  <c r="K13" i="31" s="1"/>
  <c r="K13" i="87" s="1"/>
  <c r="U42" i="78"/>
  <c r="U72" i="78" s="1"/>
  <c r="U24" i="28" s="1"/>
  <c r="U24" i="89" s="1"/>
  <c r="O35" i="77"/>
  <c r="O67" i="77" s="1"/>
  <c r="O19" i="25" s="1"/>
  <c r="O19" i="88" s="1"/>
  <c r="K52" i="59"/>
  <c r="K4" i="23" s="1"/>
  <c r="K4" i="79"/>
  <c r="K52" i="79" s="1"/>
  <c r="K4" i="32" s="1"/>
  <c r="K4" i="90" s="1"/>
  <c r="T8" i="78"/>
  <c r="K11" i="79"/>
  <c r="G18" i="79"/>
  <c r="G56" i="79" s="1"/>
  <c r="G8" i="32" s="1"/>
  <c r="G8" i="90" s="1"/>
  <c r="K31" i="81"/>
  <c r="K71" i="81" s="1"/>
  <c r="K23" i="22" s="1"/>
  <c r="K23" i="93" s="1"/>
  <c r="U11" i="75"/>
  <c r="L15" i="75"/>
  <c r="L30" i="76"/>
  <c r="L65" i="76" s="1"/>
  <c r="L17" i="31" s="1"/>
  <c r="L17" i="87" s="1"/>
  <c r="G59" i="78"/>
  <c r="G11" i="28" s="1"/>
  <c r="G11" i="89" s="1"/>
  <c r="L13" i="79"/>
  <c r="P37" i="79"/>
  <c r="U17" i="78"/>
  <c r="U21" i="77"/>
  <c r="O12" i="75"/>
  <c r="Q26" i="75"/>
  <c r="Q60" i="75" s="1"/>
  <c r="Q12" i="30" s="1"/>
  <c r="Q12" i="86" s="1"/>
  <c r="Q39" i="79"/>
  <c r="Q41" i="81"/>
  <c r="K33" i="77"/>
  <c r="K69" i="77" s="1"/>
  <c r="K21" i="25" s="1"/>
  <c r="K21" i="88" s="1"/>
  <c r="P29" i="77"/>
  <c r="P64" i="77" s="1"/>
  <c r="P16" i="25" s="1"/>
  <c r="P16" i="88" s="1"/>
  <c r="P36" i="79"/>
  <c r="S43" i="78"/>
  <c r="S73" i="78" s="1"/>
  <c r="S25" i="28" s="1"/>
  <c r="S25" i="89" s="1"/>
  <c r="V20" i="75"/>
  <c r="T31" i="80"/>
  <c r="T71" i="80" s="1"/>
  <c r="T23" i="27" s="1"/>
  <c r="T23" i="92" s="1"/>
  <c r="L32" i="81"/>
  <c r="L61" i="81" s="1"/>
  <c r="L13" i="22" s="1"/>
  <c r="L13" i="93" s="1"/>
  <c r="S33" i="77"/>
  <c r="S69" i="77" s="1"/>
  <c r="S21" i="25" s="1"/>
  <c r="S21" i="88" s="1"/>
  <c r="L35" i="81"/>
  <c r="L67" i="81" s="1"/>
  <c r="L19" i="22" s="1"/>
  <c r="L19" i="93" s="1"/>
  <c r="T34" i="78"/>
  <c r="T70" i="78" s="1"/>
  <c r="T22" i="28" s="1"/>
  <c r="T22" i="89" s="1"/>
  <c r="L23" i="79"/>
  <c r="P26" i="80"/>
  <c r="P60" i="80" s="1"/>
  <c r="P12" i="27" s="1"/>
  <c r="P12" i="92" s="1"/>
  <c r="R22" i="77"/>
  <c r="R58" i="77" s="1"/>
  <c r="R10" i="25" s="1"/>
  <c r="R10" i="88" s="1"/>
  <c r="K32" i="80"/>
  <c r="K61" i="80" s="1"/>
  <c r="K13" i="27" s="1"/>
  <c r="K13" i="92" s="1"/>
  <c r="T38" i="78"/>
  <c r="T68" i="78" s="1"/>
  <c r="T20" i="28" s="1"/>
  <c r="T20" i="89" s="1"/>
  <c r="K6" i="59"/>
  <c r="K53" i="59" s="1"/>
  <c r="K5" i="23" s="1"/>
  <c r="K5" i="84" s="1"/>
  <c r="K53" i="74"/>
  <c r="K5" i="26" s="1"/>
  <c r="K5" i="91" s="1"/>
  <c r="L6" i="59"/>
  <c r="L53" i="59" s="1"/>
  <c r="L5" i="23" s="1"/>
  <c r="L5" i="84" s="1"/>
  <c r="L53" i="74"/>
  <c r="L5" i="26" s="1"/>
  <c r="L5" i="91" s="1"/>
  <c r="T11" i="59"/>
  <c r="T11" i="81" s="1"/>
  <c r="U70" i="74"/>
  <c r="U22" i="26" s="1"/>
  <c r="U22" i="91" s="1"/>
  <c r="U34" i="59"/>
  <c r="U34" i="79" s="1"/>
  <c r="U70" i="79" s="1"/>
  <c r="U22" i="32" s="1"/>
  <c r="U22" i="90" s="1"/>
  <c r="U41" i="59"/>
  <c r="U41" i="76" s="1"/>
  <c r="T37" i="59"/>
  <c r="T37" i="76" s="1"/>
  <c r="U5" i="59"/>
  <c r="U5" i="79" s="1"/>
  <c r="V39" i="59"/>
  <c r="V39" i="80" s="1"/>
  <c r="P61" i="74"/>
  <c r="P13" i="26" s="1"/>
  <c r="P13" i="91" s="1"/>
  <c r="P32" i="59"/>
  <c r="P32" i="78" s="1"/>
  <c r="P61" i="78" s="1"/>
  <c r="P13" i="28" s="1"/>
  <c r="P13" i="89" s="1"/>
  <c r="S54" i="74"/>
  <c r="S6" i="26" s="1"/>
  <c r="S6" i="91" s="1"/>
  <c r="S11" i="59"/>
  <c r="S54" i="59" s="1"/>
  <c r="S6" i="23" s="1"/>
  <c r="S6" i="84" s="1"/>
  <c r="R59" i="74"/>
  <c r="R11" i="26" s="1"/>
  <c r="R11" i="91" s="1"/>
  <c r="R23" i="59"/>
  <c r="R23" i="75" s="1"/>
  <c r="R59" i="75" s="1"/>
  <c r="R11" i="30" s="1"/>
  <c r="R11" i="86" s="1"/>
  <c r="P71" i="74"/>
  <c r="P23" i="26" s="1"/>
  <c r="P23" i="91" s="1"/>
  <c r="P31" i="59"/>
  <c r="P31" i="81" s="1"/>
  <c r="P71" i="81" s="1"/>
  <c r="P23" i="22" s="1"/>
  <c r="P23" i="93" s="1"/>
  <c r="Q19" i="59"/>
  <c r="Q57" i="59" s="1"/>
  <c r="Q9" i="23" s="1"/>
  <c r="Q9" i="84" s="1"/>
  <c r="P65" i="74"/>
  <c r="P17" i="26" s="1"/>
  <c r="P17" i="91" s="1"/>
  <c r="P30" i="59"/>
  <c r="P65" i="59" s="1"/>
  <c r="P17" i="23" s="1"/>
  <c r="P17" i="84" s="1"/>
  <c r="Q61" i="74"/>
  <c r="Q13" i="26" s="1"/>
  <c r="Q13" i="91" s="1"/>
  <c r="Q32" i="59"/>
  <c r="S64" i="74"/>
  <c r="S16" i="26" s="1"/>
  <c r="S16" i="91" s="1"/>
  <c r="S29" i="59"/>
  <c r="S29" i="80" s="1"/>
  <c r="S64" i="80" s="1"/>
  <c r="S16" i="27" s="1"/>
  <c r="S16" i="92" s="1"/>
  <c r="V72" i="74"/>
  <c r="V24" i="26" s="1"/>
  <c r="V24" i="91" s="1"/>
  <c r="V42" i="59"/>
  <c r="V72" i="59" s="1"/>
  <c r="V24" i="23" s="1"/>
  <c r="V24" i="84" s="1"/>
  <c r="U25" i="59"/>
  <c r="U25" i="77" s="1"/>
  <c r="Q12" i="59"/>
  <c r="Q12" i="75" s="1"/>
  <c r="Q69" i="74"/>
  <c r="Q21" i="26" s="1"/>
  <c r="Q21" i="91" s="1"/>
  <c r="Q33" i="59"/>
  <c r="Q33" i="75" s="1"/>
  <c r="Q69" i="75" s="1"/>
  <c r="Q21" i="30" s="1"/>
  <c r="Q21" i="86" s="1"/>
  <c r="Q11" i="59"/>
  <c r="Q11" i="77" s="1"/>
  <c r="S14" i="59"/>
  <c r="S14" i="76" s="1"/>
  <c r="T15" i="59"/>
  <c r="T15" i="79" s="1"/>
  <c r="T12" i="59"/>
  <c r="T12" i="77" s="1"/>
  <c r="Q14" i="59"/>
  <c r="Q14" i="80" s="1"/>
  <c r="U7" i="59"/>
  <c r="U7" i="77" s="1"/>
  <c r="P11" i="59"/>
  <c r="P11" i="75" s="1"/>
  <c r="T36" i="59"/>
  <c r="T36" i="81" s="1"/>
  <c r="V74" i="74"/>
  <c r="V26" i="26" s="1"/>
  <c r="V26" i="91" s="1"/>
  <c r="V44" i="59"/>
  <c r="V44" i="79" s="1"/>
  <c r="V74" i="79" s="1"/>
  <c r="V26" i="32" s="1"/>
  <c r="V26" i="90" s="1"/>
  <c r="Q13" i="59"/>
  <c r="Q13" i="76" s="1"/>
  <c r="Q67" i="74"/>
  <c r="Q19" i="26" s="1"/>
  <c r="Q19" i="91" s="1"/>
  <c r="Q35" i="59"/>
  <c r="Q67" i="59" s="1"/>
  <c r="Q19" i="23" s="1"/>
  <c r="Q19" i="84" s="1"/>
  <c r="T18" i="59"/>
  <c r="T18" i="77" s="1"/>
  <c r="T56" i="77" s="1"/>
  <c r="T8" i="25" s="1"/>
  <c r="T8" i="88" s="1"/>
  <c r="W50" i="74"/>
  <c r="W2" i="26" s="1"/>
  <c r="W2" i="91" s="1"/>
  <c r="W2" i="59"/>
  <c r="W2" i="75" s="1"/>
  <c r="W50" i="75" s="1"/>
  <c r="W2" i="30" s="1"/>
  <c r="W2" i="86" s="1"/>
  <c r="Q37" i="59"/>
  <c r="Q66" i="59" s="1"/>
  <c r="Q18" i="23" s="1"/>
  <c r="Q65" i="74"/>
  <c r="Q17" i="26" s="1"/>
  <c r="Q17" i="91" s="1"/>
  <c r="Q30" i="59"/>
  <c r="Q30" i="78" s="1"/>
  <c r="Q65" i="78" s="1"/>
  <c r="Q17" i="28" s="1"/>
  <c r="Q17" i="89" s="1"/>
  <c r="U13" i="59"/>
  <c r="U13" i="80" s="1"/>
  <c r="P69" i="74"/>
  <c r="P21" i="26" s="1"/>
  <c r="P21" i="91" s="1"/>
  <c r="P33" i="59"/>
  <c r="P33" i="80" s="1"/>
  <c r="P69" i="80" s="1"/>
  <c r="P21" i="27" s="1"/>
  <c r="P21" i="92" s="1"/>
  <c r="P19" i="59"/>
  <c r="P19" i="75" s="1"/>
  <c r="V16" i="59"/>
  <c r="V16" i="76" s="1"/>
  <c r="Q63" i="74"/>
  <c r="Q15" i="26" s="1"/>
  <c r="Q15" i="91" s="1"/>
  <c r="Q28" i="59"/>
  <c r="Q28" i="77" s="1"/>
  <c r="Q63" i="77" s="1"/>
  <c r="Q15" i="25" s="1"/>
  <c r="Q15" i="88" s="1"/>
  <c r="P14" i="59"/>
  <c r="P14" i="81" s="1"/>
  <c r="V40" i="59"/>
  <c r="V40" i="81" s="1"/>
  <c r="T14" i="59"/>
  <c r="T14" i="75" s="1"/>
  <c r="S15" i="59"/>
  <c r="S15" i="76" s="1"/>
  <c r="S18" i="59"/>
  <c r="S56" i="59" s="1"/>
  <c r="S8" i="23" s="1"/>
  <c r="S8" i="84" s="1"/>
  <c r="T63" i="74"/>
  <c r="T15" i="26" s="1"/>
  <c r="T15" i="91" s="1"/>
  <c r="T28" i="59"/>
  <c r="T28" i="79" s="1"/>
  <c r="T63" i="79" s="1"/>
  <c r="T15" i="32" s="1"/>
  <c r="T15" i="90" s="1"/>
  <c r="S58" i="74"/>
  <c r="S10" i="26" s="1"/>
  <c r="S10" i="91" s="1"/>
  <c r="S22" i="59"/>
  <c r="S58" i="59" s="1"/>
  <c r="S10" i="23" s="1"/>
  <c r="S10" i="84" s="1"/>
  <c r="Q71" i="74"/>
  <c r="Q23" i="26" s="1"/>
  <c r="Q23" i="91" s="1"/>
  <c r="Q31" i="59"/>
  <c r="Q31" i="76" s="1"/>
  <c r="Q71" i="76" s="1"/>
  <c r="Q23" i="31" s="1"/>
  <c r="Q23" i="87" s="1"/>
  <c r="U60" i="74"/>
  <c r="U12" i="26" s="1"/>
  <c r="U12" i="91" s="1"/>
  <c r="U26" i="59"/>
  <c r="U26" i="80" s="1"/>
  <c r="U60" i="80" s="1"/>
  <c r="U12" i="27" s="1"/>
  <c r="U12" i="92" s="1"/>
  <c r="P67" i="74"/>
  <c r="P19" i="26" s="1"/>
  <c r="P19" i="91" s="1"/>
  <c r="P35" i="59"/>
  <c r="P35" i="77" s="1"/>
  <c r="P67" i="77" s="1"/>
  <c r="P19" i="25" s="1"/>
  <c r="P19" i="88" s="1"/>
  <c r="U8" i="59"/>
  <c r="U8" i="75" s="1"/>
  <c r="P13" i="59"/>
  <c r="P13" i="76" s="1"/>
  <c r="V10" i="59"/>
  <c r="V10" i="76" s="1"/>
  <c r="U52" i="74"/>
  <c r="U4" i="26" s="1"/>
  <c r="U4" i="91" s="1"/>
  <c r="U4" i="59"/>
  <c r="U52" i="59" s="1"/>
  <c r="U4" i="23" s="1"/>
  <c r="U4" i="84" s="1"/>
  <c r="T65" i="74"/>
  <c r="T17" i="26" s="1"/>
  <c r="T17" i="91" s="1"/>
  <c r="T30" i="59"/>
  <c r="T30" i="80" s="1"/>
  <c r="T65" i="80" s="1"/>
  <c r="T17" i="27" s="1"/>
  <c r="T17" i="92" s="1"/>
  <c r="Q18" i="59"/>
  <c r="Q18" i="76" s="1"/>
  <c r="Q56" i="76" s="1"/>
  <c r="Q8" i="31" s="1"/>
  <c r="Q8" i="87" s="1"/>
  <c r="U38" i="59"/>
  <c r="U38" i="77" s="1"/>
  <c r="P12" i="59"/>
  <c r="P12" i="77" s="1"/>
  <c r="T67" i="74"/>
  <c r="T19" i="26" s="1"/>
  <c r="T19" i="91" s="1"/>
  <c r="T35" i="59"/>
  <c r="T35" i="76" s="1"/>
  <c r="T67" i="76" s="1"/>
  <c r="T19" i="31" s="1"/>
  <c r="T19" i="87" s="1"/>
  <c r="P63" i="74"/>
  <c r="P15" i="26" s="1"/>
  <c r="P15" i="91" s="1"/>
  <c r="P28" i="59"/>
  <c r="P28" i="75" s="1"/>
  <c r="P63" i="75" s="1"/>
  <c r="P15" i="30" s="1"/>
  <c r="P15" i="86" s="1"/>
  <c r="AQ15" i="84"/>
  <c r="AQ7" i="84"/>
  <c r="AQ17" i="84"/>
  <c r="U85" i="73"/>
  <c r="O55" i="59"/>
  <c r="O7" i="23" s="1"/>
  <c r="O7" i="84" s="1"/>
  <c r="Q53" i="59"/>
  <c r="Q5" i="23" s="1"/>
  <c r="Q5" i="84" s="1"/>
  <c r="O55" i="77"/>
  <c r="O7" i="25" s="1"/>
  <c r="O7" i="88" s="1"/>
  <c r="P68" i="59"/>
  <c r="P20" i="23" s="1"/>
  <c r="P20" i="84" s="1"/>
  <c r="O66" i="59"/>
  <c r="O18" i="23" s="1"/>
  <c r="O18" i="84" s="1"/>
  <c r="Q59" i="59"/>
  <c r="Q11" i="23" s="1"/>
  <c r="Q11" i="84" s="1"/>
  <c r="K54" i="59"/>
  <c r="K6" i="23" s="1"/>
  <c r="K6" i="84" s="1"/>
  <c r="L59" i="59"/>
  <c r="L11" i="23" s="1"/>
  <c r="L11" i="84" s="1"/>
  <c r="K59" i="59"/>
  <c r="K11" i="23" s="1"/>
  <c r="K11" i="84" s="1"/>
  <c r="P66" i="74"/>
  <c r="P18" i="26" s="1"/>
  <c r="P18" i="91" s="1"/>
  <c r="U73" i="74"/>
  <c r="U25" i="26" s="1"/>
  <c r="U25" i="91" s="1"/>
  <c r="S56" i="74"/>
  <c r="S8" i="26" s="1"/>
  <c r="S8" i="91" s="1"/>
  <c r="L54" i="59"/>
  <c r="L6" i="23" s="1"/>
  <c r="L6" i="84" s="1"/>
  <c r="T54" i="74"/>
  <c r="T6" i="26" s="1"/>
  <c r="T6" i="91" s="1"/>
  <c r="Q66" i="74"/>
  <c r="Q18" i="26" s="1"/>
  <c r="Q18" i="91" s="1"/>
  <c r="Q73" i="59"/>
  <c r="Q25" i="23" s="1"/>
  <c r="Q25" i="84" s="1"/>
  <c r="P53" i="59"/>
  <c r="P5" i="23" s="1"/>
  <c r="P5" i="84" s="1"/>
  <c r="S55" i="74"/>
  <c r="S7" i="26" s="1"/>
  <c r="S7" i="91" s="1"/>
  <c r="O20" i="83"/>
  <c r="Q68" i="59"/>
  <c r="Q20" i="23" s="1"/>
  <c r="Q20" i="84" s="1"/>
  <c r="P57" i="74"/>
  <c r="P9" i="26" s="1"/>
  <c r="P9" i="91" s="1"/>
  <c r="G18" i="83"/>
  <c r="Q57" i="74"/>
  <c r="Q9" i="26" s="1"/>
  <c r="Q9" i="91" s="1"/>
  <c r="K66" i="59"/>
  <c r="K18" i="23" s="1"/>
  <c r="K18" i="84" s="1"/>
  <c r="Q73" i="80"/>
  <c r="Q25" i="27" s="1"/>
  <c r="Q25" i="92" s="1"/>
  <c r="G8" i="84"/>
  <c r="P56" i="59"/>
  <c r="P8" i="23" s="1"/>
  <c r="P8" i="84" s="1"/>
  <c r="P56" i="74"/>
  <c r="P8" i="26" s="1"/>
  <c r="P8" i="91" s="1"/>
  <c r="Q56" i="74"/>
  <c r="Q8" i="26" s="1"/>
  <c r="Q8" i="91" s="1"/>
  <c r="J18" i="83"/>
  <c r="J18" i="84"/>
  <c r="L66" i="59"/>
  <c r="L18" i="23" s="1"/>
  <c r="L18" i="84" s="1"/>
  <c r="T53" i="59"/>
  <c r="T5" i="23" s="1"/>
  <c r="T5" i="84" s="1"/>
  <c r="T56" i="74"/>
  <c r="T8" i="26" s="1"/>
  <c r="T8" i="91" s="1"/>
  <c r="P59" i="74"/>
  <c r="P11" i="26" s="1"/>
  <c r="P11" i="91" s="1"/>
  <c r="T66" i="74"/>
  <c r="T18" i="26" s="1"/>
  <c r="T18" i="91" s="1"/>
  <c r="P59" i="59"/>
  <c r="P11" i="23" s="1"/>
  <c r="P11" i="84" s="1"/>
  <c r="N7" i="84"/>
  <c r="Q59" i="74"/>
  <c r="Q11" i="26" s="1"/>
  <c r="Q11" i="91" s="1"/>
  <c r="P66" i="59"/>
  <c r="P18" i="23" s="1"/>
  <c r="P18" i="84" s="1"/>
  <c r="P73" i="59"/>
  <c r="P25" i="23" s="1"/>
  <c r="P25" i="84" s="1"/>
  <c r="AA4" i="72"/>
  <c r="Z4" i="73"/>
  <c r="U68" i="74"/>
  <c r="U20" i="26" s="1"/>
  <c r="U20" i="91" s="1"/>
  <c r="Z32" i="73"/>
  <c r="AA32" i="72"/>
  <c r="V8" i="74"/>
  <c r="V8" i="59" s="1"/>
  <c r="W39" i="74"/>
  <c r="Q64" i="59"/>
  <c r="Q16" i="23" s="1"/>
  <c r="Q16" i="84" s="1"/>
  <c r="Q64" i="74"/>
  <c r="Q16" i="26" s="1"/>
  <c r="Q16" i="91" s="1"/>
  <c r="AA16" i="72"/>
  <c r="Z16" i="73"/>
  <c r="Z14" i="72"/>
  <c r="Y14" i="73"/>
  <c r="Z3" i="72"/>
  <c r="Y3" i="73"/>
  <c r="W60" i="73" s="1"/>
  <c r="Z38" i="73"/>
  <c r="AA38" i="72"/>
  <c r="AA48" i="72"/>
  <c r="Z48" i="73"/>
  <c r="X96" i="73" s="1"/>
  <c r="U36" i="74"/>
  <c r="X40" i="73"/>
  <c r="V87" i="73" s="1"/>
  <c r="Y40" i="72"/>
  <c r="AA17" i="72"/>
  <c r="Z17" i="73"/>
  <c r="W44" i="74"/>
  <c r="Y23" i="73"/>
  <c r="W64" i="73" s="1"/>
  <c r="Z23" i="72"/>
  <c r="W20" i="74"/>
  <c r="W20" i="59" s="1"/>
  <c r="X2" i="74"/>
  <c r="AA47" i="72"/>
  <c r="Z47" i="73"/>
  <c r="X95" i="73" s="1"/>
  <c r="K21" i="84"/>
  <c r="Y44" i="72"/>
  <c r="X44" i="73"/>
  <c r="V92" i="73" s="1"/>
  <c r="V74" i="63"/>
  <c r="U24" i="74"/>
  <c r="T55" i="74"/>
  <c r="T7" i="26" s="1"/>
  <c r="T7" i="91" s="1"/>
  <c r="Z8" i="72"/>
  <c r="Y8" i="73"/>
  <c r="W63" i="73" s="1"/>
  <c r="L16" i="84"/>
  <c r="Y33" i="72"/>
  <c r="X33" i="73"/>
  <c r="V74" i="73" s="1"/>
  <c r="AA52" i="72"/>
  <c r="Z52" i="73"/>
  <c r="X100" i="73" s="1"/>
  <c r="V13" i="74"/>
  <c r="V13" i="59" s="1"/>
  <c r="L17" i="84"/>
  <c r="AA34" i="72"/>
  <c r="Z34" i="73"/>
  <c r="X76" i="73" s="1"/>
  <c r="AB22" i="72"/>
  <c r="AA22" i="73"/>
  <c r="Y58" i="73" s="1"/>
  <c r="Z10" i="72"/>
  <c r="Y10" i="73"/>
  <c r="Q54" i="74"/>
  <c r="Q6" i="26" s="1"/>
  <c r="Q6" i="91" s="1"/>
  <c r="Y43" i="72"/>
  <c r="X43" i="73"/>
  <c r="V91" i="73" s="1"/>
  <c r="S57" i="74"/>
  <c r="S9" i="26" s="1"/>
  <c r="S9" i="91" s="1"/>
  <c r="L19" i="84"/>
  <c r="U30" i="74"/>
  <c r="W10" i="74"/>
  <c r="V25" i="74"/>
  <c r="V6" i="74"/>
  <c r="U37" i="74"/>
  <c r="V7" i="74"/>
  <c r="AA42" i="72"/>
  <c r="Z42" i="73"/>
  <c r="Q55" i="74"/>
  <c r="Q7" i="26" s="1"/>
  <c r="Q7" i="91" s="1"/>
  <c r="U18" i="74"/>
  <c r="Z28" i="72"/>
  <c r="Y28" i="73"/>
  <c r="W69" i="73" s="1"/>
  <c r="U12" i="74"/>
  <c r="U35" i="74"/>
  <c r="U69" i="63"/>
  <c r="T19" i="74"/>
  <c r="Z51" i="72"/>
  <c r="Y51" i="73"/>
  <c r="W99" i="73" s="1"/>
  <c r="Y39" i="72"/>
  <c r="X39" i="73"/>
  <c r="V86" i="73" s="1"/>
  <c r="AA25" i="72"/>
  <c r="Z25" i="73"/>
  <c r="X66" i="73" s="1"/>
  <c r="Z37" i="72"/>
  <c r="Y37" i="73"/>
  <c r="W81" i="73" s="1"/>
  <c r="P55" i="74"/>
  <c r="P7" i="26" s="1"/>
  <c r="P7" i="91" s="1"/>
  <c r="Z6" i="72"/>
  <c r="Y6" i="73"/>
  <c r="W62" i="73" s="1"/>
  <c r="W16" i="74"/>
  <c r="X45" i="73"/>
  <c r="V93" i="73" s="1"/>
  <c r="Y45" i="72"/>
  <c r="S67" i="74"/>
  <c r="S19" i="26" s="1"/>
  <c r="S19" i="91" s="1"/>
  <c r="V38" i="74"/>
  <c r="V5" i="74"/>
  <c r="V5" i="59" s="1"/>
  <c r="Y27" i="72"/>
  <c r="X27" i="73"/>
  <c r="V68" i="73" s="1"/>
  <c r="Z36" i="72"/>
  <c r="Y36" i="73"/>
  <c r="W80" i="73" s="1"/>
  <c r="W42" i="74"/>
  <c r="Z15" i="72"/>
  <c r="Y15" i="73"/>
  <c r="V43" i="74"/>
  <c r="AA35" i="72"/>
  <c r="Z35" i="73"/>
  <c r="AA24" i="72"/>
  <c r="Z24" i="73"/>
  <c r="X65" i="73" s="1"/>
  <c r="Y20" i="72"/>
  <c r="X20" i="73"/>
  <c r="AA31" i="72"/>
  <c r="Z31" i="73"/>
  <c r="X72" i="73" s="1"/>
  <c r="K55" i="74"/>
  <c r="K7" i="26" s="1"/>
  <c r="K7" i="91" s="1"/>
  <c r="Y18" i="72"/>
  <c r="X18" i="73"/>
  <c r="V84" i="73" s="1"/>
  <c r="Z46" i="72"/>
  <c r="Y46" i="73"/>
  <c r="W94" i="73" s="1"/>
  <c r="Z5" i="72"/>
  <c r="Y5" i="73"/>
  <c r="W61" i="73" s="1"/>
  <c r="T71" i="74"/>
  <c r="T23" i="26" s="1"/>
  <c r="T23" i="91" s="1"/>
  <c r="T71" i="59"/>
  <c r="T23" i="23" s="1"/>
  <c r="T23" i="84" s="1"/>
  <c r="AA7" i="72"/>
  <c r="Z7" i="73"/>
  <c r="Y13" i="73"/>
  <c r="Z13" i="72"/>
  <c r="Z50" i="73"/>
  <c r="X98" i="73" s="1"/>
  <c r="AA50" i="72"/>
  <c r="S66" i="74"/>
  <c r="S18" i="26" s="1"/>
  <c r="S18" i="91" s="1"/>
  <c r="K9" i="84"/>
  <c r="Y12" i="73"/>
  <c r="Z12" i="72"/>
  <c r="Y29" i="72"/>
  <c r="X29" i="73"/>
  <c r="V70" i="73" s="1"/>
  <c r="V41" i="74"/>
  <c r="L55" i="74"/>
  <c r="L7" i="26" s="1"/>
  <c r="L7" i="91" s="1"/>
  <c r="U15" i="74"/>
  <c r="Z9" i="72"/>
  <c r="Y9" i="73"/>
  <c r="W75" i="73" s="1"/>
  <c r="Y21" i="72"/>
  <c r="X21" i="73"/>
  <c r="V89" i="73" s="1"/>
  <c r="V59" i="63"/>
  <c r="U9" i="74"/>
  <c r="Y41" i="72"/>
  <c r="X41" i="73"/>
  <c r="V88" i="73" s="1"/>
  <c r="U14" i="74"/>
  <c r="Y49" i="73"/>
  <c r="W97" i="73" s="1"/>
  <c r="Z49" i="72"/>
  <c r="Y30" i="72"/>
  <c r="X30" i="73"/>
  <c r="V71" i="73" s="1"/>
  <c r="P54" i="74"/>
  <c r="P6" i="26" s="1"/>
  <c r="P6" i="91" s="1"/>
  <c r="P64" i="59"/>
  <c r="P16" i="23" s="1"/>
  <c r="P16" i="84" s="1"/>
  <c r="P64" i="74"/>
  <c r="P16" i="26" s="1"/>
  <c r="P16" i="91" s="1"/>
  <c r="V4" i="74"/>
  <c r="Y19" i="72"/>
  <c r="X19" i="73"/>
  <c r="Z26" i="72"/>
  <c r="Y26" i="73"/>
  <c r="W67" i="73" s="1"/>
  <c r="W40" i="74"/>
  <c r="S71" i="74"/>
  <c r="S23" i="26" s="1"/>
  <c r="S23" i="91" s="1"/>
  <c r="X11" i="73"/>
  <c r="Y11" i="72"/>
  <c r="O54" i="59"/>
  <c r="O6" i="23" s="1"/>
  <c r="O6" i="84" s="1"/>
  <c r="S23" i="74"/>
  <c r="V34" i="74"/>
  <c r="V21" i="74"/>
  <c r="V21" i="59" s="1"/>
  <c r="V26" i="74"/>
  <c r="V11" i="74"/>
  <c r="V11" i="59" s="1"/>
  <c r="V17" i="74"/>
  <c r="V17" i="59" s="1"/>
  <c r="T22" i="74"/>
  <c r="U27" i="74"/>
  <c r="I11" i="83"/>
  <c r="R18" i="83"/>
  <c r="N16" i="83"/>
  <c r="R20" i="83"/>
  <c r="H11" i="83"/>
  <c r="O12" i="83"/>
  <c r="W77" i="73"/>
  <c r="W73" i="73"/>
  <c r="W90" i="73"/>
  <c r="R22" i="83"/>
  <c r="V83" i="73"/>
  <c r="W82" i="73"/>
  <c r="R15" i="83"/>
  <c r="U78" i="73"/>
  <c r="T79" i="73"/>
  <c r="S4" i="83"/>
  <c r="T53" i="79" l="1"/>
  <c r="T5" i="32" s="1"/>
  <c r="T5" i="90" s="1"/>
  <c r="P59" i="76"/>
  <c r="P11" i="31" s="1"/>
  <c r="P11" i="87" s="1"/>
  <c r="O27" i="78"/>
  <c r="O62" i="78" s="1"/>
  <c r="O14" i="28" s="1"/>
  <c r="O14" i="89" s="1"/>
  <c r="K59" i="80"/>
  <c r="K11" i="27" s="1"/>
  <c r="K11" i="92" s="1"/>
  <c r="O27" i="79"/>
  <c r="O62" i="79" s="1"/>
  <c r="O14" i="32" s="1"/>
  <c r="O14" i="90" s="1"/>
  <c r="O27" i="76"/>
  <c r="O62" i="76" s="1"/>
  <c r="O14" i="31" s="1"/>
  <c r="O14" i="87" s="1"/>
  <c r="O27" i="75"/>
  <c r="O62" i="75" s="1"/>
  <c r="O14" i="30" s="1"/>
  <c r="O14" i="86" s="1"/>
  <c r="O27" i="77"/>
  <c r="O62" i="77" s="1"/>
  <c r="O14" i="25" s="1"/>
  <c r="O14" i="88" s="1"/>
  <c r="O27" i="80"/>
  <c r="O62" i="80" s="1"/>
  <c r="O14" i="27" s="1"/>
  <c r="O14" i="92" s="1"/>
  <c r="O27" i="81"/>
  <c r="O62" i="81" s="1"/>
  <c r="O14" i="22" s="1"/>
  <c r="O14" i="93" s="1"/>
  <c r="P73" i="81"/>
  <c r="P25" i="22" s="1"/>
  <c r="P25" i="93" s="1"/>
  <c r="K59" i="79"/>
  <c r="K11" i="32" s="1"/>
  <c r="K11" i="90" s="1"/>
  <c r="P27" i="75"/>
  <c r="P62" i="75" s="1"/>
  <c r="P14" i="30" s="1"/>
  <c r="P14" i="86" s="1"/>
  <c r="P27" i="76"/>
  <c r="P62" i="76" s="1"/>
  <c r="P14" i="31" s="1"/>
  <c r="P14" i="87" s="1"/>
  <c r="P27" i="80"/>
  <c r="P62" i="80" s="1"/>
  <c r="P14" i="27" s="1"/>
  <c r="P14" i="92" s="1"/>
  <c r="P27" i="79"/>
  <c r="P62" i="79" s="1"/>
  <c r="P14" i="32" s="1"/>
  <c r="P14" i="90" s="1"/>
  <c r="P62" i="59"/>
  <c r="P14" i="23" s="1"/>
  <c r="P14" i="84" s="1"/>
  <c r="P27" i="78"/>
  <c r="P62" i="78" s="1"/>
  <c r="P14" i="28" s="1"/>
  <c r="P14" i="89" s="1"/>
  <c r="P27" i="77"/>
  <c r="P62" i="77" s="1"/>
  <c r="P14" i="25" s="1"/>
  <c r="P14" i="88" s="1"/>
  <c r="P56" i="77"/>
  <c r="P8" i="25" s="1"/>
  <c r="P8" i="88" s="1"/>
  <c r="K55" i="59"/>
  <c r="K7" i="23" s="1"/>
  <c r="K7" i="84" s="1"/>
  <c r="O66" i="80"/>
  <c r="O18" i="27" s="1"/>
  <c r="O18" i="92" s="1"/>
  <c r="Q73" i="79"/>
  <c r="Q25" i="32" s="1"/>
  <c r="Q25" i="90" s="1"/>
  <c r="P59" i="75"/>
  <c r="P11" i="30" s="1"/>
  <c r="P11" i="86" s="1"/>
  <c r="P57" i="75"/>
  <c r="P9" i="30" s="1"/>
  <c r="P9" i="86" s="1"/>
  <c r="F10" i="83"/>
  <c r="O66" i="75"/>
  <c r="O18" i="30" s="1"/>
  <c r="O18" i="86" s="1"/>
  <c r="O22" i="77"/>
  <c r="O58" i="77" s="1"/>
  <c r="O10" i="25" s="1"/>
  <c r="O10" i="88" s="1"/>
  <c r="K66" i="79"/>
  <c r="K18" i="32" s="1"/>
  <c r="K18" i="90" s="1"/>
  <c r="K66" i="78"/>
  <c r="K18" i="28" s="1"/>
  <c r="K18" i="89" s="1"/>
  <c r="P59" i="77"/>
  <c r="P11" i="25" s="1"/>
  <c r="P11" i="88" s="1"/>
  <c r="O22" i="78"/>
  <c r="O58" i="78" s="1"/>
  <c r="O10" i="28" s="1"/>
  <c r="O10" i="89" s="1"/>
  <c r="O22" i="80"/>
  <c r="O58" i="80" s="1"/>
  <c r="O10" i="27" s="1"/>
  <c r="O10" i="92" s="1"/>
  <c r="O22" i="81"/>
  <c r="O58" i="81" s="1"/>
  <c r="O10" i="22" s="1"/>
  <c r="O10" i="93" s="1"/>
  <c r="S27" i="59"/>
  <c r="S62" i="59" s="1"/>
  <c r="S14" i="23" s="1"/>
  <c r="S14" i="84" s="1"/>
  <c r="O22" i="79"/>
  <c r="O58" i="79" s="1"/>
  <c r="O10" i="32" s="1"/>
  <c r="O10" i="90" s="1"/>
  <c r="U53" i="74"/>
  <c r="U5" i="26" s="1"/>
  <c r="U5" i="91" s="1"/>
  <c r="Q59" i="80"/>
  <c r="Q11" i="27" s="1"/>
  <c r="Q11" i="92" s="1"/>
  <c r="J9" i="83"/>
  <c r="G10" i="83"/>
  <c r="U31" i="59"/>
  <c r="U71" i="59" s="1"/>
  <c r="U23" i="23" s="1"/>
  <c r="U23" i="84" s="1"/>
  <c r="O66" i="81"/>
  <c r="O18" i="22" s="1"/>
  <c r="O18" i="93" s="1"/>
  <c r="P56" i="76"/>
  <c r="P8" i="31" s="1"/>
  <c r="P8" i="87" s="1"/>
  <c r="J10" i="83"/>
  <c r="L55" i="59"/>
  <c r="L7" i="23" s="1"/>
  <c r="L7" i="84" s="1"/>
  <c r="L59" i="81"/>
  <c r="L11" i="22" s="1"/>
  <c r="L11" i="93" s="1"/>
  <c r="Q68" i="77"/>
  <c r="Q20" i="25" s="1"/>
  <c r="Q20" i="88" s="1"/>
  <c r="K66" i="77"/>
  <c r="K18" i="25" s="1"/>
  <c r="K18" i="88" s="1"/>
  <c r="O66" i="78"/>
  <c r="O18" i="28" s="1"/>
  <c r="O18" i="89" s="1"/>
  <c r="Q69" i="59"/>
  <c r="Q21" i="23" s="1"/>
  <c r="Q21" i="84" s="1"/>
  <c r="T32" i="76"/>
  <c r="T61" i="76" s="1"/>
  <c r="T13" i="31" s="1"/>
  <c r="T13" i="87" s="1"/>
  <c r="Q59" i="81"/>
  <c r="Q11" i="22" s="1"/>
  <c r="Q11" i="93" s="1"/>
  <c r="T32" i="80"/>
  <c r="T61" i="80" s="1"/>
  <c r="T13" i="27" s="1"/>
  <c r="T13" i="92" s="1"/>
  <c r="P73" i="76"/>
  <c r="P25" i="31" s="1"/>
  <c r="P25" i="87" s="1"/>
  <c r="T32" i="77"/>
  <c r="T61" i="77" s="1"/>
  <c r="T13" i="25" s="1"/>
  <c r="T13" i="88" s="1"/>
  <c r="Q59" i="77"/>
  <c r="Q11" i="25" s="1"/>
  <c r="Q11" i="88" s="1"/>
  <c r="K22" i="77"/>
  <c r="K58" i="77" s="1"/>
  <c r="K10" i="25" s="1"/>
  <c r="K10" i="88" s="1"/>
  <c r="T32" i="81"/>
  <c r="T61" i="81" s="1"/>
  <c r="T13" i="22" s="1"/>
  <c r="T13" i="93" s="1"/>
  <c r="T32" i="75"/>
  <c r="T61" i="75" s="1"/>
  <c r="T13" i="30" s="1"/>
  <c r="T13" i="86" s="1"/>
  <c r="S67" i="59"/>
  <c r="S19" i="23" s="1"/>
  <c r="S19" i="84" s="1"/>
  <c r="T32" i="78"/>
  <c r="T61" i="78" s="1"/>
  <c r="T13" i="28" s="1"/>
  <c r="T13" i="89" s="1"/>
  <c r="T32" i="79"/>
  <c r="T61" i="79" s="1"/>
  <c r="T13" i="32" s="1"/>
  <c r="T13" i="90" s="1"/>
  <c r="T27" i="59"/>
  <c r="T62" i="59" s="1"/>
  <c r="T14" i="23" s="1"/>
  <c r="T14" i="84" s="1"/>
  <c r="K54" i="80"/>
  <c r="K6" i="27" s="1"/>
  <c r="K6" i="92" s="1"/>
  <c r="N18" i="83"/>
  <c r="P68" i="77"/>
  <c r="P20" i="25" s="1"/>
  <c r="P20" i="88" s="1"/>
  <c r="R7" i="83"/>
  <c r="T53" i="78"/>
  <c r="T5" i="28" s="1"/>
  <c r="T5" i="89" s="1"/>
  <c r="O22" i="76"/>
  <c r="O58" i="76" s="1"/>
  <c r="O10" i="31" s="1"/>
  <c r="O10" i="87" s="1"/>
  <c r="P66" i="77"/>
  <c r="P18" i="25" s="1"/>
  <c r="P18" i="88" s="1"/>
  <c r="P66" i="78"/>
  <c r="P18" i="28" s="1"/>
  <c r="P18" i="89" s="1"/>
  <c r="T53" i="77"/>
  <c r="T5" i="25" s="1"/>
  <c r="T5" i="88" s="1"/>
  <c r="O22" i="75"/>
  <c r="O58" i="75" s="1"/>
  <c r="O10" i="30" s="1"/>
  <c r="O10" i="86" s="1"/>
  <c r="O54" i="80"/>
  <c r="O6" i="27" s="1"/>
  <c r="O6" i="92" s="1"/>
  <c r="Q73" i="75"/>
  <c r="Q25" i="30" s="1"/>
  <c r="Q25" i="86" s="1"/>
  <c r="P53" i="80"/>
  <c r="P5" i="27" s="1"/>
  <c r="P5" i="92" s="1"/>
  <c r="F11" i="83"/>
  <c r="K14" i="83"/>
  <c r="L54" i="78"/>
  <c r="L6" i="28" s="1"/>
  <c r="L6" i="89" s="1"/>
  <c r="K9" i="83"/>
  <c r="S57" i="78"/>
  <c r="S9" i="28" s="1"/>
  <c r="S9" i="89" s="1"/>
  <c r="P59" i="78"/>
  <c r="P11" i="28" s="1"/>
  <c r="P11" i="89" s="1"/>
  <c r="Q68" i="75"/>
  <c r="Q20" i="30" s="1"/>
  <c r="Q20" i="86" s="1"/>
  <c r="J11" i="83"/>
  <c r="U68" i="77"/>
  <c r="U20" i="25" s="1"/>
  <c r="U20" i="88" s="1"/>
  <c r="Q68" i="78"/>
  <c r="Q20" i="28" s="1"/>
  <c r="Q20" i="89" s="1"/>
  <c r="K66" i="81"/>
  <c r="K18" i="22" s="1"/>
  <c r="K18" i="93" s="1"/>
  <c r="L54" i="80"/>
  <c r="L6" i="27" s="1"/>
  <c r="L6" i="92" s="1"/>
  <c r="K54" i="77"/>
  <c r="K6" i="25" s="1"/>
  <c r="K6" i="88" s="1"/>
  <c r="P53" i="79"/>
  <c r="P5" i="32" s="1"/>
  <c r="P5" i="90" s="1"/>
  <c r="Q59" i="75"/>
  <c r="Q11" i="30" s="1"/>
  <c r="Q11" i="86" s="1"/>
  <c r="U63" i="74"/>
  <c r="U15" i="26" s="1"/>
  <c r="U15" i="91" s="1"/>
  <c r="T53" i="75"/>
  <c r="T5" i="30" s="1"/>
  <c r="T5" i="86" s="1"/>
  <c r="P66" i="81"/>
  <c r="P18" i="22" s="1"/>
  <c r="P18" i="93" s="1"/>
  <c r="L8" i="83"/>
  <c r="O25" i="83"/>
  <c r="K20" i="83"/>
  <c r="K22" i="81"/>
  <c r="K58" i="81" s="1"/>
  <c r="K10" i="22" s="1"/>
  <c r="K10" i="93" s="1"/>
  <c r="K22" i="78"/>
  <c r="K58" i="78" s="1"/>
  <c r="K10" i="28" s="1"/>
  <c r="K10" i="89" s="1"/>
  <c r="P10" i="76"/>
  <c r="K22" i="80"/>
  <c r="K58" i="80" s="1"/>
  <c r="K10" i="27" s="1"/>
  <c r="K10" i="92" s="1"/>
  <c r="O5" i="83"/>
  <c r="L21" i="83"/>
  <c r="L25" i="83"/>
  <c r="L66" i="76"/>
  <c r="L18" i="31" s="1"/>
  <c r="L18" i="87" s="1"/>
  <c r="K22" i="79"/>
  <c r="K58" i="79" s="1"/>
  <c r="K10" i="32" s="1"/>
  <c r="K10" i="90" s="1"/>
  <c r="L66" i="79"/>
  <c r="L18" i="32" s="1"/>
  <c r="L18" i="90" s="1"/>
  <c r="Q59" i="76"/>
  <c r="Q11" i="31" s="1"/>
  <c r="Q11" i="87" s="1"/>
  <c r="U73" i="59"/>
  <c r="U25" i="23" s="1"/>
  <c r="U25" i="84" s="1"/>
  <c r="P59" i="79"/>
  <c r="P11" i="32" s="1"/>
  <c r="P11" i="90" s="1"/>
  <c r="K54" i="79"/>
  <c r="K6" i="32" s="1"/>
  <c r="K6" i="90" s="1"/>
  <c r="L54" i="81"/>
  <c r="L6" i="22" s="1"/>
  <c r="L6" i="93" s="1"/>
  <c r="K25" i="83"/>
  <c r="AQ7" i="83"/>
  <c r="Q73" i="78"/>
  <c r="Q25" i="28" s="1"/>
  <c r="Q25" i="89" s="1"/>
  <c r="S35" i="81"/>
  <c r="S67" i="81" s="1"/>
  <c r="S19" i="22" s="1"/>
  <c r="S19" i="93" s="1"/>
  <c r="S5" i="83"/>
  <c r="L59" i="76"/>
  <c r="L11" i="31" s="1"/>
  <c r="L11" i="87" s="1"/>
  <c r="K14" i="78"/>
  <c r="K55" i="78" s="1"/>
  <c r="K7" i="28" s="1"/>
  <c r="K7" i="89" s="1"/>
  <c r="Q73" i="76"/>
  <c r="Q25" i="31" s="1"/>
  <c r="Q25" i="87" s="1"/>
  <c r="S19" i="76"/>
  <c r="S57" i="76" s="1"/>
  <c r="S9" i="31" s="1"/>
  <c r="S9" i="87" s="1"/>
  <c r="P4" i="83"/>
  <c r="L23" i="83"/>
  <c r="F18" i="83"/>
  <c r="Q53" i="75"/>
  <c r="Q5" i="30" s="1"/>
  <c r="Q5" i="86" s="1"/>
  <c r="K29" i="77"/>
  <c r="K64" i="77" s="1"/>
  <c r="K16" i="25" s="1"/>
  <c r="K16" i="88" s="1"/>
  <c r="W50" i="59"/>
  <c r="W2" i="23" s="1"/>
  <c r="W2" i="84" s="1"/>
  <c r="Q58" i="74"/>
  <c r="Q10" i="26" s="1"/>
  <c r="Q10" i="91" s="1"/>
  <c r="L9" i="83"/>
  <c r="Q73" i="81"/>
  <c r="Q25" i="22" s="1"/>
  <c r="Q25" i="93" s="1"/>
  <c r="Q55" i="80"/>
  <c r="Q7" i="27" s="1"/>
  <c r="Q7" i="92" s="1"/>
  <c r="P68" i="79"/>
  <c r="P20" i="32" s="1"/>
  <c r="P20" i="90" s="1"/>
  <c r="K29" i="76"/>
  <c r="K64" i="76" s="1"/>
  <c r="K16" i="31" s="1"/>
  <c r="K16" i="87" s="1"/>
  <c r="K29" i="78"/>
  <c r="K64" i="78" s="1"/>
  <c r="K16" i="28" s="1"/>
  <c r="K16" i="89" s="1"/>
  <c r="P56" i="81"/>
  <c r="P8" i="22" s="1"/>
  <c r="P8" i="93" s="1"/>
  <c r="K29" i="81"/>
  <c r="K64" i="81" s="1"/>
  <c r="K16" i="22" s="1"/>
  <c r="K16" i="93" s="1"/>
  <c r="T53" i="76"/>
  <c r="T5" i="31" s="1"/>
  <c r="T5" i="87" s="1"/>
  <c r="P59" i="81"/>
  <c r="P11" i="22" s="1"/>
  <c r="P11" i="93" s="1"/>
  <c r="K29" i="80"/>
  <c r="K64" i="80" s="1"/>
  <c r="K16" i="27" s="1"/>
  <c r="K16" i="92" s="1"/>
  <c r="N7" i="83"/>
  <c r="P61" i="59"/>
  <c r="P13" i="23" s="1"/>
  <c r="P13" i="84" s="1"/>
  <c r="L59" i="79"/>
  <c r="L11" i="32" s="1"/>
  <c r="L11" i="90" s="1"/>
  <c r="Q68" i="81"/>
  <c r="Q20" i="22" s="1"/>
  <c r="Q20" i="93" s="1"/>
  <c r="P53" i="76"/>
  <c r="P5" i="31" s="1"/>
  <c r="P5" i="87" s="1"/>
  <c r="P73" i="75"/>
  <c r="P25" i="30" s="1"/>
  <c r="P25" i="86" s="1"/>
  <c r="P53" i="78"/>
  <c r="P5" i="28" s="1"/>
  <c r="P5" i="89" s="1"/>
  <c r="O66" i="79"/>
  <c r="O18" i="32" s="1"/>
  <c r="O18" i="90" s="1"/>
  <c r="P68" i="75"/>
  <c r="P20" i="30" s="1"/>
  <c r="P20" i="86" s="1"/>
  <c r="S35" i="75"/>
  <c r="S67" i="75" s="1"/>
  <c r="S19" i="30" s="1"/>
  <c r="S19" i="86" s="1"/>
  <c r="K22" i="75"/>
  <c r="K58" i="75" s="1"/>
  <c r="K10" i="30" s="1"/>
  <c r="K10" i="86" s="1"/>
  <c r="P56" i="78"/>
  <c r="P8" i="28" s="1"/>
  <c r="P8" i="89" s="1"/>
  <c r="K59" i="77"/>
  <c r="K11" i="25" s="1"/>
  <c r="K11" i="88" s="1"/>
  <c r="L54" i="79"/>
  <c r="L6" i="32" s="1"/>
  <c r="L6" i="90" s="1"/>
  <c r="L66" i="78"/>
  <c r="L18" i="28" s="1"/>
  <c r="L18" i="89" s="1"/>
  <c r="K14" i="77"/>
  <c r="K55" i="77" s="1"/>
  <c r="K7" i="25" s="1"/>
  <c r="K7" i="88" s="1"/>
  <c r="K66" i="75"/>
  <c r="K18" i="30" s="1"/>
  <c r="K18" i="86" s="1"/>
  <c r="S57" i="59"/>
  <c r="S9" i="23" s="1"/>
  <c r="S9" i="84" s="1"/>
  <c r="P9" i="81"/>
  <c r="K14" i="75"/>
  <c r="K55" i="75" s="1"/>
  <c r="K7" i="30" s="1"/>
  <c r="K7" i="86" s="1"/>
  <c r="T9" i="78"/>
  <c r="K14" i="79"/>
  <c r="K55" i="79" s="1"/>
  <c r="K7" i="32" s="1"/>
  <c r="K7" i="90" s="1"/>
  <c r="K22" i="76"/>
  <c r="K58" i="76" s="1"/>
  <c r="K10" i="31" s="1"/>
  <c r="K10" i="87" s="1"/>
  <c r="S19" i="81"/>
  <c r="S57" i="81" s="1"/>
  <c r="S9" i="22" s="1"/>
  <c r="S9" i="93" s="1"/>
  <c r="T9" i="80"/>
  <c r="K14" i="81"/>
  <c r="K55" i="81" s="1"/>
  <c r="K7" i="22" s="1"/>
  <c r="K7" i="93" s="1"/>
  <c r="S35" i="80"/>
  <c r="S67" i="80" s="1"/>
  <c r="S19" i="27" s="1"/>
  <c r="S19" i="92" s="1"/>
  <c r="P55" i="81"/>
  <c r="P7" i="22" s="1"/>
  <c r="P7" i="93" s="1"/>
  <c r="Q53" i="78"/>
  <c r="Q5" i="28" s="1"/>
  <c r="Q5" i="89" s="1"/>
  <c r="S19" i="79"/>
  <c r="S57" i="79" s="1"/>
  <c r="S9" i="32" s="1"/>
  <c r="S9" i="90" s="1"/>
  <c r="P68" i="78"/>
  <c r="P20" i="28" s="1"/>
  <c r="P20" i="89" s="1"/>
  <c r="L59" i="80"/>
  <c r="L11" i="27" s="1"/>
  <c r="L11" i="92" s="1"/>
  <c r="S35" i="76"/>
  <c r="S67" i="76" s="1"/>
  <c r="S19" i="31" s="1"/>
  <c r="S19" i="87" s="1"/>
  <c r="P59" i="80"/>
  <c r="P11" i="27" s="1"/>
  <c r="P11" i="92" s="1"/>
  <c r="K59" i="76"/>
  <c r="K11" i="31" s="1"/>
  <c r="K11" i="87" s="1"/>
  <c r="L54" i="77"/>
  <c r="L6" i="25" s="1"/>
  <c r="L6" i="88" s="1"/>
  <c r="K8" i="83"/>
  <c r="L20" i="83"/>
  <c r="T9" i="81"/>
  <c r="K59" i="81"/>
  <c r="K11" i="22" s="1"/>
  <c r="K11" i="93" s="1"/>
  <c r="O54" i="79"/>
  <c r="O6" i="32" s="1"/>
  <c r="O6" i="90" s="1"/>
  <c r="O54" i="75"/>
  <c r="O6" i="30" s="1"/>
  <c r="O6" i="86" s="1"/>
  <c r="O8" i="83"/>
  <c r="T4" i="80"/>
  <c r="T52" i="80" s="1"/>
  <c r="T4" i="27" s="1"/>
  <c r="T4" i="92" s="1"/>
  <c r="U73" i="80"/>
  <c r="U25" i="27" s="1"/>
  <c r="U25" i="92" s="1"/>
  <c r="Q53" i="81"/>
  <c r="Q5" i="22" s="1"/>
  <c r="Q5" i="93" s="1"/>
  <c r="L66" i="80"/>
  <c r="L18" i="27" s="1"/>
  <c r="L18" i="92" s="1"/>
  <c r="P68" i="81"/>
  <c r="P20" i="22" s="1"/>
  <c r="P20" i="93" s="1"/>
  <c r="N6" i="83"/>
  <c r="O9" i="83"/>
  <c r="F6" i="83"/>
  <c r="P56" i="80"/>
  <c r="P8" i="27" s="1"/>
  <c r="P8" i="92" s="1"/>
  <c r="Q53" i="79"/>
  <c r="Q5" i="32" s="1"/>
  <c r="Q5" i="90" s="1"/>
  <c r="Q59" i="78"/>
  <c r="Q11" i="28" s="1"/>
  <c r="Q11" i="89" s="1"/>
  <c r="L66" i="81"/>
  <c r="L18" i="22" s="1"/>
  <c r="L18" i="93" s="1"/>
  <c r="Q53" i="76"/>
  <c r="Q5" i="31" s="1"/>
  <c r="Q5" i="87" s="1"/>
  <c r="P9" i="76"/>
  <c r="T4" i="76"/>
  <c r="T52" i="76" s="1"/>
  <c r="T4" i="31" s="1"/>
  <c r="T4" i="87" s="1"/>
  <c r="S35" i="78"/>
  <c r="S67" i="78" s="1"/>
  <c r="S19" i="28" s="1"/>
  <c r="S19" i="89" s="1"/>
  <c r="T4" i="77"/>
  <c r="T52" i="77" s="1"/>
  <c r="T4" i="25" s="1"/>
  <c r="T4" i="88" s="1"/>
  <c r="F8" i="83"/>
  <c r="S35" i="77"/>
  <c r="S67" i="77" s="1"/>
  <c r="S19" i="25" s="1"/>
  <c r="S19" i="88" s="1"/>
  <c r="O21" i="83"/>
  <c r="L10" i="83"/>
  <c r="K15" i="83"/>
  <c r="P66" i="79"/>
  <c r="P18" i="32" s="1"/>
  <c r="P18" i="90" s="1"/>
  <c r="T4" i="79"/>
  <c r="T52" i="79" s="1"/>
  <c r="T4" i="32" s="1"/>
  <c r="T4" i="90" s="1"/>
  <c r="S19" i="80"/>
  <c r="S57" i="80" s="1"/>
  <c r="S9" i="27" s="1"/>
  <c r="S9" i="92" s="1"/>
  <c r="L14" i="75"/>
  <c r="L55" i="75" s="1"/>
  <c r="L7" i="30" s="1"/>
  <c r="L7" i="86" s="1"/>
  <c r="T4" i="75"/>
  <c r="T52" i="75" s="1"/>
  <c r="T4" i="30" s="1"/>
  <c r="T4" i="86" s="1"/>
  <c r="G8" i="83"/>
  <c r="L17" i="83"/>
  <c r="J6" i="83"/>
  <c r="U39" i="76"/>
  <c r="U73" i="76" s="1"/>
  <c r="U25" i="31" s="1"/>
  <c r="U25" i="87" s="1"/>
  <c r="T9" i="76"/>
  <c r="S25" i="83"/>
  <c r="S66" i="78"/>
  <c r="S18" i="28" s="1"/>
  <c r="S18" i="89" s="1"/>
  <c r="P9" i="80"/>
  <c r="O54" i="77"/>
  <c r="O6" i="25" s="1"/>
  <c r="O6" i="88" s="1"/>
  <c r="O54" i="76"/>
  <c r="O6" i="31" s="1"/>
  <c r="O6" i="87" s="1"/>
  <c r="O54" i="81"/>
  <c r="O6" i="22" s="1"/>
  <c r="O6" i="93" s="1"/>
  <c r="T53" i="81"/>
  <c r="T5" i="22" s="1"/>
  <c r="T5" i="93" s="1"/>
  <c r="S22" i="78"/>
  <c r="S58" i="78" s="1"/>
  <c r="S10" i="28" s="1"/>
  <c r="S10" i="89" s="1"/>
  <c r="Q22" i="80"/>
  <c r="Q58" i="80" s="1"/>
  <c r="Q10" i="27" s="1"/>
  <c r="Q10" i="92" s="1"/>
  <c r="L14" i="79"/>
  <c r="L55" i="79" s="1"/>
  <c r="L7" i="32" s="1"/>
  <c r="L7" i="90" s="1"/>
  <c r="U28" i="80"/>
  <c r="U63" i="80" s="1"/>
  <c r="U15" i="27" s="1"/>
  <c r="U15" i="92" s="1"/>
  <c r="K55" i="80"/>
  <c r="K7" i="27" s="1"/>
  <c r="K7" i="92" s="1"/>
  <c r="P73" i="78"/>
  <c r="P25" i="28" s="1"/>
  <c r="P25" i="89" s="1"/>
  <c r="Q22" i="81"/>
  <c r="Q58" i="81" s="1"/>
  <c r="Q10" i="22" s="1"/>
  <c r="Q10" i="93" s="1"/>
  <c r="L14" i="78"/>
  <c r="L55" i="78" s="1"/>
  <c r="L7" i="28" s="1"/>
  <c r="L7" i="89" s="1"/>
  <c r="P53" i="77"/>
  <c r="P5" i="25" s="1"/>
  <c r="P5" i="88" s="1"/>
  <c r="P66" i="80"/>
  <c r="P18" i="27" s="1"/>
  <c r="P18" i="92" s="1"/>
  <c r="Q68" i="79"/>
  <c r="Q20" i="32" s="1"/>
  <c r="Q20" i="90" s="1"/>
  <c r="Q53" i="80"/>
  <c r="Q5" i="27" s="1"/>
  <c r="Q5" i="92" s="1"/>
  <c r="Q22" i="76"/>
  <c r="Q58" i="76" s="1"/>
  <c r="Q10" i="31" s="1"/>
  <c r="Q10" i="87" s="1"/>
  <c r="K19" i="83"/>
  <c r="Q22" i="75"/>
  <c r="Q58" i="75" s="1"/>
  <c r="Q10" i="30" s="1"/>
  <c r="Q10" i="86" s="1"/>
  <c r="Q11" i="76"/>
  <c r="R23" i="80"/>
  <c r="R59" i="80" s="1"/>
  <c r="R11" i="27" s="1"/>
  <c r="R11" i="92" s="1"/>
  <c r="P2" i="83"/>
  <c r="T4" i="81"/>
  <c r="T52" i="81" s="1"/>
  <c r="T4" i="22" s="1"/>
  <c r="T4" i="93" s="1"/>
  <c r="T52" i="59"/>
  <c r="T4" i="23" s="1"/>
  <c r="T4" i="84" s="1"/>
  <c r="G21" i="83"/>
  <c r="L16" i="83"/>
  <c r="O19" i="83"/>
  <c r="S15" i="80"/>
  <c r="V13" i="77"/>
  <c r="S22" i="76"/>
  <c r="S58" i="76" s="1"/>
  <c r="S10" i="31" s="1"/>
  <c r="S10" i="87" s="1"/>
  <c r="O54" i="78"/>
  <c r="O6" i="28" s="1"/>
  <c r="O6" i="89" s="1"/>
  <c r="P13" i="78"/>
  <c r="P32" i="80"/>
  <c r="P61" i="80" s="1"/>
  <c r="P13" i="27" s="1"/>
  <c r="P13" i="92" s="1"/>
  <c r="T11" i="79"/>
  <c r="P19" i="76"/>
  <c r="P57" i="76" s="1"/>
  <c r="P9" i="31" s="1"/>
  <c r="P9" i="87" s="1"/>
  <c r="U38" i="81"/>
  <c r="U68" i="81" s="1"/>
  <c r="U20" i="22" s="1"/>
  <c r="U20" i="93" s="1"/>
  <c r="U4" i="78"/>
  <c r="U52" i="78" s="1"/>
  <c r="U4" i="28" s="1"/>
  <c r="U4" i="89" s="1"/>
  <c r="Q28" i="81"/>
  <c r="Q63" i="81" s="1"/>
  <c r="Q15" i="22" s="1"/>
  <c r="Q15" i="93" s="1"/>
  <c r="T18" i="75"/>
  <c r="T56" i="75" s="1"/>
  <c r="T8" i="30" s="1"/>
  <c r="T8" i="86" s="1"/>
  <c r="V16" i="75"/>
  <c r="S17" i="83"/>
  <c r="AQ21" i="83"/>
  <c r="U33" i="59"/>
  <c r="U69" i="59" s="1"/>
  <c r="U21" i="23" s="1"/>
  <c r="U21" i="84" s="1"/>
  <c r="S36" i="79"/>
  <c r="S66" i="79" s="1"/>
  <c r="S18" i="32" s="1"/>
  <c r="S18" i="90" s="1"/>
  <c r="V8" i="78"/>
  <c r="U7" i="81"/>
  <c r="V21" i="79"/>
  <c r="V16" i="77"/>
  <c r="P9" i="78"/>
  <c r="S19" i="77"/>
  <c r="S57" i="77" s="1"/>
  <c r="S9" i="25" s="1"/>
  <c r="S9" i="88" s="1"/>
  <c r="P56" i="75"/>
  <c r="P8" i="30" s="1"/>
  <c r="P8" i="86" s="1"/>
  <c r="Q22" i="78"/>
  <c r="Q58" i="78" s="1"/>
  <c r="Q10" i="28" s="1"/>
  <c r="Q10" i="89" s="1"/>
  <c r="L14" i="81"/>
  <c r="L55" i="81" s="1"/>
  <c r="L7" i="22" s="1"/>
  <c r="L7" i="93" s="1"/>
  <c r="T9" i="75"/>
  <c r="V40" i="78"/>
  <c r="K14" i="76"/>
  <c r="K55" i="76" s="1"/>
  <c r="K7" i="31" s="1"/>
  <c r="K7" i="87" s="1"/>
  <c r="U38" i="79"/>
  <c r="U68" i="79" s="1"/>
  <c r="U20" i="32" s="1"/>
  <c r="U20" i="90" s="1"/>
  <c r="V39" i="81"/>
  <c r="Q11" i="79"/>
  <c r="V10" i="75"/>
  <c r="K17" i="83"/>
  <c r="U69" i="74"/>
  <c r="U21" i="26" s="1"/>
  <c r="U21" i="91" s="1"/>
  <c r="P22" i="59"/>
  <c r="P58" i="59" s="1"/>
  <c r="P10" i="23" s="1"/>
  <c r="P10" i="84" s="1"/>
  <c r="S36" i="80"/>
  <c r="S66" i="80" s="1"/>
  <c r="S18" i="27" s="1"/>
  <c r="S18" i="92" s="1"/>
  <c r="T18" i="78"/>
  <c r="T56" i="78" s="1"/>
  <c r="T8" i="28" s="1"/>
  <c r="T8" i="89" s="1"/>
  <c r="Q30" i="81"/>
  <c r="Q65" i="81" s="1"/>
  <c r="Q17" i="22" s="1"/>
  <c r="Q17" i="93" s="1"/>
  <c r="P12" i="80"/>
  <c r="U28" i="75"/>
  <c r="U63" i="75" s="1"/>
  <c r="U15" i="30" s="1"/>
  <c r="U15" i="86" s="1"/>
  <c r="P11" i="77"/>
  <c r="T28" i="76"/>
  <c r="T63" i="76" s="1"/>
  <c r="T15" i="31" s="1"/>
  <c r="T15" i="87" s="1"/>
  <c r="U26" i="83"/>
  <c r="S66" i="59"/>
  <c r="S18" i="23" s="1"/>
  <c r="S18" i="84" s="1"/>
  <c r="K21" i="83"/>
  <c r="P58" i="74"/>
  <c r="P10" i="26" s="1"/>
  <c r="P10" i="91" s="1"/>
  <c r="K54" i="75"/>
  <c r="K6" i="30" s="1"/>
  <c r="K6" i="86" s="1"/>
  <c r="T24" i="81"/>
  <c r="S36" i="81"/>
  <c r="S66" i="81" s="1"/>
  <c r="S18" i="22" s="1"/>
  <c r="S18" i="93" s="1"/>
  <c r="P66" i="76"/>
  <c r="P18" i="31" s="1"/>
  <c r="P18" i="87" s="1"/>
  <c r="U4" i="77"/>
  <c r="U52" i="77" s="1"/>
  <c r="U4" i="25" s="1"/>
  <c r="U4" i="88" s="1"/>
  <c r="U8" i="78"/>
  <c r="U6" i="75"/>
  <c r="P9" i="75"/>
  <c r="S19" i="75"/>
  <c r="S57" i="75" s="1"/>
  <c r="S9" i="30" s="1"/>
  <c r="S9" i="86" s="1"/>
  <c r="S18" i="78"/>
  <c r="S56" i="78" s="1"/>
  <c r="S8" i="28" s="1"/>
  <c r="S8" i="89" s="1"/>
  <c r="L55" i="76"/>
  <c r="L7" i="31" s="1"/>
  <c r="L7" i="87" s="1"/>
  <c r="P53" i="81"/>
  <c r="P5" i="22" s="1"/>
  <c r="P5" i="93" s="1"/>
  <c r="V42" i="81"/>
  <c r="V72" i="81" s="1"/>
  <c r="V24" i="22" s="1"/>
  <c r="V24" i="93" s="1"/>
  <c r="AQ17" i="83"/>
  <c r="T24" i="78"/>
  <c r="S36" i="77"/>
  <c r="S66" i="77" s="1"/>
  <c r="S18" i="25" s="1"/>
  <c r="S18" i="88" s="1"/>
  <c r="T14" i="77"/>
  <c r="Q11" i="80"/>
  <c r="P9" i="79"/>
  <c r="Q18" i="77"/>
  <c r="Q56" i="77" s="1"/>
  <c r="Q8" i="25" s="1"/>
  <c r="Q8" i="88" s="1"/>
  <c r="Q53" i="77"/>
  <c r="Q5" i="25" s="1"/>
  <c r="Q5" i="88" s="1"/>
  <c r="K6" i="80"/>
  <c r="K53" i="80" s="1"/>
  <c r="K5" i="27" s="1"/>
  <c r="K5" i="92" s="1"/>
  <c r="Q12" i="81"/>
  <c r="T53" i="80"/>
  <c r="T5" i="27" s="1"/>
  <c r="T5" i="92" s="1"/>
  <c r="P13" i="75"/>
  <c r="P11" i="81"/>
  <c r="T12" i="78"/>
  <c r="F21" i="83"/>
  <c r="L19" i="83"/>
  <c r="F7" i="83"/>
  <c r="T24" i="76"/>
  <c r="S36" i="76"/>
  <c r="S66" i="76" s="1"/>
  <c r="S18" i="31" s="1"/>
  <c r="S18" i="87" s="1"/>
  <c r="Q12" i="76"/>
  <c r="V16" i="78"/>
  <c r="S14" i="75"/>
  <c r="V5" i="79"/>
  <c r="Q37" i="80"/>
  <c r="Q66" i="80" s="1"/>
  <c r="Q18" i="27" s="1"/>
  <c r="Q18" i="92" s="1"/>
  <c r="T14" i="79"/>
  <c r="T55" i="79" s="1"/>
  <c r="T7" i="32" s="1"/>
  <c r="T7" i="90" s="1"/>
  <c r="T12" i="75"/>
  <c r="Q30" i="75"/>
  <c r="Q65" i="75" s="1"/>
  <c r="Q17" i="30" s="1"/>
  <c r="Q17" i="86" s="1"/>
  <c r="P69" i="59"/>
  <c r="P21" i="23" s="1"/>
  <c r="P21" i="84" s="1"/>
  <c r="Q2" i="83"/>
  <c r="T24" i="75"/>
  <c r="S36" i="75"/>
  <c r="S66" i="75" s="1"/>
  <c r="S18" i="30" s="1"/>
  <c r="S18" i="86" s="1"/>
  <c r="P32" i="79"/>
  <c r="P61" i="79" s="1"/>
  <c r="P13" i="32" s="1"/>
  <c r="P13" i="90" s="1"/>
  <c r="U25" i="80"/>
  <c r="V42" i="75"/>
  <c r="V72" i="75" s="1"/>
  <c r="V24" i="30" s="1"/>
  <c r="V24" i="86" s="1"/>
  <c r="K29" i="79"/>
  <c r="K64" i="79" s="1"/>
  <c r="K16" i="32" s="1"/>
  <c r="K16" i="90" s="1"/>
  <c r="V33" i="74"/>
  <c r="V69" i="74" s="1"/>
  <c r="V21" i="26" s="1"/>
  <c r="V21" i="91" s="1"/>
  <c r="K23" i="83"/>
  <c r="P67" i="59"/>
  <c r="P19" i="23" s="1"/>
  <c r="P19" i="84" s="1"/>
  <c r="P35" i="80"/>
  <c r="P67" i="80" s="1"/>
  <c r="P19" i="27" s="1"/>
  <c r="P19" i="92" s="1"/>
  <c r="P55" i="59"/>
  <c r="P7" i="23" s="1"/>
  <c r="P7" i="84" s="1"/>
  <c r="P14" i="76"/>
  <c r="P55" i="76" s="1"/>
  <c r="P7" i="31" s="1"/>
  <c r="P7" i="87" s="1"/>
  <c r="S15" i="79"/>
  <c r="V13" i="81"/>
  <c r="V8" i="77"/>
  <c r="Q13" i="78"/>
  <c r="P12" i="81"/>
  <c r="S31" i="79"/>
  <c r="S71" i="79" s="1"/>
  <c r="S23" i="32" s="1"/>
  <c r="S23" i="90" s="1"/>
  <c r="Q9" i="79"/>
  <c r="Q10" i="80"/>
  <c r="V17" i="75"/>
  <c r="U25" i="75"/>
  <c r="T11" i="80"/>
  <c r="T37" i="77"/>
  <c r="P28" i="76"/>
  <c r="P63" i="76" s="1"/>
  <c r="P15" i="31" s="1"/>
  <c r="P15" i="87" s="1"/>
  <c r="T18" i="81"/>
  <c r="T56" i="81" s="1"/>
  <c r="T8" i="22" s="1"/>
  <c r="T8" i="93" s="1"/>
  <c r="Q33" i="78"/>
  <c r="Q69" i="78" s="1"/>
  <c r="Q21" i="28" s="1"/>
  <c r="Q21" i="89" s="1"/>
  <c r="Q37" i="77"/>
  <c r="Q66" i="77" s="1"/>
  <c r="Q18" i="25" s="1"/>
  <c r="Q18" i="88" s="1"/>
  <c r="P12" i="79"/>
  <c r="P28" i="77"/>
  <c r="P63" i="77" s="1"/>
  <c r="P15" i="25" s="1"/>
  <c r="P15" i="88" s="1"/>
  <c r="P30" i="76"/>
  <c r="P65" i="76" s="1"/>
  <c r="P17" i="31" s="1"/>
  <c r="P17" i="87" s="1"/>
  <c r="U41" i="78"/>
  <c r="T28" i="81"/>
  <c r="T63" i="81" s="1"/>
  <c r="T15" i="22" s="1"/>
  <c r="T15" i="93" s="1"/>
  <c r="T12" i="79"/>
  <c r="S18" i="79"/>
  <c r="S56" i="79" s="1"/>
  <c r="S8" i="32" s="1"/>
  <c r="S8" i="90" s="1"/>
  <c r="S14" i="78"/>
  <c r="V11" i="79"/>
  <c r="U28" i="79"/>
  <c r="U63" i="79" s="1"/>
  <c r="U15" i="32" s="1"/>
  <c r="U15" i="90" s="1"/>
  <c r="W20" i="75"/>
  <c r="Q19" i="79"/>
  <c r="Q57" i="79" s="1"/>
  <c r="Q9" i="32" s="1"/>
  <c r="Q9" i="90" s="1"/>
  <c r="K6" i="79"/>
  <c r="K53" i="79" s="1"/>
  <c r="K5" i="32" s="1"/>
  <c r="K5" i="90" s="1"/>
  <c r="P31" i="77"/>
  <c r="P71" i="77" s="1"/>
  <c r="P23" i="25" s="1"/>
  <c r="P23" i="88" s="1"/>
  <c r="U4" i="81"/>
  <c r="U52" i="81" s="1"/>
  <c r="U4" i="22" s="1"/>
  <c r="U4" i="93" s="1"/>
  <c r="Q18" i="81"/>
  <c r="Q56" i="81" s="1"/>
  <c r="Q8" i="22" s="1"/>
  <c r="Q8" i="93" s="1"/>
  <c r="P19" i="78"/>
  <c r="P57" i="78" s="1"/>
  <c r="P9" i="28" s="1"/>
  <c r="P9" i="89" s="1"/>
  <c r="Q14" i="78"/>
  <c r="Q55" i="78" s="1"/>
  <c r="Q7" i="28" s="1"/>
  <c r="Q7" i="89" s="1"/>
  <c r="S22" i="80"/>
  <c r="S58" i="80" s="1"/>
  <c r="S10" i="27" s="1"/>
  <c r="S10" i="92" s="1"/>
  <c r="V16" i="80"/>
  <c r="U41" i="79"/>
  <c r="U5" i="81"/>
  <c r="U39" i="79"/>
  <c r="U73" i="79" s="1"/>
  <c r="U25" i="32" s="1"/>
  <c r="U25" i="90" s="1"/>
  <c r="P19" i="81"/>
  <c r="P57" i="81" s="1"/>
  <c r="P9" i="22" s="1"/>
  <c r="P9" i="93" s="1"/>
  <c r="U8" i="79"/>
  <c r="V44" i="78"/>
  <c r="V74" i="78" s="1"/>
  <c r="V26" i="28" s="1"/>
  <c r="V26" i="89" s="1"/>
  <c r="S22" i="79"/>
  <c r="S58" i="79" s="1"/>
  <c r="S10" i="32" s="1"/>
  <c r="S10" i="90" s="1"/>
  <c r="V16" i="79"/>
  <c r="U41" i="80"/>
  <c r="T12" i="76"/>
  <c r="Q11" i="78"/>
  <c r="L6" i="81"/>
  <c r="L53" i="81" s="1"/>
  <c r="L5" i="22" s="1"/>
  <c r="L5" i="93" s="1"/>
  <c r="Q11" i="81"/>
  <c r="V39" i="75"/>
  <c r="T36" i="80"/>
  <c r="Q31" i="81"/>
  <c r="Q71" i="81" s="1"/>
  <c r="Q23" i="22" s="1"/>
  <c r="Q23" i="93" s="1"/>
  <c r="U4" i="75"/>
  <c r="U52" i="75" s="1"/>
  <c r="U4" i="30" s="1"/>
  <c r="U4" i="86" s="1"/>
  <c r="W2" i="80"/>
  <c r="W50" i="80" s="1"/>
  <c r="W2" i="27" s="1"/>
  <c r="W2" i="92" s="1"/>
  <c r="T19" i="59"/>
  <c r="T19" i="76" s="1"/>
  <c r="T57" i="76" s="1"/>
  <c r="T9" i="31" s="1"/>
  <c r="T9" i="87" s="1"/>
  <c r="Q61" i="59"/>
  <c r="Q13" i="23" s="1"/>
  <c r="Q13" i="84" s="1"/>
  <c r="Q32" i="79"/>
  <c r="Q61" i="79" s="1"/>
  <c r="Q13" i="32" s="1"/>
  <c r="Q13" i="90" s="1"/>
  <c r="U34" i="75"/>
  <c r="U70" i="75" s="1"/>
  <c r="U22" i="30" s="1"/>
  <c r="U22" i="86" s="1"/>
  <c r="T35" i="75"/>
  <c r="T67" i="75" s="1"/>
  <c r="T19" i="30" s="1"/>
  <c r="T19" i="86" s="1"/>
  <c r="V11" i="80"/>
  <c r="Q32" i="78"/>
  <c r="Q61" i="78" s="1"/>
  <c r="Q13" i="28" s="1"/>
  <c r="Q13" i="89" s="1"/>
  <c r="U34" i="76"/>
  <c r="U70" i="76" s="1"/>
  <c r="U22" i="31" s="1"/>
  <c r="U22" i="87" s="1"/>
  <c r="L6" i="78"/>
  <c r="L53" i="78" s="1"/>
  <c r="L5" i="28" s="1"/>
  <c r="L5" i="89" s="1"/>
  <c r="S11" i="79"/>
  <c r="S54" i="79" s="1"/>
  <c r="S6" i="32" s="1"/>
  <c r="S6" i="90" s="1"/>
  <c r="N14" i="83"/>
  <c r="L15" i="83"/>
  <c r="V32" i="74"/>
  <c r="V32" i="59" s="1"/>
  <c r="V61" i="59" s="1"/>
  <c r="V13" i="23" s="1"/>
  <c r="V13" i="84" s="1"/>
  <c r="V2" i="83"/>
  <c r="U24" i="83"/>
  <c r="U24" i="59"/>
  <c r="U24" i="76" s="1"/>
  <c r="L13" i="83"/>
  <c r="AQ15" i="83"/>
  <c r="U60" i="59"/>
  <c r="U12" i="23" s="1"/>
  <c r="U12" i="84" s="1"/>
  <c r="U26" i="77"/>
  <c r="U60" i="77" s="1"/>
  <c r="U12" i="25" s="1"/>
  <c r="U12" i="88" s="1"/>
  <c r="T63" i="59"/>
  <c r="T15" i="23" s="1"/>
  <c r="T15" i="84" s="1"/>
  <c r="T28" i="75"/>
  <c r="T63" i="75" s="1"/>
  <c r="T15" i="30" s="1"/>
  <c r="T15" i="86" s="1"/>
  <c r="Q63" i="59"/>
  <c r="Q15" i="23" s="1"/>
  <c r="Q15" i="84" s="1"/>
  <c r="Q28" i="75"/>
  <c r="Q63" i="75" s="1"/>
  <c r="Q15" i="30" s="1"/>
  <c r="Q15" i="86" s="1"/>
  <c r="Q65" i="59"/>
  <c r="Q17" i="23" s="1"/>
  <c r="Q17" i="84" s="1"/>
  <c r="Q30" i="77"/>
  <c r="Q65" i="77" s="1"/>
  <c r="Q17" i="25" s="1"/>
  <c r="Q17" i="88" s="1"/>
  <c r="S15" i="81"/>
  <c r="T24" i="77"/>
  <c r="V13" i="78"/>
  <c r="V8" i="76"/>
  <c r="S31" i="81"/>
  <c r="S71" i="81" s="1"/>
  <c r="S23" i="22" s="1"/>
  <c r="S23" i="93" s="1"/>
  <c r="Q9" i="80"/>
  <c r="Q10" i="81"/>
  <c r="V17" i="79"/>
  <c r="V21" i="80"/>
  <c r="T11" i="78"/>
  <c r="S22" i="77"/>
  <c r="S58" i="77" s="1"/>
  <c r="S10" i="25" s="1"/>
  <c r="S10" i="88" s="1"/>
  <c r="T14" i="78"/>
  <c r="P31" i="75"/>
  <c r="P71" i="75" s="1"/>
  <c r="P23" i="30" s="1"/>
  <c r="P23" i="86" s="1"/>
  <c r="Q12" i="77"/>
  <c r="U39" i="77"/>
  <c r="U73" i="77" s="1"/>
  <c r="U25" i="25" s="1"/>
  <c r="U25" i="88" s="1"/>
  <c r="Q13" i="81"/>
  <c r="V44" i="75"/>
  <c r="V74" i="75" s="1"/>
  <c r="V26" i="30" s="1"/>
  <c r="V26" i="86" s="1"/>
  <c r="U6" i="80"/>
  <c r="P10" i="75"/>
  <c r="L59" i="77"/>
  <c r="L11" i="25" s="1"/>
  <c r="L11" i="88" s="1"/>
  <c r="T14" i="81"/>
  <c r="T18" i="80"/>
  <c r="T56" i="80" s="1"/>
  <c r="T8" i="27" s="1"/>
  <c r="T8" i="92" s="1"/>
  <c r="P31" i="76"/>
  <c r="P71" i="76" s="1"/>
  <c r="P23" i="31" s="1"/>
  <c r="P23" i="87" s="1"/>
  <c r="Q12" i="78"/>
  <c r="P35" i="75"/>
  <c r="P67" i="75" s="1"/>
  <c r="P19" i="30" s="1"/>
  <c r="P19" i="86" s="1"/>
  <c r="Q11" i="75"/>
  <c r="P33" i="76"/>
  <c r="P69" i="76" s="1"/>
  <c r="P21" i="31" s="1"/>
  <c r="P21" i="87" s="1"/>
  <c r="S18" i="77"/>
  <c r="S56" i="77" s="1"/>
  <c r="S8" i="25" s="1"/>
  <c r="S8" i="88" s="1"/>
  <c r="S14" i="79"/>
  <c r="Q22" i="77"/>
  <c r="Q58" i="77" s="1"/>
  <c r="Q10" i="25" s="1"/>
  <c r="Q10" i="88" s="1"/>
  <c r="L14" i="80"/>
  <c r="L55" i="80" s="1"/>
  <c r="L7" i="27" s="1"/>
  <c r="L7" i="92" s="1"/>
  <c r="V11" i="81"/>
  <c r="U28" i="81"/>
  <c r="U63" i="81" s="1"/>
  <c r="U15" i="22" s="1"/>
  <c r="U15" i="93" s="1"/>
  <c r="W20" i="79"/>
  <c r="V5" i="80"/>
  <c r="K6" i="81"/>
  <c r="K53" i="81" s="1"/>
  <c r="K5" i="22" s="1"/>
  <c r="K5" i="93" s="1"/>
  <c r="T9" i="79"/>
  <c r="R23" i="76"/>
  <c r="R59" i="76" s="1"/>
  <c r="R11" i="31" s="1"/>
  <c r="R11" i="87" s="1"/>
  <c r="U13" i="78"/>
  <c r="Q35" i="78"/>
  <c r="Q67" i="78" s="1"/>
  <c r="Q19" i="28" s="1"/>
  <c r="Q19" i="89" s="1"/>
  <c r="W2" i="77"/>
  <c r="W50" i="77" s="1"/>
  <c r="W2" i="25" s="1"/>
  <c r="W2" i="88" s="1"/>
  <c r="U25" i="81"/>
  <c r="U8" i="80"/>
  <c r="Q28" i="79"/>
  <c r="Q63" i="79" s="1"/>
  <c r="Q15" i="32" s="1"/>
  <c r="Q15" i="90" s="1"/>
  <c r="P31" i="78"/>
  <c r="P71" i="78" s="1"/>
  <c r="P23" i="28" s="1"/>
  <c r="P23" i="89" s="1"/>
  <c r="V10" i="79"/>
  <c r="U26" i="75"/>
  <c r="U60" i="75" s="1"/>
  <c r="U12" i="30" s="1"/>
  <c r="U12" i="86" s="1"/>
  <c r="U13" i="79"/>
  <c r="Q32" i="80"/>
  <c r="Q61" i="80" s="1"/>
  <c r="Q13" i="27" s="1"/>
  <c r="Q13" i="92" s="1"/>
  <c r="U5" i="80"/>
  <c r="Q18" i="80"/>
  <c r="Q56" i="80" s="1"/>
  <c r="Q8" i="27" s="1"/>
  <c r="Q8" i="92" s="1"/>
  <c r="S29" i="75"/>
  <c r="S64" i="75" s="1"/>
  <c r="S16" i="30" s="1"/>
  <c r="S16" i="86" s="1"/>
  <c r="T35" i="78"/>
  <c r="T67" i="78" s="1"/>
  <c r="T19" i="28" s="1"/>
  <c r="T19" i="89" s="1"/>
  <c r="U26" i="76"/>
  <c r="U60" i="76" s="1"/>
  <c r="U12" i="31" s="1"/>
  <c r="U12" i="87" s="1"/>
  <c r="S11" i="80"/>
  <c r="S54" i="80" s="1"/>
  <c r="S6" i="27" s="1"/>
  <c r="S6" i="92" s="1"/>
  <c r="Q33" i="76"/>
  <c r="Q69" i="76" s="1"/>
  <c r="Q21" i="31" s="1"/>
  <c r="Q21" i="87" s="1"/>
  <c r="P32" i="81"/>
  <c r="P61" i="81" s="1"/>
  <c r="P13" i="22" s="1"/>
  <c r="P13" i="93" s="1"/>
  <c r="P33" i="79"/>
  <c r="P69" i="79" s="1"/>
  <c r="P21" i="32" s="1"/>
  <c r="P21" i="90" s="1"/>
  <c r="Q19" i="80"/>
  <c r="Q57" i="80" s="1"/>
  <c r="Q9" i="27" s="1"/>
  <c r="Q9" i="92" s="1"/>
  <c r="P13" i="77"/>
  <c r="U13" i="75"/>
  <c r="T65" i="59"/>
  <c r="T17" i="23" s="1"/>
  <c r="T17" i="84" s="1"/>
  <c r="T30" i="78"/>
  <c r="T65" i="78" s="1"/>
  <c r="T17" i="28" s="1"/>
  <c r="T17" i="89" s="1"/>
  <c r="T15" i="76"/>
  <c r="V31" i="74"/>
  <c r="N17" i="83"/>
  <c r="P71" i="59"/>
  <c r="P23" i="23" s="1"/>
  <c r="P23" i="84" s="1"/>
  <c r="P31" i="80"/>
  <c r="P71" i="80" s="1"/>
  <c r="P23" i="27" s="1"/>
  <c r="P23" i="92" s="1"/>
  <c r="S15" i="78"/>
  <c r="V13" i="76"/>
  <c r="V8" i="75"/>
  <c r="T12" i="81"/>
  <c r="T54" i="81" s="1"/>
  <c r="T6" i="22" s="1"/>
  <c r="T6" i="93" s="1"/>
  <c r="S31" i="78"/>
  <c r="S71" i="78" s="1"/>
  <c r="S23" i="28" s="1"/>
  <c r="S23" i="89" s="1"/>
  <c r="Q9" i="81"/>
  <c r="Q10" i="78"/>
  <c r="V17" i="80"/>
  <c r="V21" i="81"/>
  <c r="T11" i="77"/>
  <c r="T54" i="77" s="1"/>
  <c r="T6" i="25" s="1"/>
  <c r="T6" i="88" s="1"/>
  <c r="V40" i="76"/>
  <c r="Q35" i="76"/>
  <c r="Q67" i="76" s="1"/>
  <c r="Q19" i="31" s="1"/>
  <c r="Q19" i="87" s="1"/>
  <c r="K54" i="76"/>
  <c r="K6" i="31" s="1"/>
  <c r="K6" i="87" s="1"/>
  <c r="U25" i="78"/>
  <c r="Q30" i="80"/>
  <c r="Q65" i="80" s="1"/>
  <c r="Q17" i="27" s="1"/>
  <c r="Q17" i="92" s="1"/>
  <c r="V39" i="76"/>
  <c r="U6" i="81"/>
  <c r="P10" i="79"/>
  <c r="Q28" i="80"/>
  <c r="Q63" i="80" s="1"/>
  <c r="Q15" i="27" s="1"/>
  <c r="Q15" i="92" s="1"/>
  <c r="V40" i="77"/>
  <c r="Q35" i="77"/>
  <c r="Q67" i="77" s="1"/>
  <c r="Q19" i="25" s="1"/>
  <c r="Q19" i="88" s="1"/>
  <c r="W2" i="76"/>
  <c r="W50" i="76" s="1"/>
  <c r="W2" i="31" s="1"/>
  <c r="W2" i="87" s="1"/>
  <c r="Q14" i="77"/>
  <c r="Q55" i="77" s="1"/>
  <c r="Q7" i="25" s="1"/>
  <c r="Q7" i="88" s="1"/>
  <c r="V44" i="76"/>
  <c r="V74" i="76" s="1"/>
  <c r="V26" i="31" s="1"/>
  <c r="V26" i="87" s="1"/>
  <c r="T15" i="78"/>
  <c r="S18" i="76"/>
  <c r="S56" i="76" s="1"/>
  <c r="S8" i="31" s="1"/>
  <c r="S8" i="87" s="1"/>
  <c r="S14" i="80"/>
  <c r="V11" i="77"/>
  <c r="U28" i="78"/>
  <c r="U63" i="78" s="1"/>
  <c r="U15" i="28" s="1"/>
  <c r="U15" i="89" s="1"/>
  <c r="W20" i="80"/>
  <c r="V5" i="81"/>
  <c r="K6" i="78"/>
  <c r="K53" i="78" s="1"/>
  <c r="K5" i="28" s="1"/>
  <c r="K5" i="89" s="1"/>
  <c r="Q13" i="79"/>
  <c r="Q32" i="81"/>
  <c r="Q61" i="81" s="1"/>
  <c r="Q13" i="22" s="1"/>
  <c r="Q13" i="93" s="1"/>
  <c r="V40" i="80"/>
  <c r="U4" i="80"/>
  <c r="U52" i="80" s="1"/>
  <c r="U4" i="27" s="1"/>
  <c r="U4" i="92" s="1"/>
  <c r="U34" i="77"/>
  <c r="U70" i="77" s="1"/>
  <c r="U22" i="25" s="1"/>
  <c r="U22" i="88" s="1"/>
  <c r="Q18" i="78"/>
  <c r="Q56" i="78" s="1"/>
  <c r="Q8" i="28" s="1"/>
  <c r="Q8" i="89" s="1"/>
  <c r="U25" i="79"/>
  <c r="P11" i="76"/>
  <c r="V40" i="79"/>
  <c r="U34" i="78"/>
  <c r="U70" i="78" s="1"/>
  <c r="U22" i="28" s="1"/>
  <c r="U22" i="89" s="1"/>
  <c r="P35" i="81"/>
  <c r="P67" i="81" s="1"/>
  <c r="P19" i="22" s="1"/>
  <c r="P19" i="93" s="1"/>
  <c r="P14" i="75"/>
  <c r="P55" i="75" s="1"/>
  <c r="P7" i="30" s="1"/>
  <c r="P7" i="86" s="1"/>
  <c r="P33" i="81"/>
  <c r="P69" i="81" s="1"/>
  <c r="P21" i="22" s="1"/>
  <c r="P21" i="93" s="1"/>
  <c r="P12" i="76"/>
  <c r="L6" i="77"/>
  <c r="L53" i="77" s="1"/>
  <c r="L5" i="25" s="1"/>
  <c r="L5" i="88" s="1"/>
  <c r="S11" i="81"/>
  <c r="S54" i="81" s="1"/>
  <c r="S6" i="22" s="1"/>
  <c r="S6" i="93" s="1"/>
  <c r="S22" i="75"/>
  <c r="S58" i="75" s="1"/>
  <c r="S10" i="30" s="1"/>
  <c r="S10" i="86" s="1"/>
  <c r="Q37" i="75"/>
  <c r="Q66" i="75" s="1"/>
  <c r="Q18" i="30" s="1"/>
  <c r="Q18" i="86" s="1"/>
  <c r="T15" i="75"/>
  <c r="T55" i="75" s="1"/>
  <c r="T7" i="30" s="1"/>
  <c r="T7" i="86" s="1"/>
  <c r="U25" i="76"/>
  <c r="U7" i="78"/>
  <c r="Q35" i="75"/>
  <c r="Q67" i="75" s="1"/>
  <c r="Q19" i="30" s="1"/>
  <c r="Q19" i="86" s="1"/>
  <c r="K4" i="83"/>
  <c r="K4" i="84"/>
  <c r="V28" i="74"/>
  <c r="V63" i="74" s="1"/>
  <c r="V15" i="26" s="1"/>
  <c r="V15" i="91" s="1"/>
  <c r="K13" i="83"/>
  <c r="N8" i="83"/>
  <c r="O15" i="83"/>
  <c r="U29" i="74"/>
  <c r="U29" i="59" s="1"/>
  <c r="U64" i="59" s="1"/>
  <c r="U16" i="23" s="1"/>
  <c r="U16" i="84" s="1"/>
  <c r="U68" i="59"/>
  <c r="U20" i="23" s="1"/>
  <c r="U20" i="84" s="1"/>
  <c r="U38" i="75"/>
  <c r="U68" i="75" s="1"/>
  <c r="U20" i="30" s="1"/>
  <c r="U20" i="86" s="1"/>
  <c r="Q71" i="59"/>
  <c r="Q23" i="23" s="1"/>
  <c r="Q23" i="84" s="1"/>
  <c r="Q31" i="78"/>
  <c r="Q71" i="78" s="1"/>
  <c r="Q23" i="28" s="1"/>
  <c r="Q23" i="89" s="1"/>
  <c r="S15" i="77"/>
  <c r="V13" i="75"/>
  <c r="T36" i="79"/>
  <c r="Q33" i="77"/>
  <c r="Q69" i="77" s="1"/>
  <c r="Q21" i="25" s="1"/>
  <c r="Q21" i="88" s="1"/>
  <c r="P11" i="80"/>
  <c r="S31" i="80"/>
  <c r="S71" i="80" s="1"/>
  <c r="S23" i="27" s="1"/>
  <c r="S23" i="92" s="1"/>
  <c r="Q9" i="78"/>
  <c r="Q10" i="77"/>
  <c r="V17" i="81"/>
  <c r="V21" i="77"/>
  <c r="T11" i="76"/>
  <c r="Q32" i="76"/>
  <c r="Q61" i="76" s="1"/>
  <c r="Q13" i="31" s="1"/>
  <c r="Q13" i="87" s="1"/>
  <c r="U13" i="76"/>
  <c r="T12" i="80"/>
  <c r="V10" i="78"/>
  <c r="T15" i="77"/>
  <c r="U6" i="78"/>
  <c r="P10" i="80"/>
  <c r="U13" i="77"/>
  <c r="Q37" i="78"/>
  <c r="Q66" i="78" s="1"/>
  <c r="Q18" i="28" s="1"/>
  <c r="Q18" i="89" s="1"/>
  <c r="Q73" i="77"/>
  <c r="Q25" i="25" s="1"/>
  <c r="Q25" i="88" s="1"/>
  <c r="V39" i="77"/>
  <c r="P73" i="80"/>
  <c r="P25" i="27" s="1"/>
  <c r="P25" i="92" s="1"/>
  <c r="S18" i="75"/>
  <c r="S56" i="75" s="1"/>
  <c r="S8" i="30" s="1"/>
  <c r="S8" i="86" s="1"/>
  <c r="S14" i="81"/>
  <c r="V11" i="78"/>
  <c r="U28" i="77"/>
  <c r="U63" i="77" s="1"/>
  <c r="U15" i="25" s="1"/>
  <c r="U15" i="88" s="1"/>
  <c r="W20" i="81"/>
  <c r="V5" i="77"/>
  <c r="P11" i="78"/>
  <c r="T37" i="81"/>
  <c r="T66" i="81" s="1"/>
  <c r="T18" i="22" s="1"/>
  <c r="T18" i="93" s="1"/>
  <c r="P28" i="78"/>
  <c r="P63" i="78" s="1"/>
  <c r="P15" i="28" s="1"/>
  <c r="P15" i="89" s="1"/>
  <c r="T36" i="76"/>
  <c r="T66" i="76" s="1"/>
  <c r="T18" i="31" s="1"/>
  <c r="T18" i="87" s="1"/>
  <c r="Q19" i="77"/>
  <c r="Q57" i="77" s="1"/>
  <c r="Q9" i="25" s="1"/>
  <c r="Q9" i="88" s="1"/>
  <c r="Q33" i="80"/>
  <c r="Q69" i="80" s="1"/>
  <c r="Q21" i="27" s="1"/>
  <c r="Q21" i="92" s="1"/>
  <c r="V10" i="80"/>
  <c r="P32" i="75"/>
  <c r="P61" i="75" s="1"/>
  <c r="P13" i="30" s="1"/>
  <c r="P13" i="86" s="1"/>
  <c r="T15" i="81"/>
  <c r="V42" i="76"/>
  <c r="V72" i="76" s="1"/>
  <c r="V24" i="31" s="1"/>
  <c r="V24" i="87" s="1"/>
  <c r="U13" i="81"/>
  <c r="Q12" i="80"/>
  <c r="P35" i="78"/>
  <c r="P67" i="78" s="1"/>
  <c r="P19" i="28" s="1"/>
  <c r="P19" i="89" s="1"/>
  <c r="T35" i="77"/>
  <c r="T67" i="77" s="1"/>
  <c r="T19" i="25" s="1"/>
  <c r="T19" i="88" s="1"/>
  <c r="Q35" i="79"/>
  <c r="Q67" i="79" s="1"/>
  <c r="Q19" i="32" s="1"/>
  <c r="Q19" i="90" s="1"/>
  <c r="V42" i="77"/>
  <c r="V72" i="77" s="1"/>
  <c r="V24" i="25" s="1"/>
  <c r="V24" i="88" s="1"/>
  <c r="T36" i="78"/>
  <c r="Q31" i="77"/>
  <c r="Q71" i="77" s="1"/>
  <c r="Q23" i="25" s="1"/>
  <c r="Q23" i="88" s="1"/>
  <c r="W2" i="81"/>
  <c r="W50" i="81" s="1"/>
  <c r="W2" i="22" s="1"/>
  <c r="W2" i="93" s="1"/>
  <c r="U7" i="76"/>
  <c r="P32" i="77"/>
  <c r="P61" i="77" s="1"/>
  <c r="P13" i="25" s="1"/>
  <c r="P13" i="88" s="1"/>
  <c r="L6" i="76"/>
  <c r="L53" i="76" s="1"/>
  <c r="L5" i="31" s="1"/>
  <c r="L5" i="87" s="1"/>
  <c r="S11" i="78"/>
  <c r="S54" i="78" s="1"/>
  <c r="S6" i="28" s="1"/>
  <c r="S6" i="89" s="1"/>
  <c r="T30" i="81"/>
  <c r="T65" i="81" s="1"/>
  <c r="T17" i="22" s="1"/>
  <c r="T17" i="93" s="1"/>
  <c r="P31" i="79"/>
  <c r="P71" i="79" s="1"/>
  <c r="P23" i="32" s="1"/>
  <c r="P23" i="90" s="1"/>
  <c r="T37" i="75"/>
  <c r="U39" i="75"/>
  <c r="U73" i="75" s="1"/>
  <c r="U25" i="30" s="1"/>
  <c r="U25" i="86" s="1"/>
  <c r="P14" i="77"/>
  <c r="P55" i="77" s="1"/>
  <c r="P7" i="25" s="1"/>
  <c r="P7" i="88" s="1"/>
  <c r="U41" i="75"/>
  <c r="U9" i="59"/>
  <c r="U9" i="80" s="1"/>
  <c r="U2" i="83"/>
  <c r="T29" i="59"/>
  <c r="T64" i="59" s="1"/>
  <c r="T16" i="23" s="1"/>
  <c r="T16" i="84" s="1"/>
  <c r="P57" i="59"/>
  <c r="P9" i="23" s="1"/>
  <c r="P9" i="84" s="1"/>
  <c r="P19" i="79"/>
  <c r="P57" i="79" s="1"/>
  <c r="P9" i="32" s="1"/>
  <c r="P9" i="90" s="1"/>
  <c r="U32" i="59"/>
  <c r="U61" i="59" s="1"/>
  <c r="U13" i="23" s="1"/>
  <c r="U13" i="84" s="1"/>
  <c r="V8" i="79"/>
  <c r="V42" i="80"/>
  <c r="V72" i="80" s="1"/>
  <c r="V24" i="27" s="1"/>
  <c r="V24" i="92" s="1"/>
  <c r="P14" i="78"/>
  <c r="P55" i="78" s="1"/>
  <c r="P7" i="28" s="1"/>
  <c r="P7" i="89" s="1"/>
  <c r="T35" i="79"/>
  <c r="T67" i="79" s="1"/>
  <c r="T19" i="32" s="1"/>
  <c r="T19" i="90" s="1"/>
  <c r="U26" i="81"/>
  <c r="U60" i="81" s="1"/>
  <c r="U12" i="22" s="1"/>
  <c r="U12" i="93" s="1"/>
  <c r="S31" i="77"/>
  <c r="S71" i="77" s="1"/>
  <c r="S23" i="25" s="1"/>
  <c r="S23" i="88" s="1"/>
  <c r="Q9" i="77"/>
  <c r="Q10" i="76"/>
  <c r="V17" i="78"/>
  <c r="V21" i="78"/>
  <c r="T11" i="75"/>
  <c r="P11" i="79"/>
  <c r="P13" i="81"/>
  <c r="U6" i="77"/>
  <c r="P10" i="81"/>
  <c r="Q32" i="77"/>
  <c r="Q61" i="77" s="1"/>
  <c r="Q13" i="25" s="1"/>
  <c r="Q13" i="88" s="1"/>
  <c r="Q33" i="81"/>
  <c r="Q69" i="81" s="1"/>
  <c r="Q21" i="22" s="1"/>
  <c r="Q21" i="93" s="1"/>
  <c r="U7" i="80"/>
  <c r="U8" i="81"/>
  <c r="V10" i="81"/>
  <c r="L14" i="77"/>
  <c r="L55" i="77" s="1"/>
  <c r="L7" i="25" s="1"/>
  <c r="L7" i="88" s="1"/>
  <c r="V11" i="76"/>
  <c r="G11" i="83"/>
  <c r="U28" i="76"/>
  <c r="U63" i="76" s="1"/>
  <c r="U15" i="31" s="1"/>
  <c r="U15" i="87" s="1"/>
  <c r="W20" i="78"/>
  <c r="V5" i="78"/>
  <c r="K6" i="77"/>
  <c r="K53" i="77" s="1"/>
  <c r="K5" i="25" s="1"/>
  <c r="K5" i="88" s="1"/>
  <c r="V16" i="81"/>
  <c r="P30" i="77"/>
  <c r="P65" i="77" s="1"/>
  <c r="P17" i="25" s="1"/>
  <c r="P17" i="88" s="1"/>
  <c r="U41" i="81"/>
  <c r="U5" i="78"/>
  <c r="U39" i="81"/>
  <c r="U73" i="81" s="1"/>
  <c r="U25" i="22" s="1"/>
  <c r="U25" i="93" s="1"/>
  <c r="P14" i="79"/>
  <c r="P55" i="79" s="1"/>
  <c r="P7" i="32" s="1"/>
  <c r="P7" i="90" s="1"/>
  <c r="P13" i="79"/>
  <c r="V42" i="78"/>
  <c r="V72" i="78" s="1"/>
  <c r="V24" i="28" s="1"/>
  <c r="V24" i="89" s="1"/>
  <c r="T37" i="80"/>
  <c r="R23" i="77"/>
  <c r="R59" i="77" s="1"/>
  <c r="R11" i="25" s="1"/>
  <c r="R11" i="88" s="1"/>
  <c r="T36" i="77"/>
  <c r="Q35" i="81"/>
  <c r="Q67" i="81" s="1"/>
  <c r="Q19" i="22" s="1"/>
  <c r="Q19" i="93" s="1"/>
  <c r="W2" i="78"/>
  <c r="W50" i="78" s="1"/>
  <c r="W2" i="28" s="1"/>
  <c r="W2" i="89" s="1"/>
  <c r="U7" i="75"/>
  <c r="P33" i="78"/>
  <c r="P69" i="78" s="1"/>
  <c r="P21" i="28" s="1"/>
  <c r="P21" i="89" s="1"/>
  <c r="P12" i="75"/>
  <c r="S27" i="78"/>
  <c r="S62" i="78" s="1"/>
  <c r="S14" i="28" s="1"/>
  <c r="S14" i="89" s="1"/>
  <c r="R23" i="78"/>
  <c r="R59" i="78" s="1"/>
  <c r="R11" i="28" s="1"/>
  <c r="R11" i="89" s="1"/>
  <c r="P30" i="80"/>
  <c r="P65" i="80" s="1"/>
  <c r="P17" i="27" s="1"/>
  <c r="P17" i="92" s="1"/>
  <c r="U4" i="79"/>
  <c r="U52" i="79" s="1"/>
  <c r="U4" i="32" s="1"/>
  <c r="U4" i="90" s="1"/>
  <c r="T30" i="77"/>
  <c r="T65" i="77" s="1"/>
  <c r="T17" i="25" s="1"/>
  <c r="T17" i="88" s="1"/>
  <c r="Q37" i="81"/>
  <c r="Q66" i="81" s="1"/>
  <c r="Q18" i="22" s="1"/>
  <c r="Q18" i="93" s="1"/>
  <c r="L6" i="75"/>
  <c r="L53" i="75" s="1"/>
  <c r="L5" i="30" s="1"/>
  <c r="L5" i="86" s="1"/>
  <c r="S11" i="77"/>
  <c r="S54" i="77" s="1"/>
  <c r="S6" i="25" s="1"/>
  <c r="S6" i="88" s="1"/>
  <c r="Q32" i="75"/>
  <c r="Q61" i="75" s="1"/>
  <c r="Q13" i="30" s="1"/>
  <c r="Q13" i="86" s="1"/>
  <c r="U26" i="78"/>
  <c r="U60" i="78" s="1"/>
  <c r="U12" i="28" s="1"/>
  <c r="U12" i="89" s="1"/>
  <c r="U38" i="76"/>
  <c r="U68" i="76" s="1"/>
  <c r="U20" i="31" s="1"/>
  <c r="U20" i="87" s="1"/>
  <c r="T35" i="80"/>
  <c r="T67" i="80" s="1"/>
  <c r="T19" i="27" s="1"/>
  <c r="T19" i="92" s="1"/>
  <c r="P35" i="79"/>
  <c r="P67" i="79" s="1"/>
  <c r="P19" i="32" s="1"/>
  <c r="P19" i="90" s="1"/>
  <c r="U70" i="59"/>
  <c r="U22" i="23" s="1"/>
  <c r="U22" i="84" s="1"/>
  <c r="U34" i="81"/>
  <c r="U70" i="81" s="1"/>
  <c r="U22" i="22" s="1"/>
  <c r="U22" i="93" s="1"/>
  <c r="N23" i="83"/>
  <c r="O17" i="83"/>
  <c r="Q4" i="83"/>
  <c r="T64" i="74"/>
  <c r="T16" i="26" s="1"/>
  <c r="T16" i="91" s="1"/>
  <c r="Q56" i="59"/>
  <c r="Q8" i="23" s="1"/>
  <c r="Q8" i="84" s="1"/>
  <c r="Q18" i="79"/>
  <c r="Q56" i="79" s="1"/>
  <c r="Q8" i="32" s="1"/>
  <c r="Q8" i="90" s="1"/>
  <c r="V74" i="59"/>
  <c r="V26" i="23" s="1"/>
  <c r="V26" i="84" s="1"/>
  <c r="V44" i="80"/>
  <c r="V74" i="80" s="1"/>
  <c r="V26" i="27" s="1"/>
  <c r="V26" i="92" s="1"/>
  <c r="Q55" i="59"/>
  <c r="Q7" i="23" s="1"/>
  <c r="Q7" i="84" s="1"/>
  <c r="Q14" i="79"/>
  <c r="Q55" i="79" s="1"/>
  <c r="Q7" i="32" s="1"/>
  <c r="Q7" i="90" s="1"/>
  <c r="S64" i="59"/>
  <c r="S16" i="23" s="1"/>
  <c r="S16" i="84" s="1"/>
  <c r="S29" i="76"/>
  <c r="S64" i="76" s="1"/>
  <c r="S16" i="31" s="1"/>
  <c r="S16" i="87" s="1"/>
  <c r="U61" i="74"/>
  <c r="U13" i="26" s="1"/>
  <c r="U13" i="91" s="1"/>
  <c r="S15" i="75"/>
  <c r="T24" i="79"/>
  <c r="V13" i="79"/>
  <c r="V8" i="80"/>
  <c r="R23" i="79"/>
  <c r="R59" i="79" s="1"/>
  <c r="R11" i="32" s="1"/>
  <c r="R11" i="90" s="1"/>
  <c r="T28" i="77"/>
  <c r="T63" i="77" s="1"/>
  <c r="T15" i="25" s="1"/>
  <c r="T15" i="88" s="1"/>
  <c r="S29" i="78"/>
  <c r="S64" i="78" s="1"/>
  <c r="S16" i="28" s="1"/>
  <c r="S16" i="89" s="1"/>
  <c r="Q37" i="76"/>
  <c r="Q66" i="76" s="1"/>
  <c r="Q18" i="31" s="1"/>
  <c r="Q18" i="87" s="1"/>
  <c r="S31" i="76"/>
  <c r="S71" i="76" s="1"/>
  <c r="S23" i="31" s="1"/>
  <c r="S23" i="87" s="1"/>
  <c r="Q9" i="76"/>
  <c r="Q10" i="75"/>
  <c r="V17" i="77"/>
  <c r="V21" i="76"/>
  <c r="Q28" i="78"/>
  <c r="Q63" i="78" s="1"/>
  <c r="Q15" i="28" s="1"/>
  <c r="Q15" i="89" s="1"/>
  <c r="U41" i="77"/>
  <c r="Q19" i="75"/>
  <c r="Q57" i="75" s="1"/>
  <c r="Q9" i="30" s="1"/>
  <c r="Q9" i="86" s="1"/>
  <c r="Q31" i="79"/>
  <c r="Q71" i="79" s="1"/>
  <c r="Q23" i="32" s="1"/>
  <c r="Q23" i="90" s="1"/>
  <c r="U5" i="76"/>
  <c r="P35" i="76"/>
  <c r="P67" i="76" s="1"/>
  <c r="P19" i="31" s="1"/>
  <c r="P19" i="87" s="1"/>
  <c r="U7" i="79"/>
  <c r="U53" i="79" s="1"/>
  <c r="U5" i="32" s="1"/>
  <c r="U5" i="90" s="1"/>
  <c r="S29" i="81"/>
  <c r="S64" i="81" s="1"/>
  <c r="S16" i="22" s="1"/>
  <c r="S16" i="93" s="1"/>
  <c r="P33" i="75"/>
  <c r="P69" i="75" s="1"/>
  <c r="P21" i="30" s="1"/>
  <c r="P21" i="86" s="1"/>
  <c r="U6" i="76"/>
  <c r="P10" i="78"/>
  <c r="T37" i="78"/>
  <c r="U5" i="77"/>
  <c r="U39" i="78"/>
  <c r="U73" i="78" s="1"/>
  <c r="U25" i="28" s="1"/>
  <c r="U25" i="89" s="1"/>
  <c r="P14" i="80"/>
  <c r="P55" i="80" s="1"/>
  <c r="P7" i="27" s="1"/>
  <c r="P7" i="92" s="1"/>
  <c r="Q13" i="80"/>
  <c r="P13" i="80"/>
  <c r="S18" i="80"/>
  <c r="S56" i="80" s="1"/>
  <c r="S8" i="27" s="1"/>
  <c r="S8" i="92" s="1"/>
  <c r="S14" i="77"/>
  <c r="Q22" i="79"/>
  <c r="Q58" i="79" s="1"/>
  <c r="Q10" i="32" s="1"/>
  <c r="Q10" i="90" s="1"/>
  <c r="V11" i="75"/>
  <c r="W20" i="76"/>
  <c r="V5" i="76"/>
  <c r="K6" i="76"/>
  <c r="K53" i="76" s="1"/>
  <c r="K5" i="31" s="1"/>
  <c r="K5" i="87" s="1"/>
  <c r="S22" i="81"/>
  <c r="S58" i="81" s="1"/>
  <c r="S10" i="22" s="1"/>
  <c r="S10" i="93" s="1"/>
  <c r="T14" i="80"/>
  <c r="U38" i="80"/>
  <c r="U68" i="80" s="1"/>
  <c r="U20" i="27" s="1"/>
  <c r="U20" i="92" s="1"/>
  <c r="T28" i="80"/>
  <c r="T63" i="80" s="1"/>
  <c r="T15" i="27" s="1"/>
  <c r="T15" i="92" s="1"/>
  <c r="T30" i="75"/>
  <c r="T65" i="75" s="1"/>
  <c r="T17" i="30" s="1"/>
  <c r="T17" i="86" s="1"/>
  <c r="S29" i="79"/>
  <c r="S64" i="79" s="1"/>
  <c r="S16" i="32" s="1"/>
  <c r="S16" i="90" s="1"/>
  <c r="V44" i="77"/>
  <c r="V74" i="77" s="1"/>
  <c r="V26" i="25" s="1"/>
  <c r="V26" i="88" s="1"/>
  <c r="P30" i="79"/>
  <c r="P65" i="79" s="1"/>
  <c r="P17" i="32" s="1"/>
  <c r="P17" i="90" s="1"/>
  <c r="P30" i="78"/>
  <c r="P65" i="78" s="1"/>
  <c r="P17" i="28" s="1"/>
  <c r="P17" i="89" s="1"/>
  <c r="Q33" i="79"/>
  <c r="Q69" i="79" s="1"/>
  <c r="Q21" i="32" s="1"/>
  <c r="Q21" i="90" s="1"/>
  <c r="T30" i="76"/>
  <c r="T65" i="76" s="1"/>
  <c r="T17" i="31" s="1"/>
  <c r="T17" i="87" s="1"/>
  <c r="Q14" i="81"/>
  <c r="Q55" i="81" s="1"/>
  <c r="Q7" i="22" s="1"/>
  <c r="Q7" i="93" s="1"/>
  <c r="P32" i="76"/>
  <c r="P61" i="76" s="1"/>
  <c r="P13" i="31" s="1"/>
  <c r="P13" i="87" s="1"/>
  <c r="W2" i="79"/>
  <c r="W50" i="79" s="1"/>
  <c r="W2" i="32" s="1"/>
  <c r="W2" i="90" s="1"/>
  <c r="T37" i="79"/>
  <c r="Q19" i="78"/>
  <c r="Q57" i="78" s="1"/>
  <c r="Q9" i="28" s="1"/>
  <c r="Q9" i="89" s="1"/>
  <c r="Q12" i="79"/>
  <c r="Q13" i="75"/>
  <c r="V44" i="81"/>
  <c r="V74" i="81" s="1"/>
  <c r="V26" i="22" s="1"/>
  <c r="V26" i="93" s="1"/>
  <c r="L6" i="79"/>
  <c r="L53" i="79" s="1"/>
  <c r="L5" i="32" s="1"/>
  <c r="L5" i="90" s="1"/>
  <c r="S11" i="76"/>
  <c r="S54" i="76" s="1"/>
  <c r="S6" i="31" s="1"/>
  <c r="S6" i="87" s="1"/>
  <c r="Q13" i="77"/>
  <c r="P12" i="78"/>
  <c r="U34" i="80"/>
  <c r="U70" i="80" s="1"/>
  <c r="U22" i="27" s="1"/>
  <c r="U22" i="92" s="1"/>
  <c r="K29" i="75"/>
  <c r="K64" i="75" s="1"/>
  <c r="K16" i="30" s="1"/>
  <c r="S29" i="77"/>
  <c r="S64" i="77" s="1"/>
  <c r="S16" i="25" s="1"/>
  <c r="S16" i="88" s="1"/>
  <c r="Q18" i="75"/>
  <c r="Q56" i="75" s="1"/>
  <c r="Q8" i="30" s="1"/>
  <c r="Q8" i="86" s="1"/>
  <c r="T67" i="59"/>
  <c r="T19" i="23" s="1"/>
  <c r="T19" i="84" s="1"/>
  <c r="T35" i="81"/>
  <c r="T67" i="81" s="1"/>
  <c r="T19" i="22" s="1"/>
  <c r="T19" i="93" s="1"/>
  <c r="O13" i="83"/>
  <c r="S71" i="59"/>
  <c r="S23" i="23" s="1"/>
  <c r="S23" i="84" s="1"/>
  <c r="O23" i="83"/>
  <c r="J7" i="83"/>
  <c r="P63" i="59"/>
  <c r="P15" i="23" s="1"/>
  <c r="P15" i="84" s="1"/>
  <c r="P28" i="80"/>
  <c r="P63" i="80" s="1"/>
  <c r="P15" i="27" s="1"/>
  <c r="P15" i="92" s="1"/>
  <c r="T56" i="59"/>
  <c r="T8" i="23" s="1"/>
  <c r="T8" i="84" s="1"/>
  <c r="T18" i="76"/>
  <c r="T56" i="76" s="1"/>
  <c r="T8" i="31" s="1"/>
  <c r="T8" i="87" s="1"/>
  <c r="R59" i="59"/>
  <c r="R11" i="23" s="1"/>
  <c r="R11" i="84" s="1"/>
  <c r="R23" i="81"/>
  <c r="R59" i="81" s="1"/>
  <c r="R11" i="22" s="1"/>
  <c r="R11" i="93" s="1"/>
  <c r="J5" i="83"/>
  <c r="V13" i="80"/>
  <c r="V8" i="81"/>
  <c r="Q31" i="80"/>
  <c r="Q71" i="80" s="1"/>
  <c r="Q23" i="27" s="1"/>
  <c r="Q23" i="92" s="1"/>
  <c r="U4" i="76"/>
  <c r="U52" i="76" s="1"/>
  <c r="U4" i="31" s="1"/>
  <c r="U4" i="87" s="1"/>
  <c r="U8" i="77"/>
  <c r="V10" i="77"/>
  <c r="V17" i="76"/>
  <c r="V21" i="75"/>
  <c r="V42" i="79"/>
  <c r="V72" i="79" s="1"/>
  <c r="V24" i="32" s="1"/>
  <c r="V24" i="90" s="1"/>
  <c r="P30" i="75"/>
  <c r="P65" i="75" s="1"/>
  <c r="P17" i="30" s="1"/>
  <c r="P17" i="86" s="1"/>
  <c r="U38" i="78"/>
  <c r="U68" i="78" s="1"/>
  <c r="U20" i="28" s="1"/>
  <c r="U20" i="89" s="1"/>
  <c r="T28" i="78"/>
  <c r="T63" i="78" s="1"/>
  <c r="T15" i="28" s="1"/>
  <c r="T15" i="89" s="1"/>
  <c r="T30" i="79"/>
  <c r="T65" i="79" s="1"/>
  <c r="T17" i="32" s="1"/>
  <c r="T17" i="90" s="1"/>
  <c r="Q14" i="76"/>
  <c r="Q55" i="76" s="1"/>
  <c r="Q7" i="31" s="1"/>
  <c r="Q7" i="87" s="1"/>
  <c r="T36" i="75"/>
  <c r="Q19" i="76"/>
  <c r="Q57" i="76" s="1"/>
  <c r="Q9" i="31" s="1"/>
  <c r="Q9" i="87" s="1"/>
  <c r="P19" i="77"/>
  <c r="P57" i="77" s="1"/>
  <c r="P9" i="25" s="1"/>
  <c r="P9" i="88" s="1"/>
  <c r="Q30" i="79"/>
  <c r="Q65" i="79" s="1"/>
  <c r="Q17" i="32" s="1"/>
  <c r="Q17" i="90" s="1"/>
  <c r="U26" i="79"/>
  <c r="U60" i="79" s="1"/>
  <c r="U12" i="32" s="1"/>
  <c r="U12" i="90" s="1"/>
  <c r="S18" i="81"/>
  <c r="S56" i="81" s="1"/>
  <c r="S8" i="22" s="1"/>
  <c r="S8" i="93" s="1"/>
  <c r="W20" i="77"/>
  <c r="V5" i="75"/>
  <c r="K6" i="75"/>
  <c r="K53" i="75" s="1"/>
  <c r="K5" i="30" s="1"/>
  <c r="K5" i="86" s="1"/>
  <c r="T18" i="79"/>
  <c r="T56" i="79" s="1"/>
  <c r="T8" i="32" s="1"/>
  <c r="T8" i="90" s="1"/>
  <c r="Q31" i="75"/>
  <c r="Q71" i="75" s="1"/>
  <c r="Q23" i="30" s="1"/>
  <c r="Q23" i="86" s="1"/>
  <c r="P33" i="77"/>
  <c r="P69" i="77" s="1"/>
  <c r="P21" i="25" s="1"/>
  <c r="P21" i="88" s="1"/>
  <c r="V39" i="78"/>
  <c r="P28" i="81"/>
  <c r="P63" i="81" s="1"/>
  <c r="P15" i="22" s="1"/>
  <c r="P15" i="93" s="1"/>
  <c r="Q19" i="81"/>
  <c r="Q57" i="81" s="1"/>
  <c r="Q9" i="22" s="1"/>
  <c r="Q9" i="93" s="1"/>
  <c r="Q37" i="79"/>
  <c r="Q66" i="79" s="1"/>
  <c r="Q18" i="32" s="1"/>
  <c r="Q18" i="90" s="1"/>
  <c r="T15" i="80"/>
  <c r="P28" i="79"/>
  <c r="P63" i="79" s="1"/>
  <c r="P15" i="32" s="1"/>
  <c r="P15" i="90" s="1"/>
  <c r="Q35" i="80"/>
  <c r="Q67" i="80" s="1"/>
  <c r="Q19" i="27" s="1"/>
  <c r="Q19" i="92" s="1"/>
  <c r="P19" i="80"/>
  <c r="P57" i="80" s="1"/>
  <c r="P9" i="27" s="1"/>
  <c r="P9" i="92" s="1"/>
  <c r="Q30" i="76"/>
  <c r="Q65" i="76" s="1"/>
  <c r="Q17" i="31" s="1"/>
  <c r="Q17" i="87" s="1"/>
  <c r="V39" i="79"/>
  <c r="L6" i="80"/>
  <c r="L53" i="80" s="1"/>
  <c r="L5" i="27" s="1"/>
  <c r="L5" i="92" s="1"/>
  <c r="S11" i="75"/>
  <c r="S54" i="75" s="1"/>
  <c r="S6" i="30" s="1"/>
  <c r="S6" i="86" s="1"/>
  <c r="P30" i="81"/>
  <c r="P65" i="81" s="1"/>
  <c r="P17" i="22" s="1"/>
  <c r="P17" i="93" s="1"/>
  <c r="V40" i="75"/>
  <c r="Q28" i="76"/>
  <c r="Q63" i="76" s="1"/>
  <c r="Q15" i="31" s="1"/>
  <c r="Q15" i="87" s="1"/>
  <c r="U5" i="75"/>
  <c r="T14" i="76"/>
  <c r="U8" i="76"/>
  <c r="Q14" i="75"/>
  <c r="Q55" i="75" s="1"/>
  <c r="Q7" i="30" s="1"/>
  <c r="Q7" i="86" s="1"/>
  <c r="S59" i="74"/>
  <c r="S11" i="26" s="1"/>
  <c r="S11" i="91" s="1"/>
  <c r="S23" i="59"/>
  <c r="U14" i="59"/>
  <c r="U14" i="76" s="1"/>
  <c r="V25" i="59"/>
  <c r="V25" i="81" s="1"/>
  <c r="W40" i="59"/>
  <c r="W40" i="76" s="1"/>
  <c r="V43" i="59"/>
  <c r="V43" i="81" s="1"/>
  <c r="W72" i="74"/>
  <c r="W24" i="26" s="1"/>
  <c r="W24" i="91" s="1"/>
  <c r="W42" i="59"/>
  <c r="W72" i="59" s="1"/>
  <c r="W24" i="23" s="1"/>
  <c r="W24" i="84" s="1"/>
  <c r="X50" i="74"/>
  <c r="X2" i="26" s="1"/>
  <c r="X2" i="91" s="1"/>
  <c r="X2" i="59"/>
  <c r="X50" i="59" s="1"/>
  <c r="X2" i="23" s="1"/>
  <c r="X2" i="84" s="1"/>
  <c r="V52" i="74"/>
  <c r="V4" i="26" s="1"/>
  <c r="V4" i="91" s="1"/>
  <c r="V4" i="59"/>
  <c r="V4" i="75" s="1"/>
  <c r="V52" i="75" s="1"/>
  <c r="V4" i="30" s="1"/>
  <c r="V4" i="86" s="1"/>
  <c r="V38" i="59"/>
  <c r="W16" i="59"/>
  <c r="W16" i="75" s="1"/>
  <c r="U18" i="59"/>
  <c r="U18" i="75" s="1"/>
  <c r="U56" i="75" s="1"/>
  <c r="U8" i="30" s="1"/>
  <c r="U8" i="86" s="1"/>
  <c r="W74" i="74"/>
  <c r="W26" i="26" s="1"/>
  <c r="W26" i="91" s="1"/>
  <c r="W44" i="59"/>
  <c r="W44" i="81" s="1"/>
  <c r="W74" i="81" s="1"/>
  <c r="W26" i="22" s="1"/>
  <c r="W26" i="93" s="1"/>
  <c r="U62" i="74"/>
  <c r="U14" i="26" s="1"/>
  <c r="U14" i="91" s="1"/>
  <c r="U27" i="59"/>
  <c r="U62" i="59" s="1"/>
  <c r="U14" i="23" s="1"/>
  <c r="U14" i="84" s="1"/>
  <c r="T22" i="59"/>
  <c r="W10" i="59"/>
  <c r="W10" i="78" s="1"/>
  <c r="U36" i="59"/>
  <c r="U36" i="75" s="1"/>
  <c r="V60" i="74"/>
  <c r="V12" i="26" s="1"/>
  <c r="V12" i="91" s="1"/>
  <c r="V26" i="59"/>
  <c r="V26" i="77" s="1"/>
  <c r="V60" i="77" s="1"/>
  <c r="V12" i="25" s="1"/>
  <c r="V12" i="88" s="1"/>
  <c r="V70" i="74"/>
  <c r="V22" i="26" s="1"/>
  <c r="V22" i="91" s="1"/>
  <c r="V34" i="59"/>
  <c r="V34" i="80" s="1"/>
  <c r="V70" i="80" s="1"/>
  <c r="V22" i="27" s="1"/>
  <c r="V22" i="92" s="1"/>
  <c r="U12" i="59"/>
  <c r="U54" i="59" s="1"/>
  <c r="U6" i="23" s="1"/>
  <c r="U6" i="84" s="1"/>
  <c r="V7" i="59"/>
  <c r="V7" i="78" s="1"/>
  <c r="U65" i="74"/>
  <c r="U17" i="26" s="1"/>
  <c r="U17" i="91" s="1"/>
  <c r="U30" i="59"/>
  <c r="U30" i="75" s="1"/>
  <c r="U65" i="75" s="1"/>
  <c r="U17" i="30" s="1"/>
  <c r="U17" i="86" s="1"/>
  <c r="U67" i="74"/>
  <c r="U19" i="26" s="1"/>
  <c r="U19" i="91" s="1"/>
  <c r="U35" i="59"/>
  <c r="U67" i="59" s="1"/>
  <c r="U19" i="23" s="1"/>
  <c r="U19" i="84" s="1"/>
  <c r="U37" i="59"/>
  <c r="U37" i="81" s="1"/>
  <c r="U15" i="59"/>
  <c r="U15" i="81" s="1"/>
  <c r="V41" i="59"/>
  <c r="V41" i="75" s="1"/>
  <c r="V6" i="59"/>
  <c r="V6" i="76" s="1"/>
  <c r="W39" i="59"/>
  <c r="W39" i="78" s="1"/>
  <c r="V85" i="73"/>
  <c r="V29" i="74" s="1"/>
  <c r="O7" i="83"/>
  <c r="V73" i="74"/>
  <c r="V25" i="26" s="1"/>
  <c r="V25" i="91" s="1"/>
  <c r="T54" i="59"/>
  <c r="T6" i="23" s="1"/>
  <c r="T6" i="84" s="1"/>
  <c r="T66" i="59"/>
  <c r="T18" i="23" s="1"/>
  <c r="T18" i="84" s="1"/>
  <c r="S55" i="76"/>
  <c r="S7" i="31" s="1"/>
  <c r="S7" i="87" s="1"/>
  <c r="S55" i="59"/>
  <c r="S7" i="23" s="1"/>
  <c r="S7" i="84" s="1"/>
  <c r="P54" i="59"/>
  <c r="P6" i="23" s="1"/>
  <c r="P6" i="84" s="1"/>
  <c r="U53" i="59"/>
  <c r="U5" i="23" s="1"/>
  <c r="U5" i="84" s="1"/>
  <c r="T55" i="59"/>
  <c r="T7" i="23" s="1"/>
  <c r="T7" i="84" s="1"/>
  <c r="U56" i="74"/>
  <c r="U8" i="26" s="1"/>
  <c r="U8" i="91" s="1"/>
  <c r="U54" i="74"/>
  <c r="U6" i="26" s="1"/>
  <c r="U6" i="91" s="1"/>
  <c r="Q54" i="59"/>
  <c r="Q6" i="23" s="1"/>
  <c r="Q6" i="84" s="1"/>
  <c r="AB50" i="72"/>
  <c r="AA50" i="73"/>
  <c r="Y98" i="73" s="1"/>
  <c r="W41" i="74"/>
  <c r="Z41" i="72"/>
  <c r="Y41" i="73"/>
  <c r="W88" i="73" s="1"/>
  <c r="AA13" i="72"/>
  <c r="Z13" i="73"/>
  <c r="W38" i="74"/>
  <c r="X16" i="74"/>
  <c r="AA36" i="72"/>
  <c r="Z36" i="73"/>
  <c r="X80" i="73" s="1"/>
  <c r="W25" i="74"/>
  <c r="AB34" i="72"/>
  <c r="AA34" i="73"/>
  <c r="Y76" i="73" s="1"/>
  <c r="AB52" i="72"/>
  <c r="AA52" i="73"/>
  <c r="Y100" i="73" s="1"/>
  <c r="Z44" i="72"/>
  <c r="Y44" i="73"/>
  <c r="W92" i="73" s="1"/>
  <c r="AA23" i="72"/>
  <c r="Z23" i="73"/>
  <c r="X64" i="73" s="1"/>
  <c r="U55" i="74"/>
  <c r="U7" i="26" s="1"/>
  <c r="U7" i="91" s="1"/>
  <c r="W43" i="74"/>
  <c r="W13" i="74"/>
  <c r="AA42" i="73"/>
  <c r="AB42" i="72"/>
  <c r="W8" i="74"/>
  <c r="Q18" i="84"/>
  <c r="Z19" i="72"/>
  <c r="Y19" i="73"/>
  <c r="X42" i="74"/>
  <c r="V37" i="74"/>
  <c r="AA51" i="72"/>
  <c r="Z51" i="73"/>
  <c r="X99" i="73" s="1"/>
  <c r="AA28" i="72"/>
  <c r="Z28" i="73"/>
  <c r="X69" i="73" s="1"/>
  <c r="W7" i="74"/>
  <c r="AB38" i="72"/>
  <c r="AA38" i="73"/>
  <c r="AB32" i="72"/>
  <c r="AA32" i="73"/>
  <c r="AB4" i="72"/>
  <c r="AA4" i="73"/>
  <c r="Y45" i="73"/>
  <c r="W93" i="73" s="1"/>
  <c r="Z45" i="72"/>
  <c r="AA37" i="72"/>
  <c r="Z37" i="73"/>
  <c r="X81" i="73" s="1"/>
  <c r="W59" i="63"/>
  <c r="V9" i="74"/>
  <c r="V14" i="74"/>
  <c r="AB7" i="72"/>
  <c r="AA7" i="73"/>
  <c r="AA15" i="72"/>
  <c r="Z15" i="73"/>
  <c r="V12" i="74"/>
  <c r="V68" i="74"/>
  <c r="V20" i="26" s="1"/>
  <c r="V20" i="91" s="1"/>
  <c r="W6" i="74"/>
  <c r="AA10" i="72"/>
  <c r="Z10" i="73"/>
  <c r="AA8" i="72"/>
  <c r="Z8" i="73"/>
  <c r="X63" i="73" s="1"/>
  <c r="U66" i="74"/>
  <c r="U18" i="26" s="1"/>
  <c r="U18" i="91" s="1"/>
  <c r="AA14" i="72"/>
  <c r="Z14" i="73"/>
  <c r="AA46" i="72"/>
  <c r="Z46" i="73"/>
  <c r="X94" i="73" s="1"/>
  <c r="AA9" i="72"/>
  <c r="Z9" i="73"/>
  <c r="X75" i="73" s="1"/>
  <c r="Z29" i="72"/>
  <c r="Y29" i="73"/>
  <c r="W70" i="73" s="1"/>
  <c r="Z27" i="72"/>
  <c r="Y27" i="73"/>
  <c r="W68" i="73" s="1"/>
  <c r="Z6" i="73"/>
  <c r="X62" i="73" s="1"/>
  <c r="AA6" i="72"/>
  <c r="X10" i="74"/>
  <c r="T57" i="74"/>
  <c r="T9" i="26" s="1"/>
  <c r="T9" i="91" s="1"/>
  <c r="W4" i="74"/>
  <c r="V15" i="74"/>
  <c r="AA12" i="72"/>
  <c r="Z12" i="73"/>
  <c r="W5" i="74"/>
  <c r="Z18" i="72"/>
  <c r="Y18" i="73"/>
  <c r="W84" i="73" s="1"/>
  <c r="AB25" i="72"/>
  <c r="AA25" i="73"/>
  <c r="Y66" i="73" s="1"/>
  <c r="V69" i="63"/>
  <c r="U19" i="74"/>
  <c r="V35" i="74"/>
  <c r="Y2" i="74"/>
  <c r="X40" i="74"/>
  <c r="AA3" i="72"/>
  <c r="Z3" i="73"/>
  <c r="X60" i="73" s="1"/>
  <c r="AA16" i="73"/>
  <c r="AB16" i="72"/>
  <c r="Z30" i="72"/>
  <c r="Y30" i="73"/>
  <c r="W71" i="73" s="1"/>
  <c r="AA5" i="72"/>
  <c r="Z5" i="73"/>
  <c r="X61" i="73" s="1"/>
  <c r="Y20" i="73"/>
  <c r="Z20" i="72"/>
  <c r="AB35" i="72"/>
  <c r="AA35" i="73"/>
  <c r="V30" i="74"/>
  <c r="V53" i="74"/>
  <c r="V5" i="26" s="1"/>
  <c r="V5" i="91" s="1"/>
  <c r="Z43" i="72"/>
  <c r="Y43" i="73"/>
  <c r="W91" i="73" s="1"/>
  <c r="AB22" i="73"/>
  <c r="Z58" i="73" s="1"/>
  <c r="AC22" i="72"/>
  <c r="V18" i="74"/>
  <c r="W74" i="63"/>
  <c r="V24" i="74"/>
  <c r="X39" i="74"/>
  <c r="AB17" i="72"/>
  <c r="AA17" i="73"/>
  <c r="AA48" i="73"/>
  <c r="Y96" i="73" s="1"/>
  <c r="AB48" i="72"/>
  <c r="AB31" i="72"/>
  <c r="AA31" i="73"/>
  <c r="Y72" i="73" s="1"/>
  <c r="AB24" i="72"/>
  <c r="AA24" i="73"/>
  <c r="Y65" i="73" s="1"/>
  <c r="Z11" i="72"/>
  <c r="Y11" i="73"/>
  <c r="AA26" i="72"/>
  <c r="Z26" i="73"/>
  <c r="X67" i="73" s="1"/>
  <c r="AA49" i="72"/>
  <c r="Z49" i="73"/>
  <c r="X97" i="73" s="1"/>
  <c r="Y21" i="73"/>
  <c r="W89" i="73" s="1"/>
  <c r="Z21" i="72"/>
  <c r="Z39" i="72"/>
  <c r="Y39" i="73"/>
  <c r="W86" i="73" s="1"/>
  <c r="X20" i="74"/>
  <c r="X44" i="74"/>
  <c r="Z33" i="72"/>
  <c r="Y33" i="73"/>
  <c r="W74" i="73" s="1"/>
  <c r="V36" i="74"/>
  <c r="AB47" i="72"/>
  <c r="AA47" i="73"/>
  <c r="Y95" i="73" s="1"/>
  <c r="Z40" i="72"/>
  <c r="Y40" i="73"/>
  <c r="W87" i="73" s="1"/>
  <c r="W21" i="74"/>
  <c r="W21" i="59" s="1"/>
  <c r="T23" i="74"/>
  <c r="U22" i="74"/>
  <c r="W34" i="74"/>
  <c r="W26" i="74"/>
  <c r="W17" i="74"/>
  <c r="W17" i="59" s="1"/>
  <c r="T58" i="74"/>
  <c r="T10" i="26" s="1"/>
  <c r="T10" i="91" s="1"/>
  <c r="V27" i="74"/>
  <c r="W11" i="74"/>
  <c r="W11" i="59" s="1"/>
  <c r="S20" i="83"/>
  <c r="M11" i="83"/>
  <c r="T25" i="83"/>
  <c r="M10" i="83"/>
  <c r="O16" i="83"/>
  <c r="P12" i="83"/>
  <c r="X77" i="73"/>
  <c r="X73" i="73"/>
  <c r="S22" i="83"/>
  <c r="X90" i="73"/>
  <c r="R23" i="83"/>
  <c r="X82" i="73"/>
  <c r="V78" i="73"/>
  <c r="S15" i="83"/>
  <c r="W83" i="73"/>
  <c r="U79" i="73"/>
  <c r="O14" i="83" l="1"/>
  <c r="S27" i="77"/>
  <c r="S62" i="77" s="1"/>
  <c r="S14" i="25" s="1"/>
  <c r="S14" i="88" s="1"/>
  <c r="U64" i="74"/>
  <c r="U16" i="26" s="1"/>
  <c r="U16" i="91" s="1"/>
  <c r="S27" i="76"/>
  <c r="S62" i="76" s="1"/>
  <c r="S14" i="31" s="1"/>
  <c r="S14" i="87" s="1"/>
  <c r="S55" i="81"/>
  <c r="S7" i="22" s="1"/>
  <c r="S7" i="93" s="1"/>
  <c r="T27" i="81"/>
  <c r="T62" i="81" s="1"/>
  <c r="T14" i="22" s="1"/>
  <c r="T14" i="93" s="1"/>
  <c r="T27" i="75"/>
  <c r="T62" i="75" s="1"/>
  <c r="T14" i="30" s="1"/>
  <c r="T14" i="86" s="1"/>
  <c r="T66" i="79"/>
  <c r="T18" i="32" s="1"/>
  <c r="T18" i="90" s="1"/>
  <c r="T54" i="78"/>
  <c r="T6" i="28" s="1"/>
  <c r="T6" i="89" s="1"/>
  <c r="T27" i="80"/>
  <c r="T62" i="80" s="1"/>
  <c r="T14" i="27" s="1"/>
  <c r="T14" i="92" s="1"/>
  <c r="T55" i="81"/>
  <c r="T7" i="22" s="1"/>
  <c r="T7" i="93" s="1"/>
  <c r="T27" i="79"/>
  <c r="T62" i="79" s="1"/>
  <c r="T14" i="32" s="1"/>
  <c r="T14" i="90" s="1"/>
  <c r="T27" i="76"/>
  <c r="T62" i="76" s="1"/>
  <c r="T14" i="31" s="1"/>
  <c r="T14" i="87" s="1"/>
  <c r="T27" i="77"/>
  <c r="T62" i="77" s="1"/>
  <c r="T14" i="25" s="1"/>
  <c r="T14" i="88" s="1"/>
  <c r="T27" i="78"/>
  <c r="T62" i="78" s="1"/>
  <c r="T14" i="28" s="1"/>
  <c r="T14" i="89" s="1"/>
  <c r="T57" i="59"/>
  <c r="T9" i="23" s="1"/>
  <c r="T9" i="84" s="1"/>
  <c r="S27" i="81"/>
  <c r="S62" i="81" s="1"/>
  <c r="S14" i="22" s="1"/>
  <c r="S14" i="93" s="1"/>
  <c r="S27" i="75"/>
  <c r="S62" i="75" s="1"/>
  <c r="S14" i="30" s="1"/>
  <c r="S14" i="86" s="1"/>
  <c r="S27" i="79"/>
  <c r="S62" i="79" s="1"/>
  <c r="S14" i="32" s="1"/>
  <c r="S14" i="90" s="1"/>
  <c r="S27" i="80"/>
  <c r="S62" i="80" s="1"/>
  <c r="S14" i="27" s="1"/>
  <c r="S14" i="92" s="1"/>
  <c r="S55" i="78"/>
  <c r="S7" i="28" s="1"/>
  <c r="S7" i="89" s="1"/>
  <c r="U31" i="80"/>
  <c r="U71" i="80" s="1"/>
  <c r="U23" i="27" s="1"/>
  <c r="U23" i="92" s="1"/>
  <c r="U31" i="75"/>
  <c r="U71" i="75" s="1"/>
  <c r="U23" i="30" s="1"/>
  <c r="U23" i="86" s="1"/>
  <c r="U31" i="76"/>
  <c r="U71" i="76" s="1"/>
  <c r="U23" i="31" s="1"/>
  <c r="U23" i="87" s="1"/>
  <c r="U31" i="77"/>
  <c r="U71" i="77" s="1"/>
  <c r="U23" i="25" s="1"/>
  <c r="U23" i="88" s="1"/>
  <c r="U31" i="78"/>
  <c r="U71" i="78" s="1"/>
  <c r="U23" i="28" s="1"/>
  <c r="U23" i="89" s="1"/>
  <c r="U31" i="79"/>
  <c r="U71" i="79" s="1"/>
  <c r="U23" i="32" s="1"/>
  <c r="U23" i="90" s="1"/>
  <c r="U31" i="81"/>
  <c r="U71" i="81" s="1"/>
  <c r="U23" i="22" s="1"/>
  <c r="U23" i="93" s="1"/>
  <c r="P8" i="83"/>
  <c r="V73" i="81"/>
  <c r="V25" i="22" s="1"/>
  <c r="V25" i="93" s="1"/>
  <c r="T54" i="76"/>
  <c r="T6" i="31" s="1"/>
  <c r="T6" i="87" s="1"/>
  <c r="V60" i="59"/>
  <c r="V12" i="23" s="1"/>
  <c r="V12" i="84" s="1"/>
  <c r="T66" i="75"/>
  <c r="T18" i="30" s="1"/>
  <c r="T18" i="86" s="1"/>
  <c r="T54" i="80"/>
  <c r="T6" i="27" s="1"/>
  <c r="T6" i="92" s="1"/>
  <c r="P22" i="80"/>
  <c r="P58" i="80" s="1"/>
  <c r="P10" i="27" s="1"/>
  <c r="P10" i="92" s="1"/>
  <c r="V33" i="59"/>
  <c r="V33" i="79" s="1"/>
  <c r="V69" i="79" s="1"/>
  <c r="V21" i="32" s="1"/>
  <c r="V21" i="90" s="1"/>
  <c r="U53" i="76"/>
  <c r="U5" i="31" s="1"/>
  <c r="U5" i="87" s="1"/>
  <c r="T55" i="76"/>
  <c r="T7" i="31" s="1"/>
  <c r="T7" i="87" s="1"/>
  <c r="V28" i="59"/>
  <c r="V63" i="59" s="1"/>
  <c r="V15" i="23" s="1"/>
  <c r="V15" i="84" s="1"/>
  <c r="U53" i="81"/>
  <c r="U5" i="22" s="1"/>
  <c r="U5" i="93" s="1"/>
  <c r="Q54" i="79"/>
  <c r="Q6" i="32" s="1"/>
  <c r="Q6" i="90" s="1"/>
  <c r="U32" i="77"/>
  <c r="U61" i="77" s="1"/>
  <c r="U13" i="25" s="1"/>
  <c r="U13" i="88" s="1"/>
  <c r="P22" i="79"/>
  <c r="P58" i="79" s="1"/>
  <c r="P10" i="32" s="1"/>
  <c r="P10" i="90" s="1"/>
  <c r="L18" i="83"/>
  <c r="P54" i="78"/>
  <c r="P6" i="28" s="1"/>
  <c r="P6" i="89" s="1"/>
  <c r="P22" i="76"/>
  <c r="P58" i="76" s="1"/>
  <c r="P10" i="31" s="1"/>
  <c r="P10" i="87" s="1"/>
  <c r="K10" i="83"/>
  <c r="K7" i="83"/>
  <c r="T4" i="83"/>
  <c r="Q5" i="83"/>
  <c r="O18" i="83"/>
  <c r="P22" i="77"/>
  <c r="P58" i="77" s="1"/>
  <c r="P10" i="25" s="1"/>
  <c r="P10" i="88" s="1"/>
  <c r="P22" i="78"/>
  <c r="P58" i="78" s="1"/>
  <c r="P10" i="28" s="1"/>
  <c r="P10" i="89" s="1"/>
  <c r="U53" i="78"/>
  <c r="U5" i="28" s="1"/>
  <c r="U5" i="89" s="1"/>
  <c r="P18" i="83"/>
  <c r="Q25" i="83"/>
  <c r="P54" i="75"/>
  <c r="P6" i="30" s="1"/>
  <c r="P6" i="86" s="1"/>
  <c r="P54" i="81"/>
  <c r="P6" i="22" s="1"/>
  <c r="P6" i="93" s="1"/>
  <c r="S55" i="80"/>
  <c r="S7" i="27" s="1"/>
  <c r="S7" i="92" s="1"/>
  <c r="W74" i="59"/>
  <c r="W26" i="23" s="1"/>
  <c r="W26" i="84" s="1"/>
  <c r="T54" i="75"/>
  <c r="T6" i="30" s="1"/>
  <c r="T6" i="86" s="1"/>
  <c r="K11" i="83"/>
  <c r="P54" i="76"/>
  <c r="P6" i="31" s="1"/>
  <c r="P6" i="87" s="1"/>
  <c r="V61" i="74"/>
  <c r="V13" i="26" s="1"/>
  <c r="V13" i="91" s="1"/>
  <c r="Q20" i="83"/>
  <c r="L6" i="83"/>
  <c r="P54" i="80"/>
  <c r="P6" i="27" s="1"/>
  <c r="P6" i="92" s="1"/>
  <c r="Q54" i="78"/>
  <c r="Q6" i="28" s="1"/>
  <c r="Q6" i="89" s="1"/>
  <c r="Q54" i="81"/>
  <c r="Q6" i="22" s="1"/>
  <c r="Q6" i="93" s="1"/>
  <c r="Q54" i="76"/>
  <c r="Q6" i="31" s="1"/>
  <c r="Q6" i="87" s="1"/>
  <c r="P5" i="83"/>
  <c r="L7" i="83"/>
  <c r="S19" i="83"/>
  <c r="P20" i="83"/>
  <c r="K18" i="83"/>
  <c r="P25" i="83"/>
  <c r="U24" i="78"/>
  <c r="S55" i="77"/>
  <c r="S7" i="25" s="1"/>
  <c r="S7" i="88" s="1"/>
  <c r="T66" i="78"/>
  <c r="T18" i="28" s="1"/>
  <c r="T18" i="89" s="1"/>
  <c r="U24" i="79"/>
  <c r="U65" i="59"/>
  <c r="U17" i="23" s="1"/>
  <c r="U17" i="84" s="1"/>
  <c r="V52" i="59"/>
  <c r="V4" i="23" s="1"/>
  <c r="V4" i="84" s="1"/>
  <c r="U32" i="78"/>
  <c r="U61" i="78" s="1"/>
  <c r="U13" i="28" s="1"/>
  <c r="U13" i="89" s="1"/>
  <c r="U24" i="81"/>
  <c r="T66" i="77"/>
  <c r="T18" i="25" s="1"/>
  <c r="T18" i="88" s="1"/>
  <c r="U24" i="80"/>
  <c r="K6" i="83"/>
  <c r="U33" i="79"/>
  <c r="U69" i="79" s="1"/>
  <c r="U21" i="32" s="1"/>
  <c r="U21" i="90" s="1"/>
  <c r="U24" i="77"/>
  <c r="T54" i="79"/>
  <c r="T6" i="32" s="1"/>
  <c r="T6" i="90" s="1"/>
  <c r="U24" i="75"/>
  <c r="T29" i="77"/>
  <c r="T64" i="77" s="1"/>
  <c r="T16" i="25" s="1"/>
  <c r="T16" i="88" s="1"/>
  <c r="U33" i="78"/>
  <c r="U69" i="78" s="1"/>
  <c r="U21" i="28" s="1"/>
  <c r="U21" i="89" s="1"/>
  <c r="T29" i="78"/>
  <c r="T64" i="78" s="1"/>
  <c r="T16" i="28" s="1"/>
  <c r="T16" i="89" s="1"/>
  <c r="P54" i="79"/>
  <c r="P6" i="32" s="1"/>
  <c r="P6" i="90" s="1"/>
  <c r="S55" i="79"/>
  <c r="S7" i="32" s="1"/>
  <c r="S7" i="90" s="1"/>
  <c r="U56" i="59"/>
  <c r="U8" i="23" s="1"/>
  <c r="U8" i="84" s="1"/>
  <c r="Q17" i="83"/>
  <c r="U33" i="77"/>
  <c r="U69" i="77" s="1"/>
  <c r="U21" i="25" s="1"/>
  <c r="U21" i="88" s="1"/>
  <c r="Q54" i="80"/>
  <c r="Q6" i="27" s="1"/>
  <c r="Q6" i="92" s="1"/>
  <c r="P9" i="83"/>
  <c r="Q54" i="75"/>
  <c r="Q6" i="30" s="1"/>
  <c r="Q6" i="86" s="1"/>
  <c r="V28" i="77"/>
  <c r="V63" i="77" s="1"/>
  <c r="V15" i="25" s="1"/>
  <c r="V15" i="88" s="1"/>
  <c r="U33" i="76"/>
  <c r="U69" i="76" s="1"/>
  <c r="U21" i="31" s="1"/>
  <c r="U21" i="87" s="1"/>
  <c r="U33" i="81"/>
  <c r="U69" i="81" s="1"/>
  <c r="U21" i="22" s="1"/>
  <c r="U21" i="93" s="1"/>
  <c r="O6" i="83"/>
  <c r="P7" i="83"/>
  <c r="U33" i="80"/>
  <c r="U69" i="80" s="1"/>
  <c r="U21" i="27" s="1"/>
  <c r="U21" i="92" s="1"/>
  <c r="T55" i="77"/>
  <c r="T7" i="25" s="1"/>
  <c r="T7" i="88" s="1"/>
  <c r="P17" i="83"/>
  <c r="U53" i="75"/>
  <c r="U5" i="30" s="1"/>
  <c r="U5" i="86" s="1"/>
  <c r="U53" i="77"/>
  <c r="U5" i="25" s="1"/>
  <c r="U5" i="88" s="1"/>
  <c r="T55" i="78"/>
  <c r="T7" i="28" s="1"/>
  <c r="T7" i="89" s="1"/>
  <c r="V41" i="79"/>
  <c r="T19" i="77"/>
  <c r="T57" i="77" s="1"/>
  <c r="T9" i="25" s="1"/>
  <c r="T9" i="88" s="1"/>
  <c r="W39" i="81"/>
  <c r="V73" i="59"/>
  <c r="V25" i="23" s="1"/>
  <c r="V25" i="84" s="1"/>
  <c r="S55" i="75"/>
  <c r="S7" i="30" s="1"/>
  <c r="S7" i="86" s="1"/>
  <c r="U29" i="77"/>
  <c r="U64" i="77" s="1"/>
  <c r="U16" i="25" s="1"/>
  <c r="U16" i="88" s="1"/>
  <c r="T19" i="81"/>
  <c r="T57" i="81" s="1"/>
  <c r="T9" i="22" s="1"/>
  <c r="T9" i="93" s="1"/>
  <c r="P22" i="81"/>
  <c r="P58" i="81" s="1"/>
  <c r="P10" i="22" s="1"/>
  <c r="P10" i="93" s="1"/>
  <c r="V26" i="83"/>
  <c r="V24" i="83"/>
  <c r="V25" i="75"/>
  <c r="V25" i="77"/>
  <c r="U53" i="80"/>
  <c r="U5" i="27" s="1"/>
  <c r="U5" i="92" s="1"/>
  <c r="U14" i="79"/>
  <c r="T66" i="80"/>
  <c r="T18" i="27" s="1"/>
  <c r="T18" i="92" s="1"/>
  <c r="W40" i="79"/>
  <c r="V32" i="77"/>
  <c r="V61" i="77" s="1"/>
  <c r="V13" i="25" s="1"/>
  <c r="V13" i="88" s="1"/>
  <c r="U32" i="76"/>
  <c r="U61" i="76" s="1"/>
  <c r="U13" i="31" s="1"/>
  <c r="U13" i="87" s="1"/>
  <c r="P13" i="83"/>
  <c r="T55" i="80"/>
  <c r="T7" i="27" s="1"/>
  <c r="T7" i="92" s="1"/>
  <c r="W10" i="79"/>
  <c r="X2" i="78"/>
  <c r="X50" i="78" s="1"/>
  <c r="X2" i="28" s="1"/>
  <c r="X2" i="89" s="1"/>
  <c r="V32" i="80"/>
  <c r="V61" i="80" s="1"/>
  <c r="V13" i="27" s="1"/>
  <c r="V13" i="92" s="1"/>
  <c r="U27" i="76"/>
  <c r="U62" i="76" s="1"/>
  <c r="U14" i="31" s="1"/>
  <c r="U14" i="87" s="1"/>
  <c r="V43" i="79"/>
  <c r="V73" i="79" s="1"/>
  <c r="V25" i="32" s="1"/>
  <c r="V25" i="90" s="1"/>
  <c r="W21" i="77"/>
  <c r="L11" i="83"/>
  <c r="T5" i="83"/>
  <c r="Q18" i="83"/>
  <c r="V31" i="59"/>
  <c r="V71" i="59" s="1"/>
  <c r="V23" i="23" s="1"/>
  <c r="V23" i="84" s="1"/>
  <c r="U14" i="81"/>
  <c r="U55" i="81" s="1"/>
  <c r="U7" i="22" s="1"/>
  <c r="U7" i="93" s="1"/>
  <c r="V43" i="77"/>
  <c r="V73" i="77" s="1"/>
  <c r="V25" i="25" s="1"/>
  <c r="V25" i="88" s="1"/>
  <c r="W11" i="77"/>
  <c r="V34" i="78"/>
  <c r="V70" i="78" s="1"/>
  <c r="V22" i="28" s="1"/>
  <c r="V22" i="89" s="1"/>
  <c r="T19" i="80"/>
  <c r="T57" i="80" s="1"/>
  <c r="T9" i="27" s="1"/>
  <c r="T9" i="92" s="1"/>
  <c r="V70" i="59"/>
  <c r="V22" i="23" s="1"/>
  <c r="V22" i="84" s="1"/>
  <c r="V71" i="74"/>
  <c r="V23" i="26" s="1"/>
  <c r="V23" i="91" s="1"/>
  <c r="W17" i="78"/>
  <c r="V41" i="78"/>
  <c r="U27" i="81"/>
  <c r="U62" i="81" s="1"/>
  <c r="U14" i="22" s="1"/>
  <c r="U14" i="93" s="1"/>
  <c r="U29" i="81"/>
  <c r="U64" i="81" s="1"/>
  <c r="U16" i="22" s="1"/>
  <c r="U16" i="93" s="1"/>
  <c r="P54" i="77"/>
  <c r="P6" i="25" s="1"/>
  <c r="P6" i="88" s="1"/>
  <c r="L5" i="83"/>
  <c r="U30" i="81"/>
  <c r="U65" i="81" s="1"/>
  <c r="U17" i="22" s="1"/>
  <c r="U17" i="93" s="1"/>
  <c r="W10" i="80"/>
  <c r="P22" i="75"/>
  <c r="P58" i="75" s="1"/>
  <c r="P10" i="30" s="1"/>
  <c r="P10" i="86" s="1"/>
  <c r="S18" i="83"/>
  <c r="Q7" i="83"/>
  <c r="V41" i="81"/>
  <c r="Q54" i="77"/>
  <c r="Q6" i="25" s="1"/>
  <c r="Q6" i="88" s="1"/>
  <c r="V26" i="81"/>
  <c r="V60" i="81" s="1"/>
  <c r="V12" i="22" s="1"/>
  <c r="V12" i="93" s="1"/>
  <c r="W10" i="75"/>
  <c r="V43" i="80"/>
  <c r="V73" i="80" s="1"/>
  <c r="V25" i="27" s="1"/>
  <c r="V25" i="92" s="1"/>
  <c r="U33" i="75"/>
  <c r="U69" i="75" s="1"/>
  <c r="U21" i="30" s="1"/>
  <c r="U21" i="86" s="1"/>
  <c r="V68" i="59"/>
  <c r="V20" i="23" s="1"/>
  <c r="V20" i="84" s="1"/>
  <c r="V38" i="76"/>
  <c r="V68" i="76" s="1"/>
  <c r="V20" i="31" s="1"/>
  <c r="V20" i="87" s="1"/>
  <c r="P23" i="83"/>
  <c r="T19" i="83"/>
  <c r="V24" i="59"/>
  <c r="V24" i="75" s="1"/>
  <c r="Q19" i="83"/>
  <c r="T58" i="59"/>
  <c r="T10" i="23" s="1"/>
  <c r="T10" i="84" s="1"/>
  <c r="T22" i="75"/>
  <c r="T58" i="75" s="1"/>
  <c r="T10" i="30" s="1"/>
  <c r="T10" i="86" s="1"/>
  <c r="W17" i="81"/>
  <c r="K16" i="86"/>
  <c r="K16" i="83"/>
  <c r="V6" i="77"/>
  <c r="U36" i="77"/>
  <c r="V7" i="79"/>
  <c r="V4" i="78"/>
  <c r="V52" i="78" s="1"/>
  <c r="V4" i="28" s="1"/>
  <c r="V4" i="89" s="1"/>
  <c r="W44" i="78"/>
  <c r="W74" i="78" s="1"/>
  <c r="W26" i="28" s="1"/>
  <c r="W26" i="89" s="1"/>
  <c r="V4" i="81"/>
  <c r="V52" i="81" s="1"/>
  <c r="V4" i="22" s="1"/>
  <c r="V4" i="93" s="1"/>
  <c r="X2" i="75"/>
  <c r="X50" i="75" s="1"/>
  <c r="X2" i="30" s="1"/>
  <c r="X2" i="86" s="1"/>
  <c r="U9" i="81"/>
  <c r="W40" i="81"/>
  <c r="U30" i="79"/>
  <c r="U65" i="79" s="1"/>
  <c r="U17" i="32" s="1"/>
  <c r="U17" i="90" s="1"/>
  <c r="V26" i="78"/>
  <c r="V60" i="78" s="1"/>
  <c r="V12" i="28" s="1"/>
  <c r="V12" i="89" s="1"/>
  <c r="V43" i="76"/>
  <c r="V73" i="76" s="1"/>
  <c r="V25" i="31" s="1"/>
  <c r="V25" i="87" s="1"/>
  <c r="U29" i="78"/>
  <c r="U64" i="78" s="1"/>
  <c r="U16" i="28" s="1"/>
  <c r="U16" i="89" s="1"/>
  <c r="W40" i="80"/>
  <c r="W39" i="76"/>
  <c r="V4" i="79"/>
  <c r="V52" i="79" s="1"/>
  <c r="V4" i="32" s="1"/>
  <c r="V4" i="90" s="1"/>
  <c r="U32" i="81"/>
  <c r="U61" i="81" s="1"/>
  <c r="U13" i="22" s="1"/>
  <c r="U13" i="93" s="1"/>
  <c r="X2" i="77"/>
  <c r="X50" i="77" s="1"/>
  <c r="X2" i="25" s="1"/>
  <c r="X2" i="88" s="1"/>
  <c r="U35" i="80"/>
  <c r="U67" i="80" s="1"/>
  <c r="U19" i="27" s="1"/>
  <c r="U19" i="92" s="1"/>
  <c r="V34" i="77"/>
  <c r="V70" i="77" s="1"/>
  <c r="V22" i="25" s="1"/>
  <c r="V22" i="88" s="1"/>
  <c r="V32" i="78"/>
  <c r="V61" i="78" s="1"/>
  <c r="V13" i="28" s="1"/>
  <c r="V13" i="89" s="1"/>
  <c r="W11" i="78"/>
  <c r="U35" i="79"/>
  <c r="U67" i="79" s="1"/>
  <c r="U19" i="32" s="1"/>
  <c r="U19" i="90" s="1"/>
  <c r="V26" i="79"/>
  <c r="V60" i="79" s="1"/>
  <c r="V12" i="32" s="1"/>
  <c r="V12" i="90" s="1"/>
  <c r="T19" i="75"/>
  <c r="T57" i="75" s="1"/>
  <c r="T9" i="30" s="1"/>
  <c r="T9" i="86" s="1"/>
  <c r="W44" i="75"/>
  <c r="W74" i="75" s="1"/>
  <c r="W26" i="30" s="1"/>
  <c r="W26" i="86" s="1"/>
  <c r="W39" i="79"/>
  <c r="W21" i="76"/>
  <c r="U36" i="76"/>
  <c r="W44" i="76"/>
  <c r="W74" i="76" s="1"/>
  <c r="W26" i="31" s="1"/>
  <c r="W26" i="87" s="1"/>
  <c r="U37" i="80"/>
  <c r="W17" i="76"/>
  <c r="W44" i="77"/>
  <c r="W74" i="77" s="1"/>
  <c r="W26" i="25" s="1"/>
  <c r="W26" i="88" s="1"/>
  <c r="U18" i="78"/>
  <c r="U56" i="78" s="1"/>
  <c r="U8" i="28" s="1"/>
  <c r="U8" i="89" s="1"/>
  <c r="W42" i="77"/>
  <c r="W72" i="77" s="1"/>
  <c r="W24" i="25" s="1"/>
  <c r="W24" i="88" s="1"/>
  <c r="U30" i="80"/>
  <c r="U65" i="80" s="1"/>
  <c r="U17" i="27" s="1"/>
  <c r="U17" i="92" s="1"/>
  <c r="U18" i="80"/>
  <c r="U56" i="80" s="1"/>
  <c r="U8" i="27" s="1"/>
  <c r="U8" i="92" s="1"/>
  <c r="U9" i="77"/>
  <c r="V6" i="81"/>
  <c r="T29" i="81"/>
  <c r="T64" i="81" s="1"/>
  <c r="T16" i="22" s="1"/>
  <c r="T16" i="93" s="1"/>
  <c r="U18" i="81"/>
  <c r="U56" i="81" s="1"/>
  <c r="U8" i="22" s="1"/>
  <c r="U8" i="93" s="1"/>
  <c r="U29" i="76"/>
  <c r="U64" i="76" s="1"/>
  <c r="U16" i="31" s="1"/>
  <c r="U16" i="87" s="1"/>
  <c r="V6" i="79"/>
  <c r="U37" i="76"/>
  <c r="V6" i="80"/>
  <c r="W39" i="77"/>
  <c r="T29" i="79"/>
  <c r="T64" i="79" s="1"/>
  <c r="T16" i="32" s="1"/>
  <c r="T16" i="90" s="1"/>
  <c r="V32" i="76"/>
  <c r="V61" i="76" s="1"/>
  <c r="V13" i="31" s="1"/>
  <c r="V13" i="87" s="1"/>
  <c r="W11" i="76"/>
  <c r="T19" i="79"/>
  <c r="T57" i="79" s="1"/>
  <c r="T9" i="32" s="1"/>
  <c r="T9" i="90" s="1"/>
  <c r="U30" i="77"/>
  <c r="U65" i="77" s="1"/>
  <c r="U17" i="25" s="1"/>
  <c r="U17" i="88" s="1"/>
  <c r="U14" i="75"/>
  <c r="T22" i="76"/>
  <c r="T58" i="76" s="1"/>
  <c r="T10" i="31" s="1"/>
  <c r="T10" i="87" s="1"/>
  <c r="W21" i="75"/>
  <c r="W39" i="80"/>
  <c r="T22" i="77"/>
  <c r="T58" i="77" s="1"/>
  <c r="T10" i="25" s="1"/>
  <c r="T10" i="88" s="1"/>
  <c r="U15" i="80"/>
  <c r="W17" i="77"/>
  <c r="U27" i="78"/>
  <c r="U62" i="78" s="1"/>
  <c r="U14" i="28" s="1"/>
  <c r="U14" i="89" s="1"/>
  <c r="U35" i="77"/>
  <c r="U67" i="77" s="1"/>
  <c r="U19" i="25" s="1"/>
  <c r="U19" i="88" s="1"/>
  <c r="U9" i="76"/>
  <c r="T22" i="80"/>
  <c r="T58" i="80" s="1"/>
  <c r="T10" i="27" s="1"/>
  <c r="T10" i="92" s="1"/>
  <c r="U29" i="75"/>
  <c r="U64" i="75" s="1"/>
  <c r="U16" i="30" s="1"/>
  <c r="U16" i="86" s="1"/>
  <c r="W16" i="79"/>
  <c r="U36" i="79"/>
  <c r="V26" i="80"/>
  <c r="V60" i="80" s="1"/>
  <c r="V12" i="27" s="1"/>
  <c r="V12" i="92" s="1"/>
  <c r="V43" i="78"/>
  <c r="V73" i="78" s="1"/>
  <c r="V25" i="28" s="1"/>
  <c r="V25" i="89" s="1"/>
  <c r="U32" i="79"/>
  <c r="U61" i="79" s="1"/>
  <c r="U13" i="32" s="1"/>
  <c r="U13" i="90" s="1"/>
  <c r="V25" i="78"/>
  <c r="V32" i="75"/>
  <c r="V61" i="75" s="1"/>
  <c r="V13" i="30" s="1"/>
  <c r="V13" i="86" s="1"/>
  <c r="W11" i="75"/>
  <c r="T29" i="75"/>
  <c r="T64" i="75" s="1"/>
  <c r="T16" i="30" s="1"/>
  <c r="T16" i="86" s="1"/>
  <c r="U18" i="76"/>
  <c r="U56" i="76" s="1"/>
  <c r="U8" i="31" s="1"/>
  <c r="U8" i="87" s="1"/>
  <c r="V38" i="77"/>
  <c r="V68" i="77" s="1"/>
  <c r="V20" i="25" s="1"/>
  <c r="V20" i="88" s="1"/>
  <c r="V7" i="80"/>
  <c r="W10" i="77"/>
  <c r="T29" i="76"/>
  <c r="T64" i="76" s="1"/>
  <c r="T16" i="31" s="1"/>
  <c r="T16" i="87" s="1"/>
  <c r="V26" i="75"/>
  <c r="V60" i="75" s="1"/>
  <c r="V12" i="30" s="1"/>
  <c r="V12" i="86" s="1"/>
  <c r="P21" i="83"/>
  <c r="Q15" i="83"/>
  <c r="K5" i="83"/>
  <c r="W17" i="75"/>
  <c r="U37" i="78"/>
  <c r="W42" i="76"/>
  <c r="W72" i="76" s="1"/>
  <c r="W24" i="31" s="1"/>
  <c r="W24" i="87" s="1"/>
  <c r="V26" i="76"/>
  <c r="V60" i="76" s="1"/>
  <c r="V12" i="31" s="1"/>
  <c r="V12" i="87" s="1"/>
  <c r="U14" i="77"/>
  <c r="T22" i="78"/>
  <c r="T58" i="78" s="1"/>
  <c r="T10" i="28" s="1"/>
  <c r="T10" i="89" s="1"/>
  <c r="W40" i="78"/>
  <c r="V43" i="75"/>
  <c r="V73" i="75" s="1"/>
  <c r="V25" i="30" s="1"/>
  <c r="V25" i="86" s="1"/>
  <c r="U14" i="78"/>
  <c r="U9" i="78"/>
  <c r="U36" i="81"/>
  <c r="U66" i="81" s="1"/>
  <c r="U18" i="22" s="1"/>
  <c r="U18" i="93" s="1"/>
  <c r="U12" i="81"/>
  <c r="U54" i="81" s="1"/>
  <c r="U6" i="22" s="1"/>
  <c r="U6" i="93" s="1"/>
  <c r="U32" i="80"/>
  <c r="U61" i="80" s="1"/>
  <c r="U13" i="27" s="1"/>
  <c r="U13" i="92" s="1"/>
  <c r="V38" i="79"/>
  <c r="V68" i="79" s="1"/>
  <c r="V20" i="32" s="1"/>
  <c r="V20" i="90" s="1"/>
  <c r="U36" i="80"/>
  <c r="U14" i="80"/>
  <c r="U12" i="79"/>
  <c r="U54" i="79" s="1"/>
  <c r="U6" i="32" s="1"/>
  <c r="U6" i="90" s="1"/>
  <c r="U27" i="75"/>
  <c r="U62" i="75" s="1"/>
  <c r="U14" i="30" s="1"/>
  <c r="U14" i="86" s="1"/>
  <c r="U15" i="79"/>
  <c r="U12" i="75"/>
  <c r="U54" i="75" s="1"/>
  <c r="U6" i="30" s="1"/>
  <c r="U6" i="86" s="1"/>
  <c r="U32" i="75"/>
  <c r="U61" i="75" s="1"/>
  <c r="U13" i="30" s="1"/>
  <c r="U13" i="86" s="1"/>
  <c r="W21" i="80"/>
  <c r="W16" i="76"/>
  <c r="X2" i="80"/>
  <c r="X50" i="80" s="1"/>
  <c r="X2" i="27" s="1"/>
  <c r="X2" i="92" s="1"/>
  <c r="V25" i="79"/>
  <c r="U18" i="77"/>
  <c r="U56" i="77" s="1"/>
  <c r="U8" i="25" s="1"/>
  <c r="U8" i="88" s="1"/>
  <c r="S59" i="59"/>
  <c r="S11" i="23" s="1"/>
  <c r="S11" i="84" s="1"/>
  <c r="S23" i="77"/>
  <c r="S59" i="77" s="1"/>
  <c r="S11" i="25" s="1"/>
  <c r="S11" i="88" s="1"/>
  <c r="U15" i="75"/>
  <c r="V7" i="77"/>
  <c r="P19" i="83"/>
  <c r="P15" i="83"/>
  <c r="W32" i="74"/>
  <c r="W32" i="59" s="1"/>
  <c r="W61" i="59" s="1"/>
  <c r="W13" i="23" s="1"/>
  <c r="W13" i="84" s="1"/>
  <c r="X2" i="81"/>
  <c r="X50" i="81" s="1"/>
  <c r="X2" i="22" s="1"/>
  <c r="X2" i="93" s="1"/>
  <c r="U35" i="76"/>
  <c r="U67" i="76" s="1"/>
  <c r="U19" i="31" s="1"/>
  <c r="U19" i="87" s="1"/>
  <c r="S23" i="80"/>
  <c r="S59" i="80" s="1"/>
  <c r="S11" i="27" s="1"/>
  <c r="S11" i="92" s="1"/>
  <c r="V38" i="81"/>
  <c r="V68" i="81" s="1"/>
  <c r="V20" i="22" s="1"/>
  <c r="V20" i="93" s="1"/>
  <c r="W10" i="81"/>
  <c r="S23" i="79"/>
  <c r="S59" i="79" s="1"/>
  <c r="S11" i="32" s="1"/>
  <c r="S11" i="90" s="1"/>
  <c r="T22" i="81"/>
  <c r="T58" i="81" s="1"/>
  <c r="T10" i="22" s="1"/>
  <c r="T10" i="93" s="1"/>
  <c r="U9" i="75"/>
  <c r="U15" i="76"/>
  <c r="U55" i="76" s="1"/>
  <c r="U7" i="31" s="1"/>
  <c r="U7" i="87" s="1"/>
  <c r="V34" i="75"/>
  <c r="V70" i="75" s="1"/>
  <c r="V22" i="30" s="1"/>
  <c r="V22" i="86" s="1"/>
  <c r="V4" i="80"/>
  <c r="V52" i="80" s="1"/>
  <c r="V4" i="27" s="1"/>
  <c r="V4" i="92" s="1"/>
  <c r="U37" i="75"/>
  <c r="U66" i="75" s="1"/>
  <c r="U18" i="30" s="1"/>
  <c r="U18" i="86" s="1"/>
  <c r="U29" i="79"/>
  <c r="U64" i="79" s="1"/>
  <c r="U16" i="32" s="1"/>
  <c r="U16" i="90" s="1"/>
  <c r="U15" i="77"/>
  <c r="W44" i="80"/>
  <c r="W74" i="80" s="1"/>
  <c r="W26" i="27" s="1"/>
  <c r="W26" i="92" s="1"/>
  <c r="T29" i="80"/>
  <c r="T64" i="80" s="1"/>
  <c r="T16" i="27" s="1"/>
  <c r="T16" i="92" s="1"/>
  <c r="T22" i="79"/>
  <c r="T58" i="79" s="1"/>
  <c r="T10" i="32" s="1"/>
  <c r="T10" i="90" s="1"/>
  <c r="W44" i="79"/>
  <c r="W74" i="79" s="1"/>
  <c r="W26" i="32" s="1"/>
  <c r="W26" i="90" s="1"/>
  <c r="S23" i="76"/>
  <c r="S59" i="76" s="1"/>
  <c r="S11" i="31" s="1"/>
  <c r="S11" i="87" s="1"/>
  <c r="V32" i="79"/>
  <c r="V61" i="79" s="1"/>
  <c r="V13" i="32" s="1"/>
  <c r="V13" i="90" s="1"/>
  <c r="W11" i="79"/>
  <c r="U30" i="76"/>
  <c r="U65" i="76" s="1"/>
  <c r="U17" i="31" s="1"/>
  <c r="U17" i="87" s="1"/>
  <c r="T19" i="78"/>
  <c r="T57" i="78" s="1"/>
  <c r="T9" i="28" s="1"/>
  <c r="T9" i="89" s="1"/>
  <c r="W40" i="75"/>
  <c r="V4" i="76"/>
  <c r="V52" i="76" s="1"/>
  <c r="V4" i="31" s="1"/>
  <c r="V4" i="87" s="1"/>
  <c r="S23" i="78"/>
  <c r="S59" i="78" s="1"/>
  <c r="S11" i="28" s="1"/>
  <c r="S11" i="89" s="1"/>
  <c r="W21" i="79"/>
  <c r="U30" i="78"/>
  <c r="U65" i="78" s="1"/>
  <c r="U17" i="28" s="1"/>
  <c r="U17" i="89" s="1"/>
  <c r="U12" i="76"/>
  <c r="U54" i="76" s="1"/>
  <c r="U6" i="31" s="1"/>
  <c r="U6" i="87" s="1"/>
  <c r="V38" i="78"/>
  <c r="V68" i="78" s="1"/>
  <c r="V20" i="28" s="1"/>
  <c r="V20" i="89" s="1"/>
  <c r="U35" i="75"/>
  <c r="U67" i="75" s="1"/>
  <c r="U19" i="30" s="1"/>
  <c r="U19" i="86" s="1"/>
  <c r="S23" i="75"/>
  <c r="S59" i="75" s="1"/>
  <c r="S11" i="30" s="1"/>
  <c r="S11" i="86" s="1"/>
  <c r="W42" i="75"/>
  <c r="W72" i="75" s="1"/>
  <c r="W24" i="30" s="1"/>
  <c r="W24" i="86" s="1"/>
  <c r="T17" i="83"/>
  <c r="W31" i="74"/>
  <c r="W71" i="74" s="1"/>
  <c r="W23" i="26" s="1"/>
  <c r="W23" i="91" s="1"/>
  <c r="W33" i="74"/>
  <c r="W28" i="74"/>
  <c r="W63" i="74" s="1"/>
  <c r="W15" i="26" s="1"/>
  <c r="W15" i="91" s="1"/>
  <c r="W2" i="83"/>
  <c r="Q23" i="83"/>
  <c r="W17" i="79"/>
  <c r="W40" i="77"/>
  <c r="U37" i="79"/>
  <c r="V6" i="78"/>
  <c r="V53" i="78" s="1"/>
  <c r="V5" i="28" s="1"/>
  <c r="V5" i="89" s="1"/>
  <c r="V38" i="80"/>
  <c r="V68" i="80" s="1"/>
  <c r="V20" i="27" s="1"/>
  <c r="V20" i="92" s="1"/>
  <c r="U9" i="79"/>
  <c r="W42" i="78"/>
  <c r="W72" i="78" s="1"/>
  <c r="W24" i="28" s="1"/>
  <c r="W24" i="89" s="1"/>
  <c r="V7" i="75"/>
  <c r="V41" i="80"/>
  <c r="X2" i="76"/>
  <c r="X50" i="76" s="1"/>
  <c r="X2" i="31" s="1"/>
  <c r="X2" i="87" s="1"/>
  <c r="U29" i="80"/>
  <c r="U64" i="80" s="1"/>
  <c r="U16" i="27" s="1"/>
  <c r="U16" i="92" s="1"/>
  <c r="W42" i="81"/>
  <c r="W72" i="81" s="1"/>
  <c r="W24" i="22" s="1"/>
  <c r="W24" i="93" s="1"/>
  <c r="U27" i="79"/>
  <c r="U62" i="79" s="1"/>
  <c r="U14" i="32" s="1"/>
  <c r="U14" i="90" s="1"/>
  <c r="V34" i="76"/>
  <c r="V70" i="76" s="1"/>
  <c r="V22" i="31" s="1"/>
  <c r="V22" i="87" s="1"/>
  <c r="U15" i="78"/>
  <c r="U37" i="77"/>
  <c r="V38" i="75"/>
  <c r="V68" i="75" s="1"/>
  <c r="V20" i="30" s="1"/>
  <c r="V20" i="86" s="1"/>
  <c r="V32" i="81"/>
  <c r="V61" i="81" s="1"/>
  <c r="V13" i="22" s="1"/>
  <c r="V13" i="93" s="1"/>
  <c r="W11" i="80"/>
  <c r="W10" i="76"/>
  <c r="V34" i="81"/>
  <c r="V70" i="81" s="1"/>
  <c r="V22" i="22" s="1"/>
  <c r="V22" i="93" s="1"/>
  <c r="V41" i="76"/>
  <c r="X2" i="79"/>
  <c r="X50" i="79" s="1"/>
  <c r="X2" i="32" s="1"/>
  <c r="X2" i="90" s="1"/>
  <c r="W21" i="81"/>
  <c r="V41" i="77"/>
  <c r="S23" i="81"/>
  <c r="S59" i="81" s="1"/>
  <c r="S11" i="22" s="1"/>
  <c r="S11" i="93" s="1"/>
  <c r="V4" i="77"/>
  <c r="V52" i="77" s="1"/>
  <c r="V4" i="25" s="1"/>
  <c r="V4" i="88" s="1"/>
  <c r="U19" i="59"/>
  <c r="U19" i="79" s="1"/>
  <c r="U57" i="79" s="1"/>
  <c r="U9" i="32" s="1"/>
  <c r="U9" i="90" s="1"/>
  <c r="V9" i="59"/>
  <c r="V9" i="79" s="1"/>
  <c r="W17" i="80"/>
  <c r="V34" i="79"/>
  <c r="V70" i="79" s="1"/>
  <c r="V22" i="32" s="1"/>
  <c r="V22" i="90" s="1"/>
  <c r="U12" i="77"/>
  <c r="U54" i="77" s="1"/>
  <c r="U6" i="25" s="1"/>
  <c r="U6" i="88" s="1"/>
  <c r="W16" i="78"/>
  <c r="U36" i="78"/>
  <c r="U12" i="78"/>
  <c r="U54" i="78" s="1"/>
  <c r="U6" i="28" s="1"/>
  <c r="U6" i="89" s="1"/>
  <c r="W16" i="80"/>
  <c r="U35" i="78"/>
  <c r="U67" i="78" s="1"/>
  <c r="U19" i="28" s="1"/>
  <c r="U19" i="89" s="1"/>
  <c r="U27" i="80"/>
  <c r="U62" i="80" s="1"/>
  <c r="U14" i="27" s="1"/>
  <c r="U14" i="92" s="1"/>
  <c r="W39" i="75"/>
  <c r="W16" i="81"/>
  <c r="V25" i="76"/>
  <c r="U35" i="81"/>
  <c r="U67" i="81" s="1"/>
  <c r="U19" i="22" s="1"/>
  <c r="U19" i="93" s="1"/>
  <c r="V7" i="76"/>
  <c r="V53" i="76" s="1"/>
  <c r="V5" i="31" s="1"/>
  <c r="V5" i="87" s="1"/>
  <c r="U12" i="80"/>
  <c r="U54" i="80" s="1"/>
  <c r="U6" i="27" s="1"/>
  <c r="U6" i="92" s="1"/>
  <c r="U18" i="79"/>
  <c r="U56" i="79" s="1"/>
  <c r="U8" i="32" s="1"/>
  <c r="U8" i="90" s="1"/>
  <c r="W42" i="80"/>
  <c r="W72" i="80" s="1"/>
  <c r="W24" i="27" s="1"/>
  <c r="W24" i="92" s="1"/>
  <c r="W11" i="81"/>
  <c r="W42" i="79"/>
  <c r="W72" i="79" s="1"/>
  <c r="W24" i="32" s="1"/>
  <c r="W24" i="90" s="1"/>
  <c r="V6" i="75"/>
  <c r="V7" i="81"/>
  <c r="W16" i="77"/>
  <c r="V25" i="80"/>
  <c r="W21" i="78"/>
  <c r="U27" i="77"/>
  <c r="U62" i="77" s="1"/>
  <c r="U14" i="25" s="1"/>
  <c r="U14" i="88" s="1"/>
  <c r="W60" i="74"/>
  <c r="W12" i="26" s="1"/>
  <c r="W12" i="91" s="1"/>
  <c r="W26" i="59"/>
  <c r="W26" i="75" s="1"/>
  <c r="W60" i="75" s="1"/>
  <c r="W12" i="30" s="1"/>
  <c r="W12" i="86" s="1"/>
  <c r="X20" i="59"/>
  <c r="X20" i="77" s="1"/>
  <c r="X72" i="74"/>
  <c r="X24" i="26" s="1"/>
  <c r="X24" i="91" s="1"/>
  <c r="X42" i="59"/>
  <c r="X72" i="59" s="1"/>
  <c r="X24" i="23" s="1"/>
  <c r="W38" i="59"/>
  <c r="W38" i="79" s="1"/>
  <c r="U58" i="74"/>
  <c r="U10" i="26" s="1"/>
  <c r="U10" i="91" s="1"/>
  <c r="U22" i="59"/>
  <c r="U22" i="80" s="1"/>
  <c r="U58" i="80" s="1"/>
  <c r="U10" i="27" s="1"/>
  <c r="U10" i="92" s="1"/>
  <c r="V18" i="59"/>
  <c r="V18" i="77" s="1"/>
  <c r="V56" i="77" s="1"/>
  <c r="V8" i="25" s="1"/>
  <c r="V8" i="88" s="1"/>
  <c r="V65" i="74"/>
  <c r="V17" i="26" s="1"/>
  <c r="V17" i="91" s="1"/>
  <c r="V30" i="59"/>
  <c r="V65" i="59" s="1"/>
  <c r="V17" i="23" s="1"/>
  <c r="V17" i="84" s="1"/>
  <c r="X10" i="59"/>
  <c r="X10" i="77" s="1"/>
  <c r="W25" i="59"/>
  <c r="W25" i="81" s="1"/>
  <c r="W70" i="74"/>
  <c r="W22" i="26" s="1"/>
  <c r="W22" i="91" s="1"/>
  <c r="W34" i="59"/>
  <c r="W70" i="59" s="1"/>
  <c r="W22" i="23" s="1"/>
  <c r="W22" i="84" s="1"/>
  <c r="T59" i="74"/>
  <c r="T11" i="26" s="1"/>
  <c r="T11" i="91" s="1"/>
  <c r="T23" i="59"/>
  <c r="T23" i="77" s="1"/>
  <c r="T59" i="77" s="1"/>
  <c r="T11" i="25" s="1"/>
  <c r="T11" i="88" s="1"/>
  <c r="V36" i="59"/>
  <c r="V36" i="80" s="1"/>
  <c r="V15" i="59"/>
  <c r="V15" i="75" s="1"/>
  <c r="W6" i="59"/>
  <c r="W6" i="76" s="1"/>
  <c r="V64" i="74"/>
  <c r="V16" i="26" s="1"/>
  <c r="V16" i="91" s="1"/>
  <c r="V29" i="59"/>
  <c r="V29" i="75" s="1"/>
  <c r="V64" i="75" s="1"/>
  <c r="V16" i="30" s="1"/>
  <c r="V16" i="86" s="1"/>
  <c r="X40" i="59"/>
  <c r="X40" i="81" s="1"/>
  <c r="V14" i="59"/>
  <c r="V14" i="75" s="1"/>
  <c r="V37" i="59"/>
  <c r="V37" i="81" s="1"/>
  <c r="W13" i="59"/>
  <c r="W13" i="80" s="1"/>
  <c r="W5" i="59"/>
  <c r="W5" i="77" s="1"/>
  <c r="W43" i="59"/>
  <c r="W43" i="79" s="1"/>
  <c r="X74" i="74"/>
  <c r="X26" i="26" s="1"/>
  <c r="X26" i="91" s="1"/>
  <c r="X44" i="59"/>
  <c r="X44" i="80" s="1"/>
  <c r="X74" i="80" s="1"/>
  <c r="X26" i="27" s="1"/>
  <c r="X26" i="92" s="1"/>
  <c r="Y50" i="74"/>
  <c r="Y2" i="26" s="1"/>
  <c r="Y2" i="91" s="1"/>
  <c r="Y2" i="59"/>
  <c r="Y2" i="75" s="1"/>
  <c r="Y50" i="75" s="1"/>
  <c r="Y2" i="30" s="1"/>
  <c r="V12" i="59"/>
  <c r="W41" i="59"/>
  <c r="W41" i="80" s="1"/>
  <c r="W8" i="59"/>
  <c r="W8" i="79" s="1"/>
  <c r="V62" i="74"/>
  <c r="V14" i="26" s="1"/>
  <c r="V14" i="91" s="1"/>
  <c r="V27" i="59"/>
  <c r="V62" i="59" s="1"/>
  <c r="V14" i="23" s="1"/>
  <c r="V14" i="84" s="1"/>
  <c r="X39" i="59"/>
  <c r="X39" i="78" s="1"/>
  <c r="V67" i="74"/>
  <c r="V19" i="26" s="1"/>
  <c r="V19" i="91" s="1"/>
  <c r="V35" i="59"/>
  <c r="V35" i="78" s="1"/>
  <c r="V67" i="78" s="1"/>
  <c r="V19" i="28" s="1"/>
  <c r="V19" i="89" s="1"/>
  <c r="W52" i="74"/>
  <c r="W4" i="26" s="1"/>
  <c r="W4" i="91" s="1"/>
  <c r="W4" i="59"/>
  <c r="W4" i="81" s="1"/>
  <c r="W52" i="81" s="1"/>
  <c r="W4" i="22" s="1"/>
  <c r="W4" i="93" s="1"/>
  <c r="W7" i="59"/>
  <c r="W7" i="81" s="1"/>
  <c r="X16" i="59"/>
  <c r="X16" i="78" s="1"/>
  <c r="W73" i="74"/>
  <c r="W25" i="26" s="1"/>
  <c r="W25" i="91" s="1"/>
  <c r="W85" i="73"/>
  <c r="U55" i="59"/>
  <c r="U7" i="23" s="1"/>
  <c r="U7" i="84" s="1"/>
  <c r="V55" i="74"/>
  <c r="V7" i="26" s="1"/>
  <c r="V7" i="91" s="1"/>
  <c r="V53" i="59"/>
  <c r="V5" i="23" s="1"/>
  <c r="V5" i="84" s="1"/>
  <c r="V54" i="74"/>
  <c r="V6" i="26" s="1"/>
  <c r="V6" i="91" s="1"/>
  <c r="U66" i="59"/>
  <c r="U18" i="23" s="1"/>
  <c r="U18" i="84" s="1"/>
  <c r="V56" i="74"/>
  <c r="V8" i="26" s="1"/>
  <c r="V8" i="91" s="1"/>
  <c r="W18" i="74"/>
  <c r="W30" i="74"/>
  <c r="X41" i="74"/>
  <c r="AC48" i="72"/>
  <c r="AB48" i="73"/>
  <c r="Z96" i="73" s="1"/>
  <c r="AC22" i="73"/>
  <c r="AA58" i="73" s="1"/>
  <c r="AD22" i="72"/>
  <c r="AC16" i="72"/>
  <c r="AB16" i="73"/>
  <c r="AA18" i="72"/>
  <c r="Z18" i="73"/>
  <c r="X84" i="73" s="1"/>
  <c r="X6" i="74"/>
  <c r="AC7" i="72"/>
  <c r="AB7" i="73"/>
  <c r="AA19" i="72"/>
  <c r="Z19" i="73"/>
  <c r="AB23" i="72"/>
  <c r="AA23" i="73"/>
  <c r="Y64" i="73" s="1"/>
  <c r="AA41" i="72"/>
  <c r="Z41" i="73"/>
  <c r="X88" i="73" s="1"/>
  <c r="Z33" i="73"/>
  <c r="X74" i="73" s="1"/>
  <c r="AA33" i="72"/>
  <c r="Z39" i="73"/>
  <c r="X86" i="73" s="1"/>
  <c r="AA39" i="72"/>
  <c r="AA49" i="73"/>
  <c r="Y97" i="73" s="1"/>
  <c r="AB49" i="72"/>
  <c r="Y40" i="74"/>
  <c r="Z2" i="74"/>
  <c r="W15" i="74"/>
  <c r="W12" i="74"/>
  <c r="W12" i="59" s="1"/>
  <c r="W53" i="74"/>
  <c r="W5" i="26" s="1"/>
  <c r="W5" i="91" s="1"/>
  <c r="AC4" i="72"/>
  <c r="AB4" i="73"/>
  <c r="X13" i="74"/>
  <c r="AC42" i="72"/>
  <c r="AB42" i="73"/>
  <c r="W36" i="74"/>
  <c r="AC24" i="72"/>
  <c r="AB24" i="73"/>
  <c r="Z65" i="73" s="1"/>
  <c r="W35" i="74"/>
  <c r="AC35" i="72"/>
  <c r="AB35" i="73"/>
  <c r="Z30" i="73"/>
  <c r="X71" i="73" s="1"/>
  <c r="AA30" i="72"/>
  <c r="X4" i="74"/>
  <c r="AB12" i="72"/>
  <c r="AA12" i="73"/>
  <c r="AA27" i="72"/>
  <c r="Z27" i="73"/>
  <c r="X68" i="73" s="1"/>
  <c r="X38" i="74"/>
  <c r="X38" i="59" s="1"/>
  <c r="AB28" i="72"/>
  <c r="AA28" i="73"/>
  <c r="Y69" i="73" s="1"/>
  <c r="Z44" i="73"/>
  <c r="X92" i="73" s="1"/>
  <c r="AA44" i="72"/>
  <c r="AB36" i="72"/>
  <c r="AA36" i="73"/>
  <c r="Y80" i="73" s="1"/>
  <c r="AB26" i="72"/>
  <c r="AA26" i="73"/>
  <c r="Y67" i="73" s="1"/>
  <c r="Y16" i="74"/>
  <c r="Z43" i="73"/>
  <c r="X91" i="73" s="1"/>
  <c r="AA43" i="72"/>
  <c r="Z20" i="73"/>
  <c r="AA20" i="72"/>
  <c r="AB3" i="72"/>
  <c r="AA3" i="73"/>
  <c r="Y60" i="73" s="1"/>
  <c r="AB46" i="72"/>
  <c r="AA46" i="73"/>
  <c r="Y94" i="73" s="1"/>
  <c r="X7" i="74"/>
  <c r="AB32" i="73"/>
  <c r="AC32" i="72"/>
  <c r="Y44" i="74"/>
  <c r="W68" i="74"/>
  <c r="W20" i="26" s="1"/>
  <c r="W20" i="91" s="1"/>
  <c r="AA40" i="72"/>
  <c r="Z40" i="73"/>
  <c r="X87" i="73" s="1"/>
  <c r="AB31" i="73"/>
  <c r="Z72" i="73" s="1"/>
  <c r="AC31" i="72"/>
  <c r="AC17" i="72"/>
  <c r="AB17" i="73"/>
  <c r="U57" i="74"/>
  <c r="U9" i="26" s="1"/>
  <c r="U9" i="91" s="1"/>
  <c r="W14" i="74"/>
  <c r="W14" i="59" s="1"/>
  <c r="AB8" i="72"/>
  <c r="AA8" i="73"/>
  <c r="Y63" i="73" s="1"/>
  <c r="X25" i="74"/>
  <c r="AB52" i="73"/>
  <c r="Z100" i="73" s="1"/>
  <c r="AC52" i="72"/>
  <c r="Z21" i="73"/>
  <c r="X89" i="73" s="1"/>
  <c r="AA21" i="72"/>
  <c r="X5" i="74"/>
  <c r="W69" i="63"/>
  <c r="V19" i="74"/>
  <c r="Z29" i="73"/>
  <c r="X70" i="73" s="1"/>
  <c r="AA29" i="72"/>
  <c r="AB15" i="72"/>
  <c r="AA15" i="73"/>
  <c r="X59" i="63"/>
  <c r="W9" i="74"/>
  <c r="AB37" i="72"/>
  <c r="AA37" i="73"/>
  <c r="Y81" i="73" s="1"/>
  <c r="X43" i="74"/>
  <c r="AB13" i="72"/>
  <c r="AA13" i="73"/>
  <c r="Y39" i="74"/>
  <c r="Y39" i="59" s="1"/>
  <c r="AA11" i="72"/>
  <c r="Z11" i="73"/>
  <c r="AB5" i="72"/>
  <c r="AA5" i="73"/>
  <c r="Y61" i="73" s="1"/>
  <c r="Y10" i="74"/>
  <c r="AA45" i="72"/>
  <c r="Z45" i="73"/>
  <c r="X93" i="73" s="1"/>
  <c r="AB51" i="72"/>
  <c r="AA51" i="73"/>
  <c r="Y99" i="73" s="1"/>
  <c r="Y20" i="74"/>
  <c r="Y42" i="74"/>
  <c r="AC47" i="72"/>
  <c r="AB47" i="73"/>
  <c r="Z95" i="73" s="1"/>
  <c r="V66" i="74"/>
  <c r="V18" i="26" s="1"/>
  <c r="V18" i="91" s="1"/>
  <c r="X74" i="63"/>
  <c r="W24" i="74"/>
  <c r="AC25" i="72"/>
  <c r="AB25" i="73"/>
  <c r="Z66" i="73" s="1"/>
  <c r="AB6" i="72"/>
  <c r="AA6" i="73"/>
  <c r="Y62" i="73" s="1"/>
  <c r="AB9" i="72"/>
  <c r="AA9" i="73"/>
  <c r="Y75" i="73" s="1"/>
  <c r="AB14" i="72"/>
  <c r="AA14" i="73"/>
  <c r="AB10" i="72"/>
  <c r="AA10" i="73"/>
  <c r="W37" i="74"/>
  <c r="AC38" i="72"/>
  <c r="AB38" i="73"/>
  <c r="X8" i="74"/>
  <c r="AB34" i="73"/>
  <c r="Z76" i="73" s="1"/>
  <c r="AC34" i="72"/>
  <c r="AC50" i="72"/>
  <c r="AB50" i="73"/>
  <c r="Z98" i="73" s="1"/>
  <c r="X34" i="74"/>
  <c r="U23" i="74"/>
  <c r="W27" i="74"/>
  <c r="X17" i="74"/>
  <c r="X17" i="59" s="1"/>
  <c r="X21" i="74"/>
  <c r="X21" i="59" s="1"/>
  <c r="V22" i="74"/>
  <c r="X26" i="74"/>
  <c r="X11" i="74"/>
  <c r="X11" i="59" s="1"/>
  <c r="Q8" i="83"/>
  <c r="N10" i="83"/>
  <c r="U25" i="83"/>
  <c r="N11" i="83"/>
  <c r="T20" i="83"/>
  <c r="P14" i="83"/>
  <c r="Q9" i="83"/>
  <c r="Q13" i="83"/>
  <c r="Q21" i="83"/>
  <c r="P16" i="83"/>
  <c r="Q12" i="83"/>
  <c r="Y73" i="73"/>
  <c r="Y77" i="73"/>
  <c r="Y90" i="73"/>
  <c r="T22" i="83"/>
  <c r="S23" i="83"/>
  <c r="Y82" i="73"/>
  <c r="T15" i="83"/>
  <c r="W78" i="73"/>
  <c r="X83" i="73"/>
  <c r="V79" i="73"/>
  <c r="U4" i="83"/>
  <c r="V28" i="76" l="1"/>
  <c r="V63" i="76" s="1"/>
  <c r="V15" i="31" s="1"/>
  <c r="V15" i="87" s="1"/>
  <c r="U66" i="80"/>
  <c r="U18" i="27" s="1"/>
  <c r="U18" i="92" s="1"/>
  <c r="V33" i="80"/>
  <c r="V69" i="80" s="1"/>
  <c r="V21" i="27" s="1"/>
  <c r="V21" i="92" s="1"/>
  <c r="V33" i="81"/>
  <c r="V69" i="81" s="1"/>
  <c r="V21" i="22" s="1"/>
  <c r="V21" i="93" s="1"/>
  <c r="U55" i="79"/>
  <c r="U7" i="32" s="1"/>
  <c r="U7" i="90" s="1"/>
  <c r="V28" i="78"/>
  <c r="V63" i="78" s="1"/>
  <c r="V15" i="28" s="1"/>
  <c r="V15" i="89" s="1"/>
  <c r="V28" i="81"/>
  <c r="V63" i="81" s="1"/>
  <c r="V15" i="22" s="1"/>
  <c r="V15" i="93" s="1"/>
  <c r="V28" i="79"/>
  <c r="V63" i="79" s="1"/>
  <c r="V15" i="32" s="1"/>
  <c r="V15" i="90" s="1"/>
  <c r="W73" i="79"/>
  <c r="W25" i="32" s="1"/>
  <c r="W25" i="90" s="1"/>
  <c r="V28" i="80"/>
  <c r="V63" i="80" s="1"/>
  <c r="V15" i="27" s="1"/>
  <c r="V15" i="92" s="1"/>
  <c r="V28" i="75"/>
  <c r="V63" i="75" s="1"/>
  <c r="V15" i="30" s="1"/>
  <c r="V15" i="86" s="1"/>
  <c r="V33" i="77"/>
  <c r="V69" i="77" s="1"/>
  <c r="V21" i="25" s="1"/>
  <c r="V21" i="88" s="1"/>
  <c r="V33" i="78"/>
  <c r="V69" i="78" s="1"/>
  <c r="V21" i="28" s="1"/>
  <c r="V21" i="89" s="1"/>
  <c r="U66" i="79"/>
  <c r="U18" i="32" s="1"/>
  <c r="U18" i="90" s="1"/>
  <c r="V33" i="76"/>
  <c r="V69" i="76" s="1"/>
  <c r="V21" i="31" s="1"/>
  <c r="V21" i="87" s="1"/>
  <c r="V69" i="59"/>
  <c r="V21" i="23" s="1"/>
  <c r="V21" i="84" s="1"/>
  <c r="V33" i="75"/>
  <c r="V69" i="75" s="1"/>
  <c r="V21" i="30" s="1"/>
  <c r="V21" i="86" s="1"/>
  <c r="W68" i="79"/>
  <c r="W20" i="32" s="1"/>
  <c r="W20" i="90" s="1"/>
  <c r="U66" i="78"/>
  <c r="U18" i="28" s="1"/>
  <c r="U18" i="89" s="1"/>
  <c r="V53" i="81"/>
  <c r="V5" i="22" s="1"/>
  <c r="V5" i="93" s="1"/>
  <c r="V53" i="77"/>
  <c r="V5" i="25" s="1"/>
  <c r="V5" i="88" s="1"/>
  <c r="P6" i="83"/>
  <c r="T7" i="83"/>
  <c r="V31" i="75"/>
  <c r="V71" i="75" s="1"/>
  <c r="V23" i="30" s="1"/>
  <c r="V23" i="86" s="1"/>
  <c r="W60" i="59"/>
  <c r="W12" i="23" s="1"/>
  <c r="W12" i="84" s="1"/>
  <c r="V31" i="77"/>
  <c r="V71" i="77" s="1"/>
  <c r="V23" i="25" s="1"/>
  <c r="V23" i="88" s="1"/>
  <c r="W26" i="83"/>
  <c r="U66" i="77"/>
  <c r="U18" i="25" s="1"/>
  <c r="U18" i="88" s="1"/>
  <c r="T18" i="83"/>
  <c r="U58" i="59"/>
  <c r="U10" i="23" s="1"/>
  <c r="U10" i="84" s="1"/>
  <c r="V53" i="75"/>
  <c r="V5" i="30" s="1"/>
  <c r="V5" i="86" s="1"/>
  <c r="V53" i="80"/>
  <c r="V5" i="27" s="1"/>
  <c r="V5" i="92" s="1"/>
  <c r="V64" i="59"/>
  <c r="V16" i="23" s="1"/>
  <c r="V16" i="84" s="1"/>
  <c r="Q6" i="83"/>
  <c r="S7" i="83"/>
  <c r="U66" i="76"/>
  <c r="U18" i="31" s="1"/>
  <c r="U18" i="87" s="1"/>
  <c r="U55" i="75"/>
  <c r="U7" i="30" s="1"/>
  <c r="U7" i="86" s="1"/>
  <c r="U55" i="78"/>
  <c r="U7" i="28" s="1"/>
  <c r="U7" i="89" s="1"/>
  <c r="U5" i="83"/>
  <c r="U22" i="76"/>
  <c r="U58" i="76" s="1"/>
  <c r="U10" i="31" s="1"/>
  <c r="U10" i="87" s="1"/>
  <c r="W34" i="81"/>
  <c r="W70" i="81" s="1"/>
  <c r="W22" i="22" s="1"/>
  <c r="W22" i="93" s="1"/>
  <c r="V24" i="79"/>
  <c r="V31" i="78"/>
  <c r="V71" i="78" s="1"/>
  <c r="V23" i="28" s="1"/>
  <c r="V23" i="89" s="1"/>
  <c r="V24" i="81"/>
  <c r="V31" i="80"/>
  <c r="V71" i="80" s="1"/>
  <c r="V23" i="27" s="1"/>
  <c r="V23" i="92" s="1"/>
  <c r="V31" i="79"/>
  <c r="V71" i="79" s="1"/>
  <c r="V23" i="32" s="1"/>
  <c r="V23" i="90" s="1"/>
  <c r="X42" i="81"/>
  <c r="X72" i="81" s="1"/>
  <c r="X24" i="22" s="1"/>
  <c r="X24" i="93" s="1"/>
  <c r="U55" i="77"/>
  <c r="U7" i="25" s="1"/>
  <c r="U7" i="88" s="1"/>
  <c r="V31" i="81"/>
  <c r="V71" i="81" s="1"/>
  <c r="V23" i="22" s="1"/>
  <c r="V23" i="93" s="1"/>
  <c r="V31" i="76"/>
  <c r="V71" i="76" s="1"/>
  <c r="V23" i="31" s="1"/>
  <c r="V23" i="87" s="1"/>
  <c r="V35" i="79"/>
  <c r="V67" i="79" s="1"/>
  <c r="V19" i="32" s="1"/>
  <c r="V19" i="90" s="1"/>
  <c r="T23" i="81"/>
  <c r="T59" i="81" s="1"/>
  <c r="T11" i="22" s="1"/>
  <c r="T11" i="93" s="1"/>
  <c r="X40" i="79"/>
  <c r="W32" i="78"/>
  <c r="W61" i="78" s="1"/>
  <c r="W13" i="28" s="1"/>
  <c r="W13" i="89" s="1"/>
  <c r="X11" i="75"/>
  <c r="Y2" i="77"/>
  <c r="Y50" i="77" s="1"/>
  <c r="Y2" i="25" s="1"/>
  <c r="Y2" i="88" s="1"/>
  <c r="X40" i="75"/>
  <c r="W41" i="75"/>
  <c r="V14" i="77"/>
  <c r="W61" i="74"/>
  <c r="W13" i="26" s="1"/>
  <c r="W13" i="91" s="1"/>
  <c r="X39" i="80"/>
  <c r="V15" i="80"/>
  <c r="V36" i="78"/>
  <c r="Y2" i="78"/>
  <c r="Y50" i="78" s="1"/>
  <c r="Y2" i="28" s="1"/>
  <c r="Y2" i="89" s="1"/>
  <c r="V29" i="79"/>
  <c r="V64" i="79" s="1"/>
  <c r="V16" i="32" s="1"/>
  <c r="V16" i="90" s="1"/>
  <c r="V37" i="80"/>
  <c r="V66" i="80" s="1"/>
  <c r="V18" i="27" s="1"/>
  <c r="V18" i="92" s="1"/>
  <c r="Y2" i="79"/>
  <c r="Y50" i="79" s="1"/>
  <c r="Y2" i="32" s="1"/>
  <c r="Y2" i="90" s="1"/>
  <c r="U22" i="75"/>
  <c r="U58" i="75" s="1"/>
  <c r="U10" i="30" s="1"/>
  <c r="U10" i="86" s="1"/>
  <c r="W28" i="59"/>
  <c r="W63" i="59" s="1"/>
  <c r="W15" i="23" s="1"/>
  <c r="W15" i="84" s="1"/>
  <c r="X40" i="77"/>
  <c r="W5" i="79"/>
  <c r="W43" i="81"/>
  <c r="W73" i="81" s="1"/>
  <c r="W25" i="22" s="1"/>
  <c r="W25" i="93" s="1"/>
  <c r="W7" i="75"/>
  <c r="V36" i="81"/>
  <c r="V66" i="81" s="1"/>
  <c r="V18" i="22" s="1"/>
  <c r="V18" i="93" s="1"/>
  <c r="V29" i="80"/>
  <c r="V64" i="80" s="1"/>
  <c r="V16" i="27" s="1"/>
  <c r="V16" i="92" s="1"/>
  <c r="V36" i="79"/>
  <c r="X39" i="79"/>
  <c r="V67" i="59"/>
  <c r="V19" i="23" s="1"/>
  <c r="V19" i="84" s="1"/>
  <c r="X20" i="79"/>
  <c r="V14" i="79"/>
  <c r="V35" i="76"/>
  <c r="V67" i="76" s="1"/>
  <c r="V19" i="31" s="1"/>
  <c r="V19" i="87" s="1"/>
  <c r="W26" i="78"/>
  <c r="W60" i="78" s="1"/>
  <c r="W12" i="28" s="1"/>
  <c r="W12" i="89" s="1"/>
  <c r="V27" i="76"/>
  <c r="V62" i="76" s="1"/>
  <c r="V14" i="31" s="1"/>
  <c r="V14" i="87" s="1"/>
  <c r="W31" i="59"/>
  <c r="W71" i="59" s="1"/>
  <c r="W23" i="23" s="1"/>
  <c r="W23" i="84" s="1"/>
  <c r="W26" i="77"/>
  <c r="W60" i="77" s="1"/>
  <c r="W12" i="25" s="1"/>
  <c r="W12" i="88" s="1"/>
  <c r="X40" i="80"/>
  <c r="W12" i="76"/>
  <c r="W6" i="79"/>
  <c r="Y39" i="79"/>
  <c r="X39" i="76"/>
  <c r="V27" i="79"/>
  <c r="V62" i="79" s="1"/>
  <c r="V14" i="32" s="1"/>
  <c r="V14" i="90" s="1"/>
  <c r="X17" i="80"/>
  <c r="W28" i="76"/>
  <c r="W63" i="76" s="1"/>
  <c r="W15" i="31" s="1"/>
  <c r="W15" i="87" s="1"/>
  <c r="W26" i="79"/>
  <c r="W60" i="79" s="1"/>
  <c r="W12" i="32" s="1"/>
  <c r="W12" i="90" s="1"/>
  <c r="Y39" i="80"/>
  <c r="W25" i="76"/>
  <c r="V14" i="80"/>
  <c r="X21" i="79"/>
  <c r="W6" i="81"/>
  <c r="W25" i="75"/>
  <c r="W43" i="80"/>
  <c r="W73" i="80" s="1"/>
  <c r="W25" i="27" s="1"/>
  <c r="W25" i="92" s="1"/>
  <c r="W32" i="76"/>
  <c r="W61" i="76" s="1"/>
  <c r="W13" i="31" s="1"/>
  <c r="W13" i="87" s="1"/>
  <c r="X42" i="76"/>
  <c r="X72" i="76" s="1"/>
  <c r="X24" i="31" s="1"/>
  <c r="X24" i="87" s="1"/>
  <c r="W25" i="78"/>
  <c r="V53" i="79"/>
  <c r="V5" i="32" s="1"/>
  <c r="V5" i="90" s="1"/>
  <c r="X20" i="80"/>
  <c r="W32" i="75"/>
  <c r="W61" i="75" s="1"/>
  <c r="W13" i="30" s="1"/>
  <c r="W13" i="86" s="1"/>
  <c r="X11" i="76"/>
  <c r="X20" i="75"/>
  <c r="W41" i="79"/>
  <c r="X42" i="78"/>
  <c r="X72" i="78" s="1"/>
  <c r="X24" i="28" s="1"/>
  <c r="X24" i="89" s="1"/>
  <c r="X28" i="74"/>
  <c r="X28" i="59" s="1"/>
  <c r="X63" i="59" s="1"/>
  <c r="X15" i="23" s="1"/>
  <c r="X15" i="84" s="1"/>
  <c r="U19" i="83"/>
  <c r="W24" i="59"/>
  <c r="W24" i="79" s="1"/>
  <c r="X74" i="59"/>
  <c r="X26" i="23" s="1"/>
  <c r="X26" i="84" s="1"/>
  <c r="X44" i="78"/>
  <c r="X74" i="78" s="1"/>
  <c r="X26" i="28" s="1"/>
  <c r="X26" i="89" s="1"/>
  <c r="V9" i="80"/>
  <c r="U19" i="80"/>
  <c r="U57" i="80" s="1"/>
  <c r="U9" i="27" s="1"/>
  <c r="U9" i="92" s="1"/>
  <c r="X38" i="79"/>
  <c r="V30" i="79"/>
  <c r="V65" i="79" s="1"/>
  <c r="V17" i="32" s="1"/>
  <c r="V17" i="90" s="1"/>
  <c r="W12" i="77"/>
  <c r="W4" i="75"/>
  <c r="W52" i="75" s="1"/>
  <c r="W4" i="30" s="1"/>
  <c r="W4" i="86" s="1"/>
  <c r="X10" i="79"/>
  <c r="W32" i="77"/>
  <c r="W61" i="77" s="1"/>
  <c r="W13" i="25" s="1"/>
  <c r="W13" i="88" s="1"/>
  <c r="X11" i="77"/>
  <c r="W4" i="76"/>
  <c r="W52" i="76" s="1"/>
  <c r="W4" i="31" s="1"/>
  <c r="W4" i="87" s="1"/>
  <c r="V36" i="77"/>
  <c r="V27" i="81"/>
  <c r="V62" i="81" s="1"/>
  <c r="V14" i="22" s="1"/>
  <c r="V14" i="93" s="1"/>
  <c r="V15" i="79"/>
  <c r="V30" i="75"/>
  <c r="V65" i="75" s="1"/>
  <c r="V17" i="30" s="1"/>
  <c r="V17" i="86" s="1"/>
  <c r="V18" i="80"/>
  <c r="V56" i="80" s="1"/>
  <c r="V8" i="27" s="1"/>
  <c r="V8" i="92" s="1"/>
  <c r="X39" i="77"/>
  <c r="T23" i="76"/>
  <c r="T59" i="76" s="1"/>
  <c r="T11" i="31" s="1"/>
  <c r="T11" i="87" s="1"/>
  <c r="U22" i="79"/>
  <c r="U58" i="79" s="1"/>
  <c r="U10" i="32" s="1"/>
  <c r="U10" i="90" s="1"/>
  <c r="X40" i="78"/>
  <c r="W13" i="79"/>
  <c r="W14" i="75"/>
  <c r="X17" i="79"/>
  <c r="W25" i="79"/>
  <c r="V18" i="75"/>
  <c r="V56" i="75" s="1"/>
  <c r="V8" i="30" s="1"/>
  <c r="V8" i="86" s="1"/>
  <c r="X38" i="81"/>
  <c r="X68" i="81" s="1"/>
  <c r="X20" i="22" s="1"/>
  <c r="X20" i="93" s="1"/>
  <c r="X10" i="80"/>
  <c r="U19" i="78"/>
  <c r="U57" i="78" s="1"/>
  <c r="U9" i="28" s="1"/>
  <c r="U9" i="89" s="1"/>
  <c r="X38" i="80"/>
  <c r="X16" i="80"/>
  <c r="W8" i="78"/>
  <c r="X10" i="75"/>
  <c r="X21" i="81"/>
  <c r="W13" i="81"/>
  <c r="W14" i="79"/>
  <c r="V24" i="80"/>
  <c r="X17" i="81"/>
  <c r="W6" i="78"/>
  <c r="W13" i="75"/>
  <c r="V15" i="77"/>
  <c r="V55" i="77" s="1"/>
  <c r="V7" i="25" s="1"/>
  <c r="V7" i="88" s="1"/>
  <c r="W68" i="59"/>
  <c r="W20" i="23" s="1"/>
  <c r="W20" i="84" s="1"/>
  <c r="W38" i="80"/>
  <c r="W68" i="80" s="1"/>
  <c r="W20" i="27" s="1"/>
  <c r="W20" i="92" s="1"/>
  <c r="V30" i="78"/>
  <c r="V65" i="78" s="1"/>
  <c r="V17" i="28" s="1"/>
  <c r="V17" i="89" s="1"/>
  <c r="W8" i="76"/>
  <c r="X31" i="74"/>
  <c r="X31" i="59" s="1"/>
  <c r="X71" i="59" s="1"/>
  <c r="X23" i="23" s="1"/>
  <c r="X23" i="84" s="1"/>
  <c r="W24" i="83"/>
  <c r="U17" i="83"/>
  <c r="V9" i="77"/>
  <c r="U19" i="77"/>
  <c r="U57" i="77" s="1"/>
  <c r="U9" i="25" s="1"/>
  <c r="U9" i="88" s="1"/>
  <c r="X38" i="78"/>
  <c r="W8" i="77"/>
  <c r="V30" i="80"/>
  <c r="V65" i="80" s="1"/>
  <c r="V17" i="27" s="1"/>
  <c r="V17" i="92" s="1"/>
  <c r="V37" i="76"/>
  <c r="X44" i="75"/>
  <c r="X74" i="75" s="1"/>
  <c r="X26" i="30" s="1"/>
  <c r="X26" i="86" s="1"/>
  <c r="Y39" i="81"/>
  <c r="X44" i="76"/>
  <c r="X74" i="76" s="1"/>
  <c r="X26" i="31" s="1"/>
  <c r="X26" i="87" s="1"/>
  <c r="X21" i="80"/>
  <c r="W8" i="81"/>
  <c r="W6" i="75"/>
  <c r="W34" i="79"/>
  <c r="W70" i="79" s="1"/>
  <c r="W22" i="32" s="1"/>
  <c r="W22" i="90" s="1"/>
  <c r="W26" i="76"/>
  <c r="W60" i="76" s="1"/>
  <c r="W12" i="31" s="1"/>
  <c r="W12" i="87" s="1"/>
  <c r="V29" i="81"/>
  <c r="V64" i="81" s="1"/>
  <c r="V16" i="22" s="1"/>
  <c r="V16" i="93" s="1"/>
  <c r="W5" i="78"/>
  <c r="V14" i="76"/>
  <c r="V27" i="75"/>
  <c r="V62" i="75" s="1"/>
  <c r="V14" i="30" s="1"/>
  <c r="V14" i="86" s="1"/>
  <c r="X16" i="77"/>
  <c r="W14" i="80"/>
  <c r="V24" i="78"/>
  <c r="X17" i="78"/>
  <c r="W34" i="76"/>
  <c r="W70" i="76" s="1"/>
  <c r="W22" i="31" s="1"/>
  <c r="W22" i="87" s="1"/>
  <c r="W7" i="79"/>
  <c r="W4" i="79"/>
  <c r="W52" i="79" s="1"/>
  <c r="W4" i="32" s="1"/>
  <c r="W4" i="90" s="1"/>
  <c r="V37" i="79"/>
  <c r="V9" i="78"/>
  <c r="U57" i="59"/>
  <c r="U9" i="23" s="1"/>
  <c r="U9" i="84" s="1"/>
  <c r="V54" i="59"/>
  <c r="V6" i="23" s="1"/>
  <c r="V6" i="84" s="1"/>
  <c r="V12" i="80"/>
  <c r="V54" i="80" s="1"/>
  <c r="V6" i="27" s="1"/>
  <c r="V6" i="92" s="1"/>
  <c r="W73" i="59"/>
  <c r="W25" i="23" s="1"/>
  <c r="W25" i="84" s="1"/>
  <c r="W43" i="76"/>
  <c r="W73" i="76" s="1"/>
  <c r="W25" i="31" s="1"/>
  <c r="W25" i="87" s="1"/>
  <c r="T59" i="59"/>
  <c r="T11" i="23" s="1"/>
  <c r="T11" i="84" s="1"/>
  <c r="T23" i="75"/>
  <c r="T59" i="75" s="1"/>
  <c r="T11" i="30" s="1"/>
  <c r="T11" i="86" s="1"/>
  <c r="V56" i="59"/>
  <c r="V8" i="23" s="1"/>
  <c r="V8" i="84" s="1"/>
  <c r="V18" i="79"/>
  <c r="V56" i="79" s="1"/>
  <c r="V8" i="32" s="1"/>
  <c r="V8" i="90" s="1"/>
  <c r="V9" i="76"/>
  <c r="U19" i="76"/>
  <c r="U57" i="76" s="1"/>
  <c r="U9" i="31" s="1"/>
  <c r="U9" i="87" s="1"/>
  <c r="X38" i="77"/>
  <c r="V18" i="76"/>
  <c r="V56" i="76" s="1"/>
  <c r="V8" i="31" s="1"/>
  <c r="V8" i="87" s="1"/>
  <c r="W12" i="79"/>
  <c r="V37" i="75"/>
  <c r="V36" i="76"/>
  <c r="W41" i="77"/>
  <c r="W32" i="79"/>
  <c r="W61" i="79" s="1"/>
  <c r="W13" i="32" s="1"/>
  <c r="W13" i="90" s="1"/>
  <c r="X11" i="79"/>
  <c r="W25" i="77"/>
  <c r="W7" i="76"/>
  <c r="X16" i="79"/>
  <c r="Y39" i="78"/>
  <c r="T23" i="79"/>
  <c r="T59" i="79" s="1"/>
  <c r="T11" i="32" s="1"/>
  <c r="T11" i="90" s="1"/>
  <c r="W38" i="78"/>
  <c r="W68" i="78" s="1"/>
  <c r="W20" i="28" s="1"/>
  <c r="W20" i="89" s="1"/>
  <c r="W8" i="80"/>
  <c r="W7" i="77"/>
  <c r="X42" i="77"/>
  <c r="X72" i="77" s="1"/>
  <c r="X24" i="25" s="1"/>
  <c r="X24" i="88" s="1"/>
  <c r="X21" i="78"/>
  <c r="V37" i="78"/>
  <c r="X10" i="76"/>
  <c r="W43" i="75"/>
  <c r="W73" i="75" s="1"/>
  <c r="W25" i="30" s="1"/>
  <c r="W25" i="86" s="1"/>
  <c r="V29" i="77"/>
  <c r="V64" i="77" s="1"/>
  <c r="V16" i="25" s="1"/>
  <c r="V16" i="88" s="1"/>
  <c r="W38" i="81"/>
  <c r="W68" i="81" s="1"/>
  <c r="W20" i="22" s="1"/>
  <c r="W20" i="93" s="1"/>
  <c r="W6" i="77"/>
  <c r="W53" i="77" s="1"/>
  <c r="W5" i="25" s="1"/>
  <c r="W5" i="88" s="1"/>
  <c r="W34" i="75"/>
  <c r="W70" i="75" s="1"/>
  <c r="W22" i="30" s="1"/>
  <c r="W22" i="86" s="1"/>
  <c r="V30" i="77"/>
  <c r="V65" i="77" s="1"/>
  <c r="V17" i="25" s="1"/>
  <c r="V17" i="88" s="1"/>
  <c r="W14" i="81"/>
  <c r="V24" i="77"/>
  <c r="X17" i="77"/>
  <c r="W43" i="78"/>
  <c r="W73" i="78" s="1"/>
  <c r="W25" i="28" s="1"/>
  <c r="W25" i="89" s="1"/>
  <c r="X20" i="81"/>
  <c r="V35" i="80"/>
  <c r="V67" i="80" s="1"/>
  <c r="V19" i="27" s="1"/>
  <c r="V19" i="92" s="1"/>
  <c r="W41" i="76"/>
  <c r="W9" i="59"/>
  <c r="W9" i="79" s="1"/>
  <c r="V19" i="59"/>
  <c r="V19" i="78" s="1"/>
  <c r="V57" i="78" s="1"/>
  <c r="V9" i="28" s="1"/>
  <c r="V9" i="89" s="1"/>
  <c r="X33" i="74"/>
  <c r="W52" i="59"/>
  <c r="W4" i="23" s="1"/>
  <c r="W4" i="84" s="1"/>
  <c r="W29" i="74"/>
  <c r="W29" i="59" s="1"/>
  <c r="V9" i="75"/>
  <c r="U19" i="81"/>
  <c r="U57" i="81" s="1"/>
  <c r="U9" i="22" s="1"/>
  <c r="U9" i="93" s="1"/>
  <c r="X38" i="75"/>
  <c r="X68" i="75" s="1"/>
  <c r="X20" i="30" s="1"/>
  <c r="X20" i="86" s="1"/>
  <c r="T23" i="78"/>
  <c r="T59" i="78" s="1"/>
  <c r="T11" i="28" s="1"/>
  <c r="T11" i="89" s="1"/>
  <c r="W41" i="78"/>
  <c r="V27" i="77"/>
  <c r="V62" i="77" s="1"/>
  <c r="V14" i="25" s="1"/>
  <c r="V14" i="88" s="1"/>
  <c r="W26" i="80"/>
  <c r="W60" i="80" s="1"/>
  <c r="W12" i="27" s="1"/>
  <c r="W12" i="92" s="1"/>
  <c r="W12" i="80"/>
  <c r="W54" i="80" s="1"/>
  <c r="W6" i="27" s="1"/>
  <c r="W6" i="92" s="1"/>
  <c r="W5" i="80"/>
  <c r="V27" i="78"/>
  <c r="V62" i="78" s="1"/>
  <c r="V14" i="28" s="1"/>
  <c r="V14" i="89" s="1"/>
  <c r="W32" i="80"/>
  <c r="W61" i="80" s="1"/>
  <c r="W13" i="27" s="1"/>
  <c r="W13" i="92" s="1"/>
  <c r="X11" i="80"/>
  <c r="U55" i="80"/>
  <c r="U7" i="27" s="1"/>
  <c r="U7" i="92" s="1"/>
  <c r="U22" i="77"/>
  <c r="U58" i="77" s="1"/>
  <c r="U10" i="25" s="1"/>
  <c r="U10" i="88" s="1"/>
  <c r="V35" i="75"/>
  <c r="V67" i="75" s="1"/>
  <c r="V19" i="30" s="1"/>
  <c r="V19" i="86" s="1"/>
  <c r="Y39" i="77"/>
  <c r="W5" i="75"/>
  <c r="V12" i="78"/>
  <c r="V54" i="78" s="1"/>
  <c r="V6" i="28" s="1"/>
  <c r="V6" i="89" s="1"/>
  <c r="V37" i="77"/>
  <c r="U22" i="78"/>
  <c r="U58" i="78" s="1"/>
  <c r="U10" i="28" s="1"/>
  <c r="U10" i="89" s="1"/>
  <c r="W13" i="78"/>
  <c r="X21" i="77"/>
  <c r="W5" i="76"/>
  <c r="W38" i="77"/>
  <c r="W68" i="77" s="1"/>
  <c r="W20" i="25" s="1"/>
  <c r="W20" i="88" s="1"/>
  <c r="X44" i="77"/>
  <c r="X74" i="77" s="1"/>
  <c r="X26" i="25" s="1"/>
  <c r="X26" i="88" s="1"/>
  <c r="X20" i="76"/>
  <c r="X16" i="75"/>
  <c r="V29" i="78"/>
  <c r="V64" i="78" s="1"/>
  <c r="V16" i="28" s="1"/>
  <c r="V16" i="89" s="1"/>
  <c r="V12" i="79"/>
  <c r="V54" i="79" s="1"/>
  <c r="V6" i="32" s="1"/>
  <c r="V6" i="90" s="1"/>
  <c r="X10" i="78"/>
  <c r="V15" i="76"/>
  <c r="V35" i="81"/>
  <c r="V67" i="81" s="1"/>
  <c r="V19" i="22" s="1"/>
  <c r="V19" i="93" s="1"/>
  <c r="W14" i="78"/>
  <c r="V24" i="76"/>
  <c r="X17" i="76"/>
  <c r="W26" i="81"/>
  <c r="W60" i="81" s="1"/>
  <c r="W12" i="22" s="1"/>
  <c r="W12" i="93" s="1"/>
  <c r="X42" i="79"/>
  <c r="X72" i="79" s="1"/>
  <c r="X24" i="32" s="1"/>
  <c r="X24" i="90" s="1"/>
  <c r="W8" i="75"/>
  <c r="X10" i="81"/>
  <c r="W13" i="77"/>
  <c r="W12" i="75"/>
  <c r="Y50" i="59"/>
  <c r="Y2" i="23" s="1"/>
  <c r="Y2" i="84" s="1"/>
  <c r="Y2" i="81"/>
  <c r="Y50" i="81" s="1"/>
  <c r="Y2" i="22" s="1"/>
  <c r="Y2" i="93" s="1"/>
  <c r="W33" i="59"/>
  <c r="W33" i="75" s="1"/>
  <c r="W69" i="75" s="1"/>
  <c r="W21" i="30" s="1"/>
  <c r="W21" i="86" s="1"/>
  <c r="V9" i="81"/>
  <c r="U19" i="75"/>
  <c r="U57" i="75" s="1"/>
  <c r="U9" i="30" s="1"/>
  <c r="U9" i="86" s="1"/>
  <c r="X38" i="76"/>
  <c r="W34" i="77"/>
  <c r="W70" i="77" s="1"/>
  <c r="W22" i="25" s="1"/>
  <c r="W22" i="88" s="1"/>
  <c r="W12" i="81"/>
  <c r="W38" i="75"/>
  <c r="W68" i="75" s="1"/>
  <c r="W20" i="30" s="1"/>
  <c r="W20" i="86" s="1"/>
  <c r="V14" i="81"/>
  <c r="W34" i="78"/>
  <c r="W70" i="78" s="1"/>
  <c r="W22" i="28" s="1"/>
  <c r="W22" i="89" s="1"/>
  <c r="X42" i="75"/>
  <c r="X72" i="75" s="1"/>
  <c r="X24" i="30" s="1"/>
  <c r="X24" i="86" s="1"/>
  <c r="W32" i="81"/>
  <c r="W61" i="81" s="1"/>
  <c r="W13" i="22" s="1"/>
  <c r="W13" i="93" s="1"/>
  <c r="X11" i="81"/>
  <c r="W38" i="76"/>
  <c r="W68" i="76" s="1"/>
  <c r="W20" i="31" s="1"/>
  <c r="W20" i="87" s="1"/>
  <c r="V18" i="78"/>
  <c r="V56" i="78" s="1"/>
  <c r="V8" i="28" s="1"/>
  <c r="V8" i="89" s="1"/>
  <c r="X39" i="75"/>
  <c r="Y39" i="76"/>
  <c r="W4" i="77"/>
  <c r="W52" i="77" s="1"/>
  <c r="W4" i="25" s="1"/>
  <c r="W4" i="88" s="1"/>
  <c r="V18" i="81"/>
  <c r="V56" i="81" s="1"/>
  <c r="V8" i="22" s="1"/>
  <c r="V8" i="93" s="1"/>
  <c r="V27" i="80"/>
  <c r="V62" i="80" s="1"/>
  <c r="V14" i="27" s="1"/>
  <c r="V14" i="92" s="1"/>
  <c r="X21" i="76"/>
  <c r="V12" i="81"/>
  <c r="V54" i="81" s="1"/>
  <c r="V6" i="22" s="1"/>
  <c r="V6" i="93" s="1"/>
  <c r="W7" i="78"/>
  <c r="X40" i="76"/>
  <c r="V30" i="76"/>
  <c r="V65" i="76" s="1"/>
  <c r="V17" i="31" s="1"/>
  <c r="V17" i="87" s="1"/>
  <c r="V29" i="76"/>
  <c r="V64" i="76" s="1"/>
  <c r="V16" i="31" s="1"/>
  <c r="V16" i="87" s="1"/>
  <c r="W25" i="80"/>
  <c r="W4" i="80"/>
  <c r="W52" i="80" s="1"/>
  <c r="W4" i="27" s="1"/>
  <c r="W4" i="92" s="1"/>
  <c r="X44" i="81"/>
  <c r="X74" i="81" s="1"/>
  <c r="X26" i="22" s="1"/>
  <c r="X26" i="93" s="1"/>
  <c r="W43" i="77"/>
  <c r="W73" i="77" s="1"/>
  <c r="W25" i="25" s="1"/>
  <c r="W25" i="88" s="1"/>
  <c r="X39" i="81"/>
  <c r="W14" i="76"/>
  <c r="X17" i="75"/>
  <c r="X16" i="76"/>
  <c r="V12" i="75"/>
  <c r="V54" i="75" s="1"/>
  <c r="V6" i="30" s="1"/>
  <c r="V6" i="86" s="1"/>
  <c r="W5" i="81"/>
  <c r="Y2" i="80"/>
  <c r="Y50" i="80" s="1"/>
  <c r="Y2" i="27" s="1"/>
  <c r="Y2" i="92" s="1"/>
  <c r="V30" i="81"/>
  <c r="V65" i="81" s="1"/>
  <c r="V17" i="22" s="1"/>
  <c r="V17" i="93" s="1"/>
  <c r="X2" i="83"/>
  <c r="X32" i="74"/>
  <c r="X61" i="74" s="1"/>
  <c r="X13" i="26" s="1"/>
  <c r="X13" i="91" s="1"/>
  <c r="W69" i="74"/>
  <c r="W21" i="26" s="1"/>
  <c r="W21" i="91" s="1"/>
  <c r="V14" i="78"/>
  <c r="V15" i="78"/>
  <c r="X16" i="81"/>
  <c r="W12" i="78"/>
  <c r="V12" i="76"/>
  <c r="V54" i="76" s="1"/>
  <c r="V6" i="31" s="1"/>
  <c r="V6" i="87" s="1"/>
  <c r="W6" i="80"/>
  <c r="V15" i="81"/>
  <c r="W13" i="76"/>
  <c r="X11" i="78"/>
  <c r="T23" i="80"/>
  <c r="T59" i="80" s="1"/>
  <c r="T11" i="27" s="1"/>
  <c r="T11" i="92" s="1"/>
  <c r="V12" i="77"/>
  <c r="V54" i="77" s="1"/>
  <c r="V6" i="25" s="1"/>
  <c r="V6" i="88" s="1"/>
  <c r="Y2" i="76"/>
  <c r="Y50" i="76" s="1"/>
  <c r="Y2" i="31" s="1"/>
  <c r="Y2" i="87" s="1"/>
  <c r="W41" i="81"/>
  <c r="Y39" i="75"/>
  <c r="W34" i="80"/>
  <c r="W70" i="80" s="1"/>
  <c r="W22" i="27" s="1"/>
  <c r="W22" i="92" s="1"/>
  <c r="X21" i="75"/>
  <c r="W4" i="78"/>
  <c r="W52" i="78" s="1"/>
  <c r="W4" i="28" s="1"/>
  <c r="W4" i="89" s="1"/>
  <c r="U22" i="81"/>
  <c r="U58" i="81" s="1"/>
  <c r="U10" i="22" s="1"/>
  <c r="U10" i="93" s="1"/>
  <c r="V35" i="77"/>
  <c r="V67" i="77" s="1"/>
  <c r="V19" i="25" s="1"/>
  <c r="V19" i="88" s="1"/>
  <c r="W7" i="80"/>
  <c r="X20" i="78"/>
  <c r="X42" i="80"/>
  <c r="X72" i="80" s="1"/>
  <c r="X24" i="27" s="1"/>
  <c r="X24" i="92" s="1"/>
  <c r="W14" i="77"/>
  <c r="X44" i="79"/>
  <c r="X74" i="79" s="1"/>
  <c r="X26" i="32" s="1"/>
  <c r="X26" i="90" s="1"/>
  <c r="V36" i="75"/>
  <c r="V55" i="75"/>
  <c r="V7" i="30" s="1"/>
  <c r="V7" i="86" s="1"/>
  <c r="Y20" i="59"/>
  <c r="Y72" i="74"/>
  <c r="Y24" i="26" s="1"/>
  <c r="Y24" i="91" s="1"/>
  <c r="Y42" i="59"/>
  <c r="Y42" i="78" s="1"/>
  <c r="Y72" i="78" s="1"/>
  <c r="Y24" i="28" s="1"/>
  <c r="Y24" i="89" s="1"/>
  <c r="Y74" i="74"/>
  <c r="Y26" i="26" s="1"/>
  <c r="Y26" i="91" s="1"/>
  <c r="Y44" i="59"/>
  <c r="W67" i="74"/>
  <c r="W19" i="26" s="1"/>
  <c r="W19" i="91" s="1"/>
  <c r="W35" i="59"/>
  <c r="W35" i="80" s="1"/>
  <c r="W67" i="80" s="1"/>
  <c r="W19" i="27" s="1"/>
  <c r="W19" i="92" s="1"/>
  <c r="X6" i="59"/>
  <c r="X6" i="78" s="1"/>
  <c r="X52" i="74"/>
  <c r="X4" i="26" s="1"/>
  <c r="X4" i="91" s="1"/>
  <c r="X4" i="59"/>
  <c r="X4" i="78" s="1"/>
  <c r="X52" i="78" s="1"/>
  <c r="X4" i="28" s="1"/>
  <c r="X4" i="89" s="1"/>
  <c r="X41" i="59"/>
  <c r="X41" i="76" s="1"/>
  <c r="X5" i="59"/>
  <c r="X5" i="75" s="1"/>
  <c r="X13" i="59"/>
  <c r="X13" i="75" s="1"/>
  <c r="W15" i="59"/>
  <c r="W15" i="75" s="1"/>
  <c r="W65" i="74"/>
  <c r="W17" i="26" s="1"/>
  <c r="W17" i="91" s="1"/>
  <c r="W30" i="59"/>
  <c r="W30" i="78" s="1"/>
  <c r="W65" i="78" s="1"/>
  <c r="W17" i="28" s="1"/>
  <c r="W17" i="89" s="1"/>
  <c r="W62" i="74"/>
  <c r="W14" i="26" s="1"/>
  <c r="W14" i="91" s="1"/>
  <c r="W27" i="59"/>
  <c r="W27" i="75" s="1"/>
  <c r="W62" i="75" s="1"/>
  <c r="W14" i="30" s="1"/>
  <c r="W14" i="86" s="1"/>
  <c r="X70" i="74"/>
  <c r="X22" i="26" s="1"/>
  <c r="X22" i="91" s="1"/>
  <c r="X34" i="59"/>
  <c r="X34" i="79" s="1"/>
  <c r="X70" i="79" s="1"/>
  <c r="X22" i="32" s="1"/>
  <c r="X22" i="90" s="1"/>
  <c r="X7" i="59"/>
  <c r="X7" i="77" s="1"/>
  <c r="W37" i="59"/>
  <c r="W37" i="75" s="1"/>
  <c r="X60" i="74"/>
  <c r="X12" i="26" s="1"/>
  <c r="X12" i="91" s="1"/>
  <c r="X26" i="59"/>
  <c r="X26" i="75" s="1"/>
  <c r="X60" i="75" s="1"/>
  <c r="X12" i="30" s="1"/>
  <c r="X12" i="86" s="1"/>
  <c r="X8" i="59"/>
  <c r="X8" i="80" s="1"/>
  <c r="Y10" i="59"/>
  <c r="Y10" i="79" s="1"/>
  <c r="X25" i="59"/>
  <c r="X25" i="79" s="1"/>
  <c r="Y16" i="59"/>
  <c r="Y16" i="80" s="1"/>
  <c r="Z50" i="74"/>
  <c r="Z2" i="26" s="1"/>
  <c r="Z2" i="91" s="1"/>
  <c r="Z2" i="59"/>
  <c r="W18" i="59"/>
  <c r="V58" i="74"/>
  <c r="V10" i="26" s="1"/>
  <c r="V10" i="91" s="1"/>
  <c r="V22" i="59"/>
  <c r="V58" i="59" s="1"/>
  <c r="V10" i="23" s="1"/>
  <c r="V10" i="84" s="1"/>
  <c r="U59" i="74"/>
  <c r="U11" i="26" s="1"/>
  <c r="U11" i="91" s="1"/>
  <c r="U23" i="59"/>
  <c r="U23" i="81" s="1"/>
  <c r="U59" i="81" s="1"/>
  <c r="U11" i="22" s="1"/>
  <c r="U11" i="93" s="1"/>
  <c r="X43" i="59"/>
  <c r="X43" i="81" s="1"/>
  <c r="W36" i="59"/>
  <c r="W36" i="77" s="1"/>
  <c r="Y40" i="59"/>
  <c r="Y40" i="81" s="1"/>
  <c r="X85" i="73"/>
  <c r="V66" i="59"/>
  <c r="V18" i="23" s="1"/>
  <c r="V18" i="84" s="1"/>
  <c r="W54" i="59"/>
  <c r="W6" i="23" s="1"/>
  <c r="W6" i="84" s="1"/>
  <c r="W53" i="59"/>
  <c r="W5" i="23" s="1"/>
  <c r="W5" i="84" s="1"/>
  <c r="W56" i="74"/>
  <c r="W8" i="26" s="1"/>
  <c r="W8" i="91" s="1"/>
  <c r="V55" i="59"/>
  <c r="V7" i="23" s="1"/>
  <c r="V7" i="84" s="1"/>
  <c r="X73" i="74"/>
  <c r="X25" i="26" s="1"/>
  <c r="X25" i="91" s="1"/>
  <c r="W54" i="74"/>
  <c r="W6" i="26" s="1"/>
  <c r="W6" i="91" s="1"/>
  <c r="AD34" i="72"/>
  <c r="AC34" i="73"/>
  <c r="AA76" i="73" s="1"/>
  <c r="Y43" i="74"/>
  <c r="AA11" i="73"/>
  <c r="AB11" i="72"/>
  <c r="X69" i="63"/>
  <c r="W19" i="74"/>
  <c r="AB21" i="72"/>
  <c r="AA21" i="73"/>
  <c r="Y89" i="73" s="1"/>
  <c r="AD17" i="72"/>
  <c r="AC17" i="73"/>
  <c r="AC3" i="72"/>
  <c r="AB3" i="73"/>
  <c r="Z60" i="73" s="1"/>
  <c r="X68" i="74"/>
  <c r="X20" i="26" s="1"/>
  <c r="X20" i="91" s="1"/>
  <c r="AD7" i="72"/>
  <c r="AC7" i="73"/>
  <c r="Z20" i="74"/>
  <c r="AB10" i="73"/>
  <c r="AC10" i="72"/>
  <c r="Z10" i="74"/>
  <c r="AC51" i="72"/>
  <c r="AB51" i="73"/>
  <c r="Z99" i="73" s="1"/>
  <c r="Y25" i="74"/>
  <c r="Y2" i="86"/>
  <c r="AD31" i="72"/>
  <c r="AC31" i="73"/>
  <c r="AA72" i="73" s="1"/>
  <c r="AB20" i="72"/>
  <c r="AA20" i="73"/>
  <c r="Y13" i="74"/>
  <c r="X12" i="74"/>
  <c r="AC42" i="73"/>
  <c r="AD42" i="72"/>
  <c r="AC49" i="72"/>
  <c r="AB49" i="73"/>
  <c r="Z97" i="73" s="1"/>
  <c r="AA41" i="73"/>
  <c r="Y88" i="73" s="1"/>
  <c r="AB41" i="72"/>
  <c r="AD16" i="72"/>
  <c r="AC16" i="73"/>
  <c r="AD25" i="72"/>
  <c r="AC25" i="73"/>
  <c r="AA66" i="73" s="1"/>
  <c r="Z39" i="74"/>
  <c r="AB37" i="73"/>
  <c r="Z81" i="73" s="1"/>
  <c r="AC37" i="72"/>
  <c r="AB29" i="72"/>
  <c r="AA29" i="73"/>
  <c r="Y70" i="73" s="1"/>
  <c r="AD52" i="72"/>
  <c r="AC52" i="73"/>
  <c r="AA100" i="73" s="1"/>
  <c r="Z16" i="74"/>
  <c r="AD32" i="72"/>
  <c r="AC32" i="73"/>
  <c r="AC36" i="72"/>
  <c r="AB36" i="73"/>
  <c r="Z80" i="73" s="1"/>
  <c r="AC28" i="72"/>
  <c r="AB28" i="73"/>
  <c r="Z69" i="73" s="1"/>
  <c r="AB27" i="72"/>
  <c r="AA27" i="73"/>
  <c r="Y68" i="73" s="1"/>
  <c r="Y41" i="74"/>
  <c r="AE22" i="72"/>
  <c r="AD22" i="73"/>
  <c r="AB58" i="73" s="1"/>
  <c r="AC14" i="72"/>
  <c r="AB14" i="73"/>
  <c r="AC47" i="73"/>
  <c r="AA95" i="73" s="1"/>
  <c r="AD47" i="72"/>
  <c r="X37" i="74"/>
  <c r="Y5" i="74"/>
  <c r="X14" i="74"/>
  <c r="Z44" i="74"/>
  <c r="Y7" i="74"/>
  <c r="AB43" i="72"/>
  <c r="AA43" i="73"/>
  <c r="Y91" i="73" s="1"/>
  <c r="AB30" i="72"/>
  <c r="AA30" i="73"/>
  <c r="Y71" i="73" s="1"/>
  <c r="AC24" i="73"/>
  <c r="AA65" i="73" s="1"/>
  <c r="AD24" i="72"/>
  <c r="AB39" i="72"/>
  <c r="AA39" i="73"/>
  <c r="Y86" i="73" s="1"/>
  <c r="Y8" i="74"/>
  <c r="X53" i="74"/>
  <c r="X5" i="26" s="1"/>
  <c r="X5" i="91" s="1"/>
  <c r="AA2" i="74"/>
  <c r="AB45" i="72"/>
  <c r="AA45" i="73"/>
  <c r="Y93" i="73" s="1"/>
  <c r="AC5" i="72"/>
  <c r="AB5" i="73"/>
  <c r="Z61" i="73" s="1"/>
  <c r="Y59" i="63"/>
  <c r="X9" i="74"/>
  <c r="AC8" i="72"/>
  <c r="AB8" i="73"/>
  <c r="Z63" i="73" s="1"/>
  <c r="W55" i="74"/>
  <c r="W7" i="26" s="1"/>
  <c r="W7" i="91" s="1"/>
  <c r="X35" i="74"/>
  <c r="AB44" i="72"/>
  <c r="AA44" i="73"/>
  <c r="Y92" i="73" s="1"/>
  <c r="X68" i="59"/>
  <c r="X20" i="23" s="1"/>
  <c r="X20" i="84" s="1"/>
  <c r="X15" i="74"/>
  <c r="X30" i="74"/>
  <c r="AC23" i="72"/>
  <c r="AB23" i="73"/>
  <c r="Z64" i="73" s="1"/>
  <c r="Z40" i="74"/>
  <c r="Z42" i="74"/>
  <c r="AD38" i="72"/>
  <c r="AC38" i="73"/>
  <c r="AC9" i="72"/>
  <c r="AB9" i="73"/>
  <c r="Z75" i="73" s="1"/>
  <c r="Y38" i="74"/>
  <c r="X36" i="74"/>
  <c r="AC12" i="72"/>
  <c r="AB12" i="73"/>
  <c r="AC4" i="73"/>
  <c r="AD4" i="72"/>
  <c r="AD48" i="72"/>
  <c r="AC48" i="73"/>
  <c r="AA96" i="73" s="1"/>
  <c r="AD50" i="72"/>
  <c r="AC50" i="73"/>
  <c r="AA98" i="73" s="1"/>
  <c r="Y6" i="74"/>
  <c r="Y6" i="59" s="1"/>
  <c r="Y74" i="63"/>
  <c r="X24" i="74"/>
  <c r="X24" i="84"/>
  <c r="AA40" i="73"/>
  <c r="Y87" i="73" s="1"/>
  <c r="AB40" i="72"/>
  <c r="AC46" i="72"/>
  <c r="AB46" i="73"/>
  <c r="Z94" i="73" s="1"/>
  <c r="AC26" i="72"/>
  <c r="AB26" i="73"/>
  <c r="Z67" i="73" s="1"/>
  <c r="AD35" i="72"/>
  <c r="AC35" i="73"/>
  <c r="AB33" i="72"/>
  <c r="AA33" i="73"/>
  <c r="Y74" i="73" s="1"/>
  <c r="AB19" i="72"/>
  <c r="AA19" i="73"/>
  <c r="AB18" i="72"/>
  <c r="AA18" i="73"/>
  <c r="Y84" i="73" s="1"/>
  <c r="AB6" i="73"/>
  <c r="Z62" i="73" s="1"/>
  <c r="AC6" i="72"/>
  <c r="AC13" i="72"/>
  <c r="AB13" i="73"/>
  <c r="AC15" i="72"/>
  <c r="AB15" i="73"/>
  <c r="V57" i="74"/>
  <c r="V9" i="26" s="1"/>
  <c r="V9" i="91" s="1"/>
  <c r="Y4" i="74"/>
  <c r="W66" i="74"/>
  <c r="W18" i="26" s="1"/>
  <c r="W18" i="91" s="1"/>
  <c r="X18" i="74"/>
  <c r="Y34" i="74"/>
  <c r="Y26" i="74"/>
  <c r="Y21" i="74"/>
  <c r="Y21" i="59" s="1"/>
  <c r="V23" i="74"/>
  <c r="X27" i="74"/>
  <c r="Y17" i="74"/>
  <c r="Y17" i="59" s="1"/>
  <c r="Y11" i="74"/>
  <c r="Y11" i="59" s="1"/>
  <c r="W22" i="74"/>
  <c r="Q14" i="83"/>
  <c r="V25" i="83"/>
  <c r="O11" i="83"/>
  <c r="O10" i="83"/>
  <c r="R21" i="83"/>
  <c r="Q16" i="83"/>
  <c r="R9" i="83"/>
  <c r="R6" i="83"/>
  <c r="R8" i="83"/>
  <c r="U20" i="83"/>
  <c r="R13" i="83"/>
  <c r="R12" i="83"/>
  <c r="Z73" i="73"/>
  <c r="Z77" i="73"/>
  <c r="U22" i="83"/>
  <c r="Z90" i="73"/>
  <c r="T23" i="83"/>
  <c r="Z82" i="73"/>
  <c r="U15" i="83"/>
  <c r="Y83" i="73"/>
  <c r="X78" i="73"/>
  <c r="W79" i="73"/>
  <c r="V4" i="83"/>
  <c r="W64" i="74" l="1"/>
  <c r="W16" i="26" s="1"/>
  <c r="W16" i="91" s="1"/>
  <c r="X71" i="74"/>
  <c r="X23" i="26" s="1"/>
  <c r="X23" i="91" s="1"/>
  <c r="U18" i="83"/>
  <c r="X68" i="80"/>
  <c r="X20" i="27" s="1"/>
  <c r="X20" i="92" s="1"/>
  <c r="V5" i="83"/>
  <c r="V66" i="76"/>
  <c r="V18" i="31" s="1"/>
  <c r="V18" i="87" s="1"/>
  <c r="W53" i="81"/>
  <c r="W5" i="22" s="1"/>
  <c r="W5" i="93" s="1"/>
  <c r="V57" i="59"/>
  <c r="V9" i="23" s="1"/>
  <c r="V9" i="84" s="1"/>
  <c r="X70" i="59"/>
  <c r="X22" i="23" s="1"/>
  <c r="X22" i="84" s="1"/>
  <c r="W54" i="78"/>
  <c r="W6" i="28" s="1"/>
  <c r="W6" i="89" s="1"/>
  <c r="X68" i="77"/>
  <c r="X20" i="25" s="1"/>
  <c r="X20" i="88" s="1"/>
  <c r="V55" i="80"/>
  <c r="V7" i="27" s="1"/>
  <c r="V7" i="92" s="1"/>
  <c r="U7" i="83"/>
  <c r="W29" i="80"/>
  <c r="W64" i="80" s="1"/>
  <c r="W16" i="27" s="1"/>
  <c r="W16" i="92" s="1"/>
  <c r="W64" i="59"/>
  <c r="W16" i="23" s="1"/>
  <c r="W16" i="84" s="1"/>
  <c r="W53" i="78"/>
  <c r="W5" i="28" s="1"/>
  <c r="W5" i="89" s="1"/>
  <c r="W54" i="75"/>
  <c r="W6" i="30" s="1"/>
  <c r="W6" i="86" s="1"/>
  <c r="W31" i="76"/>
  <c r="W71" i="76" s="1"/>
  <c r="W23" i="31" s="1"/>
  <c r="W23" i="87" s="1"/>
  <c r="W31" i="77"/>
  <c r="W71" i="77" s="1"/>
  <c r="W23" i="25" s="1"/>
  <c r="W23" i="88" s="1"/>
  <c r="W31" i="80"/>
  <c r="W71" i="80" s="1"/>
  <c r="W23" i="27" s="1"/>
  <c r="W23" i="92" s="1"/>
  <c r="W31" i="78"/>
  <c r="W71" i="78" s="1"/>
  <c r="W23" i="28" s="1"/>
  <c r="W23" i="89" s="1"/>
  <c r="V66" i="79"/>
  <c r="V18" i="32" s="1"/>
  <c r="V18" i="90" s="1"/>
  <c r="W53" i="75"/>
  <c r="W5" i="30" s="1"/>
  <c r="W5" i="86" s="1"/>
  <c r="W28" i="78"/>
  <c r="W63" i="78" s="1"/>
  <c r="W15" i="28" s="1"/>
  <c r="W15" i="89" s="1"/>
  <c r="W28" i="75"/>
  <c r="W63" i="75" s="1"/>
  <c r="W15" i="30" s="1"/>
  <c r="W15" i="86" s="1"/>
  <c r="W28" i="80"/>
  <c r="W63" i="80" s="1"/>
  <c r="W15" i="27" s="1"/>
  <c r="W15" i="92" s="1"/>
  <c r="W28" i="79"/>
  <c r="W63" i="79" s="1"/>
  <c r="W15" i="32" s="1"/>
  <c r="W15" i="90" s="1"/>
  <c r="V55" i="79"/>
  <c r="V7" i="32" s="1"/>
  <c r="V7" i="90" s="1"/>
  <c r="W65" i="59"/>
  <c r="W17" i="23" s="1"/>
  <c r="W17" i="84" s="1"/>
  <c r="V55" i="76"/>
  <c r="V7" i="31" s="1"/>
  <c r="V7" i="87" s="1"/>
  <c r="Y72" i="59"/>
  <c r="Y24" i="23" s="1"/>
  <c r="Y24" i="84" s="1"/>
  <c r="X68" i="79"/>
  <c r="X20" i="32" s="1"/>
  <c r="X20" i="90" s="1"/>
  <c r="W54" i="76"/>
  <c r="W6" i="31" s="1"/>
  <c r="W6" i="87" s="1"/>
  <c r="V19" i="80"/>
  <c r="V57" i="80" s="1"/>
  <c r="V9" i="27" s="1"/>
  <c r="V9" i="92" s="1"/>
  <c r="W9" i="81"/>
  <c r="W9" i="78"/>
  <c r="W53" i="76"/>
  <c r="W5" i="31" s="1"/>
  <c r="W5" i="87" s="1"/>
  <c r="W28" i="81"/>
  <c r="W63" i="81" s="1"/>
  <c r="W15" i="22" s="1"/>
  <c r="W15" i="93" s="1"/>
  <c r="W9" i="76"/>
  <c r="W31" i="79"/>
  <c r="W71" i="79" s="1"/>
  <c r="W23" i="32" s="1"/>
  <c r="W23" i="90" s="1"/>
  <c r="W28" i="77"/>
  <c r="W63" i="77" s="1"/>
  <c r="W15" i="25" s="1"/>
  <c r="W15" i="88" s="1"/>
  <c r="V66" i="77"/>
  <c r="V18" i="25" s="1"/>
  <c r="V18" i="88" s="1"/>
  <c r="W53" i="79"/>
  <c r="W5" i="32" s="1"/>
  <c r="W5" i="90" s="1"/>
  <c r="V55" i="81"/>
  <c r="V7" i="22" s="1"/>
  <c r="V7" i="93" s="1"/>
  <c r="W29" i="78"/>
  <c r="W64" i="78" s="1"/>
  <c r="W16" i="28" s="1"/>
  <c r="W16" i="89" s="1"/>
  <c r="W9" i="77"/>
  <c r="W67" i="59"/>
  <c r="W19" i="23" s="1"/>
  <c r="W19" i="84" s="1"/>
  <c r="X13" i="78"/>
  <c r="X4" i="81"/>
  <c r="X52" i="81" s="1"/>
  <c r="X4" i="22" s="1"/>
  <c r="X4" i="93" s="1"/>
  <c r="X73" i="81"/>
  <c r="X25" i="22" s="1"/>
  <c r="X25" i="93" s="1"/>
  <c r="W9" i="75"/>
  <c r="V66" i="75"/>
  <c r="V18" i="30" s="1"/>
  <c r="V18" i="86" s="1"/>
  <c r="X26" i="83"/>
  <c r="W62" i="59"/>
  <c r="W14" i="23" s="1"/>
  <c r="W14" i="84" s="1"/>
  <c r="W53" i="80"/>
  <c r="W5" i="27" s="1"/>
  <c r="W5" i="92" s="1"/>
  <c r="W54" i="81"/>
  <c r="W6" i="22" s="1"/>
  <c r="W6" i="93" s="1"/>
  <c r="Y21" i="79"/>
  <c r="V66" i="78"/>
  <c r="V18" i="28" s="1"/>
  <c r="V18" i="89" s="1"/>
  <c r="X31" i="81"/>
  <c r="X71" i="81" s="1"/>
  <c r="X23" i="22" s="1"/>
  <c r="X23" i="93" s="1"/>
  <c r="W9" i="80"/>
  <c r="W54" i="77"/>
  <c r="W6" i="25" s="1"/>
  <c r="W6" i="88" s="1"/>
  <c r="U59" i="59"/>
  <c r="U11" i="23" s="1"/>
  <c r="U11" i="84" s="1"/>
  <c r="Y2" i="83"/>
  <c r="V22" i="78"/>
  <c r="V58" i="78" s="1"/>
  <c r="V10" i="28" s="1"/>
  <c r="V10" i="89" s="1"/>
  <c r="W29" i="81"/>
  <c r="W64" i="81" s="1"/>
  <c r="W16" i="22" s="1"/>
  <c r="W16" i="93" s="1"/>
  <c r="V19" i="77"/>
  <c r="V57" i="77" s="1"/>
  <c r="V9" i="25" s="1"/>
  <c r="V9" i="88" s="1"/>
  <c r="X26" i="78"/>
  <c r="X60" i="78" s="1"/>
  <c r="X12" i="28" s="1"/>
  <c r="X12" i="89" s="1"/>
  <c r="X31" i="80"/>
  <c r="X71" i="80" s="1"/>
  <c r="X23" i="27" s="1"/>
  <c r="X23" i="92" s="1"/>
  <c r="Y42" i="76"/>
  <c r="Y72" i="76" s="1"/>
  <c r="Y24" i="31" s="1"/>
  <c r="Y24" i="87" s="1"/>
  <c r="X25" i="78"/>
  <c r="V19" i="76"/>
  <c r="V57" i="76" s="1"/>
  <c r="V9" i="31" s="1"/>
  <c r="V9" i="87" s="1"/>
  <c r="W33" i="77"/>
  <c r="W69" i="77" s="1"/>
  <c r="W21" i="25" s="1"/>
  <c r="W21" i="88" s="1"/>
  <c r="W30" i="76"/>
  <c r="W65" i="76" s="1"/>
  <c r="W17" i="31" s="1"/>
  <c r="W17" i="87" s="1"/>
  <c r="X25" i="80"/>
  <c r="W27" i="77"/>
  <c r="W62" i="77" s="1"/>
  <c r="W14" i="25" s="1"/>
  <c r="W14" i="88" s="1"/>
  <c r="X28" i="76"/>
  <c r="X63" i="76" s="1"/>
  <c r="X15" i="31" s="1"/>
  <c r="X15" i="87" s="1"/>
  <c r="X43" i="76"/>
  <c r="X73" i="76" s="1"/>
  <c r="X25" i="31" s="1"/>
  <c r="X25" i="87" s="1"/>
  <c r="Y16" i="76"/>
  <c r="X8" i="76"/>
  <c r="V19" i="75"/>
  <c r="V57" i="75" s="1"/>
  <c r="V9" i="30" s="1"/>
  <c r="V9" i="86" s="1"/>
  <c r="Y17" i="76"/>
  <c r="Y16" i="81"/>
  <c r="X31" i="76"/>
  <c r="X71" i="76" s="1"/>
  <c r="X23" i="31" s="1"/>
  <c r="X23" i="87" s="1"/>
  <c r="X43" i="80"/>
  <c r="X73" i="80" s="1"/>
  <c r="X25" i="27" s="1"/>
  <c r="X25" i="92" s="1"/>
  <c r="V55" i="78"/>
  <c r="V7" i="28" s="1"/>
  <c r="V7" i="89" s="1"/>
  <c r="X7" i="75"/>
  <c r="V19" i="79"/>
  <c r="V57" i="79" s="1"/>
  <c r="V9" i="32" s="1"/>
  <c r="V9" i="90" s="1"/>
  <c r="X43" i="78"/>
  <c r="X73" i="78" s="1"/>
  <c r="X25" i="28" s="1"/>
  <c r="X25" i="89" s="1"/>
  <c r="X68" i="78"/>
  <c r="X20" i="28" s="1"/>
  <c r="X20" i="89" s="1"/>
  <c r="X25" i="75"/>
  <c r="X41" i="75"/>
  <c r="X33" i="59"/>
  <c r="X69" i="59" s="1"/>
  <c r="X21" i="23" s="1"/>
  <c r="X21" i="84" s="1"/>
  <c r="X41" i="77"/>
  <c r="Y11" i="79"/>
  <c r="W15" i="80"/>
  <c r="W55" i="80" s="1"/>
  <c r="W7" i="27" s="1"/>
  <c r="W7" i="92" s="1"/>
  <c r="X25" i="76"/>
  <c r="X24" i="83"/>
  <c r="X69" i="74"/>
  <c r="X21" i="26" s="1"/>
  <c r="X21" i="91" s="1"/>
  <c r="W15" i="77"/>
  <c r="W55" i="77" s="1"/>
  <c r="W7" i="25" s="1"/>
  <c r="W7" i="88" s="1"/>
  <c r="W37" i="81"/>
  <c r="V19" i="81"/>
  <c r="V57" i="81" s="1"/>
  <c r="V9" i="22" s="1"/>
  <c r="V9" i="93" s="1"/>
  <c r="W54" i="79"/>
  <c r="W6" i="32" s="1"/>
  <c r="W6" i="90" s="1"/>
  <c r="Y10" i="80"/>
  <c r="X43" i="75"/>
  <c r="X73" i="75" s="1"/>
  <c r="X25" i="30" s="1"/>
  <c r="X25" i="86" s="1"/>
  <c r="W31" i="81"/>
  <c r="W71" i="81" s="1"/>
  <c r="W23" i="22" s="1"/>
  <c r="W23" i="93" s="1"/>
  <c r="W31" i="75"/>
  <c r="W71" i="75" s="1"/>
  <c r="W23" i="30" s="1"/>
  <c r="W23" i="86" s="1"/>
  <c r="X68" i="76"/>
  <c r="X20" i="31" s="1"/>
  <c r="X20" i="87" s="1"/>
  <c r="Y6" i="79"/>
  <c r="X41" i="78"/>
  <c r="W56" i="59"/>
  <c r="W8" i="23" s="1"/>
  <c r="W8" i="84" s="1"/>
  <c r="W18" i="79"/>
  <c r="W56" i="79" s="1"/>
  <c r="W8" i="32" s="1"/>
  <c r="W8" i="90" s="1"/>
  <c r="X5" i="77"/>
  <c r="V19" i="83"/>
  <c r="X60" i="59"/>
  <c r="X12" i="23" s="1"/>
  <c r="X12" i="84" s="1"/>
  <c r="X26" i="80"/>
  <c r="X60" i="80" s="1"/>
  <c r="X12" i="27" s="1"/>
  <c r="X12" i="92" s="1"/>
  <c r="X26" i="81"/>
  <c r="X60" i="81" s="1"/>
  <c r="X12" i="22" s="1"/>
  <c r="X12" i="93" s="1"/>
  <c r="W35" i="76"/>
  <c r="W67" i="76" s="1"/>
  <c r="W19" i="31" s="1"/>
  <c r="W19" i="87" s="1"/>
  <c r="W35" i="75"/>
  <c r="W67" i="75" s="1"/>
  <c r="W19" i="30" s="1"/>
  <c r="W19" i="86" s="1"/>
  <c r="Y20" i="76"/>
  <c r="Y20" i="75"/>
  <c r="X5" i="78"/>
  <c r="U23" i="75"/>
  <c r="U59" i="75" s="1"/>
  <c r="U11" i="30" s="1"/>
  <c r="U11" i="86" s="1"/>
  <c r="W18" i="78"/>
  <c r="W56" i="78" s="1"/>
  <c r="W8" i="28" s="1"/>
  <c r="W8" i="89" s="1"/>
  <c r="Y10" i="75"/>
  <c r="X5" i="81"/>
  <c r="W29" i="79"/>
  <c r="W64" i="79" s="1"/>
  <c r="W16" i="32" s="1"/>
  <c r="W16" i="90" s="1"/>
  <c r="Y11" i="80"/>
  <c r="Y6" i="75"/>
  <c r="X41" i="80"/>
  <c r="W15" i="78"/>
  <c r="X34" i="78"/>
  <c r="X70" i="78" s="1"/>
  <c r="X22" i="28" s="1"/>
  <c r="X22" i="89" s="1"/>
  <c r="Y17" i="77"/>
  <c r="W27" i="79"/>
  <c r="W62" i="79" s="1"/>
  <c r="W14" i="32" s="1"/>
  <c r="W14" i="90" s="1"/>
  <c r="X31" i="79"/>
  <c r="X71" i="79" s="1"/>
  <c r="X23" i="32" s="1"/>
  <c r="X23" i="90" s="1"/>
  <c r="Y16" i="78"/>
  <c r="V22" i="80"/>
  <c r="V58" i="80" s="1"/>
  <c r="V10" i="27" s="1"/>
  <c r="V10" i="92" s="1"/>
  <c r="Y20" i="77"/>
  <c r="W24" i="80"/>
  <c r="X28" i="75"/>
  <c r="X63" i="75" s="1"/>
  <c r="X15" i="30" s="1"/>
  <c r="X15" i="86" s="1"/>
  <c r="X34" i="75"/>
  <c r="X70" i="75" s="1"/>
  <c r="X22" i="30" s="1"/>
  <c r="X22" i="86" s="1"/>
  <c r="U23" i="80"/>
  <c r="U59" i="80" s="1"/>
  <c r="U11" i="27" s="1"/>
  <c r="U11" i="92" s="1"/>
  <c r="W18" i="80"/>
  <c r="W56" i="80" s="1"/>
  <c r="W8" i="27" s="1"/>
  <c r="W8" i="92" s="1"/>
  <c r="Z50" i="59"/>
  <c r="Z2" i="23" s="1"/>
  <c r="Z2" i="84" s="1"/>
  <c r="Z2" i="79"/>
  <c r="Z50" i="79" s="1"/>
  <c r="Z2" i="32" s="1"/>
  <c r="Z2" i="90" s="1"/>
  <c r="Z2" i="80"/>
  <c r="Z50" i="80" s="1"/>
  <c r="Z2" i="27" s="1"/>
  <c r="Z2" i="92" s="1"/>
  <c r="X63" i="74"/>
  <c r="X15" i="26" s="1"/>
  <c r="X15" i="91" s="1"/>
  <c r="Y74" i="59"/>
  <c r="Y26" i="23" s="1"/>
  <c r="Y26" i="84" s="1"/>
  <c r="Y44" i="75"/>
  <c r="Y74" i="75" s="1"/>
  <c r="Y26" i="30" s="1"/>
  <c r="Y26" i="86" s="1"/>
  <c r="Y44" i="76"/>
  <c r="Y74" i="76" s="1"/>
  <c r="Y26" i="31" s="1"/>
  <c r="Y26" i="87" s="1"/>
  <c r="X41" i="79"/>
  <c r="W18" i="77"/>
  <c r="W56" i="77" s="1"/>
  <c r="W8" i="25" s="1"/>
  <c r="W8" i="88" s="1"/>
  <c r="Y11" i="81"/>
  <c r="Y21" i="81"/>
  <c r="Y17" i="75"/>
  <c r="W36" i="79"/>
  <c r="W37" i="80"/>
  <c r="Z2" i="81"/>
  <c r="Z50" i="81" s="1"/>
  <c r="Z2" i="22" s="1"/>
  <c r="Z2" i="93" s="1"/>
  <c r="X41" i="81"/>
  <c r="W36" i="75"/>
  <c r="W66" i="75" s="1"/>
  <c r="W18" i="30" s="1"/>
  <c r="W18" i="86" s="1"/>
  <c r="W36" i="76"/>
  <c r="W18" i="75"/>
  <c r="W56" i="75" s="1"/>
  <c r="W8" i="30" s="1"/>
  <c r="W8" i="86" s="1"/>
  <c r="W24" i="78"/>
  <c r="X28" i="80"/>
  <c r="X63" i="80" s="1"/>
  <c r="X15" i="27" s="1"/>
  <c r="X15" i="92" s="1"/>
  <c r="Y40" i="79"/>
  <c r="Y33" i="74"/>
  <c r="Y69" i="74" s="1"/>
  <c r="Y21" i="26" s="1"/>
  <c r="Y21" i="91" s="1"/>
  <c r="V17" i="83"/>
  <c r="X29" i="74"/>
  <c r="X29" i="59" s="1"/>
  <c r="X64" i="59" s="1"/>
  <c r="X16" i="23" s="1"/>
  <c r="X16" i="84" s="1"/>
  <c r="X73" i="59"/>
  <c r="X25" i="23" s="1"/>
  <c r="X25" i="84" s="1"/>
  <c r="X43" i="79"/>
  <c r="X73" i="79" s="1"/>
  <c r="X25" i="32" s="1"/>
  <c r="X25" i="90" s="1"/>
  <c r="X7" i="80"/>
  <c r="X7" i="78"/>
  <c r="X52" i="59"/>
  <c r="X4" i="23" s="1"/>
  <c r="X4" i="84" s="1"/>
  <c r="X4" i="80"/>
  <c r="X52" i="80" s="1"/>
  <c r="X4" i="27" s="1"/>
  <c r="X4" i="92" s="1"/>
  <c r="W37" i="78"/>
  <c r="Y20" i="81"/>
  <c r="W36" i="81"/>
  <c r="X6" i="79"/>
  <c r="X26" i="76"/>
  <c r="X60" i="76" s="1"/>
  <c r="X12" i="31" s="1"/>
  <c r="X12" i="87" s="1"/>
  <c r="W29" i="76"/>
  <c r="W64" i="76" s="1"/>
  <c r="W16" i="31" s="1"/>
  <c r="W16" i="87" s="1"/>
  <c r="Y11" i="78"/>
  <c r="Y6" i="80"/>
  <c r="Y21" i="80"/>
  <c r="Y40" i="76"/>
  <c r="W18" i="81"/>
  <c r="W56" i="81" s="1"/>
  <c r="W8" i="22" s="1"/>
  <c r="W8" i="93" s="1"/>
  <c r="Y10" i="76"/>
  <c r="X5" i="80"/>
  <c r="W15" i="81"/>
  <c r="W55" i="81" s="1"/>
  <c r="W7" i="22" s="1"/>
  <c r="W7" i="93" s="1"/>
  <c r="X6" i="75"/>
  <c r="X34" i="81"/>
  <c r="X70" i="81" s="1"/>
  <c r="X22" i="22" s="1"/>
  <c r="X22" i="93" s="1"/>
  <c r="X4" i="79"/>
  <c r="X52" i="79" s="1"/>
  <c r="X4" i="32" s="1"/>
  <c r="X4" i="90" s="1"/>
  <c r="X31" i="78"/>
  <c r="X71" i="78" s="1"/>
  <c r="X23" i="28" s="1"/>
  <c r="X23" i="89" s="1"/>
  <c r="W37" i="76"/>
  <c r="X8" i="79"/>
  <c r="W24" i="81"/>
  <c r="X28" i="79"/>
  <c r="X63" i="79" s="1"/>
  <c r="X15" i="32" s="1"/>
  <c r="X15" i="90" s="1"/>
  <c r="X6" i="81"/>
  <c r="Y20" i="78"/>
  <c r="X24" i="59"/>
  <c r="X24" i="81" s="1"/>
  <c r="V22" i="77"/>
  <c r="V58" i="77" s="1"/>
  <c r="V10" i="25" s="1"/>
  <c r="V10" i="88" s="1"/>
  <c r="W35" i="81"/>
  <c r="W67" i="81" s="1"/>
  <c r="W19" i="22" s="1"/>
  <c r="W19" i="93" s="1"/>
  <c r="Z2" i="76"/>
  <c r="Z50" i="76" s="1"/>
  <c r="Z2" i="31" s="1"/>
  <c r="Z2" i="87" s="1"/>
  <c r="W27" i="78"/>
  <c r="W62" i="78" s="1"/>
  <c r="W14" i="28" s="1"/>
  <c r="W14" i="89" s="1"/>
  <c r="W69" i="59"/>
  <c r="W21" i="23" s="1"/>
  <c r="W21" i="84" s="1"/>
  <c r="W33" i="79"/>
  <c r="W69" i="79" s="1"/>
  <c r="W21" i="32" s="1"/>
  <c r="W21" i="90" s="1"/>
  <c r="W33" i="80"/>
  <c r="W69" i="80" s="1"/>
  <c r="W21" i="27" s="1"/>
  <c r="W21" i="92" s="1"/>
  <c r="W15" i="76"/>
  <c r="W55" i="76" s="1"/>
  <c r="W7" i="31" s="1"/>
  <c r="W7" i="87" s="1"/>
  <c r="Y44" i="79"/>
  <c r="Y74" i="79" s="1"/>
  <c r="Y26" i="32" s="1"/>
  <c r="Y26" i="90" s="1"/>
  <c r="Z2" i="77"/>
  <c r="Z50" i="77" s="1"/>
  <c r="Z2" i="25" s="1"/>
  <c r="Z2" i="88" s="1"/>
  <c r="W29" i="77"/>
  <c r="W64" i="77" s="1"/>
  <c r="W16" i="25" s="1"/>
  <c r="W16" i="88" s="1"/>
  <c r="Y11" i="77"/>
  <c r="Y6" i="81"/>
  <c r="Y21" i="78"/>
  <c r="U23" i="76"/>
  <c r="U59" i="76" s="1"/>
  <c r="U11" i="31" s="1"/>
  <c r="U11" i="87" s="1"/>
  <c r="W37" i="79"/>
  <c r="X8" i="77"/>
  <c r="Y17" i="79"/>
  <c r="X31" i="77"/>
  <c r="X71" i="77" s="1"/>
  <c r="X23" i="25" s="1"/>
  <c r="X23" i="88" s="1"/>
  <c r="W30" i="77"/>
  <c r="W65" i="77" s="1"/>
  <c r="W17" i="25" s="1"/>
  <c r="W17" i="88" s="1"/>
  <c r="X8" i="81"/>
  <c r="Y40" i="80"/>
  <c r="W35" i="77"/>
  <c r="W67" i="77" s="1"/>
  <c r="W19" i="25" s="1"/>
  <c r="W19" i="88" s="1"/>
  <c r="X7" i="79"/>
  <c r="X4" i="75"/>
  <c r="X52" i="75" s="1"/>
  <c r="X4" i="30" s="1"/>
  <c r="X4" i="86" s="1"/>
  <c r="W24" i="76"/>
  <c r="X28" i="81"/>
  <c r="X63" i="81" s="1"/>
  <c r="X15" i="22" s="1"/>
  <c r="X15" i="93" s="1"/>
  <c r="Z2" i="75"/>
  <c r="Z50" i="75" s="1"/>
  <c r="Z2" i="30" s="1"/>
  <c r="Z2" i="86" s="1"/>
  <c r="W27" i="76"/>
  <c r="W62" i="76" s="1"/>
  <c r="W14" i="31" s="1"/>
  <c r="W14" i="87" s="1"/>
  <c r="W30" i="81"/>
  <c r="W65" i="81" s="1"/>
  <c r="W17" i="22" s="1"/>
  <c r="W17" i="93" s="1"/>
  <c r="W19" i="59"/>
  <c r="W19" i="77" s="1"/>
  <c r="W57" i="77" s="1"/>
  <c r="W9" i="25" s="1"/>
  <c r="W9" i="88" s="1"/>
  <c r="X6" i="80"/>
  <c r="X34" i="76"/>
  <c r="X70" i="76" s="1"/>
  <c r="X22" i="31" s="1"/>
  <c r="X22" i="87" s="1"/>
  <c r="X34" i="77"/>
  <c r="X70" i="77" s="1"/>
  <c r="X22" i="25" s="1"/>
  <c r="X22" i="88" s="1"/>
  <c r="X13" i="81"/>
  <c r="W29" i="75"/>
  <c r="W64" i="75" s="1"/>
  <c r="W16" i="30" s="1"/>
  <c r="W16" i="86" s="1"/>
  <c r="Y11" i="76"/>
  <c r="Y6" i="78"/>
  <c r="Y21" i="77"/>
  <c r="X25" i="81"/>
  <c r="V22" i="81"/>
  <c r="V58" i="81" s="1"/>
  <c r="V10" i="22" s="1"/>
  <c r="V10" i="93" s="1"/>
  <c r="W35" i="79"/>
  <c r="W67" i="79" s="1"/>
  <c r="W19" i="32" s="1"/>
  <c r="W19" i="90" s="1"/>
  <c r="X7" i="76"/>
  <c r="X13" i="80"/>
  <c r="Y17" i="80"/>
  <c r="V22" i="79"/>
  <c r="V58" i="79" s="1"/>
  <c r="V10" i="32" s="1"/>
  <c r="V10" i="90" s="1"/>
  <c r="W33" i="81"/>
  <c r="W69" i="81" s="1"/>
  <c r="W21" i="22" s="1"/>
  <c r="W21" i="93" s="1"/>
  <c r="Y40" i="78"/>
  <c r="X34" i="80"/>
  <c r="X70" i="80" s="1"/>
  <c r="X22" i="27" s="1"/>
  <c r="X22" i="92" s="1"/>
  <c r="U23" i="79"/>
  <c r="U59" i="79" s="1"/>
  <c r="U11" i="32" s="1"/>
  <c r="U11" i="90" s="1"/>
  <c r="W30" i="80"/>
  <c r="W65" i="80" s="1"/>
  <c r="W17" i="27" s="1"/>
  <c r="W17" i="92" s="1"/>
  <c r="V22" i="75"/>
  <c r="V58" i="75" s="1"/>
  <c r="V10" i="30" s="1"/>
  <c r="V10" i="86" s="1"/>
  <c r="X26" i="79"/>
  <c r="X60" i="79" s="1"/>
  <c r="X12" i="32" s="1"/>
  <c r="X12" i="90" s="1"/>
  <c r="W24" i="77"/>
  <c r="X28" i="78"/>
  <c r="X63" i="78" s="1"/>
  <c r="X15" i="28" s="1"/>
  <c r="X15" i="89" s="1"/>
  <c r="Y16" i="75"/>
  <c r="W36" i="78"/>
  <c r="W18" i="76"/>
  <c r="W56" i="76" s="1"/>
  <c r="W8" i="31" s="1"/>
  <c r="W8" i="87" s="1"/>
  <c r="X13" i="77"/>
  <c r="Y28" i="74"/>
  <c r="Y28" i="59" s="1"/>
  <c r="Y63" i="59" s="1"/>
  <c r="Y15" i="23" s="1"/>
  <c r="Y15" i="84" s="1"/>
  <c r="Y10" i="81"/>
  <c r="Y10" i="78"/>
  <c r="Y42" i="80"/>
  <c r="Y72" i="80" s="1"/>
  <c r="Y24" i="27" s="1"/>
  <c r="Y24" i="92" s="1"/>
  <c r="Y42" i="81"/>
  <c r="Y72" i="81" s="1"/>
  <c r="Y24" i="22" s="1"/>
  <c r="Y24" i="93" s="1"/>
  <c r="X25" i="77"/>
  <c r="Y44" i="81"/>
  <c r="Y74" i="81" s="1"/>
  <c r="Y26" i="22" s="1"/>
  <c r="Y26" i="93" s="1"/>
  <c r="Y20" i="80"/>
  <c r="Y11" i="75"/>
  <c r="Y6" i="77"/>
  <c r="Y21" i="76"/>
  <c r="Y16" i="77"/>
  <c r="W30" i="75"/>
  <c r="W65" i="75" s="1"/>
  <c r="W17" i="30" s="1"/>
  <c r="W17" i="86" s="1"/>
  <c r="W36" i="80"/>
  <c r="Y44" i="80"/>
  <c r="Y74" i="80" s="1"/>
  <c r="Y26" i="27" s="1"/>
  <c r="Y26" i="92" s="1"/>
  <c r="X26" i="77"/>
  <c r="X60" i="77" s="1"/>
  <c r="X12" i="25" s="1"/>
  <c r="X12" i="88" s="1"/>
  <c r="Y20" i="79"/>
  <c r="Y17" i="78"/>
  <c r="Y40" i="77"/>
  <c r="Y10" i="77"/>
  <c r="X5" i="79"/>
  <c r="X13" i="79"/>
  <c r="X31" i="75"/>
  <c r="X71" i="75" s="1"/>
  <c r="X23" i="30" s="1"/>
  <c r="X23" i="86" s="1"/>
  <c r="U23" i="78"/>
  <c r="U59" i="78" s="1"/>
  <c r="U11" i="28" s="1"/>
  <c r="U11" i="89" s="1"/>
  <c r="Y42" i="79"/>
  <c r="Y72" i="79" s="1"/>
  <c r="Y24" i="32" s="1"/>
  <c r="Y24" i="90" s="1"/>
  <c r="Y44" i="77"/>
  <c r="Y74" i="77" s="1"/>
  <c r="Y26" i="25" s="1"/>
  <c r="Y26" i="88" s="1"/>
  <c r="X5" i="76"/>
  <c r="W24" i="75"/>
  <c r="X28" i="77"/>
  <c r="X63" i="77" s="1"/>
  <c r="X15" i="25" s="1"/>
  <c r="X15" i="88" s="1"/>
  <c r="Y42" i="75"/>
  <c r="Y72" i="75" s="1"/>
  <c r="Y24" i="30" s="1"/>
  <c r="Y24" i="86" s="1"/>
  <c r="X4" i="76"/>
  <c r="X52" i="76" s="1"/>
  <c r="X4" i="31" s="1"/>
  <c r="X4" i="87" s="1"/>
  <c r="X8" i="75"/>
  <c r="V22" i="76"/>
  <c r="V58" i="76" s="1"/>
  <c r="V10" i="31" s="1"/>
  <c r="V10" i="87" s="1"/>
  <c r="Y32" i="74"/>
  <c r="Y61" i="74" s="1"/>
  <c r="Y13" i="26" s="1"/>
  <c r="Y13" i="91" s="1"/>
  <c r="Y31" i="74"/>
  <c r="Y71" i="74" s="1"/>
  <c r="Y23" i="26" s="1"/>
  <c r="Y23" i="91" s="1"/>
  <c r="X9" i="59"/>
  <c r="X9" i="80" s="1"/>
  <c r="X32" i="59"/>
  <c r="X32" i="78" s="1"/>
  <c r="X61" i="78" s="1"/>
  <c r="X13" i="28" s="1"/>
  <c r="X13" i="89" s="1"/>
  <c r="W55" i="59"/>
  <c r="W7" i="23" s="1"/>
  <c r="W7" i="84" s="1"/>
  <c r="W15" i="79"/>
  <c r="W55" i="79" s="1"/>
  <c r="W7" i="32" s="1"/>
  <c r="W7" i="90" s="1"/>
  <c r="X6" i="76"/>
  <c r="X6" i="77"/>
  <c r="W30" i="79"/>
  <c r="W65" i="79" s="1"/>
  <c r="W17" i="32" s="1"/>
  <c r="W17" i="90" s="1"/>
  <c r="W33" i="76"/>
  <c r="W69" i="76" s="1"/>
  <c r="W21" i="31" s="1"/>
  <c r="W21" i="87" s="1"/>
  <c r="X4" i="77"/>
  <c r="X52" i="77" s="1"/>
  <c r="X4" i="25" s="1"/>
  <c r="X4" i="88" s="1"/>
  <c r="Y40" i="75"/>
  <c r="X43" i="77"/>
  <c r="X73" i="77" s="1"/>
  <c r="X25" i="25" s="1"/>
  <c r="X25" i="88" s="1"/>
  <c r="W33" i="78"/>
  <c r="W69" i="78" s="1"/>
  <c r="W21" i="28" s="1"/>
  <c r="W21" i="89" s="1"/>
  <c r="W27" i="81"/>
  <c r="W62" i="81" s="1"/>
  <c r="W14" i="22" s="1"/>
  <c r="W14" i="93" s="1"/>
  <c r="Y6" i="76"/>
  <c r="Y21" i="75"/>
  <c r="Y42" i="77"/>
  <c r="Y72" i="77" s="1"/>
  <c r="Y24" i="25" s="1"/>
  <c r="Y24" i="88" s="1"/>
  <c r="Z2" i="78"/>
  <c r="Z50" i="78" s="1"/>
  <c r="Z2" i="28" s="1"/>
  <c r="Z2" i="89" s="1"/>
  <c r="W27" i="80"/>
  <c r="W62" i="80" s="1"/>
  <c r="W14" i="27" s="1"/>
  <c r="W14" i="92" s="1"/>
  <c r="Y17" i="81"/>
  <c r="U23" i="77"/>
  <c r="U59" i="77" s="1"/>
  <c r="U11" i="25" s="1"/>
  <c r="U11" i="88" s="1"/>
  <c r="X8" i="78"/>
  <c r="Y16" i="79"/>
  <c r="X13" i="76"/>
  <c r="W37" i="77"/>
  <c r="W66" i="77" s="1"/>
  <c r="W18" i="25" s="1"/>
  <c r="W18" i="88" s="1"/>
  <c r="X7" i="81"/>
  <c r="W35" i="78"/>
  <c r="W67" i="78" s="1"/>
  <c r="W19" i="28" s="1"/>
  <c r="W19" i="89" s="1"/>
  <c r="Y44" i="78"/>
  <c r="Y74" i="78" s="1"/>
  <c r="Y26" i="28" s="1"/>
  <c r="Y26" i="89" s="1"/>
  <c r="X62" i="74"/>
  <c r="X14" i="26" s="1"/>
  <c r="X14" i="91" s="1"/>
  <c r="X27" i="59"/>
  <c r="X27" i="81" s="1"/>
  <c r="X62" i="81" s="1"/>
  <c r="X14" i="22" s="1"/>
  <c r="X14" i="93" s="1"/>
  <c r="V59" i="74"/>
  <c r="V11" i="26" s="1"/>
  <c r="V11" i="91" s="1"/>
  <c r="V23" i="59"/>
  <c r="V23" i="75" s="1"/>
  <c r="V59" i="75" s="1"/>
  <c r="V11" i="30" s="1"/>
  <c r="V11" i="86" s="1"/>
  <c r="Y60" i="74"/>
  <c r="Y12" i="26" s="1"/>
  <c r="Y12" i="91" s="1"/>
  <c r="Y26" i="59"/>
  <c r="Y26" i="77" s="1"/>
  <c r="Y60" i="77" s="1"/>
  <c r="Y12" i="25" s="1"/>
  <c r="Y12" i="88" s="1"/>
  <c r="Y52" i="74"/>
  <c r="Y4" i="26" s="1"/>
  <c r="Y4" i="91" s="1"/>
  <c r="Y4" i="59"/>
  <c r="Y4" i="81" s="1"/>
  <c r="Y52" i="81" s="1"/>
  <c r="Y4" i="22" s="1"/>
  <c r="Y4" i="93" s="1"/>
  <c r="X36" i="59"/>
  <c r="X36" i="75" s="1"/>
  <c r="X12" i="59"/>
  <c r="X12" i="80" s="1"/>
  <c r="Z20" i="59"/>
  <c r="Z20" i="76" s="1"/>
  <c r="X15" i="59"/>
  <c r="X15" i="75" s="1"/>
  <c r="Y5" i="59"/>
  <c r="Y5" i="75" s="1"/>
  <c r="Y41" i="59"/>
  <c r="Y41" i="78" s="1"/>
  <c r="Y38" i="59"/>
  <c r="Y38" i="77" s="1"/>
  <c r="X67" i="74"/>
  <c r="X19" i="26" s="1"/>
  <c r="X19" i="91" s="1"/>
  <c r="X35" i="59"/>
  <c r="X35" i="80" s="1"/>
  <c r="X67" i="80" s="1"/>
  <c r="X19" i="27" s="1"/>
  <c r="X19" i="92" s="1"/>
  <c r="AA50" i="74"/>
  <c r="AA2" i="26" s="1"/>
  <c r="AA2" i="91" s="1"/>
  <c r="AA2" i="59"/>
  <c r="Y43" i="59"/>
  <c r="Y73" i="59" s="1"/>
  <c r="Y25" i="23" s="1"/>
  <c r="Y25" i="84" s="1"/>
  <c r="Z40" i="59"/>
  <c r="Z40" i="81" s="1"/>
  <c r="Z16" i="59"/>
  <c r="Z16" i="75" s="1"/>
  <c r="Y70" i="74"/>
  <c r="Y22" i="26" s="1"/>
  <c r="Y22" i="91" s="1"/>
  <c r="Y34" i="59"/>
  <c r="Y70" i="59" s="1"/>
  <c r="Y22" i="23" s="1"/>
  <c r="Y22" i="84" s="1"/>
  <c r="X65" i="74"/>
  <c r="X17" i="26" s="1"/>
  <c r="X17" i="91" s="1"/>
  <c r="X30" i="59"/>
  <c r="Y7" i="59"/>
  <c r="Y7" i="76" s="1"/>
  <c r="Z39" i="59"/>
  <c r="Z39" i="80" s="1"/>
  <c r="Y13" i="59"/>
  <c r="Y13" i="79" s="1"/>
  <c r="X14" i="59"/>
  <c r="X14" i="78" s="1"/>
  <c r="Y25" i="59"/>
  <c r="Y25" i="75" s="1"/>
  <c r="X64" i="74"/>
  <c r="X16" i="26" s="1"/>
  <c r="X16" i="91" s="1"/>
  <c r="W58" i="74"/>
  <c r="W10" i="26" s="1"/>
  <c r="W10" i="91" s="1"/>
  <c r="W22" i="59"/>
  <c r="W22" i="76" s="1"/>
  <c r="W58" i="76" s="1"/>
  <c r="W10" i="31" s="1"/>
  <c r="W10" i="87" s="1"/>
  <c r="Z72" i="74"/>
  <c r="Z24" i="26" s="1"/>
  <c r="Z24" i="91" s="1"/>
  <c r="Z42" i="59"/>
  <c r="Z42" i="75" s="1"/>
  <c r="Z72" i="75" s="1"/>
  <c r="Z24" i="30" s="1"/>
  <c r="Z24" i="86" s="1"/>
  <c r="X18" i="59"/>
  <c r="X18" i="76" s="1"/>
  <c r="X56" i="76" s="1"/>
  <c r="X8" i="31" s="1"/>
  <c r="X8" i="87" s="1"/>
  <c r="Y8" i="59"/>
  <c r="Y8" i="75" s="1"/>
  <c r="Z74" i="74"/>
  <c r="Z26" i="26" s="1"/>
  <c r="Z26" i="91" s="1"/>
  <c r="Z44" i="59"/>
  <c r="Z44" i="79" s="1"/>
  <c r="Z74" i="79" s="1"/>
  <c r="Z26" i="32" s="1"/>
  <c r="Z26" i="90" s="1"/>
  <c r="Z10" i="59"/>
  <c r="Z10" i="76" s="1"/>
  <c r="X37" i="59"/>
  <c r="X37" i="81" s="1"/>
  <c r="Y85" i="73"/>
  <c r="Y73" i="74"/>
  <c r="Y25" i="26" s="1"/>
  <c r="Y25" i="91" s="1"/>
  <c r="X53" i="59"/>
  <c r="X5" i="23" s="1"/>
  <c r="X5" i="84" s="1"/>
  <c r="Y53" i="74"/>
  <c r="Y5" i="26" s="1"/>
  <c r="Y5" i="91" s="1"/>
  <c r="X54" i="74"/>
  <c r="X6" i="26" s="1"/>
  <c r="X6" i="91" s="1"/>
  <c r="W66" i="59"/>
  <c r="W18" i="23" s="1"/>
  <c r="W18" i="84" s="1"/>
  <c r="W55" i="75"/>
  <c r="W7" i="30" s="1"/>
  <c r="W7" i="86" s="1"/>
  <c r="X56" i="74"/>
  <c r="X8" i="26" s="1"/>
  <c r="X8" i="91" s="1"/>
  <c r="W55" i="78"/>
  <c r="W7" i="28" s="1"/>
  <c r="W7" i="89" s="1"/>
  <c r="AC33" i="72"/>
  <c r="AB33" i="73"/>
  <c r="Z74" i="73" s="1"/>
  <c r="AC40" i="72"/>
  <c r="AB40" i="73"/>
  <c r="Z87" i="73" s="1"/>
  <c r="AD9" i="72"/>
  <c r="AC9" i="73"/>
  <c r="AA75" i="73" s="1"/>
  <c r="Z5" i="74"/>
  <c r="AE24" i="72"/>
  <c r="AD24" i="73"/>
  <c r="AB65" i="73" s="1"/>
  <c r="AC43" i="72"/>
  <c r="AB43" i="73"/>
  <c r="Z91" i="73" s="1"/>
  <c r="AD28" i="72"/>
  <c r="AC28" i="73"/>
  <c r="AA69" i="73" s="1"/>
  <c r="AA16" i="74"/>
  <c r="AC21" i="72"/>
  <c r="AB21" i="73"/>
  <c r="Z89" i="73" s="1"/>
  <c r="AA20" i="74"/>
  <c r="AA42" i="74"/>
  <c r="AD5" i="72"/>
  <c r="AC5" i="73"/>
  <c r="AA61" i="73" s="1"/>
  <c r="AA44" i="74"/>
  <c r="AE31" i="72"/>
  <c r="AD31" i="73"/>
  <c r="AB72" i="73" s="1"/>
  <c r="W57" i="74"/>
  <c r="W9" i="26" s="1"/>
  <c r="W9" i="91" s="1"/>
  <c r="AE34" i="72"/>
  <c r="AD34" i="73"/>
  <c r="AB76" i="73" s="1"/>
  <c r="AE50" i="72"/>
  <c r="AD50" i="73"/>
  <c r="AB98" i="73" s="1"/>
  <c r="AD4" i="73"/>
  <c r="AE4" i="72"/>
  <c r="AE38" i="72"/>
  <c r="AD38" i="73"/>
  <c r="Y37" i="74"/>
  <c r="Y30" i="74"/>
  <c r="AD14" i="72"/>
  <c r="AC14" i="73"/>
  <c r="AD36" i="72"/>
  <c r="AC36" i="73"/>
  <c r="AA80" i="73" s="1"/>
  <c r="AD52" i="73"/>
  <c r="AB100" i="73" s="1"/>
  <c r="AE52" i="72"/>
  <c r="AE16" i="72"/>
  <c r="AD16" i="73"/>
  <c r="Z43" i="74"/>
  <c r="Z4" i="74"/>
  <c r="Y69" i="63"/>
  <c r="X19" i="74"/>
  <c r="AD6" i="72"/>
  <c r="AC6" i="73"/>
  <c r="AA62" i="73" s="1"/>
  <c r="AC18" i="72"/>
  <c r="AB18" i="73"/>
  <c r="Z84" i="73" s="1"/>
  <c r="AC26" i="73"/>
  <c r="AA67" i="73" s="1"/>
  <c r="AD26" i="72"/>
  <c r="AC45" i="72"/>
  <c r="AB45" i="73"/>
  <c r="Z93" i="73" s="1"/>
  <c r="AC39" i="72"/>
  <c r="AB39" i="73"/>
  <c r="Z86" i="73" s="1"/>
  <c r="Y15" i="74"/>
  <c r="AD51" i="72"/>
  <c r="AC51" i="73"/>
  <c r="AA99" i="73" s="1"/>
  <c r="AC3" i="73"/>
  <c r="AA60" i="73" s="1"/>
  <c r="AD3" i="72"/>
  <c r="AC11" i="72"/>
  <c r="AB11" i="73"/>
  <c r="AD15" i="72"/>
  <c r="AC15" i="73"/>
  <c r="Z6" i="74"/>
  <c r="Z6" i="59" s="1"/>
  <c r="Z7" i="74"/>
  <c r="AC30" i="72"/>
  <c r="AB30" i="73"/>
  <c r="Z71" i="73" s="1"/>
  <c r="X55" i="74"/>
  <c r="X7" i="26" s="1"/>
  <c r="X7" i="91" s="1"/>
  <c r="Y12" i="74"/>
  <c r="Y14" i="74"/>
  <c r="Y14" i="59" s="1"/>
  <c r="AA10" i="74"/>
  <c r="AC41" i="72"/>
  <c r="AB41" i="73"/>
  <c r="Z88" i="73" s="1"/>
  <c r="Z38" i="74"/>
  <c r="Z74" i="63"/>
  <c r="Y24" i="74"/>
  <c r="AD12" i="72"/>
  <c r="AC12" i="73"/>
  <c r="Y36" i="74"/>
  <c r="AD8" i="72"/>
  <c r="AC8" i="73"/>
  <c r="AA63" i="73" s="1"/>
  <c r="AB2" i="74"/>
  <c r="AC27" i="72"/>
  <c r="AB27" i="73"/>
  <c r="Z68" i="73" s="1"/>
  <c r="AB29" i="73"/>
  <c r="Z70" i="73" s="1"/>
  <c r="AC29" i="72"/>
  <c r="AD25" i="73"/>
  <c r="AB66" i="73" s="1"/>
  <c r="AE25" i="72"/>
  <c r="AE42" i="72"/>
  <c r="AD42" i="73"/>
  <c r="AD7" i="73"/>
  <c r="AE7" i="72"/>
  <c r="AE17" i="72"/>
  <c r="AD17" i="73"/>
  <c r="AD13" i="72"/>
  <c r="AC13" i="73"/>
  <c r="AC19" i="72"/>
  <c r="AB19" i="73"/>
  <c r="AD46" i="72"/>
  <c r="AC46" i="73"/>
  <c r="AA94" i="73" s="1"/>
  <c r="AA40" i="74"/>
  <c r="X66" i="74"/>
  <c r="X18" i="26" s="1"/>
  <c r="X18" i="91" s="1"/>
  <c r="Z8" i="74"/>
  <c r="AB44" i="73"/>
  <c r="Z92" i="73" s="1"/>
  <c r="AC44" i="72"/>
  <c r="AE47" i="72"/>
  <c r="AD47" i="73"/>
  <c r="AB95" i="73" s="1"/>
  <c r="AE22" i="73"/>
  <c r="AC58" i="73" s="1"/>
  <c r="AF22" i="72"/>
  <c r="AE32" i="72"/>
  <c r="AD32" i="73"/>
  <c r="AD37" i="72"/>
  <c r="AC37" i="73"/>
  <c r="AA81" i="73" s="1"/>
  <c r="Z41" i="74"/>
  <c r="AC20" i="72"/>
  <c r="AB20" i="73"/>
  <c r="AD10" i="72"/>
  <c r="AC10" i="73"/>
  <c r="Y68" i="74"/>
  <c r="Y20" i="26" s="1"/>
  <c r="Y20" i="91" s="1"/>
  <c r="Y18" i="74"/>
  <c r="AE35" i="72"/>
  <c r="AD35" i="73"/>
  <c r="AE48" i="72"/>
  <c r="AD48" i="73"/>
  <c r="AB96" i="73" s="1"/>
  <c r="AD23" i="72"/>
  <c r="AC23" i="73"/>
  <c r="AA64" i="73" s="1"/>
  <c r="Z59" i="63"/>
  <c r="Y9" i="74"/>
  <c r="Y35" i="74"/>
  <c r="AA39" i="74"/>
  <c r="Z13" i="74"/>
  <c r="Z25" i="74"/>
  <c r="AC49" i="73"/>
  <c r="AA97" i="73" s="1"/>
  <c r="AD49" i="72"/>
  <c r="X22" i="74"/>
  <c r="Z34" i="74"/>
  <c r="Z26" i="74"/>
  <c r="Z21" i="74"/>
  <c r="Z21" i="59" s="1"/>
  <c r="Z11" i="74"/>
  <c r="Z11" i="59" s="1"/>
  <c r="W23" i="74"/>
  <c r="Z17" i="74"/>
  <c r="Z17" i="59" s="1"/>
  <c r="Y27" i="74"/>
  <c r="P10" i="83"/>
  <c r="S6" i="83"/>
  <c r="P11" i="83"/>
  <c r="R14" i="83"/>
  <c r="S8" i="83"/>
  <c r="V20" i="83"/>
  <c r="S12" i="83"/>
  <c r="S21" i="83"/>
  <c r="R16" i="83"/>
  <c r="W25" i="83"/>
  <c r="S9" i="83"/>
  <c r="S13" i="83"/>
  <c r="AA77" i="73"/>
  <c r="AA73" i="73"/>
  <c r="V22" i="83"/>
  <c r="AA90" i="73"/>
  <c r="Z83" i="73"/>
  <c r="U23" i="83"/>
  <c r="AA82" i="73"/>
  <c r="V15" i="83"/>
  <c r="X79" i="73"/>
  <c r="Y78" i="73"/>
  <c r="W4" i="83"/>
  <c r="X53" i="77" l="1"/>
  <c r="X5" i="25" s="1"/>
  <c r="X5" i="88" s="1"/>
  <c r="X53" i="78"/>
  <c r="X5" i="28" s="1"/>
  <c r="X5" i="89" s="1"/>
  <c r="W58" i="59"/>
  <c r="W10" i="23" s="1"/>
  <c r="W10" i="84" s="1"/>
  <c r="V59" i="59"/>
  <c r="V11" i="23" s="1"/>
  <c r="V11" i="84" s="1"/>
  <c r="W66" i="79"/>
  <c r="W18" i="32" s="1"/>
  <c r="W18" i="90" s="1"/>
  <c r="X53" i="80"/>
  <c r="X5" i="27" s="1"/>
  <c r="X5" i="92" s="1"/>
  <c r="W57" i="59"/>
  <c r="W9" i="23" s="1"/>
  <c r="W9" i="84" s="1"/>
  <c r="X53" i="75"/>
  <c r="X5" i="30" s="1"/>
  <c r="X5" i="86" s="1"/>
  <c r="W66" i="78"/>
  <c r="W18" i="28" s="1"/>
  <c r="W18" i="89" s="1"/>
  <c r="X53" i="76"/>
  <c r="X5" i="31" s="1"/>
  <c r="X5" i="87" s="1"/>
  <c r="V18" i="83"/>
  <c r="Y32" i="59"/>
  <c r="Y61" i="59" s="1"/>
  <c r="Y13" i="23" s="1"/>
  <c r="Y13" i="84" s="1"/>
  <c r="X33" i="80"/>
  <c r="X69" i="80" s="1"/>
  <c r="X21" i="27" s="1"/>
  <c r="X21" i="92" s="1"/>
  <c r="X33" i="75"/>
  <c r="X69" i="75" s="1"/>
  <c r="X21" i="30" s="1"/>
  <c r="X21" i="86" s="1"/>
  <c r="W66" i="80"/>
  <c r="W18" i="27" s="1"/>
  <c r="W18" i="92" s="1"/>
  <c r="W66" i="81"/>
  <c r="W18" i="22" s="1"/>
  <c r="W18" i="93" s="1"/>
  <c r="X62" i="59"/>
  <c r="X14" i="23" s="1"/>
  <c r="X14" i="84" s="1"/>
  <c r="X54" i="59"/>
  <c r="X6" i="23" s="1"/>
  <c r="X6" i="84" s="1"/>
  <c r="X53" i="81"/>
  <c r="X5" i="22" s="1"/>
  <c r="X5" i="93" s="1"/>
  <c r="V7" i="83"/>
  <c r="W5" i="83"/>
  <c r="X67" i="59"/>
  <c r="X19" i="23" s="1"/>
  <c r="X19" i="84" s="1"/>
  <c r="Y31" i="59"/>
  <c r="Y31" i="80" s="1"/>
  <c r="Y71" i="80" s="1"/>
  <c r="Y23" i="27" s="1"/>
  <c r="Y23" i="92" s="1"/>
  <c r="Y33" i="59"/>
  <c r="Y69" i="59" s="1"/>
  <c r="Y21" i="23" s="1"/>
  <c r="Y21" i="84" s="1"/>
  <c r="Y68" i="59"/>
  <c r="Y20" i="23" s="1"/>
  <c r="Y20" i="84" s="1"/>
  <c r="Y68" i="77"/>
  <c r="Y20" i="25" s="1"/>
  <c r="Y20" i="88" s="1"/>
  <c r="Y63" i="74"/>
  <c r="Y15" i="26" s="1"/>
  <c r="Y15" i="91" s="1"/>
  <c r="W19" i="78"/>
  <c r="W57" i="78" s="1"/>
  <c r="W9" i="28" s="1"/>
  <c r="W9" i="89" s="1"/>
  <c r="W66" i="76"/>
  <c r="W18" i="31" s="1"/>
  <c r="W18" i="87" s="1"/>
  <c r="Z72" i="59"/>
  <c r="Z24" i="23" s="1"/>
  <c r="Z24" i="84" s="1"/>
  <c r="X54" i="80"/>
  <c r="X6" i="27" s="1"/>
  <c r="X6" i="92" s="1"/>
  <c r="W19" i="80"/>
  <c r="W57" i="80" s="1"/>
  <c r="W9" i="27" s="1"/>
  <c r="W9" i="92" s="1"/>
  <c r="W17" i="83"/>
  <c r="X9" i="75"/>
  <c r="Z74" i="59"/>
  <c r="Z26" i="23" s="1"/>
  <c r="Z26" i="84" s="1"/>
  <c r="X9" i="77"/>
  <c r="X14" i="81"/>
  <c r="Y25" i="81"/>
  <c r="Y34" i="78"/>
  <c r="Y70" i="78" s="1"/>
  <c r="Y22" i="28" s="1"/>
  <c r="Y22" i="89" s="1"/>
  <c r="X24" i="79"/>
  <c r="Y5" i="79"/>
  <c r="X29" i="75"/>
  <c r="X64" i="75" s="1"/>
  <c r="X16" i="30" s="1"/>
  <c r="X16" i="86" s="1"/>
  <c r="X33" i="79"/>
  <c r="X69" i="79" s="1"/>
  <c r="X21" i="32" s="1"/>
  <c r="X21" i="90" s="1"/>
  <c r="Z39" i="78"/>
  <c r="Y34" i="76"/>
  <c r="Y70" i="76" s="1"/>
  <c r="Y22" i="31" s="1"/>
  <c r="Y22" i="87" s="1"/>
  <c r="X9" i="79"/>
  <c r="X36" i="78"/>
  <c r="Z10" i="80"/>
  <c r="X12" i="77"/>
  <c r="X54" i="77" s="1"/>
  <c r="X6" i="25" s="1"/>
  <c r="X6" i="88" s="1"/>
  <c r="Z6" i="81"/>
  <c r="Z20" i="78"/>
  <c r="Y14" i="76"/>
  <c r="X53" i="79"/>
  <c r="X5" i="32" s="1"/>
  <c r="X5" i="90" s="1"/>
  <c r="Y34" i="79"/>
  <c r="Y70" i="79" s="1"/>
  <c r="Y22" i="32" s="1"/>
  <c r="Y22" i="90" s="1"/>
  <c r="X36" i="76"/>
  <c r="Y4" i="78"/>
  <c r="Y52" i="78" s="1"/>
  <c r="Y4" i="28" s="1"/>
  <c r="Y4" i="89" s="1"/>
  <c r="Y38" i="81"/>
  <c r="Y68" i="81" s="1"/>
  <c r="Y20" i="22" s="1"/>
  <c r="Y20" i="93" s="1"/>
  <c r="Y28" i="79"/>
  <c r="Y63" i="79" s="1"/>
  <c r="Y15" i="32" s="1"/>
  <c r="Y15" i="90" s="1"/>
  <c r="Z11" i="75"/>
  <c r="Z44" i="78"/>
  <c r="Z74" i="78" s="1"/>
  <c r="Z26" i="28" s="1"/>
  <c r="Z26" i="89" s="1"/>
  <c r="X33" i="81"/>
  <c r="X69" i="81" s="1"/>
  <c r="X21" i="22" s="1"/>
  <c r="X21" i="93" s="1"/>
  <c r="Z42" i="77"/>
  <c r="Z72" i="77" s="1"/>
  <c r="Z24" i="25" s="1"/>
  <c r="Z24" i="88" s="1"/>
  <c r="Y28" i="76"/>
  <c r="Y63" i="76" s="1"/>
  <c r="Y15" i="31" s="1"/>
  <c r="Y15" i="87" s="1"/>
  <c r="X15" i="81"/>
  <c r="Y5" i="80"/>
  <c r="V23" i="79"/>
  <c r="V59" i="79" s="1"/>
  <c r="V11" i="32" s="1"/>
  <c r="V11" i="90" s="1"/>
  <c r="Z40" i="78"/>
  <c r="Y32" i="75"/>
  <c r="Y61" i="75" s="1"/>
  <c r="Y13" i="30" s="1"/>
  <c r="Y13" i="86" s="1"/>
  <c r="Y28" i="75"/>
  <c r="Y63" i="75" s="1"/>
  <c r="Y15" i="30" s="1"/>
  <c r="Y15" i="86" s="1"/>
  <c r="X24" i="78"/>
  <c r="X9" i="81"/>
  <c r="Y28" i="78"/>
  <c r="Y63" i="78" s="1"/>
  <c r="Y15" i="28" s="1"/>
  <c r="Y15" i="89" s="1"/>
  <c r="Z16" i="81"/>
  <c r="Y25" i="80"/>
  <c r="X24" i="76"/>
  <c r="Z42" i="80"/>
  <c r="Z72" i="80" s="1"/>
  <c r="Z24" i="27" s="1"/>
  <c r="Z24" i="92" s="1"/>
  <c r="X33" i="76"/>
  <c r="X69" i="76" s="1"/>
  <c r="X21" i="31" s="1"/>
  <c r="X21" i="87" s="1"/>
  <c r="X29" i="79"/>
  <c r="X64" i="79" s="1"/>
  <c r="X16" i="32" s="1"/>
  <c r="X16" i="90" s="1"/>
  <c r="Y38" i="78"/>
  <c r="Y68" i="78" s="1"/>
  <c r="Y20" i="28" s="1"/>
  <c r="Y20" i="89" s="1"/>
  <c r="X33" i="77"/>
  <c r="X69" i="77" s="1"/>
  <c r="X21" i="25" s="1"/>
  <c r="X21" i="88" s="1"/>
  <c r="X33" i="78"/>
  <c r="X69" i="78" s="1"/>
  <c r="X21" i="28" s="1"/>
  <c r="X21" i="89" s="1"/>
  <c r="Y24" i="83"/>
  <c r="Y29" i="74"/>
  <c r="Y64" i="74" s="1"/>
  <c r="Y16" i="26" s="1"/>
  <c r="Y16" i="91" s="1"/>
  <c r="X65" i="59"/>
  <c r="X17" i="23" s="1"/>
  <c r="X17" i="84" s="1"/>
  <c r="X30" i="80"/>
  <c r="X65" i="80" s="1"/>
  <c r="X17" i="27" s="1"/>
  <c r="X17" i="92" s="1"/>
  <c r="AA50" i="59"/>
  <c r="AA2" i="23" s="1"/>
  <c r="AA2" i="84" s="1"/>
  <c r="AA2" i="81"/>
  <c r="AA50" i="81" s="1"/>
  <c r="AA2" i="22" s="1"/>
  <c r="AA2" i="93" s="1"/>
  <c r="AA2" i="78"/>
  <c r="AA50" i="78" s="1"/>
  <c r="AA2" i="28" s="1"/>
  <c r="AA2" i="89" s="1"/>
  <c r="Z21" i="81"/>
  <c r="Y26" i="78"/>
  <c r="Y60" i="78" s="1"/>
  <c r="Y12" i="28" s="1"/>
  <c r="Y12" i="89" s="1"/>
  <c r="Z42" i="78"/>
  <c r="Z72" i="78" s="1"/>
  <c r="Z24" i="28" s="1"/>
  <c r="Z24" i="89" s="1"/>
  <c r="W22" i="81"/>
  <c r="W58" i="81" s="1"/>
  <c r="W10" i="22" s="1"/>
  <c r="W10" i="93" s="1"/>
  <c r="X18" i="79"/>
  <c r="X56" i="79" s="1"/>
  <c r="X8" i="32" s="1"/>
  <c r="X8" i="90" s="1"/>
  <c r="Y14" i="77"/>
  <c r="Y8" i="81"/>
  <c r="W19" i="75"/>
  <c r="W57" i="75" s="1"/>
  <c r="W9" i="30" s="1"/>
  <c r="W9" i="86" s="1"/>
  <c r="Z11" i="76"/>
  <c r="Z39" i="77"/>
  <c r="X30" i="76"/>
  <c r="X65" i="76" s="1"/>
  <c r="X17" i="31" s="1"/>
  <c r="X17" i="87" s="1"/>
  <c r="Y34" i="81"/>
  <c r="Y70" i="81" s="1"/>
  <c r="Y22" i="22" s="1"/>
  <c r="Y22" i="93" s="1"/>
  <c r="Z6" i="80"/>
  <c r="X36" i="80"/>
  <c r="Z16" i="79"/>
  <c r="X15" i="79"/>
  <c r="Y34" i="80"/>
  <c r="Y70" i="80" s="1"/>
  <c r="Y22" i="27" s="1"/>
  <c r="Y22" i="92" s="1"/>
  <c r="X37" i="80"/>
  <c r="Z20" i="77"/>
  <c r="X32" i="77"/>
  <c r="X61" i="77" s="1"/>
  <c r="X13" i="25" s="1"/>
  <c r="X13" i="88" s="1"/>
  <c r="X36" i="77"/>
  <c r="Z44" i="75"/>
  <c r="Z74" i="75" s="1"/>
  <c r="Z26" i="30" s="1"/>
  <c r="Z26" i="86" s="1"/>
  <c r="Z17" i="79"/>
  <c r="Z28" i="74"/>
  <c r="Z10" i="78"/>
  <c r="Z10" i="77"/>
  <c r="X9" i="76"/>
  <c r="Z21" i="77"/>
  <c r="Y43" i="78"/>
  <c r="Y73" i="78" s="1"/>
  <c r="Y25" i="28" s="1"/>
  <c r="Y25" i="89" s="1"/>
  <c r="X35" i="76"/>
  <c r="X67" i="76" s="1"/>
  <c r="X19" i="31" s="1"/>
  <c r="X19" i="87" s="1"/>
  <c r="Y14" i="75"/>
  <c r="Y26" i="81"/>
  <c r="Y60" i="81" s="1"/>
  <c r="Y12" i="22" s="1"/>
  <c r="Y12" i="93" s="1"/>
  <c r="Z42" i="81"/>
  <c r="Z72" i="81" s="1"/>
  <c r="Z24" i="22" s="1"/>
  <c r="Z24" i="93" s="1"/>
  <c r="X27" i="80"/>
  <c r="X62" i="80" s="1"/>
  <c r="X14" i="27" s="1"/>
  <c r="X14" i="92" s="1"/>
  <c r="V23" i="80"/>
  <c r="V59" i="80" s="1"/>
  <c r="V11" i="27" s="1"/>
  <c r="V11" i="92" s="1"/>
  <c r="Y5" i="81"/>
  <c r="W19" i="79"/>
  <c r="W57" i="79" s="1"/>
  <c r="W9" i="32" s="1"/>
  <c r="W9" i="90" s="1"/>
  <c r="X35" i="78"/>
  <c r="X67" i="78" s="1"/>
  <c r="X19" i="28" s="1"/>
  <c r="X19" i="89" s="1"/>
  <c r="X27" i="79"/>
  <c r="X62" i="79" s="1"/>
  <c r="X14" i="32" s="1"/>
  <c r="X14" i="90" s="1"/>
  <c r="X32" i="79"/>
  <c r="X61" i="79" s="1"/>
  <c r="X13" i="32" s="1"/>
  <c r="X13" i="90" s="1"/>
  <c r="X24" i="75"/>
  <c r="Z6" i="78"/>
  <c r="Y26" i="79"/>
  <c r="Y60" i="79" s="1"/>
  <c r="Y12" i="32" s="1"/>
  <c r="Y12" i="90" s="1"/>
  <c r="Y38" i="75"/>
  <c r="Y68" i="75" s="1"/>
  <c r="Y20" i="30" s="1"/>
  <c r="Y20" i="86" s="1"/>
  <c r="X37" i="78"/>
  <c r="Y7" i="77"/>
  <c r="Y4" i="75"/>
  <c r="Y52" i="75" s="1"/>
  <c r="Y4" i="30" s="1"/>
  <c r="Y4" i="86" s="1"/>
  <c r="Z40" i="75"/>
  <c r="X29" i="81"/>
  <c r="X64" i="81" s="1"/>
  <c r="X16" i="22" s="1"/>
  <c r="X16" i="93" s="1"/>
  <c r="X27" i="75"/>
  <c r="X62" i="75" s="1"/>
  <c r="X14" i="30" s="1"/>
  <c r="X14" i="86" s="1"/>
  <c r="Z39" i="79"/>
  <c r="Y13" i="81"/>
  <c r="Y25" i="76"/>
  <c r="X18" i="81"/>
  <c r="X56" i="81" s="1"/>
  <c r="X8" i="22" s="1"/>
  <c r="X8" i="93" s="1"/>
  <c r="Z17" i="80"/>
  <c r="Z16" i="77"/>
  <c r="X18" i="80"/>
  <c r="X56" i="80" s="1"/>
  <c r="X8" i="27" s="1"/>
  <c r="X8" i="92" s="1"/>
  <c r="Y7" i="79"/>
  <c r="Z21" i="78"/>
  <c r="Y24" i="59"/>
  <c r="Y24" i="79" s="1"/>
  <c r="X14" i="75"/>
  <c r="X55" i="75" s="1"/>
  <c r="X7" i="30" s="1"/>
  <c r="X7" i="86" s="1"/>
  <c r="X14" i="76"/>
  <c r="X61" i="59"/>
  <c r="X13" i="23" s="1"/>
  <c r="X13" i="84" s="1"/>
  <c r="X32" i="76"/>
  <c r="X61" i="76" s="1"/>
  <c r="X13" i="31" s="1"/>
  <c r="X13" i="87" s="1"/>
  <c r="X32" i="75"/>
  <c r="X61" i="75" s="1"/>
  <c r="X13" i="30" s="1"/>
  <c r="X13" i="86" s="1"/>
  <c r="Z21" i="76"/>
  <c r="Y38" i="80"/>
  <c r="Y68" i="80" s="1"/>
  <c r="Y20" i="27" s="1"/>
  <c r="Y20" i="92" s="1"/>
  <c r="Y41" i="76"/>
  <c r="Y8" i="78"/>
  <c r="X14" i="80"/>
  <c r="W22" i="79"/>
  <c r="W58" i="79" s="1"/>
  <c r="W10" i="32" s="1"/>
  <c r="W10" i="90" s="1"/>
  <c r="Z20" i="79"/>
  <c r="X32" i="80"/>
  <c r="X61" i="80" s="1"/>
  <c r="X13" i="27" s="1"/>
  <c r="X13" i="92" s="1"/>
  <c r="Z11" i="79"/>
  <c r="Z16" i="80"/>
  <c r="Z10" i="75"/>
  <c r="X15" i="80"/>
  <c r="X24" i="77"/>
  <c r="Z6" i="77"/>
  <c r="X35" i="81"/>
  <c r="X67" i="81" s="1"/>
  <c r="X19" i="22" s="1"/>
  <c r="X19" i="93" s="1"/>
  <c r="Y13" i="76"/>
  <c r="Y41" i="81"/>
  <c r="X29" i="80"/>
  <c r="X64" i="80" s="1"/>
  <c r="X16" i="27" s="1"/>
  <c r="X16" i="92" s="1"/>
  <c r="W22" i="77"/>
  <c r="W58" i="77" s="1"/>
  <c r="W10" i="25" s="1"/>
  <c r="W10" i="88" s="1"/>
  <c r="Y26" i="76"/>
  <c r="Y60" i="76" s="1"/>
  <c r="Y12" i="31" s="1"/>
  <c r="Y12" i="87" s="1"/>
  <c r="X30" i="81"/>
  <c r="X65" i="81" s="1"/>
  <c r="X17" i="22" s="1"/>
  <c r="X17" i="93" s="1"/>
  <c r="X27" i="77"/>
  <c r="X62" i="77" s="1"/>
  <c r="X14" i="25" s="1"/>
  <c r="X14" i="88" s="1"/>
  <c r="AA2" i="80"/>
  <c r="AA50" i="80" s="1"/>
  <c r="AA2" i="27" s="1"/>
  <c r="AA2" i="92" s="1"/>
  <c r="Z17" i="81"/>
  <c r="Z10" i="79"/>
  <c r="Y41" i="75"/>
  <c r="X35" i="75"/>
  <c r="X67" i="75" s="1"/>
  <c r="X19" i="30" s="1"/>
  <c r="X19" i="86" s="1"/>
  <c r="Y60" i="59"/>
  <c r="Y12" i="23" s="1"/>
  <c r="Y12" i="84" s="1"/>
  <c r="Y26" i="75"/>
  <c r="Y60" i="75" s="1"/>
  <c r="Y12" i="30" s="1"/>
  <c r="Y12" i="86" s="1"/>
  <c r="Z21" i="75"/>
  <c r="X15" i="78"/>
  <c r="X55" i="78" s="1"/>
  <c r="X7" i="28" s="1"/>
  <c r="X7" i="89" s="1"/>
  <c r="Y34" i="77"/>
  <c r="Y70" i="77" s="1"/>
  <c r="Y22" i="25" s="1"/>
  <c r="Y22" i="88" s="1"/>
  <c r="Y14" i="79"/>
  <c r="Y28" i="81"/>
  <c r="Y63" i="81" s="1"/>
  <c r="Y15" i="22" s="1"/>
  <c r="Y15" i="93" s="1"/>
  <c r="Y43" i="81"/>
  <c r="Y73" i="81" s="1"/>
  <c r="Y25" i="22" s="1"/>
  <c r="Y25" i="93" s="1"/>
  <c r="X36" i="81"/>
  <c r="X66" i="81" s="1"/>
  <c r="X18" i="22" s="1"/>
  <c r="X18" i="93" s="1"/>
  <c r="Z44" i="76"/>
  <c r="Z74" i="76" s="1"/>
  <c r="Z26" i="31" s="1"/>
  <c r="Z26" i="87" s="1"/>
  <c r="Y7" i="75"/>
  <c r="Y53" i="75" s="1"/>
  <c r="Y5" i="30" s="1"/>
  <c r="Y5" i="86" s="1"/>
  <c r="Y4" i="79"/>
  <c r="Y52" i="79" s="1"/>
  <c r="Y4" i="32" s="1"/>
  <c r="Y4" i="90" s="1"/>
  <c r="Z40" i="79"/>
  <c r="Z11" i="80"/>
  <c r="X12" i="78"/>
  <c r="X54" i="78" s="1"/>
  <c r="X6" i="28" s="1"/>
  <c r="X6" i="89" s="1"/>
  <c r="Z42" i="79"/>
  <c r="Z72" i="79" s="1"/>
  <c r="Z24" i="32" s="1"/>
  <c r="Z24" i="90" s="1"/>
  <c r="Z44" i="77"/>
  <c r="Z74" i="77" s="1"/>
  <c r="Z26" i="25" s="1"/>
  <c r="Z26" i="88" s="1"/>
  <c r="V23" i="81"/>
  <c r="V59" i="81" s="1"/>
  <c r="V11" i="22" s="1"/>
  <c r="V11" i="93" s="1"/>
  <c r="Z6" i="76"/>
  <c r="Y43" i="80"/>
  <c r="Y73" i="80" s="1"/>
  <c r="Y25" i="27" s="1"/>
  <c r="Y25" i="92" s="1"/>
  <c r="X30" i="77"/>
  <c r="X65" i="77" s="1"/>
  <c r="X17" i="25" s="1"/>
  <c r="X17" i="88" s="1"/>
  <c r="AA2" i="77"/>
  <c r="AA50" i="77" s="1"/>
  <c r="AA2" i="25" s="1"/>
  <c r="AA2" i="88" s="1"/>
  <c r="X29" i="78"/>
  <c r="X64" i="78" s="1"/>
  <c r="X16" i="28" s="1"/>
  <c r="X16" i="89" s="1"/>
  <c r="X12" i="79"/>
  <c r="X54" i="79" s="1"/>
  <c r="X6" i="32" s="1"/>
  <c r="X6" i="90" s="1"/>
  <c r="W22" i="78"/>
  <c r="W58" i="78" s="1"/>
  <c r="W10" i="28" s="1"/>
  <c r="W10" i="89" s="1"/>
  <c r="Z17" i="78"/>
  <c r="X37" i="75"/>
  <c r="X66" i="75" s="1"/>
  <c r="X18" i="30" s="1"/>
  <c r="X18" i="86" s="1"/>
  <c r="Y5" i="77"/>
  <c r="Y43" i="77"/>
  <c r="Y73" i="77" s="1"/>
  <c r="Y25" i="25" s="1"/>
  <c r="Y25" i="88" s="1"/>
  <c r="Y26" i="83"/>
  <c r="W19" i="83"/>
  <c r="Y9" i="59"/>
  <c r="Y9" i="79" s="1"/>
  <c r="Z2" i="83"/>
  <c r="Y13" i="77"/>
  <c r="Y13" i="78"/>
  <c r="Z40" i="77"/>
  <c r="Z40" i="76"/>
  <c r="X9" i="78"/>
  <c r="Y32" i="81"/>
  <c r="Y61" i="81" s="1"/>
  <c r="Y13" i="22" s="1"/>
  <c r="Y13" i="93" s="1"/>
  <c r="V23" i="78"/>
  <c r="V59" i="78" s="1"/>
  <c r="V11" i="28" s="1"/>
  <c r="V11" i="89" s="1"/>
  <c r="Y5" i="78"/>
  <c r="Y14" i="81"/>
  <c r="Y28" i="80"/>
  <c r="Y63" i="80" s="1"/>
  <c r="Y15" i="27" s="1"/>
  <c r="Y15" i="92" s="1"/>
  <c r="Z39" i="76"/>
  <c r="Y38" i="79"/>
  <c r="Y68" i="79" s="1"/>
  <c r="Y20" i="32" s="1"/>
  <c r="Y20" i="90" s="1"/>
  <c r="X37" i="76"/>
  <c r="AA2" i="75"/>
  <c r="AA50" i="75" s="1"/>
  <c r="AA2" i="30" s="1"/>
  <c r="AA2" i="86" s="1"/>
  <c r="W19" i="81"/>
  <c r="W57" i="81" s="1"/>
  <c r="W9" i="22" s="1"/>
  <c r="W9" i="93" s="1"/>
  <c r="Z11" i="81"/>
  <c r="Y26" i="80"/>
  <c r="Y60" i="80" s="1"/>
  <c r="Y12" i="27" s="1"/>
  <c r="Y12" i="92" s="1"/>
  <c r="X14" i="79"/>
  <c r="X37" i="77"/>
  <c r="Z20" i="81"/>
  <c r="X24" i="80"/>
  <c r="Z6" i="75"/>
  <c r="Y43" i="75"/>
  <c r="Y73" i="75" s="1"/>
  <c r="Y25" i="30" s="1"/>
  <c r="Y25" i="86" s="1"/>
  <c r="X29" i="77"/>
  <c r="X64" i="77" s="1"/>
  <c r="X16" i="25" s="1"/>
  <c r="X16" i="88" s="1"/>
  <c r="Y38" i="76"/>
  <c r="Y68" i="76" s="1"/>
  <c r="Y20" i="31" s="1"/>
  <c r="Y20" i="87" s="1"/>
  <c r="Z20" i="75"/>
  <c r="Y43" i="76"/>
  <c r="Y73" i="76" s="1"/>
  <c r="Y25" i="31" s="1"/>
  <c r="Y25" i="87" s="1"/>
  <c r="Z16" i="76"/>
  <c r="Z10" i="81"/>
  <c r="Y8" i="76"/>
  <c r="Z17" i="77"/>
  <c r="AA2" i="79"/>
  <c r="AA50" i="79" s="1"/>
  <c r="AA2" i="32" s="1"/>
  <c r="AA2" i="90" s="1"/>
  <c r="X30" i="79"/>
  <c r="X65" i="79" s="1"/>
  <c r="X17" i="32" s="1"/>
  <c r="X17" i="90" s="1"/>
  <c r="Y8" i="77"/>
  <c r="Z39" i="75"/>
  <c r="Z33" i="74"/>
  <c r="Z69" i="74" s="1"/>
  <c r="Z21" i="26" s="1"/>
  <c r="Z21" i="91" s="1"/>
  <c r="X56" i="59"/>
  <c r="X8" i="23" s="1"/>
  <c r="X8" i="84" s="1"/>
  <c r="X18" i="78"/>
  <c r="X56" i="78" s="1"/>
  <c r="X8" i="28" s="1"/>
  <c r="X8" i="89" s="1"/>
  <c r="X18" i="77"/>
  <c r="X56" i="77" s="1"/>
  <c r="X8" i="25" s="1"/>
  <c r="X8" i="88" s="1"/>
  <c r="Z21" i="79"/>
  <c r="X12" i="76"/>
  <c r="X54" i="76" s="1"/>
  <c r="X6" i="31" s="1"/>
  <c r="X6" i="87" s="1"/>
  <c r="Y25" i="78"/>
  <c r="Z20" i="80"/>
  <c r="X32" i="81"/>
  <c r="X61" i="81" s="1"/>
  <c r="X13" i="22" s="1"/>
  <c r="X13" i="93" s="1"/>
  <c r="Y14" i="80"/>
  <c r="X35" i="77"/>
  <c r="X67" i="77" s="1"/>
  <c r="X19" i="25" s="1"/>
  <c r="X19" i="88" s="1"/>
  <c r="X30" i="75"/>
  <c r="X65" i="75" s="1"/>
  <c r="X17" i="30" s="1"/>
  <c r="X17" i="86" s="1"/>
  <c r="Y41" i="77"/>
  <c r="W19" i="76"/>
  <c r="W57" i="76" s="1"/>
  <c r="W9" i="31" s="1"/>
  <c r="W9" i="87" s="1"/>
  <c r="Z11" i="78"/>
  <c r="X18" i="75"/>
  <c r="X56" i="75" s="1"/>
  <c r="X8" i="30" s="1"/>
  <c r="X8" i="86" s="1"/>
  <c r="X35" i="79"/>
  <c r="X67" i="79" s="1"/>
  <c r="X19" i="32" s="1"/>
  <c r="X19" i="90" s="1"/>
  <c r="Y25" i="79"/>
  <c r="X29" i="76"/>
  <c r="X64" i="76" s="1"/>
  <c r="X16" i="31" s="1"/>
  <c r="X16" i="87" s="1"/>
  <c r="X27" i="76"/>
  <c r="X62" i="76" s="1"/>
  <c r="X14" i="31" s="1"/>
  <c r="X14" i="87" s="1"/>
  <c r="Z39" i="81"/>
  <c r="X30" i="78"/>
  <c r="X65" i="78" s="1"/>
  <c r="X17" i="28" s="1"/>
  <c r="X17" i="89" s="1"/>
  <c r="Y4" i="76"/>
  <c r="Y52" i="76" s="1"/>
  <c r="Y4" i="31" s="1"/>
  <c r="Y4" i="87" s="1"/>
  <c r="Z42" i="76"/>
  <c r="Z72" i="76" s="1"/>
  <c r="Z24" i="31" s="1"/>
  <c r="Z24" i="87" s="1"/>
  <c r="Z44" i="80"/>
  <c r="Z74" i="80" s="1"/>
  <c r="Z26" i="27" s="1"/>
  <c r="Z26" i="92" s="1"/>
  <c r="X15" i="76"/>
  <c r="Y34" i="75"/>
  <c r="Y70" i="75" s="1"/>
  <c r="Y22" i="30" s="1"/>
  <c r="Y22" i="86" s="1"/>
  <c r="Z17" i="76"/>
  <c r="X15" i="77"/>
  <c r="X27" i="78"/>
  <c r="X62" i="78" s="1"/>
  <c r="X14" i="28" s="1"/>
  <c r="X14" i="89" s="1"/>
  <c r="V23" i="77"/>
  <c r="V59" i="77" s="1"/>
  <c r="V11" i="25" s="1"/>
  <c r="V11" i="88" s="1"/>
  <c r="Z32" i="74"/>
  <c r="Z32" i="59" s="1"/>
  <c r="Z32" i="77" s="1"/>
  <c r="Z61" i="77" s="1"/>
  <c r="Z13" i="25" s="1"/>
  <c r="Z13" i="88" s="1"/>
  <c r="X19" i="59"/>
  <c r="X19" i="78" s="1"/>
  <c r="X57" i="78" s="1"/>
  <c r="X9" i="28" s="1"/>
  <c r="X9" i="89" s="1"/>
  <c r="Z31" i="74"/>
  <c r="Y7" i="81"/>
  <c r="Y7" i="78"/>
  <c r="Y41" i="79"/>
  <c r="Y41" i="80"/>
  <c r="Y52" i="59"/>
  <c r="Y4" i="23" s="1"/>
  <c r="Y4" i="84" s="1"/>
  <c r="Y4" i="77"/>
  <c r="Y52" i="77" s="1"/>
  <c r="Y4" i="25" s="1"/>
  <c r="Y4" i="88" s="1"/>
  <c r="Z21" i="80"/>
  <c r="Y32" i="77"/>
  <c r="Y61" i="77" s="1"/>
  <c r="Y13" i="25" s="1"/>
  <c r="Y13" i="88" s="1"/>
  <c r="Z16" i="78"/>
  <c r="Y4" i="80"/>
  <c r="Y52" i="80" s="1"/>
  <c r="Y4" i="27" s="1"/>
  <c r="Y4" i="92" s="1"/>
  <c r="Z40" i="80"/>
  <c r="Y14" i="78"/>
  <c r="Y28" i="77"/>
  <c r="Y63" i="77" s="1"/>
  <c r="Y15" i="25" s="1"/>
  <c r="Y15" i="88" s="1"/>
  <c r="Z11" i="77"/>
  <c r="Y43" i="79"/>
  <c r="Y73" i="79" s="1"/>
  <c r="Y25" i="32" s="1"/>
  <c r="Y25" i="90" s="1"/>
  <c r="X36" i="79"/>
  <c r="Y13" i="75"/>
  <c r="AA2" i="76"/>
  <c r="AA50" i="76" s="1"/>
  <c r="AA2" i="31" s="1"/>
  <c r="AA2" i="87" s="1"/>
  <c r="Y8" i="80"/>
  <c r="Z6" i="79"/>
  <c r="X12" i="81"/>
  <c r="X54" i="81" s="1"/>
  <c r="X6" i="22" s="1"/>
  <c r="X6" i="93" s="1"/>
  <c r="W22" i="75"/>
  <c r="W58" i="75" s="1"/>
  <c r="W10" i="30" s="1"/>
  <c r="W10" i="86" s="1"/>
  <c r="Y8" i="79"/>
  <c r="Z44" i="81"/>
  <c r="Z74" i="81" s="1"/>
  <c r="Z26" i="22" s="1"/>
  <c r="Z26" i="93" s="1"/>
  <c r="X14" i="77"/>
  <c r="X37" i="79"/>
  <c r="Y7" i="80"/>
  <c r="V23" i="76"/>
  <c r="V59" i="76" s="1"/>
  <c r="V11" i="31" s="1"/>
  <c r="V11" i="87" s="1"/>
  <c r="Y5" i="76"/>
  <c r="Y53" i="76" s="1"/>
  <c r="Y5" i="31" s="1"/>
  <c r="Y5" i="87" s="1"/>
  <c r="Z17" i="75"/>
  <c r="X12" i="75"/>
  <c r="X54" i="75" s="1"/>
  <c r="X6" i="30" s="1"/>
  <c r="X6" i="86" s="1"/>
  <c r="Y13" i="80"/>
  <c r="Y25" i="77"/>
  <c r="W22" i="80"/>
  <c r="W58" i="80" s="1"/>
  <c r="W10" i="27" s="1"/>
  <c r="W10" i="92" s="1"/>
  <c r="X58" i="74"/>
  <c r="X10" i="26" s="1"/>
  <c r="X10" i="91" s="1"/>
  <c r="X22" i="59"/>
  <c r="X22" i="79" s="1"/>
  <c r="X58" i="79" s="1"/>
  <c r="X10" i="32" s="1"/>
  <c r="X10" i="90" s="1"/>
  <c r="Z8" i="59"/>
  <c r="Z8" i="81" s="1"/>
  <c r="AA74" i="74"/>
  <c r="AA26" i="26" s="1"/>
  <c r="AA26" i="91" s="1"/>
  <c r="AA44" i="59"/>
  <c r="AA44" i="79" s="1"/>
  <c r="AA74" i="79" s="1"/>
  <c r="AA26" i="32" s="1"/>
  <c r="AA26" i="90" s="1"/>
  <c r="AA72" i="74"/>
  <c r="AA24" i="26" s="1"/>
  <c r="AA24" i="91" s="1"/>
  <c r="AA42" i="59"/>
  <c r="AA42" i="78" s="1"/>
  <c r="AA72" i="78" s="1"/>
  <c r="AA24" i="28" s="1"/>
  <c r="AA24" i="89" s="1"/>
  <c r="Z70" i="74"/>
  <c r="Z22" i="26" s="1"/>
  <c r="Z22" i="91" s="1"/>
  <c r="Z34" i="59"/>
  <c r="Z34" i="80" s="1"/>
  <c r="Z70" i="80" s="1"/>
  <c r="Z22" i="27" s="1"/>
  <c r="Z22" i="92" s="1"/>
  <c r="AA10" i="59"/>
  <c r="AA10" i="79" s="1"/>
  <c r="Y15" i="59"/>
  <c r="Y15" i="80" s="1"/>
  <c r="Z25" i="59"/>
  <c r="Z25" i="81" s="1"/>
  <c r="AB50" i="74"/>
  <c r="AB2" i="26" s="1"/>
  <c r="AB2" i="91" s="1"/>
  <c r="AB2" i="59"/>
  <c r="AB2" i="75" s="1"/>
  <c r="AB50" i="75" s="1"/>
  <c r="AB2" i="30" s="1"/>
  <c r="AB2" i="86" s="1"/>
  <c r="Z38" i="59"/>
  <c r="Z38" i="80" s="1"/>
  <c r="Y65" i="74"/>
  <c r="Y17" i="26" s="1"/>
  <c r="Y17" i="91" s="1"/>
  <c r="Y30" i="59"/>
  <c r="Y30" i="81" s="1"/>
  <c r="Y65" i="81" s="1"/>
  <c r="Y17" i="22" s="1"/>
  <c r="Y17" i="93" s="1"/>
  <c r="AA20" i="59"/>
  <c r="AA20" i="76" s="1"/>
  <c r="Z13" i="59"/>
  <c r="Z13" i="77" s="1"/>
  <c r="Y36" i="59"/>
  <c r="Y36" i="81" s="1"/>
  <c r="Y12" i="59"/>
  <c r="Y12" i="81" s="1"/>
  <c r="Z52" i="74"/>
  <c r="Z4" i="26" s="1"/>
  <c r="Z4" i="91" s="1"/>
  <c r="Z4" i="59"/>
  <c r="Z4" i="75" s="1"/>
  <c r="Z52" i="75" s="1"/>
  <c r="Z4" i="30" s="1"/>
  <c r="Z4" i="86" s="1"/>
  <c r="W59" i="74"/>
  <c r="W11" i="26" s="1"/>
  <c r="W11" i="91" s="1"/>
  <c r="W23" i="59"/>
  <c r="W23" i="76" s="1"/>
  <c r="W59" i="76" s="1"/>
  <c r="W11" i="31" s="1"/>
  <c r="W11" i="87" s="1"/>
  <c r="Z60" i="74"/>
  <c r="Z12" i="26" s="1"/>
  <c r="Z12" i="91" s="1"/>
  <c r="Z26" i="59"/>
  <c r="Z26" i="79" s="1"/>
  <c r="Z60" i="79" s="1"/>
  <c r="Z12" i="32" s="1"/>
  <c r="Z12" i="90" s="1"/>
  <c r="AA39" i="59"/>
  <c r="AA39" i="79" s="1"/>
  <c r="Z7" i="59"/>
  <c r="Z7" i="78" s="1"/>
  <c r="Y62" i="74"/>
  <c r="Y14" i="26" s="1"/>
  <c r="Y14" i="91" s="1"/>
  <c r="Y27" i="59"/>
  <c r="Y27" i="79" s="1"/>
  <c r="Y62" i="79" s="1"/>
  <c r="Y14" i="32" s="1"/>
  <c r="Y14" i="90" s="1"/>
  <c r="Y67" i="74"/>
  <c r="Y19" i="26" s="1"/>
  <c r="Y19" i="91" s="1"/>
  <c r="Y35" i="59"/>
  <c r="Y35" i="81" s="1"/>
  <c r="Y67" i="81" s="1"/>
  <c r="Y19" i="22" s="1"/>
  <c r="Y19" i="93" s="1"/>
  <c r="Z43" i="59"/>
  <c r="Z43" i="75" s="1"/>
  <c r="Y37" i="59"/>
  <c r="Y37" i="81" s="1"/>
  <c r="AA16" i="59"/>
  <c r="AA16" i="75" s="1"/>
  <c r="Z5" i="59"/>
  <c r="Z5" i="78" s="1"/>
  <c r="Y18" i="59"/>
  <c r="Y18" i="81" s="1"/>
  <c r="Y56" i="81" s="1"/>
  <c r="Y8" i="22" s="1"/>
  <c r="Y8" i="93" s="1"/>
  <c r="Z41" i="59"/>
  <c r="Z41" i="78" s="1"/>
  <c r="AA40" i="59"/>
  <c r="AA40" i="81" s="1"/>
  <c r="Y53" i="59"/>
  <c r="Y5" i="23" s="1"/>
  <c r="Y5" i="84" s="1"/>
  <c r="Z73" i="74"/>
  <c r="Z25" i="26" s="1"/>
  <c r="Z25" i="91" s="1"/>
  <c r="X55" i="59"/>
  <c r="X7" i="23" s="1"/>
  <c r="X7" i="84" s="1"/>
  <c r="X66" i="59"/>
  <c r="X18" i="23" s="1"/>
  <c r="X18" i="84" s="1"/>
  <c r="W7" i="83"/>
  <c r="Z85" i="73"/>
  <c r="Z53" i="74"/>
  <c r="Z5" i="26" s="1"/>
  <c r="Z5" i="91" s="1"/>
  <c r="Y56" i="74"/>
  <c r="Y8" i="26" s="1"/>
  <c r="Y8" i="91" s="1"/>
  <c r="Y54" i="74"/>
  <c r="Y6" i="26" s="1"/>
  <c r="Y6" i="91" s="1"/>
  <c r="AB40" i="74"/>
  <c r="AE36" i="72"/>
  <c r="AD36" i="73"/>
  <c r="AB80" i="73" s="1"/>
  <c r="AF48" i="72"/>
  <c r="AE48" i="73"/>
  <c r="AC96" i="73" s="1"/>
  <c r="AE32" i="73"/>
  <c r="AF32" i="72"/>
  <c r="AD19" i="72"/>
  <c r="AC19" i="73"/>
  <c r="AF17" i="72"/>
  <c r="AE17" i="73"/>
  <c r="AC27" i="73"/>
  <c r="AA68" i="73" s="1"/>
  <c r="AD27" i="72"/>
  <c r="Z15" i="74"/>
  <c r="Z37" i="74"/>
  <c r="AB42" i="74"/>
  <c r="AB16" i="74"/>
  <c r="AD43" i="72"/>
  <c r="AC43" i="73"/>
  <c r="AA91" i="73" s="1"/>
  <c r="Z69" i="63"/>
  <c r="Y19" i="74"/>
  <c r="Z35" i="74"/>
  <c r="AE9" i="72"/>
  <c r="AD9" i="73"/>
  <c r="AB75" i="73" s="1"/>
  <c r="AA59" i="63"/>
  <c r="Z9" i="74"/>
  <c r="AE10" i="72"/>
  <c r="AD10" i="73"/>
  <c r="AG22" i="72"/>
  <c r="AF22" i="73"/>
  <c r="AD58" i="73" s="1"/>
  <c r="AF7" i="72"/>
  <c r="AE7" i="73"/>
  <c r="AF42" i="72"/>
  <c r="AE42" i="73"/>
  <c r="AA7" i="74"/>
  <c r="AC30" i="73"/>
  <c r="AA71" i="73" s="1"/>
  <c r="AD30" i="72"/>
  <c r="AE15" i="72"/>
  <c r="AD15" i="73"/>
  <c r="AA43" i="74"/>
  <c r="AC45" i="73"/>
  <c r="AA93" i="73" s="1"/>
  <c r="AD45" i="72"/>
  <c r="AD18" i="72"/>
  <c r="AC18" i="73"/>
  <c r="AA84" i="73" s="1"/>
  <c r="AE14" i="72"/>
  <c r="AD14" i="73"/>
  <c r="AE50" i="73"/>
  <c r="AC98" i="73" s="1"/>
  <c r="AF50" i="72"/>
  <c r="AF31" i="72"/>
  <c r="AE31" i="73"/>
  <c r="AC72" i="73" s="1"/>
  <c r="AA5" i="74"/>
  <c r="AA8" i="74"/>
  <c r="AF35" i="72"/>
  <c r="AE35" i="73"/>
  <c r="AC2" i="74"/>
  <c r="AD13" i="73"/>
  <c r="AE13" i="72"/>
  <c r="AF25" i="72"/>
  <c r="AE25" i="73"/>
  <c r="AC66" i="73" s="1"/>
  <c r="AE8" i="72"/>
  <c r="AD8" i="73"/>
  <c r="AB63" i="73" s="1"/>
  <c r="AA74" i="63"/>
  <c r="Z24" i="74"/>
  <c r="Z68" i="74"/>
  <c r="Z20" i="26" s="1"/>
  <c r="Z20" i="91" s="1"/>
  <c r="AE51" i="72"/>
  <c r="AD51" i="73"/>
  <c r="AB99" i="73" s="1"/>
  <c r="AA6" i="74"/>
  <c r="AB20" i="74"/>
  <c r="AE5" i="72"/>
  <c r="AD5" i="73"/>
  <c r="AB61" i="73" s="1"/>
  <c r="AF24" i="72"/>
  <c r="AE24" i="73"/>
  <c r="AC65" i="73" s="1"/>
  <c r="AD40" i="72"/>
  <c r="AC40" i="73"/>
  <c r="AA87" i="73" s="1"/>
  <c r="AE12" i="72"/>
  <c r="AD12" i="73"/>
  <c r="AE23" i="72"/>
  <c r="AD23" i="73"/>
  <c r="AB64" i="73" s="1"/>
  <c r="AD20" i="72"/>
  <c r="AC20" i="73"/>
  <c r="AB39" i="74"/>
  <c r="AB10" i="74"/>
  <c r="Y66" i="74"/>
  <c r="Y18" i="26" s="1"/>
  <c r="Y18" i="91" s="1"/>
  <c r="AD41" i="72"/>
  <c r="AC41" i="73"/>
  <c r="AA88" i="73" s="1"/>
  <c r="Y55" i="74"/>
  <c r="Y7" i="26" s="1"/>
  <c r="Y7" i="91" s="1"/>
  <c r="AD6" i="73"/>
  <c r="AB62" i="73" s="1"/>
  <c r="AE6" i="72"/>
  <c r="AE16" i="73"/>
  <c r="AF16" i="72"/>
  <c r="AE34" i="73"/>
  <c r="AC76" i="73" s="1"/>
  <c r="AF34" i="72"/>
  <c r="AD21" i="72"/>
  <c r="AC21" i="73"/>
  <c r="AA89" i="73" s="1"/>
  <c r="Z18" i="74"/>
  <c r="AD49" i="73"/>
  <c r="AB97" i="73" s="1"/>
  <c r="AE49" i="72"/>
  <c r="AF47" i="72"/>
  <c r="AE47" i="73"/>
  <c r="AC95" i="73" s="1"/>
  <c r="AD44" i="72"/>
  <c r="AC44" i="73"/>
  <c r="AA92" i="73" s="1"/>
  <c r="AD29" i="72"/>
  <c r="AC29" i="73"/>
  <c r="AA70" i="73" s="1"/>
  <c r="AD11" i="72"/>
  <c r="AC11" i="73"/>
  <c r="Z30" i="74"/>
  <c r="AE52" i="73"/>
  <c r="AC100" i="73" s="1"/>
  <c r="AF52" i="72"/>
  <c r="AD33" i="72"/>
  <c r="AC33" i="73"/>
  <c r="AA74" i="73" s="1"/>
  <c r="AA41" i="74"/>
  <c r="AA25" i="74"/>
  <c r="Z36" i="74"/>
  <c r="Z36" i="59" s="1"/>
  <c r="AA38" i="74"/>
  <c r="Z14" i="74"/>
  <c r="AD3" i="73"/>
  <c r="AB60" i="73" s="1"/>
  <c r="AE3" i="72"/>
  <c r="AD39" i="72"/>
  <c r="AC39" i="73"/>
  <c r="AA86" i="73" s="1"/>
  <c r="AB44" i="74"/>
  <c r="AF38" i="72"/>
  <c r="AE38" i="73"/>
  <c r="AA13" i="74"/>
  <c r="Z12" i="74"/>
  <c r="AE37" i="72"/>
  <c r="AD37" i="73"/>
  <c r="AB81" i="73" s="1"/>
  <c r="AD46" i="73"/>
  <c r="AB94" i="73" s="1"/>
  <c r="AE46" i="72"/>
  <c r="AA4" i="74"/>
  <c r="AE26" i="72"/>
  <c r="AD26" i="73"/>
  <c r="AB67" i="73" s="1"/>
  <c r="X57" i="74"/>
  <c r="X9" i="26" s="1"/>
  <c r="X9" i="91" s="1"/>
  <c r="AF4" i="72"/>
  <c r="AE4" i="73"/>
  <c r="AE28" i="72"/>
  <c r="AD28" i="73"/>
  <c r="AB69" i="73" s="1"/>
  <c r="X23" i="74"/>
  <c r="AA26" i="74"/>
  <c r="AA34" i="74"/>
  <c r="AA17" i="74"/>
  <c r="AA17" i="59" s="1"/>
  <c r="AA21" i="74"/>
  <c r="AA21" i="59" s="1"/>
  <c r="Y22" i="74"/>
  <c r="Z27" i="74"/>
  <c r="AA11" i="74"/>
  <c r="AA11" i="59" s="1"/>
  <c r="W20" i="83"/>
  <c r="X25" i="83"/>
  <c r="T12" i="83"/>
  <c r="Q11" i="83"/>
  <c r="S16" i="83"/>
  <c r="T8" i="83"/>
  <c r="T9" i="83"/>
  <c r="Q10" i="83"/>
  <c r="T13" i="83"/>
  <c r="T6" i="83"/>
  <c r="T21" i="83"/>
  <c r="S14" i="83"/>
  <c r="AB77" i="73"/>
  <c r="AB73" i="73"/>
  <c r="W22" i="83"/>
  <c r="AB90" i="73"/>
  <c r="V23" i="83"/>
  <c r="AB82" i="73"/>
  <c r="W15" i="83"/>
  <c r="AA83" i="73"/>
  <c r="Z78" i="73"/>
  <c r="Y79" i="73"/>
  <c r="X4" i="83"/>
  <c r="Y32" i="80" l="1"/>
  <c r="Y61" i="80" s="1"/>
  <c r="Y13" i="27" s="1"/>
  <c r="Y13" i="92" s="1"/>
  <c r="Y32" i="78"/>
  <c r="Y61" i="78" s="1"/>
  <c r="Y13" i="28" s="1"/>
  <c r="Y13" i="89" s="1"/>
  <c r="Y53" i="80"/>
  <c r="Y5" i="27" s="1"/>
  <c r="Y5" i="92" s="1"/>
  <c r="Y32" i="79"/>
  <c r="Y61" i="79" s="1"/>
  <c r="Y13" i="32" s="1"/>
  <c r="Y13" i="90" s="1"/>
  <c r="Y32" i="76"/>
  <c r="Y61" i="76" s="1"/>
  <c r="Y13" i="31" s="1"/>
  <c r="Y13" i="87" s="1"/>
  <c r="X57" i="59"/>
  <c r="X9" i="23" s="1"/>
  <c r="X9" i="84" s="1"/>
  <c r="X66" i="76"/>
  <c r="X18" i="31" s="1"/>
  <c r="X18" i="87" s="1"/>
  <c r="Y55" i="80"/>
  <c r="Y7" i="27" s="1"/>
  <c r="Y7" i="92" s="1"/>
  <c r="Y33" i="81"/>
  <c r="Y69" i="81" s="1"/>
  <c r="Y21" i="22" s="1"/>
  <c r="Y21" i="93" s="1"/>
  <c r="Y33" i="75"/>
  <c r="Y69" i="75" s="1"/>
  <c r="Y21" i="30" s="1"/>
  <c r="Y21" i="86" s="1"/>
  <c r="Y33" i="76"/>
  <c r="Y69" i="76" s="1"/>
  <c r="Y21" i="31" s="1"/>
  <c r="Y21" i="87" s="1"/>
  <c r="Y33" i="77"/>
  <c r="Y69" i="77" s="1"/>
  <c r="Y21" i="25" s="1"/>
  <c r="Y21" i="88" s="1"/>
  <c r="Y33" i="80"/>
  <c r="Y69" i="80" s="1"/>
  <c r="Y21" i="27" s="1"/>
  <c r="Y21" i="92" s="1"/>
  <c r="Y54" i="81"/>
  <c r="Y6" i="22" s="1"/>
  <c r="Y6" i="93" s="1"/>
  <c r="Y33" i="78"/>
  <c r="Y69" i="78" s="1"/>
  <c r="Y21" i="28" s="1"/>
  <c r="Y21" i="89" s="1"/>
  <c r="Y33" i="79"/>
  <c r="Y69" i="79" s="1"/>
  <c r="Y21" i="32" s="1"/>
  <c r="Y21" i="90" s="1"/>
  <c r="Y53" i="79"/>
  <c r="Y5" i="32" s="1"/>
  <c r="Y5" i="90" s="1"/>
  <c r="X55" i="76"/>
  <c r="X7" i="31" s="1"/>
  <c r="X7" i="87" s="1"/>
  <c r="X55" i="80"/>
  <c r="X7" i="27" s="1"/>
  <c r="X7" i="92" s="1"/>
  <c r="Z60" i="59"/>
  <c r="Z12" i="23" s="1"/>
  <c r="Z12" i="84" s="1"/>
  <c r="Y53" i="78"/>
  <c r="Y5" i="28" s="1"/>
  <c r="Y5" i="89" s="1"/>
  <c r="X5" i="83"/>
  <c r="Y62" i="59"/>
  <c r="Y14" i="23" s="1"/>
  <c r="Y14" i="84" s="1"/>
  <c r="Y31" i="77"/>
  <c r="Y71" i="77" s="1"/>
  <c r="Y23" i="25" s="1"/>
  <c r="Y23" i="88" s="1"/>
  <c r="AA74" i="59"/>
  <c r="AA26" i="23" s="1"/>
  <c r="AA26" i="84" s="1"/>
  <c r="X66" i="78"/>
  <c r="X18" i="28" s="1"/>
  <c r="X18" i="89" s="1"/>
  <c r="Y31" i="75"/>
  <c r="Y71" i="75" s="1"/>
  <c r="Y23" i="30" s="1"/>
  <c r="Y23" i="86" s="1"/>
  <c r="Y31" i="76"/>
  <c r="Y71" i="76" s="1"/>
  <c r="Y23" i="31" s="1"/>
  <c r="Y23" i="87" s="1"/>
  <c r="W18" i="83"/>
  <c r="W59" i="59"/>
  <c r="W11" i="23" s="1"/>
  <c r="W11" i="84" s="1"/>
  <c r="Y53" i="81"/>
  <c r="Y5" i="22" s="1"/>
  <c r="Y5" i="93" s="1"/>
  <c r="Y31" i="81"/>
  <c r="Y71" i="81" s="1"/>
  <c r="Y23" i="22" s="1"/>
  <c r="Y23" i="93" s="1"/>
  <c r="Y31" i="79"/>
  <c r="Y71" i="79" s="1"/>
  <c r="Y23" i="32" s="1"/>
  <c r="Y23" i="90" s="1"/>
  <c r="Y31" i="78"/>
  <c r="Y71" i="78" s="1"/>
  <c r="Y23" i="28" s="1"/>
  <c r="Y23" i="89" s="1"/>
  <c r="Y56" i="59"/>
  <c r="Y8" i="23" s="1"/>
  <c r="Y8" i="84" s="1"/>
  <c r="Y71" i="59"/>
  <c r="Y23" i="23" s="1"/>
  <c r="Y23" i="84" s="1"/>
  <c r="X55" i="81"/>
  <c r="X7" i="22" s="1"/>
  <c r="X7" i="93" s="1"/>
  <c r="Z24" i="83"/>
  <c r="Z33" i="59"/>
  <c r="Z33" i="78" s="1"/>
  <c r="Z69" i="78" s="1"/>
  <c r="Z21" i="28" s="1"/>
  <c r="Z21" i="89" s="1"/>
  <c r="Z68" i="80"/>
  <c r="Z20" i="27" s="1"/>
  <c r="Z20" i="92" s="1"/>
  <c r="Y53" i="77"/>
  <c r="Y5" i="25" s="1"/>
  <c r="Y5" i="88" s="1"/>
  <c r="AB50" i="59"/>
  <c r="AB2" i="23" s="1"/>
  <c r="AB2" i="84" s="1"/>
  <c r="X55" i="77"/>
  <c r="X7" i="25" s="1"/>
  <c r="X7" i="88" s="1"/>
  <c r="Y9" i="80"/>
  <c r="AA44" i="77"/>
  <c r="AA74" i="77" s="1"/>
  <c r="AA26" i="25" s="1"/>
  <c r="AA26" i="88" s="1"/>
  <c r="Y9" i="81"/>
  <c r="Z5" i="77"/>
  <c r="Z52" i="59"/>
  <c r="Z4" i="23" s="1"/>
  <c r="Z4" i="84" s="1"/>
  <c r="Y9" i="78"/>
  <c r="Y24" i="81"/>
  <c r="Y29" i="59"/>
  <c r="Y64" i="59" s="1"/>
  <c r="Y16" i="23" s="1"/>
  <c r="Y16" i="84" s="1"/>
  <c r="Y9" i="76"/>
  <c r="Y24" i="78"/>
  <c r="X66" i="80"/>
  <c r="X18" i="27" s="1"/>
  <c r="X18" i="92" s="1"/>
  <c r="Y36" i="79"/>
  <c r="X55" i="79"/>
  <c r="X7" i="32" s="1"/>
  <c r="X7" i="90" s="1"/>
  <c r="X66" i="77"/>
  <c r="X18" i="25" s="1"/>
  <c r="X18" i="88" s="1"/>
  <c r="Z28" i="59"/>
  <c r="Z63" i="59" s="1"/>
  <c r="Z15" i="23" s="1"/>
  <c r="Z15" i="84" s="1"/>
  <c r="Z63" i="74"/>
  <c r="Z15" i="26" s="1"/>
  <c r="Z15" i="91" s="1"/>
  <c r="AA44" i="76"/>
  <c r="AA74" i="76" s="1"/>
  <c r="AA26" i="31" s="1"/>
  <c r="AA26" i="87" s="1"/>
  <c r="Z68" i="59"/>
  <c r="Z20" i="23" s="1"/>
  <c r="Z20" i="84" s="1"/>
  <c r="Y67" i="59"/>
  <c r="Y19" i="23" s="1"/>
  <c r="Y19" i="84" s="1"/>
  <c r="X19" i="83"/>
  <c r="Z73" i="75"/>
  <c r="Z25" i="30" s="1"/>
  <c r="Z25" i="86" s="1"/>
  <c r="Y12" i="77"/>
  <c r="Y54" i="77" s="1"/>
  <c r="Y6" i="25" s="1"/>
  <c r="Y6" i="88" s="1"/>
  <c r="AA10" i="81"/>
  <c r="Y24" i="80"/>
  <c r="W23" i="77"/>
  <c r="W59" i="77" s="1"/>
  <c r="W11" i="25" s="1"/>
  <c r="W11" i="88" s="1"/>
  <c r="X22" i="80"/>
  <c r="X58" i="80" s="1"/>
  <c r="X10" i="27" s="1"/>
  <c r="X10" i="92" s="1"/>
  <c r="X58" i="59"/>
  <c r="X10" i="23" s="1"/>
  <c r="X10" i="84" s="1"/>
  <c r="Z31" i="59"/>
  <c r="Z31" i="80" s="1"/>
  <c r="Z71" i="80" s="1"/>
  <c r="Z23" i="27" s="1"/>
  <c r="Z23" i="92" s="1"/>
  <c r="X19" i="76"/>
  <c r="X57" i="76" s="1"/>
  <c r="X9" i="31" s="1"/>
  <c r="X9" i="87" s="1"/>
  <c r="AA10" i="77"/>
  <c r="Y15" i="76"/>
  <c r="Y55" i="76" s="1"/>
  <c r="Y7" i="31" s="1"/>
  <c r="Y7" i="87" s="1"/>
  <c r="Y24" i="76"/>
  <c r="X22" i="81"/>
  <c r="X58" i="81" s="1"/>
  <c r="X10" i="22" s="1"/>
  <c r="X10" i="93" s="1"/>
  <c r="Z36" i="79"/>
  <c r="Z71" i="74"/>
  <c r="Z23" i="26" s="1"/>
  <c r="Z23" i="91" s="1"/>
  <c r="AA16" i="78"/>
  <c r="Y18" i="75"/>
  <c r="Y56" i="75" s="1"/>
  <c r="Y8" i="30" s="1"/>
  <c r="Y8" i="86" s="1"/>
  <c r="Y15" i="77"/>
  <c r="Y55" i="77" s="1"/>
  <c r="Y7" i="25" s="1"/>
  <c r="Y7" i="88" s="1"/>
  <c r="AA21" i="78"/>
  <c r="Z32" i="81"/>
  <c r="Z61" i="81" s="1"/>
  <c r="Z13" i="22" s="1"/>
  <c r="Z13" i="93" s="1"/>
  <c r="Y37" i="76"/>
  <c r="AA40" i="77"/>
  <c r="Z26" i="76"/>
  <c r="Z60" i="76" s="1"/>
  <c r="Z12" i="31" s="1"/>
  <c r="Z12" i="87" s="1"/>
  <c r="Z26" i="77"/>
  <c r="Z60" i="77" s="1"/>
  <c r="Z12" i="25" s="1"/>
  <c r="Z12" i="88" s="1"/>
  <c r="AA42" i="76"/>
  <c r="AA72" i="76" s="1"/>
  <c r="AA24" i="31" s="1"/>
  <c r="AA24" i="87" s="1"/>
  <c r="Z13" i="75"/>
  <c r="AA16" i="77"/>
  <c r="AA17" i="76"/>
  <c r="Y24" i="77"/>
  <c r="W23" i="80"/>
  <c r="W59" i="80" s="1"/>
  <c r="W11" i="27" s="1"/>
  <c r="W11" i="92" s="1"/>
  <c r="AA39" i="78"/>
  <c r="Z25" i="77"/>
  <c r="Y24" i="75"/>
  <c r="AA40" i="79"/>
  <c r="Y12" i="75"/>
  <c r="Y54" i="75" s="1"/>
  <c r="Y6" i="30" s="1"/>
  <c r="Y6" i="86" s="1"/>
  <c r="AA39" i="76"/>
  <c r="AA44" i="81"/>
  <c r="AA74" i="81" s="1"/>
  <c r="AA26" i="22" s="1"/>
  <c r="AA26" i="93" s="1"/>
  <c r="AA16" i="79"/>
  <c r="AA39" i="80"/>
  <c r="AA33" i="74"/>
  <c r="X19" i="77"/>
  <c r="X57" i="77" s="1"/>
  <c r="X9" i="25" s="1"/>
  <c r="X9" i="88" s="1"/>
  <c r="Z32" i="78"/>
  <c r="Z61" i="78" s="1"/>
  <c r="Z13" i="28" s="1"/>
  <c r="Z13" i="89" s="1"/>
  <c r="AA17" i="77"/>
  <c r="Z8" i="77"/>
  <c r="Y27" i="78"/>
  <c r="Y62" i="78" s="1"/>
  <c r="Y14" i="28" s="1"/>
  <c r="Y14" i="89" s="1"/>
  <c r="AA44" i="78"/>
  <c r="AA74" i="78" s="1"/>
  <c r="AA26" i="28" s="1"/>
  <c r="AA26" i="89" s="1"/>
  <c r="Y35" i="76"/>
  <c r="Y67" i="76" s="1"/>
  <c r="Y19" i="31" s="1"/>
  <c r="Y19" i="87" s="1"/>
  <c r="Z4" i="79"/>
  <c r="Z52" i="79" s="1"/>
  <c r="Z4" i="32" s="1"/>
  <c r="Z4" i="90" s="1"/>
  <c r="Y37" i="80"/>
  <c r="Z41" i="76"/>
  <c r="Y15" i="81"/>
  <c r="Y55" i="81" s="1"/>
  <c r="Y7" i="22" s="1"/>
  <c r="Y7" i="93" s="1"/>
  <c r="Z5" i="79"/>
  <c r="Y27" i="80"/>
  <c r="Y62" i="80" s="1"/>
  <c r="Y14" i="27" s="1"/>
  <c r="Y14" i="92" s="1"/>
  <c r="Z41" i="77"/>
  <c r="Z5" i="75"/>
  <c r="AA10" i="75"/>
  <c r="AA42" i="79"/>
  <c r="AA72" i="79" s="1"/>
  <c r="AA24" i="32" s="1"/>
  <c r="AA24" i="90" s="1"/>
  <c r="Z36" i="81"/>
  <c r="AA21" i="81"/>
  <c r="AA11" i="77"/>
  <c r="Z26" i="75"/>
  <c r="Z60" i="75" s="1"/>
  <c r="Z12" i="30" s="1"/>
  <c r="Z12" i="86" s="1"/>
  <c r="AA10" i="76"/>
  <c r="Z5" i="76"/>
  <c r="Y30" i="77"/>
  <c r="Y65" i="77" s="1"/>
  <c r="Y17" i="25" s="1"/>
  <c r="Y17" i="88" s="1"/>
  <c r="Z43" i="76"/>
  <c r="Z73" i="76" s="1"/>
  <c r="Z25" i="31" s="1"/>
  <c r="Z25" i="87" s="1"/>
  <c r="AA11" i="76"/>
  <c r="Z26" i="83"/>
  <c r="X17" i="83"/>
  <c r="Z29" i="74"/>
  <c r="Z29" i="59" s="1"/>
  <c r="Z64" i="59" s="1"/>
  <c r="Z16" i="23" s="1"/>
  <c r="Z16" i="84" s="1"/>
  <c r="Z61" i="59"/>
  <c r="Z13" i="23" s="1"/>
  <c r="Z13" i="84" s="1"/>
  <c r="Z61" i="74"/>
  <c r="Z13" i="26" s="1"/>
  <c r="Z13" i="91" s="1"/>
  <c r="X19" i="75"/>
  <c r="X57" i="75" s="1"/>
  <c r="X9" i="30" s="1"/>
  <c r="X9" i="86" s="1"/>
  <c r="Z32" i="76"/>
  <c r="Z61" i="76" s="1"/>
  <c r="Z13" i="31" s="1"/>
  <c r="Z13" i="87" s="1"/>
  <c r="AA17" i="75"/>
  <c r="Z43" i="78"/>
  <c r="Z73" i="78" s="1"/>
  <c r="Z25" i="28" s="1"/>
  <c r="Z25" i="89" s="1"/>
  <c r="Z4" i="81"/>
  <c r="Z52" i="81" s="1"/>
  <c r="Z4" i="22" s="1"/>
  <c r="Z4" i="93" s="1"/>
  <c r="Y12" i="76"/>
  <c r="Y54" i="76" s="1"/>
  <c r="Y6" i="31" s="1"/>
  <c r="Y6" i="87" s="1"/>
  <c r="Z38" i="76"/>
  <c r="Z68" i="76" s="1"/>
  <c r="Z20" i="31" s="1"/>
  <c r="Z20" i="87" s="1"/>
  <c r="AA16" i="81"/>
  <c r="Z43" i="79"/>
  <c r="Z73" i="79" s="1"/>
  <c r="Z25" i="32" s="1"/>
  <c r="Z25" i="90" s="1"/>
  <c r="Z34" i="78"/>
  <c r="Z70" i="78" s="1"/>
  <c r="Z22" i="28" s="1"/>
  <c r="Z22" i="89" s="1"/>
  <c r="AA20" i="80"/>
  <c r="Z38" i="78"/>
  <c r="Z68" i="78" s="1"/>
  <c r="Z20" i="28" s="1"/>
  <c r="Z20" i="89" s="1"/>
  <c r="AA40" i="80"/>
  <c r="Y35" i="77"/>
  <c r="Y67" i="77" s="1"/>
  <c r="Y19" i="25" s="1"/>
  <c r="Y19" i="88" s="1"/>
  <c r="Z38" i="81"/>
  <c r="Z68" i="81" s="1"/>
  <c r="Z20" i="22" s="1"/>
  <c r="Z20" i="93" s="1"/>
  <c r="Z13" i="76"/>
  <c r="Y35" i="78"/>
  <c r="Y67" i="78" s="1"/>
  <c r="Y19" i="28" s="1"/>
  <c r="Y19" i="89" s="1"/>
  <c r="AA16" i="76"/>
  <c r="Z36" i="80"/>
  <c r="AA21" i="77"/>
  <c r="AA11" i="75"/>
  <c r="Z13" i="80"/>
  <c r="AA42" i="80"/>
  <c r="AA72" i="80" s="1"/>
  <c r="AA24" i="27" s="1"/>
  <c r="AA24" i="92" s="1"/>
  <c r="Z25" i="75"/>
  <c r="Y65" i="59"/>
  <c r="Y17" i="23" s="1"/>
  <c r="Y17" i="84" s="1"/>
  <c r="Y30" i="78"/>
  <c r="Y65" i="78" s="1"/>
  <c r="Y17" i="28" s="1"/>
  <c r="Y17" i="89" s="1"/>
  <c r="Y30" i="76"/>
  <c r="Y65" i="76" s="1"/>
  <c r="Y17" i="31" s="1"/>
  <c r="Y17" i="87" s="1"/>
  <c r="X19" i="79"/>
  <c r="X57" i="79" s="1"/>
  <c r="X9" i="32" s="1"/>
  <c r="X9" i="90" s="1"/>
  <c r="Z32" i="75"/>
  <c r="Z61" i="75" s="1"/>
  <c r="Z13" i="30" s="1"/>
  <c r="Z13" i="86" s="1"/>
  <c r="Y27" i="76"/>
  <c r="Y62" i="76" s="1"/>
  <c r="Y14" i="31" s="1"/>
  <c r="Y14" i="87" s="1"/>
  <c r="AA20" i="77"/>
  <c r="Y30" i="79"/>
  <c r="Y65" i="79" s="1"/>
  <c r="Y17" i="32" s="1"/>
  <c r="Y17" i="90" s="1"/>
  <c r="Y37" i="77"/>
  <c r="AA40" i="78"/>
  <c r="Y35" i="75"/>
  <c r="Y67" i="75" s="1"/>
  <c r="Y19" i="30" s="1"/>
  <c r="Y19" i="86" s="1"/>
  <c r="Z4" i="80"/>
  <c r="Z52" i="80" s="1"/>
  <c r="Z4" i="27" s="1"/>
  <c r="Z4" i="92" s="1"/>
  <c r="Y9" i="77"/>
  <c r="Z5" i="80"/>
  <c r="Y18" i="76"/>
  <c r="Y56" i="76" s="1"/>
  <c r="Y8" i="31" s="1"/>
  <c r="Y8" i="87" s="1"/>
  <c r="Z7" i="81"/>
  <c r="Z5" i="81"/>
  <c r="Y27" i="81"/>
  <c r="Y62" i="81" s="1"/>
  <c r="Y14" i="22" s="1"/>
  <c r="Y14" i="93" s="1"/>
  <c r="Z26" i="78"/>
  <c r="Z60" i="78" s="1"/>
  <c r="Z12" i="28" s="1"/>
  <c r="Z12" i="89" s="1"/>
  <c r="W23" i="75"/>
  <c r="W59" i="75" s="1"/>
  <c r="W11" i="30" s="1"/>
  <c r="W11" i="86" s="1"/>
  <c r="Z8" i="80"/>
  <c r="Y18" i="78"/>
  <c r="Y56" i="78" s="1"/>
  <c r="Y8" i="28" s="1"/>
  <c r="Y8" i="89" s="1"/>
  <c r="Z26" i="81"/>
  <c r="Z60" i="81" s="1"/>
  <c r="Z12" i="22" s="1"/>
  <c r="Z12" i="93" s="1"/>
  <c r="Y35" i="79"/>
  <c r="Y67" i="79" s="1"/>
  <c r="Y19" i="32" s="1"/>
  <c r="Y19" i="90" s="1"/>
  <c r="Z4" i="77"/>
  <c r="Z52" i="77" s="1"/>
  <c r="Z4" i="25" s="1"/>
  <c r="Z4" i="88" s="1"/>
  <c r="Z36" i="78"/>
  <c r="AA21" i="76"/>
  <c r="Z38" i="75"/>
  <c r="Z68" i="75" s="1"/>
  <c r="Z20" i="30" s="1"/>
  <c r="Z20" i="86" s="1"/>
  <c r="AA44" i="75"/>
  <c r="AA74" i="75" s="1"/>
  <c r="AA26" i="30" s="1"/>
  <c r="AA26" i="86" s="1"/>
  <c r="Z8" i="75"/>
  <c r="Z43" i="77"/>
  <c r="Z73" i="77" s="1"/>
  <c r="Z25" i="25" s="1"/>
  <c r="Z25" i="88" s="1"/>
  <c r="Z24" i="59"/>
  <c r="Z24" i="81" s="1"/>
  <c r="AA17" i="80"/>
  <c r="Z34" i="76"/>
  <c r="Z70" i="76" s="1"/>
  <c r="Z22" i="31" s="1"/>
  <c r="Z22" i="87" s="1"/>
  <c r="X22" i="77"/>
  <c r="X58" i="77" s="1"/>
  <c r="X10" i="25" s="1"/>
  <c r="X10" i="88" s="1"/>
  <c r="AB2" i="80"/>
  <c r="AB50" i="80" s="1"/>
  <c r="AB2" i="27" s="1"/>
  <c r="AB2" i="92" s="1"/>
  <c r="X22" i="78"/>
  <c r="X58" i="78" s="1"/>
  <c r="X10" i="28" s="1"/>
  <c r="X10" i="89" s="1"/>
  <c r="AA39" i="81"/>
  <c r="Z34" i="81"/>
  <c r="Z70" i="81" s="1"/>
  <c r="Z22" i="22" s="1"/>
  <c r="Z22" i="93" s="1"/>
  <c r="AA44" i="80"/>
  <c r="AA74" i="80" s="1"/>
  <c r="AA26" i="27" s="1"/>
  <c r="AA26" i="92" s="1"/>
  <c r="Z34" i="79"/>
  <c r="Z70" i="79" s="1"/>
  <c r="Z22" i="32" s="1"/>
  <c r="Z22" i="90" s="1"/>
  <c r="Y36" i="80"/>
  <c r="Z25" i="79"/>
  <c r="Z26" i="80"/>
  <c r="Z60" i="80" s="1"/>
  <c r="Z12" i="27" s="1"/>
  <c r="Z12" i="92" s="1"/>
  <c r="Z36" i="77"/>
  <c r="AA21" i="75"/>
  <c r="AA11" i="79"/>
  <c r="AB2" i="77"/>
  <c r="AB50" i="77" s="1"/>
  <c r="AB2" i="25" s="1"/>
  <c r="AB2" i="88" s="1"/>
  <c r="Y37" i="75"/>
  <c r="Z7" i="76"/>
  <c r="Z4" i="78"/>
  <c r="Z52" i="78" s="1"/>
  <c r="Z4" i="28" s="1"/>
  <c r="Z4" i="89" s="1"/>
  <c r="Y19" i="59"/>
  <c r="Y19" i="77" s="1"/>
  <c r="Y57" i="77" s="1"/>
  <c r="Y9" i="25" s="1"/>
  <c r="Y9" i="88" s="1"/>
  <c r="AA2" i="83"/>
  <c r="AA32" i="74"/>
  <c r="AA32" i="59" s="1"/>
  <c r="AA61" i="59" s="1"/>
  <c r="AA13" i="23" s="1"/>
  <c r="AA13" i="84" s="1"/>
  <c r="AA31" i="74"/>
  <c r="AA71" i="74" s="1"/>
  <c r="AA23" i="26" s="1"/>
  <c r="AA23" i="91" s="1"/>
  <c r="Y54" i="59"/>
  <c r="Y6" i="23" s="1"/>
  <c r="Y6" i="84" s="1"/>
  <c r="Y12" i="80"/>
  <c r="Y54" i="80" s="1"/>
  <c r="Y6" i="27" s="1"/>
  <c r="Y6" i="92" s="1"/>
  <c r="AA72" i="59"/>
  <c r="AA24" i="23" s="1"/>
  <c r="AA24" i="84" s="1"/>
  <c r="AA42" i="81"/>
  <c r="AA72" i="81" s="1"/>
  <c r="AA24" i="22" s="1"/>
  <c r="AA24" i="93" s="1"/>
  <c r="X19" i="81"/>
  <c r="X57" i="81" s="1"/>
  <c r="X9" i="22" s="1"/>
  <c r="X9" i="93" s="1"/>
  <c r="Z32" i="79"/>
  <c r="Z61" i="79" s="1"/>
  <c r="Z13" i="32" s="1"/>
  <c r="Z13" i="90" s="1"/>
  <c r="AA17" i="79"/>
  <c r="Z7" i="77"/>
  <c r="W23" i="79"/>
  <c r="W59" i="79" s="1"/>
  <c r="W11" i="32" s="1"/>
  <c r="W11" i="90" s="1"/>
  <c r="Y27" i="77"/>
  <c r="Y62" i="77" s="1"/>
  <c r="Y14" i="25" s="1"/>
  <c r="Y14" i="88" s="1"/>
  <c r="AA20" i="78"/>
  <c r="AA10" i="78"/>
  <c r="Z13" i="79"/>
  <c r="Z34" i="77"/>
  <c r="Z70" i="77" s="1"/>
  <c r="Z22" i="25" s="1"/>
  <c r="Z22" i="88" s="1"/>
  <c r="W23" i="81"/>
  <c r="W59" i="81" s="1"/>
  <c r="W11" i="22" s="1"/>
  <c r="W11" i="93" s="1"/>
  <c r="Z25" i="80"/>
  <c r="Y37" i="78"/>
  <c r="Z41" i="75"/>
  <c r="Y36" i="77"/>
  <c r="Z8" i="79"/>
  <c r="AA10" i="80"/>
  <c r="Z7" i="80"/>
  <c r="Y37" i="79"/>
  <c r="Z7" i="79"/>
  <c r="Y18" i="80"/>
  <c r="Y56" i="80" s="1"/>
  <c r="Y8" i="27" s="1"/>
  <c r="Y8" i="92" s="1"/>
  <c r="Z41" i="81"/>
  <c r="AA40" i="75"/>
  <c r="Z7" i="75"/>
  <c r="W23" i="78"/>
  <c r="W59" i="78" s="1"/>
  <c r="W11" i="28" s="1"/>
  <c r="W11" i="89" s="1"/>
  <c r="Z36" i="76"/>
  <c r="AA11" i="80"/>
  <c r="Y35" i="80"/>
  <c r="Y67" i="80" s="1"/>
  <c r="Y19" i="27" s="1"/>
  <c r="Y19" i="92" s="1"/>
  <c r="Y15" i="75"/>
  <c r="Y55" i="75" s="1"/>
  <c r="Y7" i="30" s="1"/>
  <c r="Y7" i="86" s="1"/>
  <c r="Z34" i="75"/>
  <c r="Z70" i="75" s="1"/>
  <c r="Z22" i="30" s="1"/>
  <c r="Z22" i="86" s="1"/>
  <c r="Y27" i="75"/>
  <c r="Y62" i="75" s="1"/>
  <c r="Y14" i="30" s="1"/>
  <c r="Y14" i="86" s="1"/>
  <c r="Z70" i="59"/>
  <c r="Z22" i="23" s="1"/>
  <c r="Z22" i="84" s="1"/>
  <c r="Z73" i="59"/>
  <c r="Z25" i="23" s="1"/>
  <c r="Z25" i="84" s="1"/>
  <c r="Z9" i="59"/>
  <c r="Z9" i="77" s="1"/>
  <c r="X66" i="79"/>
  <c r="X18" i="32" s="1"/>
  <c r="X18" i="90" s="1"/>
  <c r="X19" i="80"/>
  <c r="X57" i="80" s="1"/>
  <c r="X9" i="27" s="1"/>
  <c r="X9" i="92" s="1"/>
  <c r="Z32" i="80"/>
  <c r="Z61" i="80" s="1"/>
  <c r="Z13" i="27" s="1"/>
  <c r="Z13" i="92" s="1"/>
  <c r="AA17" i="81"/>
  <c r="Z8" i="76"/>
  <c r="Z13" i="81"/>
  <c r="AB2" i="78"/>
  <c r="AB50" i="78" s="1"/>
  <c r="AB2" i="28" s="1"/>
  <c r="AB2" i="89" s="1"/>
  <c r="X22" i="76"/>
  <c r="X58" i="76" s="1"/>
  <c r="X10" i="31" s="1"/>
  <c r="X10" i="87" s="1"/>
  <c r="AA39" i="77"/>
  <c r="Z43" i="81"/>
  <c r="Z73" i="81" s="1"/>
  <c r="Z25" i="22" s="1"/>
  <c r="Z25" i="93" s="1"/>
  <c r="AA42" i="75"/>
  <c r="AA72" i="75" s="1"/>
  <c r="AA24" i="30" s="1"/>
  <c r="AA24" i="86" s="1"/>
  <c r="Y9" i="75"/>
  <c r="Z8" i="78"/>
  <c r="Y15" i="78"/>
  <c r="Y55" i="78" s="1"/>
  <c r="Y7" i="28" s="1"/>
  <c r="Y7" i="89" s="1"/>
  <c r="Y18" i="77"/>
  <c r="Y56" i="77" s="1"/>
  <c r="Y8" i="25" s="1"/>
  <c r="Y8" i="88" s="1"/>
  <c r="Z43" i="80"/>
  <c r="Z73" i="80" s="1"/>
  <c r="Z25" i="27" s="1"/>
  <c r="Z25" i="92" s="1"/>
  <c r="AB2" i="79"/>
  <c r="AB50" i="79" s="1"/>
  <c r="AB2" i="32" s="1"/>
  <c r="AB2" i="90" s="1"/>
  <c r="AA42" i="77"/>
  <c r="AA72" i="77" s="1"/>
  <c r="AA24" i="25" s="1"/>
  <c r="AA24" i="88" s="1"/>
  <c r="Y12" i="79"/>
  <c r="Y54" i="79" s="1"/>
  <c r="Y6" i="32" s="1"/>
  <c r="Y6" i="90" s="1"/>
  <c r="AB2" i="76"/>
  <c r="AB50" i="76" s="1"/>
  <c r="AB2" i="31" s="1"/>
  <c r="AB2" i="87" s="1"/>
  <c r="Z36" i="75"/>
  <c r="AA21" i="79"/>
  <c r="AA11" i="81"/>
  <c r="Z41" i="80"/>
  <c r="AA40" i="76"/>
  <c r="Y30" i="80"/>
  <c r="Y65" i="80" s="1"/>
  <c r="Y17" i="27" s="1"/>
  <c r="Y17" i="92" s="1"/>
  <c r="X22" i="75"/>
  <c r="X58" i="75" s="1"/>
  <c r="X10" i="30" s="1"/>
  <c r="X10" i="86" s="1"/>
  <c r="AA28" i="74"/>
  <c r="AA63" i="74" s="1"/>
  <c r="AA15" i="26" s="1"/>
  <c r="AA15" i="91" s="1"/>
  <c r="Y55" i="59"/>
  <c r="Y7" i="23" s="1"/>
  <c r="Y7" i="84" s="1"/>
  <c r="Y15" i="79"/>
  <c r="Y55" i="79" s="1"/>
  <c r="Y7" i="32" s="1"/>
  <c r="Y7" i="90" s="1"/>
  <c r="AA17" i="78"/>
  <c r="Z41" i="79"/>
  <c r="Z25" i="76"/>
  <c r="AB2" i="81"/>
  <c r="AB50" i="81" s="1"/>
  <c r="AB2" i="22" s="1"/>
  <c r="AB2" i="93" s="1"/>
  <c r="Y36" i="76"/>
  <c r="Z4" i="76"/>
  <c r="Z52" i="76" s="1"/>
  <c r="Z4" i="31" s="1"/>
  <c r="Z4" i="87" s="1"/>
  <c r="AA20" i="81"/>
  <c r="Z38" i="77"/>
  <c r="Z68" i="77" s="1"/>
  <c r="Z20" i="25" s="1"/>
  <c r="Z20" i="88" s="1"/>
  <c r="Y30" i="75"/>
  <c r="Y65" i="75" s="1"/>
  <c r="Y17" i="30" s="1"/>
  <c r="Y17" i="86" s="1"/>
  <c r="AA16" i="80"/>
  <c r="Y12" i="78"/>
  <c r="Y54" i="78" s="1"/>
  <c r="Y6" i="28" s="1"/>
  <c r="Y6" i="89" s="1"/>
  <c r="Z25" i="78"/>
  <c r="Y36" i="78"/>
  <c r="AA20" i="79"/>
  <c r="AA20" i="75"/>
  <c r="Z38" i="79"/>
  <c r="Z68" i="79" s="1"/>
  <c r="Z20" i="32" s="1"/>
  <c r="Z20" i="90" s="1"/>
  <c r="Z13" i="78"/>
  <c r="AA21" i="80"/>
  <c r="AA11" i="78"/>
  <c r="AA39" i="75"/>
  <c r="Y36" i="75"/>
  <c r="Y18" i="79"/>
  <c r="Y56" i="79" s="1"/>
  <c r="Y8" i="32" s="1"/>
  <c r="Y8" i="90" s="1"/>
  <c r="AA70" i="74"/>
  <c r="AA22" i="26" s="1"/>
  <c r="AA22" i="91" s="1"/>
  <c r="AA34" i="59"/>
  <c r="AA34" i="80" s="1"/>
  <c r="AA70" i="80" s="1"/>
  <c r="AA22" i="27" s="1"/>
  <c r="AA22" i="92" s="1"/>
  <c r="AB39" i="59"/>
  <c r="AB39" i="78" s="1"/>
  <c r="AA13" i="59"/>
  <c r="AA13" i="79" s="1"/>
  <c r="AA38" i="59"/>
  <c r="AA38" i="76" s="1"/>
  <c r="AA6" i="59"/>
  <c r="AA6" i="78" s="1"/>
  <c r="AA43" i="59"/>
  <c r="AA43" i="79" s="1"/>
  <c r="AA73" i="79" s="1"/>
  <c r="AA25" i="32" s="1"/>
  <c r="AA25" i="90" s="1"/>
  <c r="Z18" i="59"/>
  <c r="Z18" i="75" s="1"/>
  <c r="Z56" i="75" s="1"/>
  <c r="Z8" i="30" s="1"/>
  <c r="Z8" i="86" s="1"/>
  <c r="AB16" i="59"/>
  <c r="AB16" i="78" s="1"/>
  <c r="AA7" i="59"/>
  <c r="AA7" i="78" s="1"/>
  <c r="AB40" i="59"/>
  <c r="AB40" i="80" s="1"/>
  <c r="AC50" i="74"/>
  <c r="AC2" i="26" s="1"/>
  <c r="AC2" i="91" s="1"/>
  <c r="AC2" i="59"/>
  <c r="AC2" i="78" s="1"/>
  <c r="AC50" i="78" s="1"/>
  <c r="AC2" i="28" s="1"/>
  <c r="AC2" i="89" s="1"/>
  <c r="AA8" i="59"/>
  <c r="AA8" i="77" s="1"/>
  <c r="Z67" i="74"/>
  <c r="Z19" i="26" s="1"/>
  <c r="Z19" i="91" s="1"/>
  <c r="Z35" i="59"/>
  <c r="Z35" i="80" s="1"/>
  <c r="Z67" i="80" s="1"/>
  <c r="Z19" i="27" s="1"/>
  <c r="Z19" i="92" s="1"/>
  <c r="AB72" i="74"/>
  <c r="AB24" i="26" s="1"/>
  <c r="AB24" i="91" s="1"/>
  <c r="AB42" i="59"/>
  <c r="AB42" i="81" s="1"/>
  <c r="AB72" i="81" s="1"/>
  <c r="AB24" i="22" s="1"/>
  <c r="AB24" i="93" s="1"/>
  <c r="Y58" i="74"/>
  <c r="Y10" i="26" s="1"/>
  <c r="Y10" i="91" s="1"/>
  <c r="Y22" i="59"/>
  <c r="Y22" i="79" s="1"/>
  <c r="Y58" i="79" s="1"/>
  <c r="Y10" i="32" s="1"/>
  <c r="Y10" i="90" s="1"/>
  <c r="Z14" i="59"/>
  <c r="Z14" i="75" s="1"/>
  <c r="AA25" i="59"/>
  <c r="AA25" i="81" s="1"/>
  <c r="Z65" i="74"/>
  <c r="Z17" i="26" s="1"/>
  <c r="Z17" i="91" s="1"/>
  <c r="Z30" i="59"/>
  <c r="Z30" i="76" s="1"/>
  <c r="Z65" i="76" s="1"/>
  <c r="Z17" i="31" s="1"/>
  <c r="Z17" i="87" s="1"/>
  <c r="Z37" i="59"/>
  <c r="Z37" i="81" s="1"/>
  <c r="AA52" i="74"/>
  <c r="AA4" i="26" s="1"/>
  <c r="AA4" i="91" s="1"/>
  <c r="AA4" i="59"/>
  <c r="AA4" i="81" s="1"/>
  <c r="AA52" i="81" s="1"/>
  <c r="AA4" i="22" s="1"/>
  <c r="AA4" i="93" s="1"/>
  <c r="Z12" i="59"/>
  <c r="Z12" i="81" s="1"/>
  <c r="AB74" i="74"/>
  <c r="AB26" i="26" s="1"/>
  <c r="AB26" i="91" s="1"/>
  <c r="AB44" i="59"/>
  <c r="AB74" i="59" s="1"/>
  <c r="AB26" i="23" s="1"/>
  <c r="AB26" i="84" s="1"/>
  <c r="AA60" i="74"/>
  <c r="AA12" i="26" s="1"/>
  <c r="AA12" i="91" s="1"/>
  <c r="AA26" i="59"/>
  <c r="AA60" i="59" s="1"/>
  <c r="AA12" i="23" s="1"/>
  <c r="AA12" i="84" s="1"/>
  <c r="X59" i="74"/>
  <c r="X11" i="26" s="1"/>
  <c r="X11" i="91" s="1"/>
  <c r="X23" i="59"/>
  <c r="X23" i="81" s="1"/>
  <c r="X59" i="81" s="1"/>
  <c r="X11" i="22" s="1"/>
  <c r="X11" i="93" s="1"/>
  <c r="AB20" i="59"/>
  <c r="AB20" i="77" s="1"/>
  <c r="AA5" i="59"/>
  <c r="AA5" i="78" s="1"/>
  <c r="Z62" i="74"/>
  <c r="Z14" i="26" s="1"/>
  <c r="Z14" i="91" s="1"/>
  <c r="Z27" i="59"/>
  <c r="Z27" i="77" s="1"/>
  <c r="Z62" i="77" s="1"/>
  <c r="Z14" i="25" s="1"/>
  <c r="Z14" i="88" s="1"/>
  <c r="AA41" i="59"/>
  <c r="AA41" i="81" s="1"/>
  <c r="AB10" i="59"/>
  <c r="AB10" i="75" s="1"/>
  <c r="Z15" i="59"/>
  <c r="Z15" i="80" s="1"/>
  <c r="AA85" i="73"/>
  <c r="AA29" i="74" s="1"/>
  <c r="AA73" i="74"/>
  <c r="AA25" i="26" s="1"/>
  <c r="AA25" i="91" s="1"/>
  <c r="Z66" i="74"/>
  <c r="Z18" i="26" s="1"/>
  <c r="Z18" i="91" s="1"/>
  <c r="Z53" i="78"/>
  <c r="Z5" i="28" s="1"/>
  <c r="Z5" i="89" s="1"/>
  <c r="Z53" i="59"/>
  <c r="Z5" i="23" s="1"/>
  <c r="Z5" i="84" s="1"/>
  <c r="Y66" i="59"/>
  <c r="Y18" i="23" s="1"/>
  <c r="Y18" i="84" s="1"/>
  <c r="Z56" i="74"/>
  <c r="Z8" i="26" s="1"/>
  <c r="Z8" i="91" s="1"/>
  <c r="AA53" i="74"/>
  <c r="AA5" i="26" s="1"/>
  <c r="AA5" i="91" s="1"/>
  <c r="Y66" i="81"/>
  <c r="Y18" i="22" s="1"/>
  <c r="Y18" i="93" s="1"/>
  <c r="Z54" i="74"/>
  <c r="Z6" i="26" s="1"/>
  <c r="Z6" i="91" s="1"/>
  <c r="AE37" i="73"/>
  <c r="AC81" i="73" s="1"/>
  <c r="AF37" i="72"/>
  <c r="AA18" i="74"/>
  <c r="AF52" i="73"/>
  <c r="AD100" i="73" s="1"/>
  <c r="AG52" i="72"/>
  <c r="AE11" i="72"/>
  <c r="AD11" i="73"/>
  <c r="AA36" i="74"/>
  <c r="AA36" i="59" s="1"/>
  <c r="AF49" i="72"/>
  <c r="AE49" i="73"/>
  <c r="AC97" i="73" s="1"/>
  <c r="AB8" i="74"/>
  <c r="AB43" i="74"/>
  <c r="AF8" i="72"/>
  <c r="AE8" i="73"/>
  <c r="AC63" i="73" s="1"/>
  <c r="AF50" i="73"/>
  <c r="AD98" i="73" s="1"/>
  <c r="AG50" i="72"/>
  <c r="AA37" i="74"/>
  <c r="AE19" i="72"/>
  <c r="AD19" i="73"/>
  <c r="AB13" i="74"/>
  <c r="AE33" i="72"/>
  <c r="AD33" i="73"/>
  <c r="AB74" i="73" s="1"/>
  <c r="AC44" i="74"/>
  <c r="AE44" i="72"/>
  <c r="AD44" i="73"/>
  <c r="AB92" i="73" s="1"/>
  <c r="AB41" i="74"/>
  <c r="AF16" i="73"/>
  <c r="AG16" i="72"/>
  <c r="AE23" i="73"/>
  <c r="AC64" i="73" s="1"/>
  <c r="AF23" i="72"/>
  <c r="AF12" i="72"/>
  <c r="AE12" i="73"/>
  <c r="AF51" i="72"/>
  <c r="AE51" i="73"/>
  <c r="AC99" i="73" s="1"/>
  <c r="AC10" i="74"/>
  <c r="AG35" i="72"/>
  <c r="AF35" i="73"/>
  <c r="AC42" i="74"/>
  <c r="AG42" i="72"/>
  <c r="AF42" i="73"/>
  <c r="AF28" i="72"/>
  <c r="AE28" i="73"/>
  <c r="AC69" i="73" s="1"/>
  <c r="Z55" i="74"/>
  <c r="Z7" i="26" s="1"/>
  <c r="Z7" i="91" s="1"/>
  <c r="AA68" i="74"/>
  <c r="AA20" i="26" s="1"/>
  <c r="AA20" i="91" s="1"/>
  <c r="AC39" i="74"/>
  <c r="AC39" i="59" s="1"/>
  <c r="AB5" i="74"/>
  <c r="AG25" i="72"/>
  <c r="AF25" i="73"/>
  <c r="AD66" i="73" s="1"/>
  <c r="AF15" i="72"/>
  <c r="AE15" i="73"/>
  <c r="AF10" i="72"/>
  <c r="AE10" i="73"/>
  <c r="AF46" i="72"/>
  <c r="AE46" i="73"/>
  <c r="AC94" i="73" s="1"/>
  <c r="AG47" i="72"/>
  <c r="AF47" i="73"/>
  <c r="AD95" i="73" s="1"/>
  <c r="AF5" i="72"/>
  <c r="AE5" i="73"/>
  <c r="AC61" i="73" s="1"/>
  <c r="AF13" i="72"/>
  <c r="AE13" i="73"/>
  <c r="AF14" i="72"/>
  <c r="AE14" i="73"/>
  <c r="AG7" i="72"/>
  <c r="AF7" i="73"/>
  <c r="AF9" i="72"/>
  <c r="AE9" i="73"/>
  <c r="AC75" i="73" s="1"/>
  <c r="AA35" i="74"/>
  <c r="AE27" i="72"/>
  <c r="AD27" i="73"/>
  <c r="AB68" i="73" s="1"/>
  <c r="AF26" i="72"/>
  <c r="AE26" i="73"/>
  <c r="AC67" i="73" s="1"/>
  <c r="AB38" i="74"/>
  <c r="AA30" i="74"/>
  <c r="AA14" i="74"/>
  <c r="AE21" i="72"/>
  <c r="AD21" i="73"/>
  <c r="AB89" i="73" s="1"/>
  <c r="AD40" i="73"/>
  <c r="AB87" i="73" s="1"/>
  <c r="AE40" i="72"/>
  <c r="AE30" i="72"/>
  <c r="AD30" i="73"/>
  <c r="AB71" i="73" s="1"/>
  <c r="AD43" i="73"/>
  <c r="AB91" i="73" s="1"/>
  <c r="AE43" i="72"/>
  <c r="AA12" i="74"/>
  <c r="AG32" i="72"/>
  <c r="AF32" i="73"/>
  <c r="AE39" i="72"/>
  <c r="AD39" i="73"/>
  <c r="AB86" i="73" s="1"/>
  <c r="AE29" i="72"/>
  <c r="AD29" i="73"/>
  <c r="AB70" i="73" s="1"/>
  <c r="AF6" i="72"/>
  <c r="AE6" i="73"/>
  <c r="AC62" i="73" s="1"/>
  <c r="AD41" i="73"/>
  <c r="AB88" i="73" s="1"/>
  <c r="AE41" i="72"/>
  <c r="AA15" i="74"/>
  <c r="AB59" i="63"/>
  <c r="AA9" i="74"/>
  <c r="AF4" i="73"/>
  <c r="AG4" i="72"/>
  <c r="AE3" i="73"/>
  <c r="AC60" i="73" s="1"/>
  <c r="AF3" i="72"/>
  <c r="AG34" i="72"/>
  <c r="AF34" i="73"/>
  <c r="AD76" i="73" s="1"/>
  <c r="AB6" i="74"/>
  <c r="AD20" i="73"/>
  <c r="AE20" i="72"/>
  <c r="AB74" i="63"/>
  <c r="AA24" i="74"/>
  <c r="AC16" i="74"/>
  <c r="AE18" i="72"/>
  <c r="AD18" i="73"/>
  <c r="AB84" i="73" s="1"/>
  <c r="AD2" i="74"/>
  <c r="Y57" i="74"/>
  <c r="Y9" i="26" s="1"/>
  <c r="Y9" i="91" s="1"/>
  <c r="AG17" i="72"/>
  <c r="AF17" i="73"/>
  <c r="AC40" i="74"/>
  <c r="AB25" i="74"/>
  <c r="AG38" i="72"/>
  <c r="AF38" i="73"/>
  <c r="AB4" i="74"/>
  <c r="AC20" i="74"/>
  <c r="AG24" i="72"/>
  <c r="AF24" i="73"/>
  <c r="AD65" i="73" s="1"/>
  <c r="AB7" i="74"/>
  <c r="AF31" i="73"/>
  <c r="AD72" i="73" s="1"/>
  <c r="AG31" i="72"/>
  <c r="AE45" i="72"/>
  <c r="AD45" i="73"/>
  <c r="AB93" i="73" s="1"/>
  <c r="AH22" i="72"/>
  <c r="AG22" i="73"/>
  <c r="AE58" i="73" s="1"/>
  <c r="AA69" i="63"/>
  <c r="Z19" i="74"/>
  <c r="AG48" i="72"/>
  <c r="AF48" i="73"/>
  <c r="AD96" i="73" s="1"/>
  <c r="AF36" i="72"/>
  <c r="AE36" i="73"/>
  <c r="AC80" i="73" s="1"/>
  <c r="Y23" i="74"/>
  <c r="AB11" i="74"/>
  <c r="AB11" i="59" s="1"/>
  <c r="Z22" i="74"/>
  <c r="AB21" i="74"/>
  <c r="AB21" i="59" s="1"/>
  <c r="AB34" i="74"/>
  <c r="AA27" i="74"/>
  <c r="AB26" i="74"/>
  <c r="AB17" i="74"/>
  <c r="AB17" i="59" s="1"/>
  <c r="X20" i="83"/>
  <c r="R10" i="83"/>
  <c r="T16" i="83"/>
  <c r="U9" i="83"/>
  <c r="U6" i="83"/>
  <c r="R11" i="83"/>
  <c r="T14" i="83"/>
  <c r="U21" i="83"/>
  <c r="Y25" i="83"/>
  <c r="U12" i="83"/>
  <c r="U13" i="83"/>
  <c r="U8" i="83"/>
  <c r="AC73" i="73"/>
  <c r="AC77" i="73"/>
  <c r="X22" i="83"/>
  <c r="AC90" i="73"/>
  <c r="W23" i="83"/>
  <c r="AA78" i="73"/>
  <c r="AC82" i="73"/>
  <c r="AB83" i="73"/>
  <c r="X15" i="83"/>
  <c r="Z79" i="73"/>
  <c r="Y4" i="83"/>
  <c r="Z53" i="81" l="1"/>
  <c r="Z5" i="22" s="1"/>
  <c r="Z5" i="93" s="1"/>
  <c r="Y66" i="75"/>
  <c r="Y18" i="30" s="1"/>
  <c r="Y18" i="86" s="1"/>
  <c r="Z31" i="79"/>
  <c r="Z71" i="79" s="1"/>
  <c r="Z23" i="32" s="1"/>
  <c r="Z23" i="90" s="1"/>
  <c r="Y29" i="80"/>
  <c r="Y64" i="80" s="1"/>
  <c r="Y16" i="27" s="1"/>
  <c r="Y16" i="92" s="1"/>
  <c r="Y29" i="79"/>
  <c r="Y64" i="79" s="1"/>
  <c r="Y16" i="32" s="1"/>
  <c r="Y16" i="90" s="1"/>
  <c r="Y29" i="77"/>
  <c r="Y64" i="77" s="1"/>
  <c r="Y16" i="25" s="1"/>
  <c r="Y16" i="88" s="1"/>
  <c r="Y29" i="76"/>
  <c r="Y64" i="76" s="1"/>
  <c r="Y16" i="31" s="1"/>
  <c r="Y16" i="87" s="1"/>
  <c r="Z64" i="74"/>
  <c r="Z16" i="26" s="1"/>
  <c r="Z16" i="91" s="1"/>
  <c r="Z62" i="59"/>
  <c r="Z14" i="23" s="1"/>
  <c r="Z14" i="84" s="1"/>
  <c r="Y29" i="75"/>
  <c r="Y64" i="75" s="1"/>
  <c r="Y16" i="30" s="1"/>
  <c r="Y16" i="86" s="1"/>
  <c r="Y66" i="76"/>
  <c r="Y18" i="31" s="1"/>
  <c r="Y18" i="87" s="1"/>
  <c r="X7" i="83"/>
  <c r="Y29" i="81"/>
  <c r="Y64" i="81" s="1"/>
  <c r="Y16" i="22" s="1"/>
  <c r="Y16" i="93" s="1"/>
  <c r="Y29" i="78"/>
  <c r="Y64" i="78" s="1"/>
  <c r="Y16" i="28" s="1"/>
  <c r="Y16" i="89" s="1"/>
  <c r="Z53" i="76"/>
  <c r="Z5" i="31" s="1"/>
  <c r="Z5" i="87" s="1"/>
  <c r="Z53" i="75"/>
  <c r="Z5" i="30" s="1"/>
  <c r="Z5" i="86" s="1"/>
  <c r="Z33" i="79"/>
  <c r="Z69" i="79" s="1"/>
  <c r="Z21" i="32" s="1"/>
  <c r="Z21" i="90" s="1"/>
  <c r="Z53" i="77"/>
  <c r="Z5" i="25" s="1"/>
  <c r="Z5" i="88" s="1"/>
  <c r="Y66" i="79"/>
  <c r="Y18" i="32" s="1"/>
  <c r="Y18" i="90" s="1"/>
  <c r="Z33" i="76"/>
  <c r="Z69" i="76" s="1"/>
  <c r="Z21" i="31" s="1"/>
  <c r="Z21" i="87" s="1"/>
  <c r="Z33" i="77"/>
  <c r="Z69" i="77" s="1"/>
  <c r="Z21" i="25" s="1"/>
  <c r="Z21" i="88" s="1"/>
  <c r="Z9" i="79"/>
  <c r="Z33" i="80"/>
  <c r="Z69" i="80" s="1"/>
  <c r="Z21" i="27" s="1"/>
  <c r="Z21" i="92" s="1"/>
  <c r="Z54" i="81"/>
  <c r="Z6" i="22" s="1"/>
  <c r="Z6" i="93" s="1"/>
  <c r="Z33" i="81"/>
  <c r="Z69" i="81" s="1"/>
  <c r="Z21" i="22" s="1"/>
  <c r="Z21" i="93" s="1"/>
  <c r="Z33" i="75"/>
  <c r="Z69" i="75" s="1"/>
  <c r="Z21" i="30" s="1"/>
  <c r="Z21" i="86" s="1"/>
  <c r="Y5" i="83"/>
  <c r="Z69" i="59"/>
  <c r="Z21" i="23" s="1"/>
  <c r="Z21" i="84" s="1"/>
  <c r="Y66" i="78"/>
  <c r="Y18" i="28" s="1"/>
  <c r="Y18" i="89" s="1"/>
  <c r="Z31" i="81"/>
  <c r="Z71" i="81" s="1"/>
  <c r="Z23" i="22" s="1"/>
  <c r="Z23" i="93" s="1"/>
  <c r="Z53" i="80"/>
  <c r="Z5" i="27" s="1"/>
  <c r="Z5" i="92" s="1"/>
  <c r="Z31" i="77"/>
  <c r="Z71" i="77" s="1"/>
  <c r="Z23" i="25" s="1"/>
  <c r="Z23" i="88" s="1"/>
  <c r="Y57" i="59"/>
  <c r="Y9" i="23" s="1"/>
  <c r="Y9" i="84" s="1"/>
  <c r="AA68" i="59"/>
  <c r="AA20" i="23" s="1"/>
  <c r="AA20" i="84" s="1"/>
  <c r="Y66" i="80"/>
  <c r="Y18" i="27" s="1"/>
  <c r="Y18" i="92" s="1"/>
  <c r="X18" i="83"/>
  <c r="X59" i="59"/>
  <c r="X11" i="23" s="1"/>
  <c r="X11" i="84" s="1"/>
  <c r="AB72" i="59"/>
  <c r="AB24" i="23" s="1"/>
  <c r="AB24" i="84" s="1"/>
  <c r="Y19" i="79"/>
  <c r="Y57" i="79" s="1"/>
  <c r="Y9" i="32" s="1"/>
  <c r="Y9" i="90" s="1"/>
  <c r="AA38" i="77"/>
  <c r="AA68" i="77" s="1"/>
  <c r="AA20" i="25" s="1"/>
  <c r="AA20" i="88" s="1"/>
  <c r="Z28" i="80"/>
  <c r="Z63" i="80" s="1"/>
  <c r="Z15" i="27" s="1"/>
  <c r="Z15" i="92" s="1"/>
  <c r="Z53" i="79"/>
  <c r="Z5" i="32" s="1"/>
  <c r="Z5" i="90" s="1"/>
  <c r="Z9" i="76"/>
  <c r="Z28" i="77"/>
  <c r="Z63" i="77" s="1"/>
  <c r="Z15" i="25" s="1"/>
  <c r="Z15" i="88" s="1"/>
  <c r="Z28" i="79"/>
  <c r="Z63" i="79" s="1"/>
  <c r="Z15" i="32" s="1"/>
  <c r="Z15" i="90" s="1"/>
  <c r="Z28" i="76"/>
  <c r="Z63" i="76" s="1"/>
  <c r="Z15" i="31" s="1"/>
  <c r="Z15" i="87" s="1"/>
  <c r="Z28" i="78"/>
  <c r="Z63" i="78" s="1"/>
  <c r="Z15" i="28" s="1"/>
  <c r="Z15" i="89" s="1"/>
  <c r="AA52" i="59"/>
  <c r="AA4" i="23" s="1"/>
  <c r="AA4" i="84" s="1"/>
  <c r="Z28" i="75"/>
  <c r="Z63" i="75" s="1"/>
  <c r="Z15" i="30" s="1"/>
  <c r="Z15" i="86" s="1"/>
  <c r="Y66" i="77"/>
  <c r="Y18" i="25" s="1"/>
  <c r="Y18" i="88" s="1"/>
  <c r="AB44" i="76"/>
  <c r="AB74" i="76" s="1"/>
  <c r="AB26" i="31" s="1"/>
  <c r="AB26" i="87" s="1"/>
  <c r="Z54" i="59"/>
  <c r="Z6" i="23" s="1"/>
  <c r="Z6" i="84" s="1"/>
  <c r="AA24" i="83"/>
  <c r="AA31" i="59"/>
  <c r="AA71" i="59" s="1"/>
  <c r="AA23" i="23" s="1"/>
  <c r="AA23" i="84" s="1"/>
  <c r="AA68" i="76"/>
  <c r="AA20" i="31" s="1"/>
  <c r="AA20" i="87" s="1"/>
  <c r="AA25" i="76"/>
  <c r="Y19" i="80"/>
  <c r="Y57" i="80" s="1"/>
  <c r="Y9" i="27" s="1"/>
  <c r="Y9" i="92" s="1"/>
  <c r="AA5" i="80"/>
  <c r="AA5" i="77"/>
  <c r="AA38" i="78"/>
  <c r="AA68" i="78" s="1"/>
  <c r="AA20" i="28" s="1"/>
  <c r="AA20" i="89" s="1"/>
  <c r="Z24" i="79"/>
  <c r="Z28" i="81"/>
  <c r="Z63" i="81" s="1"/>
  <c r="Z15" i="22" s="1"/>
  <c r="Z15" i="93" s="1"/>
  <c r="AA26" i="83"/>
  <c r="Z37" i="76"/>
  <c r="Z66" i="76" s="1"/>
  <c r="Z18" i="31" s="1"/>
  <c r="Z18" i="87" s="1"/>
  <c r="Z35" i="81"/>
  <c r="Z67" i="81" s="1"/>
  <c r="Z19" i="22" s="1"/>
  <c r="Z19" i="93" s="1"/>
  <c r="AA32" i="80"/>
  <c r="AA61" i="80" s="1"/>
  <c r="AA13" i="27" s="1"/>
  <c r="AA13" i="92" s="1"/>
  <c r="AC39" i="77"/>
  <c r="Z30" i="79"/>
  <c r="Z65" i="79" s="1"/>
  <c r="Z17" i="32" s="1"/>
  <c r="Z17" i="90" s="1"/>
  <c r="Z35" i="79"/>
  <c r="Z67" i="79" s="1"/>
  <c r="Z19" i="32" s="1"/>
  <c r="Z19" i="90" s="1"/>
  <c r="AA32" i="75"/>
  <c r="AA61" i="75" s="1"/>
  <c r="AA13" i="30" s="1"/>
  <c r="AA13" i="86" s="1"/>
  <c r="AB11" i="78"/>
  <c r="Z30" i="75"/>
  <c r="Z65" i="75" s="1"/>
  <c r="Z17" i="30" s="1"/>
  <c r="Z17" i="86" s="1"/>
  <c r="AC2" i="81"/>
  <c r="AC50" i="81" s="1"/>
  <c r="AC2" i="22" s="1"/>
  <c r="AC2" i="93" s="1"/>
  <c r="AA26" i="80"/>
  <c r="AA60" i="80" s="1"/>
  <c r="AA12" i="27" s="1"/>
  <c r="AA12" i="92" s="1"/>
  <c r="AA36" i="79"/>
  <c r="AA5" i="81"/>
  <c r="AB16" i="75"/>
  <c r="AA43" i="77"/>
  <c r="AA73" i="77" s="1"/>
  <c r="AA25" i="25" s="1"/>
  <c r="AA25" i="88" s="1"/>
  <c r="AB42" i="78"/>
  <c r="AB72" i="78" s="1"/>
  <c r="AB24" i="28" s="1"/>
  <c r="AB24" i="89" s="1"/>
  <c r="AB21" i="77"/>
  <c r="Z37" i="78"/>
  <c r="Z66" i="78" s="1"/>
  <c r="Z18" i="28" s="1"/>
  <c r="Z18" i="89" s="1"/>
  <c r="AB44" i="75"/>
  <c r="AB74" i="75" s="1"/>
  <c r="AB26" i="30" s="1"/>
  <c r="AB26" i="86" s="1"/>
  <c r="Z29" i="80"/>
  <c r="Z64" i="80" s="1"/>
  <c r="Z16" i="27" s="1"/>
  <c r="Z16" i="92" s="1"/>
  <c r="Y19" i="83"/>
  <c r="Z9" i="81"/>
  <c r="Y19" i="75"/>
  <c r="Y57" i="75" s="1"/>
  <c r="Y9" i="30" s="1"/>
  <c r="Y9" i="86" s="1"/>
  <c r="Z18" i="77"/>
  <c r="Z56" i="77" s="1"/>
  <c r="Z8" i="25" s="1"/>
  <c r="Z8" i="88" s="1"/>
  <c r="Z24" i="75"/>
  <c r="AA8" i="81"/>
  <c r="Z31" i="76"/>
  <c r="Z71" i="76" s="1"/>
  <c r="Z23" i="31" s="1"/>
  <c r="Z23" i="87" s="1"/>
  <c r="Z71" i="59"/>
  <c r="Z23" i="23" s="1"/>
  <c r="Z23" i="84" s="1"/>
  <c r="AB2" i="83"/>
  <c r="Z67" i="59"/>
  <c r="Z19" i="23" s="1"/>
  <c r="Z19" i="84" s="1"/>
  <c r="Z65" i="59"/>
  <c r="Z17" i="23" s="1"/>
  <c r="Z17" i="84" s="1"/>
  <c r="AA61" i="74"/>
  <c r="AA13" i="26" s="1"/>
  <c r="AA13" i="91" s="1"/>
  <c r="AB42" i="75"/>
  <c r="AB72" i="75" s="1"/>
  <c r="AB24" i="30" s="1"/>
  <c r="AB24" i="86" s="1"/>
  <c r="Z9" i="78"/>
  <c r="AA13" i="77"/>
  <c r="Y19" i="78"/>
  <c r="Y57" i="78" s="1"/>
  <c r="Y9" i="28" s="1"/>
  <c r="Y9" i="89" s="1"/>
  <c r="Z24" i="77"/>
  <c r="AA4" i="77"/>
  <c r="AA52" i="77" s="1"/>
  <c r="AA4" i="25" s="1"/>
  <c r="AA4" i="88" s="1"/>
  <c r="AB39" i="77"/>
  <c r="AA25" i="78"/>
  <c r="AB10" i="76"/>
  <c r="AB10" i="77"/>
  <c r="AC2" i="76"/>
  <c r="AC50" i="76" s="1"/>
  <c r="AC2" i="31" s="1"/>
  <c r="AC2" i="87" s="1"/>
  <c r="AA13" i="76"/>
  <c r="AA41" i="75"/>
  <c r="AA26" i="76"/>
  <c r="AA60" i="76" s="1"/>
  <c r="AA12" i="31" s="1"/>
  <c r="AA12" i="87" s="1"/>
  <c r="Y19" i="81"/>
  <c r="Y57" i="81" s="1"/>
  <c r="Y9" i="22" s="1"/>
  <c r="Y9" i="93" s="1"/>
  <c r="Z31" i="78"/>
  <c r="Z71" i="78" s="1"/>
  <c r="Z23" i="28" s="1"/>
  <c r="Z23" i="89" s="1"/>
  <c r="Z31" i="75"/>
  <c r="Z71" i="75" s="1"/>
  <c r="Z23" i="30" s="1"/>
  <c r="Z23" i="86" s="1"/>
  <c r="AB33" i="74"/>
  <c r="AB33" i="59" s="1"/>
  <c r="AB69" i="59" s="1"/>
  <c r="AB21" i="23" s="1"/>
  <c r="AB21" i="84" s="1"/>
  <c r="AA70" i="59"/>
  <c r="AA22" i="23" s="1"/>
  <c r="AA22" i="84" s="1"/>
  <c r="AA9" i="59"/>
  <c r="AA9" i="81" s="1"/>
  <c r="AB31" i="74"/>
  <c r="AB71" i="74" s="1"/>
  <c r="AB23" i="26" s="1"/>
  <c r="AB23" i="91" s="1"/>
  <c r="AA69" i="74"/>
  <c r="AA21" i="26" s="1"/>
  <c r="AA21" i="91" s="1"/>
  <c r="Z27" i="79"/>
  <c r="Z62" i="79" s="1"/>
  <c r="Z14" i="32" s="1"/>
  <c r="Z14" i="90" s="1"/>
  <c r="Z9" i="75"/>
  <c r="X23" i="79"/>
  <c r="X59" i="79" s="1"/>
  <c r="X11" i="32" s="1"/>
  <c r="X11" i="90" s="1"/>
  <c r="AB42" i="76"/>
  <c r="AB72" i="76" s="1"/>
  <c r="AB24" i="31" s="1"/>
  <c r="AB24" i="87" s="1"/>
  <c r="Z15" i="76"/>
  <c r="Y22" i="81"/>
  <c r="Y58" i="81" s="1"/>
  <c r="Y10" i="22" s="1"/>
  <c r="Y10" i="93" s="1"/>
  <c r="AA32" i="79"/>
  <c r="AA61" i="79" s="1"/>
  <c r="AA13" i="32" s="1"/>
  <c r="AA13" i="90" s="1"/>
  <c r="Y19" i="76"/>
  <c r="Y57" i="76" s="1"/>
  <c r="Y9" i="31" s="1"/>
  <c r="Y9" i="87" s="1"/>
  <c r="AB11" i="80"/>
  <c r="Z12" i="76"/>
  <c r="Z54" i="76" s="1"/>
  <c r="Z6" i="31" s="1"/>
  <c r="Z6" i="87" s="1"/>
  <c r="AA7" i="75"/>
  <c r="AA34" i="76"/>
  <c r="AA70" i="76" s="1"/>
  <c r="AA22" i="31" s="1"/>
  <c r="AA22" i="87" s="1"/>
  <c r="Z24" i="78"/>
  <c r="AA41" i="77"/>
  <c r="AA26" i="78"/>
  <c r="AA60" i="78" s="1"/>
  <c r="AA12" i="28" s="1"/>
  <c r="AA12" i="89" s="1"/>
  <c r="AB39" i="76"/>
  <c r="Z37" i="77"/>
  <c r="Z66" i="77" s="1"/>
  <c r="Z18" i="25" s="1"/>
  <c r="Z18" i="88" s="1"/>
  <c r="AA34" i="77"/>
  <c r="AA70" i="77" s="1"/>
  <c r="AA22" i="25" s="1"/>
  <c r="AA22" i="88" s="1"/>
  <c r="AB21" i="78"/>
  <c r="AC39" i="78"/>
  <c r="X23" i="76"/>
  <c r="X59" i="76" s="1"/>
  <c r="X11" i="31" s="1"/>
  <c r="X11" i="87" s="1"/>
  <c r="Z18" i="81"/>
  <c r="Z56" i="81" s="1"/>
  <c r="Z8" i="22" s="1"/>
  <c r="Z8" i="93" s="1"/>
  <c r="Z30" i="77"/>
  <c r="Z65" i="77" s="1"/>
  <c r="Z17" i="25" s="1"/>
  <c r="Z17" i="88" s="1"/>
  <c r="AA7" i="77"/>
  <c r="AA34" i="78"/>
  <c r="AA70" i="78" s="1"/>
  <c r="AA22" i="28" s="1"/>
  <c r="AA22" i="89" s="1"/>
  <c r="AA38" i="79"/>
  <c r="AA68" i="79" s="1"/>
  <c r="AA20" i="32" s="1"/>
  <c r="AA20" i="90" s="1"/>
  <c r="AA8" i="76"/>
  <c r="Z29" i="78"/>
  <c r="Z64" i="78" s="1"/>
  <c r="Z16" i="28" s="1"/>
  <c r="Z16" i="89" s="1"/>
  <c r="AB17" i="78"/>
  <c r="AA26" i="81"/>
  <c r="AA60" i="81" s="1"/>
  <c r="AA12" i="22" s="1"/>
  <c r="AA12" i="93" s="1"/>
  <c r="AA41" i="79"/>
  <c r="AA26" i="79"/>
  <c r="AA60" i="79" s="1"/>
  <c r="AA12" i="32" s="1"/>
  <c r="AA12" i="90" s="1"/>
  <c r="AA38" i="75"/>
  <c r="AA68" i="75" s="1"/>
  <c r="AA20" i="30" s="1"/>
  <c r="AA20" i="86" s="1"/>
  <c r="AA8" i="78"/>
  <c r="Z15" i="75"/>
  <c r="Z55" i="75" s="1"/>
  <c r="Z7" i="30" s="1"/>
  <c r="Z7" i="86" s="1"/>
  <c r="AA13" i="75"/>
  <c r="Z27" i="81"/>
  <c r="Z62" i="81" s="1"/>
  <c r="Z14" i="22" s="1"/>
  <c r="Z14" i="93" s="1"/>
  <c r="Z29" i="77"/>
  <c r="Z64" i="77" s="1"/>
  <c r="Z16" i="25" s="1"/>
  <c r="Z16" i="88" s="1"/>
  <c r="AB17" i="77"/>
  <c r="AA24" i="59"/>
  <c r="AA24" i="75" s="1"/>
  <c r="AA28" i="59"/>
  <c r="AA28" i="76" s="1"/>
  <c r="AA63" i="76" s="1"/>
  <c r="AA15" i="31" s="1"/>
  <c r="AA15" i="87" s="1"/>
  <c r="AA36" i="80"/>
  <c r="AB40" i="76"/>
  <c r="AB10" i="78"/>
  <c r="Y22" i="78"/>
  <c r="Y58" i="78" s="1"/>
  <c r="Y10" i="28" s="1"/>
  <c r="Y10" i="89" s="1"/>
  <c r="Z9" i="80"/>
  <c r="Z12" i="75"/>
  <c r="Z54" i="75" s="1"/>
  <c r="Z6" i="30" s="1"/>
  <c r="Z6" i="86" s="1"/>
  <c r="AA4" i="75"/>
  <c r="AA52" i="75" s="1"/>
  <c r="AA4" i="30" s="1"/>
  <c r="AA4" i="86" s="1"/>
  <c r="AB10" i="81"/>
  <c r="AA8" i="79"/>
  <c r="AA32" i="81"/>
  <c r="AA61" i="81" s="1"/>
  <c r="AA13" i="22" s="1"/>
  <c r="AA13" i="93" s="1"/>
  <c r="AB11" i="77"/>
  <c r="AA41" i="76"/>
  <c r="AA26" i="77"/>
  <c r="AA60" i="77" s="1"/>
  <c r="AA12" i="25" s="1"/>
  <c r="AA12" i="88" s="1"/>
  <c r="AB39" i="75"/>
  <c r="AB42" i="77"/>
  <c r="AB72" i="77" s="1"/>
  <c r="AB24" i="25" s="1"/>
  <c r="AB24" i="88" s="1"/>
  <c r="Z15" i="77"/>
  <c r="Y22" i="80"/>
  <c r="Y58" i="80" s="1"/>
  <c r="Y10" i="27" s="1"/>
  <c r="Y10" i="92" s="1"/>
  <c r="Z24" i="76"/>
  <c r="Z14" i="78"/>
  <c r="AA13" i="81"/>
  <c r="AA25" i="77"/>
  <c r="AA38" i="80"/>
  <c r="AA68" i="80" s="1"/>
  <c r="AA20" i="27" s="1"/>
  <c r="AA20" i="92" s="1"/>
  <c r="AB21" i="76"/>
  <c r="AC39" i="76"/>
  <c r="AA41" i="78"/>
  <c r="AC2" i="80"/>
  <c r="AC50" i="80" s="1"/>
  <c r="AC2" i="27" s="1"/>
  <c r="AC2" i="92" s="1"/>
  <c r="AA4" i="78"/>
  <c r="AA52" i="78" s="1"/>
  <c r="AA4" i="28" s="1"/>
  <c r="AA4" i="89" s="1"/>
  <c r="AB42" i="79"/>
  <c r="AB72" i="79" s="1"/>
  <c r="AB24" i="32" s="1"/>
  <c r="AB24" i="90" s="1"/>
  <c r="Z15" i="81"/>
  <c r="AB20" i="76"/>
  <c r="Z29" i="76"/>
  <c r="Z64" i="76" s="1"/>
  <c r="Z16" i="31" s="1"/>
  <c r="Z16" i="87" s="1"/>
  <c r="AB17" i="76"/>
  <c r="Z30" i="78"/>
  <c r="Z65" i="78" s="1"/>
  <c r="Z17" i="28" s="1"/>
  <c r="Z17" i="89" s="1"/>
  <c r="Z14" i="79"/>
  <c r="Z27" i="78"/>
  <c r="Z62" i="78" s="1"/>
  <c r="Z14" i="28" s="1"/>
  <c r="Z14" i="89" s="1"/>
  <c r="AB44" i="77"/>
  <c r="AB74" i="77" s="1"/>
  <c r="AB26" i="25" s="1"/>
  <c r="AB26" i="88" s="1"/>
  <c r="AB20" i="81"/>
  <c r="Z30" i="80"/>
  <c r="Z65" i="80" s="1"/>
  <c r="Z17" i="27" s="1"/>
  <c r="Z17" i="92" s="1"/>
  <c r="AB42" i="80"/>
  <c r="AB72" i="80" s="1"/>
  <c r="AB24" i="27" s="1"/>
  <c r="AB24" i="92" s="1"/>
  <c r="Z12" i="79"/>
  <c r="Z54" i="79" s="1"/>
  <c r="Z6" i="32" s="1"/>
  <c r="Z6" i="90" s="1"/>
  <c r="AA36" i="81"/>
  <c r="X23" i="80"/>
  <c r="X59" i="80" s="1"/>
  <c r="X11" i="27" s="1"/>
  <c r="X11" i="92" s="1"/>
  <c r="AB16" i="77"/>
  <c r="AA7" i="79"/>
  <c r="AA43" i="76"/>
  <c r="AA73" i="76" s="1"/>
  <c r="AA25" i="31" s="1"/>
  <c r="AA25" i="87" s="1"/>
  <c r="AB44" i="81"/>
  <c r="AB74" i="81" s="1"/>
  <c r="AB26" i="22" s="1"/>
  <c r="AB26" i="93" s="1"/>
  <c r="Z14" i="76"/>
  <c r="Z18" i="76"/>
  <c r="Z56" i="76" s="1"/>
  <c r="Z8" i="31" s="1"/>
  <c r="Z8" i="87" s="1"/>
  <c r="AB44" i="80"/>
  <c r="AB74" i="80" s="1"/>
  <c r="AB26" i="27" s="1"/>
  <c r="AB26" i="92" s="1"/>
  <c r="AA32" i="78"/>
  <c r="AA61" i="78" s="1"/>
  <c r="AA13" i="28" s="1"/>
  <c r="AA13" i="89" s="1"/>
  <c r="AB11" i="76"/>
  <c r="AA4" i="76"/>
  <c r="AA52" i="76" s="1"/>
  <c r="AA4" i="31" s="1"/>
  <c r="AA4" i="87" s="1"/>
  <c r="AA13" i="78"/>
  <c r="AA43" i="78"/>
  <c r="AA73" i="78" s="1"/>
  <c r="AA25" i="28" s="1"/>
  <c r="AA25" i="89" s="1"/>
  <c r="Z27" i="80"/>
  <c r="Z62" i="80" s="1"/>
  <c r="Z14" i="27" s="1"/>
  <c r="Z14" i="92" s="1"/>
  <c r="AB16" i="80"/>
  <c r="Z15" i="78"/>
  <c r="AB10" i="79"/>
  <c r="AA8" i="75"/>
  <c r="AB21" i="75"/>
  <c r="AC39" i="75"/>
  <c r="AA13" i="80"/>
  <c r="AA43" i="81"/>
  <c r="AA73" i="81" s="1"/>
  <c r="AA25" i="22" s="1"/>
  <c r="AA25" i="93" s="1"/>
  <c r="Z35" i="77"/>
  <c r="Z67" i="77" s="1"/>
  <c r="Z19" i="25" s="1"/>
  <c r="Z19" i="88" s="1"/>
  <c r="Z29" i="75"/>
  <c r="Z64" i="75" s="1"/>
  <c r="Z16" i="30" s="1"/>
  <c r="Z16" i="86" s="1"/>
  <c r="AB17" i="75"/>
  <c r="AA7" i="81"/>
  <c r="AA6" i="81"/>
  <c r="AB20" i="78"/>
  <c r="AB40" i="75"/>
  <c r="AA25" i="80"/>
  <c r="AA43" i="75"/>
  <c r="AA73" i="75" s="1"/>
  <c r="AA25" i="30" s="1"/>
  <c r="AA25" i="86" s="1"/>
  <c r="AA26" i="75"/>
  <c r="AA60" i="75" s="1"/>
  <c r="AA12" i="30" s="1"/>
  <c r="AA12" i="86" s="1"/>
  <c r="AA36" i="78"/>
  <c r="AB20" i="80"/>
  <c r="AA8" i="80"/>
  <c r="AB20" i="79"/>
  <c r="AA32" i="77"/>
  <c r="AA61" i="77" s="1"/>
  <c r="AA13" i="25" s="1"/>
  <c r="AA13" i="88" s="1"/>
  <c r="AB11" i="75"/>
  <c r="Z14" i="77"/>
  <c r="AA38" i="81"/>
  <c r="AA68" i="81" s="1"/>
  <c r="AA20" i="22" s="1"/>
  <c r="AA20" i="93" s="1"/>
  <c r="AB20" i="75"/>
  <c r="Z14" i="81"/>
  <c r="AB16" i="79"/>
  <c r="Z37" i="80"/>
  <c r="Z66" i="80" s="1"/>
  <c r="Z18" i="27" s="1"/>
  <c r="Z18" i="92" s="1"/>
  <c r="AA34" i="81"/>
  <c r="AA70" i="81" s="1"/>
  <c r="AA22" i="22" s="1"/>
  <c r="AA22" i="93" s="1"/>
  <c r="Z35" i="78"/>
  <c r="Z67" i="78" s="1"/>
  <c r="Z19" i="28" s="1"/>
  <c r="Z19" i="89" s="1"/>
  <c r="Z37" i="79"/>
  <c r="Z66" i="79" s="1"/>
  <c r="Z18" i="32" s="1"/>
  <c r="Z18" i="90" s="1"/>
  <c r="AB44" i="78"/>
  <c r="AB74" i="78" s="1"/>
  <c r="AB26" i="28" s="1"/>
  <c r="AB26" i="89" s="1"/>
  <c r="AA7" i="80"/>
  <c r="AB32" i="74"/>
  <c r="AC50" i="59"/>
  <c r="AC2" i="23" s="1"/>
  <c r="AC2" i="79"/>
  <c r="AC50" i="79" s="1"/>
  <c r="AC2" i="32" s="1"/>
  <c r="AC2" i="90" s="1"/>
  <c r="Z56" i="59"/>
  <c r="Z8" i="23" s="1"/>
  <c r="Z8" i="84" s="1"/>
  <c r="Z18" i="79"/>
  <c r="Z56" i="79" s="1"/>
  <c r="Z8" i="32" s="1"/>
  <c r="Z8" i="90" s="1"/>
  <c r="AA36" i="77"/>
  <c r="AB39" i="79"/>
  <c r="AC2" i="77"/>
  <c r="AC50" i="77" s="1"/>
  <c r="AC2" i="25" s="1"/>
  <c r="AC2" i="88" s="1"/>
  <c r="AB40" i="77"/>
  <c r="AA32" i="76"/>
  <c r="AA61" i="76" s="1"/>
  <c r="AA13" i="31" s="1"/>
  <c r="AA13" i="87" s="1"/>
  <c r="AB16" i="81"/>
  <c r="AB10" i="80"/>
  <c r="Z35" i="76"/>
  <c r="Z67" i="76" s="1"/>
  <c r="Z19" i="31" s="1"/>
  <c r="Z19" i="87" s="1"/>
  <c r="AB21" i="79"/>
  <c r="AC39" i="80"/>
  <c r="Z29" i="79"/>
  <c r="Z64" i="79" s="1"/>
  <c r="Z16" i="32" s="1"/>
  <c r="Z16" i="90" s="1"/>
  <c r="AB17" i="79"/>
  <c r="X23" i="77"/>
  <c r="X59" i="77" s="1"/>
  <c r="X11" i="25" s="1"/>
  <c r="X11" i="88" s="1"/>
  <c r="Z30" i="81"/>
  <c r="Z65" i="81" s="1"/>
  <c r="Z17" i="22" s="1"/>
  <c r="Z17" i="93" s="1"/>
  <c r="AA25" i="79"/>
  <c r="AA5" i="75"/>
  <c r="AC2" i="75"/>
  <c r="AC50" i="75" s="1"/>
  <c r="AC2" i="30" s="1"/>
  <c r="AC2" i="86" s="1"/>
  <c r="AB16" i="76"/>
  <c r="AA5" i="76"/>
  <c r="AA6" i="79"/>
  <c r="Y58" i="59"/>
  <c r="Y10" i="23" s="1"/>
  <c r="Y10" i="84" s="1"/>
  <c r="Y22" i="75"/>
  <c r="Y58" i="75" s="1"/>
  <c r="Y10" i="30" s="1"/>
  <c r="Y10" i="86" s="1"/>
  <c r="AA36" i="76"/>
  <c r="AA34" i="75"/>
  <c r="AA70" i="75" s="1"/>
  <c r="AA22" i="30" s="1"/>
  <c r="AA22" i="86" s="1"/>
  <c r="AB11" i="79"/>
  <c r="Z27" i="75"/>
  <c r="Z62" i="75" s="1"/>
  <c r="Z14" i="30" s="1"/>
  <c r="Z14" i="86" s="1"/>
  <c r="AB44" i="79"/>
  <c r="AB74" i="79" s="1"/>
  <c r="AB26" i="32" s="1"/>
  <c r="AB26" i="90" s="1"/>
  <c r="Z24" i="80"/>
  <c r="X23" i="75"/>
  <c r="X59" i="75" s="1"/>
  <c r="X11" i="30" s="1"/>
  <c r="X11" i="86" s="1"/>
  <c r="Z12" i="77"/>
  <c r="Z54" i="77" s="1"/>
  <c r="Z6" i="25" s="1"/>
  <c r="Z6" i="88" s="1"/>
  <c r="AB40" i="81"/>
  <c r="Z27" i="76"/>
  <c r="Z62" i="76" s="1"/>
  <c r="Z14" i="31" s="1"/>
  <c r="Z14" i="87" s="1"/>
  <c r="AB21" i="80"/>
  <c r="AC39" i="79"/>
  <c r="AA5" i="79"/>
  <c r="AB17" i="80"/>
  <c r="Z14" i="80"/>
  <c r="Z55" i="80" s="1"/>
  <c r="Z7" i="27" s="1"/>
  <c r="Z7" i="92" s="1"/>
  <c r="X23" i="78"/>
  <c r="X59" i="78" s="1"/>
  <c r="X11" i="28" s="1"/>
  <c r="X11" i="89" s="1"/>
  <c r="Z12" i="80"/>
  <c r="Z54" i="80" s="1"/>
  <c r="Z6" i="27" s="1"/>
  <c r="Z6" i="92" s="1"/>
  <c r="AB39" i="81"/>
  <c r="Z15" i="79"/>
  <c r="Y22" i="76"/>
  <c r="Y58" i="76" s="1"/>
  <c r="Y10" i="31" s="1"/>
  <c r="Y10" i="87" s="1"/>
  <c r="Y22" i="77"/>
  <c r="Y58" i="77" s="1"/>
  <c r="Y10" i="25" s="1"/>
  <c r="Y10" i="88" s="1"/>
  <c r="AB39" i="80"/>
  <c r="AA4" i="79"/>
  <c r="AA52" i="79" s="1"/>
  <c r="AA4" i="32" s="1"/>
  <c r="AA4" i="90" s="1"/>
  <c r="AA6" i="80"/>
  <c r="Z19" i="59"/>
  <c r="Z19" i="78" s="1"/>
  <c r="Z57" i="78" s="1"/>
  <c r="Z9" i="28" s="1"/>
  <c r="Z9" i="89" s="1"/>
  <c r="AB28" i="74"/>
  <c r="Y17" i="83"/>
  <c r="AA73" i="59"/>
  <c r="AA25" i="23" s="1"/>
  <c r="AA25" i="84" s="1"/>
  <c r="AA43" i="80"/>
  <c r="AA73" i="80" s="1"/>
  <c r="AA25" i="27" s="1"/>
  <c r="AA25" i="92" s="1"/>
  <c r="AA33" i="59"/>
  <c r="AA69" i="59" s="1"/>
  <c r="AA21" i="23" s="1"/>
  <c r="AA21" i="84" s="1"/>
  <c r="AA36" i="75"/>
  <c r="Z37" i="75"/>
  <c r="Z66" i="75" s="1"/>
  <c r="Z18" i="30" s="1"/>
  <c r="Z18" i="86" s="1"/>
  <c r="AA25" i="75"/>
  <c r="AB11" i="81"/>
  <c r="AB40" i="78"/>
  <c r="AA6" i="75"/>
  <c r="Z35" i="75"/>
  <c r="Z67" i="75" s="1"/>
  <c r="Z19" i="30" s="1"/>
  <c r="Z19" i="86" s="1"/>
  <c r="Z18" i="78"/>
  <c r="Z56" i="78" s="1"/>
  <c r="Z8" i="28" s="1"/>
  <c r="Z8" i="89" s="1"/>
  <c r="AA7" i="76"/>
  <c r="AA6" i="76"/>
  <c r="AB21" i="81"/>
  <c r="AC39" i="81"/>
  <c r="Z12" i="78"/>
  <c r="Z54" i="78" s="1"/>
  <c r="Z6" i="28" s="1"/>
  <c r="Z6" i="89" s="1"/>
  <c r="AB40" i="79"/>
  <c r="AA6" i="77"/>
  <c r="Z29" i="81"/>
  <c r="Z64" i="81" s="1"/>
  <c r="Z16" i="22" s="1"/>
  <c r="Z16" i="93" s="1"/>
  <c r="AB17" i="81"/>
  <c r="Z18" i="80"/>
  <c r="Z56" i="80" s="1"/>
  <c r="Z8" i="27" s="1"/>
  <c r="Z8" i="92" s="1"/>
  <c r="AA4" i="80"/>
  <c r="AA52" i="80" s="1"/>
  <c r="AA4" i="27" s="1"/>
  <c r="AA4" i="92" s="1"/>
  <c r="AA41" i="80"/>
  <c r="AA34" i="79"/>
  <c r="AA70" i="79" s="1"/>
  <c r="AA22" i="32" s="1"/>
  <c r="AA22" i="90" s="1"/>
  <c r="AB70" i="74"/>
  <c r="AB22" i="26" s="1"/>
  <c r="AB22" i="91" s="1"/>
  <c r="AB34" i="59"/>
  <c r="AB34" i="80" s="1"/>
  <c r="AB70" i="80" s="1"/>
  <c r="AB22" i="27" s="1"/>
  <c r="AB22" i="92" s="1"/>
  <c r="AC10" i="59"/>
  <c r="AC10" i="76" s="1"/>
  <c r="AC40" i="59"/>
  <c r="AC40" i="77" s="1"/>
  <c r="AA15" i="59"/>
  <c r="AA15" i="75" s="1"/>
  <c r="AC16" i="59"/>
  <c r="AC16" i="78" s="1"/>
  <c r="AA65" i="74"/>
  <c r="AA17" i="26" s="1"/>
  <c r="AA17" i="91" s="1"/>
  <c r="AA30" i="59"/>
  <c r="AA30" i="75" s="1"/>
  <c r="AA65" i="75" s="1"/>
  <c r="AA17" i="30" s="1"/>
  <c r="AA17" i="86" s="1"/>
  <c r="Z58" i="74"/>
  <c r="Z10" i="26" s="1"/>
  <c r="Z10" i="91" s="1"/>
  <c r="Z22" i="59"/>
  <c r="Z22" i="81" s="1"/>
  <c r="Z58" i="81" s="1"/>
  <c r="Z10" i="22" s="1"/>
  <c r="Z10" i="93" s="1"/>
  <c r="AB7" i="59"/>
  <c r="AB7" i="81" s="1"/>
  <c r="AB13" i="59"/>
  <c r="AB13" i="77" s="1"/>
  <c r="AB41" i="59"/>
  <c r="AB41" i="76" s="1"/>
  <c r="AB43" i="59"/>
  <c r="AB43" i="81" s="1"/>
  <c r="AC74" i="74"/>
  <c r="AC26" i="26" s="1"/>
  <c r="AC26" i="91" s="1"/>
  <c r="AC44" i="59"/>
  <c r="AC44" i="80" s="1"/>
  <c r="AC74" i="80" s="1"/>
  <c r="AC26" i="27" s="1"/>
  <c r="AC26" i="92" s="1"/>
  <c r="AA37" i="59"/>
  <c r="AA37" i="80" s="1"/>
  <c r="AA62" i="74"/>
  <c r="AA14" i="26" s="1"/>
  <c r="AA14" i="91" s="1"/>
  <c r="AA27" i="59"/>
  <c r="AA27" i="81" s="1"/>
  <c r="AA62" i="81" s="1"/>
  <c r="AA14" i="22" s="1"/>
  <c r="AA14" i="93" s="1"/>
  <c r="AA64" i="74"/>
  <c r="AA16" i="26" s="1"/>
  <c r="AA16" i="91" s="1"/>
  <c r="AA29" i="59"/>
  <c r="AA64" i="59" s="1"/>
  <c r="AA16" i="23" s="1"/>
  <c r="AA16" i="84" s="1"/>
  <c r="AB60" i="74"/>
  <c r="AB12" i="26" s="1"/>
  <c r="AB12" i="91" s="1"/>
  <c r="AB26" i="59"/>
  <c r="AB26" i="77" s="1"/>
  <c r="AB60" i="77" s="1"/>
  <c r="AB12" i="25" s="1"/>
  <c r="AB12" i="88" s="1"/>
  <c r="Y59" i="74"/>
  <c r="Y11" i="26" s="1"/>
  <c r="Y11" i="91" s="1"/>
  <c r="Y23" i="59"/>
  <c r="Y59" i="59" s="1"/>
  <c r="Y11" i="23" s="1"/>
  <c r="Y11" i="84" s="1"/>
  <c r="AA12" i="59"/>
  <c r="AA54" i="59" s="1"/>
  <c r="AA6" i="23" s="1"/>
  <c r="AA6" i="84" s="1"/>
  <c r="AA14" i="59"/>
  <c r="AA14" i="80" s="1"/>
  <c r="AA67" i="74"/>
  <c r="AA19" i="26" s="1"/>
  <c r="AA19" i="91" s="1"/>
  <c r="AA35" i="59"/>
  <c r="AA35" i="78" s="1"/>
  <c r="AA67" i="78" s="1"/>
  <c r="AA19" i="28" s="1"/>
  <c r="AA19" i="89" s="1"/>
  <c r="AB5" i="59"/>
  <c r="AB5" i="76" s="1"/>
  <c r="AC72" i="74"/>
  <c r="AC24" i="26" s="1"/>
  <c r="AC24" i="91" s="1"/>
  <c r="AC42" i="59"/>
  <c r="AC42" i="79" s="1"/>
  <c r="AC72" i="79" s="1"/>
  <c r="AC24" i="32" s="1"/>
  <c r="AC24" i="90" s="1"/>
  <c r="AB8" i="59"/>
  <c r="AB8" i="76" s="1"/>
  <c r="AA18" i="59"/>
  <c r="AA56" i="59" s="1"/>
  <c r="AA8" i="23" s="1"/>
  <c r="AA8" i="84" s="1"/>
  <c r="AC20" i="59"/>
  <c r="AC20" i="78" s="1"/>
  <c r="AB52" i="74"/>
  <c r="AB4" i="26" s="1"/>
  <c r="AB4" i="91" s="1"/>
  <c r="AB4" i="59"/>
  <c r="AB4" i="81" s="1"/>
  <c r="AB52" i="81" s="1"/>
  <c r="AB4" i="22" s="1"/>
  <c r="AB4" i="93" s="1"/>
  <c r="AB6" i="59"/>
  <c r="AB6" i="76" s="1"/>
  <c r="AB25" i="59"/>
  <c r="AB25" i="75" s="1"/>
  <c r="AD50" i="74"/>
  <c r="AD2" i="26" s="1"/>
  <c r="AD2" i="91" s="1"/>
  <c r="AD2" i="59"/>
  <c r="AD2" i="80" s="1"/>
  <c r="AD50" i="80" s="1"/>
  <c r="AD2" i="27" s="1"/>
  <c r="AD2" i="92" s="1"/>
  <c r="AB38" i="59"/>
  <c r="AB68" i="59" s="1"/>
  <c r="AB20" i="23" s="1"/>
  <c r="AB20" i="84" s="1"/>
  <c r="AB85" i="73"/>
  <c r="AB29" i="74" s="1"/>
  <c r="AB73" i="74"/>
  <c r="AB25" i="26" s="1"/>
  <c r="AB25" i="91" s="1"/>
  <c r="AA53" i="78"/>
  <c r="AA5" i="28" s="1"/>
  <c r="AA5" i="89" s="1"/>
  <c r="Z66" i="81"/>
  <c r="Z18" i="22" s="1"/>
  <c r="Z18" i="93" s="1"/>
  <c r="AA53" i="59"/>
  <c r="AA5" i="23" s="1"/>
  <c r="AA5" i="84" s="1"/>
  <c r="Z66" i="59"/>
  <c r="Z18" i="23" s="1"/>
  <c r="Z18" i="84" s="1"/>
  <c r="Y7" i="83"/>
  <c r="Z55" i="59"/>
  <c r="Z7" i="23" s="1"/>
  <c r="AA66" i="74"/>
  <c r="AA18" i="26" s="1"/>
  <c r="AA18" i="91" s="1"/>
  <c r="AA56" i="74"/>
  <c r="AA8" i="26" s="1"/>
  <c r="AA8" i="91" s="1"/>
  <c r="AB53" i="74"/>
  <c r="AB5" i="26" s="1"/>
  <c r="AB5" i="91" s="1"/>
  <c r="AA54" i="74"/>
  <c r="AA6" i="26" s="1"/>
  <c r="AA6" i="91" s="1"/>
  <c r="AC6" i="74"/>
  <c r="AD10" i="74"/>
  <c r="AH48" i="72"/>
  <c r="AG48" i="73"/>
  <c r="AE96" i="73" s="1"/>
  <c r="AG38" i="73"/>
  <c r="AH38" i="72"/>
  <c r="AH17" i="72"/>
  <c r="AG17" i="73"/>
  <c r="AC74" i="63"/>
  <c r="AB24" i="74"/>
  <c r="AH34" i="72"/>
  <c r="AG34" i="73"/>
  <c r="AE76" i="73" s="1"/>
  <c r="AG4" i="73"/>
  <c r="AH4" i="72"/>
  <c r="AG6" i="72"/>
  <c r="AF6" i="73"/>
  <c r="AD62" i="73" s="1"/>
  <c r="AE39" i="73"/>
  <c r="AC86" i="73" s="1"/>
  <c r="AF39" i="72"/>
  <c r="AF21" i="72"/>
  <c r="AE21" i="73"/>
  <c r="AC89" i="73" s="1"/>
  <c r="AG14" i="72"/>
  <c r="AF14" i="73"/>
  <c r="AG47" i="73"/>
  <c r="AE95" i="73" s="1"/>
  <c r="AH47" i="72"/>
  <c r="AF10" i="73"/>
  <c r="AG10" i="72"/>
  <c r="AH25" i="72"/>
  <c r="AG25" i="73"/>
  <c r="AE66" i="73" s="1"/>
  <c r="AC43" i="74"/>
  <c r="AE33" i="73"/>
  <c r="AC74" i="73" s="1"/>
  <c r="AF33" i="72"/>
  <c r="AG50" i="73"/>
  <c r="AE98" i="73" s="1"/>
  <c r="AH50" i="72"/>
  <c r="AE11" i="73"/>
  <c r="AF11" i="72"/>
  <c r="AD40" i="74"/>
  <c r="AB18" i="74"/>
  <c r="AF43" i="72"/>
  <c r="AE43" i="73"/>
  <c r="AC91" i="73" s="1"/>
  <c r="AA55" i="74"/>
  <c r="AA7" i="26" s="1"/>
  <c r="AA7" i="91" s="1"/>
  <c r="AF9" i="73"/>
  <c r="AD75" i="73" s="1"/>
  <c r="AG9" i="72"/>
  <c r="AC38" i="74"/>
  <c r="AF51" i="73"/>
  <c r="AD99" i="73" s="1"/>
  <c r="AG51" i="72"/>
  <c r="AH16" i="72"/>
  <c r="AG16" i="73"/>
  <c r="AD42" i="74"/>
  <c r="AG52" i="73"/>
  <c r="AE100" i="73" s="1"/>
  <c r="AH52" i="72"/>
  <c r="AI22" i="72"/>
  <c r="AH22" i="73"/>
  <c r="AF58" i="73" s="1"/>
  <c r="AB30" i="74"/>
  <c r="AD39" i="74"/>
  <c r="AC8" i="74"/>
  <c r="AC8" i="59" s="1"/>
  <c r="AB37" i="74"/>
  <c r="AB14" i="74"/>
  <c r="AB35" i="74"/>
  <c r="AF13" i="73"/>
  <c r="AG13" i="72"/>
  <c r="AG46" i="72"/>
  <c r="AF46" i="73"/>
  <c r="AD94" i="73" s="1"/>
  <c r="AC13" i="74"/>
  <c r="AH42" i="72"/>
  <c r="AG42" i="73"/>
  <c r="AC7" i="74"/>
  <c r="AD44" i="74"/>
  <c r="AD20" i="74"/>
  <c r="AH35" i="72"/>
  <c r="AG35" i="73"/>
  <c r="Z57" i="74"/>
  <c r="Z9" i="26" s="1"/>
  <c r="Z9" i="91" s="1"/>
  <c r="AF45" i="72"/>
  <c r="AE45" i="73"/>
  <c r="AC93" i="73" s="1"/>
  <c r="AH24" i="72"/>
  <c r="AG24" i="73"/>
  <c r="AE65" i="73" s="1"/>
  <c r="AF20" i="72"/>
  <c r="AE20" i="73"/>
  <c r="AE29" i="73"/>
  <c r="AC70" i="73" s="1"/>
  <c r="AF29" i="72"/>
  <c r="AE40" i="73"/>
  <c r="AC87" i="73" s="1"/>
  <c r="AF40" i="72"/>
  <c r="AB68" i="74"/>
  <c r="AB20" i="26" s="1"/>
  <c r="AB20" i="91" s="1"/>
  <c r="AB12" i="74"/>
  <c r="AH7" i="72"/>
  <c r="AG7" i="73"/>
  <c r="AC5" i="74"/>
  <c r="AG15" i="72"/>
  <c r="AF15" i="73"/>
  <c r="AG28" i="72"/>
  <c r="AF28" i="73"/>
  <c r="AD69" i="73" s="1"/>
  <c r="AG8" i="72"/>
  <c r="AF8" i="73"/>
  <c r="AD63" i="73" s="1"/>
  <c r="AF37" i="73"/>
  <c r="AD81" i="73" s="1"/>
  <c r="AG37" i="72"/>
  <c r="AB69" i="63"/>
  <c r="AA19" i="74"/>
  <c r="AG31" i="73"/>
  <c r="AE72" i="73" s="1"/>
  <c r="AH31" i="72"/>
  <c r="AB15" i="74"/>
  <c r="AF27" i="72"/>
  <c r="AE27" i="73"/>
  <c r="AC68" i="73" s="1"/>
  <c r="AF5" i="73"/>
  <c r="AD61" i="73" s="1"/>
  <c r="AG5" i="72"/>
  <c r="AB36" i="74"/>
  <c r="AB36" i="59" s="1"/>
  <c r="AC41" i="74"/>
  <c r="AC25" i="74"/>
  <c r="AD16" i="74"/>
  <c r="AG3" i="72"/>
  <c r="AF3" i="73"/>
  <c r="AD60" i="73" s="1"/>
  <c r="AF41" i="72"/>
  <c r="AE41" i="73"/>
  <c r="AC88" i="73" s="1"/>
  <c r="AE30" i="73"/>
  <c r="AC71" i="73" s="1"/>
  <c r="AF30" i="72"/>
  <c r="AF12" i="73"/>
  <c r="AG12" i="72"/>
  <c r="AF44" i="72"/>
  <c r="AE44" i="73"/>
  <c r="AC92" i="73" s="1"/>
  <c r="AG49" i="72"/>
  <c r="AF49" i="73"/>
  <c r="AD97" i="73" s="1"/>
  <c r="AF36" i="73"/>
  <c r="AD80" i="73" s="1"/>
  <c r="AG36" i="72"/>
  <c r="AE2" i="74"/>
  <c r="AF18" i="72"/>
  <c r="AE18" i="73"/>
  <c r="AC84" i="73" s="1"/>
  <c r="AC4" i="74"/>
  <c r="AC59" i="63"/>
  <c r="AB9" i="74"/>
  <c r="AG32" i="73"/>
  <c r="AH32" i="72"/>
  <c r="AG26" i="72"/>
  <c r="AF26" i="73"/>
  <c r="AD67" i="73" s="1"/>
  <c r="AG23" i="72"/>
  <c r="AF23" i="73"/>
  <c r="AD64" i="73" s="1"/>
  <c r="AF19" i="72"/>
  <c r="AE19" i="73"/>
  <c r="AC34" i="74"/>
  <c r="AB27" i="74"/>
  <c r="AA22" i="74"/>
  <c r="AC11" i="74"/>
  <c r="AC11" i="59" s="1"/>
  <c r="Z23" i="74"/>
  <c r="AC26" i="74"/>
  <c r="AC21" i="74"/>
  <c r="AC21" i="59" s="1"/>
  <c r="AC17" i="74"/>
  <c r="AC17" i="59" s="1"/>
  <c r="Y20" i="83"/>
  <c r="S11" i="83"/>
  <c r="U16" i="83"/>
  <c r="V13" i="83"/>
  <c r="Z25" i="83"/>
  <c r="V21" i="83"/>
  <c r="S10" i="83"/>
  <c r="V12" i="83"/>
  <c r="V8" i="83"/>
  <c r="U14" i="83"/>
  <c r="V6" i="83"/>
  <c r="V9" i="83"/>
  <c r="AD77" i="73"/>
  <c r="AD73" i="73"/>
  <c r="Y22" i="83"/>
  <c r="AD90" i="73"/>
  <c r="X23" i="83"/>
  <c r="AD82" i="73"/>
  <c r="Y15" i="83"/>
  <c r="AC83" i="73"/>
  <c r="AB78" i="73"/>
  <c r="AA79" i="73"/>
  <c r="Z4" i="83"/>
  <c r="AA62" i="59" l="1"/>
  <c r="AA14" i="23" s="1"/>
  <c r="AA14" i="84" s="1"/>
  <c r="AB70" i="59"/>
  <c r="AB22" i="23" s="1"/>
  <c r="AB22" i="84" s="1"/>
  <c r="AA53" i="79"/>
  <c r="AA5" i="32" s="1"/>
  <c r="AA5" i="90" s="1"/>
  <c r="Z55" i="76"/>
  <c r="Z7" i="31" s="1"/>
  <c r="Z7" i="87" s="1"/>
  <c r="Z5" i="83"/>
  <c r="AA53" i="80"/>
  <c r="AA5" i="27" s="1"/>
  <c r="AA5" i="92" s="1"/>
  <c r="AA31" i="78"/>
  <c r="AA71" i="78" s="1"/>
  <c r="AA23" i="28" s="1"/>
  <c r="AA23" i="89" s="1"/>
  <c r="Y18" i="83"/>
  <c r="Z55" i="79"/>
  <c r="Z7" i="32" s="1"/>
  <c r="Z7" i="90" s="1"/>
  <c r="AA53" i="81"/>
  <c r="AA5" i="22" s="1"/>
  <c r="AA5" i="93" s="1"/>
  <c r="AB31" i="59"/>
  <c r="AB71" i="59" s="1"/>
  <c r="AB23" i="23" s="1"/>
  <c r="AB23" i="84" s="1"/>
  <c r="AB26" i="83"/>
  <c r="Z58" i="59"/>
  <c r="Z10" i="23" s="1"/>
  <c r="Z10" i="84" s="1"/>
  <c r="AA53" i="77"/>
  <c r="AA5" i="25" s="1"/>
  <c r="AA5" i="88" s="1"/>
  <c r="AB52" i="59"/>
  <c r="AB4" i="23" s="1"/>
  <c r="AB4" i="84" s="1"/>
  <c r="AA9" i="80"/>
  <c r="AC16" i="75"/>
  <c r="AC72" i="59"/>
  <c r="AC24" i="23" s="1"/>
  <c r="AC24" i="84" s="1"/>
  <c r="Z19" i="76"/>
  <c r="Z57" i="76" s="1"/>
  <c r="Z9" i="31" s="1"/>
  <c r="Z9" i="87" s="1"/>
  <c r="Z55" i="78"/>
  <c r="Z7" i="28" s="1"/>
  <c r="Z7" i="89" s="1"/>
  <c r="AA31" i="79"/>
  <c r="AA71" i="79" s="1"/>
  <c r="AA23" i="32" s="1"/>
  <c r="AA23" i="90" s="1"/>
  <c r="AA31" i="75"/>
  <c r="AA71" i="75" s="1"/>
  <c r="AA23" i="30" s="1"/>
  <c r="AA23" i="86" s="1"/>
  <c r="AA12" i="81"/>
  <c r="AA54" i="81" s="1"/>
  <c r="AA6" i="22" s="1"/>
  <c r="AA6" i="93" s="1"/>
  <c r="AA31" i="81"/>
  <c r="AA71" i="81" s="1"/>
  <c r="AA23" i="22" s="1"/>
  <c r="AA23" i="93" s="1"/>
  <c r="Z57" i="59"/>
  <c r="Z9" i="23" s="1"/>
  <c r="Z9" i="84" s="1"/>
  <c r="AA31" i="76"/>
  <c r="AA71" i="76" s="1"/>
  <c r="AA23" i="31" s="1"/>
  <c r="AA23" i="87" s="1"/>
  <c r="AA24" i="78"/>
  <c r="AA31" i="80"/>
  <c r="AA71" i="80" s="1"/>
  <c r="AA23" i="27" s="1"/>
  <c r="AA23" i="92" s="1"/>
  <c r="AB26" i="81"/>
  <c r="AB60" i="81" s="1"/>
  <c r="AB12" i="22" s="1"/>
  <c r="AB12" i="93" s="1"/>
  <c r="AA53" i="75"/>
  <c r="AA5" i="30" s="1"/>
  <c r="AA5" i="86" s="1"/>
  <c r="Z19" i="83"/>
  <c r="Z19" i="77"/>
  <c r="Z57" i="77" s="1"/>
  <c r="Z9" i="25" s="1"/>
  <c r="Z9" i="88" s="1"/>
  <c r="AB26" i="75"/>
  <c r="AB60" i="75" s="1"/>
  <c r="AB12" i="30" s="1"/>
  <c r="AB12" i="86" s="1"/>
  <c r="Z17" i="83"/>
  <c r="AA53" i="76"/>
  <c r="AA5" i="31" s="1"/>
  <c r="AA5" i="87" s="1"/>
  <c r="AB33" i="79"/>
  <c r="AB69" i="79" s="1"/>
  <c r="AB21" i="32" s="1"/>
  <c r="AB21" i="90" s="1"/>
  <c r="AA31" i="77"/>
  <c r="AA71" i="77" s="1"/>
  <c r="AA23" i="25" s="1"/>
  <c r="AA23" i="88" s="1"/>
  <c r="AB24" i="83"/>
  <c r="Z19" i="79"/>
  <c r="Z57" i="79" s="1"/>
  <c r="Z9" i="32" s="1"/>
  <c r="Z9" i="90" s="1"/>
  <c r="AA24" i="79"/>
  <c r="Z19" i="75"/>
  <c r="Z57" i="75" s="1"/>
  <c r="Z9" i="30" s="1"/>
  <c r="Z9" i="86" s="1"/>
  <c r="AC16" i="80"/>
  <c r="AA28" i="79"/>
  <c r="AA63" i="79" s="1"/>
  <c r="AA15" i="32" s="1"/>
  <c r="AA15" i="90" s="1"/>
  <c r="AC16" i="79"/>
  <c r="Z55" i="77"/>
  <c r="Z7" i="25" s="1"/>
  <c r="Z7" i="88" s="1"/>
  <c r="AA24" i="81"/>
  <c r="AD2" i="81"/>
  <c r="AD50" i="81" s="1"/>
  <c r="AD2" i="22" s="1"/>
  <c r="AD2" i="93" s="1"/>
  <c r="AA9" i="78"/>
  <c r="AC11" i="78"/>
  <c r="AC44" i="76"/>
  <c r="AC74" i="76" s="1"/>
  <c r="AC26" i="31" s="1"/>
  <c r="AC26" i="87" s="1"/>
  <c r="AA35" i="80"/>
  <c r="AA67" i="80" s="1"/>
  <c r="AA19" i="27" s="1"/>
  <c r="AA19" i="92" s="1"/>
  <c r="AC2" i="83"/>
  <c r="AC40" i="80"/>
  <c r="AA9" i="76"/>
  <c r="AB6" i="80"/>
  <c r="AC8" i="80"/>
  <c r="AA29" i="78"/>
  <c r="AA64" i="78" s="1"/>
  <c r="AA16" i="28" s="1"/>
  <c r="AA16" i="89" s="1"/>
  <c r="AB7" i="80"/>
  <c r="AA9" i="75"/>
  <c r="AB33" i="75"/>
  <c r="AB69" i="75" s="1"/>
  <c r="AB21" i="30" s="1"/>
  <c r="AB21" i="86" s="1"/>
  <c r="AB32" i="59"/>
  <c r="AB32" i="79" s="1"/>
  <c r="AB61" i="79" s="1"/>
  <c r="AB13" i="32" s="1"/>
  <c r="AB13" i="90" s="1"/>
  <c r="AB69" i="74"/>
  <c r="AB21" i="26" s="1"/>
  <c r="AB21" i="91" s="1"/>
  <c r="AB6" i="81"/>
  <c r="AC21" i="80"/>
  <c r="AA15" i="81"/>
  <c r="AB4" i="75"/>
  <c r="AB52" i="75" s="1"/>
  <c r="AB4" i="30" s="1"/>
  <c r="AB4" i="86" s="1"/>
  <c r="Y23" i="80"/>
  <c r="Y59" i="80" s="1"/>
  <c r="Y11" i="27" s="1"/>
  <c r="Y11" i="92" s="1"/>
  <c r="AA18" i="81"/>
  <c r="AA56" i="81" s="1"/>
  <c r="AA8" i="22" s="1"/>
  <c r="AA8" i="93" s="1"/>
  <c r="AA9" i="77"/>
  <c r="AB13" i="81"/>
  <c r="AB61" i="74"/>
  <c r="AB13" i="26" s="1"/>
  <c r="AB13" i="91" s="1"/>
  <c r="AC42" i="78"/>
  <c r="AC72" i="78" s="1"/>
  <c r="AC24" i="28" s="1"/>
  <c r="AC24" i="89" s="1"/>
  <c r="AB8" i="75"/>
  <c r="AA9" i="79"/>
  <c r="AA12" i="78"/>
  <c r="AA54" i="78" s="1"/>
  <c r="AA6" i="28" s="1"/>
  <c r="AA6" i="89" s="1"/>
  <c r="AB13" i="80"/>
  <c r="AB4" i="76"/>
  <c r="AB52" i="76" s="1"/>
  <c r="AB4" i="31" s="1"/>
  <c r="AB4" i="87" s="1"/>
  <c r="AB43" i="79"/>
  <c r="AB73" i="79" s="1"/>
  <c r="AB25" i="32" s="1"/>
  <c r="AB25" i="90" s="1"/>
  <c r="Z55" i="81"/>
  <c r="Z7" i="22" s="1"/>
  <c r="Z7" i="93" s="1"/>
  <c r="Y23" i="77"/>
  <c r="Y59" i="77" s="1"/>
  <c r="Y11" i="25" s="1"/>
  <c r="Y11" i="88" s="1"/>
  <c r="AB73" i="81"/>
  <c r="AB25" i="22" s="1"/>
  <c r="AB25" i="93" s="1"/>
  <c r="AC33" i="74"/>
  <c r="AC69" i="74" s="1"/>
  <c r="AC21" i="26" s="1"/>
  <c r="AC21" i="91" s="1"/>
  <c r="AC2" i="84"/>
  <c r="AA67" i="59"/>
  <c r="AA19" i="23" s="1"/>
  <c r="AA19" i="84" s="1"/>
  <c r="AA35" i="81"/>
  <c r="AA67" i="81" s="1"/>
  <c r="AA19" i="22" s="1"/>
  <c r="AA19" i="93" s="1"/>
  <c r="AC17" i="76"/>
  <c r="AC10" i="80"/>
  <c r="AA30" i="81"/>
  <c r="AA65" i="81" s="1"/>
  <c r="AA17" i="22" s="1"/>
  <c r="AA17" i="93" s="1"/>
  <c r="AB8" i="77"/>
  <c r="AC21" i="79"/>
  <c r="AA30" i="80"/>
  <c r="AA65" i="80" s="1"/>
  <c r="AA17" i="27" s="1"/>
  <c r="AA17" i="92" s="1"/>
  <c r="AC42" i="77"/>
  <c r="AC72" i="77" s="1"/>
  <c r="AC24" i="25" s="1"/>
  <c r="AC24" i="88" s="1"/>
  <c r="AC8" i="79"/>
  <c r="AB43" i="80"/>
  <c r="AB73" i="80" s="1"/>
  <c r="AB25" i="27" s="1"/>
  <c r="AB25" i="92" s="1"/>
  <c r="AD2" i="75"/>
  <c r="AD50" i="75" s="1"/>
  <c r="AD2" i="30" s="1"/>
  <c r="AD2" i="86" s="1"/>
  <c r="AB6" i="79"/>
  <c r="AC44" i="75"/>
  <c r="AC74" i="75" s="1"/>
  <c r="AC26" i="30" s="1"/>
  <c r="AC26" i="86" s="1"/>
  <c r="AC11" i="81"/>
  <c r="AA33" i="79"/>
  <c r="AA69" i="79" s="1"/>
  <c r="AA21" i="32" s="1"/>
  <c r="AA21" i="90" s="1"/>
  <c r="AB7" i="77"/>
  <c r="AA29" i="81"/>
  <c r="AA64" i="81" s="1"/>
  <c r="AA16" i="22" s="1"/>
  <c r="AA16" i="93" s="1"/>
  <c r="Z22" i="75"/>
  <c r="Z58" i="75" s="1"/>
  <c r="Z10" i="30" s="1"/>
  <c r="Z10" i="86" s="1"/>
  <c r="AB34" i="76"/>
  <c r="AB70" i="76" s="1"/>
  <c r="AB22" i="31" s="1"/>
  <c r="AB22" i="87" s="1"/>
  <c r="AB4" i="78"/>
  <c r="AB52" i="78" s="1"/>
  <c r="AB4" i="28" s="1"/>
  <c r="AB4" i="89" s="1"/>
  <c r="AB36" i="78"/>
  <c r="AB41" i="81"/>
  <c r="AA18" i="79"/>
  <c r="AA56" i="79" s="1"/>
  <c r="AA8" i="32" s="1"/>
  <c r="AA8" i="90" s="1"/>
  <c r="AB41" i="78"/>
  <c r="AB41" i="79"/>
  <c r="AC31" i="74"/>
  <c r="AC71" i="74" s="1"/>
  <c r="AC23" i="26" s="1"/>
  <c r="AC23" i="91" s="1"/>
  <c r="AC20" i="76"/>
  <c r="AB36" i="77"/>
  <c r="AC20" i="80"/>
  <c r="AB9" i="59"/>
  <c r="AB9" i="77" s="1"/>
  <c r="AA65" i="59"/>
  <c r="AA17" i="23" s="1"/>
  <c r="AA17" i="84" s="1"/>
  <c r="AA30" i="76"/>
  <c r="AA65" i="76" s="1"/>
  <c r="AA17" i="31" s="1"/>
  <c r="AA17" i="87" s="1"/>
  <c r="AC21" i="81"/>
  <c r="Y23" i="81"/>
  <c r="Y59" i="81" s="1"/>
  <c r="Y11" i="22" s="1"/>
  <c r="Y11" i="93" s="1"/>
  <c r="AA18" i="76"/>
  <c r="AA56" i="76" s="1"/>
  <c r="AA8" i="31" s="1"/>
  <c r="AA8" i="87" s="1"/>
  <c r="AC8" i="81"/>
  <c r="Z22" i="79"/>
  <c r="Z58" i="79" s="1"/>
  <c r="Z10" i="32" s="1"/>
  <c r="Z10" i="90" s="1"/>
  <c r="AB41" i="75"/>
  <c r="AA18" i="77"/>
  <c r="AA56" i="77" s="1"/>
  <c r="AA8" i="25" s="1"/>
  <c r="AA8" i="88" s="1"/>
  <c r="AC11" i="77"/>
  <c r="AA18" i="80"/>
  <c r="AA56" i="80" s="1"/>
  <c r="AA8" i="27" s="1"/>
  <c r="AA8" i="92" s="1"/>
  <c r="AC40" i="81"/>
  <c r="AB4" i="77"/>
  <c r="AB52" i="77" s="1"/>
  <c r="AB4" i="25" s="1"/>
  <c r="AB4" i="88" s="1"/>
  <c r="AA29" i="77"/>
  <c r="AA64" i="77" s="1"/>
  <c r="AA16" i="25" s="1"/>
  <c r="AA16" i="88" s="1"/>
  <c r="AC20" i="77"/>
  <c r="AA27" i="80"/>
  <c r="AA62" i="80" s="1"/>
  <c r="AA14" i="27" s="1"/>
  <c r="AA14" i="92" s="1"/>
  <c r="AC40" i="79"/>
  <c r="AB36" i="76"/>
  <c r="AA24" i="80"/>
  <c r="Y23" i="76"/>
  <c r="Y59" i="76" s="1"/>
  <c r="Y11" i="31" s="1"/>
  <c r="Y11" i="87" s="1"/>
  <c r="AB34" i="78"/>
  <c r="AB70" i="78" s="1"/>
  <c r="AB22" i="28" s="1"/>
  <c r="AB22" i="89" s="1"/>
  <c r="AA12" i="77"/>
  <c r="AA54" i="77" s="1"/>
  <c r="AA6" i="25" s="1"/>
  <c r="AA6" i="88" s="1"/>
  <c r="AB33" i="81"/>
  <c r="AB69" i="81" s="1"/>
  <c r="AB21" i="22" s="1"/>
  <c r="AB21" i="93" s="1"/>
  <c r="AB38" i="76"/>
  <c r="AB68" i="76" s="1"/>
  <c r="AB20" i="31" s="1"/>
  <c r="AB20" i="87" s="1"/>
  <c r="AA35" i="75"/>
  <c r="AA67" i="75" s="1"/>
  <c r="AA19" i="30" s="1"/>
  <c r="AA19" i="86" s="1"/>
  <c r="AA27" i="75"/>
  <c r="AA62" i="75" s="1"/>
  <c r="AA14" i="30" s="1"/>
  <c r="AA14" i="86" s="1"/>
  <c r="AB43" i="77"/>
  <c r="AB73" i="77" s="1"/>
  <c r="AB25" i="25" s="1"/>
  <c r="AB25" i="88" s="1"/>
  <c r="AC10" i="81"/>
  <c r="AB24" i="59"/>
  <c r="AB24" i="79" s="1"/>
  <c r="AD50" i="59"/>
  <c r="AD2" i="23" s="1"/>
  <c r="AD2" i="84" s="1"/>
  <c r="AD2" i="78"/>
  <c r="AD50" i="78" s="1"/>
  <c r="AD2" i="28" s="1"/>
  <c r="AD2" i="89" s="1"/>
  <c r="AC17" i="79"/>
  <c r="AB41" i="80"/>
  <c r="AC21" i="78"/>
  <c r="Z22" i="80"/>
  <c r="Z58" i="80" s="1"/>
  <c r="Z10" i="27" s="1"/>
  <c r="Z10" i="92" s="1"/>
  <c r="AB34" i="81"/>
  <c r="AB70" i="81" s="1"/>
  <c r="AB22" i="22" s="1"/>
  <c r="AB22" i="93" s="1"/>
  <c r="AC8" i="78"/>
  <c r="AC20" i="75"/>
  <c r="AA27" i="77"/>
  <c r="AA62" i="77" s="1"/>
  <c r="AA14" i="25" s="1"/>
  <c r="AA14" i="88" s="1"/>
  <c r="AB7" i="76"/>
  <c r="AB53" i="76" s="1"/>
  <c r="AB5" i="31" s="1"/>
  <c r="AB5" i="87" s="1"/>
  <c r="AC11" i="76"/>
  <c r="AB34" i="75"/>
  <c r="AB70" i="75" s="1"/>
  <c r="AB22" i="30" s="1"/>
  <c r="AB22" i="86" s="1"/>
  <c r="AA18" i="78"/>
  <c r="AA56" i="78" s="1"/>
  <c r="AA8" i="28" s="1"/>
  <c r="AA8" i="89" s="1"/>
  <c r="AA29" i="76"/>
  <c r="AA64" i="76" s="1"/>
  <c r="AA16" i="31" s="1"/>
  <c r="AA16" i="87" s="1"/>
  <c r="AA14" i="81"/>
  <c r="AB6" i="75"/>
  <c r="AB8" i="80"/>
  <c r="AB36" i="75"/>
  <c r="AC16" i="77"/>
  <c r="AB38" i="75"/>
  <c r="AB68" i="75" s="1"/>
  <c r="AB20" i="30" s="1"/>
  <c r="AB20" i="86" s="1"/>
  <c r="AA15" i="76"/>
  <c r="Z22" i="77"/>
  <c r="Z58" i="77" s="1"/>
  <c r="Z10" i="25" s="1"/>
  <c r="Z10" i="88" s="1"/>
  <c r="AB25" i="76"/>
  <c r="AA35" i="79"/>
  <c r="AA67" i="79" s="1"/>
  <c r="AA19" i="32" s="1"/>
  <c r="AA19" i="90" s="1"/>
  <c r="AB31" i="81"/>
  <c r="AB71" i="81" s="1"/>
  <c r="AB23" i="22" s="1"/>
  <c r="AB23" i="93" s="1"/>
  <c r="AB33" i="80"/>
  <c r="AB69" i="80" s="1"/>
  <c r="AB21" i="27" s="1"/>
  <c r="AB21" i="92" s="1"/>
  <c r="AB4" i="79"/>
  <c r="AB52" i="79" s="1"/>
  <c r="AB4" i="32" s="1"/>
  <c r="AB4" i="90" s="1"/>
  <c r="AC40" i="75"/>
  <c r="AA33" i="76"/>
  <c r="AA69" i="76" s="1"/>
  <c r="AA21" i="31" s="1"/>
  <c r="AA21" i="87" s="1"/>
  <c r="AC10" i="78"/>
  <c r="AC20" i="79"/>
  <c r="AC32" i="74"/>
  <c r="AC61" i="74" s="1"/>
  <c r="AC13" i="26" s="1"/>
  <c r="AC13" i="91" s="1"/>
  <c r="AA66" i="59"/>
  <c r="AA18" i="23" s="1"/>
  <c r="AA18" i="84" s="1"/>
  <c r="AA37" i="77"/>
  <c r="AA66" i="77" s="1"/>
  <c r="AA18" i="25" s="1"/>
  <c r="AA18" i="88" s="1"/>
  <c r="AC17" i="80"/>
  <c r="AB34" i="79"/>
  <c r="AB70" i="79" s="1"/>
  <c r="AB22" i="32" s="1"/>
  <c r="AB22" i="90" s="1"/>
  <c r="AC40" i="76"/>
  <c r="AC21" i="77"/>
  <c r="AB38" i="78"/>
  <c r="AB68" i="78" s="1"/>
  <c r="AB20" i="28" s="1"/>
  <c r="AB20" i="89" s="1"/>
  <c r="AA27" i="76"/>
  <c r="AA62" i="76" s="1"/>
  <c r="AA14" i="31" s="1"/>
  <c r="AA14" i="87" s="1"/>
  <c r="AA37" i="79"/>
  <c r="AA66" i="79" s="1"/>
  <c r="AA18" i="32" s="1"/>
  <c r="AA18" i="90" s="1"/>
  <c r="AB8" i="78"/>
  <c r="AC8" i="77"/>
  <c r="AA12" i="76"/>
  <c r="AA54" i="76" s="1"/>
  <c r="AA6" i="31" s="1"/>
  <c r="AA6" i="87" s="1"/>
  <c r="AA14" i="77"/>
  <c r="AA35" i="77"/>
  <c r="AA67" i="77" s="1"/>
  <c r="AA19" i="25" s="1"/>
  <c r="AA19" i="88" s="1"/>
  <c r="AB8" i="81"/>
  <c r="AC11" i="75"/>
  <c r="AA29" i="75"/>
  <c r="AA64" i="75" s="1"/>
  <c r="AA16" i="30" s="1"/>
  <c r="AA16" i="86" s="1"/>
  <c r="AA37" i="76"/>
  <c r="AA66" i="76" s="1"/>
  <c r="AA18" i="31" s="1"/>
  <c r="AA18" i="87" s="1"/>
  <c r="AA12" i="75"/>
  <c r="AA54" i="75" s="1"/>
  <c r="AA6" i="30" s="1"/>
  <c r="AA6" i="86" s="1"/>
  <c r="AA33" i="75"/>
  <c r="AA69" i="75" s="1"/>
  <c r="AA21" i="30" s="1"/>
  <c r="AA21" i="86" s="1"/>
  <c r="AB5" i="77"/>
  <c r="AA27" i="79"/>
  <c r="AA62" i="79" s="1"/>
  <c r="AA14" i="32" s="1"/>
  <c r="AA14" i="90" s="1"/>
  <c r="AB33" i="78"/>
  <c r="AB69" i="78" s="1"/>
  <c r="AB21" i="28" s="1"/>
  <c r="AB21" i="89" s="1"/>
  <c r="Z22" i="78"/>
  <c r="Z58" i="78" s="1"/>
  <c r="Z10" i="28" s="1"/>
  <c r="Z10" i="89" s="1"/>
  <c r="AB26" i="79"/>
  <c r="AB60" i="79" s="1"/>
  <c r="AB12" i="32" s="1"/>
  <c r="AB12" i="90" s="1"/>
  <c r="AA37" i="81"/>
  <c r="AA66" i="81" s="1"/>
  <c r="AA18" i="22" s="1"/>
  <c r="AA18" i="93" s="1"/>
  <c r="AA15" i="77"/>
  <c r="AC17" i="75"/>
  <c r="AA19" i="59"/>
  <c r="AA19" i="81" s="1"/>
  <c r="AA57" i="81" s="1"/>
  <c r="AA9" i="22" s="1"/>
  <c r="AA9" i="93" s="1"/>
  <c r="AC74" i="59"/>
  <c r="AC26" i="23" s="1"/>
  <c r="AC26" i="84" s="1"/>
  <c r="AC44" i="81"/>
  <c r="AC74" i="81" s="1"/>
  <c r="AC26" i="22" s="1"/>
  <c r="AC26" i="93" s="1"/>
  <c r="AC17" i="81"/>
  <c r="Z19" i="80"/>
  <c r="Z57" i="80" s="1"/>
  <c r="Z9" i="27" s="1"/>
  <c r="Z9" i="92" s="1"/>
  <c r="AB38" i="77"/>
  <c r="AB68" i="77" s="1"/>
  <c r="AB20" i="25" s="1"/>
  <c r="AB20" i="88" s="1"/>
  <c r="AD2" i="79"/>
  <c r="AD50" i="79" s="1"/>
  <c r="AD2" i="32" s="1"/>
  <c r="AD2" i="90" s="1"/>
  <c r="AC21" i="76"/>
  <c r="AA33" i="78"/>
  <c r="AA69" i="78" s="1"/>
  <c r="AA21" i="28" s="1"/>
  <c r="AA21" i="89" s="1"/>
  <c r="AA14" i="76"/>
  <c r="AB7" i="75"/>
  <c r="AA12" i="80"/>
  <c r="AA54" i="80" s="1"/>
  <c r="AA6" i="27" s="1"/>
  <c r="AA6" i="92" s="1"/>
  <c r="AC8" i="76"/>
  <c r="AA15" i="80"/>
  <c r="AA55" i="80" s="1"/>
  <c r="AA7" i="27" s="1"/>
  <c r="AA7" i="92" s="1"/>
  <c r="AB25" i="81"/>
  <c r="AC40" i="78"/>
  <c r="AA12" i="79"/>
  <c r="AA54" i="79" s="1"/>
  <c r="AA6" i="32" s="1"/>
  <c r="AA6" i="90" s="1"/>
  <c r="AA15" i="79"/>
  <c r="AA27" i="78"/>
  <c r="AA62" i="78" s="1"/>
  <c r="AA14" i="28" s="1"/>
  <c r="AA14" i="89" s="1"/>
  <c r="AA37" i="75"/>
  <c r="AA66" i="75" s="1"/>
  <c r="AA18" i="30" s="1"/>
  <c r="AA18" i="86" s="1"/>
  <c r="AB8" i="79"/>
  <c r="AB38" i="79"/>
  <c r="AB68" i="79" s="1"/>
  <c r="AB20" i="32" s="1"/>
  <c r="AB20" i="90" s="1"/>
  <c r="AB13" i="76"/>
  <c r="AA63" i="59"/>
  <c r="AA15" i="23" s="1"/>
  <c r="AA15" i="84" s="1"/>
  <c r="AA28" i="78"/>
  <c r="AA63" i="78" s="1"/>
  <c r="AA15" i="28" s="1"/>
  <c r="AA15" i="89" s="1"/>
  <c r="AA28" i="75"/>
  <c r="AA63" i="75" s="1"/>
  <c r="AA15" i="30" s="1"/>
  <c r="AA15" i="86" s="1"/>
  <c r="AB36" i="79"/>
  <c r="AA24" i="77"/>
  <c r="Y23" i="75"/>
  <c r="Y59" i="75" s="1"/>
  <c r="Y11" i="30" s="1"/>
  <c r="Y11" i="86" s="1"/>
  <c r="AB43" i="76"/>
  <c r="AB73" i="76" s="1"/>
  <c r="AB25" i="31" s="1"/>
  <c r="AB25" i="87" s="1"/>
  <c r="AC20" i="81"/>
  <c r="AA30" i="77"/>
  <c r="AA65" i="77" s="1"/>
  <c r="AA17" i="25" s="1"/>
  <c r="AA17" i="88" s="1"/>
  <c r="AB6" i="77"/>
  <c r="AA28" i="81"/>
  <c r="AA63" i="81" s="1"/>
  <c r="AA15" i="22" s="1"/>
  <c r="AA15" i="93" s="1"/>
  <c r="AB31" i="77"/>
  <c r="AB71" i="77" s="1"/>
  <c r="AB23" i="25" s="1"/>
  <c r="AB23" i="88" s="1"/>
  <c r="AB33" i="77"/>
  <c r="AB69" i="77" s="1"/>
  <c r="AB21" i="25" s="1"/>
  <c r="AB21" i="88" s="1"/>
  <c r="AA30" i="78"/>
  <c r="AA65" i="78" s="1"/>
  <c r="AA17" i="28" s="1"/>
  <c r="AA17" i="89" s="1"/>
  <c r="AA28" i="80"/>
  <c r="AA63" i="80" s="1"/>
  <c r="AA15" i="27" s="1"/>
  <c r="AA15" i="92" s="1"/>
  <c r="AB5" i="78"/>
  <c r="AC16" i="81"/>
  <c r="AB60" i="59"/>
  <c r="AB12" i="23" s="1"/>
  <c r="AB12" i="84" s="1"/>
  <c r="AB26" i="78"/>
  <c r="AB60" i="78" s="1"/>
  <c r="AB12" i="28" s="1"/>
  <c r="AB12" i="89" s="1"/>
  <c r="AB28" i="59"/>
  <c r="AB28" i="76" s="1"/>
  <c r="AB63" i="76" s="1"/>
  <c r="AB15" i="31" s="1"/>
  <c r="AB15" i="87" s="1"/>
  <c r="AC17" i="78"/>
  <c r="Z19" i="81"/>
  <c r="Z57" i="81" s="1"/>
  <c r="Z9" i="22" s="1"/>
  <c r="Z9" i="93" s="1"/>
  <c r="AA33" i="77"/>
  <c r="AA69" i="77" s="1"/>
  <c r="AA21" i="25" s="1"/>
  <c r="AA21" i="88" s="1"/>
  <c r="AA15" i="78"/>
  <c r="Y23" i="78"/>
  <c r="Y59" i="78" s="1"/>
  <c r="Y11" i="28" s="1"/>
  <c r="Y11" i="89" s="1"/>
  <c r="AB25" i="78"/>
  <c r="AC42" i="76"/>
  <c r="AC72" i="76" s="1"/>
  <c r="AC24" i="31" s="1"/>
  <c r="AC24" i="87" s="1"/>
  <c r="AC44" i="79"/>
  <c r="AC74" i="79" s="1"/>
  <c r="AC26" i="32" s="1"/>
  <c r="AC26" i="90" s="1"/>
  <c r="AC21" i="75"/>
  <c r="AB13" i="79"/>
  <c r="AB25" i="80"/>
  <c r="AA35" i="76"/>
  <c r="AA67" i="76" s="1"/>
  <c r="AA19" i="31" s="1"/>
  <c r="AA19" i="87" s="1"/>
  <c r="AC8" i="75"/>
  <c r="AB38" i="81"/>
  <c r="AB68" i="81" s="1"/>
  <c r="AB20" i="22" s="1"/>
  <c r="AB20" i="93" s="1"/>
  <c r="AB5" i="79"/>
  <c r="AC42" i="81"/>
  <c r="AC72" i="81" s="1"/>
  <c r="AC24" i="22" s="1"/>
  <c r="AC24" i="93" s="1"/>
  <c r="AC11" i="79"/>
  <c r="AD2" i="76"/>
  <c r="AD50" i="76" s="1"/>
  <c r="AD2" i="31" s="1"/>
  <c r="AD2" i="87" s="1"/>
  <c r="AB25" i="79"/>
  <c r="AA14" i="78"/>
  <c r="AB26" i="76"/>
  <c r="AB60" i="76" s="1"/>
  <c r="AB12" i="31" s="1"/>
  <c r="AB12" i="87" s="1"/>
  <c r="AA29" i="79"/>
  <c r="AA64" i="79" s="1"/>
  <c r="AA16" i="32" s="1"/>
  <c r="AA16" i="90" s="1"/>
  <c r="AA33" i="80"/>
  <c r="AA69" i="80" s="1"/>
  <c r="AA21" i="27" s="1"/>
  <c r="AA21" i="92" s="1"/>
  <c r="AC16" i="76"/>
  <c r="AC42" i="80"/>
  <c r="AC72" i="80" s="1"/>
  <c r="AC24" i="27" s="1"/>
  <c r="AC24" i="92" s="1"/>
  <c r="AB41" i="77"/>
  <c r="AA28" i="77"/>
  <c r="AA63" i="77" s="1"/>
  <c r="AA15" i="25" s="1"/>
  <c r="AA15" i="88" s="1"/>
  <c r="AB36" i="80"/>
  <c r="AA24" i="76"/>
  <c r="Z22" i="76"/>
  <c r="Z58" i="76" s="1"/>
  <c r="Z10" i="31" s="1"/>
  <c r="Z10" i="87" s="1"/>
  <c r="AC10" i="77"/>
  <c r="AB13" i="78"/>
  <c r="AA14" i="79"/>
  <c r="AA37" i="78"/>
  <c r="AA66" i="78" s="1"/>
  <c r="AA18" i="28" s="1"/>
  <c r="AA18" i="89" s="1"/>
  <c r="AC44" i="78"/>
  <c r="AC74" i="78" s="1"/>
  <c r="AC26" i="28" s="1"/>
  <c r="AC26" i="89" s="1"/>
  <c r="AB31" i="76"/>
  <c r="AB71" i="76" s="1"/>
  <c r="AB23" i="31" s="1"/>
  <c r="AB23" i="87" s="1"/>
  <c r="AB33" i="76"/>
  <c r="AB69" i="76" s="1"/>
  <c r="AB21" i="31" s="1"/>
  <c r="AB21" i="87" s="1"/>
  <c r="AC42" i="75"/>
  <c r="AC72" i="75" s="1"/>
  <c r="AC24" i="30" s="1"/>
  <c r="AC24" i="86" s="1"/>
  <c r="AB6" i="78"/>
  <c r="AA18" i="75"/>
  <c r="AA56" i="75" s="1"/>
  <c r="AA8" i="30" s="1"/>
  <c r="AA8" i="86" s="1"/>
  <c r="AB25" i="77"/>
  <c r="AC28" i="74"/>
  <c r="AC63" i="74" s="1"/>
  <c r="AC15" i="26" s="1"/>
  <c r="AC15" i="91" s="1"/>
  <c r="AB73" i="59"/>
  <c r="AB25" i="23" s="1"/>
  <c r="AB25" i="84" s="1"/>
  <c r="AB43" i="75"/>
  <c r="AB73" i="75" s="1"/>
  <c r="AB25" i="30" s="1"/>
  <c r="AB25" i="86" s="1"/>
  <c r="AB63" i="74"/>
  <c r="AB15" i="26" s="1"/>
  <c r="AB15" i="91" s="1"/>
  <c r="AC17" i="77"/>
  <c r="AB43" i="78"/>
  <c r="AB73" i="78" s="1"/>
  <c r="AB25" i="28" s="1"/>
  <c r="AB25" i="89" s="1"/>
  <c r="AB5" i="81"/>
  <c r="AB34" i="77"/>
  <c r="AB70" i="77" s="1"/>
  <c r="AB22" i="25" s="1"/>
  <c r="AB22" i="88" s="1"/>
  <c r="AC10" i="79"/>
  <c r="AB5" i="80"/>
  <c r="AA33" i="81"/>
  <c r="AA69" i="81" s="1"/>
  <c r="AA21" i="22" s="1"/>
  <c r="AA21" i="93" s="1"/>
  <c r="AA30" i="79"/>
  <c r="AA65" i="79" s="1"/>
  <c r="AA17" i="32" s="1"/>
  <c r="AA17" i="90" s="1"/>
  <c r="AC11" i="80"/>
  <c r="AB38" i="80"/>
  <c r="AB68" i="80" s="1"/>
  <c r="AB20" i="27" s="1"/>
  <c r="AB20" i="92" s="1"/>
  <c r="AB13" i="75"/>
  <c r="Y23" i="79"/>
  <c r="Y59" i="79" s="1"/>
  <c r="Y11" i="32" s="1"/>
  <c r="Y11" i="90" s="1"/>
  <c r="AA29" i="80"/>
  <c r="AA64" i="80" s="1"/>
  <c r="AA16" i="27" s="1"/>
  <c r="AA16" i="92" s="1"/>
  <c r="AC10" i="75"/>
  <c r="AD2" i="77"/>
  <c r="AD50" i="77" s="1"/>
  <c r="AD2" i="25" s="1"/>
  <c r="AD2" i="88" s="1"/>
  <c r="AB5" i="75"/>
  <c r="AB7" i="78"/>
  <c r="AC44" i="77"/>
  <c r="AC74" i="77" s="1"/>
  <c r="AC26" i="25" s="1"/>
  <c r="AC26" i="88" s="1"/>
  <c r="AB36" i="81"/>
  <c r="AB26" i="80"/>
  <c r="AB60" i="80" s="1"/>
  <c r="AB12" i="27" s="1"/>
  <c r="AB12" i="92" s="1"/>
  <c r="AB4" i="80"/>
  <c r="AB52" i="80" s="1"/>
  <c r="AB4" i="27" s="1"/>
  <c r="AB4" i="92" s="1"/>
  <c r="AA14" i="75"/>
  <c r="AA55" i="75" s="1"/>
  <c r="AA7" i="30" s="1"/>
  <c r="AB7" i="79"/>
  <c r="AD39" i="59"/>
  <c r="AD39" i="81" s="1"/>
  <c r="AD10" i="59"/>
  <c r="AD10" i="75" s="1"/>
  <c r="AB64" i="74"/>
  <c r="AB16" i="26" s="1"/>
  <c r="AB16" i="91" s="1"/>
  <c r="AB29" i="59"/>
  <c r="AB64" i="59" s="1"/>
  <c r="AB16" i="23" s="1"/>
  <c r="AB16" i="84" s="1"/>
  <c r="AB65" i="74"/>
  <c r="AB17" i="26" s="1"/>
  <c r="AB17" i="91" s="1"/>
  <c r="AB30" i="59"/>
  <c r="AB65" i="59" s="1"/>
  <c r="AB17" i="23" s="1"/>
  <c r="AB17" i="84" s="1"/>
  <c r="AC43" i="59"/>
  <c r="AC43" i="77" s="1"/>
  <c r="AC73" i="77" s="1"/>
  <c r="AC25" i="25" s="1"/>
  <c r="AC25" i="88" s="1"/>
  <c r="AB12" i="59"/>
  <c r="AB12" i="79" s="1"/>
  <c r="AC52" i="74"/>
  <c r="AC4" i="26" s="1"/>
  <c r="AC4" i="91" s="1"/>
  <c r="AC4" i="59"/>
  <c r="AC4" i="81" s="1"/>
  <c r="AC52" i="81" s="1"/>
  <c r="AC4" i="22" s="1"/>
  <c r="AC4" i="93" s="1"/>
  <c r="AD40" i="59"/>
  <c r="AD40" i="76" s="1"/>
  <c r="AC6" i="59"/>
  <c r="AC6" i="79" s="1"/>
  <c r="AB67" i="74"/>
  <c r="AB19" i="26" s="1"/>
  <c r="AB19" i="91" s="1"/>
  <c r="AB35" i="59"/>
  <c r="AB35" i="79" s="1"/>
  <c r="AB67" i="79" s="1"/>
  <c r="AB19" i="32" s="1"/>
  <c r="AB19" i="90" s="1"/>
  <c r="AB37" i="59"/>
  <c r="AB37" i="77" s="1"/>
  <c r="AC38" i="59"/>
  <c r="AC38" i="78" s="1"/>
  <c r="AB62" i="74"/>
  <c r="AB14" i="26" s="1"/>
  <c r="AB14" i="91" s="1"/>
  <c r="AB27" i="59"/>
  <c r="AB27" i="79" s="1"/>
  <c r="AB62" i="79" s="1"/>
  <c r="AB14" i="32" s="1"/>
  <c r="AB14" i="90" s="1"/>
  <c r="AE50" i="74"/>
  <c r="AE2" i="26" s="1"/>
  <c r="AE2" i="91" s="1"/>
  <c r="AE2" i="59"/>
  <c r="AC5" i="59"/>
  <c r="AC5" i="76" s="1"/>
  <c r="AC13" i="59"/>
  <c r="AC13" i="81" s="1"/>
  <c r="AC70" i="74"/>
  <c r="AC22" i="26" s="1"/>
  <c r="AC22" i="91" s="1"/>
  <c r="AC34" i="59"/>
  <c r="AC34" i="76" s="1"/>
  <c r="AC70" i="76" s="1"/>
  <c r="AC22" i="31" s="1"/>
  <c r="AC22" i="87" s="1"/>
  <c r="AB15" i="59"/>
  <c r="AB15" i="78" s="1"/>
  <c r="AB18" i="59"/>
  <c r="AB18" i="75" s="1"/>
  <c r="AB56" i="75" s="1"/>
  <c r="AB8" i="30" s="1"/>
  <c r="AB8" i="86" s="1"/>
  <c r="AC60" i="74"/>
  <c r="AC12" i="26" s="1"/>
  <c r="AC12" i="91" s="1"/>
  <c r="AC26" i="59"/>
  <c r="AC26" i="77" s="1"/>
  <c r="AC60" i="77" s="1"/>
  <c r="AC12" i="25" s="1"/>
  <c r="AC12" i="88" s="1"/>
  <c r="AD20" i="59"/>
  <c r="AD20" i="78" s="1"/>
  <c r="AB14" i="59"/>
  <c r="AB14" i="79" s="1"/>
  <c r="AC41" i="59"/>
  <c r="AC41" i="81" s="1"/>
  <c r="AD72" i="74"/>
  <c r="AD24" i="26" s="1"/>
  <c r="AD24" i="91" s="1"/>
  <c r="AD42" i="59"/>
  <c r="AD72" i="59" s="1"/>
  <c r="AD24" i="23" s="1"/>
  <c r="AD24" i="84" s="1"/>
  <c r="Z59" i="74"/>
  <c r="Z11" i="26" s="1"/>
  <c r="Z11" i="91" s="1"/>
  <c r="Z23" i="59"/>
  <c r="Z23" i="81" s="1"/>
  <c r="Z59" i="81" s="1"/>
  <c r="Z11" i="22" s="1"/>
  <c r="Z11" i="93" s="1"/>
  <c r="AA58" i="74"/>
  <c r="AA10" i="26" s="1"/>
  <c r="AA10" i="91" s="1"/>
  <c r="AA22" i="59"/>
  <c r="AA58" i="59" s="1"/>
  <c r="AA10" i="23" s="1"/>
  <c r="AA10" i="84" s="1"/>
  <c r="AD16" i="59"/>
  <c r="AD16" i="76" s="1"/>
  <c r="AD74" i="74"/>
  <c r="AD26" i="26" s="1"/>
  <c r="AD26" i="91" s="1"/>
  <c r="AD44" i="59"/>
  <c r="AD74" i="59" s="1"/>
  <c r="AD26" i="23" s="1"/>
  <c r="AD26" i="84" s="1"/>
  <c r="AC25" i="59"/>
  <c r="AC25" i="81" s="1"/>
  <c r="AC7" i="59"/>
  <c r="AC7" i="76" s="1"/>
  <c r="AC85" i="73"/>
  <c r="AA55" i="59"/>
  <c r="AA7" i="23" s="1"/>
  <c r="AA7" i="84" s="1"/>
  <c r="AC73" i="74"/>
  <c r="AC25" i="26" s="1"/>
  <c r="AC25" i="91" s="1"/>
  <c r="AA66" i="80"/>
  <c r="AA18" i="27" s="1"/>
  <c r="AA18" i="92" s="1"/>
  <c r="AB53" i="59"/>
  <c r="AB5" i="23" s="1"/>
  <c r="AB5" i="84" s="1"/>
  <c r="Z7" i="84"/>
  <c r="AB54" i="74"/>
  <c r="AB6" i="26" s="1"/>
  <c r="AB6" i="91" s="1"/>
  <c r="AB56" i="74"/>
  <c r="AB8" i="26" s="1"/>
  <c r="AB8" i="91" s="1"/>
  <c r="AH26" i="72"/>
  <c r="AG26" i="73"/>
  <c r="AE67" i="73" s="1"/>
  <c r="AD4" i="74"/>
  <c r="AB66" i="74"/>
  <c r="AB18" i="26" s="1"/>
  <c r="AB18" i="91" s="1"/>
  <c r="AD13" i="74"/>
  <c r="AF29" i="73"/>
  <c r="AD70" i="73" s="1"/>
  <c r="AG29" i="72"/>
  <c r="AG13" i="73"/>
  <c r="AH13" i="72"/>
  <c r="AD43" i="74"/>
  <c r="AD43" i="59" s="1"/>
  <c r="AC35" i="74"/>
  <c r="AE10" i="74"/>
  <c r="AH4" i="73"/>
  <c r="AI4" i="72"/>
  <c r="AH23" i="72"/>
  <c r="AG23" i="73"/>
  <c r="AE64" i="73" s="1"/>
  <c r="AG18" i="72"/>
  <c r="AF18" i="73"/>
  <c r="AD84" i="73" s="1"/>
  <c r="AH32" i="73"/>
  <c r="AI32" i="72"/>
  <c r="AG44" i="72"/>
  <c r="AF44" i="73"/>
  <c r="AD92" i="73" s="1"/>
  <c r="AH3" i="72"/>
  <c r="AG3" i="73"/>
  <c r="AE60" i="73" s="1"/>
  <c r="AH28" i="72"/>
  <c r="AG28" i="73"/>
  <c r="AE69" i="73" s="1"/>
  <c r="AC14" i="74"/>
  <c r="AF2" i="74"/>
  <c r="AF43" i="73"/>
  <c r="AD91" i="73" s="1"/>
  <c r="AG43" i="72"/>
  <c r="AI25" i="72"/>
  <c r="AH25" i="73"/>
  <c r="AF66" i="73" s="1"/>
  <c r="AH17" i="73"/>
  <c r="AI17" i="72"/>
  <c r="AE40" i="74"/>
  <c r="AC36" i="74"/>
  <c r="AC36" i="59" s="1"/>
  <c r="AD41" i="74"/>
  <c r="AH5" i="72"/>
  <c r="AG5" i="73"/>
  <c r="AE61" i="73" s="1"/>
  <c r="AI31" i="72"/>
  <c r="AH31" i="73"/>
  <c r="AF72" i="73" s="1"/>
  <c r="AD7" i="74"/>
  <c r="AJ22" i="72"/>
  <c r="AI22" i="73"/>
  <c r="AG58" i="73" s="1"/>
  <c r="AC68" i="74"/>
  <c r="AC20" i="26" s="1"/>
  <c r="AC20" i="91" s="1"/>
  <c r="AF33" i="73"/>
  <c r="AD74" i="73" s="1"/>
  <c r="AG33" i="72"/>
  <c r="AH10" i="72"/>
  <c r="AG10" i="73"/>
  <c r="AF21" i="73"/>
  <c r="AD89" i="73" s="1"/>
  <c r="AG21" i="72"/>
  <c r="AE20" i="74"/>
  <c r="AI48" i="72"/>
  <c r="AH48" i="73"/>
  <c r="AF96" i="73" s="1"/>
  <c r="AH49" i="72"/>
  <c r="AG49" i="73"/>
  <c r="AE97" i="73" s="1"/>
  <c r="AH12" i="72"/>
  <c r="AG12" i="73"/>
  <c r="AG30" i="72"/>
  <c r="AF30" i="73"/>
  <c r="AD71" i="73" s="1"/>
  <c r="AD5" i="74"/>
  <c r="AE16" i="74"/>
  <c r="AH8" i="72"/>
  <c r="AG8" i="73"/>
  <c r="AE63" i="73" s="1"/>
  <c r="AH42" i="73"/>
  <c r="AI42" i="72"/>
  <c r="AH9" i="72"/>
  <c r="AG9" i="73"/>
  <c r="AE75" i="73" s="1"/>
  <c r="AG11" i="72"/>
  <c r="AF11" i="73"/>
  <c r="AC18" i="74"/>
  <c r="AH34" i="73"/>
  <c r="AF76" i="73" s="1"/>
  <c r="AI34" i="72"/>
  <c r="AD59" i="63"/>
  <c r="AC9" i="74"/>
  <c r="AC15" i="74"/>
  <c r="AA57" i="74"/>
  <c r="AA9" i="26" s="1"/>
  <c r="AA9" i="91" s="1"/>
  <c r="AI24" i="72"/>
  <c r="AH24" i="73"/>
  <c r="AF65" i="73" s="1"/>
  <c r="AB55" i="74"/>
  <c r="AB7" i="26" s="1"/>
  <c r="AB7" i="91" s="1"/>
  <c r="AI47" i="72"/>
  <c r="AH47" i="73"/>
  <c r="AF95" i="73" s="1"/>
  <c r="AG39" i="72"/>
  <c r="AF39" i="73"/>
  <c r="AD86" i="73" s="1"/>
  <c r="AI38" i="72"/>
  <c r="AH38" i="73"/>
  <c r="AG19" i="72"/>
  <c r="AF19" i="73"/>
  <c r="AH36" i="72"/>
  <c r="AG36" i="73"/>
  <c r="AE80" i="73" s="1"/>
  <c r="AC12" i="74"/>
  <c r="AC69" i="63"/>
  <c r="AB19" i="74"/>
  <c r="AG15" i="73"/>
  <c r="AH15" i="72"/>
  <c r="AG40" i="72"/>
  <c r="AF40" i="73"/>
  <c r="AD87" i="73" s="1"/>
  <c r="AG20" i="72"/>
  <c r="AF20" i="73"/>
  <c r="AH35" i="73"/>
  <c r="AI35" i="72"/>
  <c r="AI52" i="72"/>
  <c r="AH52" i="73"/>
  <c r="AF100" i="73" s="1"/>
  <c r="AE39" i="74"/>
  <c r="AC30" i="74"/>
  <c r="AG27" i="72"/>
  <c r="AF27" i="73"/>
  <c r="AD68" i="73" s="1"/>
  <c r="AH37" i="72"/>
  <c r="AG37" i="73"/>
  <c r="AE81" i="73" s="1"/>
  <c r="AC37" i="74"/>
  <c r="AD38" i="74"/>
  <c r="AE44" i="74"/>
  <c r="AI16" i="72"/>
  <c r="AH16" i="73"/>
  <c r="AH50" i="73"/>
  <c r="AF98" i="73" s="1"/>
  <c r="AI50" i="72"/>
  <c r="AD6" i="74"/>
  <c r="AD6" i="59" s="1"/>
  <c r="AD74" i="63"/>
  <c r="AE74" i="63" s="1"/>
  <c r="AF74" i="63" s="1"/>
  <c r="AG74" i="63" s="1"/>
  <c r="AH74" i="63" s="1"/>
  <c r="AI74" i="63" s="1"/>
  <c r="AJ74" i="63" s="1"/>
  <c r="AK74" i="63" s="1"/>
  <c r="AL74" i="63" s="1"/>
  <c r="AM74" i="63" s="1"/>
  <c r="AN74" i="63" s="1"/>
  <c r="AO74" i="63" s="1"/>
  <c r="AP74" i="63" s="1"/>
  <c r="AC24" i="74"/>
  <c r="AC53" i="74"/>
  <c r="AC5" i="26" s="1"/>
  <c r="AC5" i="91" s="1"/>
  <c r="AD8" i="74"/>
  <c r="AG41" i="72"/>
  <c r="AF41" i="73"/>
  <c r="AD88" i="73" s="1"/>
  <c r="AD25" i="74"/>
  <c r="AI7" i="72"/>
  <c r="AH7" i="73"/>
  <c r="AG45" i="72"/>
  <c r="AF45" i="73"/>
  <c r="AD93" i="73" s="1"/>
  <c r="AG46" i="73"/>
  <c r="AE94" i="73" s="1"/>
  <c r="AH46" i="72"/>
  <c r="AH51" i="72"/>
  <c r="AG51" i="73"/>
  <c r="AE99" i="73" s="1"/>
  <c r="AE42" i="74"/>
  <c r="AH14" i="72"/>
  <c r="AG14" i="73"/>
  <c r="AH6" i="72"/>
  <c r="AG6" i="73"/>
  <c r="AE62" i="73" s="1"/>
  <c r="AD21" i="74"/>
  <c r="AD21" i="59" s="1"/>
  <c r="AC27" i="74"/>
  <c r="AB22" i="74"/>
  <c r="AD17" i="74"/>
  <c r="AD17" i="59" s="1"/>
  <c r="AD34" i="74"/>
  <c r="AD26" i="74"/>
  <c r="AD11" i="74"/>
  <c r="AD11" i="59" s="1"/>
  <c r="AA23" i="74"/>
  <c r="T11" i="83"/>
  <c r="W6" i="83"/>
  <c r="W13" i="83"/>
  <c r="Z20" i="83"/>
  <c r="AA25" i="83"/>
  <c r="W12" i="83"/>
  <c r="W9" i="83"/>
  <c r="W21" i="83"/>
  <c r="T10" i="83"/>
  <c r="W8" i="83"/>
  <c r="Z18" i="83"/>
  <c r="V14" i="83"/>
  <c r="V16" i="83"/>
  <c r="AE77" i="73"/>
  <c r="AE73" i="73"/>
  <c r="AE90" i="73"/>
  <c r="Z22" i="83"/>
  <c r="Y23" i="83"/>
  <c r="AE82" i="73"/>
  <c r="AD83" i="73"/>
  <c r="Z15" i="83"/>
  <c r="AC78" i="73"/>
  <c r="AB79" i="73"/>
  <c r="AA4" i="83"/>
  <c r="AC33" i="59" l="1"/>
  <c r="AC33" i="81" s="1"/>
  <c r="AC69" i="81" s="1"/>
  <c r="AC21" i="22" s="1"/>
  <c r="AC21" i="93" s="1"/>
  <c r="AC31" i="59"/>
  <c r="AC71" i="59" s="1"/>
  <c r="AC23" i="23" s="1"/>
  <c r="AC23" i="84" s="1"/>
  <c r="AB62" i="59"/>
  <c r="AB14" i="23" s="1"/>
  <c r="AB14" i="84" s="1"/>
  <c r="AB32" i="75"/>
  <c r="AB61" i="75" s="1"/>
  <c r="AB13" i="30" s="1"/>
  <c r="AB13" i="86" s="1"/>
  <c r="AB32" i="78"/>
  <c r="AB61" i="78" s="1"/>
  <c r="AB13" i="28" s="1"/>
  <c r="AB13" i="89" s="1"/>
  <c r="AB32" i="76"/>
  <c r="AB61" i="76" s="1"/>
  <c r="AB13" i="31" s="1"/>
  <c r="AB13" i="87" s="1"/>
  <c r="AB61" i="59"/>
  <c r="AB13" i="23" s="1"/>
  <c r="AB13" i="84" s="1"/>
  <c r="AB32" i="77"/>
  <c r="AB61" i="77" s="1"/>
  <c r="AB13" i="25" s="1"/>
  <c r="AB13" i="88" s="1"/>
  <c r="AB32" i="80"/>
  <c r="AB61" i="80" s="1"/>
  <c r="AB13" i="27" s="1"/>
  <c r="AB13" i="92" s="1"/>
  <c r="AC60" i="59"/>
  <c r="AC12" i="23" s="1"/>
  <c r="AC12" i="84" s="1"/>
  <c r="AB54" i="59"/>
  <c r="AB6" i="23" s="1"/>
  <c r="AB6" i="84" s="1"/>
  <c r="AC32" i="59"/>
  <c r="AC61" i="59" s="1"/>
  <c r="AC13" i="23" s="1"/>
  <c r="AC13" i="84" s="1"/>
  <c r="AA55" i="79"/>
  <c r="AA7" i="32" s="1"/>
  <c r="AA7" i="90" s="1"/>
  <c r="AA55" i="81"/>
  <c r="AA7" i="22" s="1"/>
  <c r="AA7" i="93" s="1"/>
  <c r="AB53" i="79"/>
  <c r="AB5" i="32" s="1"/>
  <c r="AB5" i="90" s="1"/>
  <c r="AB31" i="80"/>
  <c r="AB71" i="80" s="1"/>
  <c r="AB23" i="27" s="1"/>
  <c r="AB23" i="92" s="1"/>
  <c r="AB31" i="75"/>
  <c r="AB71" i="75" s="1"/>
  <c r="AB23" i="30" s="1"/>
  <c r="AB23" i="86" s="1"/>
  <c r="AB31" i="78"/>
  <c r="AB71" i="78" s="1"/>
  <c r="AB23" i="28" s="1"/>
  <c r="AB23" i="89" s="1"/>
  <c r="AB53" i="77"/>
  <c r="AB5" i="25" s="1"/>
  <c r="AB5" i="88" s="1"/>
  <c r="AB31" i="79"/>
  <c r="AB71" i="79" s="1"/>
  <c r="AB23" i="32" s="1"/>
  <c r="AB23" i="90" s="1"/>
  <c r="AB54" i="79"/>
  <c r="AB6" i="32" s="1"/>
  <c r="AB6" i="90" s="1"/>
  <c r="AC28" i="59"/>
  <c r="AC63" i="59" s="1"/>
  <c r="AC15" i="23" s="1"/>
  <c r="AC15" i="84" s="1"/>
  <c r="AA57" i="59"/>
  <c r="AA9" i="23" s="1"/>
  <c r="AA9" i="84" s="1"/>
  <c r="AC70" i="59"/>
  <c r="AC22" i="23" s="1"/>
  <c r="AC22" i="84" s="1"/>
  <c r="AC69" i="59"/>
  <c r="AC21" i="23" s="1"/>
  <c r="AC21" i="84" s="1"/>
  <c r="AB53" i="81"/>
  <c r="AB5" i="22" s="1"/>
  <c r="AB5" i="93" s="1"/>
  <c r="AD2" i="83"/>
  <c r="AB32" i="81"/>
  <c r="AB61" i="81" s="1"/>
  <c r="AB13" i="22" s="1"/>
  <c r="AB13" i="93" s="1"/>
  <c r="AA5" i="83"/>
  <c r="Z7" i="83"/>
  <c r="AA55" i="77"/>
  <c r="AA7" i="25" s="1"/>
  <c r="AA7" i="88" s="1"/>
  <c r="AB24" i="78"/>
  <c r="AB24" i="76"/>
  <c r="AB9" i="81"/>
  <c r="AA19" i="80"/>
  <c r="AA57" i="80" s="1"/>
  <c r="AA9" i="27" s="1"/>
  <c r="AA9" i="92" s="1"/>
  <c r="AA19" i="77"/>
  <c r="AA57" i="77" s="1"/>
  <c r="AA9" i="25" s="1"/>
  <c r="AA9" i="88" s="1"/>
  <c r="AA19" i="76"/>
  <c r="AA57" i="76" s="1"/>
  <c r="AA9" i="31" s="1"/>
  <c r="AA9" i="87" s="1"/>
  <c r="AD16" i="79"/>
  <c r="AA55" i="76"/>
  <c r="AA7" i="31" s="1"/>
  <c r="AA7" i="87" s="1"/>
  <c r="AB53" i="80"/>
  <c r="AB5" i="27" s="1"/>
  <c r="AB5" i="92" s="1"/>
  <c r="AB53" i="75"/>
  <c r="AB5" i="30" s="1"/>
  <c r="AB5" i="86" s="1"/>
  <c r="AA19" i="78"/>
  <c r="AA57" i="78" s="1"/>
  <c r="AA9" i="28" s="1"/>
  <c r="AA9" i="89" s="1"/>
  <c r="AB9" i="80"/>
  <c r="AC26" i="83"/>
  <c r="AA17" i="83"/>
  <c r="AA55" i="78"/>
  <c r="AA7" i="28" s="1"/>
  <c r="AA7" i="89" s="1"/>
  <c r="AB53" i="78"/>
  <c r="AB5" i="28" s="1"/>
  <c r="AB5" i="89" s="1"/>
  <c r="AA19" i="83"/>
  <c r="AC24" i="83"/>
  <c r="AC6" i="76"/>
  <c r="AC53" i="76" s="1"/>
  <c r="AC5" i="31" s="1"/>
  <c r="AC5" i="87" s="1"/>
  <c r="AB24" i="77"/>
  <c r="AB9" i="78"/>
  <c r="AD10" i="78"/>
  <c r="AB29" i="80"/>
  <c r="AB64" i="80" s="1"/>
  <c r="AB16" i="27" s="1"/>
  <c r="AB16" i="92" s="1"/>
  <c r="AB35" i="81"/>
  <c r="AB67" i="81" s="1"/>
  <c r="AB19" i="22" s="1"/>
  <c r="AB19" i="93" s="1"/>
  <c r="AB9" i="76"/>
  <c r="Z59" i="59"/>
  <c r="Z11" i="23" s="1"/>
  <c r="Z11" i="84" s="1"/>
  <c r="AC68" i="78"/>
  <c r="AC20" i="28" s="1"/>
  <c r="AC20" i="89" s="1"/>
  <c r="AC4" i="79"/>
  <c r="AC52" i="79" s="1"/>
  <c r="AC4" i="32" s="1"/>
  <c r="AC4" i="90" s="1"/>
  <c r="AD40" i="80"/>
  <c r="AB29" i="81"/>
  <c r="AB64" i="81" s="1"/>
  <c r="AB16" i="22" s="1"/>
  <c r="AB16" i="93" s="1"/>
  <c r="AA19" i="75"/>
  <c r="AA57" i="75" s="1"/>
  <c r="AA9" i="30" s="1"/>
  <c r="AA9" i="86" s="1"/>
  <c r="AB24" i="75"/>
  <c r="AB37" i="80"/>
  <c r="AB66" i="80" s="1"/>
  <c r="AB18" i="27" s="1"/>
  <c r="AB18" i="92" s="1"/>
  <c r="AB29" i="78"/>
  <c r="AB64" i="78" s="1"/>
  <c r="AB16" i="28" s="1"/>
  <c r="AB16" i="89" s="1"/>
  <c r="AB24" i="81"/>
  <c r="AC34" i="77"/>
  <c r="AC70" i="77" s="1"/>
  <c r="AC22" i="25" s="1"/>
  <c r="AC22" i="88" s="1"/>
  <c r="AB28" i="80"/>
  <c r="AB63" i="80" s="1"/>
  <c r="AB15" i="27" s="1"/>
  <c r="AB15" i="92" s="1"/>
  <c r="AB29" i="77"/>
  <c r="AB64" i="77" s="1"/>
  <c r="AB16" i="25" s="1"/>
  <c r="AB16" i="88" s="1"/>
  <c r="AC26" i="76"/>
  <c r="AC60" i="76" s="1"/>
  <c r="AC12" i="31" s="1"/>
  <c r="AC12" i="87" s="1"/>
  <c r="AB24" i="80"/>
  <c r="AB15" i="80"/>
  <c r="AD20" i="79"/>
  <c r="AB29" i="75"/>
  <c r="AB64" i="75" s="1"/>
  <c r="AB16" i="30" s="1"/>
  <c r="AB16" i="86" s="1"/>
  <c r="AB14" i="76"/>
  <c r="AD16" i="81"/>
  <c r="AB35" i="78"/>
  <c r="AB67" i="78" s="1"/>
  <c r="AB19" i="28" s="1"/>
  <c r="AB19" i="89" s="1"/>
  <c r="AB9" i="79"/>
  <c r="AD42" i="77"/>
  <c r="AD72" i="77" s="1"/>
  <c r="AD24" i="25" s="1"/>
  <c r="AD24" i="88" s="1"/>
  <c r="AC7" i="81"/>
  <c r="Z23" i="77"/>
  <c r="Z59" i="77" s="1"/>
  <c r="Z11" i="25" s="1"/>
  <c r="Z11" i="88" s="1"/>
  <c r="AB14" i="77"/>
  <c r="AC7" i="79"/>
  <c r="AB28" i="79"/>
  <c r="AB63" i="79" s="1"/>
  <c r="AB15" i="32" s="1"/>
  <c r="AB15" i="90" s="1"/>
  <c r="AD6" i="78"/>
  <c r="AA19" i="79"/>
  <c r="AA57" i="79" s="1"/>
  <c r="AA9" i="32" s="1"/>
  <c r="AA9" i="90" s="1"/>
  <c r="AC36" i="80"/>
  <c r="AD44" i="79"/>
  <c r="AD74" i="79" s="1"/>
  <c r="AD26" i="32" s="1"/>
  <c r="AD26" i="90" s="1"/>
  <c r="AC6" i="78"/>
  <c r="AD40" i="81"/>
  <c r="AD43" i="77"/>
  <c r="AC32" i="75"/>
  <c r="AC61" i="75" s="1"/>
  <c r="AC13" i="30" s="1"/>
  <c r="AC13" i="86" s="1"/>
  <c r="AD21" i="75"/>
  <c r="AB18" i="81"/>
  <c r="AB56" i="81" s="1"/>
  <c r="AB8" i="22" s="1"/>
  <c r="AB8" i="93" s="1"/>
  <c r="AB15" i="77"/>
  <c r="AB27" i="80"/>
  <c r="AB62" i="80" s="1"/>
  <c r="AB14" i="27" s="1"/>
  <c r="AB14" i="92" s="1"/>
  <c r="AD16" i="75"/>
  <c r="AC5" i="75"/>
  <c r="AC7" i="75"/>
  <c r="AB9" i="75"/>
  <c r="AD16" i="78"/>
  <c r="AC5" i="77"/>
  <c r="AD39" i="79"/>
  <c r="AC7" i="77"/>
  <c r="AB28" i="78"/>
  <c r="AB63" i="78" s="1"/>
  <c r="AB15" i="28" s="1"/>
  <c r="AB15" i="89" s="1"/>
  <c r="AC33" i="80"/>
  <c r="AC69" i="80" s="1"/>
  <c r="AC21" i="27" s="1"/>
  <c r="AC21" i="92" s="1"/>
  <c r="AD17" i="76"/>
  <c r="AB15" i="81"/>
  <c r="AD16" i="77"/>
  <c r="AB37" i="81"/>
  <c r="AB66" i="81" s="1"/>
  <c r="AB18" i="22" s="1"/>
  <c r="AB18" i="93" s="1"/>
  <c r="AC24" i="59"/>
  <c r="AC24" i="78" s="1"/>
  <c r="AD28" i="74"/>
  <c r="AD63" i="74" s="1"/>
  <c r="AD15" i="26" s="1"/>
  <c r="AD15" i="91" s="1"/>
  <c r="AB67" i="59"/>
  <c r="AB19" i="23" s="1"/>
  <c r="AB19" i="84" s="1"/>
  <c r="AB35" i="75"/>
  <c r="AB67" i="75" s="1"/>
  <c r="AB19" i="30" s="1"/>
  <c r="AB19" i="86" s="1"/>
  <c r="AC13" i="77"/>
  <c r="AB29" i="79"/>
  <c r="AB64" i="79" s="1"/>
  <c r="AB16" i="32" s="1"/>
  <c r="AB16" i="90" s="1"/>
  <c r="AC38" i="75"/>
  <c r="AC68" i="75" s="1"/>
  <c r="AC20" i="30" s="1"/>
  <c r="AC20" i="86" s="1"/>
  <c r="AD6" i="76"/>
  <c r="AD11" i="79"/>
  <c r="AC36" i="81"/>
  <c r="AB30" i="81"/>
  <c r="AB65" i="81" s="1"/>
  <c r="AB17" i="22" s="1"/>
  <c r="AB17" i="93" s="1"/>
  <c r="AB18" i="78"/>
  <c r="AB56" i="78" s="1"/>
  <c r="AB8" i="28" s="1"/>
  <c r="AB8" i="89" s="1"/>
  <c r="AB12" i="81"/>
  <c r="AB54" i="81" s="1"/>
  <c r="AB6" i="22" s="1"/>
  <c r="AB6" i="93" s="1"/>
  <c r="AD20" i="75"/>
  <c r="AD43" i="76"/>
  <c r="AC13" i="80"/>
  <c r="AA22" i="79"/>
  <c r="AA58" i="79" s="1"/>
  <c r="AA10" i="32" s="1"/>
  <c r="AA10" i="90" s="1"/>
  <c r="AC25" i="75"/>
  <c r="AD42" i="80"/>
  <c r="AD72" i="80" s="1"/>
  <c r="AD24" i="27" s="1"/>
  <c r="AD24" i="92" s="1"/>
  <c r="Z23" i="80"/>
  <c r="Z59" i="80" s="1"/>
  <c r="Z11" i="27" s="1"/>
  <c r="Z11" i="92" s="1"/>
  <c r="AB14" i="80"/>
  <c r="AC25" i="76"/>
  <c r="AB18" i="80"/>
  <c r="AB56" i="80" s="1"/>
  <c r="AB8" i="27" s="1"/>
  <c r="AB8" i="92" s="1"/>
  <c r="Z23" i="79"/>
  <c r="Z59" i="79" s="1"/>
  <c r="Z11" i="32" s="1"/>
  <c r="Z11" i="90" s="1"/>
  <c r="AC25" i="78"/>
  <c r="AD20" i="81"/>
  <c r="AC33" i="78"/>
  <c r="AC69" i="78" s="1"/>
  <c r="AC21" i="28" s="1"/>
  <c r="AC21" i="89" s="1"/>
  <c r="AD17" i="75"/>
  <c r="AB28" i="81"/>
  <c r="AB63" i="81" s="1"/>
  <c r="AB15" i="22" s="1"/>
  <c r="AB15" i="93" s="1"/>
  <c r="AB14" i="75"/>
  <c r="AC26" i="78"/>
  <c r="AC60" i="78" s="1"/>
  <c r="AC12" i="28" s="1"/>
  <c r="AC12" i="89" s="1"/>
  <c r="AC41" i="78"/>
  <c r="AC43" i="78"/>
  <c r="AC73" i="78" s="1"/>
  <c r="AC25" i="28" s="1"/>
  <c r="AC25" i="89" s="1"/>
  <c r="AA22" i="78"/>
  <c r="AA58" i="78" s="1"/>
  <c r="AA10" i="28" s="1"/>
  <c r="AA10" i="89" s="1"/>
  <c r="AC13" i="78"/>
  <c r="AD6" i="75"/>
  <c r="AD11" i="80"/>
  <c r="AC36" i="78"/>
  <c r="AB35" i="80"/>
  <c r="AB67" i="80" s="1"/>
  <c r="AB19" i="27" s="1"/>
  <c r="AB19" i="92" s="1"/>
  <c r="AD42" i="81"/>
  <c r="AD72" i="81" s="1"/>
  <c r="AD24" i="22" s="1"/>
  <c r="AD24" i="93" s="1"/>
  <c r="AD10" i="80"/>
  <c r="AC38" i="76"/>
  <c r="AC68" i="76" s="1"/>
  <c r="AC20" i="31" s="1"/>
  <c r="AC20" i="87" s="1"/>
  <c r="AD43" i="75"/>
  <c r="AD21" i="79"/>
  <c r="AC43" i="79"/>
  <c r="AC73" i="79" s="1"/>
  <c r="AC25" i="32" s="1"/>
  <c r="AC25" i="90" s="1"/>
  <c r="AD42" i="79"/>
  <c r="AD72" i="79" s="1"/>
  <c r="AD24" i="32" s="1"/>
  <c r="AD24" i="90" s="1"/>
  <c r="AD40" i="75"/>
  <c r="AC13" i="75"/>
  <c r="AC41" i="79"/>
  <c r="AD42" i="75"/>
  <c r="AD72" i="75" s="1"/>
  <c r="AD24" i="30" s="1"/>
  <c r="AD24" i="86" s="1"/>
  <c r="AC38" i="80"/>
  <c r="AC68" i="80" s="1"/>
  <c r="AC20" i="27" s="1"/>
  <c r="AC20" i="92" s="1"/>
  <c r="AC33" i="77"/>
  <c r="AC69" i="77" s="1"/>
  <c r="AC21" i="25" s="1"/>
  <c r="AC21" i="88" s="1"/>
  <c r="AD40" i="78"/>
  <c r="AC6" i="75"/>
  <c r="AA22" i="77"/>
  <c r="AA58" i="77" s="1"/>
  <c r="AA10" i="25" s="1"/>
  <c r="AA10" i="88" s="1"/>
  <c r="AE50" i="59"/>
  <c r="AE2" i="23" s="1"/>
  <c r="AE2" i="84" s="1"/>
  <c r="AE2" i="75"/>
  <c r="AE50" i="75" s="1"/>
  <c r="AE2" i="30" s="1"/>
  <c r="AE2" i="86" s="1"/>
  <c r="AC73" i="59"/>
  <c r="AC25" i="23" s="1"/>
  <c r="AC25" i="84" s="1"/>
  <c r="AC43" i="75"/>
  <c r="AC73" i="75" s="1"/>
  <c r="AC25" i="30" s="1"/>
  <c r="AC25" i="86" s="1"/>
  <c r="AD44" i="81"/>
  <c r="AD74" i="81" s="1"/>
  <c r="AD26" i="22" s="1"/>
  <c r="AD26" i="93" s="1"/>
  <c r="AC43" i="81"/>
  <c r="AC73" i="81" s="1"/>
  <c r="AC25" i="22" s="1"/>
  <c r="AC25" i="93" s="1"/>
  <c r="AA22" i="81"/>
  <c r="AA58" i="81" s="1"/>
  <c r="AA10" i="22" s="1"/>
  <c r="AA10" i="93" s="1"/>
  <c r="AC26" i="80"/>
  <c r="AC60" i="80" s="1"/>
  <c r="AC12" i="27" s="1"/>
  <c r="AC12" i="92" s="1"/>
  <c r="AD11" i="81"/>
  <c r="AC36" i="77"/>
  <c r="AB27" i="78"/>
  <c r="AB62" i="78" s="1"/>
  <c r="AB14" i="28" s="1"/>
  <c r="AB14" i="89" s="1"/>
  <c r="AC5" i="79"/>
  <c r="AC53" i="79" s="1"/>
  <c r="AC5" i="32" s="1"/>
  <c r="AC5" i="90" s="1"/>
  <c r="AC26" i="79"/>
  <c r="AC60" i="79" s="1"/>
  <c r="AC12" i="32" s="1"/>
  <c r="AC12" i="90" s="1"/>
  <c r="AC7" i="80"/>
  <c r="AD21" i="80"/>
  <c r="AC41" i="76"/>
  <c r="AB37" i="75"/>
  <c r="AB66" i="75" s="1"/>
  <c r="AB18" i="30" s="1"/>
  <c r="AB18" i="86" s="1"/>
  <c r="AC13" i="79"/>
  <c r="AC41" i="77"/>
  <c r="AB37" i="76"/>
  <c r="AB66" i="76" s="1"/>
  <c r="AB18" i="31" s="1"/>
  <c r="AB18" i="87" s="1"/>
  <c r="AD44" i="76"/>
  <c r="AD74" i="76" s="1"/>
  <c r="AD26" i="31" s="1"/>
  <c r="AD26" i="87" s="1"/>
  <c r="AC43" i="76"/>
  <c r="AC73" i="76" s="1"/>
  <c r="AC25" i="31" s="1"/>
  <c r="AC25" i="87" s="1"/>
  <c r="AC33" i="76"/>
  <c r="AC69" i="76" s="1"/>
  <c r="AC21" i="31" s="1"/>
  <c r="AC21" i="87" s="1"/>
  <c r="AD17" i="79"/>
  <c r="AD39" i="80"/>
  <c r="AE2" i="77"/>
  <c r="AE50" i="77" s="1"/>
  <c r="AE2" i="25" s="1"/>
  <c r="AE2" i="88" s="1"/>
  <c r="AD32" i="74"/>
  <c r="AD32" i="59" s="1"/>
  <c r="AD61" i="59" s="1"/>
  <c r="AD13" i="23" s="1"/>
  <c r="AD13" i="84" s="1"/>
  <c r="AB19" i="59"/>
  <c r="AB19" i="80" s="1"/>
  <c r="AB57" i="80" s="1"/>
  <c r="AB9" i="27" s="1"/>
  <c r="AB9" i="92" s="1"/>
  <c r="AB56" i="59"/>
  <c r="AB8" i="23" s="1"/>
  <c r="AB8" i="84" s="1"/>
  <c r="AB18" i="79"/>
  <c r="AB56" i="79" s="1"/>
  <c r="AB8" i="32" s="1"/>
  <c r="AB8" i="90" s="1"/>
  <c r="AB30" i="77"/>
  <c r="AB65" i="77" s="1"/>
  <c r="AB17" i="25" s="1"/>
  <c r="AB17" i="88" s="1"/>
  <c r="AC26" i="81"/>
  <c r="AC60" i="81" s="1"/>
  <c r="AC12" i="22" s="1"/>
  <c r="AC12" i="93" s="1"/>
  <c r="AD44" i="80"/>
  <c r="AD74" i="80" s="1"/>
  <c r="AD26" i="27" s="1"/>
  <c r="AD26" i="92" s="1"/>
  <c r="AD16" i="80"/>
  <c r="AB30" i="78"/>
  <c r="AB65" i="78" s="1"/>
  <c r="AB17" i="28" s="1"/>
  <c r="AB17" i="89" s="1"/>
  <c r="AC34" i="78"/>
  <c r="AC70" i="78" s="1"/>
  <c r="AC22" i="28" s="1"/>
  <c r="AC22" i="89" s="1"/>
  <c r="AD39" i="75"/>
  <c r="Z23" i="78"/>
  <c r="Z59" i="78" s="1"/>
  <c r="Z11" i="28" s="1"/>
  <c r="Z11" i="89" s="1"/>
  <c r="AD6" i="80"/>
  <c r="AD11" i="77"/>
  <c r="AC36" i="76"/>
  <c r="AB14" i="78"/>
  <c r="AB55" i="78" s="1"/>
  <c r="AB7" i="28" s="1"/>
  <c r="AB7" i="89" s="1"/>
  <c r="AA22" i="80"/>
  <c r="AA58" i="80" s="1"/>
  <c r="AA10" i="27" s="1"/>
  <c r="AA10" i="92" s="1"/>
  <c r="AD43" i="79"/>
  <c r="AC32" i="80"/>
  <c r="AC61" i="80" s="1"/>
  <c r="AC13" i="27" s="1"/>
  <c r="AC13" i="92" s="1"/>
  <c r="AD21" i="81"/>
  <c r="AC4" i="76"/>
  <c r="AC52" i="76" s="1"/>
  <c r="AC4" i="31" s="1"/>
  <c r="AC4" i="87" s="1"/>
  <c r="AD20" i="76"/>
  <c r="AD44" i="75"/>
  <c r="AD74" i="75" s="1"/>
  <c r="AD26" i="30" s="1"/>
  <c r="AD26" i="86" s="1"/>
  <c r="AC26" i="75"/>
  <c r="AC60" i="75" s="1"/>
  <c r="AC12" i="30" s="1"/>
  <c r="AC12" i="86" s="1"/>
  <c r="AA22" i="75"/>
  <c r="AA58" i="75" s="1"/>
  <c r="AA10" i="30" s="1"/>
  <c r="AA10" i="86" s="1"/>
  <c r="AD44" i="77"/>
  <c r="AD74" i="77" s="1"/>
  <c r="AD26" i="25" s="1"/>
  <c r="AD26" i="88" s="1"/>
  <c r="Z23" i="75"/>
  <c r="Z59" i="75" s="1"/>
  <c r="Z11" i="30" s="1"/>
  <c r="Z11" i="86" s="1"/>
  <c r="AC33" i="75"/>
  <c r="AC69" i="75" s="1"/>
  <c r="AC21" i="30" s="1"/>
  <c r="AC21" i="86" s="1"/>
  <c r="AD17" i="81"/>
  <c r="AB30" i="76"/>
  <c r="AB65" i="76" s="1"/>
  <c r="AB17" i="31" s="1"/>
  <c r="AB17" i="87" s="1"/>
  <c r="AD20" i="80"/>
  <c r="AB12" i="76"/>
  <c r="AB54" i="76" s="1"/>
  <c r="AB6" i="31" s="1"/>
  <c r="AB6" i="87" s="1"/>
  <c r="AC4" i="80"/>
  <c r="AC52" i="80" s="1"/>
  <c r="AC4" i="27" s="1"/>
  <c r="AC4" i="92" s="1"/>
  <c r="AC29" i="74"/>
  <c r="AC29" i="59" s="1"/>
  <c r="AC64" i="59" s="1"/>
  <c r="AC16" i="23" s="1"/>
  <c r="AC16" i="84" s="1"/>
  <c r="AE2" i="81"/>
  <c r="AE50" i="81" s="1"/>
  <c r="AE2" i="22" s="1"/>
  <c r="AE2" i="93" s="1"/>
  <c r="AC6" i="77"/>
  <c r="AD6" i="79"/>
  <c r="AD11" i="78"/>
  <c r="AC36" i="75"/>
  <c r="AC34" i="81"/>
  <c r="AC70" i="81" s="1"/>
  <c r="AC22" i="22" s="1"/>
  <c r="AC22" i="93" s="1"/>
  <c r="AC4" i="75"/>
  <c r="AC52" i="75" s="1"/>
  <c r="AC4" i="30" s="1"/>
  <c r="AC4" i="86" s="1"/>
  <c r="AD43" i="80"/>
  <c r="AC32" i="78"/>
  <c r="AC61" i="78" s="1"/>
  <c r="AC13" i="28" s="1"/>
  <c r="AC13" i="89" s="1"/>
  <c r="AD21" i="78"/>
  <c r="AC34" i="80"/>
  <c r="AC70" i="80" s="1"/>
  <c r="AC22" i="27" s="1"/>
  <c r="AC22" i="92" s="1"/>
  <c r="AC6" i="81"/>
  <c r="AC38" i="77"/>
  <c r="AC68" i="77" s="1"/>
  <c r="AC20" i="25" s="1"/>
  <c r="AC20" i="88" s="1"/>
  <c r="AC4" i="77"/>
  <c r="AC52" i="77" s="1"/>
  <c r="AC4" i="25" s="1"/>
  <c r="AC4" i="88" s="1"/>
  <c r="AD20" i="77"/>
  <c r="AC34" i="75"/>
  <c r="AC70" i="75" s="1"/>
  <c r="AC22" i="30" s="1"/>
  <c r="AC22" i="86" s="1"/>
  <c r="AD17" i="80"/>
  <c r="AD44" i="78"/>
  <c r="AD74" i="78" s="1"/>
  <c r="AD26" i="28" s="1"/>
  <c r="AD26" i="89" s="1"/>
  <c r="AC13" i="76"/>
  <c r="AC38" i="79"/>
  <c r="AC68" i="79" s="1"/>
  <c r="AC20" i="32" s="1"/>
  <c r="AC20" i="90" s="1"/>
  <c r="Z23" i="76"/>
  <c r="Z59" i="76" s="1"/>
  <c r="Z11" i="31" s="1"/>
  <c r="Z11" i="87" s="1"/>
  <c r="AD33" i="74"/>
  <c r="AD33" i="59" s="1"/>
  <c r="AD69" i="59" s="1"/>
  <c r="AD21" i="23" s="1"/>
  <c r="AD21" i="84" s="1"/>
  <c r="AB27" i="76"/>
  <c r="AB62" i="76" s="1"/>
  <c r="AB14" i="31" s="1"/>
  <c r="AB14" i="87" s="1"/>
  <c r="AC41" i="80"/>
  <c r="AC5" i="81"/>
  <c r="AE2" i="78"/>
  <c r="AE50" i="78" s="1"/>
  <c r="AE2" i="28" s="1"/>
  <c r="AE2" i="89" s="1"/>
  <c r="AB12" i="77"/>
  <c r="AB54" i="77" s="1"/>
  <c r="AB6" i="25" s="1"/>
  <c r="AB6" i="88" s="1"/>
  <c r="AB63" i="59"/>
  <c r="AB15" i="23" s="1"/>
  <c r="AB15" i="84" s="1"/>
  <c r="AB28" i="77"/>
  <c r="AB63" i="77" s="1"/>
  <c r="AB15" i="25" s="1"/>
  <c r="AB15" i="88" s="1"/>
  <c r="AB28" i="75"/>
  <c r="AB63" i="75" s="1"/>
  <c r="AB15" i="30" s="1"/>
  <c r="AB15" i="86" s="1"/>
  <c r="AB29" i="76"/>
  <c r="AB64" i="76" s="1"/>
  <c r="AB16" i="31" s="1"/>
  <c r="AB16" i="87" s="1"/>
  <c r="AC5" i="80"/>
  <c r="AB15" i="79"/>
  <c r="AB55" i="79" s="1"/>
  <c r="AB7" i="32" s="1"/>
  <c r="AB7" i="90" s="1"/>
  <c r="AB18" i="77"/>
  <c r="AB56" i="77" s="1"/>
  <c r="AB8" i="25" s="1"/>
  <c r="AB8" i="88" s="1"/>
  <c r="AB12" i="78"/>
  <c r="AB54" i="78" s="1"/>
  <c r="AB6" i="28" s="1"/>
  <c r="AB6" i="89" s="1"/>
  <c r="AD40" i="79"/>
  <c r="AD6" i="81"/>
  <c r="AD11" i="76"/>
  <c r="AC41" i="75"/>
  <c r="AE2" i="79"/>
  <c r="AE50" i="79" s="1"/>
  <c r="AE2" i="32" s="1"/>
  <c r="AE2" i="90" s="1"/>
  <c r="AD43" i="81"/>
  <c r="AD73" i="81" s="1"/>
  <c r="AD25" i="22" s="1"/>
  <c r="AD25" i="93" s="1"/>
  <c r="AD21" i="77"/>
  <c r="AB27" i="81"/>
  <c r="AB62" i="81" s="1"/>
  <c r="AB14" i="22" s="1"/>
  <c r="AB14" i="93" s="1"/>
  <c r="AE2" i="80"/>
  <c r="AE50" i="80" s="1"/>
  <c r="AE2" i="27" s="1"/>
  <c r="AE2" i="92" s="1"/>
  <c r="AD39" i="77"/>
  <c r="AD73" i="77" s="1"/>
  <c r="AD25" i="25" s="1"/>
  <c r="AD25" i="88" s="1"/>
  <c r="AB12" i="80"/>
  <c r="AB54" i="80" s="1"/>
  <c r="AB6" i="27" s="1"/>
  <c r="AB6" i="92" s="1"/>
  <c r="AC34" i="79"/>
  <c r="AC70" i="79" s="1"/>
  <c r="AC22" i="32" s="1"/>
  <c r="AC22" i="90" s="1"/>
  <c r="AC6" i="80"/>
  <c r="AC25" i="77"/>
  <c r="AB30" i="75"/>
  <c r="AB65" i="75" s="1"/>
  <c r="AB17" i="30" s="1"/>
  <c r="AB17" i="86" s="1"/>
  <c r="AE2" i="76"/>
  <c r="AE50" i="76" s="1"/>
  <c r="AE2" i="31" s="1"/>
  <c r="AE2" i="87" s="1"/>
  <c r="AB12" i="75"/>
  <c r="AB54" i="75" s="1"/>
  <c r="AB6" i="30" s="1"/>
  <c r="AB6" i="86" s="1"/>
  <c r="AD40" i="77"/>
  <c r="AC33" i="79"/>
  <c r="AC69" i="79" s="1"/>
  <c r="AC21" i="32" s="1"/>
  <c r="AC21" i="90" s="1"/>
  <c r="AD17" i="78"/>
  <c r="AC5" i="78"/>
  <c r="AC25" i="80"/>
  <c r="AB35" i="77"/>
  <c r="AB67" i="77" s="1"/>
  <c r="AB19" i="25" s="1"/>
  <c r="AB19" i="88" s="1"/>
  <c r="AC7" i="78"/>
  <c r="AD31" i="74"/>
  <c r="AD71" i="74" s="1"/>
  <c r="AD23" i="26" s="1"/>
  <c r="AD23" i="91" s="1"/>
  <c r="AC9" i="59"/>
  <c r="AC9" i="78" s="1"/>
  <c r="AC68" i="59"/>
  <c r="AC20" i="23" s="1"/>
  <c r="AC20" i="84" s="1"/>
  <c r="AC38" i="81"/>
  <c r="AC68" i="81" s="1"/>
  <c r="AC20" i="22" s="1"/>
  <c r="AC20" i="93" s="1"/>
  <c r="AC52" i="59"/>
  <c r="AC4" i="23" s="1"/>
  <c r="AC4" i="84" s="1"/>
  <c r="AC4" i="78"/>
  <c r="AC52" i="78" s="1"/>
  <c r="AC4" i="28" s="1"/>
  <c r="AC4" i="89" s="1"/>
  <c r="AC25" i="79"/>
  <c r="AB18" i="76"/>
  <c r="AB56" i="76" s="1"/>
  <c r="AB8" i="31" s="1"/>
  <c r="AB8" i="87" s="1"/>
  <c r="AB27" i="77"/>
  <c r="AB62" i="77" s="1"/>
  <c r="AB14" i="25" s="1"/>
  <c r="AB14" i="88" s="1"/>
  <c r="AD42" i="78"/>
  <c r="AD72" i="78" s="1"/>
  <c r="AD24" i="28" s="1"/>
  <c r="AD24" i="89" s="1"/>
  <c r="AD10" i="81"/>
  <c r="AB37" i="79"/>
  <c r="AB66" i="79" s="1"/>
  <c r="AB18" i="32" s="1"/>
  <c r="AB18" i="90" s="1"/>
  <c r="AD6" i="77"/>
  <c r="AD11" i="75"/>
  <c r="AC36" i="79"/>
  <c r="AC43" i="80"/>
  <c r="AC73" i="80" s="1"/>
  <c r="AC25" i="27" s="1"/>
  <c r="AC25" i="92" s="1"/>
  <c r="AD39" i="76"/>
  <c r="AD43" i="78"/>
  <c r="AD21" i="76"/>
  <c r="AB14" i="81"/>
  <c r="AB30" i="80"/>
  <c r="AB65" i="80" s="1"/>
  <c r="AB17" i="27" s="1"/>
  <c r="AB17" i="92" s="1"/>
  <c r="AB15" i="75"/>
  <c r="AD10" i="79"/>
  <c r="AB30" i="79"/>
  <c r="AB65" i="79" s="1"/>
  <c r="AB17" i="32" s="1"/>
  <c r="AB17" i="90" s="1"/>
  <c r="AB15" i="76"/>
  <c r="AB55" i="76" s="1"/>
  <c r="AB7" i="31" s="1"/>
  <c r="AB7" i="87" s="1"/>
  <c r="AD39" i="78"/>
  <c r="AA22" i="76"/>
  <c r="AA58" i="76" s="1"/>
  <c r="AA10" i="31" s="1"/>
  <c r="AA10" i="87" s="1"/>
  <c r="AB35" i="76"/>
  <c r="AB67" i="76" s="1"/>
  <c r="AB19" i="31" s="1"/>
  <c r="AB19" i="87" s="1"/>
  <c r="AD10" i="76"/>
  <c r="AB37" i="78"/>
  <c r="AB66" i="78" s="1"/>
  <c r="AB18" i="28" s="1"/>
  <c r="AB18" i="89" s="1"/>
  <c r="AD17" i="77"/>
  <c r="AB27" i="75"/>
  <c r="AB62" i="75" s="1"/>
  <c r="AB14" i="30" s="1"/>
  <c r="AB14" i="86" s="1"/>
  <c r="AD10" i="77"/>
  <c r="AD42" i="76"/>
  <c r="AD72" i="76" s="1"/>
  <c r="AD24" i="31" s="1"/>
  <c r="AD24" i="87" s="1"/>
  <c r="AE40" i="59"/>
  <c r="AE40" i="75" s="1"/>
  <c r="AA59" i="74"/>
  <c r="AA11" i="26" s="1"/>
  <c r="AA11" i="91" s="1"/>
  <c r="AA23" i="59"/>
  <c r="AA23" i="76" s="1"/>
  <c r="AA59" i="76" s="1"/>
  <c r="AA11" i="31" s="1"/>
  <c r="AA11" i="87" s="1"/>
  <c r="AD8" i="59"/>
  <c r="AD8" i="78" s="1"/>
  <c r="AD38" i="59"/>
  <c r="AD68" i="59" s="1"/>
  <c r="AD20" i="23" s="1"/>
  <c r="AD20" i="84" s="1"/>
  <c r="AD7" i="59"/>
  <c r="AD7" i="78" s="1"/>
  <c r="AD5" i="59"/>
  <c r="AD5" i="75" s="1"/>
  <c r="AF50" i="74"/>
  <c r="AF2" i="26" s="1"/>
  <c r="AF2" i="91" s="1"/>
  <c r="AF2" i="59"/>
  <c r="AF2" i="77" s="1"/>
  <c r="AF50" i="77" s="1"/>
  <c r="AF2" i="25" s="1"/>
  <c r="AF2" i="88" s="1"/>
  <c r="AD25" i="59"/>
  <c r="AD25" i="77" s="1"/>
  <c r="AC65" i="74"/>
  <c r="AC17" i="26" s="1"/>
  <c r="AC17" i="91" s="1"/>
  <c r="AC30" i="59"/>
  <c r="AC65" i="59" s="1"/>
  <c r="AC17" i="23" s="1"/>
  <c r="AC17" i="84" s="1"/>
  <c r="AD41" i="59"/>
  <c r="AD41" i="80" s="1"/>
  <c r="AC14" i="59"/>
  <c r="AC14" i="80" s="1"/>
  <c r="AC62" i="74"/>
  <c r="AC14" i="26" s="1"/>
  <c r="AC14" i="91" s="1"/>
  <c r="AC27" i="59"/>
  <c r="AC62" i="59" s="1"/>
  <c r="AC14" i="23" s="1"/>
  <c r="AC14" i="84" s="1"/>
  <c r="AC37" i="59"/>
  <c r="AC37" i="79" s="1"/>
  <c r="AE39" i="59"/>
  <c r="AE39" i="79" s="1"/>
  <c r="AE20" i="59"/>
  <c r="AE20" i="76" s="1"/>
  <c r="AD13" i="59"/>
  <c r="AD13" i="79" s="1"/>
  <c r="AC18" i="59"/>
  <c r="AC18" i="81" s="1"/>
  <c r="AC56" i="81" s="1"/>
  <c r="AC8" i="22" s="1"/>
  <c r="AC8" i="93" s="1"/>
  <c r="AE10" i="59"/>
  <c r="AE10" i="76" s="1"/>
  <c r="AD60" i="74"/>
  <c r="AD12" i="26" s="1"/>
  <c r="AD12" i="91" s="1"/>
  <c r="AD26" i="59"/>
  <c r="AD60" i="59" s="1"/>
  <c r="AD12" i="23" s="1"/>
  <c r="AD12" i="84" s="1"/>
  <c r="AD70" i="74"/>
  <c r="AD22" i="26" s="1"/>
  <c r="AD22" i="91" s="1"/>
  <c r="AD34" i="59"/>
  <c r="AD34" i="80" s="1"/>
  <c r="AD70" i="80" s="1"/>
  <c r="AD22" i="27" s="1"/>
  <c r="AD22" i="92" s="1"/>
  <c r="AC12" i="59"/>
  <c r="AC12" i="77" s="1"/>
  <c r="AE74" i="74"/>
  <c r="AE26" i="26" s="1"/>
  <c r="AE26" i="91" s="1"/>
  <c r="AE44" i="59"/>
  <c r="AE74" i="59" s="1"/>
  <c r="AE26" i="23" s="1"/>
  <c r="AE26" i="84" s="1"/>
  <c r="AE16" i="59"/>
  <c r="AE16" i="76" s="1"/>
  <c r="AC67" i="74"/>
  <c r="AC19" i="26" s="1"/>
  <c r="AC19" i="91" s="1"/>
  <c r="AC35" i="59"/>
  <c r="AC67" i="59" s="1"/>
  <c r="AC19" i="23" s="1"/>
  <c r="AC19" i="84" s="1"/>
  <c r="AB58" i="74"/>
  <c r="AB10" i="26" s="1"/>
  <c r="AB10" i="91" s="1"/>
  <c r="AB22" i="59"/>
  <c r="AB22" i="79" s="1"/>
  <c r="AB58" i="79" s="1"/>
  <c r="AB10" i="32" s="1"/>
  <c r="AB10" i="90" s="1"/>
  <c r="AE72" i="74"/>
  <c r="AE24" i="26" s="1"/>
  <c r="AE24" i="91" s="1"/>
  <c r="AE42" i="59"/>
  <c r="AE42" i="75" s="1"/>
  <c r="AE72" i="75" s="1"/>
  <c r="AE24" i="30" s="1"/>
  <c r="AE24" i="86" s="1"/>
  <c r="AC15" i="59"/>
  <c r="AC15" i="80" s="1"/>
  <c r="AD52" i="74"/>
  <c r="AD4" i="26" s="1"/>
  <c r="AD4" i="91" s="1"/>
  <c r="AD4" i="59"/>
  <c r="AD4" i="80" s="1"/>
  <c r="AD52" i="80" s="1"/>
  <c r="AD4" i="27" s="1"/>
  <c r="AD4" i="92" s="1"/>
  <c r="AD85" i="73"/>
  <c r="AD29" i="74" s="1"/>
  <c r="AB66" i="77"/>
  <c r="AB18" i="25" s="1"/>
  <c r="AB18" i="88" s="1"/>
  <c r="AD73" i="74"/>
  <c r="AD25" i="26" s="1"/>
  <c r="AD25" i="91" s="1"/>
  <c r="AB66" i="59"/>
  <c r="AB18" i="23" s="1"/>
  <c r="AB18" i="84" s="1"/>
  <c r="AC53" i="59"/>
  <c r="AC5" i="23" s="1"/>
  <c r="AC5" i="84" s="1"/>
  <c r="AE24" i="74"/>
  <c r="AD53" i="74"/>
  <c r="AD5" i="26" s="1"/>
  <c r="AD5" i="91" s="1"/>
  <c r="AC54" i="74"/>
  <c r="AC6" i="26" s="1"/>
  <c r="AC6" i="91" s="1"/>
  <c r="AC66" i="74"/>
  <c r="AC18" i="26" s="1"/>
  <c r="AC18" i="91" s="1"/>
  <c r="AB55" i="59"/>
  <c r="AB7" i="23" s="1"/>
  <c r="AA7" i="86"/>
  <c r="AC56" i="74"/>
  <c r="AC8" i="26" s="1"/>
  <c r="AC8" i="91" s="1"/>
  <c r="AI6" i="72"/>
  <c r="AH6" i="73"/>
  <c r="AF62" i="73" s="1"/>
  <c r="AE43" i="74"/>
  <c r="AE38" i="74"/>
  <c r="AI7" i="73"/>
  <c r="AJ7" i="72"/>
  <c r="AF42" i="74"/>
  <c r="AH27" i="72"/>
  <c r="AG27" i="73"/>
  <c r="AE68" i="73" s="1"/>
  <c r="AF44" i="74"/>
  <c r="AI38" i="73"/>
  <c r="AJ38" i="72"/>
  <c r="AE59" i="63"/>
  <c r="AD9" i="74"/>
  <c r="AH30" i="72"/>
  <c r="AG30" i="73"/>
  <c r="AE71" i="73" s="1"/>
  <c r="AI10" i="72"/>
  <c r="AH10" i="73"/>
  <c r="AI5" i="72"/>
  <c r="AH5" i="73"/>
  <c r="AF61" i="73" s="1"/>
  <c r="AD36" i="74"/>
  <c r="AI23" i="72"/>
  <c r="AH23" i="73"/>
  <c r="AF64" i="73" s="1"/>
  <c r="AH29" i="72"/>
  <c r="AG29" i="73"/>
  <c r="AE70" i="73" s="1"/>
  <c r="AI51" i="72"/>
  <c r="AH51" i="73"/>
  <c r="AF99" i="73" s="1"/>
  <c r="AD68" i="74"/>
  <c r="AD20" i="26" s="1"/>
  <c r="AD20" i="91" s="1"/>
  <c r="AI52" i="73"/>
  <c r="AG100" i="73" s="1"/>
  <c r="AJ52" i="72"/>
  <c r="AH40" i="72"/>
  <c r="AG40" i="73"/>
  <c r="AE87" i="73" s="1"/>
  <c r="AI9" i="72"/>
  <c r="AH9" i="73"/>
  <c r="AF75" i="73" s="1"/>
  <c r="AG2" i="74"/>
  <c r="AH43" i="72"/>
  <c r="AG43" i="73"/>
  <c r="AE91" i="73" s="1"/>
  <c r="AE13" i="74"/>
  <c r="AG44" i="73"/>
  <c r="AE92" i="73" s="1"/>
  <c r="AH44" i="72"/>
  <c r="AD14" i="74"/>
  <c r="AI14" i="72"/>
  <c r="AH14" i="73"/>
  <c r="AI36" i="72"/>
  <c r="AH36" i="73"/>
  <c r="AF80" i="73" s="1"/>
  <c r="AD30" i="74"/>
  <c r="AJ34" i="72"/>
  <c r="AI34" i="73"/>
  <c r="AG76" i="73" s="1"/>
  <c r="AE7" i="74"/>
  <c r="AI12" i="72"/>
  <c r="AH12" i="73"/>
  <c r="AF40" i="74"/>
  <c r="AH33" i="72"/>
  <c r="AG33" i="73"/>
  <c r="AE74" i="73" s="1"/>
  <c r="AK22" i="72"/>
  <c r="AJ22" i="73"/>
  <c r="AH58" i="73" s="1"/>
  <c r="AD35" i="74"/>
  <c r="AH28" i="73"/>
  <c r="AF69" i="73" s="1"/>
  <c r="AI28" i="72"/>
  <c r="AJ32" i="72"/>
  <c r="AI32" i="73"/>
  <c r="AI4" i="73"/>
  <c r="AJ4" i="72"/>
  <c r="AI15" i="72"/>
  <c r="AH15" i="73"/>
  <c r="AG39" i="73"/>
  <c r="AE86" i="73" s="1"/>
  <c r="AH39" i="72"/>
  <c r="AF20" i="74"/>
  <c r="AI8" i="72"/>
  <c r="AH8" i="73"/>
  <c r="AF63" i="73" s="1"/>
  <c r="AE41" i="74"/>
  <c r="AI48" i="73"/>
  <c r="AG96" i="73" s="1"/>
  <c r="AJ48" i="72"/>
  <c r="AD18" i="74"/>
  <c r="AD37" i="74"/>
  <c r="AJ16" i="72"/>
  <c r="AI16" i="73"/>
  <c r="AI35" i="73"/>
  <c r="AJ35" i="72"/>
  <c r="AH19" i="72"/>
  <c r="AG19" i="73"/>
  <c r="AF39" i="74"/>
  <c r="AJ24" i="72"/>
  <c r="AI24" i="73"/>
  <c r="AG65" i="73" s="1"/>
  <c r="AI42" i="73"/>
  <c r="AJ42" i="72"/>
  <c r="AI49" i="72"/>
  <c r="AH49" i="73"/>
  <c r="AF97" i="73" s="1"/>
  <c r="AF16" i="74"/>
  <c r="AI17" i="73"/>
  <c r="AJ17" i="72"/>
  <c r="AG45" i="73"/>
  <c r="AE93" i="73" s="1"/>
  <c r="AH45" i="72"/>
  <c r="AE25" i="74"/>
  <c r="AB57" i="74"/>
  <c r="AB9" i="26" s="1"/>
  <c r="AB9" i="91" s="1"/>
  <c r="AJ47" i="72"/>
  <c r="AI47" i="73"/>
  <c r="AG95" i="73" s="1"/>
  <c r="AH11" i="72"/>
  <c r="AG11" i="73"/>
  <c r="AH21" i="72"/>
  <c r="AG21" i="73"/>
  <c r="AE89" i="73" s="1"/>
  <c r="AI31" i="73"/>
  <c r="AG72" i="73" s="1"/>
  <c r="AJ31" i="72"/>
  <c r="AD73" i="59"/>
  <c r="AD25" i="23" s="1"/>
  <c r="AD25" i="84" s="1"/>
  <c r="AD69" i="63"/>
  <c r="AC19" i="74"/>
  <c r="AF10" i="74"/>
  <c r="AC55" i="74"/>
  <c r="AC7" i="26" s="1"/>
  <c r="AC7" i="91" s="1"/>
  <c r="AE4" i="74"/>
  <c r="AH18" i="72"/>
  <c r="AG18" i="73"/>
  <c r="AE84" i="73" s="1"/>
  <c r="AH13" i="73"/>
  <c r="AI13" i="72"/>
  <c r="AI26" i="72"/>
  <c r="AH26" i="73"/>
  <c r="AF67" i="73" s="1"/>
  <c r="AH41" i="72"/>
  <c r="AG41" i="73"/>
  <c r="AE88" i="73" s="1"/>
  <c r="AI37" i="72"/>
  <c r="AH37" i="73"/>
  <c r="AF81" i="73" s="1"/>
  <c r="AE6" i="74"/>
  <c r="AH46" i="73"/>
  <c r="AF94" i="73" s="1"/>
  <c r="AI46" i="72"/>
  <c r="AI50" i="73"/>
  <c r="AG98" i="73" s="1"/>
  <c r="AJ50" i="72"/>
  <c r="AD12" i="74"/>
  <c r="AH20" i="72"/>
  <c r="AG20" i="73"/>
  <c r="AD15" i="74"/>
  <c r="AE5" i="74"/>
  <c r="AI25" i="73"/>
  <c r="AG66" i="73" s="1"/>
  <c r="AJ25" i="72"/>
  <c r="AI3" i="72"/>
  <c r="AH3" i="73"/>
  <c r="AF60" i="73" s="1"/>
  <c r="AE8" i="74"/>
  <c r="AD24" i="74"/>
  <c r="AB23" i="74"/>
  <c r="AE34" i="74"/>
  <c r="AE26" i="74"/>
  <c r="AE17" i="74"/>
  <c r="AE17" i="59" s="1"/>
  <c r="AE11" i="74"/>
  <c r="AE11" i="59" s="1"/>
  <c r="AD27" i="74"/>
  <c r="AE21" i="74"/>
  <c r="AE21" i="59" s="1"/>
  <c r="AC22" i="74"/>
  <c r="AA18" i="83"/>
  <c r="W14" i="83"/>
  <c r="U11" i="83"/>
  <c r="X8" i="83"/>
  <c r="X6" i="83"/>
  <c r="X21" i="83"/>
  <c r="U10" i="83"/>
  <c r="X9" i="83"/>
  <c r="W16" i="83"/>
  <c r="AA20" i="83"/>
  <c r="AB25" i="83"/>
  <c r="X12" i="83"/>
  <c r="X13" i="83"/>
  <c r="AF73" i="73"/>
  <c r="AF77" i="73"/>
  <c r="AA22" i="83"/>
  <c r="AF90" i="73"/>
  <c r="Z23" i="83"/>
  <c r="AE83" i="73"/>
  <c r="AF82" i="73"/>
  <c r="AA15" i="83"/>
  <c r="AC79" i="73"/>
  <c r="AD78" i="73"/>
  <c r="AB4" i="83"/>
  <c r="AC32" i="77" l="1"/>
  <c r="AC61" i="77" s="1"/>
  <c r="AC13" i="25" s="1"/>
  <c r="AC13" i="88" s="1"/>
  <c r="AC32" i="81"/>
  <c r="AC61" i="81" s="1"/>
  <c r="AC13" i="22" s="1"/>
  <c r="AC13" i="93" s="1"/>
  <c r="AC32" i="76"/>
  <c r="AC61" i="76" s="1"/>
  <c r="AC13" i="31" s="1"/>
  <c r="AC13" i="87" s="1"/>
  <c r="AC32" i="79"/>
  <c r="AC61" i="79" s="1"/>
  <c r="AC13" i="32" s="1"/>
  <c r="AC13" i="90" s="1"/>
  <c r="AC31" i="81"/>
  <c r="AC71" i="81" s="1"/>
  <c r="AC23" i="22" s="1"/>
  <c r="AC23" i="93" s="1"/>
  <c r="AC31" i="76"/>
  <c r="AC71" i="76" s="1"/>
  <c r="AC23" i="31" s="1"/>
  <c r="AC23" i="87" s="1"/>
  <c r="AC31" i="78"/>
  <c r="AC71" i="78" s="1"/>
  <c r="AC23" i="28" s="1"/>
  <c r="AC23" i="89" s="1"/>
  <c r="AC31" i="79"/>
  <c r="AC71" i="79" s="1"/>
  <c r="AC23" i="32" s="1"/>
  <c r="AC23" i="90" s="1"/>
  <c r="AC31" i="77"/>
  <c r="AC71" i="77" s="1"/>
  <c r="AC23" i="25" s="1"/>
  <c r="AC23" i="88" s="1"/>
  <c r="AC31" i="75"/>
  <c r="AC71" i="75" s="1"/>
  <c r="AC23" i="30" s="1"/>
  <c r="AC23" i="86" s="1"/>
  <c r="AC31" i="80"/>
  <c r="AC71" i="80" s="1"/>
  <c r="AC23" i="27" s="1"/>
  <c r="AC23" i="92" s="1"/>
  <c r="AC64" i="74"/>
  <c r="AC16" i="26" s="1"/>
  <c r="AC16" i="91" s="1"/>
  <c r="AC28" i="76"/>
  <c r="AC63" i="76" s="1"/>
  <c r="AC15" i="31" s="1"/>
  <c r="AC15" i="87" s="1"/>
  <c r="AC28" i="80"/>
  <c r="AC63" i="80" s="1"/>
  <c r="AC15" i="27" s="1"/>
  <c r="AC15" i="92" s="1"/>
  <c r="AC28" i="81"/>
  <c r="AC63" i="81" s="1"/>
  <c r="AC15" i="22" s="1"/>
  <c r="AC15" i="93" s="1"/>
  <c r="AD70" i="59"/>
  <c r="AD22" i="23" s="1"/>
  <c r="AD22" i="84" s="1"/>
  <c r="AC54" i="77"/>
  <c r="AC6" i="25" s="1"/>
  <c r="AC6" i="88" s="1"/>
  <c r="AD28" i="59"/>
  <c r="AD28" i="76" s="1"/>
  <c r="AD63" i="76" s="1"/>
  <c r="AD15" i="31" s="1"/>
  <c r="AD15" i="87" s="1"/>
  <c r="AD69" i="74"/>
  <c r="AD21" i="26" s="1"/>
  <c r="AD21" i="91" s="1"/>
  <c r="AD73" i="75"/>
  <c r="AD25" i="30" s="1"/>
  <c r="AD25" i="86" s="1"/>
  <c r="AC53" i="75"/>
  <c r="AC5" i="30" s="1"/>
  <c r="AC5" i="86" s="1"/>
  <c r="AF50" i="59"/>
  <c r="AF2" i="23" s="1"/>
  <c r="AF2" i="84" s="1"/>
  <c r="AC53" i="77"/>
  <c r="AC5" i="25" s="1"/>
  <c r="AC5" i="88" s="1"/>
  <c r="AB55" i="80"/>
  <c r="AB7" i="27" s="1"/>
  <c r="AB7" i="92" s="1"/>
  <c r="AD61" i="74"/>
  <c r="AD13" i="26" s="1"/>
  <c r="AD13" i="91" s="1"/>
  <c r="AB57" i="59"/>
  <c r="AB9" i="23" s="1"/>
  <c r="AB9" i="84" s="1"/>
  <c r="AB19" i="75"/>
  <c r="AB57" i="75" s="1"/>
  <c r="AB9" i="30" s="1"/>
  <c r="AB9" i="86" s="1"/>
  <c r="AB5" i="83"/>
  <c r="AB19" i="81"/>
  <c r="AB57" i="81" s="1"/>
  <c r="AB9" i="22" s="1"/>
  <c r="AB9" i="93" s="1"/>
  <c r="AC28" i="79"/>
  <c r="AC63" i="79" s="1"/>
  <c r="AC15" i="32" s="1"/>
  <c r="AC15" i="90" s="1"/>
  <c r="AC28" i="75"/>
  <c r="AC63" i="75" s="1"/>
  <c r="AC15" i="30" s="1"/>
  <c r="AC15" i="86" s="1"/>
  <c r="AC28" i="77"/>
  <c r="AC63" i="77" s="1"/>
  <c r="AC15" i="25" s="1"/>
  <c r="AC15" i="88" s="1"/>
  <c r="AC28" i="78"/>
  <c r="AC63" i="78" s="1"/>
  <c r="AC15" i="28" s="1"/>
  <c r="AC15" i="89" s="1"/>
  <c r="AB55" i="77"/>
  <c r="AB7" i="25" s="1"/>
  <c r="AB7" i="88" s="1"/>
  <c r="AA7" i="83"/>
  <c r="AB17" i="83"/>
  <c r="AB55" i="81"/>
  <c r="AB7" i="22" s="1"/>
  <c r="AB7" i="93" s="1"/>
  <c r="AC53" i="80"/>
  <c r="AC5" i="27" s="1"/>
  <c r="AC5" i="92" s="1"/>
  <c r="AD52" i="59"/>
  <c r="AD4" i="23" s="1"/>
  <c r="AD4" i="84" s="1"/>
  <c r="AD73" i="80"/>
  <c r="AD25" i="27" s="1"/>
  <c r="AD25" i="92" s="1"/>
  <c r="AB55" i="75"/>
  <c r="AB7" i="30" s="1"/>
  <c r="AB7" i="86" s="1"/>
  <c r="AD73" i="76"/>
  <c r="AD25" i="31" s="1"/>
  <c r="AD25" i="87" s="1"/>
  <c r="AD73" i="78"/>
  <c r="AD25" i="28" s="1"/>
  <c r="AD25" i="89" s="1"/>
  <c r="AC54" i="59"/>
  <c r="AC6" i="23" s="1"/>
  <c r="AC6" i="84" s="1"/>
  <c r="AC24" i="77"/>
  <c r="AC29" i="75"/>
  <c r="AC64" i="75" s="1"/>
  <c r="AC16" i="30" s="1"/>
  <c r="AC16" i="86" s="1"/>
  <c r="AD33" i="75"/>
  <c r="AD69" i="75" s="1"/>
  <c r="AD21" i="30" s="1"/>
  <c r="AD21" i="86" s="1"/>
  <c r="AD73" i="79"/>
  <c r="AD25" i="32" s="1"/>
  <c r="AD25" i="90" s="1"/>
  <c r="AD26" i="83"/>
  <c r="AD24" i="83"/>
  <c r="AC56" i="59"/>
  <c r="AC8" i="23" s="1"/>
  <c r="AC8" i="84" s="1"/>
  <c r="AC53" i="81"/>
  <c r="AC5" i="22" s="1"/>
  <c r="AC5" i="93" s="1"/>
  <c r="AB58" i="59"/>
  <c r="AB10" i="23" s="1"/>
  <c r="AB10" i="84" s="1"/>
  <c r="AE40" i="76"/>
  <c r="AC24" i="75"/>
  <c r="AA59" i="59"/>
  <c r="AA11" i="23" s="1"/>
  <c r="AA11" i="84" s="1"/>
  <c r="AC53" i="78"/>
  <c r="AC5" i="28" s="1"/>
  <c r="AC5" i="89" s="1"/>
  <c r="AD33" i="80"/>
  <c r="AD69" i="80" s="1"/>
  <c r="AD21" i="27" s="1"/>
  <c r="AD21" i="92" s="1"/>
  <c r="AB19" i="78"/>
  <c r="AB57" i="78" s="1"/>
  <c r="AB9" i="28" s="1"/>
  <c r="AB9" i="89" s="1"/>
  <c r="AC24" i="81"/>
  <c r="AD33" i="81"/>
  <c r="AD69" i="81" s="1"/>
  <c r="AD21" i="22" s="1"/>
  <c r="AD21" i="93" s="1"/>
  <c r="AD7" i="76"/>
  <c r="AB19" i="77"/>
  <c r="AB57" i="77" s="1"/>
  <c r="AB9" i="25" s="1"/>
  <c r="AB9" i="88" s="1"/>
  <c r="AC24" i="80"/>
  <c r="AC14" i="81"/>
  <c r="AB19" i="83"/>
  <c r="AC9" i="80"/>
  <c r="AD33" i="76"/>
  <c r="AD69" i="76" s="1"/>
  <c r="AD21" i="31" s="1"/>
  <c r="AD21" i="87" s="1"/>
  <c r="AC29" i="78"/>
  <c r="AC64" i="78" s="1"/>
  <c r="AC16" i="28" s="1"/>
  <c r="AC16" i="89" s="1"/>
  <c r="AE2" i="83"/>
  <c r="AC9" i="75"/>
  <c r="AC14" i="78"/>
  <c r="AC9" i="77"/>
  <c r="AC29" i="76"/>
  <c r="AC64" i="76" s="1"/>
  <c r="AC16" i="31" s="1"/>
  <c r="AC16" i="87" s="1"/>
  <c r="AD32" i="75"/>
  <c r="AD61" i="75" s="1"/>
  <c r="AD13" i="30" s="1"/>
  <c r="AD13" i="86" s="1"/>
  <c r="AC24" i="76"/>
  <c r="AE32" i="74"/>
  <c r="AE61" i="74" s="1"/>
  <c r="AE13" i="26" s="1"/>
  <c r="AE13" i="91" s="1"/>
  <c r="AD26" i="79"/>
  <c r="AD60" i="79" s="1"/>
  <c r="AD12" i="32" s="1"/>
  <c r="AD12" i="90" s="1"/>
  <c r="AC12" i="78"/>
  <c r="AC54" i="78" s="1"/>
  <c r="AC6" i="28" s="1"/>
  <c r="AC6" i="89" s="1"/>
  <c r="AD33" i="78"/>
  <c r="AD69" i="78" s="1"/>
  <c r="AD21" i="28" s="1"/>
  <c r="AD21" i="89" s="1"/>
  <c r="AA23" i="78"/>
  <c r="AA59" i="78" s="1"/>
  <c r="AA11" i="28" s="1"/>
  <c r="AA11" i="89" s="1"/>
  <c r="AE42" i="76"/>
  <c r="AE72" i="76" s="1"/>
  <c r="AE24" i="31" s="1"/>
  <c r="AE24" i="87" s="1"/>
  <c r="AD7" i="75"/>
  <c r="AD53" i="75" s="1"/>
  <c r="AD5" i="30" s="1"/>
  <c r="AD5" i="86" s="1"/>
  <c r="AC29" i="79"/>
  <c r="AC64" i="79" s="1"/>
  <c r="AC16" i="32" s="1"/>
  <c r="AC16" i="90" s="1"/>
  <c r="AD5" i="81"/>
  <c r="AE20" i="81"/>
  <c r="AB19" i="76"/>
  <c r="AB57" i="76" s="1"/>
  <c r="AB9" i="31" s="1"/>
  <c r="AB9" i="87" s="1"/>
  <c r="AD32" i="80"/>
  <c r="AD61" i="80" s="1"/>
  <c r="AD13" i="27" s="1"/>
  <c r="AD13" i="92" s="1"/>
  <c r="AA23" i="80"/>
  <c r="AA59" i="80" s="1"/>
  <c r="AA11" i="27" s="1"/>
  <c r="AA11" i="92" s="1"/>
  <c r="AC15" i="75"/>
  <c r="AE16" i="80"/>
  <c r="AE39" i="76"/>
  <c r="AD4" i="81"/>
  <c r="AD52" i="81" s="1"/>
  <c r="AD4" i="22" s="1"/>
  <c r="AD4" i="93" s="1"/>
  <c r="AD41" i="76"/>
  <c r="AF2" i="75"/>
  <c r="AF50" i="75" s="1"/>
  <c r="AF2" i="30" s="1"/>
  <c r="AF2" i="86" s="1"/>
  <c r="AD7" i="81"/>
  <c r="AB22" i="75"/>
  <c r="AB58" i="75" s="1"/>
  <c r="AB10" i="30" s="1"/>
  <c r="AB10" i="86" s="1"/>
  <c r="AC12" i="75"/>
  <c r="AC54" i="75" s="1"/>
  <c r="AC6" i="30" s="1"/>
  <c r="AC6" i="86" s="1"/>
  <c r="AE11" i="78"/>
  <c r="AA23" i="75"/>
  <c r="AA59" i="75" s="1"/>
  <c r="AA11" i="30" s="1"/>
  <c r="AA11" i="86" s="1"/>
  <c r="AE42" i="79"/>
  <c r="AE72" i="79" s="1"/>
  <c r="AE24" i="32" s="1"/>
  <c r="AE24" i="90" s="1"/>
  <c r="AF2" i="76"/>
  <c r="AF50" i="76" s="1"/>
  <c r="AF2" i="31" s="1"/>
  <c r="AF2" i="87" s="1"/>
  <c r="AD7" i="80"/>
  <c r="AD4" i="79"/>
  <c r="AD52" i="79" s="1"/>
  <c r="AD4" i="32" s="1"/>
  <c r="AD4" i="90" s="1"/>
  <c r="AE10" i="81"/>
  <c r="AE21" i="79"/>
  <c r="AE17" i="78"/>
  <c r="AC18" i="75"/>
  <c r="AC56" i="75" s="1"/>
  <c r="AC8" i="30" s="1"/>
  <c r="AC8" i="86" s="1"/>
  <c r="AD26" i="80"/>
  <c r="AD60" i="80" s="1"/>
  <c r="AD12" i="27" s="1"/>
  <c r="AD12" i="92" s="1"/>
  <c r="AE44" i="78"/>
  <c r="AE74" i="78" s="1"/>
  <c r="AE26" i="28" s="1"/>
  <c r="AE26" i="89" s="1"/>
  <c r="AE72" i="59"/>
  <c r="AE24" i="23" s="1"/>
  <c r="AE24" i="84" s="1"/>
  <c r="AC9" i="76"/>
  <c r="AF2" i="78"/>
  <c r="AF50" i="78" s="1"/>
  <c r="AF2" i="28" s="1"/>
  <c r="AF2" i="89" s="1"/>
  <c r="AD25" i="81"/>
  <c r="AD33" i="77"/>
  <c r="AD69" i="77" s="1"/>
  <c r="AD21" i="25" s="1"/>
  <c r="AD21" i="88" s="1"/>
  <c r="AE40" i="77"/>
  <c r="AF2" i="81"/>
  <c r="AF50" i="81" s="1"/>
  <c r="AF2" i="22" s="1"/>
  <c r="AF2" i="93" s="1"/>
  <c r="AB22" i="81"/>
  <c r="AB58" i="81" s="1"/>
  <c r="AB10" i="22" s="1"/>
  <c r="AB10" i="93" s="1"/>
  <c r="AC29" i="80"/>
  <c r="AC64" i="80" s="1"/>
  <c r="AC16" i="27" s="1"/>
  <c r="AC16" i="92" s="1"/>
  <c r="AA23" i="81"/>
  <c r="AA59" i="81" s="1"/>
  <c r="AA11" i="22" s="1"/>
  <c r="AA11" i="93" s="1"/>
  <c r="AD8" i="80"/>
  <c r="AE16" i="78"/>
  <c r="AE44" i="80"/>
  <c r="AE74" i="80" s="1"/>
  <c r="AE26" i="27" s="1"/>
  <c r="AE26" i="92" s="1"/>
  <c r="AB22" i="80"/>
  <c r="AB58" i="80" s="1"/>
  <c r="AB10" i="27" s="1"/>
  <c r="AB10" i="92" s="1"/>
  <c r="AD32" i="78"/>
  <c r="AD61" i="78" s="1"/>
  <c r="AD13" i="28" s="1"/>
  <c r="AD13" i="89" s="1"/>
  <c r="AC37" i="76"/>
  <c r="AC66" i="76" s="1"/>
  <c r="AC18" i="31" s="1"/>
  <c r="AC18" i="87" s="1"/>
  <c r="AD5" i="80"/>
  <c r="AD53" i="80" s="1"/>
  <c r="AD5" i="27" s="1"/>
  <c r="AD5" i="92" s="1"/>
  <c r="AD34" i="77"/>
  <c r="AD70" i="77" s="1"/>
  <c r="AD22" i="25" s="1"/>
  <c r="AD22" i="88" s="1"/>
  <c r="AD5" i="79"/>
  <c r="AC15" i="77"/>
  <c r="AC14" i="75"/>
  <c r="AD26" i="78"/>
  <c r="AD60" i="78" s="1"/>
  <c r="AD12" i="28" s="1"/>
  <c r="AD12" i="89" s="1"/>
  <c r="AC27" i="76"/>
  <c r="AC62" i="76" s="1"/>
  <c r="AC14" i="31" s="1"/>
  <c r="AC14" i="87" s="1"/>
  <c r="AD25" i="76"/>
  <c r="AE11" i="77"/>
  <c r="AD26" i="81"/>
  <c r="AD60" i="81" s="1"/>
  <c r="AD12" i="22" s="1"/>
  <c r="AD12" i="93" s="1"/>
  <c r="AE21" i="81"/>
  <c r="AE17" i="76"/>
  <c r="AE39" i="80"/>
  <c r="AE20" i="77"/>
  <c r="AD34" i="79"/>
  <c r="AD70" i="79" s="1"/>
  <c r="AD22" i="32" s="1"/>
  <c r="AD22" i="90" s="1"/>
  <c r="AE33" i="74"/>
  <c r="AE69" i="74" s="1"/>
  <c r="AE21" i="26" s="1"/>
  <c r="AE21" i="91" s="1"/>
  <c r="AD31" i="59"/>
  <c r="AD31" i="81" s="1"/>
  <c r="AD71" i="81" s="1"/>
  <c r="AD23" i="22" s="1"/>
  <c r="AD23" i="93" s="1"/>
  <c r="AC9" i="79"/>
  <c r="AD5" i="77"/>
  <c r="AB22" i="78"/>
  <c r="AB58" i="78" s="1"/>
  <c r="AB10" i="28" s="1"/>
  <c r="AB10" i="89" s="1"/>
  <c r="AE10" i="79"/>
  <c r="AC18" i="76"/>
  <c r="AC56" i="76" s="1"/>
  <c r="AC8" i="31" s="1"/>
  <c r="AC8" i="87" s="1"/>
  <c r="AC27" i="80"/>
  <c r="AC62" i="80" s="1"/>
  <c r="AC14" i="27" s="1"/>
  <c r="AC14" i="92" s="1"/>
  <c r="AC29" i="81"/>
  <c r="AC64" i="81" s="1"/>
  <c r="AC16" i="22" s="1"/>
  <c r="AC16" i="93" s="1"/>
  <c r="AD41" i="79"/>
  <c r="AC27" i="79"/>
  <c r="AC62" i="79" s="1"/>
  <c r="AC14" i="32" s="1"/>
  <c r="AC14" i="90" s="1"/>
  <c r="AC12" i="80"/>
  <c r="AC54" i="80" s="1"/>
  <c r="AC6" i="27" s="1"/>
  <c r="AC6" i="92" s="1"/>
  <c r="AB19" i="79"/>
  <c r="AB57" i="79" s="1"/>
  <c r="AB9" i="32" s="1"/>
  <c r="AB9" i="90" s="1"/>
  <c r="AD32" i="77"/>
  <c r="AD61" i="77" s="1"/>
  <c r="AD13" i="25" s="1"/>
  <c r="AD13" i="88" s="1"/>
  <c r="AD38" i="76"/>
  <c r="AD68" i="76" s="1"/>
  <c r="AD20" i="31" s="1"/>
  <c r="AD20" i="87" s="1"/>
  <c r="AC35" i="77"/>
  <c r="AC67" i="77" s="1"/>
  <c r="AC19" i="25" s="1"/>
  <c r="AC19" i="88" s="1"/>
  <c r="AE44" i="79"/>
  <c r="AE74" i="79" s="1"/>
  <c r="AE26" i="32" s="1"/>
  <c r="AE26" i="90" s="1"/>
  <c r="AD4" i="78"/>
  <c r="AD52" i="78" s="1"/>
  <c r="AD4" i="28" s="1"/>
  <c r="AD4" i="89" s="1"/>
  <c r="AA23" i="79"/>
  <c r="AA59" i="79" s="1"/>
  <c r="AA11" i="32" s="1"/>
  <c r="AA11" i="90" s="1"/>
  <c r="AD41" i="75"/>
  <c r="AE16" i="81"/>
  <c r="AD38" i="78"/>
  <c r="AD68" i="78" s="1"/>
  <c r="AD20" i="28" s="1"/>
  <c r="AD20" i="89" s="1"/>
  <c r="AC37" i="78"/>
  <c r="AC66" i="78" s="1"/>
  <c r="AC18" i="28" s="1"/>
  <c r="AC18" i="89" s="1"/>
  <c r="AE16" i="79"/>
  <c r="AD13" i="77"/>
  <c r="AE10" i="78"/>
  <c r="AE11" i="76"/>
  <c r="AC24" i="79"/>
  <c r="AD38" i="81"/>
  <c r="AD68" i="81" s="1"/>
  <c r="AD20" i="22" s="1"/>
  <c r="AD20" i="93" s="1"/>
  <c r="AC14" i="76"/>
  <c r="AE21" i="78"/>
  <c r="AE17" i="77"/>
  <c r="AD7" i="79"/>
  <c r="AE16" i="75"/>
  <c r="AD13" i="81"/>
  <c r="AE28" i="74"/>
  <c r="AE63" i="74" s="1"/>
  <c r="AE15" i="26" s="1"/>
  <c r="AE15" i="91" s="1"/>
  <c r="AA23" i="77"/>
  <c r="AA59" i="77" s="1"/>
  <c r="AA11" i="25" s="1"/>
  <c r="AA11" i="88" s="1"/>
  <c r="AE16" i="77"/>
  <c r="AE44" i="77"/>
  <c r="AE74" i="77" s="1"/>
  <c r="AE26" i="25" s="1"/>
  <c r="AE26" i="88" s="1"/>
  <c r="AC27" i="81"/>
  <c r="AC62" i="81" s="1"/>
  <c r="AC14" i="22" s="1"/>
  <c r="AC14" i="93" s="1"/>
  <c r="AD34" i="75"/>
  <c r="AD70" i="75" s="1"/>
  <c r="AD22" i="30" s="1"/>
  <c r="AD22" i="86" s="1"/>
  <c r="AD38" i="75"/>
  <c r="AD68" i="75" s="1"/>
  <c r="AD20" i="30" s="1"/>
  <c r="AD20" i="86" s="1"/>
  <c r="AC37" i="75"/>
  <c r="AC66" i="75" s="1"/>
  <c r="AC18" i="30" s="1"/>
  <c r="AC18" i="86" s="1"/>
  <c r="AE39" i="75"/>
  <c r="AD25" i="79"/>
  <c r="AD32" i="76"/>
  <c r="AD61" i="76" s="1"/>
  <c r="AD13" i="31" s="1"/>
  <c r="AD13" i="87" s="1"/>
  <c r="AE42" i="78"/>
  <c r="AE72" i="78" s="1"/>
  <c r="AE24" i="28" s="1"/>
  <c r="AE24" i="89" s="1"/>
  <c r="AD38" i="77"/>
  <c r="AD68" i="77" s="1"/>
  <c r="AD20" i="25" s="1"/>
  <c r="AD20" i="88" s="1"/>
  <c r="AC15" i="76"/>
  <c r="AE20" i="79"/>
  <c r="AC35" i="81"/>
  <c r="AC67" i="81" s="1"/>
  <c r="AC19" i="22" s="1"/>
  <c r="AC19" i="93" s="1"/>
  <c r="AC30" i="77"/>
  <c r="AC65" i="77" s="1"/>
  <c r="AC17" i="25" s="1"/>
  <c r="AC17" i="88" s="1"/>
  <c r="AC18" i="80"/>
  <c r="AC56" i="80" s="1"/>
  <c r="AC8" i="27" s="1"/>
  <c r="AC8" i="92" s="1"/>
  <c r="AE39" i="77"/>
  <c r="AE11" i="75"/>
  <c r="AD8" i="76"/>
  <c r="AB22" i="76"/>
  <c r="AB58" i="76" s="1"/>
  <c r="AB10" i="31" s="1"/>
  <c r="AB10" i="87" s="1"/>
  <c r="AE21" i="77"/>
  <c r="AE17" i="75"/>
  <c r="AC30" i="81"/>
  <c r="AC65" i="81" s="1"/>
  <c r="AC17" i="22" s="1"/>
  <c r="AC17" i="93" s="1"/>
  <c r="AB22" i="77"/>
  <c r="AB58" i="77" s="1"/>
  <c r="AB10" i="25" s="1"/>
  <c r="AB10" i="88" s="1"/>
  <c r="AD41" i="78"/>
  <c r="AD24" i="59"/>
  <c r="AD24" i="78" s="1"/>
  <c r="AC19" i="59"/>
  <c r="AC19" i="81" s="1"/>
  <c r="AC57" i="81" s="1"/>
  <c r="AC9" i="22" s="1"/>
  <c r="AC9" i="93" s="1"/>
  <c r="AF24" i="74"/>
  <c r="AF24" i="59" s="1"/>
  <c r="AF24" i="77" s="1"/>
  <c r="AC9" i="81"/>
  <c r="AD8" i="77"/>
  <c r="AD13" i="80"/>
  <c r="AD8" i="81"/>
  <c r="AD5" i="78"/>
  <c r="AD53" i="78" s="1"/>
  <c r="AD5" i="28" s="1"/>
  <c r="AD5" i="89" s="1"/>
  <c r="AD4" i="76"/>
  <c r="AD52" i="76" s="1"/>
  <c r="AD4" i="31" s="1"/>
  <c r="AD4" i="87" s="1"/>
  <c r="AC29" i="77"/>
  <c r="AC64" i="77" s="1"/>
  <c r="AC16" i="25" s="1"/>
  <c r="AC16" i="88" s="1"/>
  <c r="AC35" i="76"/>
  <c r="AC67" i="76" s="1"/>
  <c r="AC19" i="31" s="1"/>
  <c r="AC19" i="87" s="1"/>
  <c r="AD26" i="75"/>
  <c r="AD60" i="75" s="1"/>
  <c r="AD12" i="30" s="1"/>
  <c r="AD12" i="86" s="1"/>
  <c r="AD34" i="76"/>
  <c r="AD70" i="76" s="1"/>
  <c r="AD22" i="31" s="1"/>
  <c r="AD22" i="87" s="1"/>
  <c r="AE10" i="75"/>
  <c r="AE40" i="81"/>
  <c r="AF2" i="80"/>
  <c r="AF50" i="80" s="1"/>
  <c r="AF2" i="27" s="1"/>
  <c r="AF2" i="92" s="1"/>
  <c r="AD7" i="77"/>
  <c r="AE20" i="80"/>
  <c r="AC37" i="77"/>
  <c r="AC66" i="77" s="1"/>
  <c r="AC18" i="25" s="1"/>
  <c r="AC18" i="88" s="1"/>
  <c r="AC27" i="75"/>
  <c r="AC62" i="75" s="1"/>
  <c r="AC14" i="30" s="1"/>
  <c r="AC14" i="86" s="1"/>
  <c r="AE42" i="80"/>
  <c r="AE72" i="80" s="1"/>
  <c r="AE24" i="27" s="1"/>
  <c r="AE24" i="92" s="1"/>
  <c r="AD34" i="81"/>
  <c r="AD70" i="81" s="1"/>
  <c r="AD22" i="22" s="1"/>
  <c r="AD22" i="93" s="1"/>
  <c r="AD41" i="77"/>
  <c r="AC30" i="78"/>
  <c r="AC65" i="78" s="1"/>
  <c r="AC17" i="28" s="1"/>
  <c r="AC17" i="89" s="1"/>
  <c r="AC18" i="79"/>
  <c r="AC56" i="79" s="1"/>
  <c r="AC8" i="32" s="1"/>
  <c r="AC8" i="90" s="1"/>
  <c r="AC27" i="77"/>
  <c r="AC62" i="77" s="1"/>
  <c r="AC14" i="25" s="1"/>
  <c r="AC14" i="88" s="1"/>
  <c r="AE20" i="75"/>
  <c r="AE21" i="76"/>
  <c r="AD5" i="76"/>
  <c r="AE10" i="80"/>
  <c r="AD4" i="75"/>
  <c r="AD52" i="75" s="1"/>
  <c r="AD4" i="30" s="1"/>
  <c r="AD4" i="86" s="1"/>
  <c r="AC27" i="78"/>
  <c r="AC62" i="78" s="1"/>
  <c r="AC14" i="28" s="1"/>
  <c r="AC14" i="89" s="1"/>
  <c r="AD9" i="59"/>
  <c r="AD9" i="79" s="1"/>
  <c r="AD38" i="80"/>
  <c r="AD68" i="80" s="1"/>
  <c r="AD20" i="27" s="1"/>
  <c r="AD20" i="92" s="1"/>
  <c r="AD41" i="81"/>
  <c r="AC30" i="80"/>
  <c r="AC65" i="80" s="1"/>
  <c r="AC17" i="27" s="1"/>
  <c r="AC17" i="92" s="1"/>
  <c r="AE39" i="81"/>
  <c r="AD33" i="79"/>
  <c r="AD69" i="79" s="1"/>
  <c r="AD21" i="32" s="1"/>
  <c r="AD21" i="90" s="1"/>
  <c r="AC30" i="79"/>
  <c r="AC65" i="79" s="1"/>
  <c r="AC17" i="32" s="1"/>
  <c r="AC17" i="90" s="1"/>
  <c r="AE44" i="81"/>
  <c r="AE74" i="81" s="1"/>
  <c r="AE26" i="22" s="1"/>
  <c r="AE26" i="93" s="1"/>
  <c r="AE20" i="78"/>
  <c r="AE42" i="77"/>
  <c r="AE72" i="77" s="1"/>
  <c r="AE24" i="25" s="1"/>
  <c r="AE24" i="88" s="1"/>
  <c r="AF2" i="79"/>
  <c r="AF50" i="79" s="1"/>
  <c r="AF2" i="32" s="1"/>
  <c r="AF2" i="90" s="1"/>
  <c r="AD4" i="77"/>
  <c r="AD52" i="77" s="1"/>
  <c r="AD4" i="25" s="1"/>
  <c r="AD4" i="88" s="1"/>
  <c r="AD26" i="76"/>
  <c r="AD60" i="76" s="1"/>
  <c r="AD12" i="31" s="1"/>
  <c r="AD12" i="87" s="1"/>
  <c r="AC35" i="78"/>
  <c r="AC67" i="78" s="1"/>
  <c r="AC19" i="28" s="1"/>
  <c r="AC19" i="89" s="1"/>
  <c r="AD26" i="77"/>
  <c r="AD60" i="77" s="1"/>
  <c r="AD12" i="25" s="1"/>
  <c r="AD12" i="88" s="1"/>
  <c r="AD13" i="76"/>
  <c r="AD25" i="75"/>
  <c r="AE40" i="79"/>
  <c r="AE44" i="75"/>
  <c r="AE74" i="75" s="1"/>
  <c r="AE26" i="30" s="1"/>
  <c r="AE26" i="86" s="1"/>
  <c r="AE11" i="79"/>
  <c r="AC15" i="78"/>
  <c r="AD13" i="78"/>
  <c r="AE21" i="75"/>
  <c r="AE17" i="79"/>
  <c r="AC37" i="80"/>
  <c r="AC66" i="80" s="1"/>
  <c r="AC18" i="27" s="1"/>
  <c r="AC18" i="92" s="1"/>
  <c r="AC35" i="79"/>
  <c r="AC67" i="79" s="1"/>
  <c r="AC19" i="32" s="1"/>
  <c r="AC19" i="90" s="1"/>
  <c r="AC15" i="81"/>
  <c r="AE31" i="74"/>
  <c r="AE31" i="59" s="1"/>
  <c r="AE71" i="59" s="1"/>
  <c r="AE23" i="23" s="1"/>
  <c r="AE23" i="84" s="1"/>
  <c r="AC15" i="79"/>
  <c r="AC12" i="81"/>
  <c r="AC54" i="81" s="1"/>
  <c r="AC6" i="22" s="1"/>
  <c r="AC6" i="93" s="1"/>
  <c r="AE40" i="78"/>
  <c r="AC18" i="77"/>
  <c r="AC56" i="77" s="1"/>
  <c r="AC8" i="25" s="1"/>
  <c r="AC8" i="88" s="1"/>
  <c r="AD32" i="81"/>
  <c r="AD61" i="81" s="1"/>
  <c r="AD13" i="22" s="1"/>
  <c r="AD13" i="93" s="1"/>
  <c r="AC14" i="79"/>
  <c r="AC12" i="79"/>
  <c r="AC54" i="79" s="1"/>
  <c r="AC6" i="32" s="1"/>
  <c r="AC6" i="90" s="1"/>
  <c r="AE42" i="81"/>
  <c r="AE72" i="81" s="1"/>
  <c r="AE24" i="22" s="1"/>
  <c r="AE24" i="93" s="1"/>
  <c r="AE39" i="78"/>
  <c r="AE10" i="77"/>
  <c r="AE11" i="80"/>
  <c r="AC37" i="81"/>
  <c r="AC66" i="81" s="1"/>
  <c r="AC18" i="22" s="1"/>
  <c r="AC18" i="93" s="1"/>
  <c r="AE44" i="76"/>
  <c r="AE74" i="76" s="1"/>
  <c r="AE26" i="31" s="1"/>
  <c r="AE26" i="87" s="1"/>
  <c r="AC12" i="76"/>
  <c r="AC54" i="76" s="1"/>
  <c r="AC6" i="31" s="1"/>
  <c r="AC6" i="87" s="1"/>
  <c r="AE17" i="80"/>
  <c r="AD25" i="78"/>
  <c r="AC14" i="77"/>
  <c r="AD38" i="79"/>
  <c r="AD68" i="79" s="1"/>
  <c r="AD20" i="32" s="1"/>
  <c r="AD20" i="90" s="1"/>
  <c r="AC35" i="75"/>
  <c r="AC67" i="75" s="1"/>
  <c r="AC19" i="30" s="1"/>
  <c r="AC19" i="86" s="1"/>
  <c r="AD25" i="80"/>
  <c r="AD32" i="79"/>
  <c r="AD61" i="79" s="1"/>
  <c r="AD13" i="32" s="1"/>
  <c r="AD13" i="90" s="1"/>
  <c r="AD8" i="79"/>
  <c r="AC30" i="75"/>
  <c r="AC65" i="75" s="1"/>
  <c r="AC17" i="30" s="1"/>
  <c r="AC17" i="86" s="1"/>
  <c r="AC18" i="78"/>
  <c r="AC56" i="78" s="1"/>
  <c r="AC8" i="28" s="1"/>
  <c r="AC8" i="89" s="1"/>
  <c r="AD13" i="75"/>
  <c r="AE40" i="80"/>
  <c r="AC30" i="76"/>
  <c r="AC65" i="76" s="1"/>
  <c r="AC17" i="31" s="1"/>
  <c r="AC17" i="87" s="1"/>
  <c r="AD34" i="78"/>
  <c r="AD70" i="78" s="1"/>
  <c r="AD22" i="28" s="1"/>
  <c r="AD22" i="89" s="1"/>
  <c r="AD8" i="75"/>
  <c r="AE11" i="81"/>
  <c r="AC35" i="80"/>
  <c r="AC67" i="80" s="1"/>
  <c r="AC19" i="27" s="1"/>
  <c r="AC19" i="92" s="1"/>
  <c r="AE21" i="80"/>
  <c r="AE17" i="81"/>
  <c r="AC58" i="74"/>
  <c r="AC10" i="26" s="1"/>
  <c r="AC10" i="91" s="1"/>
  <c r="AC22" i="59"/>
  <c r="AC22" i="77" s="1"/>
  <c r="AC58" i="77" s="1"/>
  <c r="AC10" i="25" s="1"/>
  <c r="AC10" i="88" s="1"/>
  <c r="AD64" i="74"/>
  <c r="AD16" i="26" s="1"/>
  <c r="AD16" i="91" s="1"/>
  <c r="AD29" i="59"/>
  <c r="AD29" i="80" s="1"/>
  <c r="AD64" i="80" s="1"/>
  <c r="AD16" i="27" s="1"/>
  <c r="AD16" i="92" s="1"/>
  <c r="AF20" i="59"/>
  <c r="AF20" i="80" s="1"/>
  <c r="AD37" i="59"/>
  <c r="AD37" i="79" s="1"/>
  <c r="AD65" i="74"/>
  <c r="AD17" i="26" s="1"/>
  <c r="AD17" i="91" s="1"/>
  <c r="AD30" i="59"/>
  <c r="AD30" i="79" s="1"/>
  <c r="AD65" i="79" s="1"/>
  <c r="AD17" i="32" s="1"/>
  <c r="AD17" i="90" s="1"/>
  <c r="AE13" i="59"/>
  <c r="AE13" i="78" s="1"/>
  <c r="AD62" i="74"/>
  <c r="AD14" i="26" s="1"/>
  <c r="AD14" i="91" s="1"/>
  <c r="AD27" i="59"/>
  <c r="AD62" i="59" s="1"/>
  <c r="AD14" i="23" s="1"/>
  <c r="AD14" i="84" s="1"/>
  <c r="AB59" i="74"/>
  <c r="AB11" i="26" s="1"/>
  <c r="AB11" i="91" s="1"/>
  <c r="AB23" i="59"/>
  <c r="AB23" i="77" s="1"/>
  <c r="AB59" i="77" s="1"/>
  <c r="AB11" i="25" s="1"/>
  <c r="AB11" i="88" s="1"/>
  <c r="AF40" i="59"/>
  <c r="AF40" i="80" s="1"/>
  <c r="AE60" i="74"/>
  <c r="AE12" i="26" s="1"/>
  <c r="AE12" i="91" s="1"/>
  <c r="AE26" i="59"/>
  <c r="AE60" i="59" s="1"/>
  <c r="AE12" i="23" s="1"/>
  <c r="AE12" i="84" s="1"/>
  <c r="AE6" i="59"/>
  <c r="AE6" i="75" s="1"/>
  <c r="AD36" i="59"/>
  <c r="AD36" i="79" s="1"/>
  <c r="AF10" i="59"/>
  <c r="AF10" i="79" s="1"/>
  <c r="AE25" i="59"/>
  <c r="AE25" i="75" s="1"/>
  <c r="AF72" i="74"/>
  <c r="AF24" i="26" s="1"/>
  <c r="AF24" i="91" s="1"/>
  <c r="AF42" i="59"/>
  <c r="AF42" i="80" s="1"/>
  <c r="AF72" i="80" s="1"/>
  <c r="AF24" i="27" s="1"/>
  <c r="AF24" i="92" s="1"/>
  <c r="AE70" i="74"/>
  <c r="AE22" i="26" s="1"/>
  <c r="AE22" i="91" s="1"/>
  <c r="AE34" i="59"/>
  <c r="AE70" i="59" s="1"/>
  <c r="AE22" i="23" s="1"/>
  <c r="AE22" i="84" s="1"/>
  <c r="AE41" i="59"/>
  <c r="AE41" i="75" s="1"/>
  <c r="AD67" i="74"/>
  <c r="AD19" i="26" s="1"/>
  <c r="AD19" i="91" s="1"/>
  <c r="AD35" i="59"/>
  <c r="AD35" i="77" s="1"/>
  <c r="AD67" i="77" s="1"/>
  <c r="AD19" i="25" s="1"/>
  <c r="AD19" i="88" s="1"/>
  <c r="AD15" i="59"/>
  <c r="AD15" i="78" s="1"/>
  <c r="AC66" i="79"/>
  <c r="AC18" i="32" s="1"/>
  <c r="AC18" i="90" s="1"/>
  <c r="AE7" i="59"/>
  <c r="AE7" i="76" s="1"/>
  <c r="AG50" i="74"/>
  <c r="AG2" i="26" s="1"/>
  <c r="AG2" i="91" s="1"/>
  <c r="AG2" i="59"/>
  <c r="AG2" i="80" s="1"/>
  <c r="AG50" i="80" s="1"/>
  <c r="AG2" i="27" s="1"/>
  <c r="AG2" i="92" s="1"/>
  <c r="AE24" i="59"/>
  <c r="AE24" i="79" s="1"/>
  <c r="AE52" i="74"/>
  <c r="AE4" i="26" s="1"/>
  <c r="AE4" i="91" s="1"/>
  <c r="AE4" i="59"/>
  <c r="AE52" i="59" s="1"/>
  <c r="AE4" i="23" s="1"/>
  <c r="AE4" i="84" s="1"/>
  <c r="AD18" i="59"/>
  <c r="AD56" i="59" s="1"/>
  <c r="AD8" i="23" s="1"/>
  <c r="AD8" i="84" s="1"/>
  <c r="AE8" i="59"/>
  <c r="AE8" i="78" s="1"/>
  <c r="AE5" i="59"/>
  <c r="AE5" i="75" s="1"/>
  <c r="AD12" i="59"/>
  <c r="AD54" i="59" s="1"/>
  <c r="AD6" i="23" s="1"/>
  <c r="AD6" i="84" s="1"/>
  <c r="AF16" i="59"/>
  <c r="AF16" i="75" s="1"/>
  <c r="AF39" i="59"/>
  <c r="AF39" i="81" s="1"/>
  <c r="AD14" i="59"/>
  <c r="AD14" i="79" s="1"/>
  <c r="AE43" i="59"/>
  <c r="AE73" i="59" s="1"/>
  <c r="AE25" i="23" s="1"/>
  <c r="AE25" i="84" s="1"/>
  <c r="AF74" i="74"/>
  <c r="AF26" i="26" s="1"/>
  <c r="AF26" i="91" s="1"/>
  <c r="AF44" i="59"/>
  <c r="AF44" i="75" s="1"/>
  <c r="AF74" i="75" s="1"/>
  <c r="AF26" i="30" s="1"/>
  <c r="AF26" i="86" s="1"/>
  <c r="AE68" i="74"/>
  <c r="AE20" i="26" s="1"/>
  <c r="AE20" i="91" s="1"/>
  <c r="AE38" i="59"/>
  <c r="AE68" i="59" s="1"/>
  <c r="AE20" i="23" s="1"/>
  <c r="AE20" i="84" s="1"/>
  <c r="AC55" i="80"/>
  <c r="AC7" i="27" s="1"/>
  <c r="AC7" i="92" s="1"/>
  <c r="AE85" i="73"/>
  <c r="AE73" i="74"/>
  <c r="AE25" i="26" s="1"/>
  <c r="AE25" i="91" s="1"/>
  <c r="AC55" i="59"/>
  <c r="AC7" i="23" s="1"/>
  <c r="AC7" i="84" s="1"/>
  <c r="AD56" i="74"/>
  <c r="AD8" i="26" s="1"/>
  <c r="AD8" i="91" s="1"/>
  <c r="AB7" i="84"/>
  <c r="AD53" i="59"/>
  <c r="AD5" i="23" s="1"/>
  <c r="AD5" i="84" s="1"/>
  <c r="AC66" i="59"/>
  <c r="AC18" i="23" s="1"/>
  <c r="AC18" i="84" s="1"/>
  <c r="AD54" i="74"/>
  <c r="AD6" i="26" s="1"/>
  <c r="AD6" i="91" s="1"/>
  <c r="AI20" i="72"/>
  <c r="AH20" i="73"/>
  <c r="AI13" i="73"/>
  <c r="AJ13" i="72"/>
  <c r="AG39" i="74"/>
  <c r="AJ49" i="72"/>
  <c r="AI49" i="73"/>
  <c r="AG97" i="73" s="1"/>
  <c r="AJ35" i="73"/>
  <c r="AK35" i="72"/>
  <c r="AK4" i="72"/>
  <c r="AJ4" i="73"/>
  <c r="AJ12" i="72"/>
  <c r="AI12" i="73"/>
  <c r="AE14" i="74"/>
  <c r="AJ5" i="72"/>
  <c r="AI5" i="73"/>
  <c r="AG61" i="73" s="1"/>
  <c r="AK38" i="72"/>
  <c r="AJ38" i="73"/>
  <c r="AF25" i="74"/>
  <c r="AJ31" i="73"/>
  <c r="AH72" i="73" s="1"/>
  <c r="AK31" i="72"/>
  <c r="AJ47" i="73"/>
  <c r="AH95" i="73" s="1"/>
  <c r="AK47" i="72"/>
  <c r="AH45" i="73"/>
  <c r="AF93" i="73" s="1"/>
  <c r="AI45" i="72"/>
  <c r="AJ17" i="73"/>
  <c r="AK17" i="72"/>
  <c r="AK42" i="72"/>
  <c r="AJ42" i="73"/>
  <c r="AI39" i="72"/>
  <c r="AH39" i="73"/>
  <c r="AF86" i="73" s="1"/>
  <c r="AJ14" i="72"/>
  <c r="AI14" i="73"/>
  <c r="AD55" i="74"/>
  <c r="AD7" i="26" s="1"/>
  <c r="AD7" i="91" s="1"/>
  <c r="AI29" i="72"/>
  <c r="AH29" i="73"/>
  <c r="AF70" i="73" s="1"/>
  <c r="AJ7" i="73"/>
  <c r="AK7" i="72"/>
  <c r="AI46" i="73"/>
  <c r="AG94" i="73" s="1"/>
  <c r="AJ46" i="72"/>
  <c r="AJ37" i="72"/>
  <c r="AI37" i="73"/>
  <c r="AG81" i="73" s="1"/>
  <c r="AC57" i="74"/>
  <c r="AC9" i="26" s="1"/>
  <c r="AC9" i="91" s="1"/>
  <c r="AG16" i="74"/>
  <c r="AE37" i="74"/>
  <c r="AE30" i="74"/>
  <c r="AH2" i="74"/>
  <c r="AG20" i="74"/>
  <c r="AH44" i="73"/>
  <c r="AF92" i="73" s="1"/>
  <c r="AI44" i="72"/>
  <c r="AI9" i="73"/>
  <c r="AG75" i="73" s="1"/>
  <c r="AJ9" i="72"/>
  <c r="AF8" i="74"/>
  <c r="AI10" i="73"/>
  <c r="AJ10" i="72"/>
  <c r="AF4" i="74"/>
  <c r="AF38" i="74"/>
  <c r="AI18" i="72"/>
  <c r="AH18" i="73"/>
  <c r="AF84" i="73" s="1"/>
  <c r="AE69" i="63"/>
  <c r="AD19" i="74"/>
  <c r="AK48" i="72"/>
  <c r="AJ48" i="73"/>
  <c r="AH96" i="73" s="1"/>
  <c r="AK32" i="72"/>
  <c r="AJ32" i="73"/>
  <c r="AL22" i="72"/>
  <c r="AK22" i="73"/>
  <c r="AI58" i="73" s="1"/>
  <c r="AK34" i="72"/>
  <c r="AJ34" i="73"/>
  <c r="AH76" i="73" s="1"/>
  <c r="AE36" i="74"/>
  <c r="AI23" i="73"/>
  <c r="AG64" i="73" s="1"/>
  <c r="AJ23" i="72"/>
  <c r="AD66" i="74"/>
  <c r="AD18" i="26" s="1"/>
  <c r="AD18" i="91" s="1"/>
  <c r="AE15" i="74"/>
  <c r="AE12" i="74"/>
  <c r="AJ3" i="72"/>
  <c r="AI3" i="73"/>
  <c r="AG60" i="73" s="1"/>
  <c r="AH41" i="73"/>
  <c r="AF88" i="73" s="1"/>
  <c r="AI41" i="72"/>
  <c r="AI21" i="72"/>
  <c r="AH21" i="73"/>
  <c r="AF89" i="73" s="1"/>
  <c r="AG40" i="74"/>
  <c r="AJ15" i="72"/>
  <c r="AI15" i="73"/>
  <c r="AI28" i="73"/>
  <c r="AG69" i="73" s="1"/>
  <c r="AJ28" i="72"/>
  <c r="AE18" i="74"/>
  <c r="AH40" i="73"/>
  <c r="AF87" i="73" s="1"/>
  <c r="AI40" i="72"/>
  <c r="AH30" i="73"/>
  <c r="AF71" i="73" s="1"/>
  <c r="AI30" i="72"/>
  <c r="AH27" i="73"/>
  <c r="AF68" i="73" s="1"/>
  <c r="AI27" i="72"/>
  <c r="AF6" i="74"/>
  <c r="AE53" i="74"/>
  <c r="AE5" i="26" s="1"/>
  <c r="AE5" i="91" s="1"/>
  <c r="AK24" i="72"/>
  <c r="AJ24" i="73"/>
  <c r="AH65" i="73" s="1"/>
  <c r="AF13" i="74"/>
  <c r="AI33" i="72"/>
  <c r="AH33" i="73"/>
  <c r="AF74" i="73" s="1"/>
  <c r="AE35" i="74"/>
  <c r="AK52" i="72"/>
  <c r="AJ52" i="73"/>
  <c r="AH100" i="73" s="1"/>
  <c r="AI6" i="73"/>
  <c r="AG62" i="73" s="1"/>
  <c r="AJ6" i="72"/>
  <c r="AK25" i="72"/>
  <c r="AJ25" i="73"/>
  <c r="AH66" i="73" s="1"/>
  <c r="AK50" i="72"/>
  <c r="AJ50" i="73"/>
  <c r="AH98" i="73" s="1"/>
  <c r="AJ26" i="72"/>
  <c r="AI26" i="73"/>
  <c r="AG67" i="73" s="1"/>
  <c r="AF7" i="74"/>
  <c r="AI43" i="72"/>
  <c r="AH43" i="73"/>
  <c r="AF91" i="73" s="1"/>
  <c r="AG44" i="74"/>
  <c r="AF43" i="74"/>
  <c r="AF59" i="63"/>
  <c r="AE9" i="74"/>
  <c r="AG10" i="74"/>
  <c r="AG42" i="74"/>
  <c r="AH11" i="73"/>
  <c r="AI11" i="72"/>
  <c r="AF41" i="74"/>
  <c r="AH19" i="73"/>
  <c r="AI19" i="72"/>
  <c r="AK16" i="72"/>
  <c r="AJ16" i="73"/>
  <c r="AI8" i="73"/>
  <c r="AG63" i="73" s="1"/>
  <c r="AJ8" i="72"/>
  <c r="AJ36" i="72"/>
  <c r="AI36" i="73"/>
  <c r="AG80" i="73" s="1"/>
  <c r="AI51" i="73"/>
  <c r="AG99" i="73" s="1"/>
  <c r="AJ51" i="72"/>
  <c r="AF5" i="74"/>
  <c r="AD22" i="74"/>
  <c r="AF26" i="74"/>
  <c r="AC23" i="74"/>
  <c r="AF34" i="74"/>
  <c r="AF17" i="74"/>
  <c r="AF17" i="59" s="1"/>
  <c r="AF21" i="74"/>
  <c r="AF21" i="59" s="1"/>
  <c r="AF11" i="74"/>
  <c r="AF11" i="59" s="1"/>
  <c r="AE27" i="74"/>
  <c r="Y12" i="83"/>
  <c r="V11" i="83"/>
  <c r="AB20" i="83"/>
  <c r="AB18" i="83"/>
  <c r="Y6" i="83"/>
  <c r="X14" i="83"/>
  <c r="AC25" i="83"/>
  <c r="Y9" i="83"/>
  <c r="V10" i="83"/>
  <c r="X16" i="83"/>
  <c r="Y21" i="83"/>
  <c r="Y8" i="83"/>
  <c r="Y13" i="83"/>
  <c r="AG73" i="73"/>
  <c r="AG77" i="73"/>
  <c r="AB22" i="83"/>
  <c r="AG90" i="73"/>
  <c r="AA23" i="83"/>
  <c r="AF83" i="73"/>
  <c r="AG82" i="73"/>
  <c r="AB15" i="83"/>
  <c r="AE78" i="73"/>
  <c r="AD79" i="73"/>
  <c r="AC4" i="83"/>
  <c r="AE71" i="74" l="1"/>
  <c r="AE23" i="26" s="1"/>
  <c r="AE23" i="91" s="1"/>
  <c r="AD28" i="75"/>
  <c r="AD63" i="75" s="1"/>
  <c r="AD15" i="30" s="1"/>
  <c r="AD15" i="86" s="1"/>
  <c r="AD28" i="78"/>
  <c r="AD63" i="78" s="1"/>
  <c r="AD15" i="28" s="1"/>
  <c r="AD15" i="89" s="1"/>
  <c r="AD28" i="81"/>
  <c r="AD63" i="81" s="1"/>
  <c r="AD15" i="22" s="1"/>
  <c r="AD15" i="93" s="1"/>
  <c r="AD28" i="79"/>
  <c r="AD63" i="79" s="1"/>
  <c r="AD15" i="32" s="1"/>
  <c r="AD15" i="90" s="1"/>
  <c r="AD28" i="77"/>
  <c r="AD63" i="77" s="1"/>
  <c r="AD15" i="25" s="1"/>
  <c r="AD15" i="88" s="1"/>
  <c r="AD28" i="80"/>
  <c r="AD63" i="80" s="1"/>
  <c r="AD15" i="27" s="1"/>
  <c r="AD15" i="92" s="1"/>
  <c r="AC55" i="76"/>
  <c r="AC7" i="31" s="1"/>
  <c r="AC7" i="87" s="1"/>
  <c r="AC55" i="81"/>
  <c r="AC7" i="22" s="1"/>
  <c r="AC7" i="93" s="1"/>
  <c r="AD53" i="81"/>
  <c r="AD5" i="22" s="1"/>
  <c r="AD5" i="93" s="1"/>
  <c r="AD64" i="59"/>
  <c r="AD16" i="23" s="1"/>
  <c r="AD16" i="84" s="1"/>
  <c r="AD63" i="59"/>
  <c r="AD15" i="23" s="1"/>
  <c r="AD15" i="84" s="1"/>
  <c r="AB7" i="83"/>
  <c r="AD67" i="59"/>
  <c r="AD19" i="23" s="1"/>
  <c r="AD19" i="84" s="1"/>
  <c r="AC55" i="78"/>
  <c r="AC7" i="28" s="1"/>
  <c r="AC7" i="89" s="1"/>
  <c r="AE33" i="59"/>
  <c r="AE69" i="59" s="1"/>
  <c r="AE21" i="23" s="1"/>
  <c r="AE21" i="84" s="1"/>
  <c r="AD65" i="59"/>
  <c r="AD17" i="23" s="1"/>
  <c r="AD17" i="84" s="1"/>
  <c r="AD31" i="78"/>
  <c r="AD71" i="78" s="1"/>
  <c r="AD23" i="28" s="1"/>
  <c r="AD23" i="89" s="1"/>
  <c r="AD31" i="77"/>
  <c r="AD71" i="77" s="1"/>
  <c r="AD23" i="25" s="1"/>
  <c r="AD23" i="88" s="1"/>
  <c r="AC57" i="59"/>
  <c r="AC9" i="23" s="1"/>
  <c r="AC9" i="84" s="1"/>
  <c r="AC5" i="83"/>
  <c r="AD31" i="80"/>
  <c r="AD71" i="80" s="1"/>
  <c r="AD23" i="27" s="1"/>
  <c r="AD23" i="92" s="1"/>
  <c r="AC55" i="77"/>
  <c r="AC7" i="25" s="1"/>
  <c r="AC7" i="88" s="1"/>
  <c r="AD53" i="77"/>
  <c r="AD5" i="25" s="1"/>
  <c r="AD5" i="88" s="1"/>
  <c r="AF74" i="59"/>
  <c r="AF26" i="23" s="1"/>
  <c r="AF26" i="84" s="1"/>
  <c r="AD53" i="79"/>
  <c r="AD5" i="32" s="1"/>
  <c r="AD5" i="90" s="1"/>
  <c r="AD24" i="77"/>
  <c r="AE28" i="59"/>
  <c r="AE28" i="75" s="1"/>
  <c r="AE63" i="75" s="1"/>
  <c r="AE15" i="30" s="1"/>
  <c r="AE15" i="86" s="1"/>
  <c r="AF72" i="59"/>
  <c r="AF24" i="23" s="1"/>
  <c r="AF24" i="84" s="1"/>
  <c r="AC55" i="79"/>
  <c r="AC7" i="32" s="1"/>
  <c r="AC7" i="90" s="1"/>
  <c r="AF44" i="81"/>
  <c r="AF74" i="81" s="1"/>
  <c r="AF26" i="22" s="1"/>
  <c r="AF26" i="93" s="1"/>
  <c r="AE33" i="79"/>
  <c r="AE69" i="79" s="1"/>
  <c r="AE21" i="32" s="1"/>
  <c r="AE21" i="90" s="1"/>
  <c r="AB59" i="59"/>
  <c r="AB11" i="23" s="1"/>
  <c r="AB11" i="84" s="1"/>
  <c r="AD53" i="76"/>
  <c r="AD5" i="31" s="1"/>
  <c r="AD5" i="87" s="1"/>
  <c r="AF17" i="75"/>
  <c r="AE6" i="76"/>
  <c r="AE6" i="77"/>
  <c r="AD9" i="81"/>
  <c r="AD14" i="76"/>
  <c r="AF24" i="81"/>
  <c r="AD15" i="79"/>
  <c r="AD55" i="79" s="1"/>
  <c r="AD7" i="32" s="1"/>
  <c r="AD7" i="90" s="1"/>
  <c r="AE41" i="76"/>
  <c r="AD15" i="76"/>
  <c r="AD30" i="76"/>
  <c r="AD65" i="76" s="1"/>
  <c r="AD17" i="31" s="1"/>
  <c r="AD17" i="87" s="1"/>
  <c r="AE13" i="81"/>
  <c r="AE5" i="80"/>
  <c r="AC19" i="78"/>
  <c r="AC57" i="78" s="1"/>
  <c r="AC9" i="28" s="1"/>
  <c r="AC9" i="89" s="1"/>
  <c r="AC55" i="75"/>
  <c r="AC7" i="30" s="1"/>
  <c r="AC7" i="86" s="1"/>
  <c r="AE31" i="81"/>
  <c r="AE71" i="81" s="1"/>
  <c r="AE23" i="22" s="1"/>
  <c r="AE23" i="93" s="1"/>
  <c r="AD37" i="75"/>
  <c r="AE26" i="75"/>
  <c r="AE60" i="75" s="1"/>
  <c r="AE12" i="30" s="1"/>
  <c r="AE12" i="86" s="1"/>
  <c r="AE28" i="78"/>
  <c r="AE63" i="78" s="1"/>
  <c r="AE15" i="28" s="1"/>
  <c r="AE15" i="89" s="1"/>
  <c r="AE5" i="76"/>
  <c r="AE31" i="78"/>
  <c r="AE71" i="78" s="1"/>
  <c r="AE23" i="28" s="1"/>
  <c r="AE23" i="89" s="1"/>
  <c r="AF40" i="78"/>
  <c r="AF42" i="75"/>
  <c r="AF72" i="75" s="1"/>
  <c r="AF24" i="30" s="1"/>
  <c r="AF24" i="86" s="1"/>
  <c r="AE24" i="83"/>
  <c r="AE26" i="79"/>
  <c r="AE60" i="79" s="1"/>
  <c r="AE12" i="32" s="1"/>
  <c r="AE12" i="90" s="1"/>
  <c r="AE31" i="75"/>
  <c r="AE71" i="75" s="1"/>
  <c r="AE23" i="30" s="1"/>
  <c r="AE23" i="86" s="1"/>
  <c r="AF40" i="77"/>
  <c r="AE24" i="76"/>
  <c r="AD18" i="81"/>
  <c r="AD56" i="81" s="1"/>
  <c r="AD8" i="22" s="1"/>
  <c r="AD8" i="93" s="1"/>
  <c r="AD29" i="81"/>
  <c r="AD64" i="81" s="1"/>
  <c r="AD16" i="22" s="1"/>
  <c r="AD16" i="93" s="1"/>
  <c r="AD18" i="79"/>
  <c r="AD56" i="79" s="1"/>
  <c r="AD8" i="32" s="1"/>
  <c r="AD8" i="90" s="1"/>
  <c r="AE25" i="81"/>
  <c r="AE8" i="76"/>
  <c r="AD66" i="79"/>
  <c r="AD18" i="32" s="1"/>
  <c r="AD18" i="90" s="1"/>
  <c r="AE4" i="81"/>
  <c r="AE52" i="81" s="1"/>
  <c r="AE4" i="22" s="1"/>
  <c r="AE4" i="93" s="1"/>
  <c r="AD9" i="77"/>
  <c r="AD29" i="78"/>
  <c r="AD64" i="78" s="1"/>
  <c r="AD16" i="28" s="1"/>
  <c r="AD16" i="89" s="1"/>
  <c r="AC22" i="81"/>
  <c r="AC58" i="81" s="1"/>
  <c r="AC10" i="22" s="1"/>
  <c r="AC10" i="93" s="1"/>
  <c r="AE38" i="80"/>
  <c r="AE68" i="80" s="1"/>
  <c r="AE20" i="27" s="1"/>
  <c r="AE20" i="92" s="1"/>
  <c r="AE41" i="77"/>
  <c r="AE43" i="79"/>
  <c r="AE73" i="79" s="1"/>
  <c r="AE25" i="32" s="1"/>
  <c r="AE25" i="90" s="1"/>
  <c r="AC58" i="59"/>
  <c r="AC10" i="23" s="1"/>
  <c r="AC10" i="84" s="1"/>
  <c r="AF16" i="79"/>
  <c r="AD9" i="80"/>
  <c r="AF24" i="76"/>
  <c r="AD35" i="78"/>
  <c r="AD67" i="78" s="1"/>
  <c r="AD19" i="28" s="1"/>
  <c r="AD19" i="89" s="1"/>
  <c r="AG2" i="75"/>
  <c r="AG50" i="75" s="1"/>
  <c r="AG2" i="30" s="1"/>
  <c r="AG2" i="86" s="1"/>
  <c r="AE34" i="79"/>
  <c r="AE70" i="79" s="1"/>
  <c r="AE22" i="32" s="1"/>
  <c r="AE22" i="90" s="1"/>
  <c r="AD36" i="75"/>
  <c r="AD27" i="80"/>
  <c r="AD62" i="80" s="1"/>
  <c r="AD14" i="27" s="1"/>
  <c r="AD14" i="92" s="1"/>
  <c r="AF40" i="76"/>
  <c r="AD30" i="77"/>
  <c r="AD65" i="77" s="1"/>
  <c r="AD17" i="25" s="1"/>
  <c r="AD17" i="88" s="1"/>
  <c r="AE31" i="79"/>
  <c r="AE71" i="79" s="1"/>
  <c r="AE23" i="32" s="1"/>
  <c r="AE23" i="90" s="1"/>
  <c r="AD18" i="78"/>
  <c r="AD56" i="78" s="1"/>
  <c r="AD8" i="28" s="1"/>
  <c r="AD8" i="89" s="1"/>
  <c r="AE8" i="81"/>
  <c r="AD30" i="78"/>
  <c r="AD65" i="78" s="1"/>
  <c r="AD17" i="28" s="1"/>
  <c r="AD17" i="89" s="1"/>
  <c r="AE7" i="81"/>
  <c r="AD9" i="76"/>
  <c r="AF21" i="75"/>
  <c r="AF10" i="80"/>
  <c r="AD37" i="76"/>
  <c r="AE34" i="77"/>
  <c r="AE70" i="77" s="1"/>
  <c r="AE22" i="25" s="1"/>
  <c r="AE22" i="88" s="1"/>
  <c r="AE24" i="78"/>
  <c r="AD29" i="77"/>
  <c r="AD64" i="77" s="1"/>
  <c r="AD16" i="25" s="1"/>
  <c r="AD16" i="88" s="1"/>
  <c r="AF24" i="75"/>
  <c r="AC19" i="76"/>
  <c r="AC57" i="76" s="1"/>
  <c r="AC9" i="31" s="1"/>
  <c r="AC9" i="87" s="1"/>
  <c r="AD24" i="76"/>
  <c r="AE38" i="78"/>
  <c r="AE68" i="78" s="1"/>
  <c r="AE20" i="28" s="1"/>
  <c r="AE20" i="89" s="1"/>
  <c r="AF16" i="76"/>
  <c r="AF39" i="79"/>
  <c r="AE13" i="75"/>
  <c r="AD27" i="77"/>
  <c r="AD62" i="77" s="1"/>
  <c r="AD14" i="25" s="1"/>
  <c r="AD14" i="88" s="1"/>
  <c r="AE8" i="75"/>
  <c r="AD31" i="75"/>
  <c r="AD71" i="75" s="1"/>
  <c r="AD23" i="30" s="1"/>
  <c r="AD23" i="86" s="1"/>
  <c r="AD71" i="59"/>
  <c r="AD23" i="23" s="1"/>
  <c r="AD23" i="84" s="1"/>
  <c r="AF11" i="80"/>
  <c r="AF40" i="79"/>
  <c r="AE5" i="77"/>
  <c r="AE43" i="81"/>
  <c r="AE73" i="81" s="1"/>
  <c r="AE25" i="22" s="1"/>
  <c r="AE25" i="93" s="1"/>
  <c r="AD15" i="75"/>
  <c r="AD30" i="75"/>
  <c r="AD65" i="75" s="1"/>
  <c r="AD17" i="30" s="1"/>
  <c r="AD17" i="86" s="1"/>
  <c r="AE5" i="78"/>
  <c r="AG2" i="77"/>
  <c r="AG50" i="77" s="1"/>
  <c r="AG2" i="25" s="1"/>
  <c r="AG2" i="88" s="1"/>
  <c r="AE24" i="75"/>
  <c r="AD31" i="76"/>
  <c r="AD71" i="76" s="1"/>
  <c r="AD23" i="31" s="1"/>
  <c r="AD23" i="87" s="1"/>
  <c r="AE4" i="77"/>
  <c r="AE52" i="77" s="1"/>
  <c r="AE4" i="25" s="1"/>
  <c r="AE4" i="88" s="1"/>
  <c r="AF11" i="79"/>
  <c r="AE9" i="59"/>
  <c r="AE9" i="81" s="1"/>
  <c r="AF32" i="74"/>
  <c r="AF61" i="74" s="1"/>
  <c r="AF13" i="26" s="1"/>
  <c r="AF13" i="91" s="1"/>
  <c r="AD18" i="77"/>
  <c r="AD56" i="77" s="1"/>
  <c r="AD8" i="25" s="1"/>
  <c r="AD8" i="88" s="1"/>
  <c r="AG2" i="81"/>
  <c r="AG50" i="81" s="1"/>
  <c r="AG2" i="22" s="1"/>
  <c r="AG2" i="93" s="1"/>
  <c r="AE31" i="80"/>
  <c r="AE71" i="80" s="1"/>
  <c r="AE23" i="27" s="1"/>
  <c r="AE23" i="92" s="1"/>
  <c r="AF10" i="81"/>
  <c r="AG2" i="78"/>
  <c r="AG50" i="78" s="1"/>
  <c r="AG2" i="28" s="1"/>
  <c r="AG2" i="89" s="1"/>
  <c r="AE41" i="80"/>
  <c r="AD9" i="78"/>
  <c r="AE13" i="80"/>
  <c r="AE38" i="77"/>
  <c r="AE68" i="77" s="1"/>
  <c r="AE20" i="25" s="1"/>
  <c r="AE20" i="88" s="1"/>
  <c r="AD36" i="77"/>
  <c r="AE6" i="78"/>
  <c r="AD29" i="76"/>
  <c r="AD64" i="76" s="1"/>
  <c r="AD16" i="31" s="1"/>
  <c r="AD16" i="87" s="1"/>
  <c r="AF17" i="79"/>
  <c r="AC19" i="75"/>
  <c r="AC57" i="75" s="1"/>
  <c r="AC9" i="30" s="1"/>
  <c r="AC9" i="86" s="1"/>
  <c r="AD24" i="75"/>
  <c r="AE43" i="76"/>
  <c r="AE73" i="76" s="1"/>
  <c r="AE25" i="31" s="1"/>
  <c r="AE25" i="87" s="1"/>
  <c r="AD12" i="81"/>
  <c r="AD54" i="81" s="1"/>
  <c r="AD6" i="22" s="1"/>
  <c r="AD6" i="93" s="1"/>
  <c r="AD14" i="77"/>
  <c r="AF20" i="78"/>
  <c r="AF42" i="76"/>
  <c r="AF72" i="76" s="1"/>
  <c r="AF24" i="31" s="1"/>
  <c r="AF24" i="87" s="1"/>
  <c r="AF11" i="81"/>
  <c r="AC22" i="78"/>
  <c r="AC58" i="78" s="1"/>
  <c r="AC10" i="28" s="1"/>
  <c r="AC10" i="89" s="1"/>
  <c r="AF10" i="75"/>
  <c r="AD27" i="78"/>
  <c r="AD62" i="78" s="1"/>
  <c r="AD14" i="28" s="1"/>
  <c r="AD14" i="89" s="1"/>
  <c r="AF42" i="77"/>
  <c r="AF72" i="77" s="1"/>
  <c r="AF24" i="25" s="1"/>
  <c r="AF24" i="88" s="1"/>
  <c r="AF44" i="80"/>
  <c r="AF74" i="80" s="1"/>
  <c r="AF26" i="27" s="1"/>
  <c r="AF26" i="92" s="1"/>
  <c r="AE25" i="80"/>
  <c r="AE4" i="76"/>
  <c r="AE52" i="76" s="1"/>
  <c r="AE4" i="31" s="1"/>
  <c r="AE4" i="87" s="1"/>
  <c r="AD35" i="80"/>
  <c r="AD67" i="80" s="1"/>
  <c r="AD19" i="27" s="1"/>
  <c r="AD19" i="92" s="1"/>
  <c r="AG2" i="76"/>
  <c r="AG50" i="76" s="1"/>
  <c r="AG2" i="31" s="1"/>
  <c r="AG2" i="87" s="1"/>
  <c r="AE7" i="77"/>
  <c r="AF42" i="81"/>
  <c r="AF72" i="81" s="1"/>
  <c r="AF24" i="22" s="1"/>
  <c r="AF24" i="93" s="1"/>
  <c r="AB23" i="75"/>
  <c r="AB59" i="75" s="1"/>
  <c r="AB11" i="30" s="1"/>
  <c r="AB11" i="86" s="1"/>
  <c r="AE34" i="75"/>
  <c r="AE70" i="75" s="1"/>
  <c r="AE22" i="30" s="1"/>
  <c r="AE22" i="86" s="1"/>
  <c r="AF28" i="74"/>
  <c r="AF63" i="74" s="1"/>
  <c r="AF15" i="26" s="1"/>
  <c r="AF15" i="91" s="1"/>
  <c r="AF20" i="75"/>
  <c r="AC22" i="79"/>
  <c r="AC58" i="79" s="1"/>
  <c r="AC10" i="32" s="1"/>
  <c r="AC10" i="90" s="1"/>
  <c r="AF10" i="78"/>
  <c r="AD12" i="76"/>
  <c r="AD54" i="76" s="1"/>
  <c r="AD6" i="31" s="1"/>
  <c r="AD6" i="87" s="1"/>
  <c r="AE31" i="77"/>
  <c r="AE71" i="77" s="1"/>
  <c r="AE23" i="25" s="1"/>
  <c r="AE23" i="88" s="1"/>
  <c r="AF44" i="76"/>
  <c r="AF74" i="76" s="1"/>
  <c r="AF26" i="31" s="1"/>
  <c r="AF26" i="87" s="1"/>
  <c r="AE13" i="79"/>
  <c r="AD35" i="75"/>
  <c r="AD67" i="75" s="1"/>
  <c r="AD19" i="30" s="1"/>
  <c r="AD19" i="86" s="1"/>
  <c r="AE5" i="79"/>
  <c r="AF21" i="79"/>
  <c r="AD12" i="78"/>
  <c r="AD54" i="78" s="1"/>
  <c r="AD6" i="28" s="1"/>
  <c r="AD6" i="89" s="1"/>
  <c r="AD35" i="76"/>
  <c r="AD67" i="76" s="1"/>
  <c r="AD19" i="31" s="1"/>
  <c r="AD19" i="87" s="1"/>
  <c r="AD30" i="81"/>
  <c r="AD65" i="81" s="1"/>
  <c r="AD17" i="22" s="1"/>
  <c r="AD17" i="93" s="1"/>
  <c r="AE7" i="80"/>
  <c r="AD29" i="75"/>
  <c r="AD64" i="75" s="1"/>
  <c r="AD16" i="30" s="1"/>
  <c r="AD16" i="86" s="1"/>
  <c r="AF24" i="79"/>
  <c r="AF17" i="80"/>
  <c r="AC19" i="79"/>
  <c r="AC57" i="79" s="1"/>
  <c r="AC9" i="32" s="1"/>
  <c r="AC9" i="90" s="1"/>
  <c r="AD24" i="79"/>
  <c r="AE25" i="76"/>
  <c r="AD15" i="80"/>
  <c r="AE34" i="78"/>
  <c r="AE70" i="78" s="1"/>
  <c r="AE22" i="28" s="1"/>
  <c r="AE22" i="89" s="1"/>
  <c r="AB23" i="78"/>
  <c r="AB59" i="78" s="1"/>
  <c r="AB11" i="28" s="1"/>
  <c r="AB11" i="89" s="1"/>
  <c r="AF16" i="77"/>
  <c r="AB23" i="81"/>
  <c r="AB59" i="81" s="1"/>
  <c r="AB11" i="22" s="1"/>
  <c r="AB11" i="93" s="1"/>
  <c r="AF11" i="78"/>
  <c r="AE13" i="76"/>
  <c r="AF20" i="81"/>
  <c r="AE26" i="78"/>
  <c r="AE60" i="78" s="1"/>
  <c r="AE12" i="28" s="1"/>
  <c r="AE12" i="89" s="1"/>
  <c r="AB23" i="80"/>
  <c r="AB59" i="80" s="1"/>
  <c r="AB11" i="27" s="1"/>
  <c r="AB11" i="92" s="1"/>
  <c r="AD18" i="75"/>
  <c r="AD56" i="75" s="1"/>
  <c r="AD8" i="30" s="1"/>
  <c r="AD8" i="86" s="1"/>
  <c r="AE8" i="77"/>
  <c r="AD35" i="79"/>
  <c r="AD67" i="79" s="1"/>
  <c r="AD19" i="32" s="1"/>
  <c r="AD19" i="90" s="1"/>
  <c r="AF39" i="75"/>
  <c r="AD14" i="80"/>
  <c r="AE43" i="80"/>
  <c r="AE73" i="80" s="1"/>
  <c r="AE25" i="27" s="1"/>
  <c r="AE25" i="92" s="1"/>
  <c r="AC19" i="83"/>
  <c r="AE26" i="83"/>
  <c r="AG24" i="74"/>
  <c r="AG24" i="59" s="1"/>
  <c r="AG24" i="76" s="1"/>
  <c r="AF39" i="76"/>
  <c r="AD15" i="77"/>
  <c r="AE24" i="77"/>
  <c r="AF39" i="77"/>
  <c r="AF42" i="79"/>
  <c r="AF72" i="79" s="1"/>
  <c r="AF24" i="32" s="1"/>
  <c r="AF24" i="90" s="1"/>
  <c r="AF21" i="81"/>
  <c r="AC22" i="75"/>
  <c r="AC58" i="75" s="1"/>
  <c r="AC10" i="30" s="1"/>
  <c r="AC10" i="86" s="1"/>
  <c r="AD15" i="81"/>
  <c r="AG2" i="79"/>
  <c r="AG50" i="79" s="1"/>
  <c r="AG2" i="32" s="1"/>
  <c r="AG2" i="90" s="1"/>
  <c r="AE41" i="79"/>
  <c r="AF24" i="80"/>
  <c r="AF17" i="81"/>
  <c r="AC19" i="80"/>
  <c r="AC57" i="80" s="1"/>
  <c r="AC9" i="27" s="1"/>
  <c r="AC9" i="92" s="1"/>
  <c r="AD24" i="81"/>
  <c r="AC22" i="76"/>
  <c r="AC58" i="76" s="1"/>
  <c r="AC10" i="31" s="1"/>
  <c r="AC10" i="87" s="1"/>
  <c r="AF40" i="81"/>
  <c r="AD27" i="76"/>
  <c r="AD62" i="76" s="1"/>
  <c r="AD14" i="31" s="1"/>
  <c r="AD14" i="87" s="1"/>
  <c r="AE4" i="79"/>
  <c r="AE52" i="79" s="1"/>
  <c r="AE4" i="32" s="1"/>
  <c r="AE4" i="90" s="1"/>
  <c r="AE26" i="77"/>
  <c r="AE60" i="77" s="1"/>
  <c r="AE12" i="25" s="1"/>
  <c r="AE12" i="88" s="1"/>
  <c r="AE6" i="81"/>
  <c r="AE43" i="77"/>
  <c r="AE73" i="77" s="1"/>
  <c r="AE25" i="25" s="1"/>
  <c r="AE25" i="88" s="1"/>
  <c r="AE26" i="76"/>
  <c r="AE60" i="76" s="1"/>
  <c r="AE12" i="31" s="1"/>
  <c r="AE12" i="87" s="1"/>
  <c r="AD14" i="81"/>
  <c r="AF11" i="77"/>
  <c r="AF44" i="79"/>
  <c r="AF74" i="79" s="1"/>
  <c r="AF26" i="32" s="1"/>
  <c r="AF26" i="90" s="1"/>
  <c r="AD37" i="81"/>
  <c r="AF16" i="78"/>
  <c r="AF10" i="76"/>
  <c r="AF42" i="78"/>
  <c r="AF72" i="78" s="1"/>
  <c r="AF24" i="28" s="1"/>
  <c r="AF24" i="89" s="1"/>
  <c r="AF10" i="77"/>
  <c r="AE5" i="81"/>
  <c r="AE41" i="78"/>
  <c r="AC22" i="80"/>
  <c r="AC58" i="80" s="1"/>
  <c r="AC10" i="27" s="1"/>
  <c r="AC10" i="92" s="1"/>
  <c r="AE29" i="74"/>
  <c r="AE64" i="74" s="1"/>
  <c r="AE16" i="26" s="1"/>
  <c r="AE16" i="91" s="1"/>
  <c r="AD36" i="76"/>
  <c r="AF21" i="76"/>
  <c r="AF2" i="83"/>
  <c r="AG50" i="59"/>
  <c r="AG2" i="23" s="1"/>
  <c r="AG2" i="84" s="1"/>
  <c r="AE4" i="78"/>
  <c r="AE52" i="78" s="1"/>
  <c r="AE4" i="28" s="1"/>
  <c r="AE4" i="89" s="1"/>
  <c r="AE7" i="78"/>
  <c r="AE31" i="76"/>
  <c r="AE71" i="76" s="1"/>
  <c r="AE23" i="31" s="1"/>
  <c r="AE23" i="87" s="1"/>
  <c r="AE38" i="76"/>
  <c r="AE68" i="76" s="1"/>
  <c r="AE20" i="31" s="1"/>
  <c r="AE20" i="87" s="1"/>
  <c r="AD9" i="75"/>
  <c r="AF21" i="80"/>
  <c r="AE43" i="75"/>
  <c r="AE73" i="75" s="1"/>
  <c r="AE25" i="30" s="1"/>
  <c r="AE25" i="86" s="1"/>
  <c r="AE4" i="80"/>
  <c r="AE52" i="80" s="1"/>
  <c r="AE4" i="27" s="1"/>
  <c r="AE4" i="92" s="1"/>
  <c r="AD29" i="79"/>
  <c r="AD64" i="79" s="1"/>
  <c r="AD16" i="32" s="1"/>
  <c r="AD16" i="90" s="1"/>
  <c r="AF17" i="78"/>
  <c r="AC19" i="77"/>
  <c r="AC57" i="77" s="1"/>
  <c r="AC9" i="25" s="1"/>
  <c r="AC9" i="88" s="1"/>
  <c r="AD24" i="80"/>
  <c r="AD18" i="80"/>
  <c r="AD56" i="80" s="1"/>
  <c r="AD8" i="27" s="1"/>
  <c r="AD8" i="92" s="1"/>
  <c r="AF20" i="77"/>
  <c r="AD37" i="77"/>
  <c r="AD30" i="80"/>
  <c r="AD65" i="80" s="1"/>
  <c r="AD17" i="27" s="1"/>
  <c r="AD17" i="92" s="1"/>
  <c r="AE24" i="81"/>
  <c r="AD37" i="78"/>
  <c r="AE34" i="81"/>
  <c r="AE70" i="81" s="1"/>
  <c r="AE22" i="22" s="1"/>
  <c r="AE22" i="93" s="1"/>
  <c r="AE24" i="80"/>
  <c r="AF11" i="76"/>
  <c r="AF39" i="80"/>
  <c r="AE38" i="79"/>
  <c r="AE68" i="79" s="1"/>
  <c r="AE20" i="32" s="1"/>
  <c r="AE20" i="90" s="1"/>
  <c r="AD35" i="81"/>
  <c r="AD67" i="81" s="1"/>
  <c r="AD19" i="22" s="1"/>
  <c r="AD19" i="93" s="1"/>
  <c r="AD36" i="80"/>
  <c r="AD14" i="78"/>
  <c r="AD55" i="78" s="1"/>
  <c r="AD7" i="28" s="1"/>
  <c r="AD7" i="89" s="1"/>
  <c r="AE13" i="77"/>
  <c r="AD27" i="81"/>
  <c r="AD62" i="81" s="1"/>
  <c r="AD14" i="22" s="1"/>
  <c r="AD14" i="93" s="1"/>
  <c r="AE26" i="81"/>
  <c r="AE60" i="81" s="1"/>
  <c r="AE12" i="22" s="1"/>
  <c r="AE12" i="93" s="1"/>
  <c r="AB23" i="79"/>
  <c r="AB59" i="79" s="1"/>
  <c r="AB11" i="32" s="1"/>
  <c r="AB11" i="90" s="1"/>
  <c r="AD18" i="76"/>
  <c r="AD56" i="76" s="1"/>
  <c r="AD8" i="31" s="1"/>
  <c r="AD8" i="87" s="1"/>
  <c r="AD12" i="75"/>
  <c r="AD54" i="75" s="1"/>
  <c r="AD6" i="30" s="1"/>
  <c r="AD6" i="86" s="1"/>
  <c r="AE25" i="79"/>
  <c r="AD19" i="59"/>
  <c r="AD19" i="78" s="1"/>
  <c r="AD57" i="78" s="1"/>
  <c r="AD9" i="28" s="1"/>
  <c r="AD9" i="89" s="1"/>
  <c r="AC17" i="83"/>
  <c r="AE8" i="80"/>
  <c r="AE41" i="81"/>
  <c r="AD12" i="77"/>
  <c r="AD54" i="77" s="1"/>
  <c r="AD6" i="25" s="1"/>
  <c r="AD6" i="88" s="1"/>
  <c r="AD14" i="75"/>
  <c r="AF21" i="78"/>
  <c r="AF44" i="77"/>
  <c r="AF74" i="77" s="1"/>
  <c r="AF26" i="25" s="1"/>
  <c r="AF26" i="88" s="1"/>
  <c r="AE25" i="77"/>
  <c r="AD27" i="75"/>
  <c r="AD62" i="75" s="1"/>
  <c r="AD14" i="30" s="1"/>
  <c r="AD14" i="86" s="1"/>
  <c r="AE8" i="79"/>
  <c r="AF24" i="78"/>
  <c r="AF17" i="77"/>
  <c r="AF44" i="78"/>
  <c r="AF74" i="78" s="1"/>
  <c r="AF26" i="28" s="1"/>
  <c r="AF26" i="89" s="1"/>
  <c r="AD36" i="78"/>
  <c r="AE7" i="79"/>
  <c r="AE25" i="78"/>
  <c r="AE38" i="81"/>
  <c r="AE68" i="81" s="1"/>
  <c r="AE20" i="22" s="1"/>
  <c r="AE20" i="93" s="1"/>
  <c r="AD36" i="81"/>
  <c r="AE6" i="80"/>
  <c r="AF11" i="75"/>
  <c r="AD12" i="79"/>
  <c r="AD54" i="79" s="1"/>
  <c r="AD6" i="32" s="1"/>
  <c r="AD6" i="90" s="1"/>
  <c r="AE34" i="80"/>
  <c r="AE70" i="80" s="1"/>
  <c r="AE22" i="27" s="1"/>
  <c r="AE22" i="92" s="1"/>
  <c r="AF20" i="79"/>
  <c r="AD37" i="80"/>
  <c r="AF16" i="81"/>
  <c r="AD31" i="79"/>
  <c r="AD71" i="79" s="1"/>
  <c r="AD23" i="32" s="1"/>
  <c r="AD23" i="90" s="1"/>
  <c r="AF16" i="80"/>
  <c r="AF40" i="75"/>
  <c r="AE26" i="80"/>
  <c r="AE60" i="80" s="1"/>
  <c r="AE12" i="27" s="1"/>
  <c r="AE12" i="92" s="1"/>
  <c r="AF31" i="74"/>
  <c r="AF33" i="74"/>
  <c r="AF33" i="59" s="1"/>
  <c r="AF33" i="81" s="1"/>
  <c r="AF69" i="81" s="1"/>
  <c r="AF21" i="22" s="1"/>
  <c r="AF21" i="93" s="1"/>
  <c r="AE32" i="59"/>
  <c r="AE61" i="59" s="1"/>
  <c r="AE13" i="23" s="1"/>
  <c r="AE13" i="84" s="1"/>
  <c r="AD27" i="79"/>
  <c r="AD62" i="79" s="1"/>
  <c r="AD14" i="32" s="1"/>
  <c r="AD14" i="90" s="1"/>
  <c r="AE34" i="76"/>
  <c r="AE70" i="76" s="1"/>
  <c r="AE22" i="31" s="1"/>
  <c r="AE22" i="87" s="1"/>
  <c r="AB23" i="76"/>
  <c r="AB59" i="76" s="1"/>
  <c r="AB11" i="31" s="1"/>
  <c r="AB11" i="87" s="1"/>
  <c r="AF21" i="77"/>
  <c r="AF39" i="78"/>
  <c r="AF20" i="76"/>
  <c r="AF17" i="76"/>
  <c r="AD12" i="80"/>
  <c r="AD54" i="80" s="1"/>
  <c r="AD6" i="27" s="1"/>
  <c r="AD6" i="92" s="1"/>
  <c r="AE43" i="78"/>
  <c r="AE73" i="78" s="1"/>
  <c r="AE25" i="28" s="1"/>
  <c r="AE25" i="89" s="1"/>
  <c r="AE4" i="75"/>
  <c r="AE52" i="75" s="1"/>
  <c r="AE4" i="30" s="1"/>
  <c r="AE4" i="86" s="1"/>
  <c r="AE6" i="79"/>
  <c r="AE7" i="75"/>
  <c r="AE53" i="75" s="1"/>
  <c r="AE5" i="30" s="1"/>
  <c r="AE5" i="86" s="1"/>
  <c r="AE38" i="75"/>
  <c r="AE68" i="75" s="1"/>
  <c r="AE20" i="30" s="1"/>
  <c r="AE20" i="86" s="1"/>
  <c r="AG74" i="74"/>
  <c r="AG26" i="26" s="1"/>
  <c r="AG26" i="91" s="1"/>
  <c r="AG44" i="59"/>
  <c r="AG44" i="76" s="1"/>
  <c r="AG74" i="76" s="1"/>
  <c r="AG26" i="31" s="1"/>
  <c r="AG26" i="87" s="1"/>
  <c r="AF60" i="74"/>
  <c r="AF12" i="26" s="1"/>
  <c r="AF12" i="91" s="1"/>
  <c r="AF26" i="59"/>
  <c r="AF60" i="59" s="1"/>
  <c r="AF12" i="23" s="1"/>
  <c r="AF12" i="84" s="1"/>
  <c r="AE67" i="74"/>
  <c r="AE19" i="26" s="1"/>
  <c r="AE19" i="91" s="1"/>
  <c r="AE35" i="59"/>
  <c r="AE35" i="79" s="1"/>
  <c r="AE67" i="79" s="1"/>
  <c r="AE19" i="32" s="1"/>
  <c r="AE19" i="90" s="1"/>
  <c r="AE18" i="59"/>
  <c r="AE56" i="59" s="1"/>
  <c r="AE8" i="23" s="1"/>
  <c r="AE8" i="84" s="1"/>
  <c r="AF52" i="74"/>
  <c r="AF4" i="26" s="1"/>
  <c r="AF4" i="91" s="1"/>
  <c r="AF4" i="59"/>
  <c r="AF4" i="78" s="1"/>
  <c r="AF52" i="78" s="1"/>
  <c r="AF4" i="28" s="1"/>
  <c r="AF4" i="89" s="1"/>
  <c r="AG20" i="59"/>
  <c r="AG20" i="79" s="1"/>
  <c r="AE37" i="59"/>
  <c r="AE37" i="77" s="1"/>
  <c r="AF5" i="59"/>
  <c r="AF5" i="78" s="1"/>
  <c r="AF13" i="59"/>
  <c r="AF13" i="75" s="1"/>
  <c r="AF8" i="59"/>
  <c r="AF8" i="80" s="1"/>
  <c r="AE14" i="59"/>
  <c r="AE14" i="77" s="1"/>
  <c r="AG72" i="74"/>
  <c r="AG24" i="26" s="1"/>
  <c r="AG24" i="91" s="1"/>
  <c r="AG42" i="59"/>
  <c r="AG42" i="79" s="1"/>
  <c r="AG72" i="79" s="1"/>
  <c r="AG24" i="32" s="1"/>
  <c r="AG24" i="90" s="1"/>
  <c r="AG40" i="59"/>
  <c r="AG40" i="79" s="1"/>
  <c r="AF38" i="59"/>
  <c r="AF68" i="59" s="1"/>
  <c r="AF20" i="23" s="1"/>
  <c r="AF20" i="84" s="1"/>
  <c r="AG10" i="59"/>
  <c r="AG10" i="77" s="1"/>
  <c r="AF7" i="59"/>
  <c r="AF7" i="76" s="1"/>
  <c r="AG16" i="59"/>
  <c r="AG16" i="78" s="1"/>
  <c r="AE36" i="59"/>
  <c r="AE36" i="76" s="1"/>
  <c r="AH50" i="74"/>
  <c r="AH2" i="26" s="1"/>
  <c r="AH2" i="91" s="1"/>
  <c r="AH2" i="59"/>
  <c r="AH2" i="80" s="1"/>
  <c r="AH50" i="80" s="1"/>
  <c r="AH2" i="27" s="1"/>
  <c r="AH2" i="92" s="1"/>
  <c r="AE12" i="59"/>
  <c r="AE12" i="75" s="1"/>
  <c r="AF70" i="74"/>
  <c r="AF22" i="26" s="1"/>
  <c r="AF22" i="91" s="1"/>
  <c r="AF34" i="59"/>
  <c r="AF34" i="79" s="1"/>
  <c r="AF70" i="79" s="1"/>
  <c r="AF22" i="32" s="1"/>
  <c r="AF22" i="90" s="1"/>
  <c r="AF6" i="59"/>
  <c r="AF6" i="75" s="1"/>
  <c r="AE62" i="74"/>
  <c r="AE14" i="26" s="1"/>
  <c r="AE14" i="91" s="1"/>
  <c r="AE27" i="59"/>
  <c r="AE27" i="78" s="1"/>
  <c r="AE62" i="78" s="1"/>
  <c r="AE14" i="28" s="1"/>
  <c r="AE14" i="89" s="1"/>
  <c r="AD58" i="74"/>
  <c r="AD10" i="26" s="1"/>
  <c r="AD10" i="91" s="1"/>
  <c r="AD22" i="59"/>
  <c r="AD22" i="76" s="1"/>
  <c r="AD58" i="76" s="1"/>
  <c r="AD10" i="31" s="1"/>
  <c r="AD10" i="87" s="1"/>
  <c r="AF41" i="59"/>
  <c r="AF41" i="78" s="1"/>
  <c r="AE15" i="59"/>
  <c r="AE15" i="79" s="1"/>
  <c r="AE65" i="74"/>
  <c r="AE17" i="26" s="1"/>
  <c r="AE17" i="91" s="1"/>
  <c r="AE30" i="59"/>
  <c r="AE30" i="76" s="1"/>
  <c r="AE65" i="76" s="1"/>
  <c r="AE17" i="31" s="1"/>
  <c r="AE17" i="87" s="1"/>
  <c r="AF25" i="59"/>
  <c r="AF25" i="79" s="1"/>
  <c r="AC59" i="74"/>
  <c r="AC11" i="26" s="1"/>
  <c r="AC11" i="91" s="1"/>
  <c r="AC23" i="59"/>
  <c r="AC23" i="78" s="1"/>
  <c r="AC59" i="78" s="1"/>
  <c r="AC11" i="28" s="1"/>
  <c r="AC11" i="89" s="1"/>
  <c r="AF43" i="59"/>
  <c r="AF43" i="80" s="1"/>
  <c r="AG39" i="59"/>
  <c r="AG39" i="80" s="1"/>
  <c r="AF85" i="73"/>
  <c r="AF29" i="74" s="1"/>
  <c r="AD66" i="59"/>
  <c r="AD18" i="23" s="1"/>
  <c r="AD18" i="84" s="1"/>
  <c r="AE53" i="59"/>
  <c r="AE5" i="23" s="1"/>
  <c r="AE5" i="84" s="1"/>
  <c r="AD55" i="59"/>
  <c r="AD7" i="23" s="1"/>
  <c r="AD7" i="84" s="1"/>
  <c r="AF73" i="74"/>
  <c r="AF25" i="26" s="1"/>
  <c r="AF25" i="91" s="1"/>
  <c r="AE56" i="74"/>
  <c r="AE8" i="26" s="1"/>
  <c r="AE8" i="91" s="1"/>
  <c r="AE54" i="74"/>
  <c r="AE6" i="26" s="1"/>
  <c r="AE6" i="91" s="1"/>
  <c r="AK8" i="72"/>
  <c r="AJ8" i="73"/>
  <c r="AH63" i="73" s="1"/>
  <c r="AF35" i="74"/>
  <c r="AH10" i="74"/>
  <c r="AF15" i="74"/>
  <c r="AG13" i="74"/>
  <c r="AJ41" i="72"/>
  <c r="AI41" i="73"/>
  <c r="AG88" i="73" s="1"/>
  <c r="AM22" i="72"/>
  <c r="AL22" i="73"/>
  <c r="AJ58" i="73" s="1"/>
  <c r="AJ29" i="72"/>
  <c r="AI29" i="73"/>
  <c r="AG70" i="73" s="1"/>
  <c r="AL42" i="72"/>
  <c r="AK42" i="73"/>
  <c r="AH39" i="74"/>
  <c r="AG7" i="74"/>
  <c r="AJ43" i="72"/>
  <c r="AI43" i="73"/>
  <c r="AG91" i="73" s="1"/>
  <c r="AL25" i="72"/>
  <c r="AK25" i="73"/>
  <c r="AI66" i="73" s="1"/>
  <c r="AF18" i="74"/>
  <c r="AL24" i="72"/>
  <c r="AK24" i="73"/>
  <c r="AI65" i="73" s="1"/>
  <c r="AG25" i="74"/>
  <c r="AF30" i="74"/>
  <c r="AL31" i="72"/>
  <c r="AK31" i="73"/>
  <c r="AI72" i="73" s="1"/>
  <c r="AJ13" i="73"/>
  <c r="AK13" i="72"/>
  <c r="AJ51" i="73"/>
  <c r="AH99" i="73" s="1"/>
  <c r="AK51" i="72"/>
  <c r="AI33" i="73"/>
  <c r="AG74" i="73" s="1"/>
  <c r="AJ33" i="72"/>
  <c r="AI40" i="73"/>
  <c r="AG87" i="73" s="1"/>
  <c r="AJ40" i="72"/>
  <c r="AK15" i="72"/>
  <c r="AJ15" i="73"/>
  <c r="AK23" i="72"/>
  <c r="AJ23" i="73"/>
  <c r="AH64" i="73" s="1"/>
  <c r="AL32" i="72"/>
  <c r="AK32" i="73"/>
  <c r="AJ18" i="72"/>
  <c r="AI18" i="73"/>
  <c r="AG84" i="73" s="1"/>
  <c r="AJ10" i="73"/>
  <c r="AK10" i="72"/>
  <c r="AJ44" i="72"/>
  <c r="AI44" i="73"/>
  <c r="AG92" i="73" s="1"/>
  <c r="AK37" i="72"/>
  <c r="AJ37" i="73"/>
  <c r="AH81" i="73" s="1"/>
  <c r="AI39" i="73"/>
  <c r="AG86" i="73" s="1"/>
  <c r="AJ39" i="72"/>
  <c r="AL17" i="72"/>
  <c r="AK17" i="73"/>
  <c r="AH16" i="74"/>
  <c r="AK12" i="72"/>
  <c r="AJ12" i="73"/>
  <c r="AL35" i="72"/>
  <c r="AK35" i="73"/>
  <c r="AG43" i="74"/>
  <c r="AK16" i="73"/>
  <c r="AL16" i="72"/>
  <c r="AF53" i="74"/>
  <c r="AF5" i="26" s="1"/>
  <c r="AF5" i="91" s="1"/>
  <c r="AG8" i="74"/>
  <c r="AE66" i="74"/>
  <c r="AE18" i="26" s="1"/>
  <c r="AE18" i="91" s="1"/>
  <c r="AH40" i="74"/>
  <c r="AF68" i="74"/>
  <c r="AF20" i="26" s="1"/>
  <c r="AF20" i="91" s="1"/>
  <c r="AF36" i="74"/>
  <c r="AK7" i="73"/>
  <c r="AL7" i="72"/>
  <c r="AJ19" i="72"/>
  <c r="AI19" i="73"/>
  <c r="AH44" i="74"/>
  <c r="AH20" i="74"/>
  <c r="AL48" i="72"/>
  <c r="AK48" i="73"/>
  <c r="AI96" i="73" s="1"/>
  <c r="AK46" i="72"/>
  <c r="AJ46" i="73"/>
  <c r="AH94" i="73" s="1"/>
  <c r="AJ45" i="72"/>
  <c r="AI45" i="73"/>
  <c r="AG93" i="73" s="1"/>
  <c r="AL38" i="72"/>
  <c r="AK38" i="73"/>
  <c r="AG41" i="74"/>
  <c r="AG59" i="63"/>
  <c r="AF9" i="74"/>
  <c r="AK26" i="72"/>
  <c r="AJ26" i="73"/>
  <c r="AH67" i="73" s="1"/>
  <c r="AJ6" i="73"/>
  <c r="AH62" i="73" s="1"/>
  <c r="AK6" i="72"/>
  <c r="AK52" i="73"/>
  <c r="AI100" i="73" s="1"/>
  <c r="AL52" i="72"/>
  <c r="AI27" i="73"/>
  <c r="AG68" i="73" s="1"/>
  <c r="AJ27" i="72"/>
  <c r="AG4" i="74"/>
  <c r="AL34" i="72"/>
  <c r="AK34" i="73"/>
  <c r="AI76" i="73" s="1"/>
  <c r="AG38" i="74"/>
  <c r="AG38" i="59" s="1"/>
  <c r="AJ14" i="73"/>
  <c r="AK14" i="72"/>
  <c r="AF37" i="74"/>
  <c r="AG5" i="74"/>
  <c r="AK49" i="72"/>
  <c r="AJ49" i="73"/>
  <c r="AH97" i="73" s="1"/>
  <c r="AJ20" i="72"/>
  <c r="AI20" i="73"/>
  <c r="AK36" i="72"/>
  <c r="AJ36" i="73"/>
  <c r="AH80" i="73" s="1"/>
  <c r="AI11" i="73"/>
  <c r="AJ11" i="72"/>
  <c r="AH42" i="74"/>
  <c r="AG6" i="74"/>
  <c r="AF12" i="74"/>
  <c r="AI21" i="73"/>
  <c r="AG89" i="73" s="1"/>
  <c r="AJ21" i="72"/>
  <c r="AK3" i="72"/>
  <c r="AJ3" i="73"/>
  <c r="AH60" i="73" s="1"/>
  <c r="AD57" i="74"/>
  <c r="AD9" i="26" s="1"/>
  <c r="AD9" i="91" s="1"/>
  <c r="AK9" i="72"/>
  <c r="AJ9" i="73"/>
  <c r="AH75" i="73" s="1"/>
  <c r="AK5" i="72"/>
  <c r="AJ5" i="73"/>
  <c r="AH61" i="73" s="1"/>
  <c r="AK4" i="73"/>
  <c r="AL4" i="72"/>
  <c r="AK50" i="73"/>
  <c r="AI98" i="73" s="1"/>
  <c r="AL50" i="72"/>
  <c r="AI30" i="73"/>
  <c r="AG71" i="73" s="1"/>
  <c r="AJ30" i="72"/>
  <c r="AK28" i="72"/>
  <c r="AJ28" i="73"/>
  <c r="AH69" i="73" s="1"/>
  <c r="AI2" i="74"/>
  <c r="AF69" i="63"/>
  <c r="AE19" i="74"/>
  <c r="AF14" i="74"/>
  <c r="AL47" i="72"/>
  <c r="AK47" i="73"/>
  <c r="AI95" i="73" s="1"/>
  <c r="AE55" i="74"/>
  <c r="AE7" i="26" s="1"/>
  <c r="AE7" i="91" s="1"/>
  <c r="AG21" i="74"/>
  <c r="AG21" i="59" s="1"/>
  <c r="AG34" i="74"/>
  <c r="AE22" i="74"/>
  <c r="AG11" i="74"/>
  <c r="AG11" i="59" s="1"/>
  <c r="AG17" i="74"/>
  <c r="AG17" i="59" s="1"/>
  <c r="AF27" i="74"/>
  <c r="AG26" i="74"/>
  <c r="AD23" i="74"/>
  <c r="AC18" i="83"/>
  <c r="Y16" i="83"/>
  <c r="Y14" i="83"/>
  <c r="W10" i="83"/>
  <c r="Z12" i="83"/>
  <c r="Z6" i="83"/>
  <c r="W11" i="83"/>
  <c r="Z9" i="83"/>
  <c r="Z13" i="83"/>
  <c r="AD25" i="83"/>
  <c r="Z8" i="83"/>
  <c r="AC20" i="83"/>
  <c r="Z21" i="83"/>
  <c r="AH77" i="73"/>
  <c r="AH73" i="73"/>
  <c r="AC22" i="83"/>
  <c r="AH90" i="73"/>
  <c r="AB23" i="83"/>
  <c r="AH82" i="73"/>
  <c r="AG83" i="73"/>
  <c r="AC15" i="83"/>
  <c r="AF78" i="73"/>
  <c r="AE79" i="73"/>
  <c r="AD4" i="83"/>
  <c r="AE33" i="77" l="1"/>
  <c r="AE69" i="77" s="1"/>
  <c r="AE21" i="25" s="1"/>
  <c r="AE21" i="88" s="1"/>
  <c r="AE33" i="78"/>
  <c r="AE69" i="78" s="1"/>
  <c r="AE21" i="28" s="1"/>
  <c r="AE21" i="89" s="1"/>
  <c r="AE54" i="75"/>
  <c r="AE6" i="30" s="1"/>
  <c r="AE6" i="86" s="1"/>
  <c r="AE33" i="81"/>
  <c r="AE69" i="81" s="1"/>
  <c r="AE21" i="22" s="1"/>
  <c r="AE21" i="93" s="1"/>
  <c r="AE33" i="76"/>
  <c r="AE69" i="76" s="1"/>
  <c r="AE21" i="31" s="1"/>
  <c r="AE21" i="87" s="1"/>
  <c r="AF73" i="80"/>
  <c r="AF25" i="27" s="1"/>
  <c r="AF25" i="92" s="1"/>
  <c r="AE33" i="80"/>
  <c r="AE69" i="80" s="1"/>
  <c r="AE21" i="27" s="1"/>
  <c r="AE21" i="92" s="1"/>
  <c r="AE33" i="75"/>
  <c r="AE69" i="75" s="1"/>
  <c r="AE21" i="30" s="1"/>
  <c r="AE21" i="86" s="1"/>
  <c r="AE29" i="59"/>
  <c r="AE29" i="81" s="1"/>
  <c r="AE64" i="81" s="1"/>
  <c r="AE16" i="22" s="1"/>
  <c r="AE16" i="93" s="1"/>
  <c r="AD66" i="81"/>
  <c r="AD18" i="22" s="1"/>
  <c r="AD18" i="93" s="1"/>
  <c r="AE53" i="77"/>
  <c r="AE5" i="25" s="1"/>
  <c r="AE5" i="88" s="1"/>
  <c r="AE53" i="80"/>
  <c r="AE5" i="27" s="1"/>
  <c r="AE5" i="92" s="1"/>
  <c r="AE67" i="59"/>
  <c r="AE19" i="23" s="1"/>
  <c r="AE19" i="84" s="1"/>
  <c r="AD55" i="81"/>
  <c r="AD7" i="22" s="1"/>
  <c r="AD7" i="93" s="1"/>
  <c r="AC59" i="59"/>
  <c r="AC11" i="23" s="1"/>
  <c r="AC11" i="84" s="1"/>
  <c r="AE53" i="76"/>
  <c r="AE5" i="31" s="1"/>
  <c r="AE5" i="87" s="1"/>
  <c r="AD5" i="83"/>
  <c r="AF28" i="59"/>
  <c r="AF28" i="75" s="1"/>
  <c r="AF63" i="75" s="1"/>
  <c r="AF15" i="30" s="1"/>
  <c r="AF15" i="86" s="1"/>
  <c r="AC7" i="83"/>
  <c r="AD66" i="76"/>
  <c r="AD18" i="31" s="1"/>
  <c r="AD18" i="87" s="1"/>
  <c r="AD66" i="80"/>
  <c r="AD18" i="27" s="1"/>
  <c r="AD18" i="92" s="1"/>
  <c r="AD66" i="78"/>
  <c r="AD18" i="28" s="1"/>
  <c r="AD18" i="89" s="1"/>
  <c r="AE53" i="79"/>
  <c r="AE5" i="32" s="1"/>
  <c r="AE5" i="90" s="1"/>
  <c r="AE28" i="80"/>
  <c r="AE63" i="80" s="1"/>
  <c r="AE15" i="27" s="1"/>
  <c r="AE15" i="92" s="1"/>
  <c r="AD19" i="83"/>
  <c r="AF32" i="59"/>
  <c r="AF32" i="76" s="1"/>
  <c r="AF61" i="76" s="1"/>
  <c r="AF13" i="31" s="1"/>
  <c r="AF13" i="87" s="1"/>
  <c r="AE28" i="81"/>
  <c r="AE63" i="81" s="1"/>
  <c r="AE15" i="22" s="1"/>
  <c r="AE15" i="93" s="1"/>
  <c r="AE28" i="79"/>
  <c r="AE63" i="79" s="1"/>
  <c r="AE15" i="32" s="1"/>
  <c r="AE15" i="90" s="1"/>
  <c r="AE28" i="76"/>
  <c r="AE63" i="76" s="1"/>
  <c r="AE15" i="31" s="1"/>
  <c r="AE15" i="87" s="1"/>
  <c r="AH50" i="59"/>
  <c r="AH2" i="23" s="1"/>
  <c r="AH2" i="84" s="1"/>
  <c r="AE65" i="59"/>
  <c r="AE17" i="23" s="1"/>
  <c r="AE17" i="84" s="1"/>
  <c r="AE53" i="78"/>
  <c r="AE5" i="28" s="1"/>
  <c r="AE5" i="89" s="1"/>
  <c r="AE53" i="81"/>
  <c r="AE5" i="22" s="1"/>
  <c r="AE5" i="93" s="1"/>
  <c r="AD55" i="76"/>
  <c r="AD7" i="31" s="1"/>
  <c r="AD7" i="87" s="1"/>
  <c r="AE28" i="77"/>
  <c r="AE63" i="77" s="1"/>
  <c r="AE15" i="25" s="1"/>
  <c r="AE15" i="88" s="1"/>
  <c r="AE63" i="59"/>
  <c r="AE15" i="23" s="1"/>
  <c r="AE15" i="84" s="1"/>
  <c r="AD58" i="59"/>
  <c r="AD10" i="23" s="1"/>
  <c r="AD10" i="84" s="1"/>
  <c r="AE9" i="80"/>
  <c r="AG42" i="80"/>
  <c r="AG72" i="80" s="1"/>
  <c r="AG24" i="27" s="1"/>
  <c r="AG24" i="92" s="1"/>
  <c r="AD66" i="75"/>
  <c r="AD18" i="30" s="1"/>
  <c r="AD18" i="86" s="1"/>
  <c r="AD55" i="80"/>
  <c r="AD7" i="27" s="1"/>
  <c r="AD7" i="92" s="1"/>
  <c r="AD55" i="77"/>
  <c r="AD7" i="25" s="1"/>
  <c r="AD7" i="88" s="1"/>
  <c r="AD55" i="75"/>
  <c r="AD7" i="30" s="1"/>
  <c r="AD7" i="86" s="1"/>
  <c r="AE9" i="78"/>
  <c r="AE54" i="59"/>
  <c r="AE6" i="23" s="1"/>
  <c r="AE6" i="84" s="1"/>
  <c r="AE30" i="78"/>
  <c r="AE65" i="78" s="1"/>
  <c r="AE17" i="28" s="1"/>
  <c r="AE17" i="89" s="1"/>
  <c r="AE9" i="77"/>
  <c r="AF24" i="83"/>
  <c r="AD19" i="80"/>
  <c r="AD57" i="80" s="1"/>
  <c r="AD9" i="27" s="1"/>
  <c r="AD9" i="92" s="1"/>
  <c r="AF8" i="75"/>
  <c r="AG39" i="75"/>
  <c r="AF26" i="83"/>
  <c r="AE35" i="76"/>
  <c r="AE67" i="76" s="1"/>
  <c r="AE19" i="31" s="1"/>
  <c r="AE19" i="87" s="1"/>
  <c r="AE35" i="77"/>
  <c r="AE67" i="77" s="1"/>
  <c r="AE19" i="25" s="1"/>
  <c r="AE19" i="88" s="1"/>
  <c r="AE12" i="77"/>
  <c r="AE54" i="77" s="1"/>
  <c r="AE6" i="25" s="1"/>
  <c r="AE6" i="88" s="1"/>
  <c r="AF38" i="81"/>
  <c r="AF68" i="81" s="1"/>
  <c r="AF20" i="22" s="1"/>
  <c r="AF20" i="93" s="1"/>
  <c r="AD57" i="59"/>
  <c r="AD9" i="23" s="1"/>
  <c r="AD9" i="84" s="1"/>
  <c r="AF31" i="59"/>
  <c r="AF71" i="59" s="1"/>
  <c r="AF23" i="23" s="1"/>
  <c r="AF23" i="84" s="1"/>
  <c r="AF43" i="81"/>
  <c r="AF73" i="81" s="1"/>
  <c r="AF25" i="22" s="1"/>
  <c r="AF25" i="93" s="1"/>
  <c r="AG24" i="78"/>
  <c r="AF38" i="77"/>
  <c r="AF68" i="77" s="1"/>
  <c r="AF20" i="25" s="1"/>
  <c r="AF20" i="88" s="1"/>
  <c r="AF33" i="78"/>
  <c r="AF69" i="78" s="1"/>
  <c r="AF21" i="28" s="1"/>
  <c r="AF21" i="89" s="1"/>
  <c r="AD17" i="83"/>
  <c r="AD19" i="76"/>
  <c r="AD57" i="76" s="1"/>
  <c r="AD9" i="31" s="1"/>
  <c r="AD9" i="87" s="1"/>
  <c r="AE9" i="75"/>
  <c r="AG2" i="83"/>
  <c r="AE12" i="76"/>
  <c r="AE54" i="76" s="1"/>
  <c r="AE6" i="31" s="1"/>
  <c r="AE6" i="87" s="1"/>
  <c r="AD19" i="79"/>
  <c r="AD57" i="79" s="1"/>
  <c r="AD9" i="32" s="1"/>
  <c r="AD9" i="90" s="1"/>
  <c r="AF41" i="79"/>
  <c r="AG10" i="81"/>
  <c r="AE62" i="59"/>
  <c r="AE14" i="23" s="1"/>
  <c r="AE14" i="84" s="1"/>
  <c r="AE27" i="75"/>
  <c r="AE62" i="75" s="1"/>
  <c r="AE14" i="30" s="1"/>
  <c r="AE14" i="86" s="1"/>
  <c r="AG72" i="59"/>
  <c r="AG24" i="23" s="1"/>
  <c r="AG24" i="84" s="1"/>
  <c r="AG42" i="78"/>
  <c r="AG72" i="78" s="1"/>
  <c r="AG24" i="28" s="1"/>
  <c r="AG24" i="89" s="1"/>
  <c r="AF33" i="77"/>
  <c r="AF69" i="77" s="1"/>
  <c r="AF21" i="25" s="1"/>
  <c r="AF21" i="88" s="1"/>
  <c r="AE14" i="78"/>
  <c r="AD19" i="77"/>
  <c r="AD57" i="77" s="1"/>
  <c r="AD9" i="25" s="1"/>
  <c r="AD9" i="88" s="1"/>
  <c r="AE32" i="77"/>
  <c r="AE61" i="77" s="1"/>
  <c r="AE13" i="25" s="1"/>
  <c r="AE13" i="88" s="1"/>
  <c r="AG20" i="76"/>
  <c r="AE36" i="81"/>
  <c r="AG38" i="77"/>
  <c r="AG16" i="75"/>
  <c r="AE27" i="81"/>
  <c r="AE62" i="81" s="1"/>
  <c r="AE14" i="22" s="1"/>
  <c r="AE14" i="93" s="1"/>
  <c r="AG24" i="77"/>
  <c r="AH2" i="77"/>
  <c r="AH50" i="77" s="1"/>
  <c r="AH2" i="25" s="1"/>
  <c r="AH2" i="88" s="1"/>
  <c r="AF7" i="79"/>
  <c r="AH2" i="78"/>
  <c r="AH50" i="78" s="1"/>
  <c r="AH2" i="28" s="1"/>
  <c r="AH2" i="89" s="1"/>
  <c r="AF34" i="78"/>
  <c r="AF70" i="78" s="1"/>
  <c r="AF22" i="28" s="1"/>
  <c r="AF22" i="89" s="1"/>
  <c r="AG10" i="75"/>
  <c r="AG39" i="78"/>
  <c r="AF5" i="76"/>
  <c r="AG17" i="79"/>
  <c r="AF8" i="81"/>
  <c r="AE37" i="76"/>
  <c r="AE66" i="76" s="1"/>
  <c r="AE18" i="31" s="1"/>
  <c r="AE18" i="87" s="1"/>
  <c r="AG11" i="77"/>
  <c r="AG21" i="76"/>
  <c r="AF13" i="76"/>
  <c r="AF8" i="79"/>
  <c r="AF25" i="75"/>
  <c r="AF38" i="75"/>
  <c r="AF68" i="75" s="1"/>
  <c r="AF20" i="30" s="1"/>
  <c r="AF20" i="86" s="1"/>
  <c r="AE19" i="59"/>
  <c r="AE19" i="77" s="1"/>
  <c r="AE57" i="77" s="1"/>
  <c r="AE9" i="25" s="1"/>
  <c r="AE9" i="88" s="1"/>
  <c r="AF33" i="75"/>
  <c r="AF69" i="75" s="1"/>
  <c r="AF21" i="30" s="1"/>
  <c r="AF21" i="86" s="1"/>
  <c r="AF7" i="78"/>
  <c r="AF34" i="75"/>
  <c r="AF70" i="75" s="1"/>
  <c r="AF22" i="30" s="1"/>
  <c r="AF22" i="86" s="1"/>
  <c r="AD22" i="81"/>
  <c r="AD58" i="81" s="1"/>
  <c r="AD10" i="22" s="1"/>
  <c r="AD10" i="93" s="1"/>
  <c r="AG38" i="76"/>
  <c r="AH2" i="76"/>
  <c r="AH50" i="76" s="1"/>
  <c r="AH2" i="31" s="1"/>
  <c r="AH2" i="87" s="1"/>
  <c r="AF34" i="76"/>
  <c r="AF70" i="76" s="1"/>
  <c r="AF22" i="31" s="1"/>
  <c r="AF22" i="87" s="1"/>
  <c r="AE30" i="81"/>
  <c r="AE65" i="81" s="1"/>
  <c r="AE17" i="22" s="1"/>
  <c r="AE17" i="93" s="1"/>
  <c r="AG20" i="78"/>
  <c r="AF34" i="77"/>
  <c r="AF70" i="77" s="1"/>
  <c r="AF22" i="25" s="1"/>
  <c r="AF22" i="88" s="1"/>
  <c r="AD22" i="80"/>
  <c r="AD58" i="80" s="1"/>
  <c r="AD10" i="27" s="1"/>
  <c r="AD10" i="92" s="1"/>
  <c r="AG20" i="80"/>
  <c r="AF41" i="76"/>
  <c r="AF26" i="80"/>
  <c r="AF60" i="80" s="1"/>
  <c r="AF12" i="27" s="1"/>
  <c r="AF12" i="92" s="1"/>
  <c r="AG40" i="81"/>
  <c r="AF32" i="80"/>
  <c r="AF61" i="80" s="1"/>
  <c r="AF13" i="27" s="1"/>
  <c r="AF13" i="92" s="1"/>
  <c r="AG17" i="80"/>
  <c r="AE15" i="80"/>
  <c r="AG11" i="76"/>
  <c r="AG21" i="75"/>
  <c r="AE27" i="77"/>
  <c r="AE62" i="77" s="1"/>
  <c r="AE14" i="25" s="1"/>
  <c r="AE14" i="88" s="1"/>
  <c r="AE35" i="75"/>
  <c r="AE67" i="75" s="1"/>
  <c r="AE19" i="30" s="1"/>
  <c r="AE19" i="86" s="1"/>
  <c r="AE14" i="76"/>
  <c r="AE18" i="80"/>
  <c r="AE56" i="80" s="1"/>
  <c r="AE8" i="27" s="1"/>
  <c r="AE8" i="92" s="1"/>
  <c r="AG33" i="74"/>
  <c r="AG69" i="74" s="1"/>
  <c r="AG21" i="26" s="1"/>
  <c r="AG21" i="91" s="1"/>
  <c r="AG28" i="74"/>
  <c r="AG28" i="59" s="1"/>
  <c r="AG63" i="59" s="1"/>
  <c r="AG15" i="23" s="1"/>
  <c r="AG15" i="84" s="1"/>
  <c r="AF52" i="59"/>
  <c r="AF4" i="23" s="1"/>
  <c r="AF4" i="84" s="1"/>
  <c r="AF4" i="80"/>
  <c r="AF52" i="80" s="1"/>
  <c r="AF4" i="27" s="1"/>
  <c r="AF4" i="92" s="1"/>
  <c r="AF33" i="76"/>
  <c r="AF69" i="76" s="1"/>
  <c r="AF21" i="31" s="1"/>
  <c r="AF21" i="87" s="1"/>
  <c r="AC23" i="76"/>
  <c r="AC59" i="76" s="1"/>
  <c r="AC11" i="31" s="1"/>
  <c r="AC11" i="87" s="1"/>
  <c r="AF26" i="76"/>
  <c r="AF60" i="76" s="1"/>
  <c r="AF12" i="31" s="1"/>
  <c r="AF12" i="87" s="1"/>
  <c r="AF13" i="77"/>
  <c r="AD19" i="75"/>
  <c r="AD57" i="75" s="1"/>
  <c r="AD9" i="30" s="1"/>
  <c r="AD9" i="86" s="1"/>
  <c r="AG44" i="78"/>
  <c r="AG74" i="78" s="1"/>
  <c r="AG26" i="28" s="1"/>
  <c r="AG26" i="89" s="1"/>
  <c r="AG10" i="80"/>
  <c r="AG40" i="76"/>
  <c r="AF5" i="79"/>
  <c r="AG38" i="75"/>
  <c r="AF4" i="77"/>
  <c r="AF52" i="77" s="1"/>
  <c r="AF4" i="25" s="1"/>
  <c r="AF4" i="88" s="1"/>
  <c r="AG20" i="77"/>
  <c r="AD22" i="79"/>
  <c r="AD58" i="79" s="1"/>
  <c r="AD10" i="32" s="1"/>
  <c r="AD10" i="90" s="1"/>
  <c r="AE37" i="80"/>
  <c r="AF25" i="77"/>
  <c r="AG24" i="75"/>
  <c r="AE32" i="81"/>
  <c r="AE61" i="81" s="1"/>
  <c r="AE13" i="22" s="1"/>
  <c r="AE13" i="93" s="1"/>
  <c r="AE35" i="81"/>
  <c r="AE67" i="81" s="1"/>
  <c r="AE19" i="22" s="1"/>
  <c r="AE19" i="93" s="1"/>
  <c r="AF41" i="75"/>
  <c r="AF25" i="78"/>
  <c r="AE35" i="80"/>
  <c r="AE67" i="80" s="1"/>
  <c r="AE19" i="27" s="1"/>
  <c r="AE19" i="92" s="1"/>
  <c r="AE18" i="76"/>
  <c r="AE56" i="76" s="1"/>
  <c r="AE8" i="31" s="1"/>
  <c r="AE8" i="87" s="1"/>
  <c r="AC23" i="79"/>
  <c r="AC59" i="79" s="1"/>
  <c r="AC11" i="32" s="1"/>
  <c r="AC11" i="90" s="1"/>
  <c r="AE27" i="79"/>
  <c r="AE62" i="79" s="1"/>
  <c r="AE14" i="32" s="1"/>
  <c r="AE14" i="90" s="1"/>
  <c r="AE9" i="76"/>
  <c r="AG17" i="78"/>
  <c r="AG42" i="77"/>
  <c r="AG72" i="77" s="1"/>
  <c r="AG24" i="25" s="1"/>
  <c r="AG24" i="88" s="1"/>
  <c r="AF34" i="81"/>
  <c r="AF70" i="81" s="1"/>
  <c r="AF22" i="22" s="1"/>
  <c r="AF22" i="93" s="1"/>
  <c r="AG11" i="75"/>
  <c r="AH2" i="79"/>
  <c r="AH50" i="79" s="1"/>
  <c r="AH2" i="32" s="1"/>
  <c r="AH2" i="90" s="1"/>
  <c r="AF41" i="81"/>
  <c r="AF5" i="81"/>
  <c r="AH24" i="74"/>
  <c r="AF69" i="59"/>
  <c r="AF21" i="23" s="1"/>
  <c r="AF21" i="84" s="1"/>
  <c r="AF73" i="59"/>
  <c r="AF25" i="23" s="1"/>
  <c r="AF25" i="84" s="1"/>
  <c r="AF43" i="77"/>
  <c r="AF73" i="77" s="1"/>
  <c r="AF25" i="25" s="1"/>
  <c r="AF25" i="88" s="1"/>
  <c r="AF70" i="59"/>
  <c r="AF22" i="23" s="1"/>
  <c r="AF22" i="84" s="1"/>
  <c r="AF34" i="80"/>
  <c r="AF70" i="80" s="1"/>
  <c r="AF22" i="27" s="1"/>
  <c r="AF22" i="92" s="1"/>
  <c r="AD22" i="78"/>
  <c r="AD58" i="78" s="1"/>
  <c r="AD10" i="28" s="1"/>
  <c r="AD10" i="89" s="1"/>
  <c r="AE27" i="76"/>
  <c r="AE62" i="76" s="1"/>
  <c r="AE14" i="31" s="1"/>
  <c r="AE14" i="87" s="1"/>
  <c r="AE36" i="77"/>
  <c r="AE66" i="77" s="1"/>
  <c r="AE18" i="25" s="1"/>
  <c r="AE18" i="88" s="1"/>
  <c r="AE14" i="81"/>
  <c r="AF26" i="77"/>
  <c r="AF60" i="77" s="1"/>
  <c r="AF12" i="25" s="1"/>
  <c r="AF12" i="88" s="1"/>
  <c r="AF38" i="78"/>
  <c r="AF68" i="78" s="1"/>
  <c r="AF20" i="28" s="1"/>
  <c r="AF20" i="89" s="1"/>
  <c r="AE35" i="78"/>
  <c r="AE67" i="78" s="1"/>
  <c r="AE19" i="28" s="1"/>
  <c r="AE19" i="89" s="1"/>
  <c r="AG10" i="79"/>
  <c r="AF13" i="81"/>
  <c r="AF7" i="80"/>
  <c r="AG44" i="79"/>
  <c r="AG74" i="79" s="1"/>
  <c r="AG26" i="32" s="1"/>
  <c r="AG26" i="90" s="1"/>
  <c r="AE18" i="77"/>
  <c r="AE56" i="77" s="1"/>
  <c r="AE8" i="25" s="1"/>
  <c r="AE8" i="88" s="1"/>
  <c r="AF13" i="80"/>
  <c r="AG44" i="80"/>
  <c r="AG74" i="80" s="1"/>
  <c r="AG26" i="27" s="1"/>
  <c r="AG26" i="92" s="1"/>
  <c r="AE12" i="80"/>
  <c r="AE54" i="80" s="1"/>
  <c r="AE6" i="27" s="1"/>
  <c r="AE6" i="92" s="1"/>
  <c r="AF8" i="78"/>
  <c r="AE37" i="75"/>
  <c r="AG17" i="81"/>
  <c r="AF4" i="79"/>
  <c r="AF52" i="79" s="1"/>
  <c r="AF4" i="32" s="1"/>
  <c r="AF4" i="90" s="1"/>
  <c r="AG16" i="81"/>
  <c r="AF25" i="80"/>
  <c r="AG21" i="81"/>
  <c r="AF7" i="75"/>
  <c r="AF43" i="78"/>
  <c r="AF73" i="78" s="1"/>
  <c r="AF25" i="28" s="1"/>
  <c r="AF25" i="89" s="1"/>
  <c r="AF4" i="75"/>
  <c r="AF52" i="75" s="1"/>
  <c r="AF4" i="30" s="1"/>
  <c r="AF4" i="86" s="1"/>
  <c r="AF26" i="75"/>
  <c r="AF60" i="75" s="1"/>
  <c r="AF12" i="30" s="1"/>
  <c r="AF12" i="86" s="1"/>
  <c r="AG38" i="80"/>
  <c r="AE32" i="78"/>
  <c r="AE61" i="78" s="1"/>
  <c r="AE13" i="28" s="1"/>
  <c r="AE13" i="89" s="1"/>
  <c r="AG44" i="81"/>
  <c r="AG74" i="81" s="1"/>
  <c r="AG26" i="22" s="1"/>
  <c r="AG26" i="93" s="1"/>
  <c r="AE12" i="78"/>
  <c r="AE54" i="78" s="1"/>
  <c r="AE6" i="28" s="1"/>
  <c r="AE6" i="89" s="1"/>
  <c r="AE18" i="75"/>
  <c r="AE56" i="75" s="1"/>
  <c r="AE8" i="30" s="1"/>
  <c r="AE8" i="86" s="1"/>
  <c r="AE36" i="80"/>
  <c r="AG24" i="79"/>
  <c r="AE14" i="79"/>
  <c r="AE55" i="79" s="1"/>
  <c r="AE7" i="32" s="1"/>
  <c r="AE7" i="90" s="1"/>
  <c r="AE12" i="81"/>
  <c r="AE54" i="81" s="1"/>
  <c r="AE6" i="22" s="1"/>
  <c r="AE6" i="93" s="1"/>
  <c r="AF8" i="77"/>
  <c r="AC23" i="81"/>
  <c r="AC59" i="81" s="1"/>
  <c r="AC11" i="22" s="1"/>
  <c r="AC11" i="93" s="1"/>
  <c r="AG39" i="77"/>
  <c r="AE36" i="79"/>
  <c r="AF6" i="79"/>
  <c r="AE15" i="81"/>
  <c r="AE9" i="79"/>
  <c r="AG17" i="77"/>
  <c r="AF38" i="80"/>
  <c r="AF68" i="80" s="1"/>
  <c r="AF20" i="27" s="1"/>
  <c r="AF20" i="92" s="1"/>
  <c r="AH2" i="81"/>
  <c r="AH50" i="81" s="1"/>
  <c r="AH2" i="22" s="1"/>
  <c r="AH2" i="93" s="1"/>
  <c r="AD22" i="75"/>
  <c r="AD58" i="75" s="1"/>
  <c r="AD10" i="30" s="1"/>
  <c r="AD10" i="86" s="1"/>
  <c r="AE36" i="75"/>
  <c r="AG11" i="80"/>
  <c r="AG21" i="79"/>
  <c r="AG20" i="75"/>
  <c r="AE15" i="75"/>
  <c r="AF6" i="76"/>
  <c r="AE37" i="78"/>
  <c r="AG31" i="74"/>
  <c r="AG71" i="74" s="1"/>
  <c r="AG23" i="26" s="1"/>
  <c r="AG23" i="91" s="1"/>
  <c r="AG32" i="74"/>
  <c r="AG32" i="59" s="1"/>
  <c r="AG61" i="59" s="1"/>
  <c r="AG13" i="23" s="1"/>
  <c r="AG13" i="84" s="1"/>
  <c r="AF71" i="74"/>
  <c r="AF23" i="26" s="1"/>
  <c r="AF23" i="91" s="1"/>
  <c r="AF69" i="74"/>
  <c r="AF21" i="26" s="1"/>
  <c r="AF21" i="91" s="1"/>
  <c r="AF33" i="80"/>
  <c r="AF69" i="80" s="1"/>
  <c r="AF21" i="27" s="1"/>
  <c r="AF21" i="92" s="1"/>
  <c r="AF38" i="76"/>
  <c r="AF68" i="76" s="1"/>
  <c r="AF20" i="31" s="1"/>
  <c r="AF20" i="87" s="1"/>
  <c r="AG16" i="79"/>
  <c r="AF6" i="77"/>
  <c r="AF41" i="80"/>
  <c r="AE37" i="81"/>
  <c r="AF5" i="80"/>
  <c r="AD19" i="81"/>
  <c r="AD57" i="81" s="1"/>
  <c r="AD9" i="22" s="1"/>
  <c r="AD9" i="93" s="1"/>
  <c r="AF6" i="78"/>
  <c r="AE15" i="77"/>
  <c r="AE55" i="77" s="1"/>
  <c r="AE7" i="25" s="1"/>
  <c r="AC23" i="77"/>
  <c r="AC59" i="77" s="1"/>
  <c r="AC11" i="25" s="1"/>
  <c r="AC11" i="88" s="1"/>
  <c r="AG38" i="79"/>
  <c r="AG68" i="79" s="1"/>
  <c r="AG20" i="32" s="1"/>
  <c r="AG20" i="90" s="1"/>
  <c r="AF7" i="81"/>
  <c r="AE14" i="80"/>
  <c r="AF6" i="81"/>
  <c r="AF8" i="76"/>
  <c r="AG39" i="76"/>
  <c r="AF43" i="79"/>
  <c r="AF73" i="79" s="1"/>
  <c r="AF25" i="32" s="1"/>
  <c r="AF25" i="90" s="1"/>
  <c r="AG24" i="80"/>
  <c r="AF6" i="80"/>
  <c r="AE15" i="78"/>
  <c r="AF26" i="81"/>
  <c r="AF60" i="81" s="1"/>
  <c r="AF12" i="22" s="1"/>
  <c r="AF12" i="93" s="1"/>
  <c r="AG40" i="78"/>
  <c r="AF5" i="75"/>
  <c r="AF4" i="81"/>
  <c r="AF52" i="81" s="1"/>
  <c r="AF4" i="22" s="1"/>
  <c r="AF4" i="93" s="1"/>
  <c r="AF25" i="81"/>
  <c r="AG17" i="76"/>
  <c r="AE32" i="79"/>
  <c r="AE61" i="79" s="1"/>
  <c r="AE13" i="32" s="1"/>
  <c r="AE13" i="90" s="1"/>
  <c r="AG20" i="81"/>
  <c r="AE12" i="79"/>
  <c r="AE54" i="79" s="1"/>
  <c r="AE6" i="32" s="1"/>
  <c r="AE6" i="90" s="1"/>
  <c r="AG10" i="76"/>
  <c r="AF43" i="76"/>
  <c r="AF73" i="76" s="1"/>
  <c r="AF25" i="31" s="1"/>
  <c r="AF25" i="87" s="1"/>
  <c r="AG11" i="79"/>
  <c r="AG21" i="80"/>
  <c r="AE36" i="78"/>
  <c r="AC23" i="75"/>
  <c r="AC59" i="75" s="1"/>
  <c r="AC11" i="30" s="1"/>
  <c r="AC11" i="86" s="1"/>
  <c r="AD22" i="77"/>
  <c r="AD58" i="77" s="1"/>
  <c r="AD10" i="25" s="1"/>
  <c r="AD10" i="88" s="1"/>
  <c r="AG10" i="78"/>
  <c r="AF33" i="79"/>
  <c r="AF69" i="79" s="1"/>
  <c r="AF21" i="32" s="1"/>
  <c r="AF21" i="90" s="1"/>
  <c r="AE32" i="76"/>
  <c r="AE61" i="76" s="1"/>
  <c r="AE13" i="31" s="1"/>
  <c r="AE13" i="87" s="1"/>
  <c r="AE18" i="79"/>
  <c r="AE56" i="79" s="1"/>
  <c r="AE8" i="32" s="1"/>
  <c r="AE8" i="90" s="1"/>
  <c r="AF4" i="76"/>
  <c r="AF52" i="76" s="1"/>
  <c r="AF4" i="31" s="1"/>
  <c r="AF4" i="87" s="1"/>
  <c r="AE37" i="79"/>
  <c r="AF25" i="76"/>
  <c r="AG38" i="81"/>
  <c r="AE15" i="76"/>
  <c r="AG40" i="77"/>
  <c r="AG24" i="81"/>
  <c r="AG42" i="75"/>
  <c r="AG72" i="75" s="1"/>
  <c r="AG24" i="30" s="1"/>
  <c r="AG24" i="86" s="1"/>
  <c r="AE30" i="79"/>
  <c r="AE65" i="79" s="1"/>
  <c r="AE17" i="32" s="1"/>
  <c r="AE17" i="90" s="1"/>
  <c r="AE27" i="80"/>
  <c r="AE62" i="80" s="1"/>
  <c r="AE14" i="27" s="1"/>
  <c r="AE14" i="92" s="1"/>
  <c r="AF38" i="79"/>
  <c r="AF68" i="79" s="1"/>
  <c r="AF20" i="32" s="1"/>
  <c r="AF20" i="90" s="1"/>
  <c r="AG42" i="76"/>
  <c r="AG72" i="76" s="1"/>
  <c r="AG24" i="31" s="1"/>
  <c r="AG24" i="87" s="1"/>
  <c r="AD66" i="77"/>
  <c r="AD18" i="25" s="1"/>
  <c r="AD18" i="88" s="1"/>
  <c r="AF13" i="79"/>
  <c r="AG17" i="75"/>
  <c r="AF41" i="77"/>
  <c r="AC23" i="80"/>
  <c r="AC59" i="80" s="1"/>
  <c r="AC11" i="27" s="1"/>
  <c r="AC11" i="92" s="1"/>
  <c r="AF26" i="79"/>
  <c r="AF60" i="79" s="1"/>
  <c r="AF12" i="32" s="1"/>
  <c r="AF12" i="90" s="1"/>
  <c r="AG39" i="81"/>
  <c r="AF5" i="77"/>
  <c r="AG11" i="81"/>
  <c r="AG21" i="78"/>
  <c r="AG44" i="75"/>
  <c r="AG74" i="75" s="1"/>
  <c r="AG26" i="30" s="1"/>
  <c r="AG26" i="86" s="1"/>
  <c r="AG39" i="79"/>
  <c r="AE30" i="77"/>
  <c r="AE65" i="77" s="1"/>
  <c r="AE17" i="25" s="1"/>
  <c r="AE17" i="88" s="1"/>
  <c r="AF9" i="59"/>
  <c r="AF9" i="81" s="1"/>
  <c r="AG74" i="59"/>
  <c r="AG26" i="23" s="1"/>
  <c r="AG26" i="84" s="1"/>
  <c r="AF7" i="77"/>
  <c r="AG44" i="77"/>
  <c r="AG74" i="77" s="1"/>
  <c r="AG26" i="25" s="1"/>
  <c r="AG26" i="88" s="1"/>
  <c r="AH2" i="75"/>
  <c r="AH50" i="75" s="1"/>
  <c r="AH2" i="30" s="1"/>
  <c r="AH2" i="86" s="1"/>
  <c r="AE30" i="80"/>
  <c r="AE65" i="80" s="1"/>
  <c r="AE17" i="27" s="1"/>
  <c r="AE17" i="92" s="1"/>
  <c r="AF13" i="78"/>
  <c r="AG38" i="78"/>
  <c r="AF26" i="78"/>
  <c r="AF60" i="78" s="1"/>
  <c r="AF12" i="28" s="1"/>
  <c r="AF12" i="89" s="1"/>
  <c r="AG16" i="76"/>
  <c r="AE32" i="80"/>
  <c r="AE61" i="80" s="1"/>
  <c r="AE13" i="27" s="1"/>
  <c r="AE13" i="92" s="1"/>
  <c r="AG16" i="77"/>
  <c r="AF43" i="75"/>
  <c r="AF73" i="75" s="1"/>
  <c r="AF25" i="30" s="1"/>
  <c r="AF25" i="86" s="1"/>
  <c r="AE18" i="81"/>
  <c r="AE56" i="81" s="1"/>
  <c r="AE8" i="22" s="1"/>
  <c r="AE8" i="93" s="1"/>
  <c r="AE14" i="75"/>
  <c r="AE18" i="78"/>
  <c r="AE56" i="78" s="1"/>
  <c r="AE8" i="28" s="1"/>
  <c r="AE8" i="89" s="1"/>
  <c r="AE30" i="75"/>
  <c r="AE65" i="75" s="1"/>
  <c r="AE17" i="30" s="1"/>
  <c r="AE17" i="86" s="1"/>
  <c r="AG40" i="80"/>
  <c r="AG11" i="78"/>
  <c r="AG21" i="77"/>
  <c r="AG40" i="75"/>
  <c r="AE32" i="75"/>
  <c r="AE61" i="75" s="1"/>
  <c r="AE13" i="30" s="1"/>
  <c r="AE13" i="86" s="1"/>
  <c r="AG42" i="81"/>
  <c r="AG72" i="81" s="1"/>
  <c r="AG24" i="22" s="1"/>
  <c r="AG24" i="93" s="1"/>
  <c r="AG16" i="80"/>
  <c r="AG8" i="59"/>
  <c r="AG8" i="77" s="1"/>
  <c r="AD59" i="74"/>
  <c r="AD11" i="26" s="1"/>
  <c r="AD11" i="91" s="1"/>
  <c r="AD23" i="59"/>
  <c r="AD23" i="75" s="1"/>
  <c r="AD59" i="75" s="1"/>
  <c r="AD11" i="30" s="1"/>
  <c r="AD11" i="86" s="1"/>
  <c r="AF36" i="59"/>
  <c r="AF36" i="80" s="1"/>
  <c r="AH16" i="59"/>
  <c r="AH16" i="79" s="1"/>
  <c r="AG25" i="59"/>
  <c r="AG25" i="75" s="1"/>
  <c r="AH10" i="59"/>
  <c r="AH10" i="76" s="1"/>
  <c r="AG70" i="74"/>
  <c r="AG22" i="26" s="1"/>
  <c r="AG22" i="91" s="1"/>
  <c r="AG34" i="59"/>
  <c r="AF12" i="59"/>
  <c r="AF12" i="75" s="1"/>
  <c r="AF54" i="75" s="1"/>
  <c r="AF6" i="30" s="1"/>
  <c r="AF6" i="86" s="1"/>
  <c r="AH20" i="59"/>
  <c r="AH20" i="76" s="1"/>
  <c r="AF67" i="74"/>
  <c r="AF19" i="26" s="1"/>
  <c r="AF19" i="91" s="1"/>
  <c r="AF35" i="59"/>
  <c r="AF67" i="59" s="1"/>
  <c r="AF19" i="23" s="1"/>
  <c r="AF19" i="84" s="1"/>
  <c r="AG60" i="74"/>
  <c r="AG12" i="26" s="1"/>
  <c r="AG12" i="91" s="1"/>
  <c r="AG26" i="59"/>
  <c r="AG26" i="80" s="1"/>
  <c r="AG60" i="80" s="1"/>
  <c r="AG12" i="27" s="1"/>
  <c r="AG12" i="92" s="1"/>
  <c r="AF62" i="74"/>
  <c r="AF14" i="26" s="1"/>
  <c r="AF14" i="91" s="1"/>
  <c r="AF27" i="59"/>
  <c r="AF62" i="59" s="1"/>
  <c r="AF14" i="23" s="1"/>
  <c r="AF14" i="84" s="1"/>
  <c r="AF14" i="59"/>
  <c r="AF14" i="79" s="1"/>
  <c r="AG5" i="59"/>
  <c r="AG5" i="79" s="1"/>
  <c r="AG52" i="74"/>
  <c r="AG4" i="26" s="1"/>
  <c r="AG4" i="91" s="1"/>
  <c r="AG4" i="59"/>
  <c r="AG52" i="59" s="1"/>
  <c r="AG4" i="23" s="1"/>
  <c r="AG4" i="84" s="1"/>
  <c r="AG41" i="59"/>
  <c r="AG41" i="81" s="1"/>
  <c r="AG43" i="59"/>
  <c r="AG43" i="80" s="1"/>
  <c r="AG73" i="80" s="1"/>
  <c r="AG25" i="27" s="1"/>
  <c r="AG25" i="92" s="1"/>
  <c r="AG7" i="59"/>
  <c r="AG7" i="79" s="1"/>
  <c r="AG13" i="59"/>
  <c r="AG13" i="78" s="1"/>
  <c r="AH74" i="74"/>
  <c r="AH26" i="26" s="1"/>
  <c r="AH26" i="91" s="1"/>
  <c r="AH44" i="59"/>
  <c r="AH44" i="75" s="1"/>
  <c r="AH74" i="75" s="1"/>
  <c r="AH26" i="30" s="1"/>
  <c r="AH26" i="86" s="1"/>
  <c r="AF65" i="74"/>
  <c r="AF17" i="26" s="1"/>
  <c r="AF17" i="91" s="1"/>
  <c r="AF30" i="59"/>
  <c r="AF30" i="79" s="1"/>
  <c r="AF65" i="79" s="1"/>
  <c r="AF17" i="32" s="1"/>
  <c r="AF17" i="90" s="1"/>
  <c r="AG6" i="59"/>
  <c r="AG6" i="79" s="1"/>
  <c r="AH40" i="59"/>
  <c r="AH40" i="75" s="1"/>
  <c r="AF64" i="74"/>
  <c r="AF16" i="26" s="1"/>
  <c r="AF16" i="91" s="1"/>
  <c r="AF29" i="59"/>
  <c r="AF29" i="79" s="1"/>
  <c r="AF64" i="79" s="1"/>
  <c r="AF16" i="32" s="1"/>
  <c r="AF16" i="90" s="1"/>
  <c r="AH72" i="74"/>
  <c r="AH24" i="26" s="1"/>
  <c r="AH24" i="91" s="1"/>
  <c r="AH42" i="59"/>
  <c r="AH42" i="76" s="1"/>
  <c r="AH72" i="76" s="1"/>
  <c r="AH24" i="31" s="1"/>
  <c r="AH24" i="87" s="1"/>
  <c r="AF37" i="59"/>
  <c r="AF37" i="79" s="1"/>
  <c r="AH39" i="59"/>
  <c r="AH39" i="75" s="1"/>
  <c r="AF15" i="59"/>
  <c r="AF15" i="79" s="1"/>
  <c r="AE58" i="74"/>
  <c r="AE10" i="26" s="1"/>
  <c r="AE10" i="91" s="1"/>
  <c r="AE22" i="59"/>
  <c r="AE58" i="59" s="1"/>
  <c r="AE10" i="23" s="1"/>
  <c r="AE10" i="84" s="1"/>
  <c r="AI50" i="74"/>
  <c r="AI2" i="26" s="1"/>
  <c r="AI2" i="91" s="1"/>
  <c r="AI2" i="59"/>
  <c r="AI50" i="59" s="1"/>
  <c r="AI2" i="23" s="1"/>
  <c r="AF18" i="59"/>
  <c r="AF18" i="77" s="1"/>
  <c r="AF56" i="77" s="1"/>
  <c r="AF8" i="25" s="1"/>
  <c r="AF8" i="88" s="1"/>
  <c r="AG85" i="73"/>
  <c r="AE66" i="59"/>
  <c r="AE18" i="23" s="1"/>
  <c r="AE18" i="84" s="1"/>
  <c r="AG73" i="74"/>
  <c r="AG25" i="26" s="1"/>
  <c r="AG25" i="91" s="1"/>
  <c r="AF56" i="74"/>
  <c r="AF8" i="26" s="1"/>
  <c r="AF8" i="91" s="1"/>
  <c r="AF54" i="74"/>
  <c r="AF6" i="26" s="1"/>
  <c r="AF6" i="91" s="1"/>
  <c r="AE55" i="59"/>
  <c r="AE7" i="23" s="1"/>
  <c r="AE7" i="84" s="1"/>
  <c r="AM47" i="72"/>
  <c r="AL47" i="73"/>
  <c r="AJ95" i="73" s="1"/>
  <c r="AL28" i="72"/>
  <c r="AK28" i="73"/>
  <c r="AI69" i="73" s="1"/>
  <c r="AK3" i="73"/>
  <c r="AI60" i="73" s="1"/>
  <c r="AL3" i="72"/>
  <c r="AG68" i="74"/>
  <c r="AG20" i="26" s="1"/>
  <c r="AG20" i="91" s="1"/>
  <c r="AM38" i="72"/>
  <c r="AL38" i="73"/>
  <c r="AM16" i="72"/>
  <c r="AL16" i="73"/>
  <c r="AK33" i="72"/>
  <c r="AJ33" i="73"/>
  <c r="AH74" i="73" s="1"/>
  <c r="AH43" i="74"/>
  <c r="AH43" i="59" s="1"/>
  <c r="AL31" i="73"/>
  <c r="AJ72" i="73" s="1"/>
  <c r="AM31" i="72"/>
  <c r="AM25" i="72"/>
  <c r="AL25" i="73"/>
  <c r="AJ66" i="73" s="1"/>
  <c r="AG14" i="74"/>
  <c r="AF55" i="74"/>
  <c r="AF7" i="26" s="1"/>
  <c r="AF7" i="91" s="1"/>
  <c r="AK30" i="72"/>
  <c r="AJ30" i="73"/>
  <c r="AH71" i="73" s="1"/>
  <c r="AK21" i="72"/>
  <c r="AJ21" i="73"/>
  <c r="AH89" i="73" s="1"/>
  <c r="AG68" i="59"/>
  <c r="AG20" i="23" s="1"/>
  <c r="AG20" i="84" s="1"/>
  <c r="AG37" i="74"/>
  <c r="AK19" i="72"/>
  <c r="AJ19" i="73"/>
  <c r="AF66" i="74"/>
  <c r="AF18" i="26" s="1"/>
  <c r="AF18" i="91" s="1"/>
  <c r="AM17" i="72"/>
  <c r="AL17" i="73"/>
  <c r="AG18" i="74"/>
  <c r="AG18" i="59" s="1"/>
  <c r="AG35" i="74"/>
  <c r="AK29" i="72"/>
  <c r="AJ29" i="73"/>
  <c r="AH70" i="73" s="1"/>
  <c r="AK41" i="72"/>
  <c r="AJ41" i="73"/>
  <c r="AH88" i="73" s="1"/>
  <c r="AH7" i="74"/>
  <c r="AE57" i="74"/>
  <c r="AE9" i="26" s="1"/>
  <c r="AE9" i="91" s="1"/>
  <c r="AG15" i="74"/>
  <c r="AJ20" i="73"/>
  <c r="AK20" i="72"/>
  <c r="AM52" i="72"/>
  <c r="AL52" i="73"/>
  <c r="AJ100" i="73" s="1"/>
  <c r="AH59" i="63"/>
  <c r="AG9" i="74"/>
  <c r="AK45" i="72"/>
  <c r="AJ45" i="73"/>
  <c r="AH93" i="73" s="1"/>
  <c r="AK39" i="72"/>
  <c r="AJ39" i="73"/>
  <c r="AH86" i="73" s="1"/>
  <c r="AK18" i="72"/>
  <c r="AJ18" i="73"/>
  <c r="AH84" i="73" s="1"/>
  <c r="AK43" i="72"/>
  <c r="AJ43" i="73"/>
  <c r="AH91" i="73" s="1"/>
  <c r="AL8" i="72"/>
  <c r="AK8" i="73"/>
  <c r="AI63" i="73" s="1"/>
  <c r="AG69" i="63"/>
  <c r="AF19" i="74"/>
  <c r="AM4" i="72"/>
  <c r="AL4" i="73"/>
  <c r="AJ11" i="73"/>
  <c r="AK11" i="72"/>
  <c r="AH41" i="74"/>
  <c r="AI44" i="74"/>
  <c r="AH38" i="74"/>
  <c r="AI40" i="74"/>
  <c r="AL35" i="73"/>
  <c r="AM35" i="72"/>
  <c r="AG30" i="74"/>
  <c r="AG36" i="74"/>
  <c r="AG36" i="59" s="1"/>
  <c r="AL15" i="72"/>
  <c r="AK15" i="73"/>
  <c r="AF53" i="59"/>
  <c r="AF5" i="23" s="1"/>
  <c r="AF5" i="84" s="1"/>
  <c r="AJ2" i="74"/>
  <c r="AK49" i="73"/>
  <c r="AI97" i="73" s="1"/>
  <c r="AL49" i="72"/>
  <c r="AL6" i="72"/>
  <c r="AK6" i="73"/>
  <c r="AI62" i="73" s="1"/>
  <c r="AL46" i="72"/>
  <c r="AK46" i="73"/>
  <c r="AI94" i="73" s="1"/>
  <c r="AM48" i="72"/>
  <c r="AL48" i="73"/>
  <c r="AJ96" i="73" s="1"/>
  <c r="AH25" i="74"/>
  <c r="AJ44" i="73"/>
  <c r="AH92" i="73" s="1"/>
  <c r="AK44" i="72"/>
  <c r="AM32" i="72"/>
  <c r="AL32" i="73"/>
  <c r="AL13" i="72"/>
  <c r="AK13" i="73"/>
  <c r="AM22" i="73"/>
  <c r="AK58" i="73" s="1"/>
  <c r="AN22" i="72"/>
  <c r="AM50" i="72"/>
  <c r="AL50" i="73"/>
  <c r="AJ98" i="73" s="1"/>
  <c r="AH5" i="74"/>
  <c r="AH6" i="74"/>
  <c r="AL12" i="72"/>
  <c r="AK12" i="73"/>
  <c r="AL37" i="72"/>
  <c r="AK37" i="73"/>
  <c r="AI81" i="73" s="1"/>
  <c r="AH8" i="74"/>
  <c r="AJ40" i="73"/>
  <c r="AH87" i="73" s="1"/>
  <c r="AK40" i="72"/>
  <c r="AL24" i="73"/>
  <c r="AJ65" i="73" s="1"/>
  <c r="AM24" i="72"/>
  <c r="AI42" i="74"/>
  <c r="AL5" i="72"/>
  <c r="AK5" i="73"/>
  <c r="AI61" i="73" s="1"/>
  <c r="AI20" i="74"/>
  <c r="AK27" i="72"/>
  <c r="AJ27" i="73"/>
  <c r="AH68" i="73" s="1"/>
  <c r="AL7" i="73"/>
  <c r="AM7" i="72"/>
  <c r="AL10" i="72"/>
  <c r="AK10" i="73"/>
  <c r="AL23" i="72"/>
  <c r="AK23" i="73"/>
  <c r="AI64" i="73" s="1"/>
  <c r="AI39" i="74"/>
  <c r="AH13" i="74"/>
  <c r="AL9" i="72"/>
  <c r="AK9" i="73"/>
  <c r="AI75" i="73" s="1"/>
  <c r="AH4" i="74"/>
  <c r="AG53" i="74"/>
  <c r="AG5" i="26" s="1"/>
  <c r="AG5" i="91" s="1"/>
  <c r="AK36" i="73"/>
  <c r="AI80" i="73" s="1"/>
  <c r="AL36" i="72"/>
  <c r="AL14" i="72"/>
  <c r="AK14" i="73"/>
  <c r="AM34" i="72"/>
  <c r="AL34" i="73"/>
  <c r="AJ76" i="73" s="1"/>
  <c r="AG12" i="74"/>
  <c r="AL26" i="72"/>
  <c r="AK26" i="73"/>
  <c r="AI67" i="73" s="1"/>
  <c r="AL51" i="72"/>
  <c r="AK51" i="73"/>
  <c r="AI99" i="73" s="1"/>
  <c r="AI16" i="74"/>
  <c r="AI10" i="74"/>
  <c r="AM42" i="72"/>
  <c r="AL42" i="73"/>
  <c r="AH17" i="74"/>
  <c r="AH17" i="59" s="1"/>
  <c r="AH21" i="74"/>
  <c r="AH21" i="59" s="1"/>
  <c r="AE23" i="74"/>
  <c r="AH26" i="74"/>
  <c r="AH34" i="74"/>
  <c r="AH11" i="74"/>
  <c r="AH11" i="59" s="1"/>
  <c r="AF22" i="74"/>
  <c r="AG27" i="74"/>
  <c r="X10" i="83"/>
  <c r="AA9" i="83"/>
  <c r="AA6" i="83"/>
  <c r="Z16" i="83"/>
  <c r="AA13" i="83"/>
  <c r="AA21" i="83"/>
  <c r="X11" i="83"/>
  <c r="AE25" i="83"/>
  <c r="AD20" i="83"/>
  <c r="Z14" i="83"/>
  <c r="AA8" i="83"/>
  <c r="AA12" i="83"/>
  <c r="AI77" i="73"/>
  <c r="AI73" i="73"/>
  <c r="AI90" i="73"/>
  <c r="AD22" i="83"/>
  <c r="AC23" i="83"/>
  <c r="AI82" i="73"/>
  <c r="AH83" i="73"/>
  <c r="AD15" i="83"/>
  <c r="AG78" i="73"/>
  <c r="AF79" i="73"/>
  <c r="AE4" i="83"/>
  <c r="AG73" i="59" l="1"/>
  <c r="AG25" i="23" s="1"/>
  <c r="AG25" i="84" s="1"/>
  <c r="AE29" i="77"/>
  <c r="AE64" i="77" s="1"/>
  <c r="AE16" i="25" s="1"/>
  <c r="AE16" i="88" s="1"/>
  <c r="AG68" i="76"/>
  <c r="AG20" i="31" s="1"/>
  <c r="AG20" i="87" s="1"/>
  <c r="AE66" i="80"/>
  <c r="AE18" i="27" s="1"/>
  <c r="AE18" i="92" s="1"/>
  <c r="AE29" i="78"/>
  <c r="AE64" i="78" s="1"/>
  <c r="AE16" i="28" s="1"/>
  <c r="AE16" i="89" s="1"/>
  <c r="AE64" i="59"/>
  <c r="AE16" i="23" s="1"/>
  <c r="AE16" i="84" s="1"/>
  <c r="AE29" i="80"/>
  <c r="AE64" i="80" s="1"/>
  <c r="AE16" i="27" s="1"/>
  <c r="AE16" i="92" s="1"/>
  <c r="AE29" i="79"/>
  <c r="AE64" i="79" s="1"/>
  <c r="AE16" i="32" s="1"/>
  <c r="AE16" i="90" s="1"/>
  <c r="AE29" i="75"/>
  <c r="AE64" i="75" s="1"/>
  <c r="AE16" i="30" s="1"/>
  <c r="AE16" i="86" s="1"/>
  <c r="AE29" i="76"/>
  <c r="AE64" i="76" s="1"/>
  <c r="AE16" i="31" s="1"/>
  <c r="AE16" i="87" s="1"/>
  <c r="AG63" i="74"/>
  <c r="AG15" i="26" s="1"/>
  <c r="AG15" i="91" s="1"/>
  <c r="AE55" i="80"/>
  <c r="AE7" i="27" s="1"/>
  <c r="AE7" i="92" s="1"/>
  <c r="AF28" i="78"/>
  <c r="AF63" i="78" s="1"/>
  <c r="AF15" i="28" s="1"/>
  <c r="AF15" i="89" s="1"/>
  <c r="AD59" i="59"/>
  <c r="AD11" i="23" s="1"/>
  <c r="AD11" i="84" s="1"/>
  <c r="AG68" i="78"/>
  <c r="AG20" i="28" s="1"/>
  <c r="AG20" i="89" s="1"/>
  <c r="AF63" i="59"/>
  <c r="AF15" i="23" s="1"/>
  <c r="AF15" i="84" s="1"/>
  <c r="AF28" i="77"/>
  <c r="AF63" i="77" s="1"/>
  <c r="AF15" i="25" s="1"/>
  <c r="AF15" i="88" s="1"/>
  <c r="AF28" i="81"/>
  <c r="AF63" i="81" s="1"/>
  <c r="AF15" i="22" s="1"/>
  <c r="AF15" i="93" s="1"/>
  <c r="AF28" i="80"/>
  <c r="AF63" i="80" s="1"/>
  <c r="AF15" i="27" s="1"/>
  <c r="AF15" i="92" s="1"/>
  <c r="AF28" i="79"/>
  <c r="AF63" i="79" s="1"/>
  <c r="AF15" i="32" s="1"/>
  <c r="AF15" i="90" s="1"/>
  <c r="AF28" i="76"/>
  <c r="AF63" i="76" s="1"/>
  <c r="AF15" i="31" s="1"/>
  <c r="AF15" i="87" s="1"/>
  <c r="AE55" i="81"/>
  <c r="AE7" i="22" s="1"/>
  <c r="AE7" i="93" s="1"/>
  <c r="AF64" i="59"/>
  <c r="AF16" i="23" s="1"/>
  <c r="AF16" i="84" s="1"/>
  <c r="AG31" i="59"/>
  <c r="AG71" i="59" s="1"/>
  <c r="AG23" i="23" s="1"/>
  <c r="AG23" i="84" s="1"/>
  <c r="AF32" i="81"/>
  <c r="AF61" i="81" s="1"/>
  <c r="AF13" i="22" s="1"/>
  <c r="AF13" i="93" s="1"/>
  <c r="AE55" i="76"/>
  <c r="AE7" i="31" s="1"/>
  <c r="AE7" i="87" s="1"/>
  <c r="AG68" i="81"/>
  <c r="AG20" i="22" s="1"/>
  <c r="AG20" i="93" s="1"/>
  <c r="AF53" i="75"/>
  <c r="AF5" i="30" s="1"/>
  <c r="AF5" i="86" s="1"/>
  <c r="AF32" i="79"/>
  <c r="AF61" i="79" s="1"/>
  <c r="AF13" i="32" s="1"/>
  <c r="AF13" i="90" s="1"/>
  <c r="AF32" i="77"/>
  <c r="AF61" i="77" s="1"/>
  <c r="AF13" i="25" s="1"/>
  <c r="AF13" i="88" s="1"/>
  <c r="AF32" i="78"/>
  <c r="AF61" i="78" s="1"/>
  <c r="AF13" i="28" s="1"/>
  <c r="AF13" i="89" s="1"/>
  <c r="AD18" i="83"/>
  <c r="AG68" i="75"/>
  <c r="AG20" i="30" s="1"/>
  <c r="AG20" i="86" s="1"/>
  <c r="AF53" i="77"/>
  <c r="AF5" i="25" s="1"/>
  <c r="AF5" i="88" s="1"/>
  <c r="AE5" i="83"/>
  <c r="AE55" i="75"/>
  <c r="AE7" i="30" s="1"/>
  <c r="AE7" i="86" s="1"/>
  <c r="AF32" i="75"/>
  <c r="AF61" i="75" s="1"/>
  <c r="AF13" i="30" s="1"/>
  <c r="AF13" i="86" s="1"/>
  <c r="AF61" i="59"/>
  <c r="AF13" i="23" s="1"/>
  <c r="AF13" i="84" s="1"/>
  <c r="AF53" i="81"/>
  <c r="AF5" i="22" s="1"/>
  <c r="AF5" i="93" s="1"/>
  <c r="AE57" i="59"/>
  <c r="AE9" i="23" s="1"/>
  <c r="AE9" i="84" s="1"/>
  <c r="AF56" i="59"/>
  <c r="AF8" i="23" s="1"/>
  <c r="AF8" i="84" s="1"/>
  <c r="AG61" i="74"/>
  <c r="AG13" i="26" s="1"/>
  <c r="AG13" i="91" s="1"/>
  <c r="AG68" i="80"/>
  <c r="AG20" i="27" s="1"/>
  <c r="AG20" i="92" s="1"/>
  <c r="AF31" i="75"/>
  <c r="AF71" i="75" s="1"/>
  <c r="AF23" i="30" s="1"/>
  <c r="AF23" i="86" s="1"/>
  <c r="AE19" i="81"/>
  <c r="AE57" i="81" s="1"/>
  <c r="AE9" i="22" s="1"/>
  <c r="AE9" i="93" s="1"/>
  <c r="AF31" i="79"/>
  <c r="AF71" i="79" s="1"/>
  <c r="AF23" i="32" s="1"/>
  <c r="AF23" i="90" s="1"/>
  <c r="AF31" i="81"/>
  <c r="AF71" i="81" s="1"/>
  <c r="AF23" i="22" s="1"/>
  <c r="AF23" i="93" s="1"/>
  <c r="AE66" i="78"/>
  <c r="AE18" i="28" s="1"/>
  <c r="AE18" i="89" s="1"/>
  <c r="AF31" i="77"/>
  <c r="AF71" i="77" s="1"/>
  <c r="AF23" i="25" s="1"/>
  <c r="AF23" i="88" s="1"/>
  <c r="AF31" i="80"/>
  <c r="AF71" i="80" s="1"/>
  <c r="AF23" i="27" s="1"/>
  <c r="AF23" i="92" s="1"/>
  <c r="AF31" i="76"/>
  <c r="AF71" i="76" s="1"/>
  <c r="AF23" i="31" s="1"/>
  <c r="AF23" i="87" s="1"/>
  <c r="AH72" i="59"/>
  <c r="AH24" i="23" s="1"/>
  <c r="AH24" i="84" s="1"/>
  <c r="AF53" i="79"/>
  <c r="AF5" i="32" s="1"/>
  <c r="AF5" i="90" s="1"/>
  <c r="AE19" i="75"/>
  <c r="AE57" i="75" s="1"/>
  <c r="AE9" i="30" s="1"/>
  <c r="AE9" i="86" s="1"/>
  <c r="AE19" i="78"/>
  <c r="AE57" i="78" s="1"/>
  <c r="AE9" i="28" s="1"/>
  <c r="AE9" i="89" s="1"/>
  <c r="AH74" i="59"/>
  <c r="AH26" i="23" s="1"/>
  <c r="AH26" i="84" s="1"/>
  <c r="AE17" i="83"/>
  <c r="AG68" i="77"/>
  <c r="AG20" i="25" s="1"/>
  <c r="AG20" i="88" s="1"/>
  <c r="AF9" i="80"/>
  <c r="AF53" i="76"/>
  <c r="AF5" i="31" s="1"/>
  <c r="AF5" i="87" s="1"/>
  <c r="AE55" i="78"/>
  <c r="AE7" i="28" s="1"/>
  <c r="AE7" i="89" s="1"/>
  <c r="AF9" i="78"/>
  <c r="AF9" i="75"/>
  <c r="AF9" i="76"/>
  <c r="AD7" i="83"/>
  <c r="AE19" i="80"/>
  <c r="AE57" i="80" s="1"/>
  <c r="AE9" i="27" s="1"/>
  <c r="AE9" i="92" s="1"/>
  <c r="AE19" i="83"/>
  <c r="AG26" i="83"/>
  <c r="AF9" i="79"/>
  <c r="AE19" i="76"/>
  <c r="AE57" i="76" s="1"/>
  <c r="AE9" i="31" s="1"/>
  <c r="AE9" i="87" s="1"/>
  <c r="AE66" i="81"/>
  <c r="AE18" i="22" s="1"/>
  <c r="AE18" i="93" s="1"/>
  <c r="AF31" i="78"/>
  <c r="AF71" i="78" s="1"/>
  <c r="AF23" i="28" s="1"/>
  <c r="AF23" i="89" s="1"/>
  <c r="AE66" i="79"/>
  <c r="AE18" i="32" s="1"/>
  <c r="AE18" i="90" s="1"/>
  <c r="AE66" i="75"/>
  <c r="AE18" i="30" s="1"/>
  <c r="AE18" i="86" s="1"/>
  <c r="AF53" i="80"/>
  <c r="AF5" i="27" s="1"/>
  <c r="AF5" i="92" s="1"/>
  <c r="AF53" i="78"/>
  <c r="AF5" i="28" s="1"/>
  <c r="AF5" i="89" s="1"/>
  <c r="AH2" i="83"/>
  <c r="AF9" i="77"/>
  <c r="AG33" i="59"/>
  <c r="AG33" i="77" s="1"/>
  <c r="AG69" i="77" s="1"/>
  <c r="AG21" i="25" s="1"/>
  <c r="AG21" i="88" s="1"/>
  <c r="AG60" i="59"/>
  <c r="AG12" i="23" s="1"/>
  <c r="AG12" i="84" s="1"/>
  <c r="AH24" i="59"/>
  <c r="AH24" i="81" s="1"/>
  <c r="AE19" i="79"/>
  <c r="AE57" i="79" s="1"/>
  <c r="AE9" i="32" s="1"/>
  <c r="AE9" i="90" s="1"/>
  <c r="AG32" i="76"/>
  <c r="AG61" i="76" s="1"/>
  <c r="AG13" i="31" s="1"/>
  <c r="AG13" i="87" s="1"/>
  <c r="AF65" i="59"/>
  <c r="AF17" i="23" s="1"/>
  <c r="AF17" i="84" s="1"/>
  <c r="AG24" i="83"/>
  <c r="AG28" i="78"/>
  <c r="AG63" i="78" s="1"/>
  <c r="AG15" i="28" s="1"/>
  <c r="AG15" i="89" s="1"/>
  <c r="AG18" i="78"/>
  <c r="AG56" i="78" s="1"/>
  <c r="AG8" i="28" s="1"/>
  <c r="AG8" i="89" s="1"/>
  <c r="AH21" i="79"/>
  <c r="AH11" i="79"/>
  <c r="AH17" i="80"/>
  <c r="AH10" i="75"/>
  <c r="AF36" i="79"/>
  <c r="AF66" i="79" s="1"/>
  <c r="AF18" i="32" s="1"/>
  <c r="AF18" i="90" s="1"/>
  <c r="AG32" i="79"/>
  <c r="AG61" i="79" s="1"/>
  <c r="AG13" i="32" s="1"/>
  <c r="AG13" i="90" s="1"/>
  <c r="AH43" i="79"/>
  <c r="AG36" i="80"/>
  <c r="AF30" i="77"/>
  <c r="AF65" i="77" s="1"/>
  <c r="AF17" i="25" s="1"/>
  <c r="AF17" i="88" s="1"/>
  <c r="AF15" i="78"/>
  <c r="AE22" i="76"/>
  <c r="AE58" i="76" s="1"/>
  <c r="AE10" i="31" s="1"/>
  <c r="AE10" i="87" s="1"/>
  <c r="AG41" i="75"/>
  <c r="AF29" i="81"/>
  <c r="AF64" i="81" s="1"/>
  <c r="AF16" i="22" s="1"/>
  <c r="AF16" i="93" s="1"/>
  <c r="AF18" i="76"/>
  <c r="AF56" i="76" s="1"/>
  <c r="AF8" i="31" s="1"/>
  <c r="AF8" i="87" s="1"/>
  <c r="AG43" i="79"/>
  <c r="AG73" i="79" s="1"/>
  <c r="AG25" i="32" s="1"/>
  <c r="AG25" i="90" s="1"/>
  <c r="AG4" i="79"/>
  <c r="AG52" i="79" s="1"/>
  <c r="AG4" i="32" s="1"/>
  <c r="AG4" i="90" s="1"/>
  <c r="AF35" i="76"/>
  <c r="AF67" i="76" s="1"/>
  <c r="AF19" i="31" s="1"/>
  <c r="AF19" i="87" s="1"/>
  <c r="AG28" i="77"/>
  <c r="AG63" i="77" s="1"/>
  <c r="AG15" i="25" s="1"/>
  <c r="AG15" i="88" s="1"/>
  <c r="AF14" i="78"/>
  <c r="AH16" i="77"/>
  <c r="AH40" i="78"/>
  <c r="AH20" i="80"/>
  <c r="AE22" i="81"/>
  <c r="AE58" i="81" s="1"/>
  <c r="AE10" i="22" s="1"/>
  <c r="AE10" i="93" s="1"/>
  <c r="AG26" i="81"/>
  <c r="AG60" i="81" s="1"/>
  <c r="AG12" i="22" s="1"/>
  <c r="AG12" i="93" s="1"/>
  <c r="AF27" i="81"/>
  <c r="AF62" i="81" s="1"/>
  <c r="AF14" i="22" s="1"/>
  <c r="AF14" i="93" s="1"/>
  <c r="AF36" i="77"/>
  <c r="AE22" i="79"/>
  <c r="AE58" i="79" s="1"/>
  <c r="AE10" i="32" s="1"/>
  <c r="AE10" i="90" s="1"/>
  <c r="AH44" i="79"/>
  <c r="AH74" i="79" s="1"/>
  <c r="AH26" i="32" s="1"/>
  <c r="AH26" i="90" s="1"/>
  <c r="AH40" i="80"/>
  <c r="AF54" i="59"/>
  <c r="AF6" i="23" s="1"/>
  <c r="AF6" i="84" s="1"/>
  <c r="AG70" i="59"/>
  <c r="AG22" i="23" s="1"/>
  <c r="AG22" i="84" s="1"/>
  <c r="AG34" i="80"/>
  <c r="AG70" i="80" s="1"/>
  <c r="AG22" i="27" s="1"/>
  <c r="AG22" i="92" s="1"/>
  <c r="AG18" i="77"/>
  <c r="AG56" i="77" s="1"/>
  <c r="AG8" i="25" s="1"/>
  <c r="AG8" i="88" s="1"/>
  <c r="AD23" i="77"/>
  <c r="AD59" i="77" s="1"/>
  <c r="AD11" i="25" s="1"/>
  <c r="AD11" i="88" s="1"/>
  <c r="AG43" i="76"/>
  <c r="AG73" i="76" s="1"/>
  <c r="AG25" i="31" s="1"/>
  <c r="AG25" i="87" s="1"/>
  <c r="AF27" i="79"/>
  <c r="AF62" i="79" s="1"/>
  <c r="AF14" i="32" s="1"/>
  <c r="AF14" i="90" s="1"/>
  <c r="AF36" i="81"/>
  <c r="AF37" i="81"/>
  <c r="AH21" i="80"/>
  <c r="AH11" i="80"/>
  <c r="AH17" i="81"/>
  <c r="AF15" i="77"/>
  <c r="AF35" i="79"/>
  <c r="AF67" i="79" s="1"/>
  <c r="AF19" i="32" s="1"/>
  <c r="AF19" i="90" s="1"/>
  <c r="AG32" i="80"/>
  <c r="AG61" i="80" s="1"/>
  <c r="AG13" i="27" s="1"/>
  <c r="AG13" i="92" s="1"/>
  <c r="AH43" i="81"/>
  <c r="AG36" i="78"/>
  <c r="AE22" i="77"/>
  <c r="AE58" i="77" s="1"/>
  <c r="AE10" i="25" s="1"/>
  <c r="AE10" i="88" s="1"/>
  <c r="AG43" i="78"/>
  <c r="AG73" i="78" s="1"/>
  <c r="AG25" i="28" s="1"/>
  <c r="AG25" i="89" s="1"/>
  <c r="AG4" i="81"/>
  <c r="AG52" i="81" s="1"/>
  <c r="AG4" i="22" s="1"/>
  <c r="AG4" i="93" s="1"/>
  <c r="AF18" i="75"/>
  <c r="AF56" i="75" s="1"/>
  <c r="AF8" i="30" s="1"/>
  <c r="AF8" i="86" s="1"/>
  <c r="AG43" i="81"/>
  <c r="AG73" i="81" s="1"/>
  <c r="AG25" i="22" s="1"/>
  <c r="AG25" i="93" s="1"/>
  <c r="AG34" i="79"/>
  <c r="AG70" i="79" s="1"/>
  <c r="AG22" i="32" s="1"/>
  <c r="AG22" i="90" s="1"/>
  <c r="AF29" i="80"/>
  <c r="AF64" i="80" s="1"/>
  <c r="AF16" i="27" s="1"/>
  <c r="AF16" i="92" s="1"/>
  <c r="AF14" i="77"/>
  <c r="AH42" i="80"/>
  <c r="AH72" i="80" s="1"/>
  <c r="AH24" i="27" s="1"/>
  <c r="AH24" i="92" s="1"/>
  <c r="AI2" i="76"/>
  <c r="AI50" i="76" s="1"/>
  <c r="AI2" i="31" s="1"/>
  <c r="AI2" i="87" s="1"/>
  <c r="AH44" i="77"/>
  <c r="AH74" i="77" s="1"/>
  <c r="AH26" i="25" s="1"/>
  <c r="AH26" i="88" s="1"/>
  <c r="AG28" i="76"/>
  <c r="AG63" i="76" s="1"/>
  <c r="AG15" i="31" s="1"/>
  <c r="AG15" i="87" s="1"/>
  <c r="AH39" i="81"/>
  <c r="AG5" i="78"/>
  <c r="AG41" i="77"/>
  <c r="AG34" i="75"/>
  <c r="AG70" i="75" s="1"/>
  <c r="AG22" i="30" s="1"/>
  <c r="AG22" i="86" s="1"/>
  <c r="AH42" i="75"/>
  <c r="AH72" i="75" s="1"/>
  <c r="AH24" i="30" s="1"/>
  <c r="AH24" i="86" s="1"/>
  <c r="AH10" i="79"/>
  <c r="AF35" i="78"/>
  <c r="AF67" i="78" s="1"/>
  <c r="AF19" i="28" s="1"/>
  <c r="AF19" i="89" s="1"/>
  <c r="AF14" i="80"/>
  <c r="AG5" i="80"/>
  <c r="AF12" i="77"/>
  <c r="AF54" i="77" s="1"/>
  <c r="AF6" i="25" s="1"/>
  <c r="AF6" i="88" s="1"/>
  <c r="AH31" i="74"/>
  <c r="AH71" i="74" s="1"/>
  <c r="AH23" i="26" s="1"/>
  <c r="AH23" i="91" s="1"/>
  <c r="AH32" i="74"/>
  <c r="AH61" i="74" s="1"/>
  <c r="AH13" i="26" s="1"/>
  <c r="AH13" i="91" s="1"/>
  <c r="AG18" i="76"/>
  <c r="AG56" i="76" s="1"/>
  <c r="AG8" i="31" s="1"/>
  <c r="AG8" i="87" s="1"/>
  <c r="AH42" i="77"/>
  <c r="AH72" i="77" s="1"/>
  <c r="AH24" i="25" s="1"/>
  <c r="AH24" i="88" s="1"/>
  <c r="AI2" i="80"/>
  <c r="AI50" i="80" s="1"/>
  <c r="AI2" i="27" s="1"/>
  <c r="AI2" i="92" s="1"/>
  <c r="AF15" i="76"/>
  <c r="AF35" i="80"/>
  <c r="AF67" i="80" s="1"/>
  <c r="AF19" i="27" s="1"/>
  <c r="AF19" i="92" s="1"/>
  <c r="AH21" i="81"/>
  <c r="AH11" i="81"/>
  <c r="AH17" i="78"/>
  <c r="AD23" i="78"/>
  <c r="AD59" i="78" s="1"/>
  <c r="AD11" i="28" s="1"/>
  <c r="AD11" i="89" s="1"/>
  <c r="AG4" i="78"/>
  <c r="AG52" i="78" s="1"/>
  <c r="AG4" i="28" s="1"/>
  <c r="AG4" i="89" s="1"/>
  <c r="AH20" i="75"/>
  <c r="AG34" i="81"/>
  <c r="AG70" i="81" s="1"/>
  <c r="AG22" i="22" s="1"/>
  <c r="AG22" i="93" s="1"/>
  <c r="AG32" i="81"/>
  <c r="AG61" i="81" s="1"/>
  <c r="AG13" i="22" s="1"/>
  <c r="AG13" i="93" s="1"/>
  <c r="AH43" i="78"/>
  <c r="AG36" i="77"/>
  <c r="AF14" i="75"/>
  <c r="AH42" i="81"/>
  <c r="AH72" i="81" s="1"/>
  <c r="AH24" i="22" s="1"/>
  <c r="AH24" i="93" s="1"/>
  <c r="AF14" i="76"/>
  <c r="AH42" i="79"/>
  <c r="AH72" i="79" s="1"/>
  <c r="AH24" i="32" s="1"/>
  <c r="AH24" i="90" s="1"/>
  <c r="AI2" i="75"/>
  <c r="AI50" i="75" s="1"/>
  <c r="AI2" i="30" s="1"/>
  <c r="AI2" i="86" s="1"/>
  <c r="AG6" i="77"/>
  <c r="AF37" i="75"/>
  <c r="AF29" i="78"/>
  <c r="AF64" i="78" s="1"/>
  <c r="AF16" i="28" s="1"/>
  <c r="AF16" i="89" s="1"/>
  <c r="AH39" i="78"/>
  <c r="AG25" i="80"/>
  <c r="AG13" i="75"/>
  <c r="AG26" i="77"/>
  <c r="AG60" i="77" s="1"/>
  <c r="AG12" i="25" s="1"/>
  <c r="AG12" i="88" s="1"/>
  <c r="AG41" i="76"/>
  <c r="AH20" i="78"/>
  <c r="AF37" i="76"/>
  <c r="AG28" i="75"/>
  <c r="AG63" i="75" s="1"/>
  <c r="AG15" i="30" s="1"/>
  <c r="AG15" i="86" s="1"/>
  <c r="AG7" i="76"/>
  <c r="AF18" i="78"/>
  <c r="AF56" i="78" s="1"/>
  <c r="AF8" i="28" s="1"/>
  <c r="AF8" i="89" s="1"/>
  <c r="AF12" i="76"/>
  <c r="AF54" i="76" s="1"/>
  <c r="AF6" i="31" s="1"/>
  <c r="AF6" i="87" s="1"/>
  <c r="AG8" i="78"/>
  <c r="AG4" i="75"/>
  <c r="AG52" i="75" s="1"/>
  <c r="AG4" i="30" s="1"/>
  <c r="AG4" i="86" s="1"/>
  <c r="AH44" i="81"/>
  <c r="AH74" i="81" s="1"/>
  <c r="AH26" i="22" s="1"/>
  <c r="AH26" i="93" s="1"/>
  <c r="AF37" i="78"/>
  <c r="AH39" i="80"/>
  <c r="AD23" i="76"/>
  <c r="AD59" i="76" s="1"/>
  <c r="AD11" i="31" s="1"/>
  <c r="AD11" i="87" s="1"/>
  <c r="AF30" i="75"/>
  <c r="AF65" i="75" s="1"/>
  <c r="AF17" i="30" s="1"/>
  <c r="AF17" i="86" s="1"/>
  <c r="AF18" i="81"/>
  <c r="AF56" i="81" s="1"/>
  <c r="AF8" i="22" s="1"/>
  <c r="AF8" i="93" s="1"/>
  <c r="AH33" i="74"/>
  <c r="AH69" i="74" s="1"/>
  <c r="AH21" i="26" s="1"/>
  <c r="AH21" i="91" s="1"/>
  <c r="AG18" i="75"/>
  <c r="AG56" i="75" s="1"/>
  <c r="AG8" i="30" s="1"/>
  <c r="AG8" i="86" s="1"/>
  <c r="AF12" i="78"/>
  <c r="AF54" i="78" s="1"/>
  <c r="AF6" i="28" s="1"/>
  <c r="AF6" i="89" s="1"/>
  <c r="AG26" i="79"/>
  <c r="AG60" i="79" s="1"/>
  <c r="AG12" i="32" s="1"/>
  <c r="AG12" i="90" s="1"/>
  <c r="AG4" i="77"/>
  <c r="AG52" i="77" s="1"/>
  <c r="AG4" i="25" s="1"/>
  <c r="AG4" i="88" s="1"/>
  <c r="AH44" i="80"/>
  <c r="AH74" i="80" s="1"/>
  <c r="AH26" i="27" s="1"/>
  <c r="AH26" i="92" s="1"/>
  <c r="AH21" i="78"/>
  <c r="AH11" i="78"/>
  <c r="AH17" i="77"/>
  <c r="AG43" i="77"/>
  <c r="AG73" i="77" s="1"/>
  <c r="AG25" i="25" s="1"/>
  <c r="AG25" i="88" s="1"/>
  <c r="AG7" i="80"/>
  <c r="AG32" i="78"/>
  <c r="AG61" i="78" s="1"/>
  <c r="AG13" i="28" s="1"/>
  <c r="AG13" i="89" s="1"/>
  <c r="AH43" i="77"/>
  <c r="AG36" i="76"/>
  <c r="AH39" i="76"/>
  <c r="AF12" i="79"/>
  <c r="AF54" i="79" s="1"/>
  <c r="AF6" i="32" s="1"/>
  <c r="AF6" i="90" s="1"/>
  <c r="AH39" i="77"/>
  <c r="AG25" i="81"/>
  <c r="AF12" i="80"/>
  <c r="AF54" i="80" s="1"/>
  <c r="AF6" i="27" s="1"/>
  <c r="AF6" i="92" s="1"/>
  <c r="AG26" i="76"/>
  <c r="AG60" i="76" s="1"/>
  <c r="AG12" i="31" s="1"/>
  <c r="AG12" i="87" s="1"/>
  <c r="AF35" i="75"/>
  <c r="AF67" i="75" s="1"/>
  <c r="AF19" i="30" s="1"/>
  <c r="AF19" i="86" s="1"/>
  <c r="AF29" i="77"/>
  <c r="AF64" i="77" s="1"/>
  <c r="AF16" i="25" s="1"/>
  <c r="AF16" i="88" s="1"/>
  <c r="AH16" i="76"/>
  <c r="AG6" i="78"/>
  <c r="AF30" i="81"/>
  <c r="AF65" i="81" s="1"/>
  <c r="AF17" i="22" s="1"/>
  <c r="AF17" i="93" s="1"/>
  <c r="AF14" i="81"/>
  <c r="AG13" i="77"/>
  <c r="AH40" i="81"/>
  <c r="AH20" i="79"/>
  <c r="AG34" i="77"/>
  <c r="AG70" i="77" s="1"/>
  <c r="AG22" i="25" s="1"/>
  <c r="AG22" i="88" s="1"/>
  <c r="AH10" i="80"/>
  <c r="AH20" i="81"/>
  <c r="AG43" i="75"/>
  <c r="AG73" i="75" s="1"/>
  <c r="AG25" i="30" s="1"/>
  <c r="AG25" i="86" s="1"/>
  <c r="AF18" i="80"/>
  <c r="AF56" i="80" s="1"/>
  <c r="AF8" i="27" s="1"/>
  <c r="AF8" i="92" s="1"/>
  <c r="AG25" i="76"/>
  <c r="AG13" i="81"/>
  <c r="AH21" i="77"/>
  <c r="AH11" i="77"/>
  <c r="AH17" i="76"/>
  <c r="AF30" i="76"/>
  <c r="AF65" i="76" s="1"/>
  <c r="AF17" i="31" s="1"/>
  <c r="AF17" i="87" s="1"/>
  <c r="AH42" i="78"/>
  <c r="AH72" i="78" s="1"/>
  <c r="AH24" i="28" s="1"/>
  <c r="AH24" i="89" s="1"/>
  <c r="AG41" i="79"/>
  <c r="AG32" i="77"/>
  <c r="AG61" i="77" s="1"/>
  <c r="AG13" i="25" s="1"/>
  <c r="AG13" i="88" s="1"/>
  <c r="AH43" i="76"/>
  <c r="AG36" i="75"/>
  <c r="AG13" i="79"/>
  <c r="AG26" i="75"/>
  <c r="AG60" i="75" s="1"/>
  <c r="AG12" i="30" s="1"/>
  <c r="AG12" i="86" s="1"/>
  <c r="AG6" i="76"/>
  <c r="AH16" i="75"/>
  <c r="AG8" i="75"/>
  <c r="AF27" i="76"/>
  <c r="AF62" i="76" s="1"/>
  <c r="AF14" i="31" s="1"/>
  <c r="AF14" i="87" s="1"/>
  <c r="AH44" i="76"/>
  <c r="AH74" i="76" s="1"/>
  <c r="AH26" i="31" s="1"/>
  <c r="AH26" i="87" s="1"/>
  <c r="AF29" i="76"/>
  <c r="AF64" i="76" s="1"/>
  <c r="AF16" i="31" s="1"/>
  <c r="AF16" i="87" s="1"/>
  <c r="AG5" i="77"/>
  <c r="AG8" i="76"/>
  <c r="AG28" i="79"/>
  <c r="AG63" i="79" s="1"/>
  <c r="AG15" i="32" s="1"/>
  <c r="AG15" i="90" s="1"/>
  <c r="AE22" i="80"/>
  <c r="AE58" i="80" s="1"/>
  <c r="AE10" i="27" s="1"/>
  <c r="AE10" i="92" s="1"/>
  <c r="AG6" i="80"/>
  <c r="AH39" i="79"/>
  <c r="AH16" i="78"/>
  <c r="AG41" i="78"/>
  <c r="AF35" i="81"/>
  <c r="AF67" i="81" s="1"/>
  <c r="AF19" i="22" s="1"/>
  <c r="AF19" i="93" s="1"/>
  <c r="AG8" i="81"/>
  <c r="AI2" i="81"/>
  <c r="AI50" i="81" s="1"/>
  <c r="AI2" i="22" s="1"/>
  <c r="AI2" i="93" s="1"/>
  <c r="AF36" i="78"/>
  <c r="AG29" i="74"/>
  <c r="AG64" i="74" s="1"/>
  <c r="AG16" i="26" s="1"/>
  <c r="AG16" i="91" s="1"/>
  <c r="AG18" i="79"/>
  <c r="AG56" i="79" s="1"/>
  <c r="AG8" i="32" s="1"/>
  <c r="AG8" i="90" s="1"/>
  <c r="AH16" i="80"/>
  <c r="AG8" i="80"/>
  <c r="AG41" i="80"/>
  <c r="AH21" i="76"/>
  <c r="AH11" i="76"/>
  <c r="AH17" i="75"/>
  <c r="AF18" i="79"/>
  <c r="AF56" i="79" s="1"/>
  <c r="AF8" i="32" s="1"/>
  <c r="AF8" i="90" s="1"/>
  <c r="AE22" i="75"/>
  <c r="AE58" i="75" s="1"/>
  <c r="AE10" i="30" s="1"/>
  <c r="AE10" i="86" s="1"/>
  <c r="AF12" i="81"/>
  <c r="AF54" i="81" s="1"/>
  <c r="AF6" i="22" s="1"/>
  <c r="AF6" i="93" s="1"/>
  <c r="AI2" i="79"/>
  <c r="AI50" i="79" s="1"/>
  <c r="AI2" i="32" s="1"/>
  <c r="AI2" i="90" s="1"/>
  <c r="AH43" i="75"/>
  <c r="AH73" i="75" s="1"/>
  <c r="AH25" i="30" s="1"/>
  <c r="AH25" i="86" s="1"/>
  <c r="AG25" i="78"/>
  <c r="AG5" i="75"/>
  <c r="AG5" i="76"/>
  <c r="AH40" i="76"/>
  <c r="AH10" i="77"/>
  <c r="AH20" i="77"/>
  <c r="AF29" i="75"/>
  <c r="AF64" i="75" s="1"/>
  <c r="AF16" i="30" s="1"/>
  <c r="AF16" i="86" s="1"/>
  <c r="AF30" i="80"/>
  <c r="AF65" i="80" s="1"/>
  <c r="AF17" i="27" s="1"/>
  <c r="AF17" i="92" s="1"/>
  <c r="AH40" i="77"/>
  <c r="AF27" i="77"/>
  <c r="AF62" i="77" s="1"/>
  <c r="AF14" i="25" s="1"/>
  <c r="AF14" i="88" s="1"/>
  <c r="AG28" i="81"/>
  <c r="AG63" i="81" s="1"/>
  <c r="AG15" i="22" s="1"/>
  <c r="AG15" i="93" s="1"/>
  <c r="AI2" i="77"/>
  <c r="AI50" i="77" s="1"/>
  <c r="AI2" i="25" s="1"/>
  <c r="AI2" i="88" s="1"/>
  <c r="AF27" i="78"/>
  <c r="AF62" i="78" s="1"/>
  <c r="AF14" i="28" s="1"/>
  <c r="AF14" i="89" s="1"/>
  <c r="AF36" i="76"/>
  <c r="AF37" i="77"/>
  <c r="AG5" i="81"/>
  <c r="AG7" i="78"/>
  <c r="AF37" i="80"/>
  <c r="AF66" i="80" s="1"/>
  <c r="AF18" i="27" s="1"/>
  <c r="AF18" i="92" s="1"/>
  <c r="AF19" i="59"/>
  <c r="AF19" i="75" s="1"/>
  <c r="AF57" i="75" s="1"/>
  <c r="AF9" i="30" s="1"/>
  <c r="AF9" i="86" s="1"/>
  <c r="AH28" i="74"/>
  <c r="AH63" i="74" s="1"/>
  <c r="AH15" i="26" s="1"/>
  <c r="AH15" i="91" s="1"/>
  <c r="AG9" i="59"/>
  <c r="AG9" i="75" s="1"/>
  <c r="AG18" i="80"/>
  <c r="AG56" i="80" s="1"/>
  <c r="AG8" i="27" s="1"/>
  <c r="AG8" i="92" s="1"/>
  <c r="AH40" i="79"/>
  <c r="AG34" i="78"/>
  <c r="AG70" i="78" s="1"/>
  <c r="AG22" i="28" s="1"/>
  <c r="AG22" i="89" s="1"/>
  <c r="AH21" i="75"/>
  <c r="AH11" i="75"/>
  <c r="AG13" i="80"/>
  <c r="AG6" i="75"/>
  <c r="AG32" i="75"/>
  <c r="AG61" i="75" s="1"/>
  <c r="AG13" i="30" s="1"/>
  <c r="AG13" i="86" s="1"/>
  <c r="AG36" i="79"/>
  <c r="AF27" i="75"/>
  <c r="AF62" i="75" s="1"/>
  <c r="AF14" i="30" s="1"/>
  <c r="AF14" i="86" s="1"/>
  <c r="AF15" i="81"/>
  <c r="AD23" i="79"/>
  <c r="AD59" i="79" s="1"/>
  <c r="AD11" i="32" s="1"/>
  <c r="AD11" i="90" s="1"/>
  <c r="AE22" i="78"/>
  <c r="AE58" i="78" s="1"/>
  <c r="AE10" i="28" s="1"/>
  <c r="AE10" i="89" s="1"/>
  <c r="AH10" i="78"/>
  <c r="AG28" i="80"/>
  <c r="AG63" i="80" s="1"/>
  <c r="AG15" i="27" s="1"/>
  <c r="AG15" i="92" s="1"/>
  <c r="AG26" i="78"/>
  <c r="AG60" i="78" s="1"/>
  <c r="AG12" i="28" s="1"/>
  <c r="AG12" i="89" s="1"/>
  <c r="AH10" i="81"/>
  <c r="AF35" i="77"/>
  <c r="AF67" i="77" s="1"/>
  <c r="AF19" i="25" s="1"/>
  <c r="AF19" i="88" s="1"/>
  <c r="AG6" i="81"/>
  <c r="AG34" i="76"/>
  <c r="AG70" i="76" s="1"/>
  <c r="AG22" i="31" s="1"/>
  <c r="AG22" i="87" s="1"/>
  <c r="AH16" i="81"/>
  <c r="AF15" i="75"/>
  <c r="AF27" i="80"/>
  <c r="AF62" i="80" s="1"/>
  <c r="AF14" i="27" s="1"/>
  <c r="AF14" i="92" s="1"/>
  <c r="AI24" i="74"/>
  <c r="AG18" i="81"/>
  <c r="AG56" i="81" s="1"/>
  <c r="AG8" i="22" s="1"/>
  <c r="AG8" i="93" s="1"/>
  <c r="AG7" i="81"/>
  <c r="AH17" i="79"/>
  <c r="AG25" i="77"/>
  <c r="AG8" i="79"/>
  <c r="AH43" i="80"/>
  <c r="AG36" i="81"/>
  <c r="AD23" i="80"/>
  <c r="AD59" i="80" s="1"/>
  <c r="AD11" i="27" s="1"/>
  <c r="AD11" i="92" s="1"/>
  <c r="AD23" i="81"/>
  <c r="AD59" i="81" s="1"/>
  <c r="AD11" i="22" s="1"/>
  <c r="AD11" i="93" s="1"/>
  <c r="AF30" i="78"/>
  <c r="AF65" i="78" s="1"/>
  <c r="AF17" i="28" s="1"/>
  <c r="AF17" i="89" s="1"/>
  <c r="AG4" i="80"/>
  <c r="AG52" i="80" s="1"/>
  <c r="AG4" i="27" s="1"/>
  <c r="AG4" i="92" s="1"/>
  <c r="AF15" i="80"/>
  <c r="AF36" i="75"/>
  <c r="AG7" i="75"/>
  <c r="AG25" i="79"/>
  <c r="AG13" i="76"/>
  <c r="AH44" i="78"/>
  <c r="AH74" i="78" s="1"/>
  <c r="AH26" i="28" s="1"/>
  <c r="AH26" i="89" s="1"/>
  <c r="AI2" i="78"/>
  <c r="AI50" i="78" s="1"/>
  <c r="AI2" i="28" s="1"/>
  <c r="AI2" i="89" s="1"/>
  <c r="AG7" i="77"/>
  <c r="AG4" i="76"/>
  <c r="AG52" i="76" s="1"/>
  <c r="AG4" i="31" s="1"/>
  <c r="AG4" i="87" s="1"/>
  <c r="AH70" i="74"/>
  <c r="AH22" i="26" s="1"/>
  <c r="AH22" i="91" s="1"/>
  <c r="AH34" i="59"/>
  <c r="AH34" i="77" s="1"/>
  <c r="AH70" i="77" s="1"/>
  <c r="AH22" i="25" s="1"/>
  <c r="AH22" i="88" s="1"/>
  <c r="AH8" i="59"/>
  <c r="AH8" i="76" s="1"/>
  <c r="AH6" i="59"/>
  <c r="AH6" i="76" s="1"/>
  <c r="AH38" i="59"/>
  <c r="AH38" i="78" s="1"/>
  <c r="AG14" i="59"/>
  <c r="AG14" i="75" s="1"/>
  <c r="AH60" i="74"/>
  <c r="AH12" i="26" s="1"/>
  <c r="AH12" i="91" s="1"/>
  <c r="AH26" i="59"/>
  <c r="AH26" i="75" s="1"/>
  <c r="AH60" i="75" s="1"/>
  <c r="AH12" i="30" s="1"/>
  <c r="AH12" i="86" s="1"/>
  <c r="AH52" i="74"/>
  <c r="AH4" i="26" s="1"/>
  <c r="AH4" i="91" s="1"/>
  <c r="AH4" i="59"/>
  <c r="AH4" i="75" s="1"/>
  <c r="AH52" i="75" s="1"/>
  <c r="AH4" i="30" s="1"/>
  <c r="AH4" i="86" s="1"/>
  <c r="AG65" i="74"/>
  <c r="AG17" i="26" s="1"/>
  <c r="AG17" i="91" s="1"/>
  <c r="AG30" i="59"/>
  <c r="AG65" i="59" s="1"/>
  <c r="AG17" i="23" s="1"/>
  <c r="AG17" i="84" s="1"/>
  <c r="AG15" i="59"/>
  <c r="AG15" i="78" s="1"/>
  <c r="AF55" i="79"/>
  <c r="AF7" i="32" s="1"/>
  <c r="AF7" i="90" s="1"/>
  <c r="AI40" i="59"/>
  <c r="AI40" i="75" s="1"/>
  <c r="AG62" i="74"/>
  <c r="AG14" i="26" s="1"/>
  <c r="AG14" i="91" s="1"/>
  <c r="AG27" i="59"/>
  <c r="AG27" i="78" s="1"/>
  <c r="AG62" i="78" s="1"/>
  <c r="AG14" i="28" s="1"/>
  <c r="AG14" i="89" s="1"/>
  <c r="AI10" i="59"/>
  <c r="AI10" i="81" s="1"/>
  <c r="AI72" i="74"/>
  <c r="AI24" i="26" s="1"/>
  <c r="AI24" i="91" s="1"/>
  <c r="AI42" i="59"/>
  <c r="AI72" i="59" s="1"/>
  <c r="AI24" i="23" s="1"/>
  <c r="AI24" i="84" s="1"/>
  <c r="AJ50" i="74"/>
  <c r="AJ2" i="26" s="1"/>
  <c r="AJ2" i="91" s="1"/>
  <c r="AJ2" i="59"/>
  <c r="AJ2" i="78" s="1"/>
  <c r="AJ50" i="78" s="1"/>
  <c r="AJ2" i="28" s="1"/>
  <c r="AJ2" i="89" s="1"/>
  <c r="AI74" i="74"/>
  <c r="AI26" i="26" s="1"/>
  <c r="AI26" i="91" s="1"/>
  <c r="AI44" i="59"/>
  <c r="AI44" i="77" s="1"/>
  <c r="AI74" i="77" s="1"/>
  <c r="AI26" i="25" s="1"/>
  <c r="AI26" i="88" s="1"/>
  <c r="AH41" i="59"/>
  <c r="AH41" i="76" s="1"/>
  <c r="AF58" i="74"/>
  <c r="AF10" i="26" s="1"/>
  <c r="AF10" i="91" s="1"/>
  <c r="AF22" i="59"/>
  <c r="AF22" i="80" s="1"/>
  <c r="AF58" i="80" s="1"/>
  <c r="AF10" i="27" s="1"/>
  <c r="AF10" i="92" s="1"/>
  <c r="AI16" i="59"/>
  <c r="AI16" i="81" s="1"/>
  <c r="AG67" i="74"/>
  <c r="AG19" i="26" s="1"/>
  <c r="AG19" i="91" s="1"/>
  <c r="AG35" i="59"/>
  <c r="AG35" i="79" s="1"/>
  <c r="AG67" i="79" s="1"/>
  <c r="AG19" i="32" s="1"/>
  <c r="AG19" i="90" s="1"/>
  <c r="AI39" i="59"/>
  <c r="AI39" i="79" s="1"/>
  <c r="AG37" i="59"/>
  <c r="AG37" i="79" s="1"/>
  <c r="AG12" i="59"/>
  <c r="AG54" i="59" s="1"/>
  <c r="AG6" i="23" s="1"/>
  <c r="AG6" i="84" s="1"/>
  <c r="AH13" i="59"/>
  <c r="AH13" i="75" s="1"/>
  <c r="AH5" i="59"/>
  <c r="AH5" i="77" s="1"/>
  <c r="AH25" i="59"/>
  <c r="AH25" i="80" s="1"/>
  <c r="AH7" i="59"/>
  <c r="AH7" i="75" s="1"/>
  <c r="AE59" i="74"/>
  <c r="AE11" i="26" s="1"/>
  <c r="AE11" i="91" s="1"/>
  <c r="AE23" i="59"/>
  <c r="AE23" i="77" s="1"/>
  <c r="AE59" i="77" s="1"/>
  <c r="AE11" i="25" s="1"/>
  <c r="AE11" i="88" s="1"/>
  <c r="AI20" i="59"/>
  <c r="AI20" i="76" s="1"/>
  <c r="AF66" i="59"/>
  <c r="AF18" i="23" s="1"/>
  <c r="AF18" i="84" s="1"/>
  <c r="AF55" i="59"/>
  <c r="AF7" i="23" s="1"/>
  <c r="AF7" i="84" s="1"/>
  <c r="AG56" i="59"/>
  <c r="AG8" i="23" s="1"/>
  <c r="AG8" i="84" s="1"/>
  <c r="AG53" i="79"/>
  <c r="AG5" i="32" s="1"/>
  <c r="AG5" i="90" s="1"/>
  <c r="AH73" i="59"/>
  <c r="AH25" i="23" s="1"/>
  <c r="AH25" i="84" s="1"/>
  <c r="AG66" i="74"/>
  <c r="AG18" i="26" s="1"/>
  <c r="AG18" i="91" s="1"/>
  <c r="AH73" i="74"/>
  <c r="AH25" i="26" s="1"/>
  <c r="AH25" i="91" s="1"/>
  <c r="AH85" i="73"/>
  <c r="AG56" i="74"/>
  <c r="AG8" i="26" s="1"/>
  <c r="AG8" i="91" s="1"/>
  <c r="AG53" i="59"/>
  <c r="AG5" i="23" s="1"/>
  <c r="AG5" i="84" s="1"/>
  <c r="AG54" i="74"/>
  <c r="AG6" i="26" s="1"/>
  <c r="AG6" i="91" s="1"/>
  <c r="AI2" i="84"/>
  <c r="AH53" i="74"/>
  <c r="AH5" i="26" s="1"/>
  <c r="AH5" i="91" s="1"/>
  <c r="AM51" i="72"/>
  <c r="AL51" i="73"/>
  <c r="AJ99" i="73" s="1"/>
  <c r="AM36" i="72"/>
  <c r="AL36" i="73"/>
  <c r="AJ80" i="73" s="1"/>
  <c r="AH12" i="74"/>
  <c r="AM37" i="72"/>
  <c r="AL37" i="73"/>
  <c r="AJ81" i="73" s="1"/>
  <c r="AI6" i="74"/>
  <c r="AI41" i="74"/>
  <c r="AF57" i="74"/>
  <c r="AF9" i="26" s="1"/>
  <c r="AF9" i="91" s="1"/>
  <c r="AH30" i="74"/>
  <c r="AL21" i="72"/>
  <c r="AK21" i="73"/>
  <c r="AI89" i="73" s="1"/>
  <c r="AJ10" i="74"/>
  <c r="AN16" i="72"/>
  <c r="AM16" i="73"/>
  <c r="AM3" i="72"/>
  <c r="AL3" i="73"/>
  <c r="AJ60" i="73" s="1"/>
  <c r="AE7" i="88"/>
  <c r="AJ20" i="74"/>
  <c r="AM10" i="72"/>
  <c r="AL10" i="73"/>
  <c r="AL27" i="72"/>
  <c r="AK27" i="73"/>
  <c r="AI68" i="73" s="1"/>
  <c r="AM13" i="72"/>
  <c r="AL13" i="73"/>
  <c r="AL6" i="73"/>
  <c r="AJ62" i="73" s="1"/>
  <c r="AM6" i="72"/>
  <c r="AM15" i="72"/>
  <c r="AL15" i="73"/>
  <c r="AL11" i="72"/>
  <c r="AK11" i="73"/>
  <c r="AH69" i="63"/>
  <c r="AG19" i="74"/>
  <c r="AL39" i="72"/>
  <c r="AK39" i="73"/>
  <c r="AI86" i="73" s="1"/>
  <c r="AH37" i="74"/>
  <c r="AH15" i="74"/>
  <c r="AN25" i="72"/>
  <c r="AM25" i="73"/>
  <c r="AK66" i="73" s="1"/>
  <c r="AI4" i="74"/>
  <c r="AN34" i="72"/>
  <c r="AM34" i="73"/>
  <c r="AK76" i="73" s="1"/>
  <c r="AH68" i="74"/>
  <c r="AH20" i="26" s="1"/>
  <c r="AH20" i="91" s="1"/>
  <c r="AL45" i="72"/>
  <c r="AK45" i="73"/>
  <c r="AI93" i="73" s="1"/>
  <c r="AL30" i="72"/>
  <c r="AK30" i="73"/>
  <c r="AI71" i="73" s="1"/>
  <c r="AN31" i="72"/>
  <c r="AM31" i="73"/>
  <c r="AK72" i="73" s="1"/>
  <c r="AI13" i="74"/>
  <c r="AN24" i="72"/>
  <c r="AM24" i="73"/>
  <c r="AK65" i="73" s="1"/>
  <c r="AM12" i="72"/>
  <c r="AL12" i="73"/>
  <c r="AO22" i="72"/>
  <c r="AN22" i="73"/>
  <c r="AL58" i="73" s="1"/>
  <c r="AN32" i="72"/>
  <c r="AM32" i="73"/>
  <c r="AJ40" i="74"/>
  <c r="AJ40" i="59" s="1"/>
  <c r="AH35" i="74"/>
  <c r="AJ16" i="74"/>
  <c r="AM28" i="72"/>
  <c r="AL28" i="73"/>
  <c r="AJ69" i="73" s="1"/>
  <c r="AI5" i="74"/>
  <c r="AJ42" i="74"/>
  <c r="AK2" i="74"/>
  <c r="AL44" i="72"/>
  <c r="AK44" i="73"/>
  <c r="AI92" i="73" s="1"/>
  <c r="AN48" i="72"/>
  <c r="AM48" i="73"/>
  <c r="AK96" i="73" s="1"/>
  <c r="AI7" i="74"/>
  <c r="AL43" i="72"/>
  <c r="AK43" i="73"/>
  <c r="AI91" i="73" s="1"/>
  <c r="AK20" i="73"/>
  <c r="AL20" i="72"/>
  <c r="AL41" i="72"/>
  <c r="AK41" i="73"/>
  <c r="AI88" i="73" s="1"/>
  <c r="AL19" i="72"/>
  <c r="AK19" i="73"/>
  <c r="AH18" i="74"/>
  <c r="AN38" i="72"/>
  <c r="AM38" i="73"/>
  <c r="AJ39" i="74"/>
  <c r="AN42" i="72"/>
  <c r="AM42" i="73"/>
  <c r="AM14" i="72"/>
  <c r="AL14" i="73"/>
  <c r="AM5" i="72"/>
  <c r="AL5" i="73"/>
  <c r="AJ61" i="73" s="1"/>
  <c r="AK40" i="73"/>
  <c r="AI87" i="73" s="1"/>
  <c r="AL40" i="72"/>
  <c r="AM50" i="73"/>
  <c r="AK98" i="73" s="1"/>
  <c r="AN50" i="72"/>
  <c r="AH36" i="74"/>
  <c r="AI38" i="74"/>
  <c r="AN35" i="72"/>
  <c r="AM35" i="73"/>
  <c r="AL8" i="73"/>
  <c r="AJ63" i="73" s="1"/>
  <c r="AM8" i="72"/>
  <c r="AI59" i="63"/>
  <c r="AH9" i="74"/>
  <c r="AH14" i="74"/>
  <c r="AK33" i="73"/>
  <c r="AI74" i="73" s="1"/>
  <c r="AL33" i="72"/>
  <c r="AN47" i="72"/>
  <c r="AM47" i="73"/>
  <c r="AK95" i="73" s="1"/>
  <c r="AI8" i="74"/>
  <c r="AN7" i="72"/>
  <c r="AM7" i="73"/>
  <c r="AM46" i="72"/>
  <c r="AL46" i="73"/>
  <c r="AJ94" i="73" s="1"/>
  <c r="AJ44" i="74"/>
  <c r="AL29" i="72"/>
  <c r="AK29" i="73"/>
  <c r="AI70" i="73" s="1"/>
  <c r="AM17" i="73"/>
  <c r="AN17" i="72"/>
  <c r="AI43" i="74"/>
  <c r="AL26" i="73"/>
  <c r="AJ67" i="73" s="1"/>
  <c r="AM26" i="72"/>
  <c r="AM9" i="72"/>
  <c r="AL9" i="73"/>
  <c r="AJ75" i="73" s="1"/>
  <c r="AM23" i="72"/>
  <c r="AL23" i="73"/>
  <c r="AJ64" i="73" s="1"/>
  <c r="AI25" i="74"/>
  <c r="AM49" i="72"/>
  <c r="AL49" i="73"/>
  <c r="AJ97" i="73" s="1"/>
  <c r="AN4" i="72"/>
  <c r="AM4" i="73"/>
  <c r="AL18" i="72"/>
  <c r="AK18" i="73"/>
  <c r="AI84" i="73" s="1"/>
  <c r="AN52" i="72"/>
  <c r="AM52" i="73"/>
  <c r="AK100" i="73" s="1"/>
  <c r="AG55" i="74"/>
  <c r="AG7" i="26" s="1"/>
  <c r="AG7" i="91" s="1"/>
  <c r="AI17" i="74"/>
  <c r="AI17" i="59" s="1"/>
  <c r="AI11" i="74"/>
  <c r="AI11" i="59" s="1"/>
  <c r="AH27" i="74"/>
  <c r="AI21" i="74"/>
  <c r="AI21" i="59" s="1"/>
  <c r="AG22" i="74"/>
  <c r="AI26" i="74"/>
  <c r="AF23" i="74"/>
  <c r="AI34" i="74"/>
  <c r="AA16" i="83"/>
  <c r="AA14" i="83"/>
  <c r="AB13" i="83"/>
  <c r="Y11" i="83"/>
  <c r="AE20" i="83"/>
  <c r="Y10" i="83"/>
  <c r="AB12" i="83"/>
  <c r="AB6" i="83"/>
  <c r="AF25" i="83"/>
  <c r="AB8" i="83"/>
  <c r="AB21" i="83"/>
  <c r="AB9" i="83"/>
  <c r="AJ77" i="73"/>
  <c r="AJ73" i="73"/>
  <c r="AE22" i="83"/>
  <c r="AJ90" i="73"/>
  <c r="AD23" i="83"/>
  <c r="AE15" i="83"/>
  <c r="AJ82" i="73"/>
  <c r="AI83" i="73"/>
  <c r="AH78" i="73"/>
  <c r="AG79" i="73"/>
  <c r="AF4" i="83"/>
  <c r="AG33" i="81" l="1"/>
  <c r="AG69" i="81" s="1"/>
  <c r="AG21" i="22" s="1"/>
  <c r="AG21" i="93" s="1"/>
  <c r="AG33" i="80"/>
  <c r="AG69" i="80" s="1"/>
  <c r="AG21" i="27" s="1"/>
  <c r="AG21" i="92" s="1"/>
  <c r="AH73" i="79"/>
  <c r="AH25" i="32" s="1"/>
  <c r="AH25" i="90" s="1"/>
  <c r="AG31" i="79"/>
  <c r="AG71" i="79" s="1"/>
  <c r="AG23" i="32" s="1"/>
  <c r="AG23" i="90" s="1"/>
  <c r="AG31" i="80"/>
  <c r="AG71" i="80" s="1"/>
  <c r="AG23" i="27" s="1"/>
  <c r="AG23" i="92" s="1"/>
  <c r="AG31" i="75"/>
  <c r="AG71" i="75" s="1"/>
  <c r="AG23" i="30" s="1"/>
  <c r="AG23" i="86" s="1"/>
  <c r="AG31" i="76"/>
  <c r="AG71" i="76" s="1"/>
  <c r="AG23" i="31" s="1"/>
  <c r="AG23" i="87" s="1"/>
  <c r="AF66" i="81"/>
  <c r="AF18" i="22" s="1"/>
  <c r="AF18" i="93" s="1"/>
  <c r="AH24" i="80"/>
  <c r="AE59" i="59"/>
  <c r="AE11" i="23" s="1"/>
  <c r="AE11" i="84" s="1"/>
  <c r="AG31" i="81"/>
  <c r="AG71" i="81" s="1"/>
  <c r="AG23" i="22" s="1"/>
  <c r="AG23" i="93" s="1"/>
  <c r="AH33" i="59"/>
  <c r="AH69" i="59" s="1"/>
  <c r="AH21" i="23" s="1"/>
  <c r="AH21" i="84" s="1"/>
  <c r="AF55" i="78"/>
  <c r="AF7" i="28" s="1"/>
  <c r="AF7" i="89" s="1"/>
  <c r="AG31" i="77"/>
  <c r="AG71" i="77" s="1"/>
  <c r="AG23" i="25" s="1"/>
  <c r="AG23" i="88" s="1"/>
  <c r="AG31" i="78"/>
  <c r="AG71" i="78" s="1"/>
  <c r="AG23" i="28" s="1"/>
  <c r="AG23" i="89" s="1"/>
  <c r="AJ50" i="59"/>
  <c r="AJ2" i="23" s="1"/>
  <c r="AJ2" i="84" s="1"/>
  <c r="AE7" i="83"/>
  <c r="AF66" i="76"/>
  <c r="AF18" i="31" s="1"/>
  <c r="AF18" i="87" s="1"/>
  <c r="AG33" i="79"/>
  <c r="AG69" i="79" s="1"/>
  <c r="AG21" i="32" s="1"/>
  <c r="AG21" i="90" s="1"/>
  <c r="AG53" i="75"/>
  <c r="AG5" i="30" s="1"/>
  <c r="AG5" i="86" s="1"/>
  <c r="AG33" i="75"/>
  <c r="AG69" i="75" s="1"/>
  <c r="AG21" i="30" s="1"/>
  <c r="AG21" i="86" s="1"/>
  <c r="AF66" i="78"/>
  <c r="AF18" i="28" s="1"/>
  <c r="AF18" i="89" s="1"/>
  <c r="AH73" i="81"/>
  <c r="AH25" i="22" s="1"/>
  <c r="AH25" i="93" s="1"/>
  <c r="AH68" i="78"/>
  <c r="AH20" i="28" s="1"/>
  <c r="AH20" i="89" s="1"/>
  <c r="AG53" i="76"/>
  <c r="AG5" i="31" s="1"/>
  <c r="AG5" i="87" s="1"/>
  <c r="AH32" i="59"/>
  <c r="AH32" i="79" s="1"/>
  <c r="AH61" i="79" s="1"/>
  <c r="AH13" i="32" s="1"/>
  <c r="AH13" i="90" s="1"/>
  <c r="AE18" i="83"/>
  <c r="AF58" i="59"/>
  <c r="AF10" i="23" s="1"/>
  <c r="AF10" i="84" s="1"/>
  <c r="AH24" i="75"/>
  <c r="AH60" i="59"/>
  <c r="AH12" i="23" s="1"/>
  <c r="AH12" i="84" s="1"/>
  <c r="AH24" i="76"/>
  <c r="AH24" i="79"/>
  <c r="AH24" i="77"/>
  <c r="AI74" i="59"/>
  <c r="AI26" i="23" s="1"/>
  <c r="AI26" i="84" s="1"/>
  <c r="AG53" i="78"/>
  <c r="AG5" i="28" s="1"/>
  <c r="AG5" i="89" s="1"/>
  <c r="AG29" i="59"/>
  <c r="AG64" i="59" s="1"/>
  <c r="AG16" i="23" s="1"/>
  <c r="AG16" i="84" s="1"/>
  <c r="AH73" i="77"/>
  <c r="AH25" i="25" s="1"/>
  <c r="AH25" i="88" s="1"/>
  <c r="AF55" i="76"/>
  <c r="AF7" i="31" s="1"/>
  <c r="AF7" i="87" s="1"/>
  <c r="AF55" i="80"/>
  <c r="AF7" i="27" s="1"/>
  <c r="AF7" i="92" s="1"/>
  <c r="AH73" i="76"/>
  <c r="AH25" i="31" s="1"/>
  <c r="AH25" i="87" s="1"/>
  <c r="AH73" i="78"/>
  <c r="AH25" i="28" s="1"/>
  <c r="AH25" i="89" s="1"/>
  <c r="AH24" i="83"/>
  <c r="AH70" i="59"/>
  <c r="AH22" i="23" s="1"/>
  <c r="AH22" i="84" s="1"/>
  <c r="AF57" i="59"/>
  <c r="AF9" i="23" s="1"/>
  <c r="AF9" i="84" s="1"/>
  <c r="AF66" i="77"/>
  <c r="AF18" i="25" s="1"/>
  <c r="AF18" i="88" s="1"/>
  <c r="AF5" i="83"/>
  <c r="AH52" i="59"/>
  <c r="AH4" i="23" s="1"/>
  <c r="AH4" i="84" s="1"/>
  <c r="AF19" i="83"/>
  <c r="AG33" i="76"/>
  <c r="AG69" i="76" s="1"/>
  <c r="AG21" i="31" s="1"/>
  <c r="AG21" i="87" s="1"/>
  <c r="AH73" i="80"/>
  <c r="AH25" i="27" s="1"/>
  <c r="AH25" i="92" s="1"/>
  <c r="AF55" i="75"/>
  <c r="AF7" i="30" s="1"/>
  <c r="AF7" i="86" s="1"/>
  <c r="AF19" i="76"/>
  <c r="AF57" i="76" s="1"/>
  <c r="AF9" i="31" s="1"/>
  <c r="AF9" i="87" s="1"/>
  <c r="AF19" i="77"/>
  <c r="AF57" i="77" s="1"/>
  <c r="AF9" i="25" s="1"/>
  <c r="AF9" i="88" s="1"/>
  <c r="AF19" i="79"/>
  <c r="AF57" i="79" s="1"/>
  <c r="AF9" i="32" s="1"/>
  <c r="AF9" i="90" s="1"/>
  <c r="AI2" i="83"/>
  <c r="AG9" i="77"/>
  <c r="AG53" i="81"/>
  <c r="AG5" i="22" s="1"/>
  <c r="AG5" i="93" s="1"/>
  <c r="AG67" i="59"/>
  <c r="AG19" i="23" s="1"/>
  <c r="AG19" i="84" s="1"/>
  <c r="AG9" i="79"/>
  <c r="AG53" i="80"/>
  <c r="AG5" i="27" s="1"/>
  <c r="AG5" i="92" s="1"/>
  <c r="AF66" i="75"/>
  <c r="AF18" i="30" s="1"/>
  <c r="AF18" i="86" s="1"/>
  <c r="AF55" i="77"/>
  <c r="AF7" i="25" s="1"/>
  <c r="AF7" i="88" s="1"/>
  <c r="AF17" i="83"/>
  <c r="AG9" i="80"/>
  <c r="AI85" i="73"/>
  <c r="AI29" i="74" s="1"/>
  <c r="AH68" i="59"/>
  <c r="AH20" i="23" s="1"/>
  <c r="AH20" i="84" s="1"/>
  <c r="AH28" i="59"/>
  <c r="AH28" i="80" s="1"/>
  <c r="AH63" i="80" s="1"/>
  <c r="AH15" i="27" s="1"/>
  <c r="AH15" i="92" s="1"/>
  <c r="AG9" i="81"/>
  <c r="AH41" i="78"/>
  <c r="AG9" i="78"/>
  <c r="AH26" i="83"/>
  <c r="AG9" i="76"/>
  <c r="AF19" i="80"/>
  <c r="AF57" i="80" s="1"/>
  <c r="AF9" i="27" s="1"/>
  <c r="AF9" i="92" s="1"/>
  <c r="AH38" i="80"/>
  <c r="AH68" i="80" s="1"/>
  <c r="AH20" i="27" s="1"/>
  <c r="AH20" i="92" s="1"/>
  <c r="AG62" i="59"/>
  <c r="AG14" i="23" s="1"/>
  <c r="AG14" i="84" s="1"/>
  <c r="AH41" i="77"/>
  <c r="AF19" i="81"/>
  <c r="AF57" i="81" s="1"/>
  <c r="AF9" i="22" s="1"/>
  <c r="AF9" i="93" s="1"/>
  <c r="AF19" i="78"/>
  <c r="AF57" i="78" s="1"/>
  <c r="AF9" i="28" s="1"/>
  <c r="AF9" i="89" s="1"/>
  <c r="AH7" i="77"/>
  <c r="AI39" i="77"/>
  <c r="AH24" i="78"/>
  <c r="AG53" i="77"/>
  <c r="AG5" i="25" s="1"/>
  <c r="AG5" i="88" s="1"/>
  <c r="AI42" i="78"/>
  <c r="AI72" i="78" s="1"/>
  <c r="AI24" i="28" s="1"/>
  <c r="AI24" i="89" s="1"/>
  <c r="AG33" i="78"/>
  <c r="AG69" i="78" s="1"/>
  <c r="AG21" i="28" s="1"/>
  <c r="AG21" i="89" s="1"/>
  <c r="AG69" i="59"/>
  <c r="AG21" i="23" s="1"/>
  <c r="AG21" i="84" s="1"/>
  <c r="AH31" i="59"/>
  <c r="AH31" i="77" s="1"/>
  <c r="AH71" i="77" s="1"/>
  <c r="AH23" i="25" s="1"/>
  <c r="AH23" i="88" s="1"/>
  <c r="AH25" i="79"/>
  <c r="AG30" i="79"/>
  <c r="AG65" i="79" s="1"/>
  <c r="AG17" i="32" s="1"/>
  <c r="AG17" i="90" s="1"/>
  <c r="AH38" i="79"/>
  <c r="AH68" i="79" s="1"/>
  <c r="AH20" i="32" s="1"/>
  <c r="AH20" i="90" s="1"/>
  <c r="AI28" i="74"/>
  <c r="AI63" i="74" s="1"/>
  <c r="AI15" i="26" s="1"/>
  <c r="AI15" i="91" s="1"/>
  <c r="AJ24" i="74"/>
  <c r="AJ24" i="59" s="1"/>
  <c r="AI17" i="76"/>
  <c r="AI16" i="79"/>
  <c r="AI42" i="77"/>
  <c r="AI72" i="77" s="1"/>
  <c r="AI24" i="25" s="1"/>
  <c r="AI24" i="88" s="1"/>
  <c r="AE23" i="80"/>
  <c r="AE59" i="80" s="1"/>
  <c r="AE11" i="27" s="1"/>
  <c r="AE11" i="92" s="1"/>
  <c r="AI39" i="76"/>
  <c r="AJ2" i="79"/>
  <c r="AJ50" i="79" s="1"/>
  <c r="AJ2" i="32" s="1"/>
  <c r="AJ2" i="90" s="1"/>
  <c r="AH5" i="81"/>
  <c r="AI11" i="78"/>
  <c r="AI40" i="79"/>
  <c r="AE23" i="81"/>
  <c r="AE59" i="81" s="1"/>
  <c r="AE11" i="22" s="1"/>
  <c r="AE11" i="93" s="1"/>
  <c r="AG15" i="77"/>
  <c r="AI21" i="78"/>
  <c r="AH13" i="79"/>
  <c r="AH25" i="76"/>
  <c r="AH6" i="75"/>
  <c r="AG35" i="78"/>
  <c r="AG67" i="78" s="1"/>
  <c r="AG19" i="28" s="1"/>
  <c r="AG19" i="89" s="1"/>
  <c r="AI39" i="81"/>
  <c r="AH4" i="81"/>
  <c r="AH52" i="81" s="1"/>
  <c r="AH4" i="22" s="1"/>
  <c r="AH4" i="93" s="1"/>
  <c r="AH33" i="76"/>
  <c r="AH69" i="76" s="1"/>
  <c r="AH21" i="31" s="1"/>
  <c r="AH21" i="87" s="1"/>
  <c r="AJ40" i="76"/>
  <c r="AI16" i="77"/>
  <c r="AH25" i="77"/>
  <c r="AI10" i="77"/>
  <c r="AG15" i="81"/>
  <c r="AI40" i="76"/>
  <c r="AH25" i="78"/>
  <c r="AH6" i="77"/>
  <c r="AG12" i="75"/>
  <c r="AG54" i="75" s="1"/>
  <c r="AG6" i="30" s="1"/>
  <c r="AG6" i="86" s="1"/>
  <c r="AG14" i="81"/>
  <c r="AG37" i="78"/>
  <c r="AG66" i="78" s="1"/>
  <c r="AG18" i="28" s="1"/>
  <c r="AG18" i="89" s="1"/>
  <c r="AH38" i="77"/>
  <c r="AH68" i="77" s="1"/>
  <c r="AH20" i="25" s="1"/>
  <c r="AH20" i="88" s="1"/>
  <c r="AH6" i="81"/>
  <c r="AG30" i="81"/>
  <c r="AG65" i="81" s="1"/>
  <c r="AG17" i="22" s="1"/>
  <c r="AG17" i="93" s="1"/>
  <c r="AH26" i="78"/>
  <c r="AH60" i="78" s="1"/>
  <c r="AH12" i="28" s="1"/>
  <c r="AH12" i="89" s="1"/>
  <c r="AH9" i="59"/>
  <c r="AH9" i="76" s="1"/>
  <c r="AG19" i="59"/>
  <c r="AG19" i="78" s="1"/>
  <c r="AG57" i="78" s="1"/>
  <c r="AG9" i="28" s="1"/>
  <c r="AG9" i="89" s="1"/>
  <c r="AI17" i="75"/>
  <c r="AH34" i="78"/>
  <c r="AH70" i="78" s="1"/>
  <c r="AH22" i="28" s="1"/>
  <c r="AH22" i="89" s="1"/>
  <c r="AH6" i="80"/>
  <c r="AH8" i="77"/>
  <c r="AH13" i="80"/>
  <c r="AG37" i="81"/>
  <c r="AG66" i="81" s="1"/>
  <c r="AG18" i="22" s="1"/>
  <c r="AG18" i="93" s="1"/>
  <c r="AG27" i="75"/>
  <c r="AG62" i="75" s="1"/>
  <c r="AG14" i="30" s="1"/>
  <c r="AG14" i="86" s="1"/>
  <c r="AI11" i="77"/>
  <c r="AH26" i="80"/>
  <c r="AH60" i="80" s="1"/>
  <c r="AH12" i="27" s="1"/>
  <c r="AH12" i="92" s="1"/>
  <c r="AI42" i="81"/>
  <c r="AI72" i="81" s="1"/>
  <c r="AI24" i="22" s="1"/>
  <c r="AI24" i="93" s="1"/>
  <c r="AG35" i="77"/>
  <c r="AG67" i="77" s="1"/>
  <c r="AG19" i="25" s="1"/>
  <c r="AG19" i="88" s="1"/>
  <c r="AH4" i="78"/>
  <c r="AH52" i="78" s="1"/>
  <c r="AH4" i="28" s="1"/>
  <c r="AH4" i="89" s="1"/>
  <c r="AI21" i="77"/>
  <c r="AG30" i="75"/>
  <c r="AG65" i="75" s="1"/>
  <c r="AG17" i="30" s="1"/>
  <c r="AG17" i="86" s="1"/>
  <c r="AI10" i="76"/>
  <c r="AH8" i="80"/>
  <c r="AH41" i="80"/>
  <c r="AH33" i="75"/>
  <c r="AH69" i="75" s="1"/>
  <c r="AH21" i="30" s="1"/>
  <c r="AH21" i="86" s="1"/>
  <c r="AJ40" i="75"/>
  <c r="AG14" i="78"/>
  <c r="AG55" i="78" s="1"/>
  <c r="AG7" i="28" s="1"/>
  <c r="AG7" i="89" s="1"/>
  <c r="AH7" i="80"/>
  <c r="AI39" i="80"/>
  <c r="AH4" i="80"/>
  <c r="AH52" i="80" s="1"/>
  <c r="AH4" i="27" s="1"/>
  <c r="AH4" i="92" s="1"/>
  <c r="AH26" i="76"/>
  <c r="AH60" i="76" s="1"/>
  <c r="AH12" i="31" s="1"/>
  <c r="AH12" i="87" s="1"/>
  <c r="AJ2" i="77"/>
  <c r="AJ50" i="77" s="1"/>
  <c r="AJ2" i="25" s="1"/>
  <c r="AJ2" i="88" s="1"/>
  <c r="AI10" i="78"/>
  <c r="AH7" i="79"/>
  <c r="AH38" i="76"/>
  <c r="AH68" i="76" s="1"/>
  <c r="AH20" i="31" s="1"/>
  <c r="AH20" i="87" s="1"/>
  <c r="AH13" i="77"/>
  <c r="AG12" i="77"/>
  <c r="AG54" i="77" s="1"/>
  <c r="AG6" i="25" s="1"/>
  <c r="AG6" i="88" s="1"/>
  <c r="AF22" i="77"/>
  <c r="AF58" i="77" s="1"/>
  <c r="AF10" i="25" s="1"/>
  <c r="AF10" i="88" s="1"/>
  <c r="AI20" i="81"/>
  <c r="AI10" i="79"/>
  <c r="AI40" i="80"/>
  <c r="AG15" i="76"/>
  <c r="AI11" i="76"/>
  <c r="AI16" i="75"/>
  <c r="AH34" i="79"/>
  <c r="AH70" i="79" s="1"/>
  <c r="AH22" i="32" s="1"/>
  <c r="AH22" i="90" s="1"/>
  <c r="AI10" i="75"/>
  <c r="AI39" i="78"/>
  <c r="AH41" i="81"/>
  <c r="AI21" i="76"/>
  <c r="AI16" i="76"/>
  <c r="AI42" i="79"/>
  <c r="AI72" i="79" s="1"/>
  <c r="AI24" i="32" s="1"/>
  <c r="AI24" i="90" s="1"/>
  <c r="AG14" i="77"/>
  <c r="AH7" i="81"/>
  <c r="AG12" i="79"/>
  <c r="AG54" i="79" s="1"/>
  <c r="AG6" i="32" s="1"/>
  <c r="AG6" i="90" s="1"/>
  <c r="AI42" i="80"/>
  <c r="AI72" i="80" s="1"/>
  <c r="AI24" i="27" s="1"/>
  <c r="AI24" i="92" s="1"/>
  <c r="AH5" i="75"/>
  <c r="AH8" i="79"/>
  <c r="AH41" i="79"/>
  <c r="AG30" i="77"/>
  <c r="AG65" i="77" s="1"/>
  <c r="AG17" i="25" s="1"/>
  <c r="AG17" i="88" s="1"/>
  <c r="AG14" i="80"/>
  <c r="AF22" i="75"/>
  <c r="AF58" i="75" s="1"/>
  <c r="AF10" i="30" s="1"/>
  <c r="AF10" i="86" s="1"/>
  <c r="AI42" i="75"/>
  <c r="AI72" i="75" s="1"/>
  <c r="AI24" i="30" s="1"/>
  <c r="AI24" i="86" s="1"/>
  <c r="AG15" i="75"/>
  <c r="AG55" i="75" s="1"/>
  <c r="AG7" i="30" s="1"/>
  <c r="AG7" i="86" s="1"/>
  <c r="AI10" i="80"/>
  <c r="AG14" i="79"/>
  <c r="AI17" i="80"/>
  <c r="AI44" i="80"/>
  <c r="AI74" i="80" s="1"/>
  <c r="AI26" i="27" s="1"/>
  <c r="AI26" i="92" s="1"/>
  <c r="AH7" i="76"/>
  <c r="AH26" i="79"/>
  <c r="AH60" i="79" s="1"/>
  <c r="AH12" i="32" s="1"/>
  <c r="AH12" i="90" s="1"/>
  <c r="AG35" i="76"/>
  <c r="AG67" i="76" s="1"/>
  <c r="AG19" i="31" s="1"/>
  <c r="AG19" i="87" s="1"/>
  <c r="AH4" i="77"/>
  <c r="AH52" i="77" s="1"/>
  <c r="AH4" i="25" s="1"/>
  <c r="AH4" i="88" s="1"/>
  <c r="AI11" i="75"/>
  <c r="AG14" i="76"/>
  <c r="AH7" i="78"/>
  <c r="AH8" i="81"/>
  <c r="AG12" i="80"/>
  <c r="AG54" i="80" s="1"/>
  <c r="AG6" i="27" s="1"/>
  <c r="AG6" i="92" s="1"/>
  <c r="AI21" i="75"/>
  <c r="AH34" i="80"/>
  <c r="AH70" i="80" s="1"/>
  <c r="AH22" i="27" s="1"/>
  <c r="AH22" i="92" s="1"/>
  <c r="AF22" i="79"/>
  <c r="AF58" i="79" s="1"/>
  <c r="AF10" i="32" s="1"/>
  <c r="AF10" i="90" s="1"/>
  <c r="AJ40" i="80"/>
  <c r="AI20" i="75"/>
  <c r="AG37" i="76"/>
  <c r="AG66" i="76" s="1"/>
  <c r="AG18" i="31" s="1"/>
  <c r="AG18" i="87" s="1"/>
  <c r="AH38" i="75"/>
  <c r="AH68" i="75" s="1"/>
  <c r="AH20" i="30" s="1"/>
  <c r="AH20" i="86" s="1"/>
  <c r="AI16" i="78"/>
  <c r="AH5" i="76"/>
  <c r="AH13" i="76"/>
  <c r="AH34" i="76"/>
  <c r="AH70" i="76" s="1"/>
  <c r="AH22" i="31" s="1"/>
  <c r="AH22" i="87" s="1"/>
  <c r="AH8" i="75"/>
  <c r="AI40" i="78"/>
  <c r="AE23" i="78"/>
  <c r="AE59" i="78" s="1"/>
  <c r="AE11" i="28" s="1"/>
  <c r="AE11" i="89" s="1"/>
  <c r="AJ2" i="81"/>
  <c r="AJ50" i="81" s="1"/>
  <c r="AJ2" i="22" s="1"/>
  <c r="AJ2" i="93" s="1"/>
  <c r="AI17" i="79"/>
  <c r="AH13" i="78"/>
  <c r="AJ2" i="80"/>
  <c r="AJ50" i="80" s="1"/>
  <c r="AJ2" i="27" s="1"/>
  <c r="AJ2" i="92" s="1"/>
  <c r="AH4" i="76"/>
  <c r="AH52" i="76" s="1"/>
  <c r="AH4" i="31" s="1"/>
  <c r="AH4" i="87" s="1"/>
  <c r="AH34" i="81"/>
  <c r="AH70" i="81" s="1"/>
  <c r="AH22" i="22" s="1"/>
  <c r="AH22" i="93" s="1"/>
  <c r="AE23" i="79"/>
  <c r="AE59" i="79" s="1"/>
  <c r="AE11" i="32" s="1"/>
  <c r="AE11" i="90" s="1"/>
  <c r="AI20" i="79"/>
  <c r="AF22" i="81"/>
  <c r="AF58" i="81" s="1"/>
  <c r="AF10" i="22" s="1"/>
  <c r="AF10" i="93" s="1"/>
  <c r="AG37" i="75"/>
  <c r="AG66" i="75" s="1"/>
  <c r="AG18" i="30" s="1"/>
  <c r="AG18" i="86" s="1"/>
  <c r="AH33" i="80"/>
  <c r="AH69" i="80" s="1"/>
  <c r="AH21" i="27" s="1"/>
  <c r="AH21" i="92" s="1"/>
  <c r="AJ40" i="79"/>
  <c r="AG37" i="77"/>
  <c r="AG66" i="77" s="1"/>
  <c r="AG18" i="25" s="1"/>
  <c r="AG18" i="88" s="1"/>
  <c r="AI40" i="77"/>
  <c r="AI44" i="78"/>
  <c r="AI74" i="78" s="1"/>
  <c r="AI26" i="28" s="1"/>
  <c r="AI26" i="89" s="1"/>
  <c r="AE23" i="76"/>
  <c r="AE59" i="76" s="1"/>
  <c r="AE11" i="31" s="1"/>
  <c r="AE11" i="87" s="1"/>
  <c r="AG35" i="80"/>
  <c r="AG67" i="80" s="1"/>
  <c r="AG19" i="27" s="1"/>
  <c r="AG19" i="92" s="1"/>
  <c r="AG27" i="79"/>
  <c r="AG62" i="79" s="1"/>
  <c r="AG14" i="32" s="1"/>
  <c r="AG14" i="90" s="1"/>
  <c r="AI44" i="81"/>
  <c r="AI74" i="81" s="1"/>
  <c r="AI26" i="22" s="1"/>
  <c r="AI26" i="93" s="1"/>
  <c r="AG27" i="80"/>
  <c r="AG62" i="80" s="1"/>
  <c r="AG14" i="27" s="1"/>
  <c r="AG14" i="92" s="1"/>
  <c r="AG37" i="80"/>
  <c r="AG66" i="80" s="1"/>
  <c r="AG18" i="27" s="1"/>
  <c r="AG18" i="92" s="1"/>
  <c r="AH5" i="78"/>
  <c r="AI17" i="81"/>
  <c r="AI40" i="81"/>
  <c r="AF22" i="78"/>
  <c r="AF58" i="78" s="1"/>
  <c r="AF10" i="28" s="1"/>
  <c r="AF10" i="89" s="1"/>
  <c r="AH8" i="78"/>
  <c r="AG12" i="81"/>
  <c r="AG54" i="81" s="1"/>
  <c r="AG6" i="22" s="1"/>
  <c r="AG6" i="93" s="1"/>
  <c r="AI11" i="79"/>
  <c r="AH5" i="79"/>
  <c r="AI21" i="79"/>
  <c r="AJ2" i="75"/>
  <c r="AJ50" i="75" s="1"/>
  <c r="AJ2" i="30" s="1"/>
  <c r="AJ2" i="86" s="1"/>
  <c r="AH33" i="81"/>
  <c r="AH69" i="81" s="1"/>
  <c r="AH21" i="22" s="1"/>
  <c r="AH21" i="93" s="1"/>
  <c r="AJ40" i="81"/>
  <c r="AJ2" i="76"/>
  <c r="AJ50" i="76" s="1"/>
  <c r="AJ2" i="31" s="1"/>
  <c r="AJ2" i="87" s="1"/>
  <c r="AE23" i="75"/>
  <c r="AE59" i="75" s="1"/>
  <c r="AE11" i="30" s="1"/>
  <c r="AE11" i="86" s="1"/>
  <c r="AH34" i="75"/>
  <c r="AH70" i="75" s="1"/>
  <c r="AH22" i="30" s="1"/>
  <c r="AH22" i="86" s="1"/>
  <c r="AG27" i="81"/>
  <c r="AG62" i="81" s="1"/>
  <c r="AG14" i="22" s="1"/>
  <c r="AG14" i="93" s="1"/>
  <c r="AH26" i="77"/>
  <c r="AH60" i="77" s="1"/>
  <c r="AH12" i="25" s="1"/>
  <c r="AH12" i="88" s="1"/>
  <c r="AH25" i="81"/>
  <c r="AI20" i="77"/>
  <c r="AG15" i="79"/>
  <c r="AI39" i="75"/>
  <c r="AI16" i="80"/>
  <c r="AI42" i="76"/>
  <c r="AI72" i="76" s="1"/>
  <c r="AI24" i="31" s="1"/>
  <c r="AI24" i="87" s="1"/>
  <c r="AI20" i="78"/>
  <c r="AI31" i="74"/>
  <c r="AI24" i="59"/>
  <c r="AI24" i="79" s="1"/>
  <c r="AI17" i="78"/>
  <c r="AH26" i="81"/>
  <c r="AH60" i="81" s="1"/>
  <c r="AH12" i="22" s="1"/>
  <c r="AH12" i="93" s="1"/>
  <c r="AH5" i="80"/>
  <c r="AG12" i="78"/>
  <c r="AG54" i="78" s="1"/>
  <c r="AG6" i="28" s="1"/>
  <c r="AG6" i="89" s="1"/>
  <c r="AI44" i="79"/>
  <c r="AI74" i="79" s="1"/>
  <c r="AI26" i="32" s="1"/>
  <c r="AI26" i="90" s="1"/>
  <c r="AI20" i="80"/>
  <c r="AH6" i="79"/>
  <c r="AI11" i="80"/>
  <c r="AH25" i="75"/>
  <c r="AI21" i="80"/>
  <c r="AF55" i="81"/>
  <c r="AF7" i="22" s="1"/>
  <c r="AF7" i="93" s="1"/>
  <c r="AG27" i="77"/>
  <c r="AG62" i="77" s="1"/>
  <c r="AG14" i="25" s="1"/>
  <c r="AG14" i="88" s="1"/>
  <c r="AH33" i="78"/>
  <c r="AH69" i="78" s="1"/>
  <c r="AH21" i="28" s="1"/>
  <c r="AH21" i="89" s="1"/>
  <c r="AJ40" i="78"/>
  <c r="AG15" i="80"/>
  <c r="AG30" i="78"/>
  <c r="AG65" i="78" s="1"/>
  <c r="AG17" i="28" s="1"/>
  <c r="AG17" i="89" s="1"/>
  <c r="AH6" i="78"/>
  <c r="AF22" i="76"/>
  <c r="AF58" i="76" s="1"/>
  <c r="AF10" i="31" s="1"/>
  <c r="AF10" i="87" s="1"/>
  <c r="AH41" i="75"/>
  <c r="AG35" i="75"/>
  <c r="AG67" i="75" s="1"/>
  <c r="AG19" i="30" s="1"/>
  <c r="AG19" i="86" s="1"/>
  <c r="AI32" i="74"/>
  <c r="AI61" i="74" s="1"/>
  <c r="AI13" i="26" s="1"/>
  <c r="AI13" i="91" s="1"/>
  <c r="AI33" i="74"/>
  <c r="AI69" i="74" s="1"/>
  <c r="AI21" i="26" s="1"/>
  <c r="AI21" i="91" s="1"/>
  <c r="AH29" i="74"/>
  <c r="AI17" i="77"/>
  <c r="AG30" i="80"/>
  <c r="AG65" i="80" s="1"/>
  <c r="AG17" i="27" s="1"/>
  <c r="AG17" i="92" s="1"/>
  <c r="AH38" i="81"/>
  <c r="AH68" i="81" s="1"/>
  <c r="AH20" i="22" s="1"/>
  <c r="AH20" i="93" s="1"/>
  <c r="AI11" i="81"/>
  <c r="AH13" i="81"/>
  <c r="AG27" i="76"/>
  <c r="AG62" i="76" s="1"/>
  <c r="AG14" i="31" s="1"/>
  <c r="AG14" i="87" s="1"/>
  <c r="AI21" i="81"/>
  <c r="AI44" i="75"/>
  <c r="AI74" i="75" s="1"/>
  <c r="AI26" i="30" s="1"/>
  <c r="AI26" i="86" s="1"/>
  <c r="AJ40" i="77"/>
  <c r="AG30" i="76"/>
  <c r="AG65" i="76" s="1"/>
  <c r="AG17" i="31" s="1"/>
  <c r="AG17" i="87" s="1"/>
  <c r="AI44" i="76"/>
  <c r="AI74" i="76" s="1"/>
  <c r="AI26" i="31" s="1"/>
  <c r="AI26" i="87" s="1"/>
  <c r="AG35" i="81"/>
  <c r="AG67" i="81" s="1"/>
  <c r="AG19" i="22" s="1"/>
  <c r="AG19" i="93" s="1"/>
  <c r="AH4" i="79"/>
  <c r="AH52" i="79" s="1"/>
  <c r="AH4" i="32" s="1"/>
  <c r="AH4" i="90" s="1"/>
  <c r="AG12" i="76"/>
  <c r="AG54" i="76" s="1"/>
  <c r="AG6" i="31" s="1"/>
  <c r="AG6" i="87" s="1"/>
  <c r="AG58" i="74"/>
  <c r="AG10" i="26" s="1"/>
  <c r="AG10" i="91" s="1"/>
  <c r="AG22" i="59"/>
  <c r="AG22" i="81" s="1"/>
  <c r="AG58" i="81" s="1"/>
  <c r="AG10" i="22" s="1"/>
  <c r="AG10" i="93" s="1"/>
  <c r="AJ74" i="74"/>
  <c r="AJ26" i="26" s="1"/>
  <c r="AJ26" i="91" s="1"/>
  <c r="AJ44" i="59"/>
  <c r="AJ44" i="80" s="1"/>
  <c r="AJ74" i="80" s="1"/>
  <c r="AJ26" i="27" s="1"/>
  <c r="AJ26" i="92" s="1"/>
  <c r="AJ10" i="59"/>
  <c r="AJ10" i="76" s="1"/>
  <c r="AI38" i="59"/>
  <c r="AI38" i="80" s="1"/>
  <c r="AI7" i="59"/>
  <c r="AI7" i="77" s="1"/>
  <c r="AH67" i="74"/>
  <c r="AH19" i="26" s="1"/>
  <c r="AH19" i="91" s="1"/>
  <c r="AH35" i="59"/>
  <c r="AH67" i="59" s="1"/>
  <c r="AH19" i="23" s="1"/>
  <c r="AH19" i="84" s="1"/>
  <c r="AH15" i="59"/>
  <c r="AH15" i="75" s="1"/>
  <c r="AJ20" i="59"/>
  <c r="AJ20" i="79" s="1"/>
  <c r="AH62" i="74"/>
  <c r="AH14" i="26" s="1"/>
  <c r="AH14" i="91" s="1"/>
  <c r="AH27" i="59"/>
  <c r="AH62" i="59" s="1"/>
  <c r="AH14" i="23" s="1"/>
  <c r="AH14" i="84" s="1"/>
  <c r="AH36" i="59"/>
  <c r="AH36" i="78" s="1"/>
  <c r="AK50" i="74"/>
  <c r="AK2" i="26" s="1"/>
  <c r="AK2" i="91" s="1"/>
  <c r="AK2" i="59"/>
  <c r="AK2" i="78" s="1"/>
  <c r="AK50" i="78" s="1"/>
  <c r="AK2" i="28" s="1"/>
  <c r="AK2" i="89" s="1"/>
  <c r="AH65" i="74"/>
  <c r="AH17" i="26" s="1"/>
  <c r="AH17" i="91" s="1"/>
  <c r="AH30" i="59"/>
  <c r="AH30" i="75" s="1"/>
  <c r="AH65" i="75" s="1"/>
  <c r="AH17" i="30" s="1"/>
  <c r="AH17" i="86" s="1"/>
  <c r="AI13" i="59"/>
  <c r="AI13" i="81" s="1"/>
  <c r="AJ39" i="59"/>
  <c r="AJ39" i="75" s="1"/>
  <c r="AJ72" i="74"/>
  <c r="AJ24" i="26" s="1"/>
  <c r="AJ24" i="91" s="1"/>
  <c r="AJ42" i="59"/>
  <c r="AJ42" i="79" s="1"/>
  <c r="AJ72" i="79" s="1"/>
  <c r="AJ24" i="32" s="1"/>
  <c r="AJ16" i="59"/>
  <c r="AJ16" i="77" s="1"/>
  <c r="AI70" i="74"/>
  <c r="AI22" i="26" s="1"/>
  <c r="AI22" i="91" s="1"/>
  <c r="AI34" i="59"/>
  <c r="AI34" i="77" s="1"/>
  <c r="AI70" i="77" s="1"/>
  <c r="AI22" i="25" s="1"/>
  <c r="AI22" i="88" s="1"/>
  <c r="AF59" i="74"/>
  <c r="AF11" i="26" s="1"/>
  <c r="AF11" i="91" s="1"/>
  <c r="AF23" i="59"/>
  <c r="AF59" i="59" s="1"/>
  <c r="AF11" i="23" s="1"/>
  <c r="AF11" i="84" s="1"/>
  <c r="AI8" i="59"/>
  <c r="AI8" i="81" s="1"/>
  <c r="AH37" i="59"/>
  <c r="AH37" i="76" s="1"/>
  <c r="AI41" i="59"/>
  <c r="AI41" i="75" s="1"/>
  <c r="AH12" i="59"/>
  <c r="AH54" i="59" s="1"/>
  <c r="AH6" i="23" s="1"/>
  <c r="AH6" i="84" s="1"/>
  <c r="AI60" i="74"/>
  <c r="AI12" i="26" s="1"/>
  <c r="AI12" i="91" s="1"/>
  <c r="AI26" i="59"/>
  <c r="AI60" i="59" s="1"/>
  <c r="AI12" i="23" s="1"/>
  <c r="AI12" i="84" s="1"/>
  <c r="AI25" i="59"/>
  <c r="AI25" i="79" s="1"/>
  <c r="AI73" i="74"/>
  <c r="AI25" i="26" s="1"/>
  <c r="AI25" i="91" s="1"/>
  <c r="AI43" i="59"/>
  <c r="AI43" i="81" s="1"/>
  <c r="AI6" i="59"/>
  <c r="AI6" i="78" s="1"/>
  <c r="AH14" i="59"/>
  <c r="AH14" i="77" s="1"/>
  <c r="AH18" i="59"/>
  <c r="AH18" i="80" s="1"/>
  <c r="AH56" i="80" s="1"/>
  <c r="AH8" i="27" s="1"/>
  <c r="AH8" i="92" s="1"/>
  <c r="AI5" i="59"/>
  <c r="AI5" i="78" s="1"/>
  <c r="AI52" i="74"/>
  <c r="AI4" i="26" s="1"/>
  <c r="AI4" i="91" s="1"/>
  <c r="AI4" i="59"/>
  <c r="AI52" i="59" s="1"/>
  <c r="AI4" i="23" s="1"/>
  <c r="AI4" i="84" s="1"/>
  <c r="AG55" i="59"/>
  <c r="AG7" i="23" s="1"/>
  <c r="AG7" i="84" s="1"/>
  <c r="AG66" i="79"/>
  <c r="AG18" i="32" s="1"/>
  <c r="AG18" i="90" s="1"/>
  <c r="AH53" i="59"/>
  <c r="AH5" i="23" s="1"/>
  <c r="AH5" i="84" s="1"/>
  <c r="AG66" i="59"/>
  <c r="AG18" i="23" s="1"/>
  <c r="AG18" i="84" s="1"/>
  <c r="AH56" i="74"/>
  <c r="AH8" i="26" s="1"/>
  <c r="AH8" i="91" s="1"/>
  <c r="AH54" i="74"/>
  <c r="AH6" i="26" s="1"/>
  <c r="AH6" i="91" s="1"/>
  <c r="AO4" i="72"/>
  <c r="AN4" i="73"/>
  <c r="AK39" i="74"/>
  <c r="AM44" i="72"/>
  <c r="AL44" i="73"/>
  <c r="AJ92" i="73" s="1"/>
  <c r="AN28" i="72"/>
  <c r="AM28" i="73"/>
  <c r="AK69" i="73" s="1"/>
  <c r="AN12" i="72"/>
  <c r="AM12" i="73"/>
  <c r="AO31" i="72"/>
  <c r="AN31" i="73"/>
  <c r="AL72" i="73" s="1"/>
  <c r="AM45" i="72"/>
  <c r="AL45" i="73"/>
  <c r="AJ93" i="73" s="1"/>
  <c r="AI69" i="63"/>
  <c r="AH19" i="74"/>
  <c r="AJ6" i="74"/>
  <c r="AJ6" i="59" s="1"/>
  <c r="AI14" i="74"/>
  <c r="AO47" i="72"/>
  <c r="AN47" i="73"/>
  <c r="AL95" i="73" s="1"/>
  <c r="AL40" i="73"/>
  <c r="AJ87" i="73" s="1"/>
  <c r="AM40" i="72"/>
  <c r="AI15" i="74"/>
  <c r="AK20" i="74"/>
  <c r="AK10" i="74"/>
  <c r="AO16" i="72"/>
  <c r="AN16" i="73"/>
  <c r="AJ25" i="74"/>
  <c r="AJ8" i="74"/>
  <c r="AM29" i="72"/>
  <c r="AL29" i="73"/>
  <c r="AJ70" i="73" s="1"/>
  <c r="AM33" i="72"/>
  <c r="AL33" i="73"/>
  <c r="AJ74" i="73" s="1"/>
  <c r="AO35" i="72"/>
  <c r="AN35" i="73"/>
  <c r="AM14" i="73"/>
  <c r="AN14" i="72"/>
  <c r="AM41" i="72"/>
  <c r="AL41" i="73"/>
  <c r="AJ88" i="73" s="1"/>
  <c r="AO24" i="72"/>
  <c r="AN24" i="73"/>
  <c r="AL65" i="73" s="1"/>
  <c r="AL30" i="73"/>
  <c r="AJ71" i="73" s="1"/>
  <c r="AM30" i="72"/>
  <c r="AN34" i="73"/>
  <c r="AL76" i="73" s="1"/>
  <c r="AO34" i="72"/>
  <c r="AO25" i="72"/>
  <c r="AN25" i="73"/>
  <c r="AL66" i="73" s="1"/>
  <c r="AM11" i="72"/>
  <c r="AL11" i="73"/>
  <c r="AN13" i="72"/>
  <c r="AM13" i="73"/>
  <c r="AN37" i="72"/>
  <c r="AM37" i="73"/>
  <c r="AK81" i="73" s="1"/>
  <c r="AK44" i="74"/>
  <c r="AN23" i="72"/>
  <c r="AM23" i="73"/>
  <c r="AK64" i="73" s="1"/>
  <c r="AI18" i="74"/>
  <c r="AJ59" i="63"/>
  <c r="AI9" i="74"/>
  <c r="AN32" i="73"/>
  <c r="AO32" i="72"/>
  <c r="AM21" i="72"/>
  <c r="AL21" i="73"/>
  <c r="AJ89" i="73" s="1"/>
  <c r="AO52" i="72"/>
  <c r="AN52" i="73"/>
  <c r="AL100" i="73" s="1"/>
  <c r="AI68" i="74"/>
  <c r="AI20" i="26" s="1"/>
  <c r="AI20" i="91" s="1"/>
  <c r="AH66" i="74"/>
  <c r="AH18" i="26" s="1"/>
  <c r="AH18" i="91" s="1"/>
  <c r="AJ5" i="74"/>
  <c r="AO38" i="72"/>
  <c r="AN38" i="73"/>
  <c r="AL20" i="73"/>
  <c r="AM20" i="72"/>
  <c r="AK40" i="74"/>
  <c r="AL2" i="74"/>
  <c r="AI12" i="74"/>
  <c r="AN36" i="72"/>
  <c r="AM36" i="73"/>
  <c r="AK80" i="73" s="1"/>
  <c r="AJ41" i="74"/>
  <c r="AO17" i="72"/>
  <c r="AN17" i="73"/>
  <c r="AO7" i="72"/>
  <c r="AN7" i="73"/>
  <c r="AN8" i="72"/>
  <c r="AM8" i="73"/>
  <c r="AK63" i="73" s="1"/>
  <c r="AO50" i="72"/>
  <c r="AN50" i="73"/>
  <c r="AL98" i="73" s="1"/>
  <c r="AN5" i="72"/>
  <c r="AM5" i="73"/>
  <c r="AK61" i="73" s="1"/>
  <c r="AO48" i="72"/>
  <c r="AN48" i="73"/>
  <c r="AL96" i="73" s="1"/>
  <c r="AP22" i="72"/>
  <c r="AO22" i="73"/>
  <c r="AM58" i="73" s="1"/>
  <c r="AI30" i="74"/>
  <c r="AM27" i="72"/>
  <c r="AL27" i="73"/>
  <c r="AJ68" i="73" s="1"/>
  <c r="AJ43" i="74"/>
  <c r="AJ43" i="59" s="1"/>
  <c r="AM18" i="72"/>
  <c r="AL18" i="73"/>
  <c r="AJ84" i="73" s="1"/>
  <c r="AN49" i="72"/>
  <c r="AM49" i="73"/>
  <c r="AK97" i="73" s="1"/>
  <c r="AN9" i="72"/>
  <c r="AM9" i="73"/>
  <c r="AK75" i="73" s="1"/>
  <c r="AJ38" i="74"/>
  <c r="AJ38" i="59" s="1"/>
  <c r="AJ7" i="74"/>
  <c r="AK42" i="74"/>
  <c r="AM19" i="72"/>
  <c r="AL19" i="73"/>
  <c r="AI35" i="74"/>
  <c r="AM39" i="72"/>
  <c r="AL39" i="73"/>
  <c r="AJ86" i="73" s="1"/>
  <c r="AN15" i="72"/>
  <c r="AM15" i="73"/>
  <c r="AJ4" i="74"/>
  <c r="AN51" i="72"/>
  <c r="AM51" i="73"/>
  <c r="AK99" i="73" s="1"/>
  <c r="AN26" i="72"/>
  <c r="AM26" i="73"/>
  <c r="AK67" i="73" s="1"/>
  <c r="AN46" i="72"/>
  <c r="AM46" i="73"/>
  <c r="AK94" i="73" s="1"/>
  <c r="AH55" i="74"/>
  <c r="AH7" i="26" s="1"/>
  <c r="AH7" i="91" s="1"/>
  <c r="AO42" i="72"/>
  <c r="AN42" i="73"/>
  <c r="AM43" i="72"/>
  <c r="AL43" i="73"/>
  <c r="AJ91" i="73" s="1"/>
  <c r="AI36" i="74"/>
  <c r="AI36" i="59" s="1"/>
  <c r="AJ13" i="74"/>
  <c r="AJ13" i="59" s="1"/>
  <c r="AK16" i="74"/>
  <c r="AI37" i="74"/>
  <c r="AG57" i="74"/>
  <c r="AG9" i="26" s="1"/>
  <c r="AG9" i="91" s="1"/>
  <c r="AN6" i="72"/>
  <c r="AM6" i="73"/>
  <c r="AK62" i="73" s="1"/>
  <c r="AN10" i="72"/>
  <c r="AM10" i="73"/>
  <c r="AM3" i="73"/>
  <c r="AK60" i="73" s="1"/>
  <c r="AN3" i="72"/>
  <c r="AI53" i="74"/>
  <c r="AI5" i="26" s="1"/>
  <c r="AI5" i="91" s="1"/>
  <c r="AJ21" i="74"/>
  <c r="AJ21" i="59" s="1"/>
  <c r="AJ17" i="74"/>
  <c r="AJ17" i="59" s="1"/>
  <c r="AH22" i="74"/>
  <c r="AG23" i="74"/>
  <c r="AJ34" i="74"/>
  <c r="AI27" i="74"/>
  <c r="AJ26" i="74"/>
  <c r="AJ11" i="74"/>
  <c r="AJ11" i="59" s="1"/>
  <c r="AC13" i="83"/>
  <c r="AC8" i="83"/>
  <c r="AG25" i="83"/>
  <c r="Z11" i="83"/>
  <c r="AB16" i="83"/>
  <c r="AC9" i="83"/>
  <c r="Z10" i="83"/>
  <c r="AB14" i="83"/>
  <c r="AC6" i="83"/>
  <c r="AF20" i="83"/>
  <c r="AC21" i="83"/>
  <c r="AC12" i="83"/>
  <c r="AK73" i="73"/>
  <c r="AK77" i="73"/>
  <c r="AK90" i="73"/>
  <c r="AF22" i="83"/>
  <c r="AE23" i="83"/>
  <c r="AJ83" i="73"/>
  <c r="AK82" i="73"/>
  <c r="AF15" i="83"/>
  <c r="AH79" i="73"/>
  <c r="AI78" i="73"/>
  <c r="AG4" i="83"/>
  <c r="AH33" i="77" l="1"/>
  <c r="AH69" i="77" s="1"/>
  <c r="AH21" i="25" s="1"/>
  <c r="AH21" i="88" s="1"/>
  <c r="AH33" i="79"/>
  <c r="AH69" i="79" s="1"/>
  <c r="AH21" i="32" s="1"/>
  <c r="AH21" i="90" s="1"/>
  <c r="AH31" i="80"/>
  <c r="AH71" i="80" s="1"/>
  <c r="AH23" i="27" s="1"/>
  <c r="AH23" i="92" s="1"/>
  <c r="AH31" i="81"/>
  <c r="AH71" i="81" s="1"/>
  <c r="AH23" i="22" s="1"/>
  <c r="AH23" i="93" s="1"/>
  <c r="AH31" i="75"/>
  <c r="AH71" i="75" s="1"/>
  <c r="AH23" i="30" s="1"/>
  <c r="AH23" i="86" s="1"/>
  <c r="AH31" i="76"/>
  <c r="AH71" i="76" s="1"/>
  <c r="AH23" i="31" s="1"/>
  <c r="AH23" i="87" s="1"/>
  <c r="AH28" i="81"/>
  <c r="AH63" i="81" s="1"/>
  <c r="AH15" i="22" s="1"/>
  <c r="AH15" i="93" s="1"/>
  <c r="AH32" i="75"/>
  <c r="AH61" i="75" s="1"/>
  <c r="AH13" i="30" s="1"/>
  <c r="AH13" i="86" s="1"/>
  <c r="AI73" i="81"/>
  <c r="AI25" i="22" s="1"/>
  <c r="AI25" i="93" s="1"/>
  <c r="AH53" i="80"/>
  <c r="AH5" i="27" s="1"/>
  <c r="AH5" i="92" s="1"/>
  <c r="AG57" i="59"/>
  <c r="AG9" i="23" s="1"/>
  <c r="AG9" i="84" s="1"/>
  <c r="AH53" i="79"/>
  <c r="AH5" i="32" s="1"/>
  <c r="AH5" i="90" s="1"/>
  <c r="AG55" i="76"/>
  <c r="AG7" i="31" s="1"/>
  <c r="AG7" i="87" s="1"/>
  <c r="AG55" i="81"/>
  <c r="AG7" i="22" s="1"/>
  <c r="AG7" i="93" s="1"/>
  <c r="AH56" i="59"/>
  <c r="AH8" i="23" s="1"/>
  <c r="AH8" i="84" s="1"/>
  <c r="AG55" i="77"/>
  <c r="AG7" i="25" s="1"/>
  <c r="AG7" i="88" s="1"/>
  <c r="AH32" i="81"/>
  <c r="AH61" i="81" s="1"/>
  <c r="AH13" i="22" s="1"/>
  <c r="AH13" i="93" s="1"/>
  <c r="AH32" i="76"/>
  <c r="AH61" i="76" s="1"/>
  <c r="AH13" i="31" s="1"/>
  <c r="AH13" i="87" s="1"/>
  <c r="AH32" i="78"/>
  <c r="AH61" i="78" s="1"/>
  <c r="AH13" i="28" s="1"/>
  <c r="AH13" i="89" s="1"/>
  <c r="AJ72" i="59"/>
  <c r="AJ24" i="23" s="1"/>
  <c r="AJ24" i="84" s="1"/>
  <c r="AH32" i="80"/>
  <c r="AH61" i="80" s="1"/>
  <c r="AH13" i="27" s="1"/>
  <c r="AH13" i="92" s="1"/>
  <c r="AH32" i="77"/>
  <c r="AH61" i="77" s="1"/>
  <c r="AH13" i="25" s="1"/>
  <c r="AH13" i="88" s="1"/>
  <c r="AH61" i="59"/>
  <c r="AH13" i="23" s="1"/>
  <c r="AH13" i="84" s="1"/>
  <c r="AF18" i="83"/>
  <c r="AG55" i="79"/>
  <c r="AG7" i="32" s="1"/>
  <c r="AG7" i="90" s="1"/>
  <c r="AH53" i="76"/>
  <c r="AH5" i="31" s="1"/>
  <c r="AH5" i="87" s="1"/>
  <c r="AH53" i="77"/>
  <c r="AH5" i="25" s="1"/>
  <c r="AH5" i="88" s="1"/>
  <c r="AI68" i="80"/>
  <c r="AI20" i="27" s="1"/>
  <c r="AI20" i="92" s="1"/>
  <c r="AH28" i="79"/>
  <c r="AH63" i="79" s="1"/>
  <c r="AH15" i="32" s="1"/>
  <c r="AH15" i="90" s="1"/>
  <c r="AG29" i="77"/>
  <c r="AG64" i="77" s="1"/>
  <c r="AG16" i="25" s="1"/>
  <c r="AG16" i="88" s="1"/>
  <c r="AG29" i="76"/>
  <c r="AG64" i="76" s="1"/>
  <c r="AG16" i="31" s="1"/>
  <c r="AG16" i="87" s="1"/>
  <c r="AG29" i="79"/>
  <c r="AG64" i="79" s="1"/>
  <c r="AG16" i="32" s="1"/>
  <c r="AG16" i="90" s="1"/>
  <c r="AG29" i="81"/>
  <c r="AG64" i="81" s="1"/>
  <c r="AG16" i="22" s="1"/>
  <c r="AG16" i="93" s="1"/>
  <c r="AG29" i="78"/>
  <c r="AG64" i="78" s="1"/>
  <c r="AG16" i="28" s="1"/>
  <c r="AG16" i="89" s="1"/>
  <c r="AG29" i="80"/>
  <c r="AG64" i="80" s="1"/>
  <c r="AG16" i="27" s="1"/>
  <c r="AG16" i="92" s="1"/>
  <c r="AG29" i="75"/>
  <c r="AG64" i="75" s="1"/>
  <c r="AG16" i="30" s="1"/>
  <c r="AG16" i="86" s="1"/>
  <c r="AG55" i="80"/>
  <c r="AG7" i="27" s="1"/>
  <c r="AG7" i="92" s="1"/>
  <c r="AI68" i="59"/>
  <c r="AI20" i="23" s="1"/>
  <c r="AI20" i="84" s="1"/>
  <c r="AH65" i="59"/>
  <c r="AH17" i="23" s="1"/>
  <c r="AH17" i="84" s="1"/>
  <c r="AH53" i="75"/>
  <c r="AH5" i="30" s="1"/>
  <c r="AH5" i="86" s="1"/>
  <c r="AG58" i="59"/>
  <c r="AG10" i="23" s="1"/>
  <c r="AG10" i="84" s="1"/>
  <c r="AI70" i="59"/>
  <c r="AI22" i="23" s="1"/>
  <c r="AI22" i="84" s="1"/>
  <c r="AH9" i="81"/>
  <c r="AJ2" i="83"/>
  <c r="AH28" i="77"/>
  <c r="AH63" i="77" s="1"/>
  <c r="AH15" i="25" s="1"/>
  <c r="AH15" i="88" s="1"/>
  <c r="AH53" i="81"/>
  <c r="AH5" i="22" s="1"/>
  <c r="AH5" i="93" s="1"/>
  <c r="AI32" i="59"/>
  <c r="AI32" i="81" s="1"/>
  <c r="AI61" i="81" s="1"/>
  <c r="AI13" i="22" s="1"/>
  <c r="AI13" i="93" s="1"/>
  <c r="AH28" i="76"/>
  <c r="AH63" i="76" s="1"/>
  <c r="AH15" i="31" s="1"/>
  <c r="AH15" i="87" s="1"/>
  <c r="AG5" i="83"/>
  <c r="AG19" i="83"/>
  <c r="AH28" i="78"/>
  <c r="AH63" i="78" s="1"/>
  <c r="AH15" i="28" s="1"/>
  <c r="AH15" i="89" s="1"/>
  <c r="AJ74" i="59"/>
  <c r="AJ26" i="23" s="1"/>
  <c r="AJ26" i="84" s="1"/>
  <c r="AH9" i="79"/>
  <c r="AH9" i="80"/>
  <c r="AI24" i="78"/>
  <c r="AG19" i="81"/>
  <c r="AG57" i="81" s="1"/>
  <c r="AG9" i="22" s="1"/>
  <c r="AG9" i="93" s="1"/>
  <c r="AH28" i="75"/>
  <c r="AH63" i="75" s="1"/>
  <c r="AH15" i="30" s="1"/>
  <c r="AH15" i="86" s="1"/>
  <c r="AH63" i="59"/>
  <c r="AH15" i="23" s="1"/>
  <c r="AH15" i="84" s="1"/>
  <c r="AI24" i="83"/>
  <c r="AI28" i="59"/>
  <c r="AI28" i="78" s="1"/>
  <c r="AI63" i="78" s="1"/>
  <c r="AI15" i="28" s="1"/>
  <c r="AI15" i="89" s="1"/>
  <c r="AI73" i="59"/>
  <c r="AI25" i="23" s="1"/>
  <c r="AI25" i="84" s="1"/>
  <c r="AH9" i="75"/>
  <c r="AJ24" i="80"/>
  <c r="AK50" i="59"/>
  <c r="AK2" i="23" s="1"/>
  <c r="AK2" i="84" s="1"/>
  <c r="AJ24" i="81"/>
  <c r="AH53" i="78"/>
  <c r="AH5" i="28" s="1"/>
  <c r="AH5" i="89" s="1"/>
  <c r="AG19" i="80"/>
  <c r="AG57" i="80" s="1"/>
  <c r="AG9" i="27" s="1"/>
  <c r="AG9" i="92" s="1"/>
  <c r="AJ24" i="76"/>
  <c r="AJ39" i="80"/>
  <c r="AH9" i="77"/>
  <c r="AH29" i="59"/>
  <c r="AH64" i="59" s="1"/>
  <c r="AH16" i="23" s="1"/>
  <c r="AH16" i="84" s="1"/>
  <c r="AI26" i="80"/>
  <c r="AI60" i="80" s="1"/>
  <c r="AI12" i="27" s="1"/>
  <c r="AI12" i="92" s="1"/>
  <c r="AJ24" i="79"/>
  <c r="AI26" i="83"/>
  <c r="AF7" i="83"/>
  <c r="AH64" i="74"/>
  <c r="AH16" i="26" s="1"/>
  <c r="AH16" i="91" s="1"/>
  <c r="AI33" i="59"/>
  <c r="AI69" i="59" s="1"/>
  <c r="AI21" i="23" s="1"/>
  <c r="AI21" i="84" s="1"/>
  <c r="AH15" i="76"/>
  <c r="AG17" i="83"/>
  <c r="AI31" i="59"/>
  <c r="AI71" i="59" s="1"/>
  <c r="AI23" i="23" s="1"/>
  <c r="AI23" i="84" s="1"/>
  <c r="AK2" i="81"/>
  <c r="AK50" i="81" s="1"/>
  <c r="AK2" i="22" s="1"/>
  <c r="AK2" i="93" s="1"/>
  <c r="AJ24" i="78"/>
  <c r="AJ24" i="77"/>
  <c r="AH31" i="79"/>
  <c r="AH71" i="79" s="1"/>
  <c r="AH23" i="32" s="1"/>
  <c r="AH23" i="90" s="1"/>
  <c r="AH71" i="59"/>
  <c r="AH23" i="23" s="1"/>
  <c r="AH23" i="84" s="1"/>
  <c r="AH31" i="78"/>
  <c r="AH71" i="78" s="1"/>
  <c r="AH23" i="28" s="1"/>
  <c r="AH23" i="89" s="1"/>
  <c r="AI9" i="59"/>
  <c r="AI9" i="79" s="1"/>
  <c r="AJ13" i="81"/>
  <c r="AI4" i="79"/>
  <c r="AI52" i="79" s="1"/>
  <c r="AI4" i="32" s="1"/>
  <c r="AI4" i="90" s="1"/>
  <c r="AH12" i="81"/>
  <c r="AH54" i="81" s="1"/>
  <c r="AH6" i="22" s="1"/>
  <c r="AH6" i="93" s="1"/>
  <c r="AJ11" i="75"/>
  <c r="AJ17" i="80"/>
  <c r="AH37" i="81"/>
  <c r="AF23" i="78"/>
  <c r="AF59" i="78" s="1"/>
  <c r="AF11" i="28" s="1"/>
  <c r="AF11" i="89" s="1"/>
  <c r="AI4" i="75"/>
  <c r="AI52" i="75" s="1"/>
  <c r="AI4" i="30" s="1"/>
  <c r="AI4" i="86" s="1"/>
  <c r="AI25" i="77"/>
  <c r="AJ42" i="75"/>
  <c r="AJ72" i="75" s="1"/>
  <c r="AJ24" i="30" s="1"/>
  <c r="AJ24" i="86" s="1"/>
  <c r="AJ16" i="78"/>
  <c r="AH36" i="77"/>
  <c r="AK2" i="80"/>
  <c r="AK50" i="80" s="1"/>
  <c r="AK2" i="27" s="1"/>
  <c r="AK2" i="92" s="1"/>
  <c r="AI5" i="77"/>
  <c r="AI8" i="80"/>
  <c r="AI25" i="81"/>
  <c r="AH12" i="75"/>
  <c r="AH54" i="75" s="1"/>
  <c r="AH6" i="30" s="1"/>
  <c r="AH6" i="86" s="1"/>
  <c r="AJ43" i="75"/>
  <c r="AJ73" i="75" s="1"/>
  <c r="AJ25" i="30" s="1"/>
  <c r="AJ25" i="86" s="1"/>
  <c r="AI36" i="80"/>
  <c r="AG22" i="77"/>
  <c r="AG58" i="77" s="1"/>
  <c r="AG10" i="25" s="1"/>
  <c r="AG10" i="88" s="1"/>
  <c r="AI4" i="78"/>
  <c r="AI52" i="78" s="1"/>
  <c r="AI4" i="28" s="1"/>
  <c r="AI4" i="89" s="1"/>
  <c r="AI13" i="77"/>
  <c r="AI41" i="80"/>
  <c r="AI26" i="76"/>
  <c r="AI60" i="76" s="1"/>
  <c r="AI12" i="31" s="1"/>
  <c r="AI12" i="87" s="1"/>
  <c r="AH12" i="76"/>
  <c r="AH54" i="76" s="1"/>
  <c r="AH6" i="31" s="1"/>
  <c r="AH6" i="87" s="1"/>
  <c r="AG19" i="77"/>
  <c r="AG57" i="77" s="1"/>
  <c r="AG9" i="25" s="1"/>
  <c r="AG9" i="88" s="1"/>
  <c r="AK2" i="75"/>
  <c r="AK50" i="75" s="1"/>
  <c r="AK2" i="30" s="1"/>
  <c r="AK2" i="86" s="1"/>
  <c r="AJ39" i="78"/>
  <c r="AH15" i="79"/>
  <c r="AJ6" i="80"/>
  <c r="AJ21" i="75"/>
  <c r="AJ10" i="78"/>
  <c r="AF23" i="76"/>
  <c r="AF59" i="76" s="1"/>
  <c r="AF11" i="31" s="1"/>
  <c r="AF11" i="87" s="1"/>
  <c r="AJ42" i="81"/>
  <c r="AJ72" i="81" s="1"/>
  <c r="AJ24" i="22" s="1"/>
  <c r="AJ24" i="93" s="1"/>
  <c r="AJ13" i="78"/>
  <c r="AJ16" i="76"/>
  <c r="AI6" i="80"/>
  <c r="AJ17" i="81"/>
  <c r="AJ10" i="80"/>
  <c r="AH14" i="80"/>
  <c r="AJ38" i="79"/>
  <c r="AJ68" i="79" s="1"/>
  <c r="AJ20" i="32" s="1"/>
  <c r="AJ20" i="90" s="1"/>
  <c r="AI41" i="78"/>
  <c r="AI38" i="76"/>
  <c r="AI68" i="76" s="1"/>
  <c r="AI20" i="31" s="1"/>
  <c r="AI20" i="87" s="1"/>
  <c r="AH30" i="81"/>
  <c r="AH65" i="81" s="1"/>
  <c r="AH17" i="22" s="1"/>
  <c r="AH17" i="93" s="1"/>
  <c r="AI43" i="80"/>
  <c r="AI73" i="80" s="1"/>
  <c r="AI25" i="27" s="1"/>
  <c r="AI25" i="92" s="1"/>
  <c r="AI25" i="78"/>
  <c r="AK2" i="79"/>
  <c r="AK50" i="79" s="1"/>
  <c r="AK2" i="32" s="1"/>
  <c r="AK2" i="90" s="1"/>
  <c r="AI41" i="79"/>
  <c r="AI6" i="76"/>
  <c r="AI36" i="81"/>
  <c r="AH36" i="80"/>
  <c r="AH37" i="75"/>
  <c r="AI34" i="81"/>
  <c r="AI70" i="81" s="1"/>
  <c r="AI22" i="22" s="1"/>
  <c r="AI22" i="93" s="1"/>
  <c r="AI6" i="77"/>
  <c r="AG22" i="78"/>
  <c r="AG58" i="78" s="1"/>
  <c r="AG10" i="28" s="1"/>
  <c r="AG10" i="89" s="1"/>
  <c r="AI43" i="76"/>
  <c r="AI73" i="76" s="1"/>
  <c r="AI25" i="31" s="1"/>
  <c r="AI25" i="87" s="1"/>
  <c r="AJ6" i="81"/>
  <c r="AI6" i="81"/>
  <c r="AH37" i="77"/>
  <c r="AJ16" i="75"/>
  <c r="AH36" i="79"/>
  <c r="AJ13" i="77"/>
  <c r="AI24" i="81"/>
  <c r="AI24" i="80"/>
  <c r="AI24" i="75"/>
  <c r="AJ11" i="79"/>
  <c r="AJ17" i="78"/>
  <c r="AG22" i="79"/>
  <c r="AG58" i="79" s="1"/>
  <c r="AG10" i="32" s="1"/>
  <c r="AG10" i="90" s="1"/>
  <c r="AJ39" i="79"/>
  <c r="AH12" i="80"/>
  <c r="AH54" i="80" s="1"/>
  <c r="AH6" i="27" s="1"/>
  <c r="AH6" i="92" s="1"/>
  <c r="AJ38" i="80"/>
  <c r="AJ68" i="80" s="1"/>
  <c r="AJ20" i="27" s="1"/>
  <c r="AJ20" i="92" s="1"/>
  <c r="AH35" i="80"/>
  <c r="AH67" i="80" s="1"/>
  <c r="AH19" i="27" s="1"/>
  <c r="AH19" i="92" s="1"/>
  <c r="AH15" i="77"/>
  <c r="AH55" i="77" s="1"/>
  <c r="AH7" i="25" s="1"/>
  <c r="AH7" i="88" s="1"/>
  <c r="AJ44" i="81"/>
  <c r="AJ74" i="81" s="1"/>
  <c r="AJ26" i="22" s="1"/>
  <c r="AJ26" i="93" s="1"/>
  <c r="AI7" i="75"/>
  <c r="AI41" i="81"/>
  <c r="AI34" i="78"/>
  <c r="AI70" i="78" s="1"/>
  <c r="AI22" i="28" s="1"/>
  <c r="AI22" i="89" s="1"/>
  <c r="AI6" i="75"/>
  <c r="AG22" i="76"/>
  <c r="AG58" i="76" s="1"/>
  <c r="AG10" i="31" s="1"/>
  <c r="AG10" i="87" s="1"/>
  <c r="AJ20" i="75"/>
  <c r="AI13" i="76"/>
  <c r="AH35" i="79"/>
  <c r="AH67" i="79" s="1"/>
  <c r="AH19" i="32" s="1"/>
  <c r="AH19" i="90" s="1"/>
  <c r="AI26" i="75"/>
  <c r="AI60" i="75" s="1"/>
  <c r="AI12" i="30" s="1"/>
  <c r="AI12" i="86" s="1"/>
  <c r="AI34" i="80"/>
  <c r="AI70" i="80" s="1"/>
  <c r="AI22" i="27" s="1"/>
  <c r="AI22" i="92" s="1"/>
  <c r="AJ43" i="79"/>
  <c r="AI36" i="78"/>
  <c r="AH30" i="78"/>
  <c r="AH65" i="78" s="1"/>
  <c r="AH17" i="28" s="1"/>
  <c r="AH17" i="89" s="1"/>
  <c r="AH14" i="76"/>
  <c r="AJ42" i="78"/>
  <c r="AJ72" i="78" s="1"/>
  <c r="AJ24" i="28" s="1"/>
  <c r="AJ24" i="89" s="1"/>
  <c r="AG19" i="76"/>
  <c r="AG57" i="76" s="1"/>
  <c r="AG9" i="31" s="1"/>
  <c r="AG9" i="87" s="1"/>
  <c r="AH36" i="81"/>
  <c r="AJ20" i="77"/>
  <c r="AJ10" i="77"/>
  <c r="AH27" i="80"/>
  <c r="AH62" i="80" s="1"/>
  <c r="AH14" i="27" s="1"/>
  <c r="AH14" i="92" s="1"/>
  <c r="AF23" i="75"/>
  <c r="AF59" i="75" s="1"/>
  <c r="AF11" i="30" s="1"/>
  <c r="AF11" i="86" s="1"/>
  <c r="AJ6" i="78"/>
  <c r="AJ21" i="79"/>
  <c r="AI34" i="75"/>
  <c r="AI70" i="75" s="1"/>
  <c r="AI22" i="30" s="1"/>
  <c r="AI22" i="86" s="1"/>
  <c r="AK2" i="76"/>
  <c r="AK50" i="76" s="1"/>
  <c r="AK2" i="31" s="1"/>
  <c r="AK2" i="87" s="1"/>
  <c r="AJ39" i="81"/>
  <c r="AH14" i="78"/>
  <c r="AK24" i="74"/>
  <c r="AK24" i="59" s="1"/>
  <c r="AK24" i="78" s="1"/>
  <c r="AJ13" i="76"/>
  <c r="AI8" i="76"/>
  <c r="AH27" i="79"/>
  <c r="AH62" i="79" s="1"/>
  <c r="AH14" i="32" s="1"/>
  <c r="AH14" i="90" s="1"/>
  <c r="AJ11" i="81"/>
  <c r="AJ17" i="77"/>
  <c r="AH36" i="75"/>
  <c r="AI8" i="77"/>
  <c r="AI34" i="76"/>
  <c r="AI70" i="76" s="1"/>
  <c r="AI22" i="31" s="1"/>
  <c r="AI22" i="87" s="1"/>
  <c r="AI6" i="79"/>
  <c r="AJ38" i="81"/>
  <c r="AJ68" i="81" s="1"/>
  <c r="AJ20" i="22" s="1"/>
  <c r="AJ20" i="93" s="1"/>
  <c r="AH36" i="76"/>
  <c r="AH66" i="76" s="1"/>
  <c r="AH18" i="31" s="1"/>
  <c r="AH18" i="87" s="1"/>
  <c r="AH37" i="80"/>
  <c r="AH18" i="79"/>
  <c r="AH56" i="79" s="1"/>
  <c r="AH8" i="32" s="1"/>
  <c r="AH8" i="90" s="1"/>
  <c r="AI4" i="76"/>
  <c r="AI52" i="76" s="1"/>
  <c r="AI4" i="31" s="1"/>
  <c r="AI4" i="87" s="1"/>
  <c r="AH35" i="81"/>
  <c r="AH67" i="81" s="1"/>
  <c r="AH19" i="22" s="1"/>
  <c r="AH19" i="93" s="1"/>
  <c r="AJ42" i="76"/>
  <c r="AJ72" i="76" s="1"/>
  <c r="AJ24" i="31" s="1"/>
  <c r="AJ24" i="87" s="1"/>
  <c r="AI7" i="76"/>
  <c r="AH14" i="75"/>
  <c r="AH55" i="75" s="1"/>
  <c r="AH7" i="30" s="1"/>
  <c r="AJ43" i="80"/>
  <c r="AI36" i="77"/>
  <c r="AJ44" i="79"/>
  <c r="AJ74" i="79" s="1"/>
  <c r="AJ26" i="32" s="1"/>
  <c r="AJ26" i="90" s="1"/>
  <c r="AJ39" i="77"/>
  <c r="AI38" i="81"/>
  <c r="AI68" i="81" s="1"/>
  <c r="AI20" i="22" s="1"/>
  <c r="AI20" i="93" s="1"/>
  <c r="AJ16" i="80"/>
  <c r="AG19" i="75"/>
  <c r="AG57" i="75" s="1"/>
  <c r="AG9" i="30" s="1"/>
  <c r="AG9" i="86" s="1"/>
  <c r="AH30" i="79"/>
  <c r="AH65" i="79" s="1"/>
  <c r="AH17" i="32" s="1"/>
  <c r="AH17" i="90" s="1"/>
  <c r="AI7" i="78"/>
  <c r="AI53" i="78" s="1"/>
  <c r="AI5" i="28" s="1"/>
  <c r="AI5" i="89" s="1"/>
  <c r="AI13" i="78"/>
  <c r="AI5" i="80"/>
  <c r="AJ6" i="77"/>
  <c r="AJ21" i="80"/>
  <c r="AI24" i="77"/>
  <c r="AH18" i="76"/>
  <c r="AH56" i="76" s="1"/>
  <c r="AH8" i="31" s="1"/>
  <c r="AH8" i="87" s="1"/>
  <c r="AJ44" i="75"/>
  <c r="AJ74" i="75" s="1"/>
  <c r="AJ26" i="30" s="1"/>
  <c r="AJ26" i="86" s="1"/>
  <c r="AI43" i="77"/>
  <c r="AI73" i="77" s="1"/>
  <c r="AI25" i="25" s="1"/>
  <c r="AI25" i="88" s="1"/>
  <c r="AJ28" i="74"/>
  <c r="AI71" i="74"/>
  <c r="AI23" i="26" s="1"/>
  <c r="AI23" i="91" s="1"/>
  <c r="AJ13" i="75"/>
  <c r="AG22" i="80"/>
  <c r="AG58" i="80" s="1"/>
  <c r="AG10" i="27" s="1"/>
  <c r="AG10" i="92" s="1"/>
  <c r="AK2" i="77"/>
  <c r="AK50" i="77" s="1"/>
  <c r="AK2" i="25" s="1"/>
  <c r="AK2" i="88" s="1"/>
  <c r="AI13" i="80"/>
  <c r="AI41" i="76"/>
  <c r="AJ42" i="80"/>
  <c r="AJ72" i="80" s="1"/>
  <c r="AJ24" i="27" s="1"/>
  <c r="AJ24" i="92" s="1"/>
  <c r="AJ11" i="80"/>
  <c r="AJ17" i="76"/>
  <c r="AH30" i="76"/>
  <c r="AH65" i="76" s="1"/>
  <c r="AH17" i="31" s="1"/>
  <c r="AH17" i="87" s="1"/>
  <c r="AI13" i="79"/>
  <c r="AI5" i="75"/>
  <c r="AI26" i="81"/>
  <c r="AI60" i="81" s="1"/>
  <c r="AI12" i="22" s="1"/>
  <c r="AI12" i="93" s="1"/>
  <c r="AJ38" i="78"/>
  <c r="AJ68" i="78" s="1"/>
  <c r="AJ20" i="28" s="1"/>
  <c r="AJ20" i="89" s="1"/>
  <c r="AH30" i="77"/>
  <c r="AH65" i="77" s="1"/>
  <c r="AH17" i="25" s="1"/>
  <c r="AH17" i="88" s="1"/>
  <c r="AI8" i="78"/>
  <c r="AJ10" i="79"/>
  <c r="AH14" i="79"/>
  <c r="AF23" i="81"/>
  <c r="AF59" i="81" s="1"/>
  <c r="AF11" i="22" s="1"/>
  <c r="AF11" i="93" s="1"/>
  <c r="AH37" i="79"/>
  <c r="AI38" i="77"/>
  <c r="AI68" i="77" s="1"/>
  <c r="AI20" i="25" s="1"/>
  <c r="AI20" i="88" s="1"/>
  <c r="AJ16" i="81"/>
  <c r="AH30" i="80"/>
  <c r="AH65" i="80" s="1"/>
  <c r="AH17" i="27" s="1"/>
  <c r="AH17" i="92" s="1"/>
  <c r="AI4" i="77"/>
  <c r="AI52" i="77" s="1"/>
  <c r="AI4" i="25" s="1"/>
  <c r="AI4" i="88" s="1"/>
  <c r="AJ39" i="76"/>
  <c r="AJ42" i="77"/>
  <c r="AJ72" i="77" s="1"/>
  <c r="AJ24" i="25" s="1"/>
  <c r="AJ24" i="88" s="1"/>
  <c r="AJ16" i="79"/>
  <c r="AJ43" i="81"/>
  <c r="AI36" i="76"/>
  <c r="AI8" i="79"/>
  <c r="AH15" i="80"/>
  <c r="AG19" i="79"/>
  <c r="AG57" i="79" s="1"/>
  <c r="AG9" i="32" s="1"/>
  <c r="AG9" i="90" s="1"/>
  <c r="AH9" i="78"/>
  <c r="AH18" i="75"/>
  <c r="AH56" i="75" s="1"/>
  <c r="AH8" i="30" s="1"/>
  <c r="AH8" i="86" s="1"/>
  <c r="AI4" i="81"/>
  <c r="AI52" i="81" s="1"/>
  <c r="AI4" i="22" s="1"/>
  <c r="AI4" i="93" s="1"/>
  <c r="AI25" i="80"/>
  <c r="AI26" i="77"/>
  <c r="AI60" i="77" s="1"/>
  <c r="AI12" i="25" s="1"/>
  <c r="AI12" i="88" s="1"/>
  <c r="AI34" i="79"/>
  <c r="AI70" i="79" s="1"/>
  <c r="AI22" i="32" s="1"/>
  <c r="AI22" i="90" s="1"/>
  <c r="AI24" i="76"/>
  <c r="AJ6" i="76"/>
  <c r="AJ21" i="81"/>
  <c r="AI38" i="79"/>
  <c r="AI68" i="79" s="1"/>
  <c r="AI20" i="32" s="1"/>
  <c r="AI20" i="90" s="1"/>
  <c r="AI8" i="75"/>
  <c r="AH27" i="81"/>
  <c r="AH62" i="81" s="1"/>
  <c r="AH14" i="22" s="1"/>
  <c r="AH14" i="93" s="1"/>
  <c r="AH19" i="59"/>
  <c r="AH19" i="76" s="1"/>
  <c r="AH57" i="76" s="1"/>
  <c r="AH9" i="31" s="1"/>
  <c r="AH9" i="87" s="1"/>
  <c r="AJ44" i="76"/>
  <c r="AJ74" i="76" s="1"/>
  <c r="AJ26" i="31" s="1"/>
  <c r="AJ26" i="87" s="1"/>
  <c r="AI43" i="78"/>
  <c r="AI73" i="78" s="1"/>
  <c r="AI25" i="28" s="1"/>
  <c r="AI25" i="89" s="1"/>
  <c r="AH35" i="77"/>
  <c r="AH67" i="77" s="1"/>
  <c r="AH19" i="25" s="1"/>
  <c r="AH19" i="88" s="1"/>
  <c r="AF23" i="77"/>
  <c r="AF59" i="77" s="1"/>
  <c r="AF11" i="25" s="1"/>
  <c r="AF11" i="88" s="1"/>
  <c r="AJ11" i="78"/>
  <c r="AJ17" i="75"/>
  <c r="AJ44" i="77"/>
  <c r="AJ74" i="77" s="1"/>
  <c r="AJ26" i="25" s="1"/>
  <c r="AJ26" i="88" s="1"/>
  <c r="AI43" i="79"/>
  <c r="AI73" i="79" s="1"/>
  <c r="AI25" i="32" s="1"/>
  <c r="AI25" i="90" s="1"/>
  <c r="AI25" i="76"/>
  <c r="AJ38" i="77"/>
  <c r="AJ68" i="77" s="1"/>
  <c r="AJ20" i="25" s="1"/>
  <c r="AJ20" i="88" s="1"/>
  <c r="AJ44" i="78"/>
  <c r="AJ74" i="78" s="1"/>
  <c r="AJ26" i="28" s="1"/>
  <c r="AJ26" i="89" s="1"/>
  <c r="AH15" i="78"/>
  <c r="AI38" i="78"/>
  <c r="AI68" i="78" s="1"/>
  <c r="AI20" i="28" s="1"/>
  <c r="AI20" i="89" s="1"/>
  <c r="AJ43" i="78"/>
  <c r="AI36" i="75"/>
  <c r="AI43" i="75"/>
  <c r="AI73" i="75" s="1"/>
  <c r="AI25" i="30" s="1"/>
  <c r="AI25" i="86" s="1"/>
  <c r="AH27" i="78"/>
  <c r="AH62" i="78" s="1"/>
  <c r="AH14" i="28" s="1"/>
  <c r="AH14" i="89" s="1"/>
  <c r="AH35" i="75"/>
  <c r="AH67" i="75" s="1"/>
  <c r="AH19" i="30" s="1"/>
  <c r="AH19" i="86" s="1"/>
  <c r="AH12" i="77"/>
  <c r="AH54" i="77" s="1"/>
  <c r="AH6" i="25" s="1"/>
  <c r="AH6" i="88" s="1"/>
  <c r="AJ24" i="75"/>
  <c r="AJ6" i="75"/>
  <c r="AI28" i="81"/>
  <c r="AI63" i="81" s="1"/>
  <c r="AI15" i="22" s="1"/>
  <c r="AI15" i="93" s="1"/>
  <c r="AJ21" i="78"/>
  <c r="AI5" i="79"/>
  <c r="AI26" i="78"/>
  <c r="AI60" i="78" s="1"/>
  <c r="AI12" i="28" s="1"/>
  <c r="AI12" i="89" s="1"/>
  <c r="AH12" i="78"/>
  <c r="AH54" i="78" s="1"/>
  <c r="AH6" i="28" s="1"/>
  <c r="AH6" i="89" s="1"/>
  <c r="AI25" i="75"/>
  <c r="AJ33" i="74"/>
  <c r="AJ69" i="74" s="1"/>
  <c r="AJ21" i="26" s="1"/>
  <c r="AJ21" i="91" s="1"/>
  <c r="AJ13" i="79"/>
  <c r="AH18" i="77"/>
  <c r="AH56" i="77" s="1"/>
  <c r="AH8" i="25" s="1"/>
  <c r="AH8" i="88" s="1"/>
  <c r="AJ20" i="81"/>
  <c r="AH37" i="78"/>
  <c r="AH66" i="78" s="1"/>
  <c r="AH18" i="28" s="1"/>
  <c r="AH18" i="89" s="1"/>
  <c r="AJ11" i="77"/>
  <c r="AH18" i="78"/>
  <c r="AH56" i="78" s="1"/>
  <c r="AH8" i="28" s="1"/>
  <c r="AH8" i="89" s="1"/>
  <c r="AJ20" i="80"/>
  <c r="AI41" i="77"/>
  <c r="AI38" i="75"/>
  <c r="AI68" i="75" s="1"/>
  <c r="AI20" i="30" s="1"/>
  <c r="AI20" i="86" s="1"/>
  <c r="AJ38" i="76"/>
  <c r="AJ68" i="76" s="1"/>
  <c r="AJ20" i="31" s="1"/>
  <c r="AJ20" i="87" s="1"/>
  <c r="AH18" i="81"/>
  <c r="AH56" i="81" s="1"/>
  <c r="AH8" i="22" s="1"/>
  <c r="AH8" i="93" s="1"/>
  <c r="AH27" i="75"/>
  <c r="AH62" i="75" s="1"/>
  <c r="AH14" i="30" s="1"/>
  <c r="AH14" i="86" s="1"/>
  <c r="AH12" i="79"/>
  <c r="AH54" i="79" s="1"/>
  <c r="AH6" i="32" s="1"/>
  <c r="AH6" i="90" s="1"/>
  <c r="AI13" i="75"/>
  <c r="AH27" i="77"/>
  <c r="AH62" i="77" s="1"/>
  <c r="AH14" i="25" s="1"/>
  <c r="AH14" i="88" s="1"/>
  <c r="AH15" i="81"/>
  <c r="AJ43" i="77"/>
  <c r="AJ20" i="76"/>
  <c r="AI5" i="81"/>
  <c r="AJ21" i="77"/>
  <c r="AI7" i="81"/>
  <c r="AJ20" i="78"/>
  <c r="AJ32" i="74"/>
  <c r="AJ61" i="74" s="1"/>
  <c r="AJ13" i="26" s="1"/>
  <c r="AJ13" i="91" s="1"/>
  <c r="AJ31" i="74"/>
  <c r="AJ13" i="80"/>
  <c r="AI7" i="80"/>
  <c r="AJ10" i="81"/>
  <c r="AH14" i="81"/>
  <c r="AJ11" i="76"/>
  <c r="AJ17" i="79"/>
  <c r="AI7" i="79"/>
  <c r="AH35" i="78"/>
  <c r="AH67" i="78" s="1"/>
  <c r="AH19" i="28" s="1"/>
  <c r="AH19" i="89" s="1"/>
  <c r="AJ38" i="75"/>
  <c r="AJ68" i="75" s="1"/>
  <c r="AJ20" i="30" s="1"/>
  <c r="AJ20" i="86" s="1"/>
  <c r="AI5" i="76"/>
  <c r="AI26" i="79"/>
  <c r="AI60" i="79" s="1"/>
  <c r="AI12" i="32" s="1"/>
  <c r="AI12" i="90" s="1"/>
  <c r="AG22" i="75"/>
  <c r="AG58" i="75" s="1"/>
  <c r="AG10" i="30" s="1"/>
  <c r="AG10" i="86" s="1"/>
  <c r="AH27" i="76"/>
  <c r="AH62" i="76" s="1"/>
  <c r="AH14" i="31" s="1"/>
  <c r="AH14" i="87" s="1"/>
  <c r="AF23" i="80"/>
  <c r="AF59" i="80" s="1"/>
  <c r="AF11" i="27" s="1"/>
  <c r="AF11" i="92" s="1"/>
  <c r="AJ10" i="75"/>
  <c r="AF23" i="79"/>
  <c r="AF59" i="79" s="1"/>
  <c r="AF11" i="32" s="1"/>
  <c r="AF11" i="90" s="1"/>
  <c r="AJ43" i="76"/>
  <c r="AI36" i="79"/>
  <c r="AJ6" i="79"/>
  <c r="AJ21" i="76"/>
  <c r="AH35" i="76"/>
  <c r="AH67" i="76" s="1"/>
  <c r="AH19" i="31" s="1"/>
  <c r="AH19" i="87" s="1"/>
  <c r="AI4" i="80"/>
  <c r="AI52" i="80" s="1"/>
  <c r="AI4" i="27" s="1"/>
  <c r="AI4" i="92" s="1"/>
  <c r="AI65" i="74"/>
  <c r="AI17" i="26" s="1"/>
  <c r="AI17" i="91" s="1"/>
  <c r="AI30" i="59"/>
  <c r="AI30" i="77" s="1"/>
  <c r="AI65" i="77" s="1"/>
  <c r="AI17" i="25" s="1"/>
  <c r="AI17" i="88" s="1"/>
  <c r="AK74" i="74"/>
  <c r="AK26" i="26" s="1"/>
  <c r="AK26" i="91" s="1"/>
  <c r="AK44" i="59"/>
  <c r="AK44" i="76" s="1"/>
  <c r="AK74" i="76" s="1"/>
  <c r="AK26" i="31" s="1"/>
  <c r="AK26" i="87" s="1"/>
  <c r="AK20" i="59"/>
  <c r="AK20" i="77" s="1"/>
  <c r="AK39" i="59"/>
  <c r="AK39" i="79" s="1"/>
  <c r="AJ70" i="74"/>
  <c r="AJ22" i="26" s="1"/>
  <c r="AJ22" i="91" s="1"/>
  <c r="AJ34" i="59"/>
  <c r="AJ34" i="78" s="1"/>
  <c r="AJ70" i="78" s="1"/>
  <c r="AJ22" i="28" s="1"/>
  <c r="AJ22" i="89" s="1"/>
  <c r="AI64" i="74"/>
  <c r="AI16" i="26" s="1"/>
  <c r="AI16" i="91" s="1"/>
  <c r="AI29" i="59"/>
  <c r="AI64" i="59" s="1"/>
  <c r="AI16" i="23" s="1"/>
  <c r="AI16" i="84" s="1"/>
  <c r="AI67" i="74"/>
  <c r="AI19" i="26" s="1"/>
  <c r="AI19" i="91" s="1"/>
  <c r="AI35" i="59"/>
  <c r="AI35" i="75" s="1"/>
  <c r="AI67" i="75" s="1"/>
  <c r="AI19" i="30" s="1"/>
  <c r="AI19" i="86" s="1"/>
  <c r="AJ52" i="74"/>
  <c r="AJ4" i="26" s="1"/>
  <c r="AJ4" i="91" s="1"/>
  <c r="AJ4" i="59"/>
  <c r="AJ4" i="79" s="1"/>
  <c r="AJ52" i="79" s="1"/>
  <c r="AJ4" i="32" s="1"/>
  <c r="AJ4" i="90" s="1"/>
  <c r="AJ41" i="59"/>
  <c r="AJ41" i="77" s="1"/>
  <c r="AL50" i="74"/>
  <c r="AL2" i="26" s="1"/>
  <c r="AL2" i="91" s="1"/>
  <c r="AL2" i="59"/>
  <c r="AL2" i="78" s="1"/>
  <c r="AL50" i="78" s="1"/>
  <c r="AL2" i="28" s="1"/>
  <c r="AL2" i="89" s="1"/>
  <c r="AJ5" i="59"/>
  <c r="AJ5" i="76" s="1"/>
  <c r="AI15" i="59"/>
  <c r="AI15" i="80" s="1"/>
  <c r="AI37" i="59"/>
  <c r="AI37" i="77" s="1"/>
  <c r="AK16" i="59"/>
  <c r="AK16" i="77" s="1"/>
  <c r="AK72" i="74"/>
  <c r="AK24" i="26" s="1"/>
  <c r="AK24" i="91" s="1"/>
  <c r="AK42" i="59"/>
  <c r="AK42" i="75" s="1"/>
  <c r="AK72" i="75" s="1"/>
  <c r="AK24" i="30" s="1"/>
  <c r="AK24" i="86" s="1"/>
  <c r="AJ8" i="59"/>
  <c r="AJ8" i="79" s="1"/>
  <c r="AI62" i="74"/>
  <c r="AI14" i="26" s="1"/>
  <c r="AI14" i="91" s="1"/>
  <c r="AI27" i="59"/>
  <c r="AI27" i="81" s="1"/>
  <c r="AI62" i="81" s="1"/>
  <c r="AI14" i="22" s="1"/>
  <c r="AI14" i="93" s="1"/>
  <c r="AG59" i="74"/>
  <c r="AG11" i="26" s="1"/>
  <c r="AG11" i="91" s="1"/>
  <c r="AG23" i="59"/>
  <c r="AG23" i="76" s="1"/>
  <c r="AG59" i="76" s="1"/>
  <c r="AG11" i="31" s="1"/>
  <c r="AG11" i="87" s="1"/>
  <c r="AK10" i="59"/>
  <c r="AK10" i="77" s="1"/>
  <c r="AJ7" i="59"/>
  <c r="AJ7" i="80" s="1"/>
  <c r="AJ25" i="59"/>
  <c r="AJ25" i="77" s="1"/>
  <c r="AI14" i="59"/>
  <c r="AI14" i="78" s="1"/>
  <c r="AI12" i="59"/>
  <c r="AI12" i="80" s="1"/>
  <c r="AI18" i="59"/>
  <c r="AI18" i="79" s="1"/>
  <c r="AI56" i="79" s="1"/>
  <c r="AI8" i="32" s="1"/>
  <c r="AI8" i="90" s="1"/>
  <c r="AK40" i="59"/>
  <c r="AK40" i="77" s="1"/>
  <c r="AJ60" i="74"/>
  <c r="AJ12" i="26" s="1"/>
  <c r="AJ12" i="91" s="1"/>
  <c r="AJ26" i="59"/>
  <c r="AJ60" i="59" s="1"/>
  <c r="AJ12" i="23" s="1"/>
  <c r="AJ12" i="84" s="1"/>
  <c r="AH58" i="74"/>
  <c r="AH10" i="26" s="1"/>
  <c r="AH10" i="91" s="1"/>
  <c r="AH22" i="59"/>
  <c r="AH22" i="75" s="1"/>
  <c r="AH58" i="75" s="1"/>
  <c r="AH10" i="30" s="1"/>
  <c r="AH10" i="86" s="1"/>
  <c r="AJ85" i="73"/>
  <c r="AJ29" i="74" s="1"/>
  <c r="AI53" i="59"/>
  <c r="AI5" i="23" s="1"/>
  <c r="AI5" i="84" s="1"/>
  <c r="AH55" i="59"/>
  <c r="AH7" i="23" s="1"/>
  <c r="AH7" i="84" s="1"/>
  <c r="AH66" i="59"/>
  <c r="AH18" i="23" s="1"/>
  <c r="AH18" i="84" s="1"/>
  <c r="AI66" i="74"/>
  <c r="AI18" i="26" s="1"/>
  <c r="AI18" i="91" s="1"/>
  <c r="AI56" i="74"/>
  <c r="AI8" i="26" s="1"/>
  <c r="AI8" i="91" s="1"/>
  <c r="AJ73" i="74"/>
  <c r="AJ25" i="26" s="1"/>
  <c r="AJ25" i="91" s="1"/>
  <c r="AI54" i="74"/>
  <c r="AI6" i="26" s="1"/>
  <c r="AI6" i="91" s="1"/>
  <c r="AJ73" i="59"/>
  <c r="AJ25" i="23" s="1"/>
  <c r="AJ25" i="84" s="1"/>
  <c r="AJ24" i="90"/>
  <c r="AO3" i="72"/>
  <c r="AN3" i="73"/>
  <c r="AL60" i="73" s="1"/>
  <c r="AJ35" i="74"/>
  <c r="AN15" i="73"/>
  <c r="AO15" i="72"/>
  <c r="AJ68" i="74"/>
  <c r="AJ20" i="26" s="1"/>
  <c r="AJ20" i="91" s="1"/>
  <c r="AL40" i="74"/>
  <c r="AN20" i="72"/>
  <c r="AM20" i="73"/>
  <c r="AK59" i="63"/>
  <c r="AJ9" i="74"/>
  <c r="AP34" i="72"/>
  <c r="AO34" i="73"/>
  <c r="AM76" i="73" s="1"/>
  <c r="AJ18" i="74"/>
  <c r="AM45" i="73"/>
  <c r="AK93" i="73" s="1"/>
  <c r="AN45" i="72"/>
  <c r="AK13" i="74"/>
  <c r="AK4" i="74"/>
  <c r="AN43" i="72"/>
  <c r="AM43" i="73"/>
  <c r="AK91" i="73" s="1"/>
  <c r="AJ30" i="74"/>
  <c r="AJ12" i="74"/>
  <c r="AP48" i="72"/>
  <c r="AO48" i="73"/>
  <c r="AM96" i="73" s="1"/>
  <c r="AP7" i="72"/>
  <c r="AO7" i="73"/>
  <c r="AN21" i="72"/>
  <c r="AM21" i="73"/>
  <c r="AK89" i="73" s="1"/>
  <c r="AL20" i="74"/>
  <c r="AM33" i="73"/>
  <c r="AK74" i="73" s="1"/>
  <c r="AN33" i="72"/>
  <c r="AL16" i="74"/>
  <c r="AN28" i="73"/>
  <c r="AL69" i="73" s="1"/>
  <c r="AO28" i="72"/>
  <c r="AK38" i="74"/>
  <c r="AK43" i="74"/>
  <c r="AN39" i="72"/>
  <c r="AM39" i="73"/>
  <c r="AK86" i="73" s="1"/>
  <c r="AN27" i="72"/>
  <c r="AM27" i="73"/>
  <c r="AK68" i="73" s="1"/>
  <c r="AK5" i="74"/>
  <c r="AO13" i="72"/>
  <c r="AN13" i="73"/>
  <c r="AM30" i="73"/>
  <c r="AK71" i="73" s="1"/>
  <c r="AN30" i="72"/>
  <c r="AO14" i="72"/>
  <c r="AN14" i="73"/>
  <c r="AN40" i="72"/>
  <c r="AM40" i="73"/>
  <c r="AK87" i="73" s="1"/>
  <c r="AJ53" i="74"/>
  <c r="AJ5" i="26" s="1"/>
  <c r="AJ5" i="91" s="1"/>
  <c r="AP31" i="72"/>
  <c r="AO31" i="73"/>
  <c r="AM72" i="73" s="1"/>
  <c r="AO46" i="72"/>
  <c r="AN46" i="73"/>
  <c r="AL94" i="73" s="1"/>
  <c r="AO51" i="72"/>
  <c r="AN51" i="73"/>
  <c r="AL99" i="73" s="1"/>
  <c r="AO9" i="72"/>
  <c r="AN9" i="73"/>
  <c r="AL75" i="73" s="1"/>
  <c r="AO5" i="72"/>
  <c r="AN5" i="73"/>
  <c r="AL61" i="73" s="1"/>
  <c r="AP17" i="72"/>
  <c r="AO17" i="73"/>
  <c r="AP38" i="72"/>
  <c r="AO38" i="73"/>
  <c r="AL44" i="74"/>
  <c r="AK8" i="74"/>
  <c r="AK8" i="59" s="1"/>
  <c r="AJ15" i="74"/>
  <c r="AH57" i="74"/>
  <c r="AH9" i="26" s="1"/>
  <c r="AH9" i="91" s="1"/>
  <c r="AO10" i="72"/>
  <c r="AN10" i="73"/>
  <c r="AP42" i="72"/>
  <c r="AO42" i="73"/>
  <c r="AK41" i="74"/>
  <c r="AM2" i="74"/>
  <c r="AL42" i="74"/>
  <c r="AP52" i="72"/>
  <c r="AO52" i="73"/>
  <c r="AM100" i="73" s="1"/>
  <c r="AO23" i="72"/>
  <c r="AN23" i="73"/>
  <c r="AL64" i="73" s="1"/>
  <c r="AN11" i="72"/>
  <c r="AM11" i="73"/>
  <c r="AL39" i="74"/>
  <c r="AJ69" i="63"/>
  <c r="AI19" i="74"/>
  <c r="AJ36" i="74"/>
  <c r="AK6" i="74"/>
  <c r="AK6" i="59" s="1"/>
  <c r="AN19" i="72"/>
  <c r="AM19" i="73"/>
  <c r="AN49" i="73"/>
  <c r="AL97" i="73" s="1"/>
  <c r="AO49" i="72"/>
  <c r="AQ22" i="72"/>
  <c r="AP22" i="73"/>
  <c r="AN58" i="73" s="1"/>
  <c r="AP50" i="72"/>
  <c r="AO50" i="73"/>
  <c r="AM98" i="73" s="1"/>
  <c r="AP32" i="72"/>
  <c r="AO32" i="73"/>
  <c r="AP16" i="72"/>
  <c r="AO16" i="73"/>
  <c r="AP47" i="72"/>
  <c r="AO47" i="73"/>
  <c r="AM95" i="73" s="1"/>
  <c r="AI55" i="74"/>
  <c r="AI7" i="26" s="1"/>
  <c r="AI7" i="91" s="1"/>
  <c r="AO12" i="72"/>
  <c r="AN12" i="73"/>
  <c r="AN44" i="72"/>
  <c r="AM44" i="73"/>
  <c r="AK92" i="73" s="1"/>
  <c r="AO6" i="72"/>
  <c r="AN6" i="73"/>
  <c r="AL62" i="73" s="1"/>
  <c r="AO26" i="72"/>
  <c r="AN26" i="73"/>
  <c r="AL67" i="73" s="1"/>
  <c r="AK7" i="74"/>
  <c r="AO36" i="72"/>
  <c r="AN36" i="73"/>
  <c r="AL80" i="73" s="1"/>
  <c r="AK25" i="74"/>
  <c r="AL10" i="74"/>
  <c r="AO24" i="73"/>
  <c r="AM65" i="73" s="1"/>
  <c r="AP24" i="72"/>
  <c r="AN41" i="72"/>
  <c r="AM41" i="73"/>
  <c r="AK88" i="73" s="1"/>
  <c r="AJ14" i="74"/>
  <c r="AP4" i="72"/>
  <c r="AO4" i="73"/>
  <c r="AJ68" i="59"/>
  <c r="AJ20" i="23" s="1"/>
  <c r="AJ20" i="84" s="1"/>
  <c r="AN18" i="72"/>
  <c r="AM18" i="73"/>
  <c r="AK84" i="73" s="1"/>
  <c r="AO8" i="72"/>
  <c r="AN8" i="73"/>
  <c r="AL63" i="73" s="1"/>
  <c r="AO37" i="72"/>
  <c r="AN37" i="73"/>
  <c r="AL81" i="73" s="1"/>
  <c r="AP25" i="72"/>
  <c r="AO25" i="73"/>
  <c r="AM66" i="73" s="1"/>
  <c r="AO35" i="73"/>
  <c r="AP35" i="72"/>
  <c r="AN29" i="72"/>
  <c r="AM29" i="73"/>
  <c r="AK70" i="73" s="1"/>
  <c r="AJ37" i="74"/>
  <c r="AI22" i="74"/>
  <c r="AH23" i="74"/>
  <c r="AK34" i="74"/>
  <c r="AK26" i="74"/>
  <c r="AJ27" i="74"/>
  <c r="AK21" i="74"/>
  <c r="AK21" i="59" s="1"/>
  <c r="AK17" i="74"/>
  <c r="AK17" i="59" s="1"/>
  <c r="AK11" i="74"/>
  <c r="AK11" i="59" s="1"/>
  <c r="AG20" i="83"/>
  <c r="AD8" i="83"/>
  <c r="AD21" i="83"/>
  <c r="AD13" i="83"/>
  <c r="AA11" i="83"/>
  <c r="AD12" i="83"/>
  <c r="AH25" i="83"/>
  <c r="AD6" i="83"/>
  <c r="AA10" i="83"/>
  <c r="AC16" i="83"/>
  <c r="AC14" i="83"/>
  <c r="AG18" i="83"/>
  <c r="AD9" i="83"/>
  <c r="AL77" i="73"/>
  <c r="AL73" i="73"/>
  <c r="AL90" i="73"/>
  <c r="AG22" i="83"/>
  <c r="AK83" i="73"/>
  <c r="AF23" i="83"/>
  <c r="AL82" i="73"/>
  <c r="AG15" i="83"/>
  <c r="AI79" i="73"/>
  <c r="AJ78" i="73"/>
  <c r="AH4" i="83"/>
  <c r="AJ73" i="78" l="1"/>
  <c r="AJ25" i="28" s="1"/>
  <c r="AJ25" i="89" s="1"/>
  <c r="AH55" i="76"/>
  <c r="AH7" i="31" s="1"/>
  <c r="AH7" i="87" s="1"/>
  <c r="AI32" i="80"/>
  <c r="AI61" i="80" s="1"/>
  <c r="AI13" i="27" s="1"/>
  <c r="AI13" i="92" s="1"/>
  <c r="AJ33" i="59"/>
  <c r="AJ33" i="80" s="1"/>
  <c r="AJ69" i="80" s="1"/>
  <c r="AJ21" i="27" s="1"/>
  <c r="AJ21" i="92" s="1"/>
  <c r="AH66" i="80"/>
  <c r="AH18" i="27" s="1"/>
  <c r="AH18" i="92" s="1"/>
  <c r="AJ52" i="59"/>
  <c r="AJ4" i="23" s="1"/>
  <c r="AJ4" i="84" s="1"/>
  <c r="AG7" i="83"/>
  <c r="AH66" i="81"/>
  <c r="AH18" i="22" s="1"/>
  <c r="AH18" i="93" s="1"/>
  <c r="AJ70" i="59"/>
  <c r="AJ22" i="23" s="1"/>
  <c r="AJ22" i="84" s="1"/>
  <c r="AH55" i="79"/>
  <c r="AH7" i="32" s="1"/>
  <c r="AH7" i="90" s="1"/>
  <c r="AH29" i="76"/>
  <c r="AH64" i="76" s="1"/>
  <c r="AH16" i="31" s="1"/>
  <c r="AH16" i="87" s="1"/>
  <c r="AH29" i="81"/>
  <c r="AH64" i="81" s="1"/>
  <c r="AH16" i="22" s="1"/>
  <c r="AH16" i="93" s="1"/>
  <c r="AI9" i="81"/>
  <c r="AI54" i="80"/>
  <c r="AI6" i="27" s="1"/>
  <c r="AI6" i="92" s="1"/>
  <c r="AJ73" i="81"/>
  <c r="AJ25" i="22" s="1"/>
  <c r="AJ25" i="93" s="1"/>
  <c r="AI32" i="75"/>
  <c r="AI61" i="75" s="1"/>
  <c r="AI13" i="30" s="1"/>
  <c r="AI13" i="86" s="1"/>
  <c r="AI32" i="77"/>
  <c r="AI61" i="77" s="1"/>
  <c r="AI13" i="25" s="1"/>
  <c r="AI13" i="88" s="1"/>
  <c r="AH29" i="77"/>
  <c r="AH64" i="77" s="1"/>
  <c r="AH16" i="25" s="1"/>
  <c r="AH16" i="88" s="1"/>
  <c r="AH29" i="78"/>
  <c r="AH64" i="78" s="1"/>
  <c r="AH16" i="28" s="1"/>
  <c r="AH16" i="89" s="1"/>
  <c r="AI32" i="76"/>
  <c r="AI61" i="76" s="1"/>
  <c r="AI13" i="31" s="1"/>
  <c r="AI13" i="87" s="1"/>
  <c r="AI32" i="78"/>
  <c r="AI61" i="78" s="1"/>
  <c r="AI13" i="28" s="1"/>
  <c r="AI13" i="89" s="1"/>
  <c r="AI32" i="79"/>
  <c r="AI61" i="79" s="1"/>
  <c r="AI13" i="32" s="1"/>
  <c r="AI13" i="90" s="1"/>
  <c r="AH55" i="80"/>
  <c r="AH7" i="27" s="1"/>
  <c r="AH7" i="92" s="1"/>
  <c r="AI61" i="59"/>
  <c r="AI13" i="23" s="1"/>
  <c r="AI13" i="84" s="1"/>
  <c r="AI31" i="79"/>
  <c r="AI71" i="79" s="1"/>
  <c r="AI23" i="32" s="1"/>
  <c r="AI23" i="90" s="1"/>
  <c r="AH5" i="83"/>
  <c r="AI62" i="59"/>
  <c r="AI14" i="23" s="1"/>
  <c r="AI14" i="84" s="1"/>
  <c r="AI28" i="76"/>
  <c r="AI63" i="76" s="1"/>
  <c r="AI15" i="31" s="1"/>
  <c r="AI15" i="87" s="1"/>
  <c r="AH57" i="59"/>
  <c r="AH9" i="23" s="1"/>
  <c r="AH9" i="84" s="1"/>
  <c r="AI28" i="80"/>
  <c r="AI63" i="80" s="1"/>
  <c r="AI15" i="27" s="1"/>
  <c r="AI15" i="92" s="1"/>
  <c r="AI28" i="79"/>
  <c r="AI63" i="79" s="1"/>
  <c r="AI15" i="32" s="1"/>
  <c r="AI15" i="90" s="1"/>
  <c r="AI28" i="75"/>
  <c r="AI63" i="75" s="1"/>
  <c r="AI15" i="30" s="1"/>
  <c r="AI15" i="86" s="1"/>
  <c r="AK74" i="59"/>
  <c r="AK26" i="23" s="1"/>
  <c r="AK26" i="84" s="1"/>
  <c r="AJ73" i="77"/>
  <c r="AJ25" i="25" s="1"/>
  <c r="AJ25" i="88" s="1"/>
  <c r="AH58" i="59"/>
  <c r="AH10" i="23" s="1"/>
  <c r="AH10" i="84" s="1"/>
  <c r="AH19" i="75"/>
  <c r="AH57" i="75" s="1"/>
  <c r="AH9" i="30" s="1"/>
  <c r="AH9" i="86" s="1"/>
  <c r="AI31" i="81"/>
  <c r="AI71" i="81" s="1"/>
  <c r="AI23" i="22" s="1"/>
  <c r="AI23" i="93" s="1"/>
  <c r="AH66" i="77"/>
  <c r="AH18" i="25" s="1"/>
  <c r="AH18" i="88" s="1"/>
  <c r="AI31" i="78"/>
  <c r="AI71" i="78" s="1"/>
  <c r="AI23" i="28" s="1"/>
  <c r="AI23" i="89" s="1"/>
  <c r="AI31" i="77"/>
  <c r="AI71" i="77" s="1"/>
  <c r="AI23" i="25" s="1"/>
  <c r="AI23" i="88" s="1"/>
  <c r="AJ73" i="80"/>
  <c r="AJ25" i="27" s="1"/>
  <c r="AJ25" i="92" s="1"/>
  <c r="AI31" i="80"/>
  <c r="AI71" i="80" s="1"/>
  <c r="AI23" i="27" s="1"/>
  <c r="AI23" i="92" s="1"/>
  <c r="AI53" i="80"/>
  <c r="AI5" i="27" s="1"/>
  <c r="AI5" i="92" s="1"/>
  <c r="AI53" i="75"/>
  <c r="AI5" i="30" s="1"/>
  <c r="AI5" i="86" s="1"/>
  <c r="AG59" i="59"/>
  <c r="AG11" i="23" s="1"/>
  <c r="AG11" i="84" s="1"/>
  <c r="AI65" i="59"/>
  <c r="AI17" i="23" s="1"/>
  <c r="AI17" i="84" s="1"/>
  <c r="AH55" i="81"/>
  <c r="AH7" i="22" s="1"/>
  <c r="AH7" i="93" s="1"/>
  <c r="AI53" i="77"/>
  <c r="AI5" i="25" s="1"/>
  <c r="AI5" i="88" s="1"/>
  <c r="AI53" i="81"/>
  <c r="AI5" i="22" s="1"/>
  <c r="AI5" i="93" s="1"/>
  <c r="AH66" i="75"/>
  <c r="AH18" i="30" s="1"/>
  <c r="AH18" i="86" s="1"/>
  <c r="AI9" i="78"/>
  <c r="AI9" i="80"/>
  <c r="AJ73" i="79"/>
  <c r="AJ25" i="32" s="1"/>
  <c r="AJ25" i="90" s="1"/>
  <c r="AJ73" i="76"/>
  <c r="AJ25" i="31" s="1"/>
  <c r="AJ25" i="87" s="1"/>
  <c r="AH29" i="79"/>
  <c r="AH64" i="79" s="1"/>
  <c r="AH16" i="32" s="1"/>
  <c r="AH16" i="90" s="1"/>
  <c r="AJ24" i="83"/>
  <c r="AI33" i="76"/>
  <c r="AI69" i="76" s="1"/>
  <c r="AI21" i="31" s="1"/>
  <c r="AI21" i="87" s="1"/>
  <c r="AI33" i="80"/>
  <c r="AI69" i="80" s="1"/>
  <c r="AI21" i="27" s="1"/>
  <c r="AI21" i="92" s="1"/>
  <c r="AK2" i="83"/>
  <c r="AK39" i="80"/>
  <c r="AI33" i="77"/>
  <c r="AI69" i="77" s="1"/>
  <c r="AI21" i="25" s="1"/>
  <c r="AI21" i="88" s="1"/>
  <c r="AI33" i="81"/>
  <c r="AI69" i="81" s="1"/>
  <c r="AI21" i="22" s="1"/>
  <c r="AI21" i="93" s="1"/>
  <c r="AH29" i="80"/>
  <c r="AH64" i="80" s="1"/>
  <c r="AH16" i="27" s="1"/>
  <c r="AH16" i="92" s="1"/>
  <c r="AI9" i="77"/>
  <c r="AI28" i="77"/>
  <c r="AI63" i="77" s="1"/>
  <c r="AI15" i="25" s="1"/>
  <c r="AI15" i="88" s="1"/>
  <c r="AI63" i="59"/>
  <c r="AI15" i="23" s="1"/>
  <c r="AI15" i="84" s="1"/>
  <c r="AI9" i="76"/>
  <c r="AI56" i="59"/>
  <c r="AI8" i="23" s="1"/>
  <c r="AI8" i="84" s="1"/>
  <c r="AI9" i="75"/>
  <c r="AI18" i="78"/>
  <c r="AI56" i="78" s="1"/>
  <c r="AI8" i="28" s="1"/>
  <c r="AI8" i="89" s="1"/>
  <c r="AI33" i="78"/>
  <c r="AI69" i="78" s="1"/>
  <c r="AI21" i="28" s="1"/>
  <c r="AI21" i="89" s="1"/>
  <c r="AL50" i="59"/>
  <c r="AL2" i="23" s="1"/>
  <c r="AL2" i="84" s="1"/>
  <c r="AI12" i="78"/>
  <c r="AI54" i="78" s="1"/>
  <c r="AI6" i="28" s="1"/>
  <c r="AI6" i="89" s="1"/>
  <c r="AK17" i="79"/>
  <c r="AJ34" i="79"/>
  <c r="AJ70" i="79" s="1"/>
  <c r="AJ22" i="32" s="1"/>
  <c r="AJ22" i="90" s="1"/>
  <c r="AJ7" i="81"/>
  <c r="AJ5" i="78"/>
  <c r="AJ8" i="76"/>
  <c r="AK11" i="78"/>
  <c r="AI30" i="78"/>
  <c r="AI65" i="78" s="1"/>
  <c r="AI17" i="28" s="1"/>
  <c r="AI17" i="89" s="1"/>
  <c r="AJ8" i="80"/>
  <c r="AI14" i="77"/>
  <c r="AI31" i="75"/>
  <c r="AI71" i="75" s="1"/>
  <c r="AI23" i="30" s="1"/>
  <c r="AI23" i="86" s="1"/>
  <c r="AJ8" i="75"/>
  <c r="AK20" i="78"/>
  <c r="AK16" i="78"/>
  <c r="AI27" i="77"/>
  <c r="AI62" i="77" s="1"/>
  <c r="AI14" i="25" s="1"/>
  <c r="AI14" i="88" s="1"/>
  <c r="AI33" i="75"/>
  <c r="AI69" i="75" s="1"/>
  <c r="AI21" i="30" s="1"/>
  <c r="AI21" i="86" s="1"/>
  <c r="AK24" i="75"/>
  <c r="AK6" i="79"/>
  <c r="AI27" i="79"/>
  <c r="AI62" i="79" s="1"/>
  <c r="AI14" i="32" s="1"/>
  <c r="AI14" i="90" s="1"/>
  <c r="AJ4" i="78"/>
  <c r="AJ52" i="78" s="1"/>
  <c r="AJ4" i="28" s="1"/>
  <c r="AJ4" i="89" s="1"/>
  <c r="AK24" i="76"/>
  <c r="AH66" i="79"/>
  <c r="AH18" i="32" s="1"/>
  <c r="AH18" i="90" s="1"/>
  <c r="AI54" i="59"/>
  <c r="AI6" i="23" s="1"/>
  <c r="AI6" i="84" s="1"/>
  <c r="AI18" i="77"/>
  <c r="AI56" i="77" s="1"/>
  <c r="AI8" i="25" s="1"/>
  <c r="AI8" i="88" s="1"/>
  <c r="AK10" i="78"/>
  <c r="AK8" i="76"/>
  <c r="AI53" i="76"/>
  <c r="AI5" i="31" s="1"/>
  <c r="AI5" i="87" s="1"/>
  <c r="AI53" i="79"/>
  <c r="AI5" i="32" s="1"/>
  <c r="AI5" i="90" s="1"/>
  <c r="AH55" i="78"/>
  <c r="AH7" i="28" s="1"/>
  <c r="AH7" i="89" s="1"/>
  <c r="AI33" i="79"/>
  <c r="AI69" i="79" s="1"/>
  <c r="AI21" i="32" s="1"/>
  <c r="AI21" i="90" s="1"/>
  <c r="AH29" i="75"/>
  <c r="AH64" i="75" s="1"/>
  <c r="AH16" i="30" s="1"/>
  <c r="AH16" i="86" s="1"/>
  <c r="AJ32" i="59"/>
  <c r="AJ61" i="59" s="1"/>
  <c r="AJ13" i="23" s="1"/>
  <c r="AJ13" i="84" s="1"/>
  <c r="AI30" i="76"/>
  <c r="AI65" i="76" s="1"/>
  <c r="AI17" i="31" s="1"/>
  <c r="AI17" i="87" s="1"/>
  <c r="AJ26" i="81"/>
  <c r="AJ60" i="81" s="1"/>
  <c r="AJ12" i="22" s="1"/>
  <c r="AJ12" i="93" s="1"/>
  <c r="AI15" i="81"/>
  <c r="AJ34" i="81"/>
  <c r="AJ70" i="81" s="1"/>
  <c r="AJ22" i="22" s="1"/>
  <c r="AJ22" i="93" s="1"/>
  <c r="AI31" i="76"/>
  <c r="AI71" i="76" s="1"/>
  <c r="AI23" i="31" s="1"/>
  <c r="AI23" i="87" s="1"/>
  <c r="AK33" i="74"/>
  <c r="AK69" i="74" s="1"/>
  <c r="AK21" i="26" s="1"/>
  <c r="AK21" i="91" s="1"/>
  <c r="AJ28" i="59"/>
  <c r="AJ63" i="59" s="1"/>
  <c r="AJ15" i="23" s="1"/>
  <c r="AJ15" i="84" s="1"/>
  <c r="AK6" i="80"/>
  <c r="AJ26" i="78"/>
  <c r="AJ60" i="78" s="1"/>
  <c r="AJ12" i="28" s="1"/>
  <c r="AJ12" i="89" s="1"/>
  <c r="AJ25" i="80"/>
  <c r="AI37" i="78"/>
  <c r="AI66" i="78" s="1"/>
  <c r="AI18" i="28" s="1"/>
  <c r="AI18" i="89" s="1"/>
  <c r="AJ25" i="81"/>
  <c r="AH19" i="79"/>
  <c r="AH57" i="79" s="1"/>
  <c r="AH9" i="32" s="1"/>
  <c r="AH9" i="90" s="1"/>
  <c r="AJ5" i="79"/>
  <c r="AK8" i="75"/>
  <c r="AK17" i="80"/>
  <c r="AK11" i="77"/>
  <c r="AJ34" i="77"/>
  <c r="AJ70" i="77" s="1"/>
  <c r="AJ22" i="25" s="1"/>
  <c r="AJ22" i="88" s="1"/>
  <c r="AI29" i="78"/>
  <c r="AI64" i="78" s="1"/>
  <c r="AI16" i="28" s="1"/>
  <c r="AI16" i="89" s="1"/>
  <c r="AI14" i="75"/>
  <c r="AI37" i="79"/>
  <c r="AI66" i="79" s="1"/>
  <c r="AI18" i="32" s="1"/>
  <c r="AI18" i="90" s="1"/>
  <c r="AK21" i="79"/>
  <c r="AL2" i="79"/>
  <c r="AL50" i="79" s="1"/>
  <c r="AL2" i="32" s="1"/>
  <c r="AL2" i="90" s="1"/>
  <c r="AJ4" i="80"/>
  <c r="AJ52" i="80" s="1"/>
  <c r="AJ4" i="27" s="1"/>
  <c r="AJ4" i="92" s="1"/>
  <c r="AI29" i="81"/>
  <c r="AI64" i="81" s="1"/>
  <c r="AI16" i="22" s="1"/>
  <c r="AI16" i="93" s="1"/>
  <c r="AI14" i="76"/>
  <c r="AI30" i="81"/>
  <c r="AI65" i="81" s="1"/>
  <c r="AI17" i="22" s="1"/>
  <c r="AI17" i="93" s="1"/>
  <c r="AJ7" i="78"/>
  <c r="AJ5" i="77"/>
  <c r="AH22" i="79"/>
  <c r="AH58" i="79" s="1"/>
  <c r="AH10" i="32" s="1"/>
  <c r="AH10" i="90" s="1"/>
  <c r="AI29" i="79"/>
  <c r="AI64" i="79" s="1"/>
  <c r="AI16" i="32" s="1"/>
  <c r="AI16" i="90" s="1"/>
  <c r="AK42" i="80"/>
  <c r="AK72" i="80" s="1"/>
  <c r="AK24" i="27" s="1"/>
  <c r="AK24" i="92" s="1"/>
  <c r="AG23" i="77"/>
  <c r="AG59" i="77" s="1"/>
  <c r="AG11" i="25" s="1"/>
  <c r="AG11" i="88" s="1"/>
  <c r="AK20" i="79"/>
  <c r="AI12" i="77"/>
  <c r="AI54" i="77" s="1"/>
  <c r="AI6" i="25" s="1"/>
  <c r="AI6" i="88" s="1"/>
  <c r="AJ4" i="75"/>
  <c r="AJ52" i="75" s="1"/>
  <c r="AJ4" i="30" s="1"/>
  <c r="AJ4" i="86" s="1"/>
  <c r="AJ25" i="75"/>
  <c r="AK72" i="59"/>
  <c r="AK24" i="23" s="1"/>
  <c r="AK24" i="84" s="1"/>
  <c r="AJ63" i="74"/>
  <c r="AJ15" i="26" s="1"/>
  <c r="AJ15" i="91" s="1"/>
  <c r="AK6" i="81"/>
  <c r="AJ5" i="81"/>
  <c r="AJ4" i="76"/>
  <c r="AJ52" i="76" s="1"/>
  <c r="AJ4" i="31" s="1"/>
  <c r="AJ4" i="87" s="1"/>
  <c r="AI14" i="80"/>
  <c r="AI55" i="80" s="1"/>
  <c r="AI7" i="27" s="1"/>
  <c r="AI7" i="92" s="1"/>
  <c r="AI12" i="81"/>
  <c r="AI54" i="81" s="1"/>
  <c r="AI6" i="22" s="1"/>
  <c r="AI6" i="93" s="1"/>
  <c r="AI37" i="81"/>
  <c r="AI66" i="81" s="1"/>
  <c r="AI18" i="22" s="1"/>
  <c r="AI18" i="93" s="1"/>
  <c r="AK20" i="75"/>
  <c r="AH19" i="80"/>
  <c r="AH57" i="80" s="1"/>
  <c r="AH9" i="27" s="1"/>
  <c r="AH9" i="92" s="1"/>
  <c r="AK16" i="75"/>
  <c r="AJ34" i="76"/>
  <c r="AJ70" i="76" s="1"/>
  <c r="AJ22" i="31" s="1"/>
  <c r="AJ22" i="87" s="1"/>
  <c r="AK39" i="75"/>
  <c r="AK44" i="77"/>
  <c r="AK74" i="77" s="1"/>
  <c r="AK26" i="25" s="1"/>
  <c r="AK26" i="88" s="1"/>
  <c r="AK17" i="81"/>
  <c r="AK11" i="76"/>
  <c r="AK40" i="75"/>
  <c r="AH22" i="78"/>
  <c r="AH58" i="78" s="1"/>
  <c r="AH10" i="28" s="1"/>
  <c r="AH10" i="89" s="1"/>
  <c r="AK39" i="76"/>
  <c r="AI35" i="80"/>
  <c r="AI67" i="80" s="1"/>
  <c r="AI19" i="27" s="1"/>
  <c r="AI19" i="92" s="1"/>
  <c r="AJ7" i="76"/>
  <c r="AJ53" i="76" s="1"/>
  <c r="AJ5" i="31" s="1"/>
  <c r="AJ5" i="87" s="1"/>
  <c r="AK24" i="79"/>
  <c r="AK21" i="80"/>
  <c r="AI35" i="79"/>
  <c r="AI67" i="79" s="1"/>
  <c r="AI19" i="32" s="1"/>
  <c r="AI19" i="90" s="1"/>
  <c r="AJ7" i="77"/>
  <c r="AI29" i="80"/>
  <c r="AI64" i="80" s="1"/>
  <c r="AI16" i="27" s="1"/>
  <c r="AI16" i="92" s="1"/>
  <c r="AK42" i="78"/>
  <c r="AK72" i="78" s="1"/>
  <c r="AK24" i="28" s="1"/>
  <c r="AK24" i="89" s="1"/>
  <c r="AK44" i="78"/>
  <c r="AK74" i="78" s="1"/>
  <c r="AK26" i="28" s="1"/>
  <c r="AK26" i="89" s="1"/>
  <c r="AK40" i="78"/>
  <c r="AL2" i="75"/>
  <c r="AL50" i="75" s="1"/>
  <c r="AL2" i="30" s="1"/>
  <c r="AL2" i="86" s="1"/>
  <c r="AK39" i="81"/>
  <c r="AK10" i="75"/>
  <c r="AI27" i="78"/>
  <c r="AI62" i="78" s="1"/>
  <c r="AI14" i="28" s="1"/>
  <c r="AI14" i="89" s="1"/>
  <c r="AK40" i="81"/>
  <c r="AK42" i="79"/>
  <c r="AK72" i="79" s="1"/>
  <c r="AK24" i="32" s="1"/>
  <c r="AK24" i="90" s="1"/>
  <c r="AG23" i="78"/>
  <c r="AG59" i="78" s="1"/>
  <c r="AG11" i="28" s="1"/>
  <c r="AG11" i="89" s="1"/>
  <c r="AK32" i="74"/>
  <c r="AK61" i="74" s="1"/>
  <c r="AK13" i="26" s="1"/>
  <c r="AK13" i="91" s="1"/>
  <c r="AK6" i="78"/>
  <c r="AK40" i="79"/>
  <c r="AJ7" i="79"/>
  <c r="AI15" i="76"/>
  <c r="AH19" i="81"/>
  <c r="AH57" i="81" s="1"/>
  <c r="AH9" i="22" s="1"/>
  <c r="AH9" i="93" s="1"/>
  <c r="AH22" i="77"/>
  <c r="AH58" i="77" s="1"/>
  <c r="AH10" i="25" s="1"/>
  <c r="AH10" i="88" s="1"/>
  <c r="AJ7" i="75"/>
  <c r="AI18" i="81"/>
  <c r="AI56" i="81" s="1"/>
  <c r="AI8" i="22" s="1"/>
  <c r="AI8" i="93" s="1"/>
  <c r="AJ41" i="78"/>
  <c r="AK8" i="79"/>
  <c r="AK17" i="78"/>
  <c r="AK11" i="75"/>
  <c r="AK16" i="76"/>
  <c r="AJ8" i="81"/>
  <c r="AK10" i="80"/>
  <c r="AK42" i="77"/>
  <c r="AK72" i="77" s="1"/>
  <c r="AK24" i="25" s="1"/>
  <c r="AK24" i="88" s="1"/>
  <c r="AK24" i="81"/>
  <c r="AK21" i="81"/>
  <c r="AK10" i="79"/>
  <c r="AK42" i="81"/>
  <c r="AK72" i="81" s="1"/>
  <c r="AK24" i="22" s="1"/>
  <c r="AK24" i="93" s="1"/>
  <c r="AK39" i="78"/>
  <c r="AI35" i="81"/>
  <c r="AI67" i="81" s="1"/>
  <c r="AI19" i="22" s="1"/>
  <c r="AI19" i="93" s="1"/>
  <c r="AJ41" i="80"/>
  <c r="AK20" i="81"/>
  <c r="AK16" i="81"/>
  <c r="AI12" i="76"/>
  <c r="AI54" i="76" s="1"/>
  <c r="AI6" i="31" s="1"/>
  <c r="AI6" i="87" s="1"/>
  <c r="AK44" i="79"/>
  <c r="AK74" i="79" s="1"/>
  <c r="AK26" i="32" s="1"/>
  <c r="AK26" i="90" s="1"/>
  <c r="AI15" i="75"/>
  <c r="AK16" i="80"/>
  <c r="AI27" i="80"/>
  <c r="AI62" i="80" s="1"/>
  <c r="AI14" i="27" s="1"/>
  <c r="AI14" i="92" s="1"/>
  <c r="AI19" i="59"/>
  <c r="AI19" i="79" s="1"/>
  <c r="AI57" i="79" s="1"/>
  <c r="AI9" i="32" s="1"/>
  <c r="AI9" i="90" s="1"/>
  <c r="AJ26" i="83"/>
  <c r="AK28" i="74"/>
  <c r="AK63" i="74" s="1"/>
  <c r="AK15" i="26" s="1"/>
  <c r="AK15" i="91" s="1"/>
  <c r="AK6" i="77"/>
  <c r="AK16" i="79"/>
  <c r="AJ26" i="80"/>
  <c r="AJ60" i="80" s="1"/>
  <c r="AJ12" i="27" s="1"/>
  <c r="AJ12" i="92" s="1"/>
  <c r="AJ34" i="75"/>
  <c r="AJ70" i="75" s="1"/>
  <c r="AJ22" i="30" s="1"/>
  <c r="AJ22" i="86" s="1"/>
  <c r="AJ4" i="77"/>
  <c r="AJ52" i="77" s="1"/>
  <c r="AJ4" i="25" s="1"/>
  <c r="AJ4" i="88" s="1"/>
  <c r="AI14" i="79"/>
  <c r="AH19" i="78"/>
  <c r="AH57" i="78" s="1"/>
  <c r="AH9" i="28" s="1"/>
  <c r="AH9" i="89" s="1"/>
  <c r="AJ8" i="78"/>
  <c r="AI15" i="77"/>
  <c r="AI29" i="77"/>
  <c r="AI64" i="77" s="1"/>
  <c r="AI16" i="25" s="1"/>
  <c r="AI16" i="88" s="1"/>
  <c r="AK42" i="76"/>
  <c r="AK72" i="76" s="1"/>
  <c r="AK24" i="31" s="1"/>
  <c r="AK24" i="87" s="1"/>
  <c r="AJ25" i="79"/>
  <c r="AG23" i="79"/>
  <c r="AG59" i="79" s="1"/>
  <c r="AG11" i="32" s="1"/>
  <c r="AG11" i="90" s="1"/>
  <c r="AK8" i="80"/>
  <c r="AK17" i="77"/>
  <c r="AL2" i="80"/>
  <c r="AL50" i="80" s="1"/>
  <c r="AL2" i="27" s="1"/>
  <c r="AL2" i="92" s="1"/>
  <c r="AI15" i="78"/>
  <c r="AI55" i="78" s="1"/>
  <c r="AI7" i="28" s="1"/>
  <c r="AI7" i="89" s="1"/>
  <c r="AI12" i="79"/>
  <c r="AI54" i="79" s="1"/>
  <c r="AI6" i="32" s="1"/>
  <c r="AI6" i="90" s="1"/>
  <c r="AI27" i="75"/>
  <c r="AI62" i="75" s="1"/>
  <c r="AI14" i="30" s="1"/>
  <c r="AI14" i="86" s="1"/>
  <c r="AK24" i="80"/>
  <c r="AK21" i="78"/>
  <c r="AG23" i="75"/>
  <c r="AG59" i="75" s="1"/>
  <c r="AG11" i="30" s="1"/>
  <c r="AG11" i="86" s="1"/>
  <c r="AJ26" i="75"/>
  <c r="AJ60" i="75" s="1"/>
  <c r="AJ12" i="30" s="1"/>
  <c r="AJ12" i="86" s="1"/>
  <c r="AJ34" i="80"/>
  <c r="AJ70" i="80" s="1"/>
  <c r="AJ22" i="27" s="1"/>
  <c r="AJ22" i="92" s="1"/>
  <c r="AI12" i="75"/>
  <c r="AI54" i="75" s="1"/>
  <c r="AI6" i="30" s="1"/>
  <c r="AI6" i="86" s="1"/>
  <c r="AI37" i="75"/>
  <c r="AI66" i="75" s="1"/>
  <c r="AI18" i="30" s="1"/>
  <c r="AI18" i="86" s="1"/>
  <c r="AI30" i="80"/>
  <c r="AI65" i="80" s="1"/>
  <c r="AI17" i="27" s="1"/>
  <c r="AI17" i="92" s="1"/>
  <c r="AI15" i="79"/>
  <c r="AK10" i="76"/>
  <c r="AI29" i="75"/>
  <c r="AI64" i="75" s="1"/>
  <c r="AI16" i="30" s="1"/>
  <c r="AI16" i="86" s="1"/>
  <c r="AI14" i="81"/>
  <c r="AI35" i="77"/>
  <c r="AI67" i="77" s="1"/>
  <c r="AI19" i="25" s="1"/>
  <c r="AI19" i="88" s="1"/>
  <c r="AL24" i="74"/>
  <c r="AL24" i="59" s="1"/>
  <c r="AL24" i="75" s="1"/>
  <c r="AK6" i="76"/>
  <c r="AG23" i="81"/>
  <c r="AG59" i="81" s="1"/>
  <c r="AG11" i="22" s="1"/>
  <c r="AG11" i="93" s="1"/>
  <c r="AH22" i="76"/>
  <c r="AH58" i="76" s="1"/>
  <c r="AH10" i="31" s="1"/>
  <c r="AH10" i="87" s="1"/>
  <c r="AI35" i="78"/>
  <c r="AI67" i="78" s="1"/>
  <c r="AI19" i="28" s="1"/>
  <c r="AI19" i="89" s="1"/>
  <c r="AK8" i="81"/>
  <c r="AK17" i="76"/>
  <c r="AK11" i="79"/>
  <c r="AJ4" i="81"/>
  <c r="AJ52" i="81" s="1"/>
  <c r="AJ4" i="22" s="1"/>
  <c r="AJ4" i="93" s="1"/>
  <c r="AK44" i="81"/>
  <c r="AK74" i="81" s="1"/>
  <c r="AK26" i="22" s="1"/>
  <c r="AK26" i="93" s="1"/>
  <c r="AK21" i="77"/>
  <c r="AJ5" i="75"/>
  <c r="AK44" i="80"/>
  <c r="AK74" i="80" s="1"/>
  <c r="AK26" i="27" s="1"/>
  <c r="AK26" i="92" s="1"/>
  <c r="AI27" i="76"/>
  <c r="AI62" i="76" s="1"/>
  <c r="AI14" i="31" s="1"/>
  <c r="AI14" i="87" s="1"/>
  <c r="AH22" i="80"/>
  <c r="AH58" i="80" s="1"/>
  <c r="AH10" i="27" s="1"/>
  <c r="AH10" i="92" s="1"/>
  <c r="AK20" i="80"/>
  <c r="AJ41" i="75"/>
  <c r="AK44" i="75"/>
  <c r="AK74" i="75" s="1"/>
  <c r="AK26" i="30" s="1"/>
  <c r="AK26" i="86" s="1"/>
  <c r="AJ25" i="78"/>
  <c r="AL2" i="76"/>
  <c r="AL50" i="76" s="1"/>
  <c r="AL2" i="31" s="1"/>
  <c r="AL2" i="87" s="1"/>
  <c r="AJ9" i="59"/>
  <c r="AJ9" i="79" s="1"/>
  <c r="AJ31" i="59"/>
  <c r="AK6" i="75"/>
  <c r="AL2" i="77"/>
  <c r="AL50" i="77" s="1"/>
  <c r="AL2" i="25" s="1"/>
  <c r="AL2" i="88" s="1"/>
  <c r="AI35" i="76"/>
  <c r="AI67" i="76" s="1"/>
  <c r="AI19" i="31" s="1"/>
  <c r="AI19" i="87" s="1"/>
  <c r="AJ41" i="76"/>
  <c r="AJ5" i="80"/>
  <c r="AJ53" i="80" s="1"/>
  <c r="AJ5" i="27" s="1"/>
  <c r="AJ5" i="92" s="1"/>
  <c r="AJ8" i="77"/>
  <c r="AH19" i="77"/>
  <c r="AH57" i="77" s="1"/>
  <c r="AH9" i="25" s="1"/>
  <c r="AH9" i="88" s="1"/>
  <c r="AL2" i="81"/>
  <c r="AL50" i="81" s="1"/>
  <c r="AL2" i="22" s="1"/>
  <c r="AL2" i="93" s="1"/>
  <c r="AK10" i="81"/>
  <c r="AI37" i="80"/>
  <c r="AI66" i="80" s="1"/>
  <c r="AI18" i="27" s="1"/>
  <c r="AI18" i="92" s="1"/>
  <c r="AK20" i="76"/>
  <c r="AK8" i="78"/>
  <c r="AK17" i="75"/>
  <c r="AK11" i="80"/>
  <c r="AJ41" i="81"/>
  <c r="AK24" i="77"/>
  <c r="AK21" i="76"/>
  <c r="AK40" i="76"/>
  <c r="AK39" i="77"/>
  <c r="AJ41" i="79"/>
  <c r="AJ25" i="76"/>
  <c r="AI18" i="75"/>
  <c r="AI56" i="75" s="1"/>
  <c r="AI8" i="30" s="1"/>
  <c r="AI8" i="86" s="1"/>
  <c r="AI37" i="76"/>
  <c r="AI66" i="76" s="1"/>
  <c r="AI18" i="31" s="1"/>
  <c r="AI18" i="87" s="1"/>
  <c r="AI30" i="79"/>
  <c r="AI65" i="79" s="1"/>
  <c r="AI17" i="32" s="1"/>
  <c r="AI17" i="90" s="1"/>
  <c r="AI30" i="75"/>
  <c r="AI65" i="75" s="1"/>
  <c r="AI17" i="30" s="1"/>
  <c r="AI17" i="86" s="1"/>
  <c r="AJ26" i="77"/>
  <c r="AJ60" i="77" s="1"/>
  <c r="AJ12" i="25" s="1"/>
  <c r="AJ12" i="88" s="1"/>
  <c r="AI18" i="76"/>
  <c r="AI56" i="76" s="1"/>
  <c r="AI8" i="31" s="1"/>
  <c r="AI8" i="87" s="1"/>
  <c r="AH19" i="83"/>
  <c r="AI67" i="59"/>
  <c r="AI19" i="23" s="1"/>
  <c r="AI19" i="84" s="1"/>
  <c r="AK31" i="74"/>
  <c r="AK71" i="74" s="1"/>
  <c r="AK23" i="26" s="1"/>
  <c r="AK23" i="91" s="1"/>
  <c r="AH17" i="83"/>
  <c r="AJ71" i="74"/>
  <c r="AJ23" i="26" s="1"/>
  <c r="AJ23" i="91" s="1"/>
  <c r="AK40" i="80"/>
  <c r="AI29" i="76"/>
  <c r="AI64" i="76" s="1"/>
  <c r="AI16" i="31" s="1"/>
  <c r="AI16" i="87" s="1"/>
  <c r="AG23" i="80"/>
  <c r="AG59" i="80" s="1"/>
  <c r="AG11" i="27" s="1"/>
  <c r="AG11" i="92" s="1"/>
  <c r="AJ26" i="79"/>
  <c r="AJ60" i="79" s="1"/>
  <c r="AJ12" i="32" s="1"/>
  <c r="AJ12" i="90" s="1"/>
  <c r="AK8" i="77"/>
  <c r="AK11" i="81"/>
  <c r="AI18" i="80"/>
  <c r="AI56" i="80" s="1"/>
  <c r="AI8" i="27" s="1"/>
  <c r="AI8" i="92" s="1"/>
  <c r="AK21" i="75"/>
  <c r="AH22" i="81"/>
  <c r="AH58" i="81" s="1"/>
  <c r="AH10" i="22" s="1"/>
  <c r="AH10" i="93" s="1"/>
  <c r="AJ26" i="76"/>
  <c r="AJ60" i="76" s="1"/>
  <c r="AJ12" i="31" s="1"/>
  <c r="AJ12" i="87" s="1"/>
  <c r="AK70" i="74"/>
  <c r="AK22" i="26" s="1"/>
  <c r="AK22" i="91" s="1"/>
  <c r="AK34" i="59"/>
  <c r="AK34" i="80" s="1"/>
  <c r="AK70" i="80" s="1"/>
  <c r="AK22" i="27" s="1"/>
  <c r="AK22" i="92" s="1"/>
  <c r="AK25" i="59"/>
  <c r="AK25" i="80" s="1"/>
  <c r="AK7" i="59"/>
  <c r="AK7" i="81" s="1"/>
  <c r="AK38" i="59"/>
  <c r="AK38" i="81" s="1"/>
  <c r="AJ67" i="74"/>
  <c r="AJ19" i="26" s="1"/>
  <c r="AJ19" i="91" s="1"/>
  <c r="AJ35" i="59"/>
  <c r="AJ35" i="78" s="1"/>
  <c r="AJ67" i="78" s="1"/>
  <c r="AJ19" i="28" s="1"/>
  <c r="AJ19" i="89" s="1"/>
  <c r="AH59" i="74"/>
  <c r="AH11" i="26" s="1"/>
  <c r="AH11" i="91" s="1"/>
  <c r="AH23" i="59"/>
  <c r="AH23" i="80" s="1"/>
  <c r="AH59" i="80" s="1"/>
  <c r="AH11" i="27" s="1"/>
  <c r="AH11" i="92" s="1"/>
  <c r="AK41" i="59"/>
  <c r="AK41" i="79" s="1"/>
  <c r="AJ14" i="59"/>
  <c r="AJ14" i="77" s="1"/>
  <c r="AL39" i="59"/>
  <c r="AL39" i="80" s="1"/>
  <c r="AJ64" i="74"/>
  <c r="AJ16" i="26" s="1"/>
  <c r="AJ16" i="91" s="1"/>
  <c r="AJ29" i="59"/>
  <c r="AJ29" i="79" s="1"/>
  <c r="AJ64" i="79" s="1"/>
  <c r="AJ16" i="32" s="1"/>
  <c r="AJ16" i="90" s="1"/>
  <c r="AJ15" i="59"/>
  <c r="AJ15" i="77" s="1"/>
  <c r="AK5" i="59"/>
  <c r="AK5" i="75" s="1"/>
  <c r="AL40" i="59"/>
  <c r="AL40" i="78" s="1"/>
  <c r="AI58" i="74"/>
  <c r="AI10" i="26" s="1"/>
  <c r="AI10" i="91" s="1"/>
  <c r="AI22" i="59"/>
  <c r="AI22" i="77" s="1"/>
  <c r="AI58" i="77" s="1"/>
  <c r="AI10" i="25" s="1"/>
  <c r="AI10" i="88" s="1"/>
  <c r="AJ62" i="74"/>
  <c r="AJ14" i="26" s="1"/>
  <c r="AJ14" i="91" s="1"/>
  <c r="AJ27" i="59"/>
  <c r="AJ27" i="77" s="1"/>
  <c r="AJ62" i="77" s="1"/>
  <c r="AJ14" i="25" s="1"/>
  <c r="AJ14" i="88" s="1"/>
  <c r="AK52" i="74"/>
  <c r="AK4" i="26" s="1"/>
  <c r="AK4" i="91" s="1"/>
  <c r="AK4" i="59"/>
  <c r="AK4" i="75" s="1"/>
  <c r="AK52" i="75" s="1"/>
  <c r="AK4" i="30" s="1"/>
  <c r="AK4" i="86" s="1"/>
  <c r="AJ18" i="59"/>
  <c r="AJ18" i="77" s="1"/>
  <c r="AJ56" i="77" s="1"/>
  <c r="AJ8" i="25" s="1"/>
  <c r="AJ8" i="88" s="1"/>
  <c r="AJ37" i="59"/>
  <c r="AJ37" i="78" s="1"/>
  <c r="AL20" i="59"/>
  <c r="AL20" i="79" s="1"/>
  <c r="AJ12" i="59"/>
  <c r="AJ12" i="77" s="1"/>
  <c r="AJ54" i="77" s="1"/>
  <c r="AJ6" i="25" s="1"/>
  <c r="AJ6" i="88" s="1"/>
  <c r="AL72" i="74"/>
  <c r="AL24" i="26" s="1"/>
  <c r="AL24" i="91" s="1"/>
  <c r="AL42" i="59"/>
  <c r="AL42" i="80" s="1"/>
  <c r="AL72" i="80" s="1"/>
  <c r="AL24" i="27" s="1"/>
  <c r="AL24" i="92" s="1"/>
  <c r="AK13" i="59"/>
  <c r="AK13" i="79" s="1"/>
  <c r="AK60" i="74"/>
  <c r="AK12" i="26" s="1"/>
  <c r="AK12" i="91" s="1"/>
  <c r="AK26" i="59"/>
  <c r="AK26" i="79" s="1"/>
  <c r="AK60" i="79" s="1"/>
  <c r="AK12" i="32" s="1"/>
  <c r="AK12" i="90" s="1"/>
  <c r="AL10" i="59"/>
  <c r="AL10" i="81" s="1"/>
  <c r="AJ36" i="59"/>
  <c r="AJ36" i="80" s="1"/>
  <c r="AM50" i="74"/>
  <c r="AM2" i="26" s="1"/>
  <c r="AM2" i="91" s="1"/>
  <c r="AM2" i="59"/>
  <c r="AM2" i="76" s="1"/>
  <c r="AM50" i="76" s="1"/>
  <c r="AM2" i="31" s="1"/>
  <c r="AM2" i="87" s="1"/>
  <c r="AL74" i="74"/>
  <c r="AL26" i="26" s="1"/>
  <c r="AL26" i="91" s="1"/>
  <c r="AL44" i="59"/>
  <c r="AL44" i="75" s="1"/>
  <c r="AL74" i="75" s="1"/>
  <c r="AL26" i="30" s="1"/>
  <c r="AL26" i="86" s="1"/>
  <c r="AK73" i="74"/>
  <c r="AK25" i="26" s="1"/>
  <c r="AK25" i="91" s="1"/>
  <c r="AK43" i="59"/>
  <c r="AK43" i="77" s="1"/>
  <c r="AL16" i="59"/>
  <c r="AL16" i="81" s="1"/>
  <c r="AJ65" i="74"/>
  <c r="AJ17" i="26" s="1"/>
  <c r="AJ17" i="91" s="1"/>
  <c r="AJ30" i="59"/>
  <c r="AJ30" i="81" s="1"/>
  <c r="AJ65" i="81" s="1"/>
  <c r="AJ17" i="22" s="1"/>
  <c r="AJ17" i="93" s="1"/>
  <c r="AK85" i="73"/>
  <c r="AJ53" i="59"/>
  <c r="AJ5" i="23" s="1"/>
  <c r="AJ5" i="84" s="1"/>
  <c r="AK68" i="74"/>
  <c r="AK20" i="26" s="1"/>
  <c r="AK20" i="91" s="1"/>
  <c r="AI66" i="59"/>
  <c r="AI18" i="23" s="1"/>
  <c r="AI18" i="84" s="1"/>
  <c r="AJ66" i="74"/>
  <c r="AJ18" i="26" s="1"/>
  <c r="AJ18" i="91" s="1"/>
  <c r="AK53" i="74"/>
  <c r="AK5" i="26" s="1"/>
  <c r="AK5" i="91" s="1"/>
  <c r="AJ56" i="74"/>
  <c r="AJ8" i="26" s="1"/>
  <c r="AJ8" i="91" s="1"/>
  <c r="AI55" i="59"/>
  <c r="AI7" i="23" s="1"/>
  <c r="AJ54" i="74"/>
  <c r="AJ6" i="26" s="1"/>
  <c r="AJ6" i="91" s="1"/>
  <c r="AH7" i="86"/>
  <c r="AI66" i="77"/>
  <c r="AI18" i="25" s="1"/>
  <c r="AI18" i="88" s="1"/>
  <c r="AQ25" i="72"/>
  <c r="AP25" i="73"/>
  <c r="AN66" i="73" s="1"/>
  <c r="AL7" i="74"/>
  <c r="AM44" i="74"/>
  <c r="AP51" i="72"/>
  <c r="AO51" i="73"/>
  <c r="AM99" i="73" s="1"/>
  <c r="AL13" i="74"/>
  <c r="AK18" i="74"/>
  <c r="AQ7" i="72"/>
  <c r="AP7" i="73"/>
  <c r="AQ34" i="72"/>
  <c r="AP34" i="73"/>
  <c r="AN76" i="73" s="1"/>
  <c r="AL25" i="74"/>
  <c r="AL25" i="59" s="1"/>
  <c r="AP8" i="72"/>
  <c r="AO8" i="73"/>
  <c r="AM63" i="73" s="1"/>
  <c r="AP12" i="72"/>
  <c r="AO12" i="73"/>
  <c r="AM42" i="74"/>
  <c r="AO19" i="72"/>
  <c r="AN19" i="73"/>
  <c r="AP52" i="73"/>
  <c r="AN100" i="73" s="1"/>
  <c r="AQ52" i="72"/>
  <c r="AQ42" i="72"/>
  <c r="AP42" i="73"/>
  <c r="AP17" i="73"/>
  <c r="AQ17" i="72"/>
  <c r="AL38" i="74"/>
  <c r="AO14" i="73"/>
  <c r="AP14" i="72"/>
  <c r="AM40" i="74"/>
  <c r="AN45" i="73"/>
  <c r="AL93" i="73" s="1"/>
  <c r="AO45" i="72"/>
  <c r="AP15" i="72"/>
  <c r="AO15" i="73"/>
  <c r="AK14" i="74"/>
  <c r="AP37" i="72"/>
  <c r="AO37" i="73"/>
  <c r="AM81" i="73" s="1"/>
  <c r="AP50" i="73"/>
  <c r="AN98" i="73" s="1"/>
  <c r="AQ50" i="72"/>
  <c r="AL5" i="74"/>
  <c r="AP46" i="72"/>
  <c r="AO46" i="73"/>
  <c r="AM94" i="73" s="1"/>
  <c r="AO30" i="72"/>
  <c r="AN30" i="73"/>
  <c r="AL71" i="73" s="1"/>
  <c r="AQ48" i="72"/>
  <c r="AP48" i="73"/>
  <c r="AN96" i="73" s="1"/>
  <c r="AK35" i="74"/>
  <c r="AK37" i="74"/>
  <c r="AL59" i="63"/>
  <c r="AK9" i="74"/>
  <c r="AN29" i="73"/>
  <c r="AL70" i="73" s="1"/>
  <c r="AO29" i="72"/>
  <c r="AQ16" i="72"/>
  <c r="AP16" i="73"/>
  <c r="AN2" i="74"/>
  <c r="AN11" i="73"/>
  <c r="AO11" i="72"/>
  <c r="AO10" i="73"/>
  <c r="AP10" i="72"/>
  <c r="AP5" i="72"/>
  <c r="AO5" i="73"/>
  <c r="AM61" i="73" s="1"/>
  <c r="AN40" i="73"/>
  <c r="AL87" i="73" s="1"/>
  <c r="AO40" i="72"/>
  <c r="AK15" i="74"/>
  <c r="AO43" i="72"/>
  <c r="AN43" i="73"/>
  <c r="AL91" i="73" s="1"/>
  <c r="AQ35" i="72"/>
  <c r="AP35" i="73"/>
  <c r="AP4" i="73"/>
  <c r="AQ4" i="72"/>
  <c r="AJ55" i="74"/>
  <c r="AJ7" i="26" s="1"/>
  <c r="AJ7" i="91" s="1"/>
  <c r="AL6" i="74"/>
  <c r="AL6" i="59" s="1"/>
  <c r="AQ22" i="73"/>
  <c r="AO58" i="73" s="1"/>
  <c r="AR22" i="72"/>
  <c r="AR22" i="73" s="1"/>
  <c r="AP58" i="73" s="1"/>
  <c r="AO21" i="72"/>
  <c r="AN21" i="73"/>
  <c r="AL89" i="73" s="1"/>
  <c r="AO20" i="72"/>
  <c r="AN20" i="73"/>
  <c r="AL4" i="74"/>
  <c r="AO6" i="73"/>
  <c r="AM62" i="73" s="1"/>
  <c r="AP6" i="72"/>
  <c r="AM39" i="74"/>
  <c r="AP49" i="72"/>
  <c r="AO49" i="73"/>
  <c r="AM97" i="73" s="1"/>
  <c r="AI57" i="74"/>
  <c r="AI9" i="26" s="1"/>
  <c r="AI9" i="91" s="1"/>
  <c r="AL8" i="74"/>
  <c r="AP9" i="72"/>
  <c r="AO9" i="73"/>
  <c r="AM75" i="73" s="1"/>
  <c r="AM16" i="74"/>
  <c r="AO13" i="73"/>
  <c r="AP13" i="72"/>
  <c r="AK30" i="74"/>
  <c r="AO3" i="73"/>
  <c r="AM60" i="73" s="1"/>
  <c r="AP3" i="72"/>
  <c r="AO18" i="72"/>
  <c r="AN18" i="73"/>
  <c r="AL84" i="73" s="1"/>
  <c r="AN41" i="73"/>
  <c r="AL88" i="73" s="1"/>
  <c r="AO41" i="72"/>
  <c r="AO36" i="73"/>
  <c r="AM80" i="73" s="1"/>
  <c r="AP36" i="72"/>
  <c r="AK36" i="74"/>
  <c r="AK36" i="59" s="1"/>
  <c r="AP47" i="73"/>
  <c r="AN95" i="73" s="1"/>
  <c r="AQ47" i="72"/>
  <c r="AQ32" i="72"/>
  <c r="AP32" i="73"/>
  <c r="AL41" i="74"/>
  <c r="AK69" i="63"/>
  <c r="AJ19" i="74"/>
  <c r="AP23" i="72"/>
  <c r="AO23" i="73"/>
  <c r="AM64" i="73" s="1"/>
  <c r="AQ38" i="72"/>
  <c r="AP38" i="73"/>
  <c r="AQ31" i="72"/>
  <c r="AP31" i="73"/>
  <c r="AN72" i="73" s="1"/>
  <c r="AK12" i="74"/>
  <c r="AN39" i="73"/>
  <c r="AL86" i="73" s="1"/>
  <c r="AO39" i="72"/>
  <c r="AM10" i="74"/>
  <c r="AP24" i="73"/>
  <c r="AN65" i="73" s="1"/>
  <c r="AQ24" i="72"/>
  <c r="AP26" i="72"/>
  <c r="AO26" i="73"/>
  <c r="AM67" i="73" s="1"/>
  <c r="AO44" i="72"/>
  <c r="AN44" i="73"/>
  <c r="AL92" i="73" s="1"/>
  <c r="AL43" i="74"/>
  <c r="AN27" i="73"/>
  <c r="AL68" i="73" s="1"/>
  <c r="AO27" i="72"/>
  <c r="AO28" i="73"/>
  <c r="AM69" i="73" s="1"/>
  <c r="AP28" i="72"/>
  <c r="AO33" i="72"/>
  <c r="AN33" i="73"/>
  <c r="AL74" i="73" s="1"/>
  <c r="AM20" i="74"/>
  <c r="AL26" i="74"/>
  <c r="AL17" i="74"/>
  <c r="AL17" i="59" s="1"/>
  <c r="AI23" i="74"/>
  <c r="AL11" i="74"/>
  <c r="AL11" i="59" s="1"/>
  <c r="AL34" i="74"/>
  <c r="AK27" i="74"/>
  <c r="AL21" i="74"/>
  <c r="AL21" i="59" s="1"/>
  <c r="AJ22" i="74"/>
  <c r="AI25" i="83"/>
  <c r="AE9" i="83"/>
  <c r="AE12" i="83"/>
  <c r="AB11" i="83"/>
  <c r="AE21" i="83"/>
  <c r="AB10" i="83"/>
  <c r="AH20" i="83"/>
  <c r="AE13" i="83"/>
  <c r="AE8" i="83"/>
  <c r="AD14" i="83"/>
  <c r="AE6" i="83"/>
  <c r="AD16" i="83"/>
  <c r="AM73" i="73"/>
  <c r="AM77" i="73"/>
  <c r="AH22" i="83"/>
  <c r="AM90" i="73"/>
  <c r="AG23" i="83"/>
  <c r="AM82" i="73"/>
  <c r="AH15" i="83"/>
  <c r="AL83" i="73"/>
  <c r="AK78" i="73"/>
  <c r="AJ79" i="73"/>
  <c r="AI4" i="83"/>
  <c r="AK33" i="59" l="1"/>
  <c r="AK69" i="59" s="1"/>
  <c r="AK21" i="23" s="1"/>
  <c r="AK21" i="84" s="1"/>
  <c r="AJ33" i="79"/>
  <c r="AJ69" i="79" s="1"/>
  <c r="AJ21" i="32" s="1"/>
  <c r="AJ21" i="90" s="1"/>
  <c r="AJ33" i="78"/>
  <c r="AJ69" i="78" s="1"/>
  <c r="AJ21" i="28" s="1"/>
  <c r="AJ21" i="89" s="1"/>
  <c r="AJ33" i="77"/>
  <c r="AJ69" i="77" s="1"/>
  <c r="AJ21" i="25" s="1"/>
  <c r="AJ21" i="88" s="1"/>
  <c r="AJ33" i="76"/>
  <c r="AJ69" i="76" s="1"/>
  <c r="AJ21" i="31" s="1"/>
  <c r="AJ21" i="87" s="1"/>
  <c r="AJ69" i="59"/>
  <c r="AJ21" i="23" s="1"/>
  <c r="AJ21" i="84" s="1"/>
  <c r="AJ33" i="75"/>
  <c r="AJ69" i="75" s="1"/>
  <c r="AJ21" i="30" s="1"/>
  <c r="AJ21" i="86" s="1"/>
  <c r="AJ53" i="77"/>
  <c r="AJ5" i="25" s="1"/>
  <c r="AJ5" i="88" s="1"/>
  <c r="AJ33" i="81"/>
  <c r="AJ69" i="81" s="1"/>
  <c r="AJ21" i="22" s="1"/>
  <c r="AJ21" i="93" s="1"/>
  <c r="AI55" i="77"/>
  <c r="AI7" i="25" s="1"/>
  <c r="AI7" i="88" s="1"/>
  <c r="AK28" i="59"/>
  <c r="AK63" i="59" s="1"/>
  <c r="AK15" i="23" s="1"/>
  <c r="AK15" i="84" s="1"/>
  <c r="AK68" i="59"/>
  <c r="AK20" i="23" s="1"/>
  <c r="AK20" i="84" s="1"/>
  <c r="AK32" i="59"/>
  <c r="AK32" i="79" s="1"/>
  <c r="AK61" i="79" s="1"/>
  <c r="AK13" i="32" s="1"/>
  <c r="AK13" i="90" s="1"/>
  <c r="AJ53" i="81"/>
  <c r="AJ5" i="22" s="1"/>
  <c r="AJ5" i="93" s="1"/>
  <c r="AK68" i="81"/>
  <c r="AK20" i="22" s="1"/>
  <c r="AK20" i="93" s="1"/>
  <c r="AJ32" i="81"/>
  <c r="AJ61" i="81" s="1"/>
  <c r="AJ13" i="22" s="1"/>
  <c r="AJ13" i="93" s="1"/>
  <c r="AJ32" i="78"/>
  <c r="AJ61" i="78" s="1"/>
  <c r="AJ13" i="28" s="1"/>
  <c r="AJ13" i="89" s="1"/>
  <c r="AJ32" i="75"/>
  <c r="AJ61" i="75" s="1"/>
  <c r="AJ13" i="30" s="1"/>
  <c r="AJ13" i="86" s="1"/>
  <c r="AI55" i="79"/>
  <c r="AI7" i="32" s="1"/>
  <c r="AI7" i="90" s="1"/>
  <c r="AH7" i="83"/>
  <c r="AI55" i="76"/>
  <c r="AI7" i="31" s="1"/>
  <c r="AI7" i="87" s="1"/>
  <c r="AI58" i="59"/>
  <c r="AI10" i="23" s="1"/>
  <c r="AI10" i="84" s="1"/>
  <c r="AJ32" i="79"/>
  <c r="AJ61" i="79" s="1"/>
  <c r="AJ13" i="32" s="1"/>
  <c r="AJ13" i="90" s="1"/>
  <c r="AK60" i="59"/>
  <c r="AK12" i="23" s="1"/>
  <c r="AK12" i="84" s="1"/>
  <c r="AJ32" i="76"/>
  <c r="AJ61" i="76" s="1"/>
  <c r="AJ13" i="31" s="1"/>
  <c r="AJ13" i="87" s="1"/>
  <c r="AJ32" i="80"/>
  <c r="AJ61" i="80" s="1"/>
  <c r="AJ13" i="27" s="1"/>
  <c r="AJ13" i="92" s="1"/>
  <c r="AI57" i="59"/>
  <c r="AI9" i="23" s="1"/>
  <c r="AI9" i="84" s="1"/>
  <c r="AK73" i="77"/>
  <c r="AK25" i="25" s="1"/>
  <c r="AK25" i="88" s="1"/>
  <c r="AI55" i="81"/>
  <c r="AI7" i="22" s="1"/>
  <c r="AI7" i="93" s="1"/>
  <c r="AJ53" i="75"/>
  <c r="AJ5" i="30" s="1"/>
  <c r="AJ5" i="86" s="1"/>
  <c r="AJ53" i="78"/>
  <c r="AJ5" i="28" s="1"/>
  <c r="AJ5" i="89" s="1"/>
  <c r="AM50" i="59"/>
  <c r="AM2" i="23" s="1"/>
  <c r="AM2" i="84" s="1"/>
  <c r="AK24" i="83"/>
  <c r="AJ64" i="59"/>
  <c r="AJ16" i="23" s="1"/>
  <c r="AJ16" i="84" s="1"/>
  <c r="AJ54" i="59"/>
  <c r="AJ6" i="23" s="1"/>
  <c r="AJ6" i="84" s="1"/>
  <c r="AL2" i="83"/>
  <c r="AI55" i="75"/>
  <c r="AI7" i="30" s="1"/>
  <c r="AI7" i="86" s="1"/>
  <c r="AH18" i="83"/>
  <c r="AI5" i="83"/>
  <c r="AH59" i="59"/>
  <c r="AH11" i="23" s="1"/>
  <c r="AH11" i="84" s="1"/>
  <c r="AJ53" i="79"/>
  <c r="AJ5" i="32" s="1"/>
  <c r="AJ5" i="90" s="1"/>
  <c r="AK26" i="83"/>
  <c r="AJ28" i="76"/>
  <c r="AJ63" i="76" s="1"/>
  <c r="AJ15" i="31" s="1"/>
  <c r="AJ15" i="87" s="1"/>
  <c r="AJ28" i="78"/>
  <c r="AJ63" i="78" s="1"/>
  <c r="AJ15" i="28" s="1"/>
  <c r="AJ15" i="89" s="1"/>
  <c r="AK52" i="59"/>
  <c r="AK4" i="23" s="1"/>
  <c r="AK4" i="84" s="1"/>
  <c r="AJ28" i="81"/>
  <c r="AJ63" i="81" s="1"/>
  <c r="AJ15" i="22" s="1"/>
  <c r="AJ15" i="93" s="1"/>
  <c r="AK70" i="59"/>
  <c r="AK22" i="23" s="1"/>
  <c r="AK22" i="84" s="1"/>
  <c r="AJ28" i="80"/>
  <c r="AJ63" i="80" s="1"/>
  <c r="AJ15" i="27" s="1"/>
  <c r="AJ15" i="92" s="1"/>
  <c r="AI19" i="83"/>
  <c r="AI17" i="83"/>
  <c r="AJ28" i="77"/>
  <c r="AJ63" i="77" s="1"/>
  <c r="AJ15" i="25" s="1"/>
  <c r="AJ15" i="88" s="1"/>
  <c r="AJ9" i="80"/>
  <c r="AJ28" i="79"/>
  <c r="AJ63" i="79" s="1"/>
  <c r="AJ15" i="32" s="1"/>
  <c r="AJ15" i="90" s="1"/>
  <c r="AJ56" i="59"/>
  <c r="AJ8" i="23" s="1"/>
  <c r="AJ8" i="84" s="1"/>
  <c r="AL74" i="59"/>
  <c r="AL26" i="23" s="1"/>
  <c r="AL26" i="84" s="1"/>
  <c r="AJ9" i="78"/>
  <c r="AI19" i="78"/>
  <c r="AI57" i="78" s="1"/>
  <c r="AI9" i="28" s="1"/>
  <c r="AI9" i="89" s="1"/>
  <c r="AJ9" i="76"/>
  <c r="AL40" i="81"/>
  <c r="AJ32" i="77"/>
  <c r="AJ61" i="77" s="1"/>
  <c r="AJ13" i="25" s="1"/>
  <c r="AJ13" i="88" s="1"/>
  <c r="AL44" i="77"/>
  <c r="AL74" i="77" s="1"/>
  <c r="AL26" i="25" s="1"/>
  <c r="AL26" i="88" s="1"/>
  <c r="AI19" i="80"/>
  <c r="AI57" i="80" s="1"/>
  <c r="AI9" i="27" s="1"/>
  <c r="AI9" i="92" s="1"/>
  <c r="AK13" i="76"/>
  <c r="AL24" i="76"/>
  <c r="AI19" i="81"/>
  <c r="AI57" i="81" s="1"/>
  <c r="AI9" i="22" s="1"/>
  <c r="AI9" i="93" s="1"/>
  <c r="AK73" i="59"/>
  <c r="AK25" i="23" s="1"/>
  <c r="AK25" i="84" s="1"/>
  <c r="AI19" i="77"/>
  <c r="AI57" i="77" s="1"/>
  <c r="AI9" i="25" s="1"/>
  <c r="AI9" i="88" s="1"/>
  <c r="AJ35" i="81"/>
  <c r="AJ67" i="81" s="1"/>
  <c r="AJ19" i="22" s="1"/>
  <c r="AJ19" i="93" s="1"/>
  <c r="AI19" i="76"/>
  <c r="AI57" i="76" s="1"/>
  <c r="AI9" i="31" s="1"/>
  <c r="AI9" i="87" s="1"/>
  <c r="AL31" i="74"/>
  <c r="AL71" i="74" s="1"/>
  <c r="AL23" i="26" s="1"/>
  <c r="AL23" i="91" s="1"/>
  <c r="AL11" i="79"/>
  <c r="AK41" i="77"/>
  <c r="AJ37" i="80"/>
  <c r="AJ66" i="80" s="1"/>
  <c r="AJ18" i="27" s="1"/>
  <c r="AJ18" i="92" s="1"/>
  <c r="AJ29" i="80"/>
  <c r="AJ64" i="80" s="1"/>
  <c r="AJ16" i="27" s="1"/>
  <c r="AJ16" i="92" s="1"/>
  <c r="AK4" i="77"/>
  <c r="AK52" i="77" s="1"/>
  <c r="AK4" i="25" s="1"/>
  <c r="AK4" i="88" s="1"/>
  <c r="AJ35" i="79"/>
  <c r="AJ67" i="79" s="1"/>
  <c r="AJ19" i="32" s="1"/>
  <c r="AJ19" i="90" s="1"/>
  <c r="AK34" i="78"/>
  <c r="AK70" i="78" s="1"/>
  <c r="AK22" i="28" s="1"/>
  <c r="AK22" i="89" s="1"/>
  <c r="AK4" i="78"/>
  <c r="AK52" i="78" s="1"/>
  <c r="AK4" i="28" s="1"/>
  <c r="AK4" i="89" s="1"/>
  <c r="AJ12" i="78"/>
  <c r="AJ54" i="78" s="1"/>
  <c r="AJ6" i="28" s="1"/>
  <c r="AJ6" i="89" s="1"/>
  <c r="AL25" i="75"/>
  <c r="AL21" i="78"/>
  <c r="AK38" i="77"/>
  <c r="AK68" i="77" s="1"/>
  <c r="AK20" i="25" s="1"/>
  <c r="AK20" i="88" s="1"/>
  <c r="AJ35" i="75"/>
  <c r="AJ67" i="75" s="1"/>
  <c r="AJ19" i="30" s="1"/>
  <c r="AJ19" i="86" s="1"/>
  <c r="AK41" i="80"/>
  <c r="AK26" i="81"/>
  <c r="AK60" i="81" s="1"/>
  <c r="AK12" i="22" s="1"/>
  <c r="AK12" i="93" s="1"/>
  <c r="AK5" i="79"/>
  <c r="AL17" i="76"/>
  <c r="AK41" i="75"/>
  <c r="AJ36" i="81"/>
  <c r="AJ18" i="76"/>
  <c r="AJ56" i="76" s="1"/>
  <c r="AJ8" i="31" s="1"/>
  <c r="AJ8" i="87" s="1"/>
  <c r="AK36" i="76"/>
  <c r="AJ30" i="76"/>
  <c r="AJ65" i="76" s="1"/>
  <c r="AJ17" i="31" s="1"/>
  <c r="AJ17" i="87" s="1"/>
  <c r="AI22" i="78"/>
  <c r="AI58" i="78" s="1"/>
  <c r="AI10" i="28" s="1"/>
  <c r="AI10" i="89" s="1"/>
  <c r="AL20" i="75"/>
  <c r="AL6" i="80"/>
  <c r="AL11" i="80"/>
  <c r="AM2" i="78"/>
  <c r="AM50" i="78" s="1"/>
  <c r="AM2" i="28" s="1"/>
  <c r="AM2" i="89" s="1"/>
  <c r="AL10" i="79"/>
  <c r="AJ31" i="80"/>
  <c r="AJ71" i="80" s="1"/>
  <c r="AJ23" i="27" s="1"/>
  <c r="AJ23" i="92" s="1"/>
  <c r="AJ31" i="77"/>
  <c r="AJ71" i="77" s="1"/>
  <c r="AJ23" i="25" s="1"/>
  <c r="AJ23" i="88" s="1"/>
  <c r="AJ71" i="59"/>
  <c r="AJ23" i="23" s="1"/>
  <c r="AJ23" i="84" s="1"/>
  <c r="AJ29" i="81"/>
  <c r="AJ64" i="81" s="1"/>
  <c r="AJ16" i="22" s="1"/>
  <c r="AJ16" i="93" s="1"/>
  <c r="AK34" i="77"/>
  <c r="AK70" i="77" s="1"/>
  <c r="AK22" i="25" s="1"/>
  <c r="AK22" i="88" s="1"/>
  <c r="AJ30" i="78"/>
  <c r="AJ65" i="78" s="1"/>
  <c r="AJ17" i="28" s="1"/>
  <c r="AJ17" i="89" s="1"/>
  <c r="AK26" i="76"/>
  <c r="AK60" i="76" s="1"/>
  <c r="AK12" i="31" s="1"/>
  <c r="AK12" i="87" s="1"/>
  <c r="AJ18" i="80"/>
  <c r="AJ56" i="80" s="1"/>
  <c r="AJ8" i="27" s="1"/>
  <c r="AJ8" i="92" s="1"/>
  <c r="AL24" i="81"/>
  <c r="AL16" i="75"/>
  <c r="AK41" i="81"/>
  <c r="AK5" i="81"/>
  <c r="AK53" i="81" s="1"/>
  <c r="AK5" i="22" s="1"/>
  <c r="AK5" i="93" s="1"/>
  <c r="AK28" i="79"/>
  <c r="AK63" i="79" s="1"/>
  <c r="AK15" i="32" s="1"/>
  <c r="AK15" i="90" s="1"/>
  <c r="AI19" i="75"/>
  <c r="AI57" i="75" s="1"/>
  <c r="AI9" i="30" s="1"/>
  <c r="AI9" i="86" s="1"/>
  <c r="AK34" i="81"/>
  <c r="AK70" i="81" s="1"/>
  <c r="AK22" i="22" s="1"/>
  <c r="AK22" i="93" s="1"/>
  <c r="AK4" i="81"/>
  <c r="AK52" i="81" s="1"/>
  <c r="AK4" i="22" s="1"/>
  <c r="AK4" i="93" s="1"/>
  <c r="AL40" i="75"/>
  <c r="AL21" i="77"/>
  <c r="AL20" i="81"/>
  <c r="AL42" i="76"/>
  <c r="AL72" i="76" s="1"/>
  <c r="AL24" i="31" s="1"/>
  <c r="AL24" i="87" s="1"/>
  <c r="AJ15" i="75"/>
  <c r="AK4" i="80"/>
  <c r="AK52" i="80" s="1"/>
  <c r="AK4" i="27" s="1"/>
  <c r="AK4" i="92" s="1"/>
  <c r="AK43" i="75"/>
  <c r="AK73" i="75" s="1"/>
  <c r="AK25" i="30" s="1"/>
  <c r="AK25" i="86" s="1"/>
  <c r="AK13" i="80"/>
  <c r="AJ18" i="75"/>
  <c r="AJ56" i="75" s="1"/>
  <c r="AJ8" i="30" s="1"/>
  <c r="AJ8" i="86" s="1"/>
  <c r="AL17" i="75"/>
  <c r="AK7" i="78"/>
  <c r="AK43" i="76"/>
  <c r="AK73" i="76" s="1"/>
  <c r="AK25" i="31" s="1"/>
  <c r="AK25" i="87" s="1"/>
  <c r="AJ31" i="76"/>
  <c r="AJ71" i="76" s="1"/>
  <c r="AJ23" i="31" s="1"/>
  <c r="AJ23" i="87" s="1"/>
  <c r="AK36" i="75"/>
  <c r="AL16" i="80"/>
  <c r="AK41" i="76"/>
  <c r="AL39" i="75"/>
  <c r="AJ19" i="59"/>
  <c r="AJ19" i="76" s="1"/>
  <c r="AJ57" i="76" s="1"/>
  <c r="AJ9" i="31" s="1"/>
  <c r="AJ9" i="87" s="1"/>
  <c r="AJ62" i="59"/>
  <c r="AJ14" i="23" s="1"/>
  <c r="AJ14" i="84" s="1"/>
  <c r="AJ27" i="80"/>
  <c r="AJ62" i="80" s="1"/>
  <c r="AJ14" i="27" s="1"/>
  <c r="AJ14" i="92" s="1"/>
  <c r="AJ67" i="59"/>
  <c r="AJ19" i="23" s="1"/>
  <c r="AJ19" i="84" s="1"/>
  <c r="AJ35" i="77"/>
  <c r="AJ67" i="77" s="1"/>
  <c r="AJ19" i="25" s="1"/>
  <c r="AJ19" i="88" s="1"/>
  <c r="AL6" i="79"/>
  <c r="AL11" i="81"/>
  <c r="AJ15" i="81"/>
  <c r="AI22" i="81"/>
  <c r="AI58" i="81" s="1"/>
  <c r="AI10" i="22" s="1"/>
  <c r="AI10" i="93" s="1"/>
  <c r="AJ14" i="81"/>
  <c r="AJ12" i="76"/>
  <c r="AJ54" i="76" s="1"/>
  <c r="AJ6" i="31" s="1"/>
  <c r="AJ6" i="87" s="1"/>
  <c r="AJ9" i="81"/>
  <c r="AJ29" i="78"/>
  <c r="AJ64" i="78" s="1"/>
  <c r="AJ16" i="28" s="1"/>
  <c r="AJ16" i="89" s="1"/>
  <c r="AL20" i="76"/>
  <c r="AK41" i="78"/>
  <c r="AL44" i="78"/>
  <c r="AL74" i="78" s="1"/>
  <c r="AL26" i="28" s="1"/>
  <c r="AL26" i="89" s="1"/>
  <c r="AK13" i="77"/>
  <c r="AJ37" i="79"/>
  <c r="AL24" i="79"/>
  <c r="AJ36" i="76"/>
  <c r="AM2" i="79"/>
  <c r="AM50" i="79" s="1"/>
  <c r="AM2" i="32" s="1"/>
  <c r="AM2" i="90" s="1"/>
  <c r="AL44" i="81"/>
  <c r="AL74" i="81" s="1"/>
  <c r="AL26" i="22" s="1"/>
  <c r="AL26" i="93" s="1"/>
  <c r="AK26" i="77"/>
  <c r="AK60" i="77" s="1"/>
  <c r="AK12" i="25" s="1"/>
  <c r="AK12" i="88" s="1"/>
  <c r="AK25" i="81"/>
  <c r="AK28" i="80"/>
  <c r="AK63" i="80" s="1"/>
  <c r="AK15" i="27" s="1"/>
  <c r="AK15" i="92" s="1"/>
  <c r="AL25" i="79"/>
  <c r="AL42" i="75"/>
  <c r="AL72" i="75" s="1"/>
  <c r="AL24" i="30" s="1"/>
  <c r="AL24" i="86" s="1"/>
  <c r="AL10" i="76"/>
  <c r="AL21" i="76"/>
  <c r="AL39" i="79"/>
  <c r="AL16" i="77"/>
  <c r="AL40" i="76"/>
  <c r="AJ31" i="75"/>
  <c r="AJ71" i="75" s="1"/>
  <c r="AJ23" i="30" s="1"/>
  <c r="AJ23" i="86" s="1"/>
  <c r="AK34" i="79"/>
  <c r="AK70" i="79" s="1"/>
  <c r="AK22" i="32" s="1"/>
  <c r="AK22" i="90" s="1"/>
  <c r="AH23" i="81"/>
  <c r="AH59" i="81" s="1"/>
  <c r="AH11" i="22" s="1"/>
  <c r="AH11" i="93" s="1"/>
  <c r="AL40" i="77"/>
  <c r="AJ37" i="77"/>
  <c r="AJ15" i="78"/>
  <c r="AJ28" i="75"/>
  <c r="AJ63" i="75" s="1"/>
  <c r="AJ15" i="30" s="1"/>
  <c r="AJ15" i="86" s="1"/>
  <c r="AK34" i="75"/>
  <c r="AK70" i="75" s="1"/>
  <c r="AK22" i="30" s="1"/>
  <c r="AK22" i="86" s="1"/>
  <c r="AJ14" i="78"/>
  <c r="AM24" i="74"/>
  <c r="AM24" i="59" s="1"/>
  <c r="AM24" i="78" s="1"/>
  <c r="AK29" i="74"/>
  <c r="AK64" i="74" s="1"/>
  <c r="AK16" i="26" s="1"/>
  <c r="AK16" i="91" s="1"/>
  <c r="AL6" i="81"/>
  <c r="AL11" i="77"/>
  <c r="AK5" i="77"/>
  <c r="AJ29" i="77"/>
  <c r="AJ64" i="77" s="1"/>
  <c r="AJ16" i="25" s="1"/>
  <c r="AJ16" i="88" s="1"/>
  <c r="AL39" i="77"/>
  <c r="AM2" i="81"/>
  <c r="AM50" i="81" s="1"/>
  <c r="AM2" i="22" s="1"/>
  <c r="AM2" i="93" s="1"/>
  <c r="AL24" i="80"/>
  <c r="AJ15" i="79"/>
  <c r="AK43" i="79"/>
  <c r="AK73" i="79" s="1"/>
  <c r="AK25" i="32" s="1"/>
  <c r="AK25" i="90" s="1"/>
  <c r="AK28" i="81"/>
  <c r="AK63" i="81" s="1"/>
  <c r="AK15" i="22" s="1"/>
  <c r="AK15" i="93" s="1"/>
  <c r="AL25" i="80"/>
  <c r="AL16" i="76"/>
  <c r="AM2" i="80"/>
  <c r="AM50" i="80" s="1"/>
  <c r="AM2" i="27" s="1"/>
  <c r="AM2" i="92" s="1"/>
  <c r="AL44" i="80"/>
  <c r="AL74" i="80" s="1"/>
  <c r="AL26" i="27" s="1"/>
  <c r="AL26" i="92" s="1"/>
  <c r="AJ12" i="81"/>
  <c r="AJ54" i="81" s="1"/>
  <c r="AJ6" i="22" s="1"/>
  <c r="AJ6" i="93" s="1"/>
  <c r="AL21" i="75"/>
  <c r="AJ36" i="78"/>
  <c r="AJ66" i="78" s="1"/>
  <c r="AJ18" i="28" s="1"/>
  <c r="AJ18" i="89" s="1"/>
  <c r="AL44" i="79"/>
  <c r="AL74" i="79" s="1"/>
  <c r="AL26" i="32" s="1"/>
  <c r="AL26" i="90" s="1"/>
  <c r="AL10" i="77"/>
  <c r="AJ37" i="76"/>
  <c r="AL17" i="79"/>
  <c r="AM2" i="75"/>
  <c r="AM50" i="75" s="1"/>
  <c r="AM2" i="30" s="1"/>
  <c r="AM2" i="86" s="1"/>
  <c r="AL10" i="78"/>
  <c r="AJ27" i="81"/>
  <c r="AJ62" i="81" s="1"/>
  <c r="AJ14" i="22" s="1"/>
  <c r="AJ14" i="93" s="1"/>
  <c r="AK36" i="79"/>
  <c r="AJ36" i="79"/>
  <c r="AJ18" i="78"/>
  <c r="AJ56" i="78" s="1"/>
  <c r="AJ8" i="28" s="1"/>
  <c r="AJ8" i="89" s="1"/>
  <c r="AL40" i="79"/>
  <c r="AH23" i="79"/>
  <c r="AH59" i="79" s="1"/>
  <c r="AH11" i="32" s="1"/>
  <c r="AH11" i="90" s="1"/>
  <c r="AK31" i="59"/>
  <c r="AK31" i="79" s="1"/>
  <c r="AK71" i="79" s="1"/>
  <c r="AK23" i="32" s="1"/>
  <c r="AK23" i="90" s="1"/>
  <c r="AL6" i="77"/>
  <c r="AL11" i="78"/>
  <c r="AK7" i="80"/>
  <c r="AK25" i="78"/>
  <c r="AJ9" i="77"/>
  <c r="AJ29" i="76"/>
  <c r="AJ64" i="76" s="1"/>
  <c r="AJ16" i="31" s="1"/>
  <c r="AJ16" i="87" s="1"/>
  <c r="AJ15" i="80"/>
  <c r="AI22" i="80"/>
  <c r="AI58" i="80" s="1"/>
  <c r="AI10" i="27" s="1"/>
  <c r="AI10" i="92" s="1"/>
  <c r="AJ14" i="80"/>
  <c r="AJ27" i="75"/>
  <c r="AJ62" i="75" s="1"/>
  <c r="AJ14" i="30" s="1"/>
  <c r="AJ14" i="86" s="1"/>
  <c r="AL24" i="78"/>
  <c r="AK38" i="75"/>
  <c r="AK68" i="75" s="1"/>
  <c r="AK20" i="30" s="1"/>
  <c r="AK20" i="86" s="1"/>
  <c r="AI22" i="79"/>
  <c r="AI58" i="79" s="1"/>
  <c r="AI10" i="32" s="1"/>
  <c r="AI10" i="90" s="1"/>
  <c r="AJ14" i="79"/>
  <c r="AL10" i="75"/>
  <c r="AK13" i="78"/>
  <c r="AJ18" i="79"/>
  <c r="AJ56" i="79" s="1"/>
  <c r="AJ8" i="32" s="1"/>
  <c r="AJ8" i="90" s="1"/>
  <c r="AK28" i="78"/>
  <c r="AK63" i="78" s="1"/>
  <c r="AK15" i="28" s="1"/>
  <c r="AK15" i="89" s="1"/>
  <c r="AL25" i="81"/>
  <c r="AK38" i="76"/>
  <c r="AK68" i="76" s="1"/>
  <c r="AK20" i="31" s="1"/>
  <c r="AK20" i="87" s="1"/>
  <c r="AJ36" i="77"/>
  <c r="AK5" i="80"/>
  <c r="AK25" i="76"/>
  <c r="AI22" i="75"/>
  <c r="AI58" i="75" s="1"/>
  <c r="AI10" i="30" s="1"/>
  <c r="AI10" i="86" s="1"/>
  <c r="AJ14" i="75"/>
  <c r="AL17" i="81"/>
  <c r="AJ15" i="76"/>
  <c r="AK4" i="79"/>
  <c r="AK52" i="79" s="1"/>
  <c r="AK4" i="32" s="1"/>
  <c r="AK4" i="90" s="1"/>
  <c r="AK36" i="80"/>
  <c r="AL10" i="80"/>
  <c r="AK38" i="80"/>
  <c r="AK68" i="80" s="1"/>
  <c r="AK20" i="27" s="1"/>
  <c r="AK20" i="92" s="1"/>
  <c r="AK5" i="76"/>
  <c r="AK25" i="77"/>
  <c r="AL32" i="74"/>
  <c r="AL61" i="74" s="1"/>
  <c r="AL13" i="26" s="1"/>
  <c r="AL13" i="91" s="1"/>
  <c r="AK9" i="59"/>
  <c r="AK9" i="77" s="1"/>
  <c r="AL72" i="59"/>
  <c r="AL24" i="23" s="1"/>
  <c r="AL24" i="84" s="1"/>
  <c r="AL42" i="78"/>
  <c r="AL72" i="78" s="1"/>
  <c r="AL24" i="28" s="1"/>
  <c r="AL24" i="89" s="1"/>
  <c r="AL6" i="78"/>
  <c r="AL11" i="76"/>
  <c r="AL16" i="79"/>
  <c r="AJ29" i="75"/>
  <c r="AJ64" i="75" s="1"/>
  <c r="AJ16" i="30" s="1"/>
  <c r="AJ16" i="86" s="1"/>
  <c r="AJ35" i="80"/>
  <c r="AJ67" i="80" s="1"/>
  <c r="AJ19" i="27" s="1"/>
  <c r="AJ19" i="92" s="1"/>
  <c r="AL24" i="77"/>
  <c r="AL20" i="77"/>
  <c r="AK7" i="75"/>
  <c r="AK53" i="75" s="1"/>
  <c r="AK5" i="30" s="1"/>
  <c r="AK5" i="86" s="1"/>
  <c r="AJ31" i="79"/>
  <c r="AJ71" i="79" s="1"/>
  <c r="AJ23" i="32" s="1"/>
  <c r="AJ23" i="90" s="1"/>
  <c r="AK28" i="77"/>
  <c r="AK63" i="77" s="1"/>
  <c r="AK15" i="25" s="1"/>
  <c r="AK15" i="88" s="1"/>
  <c r="AL25" i="78"/>
  <c r="AL20" i="78"/>
  <c r="AK26" i="78"/>
  <c r="AK60" i="78" s="1"/>
  <c r="AK12" i="28" s="1"/>
  <c r="AK12" i="89" s="1"/>
  <c r="AK25" i="79"/>
  <c r="AL21" i="79"/>
  <c r="AJ30" i="79"/>
  <c r="AJ65" i="79" s="1"/>
  <c r="AJ17" i="32" s="1"/>
  <c r="AJ17" i="90" s="1"/>
  <c r="AJ27" i="78"/>
  <c r="AJ62" i="78" s="1"/>
  <c r="AJ14" i="28" s="1"/>
  <c r="AJ14" i="89" s="1"/>
  <c r="AL17" i="80"/>
  <c r="AK38" i="78"/>
  <c r="AK68" i="78" s="1"/>
  <c r="AK20" i="28" s="1"/>
  <c r="AK20" i="89" s="1"/>
  <c r="AJ35" i="76"/>
  <c r="AJ67" i="76" s="1"/>
  <c r="AJ19" i="31" s="1"/>
  <c r="AJ19" i="87" s="1"/>
  <c r="AJ12" i="79"/>
  <c r="AJ54" i="79" s="1"/>
  <c r="AJ6" i="32" s="1"/>
  <c r="AJ6" i="90" s="1"/>
  <c r="AK36" i="81"/>
  <c r="AJ37" i="81"/>
  <c r="AM2" i="77"/>
  <c r="AM50" i="77" s="1"/>
  <c r="AM2" i="25" s="1"/>
  <c r="AM2" i="88" s="1"/>
  <c r="AL42" i="81"/>
  <c r="AL72" i="81" s="1"/>
  <c r="AL24" i="22" s="1"/>
  <c r="AL24" i="93" s="1"/>
  <c r="AJ31" i="78"/>
  <c r="AJ71" i="78" s="1"/>
  <c r="AJ23" i="28" s="1"/>
  <c r="AJ23" i="89" s="1"/>
  <c r="AL28" i="74"/>
  <c r="AL28" i="59" s="1"/>
  <c r="AL6" i="76"/>
  <c r="AL11" i="75"/>
  <c r="AK38" i="79"/>
  <c r="AK68" i="79" s="1"/>
  <c r="AK20" i="32" s="1"/>
  <c r="AK20" i="90" s="1"/>
  <c r="AK4" i="76"/>
  <c r="AK52" i="76" s="1"/>
  <c r="AK4" i="31" s="1"/>
  <c r="AK4" i="87" s="1"/>
  <c r="AJ18" i="81"/>
  <c r="AJ56" i="81" s="1"/>
  <c r="AJ8" i="22" s="1"/>
  <c r="AJ8" i="93" s="1"/>
  <c r="AJ9" i="75"/>
  <c r="AL42" i="79"/>
  <c r="AL72" i="79" s="1"/>
  <c r="AL24" i="32" s="1"/>
  <c r="AL24" i="90" s="1"/>
  <c r="AH23" i="75"/>
  <c r="AH59" i="75" s="1"/>
  <c r="AH11" i="30" s="1"/>
  <c r="AH11" i="86" s="1"/>
  <c r="AK43" i="80"/>
  <c r="AK73" i="80" s="1"/>
  <c r="AK25" i="27" s="1"/>
  <c r="AK25" i="92" s="1"/>
  <c r="AK5" i="78"/>
  <c r="AL39" i="78"/>
  <c r="AH23" i="76"/>
  <c r="AH59" i="76" s="1"/>
  <c r="AH11" i="31" s="1"/>
  <c r="AH11" i="87" s="1"/>
  <c r="AJ27" i="76"/>
  <c r="AJ62" i="76" s="1"/>
  <c r="AJ14" i="31" s="1"/>
  <c r="AJ14" i="87" s="1"/>
  <c r="AK28" i="76"/>
  <c r="AK63" i="76" s="1"/>
  <c r="AK15" i="31" s="1"/>
  <c r="AK15" i="87" s="1"/>
  <c r="AL25" i="77"/>
  <c r="AL39" i="81"/>
  <c r="AK7" i="76"/>
  <c r="AK13" i="81"/>
  <c r="AL21" i="80"/>
  <c r="AK7" i="77"/>
  <c r="AL17" i="78"/>
  <c r="AL20" i="80"/>
  <c r="AL42" i="77"/>
  <c r="AL72" i="77" s="1"/>
  <c r="AL24" i="25" s="1"/>
  <c r="AL24" i="88" s="1"/>
  <c r="AK26" i="80"/>
  <c r="AK60" i="80" s="1"/>
  <c r="AK12" i="27" s="1"/>
  <c r="AK12" i="92" s="1"/>
  <c r="AK25" i="75"/>
  <c r="AK36" i="78"/>
  <c r="AK26" i="75"/>
  <c r="AK60" i="75" s="1"/>
  <c r="AK12" i="30" s="1"/>
  <c r="AK12" i="86" s="1"/>
  <c r="AK43" i="81"/>
  <c r="AK73" i="81" s="1"/>
  <c r="AK25" i="22" s="1"/>
  <c r="AK25" i="93" s="1"/>
  <c r="AK13" i="75"/>
  <c r="AL33" i="74"/>
  <c r="AJ65" i="59"/>
  <c r="AJ17" i="23" s="1"/>
  <c r="AJ17" i="84" s="1"/>
  <c r="AJ30" i="75"/>
  <c r="AJ65" i="75" s="1"/>
  <c r="AJ17" i="30" s="1"/>
  <c r="AJ17" i="86" s="1"/>
  <c r="AL6" i="75"/>
  <c r="AL39" i="76"/>
  <c r="AK34" i="76"/>
  <c r="AK70" i="76" s="1"/>
  <c r="AK22" i="31" s="1"/>
  <c r="AK22" i="87" s="1"/>
  <c r="AJ30" i="77"/>
  <c r="AJ65" i="77" s="1"/>
  <c r="AJ17" i="25" s="1"/>
  <c r="AJ17" i="88" s="1"/>
  <c r="AK43" i="78"/>
  <c r="AK73" i="78" s="1"/>
  <c r="AK25" i="28" s="1"/>
  <c r="AK25" i="89" s="1"/>
  <c r="AJ31" i="81"/>
  <c r="AJ71" i="81" s="1"/>
  <c r="AJ23" i="22" s="1"/>
  <c r="AJ23" i="93" s="1"/>
  <c r="AJ36" i="75"/>
  <c r="AL40" i="80"/>
  <c r="AL25" i="76"/>
  <c r="AJ30" i="80"/>
  <c r="AJ65" i="80" s="1"/>
  <c r="AJ17" i="27" s="1"/>
  <c r="AJ17" i="92" s="1"/>
  <c r="AH23" i="77"/>
  <c r="AH59" i="77" s="1"/>
  <c r="AH11" i="25" s="1"/>
  <c r="AH11" i="88" s="1"/>
  <c r="AJ37" i="75"/>
  <c r="AL21" i="81"/>
  <c r="AH23" i="78"/>
  <c r="AH59" i="78" s="1"/>
  <c r="AH11" i="28" s="1"/>
  <c r="AH11" i="89" s="1"/>
  <c r="AJ12" i="80"/>
  <c r="AJ54" i="80" s="1"/>
  <c r="AJ6" i="27" s="1"/>
  <c r="AJ6" i="92" s="1"/>
  <c r="AL17" i="77"/>
  <c r="AL16" i="78"/>
  <c r="AI22" i="76"/>
  <c r="AI58" i="76" s="1"/>
  <c r="AI10" i="31" s="1"/>
  <c r="AI10" i="87" s="1"/>
  <c r="AJ14" i="76"/>
  <c r="AK36" i="77"/>
  <c r="AJ27" i="79"/>
  <c r="AJ62" i="79" s="1"/>
  <c r="AJ14" i="32" s="1"/>
  <c r="AJ14" i="90" s="1"/>
  <c r="AK7" i="79"/>
  <c r="AJ12" i="75"/>
  <c r="AJ54" i="75" s="1"/>
  <c r="AJ6" i="30" s="1"/>
  <c r="AJ6" i="86" s="1"/>
  <c r="AL44" i="76"/>
  <c r="AL74" i="76" s="1"/>
  <c r="AL26" i="31" s="1"/>
  <c r="AL26" i="87" s="1"/>
  <c r="AL60" i="74"/>
  <c r="AL12" i="26" s="1"/>
  <c r="AL12" i="91" s="1"/>
  <c r="AL26" i="59"/>
  <c r="AL26" i="76" s="1"/>
  <c r="AL60" i="76" s="1"/>
  <c r="AL12" i="31" s="1"/>
  <c r="AL12" i="87" s="1"/>
  <c r="AK12" i="59"/>
  <c r="AK12" i="75" s="1"/>
  <c r="AL52" i="74"/>
  <c r="AL4" i="26" s="1"/>
  <c r="AL4" i="91" s="1"/>
  <c r="AL4" i="59"/>
  <c r="AL52" i="59" s="1"/>
  <c r="AL4" i="23" s="1"/>
  <c r="AL4" i="84" s="1"/>
  <c r="AK65" i="74"/>
  <c r="AK17" i="26" s="1"/>
  <c r="AK17" i="91" s="1"/>
  <c r="AK30" i="59"/>
  <c r="AK30" i="79" s="1"/>
  <c r="AK65" i="79" s="1"/>
  <c r="AK17" i="32" s="1"/>
  <c r="AK17" i="90" s="1"/>
  <c r="AJ58" i="74"/>
  <c r="AJ10" i="26" s="1"/>
  <c r="AJ10" i="91" s="1"/>
  <c r="AJ22" i="59"/>
  <c r="AJ22" i="79" s="1"/>
  <c r="AJ58" i="79" s="1"/>
  <c r="AJ10" i="32" s="1"/>
  <c r="AJ10" i="90" s="1"/>
  <c r="AM20" i="59"/>
  <c r="AM20" i="80" s="1"/>
  <c r="AL43" i="59"/>
  <c r="AL73" i="59" s="1"/>
  <c r="AL25" i="23" s="1"/>
  <c r="AL25" i="84" s="1"/>
  <c r="AM10" i="59"/>
  <c r="AM10" i="78" s="1"/>
  <c r="AK15" i="59"/>
  <c r="AK15" i="75" s="1"/>
  <c r="AK67" i="74"/>
  <c r="AK19" i="26" s="1"/>
  <c r="AK19" i="91" s="1"/>
  <c r="AK35" i="59"/>
  <c r="AK67" i="59" s="1"/>
  <c r="AK19" i="23" s="1"/>
  <c r="AK19" i="84" s="1"/>
  <c r="AK37" i="59"/>
  <c r="AK37" i="75" s="1"/>
  <c r="AM16" i="59"/>
  <c r="AM16" i="81" s="1"/>
  <c r="AM39" i="59"/>
  <c r="AM39" i="75" s="1"/>
  <c r="AL38" i="59"/>
  <c r="AL68" i="59" s="1"/>
  <c r="AL20" i="23" s="1"/>
  <c r="AL20" i="84" s="1"/>
  <c r="AK18" i="59"/>
  <c r="AK18" i="77" s="1"/>
  <c r="AK56" i="77" s="1"/>
  <c r="AK8" i="25" s="1"/>
  <c r="AK8" i="88" s="1"/>
  <c r="AM74" i="74"/>
  <c r="AM26" i="26" s="1"/>
  <c r="AM26" i="91" s="1"/>
  <c r="AM44" i="59"/>
  <c r="AM44" i="78" s="1"/>
  <c r="AM74" i="78" s="1"/>
  <c r="AM26" i="28" s="1"/>
  <c r="AM26" i="89" s="1"/>
  <c r="AK62" i="74"/>
  <c r="AK14" i="26" s="1"/>
  <c r="AK14" i="91" s="1"/>
  <c r="AK27" i="59"/>
  <c r="AK27" i="80" s="1"/>
  <c r="AK62" i="80" s="1"/>
  <c r="AK14" i="27" s="1"/>
  <c r="AK14" i="92" s="1"/>
  <c r="AI59" i="74"/>
  <c r="AI11" i="26" s="1"/>
  <c r="AI11" i="91" s="1"/>
  <c r="AI23" i="59"/>
  <c r="AI59" i="59" s="1"/>
  <c r="AI11" i="23" s="1"/>
  <c r="AI11" i="84" s="1"/>
  <c r="AL70" i="74"/>
  <c r="AL22" i="26" s="1"/>
  <c r="AL22" i="91" s="1"/>
  <c r="AL34" i="59"/>
  <c r="AL34" i="78" s="1"/>
  <c r="AL70" i="78" s="1"/>
  <c r="AL22" i="28" s="1"/>
  <c r="AL22" i="89" s="1"/>
  <c r="AM40" i="59"/>
  <c r="AM40" i="81" s="1"/>
  <c r="AM72" i="74"/>
  <c r="AM24" i="26" s="1"/>
  <c r="AM24" i="91" s="1"/>
  <c r="AM42" i="59"/>
  <c r="AM42" i="79" s="1"/>
  <c r="AM72" i="79" s="1"/>
  <c r="AM24" i="32" s="1"/>
  <c r="AM24" i="90" s="1"/>
  <c r="AL41" i="59"/>
  <c r="AL41" i="78" s="1"/>
  <c r="AN50" i="74"/>
  <c r="AN2" i="26" s="1"/>
  <c r="AN2" i="91" s="1"/>
  <c r="AN2" i="59"/>
  <c r="AN50" i="59" s="1"/>
  <c r="AN2" i="23" s="1"/>
  <c r="AL13" i="59"/>
  <c r="AL13" i="78" s="1"/>
  <c r="AL5" i="59"/>
  <c r="AL5" i="81" s="1"/>
  <c r="AL8" i="59"/>
  <c r="AL8" i="78" s="1"/>
  <c r="AK14" i="59"/>
  <c r="AK14" i="81" s="1"/>
  <c r="AL7" i="59"/>
  <c r="AL7" i="80" s="1"/>
  <c r="AL85" i="73"/>
  <c r="AL73" i="74"/>
  <c r="AL25" i="26" s="1"/>
  <c r="AL25" i="91" s="1"/>
  <c r="AJ55" i="77"/>
  <c r="AJ7" i="25" s="1"/>
  <c r="AJ7" i="88" s="1"/>
  <c r="AL53" i="74"/>
  <c r="AL5" i="26" s="1"/>
  <c r="AL5" i="91" s="1"/>
  <c r="AI7" i="84"/>
  <c r="AJ55" i="59"/>
  <c r="AJ7" i="23" s="1"/>
  <c r="AJ66" i="59"/>
  <c r="AJ18" i="23" s="1"/>
  <c r="AJ18" i="84" s="1"/>
  <c r="AK53" i="59"/>
  <c r="AK5" i="23" s="1"/>
  <c r="AK5" i="84" s="1"/>
  <c r="AK56" i="74"/>
  <c r="AK8" i="26" s="1"/>
  <c r="AK8" i="91" s="1"/>
  <c r="AK54" i="74"/>
  <c r="AK6" i="26" s="1"/>
  <c r="AK6" i="91" s="1"/>
  <c r="AJ57" i="74"/>
  <c r="AJ9" i="26" s="1"/>
  <c r="AJ9" i="91" s="1"/>
  <c r="AP13" i="73"/>
  <c r="AQ13" i="72"/>
  <c r="AP40" i="72"/>
  <c r="AO40" i="73"/>
  <c r="AM87" i="73" s="1"/>
  <c r="AN40" i="74"/>
  <c r="AL15" i="74"/>
  <c r="AQ37" i="72"/>
  <c r="AP37" i="73"/>
  <c r="AN81" i="73" s="1"/>
  <c r="AK55" i="74"/>
  <c r="AK7" i="26" s="1"/>
  <c r="AK7" i="91" s="1"/>
  <c r="AL68" i="74"/>
  <c r="AL20" i="26" s="1"/>
  <c r="AL20" i="91" s="1"/>
  <c r="AN44" i="74"/>
  <c r="AQ12" i="72"/>
  <c r="AP12" i="73"/>
  <c r="AR38" i="72"/>
  <c r="AR38" i="73" s="1"/>
  <c r="AP82" i="73" s="1"/>
  <c r="AQ38" i="73"/>
  <c r="AO82" i="73" s="1"/>
  <c r="AL69" i="63"/>
  <c r="AK19" i="74"/>
  <c r="AP36" i="73"/>
  <c r="AN80" i="73" s="1"/>
  <c r="AQ36" i="72"/>
  <c r="AP18" i="72"/>
  <c r="AO18" i="73"/>
  <c r="AM84" i="73" s="1"/>
  <c r="AQ6" i="72"/>
  <c r="AP6" i="73"/>
  <c r="AN62" i="73" s="1"/>
  <c r="AR35" i="72"/>
  <c r="AR35" i="73" s="1"/>
  <c r="AP77" i="73" s="1"/>
  <c r="AQ35" i="73"/>
  <c r="AO77" i="73" s="1"/>
  <c r="AR48" i="72"/>
  <c r="AR48" i="73" s="1"/>
  <c r="AP96" i="73" s="1"/>
  <c r="AQ48" i="73"/>
  <c r="AO96" i="73" s="1"/>
  <c r="AP30" i="72"/>
  <c r="AO30" i="73"/>
  <c r="AM71" i="73" s="1"/>
  <c r="AP45" i="72"/>
  <c r="AO45" i="73"/>
  <c r="AM93" i="73" s="1"/>
  <c r="AQ17" i="73"/>
  <c r="AR17" i="72"/>
  <c r="AR17" i="73" s="1"/>
  <c r="AL18" i="74"/>
  <c r="AM6" i="74"/>
  <c r="AM5" i="74"/>
  <c r="AM38" i="74"/>
  <c r="AM38" i="59" s="1"/>
  <c r="AR50" i="72"/>
  <c r="AR50" i="73" s="1"/>
  <c r="AP98" i="73" s="1"/>
  <c r="AQ50" i="73"/>
  <c r="AO98" i="73" s="1"/>
  <c r="AL37" i="74"/>
  <c r="AO33" i="73"/>
  <c r="AM74" i="73" s="1"/>
  <c r="AP33" i="72"/>
  <c r="AL36" i="74"/>
  <c r="AQ9" i="72"/>
  <c r="AP9" i="73"/>
  <c r="AN75" i="73" s="1"/>
  <c r="AQ5" i="72"/>
  <c r="AP5" i="73"/>
  <c r="AN61" i="73" s="1"/>
  <c r="AM59" i="63"/>
  <c r="AL9" i="74"/>
  <c r="AQ46" i="72"/>
  <c r="AP46" i="73"/>
  <c r="AN94" i="73" s="1"/>
  <c r="AN42" i="74"/>
  <c r="AQ7" i="73"/>
  <c r="AR7" i="72"/>
  <c r="AR7" i="73" s="1"/>
  <c r="AQ28" i="72"/>
  <c r="AP28" i="73"/>
  <c r="AN69" i="73" s="1"/>
  <c r="AP44" i="72"/>
  <c r="AO44" i="73"/>
  <c r="AM92" i="73" s="1"/>
  <c r="AP39" i="72"/>
  <c r="AO39" i="73"/>
  <c r="AM86" i="73" s="1"/>
  <c r="AO21" i="73"/>
  <c r="AM89" i="73" s="1"/>
  <c r="AP21" i="72"/>
  <c r="AQ10" i="72"/>
  <c r="AP10" i="73"/>
  <c r="AQ16" i="73"/>
  <c r="AR16" i="72"/>
  <c r="AR16" i="73" s="1"/>
  <c r="AQ42" i="73"/>
  <c r="AO90" i="73" s="1"/>
  <c r="AR42" i="72"/>
  <c r="AR42" i="73" s="1"/>
  <c r="AP90" i="73" s="1"/>
  <c r="AM7" i="74"/>
  <c r="AM13" i="74"/>
  <c r="AL30" i="74"/>
  <c r="AR32" i="72"/>
  <c r="AR32" i="73" s="1"/>
  <c r="AP73" i="73" s="1"/>
  <c r="AQ32" i="73"/>
  <c r="AO73" i="73" s="1"/>
  <c r="AP41" i="72"/>
  <c r="AO41" i="73"/>
  <c r="AM88" i="73" s="1"/>
  <c r="AQ3" i="72"/>
  <c r="AP3" i="73"/>
  <c r="AN60" i="73" s="1"/>
  <c r="AP19" i="72"/>
  <c r="AO19" i="73"/>
  <c r="AQ8" i="72"/>
  <c r="AP8" i="73"/>
  <c r="AN63" i="73" s="1"/>
  <c r="AN20" i="74"/>
  <c r="AN20" i="59" s="1"/>
  <c r="AM43" i="74"/>
  <c r="AN10" i="74"/>
  <c r="AP27" i="72"/>
  <c r="AO27" i="73"/>
  <c r="AM68" i="73" s="1"/>
  <c r="AQ26" i="72"/>
  <c r="AP26" i="73"/>
  <c r="AN67" i="73" s="1"/>
  <c r="AN16" i="74"/>
  <c r="AM8" i="74"/>
  <c r="AR47" i="72"/>
  <c r="AR47" i="73" s="1"/>
  <c r="AP95" i="73" s="1"/>
  <c r="AQ47" i="73"/>
  <c r="AO95" i="73" s="1"/>
  <c r="AM4" i="74"/>
  <c r="AM41" i="74"/>
  <c r="AP2" i="74"/>
  <c r="AR4" i="72"/>
  <c r="AR4" i="73" s="1"/>
  <c r="AQ4" i="73"/>
  <c r="AL35" i="74"/>
  <c r="AO29" i="73"/>
  <c r="AM70" i="73" s="1"/>
  <c r="AP29" i="72"/>
  <c r="AQ15" i="72"/>
  <c r="AP15" i="73"/>
  <c r="AR34" i="72"/>
  <c r="AR34" i="73" s="1"/>
  <c r="AP76" i="73" s="1"/>
  <c r="AQ34" i="73"/>
  <c r="AO76" i="73" s="1"/>
  <c r="AQ51" i="72"/>
  <c r="AP51" i="73"/>
  <c r="AN99" i="73" s="1"/>
  <c r="AR25" i="72"/>
  <c r="AR25" i="73" s="1"/>
  <c r="AP66" i="73" s="1"/>
  <c r="AQ25" i="73"/>
  <c r="AO66" i="73" s="1"/>
  <c r="AL12" i="74"/>
  <c r="AQ24" i="73"/>
  <c r="AO65" i="73" s="1"/>
  <c r="AR24" i="72"/>
  <c r="AR24" i="73" s="1"/>
  <c r="AP65" i="73" s="1"/>
  <c r="AR31" i="72"/>
  <c r="AR31" i="73" s="1"/>
  <c r="AP72" i="73" s="1"/>
  <c r="AQ31" i="73"/>
  <c r="AO72" i="73" s="1"/>
  <c r="AP23" i="73"/>
  <c r="AN64" i="73" s="1"/>
  <c r="AQ23" i="72"/>
  <c r="AN39" i="74"/>
  <c r="AK66" i="74"/>
  <c r="AK18" i="26" s="1"/>
  <c r="AK18" i="91" s="1"/>
  <c r="AP49" i="73"/>
  <c r="AN97" i="73" s="1"/>
  <c r="AQ49" i="72"/>
  <c r="AP20" i="72"/>
  <c r="AO20" i="73"/>
  <c r="AO2" i="74"/>
  <c r="AO43" i="73"/>
  <c r="AM91" i="73" s="1"/>
  <c r="AP43" i="72"/>
  <c r="AP11" i="72"/>
  <c r="AO11" i="73"/>
  <c r="AL14" i="74"/>
  <c r="AM25" i="74"/>
  <c r="AP14" i="73"/>
  <c r="AQ14" i="72"/>
  <c r="AQ52" i="73"/>
  <c r="AO100" i="73" s="1"/>
  <c r="AR52" i="72"/>
  <c r="AR52" i="73" s="1"/>
  <c r="AP100" i="73" s="1"/>
  <c r="AM17" i="74"/>
  <c r="AM17" i="59" s="1"/>
  <c r="AM11" i="74"/>
  <c r="AM11" i="59" s="1"/>
  <c r="AM34" i="74"/>
  <c r="AL27" i="74"/>
  <c r="AJ23" i="74"/>
  <c r="AM26" i="74"/>
  <c r="AK22" i="74"/>
  <c r="AM21" i="74"/>
  <c r="AM21" i="59" s="1"/>
  <c r="AF13" i="83"/>
  <c r="AI20" i="83"/>
  <c r="AE16" i="83"/>
  <c r="AF8" i="83"/>
  <c r="AE14" i="83"/>
  <c r="AF9" i="83"/>
  <c r="AJ25" i="83"/>
  <c r="AC10" i="83"/>
  <c r="AC11" i="83"/>
  <c r="AF12" i="83"/>
  <c r="AF21" i="83"/>
  <c r="AI18" i="83"/>
  <c r="AF6" i="83"/>
  <c r="AN73" i="73"/>
  <c r="AN77" i="73"/>
  <c r="AN90" i="73"/>
  <c r="AI22" i="83"/>
  <c r="AH23" i="83"/>
  <c r="AN82" i="73"/>
  <c r="AI15" i="83"/>
  <c r="AM83" i="73"/>
  <c r="AL78" i="73"/>
  <c r="AK79" i="73"/>
  <c r="AJ4" i="83"/>
  <c r="AK32" i="81" l="1"/>
  <c r="AK61" i="81" s="1"/>
  <c r="AK13" i="22" s="1"/>
  <c r="AK13" i="93" s="1"/>
  <c r="AK33" i="76"/>
  <c r="AK69" i="76" s="1"/>
  <c r="AK21" i="31" s="1"/>
  <c r="AK21" i="87" s="1"/>
  <c r="AK33" i="78"/>
  <c r="AK69" i="78" s="1"/>
  <c r="AK21" i="28" s="1"/>
  <c r="AK21" i="89" s="1"/>
  <c r="AK33" i="77"/>
  <c r="AK69" i="77" s="1"/>
  <c r="AK21" i="25" s="1"/>
  <c r="AK21" i="88" s="1"/>
  <c r="AK33" i="75"/>
  <c r="AK69" i="75" s="1"/>
  <c r="AK21" i="30" s="1"/>
  <c r="AK21" i="86" s="1"/>
  <c r="AK33" i="80"/>
  <c r="AK69" i="80" s="1"/>
  <c r="AK21" i="27" s="1"/>
  <c r="AK21" i="92" s="1"/>
  <c r="AK33" i="81"/>
  <c r="AK69" i="81" s="1"/>
  <c r="AK21" i="22" s="1"/>
  <c r="AK21" i="93" s="1"/>
  <c r="AK33" i="79"/>
  <c r="AK69" i="79" s="1"/>
  <c r="AK21" i="32" s="1"/>
  <c r="AK21" i="90" s="1"/>
  <c r="AK28" i="75"/>
  <c r="AK63" i="75" s="1"/>
  <c r="AK15" i="30" s="1"/>
  <c r="AK15" i="86" s="1"/>
  <c r="AK53" i="78"/>
  <c r="AK5" i="28" s="1"/>
  <c r="AK5" i="89" s="1"/>
  <c r="AK32" i="75"/>
  <c r="AK61" i="75" s="1"/>
  <c r="AK13" i="30" s="1"/>
  <c r="AK13" i="86" s="1"/>
  <c r="AK32" i="76"/>
  <c r="AK61" i="76" s="1"/>
  <c r="AK13" i="31" s="1"/>
  <c r="AK13" i="87" s="1"/>
  <c r="AK32" i="78"/>
  <c r="AK61" i="78" s="1"/>
  <c r="AK13" i="28" s="1"/>
  <c r="AK13" i="89" s="1"/>
  <c r="AJ55" i="75"/>
  <c r="AJ7" i="30" s="1"/>
  <c r="AJ7" i="86" s="1"/>
  <c r="AL60" i="59"/>
  <c r="AL12" i="23" s="1"/>
  <c r="AL12" i="84" s="1"/>
  <c r="AK32" i="77"/>
  <c r="AK61" i="77" s="1"/>
  <c r="AK13" i="25" s="1"/>
  <c r="AK13" i="88" s="1"/>
  <c r="AK61" i="59"/>
  <c r="AK13" i="23" s="1"/>
  <c r="AK13" i="84" s="1"/>
  <c r="AK32" i="80"/>
  <c r="AK61" i="80" s="1"/>
  <c r="AK13" i="27" s="1"/>
  <c r="AK13" i="92" s="1"/>
  <c r="AJ66" i="81"/>
  <c r="AJ18" i="22" s="1"/>
  <c r="AJ18" i="93" s="1"/>
  <c r="AI7" i="83"/>
  <c r="AJ55" i="80"/>
  <c r="AJ7" i="27" s="1"/>
  <c r="AJ7" i="92" s="1"/>
  <c r="AK53" i="76"/>
  <c r="AK5" i="31" s="1"/>
  <c r="AK5" i="87" s="1"/>
  <c r="AK54" i="75"/>
  <c r="AK6" i="30" s="1"/>
  <c r="AK6" i="86" s="1"/>
  <c r="AJ66" i="77"/>
  <c r="AJ18" i="25" s="1"/>
  <c r="AJ18" i="88" s="1"/>
  <c r="AJ58" i="59"/>
  <c r="AJ10" i="23" s="1"/>
  <c r="AJ10" i="84" s="1"/>
  <c r="AK62" i="59"/>
  <c r="AK14" i="23" s="1"/>
  <c r="AK14" i="84" s="1"/>
  <c r="AJ55" i="79"/>
  <c r="AJ7" i="32" s="1"/>
  <c r="AJ7" i="90" s="1"/>
  <c r="AK66" i="59"/>
  <c r="AK18" i="23" s="1"/>
  <c r="AK18" i="84" s="1"/>
  <c r="AL31" i="59"/>
  <c r="AL31" i="75" s="1"/>
  <c r="AL71" i="75" s="1"/>
  <c r="AL23" i="30" s="1"/>
  <c r="AL23" i="86" s="1"/>
  <c r="AK29" i="59"/>
  <c r="AK29" i="79" s="1"/>
  <c r="AK64" i="79" s="1"/>
  <c r="AK16" i="32" s="1"/>
  <c r="AK16" i="90" s="1"/>
  <c r="AK53" i="80"/>
  <c r="AK5" i="27" s="1"/>
  <c r="AK5" i="92" s="1"/>
  <c r="AK53" i="77"/>
  <c r="AK5" i="25" s="1"/>
  <c r="AK5" i="88" s="1"/>
  <c r="AJ55" i="78"/>
  <c r="AJ7" i="28" s="1"/>
  <c r="AJ7" i="89" s="1"/>
  <c r="AL70" i="59"/>
  <c r="AL22" i="23" s="1"/>
  <c r="AL22" i="84" s="1"/>
  <c r="AJ5" i="83"/>
  <c r="AJ66" i="75"/>
  <c r="AJ18" i="30" s="1"/>
  <c r="AJ18" i="86" s="1"/>
  <c r="AJ55" i="76"/>
  <c r="AJ7" i="31" s="1"/>
  <c r="AJ7" i="87" s="1"/>
  <c r="AL32" i="59"/>
  <c r="AL61" i="59" s="1"/>
  <c r="AL13" i="23" s="1"/>
  <c r="AL13" i="84" s="1"/>
  <c r="AJ66" i="76"/>
  <c r="AJ18" i="31" s="1"/>
  <c r="AJ18" i="87" s="1"/>
  <c r="AK65" i="59"/>
  <c r="AK17" i="23" s="1"/>
  <c r="AK17" i="84" s="1"/>
  <c r="AJ66" i="79"/>
  <c r="AJ18" i="32" s="1"/>
  <c r="AJ18" i="90" s="1"/>
  <c r="AK56" i="59"/>
  <c r="AK8" i="23" s="1"/>
  <c r="AK8" i="84" s="1"/>
  <c r="AM2" i="83"/>
  <c r="AM74" i="59"/>
  <c r="AM26" i="23" s="1"/>
  <c r="AM26" i="84" s="1"/>
  <c r="AL63" i="74"/>
  <c r="AL15" i="26" s="1"/>
  <c r="AL15" i="91" s="1"/>
  <c r="AL26" i="83"/>
  <c r="AL28" i="78"/>
  <c r="AL63" i="78" s="1"/>
  <c r="AL15" i="28" s="1"/>
  <c r="AL15" i="89" s="1"/>
  <c r="AL63" i="59"/>
  <c r="AL15" i="23" s="1"/>
  <c r="AL15" i="84" s="1"/>
  <c r="AJ19" i="83"/>
  <c r="AL24" i="83"/>
  <c r="AJ55" i="81"/>
  <c r="AJ7" i="22" s="1"/>
  <c r="AJ7" i="93" s="1"/>
  <c r="AJ19" i="75"/>
  <c r="AJ57" i="75" s="1"/>
  <c r="AJ9" i="30" s="1"/>
  <c r="AJ9" i="86" s="1"/>
  <c r="AJ57" i="59"/>
  <c r="AJ9" i="23" s="1"/>
  <c r="AJ9" i="84" s="1"/>
  <c r="AJ17" i="83"/>
  <c r="AK54" i="59"/>
  <c r="AK6" i="23" s="1"/>
  <c r="AK6" i="84" s="1"/>
  <c r="AK9" i="76"/>
  <c r="AK53" i="79"/>
  <c r="AK5" i="32" s="1"/>
  <c r="AK5" i="90" s="1"/>
  <c r="AJ19" i="79"/>
  <c r="AJ57" i="79" s="1"/>
  <c r="AJ9" i="32" s="1"/>
  <c r="AJ9" i="90" s="1"/>
  <c r="AL34" i="76"/>
  <c r="AL70" i="76" s="1"/>
  <c r="AL22" i="31" s="1"/>
  <c r="AL22" i="87" s="1"/>
  <c r="AL28" i="81"/>
  <c r="AL63" i="81" s="1"/>
  <c r="AL15" i="22" s="1"/>
  <c r="AL15" i="93" s="1"/>
  <c r="AL34" i="79"/>
  <c r="AL70" i="79" s="1"/>
  <c r="AL22" i="32" s="1"/>
  <c r="AL22" i="90" s="1"/>
  <c r="AN2" i="77"/>
  <c r="AN50" i="77" s="1"/>
  <c r="AN2" i="25" s="1"/>
  <c r="AN2" i="88" s="1"/>
  <c r="AK9" i="75"/>
  <c r="AK15" i="79"/>
  <c r="AK14" i="76"/>
  <c r="AM24" i="77"/>
  <c r="AK9" i="78"/>
  <c r="AK18" i="76"/>
  <c r="AK56" i="76" s="1"/>
  <c r="AK8" i="31" s="1"/>
  <c r="AK8" i="87" s="1"/>
  <c r="AL33" i="59"/>
  <c r="AL69" i="59" s="1"/>
  <c r="AL21" i="23" s="1"/>
  <c r="AL21" i="84" s="1"/>
  <c r="AL41" i="80"/>
  <c r="AK30" i="77"/>
  <c r="AK65" i="77" s="1"/>
  <c r="AK17" i="25" s="1"/>
  <c r="AK17" i="88" s="1"/>
  <c r="AL69" i="74"/>
  <c r="AL21" i="26" s="1"/>
  <c r="AL21" i="91" s="1"/>
  <c r="AK18" i="80"/>
  <c r="AK56" i="80" s="1"/>
  <c r="AK8" i="27" s="1"/>
  <c r="AK8" i="92" s="1"/>
  <c r="AK15" i="80"/>
  <c r="AK14" i="77"/>
  <c r="AK30" i="80"/>
  <c r="AK65" i="80" s="1"/>
  <c r="AK17" i="27" s="1"/>
  <c r="AK17" i="92" s="1"/>
  <c r="AM38" i="79"/>
  <c r="AL41" i="75"/>
  <c r="AJ22" i="81"/>
  <c r="AJ58" i="81" s="1"/>
  <c r="AJ10" i="22" s="1"/>
  <c r="AJ10" i="93" s="1"/>
  <c r="AJ22" i="76"/>
  <c r="AJ58" i="76" s="1"/>
  <c r="AJ10" i="31" s="1"/>
  <c r="AJ10" i="87" s="1"/>
  <c r="AK27" i="76"/>
  <c r="AK62" i="76" s="1"/>
  <c r="AK14" i="31" s="1"/>
  <c r="AK14" i="87" s="1"/>
  <c r="AM21" i="76"/>
  <c r="AN20" i="80"/>
  <c r="AM11" i="75"/>
  <c r="AM10" i="79"/>
  <c r="AM10" i="76"/>
  <c r="AM16" i="77"/>
  <c r="AL43" i="77"/>
  <c r="AL73" i="77" s="1"/>
  <c r="AL25" i="25" s="1"/>
  <c r="AL25" i="88" s="1"/>
  <c r="AL7" i="76"/>
  <c r="AL28" i="77"/>
  <c r="AL63" i="77" s="1"/>
  <c r="AL15" i="25" s="1"/>
  <c r="AL15" i="88" s="1"/>
  <c r="AM21" i="77"/>
  <c r="AL13" i="80"/>
  <c r="AL38" i="80"/>
  <c r="AL68" i="80" s="1"/>
  <c r="AL20" i="27" s="1"/>
  <c r="AL20" i="92" s="1"/>
  <c r="AM40" i="79"/>
  <c r="AK27" i="77"/>
  <c r="AK62" i="77" s="1"/>
  <c r="AK14" i="25" s="1"/>
  <c r="AK14" i="88" s="1"/>
  <c r="AK9" i="79"/>
  <c r="AK18" i="79"/>
  <c r="AK56" i="79" s="1"/>
  <c r="AK8" i="32" s="1"/>
  <c r="AK8" i="90" s="1"/>
  <c r="AL43" i="81"/>
  <c r="AL73" i="81" s="1"/>
  <c r="AL25" i="22" s="1"/>
  <c r="AL25" i="93" s="1"/>
  <c r="AM42" i="77"/>
  <c r="AM72" i="77" s="1"/>
  <c r="AM24" i="25" s="1"/>
  <c r="AM24" i="88" s="1"/>
  <c r="AN20" i="79"/>
  <c r="AM38" i="81"/>
  <c r="AM68" i="81" s="1"/>
  <c r="AM20" i="22" s="1"/>
  <c r="AM20" i="93" s="1"/>
  <c r="AM40" i="75"/>
  <c r="AM24" i="76"/>
  <c r="AL13" i="75"/>
  <c r="AL38" i="76"/>
  <c r="AL68" i="76" s="1"/>
  <c r="AL20" i="31" s="1"/>
  <c r="AL20" i="87" s="1"/>
  <c r="AM44" i="77"/>
  <c r="AM74" i="77" s="1"/>
  <c r="AM26" i="25" s="1"/>
  <c r="AM26" i="88" s="1"/>
  <c r="AM16" i="79"/>
  <c r="AL8" i="75"/>
  <c r="AM39" i="80"/>
  <c r="AM40" i="77"/>
  <c r="AK27" i="79"/>
  <c r="AK62" i="79" s="1"/>
  <c r="AK14" i="32" s="1"/>
  <c r="AK14" i="90" s="1"/>
  <c r="AM17" i="79"/>
  <c r="AJ22" i="75"/>
  <c r="AJ58" i="75" s="1"/>
  <c r="AJ10" i="30" s="1"/>
  <c r="AJ10" i="86" s="1"/>
  <c r="AM16" i="75"/>
  <c r="AL8" i="77"/>
  <c r="AL7" i="75"/>
  <c r="AK14" i="79"/>
  <c r="AK18" i="78"/>
  <c r="AK56" i="78" s="1"/>
  <c r="AK8" i="28" s="1"/>
  <c r="AK8" i="89" s="1"/>
  <c r="AM33" i="74"/>
  <c r="AM69" i="74" s="1"/>
  <c r="AM21" i="26" s="1"/>
  <c r="AM21" i="91" s="1"/>
  <c r="AL9" i="59"/>
  <c r="AL9" i="75" s="1"/>
  <c r="AN24" i="74"/>
  <c r="AN24" i="59" s="1"/>
  <c r="AN24" i="80" s="1"/>
  <c r="AL34" i="77"/>
  <c r="AL70" i="77" s="1"/>
  <c r="AL22" i="25" s="1"/>
  <c r="AL22" i="88" s="1"/>
  <c r="AJ22" i="77"/>
  <c r="AJ58" i="77" s="1"/>
  <c r="AJ10" i="25" s="1"/>
  <c r="AJ10" i="88" s="1"/>
  <c r="AM44" i="79"/>
  <c r="AM74" i="79" s="1"/>
  <c r="AM26" i="32" s="1"/>
  <c r="AM26" i="90" s="1"/>
  <c r="AK15" i="78"/>
  <c r="AK35" i="78"/>
  <c r="AK67" i="78" s="1"/>
  <c r="AK19" i="28" s="1"/>
  <c r="AK19" i="89" s="1"/>
  <c r="AL28" i="76"/>
  <c r="AL63" i="76" s="1"/>
  <c r="AL15" i="31" s="1"/>
  <c r="AL15" i="87" s="1"/>
  <c r="AM21" i="75"/>
  <c r="AK37" i="79"/>
  <c r="AK66" i="79" s="1"/>
  <c r="AK18" i="32" s="1"/>
  <c r="AK18" i="90" s="1"/>
  <c r="AM42" i="76"/>
  <c r="AM72" i="76" s="1"/>
  <c r="AM24" i="31" s="1"/>
  <c r="AM24" i="87" s="1"/>
  <c r="AL7" i="77"/>
  <c r="AK9" i="80"/>
  <c r="AL34" i="81"/>
  <c r="AL70" i="81" s="1"/>
  <c r="AL22" i="22" s="1"/>
  <c r="AL22" i="93" s="1"/>
  <c r="AL41" i="79"/>
  <c r="AM20" i="75"/>
  <c r="AK12" i="78"/>
  <c r="AK54" i="78" s="1"/>
  <c r="AK6" i="28" s="1"/>
  <c r="AK6" i="89" s="1"/>
  <c r="AK27" i="78"/>
  <c r="AK62" i="78" s="1"/>
  <c r="AK14" i="28" s="1"/>
  <c r="AK14" i="89" s="1"/>
  <c r="AN20" i="81"/>
  <c r="AM38" i="78"/>
  <c r="AM10" i="81"/>
  <c r="AM20" i="77"/>
  <c r="AK27" i="81"/>
  <c r="AK62" i="81" s="1"/>
  <c r="AK14" i="22" s="1"/>
  <c r="AK14" i="93" s="1"/>
  <c r="AM24" i="75"/>
  <c r="AK37" i="76"/>
  <c r="AK66" i="76" s="1"/>
  <c r="AK18" i="31" s="1"/>
  <c r="AK18" i="87" s="1"/>
  <c r="AL5" i="78"/>
  <c r="AK18" i="75"/>
  <c r="AK56" i="75" s="1"/>
  <c r="AK8" i="30" s="1"/>
  <c r="AK8" i="86" s="1"/>
  <c r="AL43" i="79"/>
  <c r="AL73" i="79" s="1"/>
  <c r="AL25" i="32" s="1"/>
  <c r="AL25" i="90" s="1"/>
  <c r="AM42" i="81"/>
  <c r="AM72" i="81" s="1"/>
  <c r="AM24" i="22" s="1"/>
  <c r="AM24" i="93" s="1"/>
  <c r="AL4" i="76"/>
  <c r="AL52" i="76" s="1"/>
  <c r="AL4" i="31" s="1"/>
  <c r="AL4" i="87" s="1"/>
  <c r="AM11" i="79"/>
  <c r="AL41" i="76"/>
  <c r="AM20" i="78"/>
  <c r="AL7" i="79"/>
  <c r="AM17" i="80"/>
  <c r="AK15" i="76"/>
  <c r="AL43" i="75"/>
  <c r="AL73" i="75" s="1"/>
  <c r="AL25" i="30" s="1"/>
  <c r="AL25" i="86" s="1"/>
  <c r="AL4" i="78"/>
  <c r="AL52" i="78" s="1"/>
  <c r="AL4" i="28" s="1"/>
  <c r="AL4" i="89" s="1"/>
  <c r="AM42" i="75"/>
  <c r="AM72" i="75" s="1"/>
  <c r="AM24" i="30" s="1"/>
  <c r="AM24" i="86" s="1"/>
  <c r="AK27" i="75"/>
  <c r="AK62" i="75" s="1"/>
  <c r="AK14" i="30" s="1"/>
  <c r="AK14" i="86" s="1"/>
  <c r="AK15" i="77"/>
  <c r="AK19" i="59"/>
  <c r="AK19" i="79" s="1"/>
  <c r="AK57" i="79" s="1"/>
  <c r="AK9" i="32" s="1"/>
  <c r="AK9" i="90" s="1"/>
  <c r="AK18" i="81"/>
  <c r="AK56" i="81" s="1"/>
  <c r="AK8" i="22" s="1"/>
  <c r="AK8" i="93" s="1"/>
  <c r="AM39" i="78"/>
  <c r="AL28" i="75"/>
  <c r="AL63" i="75" s="1"/>
  <c r="AL15" i="30" s="1"/>
  <c r="AL15" i="86" s="1"/>
  <c r="AI23" i="77"/>
  <c r="AI59" i="77" s="1"/>
  <c r="AI11" i="25" s="1"/>
  <c r="AI11" i="88" s="1"/>
  <c r="AK12" i="77"/>
  <c r="AK54" i="77" s="1"/>
  <c r="AK6" i="25" s="1"/>
  <c r="AK6" i="88" s="1"/>
  <c r="AK9" i="81"/>
  <c r="AK35" i="80"/>
  <c r="AK67" i="80" s="1"/>
  <c r="AK19" i="27" s="1"/>
  <c r="AK19" i="92" s="1"/>
  <c r="AL7" i="78"/>
  <c r="AN20" i="78"/>
  <c r="AM38" i="77"/>
  <c r="AJ22" i="80"/>
  <c r="AJ58" i="80" s="1"/>
  <c r="AJ10" i="27" s="1"/>
  <c r="AJ10" i="92" s="1"/>
  <c r="AM42" i="78"/>
  <c r="AM72" i="78" s="1"/>
  <c r="AM24" i="28" s="1"/>
  <c r="AM24" i="89" s="1"/>
  <c r="AL7" i="81"/>
  <c r="AL53" i="81" s="1"/>
  <c r="AL5" i="22" s="1"/>
  <c r="AL5" i="93" s="1"/>
  <c r="AK30" i="81"/>
  <c r="AK65" i="81" s="1"/>
  <c r="AK17" i="22" s="1"/>
  <c r="AK17" i="93" s="1"/>
  <c r="AM40" i="76"/>
  <c r="AK12" i="80"/>
  <c r="AK54" i="80" s="1"/>
  <c r="AK6" i="27" s="1"/>
  <c r="AK6" i="92" s="1"/>
  <c r="AL26" i="77"/>
  <c r="AL60" i="77" s="1"/>
  <c r="AL12" i="25" s="1"/>
  <c r="AL12" i="88" s="1"/>
  <c r="AJ19" i="81"/>
  <c r="AJ57" i="81" s="1"/>
  <c r="AJ9" i="22" s="1"/>
  <c r="AJ9" i="93" s="1"/>
  <c r="AM11" i="80"/>
  <c r="AL38" i="77"/>
  <c r="AL68" i="77" s="1"/>
  <c r="AL20" i="25" s="1"/>
  <c r="AL20" i="88" s="1"/>
  <c r="AM17" i="81"/>
  <c r="AL34" i="75"/>
  <c r="AL70" i="75" s="1"/>
  <c r="AL22" i="30" s="1"/>
  <c r="AL22" i="86" s="1"/>
  <c r="AL41" i="77"/>
  <c r="AK35" i="76"/>
  <c r="AK67" i="76" s="1"/>
  <c r="AK19" i="31" s="1"/>
  <c r="AK19" i="87" s="1"/>
  <c r="AL26" i="81"/>
  <c r="AL60" i="81" s="1"/>
  <c r="AL12" i="22" s="1"/>
  <c r="AL12" i="93" s="1"/>
  <c r="AM39" i="76"/>
  <c r="AK37" i="81"/>
  <c r="AK66" i="81" s="1"/>
  <c r="AK18" i="22" s="1"/>
  <c r="AK18" i="93" s="1"/>
  <c r="AM44" i="80"/>
  <c r="AM74" i="80" s="1"/>
  <c r="AM26" i="27" s="1"/>
  <c r="AM26" i="92" s="1"/>
  <c r="AL13" i="81"/>
  <c r="AL41" i="81"/>
  <c r="AM40" i="80"/>
  <c r="AL8" i="81"/>
  <c r="AN2" i="78"/>
  <c r="AN50" i="78" s="1"/>
  <c r="AN2" i="28" s="1"/>
  <c r="AN2" i="89" s="1"/>
  <c r="AM21" i="80"/>
  <c r="AM39" i="77"/>
  <c r="AL13" i="79"/>
  <c r="AI23" i="78"/>
  <c r="AI59" i="78" s="1"/>
  <c r="AI11" i="28" s="1"/>
  <c r="AI11" i="89" s="1"/>
  <c r="AN20" i="77"/>
  <c r="AM38" i="76"/>
  <c r="AI23" i="81"/>
  <c r="AI59" i="81" s="1"/>
  <c r="AI11" i="22" s="1"/>
  <c r="AI11" i="93" s="1"/>
  <c r="AK12" i="81"/>
  <c r="AK54" i="81" s="1"/>
  <c r="AK6" i="22" s="1"/>
  <c r="AK6" i="93" s="1"/>
  <c r="AM24" i="79"/>
  <c r="AM20" i="76"/>
  <c r="AK14" i="78"/>
  <c r="AJ19" i="80"/>
  <c r="AJ57" i="80" s="1"/>
  <c r="AJ9" i="27" s="1"/>
  <c r="AJ9" i="92" s="1"/>
  <c r="AM11" i="81"/>
  <c r="AL13" i="76"/>
  <c r="AK37" i="77"/>
  <c r="AK66" i="77" s="1"/>
  <c r="AK18" i="25" s="1"/>
  <c r="AK18" i="88" s="1"/>
  <c r="AL8" i="76"/>
  <c r="AN2" i="75"/>
  <c r="AN50" i="75" s="1"/>
  <c r="AN2" i="30" s="1"/>
  <c r="AN2" i="86" s="1"/>
  <c r="AM17" i="78"/>
  <c r="AL38" i="78"/>
  <c r="AL68" i="78" s="1"/>
  <c r="AL20" i="28" s="1"/>
  <c r="AL20" i="89" s="1"/>
  <c r="AM40" i="78"/>
  <c r="AK14" i="80"/>
  <c r="AK30" i="75"/>
  <c r="AK65" i="75" s="1"/>
  <c r="AK17" i="30" s="1"/>
  <c r="AK17" i="86" s="1"/>
  <c r="AL4" i="81"/>
  <c r="AL52" i="81" s="1"/>
  <c r="AL4" i="22" s="1"/>
  <c r="AL4" i="93" s="1"/>
  <c r="AI23" i="75"/>
  <c r="AI59" i="75" s="1"/>
  <c r="AI11" i="30" s="1"/>
  <c r="AI11" i="86" s="1"/>
  <c r="AM31" i="74"/>
  <c r="AM71" i="74" s="1"/>
  <c r="AM23" i="26" s="1"/>
  <c r="AM23" i="91" s="1"/>
  <c r="AM72" i="59"/>
  <c r="AM24" i="23" s="1"/>
  <c r="AM24" i="84" s="1"/>
  <c r="AL38" i="79"/>
  <c r="AL68" i="79" s="1"/>
  <c r="AL20" i="32" s="1"/>
  <c r="AL20" i="90" s="1"/>
  <c r="AM20" i="79"/>
  <c r="AL4" i="80"/>
  <c r="AL52" i="80" s="1"/>
  <c r="AL4" i="27" s="1"/>
  <c r="AL4" i="92" s="1"/>
  <c r="AL28" i="79"/>
  <c r="AL63" i="79" s="1"/>
  <c r="AL15" i="32" s="1"/>
  <c r="AL15" i="90" s="1"/>
  <c r="AM21" i="79"/>
  <c r="AM10" i="77"/>
  <c r="AL43" i="78"/>
  <c r="AL73" i="78" s="1"/>
  <c r="AL25" i="28" s="1"/>
  <c r="AL25" i="89" s="1"/>
  <c r="AL8" i="80"/>
  <c r="AN2" i="81"/>
  <c r="AN50" i="81" s="1"/>
  <c r="AN2" i="22" s="1"/>
  <c r="AN2" i="93" s="1"/>
  <c r="AM39" i="81"/>
  <c r="AN20" i="76"/>
  <c r="AM38" i="75"/>
  <c r="AL34" i="80"/>
  <c r="AL70" i="80" s="1"/>
  <c r="AL22" i="27" s="1"/>
  <c r="AL22" i="92" s="1"/>
  <c r="AL38" i="75"/>
  <c r="AL68" i="75" s="1"/>
  <c r="AL20" i="30" s="1"/>
  <c r="AL20" i="86" s="1"/>
  <c r="AM44" i="76"/>
  <c r="AM74" i="76" s="1"/>
  <c r="AM26" i="31" s="1"/>
  <c r="AM26" i="87" s="1"/>
  <c r="AL43" i="80"/>
  <c r="AL73" i="80" s="1"/>
  <c r="AL25" i="27" s="1"/>
  <c r="AL25" i="92" s="1"/>
  <c r="AM39" i="79"/>
  <c r="AM24" i="80"/>
  <c r="AJ19" i="78"/>
  <c r="AJ57" i="78" s="1"/>
  <c r="AJ9" i="28" s="1"/>
  <c r="AJ9" i="89" s="1"/>
  <c r="AM11" i="78"/>
  <c r="AI23" i="79"/>
  <c r="AI59" i="79" s="1"/>
  <c r="AI11" i="32" s="1"/>
  <c r="AI11" i="90" s="1"/>
  <c r="AM42" i="80"/>
  <c r="AM72" i="80" s="1"/>
  <c r="AM24" i="27" s="1"/>
  <c r="AM24" i="92" s="1"/>
  <c r="AL4" i="77"/>
  <c r="AL52" i="77" s="1"/>
  <c r="AL4" i="25" s="1"/>
  <c r="AL4" i="88" s="1"/>
  <c r="AM17" i="76"/>
  <c r="AL13" i="77"/>
  <c r="AK37" i="78"/>
  <c r="AK66" i="78" s="1"/>
  <c r="AK18" i="28" s="1"/>
  <c r="AK18" i="89" s="1"/>
  <c r="AM44" i="81"/>
  <c r="AM74" i="81" s="1"/>
  <c r="AM26" i="22" s="1"/>
  <c r="AM26" i="93" s="1"/>
  <c r="AM20" i="81"/>
  <c r="AL38" i="81"/>
  <c r="AL68" i="81" s="1"/>
  <c r="AL20" i="22" s="1"/>
  <c r="AL20" i="93" s="1"/>
  <c r="AM16" i="76"/>
  <c r="AL5" i="79"/>
  <c r="AM32" i="74"/>
  <c r="AM32" i="59" s="1"/>
  <c r="AM61" i="59" s="1"/>
  <c r="AM13" i="23" s="1"/>
  <c r="AM13" i="84" s="1"/>
  <c r="AK37" i="80"/>
  <c r="AK66" i="80" s="1"/>
  <c r="AK18" i="27" s="1"/>
  <c r="AK18" i="92" s="1"/>
  <c r="AI23" i="76"/>
  <c r="AI59" i="76" s="1"/>
  <c r="AI11" i="31" s="1"/>
  <c r="AI11" i="87" s="1"/>
  <c r="AL26" i="79"/>
  <c r="AL60" i="79" s="1"/>
  <c r="AL12" i="32" s="1"/>
  <c r="AL12" i="90" s="1"/>
  <c r="AL28" i="80"/>
  <c r="AL63" i="80" s="1"/>
  <c r="AL15" i="27" s="1"/>
  <c r="AL15" i="92" s="1"/>
  <c r="AM21" i="81"/>
  <c r="AJ22" i="78"/>
  <c r="AJ58" i="78" s="1"/>
  <c r="AJ10" i="28" s="1"/>
  <c r="AJ10" i="89" s="1"/>
  <c r="AL5" i="75"/>
  <c r="AM16" i="78"/>
  <c r="AL4" i="79"/>
  <c r="AL52" i="79" s="1"/>
  <c r="AL4" i="32" s="1"/>
  <c r="AL4" i="90" s="1"/>
  <c r="AM44" i="75"/>
  <c r="AM74" i="75" s="1"/>
  <c r="AM26" i="30" s="1"/>
  <c r="AM26" i="86" s="1"/>
  <c r="AL8" i="79"/>
  <c r="AN2" i="79"/>
  <c r="AN50" i="79" s="1"/>
  <c r="AN2" i="32" s="1"/>
  <c r="AN2" i="90" s="1"/>
  <c r="AN20" i="75"/>
  <c r="AL5" i="77"/>
  <c r="AL4" i="75"/>
  <c r="AL52" i="75" s="1"/>
  <c r="AL4" i="30" s="1"/>
  <c r="AL4" i="86" s="1"/>
  <c r="AN2" i="80"/>
  <c r="AN50" i="80" s="1"/>
  <c r="AN2" i="27" s="1"/>
  <c r="AN2" i="92" s="1"/>
  <c r="AM24" i="81"/>
  <c r="AM10" i="80"/>
  <c r="AI23" i="80"/>
  <c r="AI59" i="80" s="1"/>
  <c r="AI11" i="27" s="1"/>
  <c r="AI11" i="92" s="1"/>
  <c r="AJ19" i="77"/>
  <c r="AJ57" i="77" s="1"/>
  <c r="AJ9" i="25" s="1"/>
  <c r="AJ9" i="88" s="1"/>
  <c r="AM11" i="77"/>
  <c r="AK12" i="79"/>
  <c r="AK54" i="79" s="1"/>
  <c r="AK6" i="32" s="1"/>
  <c r="AK6" i="90" s="1"/>
  <c r="AL26" i="78"/>
  <c r="AL60" i="78" s="1"/>
  <c r="AL12" i="28" s="1"/>
  <c r="AL12" i="89" s="1"/>
  <c r="AM17" i="77"/>
  <c r="AL5" i="80"/>
  <c r="AL53" i="80" s="1"/>
  <c r="AL5" i="27" s="1"/>
  <c r="AL5" i="92" s="1"/>
  <c r="AL26" i="80"/>
  <c r="AL60" i="80" s="1"/>
  <c r="AL12" i="27" s="1"/>
  <c r="AL12" i="92" s="1"/>
  <c r="AM10" i="75"/>
  <c r="AM28" i="74"/>
  <c r="AL29" i="74"/>
  <c r="AL64" i="74" s="1"/>
  <c r="AL16" i="26" s="1"/>
  <c r="AL16" i="91" s="1"/>
  <c r="AK12" i="76"/>
  <c r="AK54" i="76" s="1"/>
  <c r="AK6" i="31" s="1"/>
  <c r="AK6" i="87" s="1"/>
  <c r="AM21" i="78"/>
  <c r="AK30" i="76"/>
  <c r="AK65" i="76" s="1"/>
  <c r="AK17" i="31" s="1"/>
  <c r="AK17" i="87" s="1"/>
  <c r="AK15" i="81"/>
  <c r="AK55" i="81" s="1"/>
  <c r="AK7" i="22" s="1"/>
  <c r="AK7" i="93" s="1"/>
  <c r="AK35" i="81"/>
  <c r="AK67" i="81" s="1"/>
  <c r="AK19" i="22" s="1"/>
  <c r="AK19" i="93" s="1"/>
  <c r="AK14" i="75"/>
  <c r="AK55" i="75" s="1"/>
  <c r="AK7" i="30" s="1"/>
  <c r="AL5" i="76"/>
  <c r="AM16" i="80"/>
  <c r="AL26" i="75"/>
  <c r="AL60" i="75" s="1"/>
  <c r="AL12" i="30" s="1"/>
  <c r="AL12" i="86" s="1"/>
  <c r="AK31" i="77"/>
  <c r="AK71" i="77" s="1"/>
  <c r="AK23" i="25" s="1"/>
  <c r="AK23" i="88" s="1"/>
  <c r="AK31" i="78"/>
  <c r="AK71" i="78" s="1"/>
  <c r="AK23" i="28" s="1"/>
  <c r="AK23" i="89" s="1"/>
  <c r="AK31" i="81"/>
  <c r="AK71" i="81" s="1"/>
  <c r="AK23" i="22" s="1"/>
  <c r="AK23" i="93" s="1"/>
  <c r="AK71" i="59"/>
  <c r="AK23" i="23" s="1"/>
  <c r="AK23" i="84" s="1"/>
  <c r="AK31" i="80"/>
  <c r="AK71" i="80" s="1"/>
  <c r="AK23" i="27" s="1"/>
  <c r="AK23" i="92" s="1"/>
  <c r="AK31" i="75"/>
  <c r="AK71" i="75" s="1"/>
  <c r="AK23" i="30" s="1"/>
  <c r="AK23" i="86" s="1"/>
  <c r="AK31" i="76"/>
  <c r="AK71" i="76" s="1"/>
  <c r="AK23" i="31" s="1"/>
  <c r="AK23" i="87" s="1"/>
  <c r="AM38" i="80"/>
  <c r="AK30" i="78"/>
  <c r="AK65" i="78" s="1"/>
  <c r="AK17" i="28" s="1"/>
  <c r="AK17" i="89" s="1"/>
  <c r="AK35" i="79"/>
  <c r="AK67" i="79" s="1"/>
  <c r="AK19" i="32" s="1"/>
  <c r="AK19" i="90" s="1"/>
  <c r="AM11" i="76"/>
  <c r="AK35" i="75"/>
  <c r="AK67" i="75" s="1"/>
  <c r="AK19" i="30" s="1"/>
  <c r="AK19" i="86" s="1"/>
  <c r="AM17" i="75"/>
  <c r="AN2" i="76"/>
  <c r="AN50" i="76" s="1"/>
  <c r="AN2" i="31" s="1"/>
  <c r="AN2" i="87" s="1"/>
  <c r="AK35" i="77"/>
  <c r="AK67" i="77" s="1"/>
  <c r="AK19" i="25" s="1"/>
  <c r="AK19" i="88" s="1"/>
  <c r="AL43" i="76"/>
  <c r="AL73" i="76" s="1"/>
  <c r="AL25" i="31" s="1"/>
  <c r="AL25" i="87" s="1"/>
  <c r="AL62" i="74"/>
  <c r="AL14" i="26" s="1"/>
  <c r="AL14" i="91" s="1"/>
  <c r="AL27" i="59"/>
  <c r="AL27" i="78" s="1"/>
  <c r="AL62" i="78" s="1"/>
  <c r="AL14" i="28" s="1"/>
  <c r="AL14" i="89" s="1"/>
  <c r="AM70" i="74"/>
  <c r="AM22" i="26" s="1"/>
  <c r="AM22" i="91" s="1"/>
  <c r="AM34" i="59"/>
  <c r="AM34" i="76" s="1"/>
  <c r="AM70" i="76" s="1"/>
  <c r="AM22" i="31" s="1"/>
  <c r="AM22" i="87" s="1"/>
  <c r="AM25" i="59"/>
  <c r="AM25" i="79" s="1"/>
  <c r="AM5" i="59"/>
  <c r="AM5" i="78" s="1"/>
  <c r="AL15" i="59"/>
  <c r="AL15" i="76" s="1"/>
  <c r="AN40" i="59"/>
  <c r="AN40" i="81" s="1"/>
  <c r="AM8" i="59"/>
  <c r="AM8" i="77" s="1"/>
  <c r="AN10" i="59"/>
  <c r="AN10" i="75" s="1"/>
  <c r="AM7" i="59"/>
  <c r="AM7" i="75" s="1"/>
  <c r="AN72" i="74"/>
  <c r="AN24" i="26" s="1"/>
  <c r="AN24" i="91" s="1"/>
  <c r="AN42" i="59"/>
  <c r="AN42" i="75" s="1"/>
  <c r="AN72" i="75" s="1"/>
  <c r="AN24" i="30" s="1"/>
  <c r="AN24" i="86" s="1"/>
  <c r="AK58" i="74"/>
  <c r="AK10" i="26" s="1"/>
  <c r="AK10" i="91" s="1"/>
  <c r="AK22" i="59"/>
  <c r="AK58" i="59" s="1"/>
  <c r="AK10" i="23" s="1"/>
  <c r="AK10" i="84" s="1"/>
  <c r="AL14" i="59"/>
  <c r="AL14" i="78" s="1"/>
  <c r="AM60" i="74"/>
  <c r="AM12" i="26" s="1"/>
  <c r="AM12" i="91" s="1"/>
  <c r="AM26" i="59"/>
  <c r="AM26" i="75" s="1"/>
  <c r="AM60" i="75" s="1"/>
  <c r="AM12" i="30" s="1"/>
  <c r="AM12" i="86" s="1"/>
  <c r="AP50" i="74"/>
  <c r="AP2" i="26" s="1"/>
  <c r="AP2" i="91" s="1"/>
  <c r="AP2" i="59"/>
  <c r="AP50" i="59" s="1"/>
  <c r="AP2" i="23" s="1"/>
  <c r="AN16" i="59"/>
  <c r="AN16" i="75" s="1"/>
  <c r="AM73" i="74"/>
  <c r="AM25" i="26" s="1"/>
  <c r="AM25" i="91" s="1"/>
  <c r="AM43" i="59"/>
  <c r="AM43" i="79" s="1"/>
  <c r="AM6" i="59"/>
  <c r="AM6" i="81" s="1"/>
  <c r="AL12" i="59"/>
  <c r="AL12" i="78" s="1"/>
  <c r="AL54" i="78" s="1"/>
  <c r="AL6" i="28" s="1"/>
  <c r="AL6" i="89" s="1"/>
  <c r="AL36" i="59"/>
  <c r="AL36" i="81" s="1"/>
  <c r="AN39" i="59"/>
  <c r="AN39" i="77" s="1"/>
  <c r="AM41" i="59"/>
  <c r="AM41" i="76" s="1"/>
  <c r="AL65" i="74"/>
  <c r="AL17" i="26" s="1"/>
  <c r="AL17" i="91" s="1"/>
  <c r="AL30" i="59"/>
  <c r="AL30" i="78" s="1"/>
  <c r="AL65" i="78" s="1"/>
  <c r="AL17" i="28" s="1"/>
  <c r="AL17" i="89" s="1"/>
  <c r="AL37" i="59"/>
  <c r="AL37" i="76" s="1"/>
  <c r="AJ59" i="74"/>
  <c r="AJ11" i="26" s="1"/>
  <c r="AJ11" i="91" s="1"/>
  <c r="AJ23" i="59"/>
  <c r="AJ23" i="79" s="1"/>
  <c r="AJ59" i="79" s="1"/>
  <c r="AJ11" i="32" s="1"/>
  <c r="AJ11" i="90" s="1"/>
  <c r="AO50" i="74"/>
  <c r="AO2" i="26" s="1"/>
  <c r="AO2" i="91" s="1"/>
  <c r="AO2" i="59"/>
  <c r="AL67" i="74"/>
  <c r="AL19" i="26" s="1"/>
  <c r="AL19" i="91" s="1"/>
  <c r="AL35" i="59"/>
  <c r="AL35" i="79" s="1"/>
  <c r="AL67" i="79" s="1"/>
  <c r="AL19" i="32" s="1"/>
  <c r="AL19" i="90" s="1"/>
  <c r="AM52" i="74"/>
  <c r="AM4" i="26" s="1"/>
  <c r="AM4" i="91" s="1"/>
  <c r="AM4" i="59"/>
  <c r="AM4" i="78" s="1"/>
  <c r="AM52" i="78" s="1"/>
  <c r="AM4" i="28" s="1"/>
  <c r="AM4" i="89" s="1"/>
  <c r="AM13" i="59"/>
  <c r="AM13" i="76" s="1"/>
  <c r="AL18" i="59"/>
  <c r="AL56" i="59" s="1"/>
  <c r="AL8" i="23" s="1"/>
  <c r="AL8" i="84" s="1"/>
  <c r="AN74" i="74"/>
  <c r="AN26" i="26" s="1"/>
  <c r="AN26" i="91" s="1"/>
  <c r="AN44" i="59"/>
  <c r="AN44" i="79" s="1"/>
  <c r="AN74" i="79" s="1"/>
  <c r="AN26" i="32" s="1"/>
  <c r="AN26" i="90" s="1"/>
  <c r="AM85" i="73"/>
  <c r="AK55" i="59"/>
  <c r="AK7" i="23" s="1"/>
  <c r="AK7" i="84" s="1"/>
  <c r="AL53" i="59"/>
  <c r="AL5" i="23" s="1"/>
  <c r="AL5" i="84" s="1"/>
  <c r="AP83" i="73"/>
  <c r="AP27" i="74" s="1"/>
  <c r="AK66" i="75"/>
  <c r="AK18" i="30" s="1"/>
  <c r="AK18" i="86" s="1"/>
  <c r="AL54" i="74"/>
  <c r="AL6" i="26" s="1"/>
  <c r="AL6" i="91" s="1"/>
  <c r="AL56" i="74"/>
  <c r="AL8" i="26" s="1"/>
  <c r="AL8" i="91" s="1"/>
  <c r="AJ7" i="84"/>
  <c r="AQ49" i="73"/>
  <c r="AO97" i="73" s="1"/>
  <c r="AR49" i="72"/>
  <c r="AR49" i="73" s="1"/>
  <c r="AP97" i="73" s="1"/>
  <c r="AO42" i="74"/>
  <c r="AN41" i="74"/>
  <c r="AP20" i="74"/>
  <c r="AP20" i="59" s="1"/>
  <c r="AQ8" i="73"/>
  <c r="AO63" i="73" s="1"/>
  <c r="AR8" i="72"/>
  <c r="AR8" i="73" s="1"/>
  <c r="AP63" i="73" s="1"/>
  <c r="AR3" i="72"/>
  <c r="AR3" i="73" s="1"/>
  <c r="AP60" i="73" s="1"/>
  <c r="AQ3" i="73"/>
  <c r="AO60" i="73" s="1"/>
  <c r="AP34" i="74"/>
  <c r="AR10" i="72"/>
  <c r="AR10" i="73" s="1"/>
  <c r="AQ10" i="73"/>
  <c r="AQ39" i="72"/>
  <c r="AP39" i="73"/>
  <c r="AN86" i="73" s="1"/>
  <c r="AM18" i="74"/>
  <c r="AM18" i="59" s="1"/>
  <c r="AP42" i="74"/>
  <c r="AM68" i="74"/>
  <c r="AM20" i="26" s="1"/>
  <c r="AM20" i="91" s="1"/>
  <c r="AM68" i="59"/>
  <c r="AM20" i="23" s="1"/>
  <c r="AM20" i="84" s="1"/>
  <c r="AP40" i="74"/>
  <c r="AP18" i="73"/>
  <c r="AN84" i="73" s="1"/>
  <c r="AQ18" i="72"/>
  <c r="AP26" i="74"/>
  <c r="AO20" i="74"/>
  <c r="AP21" i="74"/>
  <c r="AQ11" i="72"/>
  <c r="AP11" i="73"/>
  <c r="AO10" i="74"/>
  <c r="AP29" i="73"/>
  <c r="AN70" i="73" s="1"/>
  <c r="AQ29" i="72"/>
  <c r="AQ26" i="73"/>
  <c r="AO67" i="73" s="1"/>
  <c r="AR26" i="72"/>
  <c r="AR26" i="73" s="1"/>
  <c r="AP67" i="73" s="1"/>
  <c r="AM36" i="74"/>
  <c r="AN59" i="63"/>
  <c r="AM9" i="74"/>
  <c r="AM37" i="74"/>
  <c r="AR36" i="72"/>
  <c r="AR36" i="73" s="1"/>
  <c r="AP80" i="73" s="1"/>
  <c r="AQ36" i="73"/>
  <c r="AO80" i="73" s="1"/>
  <c r="AN7" i="74"/>
  <c r="AP44" i="74"/>
  <c r="AP43" i="73"/>
  <c r="AN91" i="73" s="1"/>
  <c r="AQ43" i="72"/>
  <c r="AP10" i="74"/>
  <c r="AM14" i="74"/>
  <c r="AP19" i="73"/>
  <c r="AQ19" i="72"/>
  <c r="AQ41" i="72"/>
  <c r="AP41" i="73"/>
  <c r="AN88" i="73" s="1"/>
  <c r="AQ21" i="72"/>
  <c r="AP21" i="73"/>
  <c r="AN89" i="73" s="1"/>
  <c r="AQ44" i="72"/>
  <c r="AP44" i="73"/>
  <c r="AN92" i="73" s="1"/>
  <c r="AR9" i="72"/>
  <c r="AR9" i="73" s="1"/>
  <c r="AP75" i="73" s="1"/>
  <c r="AQ9" i="73"/>
  <c r="AO75" i="73" s="1"/>
  <c r="AQ45" i="72"/>
  <c r="AP45" i="73"/>
  <c r="AN93" i="73" s="1"/>
  <c r="AN6" i="74"/>
  <c r="AP39" i="74"/>
  <c r="AO44" i="74"/>
  <c r="AM35" i="74"/>
  <c r="AR23" i="72"/>
  <c r="AR23" i="73" s="1"/>
  <c r="AP64" i="73" s="1"/>
  <c r="AQ23" i="73"/>
  <c r="AO64" i="73" s="1"/>
  <c r="AM12" i="74"/>
  <c r="AN2" i="84"/>
  <c r="AN5" i="74"/>
  <c r="AN5" i="59" s="1"/>
  <c r="AR6" i="72"/>
  <c r="AR6" i="73" s="1"/>
  <c r="AP62" i="73" s="1"/>
  <c r="AQ6" i="73"/>
  <c r="AO62" i="73" s="1"/>
  <c r="AQ40" i="72"/>
  <c r="AP40" i="73"/>
  <c r="AN87" i="73" s="1"/>
  <c r="AL55" i="74"/>
  <c r="AL7" i="26" s="1"/>
  <c r="AL7" i="91" s="1"/>
  <c r="AP33" i="73"/>
  <c r="AN74" i="73" s="1"/>
  <c r="AQ33" i="72"/>
  <c r="AQ14" i="73"/>
  <c r="AR14" i="72"/>
  <c r="AR14" i="73" s="1"/>
  <c r="AN8" i="74"/>
  <c r="AN43" i="74"/>
  <c r="AQ27" i="72"/>
  <c r="AP27" i="73"/>
  <c r="AN68" i="73" s="1"/>
  <c r="AN13" i="74"/>
  <c r="AR5" i="72"/>
  <c r="AR5" i="73" s="1"/>
  <c r="AP61" i="73" s="1"/>
  <c r="AQ5" i="73"/>
  <c r="AO61" i="73" s="1"/>
  <c r="AM53" i="74"/>
  <c r="AM5" i="26" s="1"/>
  <c r="AM5" i="91" s="1"/>
  <c r="AN4" i="74"/>
  <c r="AO16" i="74"/>
  <c r="AR51" i="72"/>
  <c r="AR51" i="73" s="1"/>
  <c r="AP99" i="73" s="1"/>
  <c r="AQ51" i="73"/>
  <c r="AO99" i="73" s="1"/>
  <c r="AQ15" i="73"/>
  <c r="AR15" i="72"/>
  <c r="AR15" i="73" s="1"/>
  <c r="AP17" i="74"/>
  <c r="AQ28" i="73"/>
  <c r="AO69" i="73" s="1"/>
  <c r="AR28" i="72"/>
  <c r="AR28" i="73" s="1"/>
  <c r="AP69" i="73" s="1"/>
  <c r="AN38" i="74"/>
  <c r="AN38" i="59" s="1"/>
  <c r="AL66" i="74"/>
  <c r="AL18" i="26" s="1"/>
  <c r="AL18" i="91" s="1"/>
  <c r="AM15" i="74"/>
  <c r="AK57" i="74"/>
  <c r="AK9" i="26" s="1"/>
  <c r="AK9" i="91" s="1"/>
  <c r="AN25" i="74"/>
  <c r="AM30" i="74"/>
  <c r="AO40" i="74"/>
  <c r="AQ20" i="72"/>
  <c r="AP20" i="73"/>
  <c r="AP16" i="74"/>
  <c r="AO39" i="74"/>
  <c r="AO39" i="59" s="1"/>
  <c r="AR46" i="72"/>
  <c r="AR46" i="73" s="1"/>
  <c r="AP94" i="73" s="1"/>
  <c r="AQ46" i="73"/>
  <c r="AO94" i="73" s="1"/>
  <c r="AP30" i="73"/>
  <c r="AN71" i="73" s="1"/>
  <c r="AQ30" i="72"/>
  <c r="AM69" i="63"/>
  <c r="AL19" i="74"/>
  <c r="AR12" i="72"/>
  <c r="AR12" i="73" s="1"/>
  <c r="AQ12" i="73"/>
  <c r="AQ37" i="73"/>
  <c r="AO81" i="73" s="1"/>
  <c r="AR37" i="72"/>
  <c r="AR37" i="73" s="1"/>
  <c r="AP81" i="73" s="1"/>
  <c r="AR13" i="72"/>
  <c r="AR13" i="73" s="1"/>
  <c r="AQ13" i="73"/>
  <c r="AL22" i="74"/>
  <c r="AO17" i="74"/>
  <c r="AO17" i="59" s="1"/>
  <c r="AN11" i="74"/>
  <c r="AN11" i="59" s="1"/>
  <c r="AN34" i="74"/>
  <c r="AK23" i="74"/>
  <c r="AM27" i="74"/>
  <c r="AO34" i="74"/>
  <c r="AN21" i="74"/>
  <c r="AN21" i="59" s="1"/>
  <c r="AN26" i="74"/>
  <c r="AO21" i="74"/>
  <c r="AO21" i="59" s="1"/>
  <c r="AO26" i="74"/>
  <c r="AN17" i="74"/>
  <c r="AN17" i="59" s="1"/>
  <c r="AG8" i="83"/>
  <c r="AK25" i="83"/>
  <c r="AD11" i="83"/>
  <c r="AG21" i="83"/>
  <c r="AF16" i="83"/>
  <c r="AG13" i="83"/>
  <c r="AF14" i="83"/>
  <c r="AJ20" i="83"/>
  <c r="AG6" i="83"/>
  <c r="AD10" i="83"/>
  <c r="AG9" i="83"/>
  <c r="AG12" i="83"/>
  <c r="AJ22" i="83"/>
  <c r="AI23" i="83"/>
  <c r="AJ15" i="83"/>
  <c r="AO83" i="73"/>
  <c r="AN83" i="73"/>
  <c r="AL79" i="73"/>
  <c r="AM78" i="73"/>
  <c r="AK4" i="83"/>
  <c r="AL32" i="76" l="1"/>
  <c r="AL61" i="76" s="1"/>
  <c r="AL13" i="31" s="1"/>
  <c r="AL13" i="87" s="1"/>
  <c r="AM33" i="59"/>
  <c r="AM33" i="78" s="1"/>
  <c r="AM69" i="78" s="1"/>
  <c r="AM21" i="28" s="1"/>
  <c r="AM21" i="89" s="1"/>
  <c r="AK55" i="76"/>
  <c r="AK7" i="31" s="1"/>
  <c r="AK7" i="87" s="1"/>
  <c r="AM68" i="78"/>
  <c r="AM20" i="28" s="1"/>
  <c r="AM20" i="89" s="1"/>
  <c r="AL53" i="75"/>
  <c r="AL5" i="30" s="1"/>
  <c r="AL5" i="86" s="1"/>
  <c r="AK57" i="59"/>
  <c r="AK9" i="23" s="1"/>
  <c r="AK9" i="84" s="1"/>
  <c r="AM61" i="74"/>
  <c r="AM13" i="26" s="1"/>
  <c r="AM13" i="91" s="1"/>
  <c r="AL32" i="75"/>
  <c r="AL61" i="75" s="1"/>
  <c r="AL13" i="30" s="1"/>
  <c r="AL13" i="86" s="1"/>
  <c r="AL33" i="75"/>
  <c r="AL69" i="75" s="1"/>
  <c r="AL21" i="30" s="1"/>
  <c r="AL21" i="86" s="1"/>
  <c r="AK29" i="77"/>
  <c r="AK64" i="77" s="1"/>
  <c r="AK16" i="25" s="1"/>
  <c r="AK16" i="88" s="1"/>
  <c r="AK29" i="76"/>
  <c r="AK64" i="76" s="1"/>
  <c r="AK16" i="31" s="1"/>
  <c r="AK16" i="87" s="1"/>
  <c r="AK29" i="78"/>
  <c r="AK64" i="78" s="1"/>
  <c r="AK16" i="28" s="1"/>
  <c r="AK16" i="89" s="1"/>
  <c r="AL32" i="79"/>
  <c r="AL61" i="79" s="1"/>
  <c r="AL13" i="32" s="1"/>
  <c r="AL13" i="90" s="1"/>
  <c r="AL32" i="78"/>
  <c r="AL61" i="78" s="1"/>
  <c r="AL13" i="28" s="1"/>
  <c r="AL13" i="89" s="1"/>
  <c r="AK29" i="80"/>
  <c r="AK64" i="80" s="1"/>
  <c r="AK16" i="27" s="1"/>
  <c r="AK16" i="92" s="1"/>
  <c r="AK29" i="81"/>
  <c r="AK64" i="81" s="1"/>
  <c r="AK16" i="22" s="1"/>
  <c r="AK16" i="93" s="1"/>
  <c r="AL32" i="77"/>
  <c r="AL61" i="77" s="1"/>
  <c r="AL13" i="25" s="1"/>
  <c r="AL13" i="88" s="1"/>
  <c r="AL32" i="81"/>
  <c r="AL61" i="81" s="1"/>
  <c r="AL13" i="22" s="1"/>
  <c r="AL13" i="93" s="1"/>
  <c r="AM73" i="59"/>
  <c r="AM25" i="23" s="1"/>
  <c r="AM25" i="84" s="1"/>
  <c r="AM68" i="75"/>
  <c r="AM20" i="30" s="1"/>
  <c r="AM20" i="86" s="1"/>
  <c r="AL53" i="76"/>
  <c r="AL5" i="31" s="1"/>
  <c r="AL5" i="87" s="1"/>
  <c r="AL31" i="81"/>
  <c r="AL71" i="81" s="1"/>
  <c r="AL23" i="22" s="1"/>
  <c r="AL23" i="93" s="1"/>
  <c r="AL31" i="77"/>
  <c r="AL71" i="77" s="1"/>
  <c r="AL23" i="25" s="1"/>
  <c r="AL23" i="88" s="1"/>
  <c r="AL31" i="76"/>
  <c r="AL71" i="76" s="1"/>
  <c r="AL23" i="31" s="1"/>
  <c r="AL23" i="87" s="1"/>
  <c r="AL31" i="80"/>
  <c r="AL71" i="80" s="1"/>
  <c r="AL23" i="27" s="1"/>
  <c r="AL23" i="92" s="1"/>
  <c r="AL31" i="78"/>
  <c r="AL71" i="78" s="1"/>
  <c r="AL23" i="28" s="1"/>
  <c r="AL23" i="89" s="1"/>
  <c r="AL71" i="59"/>
  <c r="AL23" i="23" s="1"/>
  <c r="AL23" i="84" s="1"/>
  <c r="AK55" i="80"/>
  <c r="AK7" i="27" s="1"/>
  <c r="AK7" i="92" s="1"/>
  <c r="AM73" i="79"/>
  <c r="AM25" i="32" s="1"/>
  <c r="AM25" i="90" s="1"/>
  <c r="AJ18" i="83"/>
  <c r="AM68" i="77"/>
  <c r="AM20" i="25" s="1"/>
  <c r="AM20" i="88" s="1"/>
  <c r="AL32" i="80"/>
  <c r="AL61" i="80" s="1"/>
  <c r="AL13" i="27" s="1"/>
  <c r="AL13" i="92" s="1"/>
  <c r="AK19" i="78"/>
  <c r="AK57" i="78" s="1"/>
  <c r="AK9" i="28" s="1"/>
  <c r="AK9" i="89" s="1"/>
  <c r="AL31" i="79"/>
  <c r="AL71" i="79" s="1"/>
  <c r="AL23" i="32" s="1"/>
  <c r="AL23" i="90" s="1"/>
  <c r="AJ59" i="59"/>
  <c r="AJ11" i="23" s="1"/>
  <c r="AJ11" i="84" s="1"/>
  <c r="AM68" i="80"/>
  <c r="AM20" i="27" s="1"/>
  <c r="AM20" i="92" s="1"/>
  <c r="AK19" i="81"/>
  <c r="AK57" i="81" s="1"/>
  <c r="AK9" i="22" s="1"/>
  <c r="AK9" i="93" s="1"/>
  <c r="AK19" i="77"/>
  <c r="AK57" i="77" s="1"/>
  <c r="AK9" i="25" s="1"/>
  <c r="AK9" i="88" s="1"/>
  <c r="AK55" i="77"/>
  <c r="AK7" i="25" s="1"/>
  <c r="AK7" i="88" s="1"/>
  <c r="AM60" i="59"/>
  <c r="AM12" i="23" s="1"/>
  <c r="AM12" i="84" s="1"/>
  <c r="AL65" i="59"/>
  <c r="AL17" i="23" s="1"/>
  <c r="AL17" i="84" s="1"/>
  <c r="AM52" i="59"/>
  <c r="AM4" i="23" s="1"/>
  <c r="AM4" i="84" s="1"/>
  <c r="AJ7" i="83"/>
  <c r="AL53" i="77"/>
  <c r="AL5" i="25" s="1"/>
  <c r="AL5" i="88" s="1"/>
  <c r="AK55" i="79"/>
  <c r="AK7" i="32" s="1"/>
  <c r="AK7" i="90" s="1"/>
  <c r="AL53" i="79"/>
  <c r="AL5" i="32" s="1"/>
  <c r="AL5" i="90" s="1"/>
  <c r="AK29" i="75"/>
  <c r="AK64" i="75" s="1"/>
  <c r="AK16" i="30" s="1"/>
  <c r="AK16" i="86" s="1"/>
  <c r="AK64" i="59"/>
  <c r="AK16" i="23" s="1"/>
  <c r="AK16" i="84" s="1"/>
  <c r="AM70" i="59"/>
  <c r="AM22" i="23" s="1"/>
  <c r="AM22" i="84" s="1"/>
  <c r="AL33" i="79"/>
  <c r="AL69" i="79" s="1"/>
  <c r="AL21" i="32" s="1"/>
  <c r="AL21" i="90" s="1"/>
  <c r="AL33" i="80"/>
  <c r="AL69" i="80" s="1"/>
  <c r="AL21" i="27" s="1"/>
  <c r="AL21" i="92" s="1"/>
  <c r="AL33" i="77"/>
  <c r="AL69" i="77" s="1"/>
  <c r="AL21" i="25" s="1"/>
  <c r="AL21" i="88" s="1"/>
  <c r="AL62" i="59"/>
  <c r="AL14" i="23" s="1"/>
  <c r="AL14" i="84" s="1"/>
  <c r="AL53" i="78"/>
  <c r="AL5" i="28" s="1"/>
  <c r="AL5" i="89" s="1"/>
  <c r="AL33" i="76"/>
  <c r="AL69" i="76" s="1"/>
  <c r="AL21" i="31" s="1"/>
  <c r="AL21" i="87" s="1"/>
  <c r="AM68" i="76"/>
  <c r="AM20" i="31" s="1"/>
  <c r="AM20" i="87" s="1"/>
  <c r="AL33" i="78"/>
  <c r="AL69" i="78" s="1"/>
  <c r="AL21" i="28" s="1"/>
  <c r="AL21" i="89" s="1"/>
  <c r="AM68" i="79"/>
  <c r="AM20" i="32" s="1"/>
  <c r="AM20" i="90" s="1"/>
  <c r="AN2" i="83"/>
  <c r="AK19" i="83"/>
  <c r="AM24" i="83"/>
  <c r="AN72" i="59"/>
  <c r="AN24" i="23" s="1"/>
  <c r="AN24" i="84" s="1"/>
  <c r="AL54" i="59"/>
  <c r="AL6" i="23" s="1"/>
  <c r="AL6" i="84" s="1"/>
  <c r="AK5" i="83"/>
  <c r="AN74" i="59"/>
  <c r="AN26" i="23" s="1"/>
  <c r="AN26" i="84" s="1"/>
  <c r="AM26" i="83"/>
  <c r="AL67" i="59"/>
  <c r="AL19" i="23" s="1"/>
  <c r="AL19" i="84" s="1"/>
  <c r="AL29" i="59"/>
  <c r="AL29" i="78" s="1"/>
  <c r="AL64" i="78" s="1"/>
  <c r="AL16" i="28" s="1"/>
  <c r="AL16" i="89" s="1"/>
  <c r="AK55" i="78"/>
  <c r="AK7" i="28" s="1"/>
  <c r="AK7" i="89" s="1"/>
  <c r="AM28" i="59"/>
  <c r="AM28" i="79" s="1"/>
  <c r="AM63" i="79" s="1"/>
  <c r="AM15" i="32" s="1"/>
  <c r="AM15" i="90" s="1"/>
  <c r="AN16" i="80"/>
  <c r="AK19" i="76"/>
  <c r="AK57" i="76" s="1"/>
  <c r="AK9" i="31" s="1"/>
  <c r="AK9" i="87" s="1"/>
  <c r="AL9" i="80"/>
  <c r="AM63" i="74"/>
  <c r="AM15" i="26" s="1"/>
  <c r="AM15" i="91" s="1"/>
  <c r="AL15" i="78"/>
  <c r="AL55" i="78" s="1"/>
  <c r="AL7" i="28" s="1"/>
  <c r="AL7" i="89" s="1"/>
  <c r="AP2" i="81"/>
  <c r="AP50" i="81" s="1"/>
  <c r="AP2" i="22" s="1"/>
  <c r="AP2" i="93" s="1"/>
  <c r="AM32" i="81"/>
  <c r="AM61" i="81" s="1"/>
  <c r="AM13" i="22" s="1"/>
  <c r="AM13" i="93" s="1"/>
  <c r="AL18" i="78"/>
  <c r="AL56" i="78" s="1"/>
  <c r="AL8" i="28" s="1"/>
  <c r="AL8" i="89" s="1"/>
  <c r="AM4" i="80"/>
  <c r="AM52" i="80" s="1"/>
  <c r="AM4" i="27" s="1"/>
  <c r="AM4" i="92" s="1"/>
  <c r="AK19" i="80"/>
  <c r="AK57" i="80" s="1"/>
  <c r="AK9" i="27" s="1"/>
  <c r="AK9" i="92" s="1"/>
  <c r="AN24" i="75"/>
  <c r="AL9" i="79"/>
  <c r="AL9" i="81"/>
  <c r="AL33" i="81"/>
  <c r="AL69" i="81" s="1"/>
  <c r="AL21" i="22" s="1"/>
  <c r="AL21" i="93" s="1"/>
  <c r="AM18" i="76"/>
  <c r="AM56" i="76" s="1"/>
  <c r="AM8" i="31" s="1"/>
  <c r="AM8" i="87" s="1"/>
  <c r="AM32" i="75"/>
  <c r="AM61" i="75" s="1"/>
  <c r="AM13" i="30" s="1"/>
  <c r="AM13" i="86" s="1"/>
  <c r="AN21" i="75"/>
  <c r="AN11" i="79"/>
  <c r="AN17" i="80"/>
  <c r="AN5" i="80"/>
  <c r="AP20" i="78"/>
  <c r="AO39" i="76"/>
  <c r="AO17" i="79"/>
  <c r="AM26" i="81"/>
  <c r="AM60" i="81" s="1"/>
  <c r="AM12" i="22" s="1"/>
  <c r="AM12" i="93" s="1"/>
  <c r="AL12" i="75"/>
  <c r="AL54" i="75" s="1"/>
  <c r="AL6" i="30" s="1"/>
  <c r="AL6" i="86" s="1"/>
  <c r="AN10" i="77"/>
  <c r="AM34" i="80"/>
  <c r="AM70" i="80" s="1"/>
  <c r="AM22" i="27" s="1"/>
  <c r="AM22" i="92" s="1"/>
  <c r="AN24" i="81"/>
  <c r="AL36" i="77"/>
  <c r="AL18" i="75"/>
  <c r="AL56" i="75" s="1"/>
  <c r="AL8" i="30" s="1"/>
  <c r="AL8" i="86" s="1"/>
  <c r="AN42" i="76"/>
  <c r="AN72" i="76" s="1"/>
  <c r="AN24" i="31" s="1"/>
  <c r="AN24" i="87" s="1"/>
  <c r="AM34" i="79"/>
  <c r="AM70" i="79" s="1"/>
  <c r="AM22" i="32" s="1"/>
  <c r="AM22" i="90" s="1"/>
  <c r="AO21" i="78"/>
  <c r="AM7" i="79"/>
  <c r="AK22" i="77"/>
  <c r="AK58" i="77" s="1"/>
  <c r="AK10" i="25" s="1"/>
  <c r="AK10" i="88" s="1"/>
  <c r="AL14" i="81"/>
  <c r="AN44" i="80"/>
  <c r="AN74" i="80" s="1"/>
  <c r="AN26" i="27" s="1"/>
  <c r="AN26" i="92" s="1"/>
  <c r="AM4" i="81"/>
  <c r="AM52" i="81" s="1"/>
  <c r="AM4" i="22" s="1"/>
  <c r="AM4" i="93" s="1"/>
  <c r="AL15" i="77"/>
  <c r="AN16" i="78"/>
  <c r="AN32" i="74"/>
  <c r="AN61" i="74" s="1"/>
  <c r="AN13" i="26" s="1"/>
  <c r="AN13" i="91" s="1"/>
  <c r="AM9" i="59"/>
  <c r="AM9" i="78" s="1"/>
  <c r="AO50" i="59"/>
  <c r="AO2" i="23" s="1"/>
  <c r="AO2" i="84" s="1"/>
  <c r="AO2" i="79"/>
  <c r="AO50" i="79" s="1"/>
  <c r="AO2" i="32" s="1"/>
  <c r="AO2" i="90" s="1"/>
  <c r="AM18" i="77"/>
  <c r="AM56" i="77" s="1"/>
  <c r="AM8" i="25" s="1"/>
  <c r="AM8" i="88" s="1"/>
  <c r="AL30" i="81"/>
  <c r="AL65" i="81" s="1"/>
  <c r="AL17" i="22" s="1"/>
  <c r="AL17" i="93" s="1"/>
  <c r="AN42" i="81"/>
  <c r="AN72" i="81" s="1"/>
  <c r="AN24" i="22" s="1"/>
  <c r="AN24" i="93" s="1"/>
  <c r="AL14" i="80"/>
  <c r="AL35" i="80"/>
  <c r="AL67" i="80" s="1"/>
  <c r="AL19" i="27" s="1"/>
  <c r="AL19" i="92" s="1"/>
  <c r="AN11" i="80"/>
  <c r="AN17" i="81"/>
  <c r="AK22" i="80"/>
  <c r="AK58" i="80" s="1"/>
  <c r="AK10" i="27" s="1"/>
  <c r="AK10" i="92" s="1"/>
  <c r="AL27" i="76"/>
  <c r="AL62" i="76" s="1"/>
  <c r="AL14" i="31" s="1"/>
  <c r="AL14" i="87" s="1"/>
  <c r="AM34" i="78"/>
  <c r="AM70" i="78" s="1"/>
  <c r="AM22" i="28" s="1"/>
  <c r="AM22" i="89" s="1"/>
  <c r="AO2" i="75"/>
  <c r="AO50" i="75" s="1"/>
  <c r="AO2" i="30" s="1"/>
  <c r="AO2" i="86" s="1"/>
  <c r="AL12" i="79"/>
  <c r="AL54" i="79" s="1"/>
  <c r="AL6" i="32" s="1"/>
  <c r="AL6" i="90" s="1"/>
  <c r="AN5" i="81"/>
  <c r="AP20" i="77"/>
  <c r="AL27" i="77"/>
  <c r="AL62" i="77" s="1"/>
  <c r="AL14" i="25" s="1"/>
  <c r="AL14" i="88" s="1"/>
  <c r="AM34" i="77"/>
  <c r="AM70" i="77" s="1"/>
  <c r="AM22" i="25" s="1"/>
  <c r="AM22" i="88" s="1"/>
  <c r="AO39" i="75"/>
  <c r="AO17" i="80"/>
  <c r="AM34" i="81"/>
  <c r="AM70" i="81" s="1"/>
  <c r="AM22" i="22" s="1"/>
  <c r="AM22" i="93" s="1"/>
  <c r="AM4" i="76"/>
  <c r="AM52" i="76" s="1"/>
  <c r="AM4" i="31" s="1"/>
  <c r="AM4" i="87" s="1"/>
  <c r="AM13" i="80"/>
  <c r="AN24" i="78"/>
  <c r="AL9" i="77"/>
  <c r="AN39" i="78"/>
  <c r="AL30" i="76"/>
  <c r="AL65" i="76" s="1"/>
  <c r="AL17" i="31" s="1"/>
  <c r="AL17" i="87" s="1"/>
  <c r="AL37" i="77"/>
  <c r="AN16" i="76"/>
  <c r="AM41" i="75"/>
  <c r="AO21" i="77"/>
  <c r="AN38" i="80"/>
  <c r="AL36" i="78"/>
  <c r="AL27" i="79"/>
  <c r="AL62" i="79" s="1"/>
  <c r="AL14" i="32" s="1"/>
  <c r="AL14" i="90" s="1"/>
  <c r="AM25" i="80"/>
  <c r="AL18" i="77"/>
  <c r="AL56" i="77" s="1"/>
  <c r="AL8" i="25" s="1"/>
  <c r="AL8" i="88" s="1"/>
  <c r="AL12" i="81"/>
  <c r="AL54" i="81" s="1"/>
  <c r="AL6" i="22" s="1"/>
  <c r="AL6" i="93" s="1"/>
  <c r="AP2" i="78"/>
  <c r="AP50" i="78" s="1"/>
  <c r="AP2" i="28" s="1"/>
  <c r="AP2" i="89" s="1"/>
  <c r="AJ23" i="77"/>
  <c r="AJ59" i="77" s="1"/>
  <c r="AJ11" i="25" s="1"/>
  <c r="AJ11" i="88" s="1"/>
  <c r="AL19" i="59"/>
  <c r="AL19" i="75" s="1"/>
  <c r="AL57" i="75" s="1"/>
  <c r="AL9" i="30" s="1"/>
  <c r="AL9" i="86" s="1"/>
  <c r="AM18" i="75"/>
  <c r="AM56" i="75" s="1"/>
  <c r="AM8" i="30" s="1"/>
  <c r="AM8" i="86" s="1"/>
  <c r="AK22" i="81"/>
  <c r="AK58" i="81" s="1"/>
  <c r="AK10" i="22" s="1"/>
  <c r="AK10" i="93" s="1"/>
  <c r="AM5" i="79"/>
  <c r="AL37" i="80"/>
  <c r="AN40" i="79"/>
  <c r="AM32" i="79"/>
  <c r="AM61" i="79" s="1"/>
  <c r="AM13" i="32" s="1"/>
  <c r="AM13" i="90" s="1"/>
  <c r="AN21" i="79"/>
  <c r="AN11" i="81"/>
  <c r="AN17" i="78"/>
  <c r="AL36" i="79"/>
  <c r="AM8" i="78"/>
  <c r="AM26" i="76"/>
  <c r="AM60" i="76" s="1"/>
  <c r="AM12" i="31" s="1"/>
  <c r="AM12" i="87" s="1"/>
  <c r="AM4" i="79"/>
  <c r="AM52" i="79" s="1"/>
  <c r="AM4" i="32" s="1"/>
  <c r="AM4" i="90" s="1"/>
  <c r="AM13" i="78"/>
  <c r="AM43" i="76"/>
  <c r="AM73" i="76" s="1"/>
  <c r="AM25" i="31" s="1"/>
  <c r="AM25" i="87" s="1"/>
  <c r="AN5" i="78"/>
  <c r="AP20" i="76"/>
  <c r="AM8" i="80"/>
  <c r="AM26" i="78"/>
  <c r="AM60" i="78" s="1"/>
  <c r="AM12" i="28" s="1"/>
  <c r="AM12" i="89" s="1"/>
  <c r="AN16" i="79"/>
  <c r="AM13" i="81"/>
  <c r="AO17" i="78"/>
  <c r="AL36" i="75"/>
  <c r="AM4" i="75"/>
  <c r="AM52" i="75" s="1"/>
  <c r="AM4" i="30" s="1"/>
  <c r="AM4" i="86" s="1"/>
  <c r="AM13" i="79"/>
  <c r="AO2" i="77"/>
  <c r="AO50" i="77" s="1"/>
  <c r="AO2" i="25" s="1"/>
  <c r="AO2" i="88" s="1"/>
  <c r="AL14" i="77"/>
  <c r="AP2" i="75"/>
  <c r="AP50" i="75" s="1"/>
  <c r="AP2" i="30" s="1"/>
  <c r="AP2" i="86" s="1"/>
  <c r="AN24" i="77"/>
  <c r="AL9" i="78"/>
  <c r="AM6" i="80"/>
  <c r="AM5" i="77"/>
  <c r="AN10" i="78"/>
  <c r="AP2" i="76"/>
  <c r="AP50" i="76" s="1"/>
  <c r="AP2" i="31" s="1"/>
  <c r="AP2" i="87" s="1"/>
  <c r="AJ23" i="75"/>
  <c r="AJ59" i="75" s="1"/>
  <c r="AJ11" i="30" s="1"/>
  <c r="AJ11" i="86" s="1"/>
  <c r="AO21" i="76"/>
  <c r="AN38" i="81"/>
  <c r="AN68" i="81" s="1"/>
  <c r="AN20" i="22" s="1"/>
  <c r="AN20" i="93" s="1"/>
  <c r="AN39" i="81"/>
  <c r="AM13" i="75"/>
  <c r="AL37" i="81"/>
  <c r="AL66" i="81" s="1"/>
  <c r="AL18" i="22" s="1"/>
  <c r="AL18" i="93" s="1"/>
  <c r="AN40" i="80"/>
  <c r="AL14" i="79"/>
  <c r="AN42" i="78"/>
  <c r="AN72" i="78" s="1"/>
  <c r="AN24" i="28" s="1"/>
  <c r="AN24" i="89" s="1"/>
  <c r="AN28" i="74"/>
  <c r="AN63" i="74" s="1"/>
  <c r="AN15" i="26" s="1"/>
  <c r="AN15" i="91" s="1"/>
  <c r="AL36" i="80"/>
  <c r="AN10" i="79"/>
  <c r="AM32" i="80"/>
  <c r="AM61" i="80" s="1"/>
  <c r="AM13" i="27" s="1"/>
  <c r="AM13" i="92" s="1"/>
  <c r="AN21" i="81"/>
  <c r="AN11" i="78"/>
  <c r="AN17" i="77"/>
  <c r="AM6" i="76"/>
  <c r="AL18" i="81"/>
  <c r="AL56" i="81" s="1"/>
  <c r="AL8" i="22" s="1"/>
  <c r="AL8" i="93" s="1"/>
  <c r="AM25" i="75"/>
  <c r="AM41" i="81"/>
  <c r="AN5" i="77"/>
  <c r="AP20" i="75"/>
  <c r="AK22" i="79"/>
  <c r="AK58" i="79" s="1"/>
  <c r="AK10" i="32" s="1"/>
  <c r="AK10" i="90" s="1"/>
  <c r="AL18" i="80"/>
  <c r="AL56" i="80" s="1"/>
  <c r="AL8" i="27" s="1"/>
  <c r="AL8" i="92" s="1"/>
  <c r="AM41" i="80"/>
  <c r="AO2" i="76"/>
  <c r="AO50" i="76" s="1"/>
  <c r="AO2" i="31" s="1"/>
  <c r="AO2" i="87" s="1"/>
  <c r="AO39" i="79"/>
  <c r="AO17" i="81"/>
  <c r="AN39" i="76"/>
  <c r="AM8" i="81"/>
  <c r="AL15" i="79"/>
  <c r="AL14" i="76"/>
  <c r="AL55" i="76" s="1"/>
  <c r="AL7" i="31" s="1"/>
  <c r="AL7" i="87" s="1"/>
  <c r="AM41" i="79"/>
  <c r="AL27" i="81"/>
  <c r="AL62" i="81" s="1"/>
  <c r="AL14" i="22" s="1"/>
  <c r="AL14" i="93" s="1"/>
  <c r="AM25" i="78"/>
  <c r="AL35" i="76"/>
  <c r="AL67" i="76" s="1"/>
  <c r="AL19" i="31" s="1"/>
  <c r="AL19" i="87" s="1"/>
  <c r="AN24" i="76"/>
  <c r="AM4" i="77"/>
  <c r="AM52" i="77" s="1"/>
  <c r="AM4" i="25" s="1"/>
  <c r="AM4" i="88" s="1"/>
  <c r="AL35" i="77"/>
  <c r="AL67" i="77" s="1"/>
  <c r="AL19" i="25" s="1"/>
  <c r="AL19" i="88" s="1"/>
  <c r="AO2" i="81"/>
  <c r="AO50" i="81" s="1"/>
  <c r="AO2" i="22" s="1"/>
  <c r="AO2" i="93" s="1"/>
  <c r="AN44" i="81"/>
  <c r="AN74" i="81" s="1"/>
  <c r="AN26" i="22" s="1"/>
  <c r="AN26" i="93" s="1"/>
  <c r="AO21" i="75"/>
  <c r="AN38" i="79"/>
  <c r="AM6" i="79"/>
  <c r="AN42" i="77"/>
  <c r="AN72" i="77" s="1"/>
  <c r="AN24" i="25" s="1"/>
  <c r="AN24" i="88" s="1"/>
  <c r="AP2" i="77"/>
  <c r="AP50" i="77" s="1"/>
  <c r="AP2" i="25" s="1"/>
  <c r="AP2" i="88" s="1"/>
  <c r="AM13" i="77"/>
  <c r="AM6" i="75"/>
  <c r="AK22" i="78"/>
  <c r="AK58" i="78" s="1"/>
  <c r="AK10" i="28" s="1"/>
  <c r="AK10" i="89" s="1"/>
  <c r="AM8" i="76"/>
  <c r="AO24" i="74"/>
  <c r="AO24" i="59" s="1"/>
  <c r="AO24" i="77" s="1"/>
  <c r="AM18" i="79"/>
  <c r="AM56" i="79" s="1"/>
  <c r="AM8" i="32" s="1"/>
  <c r="AM8" i="90" s="1"/>
  <c r="AN39" i="80"/>
  <c r="AJ23" i="78"/>
  <c r="AJ59" i="78" s="1"/>
  <c r="AJ11" i="28" s="1"/>
  <c r="AJ11" i="89" s="1"/>
  <c r="AN21" i="80"/>
  <c r="AN11" i="77"/>
  <c r="AN17" i="76"/>
  <c r="AL30" i="79"/>
  <c r="AL65" i="79" s="1"/>
  <c r="AL17" i="32" s="1"/>
  <c r="AL17" i="90" s="1"/>
  <c r="AP2" i="80"/>
  <c r="AP50" i="80" s="1"/>
  <c r="AP2" i="27" s="1"/>
  <c r="AP2" i="92" s="1"/>
  <c r="AN5" i="76"/>
  <c r="AN39" i="75"/>
  <c r="AL30" i="80"/>
  <c r="AL65" i="80" s="1"/>
  <c r="AL17" i="27" s="1"/>
  <c r="AL17" i="92" s="1"/>
  <c r="AL14" i="75"/>
  <c r="AP2" i="79"/>
  <c r="AP50" i="79" s="1"/>
  <c r="AP2" i="32" s="1"/>
  <c r="AP2" i="90" s="1"/>
  <c r="AM43" i="77"/>
  <c r="AM73" i="77" s="1"/>
  <c r="AM25" i="25" s="1"/>
  <c r="AM25" i="88" s="1"/>
  <c r="AO39" i="80"/>
  <c r="AO17" i="77"/>
  <c r="AM6" i="78"/>
  <c r="AL18" i="79"/>
  <c r="AL56" i="79" s="1"/>
  <c r="AL8" i="32" s="1"/>
  <c r="AL8" i="90" s="1"/>
  <c r="AL37" i="75"/>
  <c r="AM25" i="76"/>
  <c r="AL35" i="75"/>
  <c r="AL67" i="75" s="1"/>
  <c r="AL19" i="30" s="1"/>
  <c r="AL19" i="86" s="1"/>
  <c r="AM43" i="78"/>
  <c r="AM73" i="78" s="1"/>
  <c r="AM25" i="28" s="1"/>
  <c r="AM25" i="89" s="1"/>
  <c r="AK19" i="75"/>
  <c r="AK57" i="75" s="1"/>
  <c r="AK9" i="30" s="1"/>
  <c r="AK9" i="86" s="1"/>
  <c r="AK22" i="75"/>
  <c r="AK58" i="75" s="1"/>
  <c r="AK10" i="30" s="1"/>
  <c r="AK10" i="86" s="1"/>
  <c r="AM26" i="80"/>
  <c r="AM60" i="80" s="1"/>
  <c r="AM12" i="27" s="1"/>
  <c r="AM12" i="92" s="1"/>
  <c r="AN40" i="77"/>
  <c r="AL12" i="76"/>
  <c r="AL54" i="76" s="1"/>
  <c r="AL6" i="31" s="1"/>
  <c r="AL6" i="87" s="1"/>
  <c r="AN44" i="78"/>
  <c r="AN74" i="78" s="1"/>
  <c r="AN26" i="28" s="1"/>
  <c r="AN26" i="89" s="1"/>
  <c r="AL9" i="76"/>
  <c r="AN40" i="78"/>
  <c r="AL12" i="77"/>
  <c r="AL54" i="77" s="1"/>
  <c r="AL6" i="25" s="1"/>
  <c r="AL6" i="88" s="1"/>
  <c r="AM7" i="80"/>
  <c r="AN38" i="78"/>
  <c r="AM8" i="75"/>
  <c r="AL37" i="78"/>
  <c r="AL35" i="78"/>
  <c r="AL67" i="78" s="1"/>
  <c r="AL19" i="28" s="1"/>
  <c r="AL19" i="89" s="1"/>
  <c r="AN10" i="80"/>
  <c r="AM34" i="75"/>
  <c r="AM70" i="75" s="1"/>
  <c r="AM22" i="30" s="1"/>
  <c r="AM22" i="86" s="1"/>
  <c r="AM5" i="81"/>
  <c r="AL35" i="81"/>
  <c r="AL67" i="81" s="1"/>
  <c r="AL19" i="22" s="1"/>
  <c r="AL19" i="93" s="1"/>
  <c r="AM18" i="80"/>
  <c r="AM56" i="80" s="1"/>
  <c r="AM8" i="27" s="1"/>
  <c r="AM8" i="92" s="1"/>
  <c r="AM26" i="77"/>
  <c r="AM60" i="77" s="1"/>
  <c r="AM12" i="25" s="1"/>
  <c r="AM12" i="88" s="1"/>
  <c r="AM32" i="78"/>
  <c r="AM61" i="78" s="1"/>
  <c r="AM13" i="28" s="1"/>
  <c r="AM13" i="89" s="1"/>
  <c r="AN21" i="78"/>
  <c r="AN11" i="76"/>
  <c r="AN17" i="75"/>
  <c r="AM5" i="80"/>
  <c r="AL15" i="81"/>
  <c r="AN5" i="75"/>
  <c r="AP20" i="81"/>
  <c r="AM6" i="77"/>
  <c r="AL15" i="80"/>
  <c r="AM25" i="77"/>
  <c r="AN40" i="75"/>
  <c r="AO39" i="81"/>
  <c r="AO17" i="76"/>
  <c r="AM5" i="75"/>
  <c r="AN10" i="76"/>
  <c r="AN40" i="76"/>
  <c r="AN44" i="76"/>
  <c r="AN74" i="76" s="1"/>
  <c r="AN26" i="31" s="1"/>
  <c r="AN26" i="87" s="1"/>
  <c r="AL36" i="76"/>
  <c r="AL66" i="76" s="1"/>
  <c r="AL18" i="31" s="1"/>
  <c r="AL18" i="87" s="1"/>
  <c r="AM8" i="79"/>
  <c r="AO2" i="78"/>
  <c r="AO50" i="78" s="1"/>
  <c r="AO2" i="28" s="1"/>
  <c r="AO2" i="89" s="1"/>
  <c r="AM7" i="81"/>
  <c r="AL27" i="80"/>
  <c r="AL62" i="80" s="1"/>
  <c r="AL14" i="27" s="1"/>
  <c r="AL14" i="92" s="1"/>
  <c r="AM25" i="81"/>
  <c r="AM43" i="80"/>
  <c r="AM73" i="80" s="1"/>
  <c r="AM25" i="27" s="1"/>
  <c r="AM25" i="92" s="1"/>
  <c r="AO21" i="81"/>
  <c r="AN38" i="77"/>
  <c r="AL18" i="76"/>
  <c r="AL56" i="76" s="1"/>
  <c r="AL8" i="31" s="1"/>
  <c r="AL8" i="87" s="1"/>
  <c r="AN10" i="81"/>
  <c r="AN39" i="79"/>
  <c r="AM41" i="77"/>
  <c r="AO2" i="80"/>
  <c r="AO50" i="80" s="1"/>
  <c r="AO2" i="27" s="1"/>
  <c r="AO2" i="92" s="1"/>
  <c r="AO11" i="74"/>
  <c r="AO11" i="59" s="1"/>
  <c r="AK17" i="83"/>
  <c r="AM18" i="81"/>
  <c r="AM56" i="81" s="1"/>
  <c r="AM8" i="22" s="1"/>
  <c r="AM8" i="93" s="1"/>
  <c r="AN16" i="81"/>
  <c r="AL12" i="80"/>
  <c r="AL54" i="80" s="1"/>
  <c r="AL6" i="27" s="1"/>
  <c r="AL6" i="92" s="1"/>
  <c r="AM32" i="77"/>
  <c r="AM61" i="77" s="1"/>
  <c r="AM13" i="25" s="1"/>
  <c r="AM13" i="88" s="1"/>
  <c r="AN21" i="77"/>
  <c r="AN11" i="75"/>
  <c r="AN42" i="80"/>
  <c r="AN72" i="80" s="1"/>
  <c r="AN24" i="27" s="1"/>
  <c r="AN24" i="92" s="1"/>
  <c r="AN44" i="75"/>
  <c r="AN74" i="75" s="1"/>
  <c r="AN26" i="30" s="1"/>
  <c r="AN26" i="86" s="1"/>
  <c r="AP20" i="79"/>
  <c r="AN42" i="79"/>
  <c r="AN72" i="79" s="1"/>
  <c r="AN24" i="32" s="1"/>
  <c r="AN24" i="90" s="1"/>
  <c r="AJ23" i="80"/>
  <c r="AJ59" i="80" s="1"/>
  <c r="AJ11" i="27" s="1"/>
  <c r="AJ11" i="92" s="1"/>
  <c r="AN44" i="77"/>
  <c r="AN74" i="77" s="1"/>
  <c r="AN26" i="25" s="1"/>
  <c r="AN26" i="88" s="1"/>
  <c r="AO39" i="78"/>
  <c r="AO17" i="75"/>
  <c r="AM7" i="78"/>
  <c r="AL30" i="75"/>
  <c r="AL65" i="75" s="1"/>
  <c r="AL17" i="30" s="1"/>
  <c r="AL17" i="86" s="1"/>
  <c r="AN24" i="79"/>
  <c r="AM26" i="79"/>
  <c r="AM60" i="79" s="1"/>
  <c r="AM12" i="32" s="1"/>
  <c r="AM12" i="90" s="1"/>
  <c r="AO21" i="79"/>
  <c r="AN38" i="76"/>
  <c r="AL30" i="77"/>
  <c r="AL65" i="77" s="1"/>
  <c r="AL17" i="25" s="1"/>
  <c r="AL17" i="88" s="1"/>
  <c r="AN16" i="77"/>
  <c r="AJ23" i="76"/>
  <c r="AJ59" i="76" s="1"/>
  <c r="AJ11" i="31" s="1"/>
  <c r="AJ11" i="87" s="1"/>
  <c r="AL27" i="75"/>
  <c r="AL62" i="75" s="1"/>
  <c r="AL14" i="30" s="1"/>
  <c r="AL14" i="86" s="1"/>
  <c r="AN31" i="74"/>
  <c r="AN31" i="59" s="1"/>
  <c r="AN33" i="74"/>
  <c r="AM29" i="74"/>
  <c r="AM29" i="59" s="1"/>
  <c r="AM64" i="59" s="1"/>
  <c r="AM16" i="23" s="1"/>
  <c r="AM16" i="84" s="1"/>
  <c r="AM31" i="59"/>
  <c r="AM71" i="59" s="1"/>
  <c r="AM23" i="23" s="1"/>
  <c r="AM23" i="84" s="1"/>
  <c r="AM18" i="78"/>
  <c r="AM56" i="78" s="1"/>
  <c r="AM8" i="28" s="1"/>
  <c r="AM8" i="89" s="1"/>
  <c r="AM41" i="78"/>
  <c r="AM32" i="76"/>
  <c r="AM61" i="76" s="1"/>
  <c r="AM13" i="31" s="1"/>
  <c r="AM13" i="87" s="1"/>
  <c r="AN21" i="76"/>
  <c r="AN17" i="79"/>
  <c r="AL37" i="79"/>
  <c r="AJ23" i="81"/>
  <c r="AJ59" i="81" s="1"/>
  <c r="AJ11" i="22" s="1"/>
  <c r="AJ11" i="93" s="1"/>
  <c r="AM7" i="76"/>
  <c r="AN5" i="79"/>
  <c r="AP20" i="80"/>
  <c r="AM7" i="77"/>
  <c r="AO39" i="77"/>
  <c r="AM5" i="76"/>
  <c r="AM43" i="81"/>
  <c r="AM73" i="81" s="1"/>
  <c r="AM25" i="22" s="1"/>
  <c r="AM25" i="93" s="1"/>
  <c r="AK22" i="76"/>
  <c r="AK58" i="76" s="1"/>
  <c r="AK10" i="31" s="1"/>
  <c r="AK10" i="87" s="1"/>
  <c r="AL15" i="75"/>
  <c r="AO21" i="80"/>
  <c r="AN38" i="75"/>
  <c r="AM43" i="75"/>
  <c r="AM73" i="75" s="1"/>
  <c r="AM25" i="30" s="1"/>
  <c r="AM25" i="86" s="1"/>
  <c r="AN60" i="74"/>
  <c r="AN12" i="26" s="1"/>
  <c r="AN12" i="91" s="1"/>
  <c r="AN26" i="59"/>
  <c r="AN26" i="81" s="1"/>
  <c r="AN60" i="81" s="1"/>
  <c r="AN12" i="22" s="1"/>
  <c r="AN12" i="93" s="1"/>
  <c r="AO60" i="74"/>
  <c r="AO12" i="26" s="1"/>
  <c r="AO12" i="91" s="1"/>
  <c r="AO26" i="59"/>
  <c r="AO26" i="81" s="1"/>
  <c r="AO60" i="81" s="1"/>
  <c r="AO12" i="22" s="1"/>
  <c r="AO12" i="93" s="1"/>
  <c r="AM62" i="74"/>
  <c r="AM14" i="26" s="1"/>
  <c r="AM14" i="91" s="1"/>
  <c r="AM27" i="59"/>
  <c r="AM62" i="59" s="1"/>
  <c r="AM14" i="23" s="1"/>
  <c r="AM14" i="84" s="1"/>
  <c r="AP17" i="59"/>
  <c r="AP17" i="79" s="1"/>
  <c r="AN43" i="59"/>
  <c r="AN43" i="75" s="1"/>
  <c r="AN6" i="59"/>
  <c r="AN6" i="77" s="1"/>
  <c r="AN7" i="59"/>
  <c r="AN7" i="79" s="1"/>
  <c r="AN13" i="59"/>
  <c r="AN13" i="75" s="1"/>
  <c r="AM14" i="59"/>
  <c r="AM14" i="75" s="1"/>
  <c r="AP62" i="74"/>
  <c r="AP14" i="26" s="1"/>
  <c r="AP14" i="91" s="1"/>
  <c r="AP27" i="59"/>
  <c r="AP62" i="59" s="1"/>
  <c r="AP14" i="23" s="1"/>
  <c r="AN8" i="59"/>
  <c r="AN8" i="75" s="1"/>
  <c r="AP10" i="59"/>
  <c r="AP10" i="76" s="1"/>
  <c r="AN70" i="74"/>
  <c r="AN22" i="26" s="1"/>
  <c r="AN22" i="91" s="1"/>
  <c r="AN34" i="59"/>
  <c r="AN70" i="59" s="1"/>
  <c r="AN22" i="23" s="1"/>
  <c r="AN22" i="84" s="1"/>
  <c r="AO74" i="74"/>
  <c r="AO26" i="26" s="1"/>
  <c r="AO26" i="91" s="1"/>
  <c r="AO44" i="59"/>
  <c r="AO74" i="59" s="1"/>
  <c r="AO26" i="23" s="1"/>
  <c r="AM67" i="74"/>
  <c r="AM19" i="26" s="1"/>
  <c r="AM19" i="91" s="1"/>
  <c r="AM35" i="59"/>
  <c r="AM35" i="75" s="1"/>
  <c r="AM67" i="75" s="1"/>
  <c r="AM19" i="30" s="1"/>
  <c r="AM19" i="86" s="1"/>
  <c r="AP60" i="74"/>
  <c r="AP12" i="26" s="1"/>
  <c r="AP12" i="91" s="1"/>
  <c r="AP26" i="59"/>
  <c r="AP60" i="59" s="1"/>
  <c r="AP12" i="23" s="1"/>
  <c r="AN41" i="59"/>
  <c r="AN41" i="80" s="1"/>
  <c r="AO16" i="59"/>
  <c r="AO16" i="75" s="1"/>
  <c r="AP39" i="59"/>
  <c r="AP39" i="78" s="1"/>
  <c r="AM36" i="59"/>
  <c r="AM36" i="76" s="1"/>
  <c r="AP21" i="59"/>
  <c r="AP21" i="75" s="1"/>
  <c r="AP40" i="59"/>
  <c r="AP40" i="78" s="1"/>
  <c r="AO72" i="74"/>
  <c r="AO24" i="26" s="1"/>
  <c r="AO24" i="91" s="1"/>
  <c r="AO42" i="59"/>
  <c r="AO42" i="77" s="1"/>
  <c r="AO72" i="77" s="1"/>
  <c r="AO24" i="25" s="1"/>
  <c r="AO24" i="88" s="1"/>
  <c r="AP72" i="74"/>
  <c r="AP24" i="26" s="1"/>
  <c r="AP24" i="91" s="1"/>
  <c r="AP42" i="59"/>
  <c r="AP42" i="79" s="1"/>
  <c r="AP72" i="79" s="1"/>
  <c r="AP24" i="32" s="1"/>
  <c r="AP24" i="90" s="1"/>
  <c r="AN25" i="59"/>
  <c r="AN25" i="77" s="1"/>
  <c r="AM15" i="59"/>
  <c r="AM15" i="76" s="1"/>
  <c r="AO10" i="59"/>
  <c r="AO10" i="79" s="1"/>
  <c r="AO20" i="59"/>
  <c r="AO20" i="77" s="1"/>
  <c r="AP16" i="59"/>
  <c r="AP16" i="78" s="1"/>
  <c r="AO70" i="74"/>
  <c r="AO22" i="26" s="1"/>
  <c r="AO22" i="91" s="1"/>
  <c r="AO34" i="59"/>
  <c r="AO70" i="59" s="1"/>
  <c r="AO22" i="23" s="1"/>
  <c r="AK59" i="74"/>
  <c r="AK11" i="26" s="1"/>
  <c r="AK11" i="91" s="1"/>
  <c r="AK23" i="59"/>
  <c r="AK23" i="81" s="1"/>
  <c r="AK59" i="81" s="1"/>
  <c r="AK11" i="22" s="1"/>
  <c r="AK11" i="93" s="1"/>
  <c r="AO40" i="59"/>
  <c r="AO40" i="81" s="1"/>
  <c r="AN52" i="74"/>
  <c r="AN4" i="26" s="1"/>
  <c r="AN4" i="91" s="1"/>
  <c r="AN4" i="59"/>
  <c r="AN52" i="59" s="1"/>
  <c r="AN4" i="23" s="1"/>
  <c r="AM37" i="59"/>
  <c r="AM37" i="78" s="1"/>
  <c r="AP70" i="74"/>
  <c r="AP22" i="26" s="1"/>
  <c r="AP22" i="91" s="1"/>
  <c r="AP34" i="59"/>
  <c r="AP34" i="75" s="1"/>
  <c r="AP70" i="75" s="1"/>
  <c r="AP22" i="30" s="1"/>
  <c r="AP22" i="86" s="1"/>
  <c r="AL58" i="74"/>
  <c r="AL10" i="26" s="1"/>
  <c r="AL10" i="91" s="1"/>
  <c r="AL22" i="59"/>
  <c r="AL58" i="59" s="1"/>
  <c r="AL10" i="23" s="1"/>
  <c r="AL10" i="84" s="1"/>
  <c r="AM65" i="74"/>
  <c r="AM17" i="26" s="1"/>
  <c r="AM17" i="91" s="1"/>
  <c r="AM30" i="59"/>
  <c r="AM30" i="80" s="1"/>
  <c r="AM65" i="80" s="1"/>
  <c r="AM17" i="27" s="1"/>
  <c r="AM17" i="92" s="1"/>
  <c r="AM12" i="59"/>
  <c r="AM12" i="77" s="1"/>
  <c r="AP74" i="74"/>
  <c r="AP26" i="26" s="1"/>
  <c r="AP26" i="91" s="1"/>
  <c r="AP44" i="59"/>
  <c r="AP74" i="59" s="1"/>
  <c r="AP26" i="23" s="1"/>
  <c r="AP2" i="84"/>
  <c r="AM56" i="59"/>
  <c r="AM8" i="23" s="1"/>
  <c r="AM8" i="84" s="1"/>
  <c r="AM53" i="59"/>
  <c r="AM5" i="23" s="1"/>
  <c r="AM5" i="84" s="1"/>
  <c r="AN85" i="73"/>
  <c r="AL55" i="59"/>
  <c r="AL7" i="23" s="1"/>
  <c r="AL7" i="84" s="1"/>
  <c r="AP79" i="73"/>
  <c r="AL66" i="59"/>
  <c r="AL18" i="23" s="1"/>
  <c r="AL18" i="84" s="1"/>
  <c r="AK7" i="86"/>
  <c r="AN73" i="74"/>
  <c r="AN25" i="26" s="1"/>
  <c r="AN25" i="91" s="1"/>
  <c r="AM66" i="74"/>
  <c r="AM18" i="26" s="1"/>
  <c r="AM18" i="91" s="1"/>
  <c r="AM54" i="74"/>
  <c r="AM6" i="26" s="1"/>
  <c r="AM6" i="91" s="1"/>
  <c r="AM56" i="74"/>
  <c r="AM8" i="26" s="1"/>
  <c r="AM8" i="91" s="1"/>
  <c r="AN53" i="74"/>
  <c r="AN5" i="26" s="1"/>
  <c r="AN5" i="91" s="1"/>
  <c r="AO38" i="74"/>
  <c r="AN68" i="59"/>
  <c r="AN20" i="23" s="1"/>
  <c r="AP11" i="74"/>
  <c r="AP11" i="59" s="1"/>
  <c r="AP25" i="74"/>
  <c r="AN15" i="74"/>
  <c r="AP38" i="74"/>
  <c r="AP43" i="74"/>
  <c r="AP43" i="59" s="1"/>
  <c r="AR45" i="72"/>
  <c r="AR45" i="73" s="1"/>
  <c r="AP93" i="73" s="1"/>
  <c r="AQ45" i="73"/>
  <c r="AO93" i="73" s="1"/>
  <c r="AM55" i="74"/>
  <c r="AM7" i="26" s="1"/>
  <c r="AM7" i="91" s="1"/>
  <c r="AR11" i="72"/>
  <c r="AR11" i="73" s="1"/>
  <c r="AP78" i="73" s="1"/>
  <c r="AQ11" i="73"/>
  <c r="AO78" i="73" s="1"/>
  <c r="AR18" i="72"/>
  <c r="AR18" i="73" s="1"/>
  <c r="AP84" i="73" s="1"/>
  <c r="AQ18" i="73"/>
  <c r="AO84" i="73" s="1"/>
  <c r="AN30" i="74"/>
  <c r="AP7" i="74"/>
  <c r="AP4" i="74"/>
  <c r="AO25" i="74"/>
  <c r="AO5" i="74"/>
  <c r="AQ21" i="73"/>
  <c r="AO89" i="73" s="1"/>
  <c r="AR21" i="72"/>
  <c r="AR21" i="73" s="1"/>
  <c r="AP89" i="73" s="1"/>
  <c r="AQ39" i="73"/>
  <c r="AO86" i="73" s="1"/>
  <c r="AR39" i="72"/>
  <c r="AR39" i="73" s="1"/>
  <c r="AP86" i="73" s="1"/>
  <c r="AO7" i="74"/>
  <c r="AN37" i="74"/>
  <c r="AR44" i="72"/>
  <c r="AR44" i="73" s="1"/>
  <c r="AP92" i="73" s="1"/>
  <c r="AQ44" i="73"/>
  <c r="AO92" i="73" s="1"/>
  <c r="AN12" i="74"/>
  <c r="AR33" i="72"/>
  <c r="AR33" i="73" s="1"/>
  <c r="AP74" i="73" s="1"/>
  <c r="AQ33" i="73"/>
  <c r="AO74" i="73" s="1"/>
  <c r="AR30" i="72"/>
  <c r="AR30" i="73" s="1"/>
  <c r="AP71" i="73" s="1"/>
  <c r="AQ30" i="73"/>
  <c r="AO71" i="73" s="1"/>
  <c r="AQ40" i="73"/>
  <c r="AO87" i="73" s="1"/>
  <c r="AR40" i="72"/>
  <c r="AR40" i="73" s="1"/>
  <c r="AP87" i="73" s="1"/>
  <c r="AP5" i="74"/>
  <c r="AO8" i="74"/>
  <c r="AP13" i="74"/>
  <c r="AQ27" i="73"/>
  <c r="AO68" i="73" s="1"/>
  <c r="AR27" i="72"/>
  <c r="AR27" i="73" s="1"/>
  <c r="AP68" i="73" s="1"/>
  <c r="AN18" i="74"/>
  <c r="AO6" i="74"/>
  <c r="AO6" i="59" s="1"/>
  <c r="AP8" i="74"/>
  <c r="AP8" i="59" s="1"/>
  <c r="AR43" i="72"/>
  <c r="AR43" i="73" s="1"/>
  <c r="AP91" i="73" s="1"/>
  <c r="AQ43" i="73"/>
  <c r="AO91" i="73" s="1"/>
  <c r="AO59" i="63"/>
  <c r="AN9" i="74"/>
  <c r="AO43" i="74"/>
  <c r="AN68" i="74"/>
  <c r="AN20" i="26" s="1"/>
  <c r="AN20" i="91" s="1"/>
  <c r="AO13" i="74"/>
  <c r="AP6" i="74"/>
  <c r="AR41" i="72"/>
  <c r="AR41" i="73" s="1"/>
  <c r="AP88" i="73" s="1"/>
  <c r="AQ41" i="73"/>
  <c r="AO88" i="73" s="1"/>
  <c r="AN35" i="74"/>
  <c r="AR29" i="72"/>
  <c r="AR29" i="73" s="1"/>
  <c r="AP70" i="73" s="1"/>
  <c r="AQ29" i="73"/>
  <c r="AO70" i="73" s="1"/>
  <c r="AP41" i="74"/>
  <c r="AP41" i="59" s="1"/>
  <c r="AL57" i="74"/>
  <c r="AL9" i="26" s="1"/>
  <c r="AL9" i="91" s="1"/>
  <c r="AR20" i="72"/>
  <c r="AR20" i="73" s="1"/>
  <c r="AQ20" i="73"/>
  <c r="AR19" i="72"/>
  <c r="AR19" i="73" s="1"/>
  <c r="AQ19" i="73"/>
  <c r="AP24" i="74"/>
  <c r="AN14" i="74"/>
  <c r="AO41" i="74"/>
  <c r="AN69" i="63"/>
  <c r="AM19" i="74"/>
  <c r="AN36" i="74"/>
  <c r="AO4" i="74"/>
  <c r="AL23" i="74"/>
  <c r="AN27" i="74"/>
  <c r="AM22" i="74"/>
  <c r="AO27" i="74"/>
  <c r="AG14" i="83"/>
  <c r="AH8" i="83"/>
  <c r="AH6" i="83"/>
  <c r="AG16" i="83"/>
  <c r="AH9" i="83"/>
  <c r="AL25" i="83"/>
  <c r="AH13" i="83"/>
  <c r="AK20" i="83"/>
  <c r="AH12" i="83"/>
  <c r="AE11" i="83"/>
  <c r="AK18" i="83"/>
  <c r="AH21" i="83"/>
  <c r="AE10" i="83"/>
  <c r="AK22" i="83"/>
  <c r="AJ23" i="83"/>
  <c r="AK15" i="83"/>
  <c r="AM79" i="73"/>
  <c r="AN78" i="73"/>
  <c r="AL4" i="83"/>
  <c r="AM69" i="59" l="1"/>
  <c r="AM21" i="23" s="1"/>
  <c r="AM21" i="84" s="1"/>
  <c r="AM33" i="79"/>
  <c r="AM69" i="79" s="1"/>
  <c r="AM21" i="32" s="1"/>
  <c r="AM21" i="90" s="1"/>
  <c r="AM33" i="80"/>
  <c r="AM69" i="80" s="1"/>
  <c r="AM21" i="27" s="1"/>
  <c r="AM21" i="92" s="1"/>
  <c r="AM33" i="76"/>
  <c r="AM69" i="76" s="1"/>
  <c r="AM21" i="31" s="1"/>
  <c r="AM21" i="87" s="1"/>
  <c r="AM33" i="77"/>
  <c r="AM69" i="77" s="1"/>
  <c r="AM21" i="25" s="1"/>
  <c r="AM21" i="88" s="1"/>
  <c r="AM33" i="75"/>
  <c r="AM69" i="75" s="1"/>
  <c r="AM21" i="30" s="1"/>
  <c r="AM21" i="86" s="1"/>
  <c r="AM33" i="81"/>
  <c r="AM69" i="81" s="1"/>
  <c r="AM21" i="22" s="1"/>
  <c r="AM21" i="93" s="1"/>
  <c r="AP72" i="59"/>
  <c r="AP24" i="23" s="1"/>
  <c r="AP24" i="84" s="1"/>
  <c r="AP70" i="59"/>
  <c r="AP22" i="23" s="1"/>
  <c r="AP22" i="84" s="1"/>
  <c r="AO72" i="59"/>
  <c r="AO24" i="23" s="1"/>
  <c r="AO24" i="84" s="1"/>
  <c r="AL57" i="59"/>
  <c r="AL9" i="23" s="1"/>
  <c r="AL9" i="84" s="1"/>
  <c r="AN68" i="78"/>
  <c r="AN20" i="28" s="1"/>
  <c r="AN20" i="89" s="1"/>
  <c r="AN68" i="77"/>
  <c r="AN20" i="25" s="1"/>
  <c r="AN20" i="88" s="1"/>
  <c r="AN73" i="75"/>
  <c r="AN25" i="30" s="1"/>
  <c r="AN25" i="86" s="1"/>
  <c r="AN68" i="80"/>
  <c r="AN20" i="27" s="1"/>
  <c r="AN20" i="92" s="1"/>
  <c r="AM53" i="81"/>
  <c r="AM5" i="22" s="1"/>
  <c r="AM5" i="93" s="1"/>
  <c r="AM53" i="80"/>
  <c r="AM5" i="27" s="1"/>
  <c r="AM5" i="92" s="1"/>
  <c r="AM64" i="74"/>
  <c r="AM16" i="26" s="1"/>
  <c r="AM16" i="91" s="1"/>
  <c r="AN68" i="79"/>
  <c r="AN20" i="32" s="1"/>
  <c r="AN20" i="90" s="1"/>
  <c r="AL66" i="80"/>
  <c r="AL18" i="27" s="1"/>
  <c r="AL18" i="92" s="1"/>
  <c r="AM53" i="78"/>
  <c r="AM5" i="28" s="1"/>
  <c r="AM5" i="89" s="1"/>
  <c r="AL66" i="75"/>
  <c r="AL18" i="30" s="1"/>
  <c r="AL18" i="86" s="1"/>
  <c r="AL5" i="83"/>
  <c r="AM65" i="59"/>
  <c r="AM17" i="23" s="1"/>
  <c r="AM17" i="84" s="1"/>
  <c r="AN68" i="75"/>
  <c r="AN20" i="30" s="1"/>
  <c r="AN20" i="86" s="1"/>
  <c r="AM54" i="59"/>
  <c r="AM6" i="23" s="1"/>
  <c r="AM6" i="84" s="1"/>
  <c r="AL66" i="77"/>
  <c r="AL18" i="25" s="1"/>
  <c r="AL18" i="88" s="1"/>
  <c r="AN60" i="59"/>
  <c r="AN12" i="23" s="1"/>
  <c r="AN12" i="84" s="1"/>
  <c r="AN28" i="59"/>
  <c r="AN63" i="59" s="1"/>
  <c r="AN15" i="23" s="1"/>
  <c r="AN15" i="84" s="1"/>
  <c r="AL55" i="81"/>
  <c r="AL7" i="22" s="1"/>
  <c r="AL7" i="93" s="1"/>
  <c r="AK59" i="59"/>
  <c r="AK11" i="23" s="1"/>
  <c r="AK11" i="84" s="1"/>
  <c r="AK7" i="83"/>
  <c r="AL66" i="78"/>
  <c r="AL18" i="28" s="1"/>
  <c r="AL18" i="89" s="1"/>
  <c r="AL55" i="77"/>
  <c r="AL7" i="25" s="1"/>
  <c r="AL7" i="88" s="1"/>
  <c r="AN31" i="75"/>
  <c r="AN71" i="75" s="1"/>
  <c r="AN23" i="30" s="1"/>
  <c r="AN23" i="86" s="1"/>
  <c r="AN71" i="59"/>
  <c r="AN23" i="23" s="1"/>
  <c r="AN23" i="84" s="1"/>
  <c r="AM53" i="77"/>
  <c r="AM5" i="25" s="1"/>
  <c r="AM5" i="88" s="1"/>
  <c r="AL55" i="79"/>
  <c r="AL7" i="32" s="1"/>
  <c r="AL7" i="90" s="1"/>
  <c r="AN73" i="59"/>
  <c r="AN25" i="23" s="1"/>
  <c r="AN25" i="84" s="1"/>
  <c r="AM53" i="76"/>
  <c r="AM5" i="31" s="1"/>
  <c r="AM5" i="87" s="1"/>
  <c r="AM53" i="75"/>
  <c r="AM5" i="30" s="1"/>
  <c r="AM5" i="86" s="1"/>
  <c r="AL29" i="75"/>
  <c r="AL64" i="75" s="1"/>
  <c r="AL16" i="30" s="1"/>
  <c r="AL16" i="86" s="1"/>
  <c r="AL29" i="76"/>
  <c r="AL64" i="76" s="1"/>
  <c r="AL16" i="31" s="1"/>
  <c r="AL16" i="87" s="1"/>
  <c r="AL29" i="79"/>
  <c r="AL64" i="79" s="1"/>
  <c r="AL16" i="32" s="1"/>
  <c r="AL16" i="90" s="1"/>
  <c r="AM25" i="83"/>
  <c r="AL29" i="81"/>
  <c r="AL64" i="81" s="1"/>
  <c r="AL16" i="22" s="1"/>
  <c r="AL16" i="93" s="1"/>
  <c r="AM53" i="79"/>
  <c r="AM5" i="32" s="1"/>
  <c r="AM5" i="90" s="1"/>
  <c r="AL55" i="75"/>
  <c r="AL7" i="30" s="1"/>
  <c r="AL7" i="86" s="1"/>
  <c r="AN68" i="76"/>
  <c r="AN20" i="31" s="1"/>
  <c r="AN20" i="87" s="1"/>
  <c r="AM29" i="80"/>
  <c r="AM64" i="80" s="1"/>
  <c r="AM16" i="27" s="1"/>
  <c r="AM16" i="92" s="1"/>
  <c r="AM4" i="83"/>
  <c r="AM67" i="59"/>
  <c r="AM19" i="23" s="1"/>
  <c r="AM19" i="84" s="1"/>
  <c r="AN33" i="59"/>
  <c r="AN69" i="59" s="1"/>
  <c r="AN21" i="23" s="1"/>
  <c r="AN21" i="84" s="1"/>
  <c r="AM28" i="80"/>
  <c r="AM63" i="80" s="1"/>
  <c r="AM15" i="27" s="1"/>
  <c r="AM15" i="92" s="1"/>
  <c r="AM28" i="75"/>
  <c r="AM63" i="75" s="1"/>
  <c r="AM15" i="30" s="1"/>
  <c r="AM15" i="86" s="1"/>
  <c r="AM54" i="77"/>
  <c r="AM6" i="25" s="1"/>
  <c r="AM6" i="88" s="1"/>
  <c r="AN32" i="59"/>
  <c r="AN32" i="81" s="1"/>
  <c r="AN61" i="81" s="1"/>
  <c r="AN13" i="22" s="1"/>
  <c r="AN13" i="93" s="1"/>
  <c r="AN31" i="77"/>
  <c r="AN71" i="77" s="1"/>
  <c r="AN23" i="25" s="1"/>
  <c r="AN23" i="88" s="1"/>
  <c r="AL19" i="79"/>
  <c r="AL57" i="79" s="1"/>
  <c r="AL9" i="32" s="1"/>
  <c r="AL9" i="90" s="1"/>
  <c r="AM28" i="77"/>
  <c r="AM63" i="77" s="1"/>
  <c r="AM15" i="25" s="1"/>
  <c r="AM15" i="88" s="1"/>
  <c r="AM28" i="78"/>
  <c r="AM63" i="78" s="1"/>
  <c r="AM15" i="28" s="1"/>
  <c r="AM15" i="89" s="1"/>
  <c r="AL29" i="80"/>
  <c r="AL64" i="80" s="1"/>
  <c r="AL16" i="27" s="1"/>
  <c r="AL16" i="92" s="1"/>
  <c r="AL64" i="59"/>
  <c r="AL16" i="23" s="1"/>
  <c r="AL16" i="84" s="1"/>
  <c r="AN26" i="83"/>
  <c r="AO60" i="59"/>
  <c r="AO12" i="23" s="1"/>
  <c r="AO12" i="84" s="1"/>
  <c r="AL17" i="83"/>
  <c r="AN24" i="83"/>
  <c r="AO2" i="83"/>
  <c r="AL55" i="80"/>
  <c r="AL7" i="27" s="1"/>
  <c r="AL7" i="92" s="1"/>
  <c r="AL19" i="83"/>
  <c r="AP2" i="83"/>
  <c r="AL29" i="77"/>
  <c r="AL64" i="77" s="1"/>
  <c r="AL16" i="25" s="1"/>
  <c r="AL16" i="88" s="1"/>
  <c r="AN31" i="78"/>
  <c r="AN71" i="78" s="1"/>
  <c r="AN23" i="28" s="1"/>
  <c r="AN23" i="89" s="1"/>
  <c r="AO26" i="77"/>
  <c r="AO60" i="77" s="1"/>
  <c r="AO12" i="25" s="1"/>
  <c r="AO12" i="88" s="1"/>
  <c r="AO11" i="79"/>
  <c r="AP10" i="81"/>
  <c r="AM31" i="78"/>
  <c r="AM71" i="78" s="1"/>
  <c r="AM23" i="28" s="1"/>
  <c r="AM23" i="89" s="1"/>
  <c r="AM9" i="75"/>
  <c r="AN31" i="76"/>
  <c r="AN71" i="76" s="1"/>
  <c r="AN23" i="31" s="1"/>
  <c r="AN23" i="87" s="1"/>
  <c r="AM37" i="79"/>
  <c r="AM9" i="79"/>
  <c r="AM15" i="80"/>
  <c r="AO42" i="75"/>
  <c r="AO72" i="75" s="1"/>
  <c r="AO24" i="30" s="1"/>
  <c r="AO24" i="86" s="1"/>
  <c r="AM9" i="77"/>
  <c r="AM31" i="77"/>
  <c r="AM71" i="77" s="1"/>
  <c r="AM23" i="25" s="1"/>
  <c r="AM23" i="88" s="1"/>
  <c r="AM9" i="76"/>
  <c r="AM29" i="79"/>
  <c r="AM64" i="79" s="1"/>
  <c r="AM16" i="32" s="1"/>
  <c r="AM16" i="90" s="1"/>
  <c r="AP10" i="78"/>
  <c r="AO26" i="76"/>
  <c r="AO60" i="76" s="1"/>
  <c r="AO12" i="31" s="1"/>
  <c r="AO12" i="87" s="1"/>
  <c r="AM63" i="59"/>
  <c r="AM15" i="23" s="1"/>
  <c r="AM15" i="84" s="1"/>
  <c r="AM28" i="81"/>
  <c r="AM63" i="81" s="1"/>
  <c r="AM15" i="22" s="1"/>
  <c r="AM15" i="93" s="1"/>
  <c r="AM29" i="81"/>
  <c r="AM64" i="81" s="1"/>
  <c r="AM16" i="22" s="1"/>
  <c r="AM16" i="93" s="1"/>
  <c r="AN31" i="81"/>
  <c r="AN71" i="81" s="1"/>
  <c r="AN23" i="22" s="1"/>
  <c r="AN23" i="93" s="1"/>
  <c r="AM31" i="76"/>
  <c r="AM71" i="76" s="1"/>
  <c r="AM23" i="31" s="1"/>
  <c r="AM23" i="87" s="1"/>
  <c r="AM28" i="76"/>
  <c r="AM63" i="76" s="1"/>
  <c r="AM15" i="31" s="1"/>
  <c r="AM15" i="87" s="1"/>
  <c r="AM29" i="76"/>
  <c r="AM64" i="76" s="1"/>
  <c r="AM16" i="31" s="1"/>
  <c r="AM16" i="87" s="1"/>
  <c r="AP17" i="77"/>
  <c r="AM14" i="76"/>
  <c r="AM55" i="76" s="1"/>
  <c r="AM7" i="31" s="1"/>
  <c r="AM7" i="87" s="1"/>
  <c r="AM27" i="76"/>
  <c r="AM62" i="76" s="1"/>
  <c r="AM14" i="31" s="1"/>
  <c r="AM14" i="87" s="1"/>
  <c r="AN34" i="77"/>
  <c r="AN70" i="77" s="1"/>
  <c r="AN22" i="25" s="1"/>
  <c r="AN22" i="88" s="1"/>
  <c r="AP44" i="76"/>
  <c r="AP74" i="76" s="1"/>
  <c r="AP26" i="31" s="1"/>
  <c r="AP26" i="87" s="1"/>
  <c r="AO11" i="78"/>
  <c r="AN8" i="77"/>
  <c r="AL22" i="79"/>
  <c r="AL58" i="79" s="1"/>
  <c r="AL10" i="32" s="1"/>
  <c r="AL10" i="90" s="1"/>
  <c r="AM30" i="79"/>
  <c r="AM65" i="79" s="1"/>
  <c r="AM17" i="32" s="1"/>
  <c r="AM17" i="90" s="1"/>
  <c r="AN34" i="78"/>
  <c r="AN70" i="78" s="1"/>
  <c r="AN22" i="28" s="1"/>
  <c r="AN22" i="89" s="1"/>
  <c r="AP11" i="81"/>
  <c r="AN8" i="78"/>
  <c r="AO16" i="77"/>
  <c r="AP16" i="75"/>
  <c r="AP39" i="75"/>
  <c r="AO10" i="81"/>
  <c r="AO24" i="76"/>
  <c r="AP17" i="80"/>
  <c r="AM35" i="76"/>
  <c r="AM67" i="76" s="1"/>
  <c r="AM19" i="31" s="1"/>
  <c r="AM19" i="87" s="1"/>
  <c r="AM30" i="75"/>
  <c r="AM65" i="75" s="1"/>
  <c r="AM17" i="30" s="1"/>
  <c r="AM17" i="86" s="1"/>
  <c r="AO44" i="81"/>
  <c r="AO74" i="81" s="1"/>
  <c r="AO26" i="22" s="1"/>
  <c r="AO26" i="93" s="1"/>
  <c r="AM31" i="80"/>
  <c r="AM71" i="80" s="1"/>
  <c r="AM23" i="27" s="1"/>
  <c r="AM23" i="92" s="1"/>
  <c r="AO6" i="81"/>
  <c r="AP43" i="78"/>
  <c r="AP73" i="78" s="1"/>
  <c r="AP25" i="28" s="1"/>
  <c r="AP25" i="89" s="1"/>
  <c r="AN25" i="80"/>
  <c r="AN43" i="80"/>
  <c r="AN73" i="80" s="1"/>
  <c r="AN25" i="27" s="1"/>
  <c r="AN25" i="92" s="1"/>
  <c r="AO40" i="78"/>
  <c r="AL19" i="80"/>
  <c r="AL57" i="80" s="1"/>
  <c r="AL9" i="27" s="1"/>
  <c r="AL9" i="92" s="1"/>
  <c r="AN13" i="76"/>
  <c r="AM35" i="78"/>
  <c r="AM67" i="78" s="1"/>
  <c r="AM19" i="28" s="1"/>
  <c r="AM19" i="89" s="1"/>
  <c r="AP21" i="78"/>
  <c r="AO42" i="81"/>
  <c r="AO72" i="81" s="1"/>
  <c r="AO24" i="22" s="1"/>
  <c r="AO24" i="93" s="1"/>
  <c r="AN6" i="80"/>
  <c r="AP40" i="80"/>
  <c r="AM9" i="80"/>
  <c r="AM15" i="78"/>
  <c r="AN26" i="78"/>
  <c r="AN60" i="78" s="1"/>
  <c r="AN12" i="28" s="1"/>
  <c r="AN12" i="89" s="1"/>
  <c r="AN4" i="77"/>
  <c r="AN52" i="77" s="1"/>
  <c r="AN4" i="25" s="1"/>
  <c r="AN4" i="88" s="1"/>
  <c r="AP39" i="81"/>
  <c r="AP26" i="77"/>
  <c r="AP60" i="77" s="1"/>
  <c r="AP12" i="25" s="1"/>
  <c r="AP12" i="88" s="1"/>
  <c r="AP27" i="77"/>
  <c r="AP62" i="77" s="1"/>
  <c r="AP14" i="25" s="1"/>
  <c r="AP14" i="88" s="1"/>
  <c r="AP41" i="76"/>
  <c r="AO44" i="76"/>
  <c r="AO74" i="76" s="1"/>
  <c r="AO26" i="31" s="1"/>
  <c r="AO26" i="87" s="1"/>
  <c r="AM14" i="77"/>
  <c r="AN4" i="78"/>
  <c r="AN52" i="78" s="1"/>
  <c r="AN4" i="28" s="1"/>
  <c r="AN4" i="89" s="1"/>
  <c r="AP39" i="80"/>
  <c r="AM29" i="75"/>
  <c r="AM64" i="75" s="1"/>
  <c r="AM16" i="30" s="1"/>
  <c r="AM16" i="86" s="1"/>
  <c r="AN31" i="79"/>
  <c r="AN71" i="79" s="1"/>
  <c r="AN23" i="32" s="1"/>
  <c r="AN23" i="90" s="1"/>
  <c r="AP34" i="78"/>
  <c r="AP70" i="78" s="1"/>
  <c r="AP22" i="28" s="1"/>
  <c r="AP22" i="89" s="1"/>
  <c r="AM12" i="78"/>
  <c r="AM54" i="78" s="1"/>
  <c r="AM6" i="28" s="1"/>
  <c r="AM6" i="89" s="1"/>
  <c r="AN4" i="81"/>
  <c r="AN52" i="81" s="1"/>
  <c r="AN4" i="22" s="1"/>
  <c r="AN4" i="93" s="1"/>
  <c r="AN41" i="78"/>
  <c r="AK23" i="76"/>
  <c r="AK59" i="76" s="1"/>
  <c r="AK11" i="31" s="1"/>
  <c r="AK11" i="87" s="1"/>
  <c r="AO10" i="77"/>
  <c r="AO11" i="77"/>
  <c r="AP17" i="78"/>
  <c r="AO16" i="76"/>
  <c r="AO40" i="75"/>
  <c r="AN41" i="81"/>
  <c r="AP44" i="77"/>
  <c r="AP74" i="77" s="1"/>
  <c r="AP26" i="25" s="1"/>
  <c r="AP26" i="88" s="1"/>
  <c r="AP11" i="78"/>
  <c r="AP17" i="81"/>
  <c r="AN43" i="78"/>
  <c r="AN73" i="78" s="1"/>
  <c r="AN25" i="28" s="1"/>
  <c r="AN25" i="89" s="1"/>
  <c r="AO42" i="76"/>
  <c r="AO72" i="76" s="1"/>
  <c r="AO24" i="31" s="1"/>
  <c r="AO24" i="87" s="1"/>
  <c r="AK23" i="78"/>
  <c r="AK59" i="78" s="1"/>
  <c r="AK11" i="28" s="1"/>
  <c r="AK11" i="89" s="1"/>
  <c r="AN7" i="80"/>
  <c r="AO24" i="75"/>
  <c r="AP34" i="80"/>
  <c r="AP70" i="80" s="1"/>
  <c r="AP22" i="27" s="1"/>
  <c r="AP22" i="92" s="1"/>
  <c r="AO16" i="78"/>
  <c r="AP42" i="76"/>
  <c r="AP72" i="76" s="1"/>
  <c r="AP24" i="31" s="1"/>
  <c r="AP24" i="87" s="1"/>
  <c r="AN34" i="80"/>
  <c r="AN70" i="80" s="1"/>
  <c r="AN22" i="27" s="1"/>
  <c r="AN22" i="92" s="1"/>
  <c r="AO6" i="80"/>
  <c r="AP43" i="77"/>
  <c r="AM14" i="79"/>
  <c r="AN6" i="81"/>
  <c r="AP39" i="77"/>
  <c r="AP26" i="75"/>
  <c r="AP60" i="75" s="1"/>
  <c r="AP12" i="30" s="1"/>
  <c r="AP12" i="86" s="1"/>
  <c r="AP8" i="79"/>
  <c r="AL19" i="77"/>
  <c r="AL57" i="77" s="1"/>
  <c r="AL9" i="25" s="1"/>
  <c r="AL9" i="88" s="1"/>
  <c r="AN25" i="79"/>
  <c r="AO16" i="80"/>
  <c r="AO26" i="79"/>
  <c r="AO60" i="79" s="1"/>
  <c r="AO12" i="32" s="1"/>
  <c r="AO12" i="90" s="1"/>
  <c r="AP44" i="80"/>
  <c r="AP74" i="80" s="1"/>
  <c r="AP26" i="27" s="1"/>
  <c r="AP26" i="92" s="1"/>
  <c r="AM9" i="81"/>
  <c r="AP17" i="75"/>
  <c r="AL22" i="78"/>
  <c r="AL58" i="78" s="1"/>
  <c r="AL10" i="28" s="1"/>
  <c r="AL10" i="89" s="1"/>
  <c r="AP21" i="81"/>
  <c r="AP16" i="81"/>
  <c r="AM30" i="78"/>
  <c r="AM65" i="78" s="1"/>
  <c r="AM17" i="28" s="1"/>
  <c r="AM17" i="89" s="1"/>
  <c r="AO10" i="75"/>
  <c r="AP27" i="76"/>
  <c r="AP62" i="76" s="1"/>
  <c r="AP14" i="31" s="1"/>
  <c r="AP14" i="87" s="1"/>
  <c r="AP41" i="75"/>
  <c r="AM31" i="75"/>
  <c r="AM71" i="75" s="1"/>
  <c r="AM23" i="30" s="1"/>
  <c r="AM23" i="86" s="1"/>
  <c r="AL22" i="81"/>
  <c r="AL58" i="81" s="1"/>
  <c r="AL10" i="22" s="1"/>
  <c r="AL10" i="93" s="1"/>
  <c r="AM35" i="80"/>
  <c r="AM67" i="80" s="1"/>
  <c r="AM19" i="27" s="1"/>
  <c r="AM19" i="92" s="1"/>
  <c r="AN13" i="78"/>
  <c r="AM15" i="81"/>
  <c r="AM19" i="59"/>
  <c r="AM19" i="78" s="1"/>
  <c r="AM57" i="78" s="1"/>
  <c r="AM9" i="28" s="1"/>
  <c r="AM9" i="89" s="1"/>
  <c r="AN71" i="74"/>
  <c r="AN23" i="26" s="1"/>
  <c r="AN23" i="91" s="1"/>
  <c r="AN69" i="74"/>
  <c r="AN21" i="26" s="1"/>
  <c r="AN21" i="91" s="1"/>
  <c r="AN31" i="80"/>
  <c r="AN71" i="80" s="1"/>
  <c r="AN23" i="27" s="1"/>
  <c r="AN23" i="92" s="1"/>
  <c r="AN25" i="76"/>
  <c r="AN13" i="81"/>
  <c r="AO34" i="81"/>
  <c r="AO70" i="81" s="1"/>
  <c r="AO22" i="22" s="1"/>
  <c r="AO22" i="93" s="1"/>
  <c r="AM37" i="81"/>
  <c r="AM30" i="81"/>
  <c r="AM65" i="81" s="1"/>
  <c r="AM17" i="22" s="1"/>
  <c r="AM17" i="93" s="1"/>
  <c r="AN7" i="78"/>
  <c r="AO11" i="76"/>
  <c r="AP34" i="81"/>
  <c r="AP70" i="81" s="1"/>
  <c r="AP22" i="22" s="1"/>
  <c r="AP22" i="93" s="1"/>
  <c r="AN43" i="77"/>
  <c r="AN73" i="77" s="1"/>
  <c r="AN25" i="25" s="1"/>
  <c r="AN25" i="88" s="1"/>
  <c r="AN6" i="76"/>
  <c r="AO10" i="78"/>
  <c r="AP11" i="77"/>
  <c r="AP34" i="79"/>
  <c r="AP70" i="79" s="1"/>
  <c r="AP22" i="32" s="1"/>
  <c r="AP22" i="90" s="1"/>
  <c r="AM14" i="81"/>
  <c r="AO20" i="80"/>
  <c r="AP40" i="77"/>
  <c r="AN25" i="81"/>
  <c r="AN43" i="81"/>
  <c r="AN73" i="81" s="1"/>
  <c r="AN25" i="22" s="1"/>
  <c r="AN25" i="93" s="1"/>
  <c r="AO40" i="77"/>
  <c r="AN41" i="79"/>
  <c r="AM36" i="79"/>
  <c r="AO6" i="78"/>
  <c r="AP43" i="76"/>
  <c r="AO34" i="75"/>
  <c r="AO70" i="75" s="1"/>
  <c r="AO22" i="30" s="1"/>
  <c r="AO22" i="86" s="1"/>
  <c r="AM27" i="79"/>
  <c r="AM62" i="79" s="1"/>
  <c r="AM14" i="32" s="1"/>
  <c r="AM14" i="90" s="1"/>
  <c r="AP8" i="80"/>
  <c r="AL19" i="81"/>
  <c r="AL57" i="81" s="1"/>
  <c r="AL9" i="22" s="1"/>
  <c r="AL9" i="93" s="1"/>
  <c r="AN43" i="79"/>
  <c r="AN73" i="79" s="1"/>
  <c r="AN25" i="32" s="1"/>
  <c r="AN25" i="90" s="1"/>
  <c r="AM31" i="81"/>
  <c r="AM71" i="81" s="1"/>
  <c r="AM23" i="22" s="1"/>
  <c r="AM23" i="93" s="1"/>
  <c r="AK23" i="80"/>
  <c r="AK59" i="80" s="1"/>
  <c r="AK11" i="27" s="1"/>
  <c r="AK11" i="92" s="1"/>
  <c r="AN7" i="75"/>
  <c r="AP34" i="76"/>
  <c r="AP70" i="76" s="1"/>
  <c r="AP22" i="31" s="1"/>
  <c r="AP22" i="87" s="1"/>
  <c r="AM35" i="81"/>
  <c r="AM67" i="81" s="1"/>
  <c r="AM19" i="22" s="1"/>
  <c r="AM19" i="93" s="1"/>
  <c r="AO42" i="80"/>
  <c r="AO72" i="80" s="1"/>
  <c r="AO24" i="27" s="1"/>
  <c r="AO24" i="92" s="1"/>
  <c r="AP42" i="81"/>
  <c r="AP72" i="81" s="1"/>
  <c r="AP24" i="22" s="1"/>
  <c r="AP24" i="93" s="1"/>
  <c r="AP40" i="79"/>
  <c r="AN7" i="76"/>
  <c r="AP27" i="75"/>
  <c r="AP62" i="75" s="1"/>
  <c r="AP14" i="30" s="1"/>
  <c r="AP14" i="86" s="1"/>
  <c r="AP34" i="77"/>
  <c r="AP70" i="77" s="1"/>
  <c r="AP22" i="25" s="1"/>
  <c r="AP22" i="88" s="1"/>
  <c r="AP40" i="75"/>
  <c r="AP17" i="76"/>
  <c r="AN34" i="76"/>
  <c r="AN70" i="76" s="1"/>
  <c r="AN22" i="31" s="1"/>
  <c r="AN22" i="87" s="1"/>
  <c r="AN25" i="75"/>
  <c r="AN9" i="59"/>
  <c r="AN9" i="78" s="1"/>
  <c r="AN29" i="74"/>
  <c r="AN64" i="74" s="1"/>
  <c r="AN16" i="26" s="1"/>
  <c r="AN16" i="91" s="1"/>
  <c r="AN26" i="80"/>
  <c r="AN60" i="80" s="1"/>
  <c r="AN12" i="27" s="1"/>
  <c r="AN12" i="92" s="1"/>
  <c r="AP42" i="80"/>
  <c r="AP72" i="80" s="1"/>
  <c r="AP24" i="27" s="1"/>
  <c r="AP24" i="92" s="1"/>
  <c r="AP39" i="79"/>
  <c r="AO11" i="75"/>
  <c r="AN13" i="80"/>
  <c r="AM14" i="78"/>
  <c r="AM27" i="78"/>
  <c r="AM62" i="78" s="1"/>
  <c r="AM14" i="28" s="1"/>
  <c r="AM14" i="89" s="1"/>
  <c r="AK23" i="77"/>
  <c r="AK59" i="77" s="1"/>
  <c r="AK11" i="25" s="1"/>
  <c r="AK11" i="88" s="1"/>
  <c r="AN7" i="81"/>
  <c r="AP11" i="76"/>
  <c r="AN25" i="78"/>
  <c r="AN13" i="79"/>
  <c r="AM12" i="80"/>
  <c r="AM54" i="80" s="1"/>
  <c r="AM6" i="27" s="1"/>
  <c r="AM6" i="92" s="1"/>
  <c r="AO26" i="78"/>
  <c r="AO60" i="78" s="1"/>
  <c r="AO12" i="28" s="1"/>
  <c r="AO12" i="89" s="1"/>
  <c r="AM36" i="80"/>
  <c r="AO24" i="79"/>
  <c r="AM14" i="80"/>
  <c r="AM27" i="80"/>
  <c r="AM62" i="80" s="1"/>
  <c r="AM14" i="27" s="1"/>
  <c r="AM14" i="92" s="1"/>
  <c r="AN6" i="78"/>
  <c r="AO6" i="77"/>
  <c r="AP43" i="75"/>
  <c r="AM37" i="75"/>
  <c r="AP40" i="81"/>
  <c r="AL66" i="79"/>
  <c r="AL18" i="32" s="1"/>
  <c r="AL18" i="90" s="1"/>
  <c r="AP8" i="81"/>
  <c r="AL19" i="78"/>
  <c r="AL57" i="78" s="1"/>
  <c r="AL9" i="28" s="1"/>
  <c r="AL9" i="89" s="1"/>
  <c r="AM12" i="75"/>
  <c r="AM54" i="75" s="1"/>
  <c r="AM6" i="30" s="1"/>
  <c r="AM6" i="86" s="1"/>
  <c r="AO44" i="80"/>
  <c r="AO74" i="80" s="1"/>
  <c r="AO26" i="27" s="1"/>
  <c r="AO26" i="92" s="1"/>
  <c r="AM36" i="75"/>
  <c r="AN13" i="77"/>
  <c r="AO16" i="79"/>
  <c r="AO40" i="80"/>
  <c r="AP41" i="79"/>
  <c r="AP16" i="80"/>
  <c r="AN6" i="75"/>
  <c r="AO40" i="79"/>
  <c r="AO42" i="79"/>
  <c r="AO72" i="79" s="1"/>
  <c r="AO24" i="32" s="1"/>
  <c r="AO24" i="90" s="1"/>
  <c r="AO26" i="75"/>
  <c r="AO60" i="75" s="1"/>
  <c r="AO12" i="30" s="1"/>
  <c r="AO12" i="86" s="1"/>
  <c r="AO28" i="74"/>
  <c r="AO28" i="59" s="1"/>
  <c r="AO63" i="59" s="1"/>
  <c r="AO15" i="23" s="1"/>
  <c r="AP16" i="79"/>
  <c r="AM36" i="77"/>
  <c r="AM12" i="81"/>
  <c r="AM54" i="81" s="1"/>
  <c r="AM6" i="22" s="1"/>
  <c r="AM6" i="93" s="1"/>
  <c r="AP40" i="76"/>
  <c r="AP11" i="75"/>
  <c r="AO34" i="79"/>
  <c r="AO70" i="79" s="1"/>
  <c r="AO22" i="32" s="1"/>
  <c r="AO22" i="90" s="1"/>
  <c r="AN4" i="80"/>
  <c r="AN52" i="80" s="1"/>
  <c r="AN4" i="27" s="1"/>
  <c r="AN4" i="92" s="1"/>
  <c r="AP26" i="80"/>
  <c r="AP60" i="80" s="1"/>
  <c r="AP12" i="27" s="1"/>
  <c r="AP12" i="92" s="1"/>
  <c r="AO24" i="80"/>
  <c r="AM12" i="79"/>
  <c r="AM54" i="79" s="1"/>
  <c r="AM6" i="32" s="1"/>
  <c r="AM6" i="90" s="1"/>
  <c r="AP10" i="80"/>
  <c r="AP39" i="76"/>
  <c r="AO6" i="76"/>
  <c r="AN8" i="80"/>
  <c r="AN26" i="76"/>
  <c r="AN60" i="76" s="1"/>
  <c r="AN12" i="31" s="1"/>
  <c r="AN12" i="87" s="1"/>
  <c r="AO20" i="79"/>
  <c r="AO26" i="80"/>
  <c r="AO60" i="80" s="1"/>
  <c r="AO12" i="27" s="1"/>
  <c r="AO12" i="92" s="1"/>
  <c r="AP8" i="78"/>
  <c r="AL19" i="76"/>
  <c r="AL57" i="76" s="1"/>
  <c r="AL9" i="31" s="1"/>
  <c r="AL9" i="87" s="1"/>
  <c r="AO34" i="76"/>
  <c r="AO70" i="76" s="1"/>
  <c r="AO22" i="31" s="1"/>
  <c r="AO22" i="87" s="1"/>
  <c r="AP10" i="75"/>
  <c r="AN4" i="76"/>
  <c r="AN52" i="76" s="1"/>
  <c r="AN4" i="31" s="1"/>
  <c r="AN4" i="87" s="1"/>
  <c r="AN41" i="75"/>
  <c r="AP26" i="76"/>
  <c r="AP60" i="76" s="1"/>
  <c r="AP12" i="31" s="1"/>
  <c r="AP12" i="87" s="1"/>
  <c r="AN6" i="79"/>
  <c r="AN53" i="79" s="1"/>
  <c r="AN5" i="32" s="1"/>
  <c r="AN5" i="90" s="1"/>
  <c r="AP27" i="79"/>
  <c r="AP62" i="79" s="1"/>
  <c r="AP14" i="32" s="1"/>
  <c r="AP14" i="90" s="1"/>
  <c r="AP41" i="80"/>
  <c r="AN41" i="77"/>
  <c r="AN43" i="76"/>
  <c r="AN73" i="76" s="1"/>
  <c r="AN25" i="31" s="1"/>
  <c r="AN25" i="87" s="1"/>
  <c r="AO34" i="78"/>
  <c r="AO70" i="78" s="1"/>
  <c r="AO22" i="28" s="1"/>
  <c r="AO22" i="89" s="1"/>
  <c r="AP21" i="80"/>
  <c r="AO10" i="76"/>
  <c r="AP23" i="74"/>
  <c r="AP23" i="59" s="1"/>
  <c r="AP23" i="75" s="1"/>
  <c r="AL22" i="80"/>
  <c r="AL58" i="80" s="1"/>
  <c r="AL10" i="27" s="1"/>
  <c r="AL10" i="92" s="1"/>
  <c r="AP21" i="79"/>
  <c r="AP26" i="81"/>
  <c r="AP60" i="81" s="1"/>
  <c r="AP12" i="22" s="1"/>
  <c r="AP12" i="93" s="1"/>
  <c r="AO34" i="80"/>
  <c r="AO70" i="80" s="1"/>
  <c r="AO22" i="27" s="1"/>
  <c r="AO22" i="92" s="1"/>
  <c r="AO20" i="78"/>
  <c r="AM27" i="81"/>
  <c r="AM62" i="81" s="1"/>
  <c r="AM14" i="22" s="1"/>
  <c r="AM14" i="93" s="1"/>
  <c r="AP42" i="75"/>
  <c r="AP72" i="75" s="1"/>
  <c r="AP24" i="30" s="1"/>
  <c r="AP24" i="86" s="1"/>
  <c r="AO44" i="78"/>
  <c r="AO74" i="78" s="1"/>
  <c r="AO26" i="28" s="1"/>
  <c r="AO26" i="89" s="1"/>
  <c r="AO24" i="81"/>
  <c r="AM15" i="75"/>
  <c r="AM55" i="75" s="1"/>
  <c r="AM7" i="30" s="1"/>
  <c r="AM7" i="86" s="1"/>
  <c r="AN26" i="75"/>
  <c r="AN60" i="75" s="1"/>
  <c r="AN12" i="30" s="1"/>
  <c r="AN12" i="86" s="1"/>
  <c r="AP44" i="81"/>
  <c r="AP74" i="81" s="1"/>
  <c r="AP26" i="22" s="1"/>
  <c r="AP26" i="93" s="1"/>
  <c r="AO6" i="75"/>
  <c r="AP43" i="80"/>
  <c r="AL22" i="76"/>
  <c r="AL58" i="76" s="1"/>
  <c r="AL10" i="31" s="1"/>
  <c r="AL10" i="87" s="1"/>
  <c r="AM15" i="77"/>
  <c r="AP16" i="77"/>
  <c r="AN4" i="75"/>
  <c r="AN52" i="75" s="1"/>
  <c r="AN4" i="30" s="1"/>
  <c r="AN4" i="86" s="1"/>
  <c r="AM31" i="79"/>
  <c r="AM71" i="79" s="1"/>
  <c r="AM23" i="32" s="1"/>
  <c r="AM23" i="90" s="1"/>
  <c r="AP8" i="77"/>
  <c r="AM37" i="76"/>
  <c r="AM66" i="76" s="1"/>
  <c r="AM18" i="31" s="1"/>
  <c r="AM18" i="87" s="1"/>
  <c r="AM30" i="77"/>
  <c r="AM65" i="77" s="1"/>
  <c r="AM17" i="25" s="1"/>
  <c r="AM17" i="88" s="1"/>
  <c r="AM12" i="76"/>
  <c r="AM54" i="76" s="1"/>
  <c r="AM6" i="31" s="1"/>
  <c r="AM6" i="87" s="1"/>
  <c r="AM27" i="75"/>
  <c r="AM62" i="75" s="1"/>
  <c r="AM14" i="30" s="1"/>
  <c r="AM14" i="86" s="1"/>
  <c r="AN34" i="75"/>
  <c r="AN70" i="75" s="1"/>
  <c r="AN22" i="30" s="1"/>
  <c r="AN22" i="86" s="1"/>
  <c r="AP27" i="81"/>
  <c r="AP62" i="81" s="1"/>
  <c r="AP14" i="22" s="1"/>
  <c r="AP14" i="93" s="1"/>
  <c r="AP41" i="81"/>
  <c r="AM36" i="78"/>
  <c r="AM66" i="78" s="1"/>
  <c r="AM18" i="28" s="1"/>
  <c r="AM18" i="89" s="1"/>
  <c r="AK23" i="75"/>
  <c r="AK59" i="75" s="1"/>
  <c r="AK11" i="30" s="1"/>
  <c r="AK11" i="86" s="1"/>
  <c r="AP44" i="75"/>
  <c r="AP74" i="75" s="1"/>
  <c r="AP26" i="30" s="1"/>
  <c r="AP26" i="86" s="1"/>
  <c r="AN7" i="77"/>
  <c r="AN53" i="77" s="1"/>
  <c r="AN5" i="25" s="1"/>
  <c r="AN5" i="88" s="1"/>
  <c r="AP10" i="77"/>
  <c r="AM29" i="78"/>
  <c r="AM64" i="78" s="1"/>
  <c r="AM16" i="28" s="1"/>
  <c r="AM16" i="89" s="1"/>
  <c r="AM35" i="79"/>
  <c r="AM67" i="79" s="1"/>
  <c r="AM19" i="32" s="1"/>
  <c r="AM19" i="90" s="1"/>
  <c r="AO11" i="80"/>
  <c r="AM15" i="79"/>
  <c r="AN26" i="79"/>
  <c r="AN60" i="79" s="1"/>
  <c r="AN12" i="32" s="1"/>
  <c r="AN12" i="90" s="1"/>
  <c r="AM36" i="81"/>
  <c r="AP11" i="79"/>
  <c r="AP10" i="79"/>
  <c r="AO40" i="76"/>
  <c r="AN34" i="81"/>
  <c r="AN70" i="81" s="1"/>
  <c r="AN22" i="22" s="1"/>
  <c r="AN22" i="93" s="1"/>
  <c r="AO24" i="78"/>
  <c r="AP21" i="76"/>
  <c r="AP16" i="76"/>
  <c r="AO20" i="81"/>
  <c r="AO10" i="80"/>
  <c r="AP43" i="79"/>
  <c r="AM35" i="77"/>
  <c r="AM67" i="77" s="1"/>
  <c r="AM19" i="25" s="1"/>
  <c r="AM19" i="88" s="1"/>
  <c r="AP21" i="77"/>
  <c r="AO42" i="78"/>
  <c r="AO72" i="78" s="1"/>
  <c r="AO24" i="28" s="1"/>
  <c r="AO24" i="89" s="1"/>
  <c r="AM30" i="76"/>
  <c r="AM65" i="76" s="1"/>
  <c r="AM17" i="31" s="1"/>
  <c r="AM17" i="87" s="1"/>
  <c r="AO44" i="79"/>
  <c r="AO74" i="79" s="1"/>
  <c r="AO26" i="32" s="1"/>
  <c r="AO26" i="90" s="1"/>
  <c r="AK23" i="79"/>
  <c r="AK59" i="79" s="1"/>
  <c r="AK11" i="32" s="1"/>
  <c r="AK11" i="90" s="1"/>
  <c r="AP44" i="79"/>
  <c r="AP74" i="79" s="1"/>
  <c r="AP26" i="32" s="1"/>
  <c r="AP26" i="90" s="1"/>
  <c r="AP8" i="76"/>
  <c r="AN8" i="79"/>
  <c r="AN26" i="77"/>
  <c r="AN60" i="77" s="1"/>
  <c r="AN12" i="25" s="1"/>
  <c r="AN12" i="88" s="1"/>
  <c r="AP42" i="78"/>
  <c r="AP72" i="78" s="1"/>
  <c r="AP24" i="28" s="1"/>
  <c r="AP24" i="89" s="1"/>
  <c r="AO34" i="77"/>
  <c r="AO70" i="77" s="1"/>
  <c r="AO22" i="25" s="1"/>
  <c r="AO22" i="88" s="1"/>
  <c r="AO20" i="75"/>
  <c r="AN41" i="76"/>
  <c r="AP27" i="80"/>
  <c r="AP62" i="80" s="1"/>
  <c r="AP14" i="27" s="1"/>
  <c r="AP14" i="92" s="1"/>
  <c r="AP41" i="78"/>
  <c r="AP26" i="78"/>
  <c r="AP60" i="78" s="1"/>
  <c r="AP12" i="28" s="1"/>
  <c r="AP12" i="89" s="1"/>
  <c r="AO20" i="76"/>
  <c r="AM29" i="77"/>
  <c r="AM64" i="77" s="1"/>
  <c r="AM16" i="25" s="1"/>
  <c r="AM16" i="88" s="1"/>
  <c r="AN8" i="76"/>
  <c r="AO44" i="75"/>
  <c r="AO74" i="75" s="1"/>
  <c r="AO26" i="30" s="1"/>
  <c r="AO26" i="86" s="1"/>
  <c r="AO11" i="81"/>
  <c r="AN4" i="79"/>
  <c r="AN52" i="79" s="1"/>
  <c r="AN4" i="32" s="1"/>
  <c r="AN4" i="90" s="1"/>
  <c r="AO44" i="77"/>
  <c r="AO74" i="77" s="1"/>
  <c r="AO26" i="25" s="1"/>
  <c r="AO26" i="88" s="1"/>
  <c r="AP26" i="79"/>
  <c r="AP60" i="79" s="1"/>
  <c r="AP12" i="32" s="1"/>
  <c r="AP12" i="90" s="1"/>
  <c r="AP11" i="80"/>
  <c r="AM37" i="80"/>
  <c r="AP44" i="78"/>
  <c r="AP74" i="78" s="1"/>
  <c r="AP26" i="28" s="1"/>
  <c r="AP26" i="89" s="1"/>
  <c r="AN8" i="81"/>
  <c r="AL22" i="75"/>
  <c r="AL58" i="75" s="1"/>
  <c r="AL10" i="30" s="1"/>
  <c r="AL10" i="86" s="1"/>
  <c r="AO6" i="79"/>
  <c r="AP43" i="81"/>
  <c r="AO16" i="81"/>
  <c r="AP42" i="77"/>
  <c r="AP72" i="77" s="1"/>
  <c r="AP24" i="25" s="1"/>
  <c r="AP24" i="88" s="1"/>
  <c r="AN34" i="79"/>
  <c r="AN70" i="79" s="1"/>
  <c r="AN22" i="32" s="1"/>
  <c r="AN22" i="90" s="1"/>
  <c r="AP8" i="75"/>
  <c r="AL22" i="77"/>
  <c r="AL58" i="77" s="1"/>
  <c r="AL10" i="25" s="1"/>
  <c r="AL10" i="88" s="1"/>
  <c r="AM37" i="77"/>
  <c r="AP27" i="78"/>
  <c r="AP62" i="78" s="1"/>
  <c r="AP14" i="28" s="1"/>
  <c r="AP14" i="89" s="1"/>
  <c r="AP41" i="77"/>
  <c r="AM27" i="77"/>
  <c r="AM62" i="77" s="1"/>
  <c r="AM14" i="25" s="1"/>
  <c r="AM14" i="88" s="1"/>
  <c r="AM58" i="74"/>
  <c r="AM10" i="26" s="1"/>
  <c r="AM10" i="91" s="1"/>
  <c r="AM22" i="59"/>
  <c r="AM22" i="81" s="1"/>
  <c r="AM58" i="81" s="1"/>
  <c r="AM10" i="22" s="1"/>
  <c r="AM10" i="93" s="1"/>
  <c r="AN62" i="74"/>
  <c r="AN14" i="26" s="1"/>
  <c r="AN14" i="91" s="1"/>
  <c r="AN27" i="59"/>
  <c r="AN27" i="78" s="1"/>
  <c r="AN62" i="78" s="1"/>
  <c r="AN14" i="28" s="1"/>
  <c r="AN14" i="89" s="1"/>
  <c r="AO41" i="59"/>
  <c r="AO41" i="79" s="1"/>
  <c r="AN67" i="74"/>
  <c r="AN19" i="26" s="1"/>
  <c r="AN19" i="91" s="1"/>
  <c r="AN35" i="59"/>
  <c r="AN35" i="75" s="1"/>
  <c r="AN67" i="75" s="1"/>
  <c r="AN19" i="30" s="1"/>
  <c r="AN19" i="86" s="1"/>
  <c r="AP13" i="59"/>
  <c r="AP13" i="79" s="1"/>
  <c r="AO8" i="59"/>
  <c r="AO8" i="78" s="1"/>
  <c r="AN37" i="59"/>
  <c r="AN37" i="77" s="1"/>
  <c r="AP7" i="59"/>
  <c r="AP7" i="80" s="1"/>
  <c r="AP38" i="59"/>
  <c r="AP38" i="80" s="1"/>
  <c r="AN18" i="59"/>
  <c r="AN18" i="75" s="1"/>
  <c r="AN56" i="75" s="1"/>
  <c r="AN8" i="30" s="1"/>
  <c r="AN8" i="86" s="1"/>
  <c r="AP5" i="59"/>
  <c r="AP5" i="76" s="1"/>
  <c r="AO5" i="59"/>
  <c r="AO5" i="75" s="1"/>
  <c r="AN15" i="59"/>
  <c r="AN15" i="76" s="1"/>
  <c r="AO62" i="74"/>
  <c r="AO14" i="26" s="1"/>
  <c r="AO14" i="91" s="1"/>
  <c r="AO27" i="59"/>
  <c r="AO27" i="78" s="1"/>
  <c r="AO62" i="78" s="1"/>
  <c r="AO14" i="28" s="1"/>
  <c r="AO14" i="89" s="1"/>
  <c r="AL59" i="74"/>
  <c r="AL11" i="26" s="1"/>
  <c r="AL11" i="91" s="1"/>
  <c r="AL23" i="59"/>
  <c r="AL23" i="75" s="1"/>
  <c r="AL59" i="75" s="1"/>
  <c r="AL11" i="30" s="1"/>
  <c r="AL11" i="86" s="1"/>
  <c r="AN65" i="74"/>
  <c r="AN17" i="26" s="1"/>
  <c r="AN17" i="91" s="1"/>
  <c r="AN30" i="59"/>
  <c r="AN30" i="76" s="1"/>
  <c r="AN65" i="76" s="1"/>
  <c r="AN17" i="31" s="1"/>
  <c r="AN17" i="87" s="1"/>
  <c r="AP25" i="59"/>
  <c r="AP25" i="76" s="1"/>
  <c r="AO13" i="59"/>
  <c r="AO13" i="77" s="1"/>
  <c r="AO43" i="59"/>
  <c r="AO43" i="75" s="1"/>
  <c r="AO73" i="75" s="1"/>
  <c r="AO25" i="30" s="1"/>
  <c r="AO25" i="86" s="1"/>
  <c r="AO7" i="59"/>
  <c r="AO7" i="75" s="1"/>
  <c r="AO25" i="59"/>
  <c r="AO25" i="77" s="1"/>
  <c r="AN36" i="59"/>
  <c r="AN36" i="75" s="1"/>
  <c r="AN14" i="59"/>
  <c r="AN14" i="76" s="1"/>
  <c r="AN12" i="59"/>
  <c r="AN12" i="81" s="1"/>
  <c r="AP4" i="59"/>
  <c r="AP4" i="75" s="1"/>
  <c r="AP52" i="75" s="1"/>
  <c r="AP4" i="30" s="1"/>
  <c r="AP4" i="86" s="1"/>
  <c r="AO52" i="74"/>
  <c r="AO4" i="26" s="1"/>
  <c r="AO4" i="91" s="1"/>
  <c r="AO4" i="59"/>
  <c r="AO4" i="77" s="1"/>
  <c r="AO52" i="77" s="1"/>
  <c r="AO4" i="25" s="1"/>
  <c r="AO4" i="88" s="1"/>
  <c r="AP24" i="59"/>
  <c r="AP24" i="77" s="1"/>
  <c r="AO38" i="59"/>
  <c r="AO38" i="76" s="1"/>
  <c r="AP6" i="59"/>
  <c r="AP6" i="79" s="1"/>
  <c r="AO26" i="84"/>
  <c r="AP14" i="84"/>
  <c r="AO22" i="84"/>
  <c r="AP12" i="84"/>
  <c r="AP26" i="84"/>
  <c r="AP85" i="73"/>
  <c r="AP73" i="59"/>
  <c r="AP25" i="23" s="1"/>
  <c r="AM66" i="59"/>
  <c r="AM18" i="23" s="1"/>
  <c r="AM18" i="84" s="1"/>
  <c r="AP73" i="74"/>
  <c r="AP25" i="26" s="1"/>
  <c r="AP25" i="91" s="1"/>
  <c r="AM55" i="59"/>
  <c r="AM7" i="23" s="1"/>
  <c r="AM7" i="84" s="1"/>
  <c r="AO53" i="74"/>
  <c r="AO5" i="26" s="1"/>
  <c r="AO5" i="91" s="1"/>
  <c r="AO85" i="73"/>
  <c r="AN54" i="74"/>
  <c r="AN6" i="26" s="1"/>
  <c r="AN6" i="91" s="1"/>
  <c r="AN53" i="59"/>
  <c r="AN5" i="23" s="1"/>
  <c r="AN5" i="84" s="1"/>
  <c r="AO73" i="74"/>
  <c r="AO25" i="26" s="1"/>
  <c r="AO25" i="91" s="1"/>
  <c r="AN56" i="74"/>
  <c r="AN8" i="26" s="1"/>
  <c r="AN8" i="91" s="1"/>
  <c r="AP35" i="74"/>
  <c r="AO36" i="74"/>
  <c r="AO32" i="74"/>
  <c r="AP53" i="74"/>
  <c r="AP5" i="26" s="1"/>
  <c r="AP5" i="91" s="1"/>
  <c r="AP36" i="74"/>
  <c r="AN66" i="74"/>
  <c r="AN18" i="26" s="1"/>
  <c r="AN18" i="91" s="1"/>
  <c r="AP32" i="74"/>
  <c r="AP12" i="74"/>
  <c r="AP52" i="74"/>
  <c r="AP4" i="26" s="1"/>
  <c r="AP4" i="91" s="1"/>
  <c r="AP22" i="74"/>
  <c r="AO14" i="74"/>
  <c r="AP59" i="63"/>
  <c r="AP9" i="74" s="1"/>
  <c r="AO9" i="74"/>
  <c r="AO12" i="74"/>
  <c r="AO12" i="59" s="1"/>
  <c r="AP14" i="74"/>
  <c r="AP31" i="74"/>
  <c r="AP33" i="74"/>
  <c r="AO37" i="74"/>
  <c r="AP68" i="74"/>
  <c r="AP20" i="26" s="1"/>
  <c r="AP20" i="91" s="1"/>
  <c r="AM57" i="74"/>
  <c r="AM9" i="26" s="1"/>
  <c r="AM9" i="91" s="1"/>
  <c r="AO31" i="74"/>
  <c r="AO18" i="74"/>
  <c r="AO18" i="59" s="1"/>
  <c r="AO33" i="74"/>
  <c r="AP37" i="74"/>
  <c r="AN20" i="84"/>
  <c r="AO69" i="63"/>
  <c r="AN19" i="74"/>
  <c r="AO15" i="74"/>
  <c r="AP18" i="74"/>
  <c r="AP30" i="74"/>
  <c r="AP28" i="74"/>
  <c r="AN55" i="74"/>
  <c r="AN7" i="26" s="1"/>
  <c r="AN7" i="91" s="1"/>
  <c r="AO35" i="74"/>
  <c r="AP15" i="74"/>
  <c r="AO30" i="74"/>
  <c r="AN4" i="84"/>
  <c r="AO68" i="74"/>
  <c r="AO20" i="26" s="1"/>
  <c r="AO20" i="91" s="1"/>
  <c r="AO22" i="74"/>
  <c r="AN22" i="74"/>
  <c r="AM23" i="74"/>
  <c r="AM20" i="83"/>
  <c r="AI13" i="83"/>
  <c r="AF10" i="83"/>
  <c r="AF11" i="83"/>
  <c r="AI8" i="83"/>
  <c r="AH16" i="83"/>
  <c r="AI12" i="83"/>
  <c r="AI9" i="83"/>
  <c r="AL20" i="83"/>
  <c r="AH14" i="83"/>
  <c r="AI21" i="83"/>
  <c r="AI6" i="83"/>
  <c r="AL22" i="83"/>
  <c r="AM22" i="83"/>
  <c r="AL15" i="83"/>
  <c r="AK23" i="83"/>
  <c r="AN79" i="73"/>
  <c r="AO79" i="73"/>
  <c r="AN28" i="76" l="1"/>
  <c r="AN63" i="76" s="1"/>
  <c r="AN15" i="31" s="1"/>
  <c r="AN15" i="87" s="1"/>
  <c r="AN53" i="80"/>
  <c r="AN5" i="27" s="1"/>
  <c r="AN5" i="92" s="1"/>
  <c r="AO63" i="74"/>
  <c r="AO15" i="26" s="1"/>
  <c r="AO15" i="91" s="1"/>
  <c r="AP59" i="74"/>
  <c r="AP11" i="26" s="1"/>
  <c r="AP11" i="91" s="1"/>
  <c r="AP68" i="80"/>
  <c r="AP20" i="27" s="1"/>
  <c r="AP20" i="92" s="1"/>
  <c r="AM66" i="79"/>
  <c r="AM18" i="32" s="1"/>
  <c r="AM18" i="90" s="1"/>
  <c r="AN28" i="80"/>
  <c r="AN63" i="80" s="1"/>
  <c r="AN15" i="27" s="1"/>
  <c r="AN15" i="92" s="1"/>
  <c r="AN28" i="81"/>
  <c r="AN63" i="81" s="1"/>
  <c r="AN15" i="22" s="1"/>
  <c r="AN15" i="93" s="1"/>
  <c r="AN28" i="77"/>
  <c r="AN63" i="77" s="1"/>
  <c r="AN15" i="25" s="1"/>
  <c r="AN15" i="88" s="1"/>
  <c r="AN28" i="78"/>
  <c r="AN63" i="78" s="1"/>
  <c r="AN15" i="28" s="1"/>
  <c r="AN15" i="89" s="1"/>
  <c r="AN28" i="79"/>
  <c r="AN63" i="79" s="1"/>
  <c r="AN15" i="32" s="1"/>
  <c r="AN15" i="90" s="1"/>
  <c r="AN28" i="75"/>
  <c r="AN63" i="75" s="1"/>
  <c r="AN15" i="30" s="1"/>
  <c r="AN15" i="86" s="1"/>
  <c r="AN67" i="59"/>
  <c r="AN19" i="23" s="1"/>
  <c r="AN19" i="84" s="1"/>
  <c r="AL18" i="83"/>
  <c r="AP73" i="75"/>
  <c r="AP25" i="30" s="1"/>
  <c r="AP25" i="86" s="1"/>
  <c r="AN32" i="79"/>
  <c r="AN61" i="79" s="1"/>
  <c r="AN13" i="32" s="1"/>
  <c r="AN13" i="90" s="1"/>
  <c r="AN32" i="78"/>
  <c r="AN61" i="78" s="1"/>
  <c r="AN13" i="28" s="1"/>
  <c r="AN13" i="89" s="1"/>
  <c r="AN32" i="76"/>
  <c r="AN61" i="76" s="1"/>
  <c r="AN13" i="31" s="1"/>
  <c r="AN13" i="87" s="1"/>
  <c r="AN20" i="83"/>
  <c r="AN32" i="75"/>
  <c r="AN61" i="75" s="1"/>
  <c r="AN13" i="30" s="1"/>
  <c r="AN13" i="86" s="1"/>
  <c r="AP73" i="77"/>
  <c r="AP25" i="25" s="1"/>
  <c r="AP25" i="88" s="1"/>
  <c r="AM66" i="75"/>
  <c r="AM18" i="30" s="1"/>
  <c r="AM18" i="86" s="1"/>
  <c r="AN56" i="59"/>
  <c r="AN8" i="23" s="1"/>
  <c r="AN8" i="84" s="1"/>
  <c r="AO73" i="59"/>
  <c r="AO25" i="23" s="1"/>
  <c r="AO25" i="84" s="1"/>
  <c r="AM57" i="59"/>
  <c r="AM9" i="23" s="1"/>
  <c r="AM9" i="84" s="1"/>
  <c r="AM66" i="80"/>
  <c r="AM18" i="27" s="1"/>
  <c r="AM18" i="92" s="1"/>
  <c r="AM55" i="81"/>
  <c r="AM7" i="22" s="1"/>
  <c r="AM7" i="93" s="1"/>
  <c r="AN29" i="59"/>
  <c r="AN29" i="80" s="1"/>
  <c r="AN64" i="80" s="1"/>
  <c r="AN16" i="27" s="1"/>
  <c r="AN16" i="92" s="1"/>
  <c r="AP14" i="83"/>
  <c r="AN53" i="78"/>
  <c r="AN5" i="28" s="1"/>
  <c r="AN5" i="89" s="1"/>
  <c r="AO62" i="59"/>
  <c r="AO14" i="23" s="1"/>
  <c r="AO14" i="84" s="1"/>
  <c r="AN62" i="59"/>
  <c r="AN14" i="23" s="1"/>
  <c r="AN14" i="84" s="1"/>
  <c r="AP73" i="81"/>
  <c r="AP25" i="22" s="1"/>
  <c r="AP25" i="93" s="1"/>
  <c r="AL59" i="59"/>
  <c r="AL11" i="23" s="1"/>
  <c r="AL11" i="84" s="1"/>
  <c r="AM55" i="79"/>
  <c r="AM7" i="32" s="1"/>
  <c r="AM7" i="90" s="1"/>
  <c r="AM66" i="81"/>
  <c r="AM18" i="22" s="1"/>
  <c r="AM18" i="93" s="1"/>
  <c r="AO68" i="76"/>
  <c r="AO20" i="31" s="1"/>
  <c r="AO20" i="87" s="1"/>
  <c r="AN25" i="83"/>
  <c r="AM66" i="77"/>
  <c r="AM18" i="25" s="1"/>
  <c r="AM18" i="88" s="1"/>
  <c r="AM55" i="80"/>
  <c r="AM7" i="27" s="1"/>
  <c r="AM7" i="92" s="1"/>
  <c r="AN33" i="78"/>
  <c r="AN69" i="78" s="1"/>
  <c r="AN21" i="28" s="1"/>
  <c r="AN21" i="89" s="1"/>
  <c r="AN33" i="79"/>
  <c r="AN69" i="79" s="1"/>
  <c r="AN21" i="32" s="1"/>
  <c r="AN21" i="90" s="1"/>
  <c r="AN33" i="80"/>
  <c r="AN69" i="80" s="1"/>
  <c r="AN21" i="27" s="1"/>
  <c r="AN21" i="92" s="1"/>
  <c r="AM5" i="83"/>
  <c r="AO52" i="59"/>
  <c r="AO4" i="23" s="1"/>
  <c r="AO4" i="84" s="1"/>
  <c r="AN33" i="77"/>
  <c r="AN69" i="77" s="1"/>
  <c r="AN21" i="25" s="1"/>
  <c r="AN21" i="88" s="1"/>
  <c r="AL7" i="83"/>
  <c r="AN33" i="81"/>
  <c r="AN69" i="81" s="1"/>
  <c r="AN21" i="22" s="1"/>
  <c r="AN21" i="93" s="1"/>
  <c r="AP68" i="59"/>
  <c r="AP20" i="23" s="1"/>
  <c r="AP20" i="84" s="1"/>
  <c r="AO22" i="83"/>
  <c r="AN32" i="77"/>
  <c r="AN61" i="77" s="1"/>
  <c r="AN13" i="25" s="1"/>
  <c r="AN13" i="88" s="1"/>
  <c r="AM58" i="59"/>
  <c r="AM10" i="23" s="1"/>
  <c r="AM10" i="84" s="1"/>
  <c r="AN53" i="76"/>
  <c r="AN5" i="31" s="1"/>
  <c r="AN5" i="87" s="1"/>
  <c r="AN53" i="75"/>
  <c r="AN5" i="30" s="1"/>
  <c r="AN5" i="86" s="1"/>
  <c r="AP73" i="76"/>
  <c r="AP25" i="31" s="1"/>
  <c r="AP25" i="87" s="1"/>
  <c r="AN53" i="81"/>
  <c r="AN5" i="22" s="1"/>
  <c r="AN5" i="93" s="1"/>
  <c r="AM55" i="77"/>
  <c r="AM7" i="25" s="1"/>
  <c r="AM7" i="88" s="1"/>
  <c r="AM55" i="78"/>
  <c r="AM7" i="28" s="1"/>
  <c r="AM7" i="89" s="1"/>
  <c r="AN23" i="83"/>
  <c r="AM19" i="81"/>
  <c r="AM57" i="81" s="1"/>
  <c r="AM9" i="22" s="1"/>
  <c r="AM9" i="93" s="1"/>
  <c r="AM19" i="76"/>
  <c r="AM57" i="76" s="1"/>
  <c r="AM9" i="31" s="1"/>
  <c r="AM9" i="87" s="1"/>
  <c r="AM15" i="83"/>
  <c r="AM19" i="77"/>
  <c r="AM57" i="77" s="1"/>
  <c r="AM9" i="25" s="1"/>
  <c r="AM9" i="88" s="1"/>
  <c r="AP22" i="83"/>
  <c r="AM19" i="75"/>
  <c r="AM57" i="75" s="1"/>
  <c r="AM9" i="30" s="1"/>
  <c r="AM9" i="86" s="1"/>
  <c r="AP73" i="80"/>
  <c r="AP25" i="27" s="1"/>
  <c r="AP25" i="92" s="1"/>
  <c r="AM19" i="79"/>
  <c r="AM57" i="79" s="1"/>
  <c r="AM9" i="32" s="1"/>
  <c r="AM9" i="90" s="1"/>
  <c r="AP73" i="79"/>
  <c r="AP25" i="32" s="1"/>
  <c r="AP25" i="90" s="1"/>
  <c r="AN54" i="81"/>
  <c r="AN6" i="22" s="1"/>
  <c r="AN6" i="93" s="1"/>
  <c r="AM17" i="83"/>
  <c r="AN65" i="59"/>
  <c r="AN17" i="23" s="1"/>
  <c r="AN17" i="84" s="1"/>
  <c r="AP26" i="83"/>
  <c r="AN22" i="83"/>
  <c r="AN12" i="83"/>
  <c r="AO12" i="83"/>
  <c r="AN37" i="79"/>
  <c r="AN9" i="75"/>
  <c r="AM19" i="83"/>
  <c r="AN32" i="80"/>
  <c r="AN61" i="80" s="1"/>
  <c r="AN13" i="27" s="1"/>
  <c r="AN13" i="92" s="1"/>
  <c r="AN61" i="59"/>
  <c r="AN13" i="23" s="1"/>
  <c r="AN4" i="83"/>
  <c r="AN33" i="75"/>
  <c r="AN69" i="75" s="1"/>
  <c r="AN21" i="30" s="1"/>
  <c r="AN33" i="76"/>
  <c r="AN69" i="76" s="1"/>
  <c r="AN21" i="31" s="1"/>
  <c r="AN21" i="87" s="1"/>
  <c r="AO28" i="81"/>
  <c r="AO63" i="81" s="1"/>
  <c r="AO15" i="22" s="1"/>
  <c r="AO15" i="93" s="1"/>
  <c r="AP52" i="59"/>
  <c r="AP4" i="23" s="1"/>
  <c r="AP4" i="84" s="1"/>
  <c r="AO4" i="78"/>
  <c r="AO52" i="78" s="1"/>
  <c r="AO4" i="28" s="1"/>
  <c r="AO4" i="89" s="1"/>
  <c r="AN9" i="77"/>
  <c r="AN9" i="76"/>
  <c r="AN14" i="81"/>
  <c r="AP23" i="78"/>
  <c r="AN9" i="80"/>
  <c r="AO9" i="59"/>
  <c r="AO9" i="81" s="1"/>
  <c r="AN54" i="59"/>
  <c r="AN6" i="23" s="1"/>
  <c r="AN6" i="84" s="1"/>
  <c r="AO29" i="74"/>
  <c r="AO64" i="74" s="1"/>
  <c r="AO16" i="26" s="1"/>
  <c r="AO16" i="91" s="1"/>
  <c r="AO24" i="83"/>
  <c r="AO26" i="83"/>
  <c r="AP4" i="81"/>
  <c r="AP52" i="81" s="1"/>
  <c r="AP4" i="22" s="1"/>
  <c r="AP4" i="93" s="1"/>
  <c r="AP13" i="76"/>
  <c r="AO5" i="81"/>
  <c r="AO25" i="78"/>
  <c r="AO12" i="80"/>
  <c r="AN14" i="80"/>
  <c r="AO43" i="76"/>
  <c r="AO73" i="76" s="1"/>
  <c r="AO25" i="31" s="1"/>
  <c r="AO25" i="87" s="1"/>
  <c r="AL23" i="76"/>
  <c r="AL59" i="76" s="1"/>
  <c r="AL11" i="31" s="1"/>
  <c r="AL11" i="87" s="1"/>
  <c r="AN15" i="77"/>
  <c r="AO25" i="81"/>
  <c r="AP23" i="79"/>
  <c r="AN35" i="81"/>
  <c r="AN67" i="81" s="1"/>
  <c r="AN19" i="22" s="1"/>
  <c r="AN19" i="93" s="1"/>
  <c r="AP7" i="76"/>
  <c r="AM22" i="77"/>
  <c r="AM58" i="77" s="1"/>
  <c r="AM10" i="25" s="1"/>
  <c r="AM10" i="88" s="1"/>
  <c r="AP25" i="77"/>
  <c r="AO27" i="81"/>
  <c r="AO62" i="81" s="1"/>
  <c r="AO14" i="22" s="1"/>
  <c r="AO14" i="93" s="1"/>
  <c r="AO28" i="80"/>
  <c r="AO63" i="80" s="1"/>
  <c r="AO15" i="27" s="1"/>
  <c r="AO15" i="92" s="1"/>
  <c r="AO18" i="78"/>
  <c r="AO56" i="78" s="1"/>
  <c r="AO8" i="28" s="1"/>
  <c r="AO8" i="89" s="1"/>
  <c r="AN35" i="80"/>
  <c r="AN67" i="80" s="1"/>
  <c r="AN19" i="27" s="1"/>
  <c r="AN19" i="92" s="1"/>
  <c r="AP38" i="77"/>
  <c r="AP68" i="77" s="1"/>
  <c r="AP20" i="25" s="1"/>
  <c r="AP20" i="88" s="1"/>
  <c r="AL23" i="78"/>
  <c r="AL59" i="78" s="1"/>
  <c r="AL11" i="28" s="1"/>
  <c r="AL11" i="89" s="1"/>
  <c r="AN9" i="79"/>
  <c r="AO8" i="77"/>
  <c r="AN12" i="77"/>
  <c r="AN54" i="77" s="1"/>
  <c r="AN6" i="25" s="1"/>
  <c r="AN6" i="88" s="1"/>
  <c r="AM22" i="78"/>
  <c r="AM58" i="78" s="1"/>
  <c r="AM10" i="28" s="1"/>
  <c r="AM10" i="89" s="1"/>
  <c r="AP25" i="81"/>
  <c r="AM19" i="80"/>
  <c r="AM57" i="80" s="1"/>
  <c r="AM9" i="27" s="1"/>
  <c r="AM9" i="92" s="1"/>
  <c r="AN37" i="78"/>
  <c r="AN18" i="77"/>
  <c r="AN56" i="77" s="1"/>
  <c r="AN8" i="25" s="1"/>
  <c r="AN8" i="88" s="1"/>
  <c r="AP4" i="77"/>
  <c r="AP52" i="77" s="1"/>
  <c r="AP4" i="25" s="1"/>
  <c r="AP4" i="88" s="1"/>
  <c r="AO43" i="80"/>
  <c r="AO73" i="80" s="1"/>
  <c r="AO25" i="27" s="1"/>
  <c r="AO25" i="92" s="1"/>
  <c r="AL23" i="79"/>
  <c r="AL59" i="79" s="1"/>
  <c r="AL11" i="32" s="1"/>
  <c r="AL11" i="90" s="1"/>
  <c r="AP25" i="79"/>
  <c r="AN35" i="76"/>
  <c r="AN67" i="76" s="1"/>
  <c r="AN19" i="31" s="1"/>
  <c r="AN19" i="87" s="1"/>
  <c r="AN27" i="76"/>
  <c r="AN62" i="76" s="1"/>
  <c r="AN14" i="31" s="1"/>
  <c r="AN14" i="87" s="1"/>
  <c r="AO7" i="77"/>
  <c r="AN19" i="59"/>
  <c r="AN19" i="79" s="1"/>
  <c r="AN57" i="79" s="1"/>
  <c r="AN9" i="32" s="1"/>
  <c r="AN9" i="90" s="1"/>
  <c r="AP9" i="59"/>
  <c r="AP9" i="75" s="1"/>
  <c r="AO68" i="59"/>
  <c r="AO20" i="23" s="1"/>
  <c r="AO20" i="84" s="1"/>
  <c r="AP29" i="74"/>
  <c r="AP64" i="74" s="1"/>
  <c r="AP16" i="26" s="1"/>
  <c r="AP16" i="91" s="1"/>
  <c r="AN35" i="77"/>
  <c r="AN67" i="77" s="1"/>
  <c r="AN19" i="25" s="1"/>
  <c r="AN19" i="88" s="1"/>
  <c r="AO38" i="80"/>
  <c r="AO68" i="80" s="1"/>
  <c r="AO20" i="27" s="1"/>
  <c r="AO20" i="92" s="1"/>
  <c r="AN30" i="77"/>
  <c r="AN65" i="77" s="1"/>
  <c r="AN17" i="25" s="1"/>
  <c r="AN17" i="88" s="1"/>
  <c r="AP6" i="77"/>
  <c r="AN36" i="81"/>
  <c r="AP5" i="80"/>
  <c r="AO12" i="81"/>
  <c r="AP4" i="80"/>
  <c r="AP52" i="80" s="1"/>
  <c r="AP4" i="27" s="1"/>
  <c r="AP4" i="92" s="1"/>
  <c r="AP13" i="77"/>
  <c r="AO13" i="78"/>
  <c r="AP5" i="81"/>
  <c r="AP23" i="80"/>
  <c r="AO41" i="77"/>
  <c r="AP38" i="76"/>
  <c r="AP68" i="76" s="1"/>
  <c r="AP20" i="31" s="1"/>
  <c r="AP20" i="87" s="1"/>
  <c r="AL23" i="77"/>
  <c r="AL59" i="77" s="1"/>
  <c r="AL11" i="25" s="1"/>
  <c r="AL11" i="88" s="1"/>
  <c r="AN15" i="78"/>
  <c r="AO25" i="80"/>
  <c r="AO28" i="78"/>
  <c r="AO63" i="78" s="1"/>
  <c r="AO15" i="28" s="1"/>
  <c r="AO15" i="89" s="1"/>
  <c r="AO18" i="77"/>
  <c r="AO56" i="77" s="1"/>
  <c r="AO8" i="25" s="1"/>
  <c r="AO8" i="88" s="1"/>
  <c r="AP7" i="77"/>
  <c r="AO43" i="78"/>
  <c r="AO73" i="78" s="1"/>
  <c r="AO25" i="28" s="1"/>
  <c r="AO25" i="89" s="1"/>
  <c r="AN12" i="76"/>
  <c r="AN54" i="76" s="1"/>
  <c r="AN6" i="31" s="1"/>
  <c r="AN6" i="87" s="1"/>
  <c r="AP13" i="81"/>
  <c r="AP25" i="78"/>
  <c r="AP7" i="78"/>
  <c r="AP38" i="78"/>
  <c r="AP68" i="78" s="1"/>
  <c r="AP20" i="28" s="1"/>
  <c r="AP20" i="89" s="1"/>
  <c r="AL23" i="80"/>
  <c r="AL59" i="80" s="1"/>
  <c r="AL11" i="27" s="1"/>
  <c r="AL11" i="92" s="1"/>
  <c r="AN15" i="80"/>
  <c r="AO4" i="75"/>
  <c r="AO52" i="75" s="1"/>
  <c r="AO4" i="30" s="1"/>
  <c r="AO4" i="86" s="1"/>
  <c r="AO38" i="78"/>
  <c r="AO68" i="78" s="1"/>
  <c r="AO20" i="28" s="1"/>
  <c r="AO20" i="89" s="1"/>
  <c r="AN30" i="75"/>
  <c r="AN65" i="75" s="1"/>
  <c r="AN17" i="30" s="1"/>
  <c r="AN17" i="86" s="1"/>
  <c r="AP6" i="75"/>
  <c r="AO13" i="75"/>
  <c r="AP7" i="79"/>
  <c r="AN15" i="75"/>
  <c r="AP6" i="76"/>
  <c r="AP24" i="83"/>
  <c r="AP12" i="83"/>
  <c r="AO8" i="79"/>
  <c r="AO7" i="78"/>
  <c r="AP24" i="80"/>
  <c r="AN18" i="80"/>
  <c r="AN56" i="80" s="1"/>
  <c r="AN8" i="27" s="1"/>
  <c r="AN8" i="92" s="1"/>
  <c r="AO12" i="78"/>
  <c r="AN35" i="78"/>
  <c r="AN67" i="78" s="1"/>
  <c r="AN19" i="28" s="1"/>
  <c r="AN19" i="89" s="1"/>
  <c r="AO38" i="79"/>
  <c r="AO68" i="79" s="1"/>
  <c r="AO20" i="32" s="1"/>
  <c r="AO20" i="90" s="1"/>
  <c r="AN30" i="78"/>
  <c r="AN65" i="78" s="1"/>
  <c r="AN17" i="28" s="1"/>
  <c r="AN17" i="89" s="1"/>
  <c r="AP6" i="78"/>
  <c r="AO5" i="78"/>
  <c r="AO53" i="78" s="1"/>
  <c r="AO5" i="28" s="1"/>
  <c r="AO5" i="89" s="1"/>
  <c r="AN18" i="79"/>
  <c r="AN56" i="79" s="1"/>
  <c r="AN8" i="32" s="1"/>
  <c r="AN8" i="90" s="1"/>
  <c r="AP23" i="81"/>
  <c r="AO43" i="77"/>
  <c r="AO73" i="77" s="1"/>
  <c r="AO25" i="25" s="1"/>
  <c r="AO25" i="88" s="1"/>
  <c r="AN12" i="75"/>
  <c r="AN54" i="75" s="1"/>
  <c r="AN6" i="30" s="1"/>
  <c r="AN6" i="86" s="1"/>
  <c r="AP13" i="78"/>
  <c r="AO13" i="81"/>
  <c r="AP5" i="79"/>
  <c r="AO28" i="77"/>
  <c r="AO63" i="77" s="1"/>
  <c r="AO15" i="25" s="1"/>
  <c r="AO15" i="88" s="1"/>
  <c r="AO18" i="76"/>
  <c r="AO56" i="76" s="1"/>
  <c r="AO8" i="31" s="1"/>
  <c r="AO8" i="87" s="1"/>
  <c r="AO41" i="78"/>
  <c r="AP6" i="80"/>
  <c r="AN15" i="81"/>
  <c r="AO41" i="81"/>
  <c r="AO43" i="81"/>
  <c r="AO73" i="81" s="1"/>
  <c r="AO25" i="22" s="1"/>
  <c r="AO25" i="93" s="1"/>
  <c r="AP13" i="80"/>
  <c r="AO13" i="79"/>
  <c r="AO27" i="80"/>
  <c r="AO62" i="80" s="1"/>
  <c r="AO14" i="27" s="1"/>
  <c r="AO14" i="92" s="1"/>
  <c r="AP7" i="81"/>
  <c r="AP38" i="81"/>
  <c r="AP68" i="81" s="1"/>
  <c r="AP20" i="22" s="1"/>
  <c r="AP20" i="93" s="1"/>
  <c r="AM22" i="80"/>
  <c r="AM58" i="80" s="1"/>
  <c r="AM10" i="27" s="1"/>
  <c r="AM10" i="92" s="1"/>
  <c r="AO8" i="81"/>
  <c r="AO7" i="76"/>
  <c r="AO5" i="76"/>
  <c r="AO27" i="75"/>
  <c r="AO62" i="75" s="1"/>
  <c r="AO14" i="30" s="1"/>
  <c r="AO14" i="86" s="1"/>
  <c r="AN12" i="79"/>
  <c r="AN54" i="79" s="1"/>
  <c r="AN6" i="32" s="1"/>
  <c r="AN6" i="90" s="1"/>
  <c r="AP4" i="78"/>
  <c r="AP52" i="78" s="1"/>
  <c r="AP4" i="28" s="1"/>
  <c r="AP4" i="89" s="1"/>
  <c r="AO27" i="76"/>
  <c r="AO62" i="76" s="1"/>
  <c r="AO14" i="31" s="1"/>
  <c r="AO14" i="87" s="1"/>
  <c r="AN12" i="80"/>
  <c r="AN54" i="80" s="1"/>
  <c r="AN6" i="27" s="1"/>
  <c r="AN6" i="92" s="1"/>
  <c r="AO12" i="77"/>
  <c r="AO54" i="77" s="1"/>
  <c r="AO6" i="25" s="1"/>
  <c r="AO6" i="88" s="1"/>
  <c r="AP7" i="75"/>
  <c r="AO7" i="81"/>
  <c r="AN36" i="80"/>
  <c r="AP6" i="81"/>
  <c r="AO5" i="80"/>
  <c r="AO28" i="76"/>
  <c r="AO63" i="76" s="1"/>
  <c r="AO15" i="31" s="1"/>
  <c r="AO15" i="87" s="1"/>
  <c r="AO18" i="75"/>
  <c r="AO56" i="75" s="1"/>
  <c r="AO8" i="30" s="1"/>
  <c r="AO8" i="86" s="1"/>
  <c r="AN30" i="81"/>
  <c r="AN65" i="81" s="1"/>
  <c r="AN17" i="22" s="1"/>
  <c r="AN17" i="93" s="1"/>
  <c r="AO13" i="80"/>
  <c r="AN27" i="80"/>
  <c r="AN62" i="80" s="1"/>
  <c r="AN14" i="27" s="1"/>
  <c r="AN14" i="92" s="1"/>
  <c r="AN9" i="81"/>
  <c r="AN36" i="76"/>
  <c r="AP5" i="75"/>
  <c r="AO41" i="80"/>
  <c r="AO43" i="79"/>
  <c r="AO73" i="79" s="1"/>
  <c r="AO25" i="32" s="1"/>
  <c r="AO25" i="90" s="1"/>
  <c r="AN12" i="78"/>
  <c r="AN54" i="78" s="1"/>
  <c r="AN6" i="28" s="1"/>
  <c r="AN6" i="89" s="1"/>
  <c r="AL23" i="81"/>
  <c r="AL59" i="81" s="1"/>
  <c r="AL11" i="22" s="1"/>
  <c r="AL11" i="93" s="1"/>
  <c r="AP25" i="80"/>
  <c r="AN36" i="77"/>
  <c r="AN66" i="77" s="1"/>
  <c r="AN18" i="25" s="1"/>
  <c r="AN18" i="88" s="1"/>
  <c r="AO25" i="76"/>
  <c r="AN36" i="78"/>
  <c r="AP5" i="78"/>
  <c r="AP13" i="75"/>
  <c r="AO5" i="77"/>
  <c r="AO12" i="76"/>
  <c r="AO41" i="76"/>
  <c r="AP24" i="79"/>
  <c r="AP23" i="77"/>
  <c r="AN14" i="78"/>
  <c r="AN30" i="80"/>
  <c r="AN65" i="80" s="1"/>
  <c r="AN17" i="27" s="1"/>
  <c r="AN17" i="92" s="1"/>
  <c r="AN36" i="79"/>
  <c r="AO28" i="75"/>
  <c r="AO63" i="75" s="1"/>
  <c r="AO15" i="30" s="1"/>
  <c r="AO15" i="86" s="1"/>
  <c r="AO7" i="79"/>
  <c r="AO5" i="79"/>
  <c r="AO27" i="79"/>
  <c r="AO62" i="79" s="1"/>
  <c r="AO14" i="32" s="1"/>
  <c r="AO14" i="90" s="1"/>
  <c r="AO4" i="79"/>
  <c r="AO52" i="79" s="1"/>
  <c r="AO4" i="32" s="1"/>
  <c r="AO4" i="90" s="1"/>
  <c r="AN30" i="79"/>
  <c r="AN65" i="79" s="1"/>
  <c r="AN17" i="32" s="1"/>
  <c r="AN17" i="90" s="1"/>
  <c r="AP24" i="76"/>
  <c r="AN18" i="76"/>
  <c r="AN56" i="76" s="1"/>
  <c r="AN8" i="31" s="1"/>
  <c r="AN8" i="87" s="1"/>
  <c r="AN14" i="75"/>
  <c r="AN15" i="79"/>
  <c r="AP24" i="78"/>
  <c r="AP5" i="77"/>
  <c r="AN27" i="75"/>
  <c r="AN62" i="75" s="1"/>
  <c r="AN14" i="30" s="1"/>
  <c r="AN14" i="86" s="1"/>
  <c r="AO38" i="81"/>
  <c r="AO68" i="81" s="1"/>
  <c r="AO20" i="22" s="1"/>
  <c r="AO20" i="93" s="1"/>
  <c r="AO41" i="75"/>
  <c r="AO13" i="76"/>
  <c r="AN37" i="81"/>
  <c r="AN27" i="77"/>
  <c r="AN62" i="77" s="1"/>
  <c r="AN14" i="25" s="1"/>
  <c r="AN14" i="88" s="1"/>
  <c r="AO12" i="75"/>
  <c r="AP23" i="76"/>
  <c r="AP59" i="76" s="1"/>
  <c r="AP11" i="31" s="1"/>
  <c r="AP11" i="87" s="1"/>
  <c r="AP4" i="79"/>
  <c r="AP52" i="79" s="1"/>
  <c r="AP4" i="32" s="1"/>
  <c r="AP4" i="90" s="1"/>
  <c r="AO7" i="80"/>
  <c r="AN27" i="81"/>
  <c r="AN62" i="81" s="1"/>
  <c r="AN14" i="22" s="1"/>
  <c r="AN14" i="93" s="1"/>
  <c r="AO18" i="79"/>
  <c r="AO56" i="79" s="1"/>
  <c r="AO8" i="32" s="1"/>
  <c r="AO8" i="90" s="1"/>
  <c r="AN14" i="79"/>
  <c r="AP24" i="75"/>
  <c r="AO25" i="79"/>
  <c r="AN27" i="79"/>
  <c r="AN62" i="79" s="1"/>
  <c r="AN14" i="32" s="1"/>
  <c r="AN14" i="90" s="1"/>
  <c r="AP4" i="76"/>
  <c r="AP52" i="76" s="1"/>
  <c r="AP4" i="31" s="1"/>
  <c r="AP4" i="87" s="1"/>
  <c r="AN37" i="80"/>
  <c r="AN18" i="78"/>
  <c r="AN56" i="78" s="1"/>
  <c r="AN8" i="28" s="1"/>
  <c r="AN8" i="89" s="1"/>
  <c r="AO4" i="76"/>
  <c r="AO52" i="76" s="1"/>
  <c r="AO4" i="31" s="1"/>
  <c r="AO4" i="87" s="1"/>
  <c r="AP25" i="75"/>
  <c r="AP59" i="75" s="1"/>
  <c r="AP11" i="30" s="1"/>
  <c r="AP11" i="86" s="1"/>
  <c r="AM22" i="79"/>
  <c r="AM58" i="79" s="1"/>
  <c r="AM10" i="32" s="1"/>
  <c r="AM10" i="90" s="1"/>
  <c r="AN18" i="81"/>
  <c r="AN56" i="81" s="1"/>
  <c r="AN8" i="22" s="1"/>
  <c r="AN8" i="93" s="1"/>
  <c r="AO8" i="75"/>
  <c r="AO4" i="80"/>
  <c r="AO52" i="80" s="1"/>
  <c r="AO4" i="27" s="1"/>
  <c r="AO4" i="92" s="1"/>
  <c r="AO28" i="79"/>
  <c r="AO63" i="79" s="1"/>
  <c r="AO15" i="32" s="1"/>
  <c r="AO15" i="90" s="1"/>
  <c r="AO18" i="80"/>
  <c r="AO56" i="80" s="1"/>
  <c r="AO8" i="27" s="1"/>
  <c r="AO8" i="92" s="1"/>
  <c r="AO38" i="75"/>
  <c r="AO68" i="75" s="1"/>
  <c r="AO20" i="30" s="1"/>
  <c r="AO20" i="86" s="1"/>
  <c r="AN37" i="76"/>
  <c r="AN35" i="79"/>
  <c r="AN67" i="79" s="1"/>
  <c r="AN19" i="32" s="1"/>
  <c r="AN19" i="90" s="1"/>
  <c r="AO38" i="77"/>
  <c r="AO68" i="77" s="1"/>
  <c r="AO20" i="25" s="1"/>
  <c r="AO20" i="88" s="1"/>
  <c r="AO25" i="75"/>
  <c r="AN14" i="77"/>
  <c r="AN55" i="77" s="1"/>
  <c r="AN7" i="25" s="1"/>
  <c r="AN7" i="88" s="1"/>
  <c r="AO8" i="80"/>
  <c r="AP38" i="79"/>
  <c r="AP68" i="79" s="1"/>
  <c r="AP20" i="32" s="1"/>
  <c r="AP20" i="90" s="1"/>
  <c r="AP24" i="81"/>
  <c r="AO27" i="77"/>
  <c r="AO62" i="77" s="1"/>
  <c r="AO14" i="25" s="1"/>
  <c r="AO14" i="88" s="1"/>
  <c r="AO12" i="79"/>
  <c r="AP38" i="75"/>
  <c r="AP68" i="75" s="1"/>
  <c r="AP20" i="30" s="1"/>
  <c r="AP20" i="86" s="1"/>
  <c r="AM22" i="75"/>
  <c r="AM58" i="75" s="1"/>
  <c r="AM10" i="30" s="1"/>
  <c r="AM10" i="86" s="1"/>
  <c r="AO4" i="81"/>
  <c r="AO52" i="81" s="1"/>
  <c r="AO4" i="22" s="1"/>
  <c r="AO4" i="93" s="1"/>
  <c r="AN37" i="75"/>
  <c r="AN66" i="75" s="1"/>
  <c r="AN18" i="30" s="1"/>
  <c r="AN18" i="86" s="1"/>
  <c r="AO18" i="81"/>
  <c r="AO56" i="81" s="1"/>
  <c r="AO8" i="22" s="1"/>
  <c r="AO8" i="93" s="1"/>
  <c r="AO8" i="76"/>
  <c r="AM22" i="76"/>
  <c r="AM58" i="76" s="1"/>
  <c r="AM10" i="31" s="1"/>
  <c r="AM10" i="87" s="1"/>
  <c r="AP15" i="59"/>
  <c r="AP15" i="79" s="1"/>
  <c r="AO69" i="74"/>
  <c r="AO21" i="26" s="1"/>
  <c r="AO21" i="91" s="1"/>
  <c r="AO33" i="59"/>
  <c r="AO33" i="80" s="1"/>
  <c r="AO69" i="80" s="1"/>
  <c r="AO21" i="27" s="1"/>
  <c r="AO21" i="92" s="1"/>
  <c r="AP71" i="74"/>
  <c r="AP23" i="26" s="1"/>
  <c r="AP23" i="91" s="1"/>
  <c r="AP31" i="59"/>
  <c r="AP71" i="59" s="1"/>
  <c r="AP23" i="23" s="1"/>
  <c r="AO14" i="59"/>
  <c r="AO14" i="80" s="1"/>
  <c r="AM59" i="74"/>
  <c r="AM11" i="26" s="1"/>
  <c r="AM11" i="91" s="1"/>
  <c r="AM23" i="59"/>
  <c r="AM23" i="78" s="1"/>
  <c r="AM59" i="78" s="1"/>
  <c r="AM11" i="28" s="1"/>
  <c r="AM11" i="89" s="1"/>
  <c r="AP65" i="74"/>
  <c r="AP17" i="26" s="1"/>
  <c r="AP17" i="91" s="1"/>
  <c r="AP30" i="59"/>
  <c r="AP65" i="59" s="1"/>
  <c r="AP17" i="23" s="1"/>
  <c r="AO71" i="74"/>
  <c r="AO23" i="26" s="1"/>
  <c r="AO23" i="91" s="1"/>
  <c r="AO31" i="59"/>
  <c r="AO71" i="59" s="1"/>
  <c r="AO23" i="23" s="1"/>
  <c r="AO61" i="74"/>
  <c r="AO13" i="26" s="1"/>
  <c r="AO13" i="91" s="1"/>
  <c r="AO32" i="59"/>
  <c r="AO32" i="77" s="1"/>
  <c r="AO61" i="77" s="1"/>
  <c r="AO13" i="25" s="1"/>
  <c r="AO13" i="88" s="1"/>
  <c r="AN58" i="74"/>
  <c r="AN10" i="26" s="1"/>
  <c r="AN10" i="91" s="1"/>
  <c r="AN22" i="59"/>
  <c r="AN22" i="78" s="1"/>
  <c r="AN58" i="78" s="1"/>
  <c r="AN10" i="28" s="1"/>
  <c r="AN10" i="89" s="1"/>
  <c r="AP18" i="59"/>
  <c r="AP56" i="59" s="1"/>
  <c r="AP8" i="23" s="1"/>
  <c r="AO36" i="59"/>
  <c r="AO36" i="77" s="1"/>
  <c r="AO67" i="74"/>
  <c r="AO19" i="26" s="1"/>
  <c r="AO19" i="91" s="1"/>
  <c r="AO35" i="59"/>
  <c r="AO35" i="79" s="1"/>
  <c r="AO67" i="79" s="1"/>
  <c r="AO19" i="32" s="1"/>
  <c r="AO19" i="90" s="1"/>
  <c r="AO58" i="74"/>
  <c r="AO10" i="26" s="1"/>
  <c r="AO10" i="91" s="1"/>
  <c r="AO22" i="59"/>
  <c r="AO22" i="76" s="1"/>
  <c r="AO58" i="76" s="1"/>
  <c r="AO10" i="31" s="1"/>
  <c r="AO10" i="87" s="1"/>
  <c r="AO15" i="59"/>
  <c r="AO15" i="78" s="1"/>
  <c r="AP14" i="59"/>
  <c r="AP14" i="76" s="1"/>
  <c r="AO65" i="74"/>
  <c r="AO17" i="26" s="1"/>
  <c r="AO17" i="91" s="1"/>
  <c r="AO30" i="59"/>
  <c r="AO30" i="75" s="1"/>
  <c r="AO65" i="75" s="1"/>
  <c r="AO17" i="30" s="1"/>
  <c r="AO17" i="86" s="1"/>
  <c r="AP63" i="74"/>
  <c r="AP15" i="26" s="1"/>
  <c r="AP15" i="91" s="1"/>
  <c r="AP28" i="59"/>
  <c r="AP63" i="59" s="1"/>
  <c r="AP15" i="23" s="1"/>
  <c r="AO37" i="59"/>
  <c r="AO37" i="78" s="1"/>
  <c r="AP12" i="59"/>
  <c r="AP12" i="77" s="1"/>
  <c r="AP35" i="59"/>
  <c r="AP35" i="81" s="1"/>
  <c r="AP67" i="81" s="1"/>
  <c r="AP19" i="22" s="1"/>
  <c r="AP19" i="93" s="1"/>
  <c r="AP37" i="59"/>
  <c r="AP37" i="81" s="1"/>
  <c r="AP58" i="74"/>
  <c r="AP10" i="26" s="1"/>
  <c r="AP10" i="91" s="1"/>
  <c r="AP22" i="59"/>
  <c r="AP58" i="59" s="1"/>
  <c r="AP10" i="23" s="1"/>
  <c r="AP69" i="74"/>
  <c r="AP21" i="26" s="1"/>
  <c r="AP21" i="91" s="1"/>
  <c r="AP33" i="59"/>
  <c r="AP33" i="77" s="1"/>
  <c r="AP69" i="77" s="1"/>
  <c r="AP21" i="25" s="1"/>
  <c r="AP21" i="88" s="1"/>
  <c r="AP61" i="74"/>
  <c r="AP13" i="26" s="1"/>
  <c r="AP13" i="91" s="1"/>
  <c r="AP32" i="59"/>
  <c r="AP32" i="78" s="1"/>
  <c r="AP61" i="78" s="1"/>
  <c r="AP13" i="28" s="1"/>
  <c r="AP13" i="89" s="1"/>
  <c r="AP36" i="59"/>
  <c r="AP36" i="75" s="1"/>
  <c r="AP25" i="84"/>
  <c r="AO15" i="84"/>
  <c r="AN66" i="59"/>
  <c r="AN18" i="23" s="1"/>
  <c r="AN18" i="84" s="1"/>
  <c r="AN55" i="76"/>
  <c r="AN7" i="31" s="1"/>
  <c r="AN7" i="87" s="1"/>
  <c r="AN55" i="59"/>
  <c r="AN7" i="23" s="1"/>
  <c r="AN7" i="84" s="1"/>
  <c r="AO56" i="74"/>
  <c r="AO8" i="26" s="1"/>
  <c r="AO8" i="91" s="1"/>
  <c r="AO53" i="59"/>
  <c r="AO5" i="23" s="1"/>
  <c r="AO54" i="74"/>
  <c r="AO6" i="26" s="1"/>
  <c r="AO6" i="91" s="1"/>
  <c r="AO66" i="74"/>
  <c r="AO18" i="26" s="1"/>
  <c r="AO18" i="91" s="1"/>
  <c r="AO53" i="75"/>
  <c r="AO5" i="30" s="1"/>
  <c r="AO5" i="86" s="1"/>
  <c r="AP59" i="59"/>
  <c r="AP11" i="23" s="1"/>
  <c r="AP56" i="74"/>
  <c r="AP8" i="26" s="1"/>
  <c r="AP8" i="91" s="1"/>
  <c r="AP53" i="59"/>
  <c r="AP5" i="23" s="1"/>
  <c r="AO56" i="59"/>
  <c r="AO8" i="23" s="1"/>
  <c r="AP54" i="74"/>
  <c r="AP6" i="26" s="1"/>
  <c r="AP6" i="91" s="1"/>
  <c r="AN57" i="74"/>
  <c r="AN9" i="26" s="1"/>
  <c r="AN9" i="91" s="1"/>
  <c r="AO54" i="59"/>
  <c r="AO6" i="23" s="1"/>
  <c r="AP69" i="63"/>
  <c r="AP19" i="74" s="1"/>
  <c r="AO19" i="74"/>
  <c r="AP67" i="74"/>
  <c r="AP19" i="26" s="1"/>
  <c r="AP19" i="91" s="1"/>
  <c r="AP55" i="74"/>
  <c r="AP7" i="26" s="1"/>
  <c r="AP7" i="91" s="1"/>
  <c r="AO55" i="74"/>
  <c r="AO7" i="26" s="1"/>
  <c r="AO7" i="91" s="1"/>
  <c r="AP66" i="74"/>
  <c r="AP18" i="26" s="1"/>
  <c r="AP18" i="91" s="1"/>
  <c r="AO23" i="74"/>
  <c r="AN23" i="74"/>
  <c r="AG11" i="83"/>
  <c r="AJ12" i="83"/>
  <c r="AJ13" i="83"/>
  <c r="AJ8" i="83"/>
  <c r="AJ9" i="83"/>
  <c r="AG10" i="83"/>
  <c r="AJ6" i="83"/>
  <c r="AJ21" i="83"/>
  <c r="AI14" i="83"/>
  <c r="AI16" i="83"/>
  <c r="AM23" i="83"/>
  <c r="AL23" i="83"/>
  <c r="AO54" i="81" l="1"/>
  <c r="AO6" i="22" s="1"/>
  <c r="AO6" i="93" s="1"/>
  <c r="AN55" i="81"/>
  <c r="AN7" i="22" s="1"/>
  <c r="AN7" i="93" s="1"/>
  <c r="AP29" i="59"/>
  <c r="AP29" i="81" s="1"/>
  <c r="AP64" i="81" s="1"/>
  <c r="AP16" i="22" s="1"/>
  <c r="AP16" i="93" s="1"/>
  <c r="AP59" i="78"/>
  <c r="AP11" i="28" s="1"/>
  <c r="AP11" i="89" s="1"/>
  <c r="AO54" i="76"/>
  <c r="AO6" i="31" s="1"/>
  <c r="AO6" i="87" s="1"/>
  <c r="AN15" i="83"/>
  <c r="AO53" i="77"/>
  <c r="AO5" i="25" s="1"/>
  <c r="AO5" i="88" s="1"/>
  <c r="AO54" i="80"/>
  <c r="AO6" i="27" s="1"/>
  <c r="AO6" i="92" s="1"/>
  <c r="AP53" i="76"/>
  <c r="AP5" i="31" s="1"/>
  <c r="AP5" i="87" s="1"/>
  <c r="AN66" i="78"/>
  <c r="AN18" i="28" s="1"/>
  <c r="AN18" i="89" s="1"/>
  <c r="AP53" i="77"/>
  <c r="AP5" i="25" s="1"/>
  <c r="AP5" i="88" s="1"/>
  <c r="AN29" i="79"/>
  <c r="AN64" i="79" s="1"/>
  <c r="AN16" i="32" s="1"/>
  <c r="AN16" i="90" s="1"/>
  <c r="AO54" i="79"/>
  <c r="AO6" i="32" s="1"/>
  <c r="AO6" i="90" s="1"/>
  <c r="AN55" i="75"/>
  <c r="AN7" i="30" s="1"/>
  <c r="AN7" i="86" s="1"/>
  <c r="AO54" i="78"/>
  <c r="AO6" i="28" s="1"/>
  <c r="AO6" i="89" s="1"/>
  <c r="AN55" i="79"/>
  <c r="AN7" i="32" s="1"/>
  <c r="AN7" i="90" s="1"/>
  <c r="AN29" i="77"/>
  <c r="AN64" i="77" s="1"/>
  <c r="AN16" i="25" s="1"/>
  <c r="AN16" i="88" s="1"/>
  <c r="AN29" i="76"/>
  <c r="AN64" i="76" s="1"/>
  <c r="AN16" i="31" s="1"/>
  <c r="AN16" i="87" s="1"/>
  <c r="AN29" i="81"/>
  <c r="AN64" i="81" s="1"/>
  <c r="AN16" i="22" s="1"/>
  <c r="AN16" i="93" s="1"/>
  <c r="AN29" i="78"/>
  <c r="AN64" i="78" s="1"/>
  <c r="AN16" i="28" s="1"/>
  <c r="AN16" i="89" s="1"/>
  <c r="AP59" i="81"/>
  <c r="AP11" i="22" s="1"/>
  <c r="AP11" i="93" s="1"/>
  <c r="AO54" i="75"/>
  <c r="AO6" i="30" s="1"/>
  <c r="AO6" i="86" s="1"/>
  <c r="AO53" i="81"/>
  <c r="AO5" i="22" s="1"/>
  <c r="AO5" i="93" s="1"/>
  <c r="AP53" i="78"/>
  <c r="AP5" i="28" s="1"/>
  <c r="AP5" i="89" s="1"/>
  <c r="AN55" i="78"/>
  <c r="AN7" i="28" s="1"/>
  <c r="AN7" i="89" s="1"/>
  <c r="AO53" i="79"/>
  <c r="AO5" i="32" s="1"/>
  <c r="AO5" i="90" s="1"/>
  <c r="AN57" i="59"/>
  <c r="AN9" i="23" s="1"/>
  <c r="AN9" i="84" s="1"/>
  <c r="AP59" i="80"/>
  <c r="AP11" i="27" s="1"/>
  <c r="AP11" i="92" s="1"/>
  <c r="AN66" i="76"/>
  <c r="AN18" i="31" s="1"/>
  <c r="AN18" i="87" s="1"/>
  <c r="AN29" i="75"/>
  <c r="AN64" i="75" s="1"/>
  <c r="AN16" i="30" s="1"/>
  <c r="AN16" i="86" s="1"/>
  <c r="AP53" i="79"/>
  <c r="AP5" i="32" s="1"/>
  <c r="AP5" i="90" s="1"/>
  <c r="AP53" i="81"/>
  <c r="AP5" i="22" s="1"/>
  <c r="AP5" i="93" s="1"/>
  <c r="AM18" i="83"/>
  <c r="AN58" i="59"/>
  <c r="AN10" i="23" s="1"/>
  <c r="AN10" i="84" s="1"/>
  <c r="AM59" i="59"/>
  <c r="AM11" i="23" s="1"/>
  <c r="AM11" i="84" s="1"/>
  <c r="AN66" i="81"/>
  <c r="AN18" i="22" s="1"/>
  <c r="AN18" i="93" s="1"/>
  <c r="AN64" i="59"/>
  <c r="AN16" i="23" s="1"/>
  <c r="AN16" i="84" s="1"/>
  <c r="AO9" i="80"/>
  <c r="AO29" i="59"/>
  <c r="AO64" i="59" s="1"/>
  <c r="AO16" i="23" s="1"/>
  <c r="AO16" i="84" s="1"/>
  <c r="AN5" i="83"/>
  <c r="AO65" i="59"/>
  <c r="AO17" i="23" s="1"/>
  <c r="AO17" i="84" s="1"/>
  <c r="AO53" i="76"/>
  <c r="AO5" i="31" s="1"/>
  <c r="AO5" i="87" s="1"/>
  <c r="AP53" i="75"/>
  <c r="AP5" i="30" s="1"/>
  <c r="AP5" i="86" s="1"/>
  <c r="AO67" i="59"/>
  <c r="AO19" i="23" s="1"/>
  <c r="AO19" i="84" s="1"/>
  <c r="AO15" i="83"/>
  <c r="AN66" i="79"/>
  <c r="AN18" i="32" s="1"/>
  <c r="AN18" i="90" s="1"/>
  <c r="AP54" i="77"/>
  <c r="AP6" i="25" s="1"/>
  <c r="AP6" i="88" s="1"/>
  <c r="AO61" i="59"/>
  <c r="AO13" i="23" s="1"/>
  <c r="AO13" i="84" s="1"/>
  <c r="AN14" i="83"/>
  <c r="AN19" i="83"/>
  <c r="AO58" i="59"/>
  <c r="AO10" i="23" s="1"/>
  <c r="AO10" i="84" s="1"/>
  <c r="AN17" i="83"/>
  <c r="AP53" i="80"/>
  <c r="AP5" i="27" s="1"/>
  <c r="AP5" i="92" s="1"/>
  <c r="AO25" i="83"/>
  <c r="AM7" i="83"/>
  <c r="AP59" i="77"/>
  <c r="AP11" i="25" s="1"/>
  <c r="AP11" i="88" s="1"/>
  <c r="AP25" i="83"/>
  <c r="AN19" i="81"/>
  <c r="AN57" i="81" s="1"/>
  <c r="AN9" i="22" s="1"/>
  <c r="AN9" i="93" s="1"/>
  <c r="AP69" i="59"/>
  <c r="AP21" i="23" s="1"/>
  <c r="AP21" i="84" s="1"/>
  <c r="AN8" i="83"/>
  <c r="AO69" i="59"/>
  <c r="AO21" i="23" s="1"/>
  <c r="AO21" i="84" s="1"/>
  <c r="AN13" i="84"/>
  <c r="AN13" i="83"/>
  <c r="AN21" i="86"/>
  <c r="AN21" i="83"/>
  <c r="AN6" i="83"/>
  <c r="AO9" i="77"/>
  <c r="AP14" i="81"/>
  <c r="AO37" i="81"/>
  <c r="AO33" i="76"/>
  <c r="AO69" i="76" s="1"/>
  <c r="AO21" i="31" s="1"/>
  <c r="AO21" i="87" s="1"/>
  <c r="AP9" i="79"/>
  <c r="AO9" i="76"/>
  <c r="AP15" i="80"/>
  <c r="AO33" i="79"/>
  <c r="AO69" i="79" s="1"/>
  <c r="AO21" i="32" s="1"/>
  <c r="AO21" i="90" s="1"/>
  <c r="AP12" i="79"/>
  <c r="AP54" i="79" s="1"/>
  <c r="AP6" i="32" s="1"/>
  <c r="AP6" i="90" s="1"/>
  <c r="AP9" i="81"/>
  <c r="AO9" i="75"/>
  <c r="AO4" i="83"/>
  <c r="AP14" i="80"/>
  <c r="AO9" i="79"/>
  <c r="AP61" i="59"/>
  <c r="AP13" i="23" s="1"/>
  <c r="AP13" i="84" s="1"/>
  <c r="AO33" i="75"/>
  <c r="AO69" i="75" s="1"/>
  <c r="AO21" i="30" s="1"/>
  <c r="AO21" i="86" s="1"/>
  <c r="AN19" i="78"/>
  <c r="AN57" i="78" s="1"/>
  <c r="AN9" i="28" s="1"/>
  <c r="AN9" i="89" s="1"/>
  <c r="AO9" i="78"/>
  <c r="AP54" i="59"/>
  <c r="AP6" i="23" s="1"/>
  <c r="AP6" i="84" s="1"/>
  <c r="AP12" i="81"/>
  <c r="AP54" i="81" s="1"/>
  <c r="AP6" i="22" s="1"/>
  <c r="AP6" i="93" s="1"/>
  <c r="AO22" i="80"/>
  <c r="AO58" i="80" s="1"/>
  <c r="AO10" i="27" s="1"/>
  <c r="AO10" i="92" s="1"/>
  <c r="AP29" i="75"/>
  <c r="AP64" i="75" s="1"/>
  <c r="AP16" i="30" s="1"/>
  <c r="AP16" i="86" s="1"/>
  <c r="AO19" i="59"/>
  <c r="AO19" i="80" s="1"/>
  <c r="AO57" i="80" s="1"/>
  <c r="AO9" i="27" s="1"/>
  <c r="AO9" i="92" s="1"/>
  <c r="AO14" i="83"/>
  <c r="AP36" i="79"/>
  <c r="AO36" i="78"/>
  <c r="AO66" i="78" s="1"/>
  <c r="AO18" i="28" s="1"/>
  <c r="AO18" i="89" s="1"/>
  <c r="AP33" i="80"/>
  <c r="AP69" i="80" s="1"/>
  <c r="AP21" i="27" s="1"/>
  <c r="AP21" i="92" s="1"/>
  <c r="AP37" i="75"/>
  <c r="AP66" i="75" s="1"/>
  <c r="AP18" i="30" s="1"/>
  <c r="AP18" i="86" s="1"/>
  <c r="AO36" i="80"/>
  <c r="AP22" i="76"/>
  <c r="AP58" i="76" s="1"/>
  <c r="AP10" i="31" s="1"/>
  <c r="AP10" i="87" s="1"/>
  <c r="AP30" i="77"/>
  <c r="AP65" i="77" s="1"/>
  <c r="AP17" i="25" s="1"/>
  <c r="AP17" i="88" s="1"/>
  <c r="AO30" i="81"/>
  <c r="AO65" i="81" s="1"/>
  <c r="AO17" i="22" s="1"/>
  <c r="AO17" i="93" s="1"/>
  <c r="AP14" i="75"/>
  <c r="AP32" i="75"/>
  <c r="AP61" i="75" s="1"/>
  <c r="AP13" i="30" s="1"/>
  <c r="AP13" i="86" s="1"/>
  <c r="AO31" i="81"/>
  <c r="AO71" i="81" s="1"/>
  <c r="AO23" i="22" s="1"/>
  <c r="AO23" i="93" s="1"/>
  <c r="AO15" i="79"/>
  <c r="AP15" i="77"/>
  <c r="AN22" i="81"/>
  <c r="AN58" i="81" s="1"/>
  <c r="AN10" i="22" s="1"/>
  <c r="AN10" i="93" s="1"/>
  <c r="AO33" i="78"/>
  <c r="AO69" i="78" s="1"/>
  <c r="AO21" i="28" s="1"/>
  <c r="AO21" i="89" s="1"/>
  <c r="AP12" i="76"/>
  <c r="AP54" i="76" s="1"/>
  <c r="AP6" i="31" s="1"/>
  <c r="AP6" i="87" s="1"/>
  <c r="AP29" i="79"/>
  <c r="AP64" i="79" s="1"/>
  <c r="AP16" i="32" s="1"/>
  <c r="AP16" i="90" s="1"/>
  <c r="AP37" i="78"/>
  <c r="AP18" i="81"/>
  <c r="AP56" i="81" s="1"/>
  <c r="AP8" i="22" s="1"/>
  <c r="AP8" i="93" s="1"/>
  <c r="AN55" i="80"/>
  <c r="AN7" i="27" s="1"/>
  <c r="AN7" i="92" s="1"/>
  <c r="AO14" i="79"/>
  <c r="AO14" i="75"/>
  <c r="AN22" i="75"/>
  <c r="AN58" i="75" s="1"/>
  <c r="AN10" i="30" s="1"/>
  <c r="AN10" i="86" s="1"/>
  <c r="AP35" i="75"/>
  <c r="AP67" i="75" s="1"/>
  <c r="AP19" i="30" s="1"/>
  <c r="AP19" i="86" s="1"/>
  <c r="AO22" i="78"/>
  <c r="AO58" i="78" s="1"/>
  <c r="AO10" i="28" s="1"/>
  <c r="AO10" i="89" s="1"/>
  <c r="AP32" i="79"/>
  <c r="AP61" i="79" s="1"/>
  <c r="AP13" i="32" s="1"/>
  <c r="AP13" i="90" s="1"/>
  <c r="AP18" i="75"/>
  <c r="AP56" i="75" s="1"/>
  <c r="AP8" i="30" s="1"/>
  <c r="AP8" i="86" s="1"/>
  <c r="AO31" i="77"/>
  <c r="AO71" i="77" s="1"/>
  <c r="AO23" i="25" s="1"/>
  <c r="AO23" i="88" s="1"/>
  <c r="AM23" i="81"/>
  <c r="AM59" i="81" s="1"/>
  <c r="AM11" i="22" s="1"/>
  <c r="AM11" i="93" s="1"/>
  <c r="AP28" i="78"/>
  <c r="AP63" i="78" s="1"/>
  <c r="AP15" i="28" s="1"/>
  <c r="AP15" i="89" s="1"/>
  <c r="AP15" i="76"/>
  <c r="AP55" i="76" s="1"/>
  <c r="AP7" i="31" s="1"/>
  <c r="AP7" i="87" s="1"/>
  <c r="AM23" i="79"/>
  <c r="AM59" i="79" s="1"/>
  <c r="AM11" i="32" s="1"/>
  <c r="AM11" i="90" s="1"/>
  <c r="AO30" i="80"/>
  <c r="AO65" i="80" s="1"/>
  <c r="AO17" i="27" s="1"/>
  <c r="AO17" i="92" s="1"/>
  <c r="AO22" i="75"/>
  <c r="AO58" i="75" s="1"/>
  <c r="AO10" i="30" s="1"/>
  <c r="AO10" i="86" s="1"/>
  <c r="AP36" i="78"/>
  <c r="AP31" i="77"/>
  <c r="AP71" i="77" s="1"/>
  <c r="AP23" i="25" s="1"/>
  <c r="AP23" i="88" s="1"/>
  <c r="AP29" i="78"/>
  <c r="AP64" i="78" s="1"/>
  <c r="AP16" i="28" s="1"/>
  <c r="AP16" i="89" s="1"/>
  <c r="AP30" i="80"/>
  <c r="AP65" i="80" s="1"/>
  <c r="AP17" i="27" s="1"/>
  <c r="AP17" i="92" s="1"/>
  <c r="AO35" i="81"/>
  <c r="AO67" i="81" s="1"/>
  <c r="AO19" i="22" s="1"/>
  <c r="AO19" i="93" s="1"/>
  <c r="AO15" i="75"/>
  <c r="AO37" i="80"/>
  <c r="AP22" i="79"/>
  <c r="AP58" i="79" s="1"/>
  <c r="AP10" i="32" s="1"/>
  <c r="AP10" i="90" s="1"/>
  <c r="AP12" i="78"/>
  <c r="AP54" i="78" s="1"/>
  <c r="AP6" i="28" s="1"/>
  <c r="AP6" i="89" s="1"/>
  <c r="AP19" i="59"/>
  <c r="AP19" i="79" s="1"/>
  <c r="AP57" i="79" s="1"/>
  <c r="AP9" i="32" s="1"/>
  <c r="AP9" i="90" s="1"/>
  <c r="AP20" i="83"/>
  <c r="AP31" i="80"/>
  <c r="AP71" i="80" s="1"/>
  <c r="AP23" i="27" s="1"/>
  <c r="AP23" i="92" s="1"/>
  <c r="AO31" i="76"/>
  <c r="AO71" i="76" s="1"/>
  <c r="AO23" i="31" s="1"/>
  <c r="AO23" i="87" s="1"/>
  <c r="AM23" i="80"/>
  <c r="AM59" i="80" s="1"/>
  <c r="AM11" i="27" s="1"/>
  <c r="AM11" i="92" s="1"/>
  <c r="AP30" i="76"/>
  <c r="AP65" i="76" s="1"/>
  <c r="AP17" i="31" s="1"/>
  <c r="AP17" i="87" s="1"/>
  <c r="AO30" i="78"/>
  <c r="AO65" i="78" s="1"/>
  <c r="AO17" i="28" s="1"/>
  <c r="AO17" i="89" s="1"/>
  <c r="AO32" i="79"/>
  <c r="AO61" i="79" s="1"/>
  <c r="AO13" i="32" s="1"/>
  <c r="AO13" i="90" s="1"/>
  <c r="AN66" i="80"/>
  <c r="AN18" i="27" s="1"/>
  <c r="AN18" i="92" s="1"/>
  <c r="AO14" i="78"/>
  <c r="AO55" i="78" s="1"/>
  <c r="AO7" i="28" s="1"/>
  <c r="AO7" i="89" s="1"/>
  <c r="AP36" i="77"/>
  <c r="AP33" i="75"/>
  <c r="AP69" i="75" s="1"/>
  <c r="AP21" i="30" s="1"/>
  <c r="AP21" i="86" s="1"/>
  <c r="AO33" i="77"/>
  <c r="AO69" i="77" s="1"/>
  <c r="AO21" i="25" s="1"/>
  <c r="AO21" i="88" s="1"/>
  <c r="AP12" i="75"/>
  <c r="AP54" i="75" s="1"/>
  <c r="AP6" i="30" s="1"/>
  <c r="AP6" i="86" s="1"/>
  <c r="AP22" i="81"/>
  <c r="AP58" i="81" s="1"/>
  <c r="AP10" i="22" s="1"/>
  <c r="AP10" i="93" s="1"/>
  <c r="AP37" i="80"/>
  <c r="AP18" i="78"/>
  <c r="AP56" i="78" s="1"/>
  <c r="AP8" i="28" s="1"/>
  <c r="AP8" i="89" s="1"/>
  <c r="AO35" i="78"/>
  <c r="AO67" i="78" s="1"/>
  <c r="AO19" i="28" s="1"/>
  <c r="AO19" i="89" s="1"/>
  <c r="AP29" i="80"/>
  <c r="AP64" i="80" s="1"/>
  <c r="AP16" i="27" s="1"/>
  <c r="AP16" i="92" s="1"/>
  <c r="AP9" i="80"/>
  <c r="AN19" i="80"/>
  <c r="AN57" i="80" s="1"/>
  <c r="AN9" i="27" s="1"/>
  <c r="AN9" i="92" s="1"/>
  <c r="AP28" i="79"/>
  <c r="AP63" i="79" s="1"/>
  <c r="AP15" i="32" s="1"/>
  <c r="AP15" i="90" s="1"/>
  <c r="AO36" i="76"/>
  <c r="AP37" i="79"/>
  <c r="AP33" i="78"/>
  <c r="AP69" i="78" s="1"/>
  <c r="AP21" i="28" s="1"/>
  <c r="AP21" i="89" s="1"/>
  <c r="AP14" i="78"/>
  <c r="AP32" i="81"/>
  <c r="AP61" i="81" s="1"/>
  <c r="AP13" i="22" s="1"/>
  <c r="AP13" i="93" s="1"/>
  <c r="AP18" i="80"/>
  <c r="AP56" i="80" s="1"/>
  <c r="AP8" i="27" s="1"/>
  <c r="AP8" i="92" s="1"/>
  <c r="AO30" i="77"/>
  <c r="AO65" i="77" s="1"/>
  <c r="AO17" i="25" s="1"/>
  <c r="AO17" i="88" s="1"/>
  <c r="AO32" i="80"/>
  <c r="AO61" i="80" s="1"/>
  <c r="AO13" i="27" s="1"/>
  <c r="AO13" i="92" s="1"/>
  <c r="AP28" i="77"/>
  <c r="AP63" i="77" s="1"/>
  <c r="AP15" i="25" s="1"/>
  <c r="AP15" i="88" s="1"/>
  <c r="AO14" i="77"/>
  <c r="AP37" i="77"/>
  <c r="AP35" i="80"/>
  <c r="AP67" i="80" s="1"/>
  <c r="AP19" i="27" s="1"/>
  <c r="AP19" i="92" s="1"/>
  <c r="AP22" i="78"/>
  <c r="AP58" i="78" s="1"/>
  <c r="AP10" i="28" s="1"/>
  <c r="AP10" i="89" s="1"/>
  <c r="AN22" i="80"/>
  <c r="AN58" i="80" s="1"/>
  <c r="AN10" i="27" s="1"/>
  <c r="AN10" i="92" s="1"/>
  <c r="AO37" i="76"/>
  <c r="AP31" i="76"/>
  <c r="AP71" i="76" s="1"/>
  <c r="AP23" i="31" s="1"/>
  <c r="AP23" i="87" s="1"/>
  <c r="AP30" i="81"/>
  <c r="AP65" i="81" s="1"/>
  <c r="AP17" i="22" s="1"/>
  <c r="AP17" i="93" s="1"/>
  <c r="AP14" i="77"/>
  <c r="AM23" i="75"/>
  <c r="AM59" i="75" s="1"/>
  <c r="AM11" i="30" s="1"/>
  <c r="AM11" i="86" s="1"/>
  <c r="AP59" i="79"/>
  <c r="AP11" i="32" s="1"/>
  <c r="AP11" i="90" s="1"/>
  <c r="AO31" i="79"/>
  <c r="AO71" i="79" s="1"/>
  <c r="AO23" i="32" s="1"/>
  <c r="AO23" i="90" s="1"/>
  <c r="AO22" i="77"/>
  <c r="AO58" i="77" s="1"/>
  <c r="AO10" i="25" s="1"/>
  <c r="AO10" i="88" s="1"/>
  <c r="AP18" i="79"/>
  <c r="AP56" i="79" s="1"/>
  <c r="AP8" i="32" s="1"/>
  <c r="AP8" i="90" s="1"/>
  <c r="AO15" i="76"/>
  <c r="AO31" i="75"/>
  <c r="AO71" i="75" s="1"/>
  <c r="AO23" i="30" s="1"/>
  <c r="AO23" i="86" s="1"/>
  <c r="AP67" i="59"/>
  <c r="AP19" i="23" s="1"/>
  <c r="AP19" i="84" s="1"/>
  <c r="AO20" i="83"/>
  <c r="AM23" i="76"/>
  <c r="AM59" i="76" s="1"/>
  <c r="AM11" i="31" s="1"/>
  <c r="AM11" i="87" s="1"/>
  <c r="AO35" i="80"/>
  <c r="AO67" i="80" s="1"/>
  <c r="AO19" i="27" s="1"/>
  <c r="AO19" i="92" s="1"/>
  <c r="AN22" i="76"/>
  <c r="AN58" i="76" s="1"/>
  <c r="AN10" i="31" s="1"/>
  <c r="AN10" i="87" s="1"/>
  <c r="AP12" i="80"/>
  <c r="AP54" i="80" s="1"/>
  <c r="AP6" i="27" s="1"/>
  <c r="AP6" i="92" s="1"/>
  <c r="AP33" i="79"/>
  <c r="AP69" i="79" s="1"/>
  <c r="AP21" i="32" s="1"/>
  <c r="AP21" i="90" s="1"/>
  <c r="AP37" i="76"/>
  <c r="AP35" i="78"/>
  <c r="AP67" i="78" s="1"/>
  <c r="AP19" i="28" s="1"/>
  <c r="AP19" i="89" s="1"/>
  <c r="AP15" i="75"/>
  <c r="AO37" i="75"/>
  <c r="AO53" i="80"/>
  <c r="AO5" i="27" s="1"/>
  <c r="AO5" i="92" s="1"/>
  <c r="AO15" i="80"/>
  <c r="AO55" i="80" s="1"/>
  <c r="AO7" i="27" s="1"/>
  <c r="AO7" i="92" s="1"/>
  <c r="AP18" i="77"/>
  <c r="AP56" i="77" s="1"/>
  <c r="AP8" i="25" s="1"/>
  <c r="AP8" i="88" s="1"/>
  <c r="AP28" i="81"/>
  <c r="AP63" i="81" s="1"/>
  <c r="AP15" i="22" s="1"/>
  <c r="AP15" i="93" s="1"/>
  <c r="AO31" i="80"/>
  <c r="AO71" i="80" s="1"/>
  <c r="AO23" i="27" s="1"/>
  <c r="AO23" i="92" s="1"/>
  <c r="AO14" i="81"/>
  <c r="AP29" i="77"/>
  <c r="AP64" i="77" s="1"/>
  <c r="AP16" i="25" s="1"/>
  <c r="AP16" i="88" s="1"/>
  <c r="AP9" i="78"/>
  <c r="AN19" i="77"/>
  <c r="AN57" i="77" s="1"/>
  <c r="AN9" i="25" s="1"/>
  <c r="AN9" i="88" s="1"/>
  <c r="AP15" i="78"/>
  <c r="AO32" i="76"/>
  <c r="AO61" i="76" s="1"/>
  <c r="AO13" i="31" s="1"/>
  <c r="AO13" i="87" s="1"/>
  <c r="AP32" i="77"/>
  <c r="AP61" i="77" s="1"/>
  <c r="AP13" i="25" s="1"/>
  <c r="AP13" i="88" s="1"/>
  <c r="AP30" i="79"/>
  <c r="AP65" i="79" s="1"/>
  <c r="AP17" i="32" s="1"/>
  <c r="AP17" i="90" s="1"/>
  <c r="AO22" i="81"/>
  <c r="AO58" i="81" s="1"/>
  <c r="AO10" i="22" s="1"/>
  <c r="AO10" i="93" s="1"/>
  <c r="AP15" i="81"/>
  <c r="AP4" i="83"/>
  <c r="AO32" i="78"/>
  <c r="AO61" i="78" s="1"/>
  <c r="AO13" i="28" s="1"/>
  <c r="AO13" i="89" s="1"/>
  <c r="AO30" i="76"/>
  <c r="AO65" i="76" s="1"/>
  <c r="AO17" i="31" s="1"/>
  <c r="AO17" i="87" s="1"/>
  <c r="AP31" i="79"/>
  <c r="AP71" i="79" s="1"/>
  <c r="AP23" i="32" s="1"/>
  <c r="AP23" i="90" s="1"/>
  <c r="AO14" i="76"/>
  <c r="AO15" i="81"/>
  <c r="AP36" i="76"/>
  <c r="AO35" i="76"/>
  <c r="AO67" i="76" s="1"/>
  <c r="AO19" i="31" s="1"/>
  <c r="AO19" i="87" s="1"/>
  <c r="AO36" i="79"/>
  <c r="AP30" i="78"/>
  <c r="AP65" i="78" s="1"/>
  <c r="AP17" i="28" s="1"/>
  <c r="AP17" i="89" s="1"/>
  <c r="AO32" i="75"/>
  <c r="AO61" i="75" s="1"/>
  <c r="AO13" i="30" s="1"/>
  <c r="AO13" i="86" s="1"/>
  <c r="AO30" i="79"/>
  <c r="AO65" i="79" s="1"/>
  <c r="AO17" i="32" s="1"/>
  <c r="AO17" i="90" s="1"/>
  <c r="AP35" i="79"/>
  <c r="AP67" i="79" s="1"/>
  <c r="AP19" i="32" s="1"/>
  <c r="AP19" i="90" s="1"/>
  <c r="AP29" i="76"/>
  <c r="AP64" i="76" s="1"/>
  <c r="AP16" i="31" s="1"/>
  <c r="AP16" i="87" s="1"/>
  <c r="AP9" i="77"/>
  <c r="AN19" i="76"/>
  <c r="AN57" i="76" s="1"/>
  <c r="AN9" i="31" s="1"/>
  <c r="AN9" i="87" s="1"/>
  <c r="AP36" i="80"/>
  <c r="AN22" i="79"/>
  <c r="AN58" i="79" s="1"/>
  <c r="AN10" i="32" s="1"/>
  <c r="AN10" i="90" s="1"/>
  <c r="AP28" i="75"/>
  <c r="AP63" i="75" s="1"/>
  <c r="AP15" i="30" s="1"/>
  <c r="AP15" i="86" s="1"/>
  <c r="AP36" i="81"/>
  <c r="AP66" i="81" s="1"/>
  <c r="AP18" i="22" s="1"/>
  <c r="AP18" i="93" s="1"/>
  <c r="AM23" i="77"/>
  <c r="AM59" i="77" s="1"/>
  <c r="AM11" i="25" s="1"/>
  <c r="AM11" i="88" s="1"/>
  <c r="AP33" i="81"/>
  <c r="AP69" i="81" s="1"/>
  <c r="AP21" i="22" s="1"/>
  <c r="AP21" i="93" s="1"/>
  <c r="AP35" i="76"/>
  <c r="AP67" i="76" s="1"/>
  <c r="AP19" i="31" s="1"/>
  <c r="AP19" i="87" s="1"/>
  <c r="AP32" i="80"/>
  <c r="AP61" i="80" s="1"/>
  <c r="AP13" i="27" s="1"/>
  <c r="AP13" i="92" s="1"/>
  <c r="AP30" i="75"/>
  <c r="AP65" i="75" s="1"/>
  <c r="AP17" i="30" s="1"/>
  <c r="AP17" i="86" s="1"/>
  <c r="AP35" i="77"/>
  <c r="AP67" i="77" s="1"/>
  <c r="AP19" i="25" s="1"/>
  <c r="AP19" i="88" s="1"/>
  <c r="AP14" i="79"/>
  <c r="AP55" i="79" s="1"/>
  <c r="AP7" i="32" s="1"/>
  <c r="AP7" i="90" s="1"/>
  <c r="AN22" i="77"/>
  <c r="AN58" i="77" s="1"/>
  <c r="AN10" i="25" s="1"/>
  <c r="AN10" i="88" s="1"/>
  <c r="AO36" i="81"/>
  <c r="AP22" i="77"/>
  <c r="AP58" i="77" s="1"/>
  <c r="AP10" i="25" s="1"/>
  <c r="AP10" i="88" s="1"/>
  <c r="AP31" i="75"/>
  <c r="AP71" i="75" s="1"/>
  <c r="AP23" i="30" s="1"/>
  <c r="AP23" i="86" s="1"/>
  <c r="AP28" i="80"/>
  <c r="AP63" i="80" s="1"/>
  <c r="AP15" i="27" s="1"/>
  <c r="AP15" i="92" s="1"/>
  <c r="AO35" i="77"/>
  <c r="AO67" i="77" s="1"/>
  <c r="AO19" i="25" s="1"/>
  <c r="AO19" i="88" s="1"/>
  <c r="AP33" i="76"/>
  <c r="AP69" i="76" s="1"/>
  <c r="AP21" i="31" s="1"/>
  <c r="AP21" i="87" s="1"/>
  <c r="AP32" i="76"/>
  <c r="AP61" i="76" s="1"/>
  <c r="AP13" i="31" s="1"/>
  <c r="AP13" i="87" s="1"/>
  <c r="AO36" i="75"/>
  <c r="AP9" i="76"/>
  <c r="AN19" i="75"/>
  <c r="AN57" i="75" s="1"/>
  <c r="AN9" i="30" s="1"/>
  <c r="AN9" i="86" s="1"/>
  <c r="AP22" i="80"/>
  <c r="AP58" i="80" s="1"/>
  <c r="AP10" i="27" s="1"/>
  <c r="AP10" i="92" s="1"/>
  <c r="AO33" i="81"/>
  <c r="AO69" i="81" s="1"/>
  <c r="AO21" i="22" s="1"/>
  <c r="AO21" i="93" s="1"/>
  <c r="AP31" i="81"/>
  <c r="AP71" i="81" s="1"/>
  <c r="AP23" i="22" s="1"/>
  <c r="AP23" i="93" s="1"/>
  <c r="AO37" i="79"/>
  <c r="AO15" i="77"/>
  <c r="AP22" i="75"/>
  <c r="AP58" i="75" s="1"/>
  <c r="AP10" i="30" s="1"/>
  <c r="AP10" i="86" s="1"/>
  <c r="AO32" i="81"/>
  <c r="AO61" i="81" s="1"/>
  <c r="AO13" i="22" s="1"/>
  <c r="AO13" i="93" s="1"/>
  <c r="AP28" i="76"/>
  <c r="AP63" i="76" s="1"/>
  <c r="AP15" i="31" s="1"/>
  <c r="AP15" i="87" s="1"/>
  <c r="AO35" i="75"/>
  <c r="AO67" i="75" s="1"/>
  <c r="AO19" i="30" s="1"/>
  <c r="AO19" i="86" s="1"/>
  <c r="AO22" i="79"/>
  <c r="AO58" i="79" s="1"/>
  <c r="AO10" i="32" s="1"/>
  <c r="AO10" i="90" s="1"/>
  <c r="AP18" i="76"/>
  <c r="AP56" i="76" s="1"/>
  <c r="AP8" i="31" s="1"/>
  <c r="AP8" i="87" s="1"/>
  <c r="AO31" i="78"/>
  <c r="AO71" i="78" s="1"/>
  <c r="AO23" i="28" s="1"/>
  <c r="AO23" i="89" s="1"/>
  <c r="AO37" i="77"/>
  <c r="AO66" i="77" s="1"/>
  <c r="AO18" i="25" s="1"/>
  <c r="AO18" i="88" s="1"/>
  <c r="AP31" i="78"/>
  <c r="AP71" i="78" s="1"/>
  <c r="AP23" i="28" s="1"/>
  <c r="AP23" i="89" s="1"/>
  <c r="AO59" i="74"/>
  <c r="AO11" i="26" s="1"/>
  <c r="AO11" i="91" s="1"/>
  <c r="AO23" i="59"/>
  <c r="AO23" i="75" s="1"/>
  <c r="AO59" i="75" s="1"/>
  <c r="AO11" i="30" s="1"/>
  <c r="AO11" i="86" s="1"/>
  <c r="AN59" i="74"/>
  <c r="AN11" i="26" s="1"/>
  <c r="AN11" i="91" s="1"/>
  <c r="AN23" i="59"/>
  <c r="AN23" i="80" s="1"/>
  <c r="AN59" i="80" s="1"/>
  <c r="AN11" i="27" s="1"/>
  <c r="AN11" i="92" s="1"/>
  <c r="AO5" i="84"/>
  <c r="AO8" i="84"/>
  <c r="AO8" i="83"/>
  <c r="AP15" i="84"/>
  <c r="AP23" i="84"/>
  <c r="AP11" i="84"/>
  <c r="AP5" i="84"/>
  <c r="AO6" i="84"/>
  <c r="AP10" i="84"/>
  <c r="AP8" i="84"/>
  <c r="AO23" i="84"/>
  <c r="AP17" i="84"/>
  <c r="AO55" i="59"/>
  <c r="AO7" i="23" s="1"/>
  <c r="AP55" i="59"/>
  <c r="AP7" i="23" s="1"/>
  <c r="AO66" i="59"/>
  <c r="AO18" i="23" s="1"/>
  <c r="AP66" i="59"/>
  <c r="AP18" i="23" s="1"/>
  <c r="AO57" i="74"/>
  <c r="AO9" i="26" s="1"/>
  <c r="AO9" i="91" s="1"/>
  <c r="AP57" i="74"/>
  <c r="AP9" i="26" s="1"/>
  <c r="AP9" i="91" s="1"/>
  <c r="AK9" i="83"/>
  <c r="AH10" i="83"/>
  <c r="AJ14" i="83"/>
  <c r="AK8" i="83"/>
  <c r="AK6" i="83"/>
  <c r="AJ16" i="83"/>
  <c r="AK12" i="83"/>
  <c r="AH11" i="83"/>
  <c r="AK21" i="83"/>
  <c r="AK13" i="83"/>
  <c r="AP64" i="59" l="1"/>
  <c r="AP16" i="23" s="1"/>
  <c r="AP16" i="84" s="1"/>
  <c r="AP57" i="59"/>
  <c r="AP9" i="23" s="1"/>
  <c r="AP9" i="84" s="1"/>
  <c r="AP66" i="79"/>
  <c r="AP18" i="32" s="1"/>
  <c r="AP18" i="90" s="1"/>
  <c r="AO6" i="83"/>
  <c r="AO29" i="81"/>
  <c r="AO64" i="81" s="1"/>
  <c r="AO16" i="22" s="1"/>
  <c r="AO16" i="93" s="1"/>
  <c r="AO29" i="75"/>
  <c r="AO64" i="75" s="1"/>
  <c r="AO16" i="30" s="1"/>
  <c r="AO16" i="86" s="1"/>
  <c r="AO29" i="80"/>
  <c r="AO64" i="80" s="1"/>
  <c r="AO16" i="27" s="1"/>
  <c r="AO16" i="92" s="1"/>
  <c r="AO29" i="77"/>
  <c r="AO64" i="77" s="1"/>
  <c r="AO16" i="25" s="1"/>
  <c r="AO16" i="88" s="1"/>
  <c r="AO29" i="76"/>
  <c r="AO64" i="76" s="1"/>
  <c r="AO16" i="31" s="1"/>
  <c r="AO16" i="87" s="1"/>
  <c r="AO29" i="78"/>
  <c r="AO64" i="78" s="1"/>
  <c r="AO16" i="28" s="1"/>
  <c r="AO16" i="89" s="1"/>
  <c r="AP55" i="81"/>
  <c r="AP7" i="22" s="1"/>
  <c r="AP7" i="93" s="1"/>
  <c r="AN16" i="83"/>
  <c r="AO55" i="79"/>
  <c r="AO7" i="32" s="1"/>
  <c r="AO7" i="90" s="1"/>
  <c r="AO29" i="79"/>
  <c r="AO64" i="79" s="1"/>
  <c r="AO16" i="32" s="1"/>
  <c r="AO16" i="90" s="1"/>
  <c r="AN18" i="83"/>
  <c r="AP55" i="77"/>
  <c r="AP7" i="25" s="1"/>
  <c r="AP7" i="88" s="1"/>
  <c r="AO66" i="80"/>
  <c r="AO18" i="27" s="1"/>
  <c r="AO18" i="92" s="1"/>
  <c r="AP66" i="80"/>
  <c r="AP18" i="27" s="1"/>
  <c r="AP18" i="92" s="1"/>
  <c r="AP66" i="76"/>
  <c r="AP18" i="31" s="1"/>
  <c r="AP18" i="87" s="1"/>
  <c r="AO66" i="75"/>
  <c r="AO18" i="30" s="1"/>
  <c r="AO18" i="86" s="1"/>
  <c r="AO55" i="75"/>
  <c r="AO7" i="30" s="1"/>
  <c r="AO7" i="86" s="1"/>
  <c r="AP55" i="75"/>
  <c r="AP7" i="30" s="1"/>
  <c r="AP7" i="86" s="1"/>
  <c r="AP5" i="83"/>
  <c r="AO66" i="81"/>
  <c r="AO18" i="22" s="1"/>
  <c r="AO18" i="93" s="1"/>
  <c r="AO66" i="79"/>
  <c r="AO18" i="32" s="1"/>
  <c r="AO18" i="90" s="1"/>
  <c r="AO55" i="81"/>
  <c r="AO7" i="22" s="1"/>
  <c r="AO7" i="93" s="1"/>
  <c r="AP11" i="83"/>
  <c r="AP55" i="78"/>
  <c r="AP7" i="28" s="1"/>
  <c r="AP7" i="89" s="1"/>
  <c r="AN9" i="83"/>
  <c r="AO59" i="59"/>
  <c r="AO11" i="23" s="1"/>
  <c r="AO11" i="84" s="1"/>
  <c r="AP55" i="80"/>
  <c r="AP7" i="27" s="1"/>
  <c r="AP7" i="92" s="1"/>
  <c r="AP66" i="78"/>
  <c r="AP18" i="28" s="1"/>
  <c r="AP18" i="89" s="1"/>
  <c r="AN7" i="83"/>
  <c r="AO5" i="83"/>
  <c r="AP19" i="78"/>
  <c r="AP57" i="78" s="1"/>
  <c r="AP9" i="28" s="1"/>
  <c r="AP9" i="89" s="1"/>
  <c r="AN10" i="83"/>
  <c r="AP6" i="83"/>
  <c r="AN59" i="59"/>
  <c r="AN11" i="23" s="1"/>
  <c r="AN11" i="84" s="1"/>
  <c r="AO55" i="76"/>
  <c r="AO7" i="31" s="1"/>
  <c r="AO7" i="87" s="1"/>
  <c r="AP19" i="75"/>
  <c r="AP57" i="75" s="1"/>
  <c r="AP9" i="30" s="1"/>
  <c r="AP9" i="86" s="1"/>
  <c r="AP19" i="83"/>
  <c r="AP19" i="80"/>
  <c r="AP57" i="80" s="1"/>
  <c r="AP9" i="27" s="1"/>
  <c r="AP9" i="92" s="1"/>
  <c r="AP19" i="81"/>
  <c r="AP57" i="81" s="1"/>
  <c r="AP9" i="22" s="1"/>
  <c r="AP9" i="93" s="1"/>
  <c r="AP19" i="77"/>
  <c r="AP57" i="77" s="1"/>
  <c r="AP9" i="25" s="1"/>
  <c r="AP9" i="88" s="1"/>
  <c r="AO19" i="79"/>
  <c r="AO57" i="79" s="1"/>
  <c r="AO9" i="32" s="1"/>
  <c r="AO9" i="90" s="1"/>
  <c r="AO13" i="83"/>
  <c r="AO19" i="78"/>
  <c r="AO57" i="78" s="1"/>
  <c r="AO9" i="28" s="1"/>
  <c r="AO9" i="89" s="1"/>
  <c r="AO19" i="81"/>
  <c r="AO57" i="81" s="1"/>
  <c r="AO9" i="22" s="1"/>
  <c r="AO9" i="93" s="1"/>
  <c r="AP13" i="83"/>
  <c r="AP10" i="83"/>
  <c r="AP19" i="76"/>
  <c r="AP57" i="76" s="1"/>
  <c r="AP9" i="31" s="1"/>
  <c r="AP9" i="87" s="1"/>
  <c r="AO19" i="77"/>
  <c r="AO57" i="77" s="1"/>
  <c r="AO9" i="25" s="1"/>
  <c r="AO9" i="88" s="1"/>
  <c r="AO57" i="59"/>
  <c r="AO9" i="23" s="1"/>
  <c r="AO9" i="84" s="1"/>
  <c r="AP8" i="83"/>
  <c r="AO19" i="76"/>
  <c r="AO57" i="76" s="1"/>
  <c r="AO9" i="31" s="1"/>
  <c r="AO9" i="87" s="1"/>
  <c r="AN23" i="76"/>
  <c r="AN59" i="76" s="1"/>
  <c r="AN11" i="31" s="1"/>
  <c r="AN11" i="87" s="1"/>
  <c r="AP15" i="83"/>
  <c r="AO23" i="81"/>
  <c r="AO59" i="81" s="1"/>
  <c r="AO11" i="22" s="1"/>
  <c r="AO11" i="93" s="1"/>
  <c r="AP66" i="77"/>
  <c r="AP18" i="25" s="1"/>
  <c r="AP18" i="88" s="1"/>
  <c r="AP21" i="83"/>
  <c r="AP23" i="83"/>
  <c r="AO23" i="76"/>
  <c r="AO59" i="76" s="1"/>
  <c r="AO11" i="31" s="1"/>
  <c r="AO11" i="87" s="1"/>
  <c r="AN23" i="79"/>
  <c r="AN59" i="79" s="1"/>
  <c r="AN11" i="32" s="1"/>
  <c r="AN11" i="90" s="1"/>
  <c r="AO23" i="77"/>
  <c r="AO59" i="77" s="1"/>
  <c r="AO11" i="25" s="1"/>
  <c r="AO11" i="88" s="1"/>
  <c r="AO23" i="78"/>
  <c r="AO59" i="78" s="1"/>
  <c r="AO11" i="28" s="1"/>
  <c r="AO11" i="89" s="1"/>
  <c r="AN23" i="75"/>
  <c r="AN59" i="75" s="1"/>
  <c r="AN11" i="30" s="1"/>
  <c r="AN11" i="86" s="1"/>
  <c r="AO55" i="77"/>
  <c r="AO7" i="25" s="1"/>
  <c r="AO7" i="88" s="1"/>
  <c r="AN23" i="77"/>
  <c r="AN59" i="77" s="1"/>
  <c r="AN11" i="25" s="1"/>
  <c r="AN11" i="88" s="1"/>
  <c r="AO23" i="79"/>
  <c r="AO59" i="79" s="1"/>
  <c r="AO11" i="32" s="1"/>
  <c r="AO11" i="90" s="1"/>
  <c r="AN23" i="78"/>
  <c r="AN59" i="78" s="1"/>
  <c r="AN11" i="28" s="1"/>
  <c r="AN11" i="89" s="1"/>
  <c r="AN23" i="81"/>
  <c r="AN59" i="81" s="1"/>
  <c r="AN11" i="22" s="1"/>
  <c r="AN11" i="93" s="1"/>
  <c r="AO19" i="75"/>
  <c r="AO57" i="75" s="1"/>
  <c r="AO9" i="30" s="1"/>
  <c r="AO9" i="86" s="1"/>
  <c r="AP17" i="83"/>
  <c r="AO17" i="83"/>
  <c r="AO10" i="83"/>
  <c r="AO66" i="76"/>
  <c r="AO18" i="31" s="1"/>
  <c r="AO18" i="87" s="1"/>
  <c r="AO23" i="83"/>
  <c r="AO21" i="83"/>
  <c r="AO19" i="83"/>
  <c r="AO23" i="80"/>
  <c r="AO59" i="80" s="1"/>
  <c r="AO11" i="27" s="1"/>
  <c r="AO11" i="92" s="1"/>
  <c r="AP18" i="84"/>
  <c r="AP7" i="84"/>
  <c r="AO7" i="84"/>
  <c r="AO18" i="84"/>
  <c r="AL9" i="83"/>
  <c r="AM12" i="83"/>
  <c r="AM8" i="83"/>
  <c r="AL8" i="83"/>
  <c r="AL12" i="83"/>
  <c r="AL21" i="83"/>
  <c r="AM9" i="83"/>
  <c r="AM13" i="83"/>
  <c r="AK14" i="83"/>
  <c r="AM6" i="83"/>
  <c r="AM21" i="83"/>
  <c r="AL6" i="83"/>
  <c r="AK16" i="83"/>
  <c r="AI10" i="83"/>
  <c r="AL13" i="83"/>
  <c r="AI11" i="83"/>
  <c r="AP16" i="83" l="1"/>
  <c r="AO16" i="83"/>
  <c r="AP7" i="83"/>
  <c r="AO7" i="83"/>
  <c r="AP9" i="83"/>
  <c r="AP18" i="83"/>
  <c r="AO18" i="83"/>
  <c r="AO9" i="83"/>
  <c r="AO11" i="83"/>
  <c r="AN11" i="83"/>
  <c r="AM16" i="83"/>
  <c r="AJ10" i="83"/>
  <c r="AL14" i="83"/>
  <c r="AJ11" i="83"/>
  <c r="AM14" i="83"/>
  <c r="AL16" i="83"/>
  <c r="AK10" i="83" l="1"/>
  <c r="AK11" i="83"/>
  <c r="AL10" i="83" l="1"/>
  <c r="AM10" i="83"/>
  <c r="AM11" i="83"/>
  <c r="AL11" i="83"/>
  <c r="E3" i="83" l="1"/>
  <c r="E27" i="83" s="1"/>
  <c r="D3" i="83"/>
  <c r="D27" i="83" s="1"/>
  <c r="D28" i="83" s="1"/>
  <c r="E28" i="83" l="1"/>
  <c r="AE22" i="53" l="1"/>
  <c r="AE40" i="53"/>
  <c r="AE23" i="53"/>
  <c r="AE39" i="53"/>
  <c r="AE25" i="53"/>
  <c r="AE42" i="53"/>
  <c r="AE14" i="53"/>
  <c r="AE16" i="53"/>
  <c r="AE30" i="53"/>
  <c r="AE13" i="53"/>
  <c r="AE15" i="53"/>
  <c r="AE21" i="53"/>
  <c r="AE12" i="53"/>
  <c r="AE35" i="53"/>
  <c r="AE31" i="53"/>
  <c r="AE43" i="53"/>
  <c r="AE41" i="53"/>
  <c r="AE9" i="53"/>
  <c r="AE8" i="53"/>
  <c r="AE24" i="53"/>
  <c r="AE5" i="53"/>
  <c r="AE17" i="53"/>
  <c r="AE20" i="53"/>
  <c r="AE26" i="53"/>
  <c r="AE34" i="53"/>
  <c r="AE18" i="53"/>
  <c r="AE32" i="53"/>
  <c r="AE10" i="53"/>
  <c r="AE27" i="53"/>
  <c r="AE37" i="53"/>
  <c r="AE44" i="53"/>
  <c r="AE7" i="53"/>
  <c r="AE29" i="53"/>
  <c r="AE38" i="53"/>
  <c r="AE33" i="53"/>
  <c r="AE6" i="53"/>
  <c r="AE28" i="53"/>
  <c r="AE36" i="53"/>
  <c r="AE11" i="53"/>
  <c r="AE19" i="53"/>
  <c r="AE45" i="53"/>
  <c r="I74" i="54" l="1"/>
  <c r="AD78" i="53"/>
  <c r="I125" i="53" s="1"/>
  <c r="AD83" i="53"/>
  <c r="I130" i="53" s="1"/>
  <c r="I79" i="54"/>
  <c r="AD71" i="53"/>
  <c r="I118" i="53" s="1"/>
  <c r="I67" i="54"/>
  <c r="AD90" i="53"/>
  <c r="I137" i="53" s="1"/>
  <c r="I86" i="54"/>
  <c r="AD107" i="53"/>
  <c r="I154" i="53" s="1"/>
  <c r="I103" i="54"/>
  <c r="AD80" i="53"/>
  <c r="I127" i="53" s="1"/>
  <c r="I76" i="54"/>
  <c r="I91" i="54"/>
  <c r="AD95" i="53"/>
  <c r="I142" i="53" s="1"/>
  <c r="H178" i="53" s="1"/>
  <c r="AD81" i="53"/>
  <c r="I128" i="53" s="1"/>
  <c r="I77" i="54"/>
  <c r="I88" i="54"/>
  <c r="AD92" i="53"/>
  <c r="I139" i="53" s="1"/>
  <c r="H174" i="53" s="1"/>
  <c r="I87" i="54"/>
  <c r="AD91" i="53"/>
  <c r="I138" i="53" s="1"/>
  <c r="AD69" i="53"/>
  <c r="I116" i="53" s="1"/>
  <c r="H165" i="53" s="1"/>
  <c r="I65" i="54"/>
  <c r="AD76" i="53"/>
  <c r="I123" i="53" s="1"/>
  <c r="I72" i="54"/>
  <c r="I85" i="54"/>
  <c r="AD89" i="53"/>
  <c r="I136" i="53" s="1"/>
  <c r="AD70" i="53"/>
  <c r="I117" i="53" s="1"/>
  <c r="H166" i="53" s="1"/>
  <c r="I66" i="54"/>
  <c r="AD74" i="53"/>
  <c r="I121" i="53" s="1"/>
  <c r="I70" i="54"/>
  <c r="AD88" i="53"/>
  <c r="I135" i="53" s="1"/>
  <c r="H172" i="53" s="1"/>
  <c r="I84" i="54"/>
  <c r="I81" i="54"/>
  <c r="AD85" i="53"/>
  <c r="I132" i="53" s="1"/>
  <c r="I99" i="54"/>
  <c r="AD103" i="53"/>
  <c r="I150" i="53" s="1"/>
  <c r="AD84" i="53"/>
  <c r="I131" i="53" s="1"/>
  <c r="I80" i="54"/>
  <c r="AD99" i="53"/>
  <c r="I146" i="53" s="1"/>
  <c r="H183" i="53" s="1"/>
  <c r="I95" i="54"/>
  <c r="AD97" i="53"/>
  <c r="I144" i="53" s="1"/>
  <c r="H185" i="53" s="1"/>
  <c r="I93" i="54"/>
  <c r="AD96" i="53"/>
  <c r="I143" i="53" s="1"/>
  <c r="H179" i="53" s="1"/>
  <c r="I92" i="54"/>
  <c r="AD72" i="53"/>
  <c r="I119" i="53" s="1"/>
  <c r="I68" i="54"/>
  <c r="AD79" i="53"/>
  <c r="I126" i="53" s="1"/>
  <c r="I75" i="54"/>
  <c r="I83" i="54"/>
  <c r="AD87" i="53"/>
  <c r="I134" i="53" s="1"/>
  <c r="AD75" i="53"/>
  <c r="I122" i="53" s="1"/>
  <c r="I71" i="54"/>
  <c r="AD100" i="53"/>
  <c r="I147" i="53" s="1"/>
  <c r="H184" i="53" s="1"/>
  <c r="I96" i="54"/>
  <c r="AD39" i="53"/>
  <c r="AD20" i="53"/>
  <c r="AD15" i="53"/>
  <c r="AD8" i="53"/>
  <c r="AD26" i="53"/>
  <c r="AD6" i="53"/>
  <c r="AD45" i="53"/>
  <c r="AD33" i="53"/>
  <c r="AD11" i="53"/>
  <c r="AD27" i="53"/>
  <c r="AD42" i="53"/>
  <c r="AD17" i="53"/>
  <c r="AD30" i="53"/>
  <c r="AD32" i="53"/>
  <c r="AD10" i="53"/>
  <c r="AD43" i="53"/>
  <c r="AD13" i="53"/>
  <c r="AD5" i="53"/>
  <c r="AD22" i="53"/>
  <c r="AD9" i="53"/>
  <c r="AD18" i="53"/>
  <c r="AD34" i="53"/>
  <c r="AD37" i="53"/>
  <c r="AD23" i="53"/>
  <c r="AD19" i="53"/>
  <c r="AD40" i="53"/>
  <c r="AD12" i="53"/>
  <c r="AD25" i="53"/>
  <c r="AD38" i="53"/>
  <c r="AD41" i="53"/>
  <c r="AD21" i="53"/>
  <c r="AD7" i="53"/>
  <c r="AD36" i="53"/>
  <c r="AD16" i="53"/>
  <c r="AD31" i="53"/>
  <c r="AD24" i="53"/>
  <c r="AD44" i="53"/>
  <c r="AD35" i="53"/>
  <c r="AD29" i="53"/>
  <c r="AD14" i="53"/>
  <c r="AD28" i="53"/>
  <c r="AD102" i="53"/>
  <c r="I149" i="53" s="1"/>
  <c r="I98" i="54"/>
  <c r="AD82" i="53"/>
  <c r="I129" i="53" s="1"/>
  <c r="I78" i="54"/>
  <c r="AD73" i="53"/>
  <c r="I120" i="53" s="1"/>
  <c r="I69" i="54"/>
  <c r="I73" i="54"/>
  <c r="AD77" i="53"/>
  <c r="I124" i="53" s="1"/>
  <c r="I100" i="54"/>
  <c r="AD104" i="53"/>
  <c r="I151" i="53" s="1"/>
  <c r="AD108" i="53"/>
  <c r="I155" i="53" s="1"/>
  <c r="H186" i="53" s="1"/>
  <c r="I104" i="54"/>
  <c r="AD101" i="53"/>
  <c r="I148" i="53" s="1"/>
  <c r="H181" i="53" s="1"/>
  <c r="I97" i="54"/>
  <c r="I102" i="54"/>
  <c r="AD106" i="53"/>
  <c r="I153" i="53" s="1"/>
  <c r="AD109" i="53"/>
  <c r="I156" i="53" s="1"/>
  <c r="I105" i="54"/>
  <c r="I89" i="54"/>
  <c r="AD93" i="53"/>
  <c r="I140" i="53" s="1"/>
  <c r="H176" i="53" s="1"/>
  <c r="AD98" i="53"/>
  <c r="I145" i="53" s="1"/>
  <c r="H175" i="53" s="1"/>
  <c r="I94" i="54"/>
  <c r="I101" i="54"/>
  <c r="AD105" i="53"/>
  <c r="I152" i="53" s="1"/>
  <c r="I90" i="54"/>
  <c r="AD94" i="53"/>
  <c r="I141" i="53" s="1"/>
  <c r="H177" i="53" s="1"/>
  <c r="I82" i="54"/>
  <c r="AD86" i="53"/>
  <c r="I133" i="53" s="1"/>
  <c r="H180" i="53" l="1"/>
  <c r="H173" i="53"/>
  <c r="H187" i="53"/>
  <c r="H125" i="54"/>
  <c r="H130" i="54"/>
  <c r="AC80" i="53"/>
  <c r="J127" i="53" s="1"/>
  <c r="J76" i="54"/>
  <c r="L76" i="54" s="1"/>
  <c r="B15" i="63"/>
  <c r="AC104" i="53"/>
  <c r="J151" i="53" s="1"/>
  <c r="J100" i="54"/>
  <c r="L100" i="54" s="1"/>
  <c r="B39" i="63"/>
  <c r="AC69" i="53"/>
  <c r="J116" i="53" s="1"/>
  <c r="I165" i="53" s="1"/>
  <c r="J65" i="54"/>
  <c r="L65" i="54" s="1"/>
  <c r="B4" i="63"/>
  <c r="AC91" i="53"/>
  <c r="J138" i="53" s="1"/>
  <c r="J87" i="54"/>
  <c r="L87" i="54" s="1"/>
  <c r="B26" i="63"/>
  <c r="J80" i="54"/>
  <c r="AC84" i="53"/>
  <c r="J131" i="53" s="1"/>
  <c r="B19" i="63"/>
  <c r="H131" i="54"/>
  <c r="H120" i="54"/>
  <c r="H116" i="54"/>
  <c r="AC92" i="53"/>
  <c r="J139" i="53" s="1"/>
  <c r="I174" i="53" s="1"/>
  <c r="J88" i="54"/>
  <c r="L88" i="54" s="1"/>
  <c r="B27" i="63"/>
  <c r="J73" i="54"/>
  <c r="L73" i="54" s="1"/>
  <c r="AC77" i="53"/>
  <c r="J124" i="53" s="1"/>
  <c r="B12" i="63"/>
  <c r="J99" i="54"/>
  <c r="AC103" i="53"/>
  <c r="J150" i="53" s="1"/>
  <c r="B38" i="63"/>
  <c r="H168" i="53"/>
  <c r="AC100" i="53"/>
  <c r="J147" i="53" s="1"/>
  <c r="I184" i="53" s="1"/>
  <c r="J96" i="54"/>
  <c r="L96" i="54" s="1"/>
  <c r="B35" i="63"/>
  <c r="AC83" i="53"/>
  <c r="J130" i="53" s="1"/>
  <c r="J79" i="54"/>
  <c r="L79" i="54" s="1"/>
  <c r="B18" i="63"/>
  <c r="AC75" i="53"/>
  <c r="J122" i="53" s="1"/>
  <c r="J71" i="54"/>
  <c r="B10" i="63"/>
  <c r="H135" i="54"/>
  <c r="J74" i="54"/>
  <c r="L74" i="54" s="1"/>
  <c r="AC78" i="53"/>
  <c r="J125" i="53" s="1"/>
  <c r="B13" i="63"/>
  <c r="J67" i="54"/>
  <c r="L67" i="54" s="1"/>
  <c r="AC71" i="53"/>
  <c r="J118" i="53" s="1"/>
  <c r="B6" i="63"/>
  <c r="J83" i="54"/>
  <c r="AC87" i="53"/>
  <c r="J134" i="53" s="1"/>
  <c r="B22" i="63"/>
  <c r="J103" i="54"/>
  <c r="AC107" i="53"/>
  <c r="J154" i="53" s="1"/>
  <c r="B42" i="63"/>
  <c r="J93" i="54"/>
  <c r="L93" i="54" s="1"/>
  <c r="AC97" i="53"/>
  <c r="J144" i="53" s="1"/>
  <c r="I185" i="53" s="1"/>
  <c r="B32" i="63"/>
  <c r="H132" i="54"/>
  <c r="H113" i="54"/>
  <c r="H115" i="54"/>
  <c r="H123" i="54"/>
  <c r="AC93" i="53"/>
  <c r="J140" i="53" s="1"/>
  <c r="I176" i="53" s="1"/>
  <c r="J89" i="54"/>
  <c r="L89" i="54" s="1"/>
  <c r="B28" i="63"/>
  <c r="J81" i="54"/>
  <c r="L81" i="54" s="1"/>
  <c r="AC85" i="53"/>
  <c r="J132" i="53" s="1"/>
  <c r="B20" i="63"/>
  <c r="AC101" i="53"/>
  <c r="J148" i="53" s="1"/>
  <c r="I181" i="53" s="1"/>
  <c r="J97" i="54"/>
  <c r="L97" i="54" s="1"/>
  <c r="B36" i="63"/>
  <c r="AC74" i="53"/>
  <c r="J121" i="53" s="1"/>
  <c r="J70" i="54"/>
  <c r="L70" i="54" s="1"/>
  <c r="B9" i="63"/>
  <c r="J105" i="54"/>
  <c r="AC109" i="53"/>
  <c r="J156" i="53" s="1"/>
  <c r="B44" i="63"/>
  <c r="H126" i="54"/>
  <c r="H167" i="53"/>
  <c r="H129" i="54"/>
  <c r="J95" i="54"/>
  <c r="L95" i="54" s="1"/>
  <c r="AC99" i="53"/>
  <c r="J146" i="53" s="1"/>
  <c r="I183" i="53" s="1"/>
  <c r="B34" i="63"/>
  <c r="AC105" i="53"/>
  <c r="J152" i="53" s="1"/>
  <c r="J101" i="54"/>
  <c r="L101" i="54" s="1"/>
  <c r="B40" i="63"/>
  <c r="AC98" i="53"/>
  <c r="J145" i="53" s="1"/>
  <c r="I175" i="53" s="1"/>
  <c r="J94" i="54"/>
  <c r="L94" i="54" s="1"/>
  <c r="B33" i="63"/>
  <c r="J92" i="54"/>
  <c r="L92" i="54" s="1"/>
  <c r="AC96" i="53"/>
  <c r="J143" i="53" s="1"/>
  <c r="I179" i="53" s="1"/>
  <c r="B31" i="63"/>
  <c r="J66" i="54"/>
  <c r="L66" i="54" s="1"/>
  <c r="AC70" i="53"/>
  <c r="J117" i="53" s="1"/>
  <c r="I166" i="53" s="1"/>
  <c r="B5" i="63"/>
  <c r="H127" i="54"/>
  <c r="H114" i="54"/>
  <c r="H117" i="54"/>
  <c r="H118" i="54"/>
  <c r="H134" i="54"/>
  <c r="AC108" i="53"/>
  <c r="J155" i="53" s="1"/>
  <c r="I186" i="53" s="1"/>
  <c r="J104" i="54"/>
  <c r="L104" i="54" s="1"/>
  <c r="B43" i="63"/>
  <c r="AC102" i="53"/>
  <c r="J149" i="53" s="1"/>
  <c r="J98" i="54"/>
  <c r="L98" i="54" s="1"/>
  <c r="B37" i="63"/>
  <c r="AC82" i="53"/>
  <c r="J129" i="53" s="1"/>
  <c r="J78" i="54"/>
  <c r="L78" i="54" s="1"/>
  <c r="B17" i="63"/>
  <c r="AC94" i="53"/>
  <c r="J141" i="53" s="1"/>
  <c r="I177" i="53" s="1"/>
  <c r="J90" i="54"/>
  <c r="L90" i="54" s="1"/>
  <c r="B29" i="63"/>
  <c r="AC90" i="53"/>
  <c r="J137" i="53" s="1"/>
  <c r="J86" i="54"/>
  <c r="B25" i="63"/>
  <c r="H169" i="53"/>
  <c r="H170" i="53"/>
  <c r="J84" i="54"/>
  <c r="L84" i="54" s="1"/>
  <c r="AC88" i="53"/>
  <c r="J135" i="53" s="1"/>
  <c r="I172" i="53" s="1"/>
  <c r="B23" i="63"/>
  <c r="AC89" i="53"/>
  <c r="J136" i="53" s="1"/>
  <c r="J85" i="54"/>
  <c r="L85" i="54" s="1"/>
  <c r="B24" i="63"/>
  <c r="AC73" i="53"/>
  <c r="J120" i="53" s="1"/>
  <c r="B8" i="63"/>
  <c r="J69" i="54"/>
  <c r="AC81" i="53"/>
  <c r="J128" i="53" s="1"/>
  <c r="J77" i="54"/>
  <c r="L77" i="54" s="1"/>
  <c r="B16" i="63"/>
  <c r="AC72" i="53"/>
  <c r="J119" i="53" s="1"/>
  <c r="J68" i="54"/>
  <c r="B7" i="63"/>
  <c r="H133" i="54"/>
  <c r="H171" i="53"/>
  <c r="H124" i="54"/>
  <c r="H182" i="53"/>
  <c r="H128" i="54"/>
  <c r="J91" i="54"/>
  <c r="L91" i="54" s="1"/>
  <c r="AC95" i="53"/>
  <c r="J142" i="53" s="1"/>
  <c r="I178" i="53" s="1"/>
  <c r="B30" i="63"/>
  <c r="AC76" i="53"/>
  <c r="J123" i="53" s="1"/>
  <c r="J72" i="54"/>
  <c r="L72" i="54" s="1"/>
  <c r="B11" i="63"/>
  <c r="AC86" i="53"/>
  <c r="J133" i="53" s="1"/>
  <c r="J82" i="54"/>
  <c r="L82" i="54" s="1"/>
  <c r="B21" i="63"/>
  <c r="J102" i="54"/>
  <c r="L102" i="54" s="1"/>
  <c r="AC106" i="53"/>
  <c r="J153" i="53" s="1"/>
  <c r="B41" i="63"/>
  <c r="AC79" i="53"/>
  <c r="J126" i="53" s="1"/>
  <c r="J75" i="54"/>
  <c r="B14" i="63"/>
  <c r="H119" i="54"/>
  <c r="H121" i="54"/>
  <c r="H122" i="54"/>
  <c r="I180" i="53" l="1"/>
  <c r="I173" i="53"/>
  <c r="I170" i="53"/>
  <c r="D44" i="72"/>
  <c r="D44" i="73" s="1"/>
  <c r="B92" i="73" s="1"/>
  <c r="S98" i="54"/>
  <c r="R98" i="54"/>
  <c r="Q98" i="54"/>
  <c r="P98" i="54"/>
  <c r="T98" i="54"/>
  <c r="V98" i="54"/>
  <c r="O98" i="54"/>
  <c r="D21" i="72"/>
  <c r="D21" i="73" s="1"/>
  <c r="B89" i="73" s="1"/>
  <c r="S95" i="54"/>
  <c r="Q95" i="54"/>
  <c r="V95" i="54"/>
  <c r="R95" i="54"/>
  <c r="T95" i="54"/>
  <c r="O95" i="54"/>
  <c r="P95" i="54"/>
  <c r="D23" i="72"/>
  <c r="D23" i="73" s="1"/>
  <c r="B64" i="73" s="1"/>
  <c r="T70" i="54"/>
  <c r="O70" i="54"/>
  <c r="V70" i="54"/>
  <c r="S70" i="54"/>
  <c r="Q70" i="54"/>
  <c r="P70" i="54"/>
  <c r="R70" i="54"/>
  <c r="D38" i="72"/>
  <c r="D38" i="73" s="1"/>
  <c r="B82" i="73" s="1"/>
  <c r="P88" i="54"/>
  <c r="T88" i="54"/>
  <c r="S88" i="54"/>
  <c r="R88" i="54"/>
  <c r="O88" i="54"/>
  <c r="V88" i="54"/>
  <c r="Q88" i="54"/>
  <c r="D41" i="72"/>
  <c r="D41" i="73" s="1"/>
  <c r="B88" i="73" s="1"/>
  <c r="S94" i="54"/>
  <c r="O94" i="54"/>
  <c r="T94" i="54"/>
  <c r="V94" i="54"/>
  <c r="R94" i="54"/>
  <c r="Q94" i="54"/>
  <c r="P94" i="54"/>
  <c r="D5" i="72"/>
  <c r="D5" i="73" s="1"/>
  <c r="B61" i="73" s="1"/>
  <c r="T67" i="54"/>
  <c r="P67" i="54"/>
  <c r="O67" i="54"/>
  <c r="R67" i="54"/>
  <c r="V67" i="54"/>
  <c r="Q67" i="54"/>
  <c r="S67" i="54"/>
  <c r="D29" i="72"/>
  <c r="D29" i="73" s="1"/>
  <c r="B70" i="73" s="1"/>
  <c r="R76" i="54"/>
  <c r="T76" i="54"/>
  <c r="P76" i="54"/>
  <c r="S76" i="54"/>
  <c r="Q76" i="54"/>
  <c r="O76" i="54"/>
  <c r="V76" i="54"/>
  <c r="D34" i="72"/>
  <c r="D34" i="73" s="1"/>
  <c r="B76" i="73" s="1"/>
  <c r="O82" i="54"/>
  <c r="T82" i="54"/>
  <c r="Q82" i="54"/>
  <c r="S82" i="54"/>
  <c r="P82" i="54"/>
  <c r="R82" i="54"/>
  <c r="V82" i="54"/>
  <c r="D18" i="72"/>
  <c r="D18" i="73" s="1"/>
  <c r="B84" i="73" s="1"/>
  <c r="T90" i="54"/>
  <c r="P90" i="54"/>
  <c r="R90" i="54"/>
  <c r="Q90" i="54"/>
  <c r="V90" i="54"/>
  <c r="O90" i="54"/>
  <c r="S90" i="54"/>
  <c r="D25" i="72"/>
  <c r="D25" i="73" s="1"/>
  <c r="B66" i="73" s="1"/>
  <c r="Q72" i="54"/>
  <c r="P72" i="54"/>
  <c r="S72" i="54"/>
  <c r="T72" i="54"/>
  <c r="V72" i="54"/>
  <c r="O72" i="54"/>
  <c r="R72" i="54"/>
  <c r="D11" i="72"/>
  <c r="D11" i="73" s="1"/>
  <c r="D10" i="72"/>
  <c r="D10" i="73" s="1"/>
  <c r="R84" i="54"/>
  <c r="V84" i="54"/>
  <c r="Q84" i="54"/>
  <c r="P84" i="54"/>
  <c r="T84" i="54"/>
  <c r="O84" i="54"/>
  <c r="S84" i="54"/>
  <c r="D50" i="72"/>
  <c r="D50" i="73" s="1"/>
  <c r="B98" i="73" s="1"/>
  <c r="S104" i="54"/>
  <c r="Q104" i="54"/>
  <c r="T104" i="54"/>
  <c r="V104" i="54"/>
  <c r="R104" i="54"/>
  <c r="P104" i="54"/>
  <c r="O104" i="54"/>
  <c r="D43" i="72"/>
  <c r="D43" i="73" s="1"/>
  <c r="B91" i="73" s="1"/>
  <c r="S97" i="54"/>
  <c r="T97" i="54"/>
  <c r="R97" i="54"/>
  <c r="P97" i="54"/>
  <c r="O97" i="54"/>
  <c r="V97" i="54"/>
  <c r="Q97" i="54"/>
  <c r="D32" i="72"/>
  <c r="D32" i="73" s="1"/>
  <c r="B73" i="73" s="1"/>
  <c r="P79" i="54"/>
  <c r="Q79" i="54"/>
  <c r="O79" i="54"/>
  <c r="V79" i="54"/>
  <c r="T79" i="54"/>
  <c r="S79" i="54"/>
  <c r="R79" i="54"/>
  <c r="D37" i="72"/>
  <c r="D37" i="73" s="1"/>
  <c r="B81" i="73" s="1"/>
  <c r="R87" i="54"/>
  <c r="S87" i="54"/>
  <c r="Q87" i="54"/>
  <c r="O87" i="54"/>
  <c r="P87" i="54"/>
  <c r="T87" i="54"/>
  <c r="V87" i="54"/>
  <c r="D3" i="72"/>
  <c r="D3" i="73" s="1"/>
  <c r="D4" i="72"/>
  <c r="D4" i="73" s="1"/>
  <c r="R66" i="54"/>
  <c r="T66" i="54"/>
  <c r="O66" i="54"/>
  <c r="V66" i="54"/>
  <c r="Q66" i="54"/>
  <c r="S66" i="54"/>
  <c r="P66" i="54"/>
  <c r="D47" i="72"/>
  <c r="D47" i="73" s="1"/>
  <c r="B95" i="73" s="1"/>
  <c r="V101" i="54"/>
  <c r="P101" i="54"/>
  <c r="O101" i="54"/>
  <c r="Q101" i="54"/>
  <c r="T101" i="54"/>
  <c r="R101" i="54"/>
  <c r="S101" i="54"/>
  <c r="D40" i="72"/>
  <c r="D40" i="73" s="1"/>
  <c r="B87" i="73" s="1"/>
  <c r="Q93" i="54"/>
  <c r="T93" i="54"/>
  <c r="P93" i="54"/>
  <c r="V93" i="54"/>
  <c r="S93" i="54"/>
  <c r="R93" i="54"/>
  <c r="O93" i="54"/>
  <c r="D31" i="72"/>
  <c r="D31" i="73" s="1"/>
  <c r="B72" i="73" s="1"/>
  <c r="T78" i="54"/>
  <c r="P78" i="54"/>
  <c r="O78" i="54"/>
  <c r="V78" i="54"/>
  <c r="R78" i="54"/>
  <c r="S78" i="54"/>
  <c r="Q78" i="54"/>
  <c r="D27" i="72"/>
  <c r="D27" i="73" s="1"/>
  <c r="B68" i="73" s="1"/>
  <c r="Q74" i="54"/>
  <c r="S74" i="54"/>
  <c r="O74" i="54"/>
  <c r="P74" i="54"/>
  <c r="R74" i="54"/>
  <c r="T74" i="54"/>
  <c r="V74" i="54"/>
  <c r="D16" i="72"/>
  <c r="D16" i="73" s="1"/>
  <c r="D17" i="72"/>
  <c r="D17" i="73" s="1"/>
  <c r="V89" i="54"/>
  <c r="S89" i="54"/>
  <c r="Q89" i="54"/>
  <c r="O89" i="54"/>
  <c r="P89" i="54"/>
  <c r="R89" i="54"/>
  <c r="T89" i="54"/>
  <c r="D48" i="72"/>
  <c r="D48" i="73" s="1"/>
  <c r="B96" i="73" s="1"/>
  <c r="O102" i="54"/>
  <c r="T102" i="54"/>
  <c r="V102" i="54"/>
  <c r="Q102" i="54"/>
  <c r="P102" i="54"/>
  <c r="R102" i="54"/>
  <c r="S102" i="54"/>
  <c r="D42" i="72"/>
  <c r="D42" i="73" s="1"/>
  <c r="B90" i="73" s="1"/>
  <c r="R96" i="54"/>
  <c r="Q96" i="54"/>
  <c r="S96" i="54"/>
  <c r="V96" i="54"/>
  <c r="P96" i="54"/>
  <c r="T96" i="54"/>
  <c r="O96" i="54"/>
  <c r="D26" i="72"/>
  <c r="D26" i="73" s="1"/>
  <c r="B67" i="73" s="1"/>
  <c r="P73" i="54"/>
  <c r="R73" i="54"/>
  <c r="Q73" i="54"/>
  <c r="T73" i="54"/>
  <c r="S73" i="54"/>
  <c r="V73" i="54"/>
  <c r="O73" i="54"/>
  <c r="D30" i="72"/>
  <c r="D30" i="73" s="1"/>
  <c r="B71" i="73" s="1"/>
  <c r="S77" i="54"/>
  <c r="T77" i="54"/>
  <c r="R77" i="54"/>
  <c r="V77" i="54"/>
  <c r="Q77" i="54"/>
  <c r="O77" i="54"/>
  <c r="P77" i="54"/>
  <c r="D20" i="72"/>
  <c r="D20" i="73" s="1"/>
  <c r="D19" i="72"/>
  <c r="D19" i="73" s="1"/>
  <c r="P91" i="54"/>
  <c r="O91" i="54"/>
  <c r="V91" i="54"/>
  <c r="R91" i="54"/>
  <c r="T91" i="54"/>
  <c r="Q91" i="54"/>
  <c r="S91" i="54"/>
  <c r="D12" i="72"/>
  <c r="D12" i="73" s="1"/>
  <c r="D13" i="72"/>
  <c r="D13" i="73" s="1"/>
  <c r="D14" i="72"/>
  <c r="D14" i="73" s="1"/>
  <c r="D15" i="72"/>
  <c r="D15" i="73" s="1"/>
  <c r="P85" i="54"/>
  <c r="O85" i="54"/>
  <c r="V85" i="54"/>
  <c r="S85" i="54"/>
  <c r="R85" i="54"/>
  <c r="T85" i="54"/>
  <c r="Q85" i="54"/>
  <c r="D39" i="72"/>
  <c r="D39" i="73" s="1"/>
  <c r="B86" i="73" s="1"/>
  <c r="V92" i="54"/>
  <c r="P92" i="54"/>
  <c r="S92" i="54"/>
  <c r="T92" i="54"/>
  <c r="R92" i="54"/>
  <c r="O92" i="54"/>
  <c r="Q92" i="54"/>
  <c r="D9" i="72"/>
  <c r="D9" i="73" s="1"/>
  <c r="B75" i="73" s="1"/>
  <c r="V81" i="54"/>
  <c r="Q81" i="54"/>
  <c r="S81" i="54"/>
  <c r="P81" i="54"/>
  <c r="R81" i="54"/>
  <c r="O81" i="54"/>
  <c r="T81" i="54"/>
  <c r="D46" i="72"/>
  <c r="D46" i="73" s="1"/>
  <c r="B94" i="73" s="1"/>
  <c r="T100" i="54"/>
  <c r="S100" i="54"/>
  <c r="V100" i="54"/>
  <c r="P100" i="54"/>
  <c r="O100" i="54"/>
  <c r="R100" i="54"/>
  <c r="Q100" i="54"/>
  <c r="L69" i="54"/>
  <c r="U69" i="54" s="1"/>
  <c r="U74" i="54"/>
  <c r="L105" i="54"/>
  <c r="U102" i="54"/>
  <c r="L86" i="54"/>
  <c r="U70" i="54"/>
  <c r="U87" i="54"/>
  <c r="L99" i="54"/>
  <c r="U99" i="54" s="1"/>
  <c r="U82" i="54"/>
  <c r="L71" i="54"/>
  <c r="U71" i="54" s="1"/>
  <c r="U77" i="54"/>
  <c r="L103" i="54"/>
  <c r="U103" i="54" s="1"/>
  <c r="L68" i="54"/>
  <c r="L83" i="54"/>
  <c r="U83" i="54" s="1"/>
  <c r="U78" i="54"/>
  <c r="U73" i="54"/>
  <c r="L80" i="54"/>
  <c r="U80" i="54" s="1"/>
  <c r="L75" i="54"/>
  <c r="U75" i="54" s="1"/>
  <c r="D2" i="72"/>
  <c r="D2" i="73" s="1"/>
  <c r="B59" i="73" s="1"/>
  <c r="P65" i="54"/>
  <c r="Q65" i="54"/>
  <c r="T65" i="54"/>
  <c r="S65" i="54"/>
  <c r="R65" i="54"/>
  <c r="V65" i="54"/>
  <c r="O65" i="54"/>
  <c r="I187" i="53"/>
  <c r="I168" i="53"/>
  <c r="I171" i="53"/>
  <c r="I132" i="54"/>
  <c r="K132" i="54" s="1"/>
  <c r="U96" i="54"/>
  <c r="I126" i="54"/>
  <c r="K126" i="54" s="1"/>
  <c r="U91" i="54"/>
  <c r="U85" i="54"/>
  <c r="I121" i="54"/>
  <c r="K121" i="54" s="1"/>
  <c r="I127" i="54"/>
  <c r="K127" i="54" s="1"/>
  <c r="U92" i="54"/>
  <c r="I119" i="54"/>
  <c r="K119" i="54" s="1"/>
  <c r="U81" i="54"/>
  <c r="U100" i="54"/>
  <c r="I130" i="54"/>
  <c r="K130" i="54" s="1"/>
  <c r="I128" i="54"/>
  <c r="K128" i="54" s="1"/>
  <c r="U98" i="54"/>
  <c r="I131" i="54"/>
  <c r="K131" i="54" s="1"/>
  <c r="U95" i="54"/>
  <c r="I122" i="54"/>
  <c r="K122" i="54" s="1"/>
  <c r="U88" i="54"/>
  <c r="I182" i="53"/>
  <c r="I123" i="54"/>
  <c r="K123" i="54" s="1"/>
  <c r="U94" i="54"/>
  <c r="I124" i="54"/>
  <c r="K124" i="54" s="1"/>
  <c r="U89" i="54"/>
  <c r="I133" i="54"/>
  <c r="K133" i="54" s="1"/>
  <c r="U93" i="54"/>
  <c r="I167" i="53"/>
  <c r="I125" i="54"/>
  <c r="K125" i="54" s="1"/>
  <c r="U90" i="54"/>
  <c r="I115" i="54"/>
  <c r="K115" i="54" s="1"/>
  <c r="U67" i="54"/>
  <c r="I117" i="54"/>
  <c r="K117" i="54" s="1"/>
  <c r="U76" i="54"/>
  <c r="I116" i="54"/>
  <c r="K116" i="54" s="1"/>
  <c r="U72" i="54"/>
  <c r="U84" i="54"/>
  <c r="I120" i="54"/>
  <c r="K120" i="54" s="1"/>
  <c r="I134" i="54"/>
  <c r="K134" i="54" s="1"/>
  <c r="U104" i="54"/>
  <c r="I129" i="54"/>
  <c r="K129" i="54" s="1"/>
  <c r="U97" i="54"/>
  <c r="I118" i="54"/>
  <c r="K118" i="54" s="1"/>
  <c r="U79" i="54"/>
  <c r="I169" i="53"/>
  <c r="U66" i="54"/>
  <c r="I114" i="54"/>
  <c r="K114" i="54" s="1"/>
  <c r="I135" i="54"/>
  <c r="K135" i="54" s="1"/>
  <c r="U101" i="54"/>
  <c r="I113" i="54"/>
  <c r="K113" i="54" s="1"/>
  <c r="U65" i="54"/>
  <c r="B75" i="63" l="1"/>
  <c r="B64" i="63"/>
  <c r="B14" i="74" s="1"/>
  <c r="B88" i="63"/>
  <c r="B38" i="74" s="1"/>
  <c r="B38" i="75" s="1"/>
  <c r="B65" i="63"/>
  <c r="B15" i="74" s="1"/>
  <c r="B15" i="59" s="1"/>
  <c r="B61" i="63"/>
  <c r="B11" i="74" s="1"/>
  <c r="B84" i="63"/>
  <c r="B34" i="74" s="1"/>
  <c r="B34" i="59" s="1"/>
  <c r="B70" i="59" s="1"/>
  <c r="B22" i="23" s="1"/>
  <c r="B90" i="63"/>
  <c r="B40" i="74" s="1"/>
  <c r="B40" i="59" s="1"/>
  <c r="B66" i="63"/>
  <c r="B16" i="74" s="1"/>
  <c r="B16" i="59" s="1"/>
  <c r="B81" i="63"/>
  <c r="B31" i="74" s="1"/>
  <c r="B89" i="63"/>
  <c r="B39" i="74" s="1"/>
  <c r="B39" i="59" s="1"/>
  <c r="B85" i="63"/>
  <c r="B35" i="74" s="1"/>
  <c r="B35" i="59" s="1"/>
  <c r="B67" i="59" s="1"/>
  <c r="B19" i="23" s="1"/>
  <c r="B92" i="63"/>
  <c r="B42" i="74" s="1"/>
  <c r="B42" i="59" s="1"/>
  <c r="B72" i="59" s="1"/>
  <c r="B24" i="23" s="1"/>
  <c r="B78" i="63"/>
  <c r="B28" i="74" s="1"/>
  <c r="B28" i="59" s="1"/>
  <c r="B63" i="59" s="1"/>
  <c r="B15" i="23" s="1"/>
  <c r="B55" i="63"/>
  <c r="B5" i="74" s="1"/>
  <c r="B5" i="59" s="1"/>
  <c r="B83" i="63"/>
  <c r="B33" i="74" s="1"/>
  <c r="B33" i="59" s="1"/>
  <c r="B69" i="59" s="1"/>
  <c r="B21" i="23" s="1"/>
  <c r="B86" i="63"/>
  <c r="B36" i="74" s="1"/>
  <c r="B36" i="59" s="1"/>
  <c r="B67" i="63"/>
  <c r="B17" i="74" s="1"/>
  <c r="B82" i="63"/>
  <c r="B32" i="74" s="1"/>
  <c r="B32" i="59" s="1"/>
  <c r="B61" i="59" s="1"/>
  <c r="B13" i="23" s="1"/>
  <c r="B69" i="63"/>
  <c r="B19" i="74" s="1"/>
  <c r="B19" i="59" s="1"/>
  <c r="B80" i="63"/>
  <c r="B30" i="74" s="1"/>
  <c r="B30" i="59" s="1"/>
  <c r="B65" i="59" s="1"/>
  <c r="B17" i="23" s="1"/>
  <c r="B62" i="63"/>
  <c r="B12" i="74" s="1"/>
  <c r="B70" i="63"/>
  <c r="B20" i="74" s="1"/>
  <c r="B20" i="59" s="1"/>
  <c r="B60" i="63"/>
  <c r="B10" i="74" s="1"/>
  <c r="B10" i="59" s="1"/>
  <c r="B76" i="63"/>
  <c r="B26" i="74" s="1"/>
  <c r="B83" i="73"/>
  <c r="B60" i="73"/>
  <c r="B85" i="73"/>
  <c r="B53" i="63"/>
  <c r="B3" i="74" s="1"/>
  <c r="B3" i="59" s="1"/>
  <c r="B79" i="73"/>
  <c r="D36" i="72"/>
  <c r="D36" i="73" s="1"/>
  <c r="B80" i="73" s="1"/>
  <c r="Q86" i="54"/>
  <c r="R86" i="54"/>
  <c r="V86" i="54"/>
  <c r="P86" i="54"/>
  <c r="S86" i="54"/>
  <c r="O86" i="54"/>
  <c r="T86" i="54"/>
  <c r="D51" i="72"/>
  <c r="D51" i="73" s="1"/>
  <c r="B99" i="73" s="1"/>
  <c r="Q105" i="54"/>
  <c r="P105" i="54"/>
  <c r="V105" i="54"/>
  <c r="R105" i="54"/>
  <c r="T105" i="54"/>
  <c r="O105" i="54"/>
  <c r="S105" i="54"/>
  <c r="B25" i="74"/>
  <c r="B25" i="59" s="1"/>
  <c r="B58" i="63"/>
  <c r="B8" i="74" s="1"/>
  <c r="B8" i="59" s="1"/>
  <c r="U105" i="54"/>
  <c r="D28" i="72"/>
  <c r="D28" i="73" s="1"/>
  <c r="B69" i="73" s="1"/>
  <c r="Q75" i="54"/>
  <c r="P75" i="54"/>
  <c r="R75" i="54"/>
  <c r="V75" i="54"/>
  <c r="S75" i="54"/>
  <c r="T75" i="54"/>
  <c r="O75" i="54"/>
  <c r="D35" i="72"/>
  <c r="D35" i="73" s="1"/>
  <c r="B77" i="73" s="1"/>
  <c r="R83" i="54"/>
  <c r="T83" i="54"/>
  <c r="Q83" i="54"/>
  <c r="P83" i="54"/>
  <c r="V83" i="54"/>
  <c r="O83" i="54"/>
  <c r="S83" i="54"/>
  <c r="D33" i="72"/>
  <c r="D33" i="73" s="1"/>
  <c r="B74" i="73" s="1"/>
  <c r="S80" i="54"/>
  <c r="P80" i="54"/>
  <c r="T80" i="54"/>
  <c r="O80" i="54"/>
  <c r="V80" i="54"/>
  <c r="Q80" i="54"/>
  <c r="R80" i="54"/>
  <c r="D7" i="72"/>
  <c r="D7" i="73" s="1"/>
  <c r="D6" i="72"/>
  <c r="D6" i="73" s="1"/>
  <c r="R68" i="54"/>
  <c r="V68" i="54"/>
  <c r="P68" i="54"/>
  <c r="S68" i="54"/>
  <c r="T68" i="54"/>
  <c r="Q68" i="54"/>
  <c r="U68" i="54"/>
  <c r="D49" i="72"/>
  <c r="D49" i="73" s="1"/>
  <c r="B97" i="73" s="1"/>
  <c r="T103" i="54"/>
  <c r="R103" i="54"/>
  <c r="P103" i="54"/>
  <c r="S103" i="54"/>
  <c r="V103" i="54"/>
  <c r="Q103" i="54"/>
  <c r="O103" i="54"/>
  <c r="D24" i="72"/>
  <c r="D24" i="73" s="1"/>
  <c r="B65" i="73" s="1"/>
  <c r="T71" i="54"/>
  <c r="V71" i="54"/>
  <c r="R71" i="54"/>
  <c r="P71" i="54"/>
  <c r="O71" i="54"/>
  <c r="S71" i="54"/>
  <c r="Q71" i="54"/>
  <c r="D45" i="72"/>
  <c r="D45" i="73" s="1"/>
  <c r="B93" i="73" s="1"/>
  <c r="Q99" i="54"/>
  <c r="V99" i="54"/>
  <c r="T99" i="54"/>
  <c r="S99" i="54"/>
  <c r="P99" i="54"/>
  <c r="R99" i="54"/>
  <c r="O99" i="54"/>
  <c r="U86" i="54"/>
  <c r="D8" i="72"/>
  <c r="D8" i="73" s="1"/>
  <c r="B63" i="73" s="1"/>
  <c r="T69" i="54"/>
  <c r="V69" i="54"/>
  <c r="P69" i="54"/>
  <c r="R69" i="54"/>
  <c r="Q69" i="54"/>
  <c r="O69" i="54"/>
  <c r="S69" i="54"/>
  <c r="B78" i="73"/>
  <c r="B72" i="74"/>
  <c r="B24" i="26" s="1"/>
  <c r="B24" i="91" s="1"/>
  <c r="B70" i="74" l="1"/>
  <c r="B22" i="26" s="1"/>
  <c r="B22" i="91" s="1"/>
  <c r="B65" i="74"/>
  <c r="B17" i="26" s="1"/>
  <c r="B17" i="91" s="1"/>
  <c r="B63" i="74"/>
  <c r="B15" i="26" s="1"/>
  <c r="B15" i="91" s="1"/>
  <c r="B67" i="74"/>
  <c r="B19" i="26" s="1"/>
  <c r="B19" i="91" s="1"/>
  <c r="B69" i="74"/>
  <c r="B21" i="26" s="1"/>
  <c r="B21" i="91" s="1"/>
  <c r="B61" i="74"/>
  <c r="B13" i="26" s="1"/>
  <c r="B13" i="91" s="1"/>
  <c r="B8" i="75"/>
  <c r="B3" i="76"/>
  <c r="B51" i="76" s="1"/>
  <c r="B3" i="31" s="1"/>
  <c r="B3" i="87" s="1"/>
  <c r="B10" i="76"/>
  <c r="B3" i="79"/>
  <c r="B51" i="79" s="1"/>
  <c r="B3" i="32" s="1"/>
  <c r="B3" i="90" s="1"/>
  <c r="B14" i="75"/>
  <c r="B14" i="76"/>
  <c r="B14" i="77"/>
  <c r="B14" i="80"/>
  <c r="B14" i="78"/>
  <c r="B14" i="81"/>
  <c r="B14" i="79"/>
  <c r="B17" i="75"/>
  <c r="B17" i="76"/>
  <c r="B17" i="77"/>
  <c r="B17" i="79"/>
  <c r="B17" i="80"/>
  <c r="B17" i="81"/>
  <c r="B17" i="78"/>
  <c r="B31" i="75"/>
  <c r="B71" i="75" s="1"/>
  <c r="B23" i="30" s="1"/>
  <c r="B23" i="86" s="1"/>
  <c r="B31" i="76"/>
  <c r="B71" i="76" s="1"/>
  <c r="B23" i="31" s="1"/>
  <c r="B23" i="87" s="1"/>
  <c r="B31" i="77"/>
  <c r="B71" i="77" s="1"/>
  <c r="B23" i="25" s="1"/>
  <c r="B23" i="88" s="1"/>
  <c r="B31" i="80"/>
  <c r="B71" i="80" s="1"/>
  <c r="B23" i="27" s="1"/>
  <c r="B23" i="92" s="1"/>
  <c r="B31" i="78"/>
  <c r="B71" i="78" s="1"/>
  <c r="B23" i="28" s="1"/>
  <c r="B23" i="89" s="1"/>
  <c r="B31" i="81"/>
  <c r="B71" i="81" s="1"/>
  <c r="B23" i="22" s="1"/>
  <c r="B23" i="93" s="1"/>
  <c r="B31" i="79"/>
  <c r="B71" i="79" s="1"/>
  <c r="B23" i="32" s="1"/>
  <c r="B23" i="90" s="1"/>
  <c r="B11" i="75"/>
  <c r="B11" i="76"/>
  <c r="B11" i="78"/>
  <c r="B11" i="81"/>
  <c r="B11" i="79"/>
  <c r="B11" i="77"/>
  <c r="B11" i="80"/>
  <c r="B12" i="59"/>
  <c r="B12" i="75"/>
  <c r="B12" i="76"/>
  <c r="B12" i="77"/>
  <c r="B12" i="78"/>
  <c r="B12" i="81"/>
  <c r="B12" i="79"/>
  <c r="B12" i="80"/>
  <c r="B26" i="76"/>
  <c r="B60" i="76" s="1"/>
  <c r="B12" i="31" s="1"/>
  <c r="B12" i="87" s="1"/>
  <c r="B26" i="77"/>
  <c r="B60" i="77" s="1"/>
  <c r="B12" i="25" s="1"/>
  <c r="B12" i="88" s="1"/>
  <c r="B26" i="81"/>
  <c r="B60" i="81" s="1"/>
  <c r="B12" i="22" s="1"/>
  <c r="B12" i="93" s="1"/>
  <c r="B26" i="79"/>
  <c r="B60" i="79" s="1"/>
  <c r="B12" i="32" s="1"/>
  <c r="B12" i="90" s="1"/>
  <c r="B26" i="80"/>
  <c r="B60" i="80" s="1"/>
  <c r="B12" i="27" s="1"/>
  <c r="B12" i="92" s="1"/>
  <c r="B26" i="78"/>
  <c r="B60" i="78" s="1"/>
  <c r="B12" i="28" s="1"/>
  <c r="B12" i="89" s="1"/>
  <c r="B26" i="75"/>
  <c r="B60" i="75" s="1"/>
  <c r="B12" i="30" s="1"/>
  <c r="B12" i="86" s="1"/>
  <c r="B72" i="63"/>
  <c r="B22" i="74" s="1"/>
  <c r="B22" i="75" s="1"/>
  <c r="B58" i="75" s="1"/>
  <c r="B10" i="30" s="1"/>
  <c r="B10" i="86" s="1"/>
  <c r="B54" i="63"/>
  <c r="B4" i="74" s="1"/>
  <c r="B4" i="79" s="1"/>
  <c r="B10" i="75"/>
  <c r="B3" i="75"/>
  <c r="B51" i="75" s="1"/>
  <c r="B3" i="30" s="1"/>
  <c r="B3" i="86" s="1"/>
  <c r="B20" i="80"/>
  <c r="B30" i="79"/>
  <c r="B65" i="79" s="1"/>
  <c r="B17" i="32" s="1"/>
  <c r="B17" i="90" s="1"/>
  <c r="B19" i="80"/>
  <c r="B32" i="81"/>
  <c r="B61" i="81" s="1"/>
  <c r="B13" i="22" s="1"/>
  <c r="B13" i="93" s="1"/>
  <c r="B36" i="80"/>
  <c r="B33" i="78"/>
  <c r="B69" i="78" s="1"/>
  <c r="B21" i="28" s="1"/>
  <c r="B21" i="89" s="1"/>
  <c r="B5" i="79"/>
  <c r="B28" i="80"/>
  <c r="B63" i="80" s="1"/>
  <c r="B15" i="27" s="1"/>
  <c r="B15" i="92" s="1"/>
  <c r="B42" i="78"/>
  <c r="B72" i="78" s="1"/>
  <c r="B24" i="28" s="1"/>
  <c r="B24" i="89" s="1"/>
  <c r="B35" i="80"/>
  <c r="B67" i="80" s="1"/>
  <c r="B19" i="27" s="1"/>
  <c r="B19" i="92" s="1"/>
  <c r="B39" i="79"/>
  <c r="B16" i="81"/>
  <c r="B40" i="81"/>
  <c r="B34" i="78"/>
  <c r="B70" i="78" s="1"/>
  <c r="B22" i="28" s="1"/>
  <c r="B22" i="89" s="1"/>
  <c r="B15" i="79"/>
  <c r="B38" i="79"/>
  <c r="B25" i="78"/>
  <c r="B77" i="63"/>
  <c r="B27" i="74" s="1"/>
  <c r="B27" i="79" s="1"/>
  <c r="B8" i="81"/>
  <c r="B20" i="79"/>
  <c r="B30" i="81"/>
  <c r="B65" i="81" s="1"/>
  <c r="B17" i="22" s="1"/>
  <c r="B17" i="93" s="1"/>
  <c r="B19" i="79"/>
  <c r="B32" i="78"/>
  <c r="B61" i="78" s="1"/>
  <c r="B13" i="28" s="1"/>
  <c r="B13" i="89" s="1"/>
  <c r="B36" i="79"/>
  <c r="B33" i="81"/>
  <c r="B69" i="81" s="1"/>
  <c r="B21" i="22" s="1"/>
  <c r="B21" i="93" s="1"/>
  <c r="B5" i="81"/>
  <c r="B28" i="79"/>
  <c r="B63" i="79" s="1"/>
  <c r="B15" i="32" s="1"/>
  <c r="B15" i="90" s="1"/>
  <c r="B42" i="80"/>
  <c r="B72" i="80" s="1"/>
  <c r="B24" i="27" s="1"/>
  <c r="B24" i="92" s="1"/>
  <c r="B35" i="79"/>
  <c r="B67" i="79" s="1"/>
  <c r="B19" i="32" s="1"/>
  <c r="B19" i="90" s="1"/>
  <c r="B39" i="81"/>
  <c r="B16" i="78"/>
  <c r="B40" i="78"/>
  <c r="B34" i="80"/>
  <c r="B70" i="80" s="1"/>
  <c r="B22" i="27" s="1"/>
  <c r="B22" i="92" s="1"/>
  <c r="B15" i="81"/>
  <c r="B38" i="81"/>
  <c r="B25" i="81"/>
  <c r="B63" i="63"/>
  <c r="B13" i="74" s="1"/>
  <c r="B13" i="59" s="1"/>
  <c r="B10" i="78"/>
  <c r="B3" i="80"/>
  <c r="B51" i="80" s="1"/>
  <c r="B3" i="27" s="1"/>
  <c r="B3" i="92" s="1"/>
  <c r="B8" i="78"/>
  <c r="B20" i="81"/>
  <c r="B30" i="78"/>
  <c r="B65" i="78" s="1"/>
  <c r="B17" i="28" s="1"/>
  <c r="B17" i="89" s="1"/>
  <c r="B19" i="81"/>
  <c r="B32" i="80"/>
  <c r="B61" i="80" s="1"/>
  <c r="B13" i="27" s="1"/>
  <c r="B13" i="92" s="1"/>
  <c r="B36" i="81"/>
  <c r="B33" i="80"/>
  <c r="B69" i="80" s="1"/>
  <c r="B21" i="27" s="1"/>
  <c r="B21" i="92" s="1"/>
  <c r="B5" i="78"/>
  <c r="B28" i="81"/>
  <c r="B63" i="81" s="1"/>
  <c r="B15" i="22" s="1"/>
  <c r="B15" i="93" s="1"/>
  <c r="B42" i="79"/>
  <c r="B72" i="79" s="1"/>
  <c r="B24" i="32" s="1"/>
  <c r="B24" i="90" s="1"/>
  <c r="B35" i="81"/>
  <c r="B67" i="81" s="1"/>
  <c r="B19" i="22" s="1"/>
  <c r="B19" i="93" s="1"/>
  <c r="B39" i="78"/>
  <c r="B16" i="80"/>
  <c r="B40" i="80"/>
  <c r="B34" i="79"/>
  <c r="B70" i="79" s="1"/>
  <c r="B22" i="32" s="1"/>
  <c r="B22" i="90" s="1"/>
  <c r="B15" i="78"/>
  <c r="B38" i="78"/>
  <c r="B68" i="78" s="1"/>
  <c r="B20" i="28" s="1"/>
  <c r="B20" i="89" s="1"/>
  <c r="B25" i="80"/>
  <c r="B10" i="80"/>
  <c r="B8" i="80"/>
  <c r="B20" i="78"/>
  <c r="B30" i="80"/>
  <c r="B65" i="80" s="1"/>
  <c r="B17" i="27" s="1"/>
  <c r="B17" i="92" s="1"/>
  <c r="B19" i="78"/>
  <c r="B32" i="79"/>
  <c r="B61" i="79" s="1"/>
  <c r="B13" i="32" s="1"/>
  <c r="B13" i="90" s="1"/>
  <c r="B36" i="78"/>
  <c r="B33" i="79"/>
  <c r="B69" i="79" s="1"/>
  <c r="B21" i="32" s="1"/>
  <c r="B21" i="90" s="1"/>
  <c r="B5" i="80"/>
  <c r="B28" i="78"/>
  <c r="B63" i="78" s="1"/>
  <c r="B15" i="28" s="1"/>
  <c r="B15" i="89" s="1"/>
  <c r="B42" i="81"/>
  <c r="B72" i="81" s="1"/>
  <c r="B24" i="22" s="1"/>
  <c r="B24" i="93" s="1"/>
  <c r="B35" i="78"/>
  <c r="B67" i="78" s="1"/>
  <c r="B19" i="28" s="1"/>
  <c r="B19" i="89" s="1"/>
  <c r="B39" i="80"/>
  <c r="B16" i="79"/>
  <c r="B40" i="79"/>
  <c r="B34" i="81"/>
  <c r="B70" i="81" s="1"/>
  <c r="B22" i="22" s="1"/>
  <c r="B22" i="93" s="1"/>
  <c r="B15" i="80"/>
  <c r="B38" i="80"/>
  <c r="B25" i="79"/>
  <c r="B73" i="63"/>
  <c r="B23" i="74" s="1"/>
  <c r="B23" i="59" s="1"/>
  <c r="B59" i="59" s="1"/>
  <c r="B11" i="23" s="1"/>
  <c r="B11" i="84" s="1"/>
  <c r="B10" i="79"/>
  <c r="B3" i="81"/>
  <c r="B51" i="81" s="1"/>
  <c r="B3" i="22" s="1"/>
  <c r="B3" i="93" s="1"/>
  <c r="B8" i="79"/>
  <c r="B20" i="77"/>
  <c r="B30" i="77"/>
  <c r="B65" i="77" s="1"/>
  <c r="B17" i="25" s="1"/>
  <c r="B17" i="88" s="1"/>
  <c r="B19" i="77"/>
  <c r="B32" i="77"/>
  <c r="B61" i="77" s="1"/>
  <c r="B13" i="25" s="1"/>
  <c r="B13" i="88" s="1"/>
  <c r="B36" i="77"/>
  <c r="B33" i="77"/>
  <c r="B69" i="77" s="1"/>
  <c r="B21" i="25" s="1"/>
  <c r="B21" i="88" s="1"/>
  <c r="B5" i="77"/>
  <c r="B28" i="77"/>
  <c r="B63" i="77" s="1"/>
  <c r="B15" i="25" s="1"/>
  <c r="B15" i="88" s="1"/>
  <c r="B42" i="77"/>
  <c r="B72" i="77" s="1"/>
  <c r="B24" i="25" s="1"/>
  <c r="B24" i="88" s="1"/>
  <c r="B35" i="77"/>
  <c r="B67" i="77" s="1"/>
  <c r="B19" i="25" s="1"/>
  <c r="B19" i="88" s="1"/>
  <c r="B39" i="77"/>
  <c r="B16" i="77"/>
  <c r="B40" i="76"/>
  <c r="B34" i="77"/>
  <c r="B70" i="77" s="1"/>
  <c r="B22" i="25" s="1"/>
  <c r="B22" i="88" s="1"/>
  <c r="B15" i="77"/>
  <c r="B38" i="77"/>
  <c r="B25" i="77"/>
  <c r="B10" i="81"/>
  <c r="B3" i="78"/>
  <c r="B51" i="78" s="1"/>
  <c r="B3" i="28" s="1"/>
  <c r="B3" i="89" s="1"/>
  <c r="B8" i="77"/>
  <c r="B20" i="76"/>
  <c r="B30" i="76"/>
  <c r="B65" i="76" s="1"/>
  <c r="B17" i="31" s="1"/>
  <c r="B17" i="87" s="1"/>
  <c r="B19" i="76"/>
  <c r="B32" i="76"/>
  <c r="B61" i="76" s="1"/>
  <c r="B13" i="31" s="1"/>
  <c r="B13" i="87" s="1"/>
  <c r="B36" i="76"/>
  <c r="B33" i="76"/>
  <c r="B69" i="76" s="1"/>
  <c r="B21" i="31" s="1"/>
  <c r="B21" i="87" s="1"/>
  <c r="B5" i="76"/>
  <c r="B28" i="76"/>
  <c r="B63" i="76" s="1"/>
  <c r="B15" i="31" s="1"/>
  <c r="B15" i="87" s="1"/>
  <c r="B42" i="76"/>
  <c r="B72" i="76" s="1"/>
  <c r="B24" i="31" s="1"/>
  <c r="B24" i="87" s="1"/>
  <c r="B35" i="76"/>
  <c r="B67" i="76" s="1"/>
  <c r="B19" i="31" s="1"/>
  <c r="B19" i="87" s="1"/>
  <c r="B39" i="76"/>
  <c r="B16" i="76"/>
  <c r="B40" i="77"/>
  <c r="B34" i="76"/>
  <c r="B70" i="76" s="1"/>
  <c r="B22" i="31" s="1"/>
  <c r="B22" i="87" s="1"/>
  <c r="B15" i="76"/>
  <c r="B38" i="76"/>
  <c r="B25" i="76"/>
  <c r="B10" i="77"/>
  <c r="B3" i="77"/>
  <c r="B51" i="77" s="1"/>
  <c r="B3" i="25" s="1"/>
  <c r="B3" i="88" s="1"/>
  <c r="B8" i="76"/>
  <c r="B20" i="75"/>
  <c r="B30" i="75"/>
  <c r="B65" i="75" s="1"/>
  <c r="B17" i="30" s="1"/>
  <c r="B17" i="86" s="1"/>
  <c r="B19" i="75"/>
  <c r="B32" i="75"/>
  <c r="B61" i="75" s="1"/>
  <c r="B13" i="30" s="1"/>
  <c r="B13" i="86" s="1"/>
  <c r="B36" i="75"/>
  <c r="B33" i="75"/>
  <c r="B69" i="75" s="1"/>
  <c r="B21" i="30" s="1"/>
  <c r="B21" i="86" s="1"/>
  <c r="B5" i="75"/>
  <c r="B28" i="75"/>
  <c r="B63" i="75" s="1"/>
  <c r="B15" i="30" s="1"/>
  <c r="B15" i="86" s="1"/>
  <c r="B42" i="75"/>
  <c r="B72" i="75" s="1"/>
  <c r="B24" i="30" s="1"/>
  <c r="B24" i="86" s="1"/>
  <c r="B35" i="75"/>
  <c r="B67" i="75" s="1"/>
  <c r="B19" i="30" s="1"/>
  <c r="B19" i="86" s="1"/>
  <c r="B39" i="75"/>
  <c r="B16" i="75"/>
  <c r="B40" i="75"/>
  <c r="B68" i="75" s="1"/>
  <c r="B20" i="30" s="1"/>
  <c r="B20" i="86" s="1"/>
  <c r="B34" i="75"/>
  <c r="B70" i="75" s="1"/>
  <c r="B22" i="30" s="1"/>
  <c r="B22" i="86" s="1"/>
  <c r="B15" i="75"/>
  <c r="B25" i="75"/>
  <c r="B74" i="63"/>
  <c r="B24" i="74" s="1"/>
  <c r="B24" i="59" s="1"/>
  <c r="B79" i="63"/>
  <c r="B29" i="74" s="1"/>
  <c r="B29" i="79" s="1"/>
  <c r="B64" i="79" s="1"/>
  <c r="B16" i="32" s="1"/>
  <c r="B16" i="90" s="1"/>
  <c r="B26" i="59"/>
  <c r="B60" i="59" s="1"/>
  <c r="B12" i="23" s="1"/>
  <c r="B12" i="84" s="1"/>
  <c r="B14" i="59"/>
  <c r="B55" i="59" s="1"/>
  <c r="B7" i="23" s="1"/>
  <c r="B7" i="84" s="1"/>
  <c r="B17" i="59"/>
  <c r="B11" i="59"/>
  <c r="B71" i="74"/>
  <c r="B23" i="26" s="1"/>
  <c r="B23" i="91" s="1"/>
  <c r="B31" i="59"/>
  <c r="B71" i="59" s="1"/>
  <c r="B23" i="23" s="1"/>
  <c r="B23" i="84" s="1"/>
  <c r="B38" i="59"/>
  <c r="B68" i="59" s="1"/>
  <c r="B20" i="23" s="1"/>
  <c r="B20" i="84" s="1"/>
  <c r="B68" i="74"/>
  <c r="B20" i="26" s="1"/>
  <c r="B20" i="91" s="1"/>
  <c r="B55" i="74"/>
  <c r="B7" i="26" s="1"/>
  <c r="B7" i="91" s="1"/>
  <c r="B60" i="74"/>
  <c r="B12" i="26" s="1"/>
  <c r="B12" i="91" s="1"/>
  <c r="B51" i="59"/>
  <c r="B51" i="74"/>
  <c r="B62" i="73"/>
  <c r="B57" i="63"/>
  <c r="B7" i="74" s="1"/>
  <c r="B7" i="59" s="1"/>
  <c r="B87" i="63"/>
  <c r="B37" i="74" s="1"/>
  <c r="B37" i="59" s="1"/>
  <c r="B59" i="63"/>
  <c r="B9" i="74" s="1"/>
  <c r="B9" i="59" s="1"/>
  <c r="B91" i="63"/>
  <c r="B41" i="74" s="1"/>
  <c r="B41" i="59" s="1"/>
  <c r="B93" i="63"/>
  <c r="B43" i="74" s="1"/>
  <c r="B43" i="59" s="1"/>
  <c r="B68" i="63"/>
  <c r="B18" i="74" s="1"/>
  <c r="B18" i="59" s="1"/>
  <c r="B71" i="63"/>
  <c r="B21" i="74" s="1"/>
  <c r="B21" i="59" s="1"/>
  <c r="B17" i="84"/>
  <c r="B19" i="84"/>
  <c r="B24" i="84"/>
  <c r="B21" i="84"/>
  <c r="B22" i="84"/>
  <c r="B15" i="84"/>
  <c r="B13" i="84"/>
  <c r="B55" i="78" l="1"/>
  <c r="B7" i="28" s="1"/>
  <c r="B7" i="89" s="1"/>
  <c r="B59" i="74"/>
  <c r="B11" i="26" s="1"/>
  <c r="B11" i="91" s="1"/>
  <c r="B54" i="74"/>
  <c r="B6" i="26" s="1"/>
  <c r="B6" i="91" s="1"/>
  <c r="B58" i="74"/>
  <c r="B10" i="26" s="1"/>
  <c r="B10" i="91" s="1"/>
  <c r="B3" i="26"/>
  <c r="B3" i="91" s="1"/>
  <c r="B3" i="23"/>
  <c r="B3" i="84" s="1"/>
  <c r="B68" i="77"/>
  <c r="B20" i="25" s="1"/>
  <c r="B20" i="88" s="1"/>
  <c r="B24" i="76"/>
  <c r="B68" i="80"/>
  <c r="B20" i="27" s="1"/>
  <c r="B20" i="92" s="1"/>
  <c r="B68" i="81"/>
  <c r="B20" i="22" s="1"/>
  <c r="B20" i="93" s="1"/>
  <c r="B55" i="81"/>
  <c r="B7" i="22" s="1"/>
  <c r="B7" i="93" s="1"/>
  <c r="B22" i="59"/>
  <c r="B58" i="59" s="1"/>
  <c r="B10" i="23" s="1"/>
  <c r="B10" i="84" s="1"/>
  <c r="B55" i="80"/>
  <c r="B7" i="27" s="1"/>
  <c r="B7" i="92" s="1"/>
  <c r="B22" i="79"/>
  <c r="B58" i="79" s="1"/>
  <c r="B10" i="32" s="1"/>
  <c r="B10" i="90" s="1"/>
  <c r="B22" i="81"/>
  <c r="B58" i="81" s="1"/>
  <c r="B10" i="22" s="1"/>
  <c r="B10" i="93" s="1"/>
  <c r="B68" i="76"/>
  <c r="B20" i="31" s="1"/>
  <c r="B20" i="87" s="1"/>
  <c r="B22" i="80"/>
  <c r="B58" i="80" s="1"/>
  <c r="B10" i="27" s="1"/>
  <c r="B10" i="92" s="1"/>
  <c r="B64" i="74"/>
  <c r="B16" i="26" s="1"/>
  <c r="B16" i="91" s="1"/>
  <c r="B23" i="78"/>
  <c r="B59" i="78" s="1"/>
  <c r="B11" i="28" s="1"/>
  <c r="B11" i="89" s="1"/>
  <c r="B55" i="75"/>
  <c r="B7" i="30" s="1"/>
  <c r="B7" i="86" s="1"/>
  <c r="B55" i="77"/>
  <c r="B7" i="25" s="1"/>
  <c r="B7" i="88" s="1"/>
  <c r="B24" i="80"/>
  <c r="B22" i="77"/>
  <c r="B58" i="77" s="1"/>
  <c r="B10" i="25" s="1"/>
  <c r="B10" i="88" s="1"/>
  <c r="B29" i="75"/>
  <c r="B64" i="75" s="1"/>
  <c r="B16" i="30" s="1"/>
  <c r="B16" i="86" s="1"/>
  <c r="B23" i="79"/>
  <c r="B59" i="79" s="1"/>
  <c r="B11" i="32" s="1"/>
  <c r="B11" i="90" s="1"/>
  <c r="B55" i="76"/>
  <c r="B7" i="31" s="1"/>
  <c r="B7" i="87" s="1"/>
  <c r="B22" i="78"/>
  <c r="B58" i="78" s="1"/>
  <c r="B10" i="28" s="1"/>
  <c r="B10" i="89" s="1"/>
  <c r="B29" i="81"/>
  <c r="B64" i="81" s="1"/>
  <c r="B16" i="22" s="1"/>
  <c r="B16" i="93" s="1"/>
  <c r="B29" i="78"/>
  <c r="B64" i="78" s="1"/>
  <c r="B16" i="28" s="1"/>
  <c r="B16" i="89" s="1"/>
  <c r="B22" i="83"/>
  <c r="B21" i="83"/>
  <c r="B29" i="77"/>
  <c r="B64" i="77" s="1"/>
  <c r="B16" i="25" s="1"/>
  <c r="B16" i="88" s="1"/>
  <c r="B68" i="79"/>
  <c r="B20" i="32" s="1"/>
  <c r="B20" i="90" s="1"/>
  <c r="B22" i="76"/>
  <c r="B58" i="76" s="1"/>
  <c r="B10" i="31" s="1"/>
  <c r="B10" i="87" s="1"/>
  <c r="B13" i="79"/>
  <c r="B54" i="79" s="1"/>
  <c r="B6" i="32" s="1"/>
  <c r="B6" i="90" s="1"/>
  <c r="B27" i="78"/>
  <c r="B43" i="77"/>
  <c r="B73" i="77" s="1"/>
  <c r="B25" i="25" s="1"/>
  <c r="B25" i="88" s="1"/>
  <c r="B13" i="81"/>
  <c r="B54" i="81" s="1"/>
  <c r="B6" i="22" s="1"/>
  <c r="B6" i="93" s="1"/>
  <c r="B24" i="83"/>
  <c r="B29" i="59"/>
  <c r="B64" i="59" s="1"/>
  <c r="B16" i="23" s="1"/>
  <c r="B16" i="84" s="1"/>
  <c r="B24" i="81"/>
  <c r="B13" i="80"/>
  <c r="B54" i="80" s="1"/>
  <c r="B6" i="27" s="1"/>
  <c r="B6" i="92" s="1"/>
  <c r="B41" i="79"/>
  <c r="B13" i="83"/>
  <c r="B15" i="83"/>
  <c r="B24" i="78"/>
  <c r="B13" i="77"/>
  <c r="B9" i="77"/>
  <c r="B37" i="76"/>
  <c r="B66" i="76" s="1"/>
  <c r="B18" i="31" s="1"/>
  <c r="B18" i="87" s="1"/>
  <c r="B24" i="77"/>
  <c r="B21" i="80"/>
  <c r="B57" i="80" s="1"/>
  <c r="B9" i="27" s="1"/>
  <c r="B9" i="92" s="1"/>
  <c r="B55" i="79"/>
  <c r="B7" i="32" s="1"/>
  <c r="B7" i="90" s="1"/>
  <c r="B29" i="76"/>
  <c r="B64" i="76" s="1"/>
  <c r="B16" i="31" s="1"/>
  <c r="B16" i="87" s="1"/>
  <c r="B24" i="75"/>
  <c r="B23" i="80"/>
  <c r="B59" i="80" s="1"/>
  <c r="B11" i="27" s="1"/>
  <c r="B11" i="92" s="1"/>
  <c r="B17" i="83"/>
  <c r="B29" i="80"/>
  <c r="B64" i="80" s="1"/>
  <c r="B16" i="27" s="1"/>
  <c r="B16" i="92" s="1"/>
  <c r="B24" i="79"/>
  <c r="B43" i="78"/>
  <c r="B73" i="78" s="1"/>
  <c r="B25" i="28" s="1"/>
  <c r="B25" i="89" s="1"/>
  <c r="B23" i="81"/>
  <c r="B59" i="81" s="1"/>
  <c r="B11" i="22" s="1"/>
  <c r="B11" i="93" s="1"/>
  <c r="B13" i="78"/>
  <c r="B54" i="78" s="1"/>
  <c r="B6" i="28" s="1"/>
  <c r="B6" i="89" s="1"/>
  <c r="B21" i="78"/>
  <c r="B57" i="78" s="1"/>
  <c r="B9" i="28" s="1"/>
  <c r="B9" i="89" s="1"/>
  <c r="B18" i="81"/>
  <c r="B56" i="81" s="1"/>
  <c r="B8" i="22" s="1"/>
  <c r="B8" i="93" s="1"/>
  <c r="B27" i="81"/>
  <c r="B62" i="81" s="1"/>
  <c r="B14" i="22" s="1"/>
  <c r="B14" i="93" s="1"/>
  <c r="B41" i="80"/>
  <c r="B9" i="79"/>
  <c r="B37" i="77"/>
  <c r="B66" i="77" s="1"/>
  <c r="B18" i="25" s="1"/>
  <c r="B18" i="88" s="1"/>
  <c r="B4" i="81"/>
  <c r="B52" i="81" s="1"/>
  <c r="B4" i="22" s="1"/>
  <c r="B4" i="93" s="1"/>
  <c r="B7" i="78"/>
  <c r="B18" i="77"/>
  <c r="B56" i="77" s="1"/>
  <c r="B8" i="25" s="1"/>
  <c r="B8" i="88" s="1"/>
  <c r="B4" i="78"/>
  <c r="B52" i="78" s="1"/>
  <c r="B4" i="28" s="1"/>
  <c r="B4" i="89" s="1"/>
  <c r="B21" i="77"/>
  <c r="B57" i="77" s="1"/>
  <c r="B9" i="25" s="1"/>
  <c r="B9" i="88" s="1"/>
  <c r="B18" i="76"/>
  <c r="B56" i="76" s="1"/>
  <c r="B8" i="31" s="1"/>
  <c r="B8" i="87" s="1"/>
  <c r="B27" i="77"/>
  <c r="B62" i="77" s="1"/>
  <c r="B14" i="25" s="1"/>
  <c r="B14" i="88" s="1"/>
  <c r="B41" i="77"/>
  <c r="B9" i="76"/>
  <c r="B37" i="75"/>
  <c r="B66" i="75" s="1"/>
  <c r="B18" i="30" s="1"/>
  <c r="B18" i="86" s="1"/>
  <c r="B4" i="77"/>
  <c r="B52" i="77" s="1"/>
  <c r="B4" i="25" s="1"/>
  <c r="B4" i="88" s="1"/>
  <c r="B7" i="77"/>
  <c r="B43" i="76"/>
  <c r="B73" i="76" s="1"/>
  <c r="B25" i="31" s="1"/>
  <c r="B25" i="87" s="1"/>
  <c r="B43" i="75"/>
  <c r="B73" i="75" s="1"/>
  <c r="B25" i="30" s="1"/>
  <c r="B25" i="86" s="1"/>
  <c r="B23" i="77"/>
  <c r="B59" i="77" s="1"/>
  <c r="B11" i="25" s="1"/>
  <c r="B11" i="88" s="1"/>
  <c r="B13" i="76"/>
  <c r="B54" i="76" s="1"/>
  <c r="B6" i="31" s="1"/>
  <c r="B6" i="87" s="1"/>
  <c r="B21" i="76"/>
  <c r="B57" i="76" s="1"/>
  <c r="B9" i="31" s="1"/>
  <c r="B9" i="87" s="1"/>
  <c r="B18" i="75"/>
  <c r="B56" i="75" s="1"/>
  <c r="B8" i="30" s="1"/>
  <c r="B8" i="86" s="1"/>
  <c r="B27" i="76"/>
  <c r="B62" i="76" s="1"/>
  <c r="B14" i="31" s="1"/>
  <c r="B14" i="87" s="1"/>
  <c r="B41" i="76"/>
  <c r="B9" i="75"/>
  <c r="B4" i="76"/>
  <c r="B52" i="76" s="1"/>
  <c r="B4" i="31" s="1"/>
  <c r="B4" i="87" s="1"/>
  <c r="B7" i="76"/>
  <c r="B7" i="80"/>
  <c r="B19" i="83"/>
  <c r="B23" i="76"/>
  <c r="B59" i="76" s="1"/>
  <c r="B11" i="31" s="1"/>
  <c r="B11" i="87" s="1"/>
  <c r="B13" i="75"/>
  <c r="B54" i="75" s="1"/>
  <c r="B6" i="30" s="1"/>
  <c r="B6" i="86" s="1"/>
  <c r="B21" i="75"/>
  <c r="B57" i="75" s="1"/>
  <c r="B9" i="30" s="1"/>
  <c r="B9" i="86" s="1"/>
  <c r="B27" i="75"/>
  <c r="B62" i="75" s="1"/>
  <c r="B14" i="30" s="1"/>
  <c r="B14" i="86" s="1"/>
  <c r="B41" i="75"/>
  <c r="B37" i="79"/>
  <c r="B66" i="79" s="1"/>
  <c r="B18" i="32" s="1"/>
  <c r="B18" i="90" s="1"/>
  <c r="B4" i="75"/>
  <c r="B52" i="75" s="1"/>
  <c r="B4" i="30" s="1"/>
  <c r="B4" i="86" s="1"/>
  <c r="B7" i="75"/>
  <c r="B43" i="80"/>
  <c r="B73" i="80" s="1"/>
  <c r="B25" i="27" s="1"/>
  <c r="B25" i="92" s="1"/>
  <c r="B23" i="75"/>
  <c r="B59" i="75" s="1"/>
  <c r="B11" i="30" s="1"/>
  <c r="B11" i="86" s="1"/>
  <c r="B18" i="78"/>
  <c r="B56" i="78" s="1"/>
  <c r="B8" i="28" s="1"/>
  <c r="B8" i="89" s="1"/>
  <c r="B9" i="78"/>
  <c r="B37" i="81"/>
  <c r="B66" i="81" s="1"/>
  <c r="B18" i="22" s="1"/>
  <c r="B18" i="93" s="1"/>
  <c r="B43" i="79"/>
  <c r="B73" i="79" s="1"/>
  <c r="B25" i="32" s="1"/>
  <c r="B25" i="90" s="1"/>
  <c r="B21" i="79"/>
  <c r="B57" i="79" s="1"/>
  <c r="B9" i="32" s="1"/>
  <c r="B9" i="90" s="1"/>
  <c r="B18" i="80"/>
  <c r="B56" i="80" s="1"/>
  <c r="B8" i="27" s="1"/>
  <c r="B8" i="92" s="1"/>
  <c r="B27" i="80"/>
  <c r="B62" i="80" s="1"/>
  <c r="B14" i="27" s="1"/>
  <c r="B14" i="92" s="1"/>
  <c r="B41" i="78"/>
  <c r="B9" i="81"/>
  <c r="B37" i="78"/>
  <c r="B66" i="78" s="1"/>
  <c r="B18" i="28" s="1"/>
  <c r="B18" i="89" s="1"/>
  <c r="B4" i="80"/>
  <c r="B52" i="80" s="1"/>
  <c r="B4" i="27" s="1"/>
  <c r="B4" i="92" s="1"/>
  <c r="B7" i="79"/>
  <c r="B43" i="81"/>
  <c r="B73" i="81" s="1"/>
  <c r="B25" i="22" s="1"/>
  <c r="B25" i="93" s="1"/>
  <c r="B21" i="81"/>
  <c r="B57" i="81" s="1"/>
  <c r="B9" i="22" s="1"/>
  <c r="B9" i="93" s="1"/>
  <c r="B18" i="79"/>
  <c r="B56" i="79" s="1"/>
  <c r="B8" i="32" s="1"/>
  <c r="B8" i="90" s="1"/>
  <c r="B41" i="81"/>
  <c r="B9" i="80"/>
  <c r="B37" i="80"/>
  <c r="B66" i="80" s="1"/>
  <c r="B18" i="27" s="1"/>
  <c r="B18" i="92" s="1"/>
  <c r="B7" i="81"/>
  <c r="B4" i="59"/>
  <c r="B52" i="59" s="1"/>
  <c r="B4" i="23" s="1"/>
  <c r="B4" i="84" s="1"/>
  <c r="B62" i="74"/>
  <c r="B14" i="26" s="1"/>
  <c r="B14" i="91" s="1"/>
  <c r="B27" i="59"/>
  <c r="B62" i="59" s="1"/>
  <c r="B14" i="23" s="1"/>
  <c r="B14" i="84" s="1"/>
  <c r="B62" i="78"/>
  <c r="B14" i="28" s="1"/>
  <c r="B14" i="89" s="1"/>
  <c r="B62" i="79"/>
  <c r="B14" i="32" s="1"/>
  <c r="B14" i="90" s="1"/>
  <c r="B23" i="83"/>
  <c r="B52" i="74"/>
  <c r="B4" i="26" s="1"/>
  <c r="B4" i="91" s="1"/>
  <c r="B52" i="79"/>
  <c r="B4" i="32" s="1"/>
  <c r="B4" i="90" s="1"/>
  <c r="B54" i="59"/>
  <c r="B6" i="23" s="1"/>
  <c r="B6" i="84" s="1"/>
  <c r="B12" i="83"/>
  <c r="B56" i="63"/>
  <c r="B6" i="74" s="1"/>
  <c r="B6" i="81" s="1"/>
  <c r="B101" i="73"/>
  <c r="B3" i="83"/>
  <c r="B54" i="77"/>
  <c r="B6" i="25" s="1"/>
  <c r="B6" i="88" s="1"/>
  <c r="B73" i="59"/>
  <c r="B25" i="23" s="1"/>
  <c r="B73" i="74"/>
  <c r="B25" i="26" s="1"/>
  <c r="B25" i="91" s="1"/>
  <c r="B56" i="59"/>
  <c r="B8" i="23" s="1"/>
  <c r="B56" i="74"/>
  <c r="B8" i="26" s="1"/>
  <c r="B8" i="91" s="1"/>
  <c r="B57" i="74"/>
  <c r="B9" i="26" s="1"/>
  <c r="B9" i="91" s="1"/>
  <c r="B57" i="59"/>
  <c r="B9" i="23" s="1"/>
  <c r="B66" i="59"/>
  <c r="B18" i="23" s="1"/>
  <c r="B66" i="74"/>
  <c r="B18" i="26" s="1"/>
  <c r="B18" i="91" s="1"/>
  <c r="B7" i="83" l="1"/>
  <c r="B10" i="83"/>
  <c r="B20" i="83"/>
  <c r="B16" i="83"/>
  <c r="B6" i="80"/>
  <c r="B53" i="80" s="1"/>
  <c r="B5" i="27" s="1"/>
  <c r="B5" i="92" s="1"/>
  <c r="B6" i="78"/>
  <c r="B53" i="78" s="1"/>
  <c r="B5" i="28" s="1"/>
  <c r="B5" i="89" s="1"/>
  <c r="B6" i="77"/>
  <c r="B53" i="77" s="1"/>
  <c r="B5" i="25" s="1"/>
  <c r="B5" i="88" s="1"/>
  <c r="B6" i="76"/>
  <c r="B53" i="76" s="1"/>
  <c r="B5" i="31" s="1"/>
  <c r="B5" i="87" s="1"/>
  <c r="B6" i="75"/>
  <c r="B53" i="75" s="1"/>
  <c r="B5" i="30" s="1"/>
  <c r="B5" i="86" s="1"/>
  <c r="B6" i="79"/>
  <c r="B53" i="79" s="1"/>
  <c r="B5" i="32" s="1"/>
  <c r="B5" i="90" s="1"/>
  <c r="B6" i="59"/>
  <c r="B53" i="59" s="1"/>
  <c r="B5" i="23" s="1"/>
  <c r="B14" i="83"/>
  <c r="B4" i="83"/>
  <c r="B11" i="83"/>
  <c r="B95" i="63"/>
  <c r="B53" i="74"/>
  <c r="B5" i="26" s="1"/>
  <c r="B5" i="91" s="1"/>
  <c r="B6" i="83"/>
  <c r="B8" i="83"/>
  <c r="B8" i="84"/>
  <c r="B9" i="83"/>
  <c r="B9" i="84"/>
  <c r="B53" i="81"/>
  <c r="B5" i="22" s="1"/>
  <c r="B5" i="93" s="1"/>
  <c r="B25" i="83"/>
  <c r="B25" i="84"/>
  <c r="B18" i="83"/>
  <c r="B18" i="84"/>
  <c r="B75" i="74" l="1"/>
  <c r="B75" i="59"/>
  <c r="B5" i="83"/>
  <c r="B27" i="83" s="1"/>
  <c r="C28" i="83" s="1"/>
  <c r="B5" i="84"/>
  <c r="H2" i="73" l="1"/>
  <c r="F59" i="73" s="1"/>
  <c r="H2" i="72"/>
  <c r="I2" i="72"/>
  <c r="I2" i="73" s="1"/>
  <c r="G59" i="73" s="1"/>
  <c r="J2" i="72" l="1"/>
  <c r="G101" i="73"/>
  <c r="G3" i="74"/>
  <c r="G51" i="74" s="1"/>
  <c r="F3" i="74"/>
  <c r="F51" i="74" s="1"/>
  <c r="J2" i="73"/>
  <c r="H59" i="73" s="1"/>
  <c r="F101" i="73"/>
  <c r="F102" i="73" s="1"/>
  <c r="O2" i="72" l="1"/>
  <c r="K2" i="72" s="1"/>
  <c r="F3" i="59"/>
  <c r="F51" i="59" s="1"/>
  <c r="F75" i="59" s="1"/>
  <c r="G3" i="59"/>
  <c r="G51" i="59" s="1"/>
  <c r="G3" i="23" s="1"/>
  <c r="H3" i="74"/>
  <c r="H51" i="74" s="1"/>
  <c r="H101" i="73"/>
  <c r="H102" i="73" s="1"/>
  <c r="G75" i="74"/>
  <c r="G3" i="26"/>
  <c r="G3" i="91" s="1"/>
  <c r="F3" i="26"/>
  <c r="F3" i="91" s="1"/>
  <c r="F75" i="74"/>
  <c r="G102" i="73"/>
  <c r="K2" i="73" l="1"/>
  <c r="I59" i="73" s="1"/>
  <c r="L2" i="72"/>
  <c r="O2" i="73"/>
  <c r="M59" i="73" s="1"/>
  <c r="T2" i="72"/>
  <c r="G3" i="76"/>
  <c r="G51" i="76" s="1"/>
  <c r="G3" i="31" s="1"/>
  <c r="G3" i="87" s="1"/>
  <c r="F3" i="79"/>
  <c r="F51" i="79" s="1"/>
  <c r="F3" i="32" s="1"/>
  <c r="F3" i="90" s="1"/>
  <c r="G3" i="78"/>
  <c r="G51" i="78" s="1"/>
  <c r="G3" i="28" s="1"/>
  <c r="G3" i="89" s="1"/>
  <c r="G75" i="59"/>
  <c r="G3" i="81"/>
  <c r="G51" i="81" s="1"/>
  <c r="G3" i="22" s="1"/>
  <c r="G3" i="93" s="1"/>
  <c r="G3" i="75"/>
  <c r="G51" i="75" s="1"/>
  <c r="G3" i="30" s="1"/>
  <c r="G3" i="86" s="1"/>
  <c r="F3" i="81"/>
  <c r="F51" i="81" s="1"/>
  <c r="F3" i="22" s="1"/>
  <c r="F3" i="93" s="1"/>
  <c r="G3" i="79"/>
  <c r="G51" i="79" s="1"/>
  <c r="G3" i="32" s="1"/>
  <c r="G3" i="90" s="1"/>
  <c r="G3" i="80"/>
  <c r="G51" i="80" s="1"/>
  <c r="G3" i="27" s="1"/>
  <c r="G3" i="92" s="1"/>
  <c r="F3" i="77"/>
  <c r="F51" i="77" s="1"/>
  <c r="F3" i="25" s="1"/>
  <c r="F3" i="88" s="1"/>
  <c r="F3" i="76"/>
  <c r="F51" i="76" s="1"/>
  <c r="F3" i="31" s="1"/>
  <c r="F3" i="87" s="1"/>
  <c r="F3" i="23"/>
  <c r="F3" i="84" s="1"/>
  <c r="F3" i="75"/>
  <c r="F51" i="75" s="1"/>
  <c r="F3" i="30" s="1"/>
  <c r="F3" i="86" s="1"/>
  <c r="G3" i="77"/>
  <c r="G51" i="77" s="1"/>
  <c r="G3" i="25" s="1"/>
  <c r="G3" i="88" s="1"/>
  <c r="F3" i="80"/>
  <c r="F51" i="80" s="1"/>
  <c r="F3" i="27" s="1"/>
  <c r="F3" i="92" s="1"/>
  <c r="F3" i="78"/>
  <c r="F51" i="78" s="1"/>
  <c r="F3" i="28" s="1"/>
  <c r="F3" i="89" s="1"/>
  <c r="H3" i="26"/>
  <c r="H3" i="91" s="1"/>
  <c r="H75" i="74"/>
  <c r="H3" i="59"/>
  <c r="G3" i="84"/>
  <c r="M101" i="73" l="1"/>
  <c r="M3" i="74"/>
  <c r="P2" i="72"/>
  <c r="T2" i="73"/>
  <c r="R59" i="73" s="1"/>
  <c r="AS2" i="72"/>
  <c r="M2" i="72"/>
  <c r="L2" i="73"/>
  <c r="J59" i="73" s="1"/>
  <c r="I101" i="73"/>
  <c r="I102" i="73" s="1"/>
  <c r="I3" i="74"/>
  <c r="G3" i="83"/>
  <c r="G27" i="83" s="1"/>
  <c r="F3" i="83"/>
  <c r="F27" i="83" s="1"/>
  <c r="F28" i="83" s="1"/>
  <c r="H51" i="59"/>
  <c r="H3" i="78"/>
  <c r="H51" i="78" s="1"/>
  <c r="H3" i="28" s="1"/>
  <c r="H3" i="89" s="1"/>
  <c r="H3" i="76"/>
  <c r="H51" i="76" s="1"/>
  <c r="H3" i="31" s="1"/>
  <c r="H3" i="87" s="1"/>
  <c r="H3" i="75"/>
  <c r="H51" i="75" s="1"/>
  <c r="H3" i="30" s="1"/>
  <c r="H3" i="86" s="1"/>
  <c r="H3" i="79"/>
  <c r="H51" i="79" s="1"/>
  <c r="H3" i="32" s="1"/>
  <c r="H3" i="90" s="1"/>
  <c r="H3" i="77"/>
  <c r="H51" i="77" s="1"/>
  <c r="H3" i="25" s="1"/>
  <c r="H3" i="88" s="1"/>
  <c r="H3" i="81"/>
  <c r="H51" i="81" s="1"/>
  <c r="H3" i="22" s="1"/>
  <c r="H3" i="93" s="1"/>
  <c r="H3" i="80"/>
  <c r="H51" i="80" s="1"/>
  <c r="H3" i="27" s="1"/>
  <c r="H3" i="92" s="1"/>
  <c r="M2" i="73" l="1"/>
  <c r="K59" i="73" s="1"/>
  <c r="N2" i="72"/>
  <c r="N2" i="73" s="1"/>
  <c r="L59" i="73" s="1"/>
  <c r="AS2" i="73"/>
  <c r="AQ59" i="73" s="1"/>
  <c r="U2" i="72"/>
  <c r="R101" i="73"/>
  <c r="R3" i="74"/>
  <c r="P2" i="73"/>
  <c r="N59" i="73" s="1"/>
  <c r="Q2" i="72"/>
  <c r="J101" i="73"/>
  <c r="J3" i="74"/>
  <c r="M3" i="59"/>
  <c r="M51" i="74"/>
  <c r="M3" i="26" s="1"/>
  <c r="M3" i="91" s="1"/>
  <c r="M95" i="63"/>
  <c r="I3" i="59"/>
  <c r="I51" i="59" s="1"/>
  <c r="I3" i="23" s="1"/>
  <c r="I3" i="84" s="1"/>
  <c r="I51" i="74"/>
  <c r="I95" i="63"/>
  <c r="G28" i="83"/>
  <c r="H3" i="23"/>
  <c r="H75" i="59"/>
  <c r="I3" i="79" l="1"/>
  <c r="I51" i="79" s="1"/>
  <c r="I3" i="32" s="1"/>
  <c r="I3" i="90" s="1"/>
  <c r="I3" i="75"/>
  <c r="I51" i="75" s="1"/>
  <c r="I3" i="30" s="1"/>
  <c r="I3" i="86" s="1"/>
  <c r="I3" i="78"/>
  <c r="I51" i="78" s="1"/>
  <c r="I3" i="28" s="1"/>
  <c r="I3" i="89" s="1"/>
  <c r="AQ3" i="74"/>
  <c r="AQ51" i="74" s="1"/>
  <c r="AQ3" i="26" s="1"/>
  <c r="AQ3" i="91" s="1"/>
  <c r="AQ101" i="73"/>
  <c r="L101" i="73"/>
  <c r="L3" i="74"/>
  <c r="I75" i="74"/>
  <c r="I3" i="26"/>
  <c r="I3" i="91" s="1"/>
  <c r="V2" i="72"/>
  <c r="U2" i="73"/>
  <c r="S59" i="73" s="1"/>
  <c r="I3" i="80"/>
  <c r="I51" i="80" s="1"/>
  <c r="I3" i="27" s="1"/>
  <c r="I3" i="92" s="1"/>
  <c r="Q2" i="73"/>
  <c r="O59" i="73" s="1"/>
  <c r="R2" i="72"/>
  <c r="I3" i="81"/>
  <c r="I51" i="81" s="1"/>
  <c r="I3" i="22" s="1"/>
  <c r="I3" i="93" s="1"/>
  <c r="K3" i="74"/>
  <c r="K101" i="73"/>
  <c r="J3" i="59"/>
  <c r="J3" i="80" s="1"/>
  <c r="J51" i="80" s="1"/>
  <c r="J3" i="27" s="1"/>
  <c r="J3" i="92" s="1"/>
  <c r="J95" i="63"/>
  <c r="J51" i="74"/>
  <c r="N101" i="73"/>
  <c r="N3" i="74"/>
  <c r="N3" i="59" s="1"/>
  <c r="I3" i="77"/>
  <c r="I51" i="77" s="1"/>
  <c r="I3" i="25" s="1"/>
  <c r="I3" i="88" s="1"/>
  <c r="M3" i="77"/>
  <c r="M51" i="77" s="1"/>
  <c r="M3" i="25" s="1"/>
  <c r="M3" i="88" s="1"/>
  <c r="M51" i="59"/>
  <c r="M3" i="23" s="1"/>
  <c r="M3" i="79"/>
  <c r="M51" i="79" s="1"/>
  <c r="M3" i="32" s="1"/>
  <c r="M3" i="90" s="1"/>
  <c r="M3" i="81"/>
  <c r="M51" i="81" s="1"/>
  <c r="M3" i="22" s="1"/>
  <c r="M3" i="93" s="1"/>
  <c r="M3" i="75"/>
  <c r="M51" i="75" s="1"/>
  <c r="M3" i="30" s="1"/>
  <c r="M3" i="86" s="1"/>
  <c r="M3" i="76"/>
  <c r="M51" i="76" s="1"/>
  <c r="M3" i="31" s="1"/>
  <c r="M3" i="87" s="1"/>
  <c r="M3" i="78"/>
  <c r="M51" i="78" s="1"/>
  <c r="M3" i="28" s="1"/>
  <c r="M3" i="89" s="1"/>
  <c r="M3" i="80"/>
  <c r="M51" i="80" s="1"/>
  <c r="M3" i="27" s="1"/>
  <c r="M3" i="92" s="1"/>
  <c r="I3" i="76"/>
  <c r="I51" i="76" s="1"/>
  <c r="I3" i="31" s="1"/>
  <c r="I3" i="87" s="1"/>
  <c r="R95" i="63"/>
  <c r="R3" i="59"/>
  <c r="R51" i="74"/>
  <c r="R3" i="26" s="1"/>
  <c r="R3" i="91" s="1"/>
  <c r="H3" i="84"/>
  <c r="H3" i="83"/>
  <c r="H27" i="83" s="1"/>
  <c r="H28" i="83" s="1"/>
  <c r="J3" i="78" l="1"/>
  <c r="J51" i="78" s="1"/>
  <c r="J3" i="28" s="1"/>
  <c r="J3" i="89" s="1"/>
  <c r="J3" i="79"/>
  <c r="J51" i="79" s="1"/>
  <c r="J3" i="32" s="1"/>
  <c r="J3" i="90" s="1"/>
  <c r="J3" i="76"/>
  <c r="J51" i="76" s="1"/>
  <c r="J3" i="31" s="1"/>
  <c r="J3" i="87" s="1"/>
  <c r="J3" i="77"/>
  <c r="J51" i="77" s="1"/>
  <c r="J3" i="25" s="1"/>
  <c r="J3" i="88" s="1"/>
  <c r="N3" i="80"/>
  <c r="N51" i="80" s="1"/>
  <c r="N3" i="27" s="1"/>
  <c r="N3" i="92" s="1"/>
  <c r="K95" i="63"/>
  <c r="K3" i="59"/>
  <c r="K51" i="74"/>
  <c r="K3" i="26" s="1"/>
  <c r="K3" i="91" s="1"/>
  <c r="R3" i="78"/>
  <c r="R51" i="78" s="1"/>
  <c r="R3" i="28" s="1"/>
  <c r="R3" i="89" s="1"/>
  <c r="R3" i="79"/>
  <c r="R51" i="79" s="1"/>
  <c r="R3" i="32" s="1"/>
  <c r="R3" i="90" s="1"/>
  <c r="R3" i="80"/>
  <c r="R51" i="80" s="1"/>
  <c r="R3" i="27" s="1"/>
  <c r="R3" i="92" s="1"/>
  <c r="R3" i="75"/>
  <c r="R51" i="75" s="1"/>
  <c r="R3" i="30" s="1"/>
  <c r="R3" i="86" s="1"/>
  <c r="R51" i="59"/>
  <c r="R3" i="23" s="1"/>
  <c r="R3" i="81"/>
  <c r="R51" i="81" s="1"/>
  <c r="R3" i="22" s="1"/>
  <c r="R3" i="93" s="1"/>
  <c r="R3" i="77"/>
  <c r="R51" i="77" s="1"/>
  <c r="R3" i="25" s="1"/>
  <c r="R3" i="88" s="1"/>
  <c r="R3" i="76"/>
  <c r="R51" i="76" s="1"/>
  <c r="R3" i="31" s="1"/>
  <c r="R3" i="87" s="1"/>
  <c r="N3" i="78"/>
  <c r="N51" i="78" s="1"/>
  <c r="N3" i="28" s="1"/>
  <c r="N3" i="89" s="1"/>
  <c r="N51" i="59"/>
  <c r="N3" i="23" s="1"/>
  <c r="L3" i="59"/>
  <c r="L51" i="74"/>
  <c r="L3" i="26" s="1"/>
  <c r="L3" i="91" s="1"/>
  <c r="L95" i="63"/>
  <c r="N3" i="79"/>
  <c r="N51" i="79" s="1"/>
  <c r="N3" i="32" s="1"/>
  <c r="N3" i="90" s="1"/>
  <c r="N51" i="74"/>
  <c r="N3" i="26" s="1"/>
  <c r="N3" i="91" s="1"/>
  <c r="N95" i="63"/>
  <c r="N3" i="76"/>
  <c r="N51" i="76" s="1"/>
  <c r="N3" i="31" s="1"/>
  <c r="N3" i="87" s="1"/>
  <c r="N3" i="77"/>
  <c r="N51" i="77" s="1"/>
  <c r="N3" i="25" s="1"/>
  <c r="N3" i="88" s="1"/>
  <c r="N3" i="81"/>
  <c r="N51" i="81" s="1"/>
  <c r="N3" i="22" s="1"/>
  <c r="N3" i="93" s="1"/>
  <c r="S2" i="72"/>
  <c r="S2" i="73" s="1"/>
  <c r="Q59" i="73" s="1"/>
  <c r="R2" i="73"/>
  <c r="P59" i="73" s="1"/>
  <c r="I3" i="83"/>
  <c r="I27" i="83" s="1"/>
  <c r="M3" i="84"/>
  <c r="M3" i="83"/>
  <c r="M27" i="83" s="1"/>
  <c r="O101" i="73"/>
  <c r="O3" i="74"/>
  <c r="O3" i="59" s="1"/>
  <c r="J75" i="74"/>
  <c r="J3" i="26"/>
  <c r="J3" i="91" s="1"/>
  <c r="S101" i="73"/>
  <c r="S3" i="74"/>
  <c r="AQ3" i="59"/>
  <c r="J51" i="59"/>
  <c r="J3" i="23" s="1"/>
  <c r="J3" i="75"/>
  <c r="J51" i="75" s="1"/>
  <c r="J3" i="30" s="1"/>
  <c r="J3" i="86" s="1"/>
  <c r="J3" i="81"/>
  <c r="J51" i="81" s="1"/>
  <c r="J3" i="22" s="1"/>
  <c r="J3" i="93" s="1"/>
  <c r="W2" i="72"/>
  <c r="V2" i="73"/>
  <c r="T59" i="73" s="1"/>
  <c r="N3" i="75"/>
  <c r="N51" i="75" s="1"/>
  <c r="N3" i="30" s="1"/>
  <c r="N3" i="86" s="1"/>
  <c r="O3" i="76" l="1"/>
  <c r="O51" i="76" s="1"/>
  <c r="O3" i="31" s="1"/>
  <c r="O3" i="87" s="1"/>
  <c r="O51" i="59"/>
  <c r="O3" i="23" s="1"/>
  <c r="Q3" i="74"/>
  <c r="Q101" i="73"/>
  <c r="R3" i="84"/>
  <c r="R3" i="83"/>
  <c r="R27" i="83" s="1"/>
  <c r="J3" i="84"/>
  <c r="J3" i="83"/>
  <c r="J27" i="83" s="1"/>
  <c r="N3" i="84"/>
  <c r="N3" i="83"/>
  <c r="N27" i="83" s="1"/>
  <c r="AQ51" i="59"/>
  <c r="AQ3" i="23" s="1"/>
  <c r="AQ3" i="80"/>
  <c r="AQ51" i="80" s="1"/>
  <c r="AQ3" i="27" s="1"/>
  <c r="AQ3" i="92" s="1"/>
  <c r="AQ3" i="76"/>
  <c r="AQ51" i="76" s="1"/>
  <c r="AQ3" i="31" s="1"/>
  <c r="AQ3" i="87" s="1"/>
  <c r="AQ3" i="79"/>
  <c r="AQ51" i="79" s="1"/>
  <c r="AQ3" i="32" s="1"/>
  <c r="AQ3" i="90" s="1"/>
  <c r="AQ3" i="78"/>
  <c r="AQ51" i="78" s="1"/>
  <c r="AQ3" i="28" s="1"/>
  <c r="AQ3" i="89" s="1"/>
  <c r="AQ3" i="77"/>
  <c r="AQ51" i="77" s="1"/>
  <c r="AQ3" i="25" s="1"/>
  <c r="AQ3" i="88" s="1"/>
  <c r="AQ3" i="75"/>
  <c r="AQ51" i="75" s="1"/>
  <c r="AQ3" i="30" s="1"/>
  <c r="AQ3" i="86" s="1"/>
  <c r="O95" i="63"/>
  <c r="O51" i="74"/>
  <c r="O3" i="26" s="1"/>
  <c r="O3" i="91" s="1"/>
  <c r="O3" i="79"/>
  <c r="O51" i="79" s="1"/>
  <c r="O3" i="32" s="1"/>
  <c r="O3" i="90" s="1"/>
  <c r="O3" i="78"/>
  <c r="O51" i="78" s="1"/>
  <c r="O3" i="28" s="1"/>
  <c r="O3" i="89" s="1"/>
  <c r="O3" i="75"/>
  <c r="O51" i="75" s="1"/>
  <c r="O3" i="30" s="1"/>
  <c r="O3" i="86" s="1"/>
  <c r="O3" i="81"/>
  <c r="O51" i="81" s="1"/>
  <c r="O3" i="22" s="1"/>
  <c r="O3" i="93" s="1"/>
  <c r="O3" i="77"/>
  <c r="O51" i="77" s="1"/>
  <c r="O3" i="25" s="1"/>
  <c r="O3" i="88" s="1"/>
  <c r="O3" i="80"/>
  <c r="O51" i="80" s="1"/>
  <c r="O3" i="27" s="1"/>
  <c r="O3" i="92" s="1"/>
  <c r="L3" i="77"/>
  <c r="L51" i="77" s="1"/>
  <c r="L3" i="25" s="1"/>
  <c r="L3" i="88" s="1"/>
  <c r="L3" i="79"/>
  <c r="L51" i="79" s="1"/>
  <c r="L3" i="32" s="1"/>
  <c r="L3" i="90" s="1"/>
  <c r="L3" i="78"/>
  <c r="L51" i="78" s="1"/>
  <c r="L3" i="28" s="1"/>
  <c r="L3" i="89" s="1"/>
  <c r="L3" i="81"/>
  <c r="L51" i="81" s="1"/>
  <c r="L3" i="22" s="1"/>
  <c r="L3" i="93" s="1"/>
  <c r="L3" i="75"/>
  <c r="L51" i="75" s="1"/>
  <c r="L3" i="30" s="1"/>
  <c r="L3" i="86" s="1"/>
  <c r="L51" i="59"/>
  <c r="L3" i="23" s="1"/>
  <c r="L3" i="76"/>
  <c r="L51" i="76" s="1"/>
  <c r="L3" i="31" s="1"/>
  <c r="L3" i="87" s="1"/>
  <c r="W2" i="73"/>
  <c r="U59" i="73" s="1"/>
  <c r="X2" i="72"/>
  <c r="S3" i="59"/>
  <c r="S51" i="59" s="1"/>
  <c r="S3" i="23" s="1"/>
  <c r="S51" i="74"/>
  <c r="S3" i="26" s="1"/>
  <c r="S3" i="91" s="1"/>
  <c r="S95" i="63"/>
  <c r="AQ3" i="81"/>
  <c r="AQ51" i="81" s="1"/>
  <c r="AQ3" i="22" s="1"/>
  <c r="AQ3" i="93" s="1"/>
  <c r="K51" i="59"/>
  <c r="K3" i="23" s="1"/>
  <c r="K3" i="76"/>
  <c r="K51" i="76" s="1"/>
  <c r="K3" i="31" s="1"/>
  <c r="K3" i="87" s="1"/>
  <c r="K3" i="80"/>
  <c r="K51" i="80" s="1"/>
  <c r="K3" i="27" s="1"/>
  <c r="K3" i="92" s="1"/>
  <c r="K3" i="77"/>
  <c r="K51" i="77" s="1"/>
  <c r="K3" i="25" s="1"/>
  <c r="K3" i="88" s="1"/>
  <c r="K3" i="78"/>
  <c r="K51" i="78" s="1"/>
  <c r="K3" i="28" s="1"/>
  <c r="K3" i="89" s="1"/>
  <c r="K3" i="75"/>
  <c r="K51" i="75" s="1"/>
  <c r="K3" i="30" s="1"/>
  <c r="K3" i="86" s="1"/>
  <c r="K3" i="79"/>
  <c r="K51" i="79" s="1"/>
  <c r="K3" i="32" s="1"/>
  <c r="K3" i="90" s="1"/>
  <c r="K3" i="81"/>
  <c r="K51" i="81" s="1"/>
  <c r="K3" i="22" s="1"/>
  <c r="K3" i="93" s="1"/>
  <c r="T101" i="73"/>
  <c r="T3" i="74"/>
  <c r="P101" i="73"/>
  <c r="P3" i="74"/>
  <c r="L3" i="80"/>
  <c r="L51" i="80" s="1"/>
  <c r="L3" i="27" s="1"/>
  <c r="L3" i="92" s="1"/>
  <c r="S3" i="79" l="1"/>
  <c r="S51" i="79" s="1"/>
  <c r="S3" i="32" s="1"/>
  <c r="S3" i="90" s="1"/>
  <c r="S3" i="78"/>
  <c r="S51" i="78" s="1"/>
  <c r="S3" i="28" s="1"/>
  <c r="S3" i="89" s="1"/>
  <c r="S3" i="77"/>
  <c r="S51" i="77" s="1"/>
  <c r="S3" i="25" s="1"/>
  <c r="S3" i="88" s="1"/>
  <c r="S3" i="76"/>
  <c r="S51" i="76" s="1"/>
  <c r="S3" i="31" s="1"/>
  <c r="S3" i="87" s="1"/>
  <c r="S3" i="80"/>
  <c r="S51" i="80" s="1"/>
  <c r="S3" i="27" s="1"/>
  <c r="S3" i="92" s="1"/>
  <c r="S3" i="81"/>
  <c r="S51" i="81" s="1"/>
  <c r="S3" i="22" s="1"/>
  <c r="S3" i="93" s="1"/>
  <c r="AQ3" i="84"/>
  <c r="AQ3" i="83"/>
  <c r="AQ27" i="83" s="1"/>
  <c r="S3" i="75"/>
  <c r="S51" i="75" s="1"/>
  <c r="S3" i="30" s="1"/>
  <c r="S3" i="86" s="1"/>
  <c r="Q3" i="59"/>
  <c r="Q3" i="81" s="1"/>
  <c r="Q51" i="81" s="1"/>
  <c r="Q3" i="22" s="1"/>
  <c r="Q3" i="93" s="1"/>
  <c r="K3" i="84"/>
  <c r="K3" i="83"/>
  <c r="K27" i="83" s="1"/>
  <c r="Q51" i="74"/>
  <c r="Q3" i="26" s="1"/>
  <c r="Q3" i="91" s="1"/>
  <c r="Q95" i="63"/>
  <c r="L3" i="84"/>
  <c r="L3" i="83"/>
  <c r="L27" i="83" s="1"/>
  <c r="S3" i="84"/>
  <c r="P3" i="59"/>
  <c r="P3" i="76" s="1"/>
  <c r="P51" i="76" s="1"/>
  <c r="P3" i="31" s="1"/>
  <c r="P3" i="87" s="1"/>
  <c r="P51" i="74"/>
  <c r="P3" i="26" s="1"/>
  <c r="P3" i="91" s="1"/>
  <c r="P95" i="63"/>
  <c r="T3" i="59"/>
  <c r="T51" i="59" s="1"/>
  <c r="T3" i="23" s="1"/>
  <c r="T51" i="74"/>
  <c r="T3" i="26" s="1"/>
  <c r="T3" i="91" s="1"/>
  <c r="T95" i="63"/>
  <c r="X2" i="73"/>
  <c r="V59" i="73" s="1"/>
  <c r="Y2" i="72"/>
  <c r="O3" i="83"/>
  <c r="O27" i="83" s="1"/>
  <c r="O3" i="84"/>
  <c r="U101" i="73"/>
  <c r="U3" i="74"/>
  <c r="T3" i="78" l="1"/>
  <c r="T51" i="78" s="1"/>
  <c r="T3" i="28" s="1"/>
  <c r="T3" i="89" s="1"/>
  <c r="T3" i="81"/>
  <c r="T51" i="81" s="1"/>
  <c r="T3" i="22" s="1"/>
  <c r="T3" i="93" s="1"/>
  <c r="T3" i="75"/>
  <c r="T51" i="75" s="1"/>
  <c r="T3" i="30" s="1"/>
  <c r="T3" i="86" s="1"/>
  <c r="T3" i="77"/>
  <c r="T51" i="77" s="1"/>
  <c r="T3" i="25" s="1"/>
  <c r="T3" i="88" s="1"/>
  <c r="P51" i="59"/>
  <c r="P3" i="23" s="1"/>
  <c r="P3" i="75"/>
  <c r="P51" i="75" s="1"/>
  <c r="P3" i="30" s="1"/>
  <c r="P3" i="86" s="1"/>
  <c r="P3" i="80"/>
  <c r="P51" i="80" s="1"/>
  <c r="P3" i="27" s="1"/>
  <c r="P3" i="92" s="1"/>
  <c r="P3" i="81"/>
  <c r="P51" i="81" s="1"/>
  <c r="P3" i="22" s="1"/>
  <c r="P3" i="93" s="1"/>
  <c r="S3" i="83"/>
  <c r="S27" i="83" s="1"/>
  <c r="Q3" i="76"/>
  <c r="Q51" i="76" s="1"/>
  <c r="Q3" i="31" s="1"/>
  <c r="Q3" i="87" s="1"/>
  <c r="Q51" i="59"/>
  <c r="Q3" i="23" s="1"/>
  <c r="Q3" i="80"/>
  <c r="Q51" i="80" s="1"/>
  <c r="Q3" i="27" s="1"/>
  <c r="Q3" i="92" s="1"/>
  <c r="Q3" i="77"/>
  <c r="Q51" i="77" s="1"/>
  <c r="Q3" i="25" s="1"/>
  <c r="Q3" i="88" s="1"/>
  <c r="Q3" i="78"/>
  <c r="Q51" i="78" s="1"/>
  <c r="Q3" i="28" s="1"/>
  <c r="Q3" i="89" s="1"/>
  <c r="Q3" i="79"/>
  <c r="Q51" i="79" s="1"/>
  <c r="Q3" i="32" s="1"/>
  <c r="Q3" i="90" s="1"/>
  <c r="T3" i="84"/>
  <c r="T3" i="80"/>
  <c r="T51" i="80" s="1"/>
  <c r="T3" i="27" s="1"/>
  <c r="T3" i="92" s="1"/>
  <c r="U3" i="59"/>
  <c r="U51" i="59" s="1"/>
  <c r="U3" i="23" s="1"/>
  <c r="U95" i="63"/>
  <c r="U51" i="74"/>
  <c r="U3" i="26" s="1"/>
  <c r="U3" i="91" s="1"/>
  <c r="Y2" i="73"/>
  <c r="W59" i="73" s="1"/>
  <c r="Z2" i="72"/>
  <c r="Q3" i="75"/>
  <c r="Q51" i="75" s="1"/>
  <c r="Q3" i="30" s="1"/>
  <c r="Q3" i="86" s="1"/>
  <c r="V3" i="74"/>
  <c r="V101" i="73"/>
  <c r="P3" i="78"/>
  <c r="P51" i="78" s="1"/>
  <c r="P3" i="28" s="1"/>
  <c r="P3" i="89" s="1"/>
  <c r="P3" i="77"/>
  <c r="P51" i="77" s="1"/>
  <c r="P3" i="25" s="1"/>
  <c r="P3" i="88" s="1"/>
  <c r="P3" i="79"/>
  <c r="P51" i="79" s="1"/>
  <c r="P3" i="32" s="1"/>
  <c r="P3" i="90" s="1"/>
  <c r="T3" i="79"/>
  <c r="T51" i="79" s="1"/>
  <c r="T3" i="32" s="1"/>
  <c r="T3" i="90" s="1"/>
  <c r="T3" i="76"/>
  <c r="T51" i="76" s="1"/>
  <c r="T3" i="31" s="1"/>
  <c r="T3" i="87" s="1"/>
  <c r="U3" i="79" l="1"/>
  <c r="U51" i="79" s="1"/>
  <c r="U3" i="32" s="1"/>
  <c r="U3" i="90" s="1"/>
  <c r="U3" i="76"/>
  <c r="U51" i="76" s="1"/>
  <c r="U3" i="31" s="1"/>
  <c r="U3" i="87" s="1"/>
  <c r="U3" i="75"/>
  <c r="U51" i="75" s="1"/>
  <c r="U3" i="30" s="1"/>
  <c r="U3" i="86" s="1"/>
  <c r="U3" i="80"/>
  <c r="U51" i="80" s="1"/>
  <c r="U3" i="27" s="1"/>
  <c r="U3" i="92" s="1"/>
  <c r="U3" i="78"/>
  <c r="U51" i="78" s="1"/>
  <c r="U3" i="28" s="1"/>
  <c r="U3" i="89" s="1"/>
  <c r="U3" i="77"/>
  <c r="U51" i="77" s="1"/>
  <c r="U3" i="25" s="1"/>
  <c r="U3" i="88" s="1"/>
  <c r="W101" i="73"/>
  <c r="W3" i="74"/>
  <c r="W3" i="59" s="1"/>
  <c r="W3" i="81" s="1"/>
  <c r="W51" i="81" s="1"/>
  <c r="W3" i="22" s="1"/>
  <c r="W3" i="93" s="1"/>
  <c r="Z2" i="73"/>
  <c r="X59" i="73" s="1"/>
  <c r="AA2" i="72"/>
  <c r="U3" i="84"/>
  <c r="P3" i="84"/>
  <c r="P3" i="83"/>
  <c r="P27" i="83" s="1"/>
  <c r="T3" i="83"/>
  <c r="T27" i="83" s="1"/>
  <c r="Q3" i="84"/>
  <c r="Q3" i="83"/>
  <c r="Q27" i="83" s="1"/>
  <c r="U3" i="81"/>
  <c r="U51" i="81" s="1"/>
  <c r="U3" i="22" s="1"/>
  <c r="U3" i="93" s="1"/>
  <c r="V3" i="59"/>
  <c r="V51" i="59" s="1"/>
  <c r="V3" i="23" s="1"/>
  <c r="V51" i="74"/>
  <c r="V3" i="26" s="1"/>
  <c r="V3" i="91" s="1"/>
  <c r="V95" i="63"/>
  <c r="W3" i="76" l="1"/>
  <c r="W51" i="76" s="1"/>
  <c r="W3" i="31" s="1"/>
  <c r="W3" i="87" s="1"/>
  <c r="V3" i="84"/>
  <c r="U3" i="83"/>
  <c r="U27" i="83" s="1"/>
  <c r="AA2" i="73"/>
  <c r="Y59" i="73" s="1"/>
  <c r="AB2" i="72"/>
  <c r="V3" i="75"/>
  <c r="V51" i="75" s="1"/>
  <c r="V3" i="30" s="1"/>
  <c r="V3" i="86" s="1"/>
  <c r="X3" i="74"/>
  <c r="X101" i="73"/>
  <c r="V3" i="76"/>
  <c r="V51" i="76" s="1"/>
  <c r="V3" i="31" s="1"/>
  <c r="V3" i="87" s="1"/>
  <c r="V3" i="79"/>
  <c r="V51" i="79" s="1"/>
  <c r="V3" i="32" s="1"/>
  <c r="V3" i="90" s="1"/>
  <c r="W51" i="74"/>
  <c r="W3" i="26" s="1"/>
  <c r="W3" i="91" s="1"/>
  <c r="W95" i="63"/>
  <c r="W51" i="59"/>
  <c r="W3" i="23" s="1"/>
  <c r="W3" i="84" s="1"/>
  <c r="W3" i="80"/>
  <c r="W51" i="80" s="1"/>
  <c r="W3" i="27" s="1"/>
  <c r="W3" i="92" s="1"/>
  <c r="W3" i="78"/>
  <c r="W51" i="78" s="1"/>
  <c r="W3" i="28" s="1"/>
  <c r="W3" i="89" s="1"/>
  <c r="W3" i="75"/>
  <c r="W51" i="75" s="1"/>
  <c r="W3" i="30" s="1"/>
  <c r="W3" i="86" s="1"/>
  <c r="V3" i="80"/>
  <c r="V51" i="80" s="1"/>
  <c r="V3" i="27" s="1"/>
  <c r="V3" i="92" s="1"/>
  <c r="W3" i="77"/>
  <c r="W51" i="77" s="1"/>
  <c r="W3" i="25" s="1"/>
  <c r="W3" i="88" s="1"/>
  <c r="V3" i="78"/>
  <c r="V51" i="78" s="1"/>
  <c r="V3" i="28" s="1"/>
  <c r="V3" i="89" s="1"/>
  <c r="W3" i="79"/>
  <c r="W51" i="79" s="1"/>
  <c r="W3" i="32" s="1"/>
  <c r="W3" i="90" s="1"/>
  <c r="V3" i="81"/>
  <c r="V51" i="81" s="1"/>
  <c r="V3" i="22" s="1"/>
  <c r="V3" i="93" s="1"/>
  <c r="V3" i="77"/>
  <c r="V51" i="77" s="1"/>
  <c r="V3" i="25" s="1"/>
  <c r="V3" i="88" s="1"/>
  <c r="X3" i="59" l="1"/>
  <c r="X3" i="79" s="1"/>
  <c r="X51" i="79" s="1"/>
  <c r="X3" i="32" s="1"/>
  <c r="X3" i="90" s="1"/>
  <c r="X95" i="63"/>
  <c r="X51" i="74"/>
  <c r="X3" i="26" s="1"/>
  <c r="X3" i="91" s="1"/>
  <c r="W3" i="83"/>
  <c r="W27" i="83" s="1"/>
  <c r="AC2" i="72"/>
  <c r="AB2" i="73"/>
  <c r="Z59" i="73" s="1"/>
  <c r="Y3" i="74"/>
  <c r="Y101" i="73"/>
  <c r="V3" i="83"/>
  <c r="V27" i="83" s="1"/>
  <c r="X3" i="77" l="1"/>
  <c r="X51" i="77" s="1"/>
  <c r="X3" i="25" s="1"/>
  <c r="X3" i="88" s="1"/>
  <c r="Z101" i="73"/>
  <c r="Z3" i="74"/>
  <c r="AC2" i="73"/>
  <c r="AA59" i="73" s="1"/>
  <c r="AD2" i="72"/>
  <c r="Y51" i="74"/>
  <c r="Y3" i="26" s="1"/>
  <c r="Y3" i="91" s="1"/>
  <c r="Y95" i="63"/>
  <c r="Y3" i="59"/>
  <c r="X51" i="59"/>
  <c r="X3" i="23" s="1"/>
  <c r="X3" i="80"/>
  <c r="X51" i="80" s="1"/>
  <c r="X3" i="27" s="1"/>
  <c r="X3" i="92" s="1"/>
  <c r="X3" i="78"/>
  <c r="X51" i="78" s="1"/>
  <c r="X3" i="28" s="1"/>
  <c r="X3" i="89" s="1"/>
  <c r="X3" i="81"/>
  <c r="X51" i="81" s="1"/>
  <c r="X3" i="22" s="1"/>
  <c r="X3" i="93" s="1"/>
  <c r="X3" i="75"/>
  <c r="X51" i="75" s="1"/>
  <c r="X3" i="30" s="1"/>
  <c r="X3" i="86" s="1"/>
  <c r="X3" i="76"/>
  <c r="X51" i="76" s="1"/>
  <c r="X3" i="31" s="1"/>
  <c r="X3" i="87" s="1"/>
  <c r="X3" i="84" l="1"/>
  <c r="X3" i="83"/>
  <c r="X27" i="83" s="1"/>
  <c r="AA101" i="73"/>
  <c r="AA3" i="74"/>
  <c r="Z3" i="59"/>
  <c r="Z3" i="80" s="1"/>
  <c r="Z51" i="80" s="1"/>
  <c r="Z3" i="27" s="1"/>
  <c r="Z3" i="92" s="1"/>
  <c r="Z51" i="74"/>
  <c r="Z3" i="26" s="1"/>
  <c r="Z3" i="91" s="1"/>
  <c r="Z95" i="63"/>
  <c r="AD2" i="73"/>
  <c r="AB59" i="73" s="1"/>
  <c r="AE2" i="72"/>
  <c r="Y3" i="76"/>
  <c r="Y51" i="76" s="1"/>
  <c r="Y3" i="31" s="1"/>
  <c r="Y3" i="87" s="1"/>
  <c r="Y3" i="77"/>
  <c r="Y51" i="77" s="1"/>
  <c r="Y3" i="25" s="1"/>
  <c r="Y3" i="88" s="1"/>
  <c r="Y51" i="59"/>
  <c r="Y3" i="23" s="1"/>
  <c r="Y3" i="79"/>
  <c r="Y51" i="79" s="1"/>
  <c r="Y3" i="32" s="1"/>
  <c r="Y3" i="90" s="1"/>
  <c r="Y3" i="75"/>
  <c r="Y51" i="75" s="1"/>
  <c r="Y3" i="30" s="1"/>
  <c r="Y3" i="86" s="1"/>
  <c r="Y3" i="81"/>
  <c r="Y51" i="81" s="1"/>
  <c r="Y3" i="22" s="1"/>
  <c r="Y3" i="93" s="1"/>
  <c r="Y3" i="78"/>
  <c r="Y51" i="78" s="1"/>
  <c r="Y3" i="28" s="1"/>
  <c r="Y3" i="89" s="1"/>
  <c r="Y3" i="80"/>
  <c r="Y51" i="80" s="1"/>
  <c r="Y3" i="27" s="1"/>
  <c r="Y3" i="92" s="1"/>
  <c r="Z3" i="76" l="1"/>
  <c r="Z51" i="76" s="1"/>
  <c r="Z3" i="31" s="1"/>
  <c r="Z3" i="87" s="1"/>
  <c r="Z51" i="59"/>
  <c r="Z3" i="23" s="1"/>
  <c r="Z3" i="79"/>
  <c r="Z51" i="79" s="1"/>
  <c r="Z3" i="32" s="1"/>
  <c r="Z3" i="90" s="1"/>
  <c r="Z3" i="75"/>
  <c r="Z51" i="75" s="1"/>
  <c r="Z3" i="30" s="1"/>
  <c r="Z3" i="86" s="1"/>
  <c r="Z3" i="77"/>
  <c r="Z51" i="77" s="1"/>
  <c r="Z3" i="25" s="1"/>
  <c r="Z3" i="88" s="1"/>
  <c r="Y3" i="83"/>
  <c r="Y27" i="83" s="1"/>
  <c r="Y3" i="84"/>
  <c r="AA95" i="63"/>
  <c r="AA3" i="59"/>
  <c r="AA3" i="76" s="1"/>
  <c r="AA51" i="76" s="1"/>
  <c r="AA3" i="31" s="1"/>
  <c r="AA3" i="87" s="1"/>
  <c r="AA51" i="74"/>
  <c r="AA3" i="26" s="1"/>
  <c r="AA3" i="91" s="1"/>
  <c r="AF2" i="72"/>
  <c r="AE2" i="73"/>
  <c r="AC59" i="73" s="1"/>
  <c r="AB3" i="74"/>
  <c r="AB101" i="73"/>
  <c r="Z3" i="78"/>
  <c r="Z51" i="78" s="1"/>
  <c r="Z3" i="28" s="1"/>
  <c r="Z3" i="89" s="1"/>
  <c r="Z3" i="81"/>
  <c r="Z51" i="81" s="1"/>
  <c r="Z3" i="22" s="1"/>
  <c r="Z3" i="93" s="1"/>
  <c r="AB3" i="59" l="1"/>
  <c r="AB95" i="63"/>
  <c r="AB51" i="74"/>
  <c r="AB3" i="26" s="1"/>
  <c r="AB3" i="91" s="1"/>
  <c r="AC3" i="74"/>
  <c r="AC101" i="73"/>
  <c r="AF2" i="73"/>
  <c r="AD59" i="73" s="1"/>
  <c r="AG2" i="72"/>
  <c r="AA51" i="59"/>
  <c r="AA3" i="23" s="1"/>
  <c r="AA3" i="75"/>
  <c r="AA51" i="75" s="1"/>
  <c r="AA3" i="30" s="1"/>
  <c r="AA3" i="86" s="1"/>
  <c r="AA3" i="77"/>
  <c r="AA51" i="77" s="1"/>
  <c r="AA3" i="25" s="1"/>
  <c r="AA3" i="88" s="1"/>
  <c r="AA3" i="78"/>
  <c r="AA51" i="78" s="1"/>
  <c r="AA3" i="28" s="1"/>
  <c r="AA3" i="89" s="1"/>
  <c r="AA3" i="79"/>
  <c r="AA51" i="79" s="1"/>
  <c r="AA3" i="32" s="1"/>
  <c r="AA3" i="90" s="1"/>
  <c r="AA3" i="81"/>
  <c r="AA51" i="81" s="1"/>
  <c r="AA3" i="22" s="1"/>
  <c r="AA3" i="93" s="1"/>
  <c r="AA3" i="80"/>
  <c r="AA51" i="80" s="1"/>
  <c r="AA3" i="27" s="1"/>
  <c r="AA3" i="92" s="1"/>
  <c r="Z3" i="84"/>
  <c r="Z3" i="83"/>
  <c r="Z27" i="83" s="1"/>
  <c r="AA3" i="84" l="1"/>
  <c r="AA3" i="83"/>
  <c r="AA27" i="83" s="1"/>
  <c r="AB3" i="78"/>
  <c r="AB51" i="78" s="1"/>
  <c r="AB3" i="28" s="1"/>
  <c r="AB3" i="89" s="1"/>
  <c r="AB51" i="59"/>
  <c r="AB3" i="23" s="1"/>
  <c r="AB3" i="76"/>
  <c r="AB51" i="76" s="1"/>
  <c r="AB3" i="31" s="1"/>
  <c r="AB3" i="87" s="1"/>
  <c r="AB3" i="77"/>
  <c r="AB51" i="77" s="1"/>
  <c r="AB3" i="25" s="1"/>
  <c r="AB3" i="88" s="1"/>
  <c r="AB3" i="75"/>
  <c r="AB51" i="75" s="1"/>
  <c r="AB3" i="30" s="1"/>
  <c r="AB3" i="86" s="1"/>
  <c r="AB3" i="80"/>
  <c r="AB51" i="80" s="1"/>
  <c r="AB3" i="27" s="1"/>
  <c r="AB3" i="92" s="1"/>
  <c r="AB3" i="79"/>
  <c r="AB51" i="79" s="1"/>
  <c r="AB3" i="32" s="1"/>
  <c r="AB3" i="90" s="1"/>
  <c r="AB3" i="81"/>
  <c r="AB51" i="81" s="1"/>
  <c r="AB3" i="22" s="1"/>
  <c r="AB3" i="93" s="1"/>
  <c r="AG2" i="73"/>
  <c r="AE59" i="73" s="1"/>
  <c r="AH2" i="72"/>
  <c r="AD101" i="73"/>
  <c r="AD3" i="74"/>
  <c r="AC3" i="59"/>
  <c r="AC3" i="77" s="1"/>
  <c r="AC51" i="77" s="1"/>
  <c r="AC3" i="25" s="1"/>
  <c r="AC3" i="88" s="1"/>
  <c r="AC51" i="74"/>
  <c r="AC3" i="26" s="1"/>
  <c r="AC3" i="91" s="1"/>
  <c r="AC95" i="63"/>
  <c r="AC51" i="59" l="1"/>
  <c r="AC3" i="23" s="1"/>
  <c r="AC3" i="75"/>
  <c r="AC51" i="75" s="1"/>
  <c r="AC3" i="30" s="1"/>
  <c r="AC3" i="86" s="1"/>
  <c r="AC3" i="76"/>
  <c r="AC51" i="76" s="1"/>
  <c r="AC3" i="31" s="1"/>
  <c r="AC3" i="87" s="1"/>
  <c r="AC3" i="78"/>
  <c r="AC51" i="78" s="1"/>
  <c r="AC3" i="28" s="1"/>
  <c r="AC3" i="89" s="1"/>
  <c r="AC3" i="81"/>
  <c r="AC51" i="81" s="1"/>
  <c r="AC3" i="22" s="1"/>
  <c r="AC3" i="93" s="1"/>
  <c r="AC3" i="80"/>
  <c r="AC51" i="80" s="1"/>
  <c r="AC3" i="27" s="1"/>
  <c r="AC3" i="92" s="1"/>
  <c r="AC3" i="79"/>
  <c r="AC51" i="79" s="1"/>
  <c r="AC3" i="32" s="1"/>
  <c r="AC3" i="90" s="1"/>
  <c r="AD3" i="59"/>
  <c r="AD3" i="79" s="1"/>
  <c r="AD51" i="79" s="1"/>
  <c r="AD3" i="32" s="1"/>
  <c r="AD3" i="90" s="1"/>
  <c r="AD51" i="74"/>
  <c r="AD3" i="26" s="1"/>
  <c r="AD3" i="91" s="1"/>
  <c r="AD95" i="63"/>
  <c r="AH2" i="73"/>
  <c r="AF59" i="73" s="1"/>
  <c r="AI2" i="72"/>
  <c r="AB3" i="83"/>
  <c r="AB27" i="83" s="1"/>
  <c r="AB3" i="84"/>
  <c r="AE101" i="73"/>
  <c r="AE3" i="74"/>
  <c r="AD3" i="75" l="1"/>
  <c r="AD51" i="75" s="1"/>
  <c r="AD3" i="30" s="1"/>
  <c r="AD3" i="86" s="1"/>
  <c r="AD3" i="78"/>
  <c r="AD51" i="78" s="1"/>
  <c r="AD3" i="28" s="1"/>
  <c r="AD3" i="89" s="1"/>
  <c r="AF3" i="74"/>
  <c r="AF101" i="73"/>
  <c r="AE95" i="63"/>
  <c r="AE51" i="74"/>
  <c r="AE3" i="26" s="1"/>
  <c r="AE3" i="91" s="1"/>
  <c r="AC3" i="84"/>
  <c r="AC3" i="83"/>
  <c r="AC27" i="83" s="1"/>
  <c r="AD3" i="81"/>
  <c r="AD51" i="81" s="1"/>
  <c r="AD3" i="22" s="1"/>
  <c r="AD3" i="93" s="1"/>
  <c r="AD3" i="77"/>
  <c r="AD51" i="77" s="1"/>
  <c r="AD3" i="25" s="1"/>
  <c r="AD3" i="88" s="1"/>
  <c r="AD51" i="59"/>
  <c r="AD3" i="23" s="1"/>
  <c r="AD3" i="80"/>
  <c r="AD51" i="80" s="1"/>
  <c r="AD3" i="27" s="1"/>
  <c r="AD3" i="92" s="1"/>
  <c r="AE3" i="59"/>
  <c r="AE3" i="80" s="1"/>
  <c r="AE51" i="80" s="1"/>
  <c r="AE3" i="27" s="1"/>
  <c r="AE3" i="92" s="1"/>
  <c r="AI2" i="73"/>
  <c r="AG59" i="73" s="1"/>
  <c r="AJ2" i="72"/>
  <c r="AD3" i="76"/>
  <c r="AD51" i="76" s="1"/>
  <c r="AD3" i="31" s="1"/>
  <c r="AD3" i="87" s="1"/>
  <c r="AE3" i="78" l="1"/>
  <c r="AE51" i="78" s="1"/>
  <c r="AE3" i="28" s="1"/>
  <c r="AE3" i="89" s="1"/>
  <c r="AE3" i="75"/>
  <c r="AE51" i="75" s="1"/>
  <c r="AE3" i="30" s="1"/>
  <c r="AE3" i="86" s="1"/>
  <c r="AG3" i="74"/>
  <c r="AG3" i="59" s="1"/>
  <c r="AG101" i="73"/>
  <c r="AD3" i="84"/>
  <c r="AD3" i="83"/>
  <c r="AD27" i="83" s="1"/>
  <c r="AE3" i="81"/>
  <c r="AE51" i="81" s="1"/>
  <c r="AE3" i="22" s="1"/>
  <c r="AE3" i="93" s="1"/>
  <c r="AE3" i="77"/>
  <c r="AE51" i="77" s="1"/>
  <c r="AE3" i="25" s="1"/>
  <c r="AE3" i="88" s="1"/>
  <c r="AE3" i="76"/>
  <c r="AE51" i="76" s="1"/>
  <c r="AE3" i="31" s="1"/>
  <c r="AE3" i="87" s="1"/>
  <c r="AE3" i="79"/>
  <c r="AE51" i="79" s="1"/>
  <c r="AE3" i="32" s="1"/>
  <c r="AE3" i="90" s="1"/>
  <c r="AE51" i="59"/>
  <c r="AE3" i="23" s="1"/>
  <c r="AJ2" i="73"/>
  <c r="AH59" i="73" s="1"/>
  <c r="AK2" i="72"/>
  <c r="AF3" i="59"/>
  <c r="AF3" i="78" s="1"/>
  <c r="AF51" i="78" s="1"/>
  <c r="AF3" i="28" s="1"/>
  <c r="AF3" i="89" s="1"/>
  <c r="AF95" i="63"/>
  <c r="AF51" i="74"/>
  <c r="AF3" i="26" s="1"/>
  <c r="AF3" i="91" s="1"/>
  <c r="AG3" i="78" l="1"/>
  <c r="AG51" i="78" s="1"/>
  <c r="AG3" i="28" s="1"/>
  <c r="AG3" i="89" s="1"/>
  <c r="AG3" i="80"/>
  <c r="AG51" i="80" s="1"/>
  <c r="AG3" i="27" s="1"/>
  <c r="AG3" i="92" s="1"/>
  <c r="AG51" i="59"/>
  <c r="AG3" i="23" s="1"/>
  <c r="AG3" i="84" s="1"/>
  <c r="AG3" i="81"/>
  <c r="AG51" i="81" s="1"/>
  <c r="AG3" i="22" s="1"/>
  <c r="AG3" i="93" s="1"/>
  <c r="AG3" i="75"/>
  <c r="AG51" i="75" s="1"/>
  <c r="AG3" i="30" s="1"/>
  <c r="AG3" i="86" s="1"/>
  <c r="AG3" i="76"/>
  <c r="AG51" i="76" s="1"/>
  <c r="AG3" i="31" s="1"/>
  <c r="AG3" i="87" s="1"/>
  <c r="AG3" i="77"/>
  <c r="AG51" i="77" s="1"/>
  <c r="AG3" i="25" s="1"/>
  <c r="AG3" i="88" s="1"/>
  <c r="AG3" i="79"/>
  <c r="AG51" i="79" s="1"/>
  <c r="AG3" i="32" s="1"/>
  <c r="AG3" i="90" s="1"/>
  <c r="AF3" i="76"/>
  <c r="AF51" i="76" s="1"/>
  <c r="AF3" i="31" s="1"/>
  <c r="AF3" i="87" s="1"/>
  <c r="AH101" i="73"/>
  <c r="AH3" i="74"/>
  <c r="AE3" i="84"/>
  <c r="AE3" i="83"/>
  <c r="AE27" i="83" s="1"/>
  <c r="AF3" i="79"/>
  <c r="AF51" i="79" s="1"/>
  <c r="AF3" i="32" s="1"/>
  <c r="AF3" i="90" s="1"/>
  <c r="AF51" i="59"/>
  <c r="AF3" i="23" s="1"/>
  <c r="AF3" i="77"/>
  <c r="AF51" i="77" s="1"/>
  <c r="AF3" i="25" s="1"/>
  <c r="AF3" i="88" s="1"/>
  <c r="AF3" i="81"/>
  <c r="AF51" i="81" s="1"/>
  <c r="AF3" i="22" s="1"/>
  <c r="AF3" i="93" s="1"/>
  <c r="AL2" i="72"/>
  <c r="AK2" i="73"/>
  <c r="AI59" i="73" s="1"/>
  <c r="AF3" i="80"/>
  <c r="AF51" i="80" s="1"/>
  <c r="AF3" i="27" s="1"/>
  <c r="AF3" i="92" s="1"/>
  <c r="AG95" i="63"/>
  <c r="AG51" i="74"/>
  <c r="AG3" i="26" s="1"/>
  <c r="AG3" i="91" s="1"/>
  <c r="AF3" i="75"/>
  <c r="AF51" i="75" s="1"/>
  <c r="AF3" i="30" s="1"/>
  <c r="AF3" i="86" s="1"/>
  <c r="AF3" i="84" l="1"/>
  <c r="AF3" i="83"/>
  <c r="AF27" i="83" s="1"/>
  <c r="AG3" i="83"/>
  <c r="AG27" i="83" s="1"/>
  <c r="AI101" i="73"/>
  <c r="AI3" i="74"/>
  <c r="AH95" i="63"/>
  <c r="AH51" i="74"/>
  <c r="AH3" i="26" s="1"/>
  <c r="AH3" i="91" s="1"/>
  <c r="AM2" i="72"/>
  <c r="AL2" i="73"/>
  <c r="AJ59" i="73" s="1"/>
  <c r="AH3" i="59"/>
  <c r="AM2" i="73" l="1"/>
  <c r="AK59" i="73" s="1"/>
  <c r="AN2" i="72"/>
  <c r="AI3" i="59"/>
  <c r="AI3" i="78" s="1"/>
  <c r="AI51" i="78" s="1"/>
  <c r="AI3" i="28" s="1"/>
  <c r="AI3" i="89" s="1"/>
  <c r="AI95" i="63"/>
  <c r="AI51" i="74"/>
  <c r="AI3" i="26" s="1"/>
  <c r="AI3" i="91" s="1"/>
  <c r="AH3" i="79"/>
  <c r="AH51" i="79" s="1"/>
  <c r="AH3" i="32" s="1"/>
  <c r="AH3" i="90" s="1"/>
  <c r="AH3" i="81"/>
  <c r="AH51" i="81" s="1"/>
  <c r="AH3" i="22" s="1"/>
  <c r="AH3" i="93" s="1"/>
  <c r="AH3" i="80"/>
  <c r="AH51" i="80" s="1"/>
  <c r="AH3" i="27" s="1"/>
  <c r="AH3" i="92" s="1"/>
  <c r="AH3" i="76"/>
  <c r="AH51" i="76" s="1"/>
  <c r="AH3" i="31" s="1"/>
  <c r="AH3" i="87" s="1"/>
  <c r="AH3" i="78"/>
  <c r="AH51" i="78" s="1"/>
  <c r="AH3" i="28" s="1"/>
  <c r="AH3" i="89" s="1"/>
  <c r="AH3" i="77"/>
  <c r="AH51" i="77" s="1"/>
  <c r="AH3" i="25" s="1"/>
  <c r="AH3" i="88" s="1"/>
  <c r="AH51" i="59"/>
  <c r="AH3" i="23" s="1"/>
  <c r="AH3" i="75"/>
  <c r="AH51" i="75" s="1"/>
  <c r="AH3" i="30" s="1"/>
  <c r="AH3" i="86" s="1"/>
  <c r="AJ3" i="74"/>
  <c r="AJ101" i="73"/>
  <c r="AI3" i="77" l="1"/>
  <c r="AI51" i="77" s="1"/>
  <c r="AI3" i="25" s="1"/>
  <c r="AI3" i="88" s="1"/>
  <c r="AI3" i="80"/>
  <c r="AI51" i="80" s="1"/>
  <c r="AI3" i="27" s="1"/>
  <c r="AI3" i="92" s="1"/>
  <c r="AJ95" i="63"/>
  <c r="AJ51" i="74"/>
  <c r="AJ3" i="26" s="1"/>
  <c r="AJ3" i="91" s="1"/>
  <c r="AH3" i="83"/>
  <c r="AH27" i="83" s="1"/>
  <c r="AH3" i="84"/>
  <c r="AI51" i="59"/>
  <c r="AI3" i="23" s="1"/>
  <c r="AI3" i="75"/>
  <c r="AI51" i="75" s="1"/>
  <c r="AI3" i="30" s="1"/>
  <c r="AI3" i="86" s="1"/>
  <c r="AI3" i="81"/>
  <c r="AI51" i="81" s="1"/>
  <c r="AI3" i="22" s="1"/>
  <c r="AI3" i="93" s="1"/>
  <c r="AI3" i="79"/>
  <c r="AI51" i="79" s="1"/>
  <c r="AI3" i="32" s="1"/>
  <c r="AI3" i="90" s="1"/>
  <c r="AK101" i="73"/>
  <c r="AK3" i="74"/>
  <c r="AJ3" i="59"/>
  <c r="AJ51" i="59" s="1"/>
  <c r="AJ3" i="23" s="1"/>
  <c r="AJ3" i="84" s="1"/>
  <c r="AN2" i="73"/>
  <c r="AL59" i="73" s="1"/>
  <c r="AO2" i="72"/>
  <c r="AI3" i="76"/>
  <c r="AI51" i="76" s="1"/>
  <c r="AI3" i="31" s="1"/>
  <c r="AI3" i="87" s="1"/>
  <c r="AJ3" i="78" l="1"/>
  <c r="AJ51" i="78" s="1"/>
  <c r="AJ3" i="28" s="1"/>
  <c r="AJ3" i="89" s="1"/>
  <c r="AJ3" i="77"/>
  <c r="AJ51" i="77" s="1"/>
  <c r="AJ3" i="25" s="1"/>
  <c r="AJ3" i="88" s="1"/>
  <c r="AJ3" i="75"/>
  <c r="AJ51" i="75" s="1"/>
  <c r="AJ3" i="30" s="1"/>
  <c r="AJ3" i="86" s="1"/>
  <c r="AJ3" i="80"/>
  <c r="AJ51" i="80" s="1"/>
  <c r="AJ3" i="27" s="1"/>
  <c r="AJ3" i="92" s="1"/>
  <c r="AI3" i="84"/>
  <c r="AI3" i="83"/>
  <c r="AI27" i="83" s="1"/>
  <c r="AJ3" i="79"/>
  <c r="AJ51" i="79" s="1"/>
  <c r="AJ3" i="32" s="1"/>
  <c r="AJ3" i="90" s="1"/>
  <c r="AJ3" i="76"/>
  <c r="AJ51" i="76" s="1"/>
  <c r="AJ3" i="31" s="1"/>
  <c r="AJ3" i="87" s="1"/>
  <c r="AP2" i="72"/>
  <c r="AO2" i="73"/>
  <c r="AM59" i="73" s="1"/>
  <c r="AK3" i="59"/>
  <c r="AK3" i="76" s="1"/>
  <c r="AK51" i="76" s="1"/>
  <c r="AK3" i="31" s="1"/>
  <c r="AK3" i="87" s="1"/>
  <c r="AK51" i="74"/>
  <c r="AK3" i="26" s="1"/>
  <c r="AK3" i="91" s="1"/>
  <c r="AK95" i="63"/>
  <c r="AJ3" i="81"/>
  <c r="AJ51" i="81" s="1"/>
  <c r="AJ3" i="22" s="1"/>
  <c r="AJ3" i="93" s="1"/>
  <c r="AL101" i="73"/>
  <c r="AL3" i="74"/>
  <c r="AJ3" i="83" l="1"/>
  <c r="AJ27" i="83" s="1"/>
  <c r="AM101" i="73"/>
  <c r="AM3" i="74"/>
  <c r="AM3" i="59" s="1"/>
  <c r="AP2" i="73"/>
  <c r="AN59" i="73" s="1"/>
  <c r="AQ2" i="72"/>
  <c r="AK51" i="59"/>
  <c r="AK3" i="23" s="1"/>
  <c r="AK3" i="81"/>
  <c r="AK51" i="81" s="1"/>
  <c r="AK3" i="22" s="1"/>
  <c r="AK3" i="93" s="1"/>
  <c r="AK3" i="79"/>
  <c r="AK51" i="79" s="1"/>
  <c r="AK3" i="32" s="1"/>
  <c r="AK3" i="90" s="1"/>
  <c r="AK3" i="77"/>
  <c r="AK51" i="77" s="1"/>
  <c r="AK3" i="25" s="1"/>
  <c r="AK3" i="88" s="1"/>
  <c r="AK3" i="75"/>
  <c r="AK51" i="75" s="1"/>
  <c r="AK3" i="30" s="1"/>
  <c r="AK3" i="86" s="1"/>
  <c r="AK3" i="80"/>
  <c r="AK51" i="80" s="1"/>
  <c r="AK3" i="27" s="1"/>
  <c r="AK3" i="92" s="1"/>
  <c r="AK3" i="78"/>
  <c r="AK51" i="78" s="1"/>
  <c r="AK3" i="28" s="1"/>
  <c r="AK3" i="89" s="1"/>
  <c r="AL95" i="63"/>
  <c r="AL51" i="74"/>
  <c r="AL3" i="26" s="1"/>
  <c r="AL3" i="91" s="1"/>
  <c r="AL3" i="59"/>
  <c r="AL3" i="78" s="1"/>
  <c r="AL51" i="78" s="1"/>
  <c r="AL3" i="28" s="1"/>
  <c r="AL3" i="89" s="1"/>
  <c r="AM3" i="76" l="1"/>
  <c r="AM51" i="76" s="1"/>
  <c r="AM3" i="31" s="1"/>
  <c r="AM3" i="87" s="1"/>
  <c r="AM51" i="59"/>
  <c r="AM3" i="23" s="1"/>
  <c r="AM3" i="84" s="1"/>
  <c r="AM3" i="75"/>
  <c r="AM51" i="75" s="1"/>
  <c r="AM3" i="30" s="1"/>
  <c r="AM3" i="86" s="1"/>
  <c r="AM3" i="77"/>
  <c r="AM51" i="77" s="1"/>
  <c r="AM3" i="25" s="1"/>
  <c r="AM3" i="88" s="1"/>
  <c r="AM3" i="78"/>
  <c r="AM51" i="78" s="1"/>
  <c r="AM3" i="28" s="1"/>
  <c r="AM3" i="89" s="1"/>
  <c r="AM3" i="81"/>
  <c r="AM51" i="81" s="1"/>
  <c r="AM3" i="22" s="1"/>
  <c r="AM3" i="93" s="1"/>
  <c r="AM3" i="80"/>
  <c r="AM51" i="80" s="1"/>
  <c r="AM3" i="27" s="1"/>
  <c r="AM3" i="92" s="1"/>
  <c r="AL3" i="79"/>
  <c r="AL51" i="79" s="1"/>
  <c r="AL3" i="32" s="1"/>
  <c r="AL3" i="90" s="1"/>
  <c r="AL3" i="77"/>
  <c r="AL51" i="77" s="1"/>
  <c r="AL3" i="25" s="1"/>
  <c r="AL3" i="88" s="1"/>
  <c r="AL3" i="81"/>
  <c r="AL51" i="81" s="1"/>
  <c r="AL3" i="22" s="1"/>
  <c r="AL3" i="93" s="1"/>
  <c r="AL51" i="59"/>
  <c r="AL3" i="23" s="1"/>
  <c r="AL3" i="76"/>
  <c r="AL51" i="76" s="1"/>
  <c r="AL3" i="31" s="1"/>
  <c r="AL3" i="87" s="1"/>
  <c r="AL3" i="75"/>
  <c r="AL51" i="75" s="1"/>
  <c r="AL3" i="30" s="1"/>
  <c r="AL3" i="86" s="1"/>
  <c r="AN101" i="73"/>
  <c r="AN3" i="74"/>
  <c r="AN3" i="59" s="1"/>
  <c r="AQ2" i="73"/>
  <c r="AO59" i="73" s="1"/>
  <c r="AR2" i="72"/>
  <c r="AR2" i="73" s="1"/>
  <c r="AP59" i="73" s="1"/>
  <c r="AM95" i="63"/>
  <c r="AM51" i="74"/>
  <c r="AM3" i="26" s="1"/>
  <c r="AM3" i="91" s="1"/>
  <c r="AM3" i="79"/>
  <c r="AM51" i="79" s="1"/>
  <c r="AM3" i="32" s="1"/>
  <c r="AM3" i="90" s="1"/>
  <c r="AK3" i="84"/>
  <c r="AK3" i="83"/>
  <c r="AK27" i="83" s="1"/>
  <c r="AL3" i="80"/>
  <c r="AL51" i="80" s="1"/>
  <c r="AL3" i="27" s="1"/>
  <c r="AL3" i="92" s="1"/>
  <c r="AN3" i="78" l="1"/>
  <c r="AN51" i="78" s="1"/>
  <c r="AN3" i="28" s="1"/>
  <c r="AN3" i="89" s="1"/>
  <c r="AN3" i="80"/>
  <c r="AN51" i="80" s="1"/>
  <c r="AN3" i="27" s="1"/>
  <c r="AN3" i="92" s="1"/>
  <c r="AN3" i="77"/>
  <c r="AN51" i="77" s="1"/>
  <c r="AN3" i="25" s="1"/>
  <c r="AN3" i="88" s="1"/>
  <c r="AN3" i="75"/>
  <c r="AN51" i="75" s="1"/>
  <c r="AN3" i="30" s="1"/>
  <c r="AN3" i="86" s="1"/>
  <c r="AN3" i="79"/>
  <c r="AN51" i="79" s="1"/>
  <c r="AN3" i="32" s="1"/>
  <c r="AN3" i="90" s="1"/>
  <c r="AN3" i="76"/>
  <c r="AN51" i="76" s="1"/>
  <c r="AN3" i="31" s="1"/>
  <c r="AN3" i="87" s="1"/>
  <c r="AN51" i="59"/>
  <c r="AN3" i="23" s="1"/>
  <c r="AN3" i="81"/>
  <c r="AN51" i="81" s="1"/>
  <c r="AN3" i="22" s="1"/>
  <c r="AN3" i="93" s="1"/>
  <c r="AM3" i="83"/>
  <c r="AM27" i="83" s="1"/>
  <c r="AL3" i="84"/>
  <c r="AL3" i="83"/>
  <c r="AL27" i="83" s="1"/>
  <c r="AP3" i="74"/>
  <c r="AP3" i="59" s="1"/>
  <c r="AP101" i="73"/>
  <c r="AO101" i="73"/>
  <c r="AO3" i="74"/>
  <c r="AO3" i="59" s="1"/>
  <c r="AO51" i="59" s="1"/>
  <c r="AO3" i="23" s="1"/>
  <c r="AO3" i="84" s="1"/>
  <c r="AN95" i="63"/>
  <c r="AN51" i="74"/>
  <c r="AN3" i="26" s="1"/>
  <c r="AN3" i="91" s="1"/>
  <c r="AO3" i="80" l="1"/>
  <c r="AO51" i="80" s="1"/>
  <c r="AO3" i="27" s="1"/>
  <c r="AO3" i="92" s="1"/>
  <c r="AP3" i="81"/>
  <c r="AP51" i="81" s="1"/>
  <c r="AP3" i="22" s="1"/>
  <c r="AP3" i="93" s="1"/>
  <c r="AP3" i="78"/>
  <c r="AP51" i="78" s="1"/>
  <c r="AP3" i="28" s="1"/>
  <c r="AP3" i="89" s="1"/>
  <c r="AP3" i="77"/>
  <c r="AP51" i="77" s="1"/>
  <c r="AP3" i="25" s="1"/>
  <c r="AP3" i="88" s="1"/>
  <c r="AN3" i="83"/>
  <c r="AN27" i="83" s="1"/>
  <c r="AO3" i="79"/>
  <c r="AO51" i="79" s="1"/>
  <c r="AO3" i="32" s="1"/>
  <c r="AO3" i="90" s="1"/>
  <c r="AN3" i="84"/>
  <c r="AO3" i="81"/>
  <c r="AO51" i="81" s="1"/>
  <c r="AO3" i="22" s="1"/>
  <c r="AO3" i="93" s="1"/>
  <c r="AP3" i="79"/>
  <c r="AP51" i="79" s="1"/>
  <c r="AP3" i="32" s="1"/>
  <c r="AP3" i="90" s="1"/>
  <c r="AP3" i="80"/>
  <c r="AP51" i="80" s="1"/>
  <c r="AP3" i="27" s="1"/>
  <c r="AP3" i="92" s="1"/>
  <c r="AO95" i="63"/>
  <c r="AO51" i="74"/>
  <c r="AO3" i="26" s="1"/>
  <c r="AO3" i="91" s="1"/>
  <c r="AO3" i="78"/>
  <c r="AO51" i="78" s="1"/>
  <c r="AO3" i="28" s="1"/>
  <c r="AO3" i="89" s="1"/>
  <c r="AP3" i="75"/>
  <c r="AP51" i="75" s="1"/>
  <c r="AP3" i="30" s="1"/>
  <c r="AP3" i="86" s="1"/>
  <c r="AP51" i="59"/>
  <c r="AP3" i="23" s="1"/>
  <c r="AP3" i="84" s="1"/>
  <c r="AO3" i="77"/>
  <c r="AO51" i="77" s="1"/>
  <c r="AO3" i="25" s="1"/>
  <c r="AO3" i="88" s="1"/>
  <c r="AP3" i="76"/>
  <c r="AP51" i="76" s="1"/>
  <c r="AP3" i="31" s="1"/>
  <c r="AP3" i="87" s="1"/>
  <c r="AO3" i="75"/>
  <c r="AO51" i="75" s="1"/>
  <c r="AO3" i="30" s="1"/>
  <c r="AO3" i="86" s="1"/>
  <c r="AP95" i="63"/>
  <c r="AP51" i="74"/>
  <c r="AP3" i="26" s="1"/>
  <c r="AP3" i="91" s="1"/>
  <c r="AO3" i="76"/>
  <c r="AO51" i="76" s="1"/>
  <c r="AO3" i="31" s="1"/>
  <c r="AO3" i="87" s="1"/>
  <c r="AP3" i="83" l="1"/>
  <c r="AP27" i="83" s="1"/>
  <c r="AO3" i="83"/>
  <c r="AO27" i="83" s="1"/>
</calcChain>
</file>

<file path=xl/sharedStrings.xml><?xml version="1.0" encoding="utf-8"?>
<sst xmlns="http://schemas.openxmlformats.org/spreadsheetml/2006/main" count="5615" uniqueCount="734">
  <si>
    <t>行 业</t>
  </si>
  <si>
    <t>化学原料和化学制品制造业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</si>
  <si>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</si>
  <si>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</si>
  <si>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</si>
  <si>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</si>
  <si>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</si>
  <si>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</si>
  <si>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</si>
  <si>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</si>
  <si>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</si>
  <si>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</si>
  <si>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</si>
  <si>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</si>
  <si>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</si>
  <si>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</si>
  <si>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</si>
  <si>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</si>
  <si>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</si>
  <si>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</si>
  <si>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</si>
  <si>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石油、煤炭及其他燃料加工业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</si>
  <si>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</si>
  <si>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</si>
  <si>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</si>
  <si>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</si>
  <si>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</si>
  <si>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</si>
  <si>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</si>
  <si>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</si>
  <si>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</si>
  <si>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</si>
  <si>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</si>
  <si>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</si>
  <si>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</si>
  <si>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</si>
  <si>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</si>
  <si>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</si>
  <si>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</si>
  <si>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电力、热力生产和供应业</t>
  </si>
  <si>
    <t>燃气生产和供应业</t>
  </si>
  <si>
    <t>水的生产和供应业</t>
  </si>
  <si>
    <r>
      <t>电力_x000D_
(亿千瓦小时)_x000D_
Electricity_x000D_
(10</t>
    </r>
    <r>
      <rPr>
        <vertAlign val="superscript"/>
        <sz val="10"/>
        <rFont val="宋体"/>
        <family val="3"/>
        <charset val="134"/>
      </rPr>
      <t>8</t>
    </r>
    <r>
      <rPr>
        <sz val="10"/>
        <rFont val="宋体"/>
        <family val="3"/>
        <charset val="134"/>
      </rPr>
      <t xml:space="preserve"> kW·h)</t>
    </r>
  </si>
  <si>
    <t>项 目</t>
  </si>
  <si>
    <t>一.可供本地区消费的能源量</t>
  </si>
  <si>
    <t xml:space="preserve">  1.一次能源生产量</t>
  </si>
  <si>
    <t xml:space="preserve">    水电</t>
  </si>
  <si>
    <t xml:space="preserve">    核电</t>
  </si>
  <si>
    <t xml:space="preserve">    风电</t>
  </si>
  <si>
    <t xml:space="preserve">  2.进口量</t>
  </si>
  <si>
    <t xml:space="preserve">  3.境内飞机和轮船在境外的加油量</t>
  </si>
  <si>
    <t xml:space="preserve">  4.出口量(-)</t>
  </si>
  <si>
    <t xml:space="preserve">  5.境外飞机和轮船在境内的加油量(-)</t>
  </si>
  <si>
    <t xml:space="preserve">  6.库存增(-)、减(+)量</t>
  </si>
  <si>
    <t>二.加工转换投入(-)产出(+)量</t>
  </si>
  <si>
    <t xml:space="preserve">  1.火力发电</t>
  </si>
  <si>
    <t xml:space="preserve">  2.供热</t>
  </si>
  <si>
    <t xml:space="preserve">  3.煤炭洗选</t>
  </si>
  <si>
    <t xml:space="preserve">  4.炼焦</t>
  </si>
  <si>
    <t xml:space="preserve">  5.炼油及煤制油</t>
  </si>
  <si>
    <t xml:space="preserve">    #油品再投入量(-)</t>
  </si>
  <si>
    <t xml:space="preserve">  6.制气</t>
  </si>
  <si>
    <t xml:space="preserve">    #焦炭再投入量(-)</t>
  </si>
  <si>
    <t xml:space="preserve">  7.天然气液化</t>
  </si>
  <si>
    <t xml:space="preserve">  8.煤制品加工</t>
  </si>
  <si>
    <t xml:space="preserve">  9.回收能</t>
  </si>
  <si>
    <t>三.损失量</t>
  </si>
  <si>
    <t>四.终端消费量</t>
  </si>
  <si>
    <t xml:space="preserve">  2.工业</t>
  </si>
  <si>
    <t xml:space="preserve">    #用作原料、材料</t>
  </si>
  <si>
    <t xml:space="preserve">  4.交通运输、仓储和邮政业</t>
  </si>
  <si>
    <t xml:space="preserve">  5.批发和零售业、住宿和餐饮业</t>
  </si>
  <si>
    <t xml:space="preserve">  6.其他</t>
  </si>
  <si>
    <t xml:space="preserve">  7.居民生活</t>
  </si>
  <si>
    <t xml:space="preserve">    城镇</t>
  </si>
  <si>
    <t xml:space="preserve">    乡村</t>
  </si>
  <si>
    <t>五.平衡差额</t>
  </si>
  <si>
    <t>六.消费量合计</t>
  </si>
  <si>
    <t>4.2.1. #用作原料、材料</t>
    <phoneticPr fontId="3" type="noConversion"/>
  </si>
  <si>
    <t>“准确界定原料用能范畴”一节是《通知》的重要内容。该节具体指出，对原料用能的基本定义是:</t>
    <phoneticPr fontId="3" type="noConversion"/>
  </si>
  <si>
    <t>“指用作原材料的能源消费，即能源产品不作为燃料、动力使用，而作为生产非能源产品的原料、材料使用。”</t>
    <phoneticPr fontId="3" type="noConversion"/>
  </si>
  <si>
    <t>具体范畴则表述为</t>
    <phoneticPr fontId="3" type="noConversion"/>
  </si>
  <si>
    <t>“用于生产非能源用途的烯烃、芳烃、炔烃、醇类、合成氨等产品的煤炭、石油、天然气及其制品等，属于原料用能范畴；若用作燃料、动力使用，不属于原料用能范畴”。</t>
  </si>
  <si>
    <t>Definition of "Energy Product used as Material"</t>
    <phoneticPr fontId="3" type="noConversion"/>
  </si>
  <si>
    <t>Definition of Energy Product not used as Fuel based on US EPS Model</t>
    <phoneticPr fontId="3" type="noConversion"/>
  </si>
  <si>
    <t>Coking Coal: Hard coal used in Iron and Steel Industry</t>
    <phoneticPr fontId="3" type="noConversion"/>
  </si>
  <si>
    <t>Petrochem: Natural Gas, Crude Oil,  in refined petroleum and coke</t>
    <phoneticPr fontId="3" type="noConversion"/>
  </si>
  <si>
    <t>Chemical: Natural as Feedstock, LPG propane or butane as Feedstock</t>
    <phoneticPr fontId="3" type="noConversion"/>
  </si>
  <si>
    <t>建筑业</t>
    <phoneticPr fontId="3" type="noConversion"/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</si>
  <si>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</si>
  <si>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</si>
  <si>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</si>
  <si>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</si>
  <si>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</si>
  <si>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</si>
  <si>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</si>
  <si>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</si>
  <si>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</si>
  <si>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</si>
  <si>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</si>
  <si>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</si>
  <si>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</si>
  <si>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</si>
  <si>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</si>
  <si>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</si>
  <si>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</si>
  <si>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</si>
  <si>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</si>
  <si>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</si>
  <si>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</si>
  <si>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</si>
  <si>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</si>
  <si>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</si>
  <si>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</si>
  <si>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Mining Support Service Activities 09</t>
    <phoneticPr fontId="3" type="noConversion"/>
  </si>
  <si>
    <t>EPS Fuel</t>
  </si>
  <si>
    <t>Chinese Model Fuel</t>
  </si>
  <si>
    <t>crude oil</t>
  </si>
  <si>
    <t>Crude Oil</t>
  </si>
  <si>
    <t>原油</t>
  </si>
  <si>
    <t>electricity</t>
  </si>
  <si>
    <t>Electricity</t>
  </si>
  <si>
    <t>电力</t>
  </si>
  <si>
    <t>Raw Coal</t>
  </si>
  <si>
    <t>原煤</t>
  </si>
  <si>
    <t>Cleaned Coal</t>
  </si>
  <si>
    <t>洗精煤</t>
  </si>
  <si>
    <t>Briquettes</t>
  </si>
  <si>
    <t>煤制品</t>
  </si>
  <si>
    <t>heat</t>
  </si>
  <si>
    <t>Heat</t>
  </si>
  <si>
    <t>热力</t>
  </si>
  <si>
    <t>heavy fuel oil</t>
  </si>
  <si>
    <t>Fuel Oil</t>
  </si>
  <si>
    <t>燃料油</t>
  </si>
  <si>
    <t>White Spirit</t>
  </si>
  <si>
    <t>溶剂油</t>
  </si>
  <si>
    <t>Other Petroleum Products</t>
  </si>
  <si>
    <t>其他石油制品</t>
  </si>
  <si>
    <t>jet fuel or kerosene</t>
  </si>
  <si>
    <t>Kerosene</t>
  </si>
  <si>
    <t>煤油</t>
  </si>
  <si>
    <t>lignite</t>
  </si>
  <si>
    <t>Gangue</t>
  </si>
  <si>
    <t>煤矸石</t>
  </si>
  <si>
    <t>Other Washed Coal</t>
  </si>
  <si>
    <t>其他洗煤</t>
  </si>
  <si>
    <t>petroleum diesel</t>
  </si>
  <si>
    <t>Other Coking Products</t>
  </si>
  <si>
    <t>其他焦化产品</t>
  </si>
  <si>
    <t>Diesel Oil</t>
  </si>
  <si>
    <t>柴油</t>
  </si>
  <si>
    <t>Bitumen Asphalt</t>
  </si>
  <si>
    <t>石油沥青</t>
  </si>
  <si>
    <t>Petroleum Coke</t>
  </si>
  <si>
    <t>石油焦</t>
  </si>
  <si>
    <t>petroleum gasoline</t>
  </si>
  <si>
    <t>Gasoline</t>
  </si>
  <si>
    <t>汽油</t>
  </si>
  <si>
    <t>LPG propane or butane</t>
  </si>
  <si>
    <t>Coke Oven Gas</t>
  </si>
  <si>
    <t>焦炉煤气</t>
  </si>
  <si>
    <t>Blast Furnance Gas</t>
  </si>
  <si>
    <t>高炉煤气</t>
  </si>
  <si>
    <t>Converter Gas</t>
  </si>
  <si>
    <t>转炉煤气</t>
  </si>
  <si>
    <t>Other Gas</t>
  </si>
  <si>
    <t>其他煤气</t>
  </si>
  <si>
    <t>Naphtha</t>
  </si>
  <si>
    <t>石脑油</t>
  </si>
  <si>
    <t>润滑油</t>
  </si>
  <si>
    <t>Paraffin Waxes</t>
  </si>
  <si>
    <t>石蜡</t>
  </si>
  <si>
    <t>Liquefied Petroleum Gas</t>
  </si>
  <si>
    <t>液化石油气</t>
  </si>
  <si>
    <t>Refinery Gas</t>
  </si>
  <si>
    <t>炼厂干气</t>
  </si>
  <si>
    <t>natural gas</t>
  </si>
  <si>
    <t>Natural Gas</t>
  </si>
  <si>
    <t>天然气</t>
  </si>
  <si>
    <t>Liquefied Natural Gas</t>
  </si>
  <si>
    <t>液化天然气</t>
  </si>
  <si>
    <t>biofuel gasoline</t>
  </si>
  <si>
    <t>生物质汽油</t>
  </si>
  <si>
    <t>biofuel diesel</t>
  </si>
  <si>
    <t>生物质柴油</t>
  </si>
  <si>
    <t>biomass</t>
  </si>
  <si>
    <t>生物质</t>
  </si>
  <si>
    <t>municipal solid waste</t>
  </si>
  <si>
    <t>城市生活垃圾</t>
  </si>
  <si>
    <t>Other Energy</t>
  </si>
  <si>
    <t>Coke</t>
  </si>
  <si>
    <t>焦炭</t>
  </si>
  <si>
    <t>其他能源</t>
  </si>
  <si>
    <t>数据来源</t>
    <phoneticPr fontId="3" type="noConversion"/>
  </si>
  <si>
    <t>万吨</t>
  </si>
  <si>
    <t>万吨</t>
    <phoneticPr fontId="3" type="noConversion"/>
  </si>
  <si>
    <t>亿立方米</t>
  </si>
  <si>
    <t>万吨标煤</t>
    <phoneticPr fontId="3" type="noConversion"/>
  </si>
  <si>
    <t>coal</t>
    <phoneticPr fontId="3" type="noConversion"/>
  </si>
  <si>
    <t>natural gas</t>
    <phoneticPr fontId="3" type="noConversion"/>
  </si>
  <si>
    <t>biomass</t>
    <phoneticPr fontId="3" type="noConversion"/>
  </si>
  <si>
    <t>crude oil</t>
    <phoneticPr fontId="3" type="noConversion"/>
  </si>
  <si>
    <t>petroleum diesel</t>
    <phoneticPr fontId="3" type="noConversion"/>
  </si>
  <si>
    <t>LPG propane or butane</t>
    <phoneticPr fontId="3" type="noConversion"/>
  </si>
  <si>
    <t>EPS Industrial Module Fuel</t>
    <phoneticPr fontId="3" type="noConversion"/>
  </si>
  <si>
    <t>other energy</t>
    <phoneticPr fontId="3" type="noConversion"/>
  </si>
  <si>
    <t>焦炭</t>
    <phoneticPr fontId="3" type="noConversion"/>
  </si>
  <si>
    <t>煤化工产业链</t>
    <phoneticPr fontId="3" type="noConversion"/>
  </si>
  <si>
    <t>1.煤焦化，制焦炭，煤焦油，焦煤气，对应炼焦环节的原煤与洗精煤消费</t>
    <phoneticPr fontId="3" type="noConversion"/>
  </si>
  <si>
    <t>3.煤液化：直接液化制造甲醇，烯烃和汽油等液体燃料，属于石油，煤炭及其他燃料加工业</t>
    <phoneticPr fontId="3" type="noConversion"/>
  </si>
  <si>
    <t>2.煤气化：煤炭-合成气-制合成氨，水煤气，甲醇，属于石油，煤炭及其他燃料加工业</t>
    <phoneticPr fontId="3" type="noConversion"/>
  </si>
  <si>
    <t>工业</t>
    <phoneticPr fontId="3" type="noConversion"/>
  </si>
  <si>
    <t>Unit:BTU</t>
  </si>
  <si>
    <t>heavy fuel oil</t>
    <phoneticPr fontId="3" type="noConversion"/>
  </si>
  <si>
    <t>BIFUBC</t>
    <phoneticPr fontId="3" type="noConversion"/>
  </si>
  <si>
    <t>农、林、牧、渔业</t>
  </si>
  <si>
    <t>cement and other nonmetallic minerals 239</t>
    <phoneticPr fontId="44" type="noConversion"/>
  </si>
  <si>
    <t>建筑业</t>
  </si>
  <si>
    <t>crude oil</t>
    <phoneticPr fontId="44" type="noConversion"/>
  </si>
  <si>
    <t>electricity</t>
    <phoneticPr fontId="44" type="noConversion"/>
  </si>
  <si>
    <t>heat</t>
    <phoneticPr fontId="44" type="noConversion"/>
  </si>
  <si>
    <t>heavy fuel oil</t>
    <phoneticPr fontId="44" type="noConversion"/>
  </si>
  <si>
    <t>petroleum diesel</t>
    <phoneticPr fontId="44" type="noConversion"/>
  </si>
  <si>
    <t>Lubricant</t>
    <phoneticPr fontId="44" type="noConversion"/>
  </si>
  <si>
    <t>natural gas</t>
    <phoneticPr fontId="44" type="noConversion"/>
  </si>
  <si>
    <t>各燃料用作工业原料的拆分原则</t>
    <phoneticPr fontId="3" type="noConversion"/>
  </si>
  <si>
    <t>原料分配</t>
    <phoneticPr fontId="3" type="noConversion"/>
  </si>
  <si>
    <t>原煤：煤炭作为原料主要用于炼焦和气化。</t>
    <phoneticPr fontId="3" type="noConversion"/>
  </si>
  <si>
    <t>洗精煤：洗精煤作为原料主要用于炼焦。</t>
    <phoneticPr fontId="3" type="noConversion"/>
  </si>
  <si>
    <t>其他洗煤：作为原料主要用于炼制土焦和水泥熟料的生产。</t>
    <phoneticPr fontId="3" type="noConversion"/>
  </si>
  <si>
    <t>煤制品、煤矸石：同其他洗煤。</t>
    <phoneticPr fontId="3" type="noConversion"/>
  </si>
  <si>
    <t>焦炭：作为原料主要用于冶金还原剂和化工原料。</t>
    <phoneticPr fontId="3" type="noConversion"/>
  </si>
  <si>
    <t>焦炉、高炉、转炉和其他煤气：作为原料主要用于化工原料。比如制取氢气、</t>
    <phoneticPr fontId="3" type="noConversion"/>
  </si>
  <si>
    <t>天然气、合成氨等。</t>
    <phoneticPr fontId="3" type="noConversion"/>
  </si>
  <si>
    <t>基于工业企业数据库，甲醇生产主要分布于有机化学原料制造业，和专化学用品制造，</t>
    <phoneticPr fontId="3" type="noConversion"/>
  </si>
  <si>
    <t>以及炼焦及氮肥制造业的副产品，固按照行业煤炭使用量分配原煤和型煤的非燃料使用</t>
  </si>
  <si>
    <t>其他焦化产品：主要包括煤焦油、化学产品（如氨、粗苯等）。</t>
    <phoneticPr fontId="3" type="noConversion"/>
  </si>
  <si>
    <t>作为原料主要用做化工原料。</t>
    <phoneticPr fontId="3" type="noConversion"/>
  </si>
  <si>
    <t>原油：主要用作燃料和炼制其他油品。2020-2022能源年鉴中原油都没有作为原料使用。</t>
    <phoneticPr fontId="3" type="noConversion"/>
  </si>
  <si>
    <t>若有，可将其全部划分为化工行业。</t>
    <phoneticPr fontId="3" type="noConversion"/>
  </si>
  <si>
    <t>汽油：作为原料使用主要是溶剂汽油。用于橡胶行业、油漆、油脂、染料(化学原料和化学制品业)，</t>
    <phoneticPr fontId="3" type="noConversion"/>
  </si>
  <si>
    <t>煤油：作为原料使用主要用于器械零部件的洗涤剂、橡胶和制药工业的溶剂、有机化工的裂解原料</t>
    <phoneticPr fontId="3" type="noConversion"/>
  </si>
  <si>
    <t>通用设备制造业</t>
    <phoneticPr fontId="3" type="noConversion"/>
  </si>
  <si>
    <t>专用设备制造业</t>
    <phoneticPr fontId="3" type="noConversion"/>
  </si>
  <si>
    <t>柴油：生物柴油可作为润滑剂、油漆和化妆品的工业原料。</t>
    <phoneticPr fontId="3" type="noConversion"/>
  </si>
  <si>
    <t>燃料油：燃料油作为工业原料主要用于生产化肥。</t>
    <phoneticPr fontId="3" type="noConversion"/>
  </si>
  <si>
    <t>石脑油：石脑油是裂解制取烯烃，催化重整苯、二甲苯、汽油的工业原料。也是制取化肥的原料。</t>
    <phoneticPr fontId="3" type="noConversion"/>
  </si>
  <si>
    <t>原料分配</t>
    <phoneticPr fontId="3" type="noConversion"/>
  </si>
  <si>
    <t>润滑油：润滑油可以用作能源化工、车用制造和设备制造。</t>
    <phoneticPr fontId="3" type="noConversion"/>
  </si>
  <si>
    <t>石蜡：石蜡分食品级和工业级。工业级石蜡主要用于制造蜡烛等化工品。</t>
    <phoneticPr fontId="3" type="noConversion"/>
  </si>
  <si>
    <t>食品级石蜡可用于食品制造、口服药制造。</t>
    <phoneticPr fontId="3" type="noConversion"/>
  </si>
  <si>
    <t>还可以用于制造某些文化用品（如蜡纸、蜡笔、蜡烛、复写纸）和木制品防蛀。</t>
    <phoneticPr fontId="3" type="noConversion"/>
  </si>
  <si>
    <t>木材加工和木、竹、藤、棕、草制品业</t>
    <phoneticPr fontId="3" type="noConversion"/>
  </si>
  <si>
    <t>木材加工和木、竹、藤、棕、草制品业
/家具制造业</t>
    <phoneticPr fontId="3" type="noConversion"/>
  </si>
  <si>
    <t>溶剂油：主要用作化工原料</t>
    <phoneticPr fontId="3" type="noConversion"/>
  </si>
  <si>
    <t>非金属矿物制品</t>
    <phoneticPr fontId="3" type="noConversion"/>
  </si>
  <si>
    <t>非金属矿物制品业</t>
    <phoneticPr fontId="3" type="noConversion"/>
  </si>
  <si>
    <t>石油焦的主要用途是电解铝所用的预焙阳极和阳极糊、碳素行业生产增炭剂、石墨电极、冶炼工业硅</t>
    <phoneticPr fontId="3" type="noConversion"/>
  </si>
  <si>
    <t>有色金属冶炼和压延业</t>
    <phoneticPr fontId="3" type="noConversion"/>
  </si>
  <si>
    <t>用来生产合成树脂、合成橡胶、合成纤维及生产医药、炸药、染料等产品。</t>
  </si>
  <si>
    <t>液化石油气：作为一种基本化工原料，液化石油气经过分离得到乙烯、丙烯、丁烯、丁二烯等，</t>
    <phoneticPr fontId="3" type="noConversion"/>
  </si>
  <si>
    <t>炼厂干气：化工原料。</t>
    <phoneticPr fontId="3" type="noConversion"/>
  </si>
  <si>
    <t>其他石油制品：划分至煤化工和化工行业。</t>
    <phoneticPr fontId="3" type="noConversion"/>
  </si>
  <si>
    <t>天然气：作为化工原料，生产丙烷、丁烷、合成氨等化工原料。生产氮肥。</t>
    <phoneticPr fontId="3" type="noConversion"/>
  </si>
  <si>
    <t>液化天然气：同天然气。</t>
    <phoneticPr fontId="3" type="noConversion"/>
  </si>
  <si>
    <t>其他能源：包括城市垃圾、工业废料、生物质废料等</t>
    <phoneticPr fontId="3" type="noConversion"/>
  </si>
  <si>
    <t>城市垃圾、工业废料可以作为生态水泥的原料。</t>
    <phoneticPr fontId="3" type="noConversion"/>
  </si>
  <si>
    <t>行 业</t>
    <phoneticPr fontId="7" type="noConversion"/>
  </si>
  <si>
    <t>加工转换投入(-)产出(+)量</t>
  </si>
  <si>
    <t>工业原料</t>
    <phoneticPr fontId="3" type="noConversion"/>
  </si>
  <si>
    <t>Feedstock - BTU</t>
    <phoneticPr fontId="3" type="noConversion"/>
  </si>
  <si>
    <t>Rename</t>
    <phoneticPr fontId="3" type="noConversion"/>
  </si>
  <si>
    <t>Transformation - BTU</t>
    <phoneticPr fontId="3" type="noConversion"/>
  </si>
  <si>
    <t>Non-energy Use - BTU</t>
    <phoneticPr fontId="3" type="noConversion"/>
  </si>
  <si>
    <t>agriculture and forestry 01T03</t>
    <phoneticPr fontId="3" type="noConversion"/>
  </si>
  <si>
    <t>construction 41T43</t>
    <phoneticPr fontId="3" type="noConversion"/>
  </si>
  <si>
    <t>煤制品</t>
    <phoneticPr fontId="3" type="noConversion"/>
  </si>
  <si>
    <t>coal</t>
    <phoneticPr fontId="44" type="noConversion"/>
  </si>
  <si>
    <t>行业</t>
    <phoneticPr fontId="3" type="noConversion"/>
  </si>
  <si>
    <t>煤炭开采和洗选业</t>
    <phoneticPr fontId="3" type="noConversion"/>
  </si>
  <si>
    <t>石油、煤炭及其他燃料加工业</t>
    <phoneticPr fontId="3" type="noConversion"/>
  </si>
  <si>
    <t>燃气生产和供应业</t>
    <phoneticPr fontId="3" type="noConversion"/>
  </si>
  <si>
    <t>加工转换
投入(-)产出(+)量</t>
    <phoneticPr fontId="3" type="noConversion"/>
  </si>
  <si>
    <t>EPS 行业</t>
    <phoneticPr fontId="44" type="noConversion"/>
  </si>
  <si>
    <t>Industrial Final Energy Consumption - BTU</t>
    <phoneticPr fontId="3" type="noConversion"/>
  </si>
  <si>
    <t>Energy Use - BTU</t>
    <phoneticPr fontId="3" type="noConversion"/>
  </si>
  <si>
    <t>农、林、牧、渔业</t>
    <phoneticPr fontId="3" type="noConversion"/>
  </si>
  <si>
    <t>Agriculture and Constrution Final Energy Consumption - BTU</t>
    <phoneticPr fontId="3" type="noConversion"/>
  </si>
  <si>
    <t>注：</t>
    <phoneticPr fontId="3" type="noConversion"/>
  </si>
  <si>
    <t>农林牧渔业：汽油保留原数值的20%；柴油保留90%</t>
  </si>
  <si>
    <t>建筑业的石油沥青全部作为Non-energy use</t>
    <phoneticPr fontId="3" type="noConversion"/>
  </si>
  <si>
    <t xml:space="preserve">  1.农、林、牧、渔业</t>
    <phoneticPr fontId="3" type="noConversion"/>
  </si>
  <si>
    <t xml:space="preserve">  3.建筑业</t>
    <phoneticPr fontId="3" type="noConversion"/>
  </si>
  <si>
    <t>计量指标</t>
    <phoneticPr fontId="3" type="noConversion"/>
  </si>
  <si>
    <t>计量单位</t>
    <phoneticPr fontId="3" type="noConversion"/>
  </si>
  <si>
    <t>纸和纸板</t>
    <phoneticPr fontId="3" type="noConversion"/>
  </si>
  <si>
    <t>原油加工量</t>
    <phoneticPr fontId="3" type="noConversion"/>
  </si>
  <si>
    <t>烧碱</t>
    <phoneticPr fontId="3" type="noConversion"/>
  </si>
  <si>
    <t>纯碱</t>
    <phoneticPr fontId="3" type="noConversion"/>
  </si>
  <si>
    <t>乙烯</t>
    <phoneticPr fontId="3" type="noConversion"/>
  </si>
  <si>
    <t>合成氨</t>
    <phoneticPr fontId="3" type="noConversion"/>
  </si>
  <si>
    <t>水泥</t>
    <phoneticPr fontId="3" type="noConversion"/>
  </si>
  <si>
    <t>平板玻璃</t>
    <phoneticPr fontId="3" type="noConversion"/>
  </si>
  <si>
    <t>电解铝</t>
    <phoneticPr fontId="3" type="noConversion"/>
  </si>
  <si>
    <t>原煤</t>
    <phoneticPr fontId="3" type="noConversion"/>
  </si>
  <si>
    <t>天然气</t>
    <phoneticPr fontId="3" type="noConversion"/>
  </si>
  <si>
    <t>铁矿石原矿</t>
    <phoneticPr fontId="3" type="noConversion"/>
  </si>
  <si>
    <t>铜矿</t>
    <phoneticPr fontId="3" type="noConversion"/>
  </si>
  <si>
    <t>石灰石</t>
    <phoneticPr fontId="3" type="noConversion"/>
  </si>
  <si>
    <t>原油</t>
    <phoneticPr fontId="3" type="noConversion"/>
  </si>
  <si>
    <t>精炼铜</t>
    <phoneticPr fontId="3" type="noConversion"/>
  </si>
  <si>
    <t>铝土矿</t>
    <phoneticPr fontId="3" type="noConversion"/>
  </si>
  <si>
    <t>汽车</t>
    <phoneticPr fontId="3" type="noConversion"/>
  </si>
  <si>
    <t>增加值</t>
    <phoneticPr fontId="3" type="noConversion"/>
  </si>
  <si>
    <t>铜冶炼综合能耗</t>
    <phoneticPr fontId="3" type="noConversion"/>
  </si>
  <si>
    <t>千克标准煤/吨</t>
    <phoneticPr fontId="3" type="noConversion"/>
  </si>
  <si>
    <t>平板玻璃综合能耗</t>
    <phoneticPr fontId="3" type="noConversion"/>
  </si>
  <si>
    <t>千克标准煤/重量箱</t>
    <phoneticPr fontId="3" type="noConversion"/>
  </si>
  <si>
    <t>水泥综合能耗</t>
    <phoneticPr fontId="3" type="noConversion"/>
  </si>
  <si>
    <t>王庆一《2021能源数据》</t>
    <phoneticPr fontId="3" type="noConversion"/>
  </si>
  <si>
    <t>2020有色金属经济运行公报</t>
    <phoneticPr fontId="3" type="noConversion"/>
  </si>
  <si>
    <t>炼油综合能耗</t>
    <phoneticPr fontId="3" type="noConversion"/>
  </si>
  <si>
    <t>千克标煤/吨·能量因数</t>
    <phoneticPr fontId="3" type="noConversion"/>
  </si>
  <si>
    <t>顶装焦炉炼焦综合能耗</t>
    <phoneticPr fontId="3" type="noConversion"/>
  </si>
  <si>
    <t>千克标煤/吨</t>
    <phoneticPr fontId="3" type="noConversion"/>
  </si>
  <si>
    <t>2021基准水平</t>
    <phoneticPr fontId="3" type="noConversion"/>
  </si>
  <si>
    <t>烧碱综合能耗</t>
    <phoneticPr fontId="3" type="noConversion"/>
  </si>
  <si>
    <t>纯碱综合能耗</t>
    <phoneticPr fontId="3" type="noConversion"/>
  </si>
  <si>
    <t>乙烯综合能耗</t>
    <phoneticPr fontId="3" type="noConversion"/>
  </si>
  <si>
    <t>合成氨综合能耗</t>
    <phoneticPr fontId="3" type="noConversion"/>
  </si>
  <si>
    <t>原油开采</t>
    <phoneticPr fontId="3" type="noConversion"/>
  </si>
  <si>
    <t>天然气开采</t>
    <phoneticPr fontId="3" type="noConversion"/>
  </si>
  <si>
    <t>无数据</t>
    <phoneticPr fontId="3" type="noConversion"/>
  </si>
  <si>
    <t>铜矿采选</t>
    <phoneticPr fontId="3" type="noConversion"/>
  </si>
  <si>
    <t>铝土矿采选</t>
    <phoneticPr fontId="3" type="noConversion"/>
  </si>
  <si>
    <t>电解铝综合能耗</t>
    <phoneticPr fontId="3" type="noConversion"/>
  </si>
  <si>
    <t>2020有色金属经济运行公报
综合交流电耗13543千瓦时/吨</t>
    <phoneticPr fontId="3" type="noConversion"/>
  </si>
  <si>
    <t>无数据；1立方米=0.7174kg</t>
    <phoneticPr fontId="3" type="noConversion"/>
  </si>
  <si>
    <t>千克标煤/亿吨</t>
    <phoneticPr fontId="3" type="noConversion"/>
  </si>
  <si>
    <t>千克标煤/亿立方米</t>
    <phoneticPr fontId="3" type="noConversion"/>
  </si>
  <si>
    <t>合计</t>
    <phoneticPr fontId="3" type="noConversion"/>
  </si>
  <si>
    <t>2020单位产品综合能耗</t>
    <phoneticPr fontId="3" type="noConversion"/>
  </si>
  <si>
    <t>说明</t>
    <phoneticPr fontId="3" type="noConversion"/>
  </si>
  <si>
    <t>产量</t>
    <phoneticPr fontId="3" type="noConversion"/>
  </si>
  <si>
    <t>产量加权</t>
    <phoneticPr fontId="3" type="noConversion"/>
  </si>
  <si>
    <t>指标</t>
    <phoneticPr fontId="3" type="noConversion"/>
  </si>
  <si>
    <t>能耗单位</t>
    <phoneticPr fontId="3" type="noConversion"/>
  </si>
  <si>
    <t>BTU/亿吨</t>
    <phoneticPr fontId="3" type="noConversion"/>
  </si>
  <si>
    <t>BTU/亿立方米</t>
    <phoneticPr fontId="3" type="noConversion"/>
  </si>
  <si>
    <t>BTU/万吨</t>
    <phoneticPr fontId="3" type="noConversion"/>
  </si>
  <si>
    <t>BTU/万重量厢</t>
    <phoneticPr fontId="3" type="noConversion"/>
  </si>
  <si>
    <t>BTU/万辆</t>
    <phoneticPr fontId="3" type="noConversion"/>
  </si>
  <si>
    <t>BTU/亿美元</t>
    <phoneticPr fontId="3" type="noConversion"/>
  </si>
  <si>
    <t>2025-2030</t>
    <phoneticPr fontId="3" type="noConversion"/>
  </si>
  <si>
    <t>2030-2060</t>
    <phoneticPr fontId="3" type="noConversion"/>
  </si>
  <si>
    <t>年均能耗累计下降率</t>
    <phoneticPr fontId="3" type="noConversion"/>
  </si>
  <si>
    <t>BTU</t>
    <phoneticPr fontId="3" type="noConversion"/>
  </si>
  <si>
    <t>工业原料用能</t>
    <phoneticPr fontId="3" type="noConversion"/>
  </si>
  <si>
    <t>电气化率(电力消费/终端能源消费）</t>
    <phoneticPr fontId="3" type="noConversion"/>
  </si>
  <si>
    <t>Energy use</t>
    <phoneticPr fontId="3" type="noConversion"/>
  </si>
  <si>
    <t>Energy Use Structure</t>
    <phoneticPr fontId="3" type="noConversion"/>
  </si>
  <si>
    <t>Unit: dimensionless (%)</t>
  </si>
  <si>
    <t>2022终端用能</t>
    <phoneticPr fontId="3" type="noConversion"/>
  </si>
  <si>
    <t>石油沥青：主要是生产沥青混合物用于道路铺设，生产涂料和防水材料。</t>
    <phoneticPr fontId="3" type="noConversion"/>
  </si>
  <si>
    <t>黑色金属冶炼和压延加工业</t>
    <phoneticPr fontId="3" type="noConversion"/>
  </si>
  <si>
    <t>农副食品加工业</t>
    <phoneticPr fontId="3" type="noConversion"/>
  </si>
  <si>
    <t>行业</t>
  </si>
  <si>
    <t>计量指标</t>
  </si>
  <si>
    <t>计量单位</t>
  </si>
  <si>
    <t>数据来源</t>
  </si>
  <si>
    <t>亿吨</t>
  </si>
  <si>
    <t>中石化《中国能源展望2060》</t>
  </si>
  <si>
    <t>中石油《世界与中国能源展望2021》</t>
  </si>
  <si>
    <t>铁矿石原矿</t>
  </si>
  <si>
    <t>产品产量与粗钢产量挂钩</t>
  </si>
  <si>
    <t>铜矿</t>
  </si>
  <si>
    <t>铝土矿</t>
  </si>
  <si>
    <t>产量与电解铝产量挂钩</t>
  </si>
  <si>
    <t>石灰石</t>
  </si>
  <si>
    <t>产品产量与水泥产量挂钩;https://www.sohu.com/a/716515038_121388092</t>
  </si>
  <si>
    <t>纸和纸板</t>
  </si>
  <si>
    <t>中国能源研究会-内部报告</t>
  </si>
  <si>
    <t>原油加工量</t>
  </si>
  <si>
    <t>加工量与原油产量挂钩</t>
  </si>
  <si>
    <t>焦炭产量与钢铁产量挂钩</t>
  </si>
  <si>
    <t>烧碱</t>
  </si>
  <si>
    <t>纯碱</t>
  </si>
  <si>
    <t>乙烯</t>
  </si>
  <si>
    <t>合成氨</t>
  </si>
  <si>
    <t>水泥</t>
  </si>
  <si>
    <t>平板玻璃</t>
  </si>
  <si>
    <t>万重量厢</t>
  </si>
  <si>
    <t>电解铝</t>
  </si>
  <si>
    <t>精炼铜</t>
  </si>
  <si>
    <t>拍数</t>
  </si>
  <si>
    <t>汽车</t>
  </si>
  <si>
    <t>万辆</t>
  </si>
  <si>
    <t>2023节能与新能源汽车发展报告-结果微调</t>
  </si>
  <si>
    <t>2019终端能源消费量</t>
    <phoneticPr fontId="3" type="noConversion"/>
  </si>
  <si>
    <t>2020终端能源消费量</t>
  </si>
  <si>
    <t>2020终端能源消费量</t>
    <phoneticPr fontId="3" type="noConversion"/>
  </si>
  <si>
    <t>产量与精炼铜产量挂钩；https://www.wkqh.cn/ueditor/jsp/upload/file/20240603/1717376096015027949.pdf</t>
    <phoneticPr fontId="3" type="noConversion"/>
  </si>
  <si>
    <t>粗钢</t>
    <phoneticPr fontId="3" type="noConversion"/>
  </si>
  <si>
    <t>2030-2035</t>
    <phoneticPr fontId="3" type="noConversion"/>
  </si>
  <si>
    <t>2035-2060</t>
    <phoneticPr fontId="3" type="noConversion"/>
  </si>
  <si>
    <t>coal</t>
  </si>
  <si>
    <t>统计原则：如果A类能源加工转换成A类能源，计算A类能源的净投入量；如果A类能源加工转换成B类能源，计算A类能源的全部投入量。</t>
    <phoneticPr fontId="3" type="noConversion"/>
  </si>
  <si>
    <t>工业：保留汽油的21%，柴油的74%。扣除部分在交通运输行业进行统计。</t>
    <phoneticPr fontId="3" type="noConversion"/>
  </si>
  <si>
    <t>Index</t>
    <phoneticPr fontId="44" type="noConversion"/>
  </si>
  <si>
    <t>燃料品种</t>
    <phoneticPr fontId="44" type="noConversion"/>
  </si>
  <si>
    <t>Energy Type Name</t>
    <phoneticPr fontId="44" type="noConversion"/>
  </si>
  <si>
    <t>SY2024 Appendix</t>
    <phoneticPr fontId="44" type="noConversion"/>
  </si>
  <si>
    <t>NBS Data</t>
    <phoneticPr fontId="44" type="noConversion"/>
  </si>
  <si>
    <t>GBT2589-2020</t>
    <phoneticPr fontId="44" type="noConversion"/>
  </si>
  <si>
    <t>GBT2589-2008</t>
    <phoneticPr fontId="44" type="noConversion"/>
  </si>
  <si>
    <t>Energy Balance 2023</t>
    <phoneticPr fontId="44" type="noConversion"/>
  </si>
  <si>
    <t>Unit</t>
    <phoneticPr fontId="44" type="noConversion"/>
  </si>
  <si>
    <t>Kcal/Unit</t>
    <phoneticPr fontId="44" type="noConversion"/>
  </si>
  <si>
    <t>KJ/Unit</t>
    <phoneticPr fontId="44" type="noConversion"/>
  </si>
  <si>
    <t>统计实物量单位</t>
    <phoneticPr fontId="44" type="noConversion"/>
  </si>
  <si>
    <t>Statistical Unit</t>
    <phoneticPr fontId="44" type="noConversion"/>
  </si>
  <si>
    <t>TJ/统计单位</t>
    <phoneticPr fontId="44" type="noConversion"/>
  </si>
  <si>
    <t>万吨标煤/统计单位</t>
    <phoneticPr fontId="44" type="noConversion"/>
  </si>
  <si>
    <t>BTU/统计单位</t>
    <phoneticPr fontId="44" type="noConversion"/>
  </si>
  <si>
    <t>Data Source</t>
    <phoneticPr fontId="44" type="noConversion"/>
  </si>
  <si>
    <t>kg</t>
    <phoneticPr fontId="44" type="noConversion"/>
  </si>
  <si>
    <t>万吨</t>
    <phoneticPr fontId="44" type="noConversion"/>
  </si>
  <si>
    <t>10^4 ton</t>
    <phoneticPr fontId="44" type="noConversion"/>
  </si>
  <si>
    <t>无烟煤</t>
    <phoneticPr fontId="44" type="noConversion"/>
  </si>
  <si>
    <t>Anthracite</t>
    <phoneticPr fontId="44" type="noConversion"/>
  </si>
  <si>
    <t>炼焦烟煤</t>
  </si>
  <si>
    <t>Coking Coal</t>
    <phoneticPr fontId="44" type="noConversion"/>
  </si>
  <si>
    <t>一般烟煤</t>
  </si>
  <si>
    <t>Bituminous Coal</t>
    <phoneticPr fontId="44" type="noConversion"/>
  </si>
  <si>
    <t>洗中煤</t>
  </si>
  <si>
    <t>Washed Middlings</t>
  </si>
  <si>
    <t>煤泥</t>
  </si>
  <si>
    <t>Washed Slimes</t>
  </si>
  <si>
    <t>褐煤</t>
  </si>
  <si>
    <t>Lignite</t>
    <phoneticPr fontId="44" type="noConversion"/>
  </si>
  <si>
    <t>Briquettes</t>
    <phoneticPr fontId="44" type="noConversion"/>
  </si>
  <si>
    <t>4251</t>
    <phoneticPr fontId="44" type="noConversion"/>
  </si>
  <si>
    <t>Calculated from Energy Balance 2023</t>
    <phoneticPr fontId="44" type="noConversion"/>
  </si>
  <si>
    <t>煤矸石</t>
    <phoneticPr fontId="44" type="noConversion"/>
  </si>
  <si>
    <t>Gangue</t>
    <phoneticPr fontId="44" type="noConversion"/>
  </si>
  <si>
    <t>cu. m</t>
    <phoneticPr fontId="44" type="noConversion"/>
  </si>
  <si>
    <t>亿立方米</t>
    <phoneticPr fontId="44" type="noConversion"/>
  </si>
  <si>
    <t>10^8 cu. m</t>
    <phoneticPr fontId="44" type="noConversion"/>
  </si>
  <si>
    <t>Blast Furnace Gas</t>
  </si>
  <si>
    <t>Converter Gas</t>
    <phoneticPr fontId="44" type="noConversion"/>
  </si>
  <si>
    <t>Other Coal Gas</t>
  </si>
  <si>
    <t>发生炉煤气</t>
  </si>
  <si>
    <t>Gas By Gas Furnace</t>
  </si>
  <si>
    <t>重油催化裂解煤气</t>
  </si>
  <si>
    <t>Gas By Heavy Oil Catalytic Cracking</t>
  </si>
  <si>
    <t>重油热裂解煤气</t>
  </si>
  <si>
    <t>Gas By Heavy Oil Thermal Cracking</t>
  </si>
  <si>
    <t>焦炭制气</t>
  </si>
  <si>
    <t>Coke Gas</t>
  </si>
  <si>
    <t>压力气化煤气</t>
  </si>
  <si>
    <t>Gas By Pressure Gasification</t>
  </si>
  <si>
    <t>水煤气</t>
  </si>
  <si>
    <t>Water Coal Gas</t>
  </si>
  <si>
    <t>其他焦化产品</t>
    <phoneticPr fontId="44" type="noConversion"/>
  </si>
  <si>
    <t>Other Coking Products</t>
    <phoneticPr fontId="44" type="noConversion"/>
  </si>
  <si>
    <t>煤焦油</t>
  </si>
  <si>
    <t>Coal Tar</t>
  </si>
  <si>
    <t>粗苯</t>
  </si>
  <si>
    <t>Benzene</t>
  </si>
  <si>
    <t>Diesel</t>
  </si>
  <si>
    <t>Naphtha</t>
    <phoneticPr fontId="44" type="noConversion"/>
  </si>
  <si>
    <t>Lubricants</t>
    <phoneticPr fontId="44" type="noConversion"/>
  </si>
  <si>
    <t>Paraffin Waxes</t>
    <phoneticPr fontId="44" type="noConversion"/>
  </si>
  <si>
    <t>White Spirit</t>
    <phoneticPr fontId="44" type="noConversion"/>
  </si>
  <si>
    <t>Bitumen Asphalt</t>
    <phoneticPr fontId="44" type="noConversion"/>
  </si>
  <si>
    <t>Petroleum Coke</t>
    <phoneticPr fontId="44" type="noConversion"/>
  </si>
  <si>
    <t>Other Petroleum Products</t>
    <phoneticPr fontId="44" type="noConversion"/>
  </si>
  <si>
    <t>渣油</t>
  </si>
  <si>
    <t>Residuum</t>
    <phoneticPr fontId="44" type="noConversion"/>
  </si>
  <si>
    <t>油田天然气</t>
  </si>
  <si>
    <t>Oil Field Natural Gas</t>
    <phoneticPr fontId="44" type="noConversion"/>
  </si>
  <si>
    <t>气田天然气</t>
  </si>
  <si>
    <t>Gas Field Natural Gas</t>
    <phoneticPr fontId="44" type="noConversion"/>
  </si>
  <si>
    <t>煤层气</t>
  </si>
  <si>
    <t>Coal Seam Gas</t>
    <phoneticPr fontId="44" type="noConversion"/>
  </si>
  <si>
    <t>煤矿瓦斯气</t>
    <phoneticPr fontId="44" type="noConversion"/>
  </si>
  <si>
    <t>Coal Mine Gas</t>
    <phoneticPr fontId="44" type="noConversion"/>
  </si>
  <si>
    <t>Heat</t>
    <phoneticPr fontId="44" type="noConversion"/>
  </si>
  <si>
    <t>mj</t>
    <phoneticPr fontId="44" type="noConversion"/>
  </si>
  <si>
    <t>万百万千焦</t>
    <phoneticPr fontId="44" type="noConversion"/>
  </si>
  <si>
    <t>10 TJ</t>
    <phoneticPr fontId="44" type="noConversion"/>
  </si>
  <si>
    <t>余热余压</t>
  </si>
  <si>
    <t>Waste Heat</t>
    <phoneticPr fontId="44" type="noConversion"/>
  </si>
  <si>
    <t>Electricity</t>
    <phoneticPr fontId="44" type="noConversion"/>
  </si>
  <si>
    <t>kwh</t>
    <phoneticPr fontId="44" type="noConversion"/>
  </si>
  <si>
    <t>亿千瓦时</t>
    <phoneticPr fontId="44" type="noConversion"/>
  </si>
  <si>
    <t>10^8 kwh</t>
    <phoneticPr fontId="44" type="noConversion"/>
  </si>
  <si>
    <t>氢气</t>
  </si>
  <si>
    <t>Hydrogen</t>
    <phoneticPr fontId="44" type="noConversion"/>
  </si>
  <si>
    <t>蒸汽(低压)</t>
  </si>
  <si>
    <t>Steam</t>
    <phoneticPr fontId="44" type="noConversion"/>
  </si>
  <si>
    <t>生物质能</t>
  </si>
  <si>
    <t>Biomass Energy</t>
  </si>
  <si>
    <t>人粪</t>
  </si>
  <si>
    <t>Night Soil</t>
    <phoneticPr fontId="44" type="noConversion"/>
  </si>
  <si>
    <t>Yearbook 2024 Appendix</t>
    <phoneticPr fontId="44" type="noConversion"/>
  </si>
  <si>
    <t>牛粪</t>
  </si>
  <si>
    <t>Cow Dung</t>
    <phoneticPr fontId="44" type="noConversion"/>
  </si>
  <si>
    <t>猪粪</t>
  </si>
  <si>
    <t>Pig Dung</t>
    <phoneticPr fontId="44" type="noConversion"/>
  </si>
  <si>
    <t>羊、驴、马、骡粪</t>
  </si>
  <si>
    <t>Sheep/Donkey/Horse/Mule Dung</t>
    <phoneticPr fontId="44" type="noConversion"/>
  </si>
  <si>
    <t>鸡粪</t>
  </si>
  <si>
    <t>Poultry Manure</t>
    <phoneticPr fontId="44" type="noConversion"/>
  </si>
  <si>
    <t>大豆秆、棉花秆</t>
  </si>
  <si>
    <t>Soybean Stalk,Cotton Stalk</t>
    <phoneticPr fontId="44" type="noConversion"/>
  </si>
  <si>
    <t>稻秆</t>
  </si>
  <si>
    <t>Paddy Stalk</t>
    <phoneticPr fontId="44" type="noConversion"/>
  </si>
  <si>
    <t>麦秆</t>
  </si>
  <si>
    <t>Wheat stalk</t>
    <phoneticPr fontId="44" type="noConversion"/>
  </si>
  <si>
    <t>玉米秆</t>
  </si>
  <si>
    <t>Maize Stalk</t>
    <phoneticPr fontId="44" type="noConversion"/>
  </si>
  <si>
    <t>蔗渣（干）</t>
  </si>
  <si>
    <t>Bagasse</t>
    <phoneticPr fontId="44" type="noConversion"/>
  </si>
  <si>
    <t>玉米棒</t>
  </si>
  <si>
    <t>Corn Cob</t>
    <phoneticPr fontId="44" type="noConversion"/>
  </si>
  <si>
    <t>稻壳</t>
  </si>
  <si>
    <t>Rice Husk</t>
    <phoneticPr fontId="44" type="noConversion"/>
  </si>
  <si>
    <t>杂草</t>
  </si>
  <si>
    <t>Fireweed</t>
    <phoneticPr fontId="44" type="noConversion"/>
  </si>
  <si>
    <t>树叶</t>
  </si>
  <si>
    <t>Leaves</t>
    <phoneticPr fontId="44" type="noConversion"/>
  </si>
  <si>
    <t>薪柴</t>
  </si>
  <si>
    <t>Firewood</t>
    <phoneticPr fontId="44" type="noConversion"/>
  </si>
  <si>
    <t>树皮</t>
  </si>
  <si>
    <t>Bark</t>
    <phoneticPr fontId="44" type="noConversion"/>
  </si>
  <si>
    <t>锯末刨花</t>
  </si>
  <si>
    <t>Sawdust</t>
    <phoneticPr fontId="44" type="noConversion"/>
  </si>
  <si>
    <t>沼气</t>
  </si>
  <si>
    <t>Biogas</t>
    <phoneticPr fontId="44" type="noConversion"/>
  </si>
  <si>
    <t>城市生活垃圾（用于燃料）</t>
  </si>
  <si>
    <t>Municipal Solid Wate</t>
    <phoneticPr fontId="44" type="noConversion"/>
  </si>
  <si>
    <t>工业废料（用于燃料）</t>
  </si>
  <si>
    <t>Industrial Waste</t>
    <phoneticPr fontId="44" type="noConversion"/>
  </si>
  <si>
    <t>燃料甲醇</t>
  </si>
  <si>
    <t>Methanol</t>
    <phoneticPr fontId="44" type="noConversion"/>
  </si>
  <si>
    <t>乙醇(用作燃料)</t>
  </si>
  <si>
    <t>Ethanol</t>
    <phoneticPr fontId="44" type="noConversion"/>
  </si>
  <si>
    <t>生物乙醇</t>
  </si>
  <si>
    <t>Bioethanol</t>
    <phoneticPr fontId="44" type="noConversion"/>
  </si>
  <si>
    <t>生物柴油</t>
  </si>
  <si>
    <t>Biodiesel</t>
    <phoneticPr fontId="44" type="noConversion"/>
  </si>
  <si>
    <t>热力</t>
    <phoneticPr fontId="3" type="noConversion"/>
  </si>
  <si>
    <t>电力</t>
    <phoneticPr fontId="3" type="noConversion"/>
  </si>
  <si>
    <t>其他能源</t>
    <phoneticPr fontId="3" type="noConversion"/>
  </si>
  <si>
    <t>吨标煤/J</t>
    <phoneticPr fontId="3" type="noConversion"/>
  </si>
  <si>
    <t>J/Calorie</t>
    <phoneticPr fontId="3" type="noConversion"/>
  </si>
  <si>
    <t>20 908千焦/(5 000千卡)/千克</t>
  </si>
  <si>
    <t>－</t>
  </si>
  <si>
    <t>20934kJ/kg (5000kcal/kg)</t>
  </si>
  <si>
    <t>20908kJ/kg (5000kcal/kg)</t>
  </si>
  <si>
    <t>约6000千卡/千克以上</t>
  </si>
  <si>
    <t>约4500-5500千卡/千克</t>
  </si>
  <si>
    <t>26 344千焦/(6 300千卡)/千克</t>
  </si>
  <si>
    <t>26377kJ/kg (6300kcal/kg)</t>
  </si>
  <si>
    <t>26344kJ/kg (6300kcal/kg)</t>
  </si>
  <si>
    <t>约 2500-6000千卡/千克</t>
  </si>
  <si>
    <t>8 363千焦/(2 000千卡)/千克</t>
  </si>
  <si>
    <t>8374kJ/kg (2000kcal/kg)</t>
  </si>
  <si>
    <t>8363kJ/kg (2000kcal/kg)</t>
  </si>
  <si>
    <t>8 363～12 545千焦/(2 000～3 000千卡)/千克</t>
  </si>
  <si>
    <t>8374kJ/kg～12560kJ/kg (2000kcal/kg～3000kcal/kg)</t>
  </si>
  <si>
    <t>8363kJ/kg～12545kJ/kg (2000kcal/kg～3000kcal/kg)</t>
  </si>
  <si>
    <t>约2500-3500千卡/千克</t>
  </si>
  <si>
    <t>约3000-5000千卡/千克</t>
  </si>
  <si>
    <t>约2000千卡/千克</t>
  </si>
  <si>
    <t>28 435千焦/(6 800千卡)/千克</t>
  </si>
  <si>
    <t>约6800千卡/千克</t>
  </si>
  <si>
    <t>28470kJ/kg (6800kcal/kg)</t>
  </si>
  <si>
    <t>28435kJ/kg (6800kcal/kg)</t>
  </si>
  <si>
    <t>16 726～17 981千焦/(4 000～4 300千卡)/立方米</t>
  </si>
  <si>
    <t>约4000-4300千卡/立方米</t>
  </si>
  <si>
    <t>16747kJ/m³～18003kJ/m³ (4000kcal/m³～4300kcal/m³)</t>
  </si>
  <si>
    <t>16726kJ/m³～17981kJ/m³ (4000kcal/m³～4300kcal/m³)</t>
  </si>
  <si>
    <t>约900千卡/立方米</t>
  </si>
  <si>
    <t>3768kJ/m³ (900kcal/m³)</t>
  </si>
  <si>
    <t>3763kJ/m³</t>
  </si>
  <si>
    <t>约1900千卡/立方米</t>
  </si>
  <si>
    <t>5 227千焦/(1 250千卡)/立方米</t>
  </si>
  <si>
    <t>约1250千卡/立方米</t>
  </si>
  <si>
    <t>5234kJ/m³ (1250kcal/m³)</t>
  </si>
  <si>
    <t>5227kJ/m³ (1250kcal/m³)</t>
  </si>
  <si>
    <t>19 235千焦/(4 600千卡)/立方米</t>
  </si>
  <si>
    <t>约4600千卡/立方米</t>
  </si>
  <si>
    <t>19259kJ/m³ (4600kcal/m³)</t>
  </si>
  <si>
    <t>19235kJ/m³ (4600kcal/m³)</t>
  </si>
  <si>
    <t>35 544千焦/(8 500千卡)/立方米</t>
  </si>
  <si>
    <t>约8500千卡/立方米</t>
  </si>
  <si>
    <t>35588kJ/m³ (8500kcal/m³)</t>
  </si>
  <si>
    <t>35544kJ/m³ (8500kcal/m³)</t>
  </si>
  <si>
    <t>16 308千焦/(3 900千卡)/立方米</t>
  </si>
  <si>
    <t>约3900千卡/立方米</t>
  </si>
  <si>
    <t>16329kJ/m³ (3900kcal/m³)</t>
  </si>
  <si>
    <t>16308kJ/m³ (3900kcal/m³)</t>
  </si>
  <si>
    <t>15 054千焦/(3 600千卡)/立方米</t>
  </si>
  <si>
    <t>约3600千卡/立方米</t>
  </si>
  <si>
    <t>15072kJ/m³ (3600kcal/m³)</t>
  </si>
  <si>
    <t>15054kJ/m³ (3600kcal/m³)</t>
  </si>
  <si>
    <t>10 454千焦/(2 500千卡)/立方米</t>
  </si>
  <si>
    <t>约2500千卡/立方米</t>
  </si>
  <si>
    <t>10467kJ/m³ (2500kcal/m³)</t>
  </si>
  <si>
    <t>10454kJ/m³ (2500kcal/m³)</t>
  </si>
  <si>
    <t>33 453千焦/(8 000千卡)/千克</t>
  </si>
  <si>
    <t>约8000千卡/千克</t>
  </si>
  <si>
    <t>33494kJ/kg (8000kcal/kg)</t>
  </si>
  <si>
    <t>33453kJ/kg (8000kcal/kg)</t>
  </si>
  <si>
    <t>41 816千焦/(10 000千卡)/千克</t>
  </si>
  <si>
    <t>约10000千卡/千克</t>
  </si>
  <si>
    <t>41868kJ/kg (10000kcal/kg)</t>
  </si>
  <si>
    <t>41816kJ/kg (10000kcal/kg)</t>
  </si>
  <si>
    <t>43 070千焦/(10 300千卡)/千克</t>
  </si>
  <si>
    <t>约10300千卡/千克</t>
  </si>
  <si>
    <t>43124kJ/kg (10300kcal/kg)</t>
  </si>
  <si>
    <t>43070kJ/kg (10300kcal/kg)</t>
  </si>
  <si>
    <t>42 652千焦/(10 200千卡)/千克</t>
  </si>
  <si>
    <t>约10200千卡/千克</t>
  </si>
  <si>
    <t>42705kJ/kg (10200kcal/kg)</t>
  </si>
  <si>
    <t>42652kJ/kg (10200kcal/kg)</t>
  </si>
  <si>
    <t>约10500千卡/千克</t>
  </si>
  <si>
    <t>约9900千卡/千克</t>
  </si>
  <si>
    <t>约9550千卡/千克</t>
  </si>
  <si>
    <t>约10270千卡/千克</t>
  </si>
  <si>
    <t>约9310千卡/千克</t>
  </si>
  <si>
    <t>约7640千卡/千克</t>
  </si>
  <si>
    <t>50 179千焦/(12 000千卡)/千克</t>
  </si>
  <si>
    <t>约12000千卡/千克</t>
  </si>
  <si>
    <t>50242kJ/kg (12000kcal/kg)</t>
  </si>
  <si>
    <t>50179kJ/kg (12000kcal/kg)</t>
  </si>
  <si>
    <t>45 998千焦/(11 000千卡)/千克</t>
  </si>
  <si>
    <t>约11000千卡/千克</t>
  </si>
  <si>
    <t>46055kJ/kg (11000kcal/kg)</t>
  </si>
  <si>
    <t>约9800千卡/千克</t>
  </si>
  <si>
    <t>32 238～38 931千焦/(7 700～9 310千卡)/立方米</t>
  </si>
  <si>
    <t>约7700-9300千卡/立方米</t>
  </si>
  <si>
    <t>32238kJ/m³～38979kJ/m³ (7700kcal/m³～9310kcal/m³)</t>
  </si>
  <si>
    <t>38931kJ/m³ (9310kcal/m³)</t>
  </si>
  <si>
    <t>约7700千卡/立方米</t>
  </si>
  <si>
    <t>14636kJ/m³～16726kJ/m³ (3500kcal/m³～4000kcal/m³)</t>
  </si>
  <si>
    <t>约12300千卡/千克</t>
  </si>
  <si>
    <t>51498kJ/kg (12300kcal/kg)</t>
  </si>
  <si>
    <t>—</t>
  </si>
  <si>
    <t>3 600千焦/(860千卡)/千瓦时</t>
  </si>
  <si>
    <t>860千卡/千瓦时</t>
  </si>
  <si>
    <t>3600kJ/ (kW·h)[860kcal/ (kW·h)]</t>
  </si>
  <si>
    <t>约142000千焦耳/千克</t>
  </si>
  <si>
    <t>9756kJ/m³ (2330kcal/m³)</t>
  </si>
  <si>
    <t>3763MJ/t (900Mcal/t)</t>
  </si>
  <si>
    <t>18 817千焦/(4 500千卡)/千克</t>
  </si>
  <si>
    <t>13 799千焦/(3 300千卡)/千克</t>
  </si>
  <si>
    <t>12 545千焦/(3 000千卡)/千克</t>
  </si>
  <si>
    <t>15 472千焦/(3 700千卡)/千克</t>
  </si>
  <si>
    <t>15 890千焦/(3 800千卡)/千克</t>
  </si>
  <si>
    <t>14 635千焦/(3 500千卡)/千克</t>
  </si>
  <si>
    <t>约3500千卡/千克</t>
  </si>
  <si>
    <t>约4600千卡/千克</t>
  </si>
  <si>
    <t>约3200千卡/千克</t>
  </si>
  <si>
    <t>16 726千焦/(4 000千卡)/千克</t>
  </si>
  <si>
    <t>约3000千卡/千克</t>
  </si>
  <si>
    <t>约2700千卡/千克</t>
  </si>
  <si>
    <t>20 908千焦/(5 000千卡)/立方米</t>
  </si>
  <si>
    <t>约5500—5800千卡/立方米</t>
  </si>
  <si>
    <t>20934kJ/m³~24283kJ/m³ (5000kcal/m³~5800kcal/m³)</t>
  </si>
  <si>
    <t>约1900千卡/千克</t>
  </si>
  <si>
    <t>约5426千卡/千克</t>
  </si>
  <si>
    <t>19913kJ/kg (4756kcal/kg)</t>
  </si>
  <si>
    <t>26800kJ/kg (6401kcal/kg)</t>
  </si>
  <si>
    <t>约6500千卡/千克</t>
  </si>
  <si>
    <t>BTU/J</t>
    <phoneticPr fontId="3" type="noConversion"/>
  </si>
  <si>
    <t>电力数据来自《电力工业统计资料汇编2019》</t>
    <phoneticPr fontId="3" type="noConversion"/>
  </si>
  <si>
    <t>电力数据来自《电力工业统计资料汇编2020》</t>
    <phoneticPr fontId="3" type="noConversion"/>
  </si>
  <si>
    <t>全国能源平衡表(标准量)-2019</t>
    <phoneticPr fontId="3" type="noConversion"/>
  </si>
  <si>
    <t>能源合计</t>
    <phoneticPr fontId="3" type="noConversion"/>
  </si>
  <si>
    <t>(电热当量_x000D_
计算法)_x000D_
(Calorific Value_x000D_
Calculation)</t>
  </si>
  <si>
    <t>煤合计_x000D_
Coal Total</t>
  </si>
  <si>
    <t>原煤_x000D_
Raw Coal</t>
  </si>
  <si>
    <t>洗精煤_x000D_
Cleaned_x000D_
Coal</t>
  </si>
  <si>
    <t>其他洗煤_x000D_
Other_x000D_
Washed_x000D_
Coal</t>
  </si>
  <si>
    <t>煤制品_x000D_
Briquettes</t>
  </si>
  <si>
    <t>煤矸石_x000D_
Gangue</t>
  </si>
  <si>
    <t>焦炭_x000D_
Coke</t>
  </si>
  <si>
    <t>焦炉煤气_x000D_
Coke Oven_x000D_
Gas</t>
  </si>
  <si>
    <t>高炉煤气_x000D_
Blast Furnace_x000D_
Gas</t>
  </si>
  <si>
    <t>转炉煤气_x000D_
Converter_x000D_
Gas</t>
  </si>
  <si>
    <t>(发电煤耗
计算法)
(Coal Equivalent
Calculation)</t>
    <phoneticPr fontId="3" type="noConversion"/>
  </si>
  <si>
    <t>其他煤气_x000D_
Other Gas</t>
  </si>
  <si>
    <t>其他焦化产品_x000D_
Other_x000D_
Coking_x000D_
Products</t>
  </si>
  <si>
    <t>油品合计_x000D_
Petroleum_x000D_
Products_x000D_
Total</t>
  </si>
  <si>
    <t>原油_x000D_
Crude Oil</t>
  </si>
  <si>
    <t>汽油_x000D_
Gasoline</t>
  </si>
  <si>
    <t>煤油_x000D_
Kerosene</t>
  </si>
  <si>
    <t>柴油_x000D_
Diesel Oil</t>
  </si>
  <si>
    <t>燃料油_x000D_
Fuel Oil</t>
  </si>
  <si>
    <t>石脑油_x000D_
Naphtha</t>
  </si>
  <si>
    <t>润滑油_x000D_
Lubricants</t>
  </si>
  <si>
    <t>石蜡_x000D_
Paraffin_x000D_
Waxes</t>
  </si>
  <si>
    <t>溶剂油_x000D_
White spirit</t>
  </si>
  <si>
    <t>石油沥青_x000D_
Bitumen_x000D_
Asphalt</t>
  </si>
  <si>
    <t>石油焦_x000D_
Petroleum_x000D_
Coke</t>
  </si>
  <si>
    <t>液化石油气_x000D_
Liquefied_x000D_
Petroleum Gas</t>
  </si>
  <si>
    <t>炼厂干气_x000D_
Refinery_x000D_
Gas</t>
  </si>
  <si>
    <t>其他石油制品_x000D_
Other_x000D_
Petroleum_x000D_
Products</t>
  </si>
  <si>
    <t>天然气_x000D_
Natural Gas</t>
  </si>
  <si>
    <t>液化天然气_x000D_
Liquefied_x000D_
Natural Gas</t>
  </si>
  <si>
    <t>热力_x000D_
Heat</t>
  </si>
  <si>
    <t>电力_x000D_
Electricity</t>
  </si>
  <si>
    <t>其他能源_x000D_
Other_x000D_
Energy</t>
  </si>
  <si>
    <t>全国能源平衡表(标准量)-2020</t>
    <phoneticPr fontId="3" type="noConversion"/>
  </si>
  <si>
    <t>溶剂油_x000D_
White Spirit</t>
  </si>
  <si>
    <t>其他能源_x000D_
Other Energy</t>
  </si>
  <si>
    <t>(发电煤耗_x000D_
计算法)_x000D_
(Coal_x000D_
Equivalent_x000D_
C alculation)</t>
  </si>
  <si>
    <t>(电热当量_x000D_
计算法)_x000D_
(Calorific_x000D_
Value_x000D_
C alculation)</t>
  </si>
  <si>
    <t>4-2 工业分行业终端能源消费量(标准量)-2019</t>
    <phoneticPr fontId="3" type="noConversion"/>
  </si>
  <si>
    <t>4-2 工业分行业终端能源消费量(标准量)-2020</t>
    <phoneticPr fontId="3" type="noConversion"/>
  </si>
  <si>
    <t>Energy Use Structure(excluding electricity）</t>
    <phoneticPr fontId="3" type="noConversion"/>
  </si>
  <si>
    <t>Energy Use Structure(excluding electricity and coal）</t>
    <phoneticPr fontId="3" type="noConversion"/>
  </si>
  <si>
    <r>
      <t>BTU/</t>
    </r>
    <r>
      <rPr>
        <sz val="11"/>
        <color theme="1"/>
        <rFont val="宋体"/>
        <family val="1"/>
        <charset val="134"/>
      </rPr>
      <t>亿千瓦时</t>
    </r>
    <phoneticPr fontId="44" type="noConversion"/>
  </si>
  <si>
    <r>
      <t>BTU/</t>
    </r>
    <r>
      <rPr>
        <sz val="11"/>
        <color theme="1"/>
        <rFont val="宋体"/>
        <family val="1"/>
        <charset val="134"/>
      </rPr>
      <t>万吨标煤</t>
    </r>
    <phoneticPr fontId="44" type="noConversion"/>
  </si>
  <si>
    <t>Multiplier of Coal</t>
    <phoneticPr fontId="3" type="noConversion"/>
  </si>
  <si>
    <t>修改前</t>
    <phoneticPr fontId="3" type="noConversion"/>
  </si>
  <si>
    <t>修改后</t>
    <phoneticPr fontId="3" type="noConversion"/>
  </si>
  <si>
    <t>统计数据</t>
    <phoneticPr fontId="3" type="noConversion"/>
  </si>
  <si>
    <t>政策后结果</t>
    <phoneticPr fontId="3" type="noConversion"/>
  </si>
  <si>
    <t>Multiplier of Crude Oil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</si>
</sst>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3" formatCode="_ * #,##0.00_ ;_ * \-#,##0.00_ ;_ * &quot;-&quot;??_ ;_ @_ "/>
    <numFmt numFmtId="176" formatCode="0.00_);[Red]\(0.00\)"/>
    <numFmt numFmtId="177" formatCode="0.000"/>
    <numFmt numFmtId="178" formatCode="0.00_ "/>
    <numFmt numFmtId="179" formatCode="0.0%"/>
    <numFmt numFmtId="180" formatCode="0.0E+00"/>
    <numFmt numFmtId="181" formatCode="0.0"/>
    <numFmt numFmtId="182" formatCode="0_);[Red]\(0\)"/>
    <numFmt numFmtId="183" formatCode="0.0000_);[Red]\(0.0000\)"/>
    <numFmt numFmtId="184" formatCode="0.000E+00"/>
    <numFmt numFmtId="185" formatCode="0.0000E+00"/>
  </numFmts>
  <fonts count="7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0"/>
      <name val="宋体"/>
      <family val="3"/>
      <charset val="134"/>
    </font>
    <font>
      <sz val="9"/>
      <name val="等线"/>
      <family val="2"/>
      <charset val="134"/>
      <scheme val="minor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vertAlign val="superscript"/>
      <sz val="10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等线"/>
      <family val="3"/>
      <charset val="134"/>
      <scheme val="minor"/>
    </font>
    <font>
      <sz val="1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name val="Arial"/>
      <family val="2"/>
    </font>
    <font>
      <b/>
      <sz val="11"/>
      <color theme="1"/>
      <name val="等线"/>
      <family val="2"/>
      <scheme val="minor"/>
    </font>
    <font>
      <b/>
      <sz val="9"/>
      <color theme="1"/>
      <name val="等线"/>
      <family val="2"/>
      <scheme val="minor"/>
    </font>
    <font>
      <sz val="9"/>
      <color theme="1"/>
      <name val="等线"/>
      <family val="2"/>
      <scheme val="minor"/>
    </font>
    <font>
      <u/>
      <sz val="10"/>
      <color theme="4"/>
      <name val="等线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等线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等线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等线 Light"/>
      <family val="2"/>
      <scheme val="major"/>
    </font>
    <font>
      <b/>
      <sz val="15"/>
      <color theme="3"/>
      <name val="等线"/>
      <family val="2"/>
      <scheme val="minor"/>
    </font>
    <font>
      <b/>
      <sz val="13"/>
      <color theme="3"/>
      <name val="等线"/>
      <family val="2"/>
      <scheme val="minor"/>
    </font>
    <font>
      <b/>
      <sz val="11"/>
      <color theme="3"/>
      <name val="等线"/>
      <family val="2"/>
      <scheme val="minor"/>
    </font>
    <font>
      <sz val="11"/>
      <color rgb="FF006100"/>
      <name val="等线"/>
      <family val="2"/>
      <scheme val="minor"/>
    </font>
    <font>
      <sz val="11"/>
      <color rgb="FF9C0006"/>
      <name val="等线"/>
      <family val="2"/>
      <scheme val="minor"/>
    </font>
    <font>
      <sz val="11"/>
      <color rgb="FF3F3F76"/>
      <name val="等线"/>
      <family val="2"/>
      <scheme val="minor"/>
    </font>
    <font>
      <b/>
      <sz val="11"/>
      <color rgb="FF3F3F3F"/>
      <name val="等线"/>
      <family val="2"/>
      <scheme val="minor"/>
    </font>
    <font>
      <b/>
      <sz val="11"/>
      <color rgb="FFFA7D00"/>
      <name val="等线"/>
      <family val="2"/>
      <scheme val="minor"/>
    </font>
    <font>
      <sz val="11"/>
      <color rgb="FFFA7D00"/>
      <name val="等线"/>
      <family val="2"/>
      <scheme val="minor"/>
    </font>
    <font>
      <b/>
      <sz val="11"/>
      <color theme="0"/>
      <name val="等线"/>
      <family val="2"/>
      <scheme val="minor"/>
    </font>
    <font>
      <i/>
      <sz val="11"/>
      <color rgb="FF7F7F7F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rgb="FF9C6500"/>
      <name val="等线"/>
      <family val="2"/>
      <scheme val="minor"/>
    </font>
    <font>
      <sz val="10"/>
      <color theme="1"/>
      <name val="Calibri"/>
      <family val="2"/>
    </font>
    <font>
      <sz val="11"/>
      <color theme="1"/>
      <name val="等线"/>
      <family val="2"/>
      <charset val="134"/>
      <scheme val="minor"/>
    </font>
    <font>
      <sz val="10"/>
      <color theme="1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10"/>
      <color theme="1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FFFFFF"/>
      <name val="Calibri"/>
      <family val="2"/>
    </font>
    <font>
      <b/>
      <sz val="10"/>
      <color theme="4" tint="-0.249977111117893"/>
      <name val="Calibri"/>
      <family val="2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u/>
      <sz val="10"/>
      <color theme="10"/>
      <name val="等线"/>
      <family val="2"/>
      <scheme val="minor"/>
    </font>
    <font>
      <sz val="12"/>
      <name val="宋体"/>
      <family val="3"/>
      <charset val="134"/>
    </font>
    <font>
      <sz val="10"/>
      <name val="宋体"/>
      <family val="3"/>
      <charset val="134"/>
    </font>
    <font>
      <u/>
      <sz val="12"/>
      <color indexed="12"/>
      <name val="宋体"/>
      <family val="3"/>
      <charset val="134"/>
    </font>
    <font>
      <b/>
      <sz val="11"/>
      <color theme="1"/>
      <name val="等线 Light"/>
      <family val="3"/>
      <charset val="134"/>
      <scheme val="major"/>
    </font>
    <font>
      <b/>
      <sz val="11"/>
      <name val="等线 Light"/>
      <family val="3"/>
      <charset val="134"/>
      <scheme val="major"/>
    </font>
    <font>
      <sz val="11"/>
      <color theme="1"/>
      <name val="等线 Light"/>
      <family val="3"/>
      <charset val="134"/>
      <scheme val="major"/>
    </font>
    <font>
      <sz val="11"/>
      <name val="等线 Light"/>
      <family val="3"/>
      <charset val="134"/>
      <scheme val="major"/>
    </font>
    <font>
      <sz val="11"/>
      <color rgb="FF0F1115"/>
      <name val="等线 Light"/>
      <family val="3"/>
      <charset val="134"/>
      <scheme val="major"/>
    </font>
    <font>
      <sz val="11"/>
      <color rgb="FF333333"/>
      <name val="等线 Light"/>
      <family val="3"/>
      <charset val="134"/>
      <scheme val="major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</fonts>
  <fills count="52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F8D7CD"/>
        <bgColor indexed="64"/>
      </patternFill>
    </fill>
    <fill>
      <patternFill patternType="solid">
        <fgColor rgb="FFFCECE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ashDot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</borders>
  <cellStyleXfs count="98">
    <xf numFmtId="0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1" fillId="0" borderId="0">
      <alignment vertical="center"/>
    </xf>
    <xf numFmtId="0" fontId="12" fillId="0" borderId="0" applyNumberFormat="0" applyFill="0" applyBorder="0" applyAlignment="0" applyProtection="0">
      <alignment vertical="top"/>
      <protection locked="0"/>
    </xf>
    <xf numFmtId="0" fontId="14" fillId="0" borderId="0"/>
    <xf numFmtId="0" fontId="1" fillId="0" borderId="0"/>
    <xf numFmtId="0" fontId="16" fillId="0" borderId="22" applyNumberFormat="0" applyProtection="0">
      <alignment wrapText="1"/>
    </xf>
    <xf numFmtId="0" fontId="17" fillId="0" borderId="31" applyNumberFormat="0" applyFont="0" applyProtection="0">
      <alignment wrapText="1"/>
    </xf>
    <xf numFmtId="0" fontId="16" fillId="0" borderId="36" applyNumberFormat="0" applyProtection="0">
      <alignment horizontal="left" wrapText="1"/>
    </xf>
    <xf numFmtId="0" fontId="16" fillId="0" borderId="35" applyNumberFormat="0" applyFill="0" applyProtection="0">
      <alignment wrapText="1"/>
    </xf>
    <xf numFmtId="0" fontId="16" fillId="0" borderId="33" applyNumberFormat="0" applyProtection="0">
      <alignment wrapText="1"/>
    </xf>
    <xf numFmtId="0" fontId="17" fillId="0" borderId="32" applyNumberFormat="0" applyProtection="0">
      <alignment vertical="top" wrapText="1"/>
    </xf>
    <xf numFmtId="0" fontId="17" fillId="0" borderId="34" applyNumberFormat="0" applyFont="0" applyFill="0" applyProtection="0">
      <alignment wrapText="1"/>
    </xf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17" fillId="0" borderId="0" applyNumberFormat="0" applyProtection="0">
      <alignment vertical="top" wrapText="1"/>
    </xf>
    <xf numFmtId="0" fontId="20" fillId="0" borderId="0" applyNumberFormat="0" applyProtection="0">
      <alignment horizontal="left"/>
    </xf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4" fillId="0" borderId="0"/>
    <xf numFmtId="0" fontId="24" fillId="0" borderId="0" applyNumberFormat="0" applyFill="0" applyBorder="0" applyAlignment="0" applyProtection="0"/>
    <xf numFmtId="0" fontId="22" fillId="0" borderId="39" applyNumberFormat="0" applyProtection="0">
      <alignment wrapText="1"/>
    </xf>
    <xf numFmtId="0" fontId="25" fillId="0" borderId="0" applyNumberFormat="0" applyProtection="0">
      <alignment horizontal="left"/>
    </xf>
    <xf numFmtId="0" fontId="22" fillId="0" borderId="38" applyNumberFormat="0" applyProtection="0">
      <alignment wrapText="1"/>
    </xf>
    <xf numFmtId="0" fontId="24" fillId="0" borderId="37" applyNumberFormat="0" applyFont="0" applyProtection="0">
      <alignment wrapText="1"/>
    </xf>
    <xf numFmtId="0" fontId="24" fillId="0" borderId="40" applyNumberFormat="0" applyProtection="0">
      <alignment wrapText="1"/>
    </xf>
    <xf numFmtId="0" fontId="26" fillId="0" borderId="0" applyNumberFormat="0" applyFill="0" applyBorder="0" applyAlignment="0" applyProtection="0"/>
    <xf numFmtId="0" fontId="27" fillId="0" borderId="22" applyNumberFormat="0" applyFill="0" applyAlignment="0" applyProtection="0"/>
    <xf numFmtId="0" fontId="28" fillId="0" borderId="23" applyNumberFormat="0" applyFill="0" applyAlignment="0" applyProtection="0"/>
    <xf numFmtId="0" fontId="29" fillId="0" borderId="24" applyNumberFormat="0" applyFill="0" applyAlignment="0" applyProtection="0"/>
    <xf numFmtId="0" fontId="29" fillId="0" borderId="0" applyNumberFormat="0" applyFill="0" applyBorder="0" applyAlignment="0" applyProtection="0"/>
    <xf numFmtId="0" fontId="30" fillId="6" borderId="0" applyNumberFormat="0" applyBorder="0" applyAlignment="0" applyProtection="0"/>
    <xf numFmtId="0" fontId="31" fillId="7" borderId="0" applyNumberFormat="0" applyBorder="0" applyAlignment="0" applyProtection="0"/>
    <xf numFmtId="0" fontId="32" fillId="9" borderId="25" applyNumberFormat="0" applyAlignment="0" applyProtection="0"/>
    <xf numFmtId="0" fontId="33" fillId="10" borderId="26" applyNumberFormat="0" applyAlignment="0" applyProtection="0"/>
    <xf numFmtId="0" fontId="34" fillId="10" borderId="25" applyNumberFormat="0" applyAlignment="0" applyProtection="0"/>
    <xf numFmtId="0" fontId="35" fillId="0" borderId="27" applyNumberFormat="0" applyFill="0" applyAlignment="0" applyProtection="0"/>
    <xf numFmtId="0" fontId="36" fillId="11" borderId="28" applyNumberFormat="0" applyAlignment="0" applyProtection="0"/>
    <xf numFmtId="0" fontId="23" fillId="0" borderId="0" applyNumberFormat="0" applyFill="0" applyBorder="0" applyAlignment="0" applyProtection="0"/>
    <xf numFmtId="0" fontId="1" fillId="12" borderId="29" applyNumberFormat="0" applyFont="0" applyAlignment="0" applyProtection="0"/>
    <xf numFmtId="0" fontId="37" fillId="0" borderId="0" applyNumberFormat="0" applyFill="0" applyBorder="0" applyAlignment="0" applyProtection="0"/>
    <xf numFmtId="0" fontId="15" fillId="0" borderId="30" applyNumberFormat="0" applyFill="0" applyAlignment="0" applyProtection="0"/>
    <xf numFmtId="0" fontId="3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8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9" fillId="8" borderId="0" applyNumberFormat="0" applyBorder="0" applyAlignment="0" applyProtection="0"/>
    <xf numFmtId="0" fontId="38" fillId="16" borderId="0" applyNumberFormat="0" applyBorder="0" applyAlignment="0" applyProtection="0"/>
    <xf numFmtId="0" fontId="38" fillId="20" borderId="0" applyNumberFormat="0" applyBorder="0" applyAlignment="0" applyProtection="0"/>
    <xf numFmtId="0" fontId="38" fillId="24" borderId="0" applyNumberFormat="0" applyBorder="0" applyAlignment="0" applyProtection="0"/>
    <xf numFmtId="0" fontId="38" fillId="28" borderId="0" applyNumberFormat="0" applyBorder="0" applyAlignment="0" applyProtection="0"/>
    <xf numFmtId="0" fontId="38" fillId="32" borderId="0" applyNumberFormat="0" applyBorder="0" applyAlignment="0" applyProtection="0"/>
    <xf numFmtId="0" fontId="38" fillId="36" borderId="0" applyNumberFormat="0" applyBorder="0" applyAlignment="0" applyProtection="0"/>
    <xf numFmtId="0" fontId="1" fillId="12" borderId="29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40" fillId="0" borderId="0"/>
    <xf numFmtId="0" fontId="1" fillId="0" borderId="0"/>
    <xf numFmtId="0" fontId="1" fillId="0" borderId="0"/>
    <xf numFmtId="43" fontId="40" fillId="0" borderId="0" applyFont="0" applyFill="0" applyBorder="0" applyAlignment="0" applyProtection="0"/>
    <xf numFmtId="0" fontId="14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61" fillId="0" borderId="0">
      <alignment vertical="center"/>
    </xf>
    <xf numFmtId="0" fontId="62" fillId="0" borderId="0" applyNumberFormat="0" applyFill="0" applyBorder="0" applyAlignment="0" applyProtection="0">
      <alignment vertical="top"/>
      <protection locked="0"/>
    </xf>
    <xf numFmtId="0" fontId="64" fillId="0" borderId="0">
      <alignment vertical="center"/>
    </xf>
    <xf numFmtId="0" fontId="66" fillId="0" borderId="0" applyNumberFormat="0" applyFill="0" applyBorder="0" applyAlignment="0" applyProtection="0">
      <alignment vertical="top"/>
      <protection locked="0"/>
    </xf>
  </cellStyleXfs>
  <cellXfs count="500">
    <xf numFmtId="0" fontId="0" fillId="0" borderId="0" xfId="0">
      <alignment vertical="center"/>
    </xf>
    <xf numFmtId="49" fontId="4" fillId="0" borderId="1" xfId="0" applyNumberFormat="1" applyFont="1" applyBorder="1" applyAlignment="1">
      <alignment horizontal="center" vertical="center"/>
    </xf>
    <xf numFmtId="49" fontId="5" fillId="0" borderId="4" xfId="0" applyNumberFormat="1" applyFont="1" applyBorder="1">
      <alignment vertical="center"/>
    </xf>
    <xf numFmtId="49" fontId="4" fillId="0" borderId="4" xfId="0" applyNumberFormat="1" applyFont="1" applyBorder="1" applyAlignment="1">
      <alignment horizontal="right" vertical="center"/>
    </xf>
    <xf numFmtId="49" fontId="5" fillId="0" borderId="0" xfId="0" applyNumberFormat="1" applyFont="1">
      <alignment vertical="center"/>
    </xf>
    <xf numFmtId="49" fontId="4" fillId="0" borderId="0" xfId="0" applyNumberFormat="1" applyFont="1" applyAlignment="1">
      <alignment horizontal="right" vertical="center"/>
    </xf>
    <xf numFmtId="49" fontId="5" fillId="0" borderId="7" xfId="0" applyNumberFormat="1" applyFont="1" applyBorder="1">
      <alignment vertical="center"/>
    </xf>
    <xf numFmtId="49" fontId="4" fillId="0" borderId="7" xfId="0" applyNumberFormat="1" applyFont="1" applyBorder="1" applyAlignment="1">
      <alignment horizontal="right" vertical="center"/>
    </xf>
    <xf numFmtId="49" fontId="4" fillId="0" borderId="5" xfId="0" applyNumberFormat="1" applyFont="1" applyBorder="1" applyAlignment="1">
      <alignment horizontal="right" vertical="center"/>
    </xf>
    <xf numFmtId="49" fontId="4" fillId="0" borderId="6" xfId="0" applyNumberFormat="1" applyFont="1" applyBorder="1" applyAlignment="1">
      <alignment horizontal="right" vertical="center"/>
    </xf>
    <xf numFmtId="49" fontId="4" fillId="0" borderId="8" xfId="0" applyNumberFormat="1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4" fillId="0" borderId="9" xfId="0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0" borderId="7" xfId="0" applyFont="1" applyBorder="1" applyAlignment="1">
      <alignment horizontal="right" vertical="center"/>
    </xf>
    <xf numFmtId="0" fontId="0" fillId="0" borderId="10" xfId="0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/>
    </xf>
    <xf numFmtId="49" fontId="2" fillId="0" borderId="0" xfId="0" applyNumberFormat="1" applyFont="1">
      <alignment vertical="center"/>
    </xf>
    <xf numFmtId="0" fontId="10" fillId="0" borderId="0" xfId="0" applyFont="1">
      <alignment vertical="center"/>
    </xf>
    <xf numFmtId="49" fontId="4" fillId="0" borderId="2" xfId="0" applyNumberFormat="1" applyFont="1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14" xfId="0" applyBorder="1">
      <alignment vertical="center"/>
    </xf>
    <xf numFmtId="0" fontId="0" fillId="0" borderId="2" xfId="0" applyBorder="1">
      <alignment vertical="center"/>
    </xf>
    <xf numFmtId="49" fontId="4" fillId="0" borderId="6" xfId="0" applyNumberFormat="1" applyFont="1" applyBorder="1" applyAlignment="1">
      <alignment horizontal="left" vertical="center"/>
    </xf>
    <xf numFmtId="0" fontId="0" fillId="0" borderId="7" xfId="0" applyBorder="1">
      <alignment vertical="center"/>
    </xf>
    <xf numFmtId="0" fontId="0" fillId="0" borderId="13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/>
    <xf numFmtId="49" fontId="4" fillId="0" borderId="0" xfId="0" applyNumberFormat="1" applyFont="1" applyAlignment="1">
      <alignment horizontal="left" vertical="center"/>
    </xf>
    <xf numFmtId="9" fontId="0" fillId="0" borderId="0" xfId="0" applyNumberFormat="1">
      <alignment vertical="center"/>
    </xf>
    <xf numFmtId="179" fontId="0" fillId="0" borderId="0" xfId="0" applyNumberFormat="1">
      <alignment vertical="center"/>
    </xf>
    <xf numFmtId="49" fontId="2" fillId="0" borderId="0" xfId="0" applyNumberFormat="1" applyFont="1" applyAlignment="1">
      <alignment horizontal="left" vertical="center"/>
    </xf>
    <xf numFmtId="49" fontId="4" fillId="0" borderId="15" xfId="0" applyNumberFormat="1" applyFont="1" applyBorder="1" applyAlignment="1">
      <alignment horizontal="left" vertical="center"/>
    </xf>
    <xf numFmtId="49" fontId="4" fillId="0" borderId="16" xfId="0" applyNumberFormat="1" applyFont="1" applyBorder="1" applyAlignment="1">
      <alignment horizontal="left" vertical="center"/>
    </xf>
    <xf numFmtId="0" fontId="42" fillId="0" borderId="0" xfId="0" applyFont="1">
      <alignment vertical="center"/>
    </xf>
    <xf numFmtId="49" fontId="2" fillId="0" borderId="2" xfId="3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0" fontId="0" fillId="0" borderId="9" xfId="0" applyBorder="1">
      <alignment vertical="center"/>
    </xf>
    <xf numFmtId="49" fontId="2" fillId="0" borderId="7" xfId="0" applyNumberFormat="1" applyFont="1" applyBorder="1" applyAlignment="1">
      <alignment horizontal="left" vertical="center"/>
    </xf>
    <xf numFmtId="0" fontId="45" fillId="0" borderId="2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179" fontId="0" fillId="0" borderId="2" xfId="92" applyNumberFormat="1" applyFont="1" applyBorder="1">
      <alignment vertical="center"/>
    </xf>
    <xf numFmtId="179" fontId="0" fillId="46" borderId="2" xfId="92" applyNumberFormat="1" applyFont="1" applyFill="1" applyBorder="1">
      <alignment vertical="center"/>
    </xf>
    <xf numFmtId="0" fontId="0" fillId="46" borderId="5" xfId="0" applyFill="1" applyBorder="1">
      <alignment vertical="center"/>
    </xf>
    <xf numFmtId="0" fontId="0" fillId="46" borderId="6" xfId="0" applyFill="1" applyBorder="1">
      <alignment vertical="center"/>
    </xf>
    <xf numFmtId="0" fontId="0" fillId="46" borderId="8" xfId="0" applyFill="1" applyBorder="1">
      <alignment vertical="center"/>
    </xf>
    <xf numFmtId="0" fontId="43" fillId="41" borderId="0" xfId="0" applyFont="1" applyFill="1">
      <alignment vertical="center"/>
    </xf>
    <xf numFmtId="9" fontId="0" fillId="0" borderId="4" xfId="92" applyFont="1" applyBorder="1">
      <alignment vertical="center"/>
    </xf>
    <xf numFmtId="9" fontId="0" fillId="0" borderId="0" xfId="92" applyFont="1" applyFill="1" applyBorder="1">
      <alignment vertical="center"/>
    </xf>
    <xf numFmtId="9" fontId="0" fillId="0" borderId="0" xfId="92" applyFont="1" applyBorder="1">
      <alignment vertical="center"/>
    </xf>
    <xf numFmtId="9" fontId="0" fillId="0" borderId="7" xfId="92" applyFont="1" applyBorder="1">
      <alignment vertical="center"/>
    </xf>
    <xf numFmtId="0" fontId="10" fillId="46" borderId="0" xfId="0" applyFont="1" applyFill="1">
      <alignment vertical="center"/>
    </xf>
    <xf numFmtId="179" fontId="0" fillId="0" borderId="0" xfId="92" applyNumberFormat="1" applyFont="1" applyFill="1" applyBorder="1">
      <alignment vertical="center"/>
    </xf>
    <xf numFmtId="0" fontId="43" fillId="0" borderId="2" xfId="0" applyFont="1" applyBorder="1">
      <alignment vertical="center"/>
    </xf>
    <xf numFmtId="179" fontId="0" fillId="0" borderId="2" xfId="92" applyNumberFormat="1" applyFont="1" applyFill="1" applyBorder="1">
      <alignment vertical="center"/>
    </xf>
    <xf numFmtId="0" fontId="10" fillId="0" borderId="2" xfId="0" applyFont="1" applyBorder="1">
      <alignment vertical="center"/>
    </xf>
    <xf numFmtId="9" fontId="0" fillId="0" borderId="2" xfId="0" applyNumberFormat="1" applyBorder="1">
      <alignment vertical="center"/>
    </xf>
    <xf numFmtId="0" fontId="4" fillId="0" borderId="2" xfId="0" applyFont="1" applyBorder="1" applyAlignment="1">
      <alignment horizontal="right" vertical="center"/>
    </xf>
    <xf numFmtId="9" fontId="0" fillId="0" borderId="2" xfId="92" applyFont="1" applyFill="1" applyBorder="1">
      <alignment vertical="center"/>
    </xf>
    <xf numFmtId="179" fontId="0" fillId="42" borderId="2" xfId="92" applyNumberFormat="1" applyFont="1" applyFill="1" applyBorder="1">
      <alignment vertical="center"/>
    </xf>
    <xf numFmtId="0" fontId="0" fillId="42" borderId="4" xfId="0" applyFill="1" applyBorder="1">
      <alignment vertical="center"/>
    </xf>
    <xf numFmtId="0" fontId="0" fillId="42" borderId="0" xfId="0" applyFill="1">
      <alignment vertical="center"/>
    </xf>
    <xf numFmtId="0" fontId="0" fillId="42" borderId="7" xfId="0" applyFill="1" applyBorder="1">
      <alignment vertical="center"/>
    </xf>
    <xf numFmtId="0" fontId="10" fillId="42" borderId="0" xfId="0" applyFont="1" applyFill="1">
      <alignment vertical="center"/>
    </xf>
    <xf numFmtId="176" fontId="0" fillId="0" borderId="2" xfId="0" applyNumberFormat="1" applyBorder="1">
      <alignment vertical="center"/>
    </xf>
    <xf numFmtId="9" fontId="0" fillId="0" borderId="2" xfId="92" applyFont="1" applyBorder="1">
      <alignment vertical="center"/>
    </xf>
    <xf numFmtId="176" fontId="0" fillId="0" borderId="2" xfId="92" applyNumberFormat="1" applyFont="1" applyBorder="1">
      <alignment vertical="center"/>
    </xf>
    <xf numFmtId="49" fontId="2" fillId="0" borderId="9" xfId="0" applyNumberFormat="1" applyFont="1" applyBorder="1" applyAlignment="1">
      <alignment horizontal="left" vertical="center"/>
    </xf>
    <xf numFmtId="9" fontId="0" fillId="0" borderId="4" xfId="0" applyNumberFormat="1" applyBorder="1">
      <alignment vertical="center"/>
    </xf>
    <xf numFmtId="49" fontId="2" fillId="0" borderId="2" xfId="0" applyNumberFormat="1" applyFont="1" applyBorder="1" applyAlignment="1">
      <alignment horizontal="left" vertical="center"/>
    </xf>
    <xf numFmtId="0" fontId="4" fillId="42" borderId="0" xfId="0" applyFont="1" applyFill="1" applyAlignment="1">
      <alignment horizontal="right" vertical="center"/>
    </xf>
    <xf numFmtId="49" fontId="4" fillId="42" borderId="0" xfId="0" applyNumberFormat="1" applyFont="1" applyFill="1" applyAlignment="1">
      <alignment horizontal="right" vertical="center"/>
    </xf>
    <xf numFmtId="0" fontId="10" fillId="48" borderId="0" xfId="0" applyFont="1" applyFill="1">
      <alignment vertical="center"/>
    </xf>
    <xf numFmtId="0" fontId="0" fillId="48" borderId="0" xfId="0" applyFill="1">
      <alignment vertical="center"/>
    </xf>
    <xf numFmtId="9" fontId="0" fillId="0" borderId="12" xfId="0" applyNumberFormat="1" applyBorder="1">
      <alignment vertical="center"/>
    </xf>
    <xf numFmtId="9" fontId="0" fillId="0" borderId="13" xfId="0" applyNumberFormat="1" applyBorder="1">
      <alignment vertical="center"/>
    </xf>
    <xf numFmtId="9" fontId="0" fillId="0" borderId="11" xfId="0" applyNumberFormat="1" applyBorder="1">
      <alignment vertical="center"/>
    </xf>
    <xf numFmtId="0" fontId="46" fillId="0" borderId="0" xfId="0" applyFont="1">
      <alignment vertical="center"/>
    </xf>
    <xf numFmtId="0" fontId="47" fillId="49" borderId="2" xfId="0" applyFont="1" applyFill="1" applyBorder="1">
      <alignment vertical="center"/>
    </xf>
    <xf numFmtId="49" fontId="2" fillId="49" borderId="1" xfId="0" applyNumberFormat="1" applyFont="1" applyFill="1" applyBorder="1" applyAlignment="1">
      <alignment horizontal="center" vertical="center"/>
    </xf>
    <xf numFmtId="0" fontId="48" fillId="0" borderId="9" xfId="0" applyFont="1" applyBorder="1">
      <alignment vertical="center"/>
    </xf>
    <xf numFmtId="0" fontId="48" fillId="0" borderId="16" xfId="0" applyFont="1" applyBorder="1">
      <alignment vertical="center"/>
    </xf>
    <xf numFmtId="49" fontId="2" fillId="0" borderId="7" xfId="0" applyNumberFormat="1" applyFont="1" applyBorder="1">
      <alignment vertical="center"/>
    </xf>
    <xf numFmtId="179" fontId="0" fillId="41" borderId="2" xfId="92" applyNumberFormat="1" applyFont="1" applyFill="1" applyBorder="1">
      <alignment vertical="center"/>
    </xf>
    <xf numFmtId="9" fontId="0" fillId="41" borderId="4" xfId="92" applyFont="1" applyFill="1" applyBorder="1">
      <alignment vertical="center"/>
    </xf>
    <xf numFmtId="9" fontId="0" fillId="41" borderId="0" xfId="92" applyFont="1" applyFill="1">
      <alignment vertical="center"/>
    </xf>
    <xf numFmtId="9" fontId="0" fillId="41" borderId="7" xfId="92" applyFont="1" applyFill="1" applyBorder="1">
      <alignment vertical="center"/>
    </xf>
    <xf numFmtId="0" fontId="50" fillId="41" borderId="0" xfId="0" applyFont="1" applyFill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49" fontId="2" fillId="0" borderId="0" xfId="0" applyNumberFormat="1" applyFont="1" applyAlignment="1">
      <alignment horizontal="center" vertical="center"/>
    </xf>
    <xf numFmtId="0" fontId="13" fillId="47" borderId="2" xfId="0" applyFont="1" applyFill="1" applyBorder="1" applyAlignment="1"/>
    <xf numFmtId="0" fontId="10" fillId="47" borderId="2" xfId="0" applyFont="1" applyFill="1" applyBorder="1" applyAlignment="1"/>
    <xf numFmtId="49" fontId="0" fillId="0" borderId="5" xfId="0" applyNumberFormat="1" applyBorder="1">
      <alignment vertical="center"/>
    </xf>
    <xf numFmtId="49" fontId="0" fillId="41" borderId="2" xfId="0" applyNumberFormat="1" applyFill="1" applyBorder="1">
      <alignment vertical="center"/>
    </xf>
    <xf numFmtId="49" fontId="2" fillId="49" borderId="0" xfId="0" applyNumberFormat="1" applyFont="1" applyFill="1" applyAlignment="1">
      <alignment horizontal="center" vertical="center"/>
    </xf>
    <xf numFmtId="0" fontId="51" fillId="0" borderId="5" xfId="0" applyFont="1" applyBorder="1">
      <alignment vertical="center"/>
    </xf>
    <xf numFmtId="0" fontId="51" fillId="0" borderId="6" xfId="0" applyFont="1" applyBorder="1">
      <alignment vertical="center"/>
    </xf>
    <xf numFmtId="0" fontId="51" fillId="0" borderId="8" xfId="0" applyFont="1" applyBorder="1">
      <alignment vertical="center"/>
    </xf>
    <xf numFmtId="0" fontId="13" fillId="47" borderId="15" xfId="0" applyFont="1" applyFill="1" applyBorder="1" applyAlignment="1">
      <alignment horizontal="center" vertical="center" wrapText="1"/>
    </xf>
    <xf numFmtId="49" fontId="2" fillId="0" borderId="13" xfId="0" applyNumberFormat="1" applyFont="1" applyBorder="1">
      <alignment vertical="center"/>
    </xf>
    <xf numFmtId="49" fontId="2" fillId="49" borderId="1" xfId="0" applyNumberFormat="1" applyFont="1" applyFill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49" fontId="4" fillId="0" borderId="5" xfId="0" applyNumberFormat="1" applyFont="1" applyBorder="1" applyAlignment="1">
      <alignment horizontal="left" vertical="center"/>
    </xf>
    <xf numFmtId="49" fontId="2" fillId="0" borderId="6" xfId="0" applyNumberFormat="1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center" vertical="center"/>
    </xf>
    <xf numFmtId="0" fontId="50" fillId="41" borderId="16" xfId="0" applyFont="1" applyFill="1" applyBorder="1">
      <alignment vertical="center"/>
    </xf>
    <xf numFmtId="49" fontId="4" fillId="0" borderId="2" xfId="0" applyNumberFormat="1" applyFont="1" applyBorder="1" applyAlignment="1">
      <alignment horizontal="center" vertical="center"/>
    </xf>
    <xf numFmtId="0" fontId="52" fillId="47" borderId="2" xfId="0" applyFont="1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  <xf numFmtId="49" fontId="4" fillId="0" borderId="13" xfId="0" applyNumberFormat="1" applyFont="1" applyBorder="1" applyAlignment="1">
      <alignment horizontal="right" vertical="center"/>
    </xf>
    <xf numFmtId="0" fontId="52" fillId="47" borderId="2" xfId="0" applyFont="1" applyFill="1" applyBorder="1" applyAlignment="1"/>
    <xf numFmtId="0" fontId="50" fillId="47" borderId="2" xfId="0" applyFont="1" applyFill="1" applyBorder="1" applyAlignment="1"/>
    <xf numFmtId="0" fontId="49" fillId="0" borderId="0" xfId="0" applyFont="1">
      <alignment vertical="center"/>
    </xf>
    <xf numFmtId="0" fontId="52" fillId="47" borderId="5" xfId="0" applyFont="1" applyFill="1" applyBorder="1" applyAlignment="1"/>
    <xf numFmtId="0" fontId="52" fillId="47" borderId="4" xfId="0" applyFont="1" applyFill="1" applyBorder="1" applyAlignment="1"/>
    <xf numFmtId="0" fontId="50" fillId="47" borderId="4" xfId="0" applyFont="1" applyFill="1" applyBorder="1" applyAlignment="1"/>
    <xf numFmtId="0" fontId="50" fillId="47" borderId="11" xfId="0" applyFont="1" applyFill="1" applyBorder="1" applyAlignment="1"/>
    <xf numFmtId="180" fontId="46" fillId="0" borderId="5" xfId="0" applyNumberFormat="1" applyFont="1" applyBorder="1">
      <alignment vertical="center"/>
    </xf>
    <xf numFmtId="180" fontId="46" fillId="0" borderId="4" xfId="0" applyNumberFormat="1" applyFont="1" applyBorder="1">
      <alignment vertical="center"/>
    </xf>
    <xf numFmtId="180" fontId="46" fillId="0" borderId="11" xfId="0" applyNumberFormat="1" applyFont="1" applyBorder="1">
      <alignment vertical="center"/>
    </xf>
    <xf numFmtId="180" fontId="46" fillId="0" borderId="6" xfId="0" applyNumberFormat="1" applyFont="1" applyBorder="1">
      <alignment vertical="center"/>
    </xf>
    <xf numFmtId="180" fontId="46" fillId="0" borderId="0" xfId="0" applyNumberFormat="1" applyFont="1">
      <alignment vertical="center"/>
    </xf>
    <xf numFmtId="180" fontId="46" fillId="0" borderId="12" xfId="0" applyNumberFormat="1" applyFont="1" applyBorder="1">
      <alignment vertical="center"/>
    </xf>
    <xf numFmtId="180" fontId="46" fillId="0" borderId="8" xfId="0" applyNumberFormat="1" applyFont="1" applyBorder="1">
      <alignment vertical="center"/>
    </xf>
    <xf numFmtId="180" fontId="46" fillId="0" borderId="7" xfId="0" applyNumberFormat="1" applyFont="1" applyBorder="1">
      <alignment vertical="center"/>
    </xf>
    <xf numFmtId="180" fontId="46" fillId="0" borderId="13" xfId="0" applyNumberFormat="1" applyFont="1" applyBorder="1">
      <alignment vertical="center"/>
    </xf>
    <xf numFmtId="180" fontId="46" fillId="0" borderId="4" xfId="0" applyNumberFormat="1" applyFont="1" applyBorder="1" applyAlignment="1">
      <alignment horizontal="center" vertical="center"/>
    </xf>
    <xf numFmtId="180" fontId="46" fillId="0" borderId="0" xfId="0" applyNumberFormat="1" applyFont="1" applyAlignment="1">
      <alignment horizontal="center" vertical="center"/>
    </xf>
    <xf numFmtId="180" fontId="46" fillId="0" borderId="7" xfId="0" applyNumberFormat="1" applyFont="1" applyBorder="1" applyAlignment="1">
      <alignment horizontal="center" vertical="center"/>
    </xf>
    <xf numFmtId="0" fontId="52" fillId="47" borderId="14" xfId="0" applyFont="1" applyFill="1" applyBorder="1" applyAlignment="1"/>
    <xf numFmtId="0" fontId="42" fillId="0" borderId="15" xfId="0" applyFont="1" applyBorder="1">
      <alignment vertical="center"/>
    </xf>
    <xf numFmtId="0" fontId="42" fillId="0" borderId="9" xfId="0" applyFont="1" applyBorder="1">
      <alignment vertical="center"/>
    </xf>
    <xf numFmtId="0" fontId="42" fillId="0" borderId="16" xfId="0" applyFont="1" applyBorder="1">
      <alignment vertical="center"/>
    </xf>
    <xf numFmtId="49" fontId="2" fillId="0" borderId="5" xfId="0" applyNumberFormat="1" applyFont="1" applyBorder="1" applyAlignment="1">
      <alignment horizontal="right" vertical="center"/>
    </xf>
    <xf numFmtId="0" fontId="52" fillId="47" borderId="2" xfId="0" applyFont="1" applyFill="1" applyBorder="1" applyAlignment="1">
      <alignment wrapText="1"/>
    </xf>
    <xf numFmtId="0" fontId="42" fillId="0" borderId="5" xfId="0" applyFont="1" applyBorder="1">
      <alignment vertical="center"/>
    </xf>
    <xf numFmtId="0" fontId="42" fillId="0" borderId="4" xfId="0" applyFont="1" applyBorder="1">
      <alignment vertical="center"/>
    </xf>
    <xf numFmtId="49" fontId="42" fillId="0" borderId="4" xfId="0" applyNumberFormat="1" applyFont="1" applyBorder="1">
      <alignment vertical="center"/>
    </xf>
    <xf numFmtId="0" fontId="42" fillId="0" borderId="11" xfId="0" applyFont="1" applyBorder="1">
      <alignment vertical="center"/>
    </xf>
    <xf numFmtId="0" fontId="42" fillId="0" borderId="7" xfId="0" applyFont="1" applyBorder="1">
      <alignment vertical="center"/>
    </xf>
    <xf numFmtId="49" fontId="42" fillId="0" borderId="7" xfId="0" applyNumberFormat="1" applyFont="1" applyBorder="1">
      <alignment vertical="center"/>
    </xf>
    <xf numFmtId="0" fontId="42" fillId="0" borderId="13" xfId="0" applyFont="1" applyBorder="1">
      <alignment vertical="center"/>
    </xf>
    <xf numFmtId="0" fontId="42" fillId="0" borderId="4" xfId="0" applyFont="1" applyBorder="1" applyAlignment="1">
      <alignment horizontal="center" vertical="center" wrapText="1"/>
    </xf>
    <xf numFmtId="0" fontId="42" fillId="0" borderId="11" xfId="0" applyFont="1" applyBorder="1" applyAlignment="1">
      <alignment horizontal="center" vertical="center" wrapText="1"/>
    </xf>
    <xf numFmtId="0" fontId="42" fillId="0" borderId="1" xfId="0" applyFont="1" applyBorder="1">
      <alignment vertical="center"/>
    </xf>
    <xf numFmtId="0" fontId="42" fillId="0" borderId="14" xfId="0" applyFont="1" applyBorder="1">
      <alignment vertical="center"/>
    </xf>
    <xf numFmtId="0" fontId="46" fillId="0" borderId="0" xfId="0" applyFont="1" applyAlignment="1">
      <alignment horizontal="left" vertical="center"/>
    </xf>
    <xf numFmtId="0" fontId="53" fillId="0" borderId="2" xfId="0" applyFont="1" applyBorder="1" applyAlignment="1">
      <alignment horizontal="center" vertical="center"/>
    </xf>
    <xf numFmtId="49" fontId="4" fillId="43" borderId="9" xfId="0" applyNumberFormat="1" applyFont="1" applyFill="1" applyBorder="1" applyAlignment="1">
      <alignment horizontal="left" vertical="center"/>
    </xf>
    <xf numFmtId="49" fontId="4" fillId="44" borderId="9" xfId="0" applyNumberFormat="1" applyFont="1" applyFill="1" applyBorder="1" applyAlignment="1">
      <alignment horizontal="left" vertical="center"/>
    </xf>
    <xf numFmtId="49" fontId="4" fillId="44" borderId="15" xfId="0" applyNumberFormat="1" applyFont="1" applyFill="1" applyBorder="1" applyAlignment="1">
      <alignment horizontal="left" vertical="center"/>
    </xf>
    <xf numFmtId="0" fontId="53" fillId="0" borderId="14" xfId="0" applyFont="1" applyBorder="1" applyAlignment="1">
      <alignment horizontal="center" vertical="center"/>
    </xf>
    <xf numFmtId="0" fontId="42" fillId="0" borderId="9" xfId="0" applyFont="1" applyBorder="1" applyAlignment="1">
      <alignment horizontal="left" vertical="center"/>
    </xf>
    <xf numFmtId="0" fontId="53" fillId="0" borderId="1" xfId="0" applyFont="1" applyBorder="1" applyAlignment="1">
      <alignment horizontal="center" vertical="center"/>
    </xf>
    <xf numFmtId="0" fontId="42" fillId="0" borderId="6" xfId="0" applyFont="1" applyBorder="1" applyAlignment="1">
      <alignment horizontal="left" vertical="center"/>
    </xf>
    <xf numFmtId="0" fontId="53" fillId="0" borderId="3" xfId="0" applyFont="1" applyBorder="1" applyAlignment="1">
      <alignment horizontal="center" vertical="center"/>
    </xf>
    <xf numFmtId="0" fontId="46" fillId="45" borderId="12" xfId="0" applyFont="1" applyFill="1" applyBorder="1">
      <alignment vertical="center"/>
    </xf>
    <xf numFmtId="181" fontId="46" fillId="45" borderId="12" xfId="0" applyNumberFormat="1" applyFont="1" applyFill="1" applyBorder="1">
      <alignment vertical="center"/>
    </xf>
    <xf numFmtId="177" fontId="46" fillId="45" borderId="12" xfId="0" applyNumberFormat="1" applyFont="1" applyFill="1" applyBorder="1">
      <alignment vertical="center"/>
    </xf>
    <xf numFmtId="2" fontId="46" fillId="45" borderId="12" xfId="0" applyNumberFormat="1" applyFont="1" applyFill="1" applyBorder="1">
      <alignment vertical="center"/>
    </xf>
    <xf numFmtId="2" fontId="46" fillId="45" borderId="12" xfId="0" applyNumberFormat="1" applyFont="1" applyFill="1" applyBorder="1" applyAlignment="1">
      <alignment horizontal="right" vertical="center"/>
    </xf>
    <xf numFmtId="1" fontId="46" fillId="45" borderId="12" xfId="0" applyNumberFormat="1" applyFont="1" applyFill="1" applyBorder="1">
      <alignment vertical="center"/>
    </xf>
    <xf numFmtId="1" fontId="46" fillId="0" borderId="6" xfId="0" applyNumberFormat="1" applyFont="1" applyBorder="1">
      <alignment vertical="center"/>
    </xf>
    <xf numFmtId="1" fontId="46" fillId="0" borderId="0" xfId="0" applyNumberFormat="1" applyFont="1">
      <alignment vertical="center"/>
    </xf>
    <xf numFmtId="49" fontId="4" fillId="44" borderId="16" xfId="0" applyNumberFormat="1" applyFont="1" applyFill="1" applyBorder="1" applyAlignment="1">
      <alignment horizontal="left" vertical="center"/>
    </xf>
    <xf numFmtId="0" fontId="42" fillId="0" borderId="16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181" fontId="46" fillId="45" borderId="13" xfId="0" applyNumberFormat="1" applyFont="1" applyFill="1" applyBorder="1">
      <alignment vertical="center"/>
    </xf>
    <xf numFmtId="1" fontId="53" fillId="0" borderId="3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" fontId="46" fillId="0" borderId="8" xfId="0" applyNumberFormat="1" applyFont="1" applyBorder="1">
      <alignment vertical="center"/>
    </xf>
    <xf numFmtId="1" fontId="46" fillId="0" borderId="7" xfId="0" applyNumberFormat="1" applyFont="1" applyBorder="1">
      <alignment vertical="center"/>
    </xf>
    <xf numFmtId="0" fontId="52" fillId="0" borderId="5" xfId="0" applyFont="1" applyBorder="1" applyAlignment="1"/>
    <xf numFmtId="0" fontId="52" fillId="0" borderId="6" xfId="0" applyFont="1" applyBorder="1" applyAlignment="1"/>
    <xf numFmtId="0" fontId="52" fillId="0" borderId="8" xfId="0" applyFont="1" applyBorder="1" applyAlignment="1"/>
    <xf numFmtId="0" fontId="49" fillId="0" borderId="2" xfId="0" applyFont="1" applyBorder="1">
      <alignment vertical="center"/>
    </xf>
    <xf numFmtId="1" fontId="0" fillId="0" borderId="3" xfId="0" applyNumberFormat="1" applyBorder="1">
      <alignment vertical="center"/>
    </xf>
    <xf numFmtId="1" fontId="0" fillId="0" borderId="1" xfId="0" applyNumberFormat="1" applyBorder="1">
      <alignment vertical="center"/>
    </xf>
    <xf numFmtId="1" fontId="0" fillId="0" borderId="14" xfId="0" applyNumberFormat="1" applyBorder="1">
      <alignment vertical="center"/>
    </xf>
    <xf numFmtId="0" fontId="49" fillId="0" borderId="3" xfId="0" applyFont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" fontId="0" fillId="0" borderId="6" xfId="0" applyNumberFormat="1" applyBorder="1">
      <alignment vertical="center"/>
    </xf>
    <xf numFmtId="1" fontId="0" fillId="0" borderId="0" xfId="0" applyNumberFormat="1">
      <alignment vertical="center"/>
    </xf>
    <xf numFmtId="1" fontId="0" fillId="0" borderId="12" xfId="0" applyNumberFormat="1" applyBorder="1">
      <alignment vertical="center"/>
    </xf>
    <xf numFmtId="1" fontId="0" fillId="0" borderId="8" xfId="0" applyNumberFormat="1" applyBorder="1">
      <alignment vertical="center"/>
    </xf>
    <xf numFmtId="1" fontId="0" fillId="0" borderId="7" xfId="0" applyNumberFormat="1" applyBorder="1">
      <alignment vertical="center"/>
    </xf>
    <xf numFmtId="1" fontId="0" fillId="0" borderId="13" xfId="0" applyNumberFormat="1" applyBorder="1">
      <alignment vertical="center"/>
    </xf>
    <xf numFmtId="0" fontId="42" fillId="0" borderId="15" xfId="0" applyFont="1" applyBorder="1" applyAlignment="1">
      <alignment horizontal="left" vertical="center"/>
    </xf>
    <xf numFmtId="49" fontId="2" fillId="0" borderId="16" xfId="0" applyNumberFormat="1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 wrapText="1"/>
    </xf>
    <xf numFmtId="1" fontId="0" fillId="0" borderId="9" xfId="0" applyNumberFormat="1" applyBorder="1">
      <alignment vertical="center"/>
    </xf>
    <xf numFmtId="0" fontId="49" fillId="0" borderId="1" xfId="0" applyFont="1" applyBorder="1">
      <alignment vertical="center"/>
    </xf>
    <xf numFmtId="0" fontId="49" fillId="0" borderId="14" xfId="0" applyFont="1" applyBorder="1">
      <alignment vertical="center"/>
    </xf>
    <xf numFmtId="49" fontId="4" fillId="43" borderId="15" xfId="0" applyNumberFormat="1" applyFont="1" applyFill="1" applyBorder="1" applyAlignment="1">
      <alignment horizontal="left" vertical="center"/>
    </xf>
    <xf numFmtId="49" fontId="4" fillId="43" borderId="16" xfId="0" applyNumberFormat="1" applyFont="1" applyFill="1" applyBorder="1" applyAlignment="1">
      <alignment horizontal="left" vertical="center"/>
    </xf>
    <xf numFmtId="49" fontId="2" fillId="44" borderId="15" xfId="0" applyNumberFormat="1" applyFont="1" applyFill="1" applyBorder="1" applyAlignment="1">
      <alignment horizontal="left" vertical="center"/>
    </xf>
    <xf numFmtId="49" fontId="2" fillId="43" borderId="9" xfId="0" applyNumberFormat="1" applyFont="1" applyFill="1" applyBorder="1" applyAlignment="1">
      <alignment horizontal="left" vertical="center"/>
    </xf>
    <xf numFmtId="49" fontId="2" fillId="44" borderId="9" xfId="0" applyNumberFormat="1" applyFont="1" applyFill="1" applyBorder="1" applyAlignment="1">
      <alignment horizontal="left" vertical="center"/>
    </xf>
    <xf numFmtId="49" fontId="2" fillId="44" borderId="16" xfId="0" applyNumberFormat="1" applyFont="1" applyFill="1" applyBorder="1" applyAlignment="1">
      <alignment horizontal="left" vertical="center"/>
    </xf>
    <xf numFmtId="0" fontId="49" fillId="0" borderId="5" xfId="0" applyFont="1" applyBorder="1">
      <alignment vertical="center"/>
    </xf>
    <xf numFmtId="0" fontId="49" fillId="0" borderId="4" xfId="0" applyFont="1" applyBorder="1">
      <alignment vertical="center"/>
    </xf>
    <xf numFmtId="0" fontId="49" fillId="0" borderId="11" xfId="0" applyFont="1" applyBorder="1">
      <alignment vertical="center"/>
    </xf>
    <xf numFmtId="0" fontId="49" fillId="0" borderId="6" xfId="0" applyFont="1" applyBorder="1">
      <alignment vertical="center"/>
    </xf>
    <xf numFmtId="0" fontId="49" fillId="0" borderId="12" xfId="0" applyFont="1" applyBorder="1">
      <alignment vertical="center"/>
    </xf>
    <xf numFmtId="0" fontId="49" fillId="0" borderId="8" xfId="0" applyFont="1" applyBorder="1">
      <alignment vertical="center"/>
    </xf>
    <xf numFmtId="0" fontId="49" fillId="0" borderId="7" xfId="0" applyFont="1" applyBorder="1">
      <alignment vertical="center"/>
    </xf>
    <xf numFmtId="0" fontId="49" fillId="0" borderId="13" xfId="0" applyFont="1" applyBorder="1">
      <alignment vertical="center"/>
    </xf>
    <xf numFmtId="11" fontId="49" fillId="0" borderId="0" xfId="0" applyNumberFormat="1" applyFont="1">
      <alignment vertical="center"/>
    </xf>
    <xf numFmtId="0" fontId="52" fillId="0" borderId="1" xfId="0" applyFont="1" applyBorder="1">
      <alignment vertical="center"/>
    </xf>
    <xf numFmtId="0" fontId="52" fillId="0" borderId="14" xfId="0" applyFont="1" applyBorder="1">
      <alignment vertical="center"/>
    </xf>
    <xf numFmtId="11" fontId="49" fillId="0" borderId="5" xfId="0" applyNumberFormat="1" applyFont="1" applyBorder="1">
      <alignment vertical="center"/>
    </xf>
    <xf numFmtId="11" fontId="49" fillId="0" borderId="6" xfId="0" applyNumberFormat="1" applyFont="1" applyBorder="1">
      <alignment vertical="center"/>
    </xf>
    <xf numFmtId="11" fontId="49" fillId="0" borderId="8" xfId="0" applyNumberFormat="1" applyFont="1" applyBorder="1">
      <alignment vertical="center"/>
    </xf>
    <xf numFmtId="180" fontId="49" fillId="0" borderId="0" xfId="0" applyNumberFormat="1" applyFont="1">
      <alignment vertical="center"/>
    </xf>
    <xf numFmtId="180" fontId="49" fillId="0" borderId="7" xfId="0" applyNumberFormat="1" applyFont="1" applyBorder="1">
      <alignment vertical="center"/>
    </xf>
    <xf numFmtId="180" fontId="49" fillId="0" borderId="4" xfId="0" applyNumberFormat="1" applyFont="1" applyBorder="1">
      <alignment vertical="center"/>
    </xf>
    <xf numFmtId="11" fontId="49" fillId="0" borderId="7" xfId="0" applyNumberFormat="1" applyFont="1" applyBorder="1">
      <alignment vertical="center"/>
    </xf>
    <xf numFmtId="11" fontId="49" fillId="0" borderId="4" xfId="0" applyNumberFormat="1" applyFont="1" applyBorder="1">
      <alignment vertical="center"/>
    </xf>
    <xf numFmtId="11" fontId="49" fillId="0" borderId="1" xfId="0" applyNumberFormat="1" applyFont="1" applyBorder="1">
      <alignment vertical="center"/>
    </xf>
    <xf numFmtId="11" fontId="55" fillId="0" borderId="3" xfId="0" applyNumberFormat="1" applyFont="1" applyBorder="1">
      <alignment vertical="center"/>
    </xf>
    <xf numFmtId="11" fontId="55" fillId="0" borderId="1" xfId="0" applyNumberFormat="1" applyFont="1" applyBorder="1">
      <alignment vertical="center"/>
    </xf>
    <xf numFmtId="11" fontId="55" fillId="0" borderId="14" xfId="0" applyNumberFormat="1" applyFont="1" applyBorder="1">
      <alignment vertical="center"/>
    </xf>
    <xf numFmtId="11" fontId="55" fillId="0" borderId="6" xfId="0" applyNumberFormat="1" applyFont="1" applyBorder="1">
      <alignment vertical="center"/>
    </xf>
    <xf numFmtId="11" fontId="55" fillId="0" borderId="0" xfId="0" applyNumberFormat="1" applyFont="1">
      <alignment vertical="center"/>
    </xf>
    <xf numFmtId="11" fontId="55" fillId="0" borderId="12" xfId="0" applyNumberFormat="1" applyFont="1" applyBorder="1">
      <alignment vertical="center"/>
    </xf>
    <xf numFmtId="0" fontId="50" fillId="40" borderId="0" xfId="0" applyFont="1" applyFill="1">
      <alignment vertical="center"/>
    </xf>
    <xf numFmtId="180" fontId="49" fillId="0" borderId="15" xfId="0" applyNumberFormat="1" applyFont="1" applyBorder="1">
      <alignment vertical="center"/>
    </xf>
    <xf numFmtId="180" fontId="49" fillId="0" borderId="9" xfId="0" applyNumberFormat="1" applyFont="1" applyBorder="1">
      <alignment vertical="center"/>
    </xf>
    <xf numFmtId="180" fontId="49" fillId="0" borderId="16" xfId="0" applyNumberFormat="1" applyFont="1" applyBorder="1">
      <alignment vertical="center"/>
    </xf>
    <xf numFmtId="0" fontId="52" fillId="47" borderId="2" xfId="0" applyFont="1" applyFill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 wrapText="1"/>
    </xf>
    <xf numFmtId="0" fontId="49" fillId="0" borderId="9" xfId="0" applyFont="1" applyBorder="1">
      <alignment vertical="center"/>
    </xf>
    <xf numFmtId="9" fontId="49" fillId="0" borderId="16" xfId="92" applyFont="1" applyBorder="1">
      <alignment vertical="center"/>
    </xf>
    <xf numFmtId="49" fontId="4" fillId="5" borderId="15" xfId="0" applyNumberFormat="1" applyFont="1" applyFill="1" applyBorder="1" applyAlignment="1">
      <alignment horizontal="left" vertical="center"/>
    </xf>
    <xf numFmtId="49" fontId="2" fillId="5" borderId="2" xfId="0" applyNumberFormat="1" applyFont="1" applyFill="1" applyBorder="1" applyAlignment="1">
      <alignment horizontal="left" vertical="center"/>
    </xf>
    <xf numFmtId="0" fontId="49" fillId="5" borderId="2" xfId="0" applyFont="1" applyFill="1" applyBorder="1">
      <alignment vertical="center"/>
    </xf>
    <xf numFmtId="0" fontId="49" fillId="48" borderId="2" xfId="0" applyFont="1" applyFill="1" applyBorder="1">
      <alignment vertical="center"/>
    </xf>
    <xf numFmtId="179" fontId="49" fillId="0" borderId="1" xfId="92" applyNumberFormat="1" applyFont="1" applyBorder="1">
      <alignment vertical="center"/>
    </xf>
    <xf numFmtId="179" fontId="49" fillId="0" borderId="0" xfId="92" applyNumberFormat="1" applyFont="1">
      <alignment vertical="center"/>
    </xf>
    <xf numFmtId="179" fontId="49" fillId="0" borderId="5" xfId="92" applyNumberFormat="1" applyFont="1" applyBorder="1">
      <alignment vertical="center"/>
    </xf>
    <xf numFmtId="179" fontId="49" fillId="0" borderId="4" xfId="92" applyNumberFormat="1" applyFont="1" applyBorder="1">
      <alignment vertical="center"/>
    </xf>
    <xf numFmtId="180" fontId="49" fillId="0" borderId="1" xfId="0" applyNumberFormat="1" applyFont="1" applyBorder="1">
      <alignment vertical="center"/>
    </xf>
    <xf numFmtId="179" fontId="49" fillId="48" borderId="1" xfId="92" applyNumberFormat="1" applyFont="1" applyFill="1" applyBorder="1">
      <alignment vertical="center"/>
    </xf>
    <xf numFmtId="179" fontId="49" fillId="0" borderId="9" xfId="92" applyNumberFormat="1" applyFont="1" applyBorder="1">
      <alignment vertical="center"/>
    </xf>
    <xf numFmtId="0" fontId="52" fillId="47" borderId="15" xfId="0" applyFont="1" applyFill="1" applyBorder="1" applyAlignment="1">
      <alignment horizontal="center" vertical="center" wrapText="1"/>
    </xf>
    <xf numFmtId="179" fontId="49" fillId="0" borderId="6" xfId="92" applyNumberFormat="1" applyFont="1" applyBorder="1">
      <alignment vertical="center"/>
    </xf>
    <xf numFmtId="179" fontId="49" fillId="0" borderId="8" xfId="92" applyNumberFormat="1" applyFont="1" applyBorder="1">
      <alignment vertical="center"/>
    </xf>
    <xf numFmtId="179" fontId="49" fillId="0" borderId="0" xfId="92" applyNumberFormat="1" applyFont="1" applyBorder="1">
      <alignment vertical="center"/>
    </xf>
    <xf numFmtId="179" fontId="49" fillId="0" borderId="7" xfId="92" applyNumberFormat="1" applyFont="1" applyBorder="1">
      <alignment vertical="center"/>
    </xf>
    <xf numFmtId="179" fontId="49" fillId="0" borderId="11" xfId="92" applyNumberFormat="1" applyFont="1" applyBorder="1">
      <alignment vertical="center"/>
    </xf>
    <xf numFmtId="179" fontId="49" fillId="0" borderId="12" xfId="92" applyNumberFormat="1" applyFont="1" applyBorder="1">
      <alignment vertical="center"/>
    </xf>
    <xf numFmtId="179" fontId="49" fillId="0" borderId="13" xfId="92" applyNumberFormat="1" applyFont="1" applyBorder="1">
      <alignment vertical="center"/>
    </xf>
    <xf numFmtId="49" fontId="2" fillId="0" borderId="15" xfId="0" applyNumberFormat="1" applyFont="1" applyBorder="1" applyAlignment="1">
      <alignment horizontal="left" vertical="center"/>
    </xf>
    <xf numFmtId="0" fontId="52" fillId="0" borderId="5" xfId="0" applyFont="1" applyBorder="1">
      <alignment vertical="center"/>
    </xf>
    <xf numFmtId="0" fontId="52" fillId="0" borderId="6" xfId="0" applyFont="1" applyBorder="1">
      <alignment vertical="center"/>
    </xf>
    <xf numFmtId="0" fontId="52" fillId="0" borderId="8" xfId="0" applyFont="1" applyBorder="1">
      <alignment vertical="center"/>
    </xf>
    <xf numFmtId="0" fontId="49" fillId="0" borderId="2" xfId="0" applyFont="1" applyBorder="1" applyAlignment="1"/>
    <xf numFmtId="0" fontId="49" fillId="0" borderId="15" xfId="0" applyFont="1" applyBorder="1" applyAlignment="1"/>
    <xf numFmtId="0" fontId="49" fillId="0" borderId="9" xfId="0" applyFont="1" applyBorder="1" applyAlignment="1"/>
    <xf numFmtId="0" fontId="49" fillId="0" borderId="16" xfId="0" applyFont="1" applyBorder="1" applyAlignment="1"/>
    <xf numFmtId="0" fontId="56" fillId="39" borderId="17" xfId="0" applyFont="1" applyFill="1" applyBorder="1" applyAlignment="1">
      <alignment horizontal="center" vertical="center" wrapText="1" readingOrder="1"/>
    </xf>
    <xf numFmtId="0" fontId="57" fillId="3" borderId="20" xfId="0" applyFont="1" applyFill="1" applyBorder="1" applyAlignment="1">
      <alignment horizontal="left" vertical="center" wrapText="1" readingOrder="1"/>
    </xf>
    <xf numFmtId="0" fontId="58" fillId="3" borderId="20" xfId="0" applyFont="1" applyFill="1" applyBorder="1" applyAlignment="1">
      <alignment horizontal="left" vertical="center" wrapText="1" readingOrder="1"/>
    </xf>
    <xf numFmtId="0" fontId="59" fillId="38" borderId="20" xfId="0" applyFont="1" applyFill="1" applyBorder="1" applyAlignment="1">
      <alignment horizontal="left" wrapText="1" readingOrder="1"/>
    </xf>
    <xf numFmtId="0" fontId="57" fillId="4" borderId="21" xfId="0" applyFont="1" applyFill="1" applyBorder="1" applyAlignment="1">
      <alignment horizontal="left" vertical="center" wrapText="1" readingOrder="1"/>
    </xf>
    <xf numFmtId="0" fontId="58" fillId="4" borderId="21" xfId="0" applyFont="1" applyFill="1" applyBorder="1" applyAlignment="1">
      <alignment horizontal="left" vertical="center" wrapText="1" readingOrder="1"/>
    </xf>
    <xf numFmtId="0" fontId="59" fillId="38" borderId="21" xfId="0" applyFont="1" applyFill="1" applyBorder="1" applyAlignment="1">
      <alignment horizontal="left" wrapText="1" readingOrder="1"/>
    </xf>
    <xf numFmtId="0" fontId="57" fillId="3" borderId="21" xfId="0" applyFont="1" applyFill="1" applyBorder="1" applyAlignment="1">
      <alignment horizontal="left" vertical="center" wrapText="1" readingOrder="1"/>
    </xf>
    <xf numFmtId="0" fontId="58" fillId="3" borderId="21" xfId="0" applyFont="1" applyFill="1" applyBorder="1" applyAlignment="1">
      <alignment horizontal="left" vertical="center" wrapText="1" readingOrder="1"/>
    </xf>
    <xf numFmtId="0" fontId="60" fillId="39" borderId="21" xfId="0" applyFont="1" applyFill="1" applyBorder="1" applyAlignment="1">
      <alignment horizontal="left" wrapText="1" readingOrder="1"/>
    </xf>
    <xf numFmtId="0" fontId="57" fillId="3" borderId="21" xfId="0" applyFont="1" applyFill="1" applyBorder="1" applyAlignment="1">
      <alignment horizontal="left" wrapText="1" readingOrder="1"/>
    </xf>
    <xf numFmtId="0" fontId="59" fillId="37" borderId="21" xfId="0" applyFont="1" applyFill="1" applyBorder="1" applyAlignment="1">
      <alignment horizontal="left" wrapText="1" readingOrder="1"/>
    </xf>
    <xf numFmtId="0" fontId="57" fillId="4" borderId="21" xfId="0" applyFont="1" applyFill="1" applyBorder="1" applyAlignment="1">
      <alignment horizontal="left" wrapText="1" readingOrder="1"/>
    </xf>
    <xf numFmtId="0" fontId="59" fillId="38" borderId="21" xfId="0" applyFont="1" applyFill="1" applyBorder="1" applyAlignment="1">
      <alignment horizontal="left" vertical="center" wrapText="1" readingOrder="1"/>
    </xf>
    <xf numFmtId="0" fontId="60" fillId="39" borderId="21" xfId="0" applyFont="1" applyFill="1" applyBorder="1" applyAlignment="1">
      <alignment horizontal="left" vertical="center" wrapText="1" readingOrder="1"/>
    </xf>
    <xf numFmtId="0" fontId="52" fillId="0" borderId="0" xfId="0" applyFont="1">
      <alignment vertical="center"/>
    </xf>
    <xf numFmtId="2" fontId="52" fillId="0" borderId="2" xfId="0" applyNumberFormat="1" applyFont="1" applyBorder="1" applyAlignment="1"/>
    <xf numFmtId="2" fontId="42" fillId="0" borderId="4" xfId="0" applyNumberFormat="1" applyFont="1" applyBorder="1">
      <alignment vertical="center"/>
    </xf>
    <xf numFmtId="2" fontId="42" fillId="0" borderId="11" xfId="0" applyNumberFormat="1" applyFont="1" applyBorder="1">
      <alignment vertical="center"/>
    </xf>
    <xf numFmtId="2" fontId="42" fillId="0" borderId="0" xfId="0" applyNumberFormat="1" applyFont="1">
      <alignment vertical="center"/>
    </xf>
    <xf numFmtId="2" fontId="42" fillId="0" borderId="12" xfId="0" applyNumberFormat="1" applyFont="1" applyBorder="1">
      <alignment vertical="center"/>
    </xf>
    <xf numFmtId="2" fontId="42" fillId="0" borderId="7" xfId="0" applyNumberFormat="1" applyFont="1" applyBorder="1">
      <alignment vertical="center"/>
    </xf>
    <xf numFmtId="2" fontId="42" fillId="0" borderId="13" xfId="0" applyNumberFormat="1" applyFont="1" applyBorder="1">
      <alignment vertical="center"/>
    </xf>
    <xf numFmtId="2" fontId="42" fillId="0" borderId="5" xfId="0" applyNumberFormat="1" applyFont="1" applyBorder="1">
      <alignment vertical="center"/>
    </xf>
    <xf numFmtId="2" fontId="42" fillId="0" borderId="6" xfId="0" applyNumberFormat="1" applyFont="1" applyBorder="1">
      <alignment vertical="center"/>
    </xf>
    <xf numFmtId="2" fontId="42" fillId="0" borderId="8" xfId="0" applyNumberFormat="1" applyFont="1" applyBorder="1">
      <alignment vertical="center"/>
    </xf>
    <xf numFmtId="11" fontId="52" fillId="0" borderId="0" xfId="0" applyNumberFormat="1" applyFont="1">
      <alignment vertical="center"/>
    </xf>
    <xf numFmtId="49" fontId="2" fillId="0" borderId="1" xfId="0" applyNumberFormat="1" applyFont="1" applyBorder="1" applyAlignment="1">
      <alignment horizontal="center" vertical="center"/>
    </xf>
    <xf numFmtId="49" fontId="2" fillId="42" borderId="0" xfId="0" applyNumberFormat="1" applyFont="1" applyFill="1">
      <alignment vertical="center"/>
    </xf>
    <xf numFmtId="11" fontId="0" fillId="41" borderId="2" xfId="0" applyNumberFormat="1" applyFill="1" applyBorder="1">
      <alignment vertical="center"/>
    </xf>
    <xf numFmtId="49" fontId="0" fillId="0" borderId="6" xfId="0" applyNumberFormat="1" applyBorder="1">
      <alignment vertical="center"/>
    </xf>
    <xf numFmtId="0" fontId="0" fillId="50" borderId="0" xfId="0" applyFill="1">
      <alignment vertical="center"/>
    </xf>
    <xf numFmtId="0" fontId="4" fillId="50" borderId="0" xfId="0" applyFont="1" applyFill="1" applyAlignment="1">
      <alignment horizontal="right" vertical="center"/>
    </xf>
    <xf numFmtId="0" fontId="46" fillId="0" borderId="2" xfId="0" applyFont="1" applyBorder="1">
      <alignment vertical="center"/>
    </xf>
    <xf numFmtId="176" fontId="0" fillId="0" borderId="0" xfId="0" applyNumberFormat="1">
      <alignment vertical="center"/>
    </xf>
    <xf numFmtId="178" fontId="0" fillId="0" borderId="0" xfId="0" applyNumberFormat="1">
      <alignment vertical="center"/>
    </xf>
    <xf numFmtId="49" fontId="49" fillId="0" borderId="0" xfId="0" applyNumberFormat="1" applyFont="1">
      <alignment vertical="center"/>
    </xf>
    <xf numFmtId="0" fontId="46" fillId="0" borderId="12" xfId="0" applyFont="1" applyBorder="1">
      <alignment vertical="center"/>
    </xf>
    <xf numFmtId="181" fontId="46" fillId="0" borderId="6" xfId="0" applyNumberFormat="1" applyFont="1" applyBorder="1">
      <alignment vertical="center"/>
    </xf>
    <xf numFmtId="181" fontId="46" fillId="45" borderId="0" xfId="0" applyNumberFormat="1" applyFont="1" applyFill="1">
      <alignment vertical="center"/>
    </xf>
    <xf numFmtId="2" fontId="46" fillId="0" borderId="12" xfId="0" applyNumberFormat="1" applyFont="1" applyBorder="1">
      <alignment vertical="center"/>
    </xf>
    <xf numFmtId="2" fontId="46" fillId="45" borderId="0" xfId="0" applyNumberFormat="1" applyFont="1" applyFill="1">
      <alignment vertical="center"/>
    </xf>
    <xf numFmtId="1" fontId="46" fillId="0" borderId="12" xfId="0" applyNumberFormat="1" applyFont="1" applyBorder="1">
      <alignment vertical="center"/>
    </xf>
    <xf numFmtId="1" fontId="46" fillId="45" borderId="0" xfId="0" applyNumberFormat="1" applyFont="1" applyFill="1">
      <alignment vertical="center"/>
    </xf>
    <xf numFmtId="0" fontId="63" fillId="0" borderId="9" xfId="93" applyFont="1" applyBorder="1" applyAlignment="1">
      <alignment horizontal="left" vertical="center"/>
    </xf>
    <xf numFmtId="0" fontId="46" fillId="0" borderId="13" xfId="0" applyFont="1" applyBorder="1">
      <alignment vertical="center"/>
    </xf>
    <xf numFmtId="1" fontId="46" fillId="45" borderId="7" xfId="0" applyNumberFormat="1" applyFont="1" applyFill="1" applyBorder="1">
      <alignment vertical="center"/>
    </xf>
    <xf numFmtId="181" fontId="46" fillId="0" borderId="0" xfId="0" applyNumberFormat="1" applyFont="1">
      <alignment vertical="center"/>
    </xf>
    <xf numFmtId="2" fontId="46" fillId="0" borderId="0" xfId="0" applyNumberFormat="1" applyFont="1">
      <alignment vertical="center"/>
    </xf>
    <xf numFmtId="0" fontId="42" fillId="45" borderId="9" xfId="0" applyFont="1" applyFill="1" applyBorder="1" applyAlignment="1">
      <alignment horizontal="left" vertical="center"/>
    </xf>
    <xf numFmtId="49" fontId="65" fillId="0" borderId="0" xfId="96" applyNumberFormat="1" applyFont="1">
      <alignment vertical="center"/>
    </xf>
    <xf numFmtId="49" fontId="2" fillId="0" borderId="0" xfId="2" applyNumberFormat="1" applyFont="1" applyAlignment="1"/>
    <xf numFmtId="0" fontId="42" fillId="0" borderId="1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2" fontId="46" fillId="0" borderId="12" xfId="0" applyNumberFormat="1" applyFont="1" applyBorder="1" applyAlignment="1">
      <alignment horizontal="left" vertical="center"/>
    </xf>
    <xf numFmtId="49" fontId="0" fillId="0" borderId="4" xfId="0" applyNumberFormat="1" applyBorder="1">
      <alignment vertical="center"/>
    </xf>
    <xf numFmtId="49" fontId="0" fillId="0" borderId="11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12" xfId="0" applyNumberFormat="1" applyBorder="1">
      <alignment vertical="center"/>
    </xf>
    <xf numFmtId="49" fontId="0" fillId="0" borderId="8" xfId="0" applyNumberFormat="1" applyBorder="1">
      <alignment vertical="center"/>
    </xf>
    <xf numFmtId="49" fontId="0" fillId="0" borderId="7" xfId="0" applyNumberFormat="1" applyBorder="1">
      <alignment vertical="center"/>
    </xf>
    <xf numFmtId="49" fontId="0" fillId="0" borderId="13" xfId="0" applyNumberFormat="1" applyBorder="1">
      <alignment vertical="center"/>
    </xf>
    <xf numFmtId="49" fontId="0" fillId="50" borderId="0" xfId="0" applyNumberFormat="1" applyFill="1">
      <alignment vertical="center"/>
    </xf>
    <xf numFmtId="49" fontId="4" fillId="0" borderId="11" xfId="0" applyNumberFormat="1" applyFont="1" applyBorder="1" applyAlignment="1">
      <alignment horizontal="right" vertical="center"/>
    </xf>
    <xf numFmtId="49" fontId="4" fillId="50" borderId="0" xfId="0" applyNumberFormat="1" applyFont="1" applyFill="1" applyAlignment="1">
      <alignment horizontal="right" vertical="center"/>
    </xf>
    <xf numFmtId="49" fontId="42" fillId="0" borderId="5" xfId="0" applyNumberFormat="1" applyFont="1" applyBorder="1">
      <alignment vertical="center"/>
    </xf>
    <xf numFmtId="49" fontId="42" fillId="0" borderId="11" xfId="0" applyNumberFormat="1" applyFont="1" applyBorder="1">
      <alignment vertical="center"/>
    </xf>
    <xf numFmtId="49" fontId="42" fillId="0" borderId="8" xfId="0" applyNumberFormat="1" applyFont="1" applyBorder="1">
      <alignment vertical="center"/>
    </xf>
    <xf numFmtId="49" fontId="42" fillId="0" borderId="13" xfId="0" applyNumberFormat="1" applyFont="1" applyBorder="1">
      <alignment vertical="center"/>
    </xf>
    <xf numFmtId="49" fontId="42" fillId="0" borderId="1" xfId="0" applyNumberFormat="1" applyFont="1" applyBorder="1">
      <alignment vertical="center"/>
    </xf>
    <xf numFmtId="49" fontId="42" fillId="0" borderId="14" xfId="0" applyNumberFormat="1" applyFont="1" applyBorder="1">
      <alignment vertical="center"/>
    </xf>
    <xf numFmtId="49" fontId="49" fillId="0" borderId="4" xfId="0" applyNumberFormat="1" applyFont="1" applyBorder="1">
      <alignment vertical="center"/>
    </xf>
    <xf numFmtId="0" fontId="49" fillId="0" borderId="4" xfId="0" applyFont="1" applyBorder="1" applyAlignment="1">
      <alignment horizontal="right" vertical="center"/>
    </xf>
    <xf numFmtId="180" fontId="49" fillId="41" borderId="0" xfId="0" applyNumberFormat="1" applyFont="1" applyFill="1">
      <alignment vertical="center"/>
    </xf>
    <xf numFmtId="180" fontId="49" fillId="41" borderId="7" xfId="0" applyNumberFormat="1" applyFont="1" applyFill="1" applyBorder="1">
      <alignment vertical="center"/>
    </xf>
    <xf numFmtId="180" fontId="49" fillId="41" borderId="4" xfId="0" applyNumberFormat="1" applyFont="1" applyFill="1" applyBorder="1">
      <alignment vertical="center"/>
    </xf>
    <xf numFmtId="179" fontId="0" fillId="0" borderId="4" xfId="92" applyNumberFormat="1" applyFont="1" applyBorder="1">
      <alignment vertical="center"/>
    </xf>
    <xf numFmtId="179" fontId="0" fillId="0" borderId="0" xfId="92" applyNumberFormat="1" applyFont="1" applyBorder="1">
      <alignment vertical="center"/>
    </xf>
    <xf numFmtId="179" fontId="0" fillId="0" borderId="7" xfId="92" applyNumberFormat="1" applyFont="1" applyBorder="1">
      <alignment vertical="center"/>
    </xf>
    <xf numFmtId="11" fontId="49" fillId="46" borderId="0" xfId="0" applyNumberFormat="1" applyFont="1" applyFill="1">
      <alignment vertical="center"/>
    </xf>
    <xf numFmtId="11" fontId="49" fillId="46" borderId="7" xfId="0" applyNumberFormat="1" applyFont="1" applyFill="1" applyBorder="1">
      <alignment vertical="center"/>
    </xf>
    <xf numFmtId="11" fontId="49" fillId="46" borderId="4" xfId="0" applyNumberFormat="1" applyFont="1" applyFill="1" applyBorder="1">
      <alignment vertical="center"/>
    </xf>
    <xf numFmtId="11" fontId="50" fillId="46" borderId="7" xfId="0" applyNumberFormat="1" applyFont="1" applyFill="1" applyBorder="1">
      <alignment vertical="center"/>
    </xf>
    <xf numFmtId="179" fontId="49" fillId="41" borderId="0" xfId="92" applyNumberFormat="1" applyFont="1" applyFill="1" applyBorder="1">
      <alignment vertical="center"/>
    </xf>
    <xf numFmtId="179" fontId="49" fillId="48" borderId="0" xfId="92" applyNumberFormat="1" applyFont="1" applyFill="1" applyBorder="1">
      <alignment vertical="center"/>
    </xf>
    <xf numFmtId="179" fontId="49" fillId="41" borderId="1" xfId="92" applyNumberFormat="1" applyFont="1" applyFill="1" applyBorder="1">
      <alignment vertical="center"/>
    </xf>
    <xf numFmtId="179" fontId="49" fillId="41" borderId="0" xfId="92" applyNumberFormat="1" applyFont="1" applyFill="1">
      <alignment vertical="center"/>
    </xf>
    <xf numFmtId="179" fontId="49" fillId="41" borderId="4" xfId="92" applyNumberFormat="1" applyFont="1" applyFill="1" applyBorder="1">
      <alignment vertical="center"/>
    </xf>
    <xf numFmtId="11" fontId="0" fillId="0" borderId="0" xfId="0" applyNumberFormat="1">
      <alignment vertical="center"/>
    </xf>
    <xf numFmtId="11" fontId="42" fillId="0" borderId="7" xfId="0" applyNumberFormat="1" applyFont="1" applyBorder="1">
      <alignment vertical="center"/>
    </xf>
    <xf numFmtId="49" fontId="4" fillId="40" borderId="2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right" vertical="center"/>
    </xf>
    <xf numFmtId="0" fontId="67" fillId="51" borderId="2" xfId="0" applyFont="1" applyFill="1" applyBorder="1" applyAlignment="1">
      <alignment horizontal="center" vertical="center"/>
    </xf>
    <xf numFmtId="49" fontId="68" fillId="51" borderId="2" xfId="3" applyNumberFormat="1" applyFont="1" applyFill="1" applyBorder="1" applyAlignment="1">
      <alignment horizontal="center" vertical="center" wrapText="1"/>
    </xf>
    <xf numFmtId="182" fontId="68" fillId="51" borderId="2" xfId="3" applyNumberFormat="1" applyFont="1" applyFill="1" applyBorder="1" applyAlignment="1">
      <alignment horizontal="center" vertical="center" wrapText="1"/>
    </xf>
    <xf numFmtId="182" fontId="68" fillId="51" borderId="9" xfId="3" applyNumberFormat="1" applyFont="1" applyFill="1" applyBorder="1" applyAlignment="1">
      <alignment horizontal="center" vertical="center" wrapText="1"/>
    </xf>
    <xf numFmtId="49" fontId="68" fillId="51" borderId="9" xfId="3" applyNumberFormat="1" applyFont="1" applyFill="1" applyBorder="1" applyAlignment="1">
      <alignment horizontal="center" vertical="center" wrapText="1"/>
    </xf>
    <xf numFmtId="0" fontId="69" fillId="51" borderId="2" xfId="0" applyFont="1" applyFill="1" applyBorder="1" applyAlignment="1">
      <alignment horizontal="center"/>
    </xf>
    <xf numFmtId="49" fontId="70" fillId="51" borderId="2" xfId="3" applyNumberFormat="1" applyFont="1" applyFill="1" applyBorder="1" applyAlignment="1">
      <alignment horizontal="left" vertical="center" wrapText="1"/>
    </xf>
    <xf numFmtId="49" fontId="70" fillId="0" borderId="2" xfId="3" applyNumberFormat="1" applyFont="1" applyBorder="1" applyAlignment="1">
      <alignment horizontal="center" vertical="center"/>
    </xf>
    <xf numFmtId="182" fontId="70" fillId="0" borderId="2" xfId="3" applyNumberFormat="1" applyFont="1" applyBorder="1" applyAlignment="1">
      <alignment horizontal="center" vertical="center" wrapText="1"/>
    </xf>
    <xf numFmtId="49" fontId="70" fillId="0" borderId="2" xfId="3" applyNumberFormat="1" applyFont="1" applyBorder="1" applyAlignment="1">
      <alignment horizontal="center" vertical="center" wrapText="1"/>
    </xf>
    <xf numFmtId="176" fontId="70" fillId="0" borderId="2" xfId="3" applyNumberFormat="1" applyFont="1" applyBorder="1" applyAlignment="1">
      <alignment horizontal="center" vertical="center" wrapText="1"/>
    </xf>
    <xf numFmtId="183" fontId="70" fillId="0" borderId="2" xfId="3" applyNumberFormat="1" applyFont="1" applyBorder="1" applyAlignment="1">
      <alignment horizontal="center" vertical="center" wrapText="1"/>
    </xf>
    <xf numFmtId="184" fontId="70" fillId="0" borderId="2" xfId="3" applyNumberFormat="1" applyFont="1" applyBorder="1" applyAlignment="1">
      <alignment horizontal="center" vertical="center" wrapText="1"/>
    </xf>
    <xf numFmtId="49" fontId="70" fillId="0" borderId="2" xfId="3" applyNumberFormat="1" applyFont="1" applyBorder="1" applyAlignment="1">
      <alignment horizontal="left" vertical="center" wrapText="1"/>
    </xf>
    <xf numFmtId="0" fontId="71" fillId="51" borderId="2" xfId="0" applyFont="1" applyFill="1" applyBorder="1" applyAlignment="1">
      <alignment horizontal="left" vertical="center" wrapText="1"/>
    </xf>
    <xf numFmtId="0" fontId="72" fillId="51" borderId="2" xfId="0" applyFont="1" applyFill="1" applyBorder="1" applyAlignment="1">
      <alignment horizontal="left" vertical="center" wrapText="1"/>
    </xf>
    <xf numFmtId="0" fontId="71" fillId="51" borderId="2" xfId="0" applyFont="1" applyFill="1" applyBorder="1" applyAlignment="1">
      <alignment vertical="center" wrapText="1"/>
    </xf>
    <xf numFmtId="0" fontId="72" fillId="51" borderId="2" xfId="0" applyFont="1" applyFill="1" applyBorder="1" applyAlignment="1">
      <alignment vertical="center" wrapText="1"/>
    </xf>
    <xf numFmtId="0" fontId="69" fillId="0" borderId="0" xfId="0" applyFont="1" applyAlignment="1"/>
    <xf numFmtId="182" fontId="69" fillId="0" borderId="0" xfId="0" applyNumberFormat="1" applyFont="1" applyAlignment="1"/>
    <xf numFmtId="185" fontId="69" fillId="0" borderId="0" xfId="0" applyNumberFormat="1" applyFont="1" applyAlignment="1"/>
    <xf numFmtId="49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12" xfId="0" applyBorder="1" applyAlignment="1">
      <alignment horizontal="right" vertical="center"/>
    </xf>
    <xf numFmtId="49" fontId="0" fillId="0" borderId="4" xfId="0" applyNumberFormat="1" applyBorder="1" applyAlignment="1">
      <alignment horizontal="right" vertical="center"/>
    </xf>
    <xf numFmtId="49" fontId="0" fillId="0" borderId="11" xfId="0" applyNumberFormat="1" applyBorder="1" applyAlignment="1">
      <alignment horizontal="right" vertical="center"/>
    </xf>
    <xf numFmtId="179" fontId="52" fillId="0" borderId="0" xfId="92" applyNumberFormat="1" applyFont="1">
      <alignment vertical="center"/>
    </xf>
    <xf numFmtId="179" fontId="0" fillId="0" borderId="11" xfId="92" applyNumberFormat="1" applyFont="1" applyBorder="1">
      <alignment vertical="center"/>
    </xf>
    <xf numFmtId="179" fontId="0" fillId="0" borderId="12" xfId="92" applyNumberFormat="1" applyFont="1" applyBorder="1">
      <alignment vertical="center"/>
    </xf>
    <xf numFmtId="179" fontId="0" fillId="0" borderId="13" xfId="92" applyNumberFormat="1" applyFont="1" applyBorder="1">
      <alignment vertical="center"/>
    </xf>
    <xf numFmtId="11" fontId="49" fillId="50" borderId="0" xfId="0" applyNumberFormat="1" applyFont="1" applyFill="1">
      <alignment vertical="center"/>
    </xf>
    <xf numFmtId="180" fontId="49" fillId="50" borderId="0" xfId="0" applyNumberFormat="1" applyFont="1" applyFill="1">
      <alignment vertical="center"/>
    </xf>
    <xf numFmtId="11" fontId="49" fillId="50" borderId="7" xfId="0" applyNumberFormat="1" applyFont="1" applyFill="1" applyBorder="1">
      <alignment vertical="center"/>
    </xf>
    <xf numFmtId="180" fontId="49" fillId="50" borderId="7" xfId="0" applyNumberFormat="1" applyFont="1" applyFill="1" applyBorder="1">
      <alignment vertical="center"/>
    </xf>
    <xf numFmtId="11" fontId="49" fillId="50" borderId="4" xfId="0" applyNumberFormat="1" applyFont="1" applyFill="1" applyBorder="1">
      <alignment vertical="center"/>
    </xf>
    <xf numFmtId="180" fontId="49" fillId="50" borderId="4" xfId="0" applyNumberFormat="1" applyFont="1" applyFill="1" applyBorder="1">
      <alignment vertical="center"/>
    </xf>
    <xf numFmtId="181" fontId="46" fillId="0" borderId="8" xfId="0" applyNumberFormat="1" applyFont="1" applyBorder="1">
      <alignment vertical="center"/>
    </xf>
    <xf numFmtId="11" fontId="46" fillId="0" borderId="4" xfId="0" applyNumberFormat="1" applyFont="1" applyBorder="1">
      <alignment vertical="center"/>
    </xf>
    <xf numFmtId="11" fontId="46" fillId="0" borderId="0" xfId="0" applyNumberFormat="1" applyFont="1">
      <alignment vertical="center"/>
    </xf>
    <xf numFmtId="11" fontId="46" fillId="0" borderId="7" xfId="0" applyNumberFormat="1" applyFont="1" applyBorder="1">
      <alignment vertical="center"/>
    </xf>
    <xf numFmtId="0" fontId="0" fillId="40" borderId="0" xfId="0" applyFill="1">
      <alignment vertical="center"/>
    </xf>
    <xf numFmtId="0" fontId="5" fillId="0" borderId="4" xfId="0" applyFont="1" applyBorder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2" fillId="42" borderId="0" xfId="0" applyFont="1" applyFill="1">
      <alignment vertical="center"/>
    </xf>
    <xf numFmtId="0" fontId="4" fillId="42" borderId="6" xfId="0" applyFont="1" applyFill="1" applyBorder="1" applyAlignment="1">
      <alignment horizontal="right" vertical="center"/>
    </xf>
    <xf numFmtId="0" fontId="5" fillId="0" borderId="7" xfId="0" applyFont="1" applyBorder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vertical="center" wrapText="1"/>
    </xf>
    <xf numFmtId="49" fontId="2" fillId="0" borderId="5" xfId="0" applyNumberFormat="1" applyFont="1" applyBorder="1" applyAlignment="1">
      <alignment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right" vertical="center"/>
    </xf>
    <xf numFmtId="49" fontId="2" fillId="0" borderId="0" xfId="0" applyNumberFormat="1" applyFont="1" applyAlignment="1">
      <alignment horizontal="right" vertical="center"/>
    </xf>
    <xf numFmtId="49" fontId="2" fillId="0" borderId="8" xfId="0" applyNumberFormat="1" applyFont="1" applyBorder="1" applyAlignment="1">
      <alignment horizontal="right" vertical="center"/>
    </xf>
    <xf numFmtId="49" fontId="2" fillId="0" borderId="7" xfId="0" applyNumberFormat="1" applyFont="1" applyBorder="1" applyAlignment="1">
      <alignment horizontal="right" vertical="center"/>
    </xf>
    <xf numFmtId="0" fontId="4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8" xfId="0" applyFont="1" applyBorder="1" applyAlignment="1">
      <alignment horizontal="right" vertical="center"/>
    </xf>
    <xf numFmtId="0" fontId="2" fillId="0" borderId="7" xfId="0" applyFont="1" applyBorder="1" applyAlignment="1">
      <alignment horizontal="right" vertical="center"/>
    </xf>
    <xf numFmtId="49" fontId="2" fillId="0" borderId="11" xfId="0" applyNumberFormat="1" applyFont="1" applyBorder="1" applyAlignment="1">
      <alignment horizontal="right" vertical="center"/>
    </xf>
    <xf numFmtId="49" fontId="2" fillId="0" borderId="0" xfId="96" applyNumberFormat="1" applyFont="1">
      <alignment vertical="center"/>
    </xf>
    <xf numFmtId="179" fontId="0" fillId="0" borderId="0" xfId="92" applyNumberFormat="1" applyFont="1">
      <alignment vertical="center"/>
    </xf>
    <xf numFmtId="9" fontId="49" fillId="0" borderId="13" xfId="92" applyFont="1" applyBorder="1">
      <alignment vertical="center"/>
    </xf>
    <xf numFmtId="179" fontId="0" fillId="0" borderId="5" xfId="92" applyNumberFormat="1" applyFont="1" applyBorder="1">
      <alignment vertical="center"/>
    </xf>
    <xf numFmtId="179" fontId="0" fillId="0" borderId="6" xfId="92" applyNumberFormat="1" applyFont="1" applyBorder="1">
      <alignment vertical="center"/>
    </xf>
    <xf numFmtId="179" fontId="0" fillId="0" borderId="8" xfId="92" applyNumberFormat="1" applyFont="1" applyBorder="1">
      <alignment vertical="center"/>
    </xf>
    <xf numFmtId="10" fontId="49" fillId="0" borderId="11" xfId="92" applyNumberFormat="1" applyFont="1" applyBorder="1">
      <alignment vertical="center"/>
    </xf>
    <xf numFmtId="10" fontId="49" fillId="0" borderId="12" xfId="92" applyNumberFormat="1" applyFont="1" applyBorder="1">
      <alignment vertical="center"/>
    </xf>
    <xf numFmtId="0" fontId="0" fillId="45" borderId="0" xfId="0" applyFill="1">
      <alignment vertical="center"/>
    </xf>
    <xf numFmtId="0" fontId="0" fillId="45" borderId="1" xfId="0" applyFill="1" applyBorder="1">
      <alignment vertical="center"/>
    </xf>
    <xf numFmtId="10" fontId="0" fillId="45" borderId="0" xfId="0" applyNumberFormat="1" applyFill="1">
      <alignment vertical="center"/>
    </xf>
    <xf numFmtId="10" fontId="0" fillId="0" borderId="0" xfId="0" applyNumberFormat="1">
      <alignment vertical="center"/>
    </xf>
    <xf numFmtId="0" fontId="0" fillId="45" borderId="14" xfId="0" applyFill="1" applyBorder="1">
      <alignment vertical="center"/>
    </xf>
    <xf numFmtId="11" fontId="46" fillId="0" borderId="5" xfId="0" applyNumberFormat="1" applyFont="1" applyBorder="1" applyAlignment="1">
      <alignment horizontal="center" vertical="center"/>
    </xf>
    <xf numFmtId="11" fontId="46" fillId="0" borderId="6" xfId="0" applyNumberFormat="1" applyFont="1" applyBorder="1" applyAlignment="1">
      <alignment horizontal="center" vertical="center"/>
    </xf>
    <xf numFmtId="11" fontId="46" fillId="0" borderId="8" xfId="0" applyNumberFormat="1" applyFont="1" applyBorder="1" applyAlignment="1">
      <alignment horizontal="center" vertical="center"/>
    </xf>
    <xf numFmtId="10" fontId="49" fillId="0" borderId="5" xfId="92" applyNumberFormat="1" applyFont="1" applyBorder="1">
      <alignment vertical="center"/>
    </xf>
    <xf numFmtId="10" fontId="49" fillId="0" borderId="4" xfId="92" applyNumberFormat="1" applyFont="1" applyBorder="1">
      <alignment vertical="center"/>
    </xf>
    <xf numFmtId="10" fontId="49" fillId="0" borderId="6" xfId="92" applyNumberFormat="1" applyFont="1" applyBorder="1">
      <alignment vertical="center"/>
    </xf>
    <xf numFmtId="10" fontId="49" fillId="0" borderId="0" xfId="92" applyNumberFormat="1" applyFont="1" applyBorder="1">
      <alignment vertical="center"/>
    </xf>
    <xf numFmtId="179" fontId="49" fillId="50" borderId="1" xfId="92" applyNumberFormat="1" applyFont="1" applyFill="1" applyBorder="1">
      <alignment vertical="center"/>
    </xf>
    <xf numFmtId="179" fontId="49" fillId="50" borderId="0" xfId="92" applyNumberFormat="1" applyFont="1" applyFill="1">
      <alignment vertical="center"/>
    </xf>
    <xf numFmtId="179" fontId="49" fillId="50" borderId="4" xfId="92" applyNumberFormat="1" applyFont="1" applyFill="1" applyBorder="1">
      <alignment vertical="center"/>
    </xf>
    <xf numFmtId="11" fontId="46" fillId="0" borderId="11" xfId="0" applyNumberFormat="1" applyFont="1" applyBorder="1" applyAlignment="1">
      <alignment horizontal="center" vertical="center"/>
    </xf>
    <xf numFmtId="11" fontId="46" fillId="0" borderId="12" xfId="0" applyNumberFormat="1" applyFont="1" applyBorder="1" applyAlignment="1">
      <alignment horizontal="center" vertical="center"/>
    </xf>
    <xf numFmtId="11" fontId="46" fillId="0" borderId="13" xfId="0" applyNumberFormat="1" applyFont="1" applyBorder="1" applyAlignment="1">
      <alignment horizontal="center" vertical="center"/>
    </xf>
    <xf numFmtId="11" fontId="46" fillId="0" borderId="4" xfId="0" applyNumberFormat="1" applyFont="1" applyBorder="1" applyAlignment="1">
      <alignment horizontal="center" vertical="center"/>
    </xf>
    <xf numFmtId="11" fontId="46" fillId="0" borderId="0" xfId="0" applyNumberFormat="1" applyFont="1" applyAlignment="1">
      <alignment horizontal="center" vertical="center"/>
    </xf>
    <xf numFmtId="11" fontId="46" fillId="0" borderId="7" xfId="0" applyNumberFormat="1" applyFont="1" applyBorder="1" applyAlignment="1">
      <alignment horizontal="center" vertical="center"/>
    </xf>
    <xf numFmtId="10" fontId="49" fillId="0" borderId="8" xfId="92" applyNumberFormat="1" applyFont="1" applyBorder="1">
      <alignment vertical="center"/>
    </xf>
    <xf numFmtId="10" fontId="0" fillId="0" borderId="4" xfId="92" applyNumberFormat="1" applyFont="1" applyBorder="1">
      <alignment vertical="center"/>
    </xf>
    <xf numFmtId="10" fontId="0" fillId="0" borderId="0" xfId="92" applyNumberFormat="1" applyFont="1" applyBorder="1">
      <alignment vertical="center"/>
    </xf>
    <xf numFmtId="10" fontId="0" fillId="0" borderId="7" xfId="92" applyNumberFormat="1" applyFont="1" applyBorder="1">
      <alignment vertical="center"/>
    </xf>
    <xf numFmtId="0" fontId="73" fillId="0" borderId="0" xfId="0" applyFont="1" applyAlignment="1"/>
    <xf numFmtId="182" fontId="0" fillId="0" borderId="0" xfId="0" applyNumberFormat="1">
      <alignment vertical="center"/>
    </xf>
    <xf numFmtId="176" fontId="49" fillId="0" borderId="0" xfId="0" applyNumberFormat="1" applyFont="1">
      <alignment vertical="center"/>
    </xf>
    <xf numFmtId="10" fontId="0" fillId="0" borderId="11" xfId="92" applyNumberFormat="1" applyFont="1" applyBorder="1">
      <alignment vertical="center"/>
    </xf>
    <xf numFmtId="10" fontId="0" fillId="0" borderId="12" xfId="92" applyNumberFormat="1" applyFont="1" applyBorder="1">
      <alignment vertical="center"/>
    </xf>
    <xf numFmtId="10" fontId="49" fillId="0" borderId="7" xfId="92" applyNumberFormat="1" applyFont="1" applyBorder="1">
      <alignment vertical="center"/>
    </xf>
    <xf numFmtId="10" fontId="0" fillId="0" borderId="13" xfId="92" applyNumberFormat="1" applyFont="1" applyBorder="1">
      <alignment vertical="center"/>
    </xf>
    <xf numFmtId="0" fontId="42" fillId="40" borderId="0" xfId="0" applyFont="1" applyFill="1">
      <alignment vertical="center"/>
    </xf>
    <xf numFmtId="0" fontId="53" fillId="40" borderId="0" xfId="0" applyFont="1" applyFill="1">
      <alignment vertical="center"/>
    </xf>
    <xf numFmtId="0" fontId="51" fillId="0" borderId="0" xfId="0" applyFont="1">
      <alignment vertical="center"/>
    </xf>
    <xf numFmtId="49" fontId="49" fillId="0" borderId="4" xfId="0" applyNumberFormat="1" applyFont="1" applyBorder="1" applyAlignment="1">
      <alignment horizontal="right" vertical="center"/>
    </xf>
    <xf numFmtId="0" fontId="56" fillId="2" borderId="18" xfId="0" applyFont="1" applyFill="1" applyBorder="1" applyAlignment="1">
      <alignment horizontal="center" vertical="center" wrapText="1" readingOrder="1"/>
    </xf>
    <xf numFmtId="0" fontId="56" fillId="2" borderId="19" xfId="0" applyFont="1" applyFill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/>
    </xf>
    <xf numFmtId="49" fontId="4" fillId="0" borderId="14" xfId="0" applyNumberFormat="1" applyFont="1" applyBorder="1" applyAlignment="1">
      <alignment horizontal="left" vertical="center"/>
    </xf>
    <xf numFmtId="49" fontId="4" fillId="0" borderId="3" xfId="0" applyNumberFormat="1" applyFont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49" fontId="4" fillId="0" borderId="0" xfId="0" applyNumberFormat="1" applyFont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/>
    </xf>
    <xf numFmtId="0" fontId="46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46" fillId="0" borderId="7" xfId="0" applyFont="1" applyBorder="1" applyAlignment="1">
      <alignment horizontal="center" vertical="center"/>
    </xf>
  </cellXfs>
  <cellStyles count="98">
    <cellStyle name="20% - Accent1 2" xfId="73" xr:uid="{16CF7FCB-9793-4851-B895-1AC38AA81433}"/>
    <cellStyle name="20% - Accent2 2" xfId="75" xr:uid="{1623980A-EE98-413F-8520-3E57105DC807}"/>
    <cellStyle name="20% - Accent3 2" xfId="77" xr:uid="{BC8845BB-28D6-4371-A30C-0499EFC2827D}"/>
    <cellStyle name="20% - Accent4 2" xfId="79" xr:uid="{C05A4BE7-99ED-4D0B-8D3F-9D8A08D93611}"/>
    <cellStyle name="20% - Accent5 2" xfId="81" xr:uid="{8D36F107-A829-4982-B06B-5942AEBCD2C7}"/>
    <cellStyle name="20% - Accent6 2" xfId="83" xr:uid="{CB01920A-7F63-4E10-9060-A7DE1FA33E48}"/>
    <cellStyle name="20% - 着色 1 2" xfId="48" xr:uid="{39468FE6-4777-4E88-9BED-3B93A2D68F4F}"/>
    <cellStyle name="20% - 着色 2 2" xfId="51" xr:uid="{173D49F2-AABF-4716-B40B-33BD11B887A5}"/>
    <cellStyle name="20% - 着色 3 2" xfId="54" xr:uid="{DFCDE0EF-8B72-43DC-BEE3-99AF5A480BF5}"/>
    <cellStyle name="20% - 着色 4 2" xfId="57" xr:uid="{C48B4844-5840-4578-A7AB-7BE528F9097E}"/>
    <cellStyle name="20% - 着色 5 2" xfId="60" xr:uid="{1CFBA1E3-8432-44A3-B2EB-7A39936F4A8B}"/>
    <cellStyle name="20% - 着色 6 2" xfId="63" xr:uid="{12313A6A-35C6-4003-B717-D009AE79EF38}"/>
    <cellStyle name="40% - Accent1 2" xfId="74" xr:uid="{FC69F012-38AA-449B-9F9D-C9A83B25E696}"/>
    <cellStyle name="40% - Accent2 2" xfId="76" xr:uid="{5AB3D07E-2C8D-4EB7-BC8C-97184BAD01AB}"/>
    <cellStyle name="40% - Accent3 2" xfId="78" xr:uid="{CFEA88F5-63C6-4072-8E30-122B4B2EB442}"/>
    <cellStyle name="40% - Accent4 2" xfId="80" xr:uid="{4C1F9AA5-F74C-476B-B976-1A6CDEE430D1}"/>
    <cellStyle name="40% - Accent5 2" xfId="82" xr:uid="{DDB13812-DFDB-421E-AA81-984FEA08066D}"/>
    <cellStyle name="40% - Accent6 2" xfId="84" xr:uid="{2BFE376F-0C14-4EFC-8C87-9C15E9888CDB}"/>
    <cellStyle name="40% - 着色 1 2" xfId="49" xr:uid="{B5554A40-AC4C-4D5A-948C-CA4B375EE88A}"/>
    <cellStyle name="40% - 着色 2 2" xfId="52" xr:uid="{8859DAAE-C58E-4FFF-AD07-EF563AC24F6F}"/>
    <cellStyle name="40% - 着色 3 2" xfId="55" xr:uid="{55CF832B-8388-4277-8B26-532B0FDF488E}"/>
    <cellStyle name="40% - 着色 4 2" xfId="58" xr:uid="{068513BA-8778-4D68-9B20-09BD41C99907}"/>
    <cellStyle name="40% - 着色 5 2" xfId="61" xr:uid="{D6E0C689-9023-4079-9DC4-7A3CB6AE31B1}"/>
    <cellStyle name="40% - 着色 6 2" xfId="64" xr:uid="{94758226-02C4-448D-A60D-B110576C5343}"/>
    <cellStyle name="60% - Accent1 2" xfId="66" xr:uid="{4F477B90-BC96-418F-80FD-D19EC31CABA9}"/>
    <cellStyle name="60% - Accent2 2" xfId="67" xr:uid="{5BF0A414-9D9A-41F7-A9A2-80AD8ADDAEE4}"/>
    <cellStyle name="60% - Accent3 2" xfId="68" xr:uid="{D8821066-B55E-4848-A64B-CA3005F1D6AF}"/>
    <cellStyle name="60% - Accent4 2" xfId="69" xr:uid="{82BBF3F6-92BC-4E49-BFF9-56C06FFC81C0}"/>
    <cellStyle name="60% - Accent5 2" xfId="70" xr:uid="{A999112A-3678-432B-A13C-D115BF44EB3A}"/>
    <cellStyle name="60% - Accent6 2" xfId="71" xr:uid="{EBEFD689-D415-4C81-89CD-EF9B7FDF7223}"/>
    <cellStyle name="Body: normal cell" xfId="8" xr:uid="{E241528C-C343-4714-A4B2-CB3D10BAFA1B}"/>
    <cellStyle name="Body: normal cell 2" xfId="29" xr:uid="{35BAA717-AC5B-4DDB-96A8-EA8DE00EA135}"/>
    <cellStyle name="Comma 2" xfId="88" xr:uid="{A70EAA1E-C33E-439B-9F5B-D3B156554F6C}"/>
    <cellStyle name="Font: Calibri, 9pt regular" xfId="14" xr:uid="{6D6E935B-EB99-4FDB-A75E-87FC41B7B15E}"/>
    <cellStyle name="Font: Calibri, 9pt regular 2" xfId="25" xr:uid="{C1F44E02-325C-4389-B141-109B07ED5714}"/>
    <cellStyle name="Footnotes: all except top row" xfId="17" xr:uid="{944F6E97-8D76-43EC-A2C0-A4BBF06FD5ED}"/>
    <cellStyle name="Footnotes: top row" xfId="12" xr:uid="{A0EF55D1-F212-46AA-AC9D-F0883AF3803F}"/>
    <cellStyle name="Footnotes: top row 2" xfId="30" xr:uid="{14551F04-7347-4C88-AC23-7751D2E5E3B0}"/>
    <cellStyle name="Header: bottom row" xfId="7" xr:uid="{854073B1-F04D-42D4-9896-EF2D2781D85F}"/>
    <cellStyle name="Header: bottom row 2" xfId="26" xr:uid="{5513313D-A4B0-456D-A120-5FC0A10FA7DE}"/>
    <cellStyle name="Header: top rows" xfId="9" xr:uid="{78FE9128-B413-4CCD-905D-2CC9C55B5139}"/>
    <cellStyle name="Neutral 2" xfId="65" xr:uid="{0D7AF2ED-B569-4A0B-B42B-F149820AB315}"/>
    <cellStyle name="Normal 2" xfId="5" xr:uid="{AE309EEF-B474-447C-9306-105009DF0ACB}"/>
    <cellStyle name="Normal 2 2" xfId="86" xr:uid="{BC4962BD-44E6-4484-BB85-727FAEDD08D8}"/>
    <cellStyle name="Normal 2 3" xfId="24" xr:uid="{EA6D4AC8-7498-422D-867F-305F56FFE10F}"/>
    <cellStyle name="Normal 3" xfId="19" xr:uid="{A5A8B658-FBBA-4253-B200-C85940336F57}"/>
    <cellStyle name="Normal 3 2" xfId="85" xr:uid="{32A26315-662B-4F65-995B-BD0B823A27F5}"/>
    <cellStyle name="Normal 4" xfId="20" xr:uid="{4AAE2714-21FF-4562-9E8B-6BDC7EAFDA3C}"/>
    <cellStyle name="Normal 4 2 2" xfId="87" xr:uid="{A61CD137-D84D-490A-A107-6D4146D29C2E}"/>
    <cellStyle name="Normal 5" xfId="21" xr:uid="{75CD5909-2D3F-49D0-B1EB-2118FF8B8873}"/>
    <cellStyle name="Normal 58" xfId="23" xr:uid="{D1F23AB6-031E-4EAE-96A7-8DEBD4C2BF92}"/>
    <cellStyle name="Normal 6" xfId="22" xr:uid="{614A89EB-50BA-40CA-B2B3-D8A986193654}"/>
    <cellStyle name="Normal 7" xfId="90" xr:uid="{1EB3AACF-FA8D-4C4D-A488-9D8BF0FF5F0A}"/>
    <cellStyle name="Note 2" xfId="72" xr:uid="{AD6563BD-02A8-4D20-8D08-B2A0CEA6C7EE}"/>
    <cellStyle name="Parent row" xfId="11" xr:uid="{B69B0E65-5AA7-42DC-BDA7-95E60E5616EC}"/>
    <cellStyle name="Parent row 2" xfId="28" xr:uid="{A5814009-9CF0-4126-A85E-EDCC1A290D54}"/>
    <cellStyle name="Section Break" xfId="13" xr:uid="{EE24867D-9A89-4129-BDBE-D0335F6D0BA6}"/>
    <cellStyle name="Section Break: parent row" xfId="10" xr:uid="{8CBBAC58-4752-4A8B-898F-A98E800C0F13}"/>
    <cellStyle name="Table title" xfId="18" xr:uid="{86269DD2-0ED2-40C9-9EF0-6EBCABF1BE14}"/>
    <cellStyle name="Table title 2" xfId="27" xr:uid="{D30A6167-F113-4FA8-8CC5-766C6DC484F9}"/>
    <cellStyle name="百分比" xfId="92" builtinId="5"/>
    <cellStyle name="标题 1 2" xfId="32" xr:uid="{817C7D19-0CAF-4FFA-8D9A-E461B15A1D60}"/>
    <cellStyle name="标题 2 2" xfId="33" xr:uid="{D737CC91-7148-4CF4-AA69-3B3D560FD80C}"/>
    <cellStyle name="标题 3 2" xfId="34" xr:uid="{18A9B362-E6A3-49F3-B8D2-A65B29A70219}"/>
    <cellStyle name="标题 4 2" xfId="35" xr:uid="{B4106395-17D0-4398-94BE-F1C3D3646C11}"/>
    <cellStyle name="标题 5" xfId="31" xr:uid="{615EFE89-3A5B-4D22-8DF4-93C79498BD4C}"/>
    <cellStyle name="差 2" xfId="37" xr:uid="{CCD0C9D2-42CD-4DEF-9949-549AFCA5126A}"/>
    <cellStyle name="常规" xfId="0" builtinId="0"/>
    <cellStyle name="常规 2" xfId="1" xr:uid="{B52188AC-8A2E-4DF0-8738-A391F41DA9EA}"/>
    <cellStyle name="常规 3" xfId="2" xr:uid="{1E2187EA-E297-459A-BE47-2D445B2A9B0A}"/>
    <cellStyle name="常规 4" xfId="3" xr:uid="{C1782E0D-640C-4966-8EEA-A7158871CCB9}"/>
    <cellStyle name="常规 5" xfId="6" xr:uid="{97CA537C-239F-46EF-B4A7-3F85336C4FC9}"/>
    <cellStyle name="常规 6" xfId="89" xr:uid="{D2D2BD56-C1FA-450A-9B07-617A276BBA0D}"/>
    <cellStyle name="常规 7" xfId="91" xr:uid="{B13B731D-0CC5-437D-B598-884138AAF3F3}"/>
    <cellStyle name="常规 8" xfId="94" xr:uid="{032CA7E0-B882-4252-947E-57B886E7E3F0}"/>
    <cellStyle name="常规 9" xfId="96" xr:uid="{85616938-C259-492B-BECC-28E706889328}"/>
    <cellStyle name="超链接" xfId="93" builtinId="8"/>
    <cellStyle name="超链接 2" xfId="4" xr:uid="{2242527A-64B5-44E2-9CDD-FD51986A3E9A}"/>
    <cellStyle name="超链接 3" xfId="15" xr:uid="{799C6558-4D77-422F-B88D-988841FF17E0}"/>
    <cellStyle name="超链接 4" xfId="95" xr:uid="{49A9ECEF-02D1-47CE-A02E-E71CC2B1E48E}"/>
    <cellStyle name="超链接 5" xfId="97" xr:uid="{38D0A378-59A9-4F00-89E0-CCB7B6014981}"/>
    <cellStyle name="好 2" xfId="36" xr:uid="{F49C938B-7271-4064-9BD7-213103739306}"/>
    <cellStyle name="汇总 2" xfId="46" xr:uid="{2C570657-5298-4B12-8631-B2DC110BB581}"/>
    <cellStyle name="计算 2" xfId="40" xr:uid="{6475D7BD-5352-4995-9240-6A0E51F59CAA}"/>
    <cellStyle name="检查单元格 2" xfId="42" xr:uid="{C4D9004F-9A8D-4BCC-9681-89CB8653F425}"/>
    <cellStyle name="解释性文本 2" xfId="45" xr:uid="{5FC7C3C5-1B26-4999-B05D-C94D0A67813B}"/>
    <cellStyle name="警告文本 2" xfId="43" xr:uid="{784D068C-583E-4779-868A-83C668F795B8}"/>
    <cellStyle name="链接单元格 2" xfId="41" xr:uid="{70572AFF-1A39-426B-97E1-9B7C14AE5C7A}"/>
    <cellStyle name="输出 2" xfId="39" xr:uid="{0029BA8F-60AD-4AAE-B2BD-9D30A5A18EDB}"/>
    <cellStyle name="输入 2" xfId="38" xr:uid="{498CA8A1-97F5-4C14-9760-7B13FFCAC569}"/>
    <cellStyle name="已访问的超链接 2" xfId="16" xr:uid="{D9979FDF-0931-4438-9248-C579E287E592}"/>
    <cellStyle name="着色 1 2" xfId="47" xr:uid="{7A453D4D-FDE1-4337-BFCC-869E3D1AE470}"/>
    <cellStyle name="着色 2 2" xfId="50" xr:uid="{C90247F7-E6A2-429B-914A-BB8943B34186}"/>
    <cellStyle name="着色 3 2" xfId="53" xr:uid="{48B0DD2C-D3D0-4723-ADC9-30E13643494D}"/>
    <cellStyle name="着色 4 2" xfId="56" xr:uid="{FB60A604-4896-4E9A-A9B6-8974C54F0B0D}"/>
    <cellStyle name="着色 5 2" xfId="59" xr:uid="{00706DF6-5549-44BE-9359-C4790542ACDE}"/>
    <cellStyle name="着色 6 2" xfId="62" xr:uid="{48A897E9-D8EE-4987-9950-8F54773A8DBF}"/>
    <cellStyle name="注释 2" xfId="44" xr:uid="{6F3EDD04-1B1B-410C-8F24-3432DA0B4E0A}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FAA707B5-050D-4343-8397-FD6E4C78A2F9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'Product Output &amp; Intensity'!$A$12:$D$12</c:f>
              <c:strCache>
                <c:ptCount val="4"/>
                <c:pt idx="0">
                  <c:v>化学原料和化学制品制造业</c:v>
                </c:pt>
                <c:pt idx="1">
                  <c:v>烧碱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Intensity'!$E$12:$AT$12</c:f>
              <c:numCache>
                <c:formatCode>0</c:formatCode>
                <c:ptCount val="42"/>
                <c:pt idx="0" formatCode="General">
                  <c:v>3457.89</c:v>
                </c:pt>
                <c:pt idx="1">
                  <c:v>3673.87</c:v>
                </c:pt>
                <c:pt idx="2" formatCode="0.0">
                  <c:v>3854.1895</c:v>
                </c:pt>
                <c:pt idx="3">
                  <c:v>4154.7219999999998</c:v>
                </c:pt>
                <c:pt idx="4">
                  <c:v>4419.1905999999999</c:v>
                </c:pt>
                <c:pt idx="5">
                  <c:v>4647.5953</c:v>
                </c:pt>
                <c:pt idx="6" formatCode="General">
                  <c:v>4876</c:v>
                </c:pt>
                <c:pt idx="7">
                  <c:v>5088</c:v>
                </c:pt>
                <c:pt idx="8">
                  <c:v>5300</c:v>
                </c:pt>
                <c:pt idx="9">
                  <c:v>5512</c:v>
                </c:pt>
                <c:pt idx="10">
                  <c:v>5724</c:v>
                </c:pt>
                <c:pt idx="11" formatCode="General">
                  <c:v>5936</c:v>
                </c:pt>
                <c:pt idx="12" formatCode="0.0">
                  <c:v>6063.2</c:v>
                </c:pt>
                <c:pt idx="13">
                  <c:v>6190.4</c:v>
                </c:pt>
                <c:pt idx="14">
                  <c:v>6317.5999999999995</c:v>
                </c:pt>
                <c:pt idx="15">
                  <c:v>6444.7999999999993</c:v>
                </c:pt>
                <c:pt idx="16" formatCode="General">
                  <c:v>6572</c:v>
                </c:pt>
                <c:pt idx="17">
                  <c:v>6635.6</c:v>
                </c:pt>
                <c:pt idx="18">
                  <c:v>6699.2000000000007</c:v>
                </c:pt>
                <c:pt idx="19">
                  <c:v>6762.8000000000011</c:v>
                </c:pt>
                <c:pt idx="20">
                  <c:v>6826.4000000000015</c:v>
                </c:pt>
                <c:pt idx="21" formatCode="General">
                  <c:v>6890</c:v>
                </c:pt>
                <c:pt idx="22">
                  <c:v>6911.2</c:v>
                </c:pt>
                <c:pt idx="23">
                  <c:v>6932.4</c:v>
                </c:pt>
                <c:pt idx="24">
                  <c:v>6953.5999999999995</c:v>
                </c:pt>
                <c:pt idx="25">
                  <c:v>6974.7999999999993</c:v>
                </c:pt>
                <c:pt idx="26" formatCode="General">
                  <c:v>6996</c:v>
                </c:pt>
                <c:pt idx="27">
                  <c:v>6974.8</c:v>
                </c:pt>
                <c:pt idx="28">
                  <c:v>6953.6</c:v>
                </c:pt>
                <c:pt idx="29">
                  <c:v>6932.4000000000005</c:v>
                </c:pt>
                <c:pt idx="30">
                  <c:v>6911.2000000000007</c:v>
                </c:pt>
                <c:pt idx="31" formatCode="General">
                  <c:v>6890</c:v>
                </c:pt>
                <c:pt idx="32">
                  <c:v>6826.4</c:v>
                </c:pt>
                <c:pt idx="33">
                  <c:v>6762.7999999999993</c:v>
                </c:pt>
                <c:pt idx="34">
                  <c:v>6699.1999999999989</c:v>
                </c:pt>
                <c:pt idx="35">
                  <c:v>6635.5999999999985</c:v>
                </c:pt>
                <c:pt idx="36" formatCode="General">
                  <c:v>6572</c:v>
                </c:pt>
                <c:pt idx="37">
                  <c:v>6487.2</c:v>
                </c:pt>
                <c:pt idx="38">
                  <c:v>6402.4</c:v>
                </c:pt>
                <c:pt idx="39">
                  <c:v>6317.5999999999995</c:v>
                </c:pt>
                <c:pt idx="40">
                  <c:v>6232.7999999999993</c:v>
                </c:pt>
                <c:pt idx="41" formatCode="General">
                  <c:v>6148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19-4745-AEA0-EF63C4CDF936}"/>
            </c:ext>
          </c:extLst>
        </c:ser>
        <c:ser>
          <c:idx val="1"/>
          <c:order val="1"/>
          <c:tx>
            <c:strRef>
              <c:f>'Product Output &amp; Intensity'!$A$13:$D$13</c:f>
              <c:strCache>
                <c:ptCount val="4"/>
                <c:pt idx="0">
                  <c:v>化学原料和化学制品制造业</c:v>
                </c:pt>
                <c:pt idx="1">
                  <c:v>纯碱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Intensity'!$E$13:$AT$13</c:f>
              <c:numCache>
                <c:formatCode>0</c:formatCode>
                <c:ptCount val="42"/>
                <c:pt idx="0" formatCode="General">
                  <c:v>2986.46</c:v>
                </c:pt>
                <c:pt idx="1">
                  <c:v>2812.37</c:v>
                </c:pt>
                <c:pt idx="2" formatCode="0.0">
                  <c:v>2962.9144999999999</c:v>
                </c:pt>
                <c:pt idx="3">
                  <c:v>3213.8220000000001</c:v>
                </c:pt>
                <c:pt idx="4">
                  <c:v>3434.6206000000002</c:v>
                </c:pt>
                <c:pt idx="5">
                  <c:v>3625.3103000000001</c:v>
                </c:pt>
                <c:pt idx="6" formatCode="General">
                  <c:v>3816</c:v>
                </c:pt>
                <c:pt idx="7">
                  <c:v>3985.6</c:v>
                </c:pt>
                <c:pt idx="8">
                  <c:v>4155.2</c:v>
                </c:pt>
                <c:pt idx="9">
                  <c:v>4324.8</c:v>
                </c:pt>
                <c:pt idx="10">
                  <c:v>4494.4000000000005</c:v>
                </c:pt>
                <c:pt idx="11" formatCode="General">
                  <c:v>4664</c:v>
                </c:pt>
                <c:pt idx="12" formatCode="0.0">
                  <c:v>4748.8</c:v>
                </c:pt>
                <c:pt idx="13">
                  <c:v>4833.6000000000004</c:v>
                </c:pt>
                <c:pt idx="14">
                  <c:v>4918.4000000000005</c:v>
                </c:pt>
                <c:pt idx="15">
                  <c:v>5003.2000000000007</c:v>
                </c:pt>
                <c:pt idx="16" formatCode="General">
                  <c:v>5088</c:v>
                </c:pt>
                <c:pt idx="17">
                  <c:v>5109.2</c:v>
                </c:pt>
                <c:pt idx="18">
                  <c:v>5130.3999999999996</c:v>
                </c:pt>
                <c:pt idx="19">
                  <c:v>5151.5999999999995</c:v>
                </c:pt>
                <c:pt idx="20">
                  <c:v>5172.7999999999993</c:v>
                </c:pt>
                <c:pt idx="21" formatCode="General">
                  <c:v>5194</c:v>
                </c:pt>
                <c:pt idx="22">
                  <c:v>5183.3999999999996</c:v>
                </c:pt>
                <c:pt idx="23">
                  <c:v>5172.7999999999993</c:v>
                </c:pt>
                <c:pt idx="24">
                  <c:v>5162.1999999999989</c:v>
                </c:pt>
                <c:pt idx="25">
                  <c:v>5151.5999999999985</c:v>
                </c:pt>
                <c:pt idx="26" formatCode="General">
                  <c:v>5141</c:v>
                </c:pt>
                <c:pt idx="27">
                  <c:v>5109.2</c:v>
                </c:pt>
                <c:pt idx="28">
                  <c:v>5077.3999999999996</c:v>
                </c:pt>
                <c:pt idx="29">
                  <c:v>5045.5999999999995</c:v>
                </c:pt>
                <c:pt idx="30">
                  <c:v>5013.7999999999993</c:v>
                </c:pt>
                <c:pt idx="31" formatCode="General">
                  <c:v>4982</c:v>
                </c:pt>
                <c:pt idx="32">
                  <c:v>4939.6000000000004</c:v>
                </c:pt>
                <c:pt idx="33">
                  <c:v>4897.2000000000007</c:v>
                </c:pt>
                <c:pt idx="34">
                  <c:v>4854.8000000000011</c:v>
                </c:pt>
                <c:pt idx="35">
                  <c:v>4812.4000000000015</c:v>
                </c:pt>
                <c:pt idx="36" formatCode="General">
                  <c:v>4770</c:v>
                </c:pt>
                <c:pt idx="37">
                  <c:v>4706.3999999999996</c:v>
                </c:pt>
                <c:pt idx="38">
                  <c:v>4642.7999999999993</c:v>
                </c:pt>
                <c:pt idx="39">
                  <c:v>4579.1999999999989</c:v>
                </c:pt>
                <c:pt idx="40">
                  <c:v>4515.5999999999985</c:v>
                </c:pt>
                <c:pt idx="41" formatCode="General">
                  <c:v>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19-4745-AEA0-EF63C4CDF936}"/>
            </c:ext>
          </c:extLst>
        </c:ser>
        <c:ser>
          <c:idx val="2"/>
          <c:order val="2"/>
          <c:tx>
            <c:strRef>
              <c:f>'Product Output &amp; Intensity'!$A$14:$D$14</c:f>
              <c:strCache>
                <c:ptCount val="4"/>
                <c:pt idx="0">
                  <c:v>化学原料和化学制品制造业</c:v>
                </c:pt>
                <c:pt idx="1">
                  <c:v>乙烯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Intensity'!$E$14:$AT$14</c:f>
              <c:numCache>
                <c:formatCode>0</c:formatCode>
                <c:ptCount val="42"/>
                <c:pt idx="0" formatCode="General">
                  <c:v>2052.29</c:v>
                </c:pt>
                <c:pt idx="1">
                  <c:v>2159.96</c:v>
                </c:pt>
                <c:pt idx="2" formatCode="0.0">
                  <c:v>2535.5659999999998</c:v>
                </c:pt>
                <c:pt idx="3">
                  <c:v>3161.576</c:v>
                </c:pt>
                <c:pt idx="4">
                  <c:v>3712.4648000000002</c:v>
                </c:pt>
                <c:pt idx="5">
                  <c:v>4188.2323999999999</c:v>
                </c:pt>
                <c:pt idx="6" formatCode="General">
                  <c:v>4664</c:v>
                </c:pt>
                <c:pt idx="7">
                  <c:v>4876</c:v>
                </c:pt>
                <c:pt idx="8">
                  <c:v>5088</c:v>
                </c:pt>
                <c:pt idx="9">
                  <c:v>5300</c:v>
                </c:pt>
                <c:pt idx="10">
                  <c:v>5512</c:v>
                </c:pt>
                <c:pt idx="11" formatCode="General">
                  <c:v>5724</c:v>
                </c:pt>
                <c:pt idx="12" formatCode="0.0">
                  <c:v>5851.2</c:v>
                </c:pt>
                <c:pt idx="13">
                  <c:v>5978.4</c:v>
                </c:pt>
                <c:pt idx="14">
                  <c:v>6105.5999999999995</c:v>
                </c:pt>
                <c:pt idx="15">
                  <c:v>6232.7999999999993</c:v>
                </c:pt>
                <c:pt idx="16" formatCode="General">
                  <c:v>6360</c:v>
                </c:pt>
                <c:pt idx="17">
                  <c:v>6423.6</c:v>
                </c:pt>
                <c:pt idx="18">
                  <c:v>6487.2000000000007</c:v>
                </c:pt>
                <c:pt idx="19">
                  <c:v>6550.8000000000011</c:v>
                </c:pt>
                <c:pt idx="20">
                  <c:v>6614.4000000000015</c:v>
                </c:pt>
                <c:pt idx="21" formatCode="General">
                  <c:v>6678</c:v>
                </c:pt>
                <c:pt idx="22">
                  <c:v>6699.2</c:v>
                </c:pt>
                <c:pt idx="23">
                  <c:v>6720.4</c:v>
                </c:pt>
                <c:pt idx="24">
                  <c:v>6741.5999999999995</c:v>
                </c:pt>
                <c:pt idx="25">
                  <c:v>6762.7999999999993</c:v>
                </c:pt>
                <c:pt idx="26" formatCode="General">
                  <c:v>6784</c:v>
                </c:pt>
                <c:pt idx="27">
                  <c:v>6741.6</c:v>
                </c:pt>
                <c:pt idx="28">
                  <c:v>6699.2000000000007</c:v>
                </c:pt>
                <c:pt idx="29">
                  <c:v>6656.8000000000011</c:v>
                </c:pt>
                <c:pt idx="30">
                  <c:v>6614.4000000000015</c:v>
                </c:pt>
                <c:pt idx="31" formatCode="General">
                  <c:v>6572</c:v>
                </c:pt>
                <c:pt idx="32">
                  <c:v>6508.4</c:v>
                </c:pt>
                <c:pt idx="33">
                  <c:v>6444.7999999999993</c:v>
                </c:pt>
                <c:pt idx="34">
                  <c:v>6381.1999999999989</c:v>
                </c:pt>
                <c:pt idx="35">
                  <c:v>6317.5999999999985</c:v>
                </c:pt>
                <c:pt idx="36" formatCode="General">
                  <c:v>6254</c:v>
                </c:pt>
                <c:pt idx="37">
                  <c:v>6201</c:v>
                </c:pt>
                <c:pt idx="38">
                  <c:v>6148</c:v>
                </c:pt>
                <c:pt idx="39">
                  <c:v>6095</c:v>
                </c:pt>
                <c:pt idx="40">
                  <c:v>6042</c:v>
                </c:pt>
                <c:pt idx="41" formatCode="General">
                  <c:v>5989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19-4745-AEA0-EF63C4CDF936}"/>
            </c:ext>
          </c:extLst>
        </c:ser>
        <c:ser>
          <c:idx val="3"/>
          <c:order val="3"/>
          <c:tx>
            <c:strRef>
              <c:f>'Product Output &amp; Intensity'!$A$15:$D$15</c:f>
              <c:strCache>
                <c:ptCount val="4"/>
                <c:pt idx="0">
                  <c:v>化学原料和化学制品制造业</c:v>
                </c:pt>
                <c:pt idx="1">
                  <c:v>合成氨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Intensity'!$E$15:$AT$15</c:f>
              <c:numCache>
                <c:formatCode>0</c:formatCode>
                <c:ptCount val="42"/>
                <c:pt idx="0" formatCode="General">
                  <c:v>4735.03</c:v>
                </c:pt>
                <c:pt idx="1">
                  <c:v>5117.13</c:v>
                </c:pt>
                <c:pt idx="2" formatCode="0.0">
                  <c:v>5351.2605000000003</c:v>
                </c:pt>
                <c:pt idx="3">
                  <c:v>5741.4780000000001</c:v>
                </c:pt>
                <c:pt idx="4">
                  <c:v>6084.8693999999996</c:v>
                </c:pt>
                <c:pt idx="5">
                  <c:v>6381.4346999999998</c:v>
                </c:pt>
                <c:pt idx="6" formatCode="General">
                  <c:v>6678</c:v>
                </c:pt>
                <c:pt idx="7">
                  <c:v>6868.8</c:v>
                </c:pt>
                <c:pt idx="8">
                  <c:v>7059.6</c:v>
                </c:pt>
                <c:pt idx="9">
                  <c:v>7250.4000000000005</c:v>
                </c:pt>
                <c:pt idx="10">
                  <c:v>7441.2000000000007</c:v>
                </c:pt>
                <c:pt idx="11" formatCode="General">
                  <c:v>7632</c:v>
                </c:pt>
                <c:pt idx="12" formatCode="0.0">
                  <c:v>7738</c:v>
                </c:pt>
                <c:pt idx="13">
                  <c:v>7844</c:v>
                </c:pt>
                <c:pt idx="14">
                  <c:v>7950</c:v>
                </c:pt>
                <c:pt idx="15">
                  <c:v>8056</c:v>
                </c:pt>
                <c:pt idx="16" formatCode="General">
                  <c:v>8162</c:v>
                </c:pt>
                <c:pt idx="17">
                  <c:v>8225.6</c:v>
                </c:pt>
                <c:pt idx="18">
                  <c:v>8289.2000000000007</c:v>
                </c:pt>
                <c:pt idx="19">
                  <c:v>8352.8000000000011</c:v>
                </c:pt>
                <c:pt idx="20">
                  <c:v>8416.4000000000015</c:v>
                </c:pt>
                <c:pt idx="21" formatCode="General">
                  <c:v>8480</c:v>
                </c:pt>
                <c:pt idx="22">
                  <c:v>8522.4</c:v>
                </c:pt>
                <c:pt idx="23">
                  <c:v>8564.7999999999993</c:v>
                </c:pt>
                <c:pt idx="24">
                  <c:v>8607.1999999999989</c:v>
                </c:pt>
                <c:pt idx="25">
                  <c:v>8649.5999999999985</c:v>
                </c:pt>
                <c:pt idx="26" formatCode="General">
                  <c:v>8692</c:v>
                </c:pt>
                <c:pt idx="27">
                  <c:v>8734.4</c:v>
                </c:pt>
                <c:pt idx="28">
                  <c:v>8776.7999999999993</c:v>
                </c:pt>
                <c:pt idx="29">
                  <c:v>8819.1999999999989</c:v>
                </c:pt>
                <c:pt idx="30">
                  <c:v>8861.5999999999985</c:v>
                </c:pt>
                <c:pt idx="31" formatCode="General">
                  <c:v>8904</c:v>
                </c:pt>
                <c:pt idx="32">
                  <c:v>8925.2000000000007</c:v>
                </c:pt>
                <c:pt idx="33">
                  <c:v>8946.4000000000015</c:v>
                </c:pt>
                <c:pt idx="34">
                  <c:v>8967.6000000000022</c:v>
                </c:pt>
                <c:pt idx="35">
                  <c:v>8988.8000000000029</c:v>
                </c:pt>
                <c:pt idx="36" formatCode="General">
                  <c:v>9010</c:v>
                </c:pt>
                <c:pt idx="37">
                  <c:v>9031.2000000000007</c:v>
                </c:pt>
                <c:pt idx="38">
                  <c:v>9052.4000000000015</c:v>
                </c:pt>
                <c:pt idx="39">
                  <c:v>9073.6000000000022</c:v>
                </c:pt>
                <c:pt idx="40">
                  <c:v>9094.8000000000029</c:v>
                </c:pt>
                <c:pt idx="41" formatCode="General">
                  <c:v>9116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19-4745-AEA0-EF63C4CDF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5082944"/>
        <c:axId val="1475065184"/>
      </c:lineChart>
      <c:catAx>
        <c:axId val="14750829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5065184"/>
        <c:crosses val="autoZero"/>
        <c:auto val="1"/>
        <c:lblAlgn val="ctr"/>
        <c:lblOffset val="100"/>
        <c:noMultiLvlLbl val="0"/>
      </c:catAx>
      <c:valAx>
        <c:axId val="147506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508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'Energy Use'!$B$57:$AQ$57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'Energy Use'!$B$101:$AQ$101</c:f>
              <c:numCache>
                <c:formatCode>0.00E+00</c:formatCode>
                <c:ptCount val="42"/>
                <c:pt idx="0">
                  <c:v>5.829231196560204E+16</c:v>
                </c:pt>
                <c:pt idx="1">
                  <c:v>5.9162847391237864E+16</c:v>
                </c:pt>
                <c:pt idx="2">
                  <c:v>6.301345099869052E+16</c:v>
                </c:pt>
                <c:pt idx="3">
                  <c:v>6.6607789557903224E+16</c:v>
                </c:pt>
                <c:pt idx="4">
                  <c:v>7.1543359681620448E+16</c:v>
                </c:pt>
                <c:pt idx="5">
                  <c:v>7.488704592830072E+16</c:v>
                </c:pt>
                <c:pt idx="6">
                  <c:v>7.8365252484540208E+16</c:v>
                </c:pt>
                <c:pt idx="7">
                  <c:v>8.0972953817498944E+16</c:v>
                </c:pt>
                <c:pt idx="8">
                  <c:v>8.340675512461184E+16</c:v>
                </c:pt>
                <c:pt idx="9">
                  <c:v>8.5737976238768768E+16</c:v>
                </c:pt>
                <c:pt idx="10">
                  <c:v>8.799955934213192E+16</c:v>
                </c:pt>
                <c:pt idx="11">
                  <c:v>9.028594627189352E+16</c:v>
                </c:pt>
                <c:pt idx="12">
                  <c:v>9.1340269561688784E+16</c:v>
                </c:pt>
                <c:pt idx="13">
                  <c:v>9.246528177546328E+16</c:v>
                </c:pt>
                <c:pt idx="14">
                  <c:v>9.3602918177434304E+16</c:v>
                </c:pt>
                <c:pt idx="15">
                  <c:v>9.4745989912677072E+16</c:v>
                </c:pt>
                <c:pt idx="16">
                  <c:v>9.58626766965024E+16</c:v>
                </c:pt>
                <c:pt idx="17">
                  <c:v>9.6308314154450144E+16</c:v>
                </c:pt>
                <c:pt idx="18">
                  <c:v>9.6713024827465696E+16</c:v>
                </c:pt>
                <c:pt idx="19">
                  <c:v>9.70966736675744E+16</c:v>
                </c:pt>
                <c:pt idx="20">
                  <c:v>9.7457308842031344E+16</c:v>
                </c:pt>
                <c:pt idx="21">
                  <c:v>9.7793114116637824E+16</c:v>
                </c:pt>
                <c:pt idx="22">
                  <c:v>9.7566345798280768E+16</c:v>
                </c:pt>
                <c:pt idx="23">
                  <c:v>9.7311600534280688E+16</c:v>
                </c:pt>
                <c:pt idx="24">
                  <c:v>9.7027477234122096E+16</c:v>
                </c:pt>
                <c:pt idx="25">
                  <c:v>9.6712713328446176E+16</c:v>
                </c:pt>
                <c:pt idx="26">
                  <c:v>9.6366184135479392E+16</c:v>
                </c:pt>
                <c:pt idx="27">
                  <c:v>9.588647479761784E+16</c:v>
                </c:pt>
                <c:pt idx="28">
                  <c:v>9.537317548287032E+16</c:v>
                </c:pt>
                <c:pt idx="29">
                  <c:v>9.482557247503784E+16</c:v>
                </c:pt>
                <c:pt idx="30">
                  <c:v>9.424308985542896E+16</c:v>
                </c:pt>
                <c:pt idx="31">
                  <c:v>9.3625291390214224E+16</c:v>
                </c:pt>
                <c:pt idx="32">
                  <c:v>9.3009434522947296E+16</c:v>
                </c:pt>
                <c:pt idx="33">
                  <c:v>9.2357817188323088E+16</c:v>
                </c:pt>
                <c:pt idx="34">
                  <c:v>9.1670446494509264E+16</c:v>
                </c:pt>
                <c:pt idx="35">
                  <c:v>9.094749038630512E+16</c:v>
                </c:pt>
                <c:pt idx="36">
                  <c:v>9.0189286780104032E+16</c:v>
                </c:pt>
                <c:pt idx="37">
                  <c:v>8.9392611212507168E+16</c:v>
                </c:pt>
                <c:pt idx="38">
                  <c:v>8.8561918359678064E+16</c:v>
                </c:pt>
                <c:pt idx="39">
                  <c:v>8.769812527556728E+16</c:v>
                </c:pt>
                <c:pt idx="40">
                  <c:v>8.680236907473808E+16</c:v>
                </c:pt>
                <c:pt idx="41">
                  <c:v>8.5847760674927408E+16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7C-4AB9-B3EA-9F42B2998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9946032"/>
        <c:axId val="1229961872"/>
      </c:lineChart>
      <c:catAx>
        <c:axId val="122994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9961872"/>
        <c:crosses val="autoZero"/>
        <c:auto val="1"/>
        <c:lblAlgn val="ctr"/>
        <c:lblOffset val="100"/>
        <c:noMultiLvlLbl val="0"/>
      </c:catAx>
      <c:valAx>
        <c:axId val="12299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9946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'E-electricity'!$B$75:$J$75</c:f>
              <c:numCache>
                <c:formatCode>0_);[Red]\(0\)</c:formatCode>
                <c:ptCount val="9"/>
                <c:pt idx="0">
                  <c:v>41607.180173041292</c:v>
                </c:pt>
                <c:pt idx="1">
                  <c:v>43179.887418906772</c:v>
                </c:pt>
                <c:pt idx="2">
                  <c:v>48123.649608807689</c:v>
                </c:pt>
                <c:pt idx="3">
                  <c:v>49482.735644635191</c:v>
                </c:pt>
                <c:pt idx="4">
                  <c:v>53155.650562788418</c:v>
                </c:pt>
                <c:pt idx="5">
                  <c:v>55772.840655086497</c:v>
                </c:pt>
                <c:pt idx="6">
                  <c:v>58548.654643268594</c:v>
                </c:pt>
                <c:pt idx="7">
                  <c:v>60901.159103758102</c:v>
                </c:pt>
                <c:pt idx="8">
                  <c:v>63122.136502881418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A-4AE6-9232-8F689958C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0804384"/>
        <c:axId val="1300801984"/>
      </c:lineChart>
      <c:catAx>
        <c:axId val="1300804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0801984"/>
        <c:crosses val="autoZero"/>
        <c:auto val="1"/>
        <c:lblAlgn val="ctr"/>
        <c:lblOffset val="100"/>
        <c:noMultiLvlLbl val="0"/>
      </c:catAx>
      <c:valAx>
        <c:axId val="130080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080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18618908992454"/>
          <c:y val="3.5003977724741446E-2"/>
          <c:w val="0.85426557231663636"/>
          <c:h val="0.55346199863441892"/>
        </c:manualLayout>
      </c:layout>
      <c:areaChart>
        <c:grouping val="stacked"/>
        <c:varyColors val="0"/>
        <c:ser>
          <c:idx val="0"/>
          <c:order val="0"/>
          <c:tx>
            <c:strRef>
              <c:f>'BIFUbC-sum'!$A$2</c:f>
              <c:strCache>
                <c:ptCount val="1"/>
                <c:pt idx="0">
                  <c:v>agriculture and forestry 01T03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'BIFUbC-sum'!$B$2:$AQ$2</c:f>
              <c:numCache>
                <c:formatCode>0.00E+00</c:formatCode>
                <c:ptCount val="42"/>
                <c:pt idx="0">
                  <c:v>1709205415018200</c:v>
                </c:pt>
                <c:pt idx="1">
                  <c:v>1736651987772900</c:v>
                </c:pt>
                <c:pt idx="2">
                  <c:v>1769117311738932.8</c:v>
                </c:pt>
                <c:pt idx="3">
                  <c:v>1845825618026952.3</c:v>
                </c:pt>
                <c:pt idx="4">
                  <c:v>1977948103334109.5</c:v>
                </c:pt>
                <c:pt idx="5">
                  <c:v>2074605453163389</c:v>
                </c:pt>
                <c:pt idx="6">
                  <c:v>2128255420226872.8</c:v>
                </c:pt>
                <c:pt idx="7">
                  <c:v>2265365471655159</c:v>
                </c:pt>
                <c:pt idx="8">
                  <c:v>2358875211866975.5</c:v>
                </c:pt>
                <c:pt idx="9">
                  <c:v>2449393301383703</c:v>
                </c:pt>
                <c:pt idx="10">
                  <c:v>2536537277277415</c:v>
                </c:pt>
                <c:pt idx="11">
                  <c:v>2664104726998681</c:v>
                </c:pt>
                <c:pt idx="12">
                  <c:v>2699647147633216.5</c:v>
                </c:pt>
                <c:pt idx="13">
                  <c:v>2775074505598216</c:v>
                </c:pt>
                <c:pt idx="14">
                  <c:v>2846037753031869.5</c:v>
                </c:pt>
                <c:pt idx="15">
                  <c:v>2912375215802944</c:v>
                </c:pt>
                <c:pt idx="16">
                  <c:v>2955683074622554</c:v>
                </c:pt>
                <c:pt idx="17">
                  <c:v>3031166751453321.5</c:v>
                </c:pt>
                <c:pt idx="18">
                  <c:v>3083544825158025</c:v>
                </c:pt>
                <c:pt idx="19">
                  <c:v>3131126108695108</c:v>
                </c:pt>
                <c:pt idx="20">
                  <c:v>3173971361423738.5</c:v>
                </c:pt>
                <c:pt idx="21">
                  <c:v>3212180149135479</c:v>
                </c:pt>
                <c:pt idx="22">
                  <c:v>3245887957733691.5</c:v>
                </c:pt>
                <c:pt idx="23">
                  <c:v>3275263090809752.5</c:v>
                </c:pt>
                <c:pt idx="24">
                  <c:v>3300503428340130</c:v>
                </c:pt>
                <c:pt idx="25">
                  <c:v>3321833119612839.5</c:v>
                </c:pt>
                <c:pt idx="26">
                  <c:v>3339499278182667.5</c:v>
                </c:pt>
                <c:pt idx="27">
                  <c:v>3353768740455270</c:v>
                </c:pt>
                <c:pt idx="28">
                  <c:v>3364924942704975.5</c:v>
                </c:pt>
                <c:pt idx="29">
                  <c:v>3373264964215337</c:v>
                </c:pt>
                <c:pt idx="30">
                  <c:v>3379096777045524.5</c:v>
                </c:pt>
                <c:pt idx="31">
                  <c:v>3382736735892317</c:v>
                </c:pt>
                <c:pt idx="32">
                  <c:v>3384507334825220.5</c:v>
                </c:pt>
                <c:pt idx="33">
                  <c:v>3384735251481056</c:v>
                </c:pt>
                <c:pt idx="34">
                  <c:v>3383749693738621</c:v>
                </c:pt>
                <c:pt idx="35">
                  <c:v>3381881059051364.5</c:v>
                </c:pt>
                <c:pt idx="36">
                  <c:v>3379459912564856.5</c:v>
                </c:pt>
                <c:pt idx="37">
                  <c:v>3376816286932908</c:v>
                </c:pt>
                <c:pt idx="38">
                  <c:v>3374279304398202</c:v>
                </c:pt>
                <c:pt idx="39">
                  <c:v>3372177120231576.5</c:v>
                </c:pt>
                <c:pt idx="40">
                  <c:v>3370837186030980.5</c:v>
                </c:pt>
                <c:pt idx="41">
                  <c:v>3369800056965787.5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9-4127-84B9-6C70BE1A946B}"/>
            </c:ext>
          </c:extLst>
        </c:ser>
        <c:ser>
          <c:idx val="1"/>
          <c:order val="1"/>
          <c:tx>
            <c:strRef>
              <c:f>'BIFUbC-sum'!$A$3</c:f>
              <c:strCache>
                <c:ptCount val="1"/>
                <c:pt idx="0">
                  <c:v>coal mining 05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'BIFUbC-sum'!$B$3:$AQ$3</c:f>
              <c:numCache>
                <c:formatCode>0.00E+00</c:formatCode>
                <c:ptCount val="42"/>
                <c:pt idx="0">
                  <c:v>2330812500391501.5</c:v>
                </c:pt>
                <c:pt idx="1">
                  <c:v>2088463251408978.8</c:v>
                </c:pt>
                <c:pt idx="2">
                  <c:v>2151329875404918.3</c:v>
                </c:pt>
                <c:pt idx="3">
                  <c:v>2478118499626400.5</c:v>
                </c:pt>
                <c:pt idx="4">
                  <c:v>2581779327815995.5</c:v>
                </c:pt>
                <c:pt idx="5">
                  <c:v>2684490142005058.5</c:v>
                </c:pt>
                <c:pt idx="6">
                  <c:v>2814786827553465</c:v>
                </c:pt>
                <c:pt idx="7">
                  <c:v>2860194637563722</c:v>
                </c:pt>
                <c:pt idx="8">
                  <c:v>2905591471525465</c:v>
                </c:pt>
                <c:pt idx="9">
                  <c:v>2950977329438696.5</c:v>
                </c:pt>
                <c:pt idx="10">
                  <c:v>2996352211303412.5</c:v>
                </c:pt>
                <c:pt idx="11">
                  <c:v>3041716117119617</c:v>
                </c:pt>
                <c:pt idx="12">
                  <c:v>3058618472789771.5</c:v>
                </c:pt>
                <c:pt idx="13">
                  <c:v>3075518088563816.5</c:v>
                </c:pt>
                <c:pt idx="14">
                  <c:v>3092414964441751.5</c:v>
                </c:pt>
                <c:pt idx="15">
                  <c:v>3109309100423576</c:v>
                </c:pt>
                <c:pt idx="16">
                  <c:v>3126200496509292</c:v>
                </c:pt>
                <c:pt idx="17">
                  <c:v>3097553548432317</c:v>
                </c:pt>
                <c:pt idx="18">
                  <c:v>3068908120997682.5</c:v>
                </c:pt>
                <c:pt idx="19">
                  <c:v>3040264214205391.5</c:v>
                </c:pt>
                <c:pt idx="20">
                  <c:v>3011621828055439.5</c:v>
                </c:pt>
                <c:pt idx="21">
                  <c:v>2982980962547829</c:v>
                </c:pt>
                <c:pt idx="22">
                  <c:v>2937205454804441.5</c:v>
                </c:pt>
                <c:pt idx="23">
                  <c:v>2891432380088802</c:v>
                </c:pt>
                <c:pt idx="24">
                  <c:v>2845661738400905.5</c:v>
                </c:pt>
                <c:pt idx="25">
                  <c:v>2799893529740756.5</c:v>
                </c:pt>
                <c:pt idx="26">
                  <c:v>2754127754108353</c:v>
                </c:pt>
                <c:pt idx="27">
                  <c:v>2708364411503694.5</c:v>
                </c:pt>
                <c:pt idx="28">
                  <c:v>2662603501926783.5</c:v>
                </c:pt>
                <c:pt idx="29">
                  <c:v>2616845025377616.5</c:v>
                </c:pt>
                <c:pt idx="30">
                  <c:v>2571088981856196.5</c:v>
                </c:pt>
                <c:pt idx="31">
                  <c:v>2525335371362522</c:v>
                </c:pt>
                <c:pt idx="32">
                  <c:v>2468163126595863</c:v>
                </c:pt>
                <c:pt idx="33">
                  <c:v>2410993923113887</c:v>
                </c:pt>
                <c:pt idx="34">
                  <c:v>2353827760916592.5</c:v>
                </c:pt>
                <c:pt idx="35">
                  <c:v>2296664640003980.5</c:v>
                </c:pt>
                <c:pt idx="36">
                  <c:v>2239504560376052.5</c:v>
                </c:pt>
                <c:pt idx="37">
                  <c:v>2193767068691193.8</c:v>
                </c:pt>
                <c:pt idx="38">
                  <c:v>2148032010034081</c:v>
                </c:pt>
                <c:pt idx="39">
                  <c:v>2102299384404714.3</c:v>
                </c:pt>
                <c:pt idx="40">
                  <c:v>2056569191803092.8</c:v>
                </c:pt>
                <c:pt idx="41">
                  <c:v>2010575319819519.5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9-4127-84B9-6C70BE1A946B}"/>
            </c:ext>
          </c:extLst>
        </c:ser>
        <c:ser>
          <c:idx val="2"/>
          <c:order val="2"/>
          <c:tx>
            <c:strRef>
              <c:f>'BIFUbC-sum'!$A$4</c:f>
              <c:strCache>
                <c:ptCount val="1"/>
                <c:pt idx="0">
                  <c:v>oil and gas extraction 06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'BIFUbC-sum'!$B$4:$AQ$4</c:f>
              <c:numCache>
                <c:formatCode>0.00E+00</c:formatCode>
                <c:ptCount val="42"/>
                <c:pt idx="0">
                  <c:v>800257778884091</c:v>
                </c:pt>
                <c:pt idx="1">
                  <c:v>768298506206903.75</c:v>
                </c:pt>
                <c:pt idx="2">
                  <c:v>810834310861440.38</c:v>
                </c:pt>
                <c:pt idx="3">
                  <c:v>882191093860698.63</c:v>
                </c:pt>
                <c:pt idx="4">
                  <c:v>968755963982226.25</c:v>
                </c:pt>
                <c:pt idx="5">
                  <c:v>1022420287472432.3</c:v>
                </c:pt>
                <c:pt idx="6">
                  <c:v>1075866078644821.1</c:v>
                </c:pt>
                <c:pt idx="7">
                  <c:v>1102012382266017.6</c:v>
                </c:pt>
                <c:pt idx="8">
                  <c:v>1128142799683286</c:v>
                </c:pt>
                <c:pt idx="9">
                  <c:v>1154257330896626.3</c:v>
                </c:pt>
                <c:pt idx="10">
                  <c:v>1180355975906038.5</c:v>
                </c:pt>
                <c:pt idx="11">
                  <c:v>1206438734711523</c:v>
                </c:pt>
                <c:pt idx="12">
                  <c:v>1223422197888046</c:v>
                </c:pt>
                <c:pt idx="13">
                  <c:v>1240398769785943.8</c:v>
                </c:pt>
                <c:pt idx="14">
                  <c:v>1257368450405216.5</c:v>
                </c:pt>
                <c:pt idx="15">
                  <c:v>1274331239745864.5</c:v>
                </c:pt>
                <c:pt idx="16">
                  <c:v>1291287137807887</c:v>
                </c:pt>
                <c:pt idx="17">
                  <c:v>1308405712085086.3</c:v>
                </c:pt>
                <c:pt idx="18">
                  <c:v>1325521992254666.5</c:v>
                </c:pt>
                <c:pt idx="19">
                  <c:v>1342635978316628.5</c:v>
                </c:pt>
                <c:pt idx="20">
                  <c:v>1359747670270971.5</c:v>
                </c:pt>
                <c:pt idx="21">
                  <c:v>1376857068117695.3</c:v>
                </c:pt>
                <c:pt idx="22">
                  <c:v>1385355250985327.8</c:v>
                </c:pt>
                <c:pt idx="23">
                  <c:v>1393852288060784</c:v>
                </c:pt>
                <c:pt idx="24">
                  <c:v>1402348179344063.8</c:v>
                </c:pt>
                <c:pt idx="25">
                  <c:v>1410842924835167.3</c:v>
                </c:pt>
                <c:pt idx="26">
                  <c:v>1419336524534095</c:v>
                </c:pt>
                <c:pt idx="27">
                  <c:v>1427828978440846</c:v>
                </c:pt>
                <c:pt idx="28">
                  <c:v>1436320286555420.5</c:v>
                </c:pt>
                <c:pt idx="29">
                  <c:v>1444810448877818.8</c:v>
                </c:pt>
                <c:pt idx="30">
                  <c:v>1453299465408040.5</c:v>
                </c:pt>
                <c:pt idx="31">
                  <c:v>1461787336146086.5</c:v>
                </c:pt>
                <c:pt idx="32">
                  <c:v>1470269764658029.3</c:v>
                </c:pt>
                <c:pt idx="33">
                  <c:v>1478751047951265</c:v>
                </c:pt>
                <c:pt idx="34">
                  <c:v>1487231186025794.3</c:v>
                </c:pt>
                <c:pt idx="35">
                  <c:v>1495710178881617.3</c:v>
                </c:pt>
                <c:pt idx="36">
                  <c:v>1504188026518733.3</c:v>
                </c:pt>
                <c:pt idx="37">
                  <c:v>1504082459432547.5</c:v>
                </c:pt>
                <c:pt idx="38">
                  <c:v>1503976893034525.5</c:v>
                </c:pt>
                <c:pt idx="39">
                  <c:v>1503871327324667</c:v>
                </c:pt>
                <c:pt idx="40">
                  <c:v>1503765762302971.8</c:v>
                </c:pt>
                <c:pt idx="41">
                  <c:v>1503158141142074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9-4127-84B9-6C70BE1A946B}"/>
            </c:ext>
          </c:extLst>
        </c:ser>
        <c:ser>
          <c:idx val="3"/>
          <c:order val="3"/>
          <c:tx>
            <c:strRef>
              <c:f>'BIFUbC-sum'!$A$5</c:f>
              <c:strCache>
                <c:ptCount val="1"/>
                <c:pt idx="0">
                  <c:v>other mining and quarrying 07T08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'BIFUbC-sum'!$B$5:$AQ$5</c:f>
              <c:numCache>
                <c:formatCode>0.00E+00</c:formatCode>
                <c:ptCount val="42"/>
                <c:pt idx="0">
                  <c:v>639514138143227.75</c:v>
                </c:pt>
                <c:pt idx="1">
                  <c:v>590351799018880.25</c:v>
                </c:pt>
                <c:pt idx="2">
                  <c:v>615945915742471.88</c:v>
                </c:pt>
                <c:pt idx="3">
                  <c:v>658962917833617</c:v>
                </c:pt>
                <c:pt idx="4">
                  <c:v>714349443308870.63</c:v>
                </c:pt>
                <c:pt idx="5">
                  <c:v>746459741006922.38</c:v>
                </c:pt>
                <c:pt idx="6">
                  <c:v>778438740116408.75</c:v>
                </c:pt>
                <c:pt idx="7">
                  <c:v>798936761209217</c:v>
                </c:pt>
                <c:pt idx="8">
                  <c:v>819422339637597.13</c:v>
                </c:pt>
                <c:pt idx="9">
                  <c:v>839895475401549.13</c:v>
                </c:pt>
                <c:pt idx="10">
                  <c:v>860356168501072.75</c:v>
                </c:pt>
                <c:pt idx="11">
                  <c:v>880804418936168.25</c:v>
                </c:pt>
                <c:pt idx="12">
                  <c:v>883790581116836</c:v>
                </c:pt>
                <c:pt idx="13">
                  <c:v>886775478115241.5</c:v>
                </c:pt>
                <c:pt idx="14">
                  <c:v>889759109931384.75</c:v>
                </c:pt>
                <c:pt idx="15">
                  <c:v>892741476565265.75</c:v>
                </c:pt>
                <c:pt idx="16">
                  <c:v>895722578016884.25</c:v>
                </c:pt>
                <c:pt idx="17">
                  <c:v>888634939240341.25</c:v>
                </c:pt>
                <c:pt idx="18">
                  <c:v>881548237582797.75</c:v>
                </c:pt>
                <c:pt idx="19">
                  <c:v>874462473044253.88</c:v>
                </c:pt>
                <c:pt idx="20">
                  <c:v>867377645624710</c:v>
                </c:pt>
                <c:pt idx="21">
                  <c:v>860293755324165.63</c:v>
                </c:pt>
                <c:pt idx="22">
                  <c:v>845367963550837.38</c:v>
                </c:pt>
                <c:pt idx="23">
                  <c:v>830444155026773.25</c:v>
                </c:pt>
                <c:pt idx="24">
                  <c:v>815522329751973.13</c:v>
                </c:pt>
                <c:pt idx="25">
                  <c:v>800602487726436.88</c:v>
                </c:pt>
                <c:pt idx="26">
                  <c:v>785684628950164.75</c:v>
                </c:pt>
                <c:pt idx="27">
                  <c:v>769106412209028.88</c:v>
                </c:pt>
                <c:pt idx="28">
                  <c:v>752530400525311.38</c:v>
                </c:pt>
                <c:pt idx="29">
                  <c:v>735956593899012.5</c:v>
                </c:pt>
                <c:pt idx="30">
                  <c:v>719384992330132.13</c:v>
                </c:pt>
                <c:pt idx="31">
                  <c:v>702815595818670.25</c:v>
                </c:pt>
                <c:pt idx="32">
                  <c:v>686871143818049</c:v>
                </c:pt>
                <c:pt idx="33">
                  <c:v>670928813754257</c:v>
                </c:pt>
                <c:pt idx="34">
                  <c:v>654988605627294.63</c:v>
                </c:pt>
                <c:pt idx="35">
                  <c:v>639050519437161.63</c:v>
                </c:pt>
                <c:pt idx="36">
                  <c:v>623114555183858</c:v>
                </c:pt>
                <c:pt idx="37">
                  <c:v>607991945914624.88</c:v>
                </c:pt>
                <c:pt idx="38">
                  <c:v>592871350266172.5</c:v>
                </c:pt>
                <c:pt idx="39">
                  <c:v>577752768238500.88</c:v>
                </c:pt>
                <c:pt idx="40">
                  <c:v>562636199831609.75</c:v>
                </c:pt>
                <c:pt idx="41">
                  <c:v>547338833143982.19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9-4127-84B9-6C70BE1A946B}"/>
            </c:ext>
          </c:extLst>
        </c:ser>
        <c:ser>
          <c:idx val="4"/>
          <c:order val="4"/>
          <c:tx>
            <c:strRef>
              <c:f>'BIFUbC-sum'!$A$6</c:f>
              <c:strCache>
                <c:ptCount val="1"/>
                <c:pt idx="0">
                  <c:v>food beverage and tobacco 10T12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'BIFUbC-sum'!$B$6:$AQ$6</c:f>
              <c:numCache>
                <c:formatCode>0.00E+00</c:formatCode>
                <c:ptCount val="42"/>
                <c:pt idx="0">
                  <c:v>1422127867116979</c:v>
                </c:pt>
                <c:pt idx="1">
                  <c:v>1333201638838097.5</c:v>
                </c:pt>
                <c:pt idx="2">
                  <c:v>1501855307571600.5</c:v>
                </c:pt>
                <c:pt idx="3">
                  <c:v>1560927796116216</c:v>
                </c:pt>
                <c:pt idx="4">
                  <c:v>1616895583981384</c:v>
                </c:pt>
                <c:pt idx="5">
                  <c:v>1657412629731098.8</c:v>
                </c:pt>
                <c:pt idx="6">
                  <c:v>1712395566408860</c:v>
                </c:pt>
                <c:pt idx="7">
                  <c:v>1773755177827150.8</c:v>
                </c:pt>
                <c:pt idx="8">
                  <c:v>1835337439425467</c:v>
                </c:pt>
                <c:pt idx="9">
                  <c:v>1895775540500916</c:v>
                </c:pt>
                <c:pt idx="10">
                  <c:v>1953584540209959.8</c:v>
                </c:pt>
                <c:pt idx="11">
                  <c:v>2007171811141106.3</c:v>
                </c:pt>
                <c:pt idx="12">
                  <c:v>2055361161330953.5</c:v>
                </c:pt>
                <c:pt idx="13">
                  <c:v>2097745843338949</c:v>
                </c:pt>
                <c:pt idx="14">
                  <c:v>2134492228290509</c:v>
                </c:pt>
                <c:pt idx="15">
                  <c:v>2165854155722209.5</c:v>
                </c:pt>
                <c:pt idx="16">
                  <c:v>2192162683437815.8</c:v>
                </c:pt>
                <c:pt idx="17">
                  <c:v>2214067223856367.5</c:v>
                </c:pt>
                <c:pt idx="18">
                  <c:v>2231518750976905.8</c:v>
                </c:pt>
                <c:pt idx="19">
                  <c:v>2244750971510238.3</c:v>
                </c:pt>
                <c:pt idx="20">
                  <c:v>2254027977949889.5</c:v>
                </c:pt>
                <c:pt idx="21">
                  <c:v>2259638534212470.5</c:v>
                </c:pt>
                <c:pt idx="22">
                  <c:v>2261890615814014.5</c:v>
                </c:pt>
                <c:pt idx="23">
                  <c:v>2261106308316081</c:v>
                </c:pt>
                <c:pt idx="24">
                  <c:v>2257617144794644.5</c:v>
                </c:pt>
                <c:pt idx="25">
                  <c:v>2251759941270176.8</c:v>
                </c:pt>
                <c:pt idx="26">
                  <c:v>2243873169071043</c:v>
                </c:pt>
                <c:pt idx="27">
                  <c:v>2234293885472759.8</c:v>
                </c:pt>
                <c:pt idx="28">
                  <c:v>2223355228973686.8</c:v>
                </c:pt>
                <c:pt idx="29">
                  <c:v>2211384473388846</c:v>
                </c:pt>
                <c:pt idx="30">
                  <c:v>2198701625595991</c:v>
                </c:pt>
                <c:pt idx="31">
                  <c:v>2185618545179868.3</c:v>
                </c:pt>
                <c:pt idx="32">
                  <c:v>2172438560249901.5</c:v>
                </c:pt>
                <c:pt idx="33">
                  <c:v>2159456552167901.5</c:v>
                </c:pt>
                <c:pt idx="34">
                  <c:v>2146959482612121.5</c:v>
                </c:pt>
                <c:pt idx="35">
                  <c:v>2135227339122676</c:v>
                </c:pt>
                <c:pt idx="36">
                  <c:v>2124534479845173.5</c:v>
                </c:pt>
                <c:pt idx="37">
                  <c:v>2115151364480143</c:v>
                </c:pt>
                <c:pt idx="38">
                  <c:v>2107346666377162.5</c:v>
                </c:pt>
                <c:pt idx="39">
                  <c:v>2101389770278082.5</c:v>
                </c:pt>
                <c:pt idx="40">
                  <c:v>2097553671491864</c:v>
                </c:pt>
                <c:pt idx="41">
                  <c:v>2095422259691788.5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9-4127-84B9-6C70BE1A946B}"/>
            </c:ext>
          </c:extLst>
        </c:ser>
        <c:ser>
          <c:idx val="5"/>
          <c:order val="5"/>
          <c:tx>
            <c:strRef>
              <c:f>'BIFUbC-sum'!$A$7</c:f>
              <c:strCache>
                <c:ptCount val="1"/>
                <c:pt idx="0">
                  <c:v>textiles apparel and leather 13T15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'BIFUbC-sum'!$B$7:$AQ$7</c:f>
              <c:numCache>
                <c:formatCode>0.00E+00</c:formatCode>
                <c:ptCount val="42"/>
                <c:pt idx="0">
                  <c:v>1407938774190934.3</c:v>
                </c:pt>
                <c:pt idx="1">
                  <c:v>1338950123736663.3</c:v>
                </c:pt>
                <c:pt idx="2">
                  <c:v>1431570889312748</c:v>
                </c:pt>
                <c:pt idx="3">
                  <c:v>1418490441733257.3</c:v>
                </c:pt>
                <c:pt idx="4">
                  <c:v>1459934352853676.5</c:v>
                </c:pt>
                <c:pt idx="5">
                  <c:v>1472220658192492.3</c:v>
                </c:pt>
                <c:pt idx="6">
                  <c:v>1489615696940512</c:v>
                </c:pt>
                <c:pt idx="7">
                  <c:v>1510850152036002.5</c:v>
                </c:pt>
                <c:pt idx="8">
                  <c:v>1531066910973951.3</c:v>
                </c:pt>
                <c:pt idx="9">
                  <c:v>1548223528254951.5</c:v>
                </c:pt>
                <c:pt idx="10">
                  <c:v>1560209749643212.5</c:v>
                </c:pt>
                <c:pt idx="11">
                  <c:v>1564898779842373.8</c:v>
                </c:pt>
                <c:pt idx="12">
                  <c:v>1561042490061334.3</c:v>
                </c:pt>
                <c:pt idx="13">
                  <c:v>1549834374694498.5</c:v>
                </c:pt>
                <c:pt idx="14">
                  <c:v>1533348339099636</c:v>
                </c:pt>
                <c:pt idx="15">
                  <c:v>1513641866106804.5</c:v>
                </c:pt>
                <c:pt idx="16">
                  <c:v>1492701897249239.3</c:v>
                </c:pt>
                <c:pt idx="17">
                  <c:v>1472314709938716</c:v>
                </c:pt>
                <c:pt idx="18">
                  <c:v>1452600434493076.3</c:v>
                </c:pt>
                <c:pt idx="19">
                  <c:v>1433574371912717.5</c:v>
                </c:pt>
                <c:pt idx="20">
                  <c:v>1415252835412995.3</c:v>
                </c:pt>
                <c:pt idx="21">
                  <c:v>1397652541663090.8</c:v>
                </c:pt>
                <c:pt idx="22">
                  <c:v>1380790109524687.5</c:v>
                </c:pt>
                <c:pt idx="23">
                  <c:v>1364681666217022</c:v>
                </c:pt>
                <c:pt idx="24">
                  <c:v>1349342557258591.5</c:v>
                </c:pt>
                <c:pt idx="25">
                  <c:v>1334787153799228</c:v>
                </c:pt>
                <c:pt idx="26">
                  <c:v>1321028749034969.5</c:v>
                </c:pt>
                <c:pt idx="27">
                  <c:v>1308079534231541</c:v>
                </c:pt>
                <c:pt idx="28">
                  <c:v>1295950644384014.8</c:v>
                </c:pt>
                <c:pt idx="29">
                  <c:v>1284652263611910.3</c:v>
                </c:pt>
                <c:pt idx="30">
                  <c:v>1274193780926504</c:v>
                </c:pt>
                <c:pt idx="31">
                  <c:v>1264583987911851</c:v>
                </c:pt>
                <c:pt idx="32">
                  <c:v>1255831311043387</c:v>
                </c:pt>
                <c:pt idx="33">
                  <c:v>1247944072751910</c:v>
                </c:pt>
                <c:pt idx="34">
                  <c:v>1240930776868458</c:v>
                </c:pt>
                <c:pt idx="35">
                  <c:v>1234800415715771</c:v>
                </c:pt>
                <c:pt idx="36">
                  <c:v>1229562797824774</c:v>
                </c:pt>
                <c:pt idx="37">
                  <c:v>1225228897048349.8</c:v>
                </c:pt>
                <c:pt idx="38">
                  <c:v>1221811225740105</c:v>
                </c:pt>
                <c:pt idx="39">
                  <c:v>1219324236704610.8</c:v>
                </c:pt>
                <c:pt idx="40">
                  <c:v>1217784760874307.8</c:v>
                </c:pt>
                <c:pt idx="41">
                  <c:v>1216806075365615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9-4127-84B9-6C70BE1A946B}"/>
            </c:ext>
          </c:extLst>
        </c:ser>
        <c:ser>
          <c:idx val="6"/>
          <c:order val="6"/>
          <c:tx>
            <c:strRef>
              <c:f>'BIFUbC-sum'!$A$8</c:f>
              <c:strCache>
                <c:ptCount val="1"/>
                <c:pt idx="0">
                  <c:v>wood products 16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'BIFUbC-sum'!$B$8:$AQ$8</c:f>
              <c:numCache>
                <c:formatCode>0.00E+00</c:formatCode>
                <c:ptCount val="42"/>
                <c:pt idx="0">
                  <c:v>243378819590011.59</c:v>
                </c:pt>
                <c:pt idx="1">
                  <c:v>237646551682524.75</c:v>
                </c:pt>
                <c:pt idx="2">
                  <c:v>274282643612189.56</c:v>
                </c:pt>
                <c:pt idx="3">
                  <c:v>272268090149088.88</c:v>
                </c:pt>
                <c:pt idx="4">
                  <c:v>280425073684189.47</c:v>
                </c:pt>
                <c:pt idx="5">
                  <c:v>283501805410053.81</c:v>
                </c:pt>
                <c:pt idx="6">
                  <c:v>288152732002939</c:v>
                </c:pt>
                <c:pt idx="7">
                  <c:v>294237287458959.44</c:v>
                </c:pt>
                <c:pt idx="8">
                  <c:v>300865195722715.31</c:v>
                </c:pt>
                <c:pt idx="9">
                  <c:v>307659515395611.19</c:v>
                </c:pt>
                <c:pt idx="10">
                  <c:v>314208422239705.44</c:v>
                </c:pt>
                <c:pt idx="11">
                  <c:v>320065819664914.44</c:v>
                </c:pt>
                <c:pt idx="12">
                  <c:v>324876715426343.31</c:v>
                </c:pt>
                <c:pt idx="13">
                  <c:v>328559342301536.81</c:v>
                </c:pt>
                <c:pt idx="14">
                  <c:v>331163122502591</c:v>
                </c:pt>
                <c:pt idx="15">
                  <c:v>332751481238329.38</c:v>
                </c:pt>
                <c:pt idx="16">
                  <c:v>333399444975814.38</c:v>
                </c:pt>
                <c:pt idx="17">
                  <c:v>333231928397378.38</c:v>
                </c:pt>
                <c:pt idx="18">
                  <c:v>332277043453178.31</c:v>
                </c:pt>
                <c:pt idx="19">
                  <c:v>330608666714482.94</c:v>
                </c:pt>
                <c:pt idx="20">
                  <c:v>328304218498143.56</c:v>
                </c:pt>
                <c:pt idx="21">
                  <c:v>325443191444699.81</c:v>
                </c:pt>
                <c:pt idx="22">
                  <c:v>322105825505561.88</c:v>
                </c:pt>
                <c:pt idx="23">
                  <c:v>318371947401221.63</c:v>
                </c:pt>
                <c:pt idx="24">
                  <c:v>314319985207561.75</c:v>
                </c:pt>
                <c:pt idx="25">
                  <c:v>310026162196814.25</c:v>
                </c:pt>
                <c:pt idx="26">
                  <c:v>305563868541070.31</c:v>
                </c:pt>
                <c:pt idx="27">
                  <c:v>301003205046489.19</c:v>
                </c:pt>
                <c:pt idx="28">
                  <c:v>296410689733324.38</c:v>
                </c:pt>
                <c:pt idx="29">
                  <c:v>291849115771814.63</c:v>
                </c:pt>
                <c:pt idx="30">
                  <c:v>287377547953862.63</c:v>
                </c:pt>
                <c:pt idx="31">
                  <c:v>283051444430885.5</c:v>
                </c:pt>
                <c:pt idx="32">
                  <c:v>278922890773818.13</c:v>
                </c:pt>
                <c:pt idx="33">
                  <c:v>275040934405918.22</c:v>
                </c:pt>
                <c:pt idx="34">
                  <c:v>271452009023744.41</c:v>
                </c:pt>
                <c:pt idx="35">
                  <c:v>268200440671408.19</c:v>
                </c:pt>
                <c:pt idx="36">
                  <c:v>265329029602242</c:v>
                </c:pt>
                <c:pt idx="37">
                  <c:v>262879704908467.72</c:v>
                </c:pt>
                <c:pt idx="38">
                  <c:v>260894252108970.47</c:v>
                </c:pt>
                <c:pt idx="39">
                  <c:v>259415117474855.56</c:v>
                </c:pt>
                <c:pt idx="40">
                  <c:v>258486296894365.09</c:v>
                </c:pt>
                <c:pt idx="41">
                  <c:v>258068358381764.56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D9-4127-84B9-6C70BE1A946B}"/>
            </c:ext>
          </c:extLst>
        </c:ser>
        <c:ser>
          <c:idx val="7"/>
          <c:order val="7"/>
          <c:tx>
            <c:strRef>
              <c:f>'BIFUbC-sum'!$A$9</c:f>
              <c:strCache>
                <c:ptCount val="1"/>
                <c:pt idx="0">
                  <c:v>pulp paper and printing 17T18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'BIFUbC-sum'!$B$9:$AQ$9</c:f>
              <c:numCache>
                <c:formatCode>0.00E+00</c:formatCode>
                <c:ptCount val="42"/>
                <c:pt idx="0">
                  <c:v>891601055687162.25</c:v>
                </c:pt>
                <c:pt idx="1">
                  <c:v>883986747789292</c:v>
                </c:pt>
                <c:pt idx="2">
                  <c:v>953468206476890.38</c:v>
                </c:pt>
                <c:pt idx="3">
                  <c:v>1011259468154170.3</c:v>
                </c:pt>
                <c:pt idx="4">
                  <c:v>1090929295169001.9</c:v>
                </c:pt>
                <c:pt idx="5">
                  <c:v>1139408474573466.5</c:v>
                </c:pt>
                <c:pt idx="6">
                  <c:v>1189640088407740</c:v>
                </c:pt>
                <c:pt idx="7">
                  <c:v>1221002064026584.8</c:v>
                </c:pt>
                <c:pt idx="8">
                  <c:v>1252472107916769.3</c:v>
                </c:pt>
                <c:pt idx="9">
                  <c:v>1283830522261477.8</c:v>
                </c:pt>
                <c:pt idx="10">
                  <c:v>1314831819960234.8</c:v>
                </c:pt>
                <c:pt idx="11">
                  <c:v>1345206686709810.8</c:v>
                </c:pt>
                <c:pt idx="12">
                  <c:v>1363125493133739</c:v>
                </c:pt>
                <c:pt idx="13">
                  <c:v>1380156235094496.5</c:v>
                </c:pt>
                <c:pt idx="14">
                  <c:v>1396327164624080.8</c:v>
                </c:pt>
                <c:pt idx="15">
                  <c:v>1411679247840519.3</c:v>
                </c:pt>
                <c:pt idx="16">
                  <c:v>1426264516511836.8</c:v>
                </c:pt>
                <c:pt idx="17">
                  <c:v>1434470481554493.5</c:v>
                </c:pt>
                <c:pt idx="18">
                  <c:v>1442008644227461.5</c:v>
                </c:pt>
                <c:pt idx="19">
                  <c:v>1448917618299555.5</c:v>
                </c:pt>
                <c:pt idx="20">
                  <c:v>1455240664165355.5</c:v>
                </c:pt>
                <c:pt idx="21">
                  <c:v>1461024800884159.5</c:v>
                </c:pt>
                <c:pt idx="22">
                  <c:v>1454603341360084.8</c:v>
                </c:pt>
                <c:pt idx="23">
                  <c:v>1447746482006902.5</c:v>
                </c:pt>
                <c:pt idx="24">
                  <c:v>1440507606226098.3</c:v>
                </c:pt>
                <c:pt idx="25">
                  <c:v>1432940792210263</c:v>
                </c:pt>
                <c:pt idx="26">
                  <c:v>1425100229625950.3</c:v>
                </c:pt>
                <c:pt idx="27">
                  <c:v>1408840830719109</c:v>
                </c:pt>
                <c:pt idx="28">
                  <c:v>1392415593240670.5</c:v>
                </c:pt>
                <c:pt idx="29">
                  <c:v>1375876416977372</c:v>
                </c:pt>
                <c:pt idx="30">
                  <c:v>1359273858708582.5</c:v>
                </c:pt>
                <c:pt idx="31">
                  <c:v>1342656985662307.5</c:v>
                </c:pt>
                <c:pt idx="32">
                  <c:v>1324902430459266.8</c:v>
                </c:pt>
                <c:pt idx="33">
                  <c:v>1307227197771063.8</c:v>
                </c:pt>
                <c:pt idx="34">
                  <c:v>1289675797223515.5</c:v>
                </c:pt>
                <c:pt idx="35">
                  <c:v>1272291432327323.8</c:v>
                </c:pt>
                <c:pt idx="36">
                  <c:v>1255116218739066.5</c:v>
                </c:pt>
                <c:pt idx="37">
                  <c:v>1235850487231619</c:v>
                </c:pt>
                <c:pt idx="38">
                  <c:v>1216876371290650</c:v>
                </c:pt>
                <c:pt idx="39">
                  <c:v>1198234650725754.3</c:v>
                </c:pt>
                <c:pt idx="40">
                  <c:v>1179966505947629.3</c:v>
                </c:pt>
                <c:pt idx="41">
                  <c:v>1161726120345776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D9-4127-84B9-6C70BE1A946B}"/>
            </c:ext>
          </c:extLst>
        </c:ser>
        <c:ser>
          <c:idx val="8"/>
          <c:order val="8"/>
          <c:tx>
            <c:strRef>
              <c:f>'BIFUbC-sum'!$A$10</c:f>
              <c:strCache>
                <c:ptCount val="1"/>
                <c:pt idx="0">
                  <c:v>refined petroleum and coke 19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'BIFUbC-sum'!$B$10:$AQ$10</c:f>
              <c:numCache>
                <c:formatCode>0.00E+00</c:formatCode>
                <c:ptCount val="42"/>
                <c:pt idx="0">
                  <c:v>4.1539860564351224E+16</c:v>
                </c:pt>
                <c:pt idx="1">
                  <c:v>4.3980180641948744E+16</c:v>
                </c:pt>
                <c:pt idx="2">
                  <c:v>4.5807264046171304E+16</c:v>
                </c:pt>
                <c:pt idx="3">
                  <c:v>4.691719941947384E+16</c:v>
                </c:pt>
                <c:pt idx="4">
                  <c:v>5.02719128712434E+16</c:v>
                </c:pt>
                <c:pt idx="5">
                  <c:v>5.3862194109354664E+16</c:v>
                </c:pt>
                <c:pt idx="6">
                  <c:v>5.6716171586298904E+16</c:v>
                </c:pt>
                <c:pt idx="7">
                  <c:v>5.800426201605116E+16</c:v>
                </c:pt>
                <c:pt idx="8">
                  <c:v>5.9292273293563712E+16</c:v>
                </c:pt>
                <c:pt idx="9">
                  <c:v>6.0580205418836584E+16</c:v>
                </c:pt>
                <c:pt idx="10">
                  <c:v>6.1868058391869736E+16</c:v>
                </c:pt>
                <c:pt idx="11">
                  <c:v>6.3155832212663192E+16</c:v>
                </c:pt>
                <c:pt idx="12">
                  <c:v>6.3246638668058048E+16</c:v>
                </c:pt>
                <c:pt idx="13">
                  <c:v>6.3337441359821296E+16</c:v>
                </c:pt>
                <c:pt idx="14">
                  <c:v>6.3428240287952912E+16</c:v>
                </c:pt>
                <c:pt idx="15">
                  <c:v>6.3519035452452912E+16</c:v>
                </c:pt>
                <c:pt idx="16">
                  <c:v>6.3609826853321248E+16</c:v>
                </c:pt>
                <c:pt idx="17">
                  <c:v>6.2872488002105992E+16</c:v>
                </c:pt>
                <c:pt idx="18">
                  <c:v>6.2135159176835352E+16</c:v>
                </c:pt>
                <c:pt idx="19">
                  <c:v>6.1397840377509304E+16</c:v>
                </c:pt>
                <c:pt idx="20">
                  <c:v>6.0660531604127888E+16</c:v>
                </c:pt>
                <c:pt idx="21">
                  <c:v>5.9923232856691072E+16</c:v>
                </c:pt>
                <c:pt idx="22">
                  <c:v>5.8541175456462152E+16</c:v>
                </c:pt>
                <c:pt idx="23">
                  <c:v>5.7159136854956488E+16</c:v>
                </c:pt>
                <c:pt idx="24">
                  <c:v>5.5777117052174056E+16</c:v>
                </c:pt>
                <c:pt idx="25">
                  <c:v>5.4395116048114864E+16</c:v>
                </c:pt>
                <c:pt idx="26">
                  <c:v>5.3013133842778928E+16</c:v>
                </c:pt>
                <c:pt idx="27">
                  <c:v>5.163117043616624E+16</c:v>
                </c:pt>
                <c:pt idx="28">
                  <c:v>5.0249225828276792E+16</c:v>
                </c:pt>
                <c:pt idx="29">
                  <c:v>4.8867300019110584E+16</c:v>
                </c:pt>
                <c:pt idx="30">
                  <c:v>4.7485393008667632E+16</c:v>
                </c:pt>
                <c:pt idx="31">
                  <c:v>4.610350479694792E+16</c:v>
                </c:pt>
                <c:pt idx="32">
                  <c:v>4.4905839000917312E+16</c:v>
                </c:pt>
                <c:pt idx="33">
                  <c:v>4.3708189497149008E+16</c:v>
                </c:pt>
                <c:pt idx="34">
                  <c:v>4.2510556285643048E+16</c:v>
                </c:pt>
                <c:pt idx="35">
                  <c:v>4.13129393663994E+16</c:v>
                </c:pt>
                <c:pt idx="36">
                  <c:v>4.0115338739418064E+16</c:v>
                </c:pt>
                <c:pt idx="37">
                  <c:v>3.8857610097852648E+16</c:v>
                </c:pt>
                <c:pt idx="38">
                  <c:v>3.759989856696172E+16</c:v>
                </c:pt>
                <c:pt idx="39">
                  <c:v>3.6342204146745304E+16</c:v>
                </c:pt>
                <c:pt idx="40">
                  <c:v>3.5084526837203376E+16</c:v>
                </c:pt>
                <c:pt idx="41">
                  <c:v>3.3825670608062424E+16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D9-4127-84B9-6C70BE1A946B}"/>
            </c:ext>
          </c:extLst>
        </c:ser>
        <c:ser>
          <c:idx val="9"/>
          <c:order val="9"/>
          <c:tx>
            <c:strRef>
              <c:f>'BIFUbC-sum'!$A$11</c:f>
              <c:strCache>
                <c:ptCount val="1"/>
                <c:pt idx="0">
                  <c:v>chemicals 20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'BIFUbC-sum'!$B$11:$AQ$11</c:f>
              <c:numCache>
                <c:formatCode>0.00E+00</c:formatCode>
                <c:ptCount val="42"/>
                <c:pt idx="0">
                  <c:v>1.1736426313897648E+16</c:v>
                </c:pt>
                <c:pt idx="1">
                  <c:v>1.2538279702746712E+16</c:v>
                </c:pt>
                <c:pt idx="2">
                  <c:v>1.3324575702783258E+16</c:v>
                </c:pt>
                <c:pt idx="3">
                  <c:v>1.4805243286660644E+16</c:v>
                </c:pt>
                <c:pt idx="4">
                  <c:v>1.614435466797633E+16</c:v>
                </c:pt>
                <c:pt idx="5">
                  <c:v>1.7131513685359714E+16</c:v>
                </c:pt>
                <c:pt idx="6">
                  <c:v>1.8152888824944784E+16</c:v>
                </c:pt>
                <c:pt idx="7">
                  <c:v>1.882363028623406E+16</c:v>
                </c:pt>
                <c:pt idx="8">
                  <c:v>1.948911331787414E+16</c:v>
                </c:pt>
                <c:pt idx="9">
                  <c:v>2.0149278586055936E+16</c:v>
                </c:pt>
                <c:pt idx="10">
                  <c:v>2.0804322489200252E+16</c:v>
                </c:pt>
                <c:pt idx="11">
                  <c:v>2.1454660979299684E+16</c:v>
                </c:pt>
                <c:pt idx="12">
                  <c:v>2.1830172616258928E+16</c:v>
                </c:pt>
                <c:pt idx="13">
                  <c:v>2.2202347343250096E+16</c:v>
                </c:pt>
                <c:pt idx="14">
                  <c:v>2.2571897429228288E+16</c:v>
                </c:pt>
                <c:pt idx="15">
                  <c:v>2.2939593119092076E+16</c:v>
                </c:pt>
                <c:pt idx="16">
                  <c:v>2.3306238746384316E+16</c:v>
                </c:pt>
                <c:pt idx="17">
                  <c:v>2.3498721796869744E+16</c:v>
                </c:pt>
                <c:pt idx="18">
                  <c:v>2.3691056750798304E+16</c:v>
                </c:pt>
                <c:pt idx="19">
                  <c:v>2.3883245838669676E+16</c:v>
                </c:pt>
                <c:pt idx="20">
                  <c:v>2.4075291402170684E+16</c:v>
                </c:pt>
                <c:pt idx="21">
                  <c:v>2.4267195889039592E+16</c:v>
                </c:pt>
                <c:pt idx="22">
                  <c:v>2.4354367631830964E+16</c:v>
                </c:pt>
                <c:pt idx="23">
                  <c:v>2.4441412348405972E+16</c:v>
                </c:pt>
                <c:pt idx="24">
                  <c:v>2.4528332773944996E+16</c:v>
                </c:pt>
                <c:pt idx="25">
                  <c:v>2.4615131729302384E+16</c:v>
                </c:pt>
                <c:pt idx="26">
                  <c:v>2.4701812116014912E+16</c:v>
                </c:pt>
                <c:pt idx="27">
                  <c:v>2.469860520000616E+16</c:v>
                </c:pt>
                <c:pt idx="28">
                  <c:v>2.469529334453658E+16</c:v>
                </c:pt>
                <c:pt idx="29">
                  <c:v>2.4691879663931224E+16</c:v>
                </c:pt>
                <c:pt idx="30">
                  <c:v>2.4688367333971468E+16</c:v>
                </c:pt>
                <c:pt idx="31">
                  <c:v>2.4684759587321344E+16</c:v>
                </c:pt>
                <c:pt idx="32">
                  <c:v>2.4599516698675288E+16</c:v>
                </c:pt>
                <c:pt idx="33">
                  <c:v>2.4514191919767804E+16</c:v>
                </c:pt>
                <c:pt idx="34">
                  <c:v>2.4428788627610072E+16</c:v>
                </c:pt>
                <c:pt idx="35">
                  <c:v>2.4343310238978436E+16</c:v>
                </c:pt>
                <c:pt idx="36">
                  <c:v>2.4257760206463312E+16</c:v>
                </c:pt>
                <c:pt idx="37">
                  <c:v>2.4157160028249904E+16</c:v>
                </c:pt>
                <c:pt idx="38">
                  <c:v>2.4056496473210868E+16</c:v>
                </c:pt>
                <c:pt idx="39">
                  <c:v>2.395577307912906E+16</c:v>
                </c:pt>
                <c:pt idx="40">
                  <c:v>2.3854993405276596E+16</c:v>
                </c:pt>
                <c:pt idx="41">
                  <c:v>2.3749039977076728E+16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D9-4127-84B9-6C70BE1A946B}"/>
            </c:ext>
          </c:extLst>
        </c:ser>
        <c:ser>
          <c:idx val="10"/>
          <c:order val="10"/>
          <c:tx>
            <c:strRef>
              <c:f>'BIFUbC-sum'!$A$12</c:f>
              <c:strCache>
                <c:ptCount val="1"/>
                <c:pt idx="0">
                  <c:v>rubber and plastic products 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'BIFUbC-sum'!$B$12:$AQ$12</c:f>
              <c:numCache>
                <c:formatCode>0.00E+00</c:formatCode>
                <c:ptCount val="42"/>
                <c:pt idx="0">
                  <c:v>645211326511539</c:v>
                </c:pt>
                <c:pt idx="1">
                  <c:v>659795827134432</c:v>
                </c:pt>
                <c:pt idx="2">
                  <c:v>729886745200648.38</c:v>
                </c:pt>
                <c:pt idx="3">
                  <c:v>727950817409482.38</c:v>
                </c:pt>
                <c:pt idx="4">
                  <c:v>756983095291252.88</c:v>
                </c:pt>
                <c:pt idx="5">
                  <c:v>781967769370204.13</c:v>
                </c:pt>
                <c:pt idx="6">
                  <c:v>813295754457619.13</c:v>
                </c:pt>
                <c:pt idx="7">
                  <c:v>843760424708551.38</c:v>
                </c:pt>
                <c:pt idx="8">
                  <c:v>869814664442046.63</c:v>
                </c:pt>
                <c:pt idx="9">
                  <c:v>891041974005051.75</c:v>
                </c:pt>
                <c:pt idx="10">
                  <c:v>907110930722856.63</c:v>
                </c:pt>
                <c:pt idx="11">
                  <c:v>917783772120401.5</c:v>
                </c:pt>
                <c:pt idx="12">
                  <c:v>923197049503066.63</c:v>
                </c:pt>
                <c:pt idx="13">
                  <c:v>924133579567597</c:v>
                </c:pt>
                <c:pt idx="14">
                  <c:v>921728507139211</c:v>
                </c:pt>
                <c:pt idx="15">
                  <c:v>917150966260008.88</c:v>
                </c:pt>
                <c:pt idx="16">
                  <c:v>911569512049366</c:v>
                </c:pt>
                <c:pt idx="17">
                  <c:v>906066169497983.63</c:v>
                </c:pt>
                <c:pt idx="18">
                  <c:v>900714203154074.88</c:v>
                </c:pt>
                <c:pt idx="19">
                  <c:v>895519951715333.75</c:v>
                </c:pt>
                <c:pt idx="20">
                  <c:v>890489631317130</c:v>
                </c:pt>
                <c:pt idx="21">
                  <c:v>885629349125286.5</c:v>
                </c:pt>
                <c:pt idx="22">
                  <c:v>880945117362449.13</c:v>
                </c:pt>
                <c:pt idx="23">
                  <c:v>876442867763954.13</c:v>
                </c:pt>
                <c:pt idx="24">
                  <c:v>872128466462479.75</c:v>
                </c:pt>
                <c:pt idx="25">
                  <c:v>868007729304258.38</c:v>
                </c:pt>
                <c:pt idx="26">
                  <c:v>864086437603184.5</c:v>
                </c:pt>
                <c:pt idx="27">
                  <c:v>860370354342829.5</c:v>
                </c:pt>
                <c:pt idx="28">
                  <c:v>856865240840204.13</c:v>
                </c:pt>
                <c:pt idx="29">
                  <c:v>853576873889026.88</c:v>
                </c:pt>
                <c:pt idx="30">
                  <c:v>850511063404306.63</c:v>
                </c:pt>
                <c:pt idx="31">
                  <c:v>847673670594290.38</c:v>
                </c:pt>
                <c:pt idx="32">
                  <c:v>845070626690214.75</c:v>
                </c:pt>
                <c:pt idx="33">
                  <c:v>842707952268885</c:v>
                </c:pt>
                <c:pt idx="34">
                  <c:v>840591777207877.25</c:v>
                </c:pt>
                <c:pt idx="35">
                  <c:v>838728361318192.13</c:v>
                </c:pt>
                <c:pt idx="36">
                  <c:v>837124115704479.38</c:v>
                </c:pt>
                <c:pt idx="37">
                  <c:v>835785624908506.75</c:v>
                </c:pt>
                <c:pt idx="38">
                  <c:v>834719669897446.63</c:v>
                </c:pt>
                <c:pt idx="39">
                  <c:v>833933251964773.13</c:v>
                </c:pt>
                <c:pt idx="40">
                  <c:v>833433617618212.5</c:v>
                </c:pt>
                <c:pt idx="41">
                  <c:v>832950267625993.13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D9-4127-84B9-6C70BE1A946B}"/>
            </c:ext>
          </c:extLst>
        </c:ser>
        <c:ser>
          <c:idx val="11"/>
          <c:order val="11"/>
          <c:tx>
            <c:strRef>
              <c:f>'BIFUbC-sum'!$A$13</c:f>
              <c:strCache>
                <c:ptCount val="1"/>
                <c:pt idx="0">
                  <c:v>glass and glass products 231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'BIFUbC-sum'!$B$13:$AQ$13</c:f>
              <c:numCache>
                <c:formatCode>0.00E+00</c:formatCode>
                <c:ptCount val="42"/>
                <c:pt idx="0">
                  <c:v>236974400169641.38</c:v>
                </c:pt>
                <c:pt idx="1">
                  <c:v>221106833331857.81</c:v>
                </c:pt>
                <c:pt idx="2">
                  <c:v>259092324780144.03</c:v>
                </c:pt>
                <c:pt idx="3">
                  <c:v>272615104481473.06</c:v>
                </c:pt>
                <c:pt idx="4">
                  <c:v>285848678468992</c:v>
                </c:pt>
                <c:pt idx="5">
                  <c:v>301254273442928.13</c:v>
                </c:pt>
                <c:pt idx="6">
                  <c:v>320802209600627.56</c:v>
                </c:pt>
                <c:pt idx="7">
                  <c:v>339800571787824.63</c:v>
                </c:pt>
                <c:pt idx="8">
                  <c:v>356647150852462.25</c:v>
                </c:pt>
                <c:pt idx="9">
                  <c:v>371552624196572.88</c:v>
                </c:pt>
                <c:pt idx="10">
                  <c:v>384864495808881.13</c:v>
                </c:pt>
                <c:pt idx="11">
                  <c:v>397045545135283.63</c:v>
                </c:pt>
                <c:pt idx="12">
                  <c:v>408610075725215.38</c:v>
                </c:pt>
                <c:pt idx="13">
                  <c:v>419714990152379</c:v>
                </c:pt>
                <c:pt idx="14">
                  <c:v>430496091951709</c:v>
                </c:pt>
                <c:pt idx="15">
                  <c:v>441109010741945.31</c:v>
                </c:pt>
                <c:pt idx="16">
                  <c:v>451728288194680.69</c:v>
                </c:pt>
                <c:pt idx="17">
                  <c:v>462569105867354.44</c:v>
                </c:pt>
                <c:pt idx="18">
                  <c:v>473581077282115.94</c:v>
                </c:pt>
                <c:pt idx="19">
                  <c:v>484731792435191.25</c:v>
                </c:pt>
                <c:pt idx="20">
                  <c:v>495985728563149</c:v>
                </c:pt>
                <c:pt idx="21">
                  <c:v>507304169656759.13</c:v>
                </c:pt>
                <c:pt idx="22">
                  <c:v>518645154296525.13</c:v>
                </c:pt>
                <c:pt idx="23">
                  <c:v>529963455824975.75</c:v>
                </c:pt>
                <c:pt idx="24">
                  <c:v>541210598924188.44</c:v>
                </c:pt>
                <c:pt idx="25">
                  <c:v>552334916642960.38</c:v>
                </c:pt>
                <c:pt idx="26">
                  <c:v>563281651805109.5</c:v>
                </c:pt>
                <c:pt idx="27">
                  <c:v>573993106517487</c:v>
                </c:pt>
                <c:pt idx="28">
                  <c:v>584408843173385.38</c:v>
                </c:pt>
                <c:pt idx="29">
                  <c:v>594465939904882.25</c:v>
                </c:pt>
                <c:pt idx="30">
                  <c:v>604099302869456.25</c:v>
                </c:pt>
                <c:pt idx="31">
                  <c:v>613242037056972</c:v>
                </c:pt>
                <c:pt idx="32">
                  <c:v>621825876471049</c:v>
                </c:pt>
                <c:pt idx="33">
                  <c:v>629781673575480.13</c:v>
                </c:pt>
                <c:pt idx="34">
                  <c:v>637039946807414.63</c:v>
                </c:pt>
                <c:pt idx="35">
                  <c:v>643531483754386.75</c:v>
                </c:pt>
                <c:pt idx="36">
                  <c:v>649187996287047.13</c:v>
                </c:pt>
                <c:pt idx="37">
                  <c:v>653942822553596.5</c:v>
                </c:pt>
                <c:pt idx="38">
                  <c:v>657731669300792.38</c:v>
                </c:pt>
                <c:pt idx="39">
                  <c:v>660493386520727.13</c:v>
                </c:pt>
                <c:pt idx="40">
                  <c:v>662170764967712.5</c:v>
                </c:pt>
                <c:pt idx="41">
                  <c:v>662491572176930.75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D9-4127-84B9-6C70BE1A946B}"/>
            </c:ext>
          </c:extLst>
        </c:ser>
        <c:ser>
          <c:idx val="12"/>
          <c:order val="12"/>
          <c:tx>
            <c:strRef>
              <c:f>'BIFUbC-sum'!$A$14</c:f>
              <c:strCache>
                <c:ptCount val="1"/>
                <c:pt idx="0">
                  <c:v>cement and other nonmetallic minerals 239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'BIFUbC-sum'!$B$14:$AQ$14</c:f>
              <c:numCache>
                <c:formatCode>0.00E+00</c:formatCode>
                <c:ptCount val="42"/>
                <c:pt idx="0">
                  <c:v>7650498778963101</c:v>
                </c:pt>
                <c:pt idx="1">
                  <c:v>8178975429413974</c:v>
                </c:pt>
                <c:pt idx="2">
                  <c:v>8253170380330814</c:v>
                </c:pt>
                <c:pt idx="3">
                  <c:v>8419933410230952</c:v>
                </c:pt>
                <c:pt idx="4">
                  <c:v>8715668422556142</c:v>
                </c:pt>
                <c:pt idx="5">
                  <c:v>8816088690036728</c:v>
                </c:pt>
                <c:pt idx="6">
                  <c:v>8923167923303515</c:v>
                </c:pt>
                <c:pt idx="7">
                  <c:v>9033901851693180</c:v>
                </c:pt>
                <c:pt idx="8">
                  <c:v>9144576599039506</c:v>
                </c:pt>
                <c:pt idx="9">
                  <c:v>9255192165342496</c:v>
                </c:pt>
                <c:pt idx="10">
                  <c:v>9365748550602150</c:v>
                </c:pt>
                <c:pt idx="11">
                  <c:v>9476245754818464</c:v>
                </c:pt>
                <c:pt idx="12">
                  <c:v>9367407666752938</c:v>
                </c:pt>
                <c:pt idx="13">
                  <c:v>9258606969915234</c:v>
                </c:pt>
                <c:pt idx="14">
                  <c:v>9149843664305350</c:v>
                </c:pt>
                <c:pt idx="15">
                  <c:v>9041117749923292</c:v>
                </c:pt>
                <c:pt idx="16">
                  <c:v>8932429226769057</c:v>
                </c:pt>
                <c:pt idx="17">
                  <c:v>8779029749095523</c:v>
                </c:pt>
                <c:pt idx="18">
                  <c:v>8625648044228529</c:v>
                </c:pt>
                <c:pt idx="19">
                  <c:v>8472284112168072</c:v>
                </c:pt>
                <c:pt idx="20">
                  <c:v>8318937952914156</c:v>
                </c:pt>
                <c:pt idx="21">
                  <c:v>8165609566466782</c:v>
                </c:pt>
                <c:pt idx="22">
                  <c:v>7955532860368849</c:v>
                </c:pt>
                <c:pt idx="23">
                  <c:v>7745480528221419</c:v>
                </c:pt>
                <c:pt idx="24">
                  <c:v>7535452570024486</c:v>
                </c:pt>
                <c:pt idx="25">
                  <c:v>7325448985778051</c:v>
                </c:pt>
                <c:pt idx="26">
                  <c:v>7115469775482116</c:v>
                </c:pt>
                <c:pt idx="27">
                  <c:v>6953258856556587</c:v>
                </c:pt>
                <c:pt idx="28">
                  <c:v>6791066757982414</c:v>
                </c:pt>
                <c:pt idx="29">
                  <c:v>6628893479759597</c:v>
                </c:pt>
                <c:pt idx="30">
                  <c:v>6466739021888140</c:v>
                </c:pt>
                <c:pt idx="31">
                  <c:v>6304603384368039</c:v>
                </c:pt>
                <c:pt idx="32">
                  <c:v>6206948428936446</c:v>
                </c:pt>
                <c:pt idx="33">
                  <c:v>6109304793435317</c:v>
                </c:pt>
                <c:pt idx="34">
                  <c:v>6011672477864650</c:v>
                </c:pt>
                <c:pt idx="35">
                  <c:v>5914051482224442</c:v>
                </c:pt>
                <c:pt idx="36">
                  <c:v>5816441806514698</c:v>
                </c:pt>
                <c:pt idx="37">
                  <c:v>5767544127387602</c:v>
                </c:pt>
                <c:pt idx="38">
                  <c:v>5718652100004425</c:v>
                </c:pt>
                <c:pt idx="39">
                  <c:v>5669765724365164</c:v>
                </c:pt>
                <c:pt idx="40">
                  <c:v>5620885000469824</c:v>
                </c:pt>
                <c:pt idx="41">
                  <c:v>5570389193138508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D9-4127-84B9-6C70BE1A946B}"/>
            </c:ext>
          </c:extLst>
        </c:ser>
        <c:ser>
          <c:idx val="13"/>
          <c:order val="13"/>
          <c:tx>
            <c:strRef>
              <c:f>'BIFUbC-sum'!$A$15</c:f>
              <c:strCache>
                <c:ptCount val="1"/>
                <c:pt idx="0">
                  <c:v>iron and steel 241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'BIFUbC-sum'!$B$15:$AQ$15</c:f>
              <c:numCache>
                <c:formatCode>0.00E+00</c:formatCode>
                <c:ptCount val="42"/>
                <c:pt idx="0">
                  <c:v>1.9426389873799284E+16</c:v>
                </c:pt>
                <c:pt idx="1">
                  <c:v>2.0096009373213932E+16</c:v>
                </c:pt>
                <c:pt idx="2">
                  <c:v>2.0802199374788972E+16</c:v>
                </c:pt>
                <c:pt idx="3">
                  <c:v>2.2116507729053096E+16</c:v>
                </c:pt>
                <c:pt idx="4">
                  <c:v>2.3678450078282448E+16</c:v>
                </c:pt>
                <c:pt idx="5">
                  <c:v>2.4669195257619488E+16</c:v>
                </c:pt>
                <c:pt idx="6">
                  <c:v>2.5691130333209676E+16</c:v>
                </c:pt>
                <c:pt idx="7">
                  <c:v>2.6254444623843488E+16</c:v>
                </c:pt>
                <c:pt idx="8">
                  <c:v>2.6817443880481624E+16</c:v>
                </c:pt>
                <c:pt idx="9">
                  <c:v>2.7380128103124084E+16</c:v>
                </c:pt>
                <c:pt idx="10">
                  <c:v>2.7942497291770856E+16</c:v>
                </c:pt>
                <c:pt idx="11">
                  <c:v>2.850455144642196E+16</c:v>
                </c:pt>
                <c:pt idx="12">
                  <c:v>2.8539999300943656E+16</c:v>
                </c:pt>
                <c:pt idx="13">
                  <c:v>2.8575432176348944E+16</c:v>
                </c:pt>
                <c:pt idx="14">
                  <c:v>2.8610850072637816E+16</c:v>
                </c:pt>
                <c:pt idx="15">
                  <c:v>2.8646252989810276E+16</c:v>
                </c:pt>
                <c:pt idx="16">
                  <c:v>2.8681640927866332E+16</c:v>
                </c:pt>
                <c:pt idx="17">
                  <c:v>2.835461789764798E+16</c:v>
                </c:pt>
                <c:pt idx="18">
                  <c:v>2.8027634771795756E+16</c:v>
                </c:pt>
                <c:pt idx="19">
                  <c:v>2.770069155030966E+16</c:v>
                </c:pt>
                <c:pt idx="20">
                  <c:v>2.7373788233189684E+16</c:v>
                </c:pt>
                <c:pt idx="21">
                  <c:v>2.7046924820435832E+16</c:v>
                </c:pt>
                <c:pt idx="22">
                  <c:v>2.6435581951773816E+16</c:v>
                </c:pt>
                <c:pt idx="23">
                  <c:v>2.5824313903798288E+16</c:v>
                </c:pt>
                <c:pt idx="24">
                  <c:v>2.5213120676509252E+16</c:v>
                </c:pt>
                <c:pt idx="25">
                  <c:v>2.4602002269906692E+16</c:v>
                </c:pt>
                <c:pt idx="26">
                  <c:v>2.3990958683990624E+16</c:v>
                </c:pt>
                <c:pt idx="27">
                  <c:v>2.3379989918761028E+16</c:v>
                </c:pt>
                <c:pt idx="28">
                  <c:v>2.2769095974217936E+16</c:v>
                </c:pt>
                <c:pt idx="29">
                  <c:v>2.2158276850361324E+16</c:v>
                </c:pt>
                <c:pt idx="30">
                  <c:v>2.1547532547191188E+16</c:v>
                </c:pt>
                <c:pt idx="31">
                  <c:v>2.0936863064707552E+16</c:v>
                </c:pt>
                <c:pt idx="32">
                  <c:v>2.0407509768245388E+16</c:v>
                </c:pt>
                <c:pt idx="33">
                  <c:v>1.987822131637818E+16</c:v>
                </c:pt>
                <c:pt idx="34">
                  <c:v>1.934899770910594E+16</c:v>
                </c:pt>
                <c:pt idx="35">
                  <c:v>1.8819838946428636E+16</c:v>
                </c:pt>
                <c:pt idx="36">
                  <c:v>1.8290745028346296E+16</c:v>
                </c:pt>
                <c:pt idx="37">
                  <c:v>1.7735195746445808E+16</c:v>
                </c:pt>
                <c:pt idx="38">
                  <c:v>1.7179714566708252E+16</c:v>
                </c:pt>
                <c:pt idx="39">
                  <c:v>1.6624301489133646E+16</c:v>
                </c:pt>
                <c:pt idx="40">
                  <c:v>1.6068956513721984E+16</c:v>
                </c:pt>
                <c:pt idx="41">
                  <c:v>1.5508919366023598E+16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5D9-4127-84B9-6C70BE1A946B}"/>
            </c:ext>
          </c:extLst>
        </c:ser>
        <c:ser>
          <c:idx val="14"/>
          <c:order val="14"/>
          <c:tx>
            <c:strRef>
              <c:f>'BIFUbC-sum'!$A$16</c:f>
              <c:strCache>
                <c:ptCount val="1"/>
                <c:pt idx="0">
                  <c:v>other metals 242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'BIFUbC-sum'!$B$16:$AQ$16</c:f>
              <c:numCache>
                <c:formatCode>0.00E+00</c:formatCode>
                <c:ptCount val="42"/>
                <c:pt idx="0">
                  <c:v>3311619800620959</c:v>
                </c:pt>
                <c:pt idx="1">
                  <c:v>3410530606926317</c:v>
                </c:pt>
                <c:pt idx="2">
                  <c:v>3631979564082622</c:v>
                </c:pt>
                <c:pt idx="3">
                  <c:v>3958448226217562.5</c:v>
                </c:pt>
                <c:pt idx="4">
                  <c:v>4390740415780671.5</c:v>
                </c:pt>
                <c:pt idx="5">
                  <c:v>4693859092506271</c:v>
                </c:pt>
                <c:pt idx="6">
                  <c:v>4995771160402706</c:v>
                </c:pt>
                <c:pt idx="7">
                  <c:v>5252696421713933</c:v>
                </c:pt>
                <c:pt idx="8">
                  <c:v>5509469478767547</c:v>
                </c:pt>
                <c:pt idx="9">
                  <c:v>5766090331563545</c:v>
                </c:pt>
                <c:pt idx="10">
                  <c:v>6022558980101930</c:v>
                </c:pt>
                <c:pt idx="11">
                  <c:v>6278875424382702</c:v>
                </c:pt>
                <c:pt idx="12">
                  <c:v>6416872454014016</c:v>
                </c:pt>
                <c:pt idx="13">
                  <c:v>6554814816568317</c:v>
                </c:pt>
                <c:pt idx="14">
                  <c:v>6692702512045605</c:v>
                </c:pt>
                <c:pt idx="15">
                  <c:v>6830535540445882</c:v>
                </c:pt>
                <c:pt idx="16">
                  <c:v>6968313901769149</c:v>
                </c:pt>
                <c:pt idx="17">
                  <c:v>7008658880740453</c:v>
                </c:pt>
                <c:pt idx="18">
                  <c:v>7048998520487524</c:v>
                </c:pt>
                <c:pt idx="19">
                  <c:v>7089332821010358</c:v>
                </c:pt>
                <c:pt idx="20">
                  <c:v>7129661782308956</c:v>
                </c:pt>
                <c:pt idx="21">
                  <c:v>7169985404383319</c:v>
                </c:pt>
                <c:pt idx="22">
                  <c:v>7151582963238826</c:v>
                </c:pt>
                <c:pt idx="23">
                  <c:v>7133182869607661</c:v>
                </c:pt>
                <c:pt idx="24">
                  <c:v>7114785123489829</c:v>
                </c:pt>
                <c:pt idx="25">
                  <c:v>7096389724885327</c:v>
                </c:pt>
                <c:pt idx="26">
                  <c:v>7077996673794154</c:v>
                </c:pt>
                <c:pt idx="27">
                  <c:v>6982977147428129</c:v>
                </c:pt>
                <c:pt idx="28">
                  <c:v>6887970002826333</c:v>
                </c:pt>
                <c:pt idx="29">
                  <c:v>6792975239988766</c:v>
                </c:pt>
                <c:pt idx="30">
                  <c:v>6697992858915429</c:v>
                </c:pt>
                <c:pt idx="31">
                  <c:v>6603022859606318</c:v>
                </c:pt>
                <c:pt idx="32">
                  <c:v>6450612439190732</c:v>
                </c:pt>
                <c:pt idx="33">
                  <c:v>6298221926227548</c:v>
                </c:pt>
                <c:pt idx="34">
                  <c:v>6145851320716768</c:v>
                </c:pt>
                <c:pt idx="35">
                  <c:v>5993500622658388</c:v>
                </c:pt>
                <c:pt idx="36">
                  <c:v>5841169832052412</c:v>
                </c:pt>
                <c:pt idx="37">
                  <c:v>5688613131936319</c:v>
                </c:pt>
                <c:pt idx="38">
                  <c:v>5536076371482505</c:v>
                </c:pt>
                <c:pt idx="39">
                  <c:v>5383559550690972</c:v>
                </c:pt>
                <c:pt idx="40">
                  <c:v>5231062669561722</c:v>
                </c:pt>
                <c:pt idx="41">
                  <c:v>5076921649379341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D9-4127-84B9-6C70BE1A946B}"/>
            </c:ext>
          </c:extLst>
        </c:ser>
        <c:ser>
          <c:idx val="15"/>
          <c:order val="15"/>
          <c:tx>
            <c:strRef>
              <c:f>'BIFUbC-sum'!$A$17</c:f>
              <c:strCache>
                <c:ptCount val="1"/>
                <c:pt idx="0">
                  <c:v>metal products except machinery and vehicles 25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'BIFUbC-sum'!$B$17:$AQ$17</c:f>
              <c:numCache>
                <c:formatCode>0.00E+00</c:formatCode>
                <c:ptCount val="42"/>
                <c:pt idx="0">
                  <c:v>1250991188856060.5</c:v>
                </c:pt>
                <c:pt idx="1">
                  <c:v>1274478057333611.5</c:v>
                </c:pt>
                <c:pt idx="2">
                  <c:v>1538518948226182.5</c:v>
                </c:pt>
                <c:pt idx="3">
                  <c:v>1556313916639596.5</c:v>
                </c:pt>
                <c:pt idx="4">
                  <c:v>1616742399771298.5</c:v>
                </c:pt>
                <c:pt idx="5">
                  <c:v>1666096424808026.3</c:v>
                </c:pt>
                <c:pt idx="6">
                  <c:v>1728115062106158.3</c:v>
                </c:pt>
                <c:pt idx="7">
                  <c:v>1789066307757383.3</c:v>
                </c:pt>
                <c:pt idx="8">
                  <c:v>1842679752946704.8</c:v>
                </c:pt>
                <c:pt idx="9">
                  <c:v>1889275030843062.3</c:v>
                </c:pt>
                <c:pt idx="10">
                  <c:v>1929366122561923</c:v>
                </c:pt>
                <c:pt idx="11">
                  <c:v>1963633821141125</c:v>
                </c:pt>
                <c:pt idx="12">
                  <c:v>1993055029353036.5</c:v>
                </c:pt>
                <c:pt idx="13">
                  <c:v>2018147557667908</c:v>
                </c:pt>
                <c:pt idx="14">
                  <c:v>2039658981910907.3</c:v>
                </c:pt>
                <c:pt idx="15">
                  <c:v>2058398254791054.8</c:v>
                </c:pt>
                <c:pt idx="16">
                  <c:v>2075222289661161</c:v>
                </c:pt>
                <c:pt idx="17">
                  <c:v>2091154186477131</c:v>
                </c:pt>
                <c:pt idx="18">
                  <c:v>2106081582360479.5</c:v>
                </c:pt>
                <c:pt idx="19">
                  <c:v>2120020984837515.8</c:v>
                </c:pt>
                <c:pt idx="20">
                  <c:v>2132991363430398.5</c:v>
                </c:pt>
                <c:pt idx="21">
                  <c:v>2145014017198736.3</c:v>
                </c:pt>
                <c:pt idx="22">
                  <c:v>2156112439402036.5</c:v>
                </c:pt>
                <c:pt idx="23">
                  <c:v>2166312180299295.3</c:v>
                </c:pt>
                <c:pt idx="24">
                  <c:v>2175640709061065.8</c:v>
                </c:pt>
                <c:pt idx="25">
                  <c:v>2184127275722963.3</c:v>
                </c:pt>
                <c:pt idx="26">
                  <c:v>2191802774059943.5</c:v>
                </c:pt>
                <c:pt idx="27">
                  <c:v>2198699606207753.5</c:v>
                </c:pt>
                <c:pt idx="28">
                  <c:v>2204851549802668.3</c:v>
                </c:pt>
                <c:pt idx="29">
                  <c:v>2210293628354244</c:v>
                </c:pt>
                <c:pt idx="30">
                  <c:v>2215061985507940.3</c:v>
                </c:pt>
                <c:pt idx="31">
                  <c:v>2219193763796988</c:v>
                </c:pt>
                <c:pt idx="32">
                  <c:v>2222726988425409</c:v>
                </c:pt>
                <c:pt idx="33">
                  <c:v>2225700456567864.5</c:v>
                </c:pt>
                <c:pt idx="34">
                  <c:v>2228153632616938.3</c:v>
                </c:pt>
                <c:pt idx="35">
                  <c:v>2230126549755688</c:v>
                </c:pt>
                <c:pt idx="36">
                  <c:v>2231659718182484.5</c:v>
                </c:pt>
                <c:pt idx="37">
                  <c:v>2232794040267465</c:v>
                </c:pt>
                <c:pt idx="38">
                  <c:v>2233570732874621.3</c:v>
                </c:pt>
                <c:pt idx="39">
                  <c:v>2234031257042190.8</c:v>
                </c:pt>
                <c:pt idx="40">
                  <c:v>2234217255175741.5</c:v>
                </c:pt>
                <c:pt idx="41">
                  <c:v>2233424529096999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5D9-4127-84B9-6C70BE1A946B}"/>
            </c:ext>
          </c:extLst>
        </c:ser>
        <c:ser>
          <c:idx val="16"/>
          <c:order val="16"/>
          <c:tx>
            <c:strRef>
              <c:f>'BIFUbC-sum'!$A$18</c:f>
              <c:strCache>
                <c:ptCount val="1"/>
                <c:pt idx="0">
                  <c:v>computers and electronics 26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'BIFUbC-sum'!$B$18:$AQ$18</c:f>
              <c:numCache>
                <c:formatCode>0.00E+00</c:formatCode>
                <c:ptCount val="42"/>
                <c:pt idx="0">
                  <c:v>713283680006255.88</c:v>
                </c:pt>
                <c:pt idx="1">
                  <c:v>773177021555770.13</c:v>
                </c:pt>
                <c:pt idx="2">
                  <c:v>929717332828424.88</c:v>
                </c:pt>
                <c:pt idx="3">
                  <c:v>1014876734209457.6</c:v>
                </c:pt>
                <c:pt idx="4">
                  <c:v>1068900710750476</c:v>
                </c:pt>
                <c:pt idx="5">
                  <c:v>1136894046586693.3</c:v>
                </c:pt>
                <c:pt idx="6">
                  <c:v>1221032618926789.8</c:v>
                </c:pt>
                <c:pt idx="7">
                  <c:v>1298069410677635.5</c:v>
                </c:pt>
                <c:pt idx="8">
                  <c:v>1362239309872627.3</c:v>
                </c:pt>
                <c:pt idx="9">
                  <c:v>1417094657009904.3</c:v>
                </c:pt>
                <c:pt idx="10">
                  <c:v>1467376873820411.5</c:v>
                </c:pt>
                <c:pt idx="11">
                  <c:v>1518766101797459.5</c:v>
                </c:pt>
                <c:pt idx="12">
                  <c:v>1576590890449991</c:v>
                </c:pt>
                <c:pt idx="13">
                  <c:v>1640913150231273.8</c:v>
                </c:pt>
                <c:pt idx="14">
                  <c:v>1710455922274983</c:v>
                </c:pt>
                <c:pt idx="15">
                  <c:v>1783686933153543.5</c:v>
                </c:pt>
                <c:pt idx="16">
                  <c:v>1858771922536689.8</c:v>
                </c:pt>
                <c:pt idx="17">
                  <c:v>1934163102098579</c:v>
                </c:pt>
                <c:pt idx="18">
                  <c:v>2009027439009508.3</c:v>
                </c:pt>
                <c:pt idx="19">
                  <c:v>2083098001338617.5</c:v>
                </c:pt>
                <c:pt idx="20">
                  <c:v>2156105500686154.3</c:v>
                </c:pt>
                <c:pt idx="21">
                  <c:v>2227780069555373.3</c:v>
                </c:pt>
                <c:pt idx="22">
                  <c:v>2297853065520780</c:v>
                </c:pt>
                <c:pt idx="23">
                  <c:v>2366058883904213</c:v>
                </c:pt>
                <c:pt idx="24">
                  <c:v>2432136760582119.5</c:v>
                </c:pt>
                <c:pt idx="25">
                  <c:v>2495832546716557.5</c:v>
                </c:pt>
                <c:pt idx="26">
                  <c:v>2556900437621663.5</c:v>
                </c:pt>
                <c:pt idx="27">
                  <c:v>2615104638636766.5</c:v>
                </c:pt>
                <c:pt idx="28">
                  <c:v>2670220951761188.5</c:v>
                </c:pt>
                <c:pt idx="29">
                  <c:v>2722038267896082</c:v>
                </c:pt>
                <c:pt idx="30">
                  <c:v>2770359950812746</c:v>
                </c:pt>
                <c:pt idx="31">
                  <c:v>2815005100400667</c:v>
                </c:pt>
                <c:pt idx="32">
                  <c:v>2855809684314849.5</c:v>
                </c:pt>
                <c:pt idx="33">
                  <c:v>2892627528812646.5</c:v>
                </c:pt>
                <c:pt idx="34">
                  <c:v>2925331161316447.5</c:v>
                </c:pt>
                <c:pt idx="35">
                  <c:v>2953812499030439.5</c:v>
                </c:pt>
                <c:pt idx="36">
                  <c:v>2977983379748979.5</c:v>
                </c:pt>
                <c:pt idx="37">
                  <c:v>2997775932792752.5</c:v>
                </c:pt>
                <c:pt idx="38">
                  <c:v>3013142789770757</c:v>
                </c:pt>
                <c:pt idx="39">
                  <c:v>3024057136566989</c:v>
                </c:pt>
                <c:pt idx="40">
                  <c:v>3030512609569283.5</c:v>
                </c:pt>
                <c:pt idx="41">
                  <c:v>3031510512113327.5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5D9-4127-84B9-6C70BE1A946B}"/>
            </c:ext>
          </c:extLst>
        </c:ser>
        <c:ser>
          <c:idx val="17"/>
          <c:order val="17"/>
          <c:tx>
            <c:strRef>
              <c:f>'BIFUbC-sum'!$A$19</c:f>
              <c:strCache>
                <c:ptCount val="1"/>
                <c:pt idx="0">
                  <c:v>appliances and electrical equipment 27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'BIFUbC-sum'!$B$19:$AQ$19</c:f>
              <c:numCache>
                <c:formatCode>0.00E+00</c:formatCode>
                <c:ptCount val="42"/>
                <c:pt idx="0">
                  <c:v>355602451056580.88</c:v>
                </c:pt>
                <c:pt idx="1">
                  <c:v>391851376450712.25</c:v>
                </c:pt>
                <c:pt idx="2">
                  <c:v>476295761622883.69</c:v>
                </c:pt>
                <c:pt idx="3">
                  <c:v>541304723254829.69</c:v>
                </c:pt>
                <c:pt idx="4">
                  <c:v>572624423835619.75</c:v>
                </c:pt>
                <c:pt idx="5">
                  <c:v>615963970582912.25</c:v>
                </c:pt>
                <c:pt idx="6">
                  <c:v>671823176294404.38</c:v>
                </c:pt>
                <c:pt idx="7">
                  <c:v>726471916412773.13</c:v>
                </c:pt>
                <c:pt idx="8">
                  <c:v>775546035020223.5</c:v>
                </c:pt>
                <c:pt idx="9">
                  <c:v>819725478813511.38</c:v>
                </c:pt>
                <c:pt idx="10">
                  <c:v>860297348225820.13</c:v>
                </c:pt>
                <c:pt idx="11">
                  <c:v>899073567217824</c:v>
                </c:pt>
                <c:pt idx="12">
                  <c:v>937962655916580.88</c:v>
                </c:pt>
                <c:pt idx="13">
                  <c:v>977135614092409.63</c:v>
                </c:pt>
                <c:pt idx="14">
                  <c:v>1016408705918380.1</c:v>
                </c:pt>
                <c:pt idx="15">
                  <c:v>1055580627898805.4</c:v>
                </c:pt>
                <c:pt idx="16">
                  <c:v>1094433076917246.9</c:v>
                </c:pt>
                <c:pt idx="17">
                  <c:v>1132903031755431</c:v>
                </c:pt>
                <c:pt idx="18">
                  <c:v>1170705859552117</c:v>
                </c:pt>
                <c:pt idx="19">
                  <c:v>1207718870444809</c:v>
                </c:pt>
                <c:pt idx="20">
                  <c:v>1243822480962310.3</c:v>
                </c:pt>
                <c:pt idx="21">
                  <c:v>1278900992737723.8</c:v>
                </c:pt>
                <c:pt idx="22">
                  <c:v>1312843330773608</c:v>
                </c:pt>
                <c:pt idx="23">
                  <c:v>1345543734317936.3</c:v>
                </c:pt>
                <c:pt idx="24">
                  <c:v>1376902394161000.3</c:v>
                </c:pt>
                <c:pt idx="25">
                  <c:v>1406826030980430.8</c:v>
                </c:pt>
                <c:pt idx="26">
                  <c:v>1435228410227482.8</c:v>
                </c:pt>
                <c:pt idx="27">
                  <c:v>1462030789947552.8</c:v>
                </c:pt>
                <c:pt idx="28">
                  <c:v>1487162298844928</c:v>
                </c:pt>
                <c:pt idx="29">
                  <c:v>1510560242821141</c:v>
                </c:pt>
                <c:pt idx="30">
                  <c:v>1532170339122803.5</c:v>
                </c:pt>
                <c:pt idx="31">
                  <c:v>1551946878115205.8</c:v>
                </c:pt>
                <c:pt idx="32">
                  <c:v>1569852813539385.3</c:v>
                </c:pt>
                <c:pt idx="33">
                  <c:v>1585859782901723.3</c:v>
                </c:pt>
                <c:pt idx="34">
                  <c:v>1599948060377012</c:v>
                </c:pt>
                <c:pt idx="35">
                  <c:v>1612106445270024.3</c:v>
                </c:pt>
                <c:pt idx="36">
                  <c:v>1622332089670747.8</c:v>
                </c:pt>
                <c:pt idx="37">
                  <c:v>1630630269449721.3</c:v>
                </c:pt>
                <c:pt idx="38">
                  <c:v>1637014103169607.8</c:v>
                </c:pt>
                <c:pt idx="39">
                  <c:v>1641504223835363.5</c:v>
                </c:pt>
                <c:pt idx="40">
                  <c:v>1644128408668518.8</c:v>
                </c:pt>
                <c:pt idx="41">
                  <c:v>1644371949844199.3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5D9-4127-84B9-6C70BE1A946B}"/>
            </c:ext>
          </c:extLst>
        </c:ser>
        <c:ser>
          <c:idx val="18"/>
          <c:order val="18"/>
          <c:tx>
            <c:strRef>
              <c:f>'BIFUbC-sum'!$A$20</c:f>
              <c:strCache>
                <c:ptCount val="1"/>
                <c:pt idx="0">
                  <c:v>other machinery 28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'BIFUbC-sum'!$B$20:$AQ$20</c:f>
              <c:numCache>
                <c:formatCode>0.00E+00</c:formatCode>
                <c:ptCount val="42"/>
                <c:pt idx="0">
                  <c:v>239928922216129.44</c:v>
                </c:pt>
                <c:pt idx="1">
                  <c:v>242793277946328.5</c:v>
                </c:pt>
                <c:pt idx="2">
                  <c:v>274537908211829.13</c:v>
                </c:pt>
                <c:pt idx="3">
                  <c:v>303046129825858.19</c:v>
                </c:pt>
                <c:pt idx="4">
                  <c:v>314575866973166.88</c:v>
                </c:pt>
                <c:pt idx="5">
                  <c:v>323955925067743.94</c:v>
                </c:pt>
                <c:pt idx="6">
                  <c:v>336579002320985.19</c:v>
                </c:pt>
                <c:pt idx="7">
                  <c:v>350412626302280.94</c:v>
                </c:pt>
                <c:pt idx="8">
                  <c:v>364174031188978.5</c:v>
                </c:pt>
                <c:pt idx="9">
                  <c:v>377639960061209.31</c:v>
                </c:pt>
                <c:pt idx="10">
                  <c:v>390575131961159.94</c:v>
                </c:pt>
                <c:pt idx="11">
                  <c:v>402734001289045.75</c:v>
                </c:pt>
                <c:pt idx="12">
                  <c:v>413950012892228.81</c:v>
                </c:pt>
                <c:pt idx="13">
                  <c:v>424155750334033.44</c:v>
                </c:pt>
                <c:pt idx="14">
                  <c:v>433384275732107.38</c:v>
                </c:pt>
                <c:pt idx="15">
                  <c:v>441686232478647.56</c:v>
                </c:pt>
                <c:pt idx="16">
                  <c:v>449128067683894.88</c:v>
                </c:pt>
                <c:pt idx="17">
                  <c:v>455839018259975</c:v>
                </c:pt>
                <c:pt idx="18">
                  <c:v>461790587390030.25</c:v>
                </c:pt>
                <c:pt idx="19">
                  <c:v>467007709229329.44</c:v>
                </c:pt>
                <c:pt idx="20">
                  <c:v>471520593769358.13</c:v>
                </c:pt>
                <c:pt idx="21">
                  <c:v>475363946016263</c:v>
                </c:pt>
                <c:pt idx="22">
                  <c:v>478576201574808.63</c:v>
                </c:pt>
                <c:pt idx="23">
                  <c:v>481198795348874.56</c:v>
                </c:pt>
                <c:pt idx="24">
                  <c:v>483275477353882.94</c:v>
                </c:pt>
                <c:pt idx="25">
                  <c:v>484851686893649</c:v>
                </c:pt>
                <c:pt idx="26">
                  <c:v>485973993688033.63</c:v>
                </c:pt>
                <c:pt idx="27">
                  <c:v>486689612034260.06</c:v>
                </c:pt>
                <c:pt idx="28">
                  <c:v>487045991811126</c:v>
                </c:pt>
                <c:pt idx="29">
                  <c:v>487090488141046.94</c:v>
                </c:pt>
                <c:pt idx="30">
                  <c:v>486870109842638.44</c:v>
                </c:pt>
                <c:pt idx="31">
                  <c:v>486431345454567.5</c:v>
                </c:pt>
                <c:pt idx="32">
                  <c:v>485820064595550</c:v>
                </c:pt>
                <c:pt idx="33">
                  <c:v>485081491741703.13</c:v>
                </c:pt>
                <c:pt idx="34">
                  <c:v>484260249140019.06</c:v>
                </c:pt>
                <c:pt idx="35">
                  <c:v>483400465519907.31</c:v>
                </c:pt>
                <c:pt idx="36">
                  <c:v>482545947496022.75</c:v>
                </c:pt>
                <c:pt idx="37">
                  <c:v>481740411057577</c:v>
                </c:pt>
                <c:pt idx="38">
                  <c:v>481027771297168.38</c:v>
                </c:pt>
                <c:pt idx="39">
                  <c:v>480452489535371.13</c:v>
                </c:pt>
                <c:pt idx="40">
                  <c:v>480059978241804.63</c:v>
                </c:pt>
                <c:pt idx="41">
                  <c:v>479736832900078.69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5D9-4127-84B9-6C70BE1A946B}"/>
            </c:ext>
          </c:extLst>
        </c:ser>
        <c:ser>
          <c:idx val="19"/>
          <c:order val="19"/>
          <c:tx>
            <c:strRef>
              <c:f>'BIFUbC-sum'!$A$21</c:f>
              <c:strCache>
                <c:ptCount val="1"/>
                <c:pt idx="0">
                  <c:v>road vehicles 29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'BIFUbC-sum'!$B$21:$AQ$21</c:f>
              <c:numCache>
                <c:formatCode>0.00E+00</c:formatCode>
                <c:ptCount val="42"/>
                <c:pt idx="0">
                  <c:v>317102944436984.94</c:v>
                </c:pt>
                <c:pt idx="1">
                  <c:v>339259391172511.13</c:v>
                </c:pt>
                <c:pt idx="2">
                  <c:v>361013586760950.13</c:v>
                </c:pt>
                <c:pt idx="3">
                  <c:v>397471904240601.5</c:v>
                </c:pt>
                <c:pt idx="4">
                  <c:v>440259109062941.69</c:v>
                </c:pt>
                <c:pt idx="5">
                  <c:v>467780489279901.94</c:v>
                </c:pt>
                <c:pt idx="6">
                  <c:v>495191067834169.19</c:v>
                </c:pt>
                <c:pt idx="7">
                  <c:v>509711825278672</c:v>
                </c:pt>
                <c:pt idx="8">
                  <c:v>524223859241659.63</c:v>
                </c:pt>
                <c:pt idx="9">
                  <c:v>538727169723132.19</c:v>
                </c:pt>
                <c:pt idx="10">
                  <c:v>553221756723089.63</c:v>
                </c:pt>
                <c:pt idx="11">
                  <c:v>567707620241532.13</c:v>
                </c:pt>
                <c:pt idx="12">
                  <c:v>574918918839387.75</c:v>
                </c:pt>
                <c:pt idx="13">
                  <c:v>582127313971812.13</c:v>
                </c:pt>
                <c:pt idx="14">
                  <c:v>589332805638805.88</c:v>
                </c:pt>
                <c:pt idx="15">
                  <c:v>596535393840368.63</c:v>
                </c:pt>
                <c:pt idx="16">
                  <c:v>603735078576500.5</c:v>
                </c:pt>
                <c:pt idx="17">
                  <c:v>601865816468112.75</c:v>
                </c:pt>
                <c:pt idx="18">
                  <c:v>599996796073222.13</c:v>
                </c:pt>
                <c:pt idx="19">
                  <c:v>598128017391828.75</c:v>
                </c:pt>
                <c:pt idx="20">
                  <c:v>596259480423932.38</c:v>
                </c:pt>
                <c:pt idx="21">
                  <c:v>594391185169533.13</c:v>
                </c:pt>
                <c:pt idx="22">
                  <c:v>592523131628631.13</c:v>
                </c:pt>
                <c:pt idx="23">
                  <c:v>590655319801226.13</c:v>
                </c:pt>
                <c:pt idx="24">
                  <c:v>588787749687318.25</c:v>
                </c:pt>
                <c:pt idx="25">
                  <c:v>586920421286907.63</c:v>
                </c:pt>
                <c:pt idx="26">
                  <c:v>585053334599994.13</c:v>
                </c:pt>
                <c:pt idx="27">
                  <c:v>583186489626577.63</c:v>
                </c:pt>
                <c:pt idx="28">
                  <c:v>581319886366658.25</c:v>
                </c:pt>
                <c:pt idx="29">
                  <c:v>579453524820236</c:v>
                </c:pt>
                <c:pt idx="30">
                  <c:v>577587404987311.13</c:v>
                </c:pt>
                <c:pt idx="31">
                  <c:v>575721526867883</c:v>
                </c:pt>
                <c:pt idx="32">
                  <c:v>574952430380032.25</c:v>
                </c:pt>
                <c:pt idx="33">
                  <c:v>574183430577580.5</c:v>
                </c:pt>
                <c:pt idx="34">
                  <c:v>573414527460527.5</c:v>
                </c:pt>
                <c:pt idx="35">
                  <c:v>572645721028873.5</c:v>
                </c:pt>
                <c:pt idx="36">
                  <c:v>571877011282618.25</c:v>
                </c:pt>
                <c:pt idx="37">
                  <c:v>570743005772483.5</c:v>
                </c:pt>
                <c:pt idx="38">
                  <c:v>569609145290447.25</c:v>
                </c:pt>
                <c:pt idx="39">
                  <c:v>568475429836509.38</c:v>
                </c:pt>
                <c:pt idx="40">
                  <c:v>567341859410669.63</c:v>
                </c:pt>
                <c:pt idx="41">
                  <c:v>566021106052655.25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5D9-4127-84B9-6C70BE1A946B}"/>
            </c:ext>
          </c:extLst>
        </c:ser>
        <c:ser>
          <c:idx val="20"/>
          <c:order val="20"/>
          <c:tx>
            <c:strRef>
              <c:f>'BIFUbC-sum'!$A$22</c:f>
              <c:strCache>
                <c:ptCount val="1"/>
                <c:pt idx="0">
                  <c:v>nonroad vehicles 30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'BIFUbC-sum'!$B$22:$AQ$22</c:f>
              <c:numCache>
                <c:formatCode>0.00E+00</c:formatCode>
                <c:ptCount val="42"/>
                <c:pt idx="0">
                  <c:v>212632544735218.56</c:v>
                </c:pt>
                <c:pt idx="1">
                  <c:v>207156667738263.25</c:v>
                </c:pt>
                <c:pt idx="2">
                  <c:v>233690377335719.16</c:v>
                </c:pt>
                <c:pt idx="3">
                  <c:v>243038934830303.06</c:v>
                </c:pt>
                <c:pt idx="4">
                  <c:v>251332415703130.97</c:v>
                </c:pt>
                <c:pt idx="5">
                  <c:v>256249875920627.06</c:v>
                </c:pt>
                <c:pt idx="6">
                  <c:v>262473135462109.06</c:v>
                </c:pt>
                <c:pt idx="7">
                  <c:v>268782981965653.22</c:v>
                </c:pt>
                <c:pt idx="8">
                  <c:v>274360443941914.34</c:v>
                </c:pt>
                <c:pt idx="9">
                  <c:v>279166703904046.53</c:v>
                </c:pt>
                <c:pt idx="10">
                  <c:v>283170303448999.13</c:v>
                </c:pt>
                <c:pt idx="11">
                  <c:v>286347457376852.44</c:v>
                </c:pt>
                <c:pt idx="12">
                  <c:v>288730998538308.5</c:v>
                </c:pt>
                <c:pt idx="13">
                  <c:v>290383957993009.5</c:v>
                </c:pt>
                <c:pt idx="14">
                  <c:v>291426438137527.88</c:v>
                </c:pt>
                <c:pt idx="15">
                  <c:v>291984898665179.94</c:v>
                </c:pt>
                <c:pt idx="16">
                  <c:v>292189726031414.06</c:v>
                </c:pt>
                <c:pt idx="17">
                  <c:v>292193023751135.13</c:v>
                </c:pt>
                <c:pt idx="18">
                  <c:v>291992402865262.88</c:v>
                </c:pt>
                <c:pt idx="19">
                  <c:v>291605531995190.63</c:v>
                </c:pt>
                <c:pt idx="20">
                  <c:v>291050367673352.06</c:v>
                </c:pt>
                <c:pt idx="21">
                  <c:v>290345047420710.25</c:v>
                </c:pt>
                <c:pt idx="22">
                  <c:v>289507793118290.31</c:v>
                </c:pt>
                <c:pt idx="23">
                  <c:v>288556825091534.56</c:v>
                </c:pt>
                <c:pt idx="24">
                  <c:v>287510287173286.5</c:v>
                </c:pt>
                <c:pt idx="25">
                  <c:v>286386182875454.44</c:v>
                </c:pt>
                <c:pt idx="26">
                  <c:v>285202322681805.88</c:v>
                </c:pt>
                <c:pt idx="27">
                  <c:v>283976282375382.5</c:v>
                </c:pt>
                <c:pt idx="28">
                  <c:v>282725372233979.13</c:v>
                </c:pt>
                <c:pt idx="29">
                  <c:v>281466616865721.19</c:v>
                </c:pt>
                <c:pt idx="30">
                  <c:v>280216745413813.13</c:v>
                </c:pt>
                <c:pt idx="31">
                  <c:v>278992191834319.5</c:v>
                </c:pt>
                <c:pt idx="32">
                  <c:v>277809104942856.72</c:v>
                </c:pt>
                <c:pt idx="33">
                  <c:v>276683367934522.53</c:v>
                </c:pt>
                <c:pt idx="34">
                  <c:v>275630627105651.63</c:v>
                </c:pt>
                <c:pt idx="35">
                  <c:v>274666329545337.91</c:v>
                </c:pt>
                <c:pt idx="36">
                  <c:v>273805769618601.63</c:v>
                </c:pt>
                <c:pt idx="37">
                  <c:v>273064144131193.19</c:v>
                </c:pt>
                <c:pt idx="38">
                  <c:v>272456616148124.5</c:v>
                </c:pt>
                <c:pt idx="39">
                  <c:v>271998387534087.47</c:v>
                </c:pt>
                <c:pt idx="40">
                  <c:v>271704780394382.78</c:v>
                </c:pt>
                <c:pt idx="41">
                  <c:v>271500701060898.84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5D9-4127-84B9-6C70BE1A946B}"/>
            </c:ext>
          </c:extLst>
        </c:ser>
        <c:ser>
          <c:idx val="21"/>
          <c:order val="21"/>
          <c:tx>
            <c:strRef>
              <c:f>'BIFUbC-sum'!$A$23</c:f>
              <c:strCache>
                <c:ptCount val="1"/>
                <c:pt idx="0">
                  <c:v>other manufacturing 31T33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'BIFUbC-sum'!$B$23:$AQ$23</c:f>
              <c:numCache>
                <c:formatCode>0.00E+00</c:formatCode>
                <c:ptCount val="42"/>
                <c:pt idx="0">
                  <c:v>476831221078434.75</c:v>
                </c:pt>
                <c:pt idx="1">
                  <c:v>543801799049952.25</c:v>
                </c:pt>
                <c:pt idx="2">
                  <c:v>636092210102517.88</c:v>
                </c:pt>
                <c:pt idx="3">
                  <c:v>638281542888463.5</c:v>
                </c:pt>
                <c:pt idx="4">
                  <c:v>663572281005928.75</c:v>
                </c:pt>
                <c:pt idx="5">
                  <c:v>685185630749101</c:v>
                </c:pt>
                <c:pt idx="6">
                  <c:v>712345559311165.75</c:v>
                </c:pt>
                <c:pt idx="7">
                  <c:v>738959106904664.63</c:v>
                </c:pt>
                <c:pt idx="8">
                  <c:v>762370206423863.5</c:v>
                </c:pt>
                <c:pt idx="9">
                  <c:v>782748904625608.88</c:v>
                </c:pt>
                <c:pt idx="10">
                  <c:v>800359827413077.88</c:v>
                </c:pt>
                <c:pt idx="11">
                  <c:v>815548086757482.75</c:v>
                </c:pt>
                <c:pt idx="12">
                  <c:v>828776658802248.63</c:v>
                </c:pt>
                <c:pt idx="13">
                  <c:v>840268376551424</c:v>
                </c:pt>
                <c:pt idx="14">
                  <c:v>850328919041938.88</c:v>
                </c:pt>
                <c:pt idx="15">
                  <c:v>859290784802562</c:v>
                </c:pt>
                <c:pt idx="16">
                  <c:v>867507996655193.75</c:v>
                </c:pt>
                <c:pt idx="17">
                  <c:v>875404563041959.88</c:v>
                </c:pt>
                <c:pt idx="18">
                  <c:v>882927410418696.38</c:v>
                </c:pt>
                <c:pt idx="19">
                  <c:v>890075704463227.75</c:v>
                </c:pt>
                <c:pt idx="20">
                  <c:v>896849408568001.13</c:v>
                </c:pt>
                <c:pt idx="21">
                  <c:v>903249265044275.38</c:v>
                </c:pt>
                <c:pt idx="22">
                  <c:v>909276774333804.75</c:v>
                </c:pt>
                <c:pt idx="23">
                  <c:v>914934172402311.63</c:v>
                </c:pt>
                <c:pt idx="24">
                  <c:v>920224406491257</c:v>
                </c:pt>
                <c:pt idx="25">
                  <c:v>925151109405358.75</c:v>
                </c:pt>
                <c:pt idx="26">
                  <c:v>929718572513230.75</c:v>
                </c:pt>
                <c:pt idx="27">
                  <c:v>933931717637194.88</c:v>
                </c:pt>
                <c:pt idx="28">
                  <c:v>937796068006238.38</c:v>
                </c:pt>
                <c:pt idx="29">
                  <c:v>941317718442858.13</c:v>
                </c:pt>
                <c:pt idx="30">
                  <c:v>944503304950604</c:v>
                </c:pt>
                <c:pt idx="31">
                  <c:v>947359973864430.13</c:v>
                </c:pt>
                <c:pt idx="32">
                  <c:v>949895350720469.5</c:v>
                </c:pt>
                <c:pt idx="33">
                  <c:v>952117508995881.75</c:v>
                </c:pt>
                <c:pt idx="34">
                  <c:v>954034938862843.13</c:v>
                </c:pt>
                <c:pt idx="35">
                  <c:v>955656516093759.88</c:v>
                </c:pt>
                <c:pt idx="36">
                  <c:v>956991471247422.88</c:v>
                </c:pt>
                <c:pt idx="37">
                  <c:v>958049359258154.38</c:v>
                </c:pt>
                <c:pt idx="38">
                  <c:v>958840029542142.88</c:v>
                </c:pt>
                <c:pt idx="39">
                  <c:v>959373596727078.63</c:v>
                </c:pt>
                <c:pt idx="40">
                  <c:v>959660412103181.88</c:v>
                </c:pt>
                <c:pt idx="41">
                  <c:v>959391510324256.88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5D9-4127-84B9-6C70BE1A946B}"/>
            </c:ext>
          </c:extLst>
        </c:ser>
        <c:ser>
          <c:idx val="22"/>
          <c:order val="22"/>
          <c:tx>
            <c:strRef>
              <c:f>'BIFUbC-sum'!$A$24</c:f>
              <c:strCache>
                <c:ptCount val="1"/>
                <c:pt idx="0">
                  <c:v>energy pipelines and gas processing 352T353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'BIFUbC-sum'!$B$24:$AQ$24</c:f>
              <c:numCache>
                <c:formatCode>0.00E+00</c:formatCode>
                <c:ptCount val="42"/>
                <c:pt idx="0">
                  <c:v>686810244762751.13</c:v>
                </c:pt>
                <c:pt idx="1">
                  <c:v>1009897887835043</c:v>
                </c:pt>
                <c:pt idx="2">
                  <c:v>1220966052962616.3</c:v>
                </c:pt>
                <c:pt idx="3">
                  <c:v>1399134288031720.8</c:v>
                </c:pt>
                <c:pt idx="4">
                  <c:v>1428574633976518.8</c:v>
                </c:pt>
                <c:pt idx="5">
                  <c:v>1571017436497726.8</c:v>
                </c:pt>
                <c:pt idx="6">
                  <c:v>1779445775526868.3</c:v>
                </c:pt>
                <c:pt idx="7">
                  <c:v>1987126344303169.5</c:v>
                </c:pt>
                <c:pt idx="8">
                  <c:v>2179620236608905.8</c:v>
                </c:pt>
                <c:pt idx="9">
                  <c:v>2358184305555137.5</c:v>
                </c:pt>
                <c:pt idx="10">
                  <c:v>2527241371547634</c:v>
                </c:pt>
                <c:pt idx="11">
                  <c:v>2694142493642495.5</c:v>
                </c:pt>
                <c:pt idx="12">
                  <c:v>2867017864258308.5</c:v>
                </c:pt>
                <c:pt idx="13">
                  <c:v>3047547649797765.5</c:v>
                </c:pt>
                <c:pt idx="14">
                  <c:v>3235579230306186.5</c:v>
                </c:pt>
                <c:pt idx="15">
                  <c:v>3430885208681616</c:v>
                </c:pt>
                <c:pt idx="16">
                  <c:v>3633156963464760</c:v>
                </c:pt>
                <c:pt idx="17">
                  <c:v>3842083818995736</c:v>
                </c:pt>
                <c:pt idx="18">
                  <c:v>4057085360178259</c:v>
                </c:pt>
                <c:pt idx="19">
                  <c:v>4277555826147065.5</c:v>
                </c:pt>
                <c:pt idx="20">
                  <c:v>4502783559761931</c:v>
                </c:pt>
                <c:pt idx="21">
                  <c:v>4731947671333695</c:v>
                </c:pt>
                <c:pt idx="22">
                  <c:v>4964115970303941</c:v>
                </c:pt>
                <c:pt idx="23">
                  <c:v>5198244369877047</c:v>
                </c:pt>
                <c:pt idx="24">
                  <c:v>5433177964434175</c:v>
                </c:pt>
                <c:pt idx="25">
                  <c:v>5667653968201624</c:v>
                </c:pt>
                <c:pt idx="26">
                  <c:v>5900306685481849</c:v>
                </c:pt>
                <c:pt idx="27">
                  <c:v>6129674657306106</c:v>
                </c:pt>
                <c:pt idx="28">
                  <c:v>6354210096338760</c:v>
                </c:pt>
                <c:pt idx="29">
                  <c:v>6572290681191042</c:v>
                </c:pt>
                <c:pt idx="30">
                  <c:v>6782233733188615</c:v>
                </c:pt>
                <c:pt idx="31">
                  <c:v>6982312743593155</c:v>
                </c:pt>
                <c:pt idx="32">
                  <c:v>7170776158144173</c:v>
                </c:pt>
                <c:pt idx="33">
                  <c:v>7345868259756540</c:v>
                </c:pt>
                <c:pt idx="34">
                  <c:v>7505851920825632</c:v>
                </c:pt>
                <c:pt idx="35">
                  <c:v>7649032925745141</c:v>
                </c:pt>
                <c:pt idx="36">
                  <c:v>7773785494129069</c:v>
                </c:pt>
                <c:pt idx="37">
                  <c:v>7878578568310821</c:v>
                </c:pt>
                <c:pt idx="38">
                  <c:v>7962002367620131</c:v>
                </c:pt>
                <c:pt idx="39">
                  <c:v>8022794659468404</c:v>
                </c:pt>
                <c:pt idx="40">
                  <c:v>8059866156158323</c:v>
                </c:pt>
                <c:pt idx="41">
                  <c:v>8071863525324172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5D9-4127-84B9-6C70BE1A946B}"/>
            </c:ext>
          </c:extLst>
        </c:ser>
        <c:ser>
          <c:idx val="23"/>
          <c:order val="23"/>
          <c:tx>
            <c:strRef>
              <c:f>'BIFUbC-sum'!$A$25</c:f>
              <c:strCache>
                <c:ptCount val="1"/>
                <c:pt idx="0">
                  <c:v>water and waste 36T39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'BIFUbC-sum'!$B$25:$AQ$25</c:f>
              <c:numCache>
                <c:formatCode>0.00E+00</c:formatCode>
                <c:ptCount val="42"/>
                <c:pt idx="0">
                  <c:v>374557946969505.38</c:v>
                </c:pt>
                <c:pt idx="1">
                  <c:v>407212485139052.56</c:v>
                </c:pt>
                <c:pt idx="2">
                  <c:v>503248104731382.75</c:v>
                </c:pt>
                <c:pt idx="3">
                  <c:v>574766861349792.88</c:v>
                </c:pt>
                <c:pt idx="4">
                  <c:v>609552067042354.5</c:v>
                </c:pt>
                <c:pt idx="5">
                  <c:v>660080255706908.25</c:v>
                </c:pt>
                <c:pt idx="6">
                  <c:v>726827151986738.13</c:v>
                </c:pt>
                <c:pt idx="7">
                  <c:v>794659402132217.13</c:v>
                </c:pt>
                <c:pt idx="8">
                  <c:v>858494826177093.13</c:v>
                </c:pt>
                <c:pt idx="9">
                  <c:v>918706424251321.38</c:v>
                </c:pt>
                <c:pt idx="10">
                  <c:v>976297322895894.63</c:v>
                </c:pt>
                <c:pt idx="11">
                  <c:v>1032868366526424.1</c:v>
                </c:pt>
                <c:pt idx="12">
                  <c:v>1090278994666534</c:v>
                </c:pt>
                <c:pt idx="13">
                  <c:v>1148872953157211.8</c:v>
                </c:pt>
                <c:pt idx="14">
                  <c:v>1208748878987070.8</c:v>
                </c:pt>
                <c:pt idx="15">
                  <c:v>1270046240100086.3</c:v>
                </c:pt>
                <c:pt idx="16">
                  <c:v>1332949348921446</c:v>
                </c:pt>
                <c:pt idx="17">
                  <c:v>1397816304681731.3</c:v>
                </c:pt>
                <c:pt idx="18">
                  <c:v>1464427449054225</c:v>
                </c:pt>
                <c:pt idx="19">
                  <c:v>1532649377091243</c:v>
                </c:pt>
                <c:pt idx="20">
                  <c:v>1602318104404495</c:v>
                </c:pt>
                <c:pt idx="21">
                  <c:v>1673236414819086</c:v>
                </c:pt>
                <c:pt idx="22">
                  <c:v>1745171435146511.5</c:v>
                </c:pt>
                <c:pt idx="23">
                  <c:v>1817852541566183</c:v>
                </c:pt>
                <c:pt idx="24">
                  <c:v>1890969710976307.8</c:v>
                </c:pt>
                <c:pt idx="25">
                  <c:v>1964172437224114.5</c:v>
                </c:pt>
                <c:pt idx="26">
                  <c:v>2037069335621407</c:v>
                </c:pt>
                <c:pt idx="27">
                  <c:v>2109228558846559.5</c:v>
                </c:pt>
                <c:pt idx="28">
                  <c:v>2180179142500651.8</c:v>
                </c:pt>
                <c:pt idx="29">
                  <c:v>2249413388557855.3</c:v>
                </c:pt>
                <c:pt idx="30">
                  <c:v>2316390379175000.5</c:v>
                </c:pt>
                <c:pt idx="31">
                  <c:v>2380540691414879.5</c:v>
                </c:pt>
                <c:pt idx="32">
                  <c:v>2441272355226535.5</c:v>
                </c:pt>
                <c:pt idx="33">
                  <c:v>2497978062626207.5</c:v>
                </c:pt>
                <c:pt idx="34">
                  <c:v>2550043595873094</c:v>
                </c:pt>
                <c:pt idx="35">
                  <c:v>2596857397341706</c:v>
                </c:pt>
                <c:pt idx="36">
                  <c:v>2637821154956444.5</c:v>
                </c:pt>
                <c:pt idx="37">
                  <c:v>2672361226071414.5</c:v>
                </c:pt>
                <c:pt idx="38">
                  <c:v>2699940671527169.5</c:v>
                </c:pt>
                <c:pt idx="39">
                  <c:v>2720071622605339</c:v>
                </c:pt>
                <c:pt idx="40">
                  <c:v>2732327659298654.5</c:v>
                </c:pt>
                <c:pt idx="41">
                  <c:v>2735442200082252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5D9-4127-84B9-6C70BE1A946B}"/>
            </c:ext>
          </c:extLst>
        </c:ser>
        <c:ser>
          <c:idx val="24"/>
          <c:order val="24"/>
          <c:tx>
            <c:strRef>
              <c:f>'BIFUbC-sum'!$A$26</c:f>
              <c:strCache>
                <c:ptCount val="1"/>
                <c:pt idx="0">
                  <c:v>construction 41T43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'BIFUbC-sum'!$B$26:$AQ$26</c:f>
              <c:numCache>
                <c:formatCode>0.00E+00</c:formatCode>
                <c:ptCount val="42"/>
                <c:pt idx="0">
                  <c:v>2054887340401500</c:v>
                </c:pt>
                <c:pt idx="1">
                  <c:v>2097268608798000</c:v>
                </c:pt>
                <c:pt idx="2">
                  <c:v>2217468058697782</c:v>
                </c:pt>
                <c:pt idx="3">
                  <c:v>2256523906335946.5</c:v>
                </c:pt>
                <c:pt idx="4">
                  <c:v>2401629231391289.5</c:v>
                </c:pt>
                <c:pt idx="5">
                  <c:v>2523108989106534</c:v>
                </c:pt>
                <c:pt idx="6">
                  <c:v>2626128505278811.5</c:v>
                </c:pt>
                <c:pt idx="7">
                  <c:v>2763020296047125.5</c:v>
                </c:pt>
                <c:pt idx="8">
                  <c:v>2880598741687170</c:v>
                </c:pt>
                <c:pt idx="9">
                  <c:v>2995251834692092</c:v>
                </c:pt>
                <c:pt idx="10">
                  <c:v>3106535809635041</c:v>
                </c:pt>
                <c:pt idx="11">
                  <c:v>3232105537260614</c:v>
                </c:pt>
                <c:pt idx="12">
                  <c:v>3317591901880915</c:v>
                </c:pt>
                <c:pt idx="13">
                  <c:v>3416706429890737.5</c:v>
                </c:pt>
                <c:pt idx="14">
                  <c:v>3511131213006336.5</c:v>
                </c:pt>
                <c:pt idx="15">
                  <c:v>3600656621397492.5</c:v>
                </c:pt>
                <c:pt idx="16">
                  <c:v>3677509264289246</c:v>
                </c:pt>
                <c:pt idx="17">
                  <c:v>3764669633808574</c:v>
                </c:pt>
                <c:pt idx="18">
                  <c:v>3839003541795606.5</c:v>
                </c:pt>
                <c:pt idx="19">
                  <c:v>3908117857800476.5</c:v>
                </c:pt>
                <c:pt idx="20">
                  <c:v>3972051310892977</c:v>
                </c:pt>
                <c:pt idx="21">
                  <c:v>4030887398246871</c:v>
                </c:pt>
                <c:pt idx="22">
                  <c:v>4084751696796264.5</c:v>
                </c:pt>
                <c:pt idx="23">
                  <c:v>4133808908057600</c:v>
                </c:pt>
                <c:pt idx="24">
                  <c:v>4178259715627979</c:v>
                </c:pt>
                <c:pt idx="25">
                  <c:v>4218337531900365.5</c:v>
                </c:pt>
                <c:pt idx="26">
                  <c:v>4254305206279472</c:v>
                </c:pt>
                <c:pt idx="27">
                  <c:v>4286451761928087</c:v>
                </c:pt>
                <c:pt idx="28">
                  <c:v>4315089222101698</c:v>
                </c:pt>
                <c:pt idx="29">
                  <c:v>4340549580711626</c:v>
                </c:pt>
                <c:pt idx="30">
                  <c:v>4363181965144297.5</c:v>
                </c:pt>
                <c:pt idx="31">
                  <c:v>4383350032786504.5</c:v>
                </c:pt>
                <c:pt idx="32">
                  <c:v>4401429636364832</c:v>
                </c:pt>
                <c:pt idx="33">
                  <c:v>4417806787279162</c:v>
                </c:pt>
                <c:pt idx="34">
                  <c:v>4432875940740076.5</c:v>
                </c:pt>
                <c:pt idx="35">
                  <c:v>4447038621830986.5</c:v>
                </c:pt>
                <c:pt idx="36">
                  <c:v>4460702407703770</c:v>
                </c:pt>
                <c:pt idx="37">
                  <c:v>4474280278057155.5</c:v>
                </c:pt>
                <c:pt idx="38">
                  <c:v>4488190343898620</c:v>
                </c:pt>
                <c:pt idx="39">
                  <c:v>4502855963398643.5</c:v>
                </c:pt>
                <c:pt idx="40">
                  <c:v>4518706253446004</c:v>
                </c:pt>
                <c:pt idx="41">
                  <c:v>4535602617557624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5D9-4127-84B9-6C70BE1A9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40544"/>
        <c:axId val="49441504"/>
      </c:areaChart>
      <c:catAx>
        <c:axId val="49440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1504"/>
        <c:crosses val="autoZero"/>
        <c:auto val="1"/>
        <c:lblAlgn val="ctr"/>
        <c:lblOffset val="100"/>
        <c:noMultiLvlLbl val="0"/>
      </c:catAx>
      <c:valAx>
        <c:axId val="4944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0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6738366897215932E-2"/>
          <c:y val="0.70007579601475833"/>
          <c:w val="0.87594948175118426"/>
          <c:h val="0.29674202419208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'BIFUbC-sum'!$B$27:$AQ$27</c:f>
              <c:numCache>
                <c:formatCode>0.00E+00</c:formatCode>
                <c:ptCount val="42"/>
                <c:pt idx="0">
                  <c:v>1.0067444589185493E+17</c:v>
                </c:pt>
                <c:pt idx="1">
                  <c:v>1.0534932559418947E+17</c:v>
                </c:pt>
                <c:pt idx="2">
                  <c:v>1.1070812094033922E+17</c:v>
                </c:pt>
                <c:pt idx="3">
                  <c:v>1.1627070086063405E+17</c:v>
                </c:pt>
                <c:pt idx="4">
                  <c:v>1.2430273851324142E+17</c:v>
                </c:pt>
                <c:pt idx="5">
                  <c:v>1.312429251135511E+17</c:v>
                </c:pt>
                <c:pt idx="6">
                  <c:v>1.3765033999756766E+17</c:v>
                </c:pt>
                <c:pt idx="7">
                  <c:v>1.4160513034785658E+17</c:v>
                </c:pt>
                <c:pt idx="8">
                  <c:v>1.4543541930488243E+17</c:v>
                </c:pt>
                <c:pt idx="9">
                  <c:v>1.4920002221613686E+17</c:v>
                </c:pt>
                <c:pt idx="10">
                  <c:v>1.5290603916335078E+17</c:v>
                </c:pt>
                <c:pt idx="11">
                  <c:v>1.5662832928321677E+17</c:v>
                </c:pt>
                <c:pt idx="12">
                  <c:v>1.5779165601623363E+17</c:v>
                </c:pt>
                <c:pt idx="13">
                  <c:v>1.5899281262680419E+17</c:v>
                </c:pt>
                <c:pt idx="14">
                  <c:v>1.6017312506854218E+17</c:v>
                </c:pt>
                <c:pt idx="15">
                  <c:v>1.6133622980798131E+17</c:v>
                </c:pt>
                <c:pt idx="16">
                  <c:v>1.6245977302022307E+17</c:v>
                </c:pt>
                <c:pt idx="17">
                  <c:v>1.6205008939612144E+17</c:v>
                </c:pt>
                <c:pt idx="18">
                  <c:v>1.6160375902242288E+17</c:v>
                </c:pt>
                <c:pt idx="19">
                  <c:v>1.611459647272553E+17</c:v>
                </c:pt>
                <c:pt idx="20">
                  <c:v>1.6067598270656576E+17</c:v>
                </c:pt>
                <c:pt idx="21">
                  <c:v>1.6019306906667046E+17</c:v>
                </c:pt>
                <c:pt idx="22">
                  <c:v>1.5850176949321088E+17</c:v>
                </c:pt>
                <c:pt idx="23">
                  <c:v>1.5679599687717229E+17</c:v>
                </c:pt>
                <c:pt idx="24">
                  <c:v>1.5507485540640163E+17</c:v>
                </c:pt>
                <c:pt idx="25">
                  <c:v>1.5333737670653363E+17</c:v>
                </c:pt>
                <c:pt idx="26">
                  <c:v>1.5158251445629222E+17</c:v>
                </c:pt>
                <c:pt idx="27">
                  <c:v>1.4968062513240346E+17</c:v>
                </c:pt>
                <c:pt idx="28">
                  <c:v>1.4775903785966576E+17</c:v>
                </c:pt>
                <c:pt idx="29">
                  <c:v>1.4581648150686698E+17</c:v>
                </c:pt>
                <c:pt idx="30">
                  <c:v>1.4385162808487822E+17</c:v>
                </c:pt>
                <c:pt idx="31">
                  <c:v>1.4186310965113555E+17</c:v>
                </c:pt>
                <c:pt idx="32">
                  <c:v>1.4002957398820406E+17</c:v>
                </c:pt>
                <c:pt idx="33">
                  <c:v>1.3816960354939333E+17</c:v>
                </c:pt>
                <c:pt idx="34">
                  <c:v>1.3628185811131014E+17</c:v>
                </c:pt>
                <c:pt idx="35">
                  <c:v>1.3436506999813506E+17</c:v>
                </c:pt>
                <c:pt idx="36">
                  <c:v>1.3241808174947723E+17</c:v>
                </c:pt>
                <c:pt idx="37">
                  <c:v>1.3038763702914299E+17</c:v>
                </c:pt>
                <c:pt idx="38">
                  <c:v>1.2832517206195467E+17</c:v>
                </c:pt>
                <c:pt idx="39">
                  <c:v>1.2623010977048237E+17</c:v>
                </c:pt>
                <c:pt idx="40">
                  <c:v>1.2410215375646283E+17</c:v>
                </c:pt>
                <c:pt idx="41">
                  <c:v>1.2191814328269629E+17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BF-4118-B893-908B3179C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630399"/>
        <c:axId val="2082645279"/>
      </c:lineChart>
      <c:catAx>
        <c:axId val="208263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82645279"/>
        <c:crosses val="autoZero"/>
        <c:auto val="1"/>
        <c:lblAlgn val="ctr"/>
        <c:lblOffset val="100"/>
        <c:noMultiLvlLbl val="0"/>
      </c:catAx>
      <c:valAx>
        <c:axId val="2082645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8263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201081</xdr:colOff>
      <xdr:row>24</xdr:row>
      <xdr:rowOff>35983</xdr:rowOff>
    </xdr:from>
    <xdr:to>
      <xdr:col>13</xdr:col>
      <xdr:colOff>391582</xdr:colOff>
      <xdr:row>41</xdr:row>
      <xdr:rowOff>31750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5DCD5CC-76D1-53D0-BB9C-C051326A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1557337</xdr:colOff>
      <xdr:row>104</xdr:row>
      <xdr:rowOff>95250</xdr:rowOff>
    </xdr:from>
    <xdr:to>
      <xdr:col>7</xdr:col>
      <xdr:colOff>471487</xdr:colOff>
      <xdr:row>119</xdr:row>
      <xdr:rowOff>123825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71D8307-6DDE-5351-64E7-D66B9B931B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214312</xdr:colOff>
      <xdr:row>76</xdr:row>
      <xdr:rowOff>85725</xdr:rowOff>
    </xdr:from>
    <xdr:to>
      <xdr:col>7</xdr:col>
      <xdr:colOff>42862</xdr:colOff>
      <xdr:row>91</xdr:row>
      <xdr:rowOff>104775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090C679-CE7C-C3C8-44C7-8E3E6A72F9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29</xdr:row>
      <xdr:rowOff>28574</xdr:rowOff>
    </xdr:from>
    <xdr:to>
      <xdr:col>7</xdr:col>
      <xdr:colOff>523874</xdr:colOff>
      <xdr:row>53</xdr:row>
      <xdr:rowOff>133349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BDDAC7-294C-1587-526E-1B7914AFC9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</xdr:colOff>
      <xdr:row>29</xdr:row>
      <xdr:rowOff>26670</xdr:rowOff>
    </xdr:from>
    <xdr:to>
      <xdr:col>14</xdr:col>
      <xdr:colOff>476250</xdr:colOff>
      <xdr:row>46</xdr:row>
      <xdr:rowOff>53340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10437F0-0DB0-5821-3326-801A36B6A4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sohu.com/a/716515038_121388092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83234-AAD5-4594-8C91-3E764F759FDE}">
  <sheetPr codeName="Sheet1"/>
  <dimension ref="A1:B17"/>
  <sheetViews>
    <sheetView workbookViewId="0"/>
  </sheetViews>
  <sheetFormatPr defaultRowHeight="13.8" x14ac:dyDescent="0.25"/>
  <sheetData>
    <row r="1" spans="1:2" x14ac:dyDescent="0.25">
      <c r="A1" t="s">
        <v>215</v>
      </c>
    </row>
    <row r="7" spans="1:2" x14ac:dyDescent="0.25">
      <c r="B7" s="22" t="s">
        <v>84</v>
      </c>
    </row>
    <row r="8" spans="1:2" x14ac:dyDescent="0.25">
      <c r="B8" t="s">
        <v>85</v>
      </c>
    </row>
    <row r="9" spans="1:2" x14ac:dyDescent="0.25">
      <c r="B9" t="s">
        <v>86</v>
      </c>
    </row>
    <row r="10" spans="1:2" x14ac:dyDescent="0.25">
      <c r="B10" t="s">
        <v>87</v>
      </c>
    </row>
    <row r="12" spans="1:2" x14ac:dyDescent="0.25">
      <c r="B12" s="22" t="s">
        <v>83</v>
      </c>
    </row>
    <row r="13" spans="1:2" x14ac:dyDescent="0.25">
      <c r="B13" t="s">
        <v>78</v>
      </c>
    </row>
    <row r="14" spans="1:2" x14ac:dyDescent="0.25">
      <c r="B14" t="s">
        <v>79</v>
      </c>
    </row>
    <row r="15" spans="1:2" x14ac:dyDescent="0.25">
      <c r="B15" t="s">
        <v>80</v>
      </c>
    </row>
    <row r="16" spans="1:2" x14ac:dyDescent="0.25">
      <c r="B16" t="s">
        <v>81</v>
      </c>
    </row>
    <row r="17" spans="2:2" x14ac:dyDescent="0.25">
      <c r="B17" t="s">
        <v>82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DFB7-5BF7-4F73-B3D9-80CA028F9C58}">
  <sheetPr codeName="Sheet2">
    <tabColor theme="0" tint="-0.249977111117893"/>
  </sheetPr>
  <dimension ref="A1:B43"/>
  <sheetViews>
    <sheetView workbookViewId="0">
      <selection activeCell="B26" sqref="B26:B28"/>
    </sheetView>
  </sheetViews>
  <sheetFormatPr defaultColWidth="9" defaultRowHeight="13.2" x14ac:dyDescent="0.25"/>
  <cols>
    <col min="1" max="1" width="36.6640625" style="133" bestFit="1" customWidth="1"/>
    <col min="2" max="2" width="45.109375" style="133" bestFit="1" customWidth="1"/>
    <col min="3" max="16384" width="9" style="133"/>
  </cols>
  <sheetData>
    <row r="1" spans="1:2" x14ac:dyDescent="0.25">
      <c r="A1" s="39" t="s">
        <v>216</v>
      </c>
      <c r="B1" s="280" t="s">
        <v>89</v>
      </c>
    </row>
    <row r="2" spans="1:2" x14ac:dyDescent="0.25">
      <c r="A2" s="40" t="s">
        <v>2</v>
      </c>
      <c r="B2" s="281" t="s">
        <v>90</v>
      </c>
    </row>
    <row r="3" spans="1:2" x14ac:dyDescent="0.25">
      <c r="A3" s="35" t="s">
        <v>3</v>
      </c>
      <c r="B3" s="282" t="s">
        <v>91</v>
      </c>
    </row>
    <row r="4" spans="1:2" x14ac:dyDescent="0.25">
      <c r="A4" s="35" t="s">
        <v>4</v>
      </c>
      <c r="B4" s="282" t="s">
        <v>92</v>
      </c>
    </row>
    <row r="5" spans="1:2" x14ac:dyDescent="0.25">
      <c r="A5" s="35" t="s">
        <v>5</v>
      </c>
      <c r="B5" s="282" t="s">
        <v>92</v>
      </c>
    </row>
    <row r="6" spans="1:2" x14ac:dyDescent="0.25">
      <c r="A6" s="35" t="s">
        <v>6</v>
      </c>
      <c r="B6" s="282" t="s">
        <v>92</v>
      </c>
    </row>
    <row r="7" spans="1:2" x14ac:dyDescent="0.25">
      <c r="A7" s="35" t="s">
        <v>7</v>
      </c>
      <c r="B7" s="282" t="s">
        <v>114</v>
      </c>
    </row>
    <row r="8" spans="1:2" x14ac:dyDescent="0.25">
      <c r="A8" s="35" t="s">
        <v>8</v>
      </c>
      <c r="B8" s="282" t="s">
        <v>114</v>
      </c>
    </row>
    <row r="9" spans="1:2" x14ac:dyDescent="0.25">
      <c r="A9" s="35" t="s">
        <v>9</v>
      </c>
      <c r="B9" s="282" t="s">
        <v>93</v>
      </c>
    </row>
    <row r="10" spans="1:2" x14ac:dyDescent="0.25">
      <c r="A10" s="35" t="s">
        <v>10</v>
      </c>
      <c r="B10" s="282" t="s">
        <v>93</v>
      </c>
    </row>
    <row r="11" spans="1:2" x14ac:dyDescent="0.25">
      <c r="A11" s="35" t="s">
        <v>11</v>
      </c>
      <c r="B11" s="282" t="s">
        <v>93</v>
      </c>
    </row>
    <row r="12" spans="1:2" x14ac:dyDescent="0.25">
      <c r="A12" s="35" t="s">
        <v>12</v>
      </c>
      <c r="B12" s="282" t="s">
        <v>93</v>
      </c>
    </row>
    <row r="13" spans="1:2" x14ac:dyDescent="0.25">
      <c r="A13" s="35" t="s">
        <v>13</v>
      </c>
      <c r="B13" s="282" t="s">
        <v>94</v>
      </c>
    </row>
    <row r="14" spans="1:2" x14ac:dyDescent="0.25">
      <c r="A14" s="35" t="s">
        <v>14</v>
      </c>
      <c r="B14" s="282" t="s">
        <v>94</v>
      </c>
    </row>
    <row r="15" spans="1:2" x14ac:dyDescent="0.25">
      <c r="A15" s="35" t="s">
        <v>15</v>
      </c>
      <c r="B15" s="282" t="s">
        <v>94</v>
      </c>
    </row>
    <row r="16" spans="1:2" x14ac:dyDescent="0.25">
      <c r="A16" s="35" t="s">
        <v>16</v>
      </c>
      <c r="B16" s="282" t="s">
        <v>95</v>
      </c>
    </row>
    <row r="17" spans="1:2" x14ac:dyDescent="0.25">
      <c r="A17" s="35" t="s">
        <v>17</v>
      </c>
      <c r="B17" s="282" t="s">
        <v>95</v>
      </c>
    </row>
    <row r="18" spans="1:2" x14ac:dyDescent="0.25">
      <c r="A18" s="35" t="s">
        <v>18</v>
      </c>
      <c r="B18" s="282" t="s">
        <v>96</v>
      </c>
    </row>
    <row r="19" spans="1:2" x14ac:dyDescent="0.25">
      <c r="A19" s="35" t="s">
        <v>19</v>
      </c>
      <c r="B19" s="282" t="s">
        <v>96</v>
      </c>
    </row>
    <row r="20" spans="1:2" x14ac:dyDescent="0.25">
      <c r="A20" s="35" t="s">
        <v>20</v>
      </c>
      <c r="B20" s="282" t="s">
        <v>96</v>
      </c>
    </row>
    <row r="21" spans="1:2" x14ac:dyDescent="0.25">
      <c r="A21" s="35" t="s">
        <v>21</v>
      </c>
      <c r="B21" s="282" t="s">
        <v>97</v>
      </c>
    </row>
    <row r="22" spans="1:2" x14ac:dyDescent="0.25">
      <c r="A22" s="35" t="s">
        <v>1</v>
      </c>
      <c r="B22" s="282" t="s">
        <v>98</v>
      </c>
    </row>
    <row r="23" spans="1:2" x14ac:dyDescent="0.25">
      <c r="A23" s="35" t="s">
        <v>22</v>
      </c>
      <c r="B23" s="255"/>
    </row>
    <row r="24" spans="1:2" x14ac:dyDescent="0.25">
      <c r="A24" s="35" t="s">
        <v>23</v>
      </c>
      <c r="B24" s="282" t="s">
        <v>98</v>
      </c>
    </row>
    <row r="25" spans="1:2" x14ac:dyDescent="0.25">
      <c r="A25" s="35" t="s">
        <v>24</v>
      </c>
      <c r="B25" s="282" t="s">
        <v>99</v>
      </c>
    </row>
    <row r="26" spans="1:2" x14ac:dyDescent="0.25">
      <c r="A26" s="35" t="s">
        <v>25</v>
      </c>
      <c r="B26" s="282" t="s">
        <v>217</v>
      </c>
    </row>
    <row r="27" spans="1:2" x14ac:dyDescent="0.25">
      <c r="A27" s="35" t="s">
        <v>26</v>
      </c>
      <c r="B27" s="282" t="s">
        <v>102</v>
      </c>
    </row>
    <row r="28" spans="1:2" x14ac:dyDescent="0.25">
      <c r="A28" s="35" t="s">
        <v>27</v>
      </c>
      <c r="B28" s="282" t="s">
        <v>103</v>
      </c>
    </row>
    <row r="29" spans="1:2" x14ac:dyDescent="0.25">
      <c r="A29" s="35" t="s">
        <v>28</v>
      </c>
      <c r="B29" s="282" t="s">
        <v>104</v>
      </c>
    </row>
    <row r="30" spans="1:2" x14ac:dyDescent="0.25">
      <c r="A30" s="35" t="s">
        <v>29</v>
      </c>
      <c r="B30" s="282" t="s">
        <v>110</v>
      </c>
    </row>
    <row r="31" spans="1:2" x14ac:dyDescent="0.25">
      <c r="A31" s="35" t="s">
        <v>30</v>
      </c>
      <c r="B31" s="282" t="s">
        <v>100</v>
      </c>
    </row>
    <row r="32" spans="1:2" x14ac:dyDescent="0.25">
      <c r="A32" s="35" t="s">
        <v>31</v>
      </c>
      <c r="B32" s="282" t="s">
        <v>108</v>
      </c>
    </row>
    <row r="33" spans="1:2" x14ac:dyDescent="0.25">
      <c r="A33" s="35" t="s">
        <v>32</v>
      </c>
      <c r="B33" s="282" t="s">
        <v>109</v>
      </c>
    </row>
    <row r="34" spans="1:2" x14ac:dyDescent="0.25">
      <c r="A34" s="35" t="s">
        <v>33</v>
      </c>
      <c r="B34" s="282" t="s">
        <v>106</v>
      </c>
    </row>
    <row r="35" spans="1:2" x14ac:dyDescent="0.25">
      <c r="A35" s="35" t="s">
        <v>34</v>
      </c>
      <c r="B35" s="282" t="s">
        <v>105</v>
      </c>
    </row>
    <row r="36" spans="1:2" x14ac:dyDescent="0.25">
      <c r="A36" s="35" t="s">
        <v>35</v>
      </c>
      <c r="B36" s="282" t="s">
        <v>105</v>
      </c>
    </row>
    <row r="37" spans="1:2" x14ac:dyDescent="0.25">
      <c r="A37" s="35" t="s">
        <v>36</v>
      </c>
      <c r="B37" s="282" t="s">
        <v>107</v>
      </c>
    </row>
    <row r="38" spans="1:2" x14ac:dyDescent="0.25">
      <c r="A38" s="35" t="s">
        <v>37</v>
      </c>
      <c r="B38" s="282" t="s">
        <v>112</v>
      </c>
    </row>
    <row r="39" spans="1:2" x14ac:dyDescent="0.25">
      <c r="A39" s="35" t="s">
        <v>38</v>
      </c>
      <c r="B39" s="282" t="s">
        <v>107</v>
      </c>
    </row>
    <row r="40" spans="1:2" x14ac:dyDescent="0.25">
      <c r="A40" s="35" t="s">
        <v>39</v>
      </c>
      <c r="B40" s="255"/>
    </row>
    <row r="41" spans="1:2" x14ac:dyDescent="0.25">
      <c r="A41" s="35" t="s">
        <v>40</v>
      </c>
      <c r="B41" s="282" t="s">
        <v>111</v>
      </c>
    </row>
    <row r="42" spans="1:2" x14ac:dyDescent="0.25">
      <c r="A42" s="42" t="s">
        <v>41</v>
      </c>
      <c r="B42" s="283" t="s">
        <v>112</v>
      </c>
    </row>
    <row r="43" spans="1:2" x14ac:dyDescent="0.25">
      <c r="A43" s="39" t="s">
        <v>218</v>
      </c>
      <c r="B43" s="280" t="s">
        <v>113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4F519-88FA-475B-B470-1348906D2CC1}">
  <sheetPr codeName="Sheet4">
    <tabColor theme="0" tint="-0.249977111117893"/>
  </sheetPr>
  <dimension ref="A1:D37"/>
  <sheetViews>
    <sheetView workbookViewId="0">
      <selection sqref="A1:B1"/>
    </sheetView>
  </sheetViews>
  <sheetFormatPr defaultColWidth="9" defaultRowHeight="13.2" x14ac:dyDescent="0.25"/>
  <cols>
    <col min="1" max="4" width="34.6640625" style="133" customWidth="1"/>
    <col min="5" max="16384" width="9" style="133"/>
  </cols>
  <sheetData>
    <row r="1" spans="1:4" ht="15.75" customHeight="1" thickBot="1" x14ac:dyDescent="0.3">
      <c r="A1" s="483" t="s">
        <v>116</v>
      </c>
      <c r="B1" s="484"/>
      <c r="C1" s="284" t="s">
        <v>115</v>
      </c>
      <c r="D1" s="284" t="s">
        <v>205</v>
      </c>
    </row>
    <row r="2" spans="1:4" ht="15.75" customHeight="1" thickTop="1" thickBot="1" x14ac:dyDescent="0.35">
      <c r="A2" s="285" t="s">
        <v>118</v>
      </c>
      <c r="B2" s="286" t="s">
        <v>119</v>
      </c>
      <c r="C2" s="287" t="s">
        <v>117</v>
      </c>
      <c r="D2" s="287" t="s">
        <v>219</v>
      </c>
    </row>
    <row r="3" spans="1:4" ht="15.75" customHeight="1" thickBot="1" x14ac:dyDescent="0.35">
      <c r="A3" s="288" t="s">
        <v>121</v>
      </c>
      <c r="B3" s="289" t="s">
        <v>122</v>
      </c>
      <c r="C3" s="290" t="s">
        <v>120</v>
      </c>
      <c r="D3" s="290" t="s">
        <v>220</v>
      </c>
    </row>
    <row r="4" spans="1:4" ht="15.75" customHeight="1" thickBot="1" x14ac:dyDescent="0.35">
      <c r="A4" s="291" t="s">
        <v>123</v>
      </c>
      <c r="B4" s="292" t="s">
        <v>124</v>
      </c>
      <c r="C4" s="290" t="s">
        <v>199</v>
      </c>
      <c r="D4" s="290" t="s">
        <v>199</v>
      </c>
    </row>
    <row r="5" spans="1:4" ht="15.75" customHeight="1" thickBot="1" x14ac:dyDescent="0.35">
      <c r="A5" s="288" t="s">
        <v>125</v>
      </c>
      <c r="B5" s="289" t="s">
        <v>126</v>
      </c>
      <c r="C5" s="290" t="s">
        <v>199</v>
      </c>
      <c r="D5" s="290" t="s">
        <v>199</v>
      </c>
    </row>
    <row r="6" spans="1:4" ht="15.75" customHeight="1" thickBot="1" x14ac:dyDescent="0.35">
      <c r="A6" s="291" t="s">
        <v>127</v>
      </c>
      <c r="B6" s="292" t="s">
        <v>128</v>
      </c>
      <c r="C6" s="290" t="s">
        <v>199</v>
      </c>
      <c r="D6" s="290" t="s">
        <v>199</v>
      </c>
    </row>
    <row r="7" spans="1:4" ht="15.75" customHeight="1" thickBot="1" x14ac:dyDescent="0.35">
      <c r="A7" s="288" t="s">
        <v>130</v>
      </c>
      <c r="B7" s="289" t="s">
        <v>131</v>
      </c>
      <c r="C7" s="290" t="s">
        <v>129</v>
      </c>
      <c r="D7" s="290" t="s">
        <v>221</v>
      </c>
    </row>
    <row r="8" spans="1:4" ht="15.75" customHeight="1" thickBot="1" x14ac:dyDescent="0.35">
      <c r="A8" s="291" t="s">
        <v>133</v>
      </c>
      <c r="B8" s="292" t="s">
        <v>134</v>
      </c>
      <c r="C8" s="290" t="s">
        <v>132</v>
      </c>
      <c r="D8" s="290" t="s">
        <v>222</v>
      </c>
    </row>
    <row r="9" spans="1:4" ht="15.75" customHeight="1" thickBot="1" x14ac:dyDescent="0.35">
      <c r="A9" s="288" t="s">
        <v>135</v>
      </c>
      <c r="B9" s="289" t="s">
        <v>136</v>
      </c>
      <c r="C9" s="290" t="s">
        <v>132</v>
      </c>
      <c r="D9" s="290" t="s">
        <v>132</v>
      </c>
    </row>
    <row r="10" spans="1:4" ht="15.75" customHeight="1" thickBot="1" x14ac:dyDescent="0.35">
      <c r="A10" s="291" t="s">
        <v>137</v>
      </c>
      <c r="B10" s="292" t="s">
        <v>138</v>
      </c>
      <c r="C10" s="290" t="s">
        <v>132</v>
      </c>
      <c r="D10" s="290" t="s">
        <v>132</v>
      </c>
    </row>
    <row r="11" spans="1:4" ht="15.75" customHeight="1" thickBot="1" x14ac:dyDescent="0.35">
      <c r="A11" s="288" t="s">
        <v>140</v>
      </c>
      <c r="B11" s="289" t="s">
        <v>141</v>
      </c>
      <c r="C11" s="290" t="s">
        <v>139</v>
      </c>
      <c r="D11" s="293" t="s">
        <v>147</v>
      </c>
    </row>
    <row r="12" spans="1:4" ht="15.75" customHeight="1" thickBot="1" x14ac:dyDescent="0.35">
      <c r="A12" s="291" t="s">
        <v>143</v>
      </c>
      <c r="B12" s="292" t="s">
        <v>144</v>
      </c>
      <c r="C12" s="290" t="s">
        <v>142</v>
      </c>
      <c r="D12" s="293" t="s">
        <v>199</v>
      </c>
    </row>
    <row r="13" spans="1:4" ht="15.75" customHeight="1" thickBot="1" x14ac:dyDescent="0.35">
      <c r="A13" s="288" t="s">
        <v>145</v>
      </c>
      <c r="B13" s="289" t="s">
        <v>146</v>
      </c>
      <c r="C13" s="290" t="s">
        <v>142</v>
      </c>
      <c r="D13" s="293" t="s">
        <v>199</v>
      </c>
    </row>
    <row r="14" spans="1:4" ht="15.75" customHeight="1" thickBot="1" x14ac:dyDescent="0.35">
      <c r="A14" s="291" t="s">
        <v>148</v>
      </c>
      <c r="B14" s="292" t="s">
        <v>149</v>
      </c>
      <c r="C14" s="290" t="s">
        <v>147</v>
      </c>
      <c r="D14" s="290" t="s">
        <v>223</v>
      </c>
    </row>
    <row r="15" spans="1:4" ht="15.75" customHeight="1" thickBot="1" x14ac:dyDescent="0.35">
      <c r="A15" s="288" t="s">
        <v>150</v>
      </c>
      <c r="B15" s="289" t="s">
        <v>151</v>
      </c>
      <c r="C15" s="290" t="s">
        <v>147</v>
      </c>
      <c r="D15" s="290" t="s">
        <v>147</v>
      </c>
    </row>
    <row r="16" spans="1:4" ht="15.75" customHeight="1" thickBot="1" x14ac:dyDescent="0.35">
      <c r="A16" s="291" t="s">
        <v>152</v>
      </c>
      <c r="B16" s="292" t="s">
        <v>153</v>
      </c>
      <c r="C16" s="290" t="s">
        <v>147</v>
      </c>
      <c r="D16" s="293" t="s">
        <v>132</v>
      </c>
    </row>
    <row r="17" spans="1:4" ht="15.75" customHeight="1" thickBot="1" x14ac:dyDescent="0.35">
      <c r="A17" s="288" t="s">
        <v>154</v>
      </c>
      <c r="B17" s="289" t="s">
        <v>155</v>
      </c>
      <c r="C17" s="290" t="s">
        <v>147</v>
      </c>
      <c r="D17" s="293" t="s">
        <v>132</v>
      </c>
    </row>
    <row r="18" spans="1:4" ht="15.75" customHeight="1" thickBot="1" x14ac:dyDescent="0.35">
      <c r="A18" s="291" t="s">
        <v>157</v>
      </c>
      <c r="B18" s="292" t="s">
        <v>158</v>
      </c>
      <c r="C18" s="290" t="s">
        <v>156</v>
      </c>
      <c r="D18" s="293" t="s">
        <v>147</v>
      </c>
    </row>
    <row r="19" spans="1:4" ht="15.75" customHeight="1" thickBot="1" x14ac:dyDescent="0.35">
      <c r="A19" s="288" t="s">
        <v>160</v>
      </c>
      <c r="B19" s="289" t="s">
        <v>161</v>
      </c>
      <c r="C19" s="290" t="s">
        <v>159</v>
      </c>
      <c r="D19" s="290" t="s">
        <v>159</v>
      </c>
    </row>
    <row r="20" spans="1:4" ht="15.75" customHeight="1" thickTop="1" thickBot="1" x14ac:dyDescent="0.35">
      <c r="A20" s="285" t="s">
        <v>162</v>
      </c>
      <c r="B20" s="286" t="s">
        <v>163</v>
      </c>
      <c r="C20" s="287" t="s">
        <v>159</v>
      </c>
      <c r="D20" s="287" t="s">
        <v>159</v>
      </c>
    </row>
    <row r="21" spans="1:4" ht="15.75" customHeight="1" thickBot="1" x14ac:dyDescent="0.35">
      <c r="A21" s="288" t="s">
        <v>164</v>
      </c>
      <c r="B21" s="289" t="s">
        <v>165</v>
      </c>
      <c r="C21" s="290" t="s">
        <v>159</v>
      </c>
      <c r="D21" s="290" t="s">
        <v>159</v>
      </c>
    </row>
    <row r="22" spans="1:4" ht="15.75" customHeight="1" thickBot="1" x14ac:dyDescent="0.35">
      <c r="A22" s="291" t="s">
        <v>166</v>
      </c>
      <c r="B22" s="292" t="s">
        <v>167</v>
      </c>
      <c r="C22" s="290" t="s">
        <v>159</v>
      </c>
      <c r="D22" s="290" t="s">
        <v>159</v>
      </c>
    </row>
    <row r="23" spans="1:4" ht="15.75" customHeight="1" thickBot="1" x14ac:dyDescent="0.35">
      <c r="A23" s="288" t="s">
        <v>168</v>
      </c>
      <c r="B23" s="289" t="s">
        <v>169</v>
      </c>
      <c r="C23" s="290" t="s">
        <v>159</v>
      </c>
      <c r="D23" s="290" t="s">
        <v>159</v>
      </c>
    </row>
    <row r="24" spans="1:4" ht="15.75" customHeight="1" thickBot="1" x14ac:dyDescent="0.35">
      <c r="A24" s="291" t="s">
        <v>224</v>
      </c>
      <c r="B24" s="292" t="s">
        <v>170</v>
      </c>
      <c r="C24" s="290" t="s">
        <v>159</v>
      </c>
      <c r="D24" s="290" t="s">
        <v>159</v>
      </c>
    </row>
    <row r="25" spans="1:4" ht="15.75" customHeight="1" thickBot="1" x14ac:dyDescent="0.35">
      <c r="A25" s="288" t="s">
        <v>171</v>
      </c>
      <c r="B25" s="289" t="s">
        <v>172</v>
      </c>
      <c r="C25" s="290" t="s">
        <v>159</v>
      </c>
      <c r="D25" s="293" t="s">
        <v>132</v>
      </c>
    </row>
    <row r="26" spans="1:4" ht="15.75" customHeight="1" thickBot="1" x14ac:dyDescent="0.35">
      <c r="A26" s="291" t="s">
        <v>173</v>
      </c>
      <c r="B26" s="292" t="s">
        <v>174</v>
      </c>
      <c r="C26" s="290" t="s">
        <v>159</v>
      </c>
      <c r="D26" s="290" t="s">
        <v>159</v>
      </c>
    </row>
    <row r="27" spans="1:4" ht="15.75" customHeight="1" thickBot="1" x14ac:dyDescent="0.35">
      <c r="A27" s="288" t="s">
        <v>175</v>
      </c>
      <c r="B27" s="289" t="s">
        <v>176</v>
      </c>
      <c r="C27" s="290" t="s">
        <v>159</v>
      </c>
      <c r="D27" s="290" t="s">
        <v>159</v>
      </c>
    </row>
    <row r="28" spans="1:4" ht="15.75" customHeight="1" thickBot="1" x14ac:dyDescent="0.35">
      <c r="A28" s="291" t="s">
        <v>178</v>
      </c>
      <c r="B28" s="292" t="s">
        <v>179</v>
      </c>
      <c r="C28" s="290" t="s">
        <v>177</v>
      </c>
      <c r="D28" s="290" t="s">
        <v>225</v>
      </c>
    </row>
    <row r="29" spans="1:4" ht="15.75" customHeight="1" thickBot="1" x14ac:dyDescent="0.35">
      <c r="A29" s="288" t="s">
        <v>180</v>
      </c>
      <c r="B29" s="289" t="s">
        <v>181</v>
      </c>
      <c r="C29" s="290" t="s">
        <v>177</v>
      </c>
      <c r="D29" s="290" t="s">
        <v>177</v>
      </c>
    </row>
    <row r="30" spans="1:4" ht="15.75" customHeight="1" thickBot="1" x14ac:dyDescent="0.35">
      <c r="A30" s="294" t="s">
        <v>182</v>
      </c>
      <c r="B30" s="292" t="s">
        <v>183</v>
      </c>
      <c r="C30" s="290" t="s">
        <v>182</v>
      </c>
      <c r="D30" s="295" t="s">
        <v>206</v>
      </c>
    </row>
    <row r="31" spans="1:4" ht="15.75" customHeight="1" thickBot="1" x14ac:dyDescent="0.35">
      <c r="A31" s="296" t="s">
        <v>184</v>
      </c>
      <c r="B31" s="289" t="s">
        <v>185</v>
      </c>
      <c r="C31" s="290" t="s">
        <v>184</v>
      </c>
      <c r="D31" s="295" t="s">
        <v>206</v>
      </c>
    </row>
    <row r="32" spans="1:4" ht="15.75" customHeight="1" thickBot="1" x14ac:dyDescent="0.35">
      <c r="A32" s="294" t="s">
        <v>186</v>
      </c>
      <c r="B32" s="292" t="s">
        <v>187</v>
      </c>
      <c r="C32" s="290" t="s">
        <v>186</v>
      </c>
      <c r="D32" s="295" t="s">
        <v>206</v>
      </c>
    </row>
    <row r="33" spans="1:4" ht="15.75" customHeight="1" thickBot="1" x14ac:dyDescent="0.35">
      <c r="A33" s="296" t="s">
        <v>188</v>
      </c>
      <c r="B33" s="289" t="s">
        <v>189</v>
      </c>
      <c r="C33" s="290" t="s">
        <v>188</v>
      </c>
      <c r="D33" s="295" t="s">
        <v>206</v>
      </c>
    </row>
    <row r="34" spans="1:4" ht="15.75" customHeight="1" thickBot="1" x14ac:dyDescent="0.35">
      <c r="A34" s="291" t="s">
        <v>191</v>
      </c>
      <c r="B34" s="292" t="s">
        <v>192</v>
      </c>
      <c r="C34" s="290" t="s">
        <v>206</v>
      </c>
      <c r="D34" s="293" t="s">
        <v>199</v>
      </c>
    </row>
    <row r="35" spans="1:4" ht="15.75" customHeight="1" thickBot="1" x14ac:dyDescent="0.3">
      <c r="A35" s="288" t="s">
        <v>190</v>
      </c>
      <c r="B35" s="289" t="s">
        <v>193</v>
      </c>
      <c r="C35" s="297" t="s">
        <v>206</v>
      </c>
      <c r="D35" s="298" t="s">
        <v>201</v>
      </c>
    </row>
    <row r="36" spans="1:4" ht="15.75" customHeight="1" x14ac:dyDescent="0.25"/>
    <row r="37" spans="1:4" ht="15.75" customHeight="1" x14ac:dyDescent="0.25"/>
  </sheetData>
  <mergeCells count="1">
    <mergeCell ref="A1:B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D5F52-3CEC-4D52-9337-4CB1556E7962}">
  <sheetPr codeName="Sheet5">
    <tabColor theme="0" tint="-0.34998626667073579"/>
  </sheetPr>
  <dimension ref="A1:U78"/>
  <sheetViews>
    <sheetView topLeftCell="A65" workbookViewId="0">
      <selection activeCell="P50" sqref="P50"/>
    </sheetView>
  </sheetViews>
  <sheetFormatPr defaultColWidth="9" defaultRowHeight="13.8" x14ac:dyDescent="0.25"/>
  <cols>
    <col min="1" max="1" width="9.109375" style="394" customWidth="1"/>
    <col min="2" max="2" width="25.44140625" style="394" bestFit="1" customWidth="1"/>
    <col min="3" max="3" width="39.33203125" style="394" customWidth="1"/>
    <col min="4" max="7" width="29.33203125" style="394" hidden="1" customWidth="1"/>
    <col min="8" max="8" width="14.44140625" style="395" hidden="1" customWidth="1"/>
    <col min="9" max="9" width="9.6640625" style="394" customWidth="1"/>
    <col min="10" max="11" width="9" style="395"/>
    <col min="12" max="12" width="11.44140625" style="395" customWidth="1"/>
    <col min="13" max="13" width="13.77734375" style="395" customWidth="1"/>
    <col min="14" max="16" width="12.44140625" style="395" customWidth="1"/>
    <col min="17" max="17" width="36.44140625" style="394" customWidth="1"/>
    <col min="18" max="16384" width="9" style="299"/>
  </cols>
  <sheetData>
    <row r="1" spans="1:21" ht="27.6" x14ac:dyDescent="0.25">
      <c r="A1" s="376" t="s">
        <v>409</v>
      </c>
      <c r="B1" s="376" t="s">
        <v>410</v>
      </c>
      <c r="C1" s="377" t="s">
        <v>411</v>
      </c>
      <c r="D1" s="377" t="s">
        <v>412</v>
      </c>
      <c r="E1" s="377" t="s">
        <v>413</v>
      </c>
      <c r="F1" s="377" t="s">
        <v>414</v>
      </c>
      <c r="G1" s="377" t="s">
        <v>415</v>
      </c>
      <c r="H1" s="378" t="s">
        <v>416</v>
      </c>
      <c r="I1" s="377" t="s">
        <v>417</v>
      </c>
      <c r="J1" s="378" t="s">
        <v>418</v>
      </c>
      <c r="K1" s="378" t="s">
        <v>419</v>
      </c>
      <c r="L1" s="379" t="s">
        <v>420</v>
      </c>
      <c r="M1" s="379" t="s">
        <v>421</v>
      </c>
      <c r="N1" s="379" t="s">
        <v>422</v>
      </c>
      <c r="O1" s="379" t="s">
        <v>423</v>
      </c>
      <c r="P1" s="379" t="s">
        <v>424</v>
      </c>
      <c r="Q1" s="380" t="s">
        <v>425</v>
      </c>
      <c r="S1" s="299" t="s">
        <v>556</v>
      </c>
      <c r="T1" s="299" t="s">
        <v>557</v>
      </c>
      <c r="U1" s="299" t="s">
        <v>678</v>
      </c>
    </row>
    <row r="2" spans="1:21" x14ac:dyDescent="0.25">
      <c r="A2" s="381">
        <v>1</v>
      </c>
      <c r="B2" s="382" t="s">
        <v>124</v>
      </c>
      <c r="C2" s="382" t="s">
        <v>123</v>
      </c>
      <c r="D2" s="383" t="s">
        <v>558</v>
      </c>
      <c r="E2" s="383" t="s">
        <v>559</v>
      </c>
      <c r="F2" s="383" t="s">
        <v>560</v>
      </c>
      <c r="G2" s="383" t="s">
        <v>561</v>
      </c>
      <c r="H2" s="384" t="e">
        <v>#N/A</v>
      </c>
      <c r="I2" s="385" t="s">
        <v>426</v>
      </c>
      <c r="J2" s="384">
        <v>5450</v>
      </c>
      <c r="K2" s="384">
        <f>J2*$T$2</f>
        <v>22818.059999999998</v>
      </c>
      <c r="L2" s="384" t="s">
        <v>427</v>
      </c>
      <c r="M2" s="384" t="s">
        <v>428</v>
      </c>
      <c r="N2" s="386">
        <f>K2*10^7/10^9</f>
        <v>228.18059999999997</v>
      </c>
      <c r="O2" s="387">
        <f>N2*10^12*$S$2/10^4</f>
        <v>0.77857142857142847</v>
      </c>
      <c r="P2" s="388">
        <f>N2*$U$2*10^12</f>
        <v>216273479203.3649</v>
      </c>
      <c r="Q2" s="389" t="s">
        <v>414</v>
      </c>
      <c r="S2" s="299">
        <v>3.412084237535656E-11</v>
      </c>
      <c r="T2" s="299">
        <v>4.1867999999999999</v>
      </c>
      <c r="U2" s="299">
        <v>9.4781712031331725E-4</v>
      </c>
    </row>
    <row r="3" spans="1:21" x14ac:dyDescent="0.25">
      <c r="A3" s="381">
        <v>2</v>
      </c>
      <c r="B3" s="390" t="s">
        <v>429</v>
      </c>
      <c r="C3" s="391" t="s">
        <v>430</v>
      </c>
      <c r="D3" s="383" t="e">
        <v>#N/A</v>
      </c>
      <c r="E3" s="383" t="s">
        <v>562</v>
      </c>
      <c r="F3" s="383" t="e">
        <v>#N/A</v>
      </c>
      <c r="G3" s="383" t="e">
        <v>#N/A</v>
      </c>
      <c r="H3" s="384" t="e">
        <v>#N/A</v>
      </c>
      <c r="I3" s="385" t="s">
        <v>426</v>
      </c>
      <c r="J3" s="384">
        <v>6000</v>
      </c>
      <c r="K3" s="384">
        <f t="shared" ref="K3:K41" si="0">J3*$T$2</f>
        <v>25120.799999999999</v>
      </c>
      <c r="L3" s="384" t="s">
        <v>427</v>
      </c>
      <c r="M3" s="384" t="s">
        <v>428</v>
      </c>
      <c r="N3" s="386">
        <f t="shared" ref="N3:N13" si="1">K3*10^7/10^9</f>
        <v>251.208</v>
      </c>
      <c r="O3" s="387">
        <f>N3*10^12*$S$2/10^4</f>
        <v>0.8571428571428571</v>
      </c>
      <c r="P3" s="388">
        <f t="shared" ref="P3:P66" si="2">N3*$U$2*10^12</f>
        <v>238099243159.66779</v>
      </c>
      <c r="Q3" s="389" t="s">
        <v>413</v>
      </c>
    </row>
    <row r="4" spans="1:21" x14ac:dyDescent="0.25">
      <c r="A4" s="381">
        <v>3</v>
      </c>
      <c r="B4" s="390" t="s">
        <v>431</v>
      </c>
      <c r="C4" s="391" t="s">
        <v>432</v>
      </c>
      <c r="D4" s="383" t="e">
        <v>#N/A</v>
      </c>
      <c r="E4" s="383" t="s">
        <v>562</v>
      </c>
      <c r="F4" s="383" t="e">
        <v>#N/A</v>
      </c>
      <c r="G4" s="383" t="e">
        <v>#N/A</v>
      </c>
      <c r="H4" s="384" t="e">
        <v>#N/A</v>
      </c>
      <c r="I4" s="385" t="s">
        <v>426</v>
      </c>
      <c r="J4" s="384">
        <v>6000</v>
      </c>
      <c r="K4" s="384">
        <f t="shared" si="0"/>
        <v>25120.799999999999</v>
      </c>
      <c r="L4" s="384" t="s">
        <v>427</v>
      </c>
      <c r="M4" s="384" t="s">
        <v>428</v>
      </c>
      <c r="N4" s="386">
        <f t="shared" si="1"/>
        <v>251.208</v>
      </c>
      <c r="O4" s="387">
        <f t="shared" ref="O4:O67" si="3">N4*10^12*$S$2/10^4</f>
        <v>0.8571428571428571</v>
      </c>
      <c r="P4" s="388">
        <f t="shared" si="2"/>
        <v>238099243159.66779</v>
      </c>
      <c r="Q4" s="389" t="s">
        <v>413</v>
      </c>
    </row>
    <row r="5" spans="1:21" x14ac:dyDescent="0.25">
      <c r="A5" s="381">
        <v>4</v>
      </c>
      <c r="B5" s="390" t="s">
        <v>433</v>
      </c>
      <c r="C5" s="391" t="s">
        <v>434</v>
      </c>
      <c r="D5" s="383" t="e">
        <v>#N/A</v>
      </c>
      <c r="E5" s="383" t="s">
        <v>563</v>
      </c>
      <c r="F5" s="383" t="e">
        <v>#N/A</v>
      </c>
      <c r="G5" s="383" t="e">
        <v>#N/A</v>
      </c>
      <c r="H5" s="384" t="e">
        <v>#N/A</v>
      </c>
      <c r="I5" s="385" t="s">
        <v>426</v>
      </c>
      <c r="J5" s="384">
        <v>5000</v>
      </c>
      <c r="K5" s="384">
        <f t="shared" si="0"/>
        <v>20934</v>
      </c>
      <c r="L5" s="384" t="s">
        <v>427</v>
      </c>
      <c r="M5" s="384" t="s">
        <v>428</v>
      </c>
      <c r="N5" s="386">
        <f t="shared" si="1"/>
        <v>209.34</v>
      </c>
      <c r="O5" s="387">
        <f t="shared" si="3"/>
        <v>0.71428571428571419</v>
      </c>
      <c r="P5" s="388">
        <f t="shared" si="2"/>
        <v>198416035966.38986</v>
      </c>
      <c r="Q5" s="389" t="s">
        <v>413</v>
      </c>
    </row>
    <row r="6" spans="1:21" x14ac:dyDescent="0.25">
      <c r="A6" s="381">
        <v>5</v>
      </c>
      <c r="B6" s="382" t="s">
        <v>126</v>
      </c>
      <c r="C6" s="382" t="s">
        <v>125</v>
      </c>
      <c r="D6" s="383" t="s">
        <v>564</v>
      </c>
      <c r="E6" s="383" t="s">
        <v>562</v>
      </c>
      <c r="F6" s="383" t="s">
        <v>565</v>
      </c>
      <c r="G6" s="383" t="s">
        <v>566</v>
      </c>
      <c r="H6" s="384" t="e">
        <v>#N/A</v>
      </c>
      <c r="I6" s="385" t="s">
        <v>426</v>
      </c>
      <c r="J6" s="384">
        <v>6300</v>
      </c>
      <c r="K6" s="384">
        <f t="shared" si="0"/>
        <v>26376.84</v>
      </c>
      <c r="L6" s="384" t="s">
        <v>427</v>
      </c>
      <c r="M6" s="384" t="s">
        <v>428</v>
      </c>
      <c r="N6" s="386">
        <f t="shared" si="1"/>
        <v>263.76839999999999</v>
      </c>
      <c r="O6" s="387">
        <f t="shared" si="3"/>
        <v>0.9</v>
      </c>
      <c r="P6" s="388">
        <f t="shared" si="2"/>
        <v>250004205317.65115</v>
      </c>
      <c r="Q6" s="389" t="s">
        <v>414</v>
      </c>
    </row>
    <row r="7" spans="1:21" x14ac:dyDescent="0.25">
      <c r="A7" s="381">
        <v>6</v>
      </c>
      <c r="B7" s="382" t="s">
        <v>146</v>
      </c>
      <c r="C7" s="382" t="s">
        <v>145</v>
      </c>
      <c r="D7" s="383">
        <v>0</v>
      </c>
      <c r="E7" s="383" t="s">
        <v>567</v>
      </c>
      <c r="F7" s="383" t="e">
        <v>#N/A</v>
      </c>
      <c r="G7" s="383" t="e">
        <v>#N/A</v>
      </c>
      <c r="H7" s="384" t="e">
        <v>#N/A</v>
      </c>
      <c r="I7" s="385" t="s">
        <v>426</v>
      </c>
      <c r="J7" s="384">
        <v>3780</v>
      </c>
      <c r="K7" s="384">
        <f t="shared" si="0"/>
        <v>15826.103999999999</v>
      </c>
      <c r="L7" s="384" t="s">
        <v>427</v>
      </c>
      <c r="M7" s="384" t="s">
        <v>428</v>
      </c>
      <c r="N7" s="386">
        <f t="shared" si="1"/>
        <v>158.26104000000001</v>
      </c>
      <c r="O7" s="387">
        <f t="shared" si="3"/>
        <v>0.54</v>
      </c>
      <c r="P7" s="388">
        <f t="shared" si="2"/>
        <v>150002523190.5907</v>
      </c>
      <c r="Q7" s="389" t="s">
        <v>413</v>
      </c>
    </row>
    <row r="8" spans="1:21" x14ac:dyDescent="0.25">
      <c r="A8" s="381">
        <v>7</v>
      </c>
      <c r="B8" s="382" t="s">
        <v>435</v>
      </c>
      <c r="C8" s="382" t="s">
        <v>436</v>
      </c>
      <c r="D8" s="383" t="s">
        <v>568</v>
      </c>
      <c r="E8" s="383" t="e">
        <v>#N/A</v>
      </c>
      <c r="F8" s="383" t="s">
        <v>569</v>
      </c>
      <c r="G8" s="383" t="s">
        <v>570</v>
      </c>
      <c r="H8" s="384" t="e">
        <v>#N/A</v>
      </c>
      <c r="I8" s="385" t="s">
        <v>426</v>
      </c>
      <c r="J8" s="384">
        <v>2000</v>
      </c>
      <c r="K8" s="384">
        <f t="shared" si="0"/>
        <v>8373.6</v>
      </c>
      <c r="L8" s="384" t="s">
        <v>427</v>
      </c>
      <c r="M8" s="384" t="s">
        <v>428</v>
      </c>
      <c r="N8" s="386">
        <f t="shared" si="1"/>
        <v>83.736000000000004</v>
      </c>
      <c r="O8" s="387">
        <f t="shared" si="3"/>
        <v>0.2857142857142857</v>
      </c>
      <c r="P8" s="388">
        <f t="shared" si="2"/>
        <v>79366414386.555939</v>
      </c>
      <c r="Q8" s="389" t="s">
        <v>414</v>
      </c>
    </row>
    <row r="9" spans="1:21" x14ac:dyDescent="0.25">
      <c r="A9" s="381">
        <v>8</v>
      </c>
      <c r="B9" s="382" t="s">
        <v>437</v>
      </c>
      <c r="C9" s="382" t="s">
        <v>438</v>
      </c>
      <c r="D9" s="383" t="s">
        <v>571</v>
      </c>
      <c r="E9" s="383" t="e">
        <v>#N/A</v>
      </c>
      <c r="F9" s="383" t="s">
        <v>572</v>
      </c>
      <c r="G9" s="383" t="s">
        <v>573</v>
      </c>
      <c r="H9" s="384" t="e">
        <v>#N/A</v>
      </c>
      <c r="I9" s="385" t="s">
        <v>426</v>
      </c>
      <c r="J9" s="384">
        <v>2500</v>
      </c>
      <c r="K9" s="384">
        <f t="shared" si="0"/>
        <v>10467</v>
      </c>
      <c r="L9" s="384" t="s">
        <v>427</v>
      </c>
      <c r="M9" s="384" t="s">
        <v>428</v>
      </c>
      <c r="N9" s="386">
        <f t="shared" si="1"/>
        <v>104.67</v>
      </c>
      <c r="O9" s="387">
        <f t="shared" si="3"/>
        <v>0.3571428571428571</v>
      </c>
      <c r="P9" s="388">
        <f t="shared" si="2"/>
        <v>99208017983.194931</v>
      </c>
      <c r="Q9" s="389" t="s">
        <v>414</v>
      </c>
    </row>
    <row r="10" spans="1:21" x14ac:dyDescent="0.25">
      <c r="A10" s="381">
        <v>9</v>
      </c>
      <c r="B10" s="390" t="s">
        <v>439</v>
      </c>
      <c r="C10" s="391" t="s">
        <v>440</v>
      </c>
      <c r="D10" s="383" t="e">
        <v>#N/A</v>
      </c>
      <c r="E10" s="383" t="s">
        <v>574</v>
      </c>
      <c r="F10" s="383" t="e">
        <v>#N/A</v>
      </c>
      <c r="G10" s="383" t="e">
        <v>#N/A</v>
      </c>
      <c r="H10" s="384" t="e">
        <v>#N/A</v>
      </c>
      <c r="I10" s="385" t="s">
        <v>426</v>
      </c>
      <c r="J10" s="384">
        <v>3000</v>
      </c>
      <c r="K10" s="384">
        <f t="shared" si="0"/>
        <v>12560.4</v>
      </c>
      <c r="L10" s="384" t="s">
        <v>427</v>
      </c>
      <c r="M10" s="384" t="s">
        <v>428</v>
      </c>
      <c r="N10" s="386">
        <f t="shared" si="1"/>
        <v>125.604</v>
      </c>
      <c r="O10" s="387">
        <f t="shared" si="3"/>
        <v>0.42857142857142855</v>
      </c>
      <c r="P10" s="388">
        <f t="shared" si="2"/>
        <v>119049621579.83389</v>
      </c>
      <c r="Q10" s="389" t="s">
        <v>413</v>
      </c>
    </row>
    <row r="11" spans="1:21" x14ac:dyDescent="0.25">
      <c r="A11" s="381">
        <v>10</v>
      </c>
      <c r="B11" s="390" t="s">
        <v>128</v>
      </c>
      <c r="C11" s="391" t="s">
        <v>441</v>
      </c>
      <c r="D11" s="383" t="e">
        <v>#N/A</v>
      </c>
      <c r="E11" s="383" t="s">
        <v>575</v>
      </c>
      <c r="F11" s="383" t="e">
        <v>#N/A</v>
      </c>
      <c r="G11" s="383" t="e">
        <v>#N/A</v>
      </c>
      <c r="H11" s="384">
        <v>4251.5058726416246</v>
      </c>
      <c r="I11" s="385" t="s">
        <v>426</v>
      </c>
      <c r="J11" s="384" t="s">
        <v>442</v>
      </c>
      <c r="K11" s="384">
        <f t="shared" si="0"/>
        <v>17798.086800000001</v>
      </c>
      <c r="L11" s="384" t="s">
        <v>427</v>
      </c>
      <c r="M11" s="384" t="s">
        <v>428</v>
      </c>
      <c r="N11" s="386">
        <f t="shared" si="1"/>
        <v>177.98086799999999</v>
      </c>
      <c r="O11" s="387">
        <f t="shared" si="3"/>
        <v>0.60728571428571421</v>
      </c>
      <c r="P11" s="388">
        <f t="shared" si="2"/>
        <v>168693313778.62463</v>
      </c>
      <c r="Q11" s="389" t="s">
        <v>443</v>
      </c>
    </row>
    <row r="12" spans="1:21" x14ac:dyDescent="0.25">
      <c r="A12" s="381">
        <v>11</v>
      </c>
      <c r="B12" s="390" t="s">
        <v>444</v>
      </c>
      <c r="C12" s="391" t="s">
        <v>445</v>
      </c>
      <c r="D12" s="383" t="e">
        <v>#N/A</v>
      </c>
      <c r="E12" s="383" t="s">
        <v>576</v>
      </c>
      <c r="F12" s="383" t="s">
        <v>569</v>
      </c>
      <c r="G12" s="383" t="e">
        <v>#N/A</v>
      </c>
      <c r="H12" s="384" t="e">
        <v>#N/A</v>
      </c>
      <c r="I12" s="385" t="s">
        <v>426</v>
      </c>
      <c r="J12" s="384">
        <v>2000</v>
      </c>
      <c r="K12" s="384">
        <f t="shared" si="0"/>
        <v>8373.6</v>
      </c>
      <c r="L12" s="384" t="s">
        <v>427</v>
      </c>
      <c r="M12" s="384" t="s">
        <v>428</v>
      </c>
      <c r="N12" s="386">
        <f t="shared" si="1"/>
        <v>83.736000000000004</v>
      </c>
      <c r="O12" s="387">
        <f t="shared" si="3"/>
        <v>0.2857142857142857</v>
      </c>
      <c r="P12" s="388">
        <f t="shared" si="2"/>
        <v>79366414386.555939</v>
      </c>
      <c r="Q12" s="389" t="s">
        <v>413</v>
      </c>
    </row>
    <row r="13" spans="1:21" x14ac:dyDescent="0.25">
      <c r="A13" s="381">
        <v>12</v>
      </c>
      <c r="B13" s="382" t="s">
        <v>192</v>
      </c>
      <c r="C13" s="382" t="s">
        <v>191</v>
      </c>
      <c r="D13" s="383" t="s">
        <v>577</v>
      </c>
      <c r="E13" s="383" t="s">
        <v>578</v>
      </c>
      <c r="F13" s="383" t="s">
        <v>579</v>
      </c>
      <c r="G13" s="383" t="s">
        <v>580</v>
      </c>
      <c r="H13" s="384">
        <v>6799.5591165216647</v>
      </c>
      <c r="I13" s="385" t="s">
        <v>426</v>
      </c>
      <c r="J13" s="384">
        <v>6800</v>
      </c>
      <c r="K13" s="384">
        <f t="shared" si="0"/>
        <v>28470.239999999998</v>
      </c>
      <c r="L13" s="384" t="s">
        <v>427</v>
      </c>
      <c r="M13" s="384" t="s">
        <v>428</v>
      </c>
      <c r="N13" s="386">
        <f t="shared" si="1"/>
        <v>284.70240000000001</v>
      </c>
      <c r="O13" s="387">
        <f t="shared" si="3"/>
        <v>0.97142857142857142</v>
      </c>
      <c r="P13" s="388">
        <f t="shared" si="2"/>
        <v>269845808914.29016</v>
      </c>
      <c r="Q13" s="389" t="s">
        <v>414</v>
      </c>
    </row>
    <row r="14" spans="1:21" x14ac:dyDescent="0.25">
      <c r="A14" s="381">
        <v>13</v>
      </c>
      <c r="B14" s="382" t="s">
        <v>161</v>
      </c>
      <c r="C14" s="382" t="s">
        <v>160</v>
      </c>
      <c r="D14" s="383" t="s">
        <v>581</v>
      </c>
      <c r="E14" s="383" t="s">
        <v>582</v>
      </c>
      <c r="F14" s="383" t="s">
        <v>583</v>
      </c>
      <c r="G14" s="383" t="s">
        <v>584</v>
      </c>
      <c r="H14" s="384">
        <v>4002.5568473842127</v>
      </c>
      <c r="I14" s="385" t="s">
        <v>446</v>
      </c>
      <c r="J14" s="384">
        <v>4000</v>
      </c>
      <c r="K14" s="384">
        <f t="shared" si="0"/>
        <v>16747.2</v>
      </c>
      <c r="L14" s="384" t="s">
        <v>447</v>
      </c>
      <c r="M14" s="384" t="s">
        <v>448</v>
      </c>
      <c r="N14" s="386">
        <f>K14*10^8/10^9</f>
        <v>1674.72</v>
      </c>
      <c r="O14" s="387">
        <f t="shared" si="3"/>
        <v>5.7142857142857135</v>
      </c>
      <c r="P14" s="388">
        <f t="shared" si="2"/>
        <v>1587328287731.1189</v>
      </c>
      <c r="Q14" s="389" t="s">
        <v>414</v>
      </c>
    </row>
    <row r="15" spans="1:21" x14ac:dyDescent="0.25">
      <c r="A15" s="381">
        <v>14</v>
      </c>
      <c r="B15" s="390" t="s">
        <v>163</v>
      </c>
      <c r="C15" s="391" t="s">
        <v>449</v>
      </c>
      <c r="D15" s="383" t="e">
        <v>#N/A</v>
      </c>
      <c r="E15" s="383" t="s">
        <v>585</v>
      </c>
      <c r="F15" s="383" t="s">
        <v>586</v>
      </c>
      <c r="G15" s="383" t="s">
        <v>587</v>
      </c>
      <c r="H15" s="384">
        <v>899.96189576728307</v>
      </c>
      <c r="I15" s="385" t="s">
        <v>446</v>
      </c>
      <c r="J15" s="384">
        <v>900</v>
      </c>
      <c r="K15" s="384">
        <f t="shared" si="0"/>
        <v>3768.12</v>
      </c>
      <c r="L15" s="384" t="s">
        <v>447</v>
      </c>
      <c r="M15" s="384" t="s">
        <v>448</v>
      </c>
      <c r="N15" s="386">
        <f t="shared" ref="N15:N23" si="4">K15*10^8/10^9</f>
        <v>376.81200000000001</v>
      </c>
      <c r="O15" s="387">
        <f t="shared" si="3"/>
        <v>1.2857142857142856</v>
      </c>
      <c r="P15" s="388">
        <f t="shared" si="2"/>
        <v>357148864739.50171</v>
      </c>
      <c r="Q15" s="389" t="s">
        <v>413</v>
      </c>
    </row>
    <row r="16" spans="1:21" x14ac:dyDescent="0.25">
      <c r="A16" s="381">
        <v>15</v>
      </c>
      <c r="B16" s="390" t="s">
        <v>165</v>
      </c>
      <c r="C16" s="391" t="s">
        <v>450</v>
      </c>
      <c r="D16" s="383" t="e">
        <v>#N/A</v>
      </c>
      <c r="E16" s="383" t="s">
        <v>588</v>
      </c>
      <c r="F16" s="383" t="e">
        <v>#N/A</v>
      </c>
      <c r="G16" s="383" t="e">
        <v>#N/A</v>
      </c>
      <c r="H16" s="384">
        <v>1899.8598309277654</v>
      </c>
      <c r="I16" s="385" t="s">
        <v>446</v>
      </c>
      <c r="J16" s="384">
        <v>1900</v>
      </c>
      <c r="K16" s="384">
        <f t="shared" si="0"/>
        <v>7954.92</v>
      </c>
      <c r="L16" s="384" t="s">
        <v>447</v>
      </c>
      <c r="M16" s="384" t="s">
        <v>448</v>
      </c>
      <c r="N16" s="386">
        <f t="shared" si="4"/>
        <v>795.49199999999996</v>
      </c>
      <c r="O16" s="387">
        <f t="shared" si="3"/>
        <v>2.714285714285714</v>
      </c>
      <c r="P16" s="388">
        <f t="shared" si="2"/>
        <v>753980936672.28125</v>
      </c>
      <c r="Q16" s="389" t="s">
        <v>413</v>
      </c>
    </row>
    <row r="17" spans="1:17" x14ac:dyDescent="0.25">
      <c r="A17" s="381">
        <v>16</v>
      </c>
      <c r="B17" s="382" t="s">
        <v>167</v>
      </c>
      <c r="C17" s="382" t="s">
        <v>451</v>
      </c>
      <c r="D17" s="383">
        <v>0</v>
      </c>
      <c r="E17" s="383" t="e">
        <v>#N/A</v>
      </c>
      <c r="F17" s="383" t="e">
        <v>#N/A</v>
      </c>
      <c r="G17" s="383" t="e">
        <v>#N/A</v>
      </c>
      <c r="H17" s="384">
        <v>1234.7748595669098</v>
      </c>
      <c r="I17" s="385" t="s">
        <v>446</v>
      </c>
      <c r="J17" s="384">
        <v>1250</v>
      </c>
      <c r="K17" s="384">
        <f t="shared" si="0"/>
        <v>5233.5</v>
      </c>
      <c r="L17" s="384" t="s">
        <v>447</v>
      </c>
      <c r="M17" s="384" t="s">
        <v>448</v>
      </c>
      <c r="N17" s="386">
        <f t="shared" si="4"/>
        <v>523.35</v>
      </c>
      <c r="O17" s="387">
        <f t="shared" si="3"/>
        <v>1.7857142857142856</v>
      </c>
      <c r="P17" s="388">
        <f t="shared" si="2"/>
        <v>496040089915.97461</v>
      </c>
      <c r="Q17" s="389" t="s">
        <v>443</v>
      </c>
    </row>
    <row r="18" spans="1:17" x14ac:dyDescent="0.25">
      <c r="A18" s="381">
        <v>17</v>
      </c>
      <c r="B18" s="382" t="s">
        <v>452</v>
      </c>
      <c r="C18" s="382" t="s">
        <v>453</v>
      </c>
      <c r="D18" s="383" t="s">
        <v>589</v>
      </c>
      <c r="E18" s="383" t="s">
        <v>590</v>
      </c>
      <c r="F18" s="383" t="s">
        <v>591</v>
      </c>
      <c r="G18" s="383" t="s">
        <v>592</v>
      </c>
      <c r="H18" s="384" t="e">
        <v>#N/A</v>
      </c>
      <c r="I18" s="385" t="s">
        <v>446</v>
      </c>
      <c r="J18" s="384">
        <v>1250</v>
      </c>
      <c r="K18" s="384">
        <f t="shared" si="0"/>
        <v>5233.5</v>
      </c>
      <c r="L18" s="384" t="s">
        <v>447</v>
      </c>
      <c r="M18" s="384" t="s">
        <v>448</v>
      </c>
      <c r="N18" s="386">
        <f t="shared" si="4"/>
        <v>523.35</v>
      </c>
      <c r="O18" s="387">
        <f t="shared" si="3"/>
        <v>1.7857142857142856</v>
      </c>
      <c r="P18" s="388">
        <f t="shared" si="2"/>
        <v>496040089915.97461</v>
      </c>
      <c r="Q18" s="389" t="s">
        <v>414</v>
      </c>
    </row>
    <row r="19" spans="1:17" x14ac:dyDescent="0.25">
      <c r="A19" s="381">
        <v>18</v>
      </c>
      <c r="B19" s="382" t="s">
        <v>454</v>
      </c>
      <c r="C19" s="382" t="s">
        <v>455</v>
      </c>
      <c r="D19" s="383" t="s">
        <v>593</v>
      </c>
      <c r="E19" s="383" t="s">
        <v>594</v>
      </c>
      <c r="F19" s="383" t="s">
        <v>595</v>
      </c>
      <c r="G19" s="383" t="s">
        <v>596</v>
      </c>
      <c r="H19" s="384" t="e">
        <v>#N/A</v>
      </c>
      <c r="I19" s="385" t="s">
        <v>446</v>
      </c>
      <c r="J19" s="384">
        <v>4600</v>
      </c>
      <c r="K19" s="384">
        <f t="shared" si="0"/>
        <v>19259.28</v>
      </c>
      <c r="L19" s="384" t="s">
        <v>447</v>
      </c>
      <c r="M19" s="384" t="s">
        <v>448</v>
      </c>
      <c r="N19" s="386">
        <f t="shared" si="4"/>
        <v>1925.9280000000001</v>
      </c>
      <c r="O19" s="387">
        <f t="shared" si="3"/>
        <v>6.5714285714285712</v>
      </c>
      <c r="P19" s="388">
        <f t="shared" si="2"/>
        <v>1825427530890.7866</v>
      </c>
      <c r="Q19" s="389" t="s">
        <v>414</v>
      </c>
    </row>
    <row r="20" spans="1:17" x14ac:dyDescent="0.25">
      <c r="A20" s="381">
        <v>19</v>
      </c>
      <c r="B20" s="382" t="s">
        <v>456</v>
      </c>
      <c r="C20" s="382" t="s">
        <v>457</v>
      </c>
      <c r="D20" s="383" t="s">
        <v>597</v>
      </c>
      <c r="E20" s="383" t="s">
        <v>598</v>
      </c>
      <c r="F20" s="383" t="s">
        <v>599</v>
      </c>
      <c r="G20" s="383" t="s">
        <v>600</v>
      </c>
      <c r="H20" s="384" t="e">
        <v>#N/A</v>
      </c>
      <c r="I20" s="385" t="s">
        <v>446</v>
      </c>
      <c r="J20" s="384">
        <v>8500</v>
      </c>
      <c r="K20" s="384">
        <f t="shared" si="0"/>
        <v>35587.799999999996</v>
      </c>
      <c r="L20" s="384" t="s">
        <v>447</v>
      </c>
      <c r="M20" s="384" t="s">
        <v>448</v>
      </c>
      <c r="N20" s="386">
        <f t="shared" si="4"/>
        <v>3558.7799999999993</v>
      </c>
      <c r="O20" s="387">
        <f t="shared" si="3"/>
        <v>12.142857142857141</v>
      </c>
      <c r="P20" s="388">
        <f t="shared" si="2"/>
        <v>3373072611428.6265</v>
      </c>
      <c r="Q20" s="389" t="s">
        <v>414</v>
      </c>
    </row>
    <row r="21" spans="1:17" x14ac:dyDescent="0.25">
      <c r="A21" s="381">
        <v>20</v>
      </c>
      <c r="B21" s="382" t="s">
        <v>458</v>
      </c>
      <c r="C21" s="382" t="s">
        <v>459</v>
      </c>
      <c r="D21" s="383" t="s">
        <v>601</v>
      </c>
      <c r="E21" s="383" t="s">
        <v>602</v>
      </c>
      <c r="F21" s="383" t="s">
        <v>603</v>
      </c>
      <c r="G21" s="383" t="s">
        <v>604</v>
      </c>
      <c r="H21" s="384" t="e">
        <v>#N/A</v>
      </c>
      <c r="I21" s="385" t="s">
        <v>446</v>
      </c>
      <c r="J21" s="384">
        <v>3900</v>
      </c>
      <c r="K21" s="384">
        <f t="shared" si="0"/>
        <v>16328.519999999999</v>
      </c>
      <c r="L21" s="384" t="s">
        <v>447</v>
      </c>
      <c r="M21" s="384" t="s">
        <v>448</v>
      </c>
      <c r="N21" s="386">
        <f t="shared" si="4"/>
        <v>1632.8519999999999</v>
      </c>
      <c r="O21" s="387">
        <f t="shared" si="3"/>
        <v>5.5714285714285703</v>
      </c>
      <c r="P21" s="388">
        <f t="shared" si="2"/>
        <v>1547645080537.8406</v>
      </c>
      <c r="Q21" s="389" t="s">
        <v>414</v>
      </c>
    </row>
    <row r="22" spans="1:17" x14ac:dyDescent="0.25">
      <c r="A22" s="381">
        <v>21</v>
      </c>
      <c r="B22" s="382" t="s">
        <v>460</v>
      </c>
      <c r="C22" s="382" t="s">
        <v>461</v>
      </c>
      <c r="D22" s="383" t="s">
        <v>605</v>
      </c>
      <c r="E22" s="383" t="s">
        <v>606</v>
      </c>
      <c r="F22" s="383" t="s">
        <v>607</v>
      </c>
      <c r="G22" s="383" t="s">
        <v>608</v>
      </c>
      <c r="H22" s="384" t="e">
        <v>#N/A</v>
      </c>
      <c r="I22" s="385" t="s">
        <v>446</v>
      </c>
      <c r="J22" s="384">
        <v>3600</v>
      </c>
      <c r="K22" s="384">
        <f t="shared" si="0"/>
        <v>15072.48</v>
      </c>
      <c r="L22" s="384" t="s">
        <v>447</v>
      </c>
      <c r="M22" s="384" t="s">
        <v>448</v>
      </c>
      <c r="N22" s="386">
        <f t="shared" si="4"/>
        <v>1507.248</v>
      </c>
      <c r="O22" s="387">
        <f t="shared" si="3"/>
        <v>5.1428571428571423</v>
      </c>
      <c r="P22" s="388">
        <f t="shared" si="2"/>
        <v>1428595458958.0068</v>
      </c>
      <c r="Q22" s="389" t="s">
        <v>414</v>
      </c>
    </row>
    <row r="23" spans="1:17" x14ac:dyDescent="0.25">
      <c r="A23" s="381">
        <v>22</v>
      </c>
      <c r="B23" s="382" t="s">
        <v>462</v>
      </c>
      <c r="C23" s="382" t="s">
        <v>463</v>
      </c>
      <c r="D23" s="383" t="s">
        <v>609</v>
      </c>
      <c r="E23" s="383" t="s">
        <v>610</v>
      </c>
      <c r="F23" s="383" t="s">
        <v>611</v>
      </c>
      <c r="G23" s="383" t="s">
        <v>612</v>
      </c>
      <c r="H23" s="384" t="e">
        <v>#N/A</v>
      </c>
      <c r="I23" s="385" t="s">
        <v>446</v>
      </c>
      <c r="J23" s="384">
        <v>2500</v>
      </c>
      <c r="K23" s="384">
        <f t="shared" si="0"/>
        <v>10467</v>
      </c>
      <c r="L23" s="384" t="s">
        <v>447</v>
      </c>
      <c r="M23" s="384" t="s">
        <v>448</v>
      </c>
      <c r="N23" s="386">
        <f t="shared" si="4"/>
        <v>1046.7</v>
      </c>
      <c r="O23" s="387">
        <f t="shared" si="3"/>
        <v>3.5714285714285712</v>
      </c>
      <c r="P23" s="388">
        <f t="shared" si="2"/>
        <v>992080179831.94922</v>
      </c>
      <c r="Q23" s="389" t="s">
        <v>414</v>
      </c>
    </row>
    <row r="24" spans="1:17" x14ac:dyDescent="0.25">
      <c r="A24" s="381">
        <v>23</v>
      </c>
      <c r="B24" s="390" t="s">
        <v>464</v>
      </c>
      <c r="C24" s="392" t="s">
        <v>465</v>
      </c>
      <c r="D24" s="383" t="e">
        <v>#N/A</v>
      </c>
      <c r="E24" s="383" t="e">
        <v>#N/A</v>
      </c>
      <c r="F24" s="383" t="e">
        <v>#N/A</v>
      </c>
      <c r="G24" s="383" t="e">
        <v>#N/A</v>
      </c>
      <c r="H24" s="384">
        <v>8077.9509957239052</v>
      </c>
      <c r="I24" s="385" t="s">
        <v>426</v>
      </c>
      <c r="J24" s="384">
        <v>8078</v>
      </c>
      <c r="K24" s="384">
        <f t="shared" si="0"/>
        <v>33820.970399999998</v>
      </c>
      <c r="L24" s="384" t="s">
        <v>427</v>
      </c>
      <c r="M24" s="384" t="s">
        <v>428</v>
      </c>
      <c r="N24" s="386">
        <f t="shared" ref="N24:N41" si="5">K24*10^7/10^9</f>
        <v>338.20970399999999</v>
      </c>
      <c r="O24" s="387">
        <f t="shared" si="3"/>
        <v>1.1539999999999999</v>
      </c>
      <c r="P24" s="388">
        <f t="shared" si="2"/>
        <v>320560947707.29944</v>
      </c>
      <c r="Q24" s="389" t="s">
        <v>443</v>
      </c>
    </row>
    <row r="25" spans="1:17" x14ac:dyDescent="0.25">
      <c r="A25" s="381">
        <v>24</v>
      </c>
      <c r="B25" s="382" t="s">
        <v>466</v>
      </c>
      <c r="C25" s="382" t="s">
        <v>467</v>
      </c>
      <c r="D25" s="383" t="s">
        <v>613</v>
      </c>
      <c r="E25" s="383" t="s">
        <v>614</v>
      </c>
      <c r="F25" s="383" t="s">
        <v>615</v>
      </c>
      <c r="G25" s="383" t="s">
        <v>616</v>
      </c>
      <c r="H25" s="384" t="e">
        <v>#N/A</v>
      </c>
      <c r="I25" s="385" t="s">
        <v>426</v>
      </c>
      <c r="J25" s="384">
        <v>8000</v>
      </c>
      <c r="K25" s="384">
        <f t="shared" si="0"/>
        <v>33494.400000000001</v>
      </c>
      <c r="L25" s="384" t="s">
        <v>427</v>
      </c>
      <c r="M25" s="384" t="s">
        <v>428</v>
      </c>
      <c r="N25" s="386">
        <f t="shared" si="5"/>
        <v>334.94400000000002</v>
      </c>
      <c r="O25" s="387">
        <f t="shared" si="3"/>
        <v>1.1428571428571428</v>
      </c>
      <c r="P25" s="388">
        <f t="shared" si="2"/>
        <v>317465657546.22375</v>
      </c>
      <c r="Q25" s="389" t="s">
        <v>414</v>
      </c>
    </row>
    <row r="26" spans="1:17" x14ac:dyDescent="0.25">
      <c r="A26" s="381">
        <v>25</v>
      </c>
      <c r="B26" s="382" t="s">
        <v>468</v>
      </c>
      <c r="C26" s="382" t="s">
        <v>469</v>
      </c>
      <c r="D26" s="383" t="s">
        <v>617</v>
      </c>
      <c r="E26" s="383" t="s">
        <v>618</v>
      </c>
      <c r="F26" s="383" t="s">
        <v>619</v>
      </c>
      <c r="G26" s="383" t="s">
        <v>620</v>
      </c>
      <c r="H26" s="384" t="e">
        <v>#N/A</v>
      </c>
      <c r="I26" s="385" t="s">
        <v>426</v>
      </c>
      <c r="J26" s="384">
        <v>10000</v>
      </c>
      <c r="K26" s="384">
        <f t="shared" si="0"/>
        <v>41868</v>
      </c>
      <c r="L26" s="384" t="s">
        <v>427</v>
      </c>
      <c r="M26" s="384" t="s">
        <v>428</v>
      </c>
      <c r="N26" s="386">
        <f t="shared" si="5"/>
        <v>418.68</v>
      </c>
      <c r="O26" s="387">
        <f t="shared" si="3"/>
        <v>1.4285714285714284</v>
      </c>
      <c r="P26" s="388">
        <f t="shared" si="2"/>
        <v>396832071932.77972</v>
      </c>
      <c r="Q26" s="389" t="s">
        <v>414</v>
      </c>
    </row>
    <row r="27" spans="1:17" x14ac:dyDescent="0.25">
      <c r="A27" s="381">
        <v>26</v>
      </c>
      <c r="B27" s="382" t="s">
        <v>119</v>
      </c>
      <c r="C27" s="382" t="s">
        <v>118</v>
      </c>
      <c r="D27" s="383" t="s">
        <v>617</v>
      </c>
      <c r="E27" s="383" t="s">
        <v>618</v>
      </c>
      <c r="F27" s="383" t="s">
        <v>619</v>
      </c>
      <c r="G27" s="383" t="s">
        <v>620</v>
      </c>
      <c r="H27" s="384">
        <v>9988.7846243762924</v>
      </c>
      <c r="I27" s="385" t="s">
        <v>426</v>
      </c>
      <c r="J27" s="384">
        <v>10000</v>
      </c>
      <c r="K27" s="384">
        <f t="shared" si="0"/>
        <v>41868</v>
      </c>
      <c r="L27" s="384" t="s">
        <v>427</v>
      </c>
      <c r="M27" s="384" t="s">
        <v>428</v>
      </c>
      <c r="N27" s="386">
        <f t="shared" si="5"/>
        <v>418.68</v>
      </c>
      <c r="O27" s="387">
        <f t="shared" si="3"/>
        <v>1.4285714285714284</v>
      </c>
      <c r="P27" s="388">
        <f t="shared" si="2"/>
        <v>396832071932.77972</v>
      </c>
      <c r="Q27" s="389" t="s">
        <v>414</v>
      </c>
    </row>
    <row r="28" spans="1:17" x14ac:dyDescent="0.25">
      <c r="A28" s="381">
        <v>27</v>
      </c>
      <c r="B28" s="382" t="s">
        <v>158</v>
      </c>
      <c r="C28" s="382" t="s">
        <v>157</v>
      </c>
      <c r="D28" s="383" t="s">
        <v>621</v>
      </c>
      <c r="E28" s="383" t="s">
        <v>622</v>
      </c>
      <c r="F28" s="383" t="s">
        <v>623</v>
      </c>
      <c r="G28" s="383" t="s">
        <v>624</v>
      </c>
      <c r="H28" s="384">
        <v>10299.835460414872</v>
      </c>
      <c r="I28" s="385" t="s">
        <v>426</v>
      </c>
      <c r="J28" s="384">
        <v>10300</v>
      </c>
      <c r="K28" s="384">
        <f t="shared" si="0"/>
        <v>43124.04</v>
      </c>
      <c r="L28" s="384" t="s">
        <v>427</v>
      </c>
      <c r="M28" s="384" t="s">
        <v>428</v>
      </c>
      <c r="N28" s="386">
        <f t="shared" si="5"/>
        <v>431.24040000000002</v>
      </c>
      <c r="O28" s="387">
        <f t="shared" si="3"/>
        <v>1.4714285714285713</v>
      </c>
      <c r="P28" s="388">
        <f t="shared" si="2"/>
        <v>408737034090.76306</v>
      </c>
      <c r="Q28" s="389" t="s">
        <v>414</v>
      </c>
    </row>
    <row r="29" spans="1:17" x14ac:dyDescent="0.25">
      <c r="A29" s="381">
        <v>28</v>
      </c>
      <c r="B29" s="382" t="s">
        <v>141</v>
      </c>
      <c r="C29" s="382" t="s">
        <v>140</v>
      </c>
      <c r="D29" s="383" t="s">
        <v>621</v>
      </c>
      <c r="E29" s="383" t="s">
        <v>622</v>
      </c>
      <c r="F29" s="383" t="s">
        <v>623</v>
      </c>
      <c r="G29" s="383" t="s">
        <v>624</v>
      </c>
      <c r="H29" s="384">
        <v>10303.544884361525</v>
      </c>
      <c r="I29" s="385" t="s">
        <v>426</v>
      </c>
      <c r="J29" s="384">
        <v>10300</v>
      </c>
      <c r="K29" s="384">
        <f>J29*$T$2</f>
        <v>43124.04</v>
      </c>
      <c r="L29" s="384" t="s">
        <v>427</v>
      </c>
      <c r="M29" s="384" t="s">
        <v>428</v>
      </c>
      <c r="N29" s="386">
        <f t="shared" si="5"/>
        <v>431.24040000000002</v>
      </c>
      <c r="O29" s="387">
        <f t="shared" si="3"/>
        <v>1.4714285714285713</v>
      </c>
      <c r="P29" s="388">
        <f t="shared" si="2"/>
        <v>408737034090.76306</v>
      </c>
      <c r="Q29" s="389" t="s">
        <v>414</v>
      </c>
    </row>
    <row r="30" spans="1:17" x14ac:dyDescent="0.25">
      <c r="A30" s="381">
        <v>29</v>
      </c>
      <c r="B30" s="382" t="s">
        <v>151</v>
      </c>
      <c r="C30" s="382" t="s">
        <v>470</v>
      </c>
      <c r="D30" s="383" t="s">
        <v>625</v>
      </c>
      <c r="E30" s="383" t="s">
        <v>626</v>
      </c>
      <c r="F30" s="383" t="s">
        <v>627</v>
      </c>
      <c r="G30" s="383" t="s">
        <v>628</v>
      </c>
      <c r="H30" s="384">
        <v>10198.756958401249</v>
      </c>
      <c r="I30" s="385" t="s">
        <v>426</v>
      </c>
      <c r="J30" s="384">
        <v>10200</v>
      </c>
      <c r="K30" s="384">
        <f t="shared" si="0"/>
        <v>42705.36</v>
      </c>
      <c r="L30" s="384" t="s">
        <v>427</v>
      </c>
      <c r="M30" s="384" t="s">
        <v>428</v>
      </c>
      <c r="N30" s="386">
        <f t="shared" si="5"/>
        <v>427.05360000000002</v>
      </c>
      <c r="O30" s="387">
        <f t="shared" si="3"/>
        <v>1.4571428571428571</v>
      </c>
      <c r="P30" s="388">
        <f t="shared" si="2"/>
        <v>404768713371.4353</v>
      </c>
      <c r="Q30" s="389" t="s">
        <v>414</v>
      </c>
    </row>
    <row r="31" spans="1:17" x14ac:dyDescent="0.25">
      <c r="A31" s="381">
        <v>30</v>
      </c>
      <c r="B31" s="382" t="s">
        <v>134</v>
      </c>
      <c r="C31" s="382" t="s">
        <v>133</v>
      </c>
      <c r="D31" s="383" t="s">
        <v>617</v>
      </c>
      <c r="E31" s="383" t="s">
        <v>618</v>
      </c>
      <c r="F31" s="383" t="s">
        <v>619</v>
      </c>
      <c r="G31" s="383" t="s">
        <v>620</v>
      </c>
      <c r="H31" s="384">
        <v>9995.4874985348124</v>
      </c>
      <c r="I31" s="385" t="s">
        <v>426</v>
      </c>
      <c r="J31" s="384">
        <v>10000</v>
      </c>
      <c r="K31" s="384">
        <f t="shared" si="0"/>
        <v>41868</v>
      </c>
      <c r="L31" s="384" t="s">
        <v>427</v>
      </c>
      <c r="M31" s="384" t="s">
        <v>428</v>
      </c>
      <c r="N31" s="386">
        <f t="shared" si="5"/>
        <v>418.68</v>
      </c>
      <c r="O31" s="387">
        <f t="shared" si="3"/>
        <v>1.4285714285714284</v>
      </c>
      <c r="P31" s="388">
        <f t="shared" si="2"/>
        <v>396832071932.77972</v>
      </c>
      <c r="Q31" s="389" t="s">
        <v>414</v>
      </c>
    </row>
    <row r="32" spans="1:17" x14ac:dyDescent="0.25">
      <c r="A32" s="381">
        <v>31</v>
      </c>
      <c r="B32" s="390" t="s">
        <v>169</v>
      </c>
      <c r="C32" s="391" t="s">
        <v>471</v>
      </c>
      <c r="D32" s="383" t="e">
        <v>#N/A</v>
      </c>
      <c r="E32" s="383" t="s">
        <v>629</v>
      </c>
      <c r="F32" s="383" t="e">
        <v>#N/A</v>
      </c>
      <c r="G32" s="383" t="e">
        <v>#N/A</v>
      </c>
      <c r="H32" s="384">
        <v>10499.809300536977</v>
      </c>
      <c r="I32" s="385" t="s">
        <v>426</v>
      </c>
      <c r="J32" s="384">
        <v>10500</v>
      </c>
      <c r="K32" s="384">
        <f t="shared" si="0"/>
        <v>43961.4</v>
      </c>
      <c r="L32" s="384" t="s">
        <v>427</v>
      </c>
      <c r="M32" s="384" t="s">
        <v>428</v>
      </c>
      <c r="N32" s="386">
        <f t="shared" si="5"/>
        <v>439.61399999999998</v>
      </c>
      <c r="O32" s="387">
        <f t="shared" si="3"/>
        <v>1.4999999999999998</v>
      </c>
      <c r="P32" s="388">
        <f t="shared" si="2"/>
        <v>416673675529.41864</v>
      </c>
      <c r="Q32" s="389" t="s">
        <v>443</v>
      </c>
    </row>
    <row r="33" spans="1:17" x14ac:dyDescent="0.25">
      <c r="A33" s="381">
        <v>32</v>
      </c>
      <c r="B33" s="390" t="s">
        <v>170</v>
      </c>
      <c r="C33" s="391" t="s">
        <v>472</v>
      </c>
      <c r="D33" s="383" t="e">
        <v>#N/A</v>
      </c>
      <c r="E33" s="383" t="s">
        <v>630</v>
      </c>
      <c r="F33" s="383" t="e">
        <v>#N/A</v>
      </c>
      <c r="G33" s="383" t="e">
        <v>#N/A</v>
      </c>
      <c r="H33" s="384">
        <v>9899.6153040691424</v>
      </c>
      <c r="I33" s="385" t="s">
        <v>426</v>
      </c>
      <c r="J33" s="384">
        <v>9900</v>
      </c>
      <c r="K33" s="384">
        <f>J33*$T$2</f>
        <v>41449.32</v>
      </c>
      <c r="L33" s="384" t="s">
        <v>427</v>
      </c>
      <c r="M33" s="384" t="s">
        <v>428</v>
      </c>
      <c r="N33" s="386">
        <f t="shared" si="5"/>
        <v>414.4932</v>
      </c>
      <c r="O33" s="387">
        <f t="shared" si="3"/>
        <v>1.4142857142857141</v>
      </c>
      <c r="P33" s="388">
        <f t="shared" si="2"/>
        <v>392863751213.45184</v>
      </c>
      <c r="Q33" s="389" t="s">
        <v>443</v>
      </c>
    </row>
    <row r="34" spans="1:17" x14ac:dyDescent="0.25">
      <c r="A34" s="381">
        <v>33</v>
      </c>
      <c r="B34" s="390" t="s">
        <v>172</v>
      </c>
      <c r="C34" s="391" t="s">
        <v>473</v>
      </c>
      <c r="D34" s="383" t="e">
        <v>#N/A</v>
      </c>
      <c r="E34" s="383" t="s">
        <v>631</v>
      </c>
      <c r="F34" s="383" t="e">
        <v>#N/A</v>
      </c>
      <c r="G34" s="383" t="e">
        <v>#N/A</v>
      </c>
      <c r="H34" s="384">
        <v>9553.7996753159914</v>
      </c>
      <c r="I34" s="385" t="s">
        <v>426</v>
      </c>
      <c r="J34" s="384">
        <v>9550</v>
      </c>
      <c r="K34" s="384">
        <f t="shared" si="0"/>
        <v>39983.939999999995</v>
      </c>
      <c r="L34" s="384" t="s">
        <v>427</v>
      </c>
      <c r="M34" s="384" t="s">
        <v>428</v>
      </c>
      <c r="N34" s="386">
        <f t="shared" si="5"/>
        <v>399.83939999999996</v>
      </c>
      <c r="O34" s="387">
        <f t="shared" si="3"/>
        <v>1.3642857142857139</v>
      </c>
      <c r="P34" s="388">
        <f t="shared" si="2"/>
        <v>378974628695.80457</v>
      </c>
      <c r="Q34" s="389" t="s">
        <v>443</v>
      </c>
    </row>
    <row r="35" spans="1:17" x14ac:dyDescent="0.25">
      <c r="A35" s="381">
        <v>34</v>
      </c>
      <c r="B35" s="390" t="s">
        <v>136</v>
      </c>
      <c r="C35" s="391" t="s">
        <v>474</v>
      </c>
      <c r="D35" s="383" t="e">
        <v>#N/A</v>
      </c>
      <c r="E35" s="383" t="s">
        <v>632</v>
      </c>
      <c r="F35" s="383" t="e">
        <v>#N/A</v>
      </c>
      <c r="G35" s="383" t="e">
        <v>#N/A</v>
      </c>
      <c r="H35" s="384">
        <v>10265.955056823675</v>
      </c>
      <c r="I35" s="385" t="s">
        <v>426</v>
      </c>
      <c r="J35" s="384">
        <v>10270</v>
      </c>
      <c r="K35" s="384">
        <f t="shared" si="0"/>
        <v>42998.436000000002</v>
      </c>
      <c r="L35" s="384" t="s">
        <v>427</v>
      </c>
      <c r="M35" s="384" t="s">
        <v>428</v>
      </c>
      <c r="N35" s="386">
        <f t="shared" si="5"/>
        <v>429.98435999999998</v>
      </c>
      <c r="O35" s="387">
        <f t="shared" si="3"/>
        <v>1.4671428571428571</v>
      </c>
      <c r="P35" s="388">
        <f t="shared" si="2"/>
        <v>407546537874.96472</v>
      </c>
      <c r="Q35" s="389" t="s">
        <v>413</v>
      </c>
    </row>
    <row r="36" spans="1:17" x14ac:dyDescent="0.25">
      <c r="A36" s="381">
        <v>35</v>
      </c>
      <c r="B36" s="390" t="s">
        <v>153</v>
      </c>
      <c r="C36" s="391" t="s">
        <v>475</v>
      </c>
      <c r="D36" s="383" t="e">
        <v>#N/A</v>
      </c>
      <c r="E36" s="383" t="s">
        <v>633</v>
      </c>
      <c r="F36" s="383" t="e">
        <v>#N/A</v>
      </c>
      <c r="G36" s="383" t="e">
        <v>#N/A</v>
      </c>
      <c r="H36" s="384">
        <v>9169.9408996694983</v>
      </c>
      <c r="I36" s="385" t="s">
        <v>426</v>
      </c>
      <c r="J36" s="384">
        <v>9170</v>
      </c>
      <c r="K36" s="384">
        <f t="shared" si="0"/>
        <v>38392.955999999998</v>
      </c>
      <c r="L36" s="384" t="s">
        <v>427</v>
      </c>
      <c r="M36" s="384" t="s">
        <v>428</v>
      </c>
      <c r="N36" s="386">
        <f t="shared" si="5"/>
        <v>383.92955999999998</v>
      </c>
      <c r="O36" s="387">
        <f t="shared" si="3"/>
        <v>1.3099999999999998</v>
      </c>
      <c r="P36" s="388">
        <f t="shared" si="2"/>
        <v>363895009962.35895</v>
      </c>
      <c r="Q36" s="389" t="s">
        <v>443</v>
      </c>
    </row>
    <row r="37" spans="1:17" x14ac:dyDescent="0.25">
      <c r="A37" s="381">
        <v>36</v>
      </c>
      <c r="B37" s="390" t="s">
        <v>155</v>
      </c>
      <c r="C37" s="391" t="s">
        <v>476</v>
      </c>
      <c r="D37" s="383" t="e">
        <v>#N/A</v>
      </c>
      <c r="E37" s="383" t="s">
        <v>634</v>
      </c>
      <c r="F37" s="383" t="e">
        <v>#N/A</v>
      </c>
      <c r="G37" s="383" t="e">
        <v>#N/A</v>
      </c>
      <c r="H37" s="384">
        <v>7349.8353099358792</v>
      </c>
      <c r="I37" s="385" t="s">
        <v>426</v>
      </c>
      <c r="J37" s="384">
        <v>7350</v>
      </c>
      <c r="K37" s="384">
        <f t="shared" si="0"/>
        <v>30772.98</v>
      </c>
      <c r="L37" s="384" t="s">
        <v>427</v>
      </c>
      <c r="M37" s="384" t="s">
        <v>428</v>
      </c>
      <c r="N37" s="386">
        <f t="shared" si="5"/>
        <v>307.72980000000001</v>
      </c>
      <c r="O37" s="387">
        <f t="shared" si="3"/>
        <v>1.05</v>
      </c>
      <c r="P37" s="388">
        <f t="shared" si="2"/>
        <v>291671572870.59308</v>
      </c>
      <c r="Q37" s="389" t="s">
        <v>443</v>
      </c>
    </row>
    <row r="38" spans="1:17" x14ac:dyDescent="0.25">
      <c r="A38" s="381">
        <v>37</v>
      </c>
      <c r="B38" s="382" t="s">
        <v>174</v>
      </c>
      <c r="C38" s="382" t="s">
        <v>173</v>
      </c>
      <c r="D38" s="383" t="s">
        <v>635</v>
      </c>
      <c r="E38" s="383" t="s">
        <v>636</v>
      </c>
      <c r="F38" s="383" t="s">
        <v>637</v>
      </c>
      <c r="G38" s="383" t="s">
        <v>638</v>
      </c>
      <c r="H38" s="384">
        <v>12011.095557322315</v>
      </c>
      <c r="I38" s="385" t="s">
        <v>426</v>
      </c>
      <c r="J38" s="384">
        <v>12000</v>
      </c>
      <c r="K38" s="384">
        <f t="shared" si="0"/>
        <v>50241.599999999999</v>
      </c>
      <c r="L38" s="384" t="s">
        <v>427</v>
      </c>
      <c r="M38" s="384" t="s">
        <v>428</v>
      </c>
      <c r="N38" s="386">
        <f t="shared" si="5"/>
        <v>502.416</v>
      </c>
      <c r="O38" s="387">
        <f t="shared" si="3"/>
        <v>1.7142857142857142</v>
      </c>
      <c r="P38" s="388">
        <f t="shared" si="2"/>
        <v>476198486319.33557</v>
      </c>
      <c r="Q38" s="389" t="s">
        <v>414</v>
      </c>
    </row>
    <row r="39" spans="1:17" x14ac:dyDescent="0.25">
      <c r="A39" s="381">
        <v>38</v>
      </c>
      <c r="B39" s="382" t="s">
        <v>176</v>
      </c>
      <c r="C39" s="382" t="s">
        <v>175</v>
      </c>
      <c r="D39" s="383" t="s">
        <v>639</v>
      </c>
      <c r="E39" s="383" t="s">
        <v>640</v>
      </c>
      <c r="F39" s="383" t="s">
        <v>641</v>
      </c>
      <c r="G39" s="383" t="s">
        <v>641</v>
      </c>
      <c r="H39" s="384">
        <v>10999.623463269127</v>
      </c>
      <c r="I39" s="385" t="s">
        <v>426</v>
      </c>
      <c r="J39" s="384">
        <v>11000</v>
      </c>
      <c r="K39" s="384">
        <f>J39*$T$2</f>
        <v>46054.799999999996</v>
      </c>
      <c r="L39" s="384" t="s">
        <v>427</v>
      </c>
      <c r="M39" s="384" t="s">
        <v>428</v>
      </c>
      <c r="N39" s="386">
        <f t="shared" si="5"/>
        <v>460.54799999999994</v>
      </c>
      <c r="O39" s="387">
        <f t="shared" si="3"/>
        <v>1.571428571428571</v>
      </c>
      <c r="P39" s="388">
        <f t="shared" si="2"/>
        <v>436515279126.05762</v>
      </c>
      <c r="Q39" s="389" t="s">
        <v>414</v>
      </c>
    </row>
    <row r="40" spans="1:17" x14ac:dyDescent="0.25">
      <c r="A40" s="381">
        <v>39</v>
      </c>
      <c r="B40" s="390" t="s">
        <v>138</v>
      </c>
      <c r="C40" s="391" t="s">
        <v>477</v>
      </c>
      <c r="D40" s="383" t="e">
        <v>#N/A</v>
      </c>
      <c r="E40" s="383" t="s">
        <v>642</v>
      </c>
      <c r="F40" s="383" t="e">
        <v>#N/A</v>
      </c>
      <c r="G40" s="383" t="e">
        <v>#N/A</v>
      </c>
      <c r="H40" s="384">
        <v>9310.3639827770658</v>
      </c>
      <c r="I40" s="385" t="s">
        <v>426</v>
      </c>
      <c r="J40" s="384">
        <v>9800</v>
      </c>
      <c r="K40" s="384">
        <f t="shared" si="0"/>
        <v>41030.639999999999</v>
      </c>
      <c r="L40" s="384" t="s">
        <v>427</v>
      </c>
      <c r="M40" s="384" t="s">
        <v>428</v>
      </c>
      <c r="N40" s="386">
        <f t="shared" si="5"/>
        <v>410.3064</v>
      </c>
      <c r="O40" s="387">
        <f t="shared" si="3"/>
        <v>1.4</v>
      </c>
      <c r="P40" s="388">
        <f t="shared" si="2"/>
        <v>388895430494.12408</v>
      </c>
      <c r="Q40" s="389" t="s">
        <v>413</v>
      </c>
    </row>
    <row r="41" spans="1:17" x14ac:dyDescent="0.25">
      <c r="A41" s="381">
        <v>40</v>
      </c>
      <c r="B41" s="390" t="s">
        <v>478</v>
      </c>
      <c r="C41" s="392" t="s">
        <v>479</v>
      </c>
      <c r="D41" s="383" t="e">
        <v>#N/A</v>
      </c>
      <c r="E41" s="383" t="e">
        <v>#N/A</v>
      </c>
      <c r="F41" s="383" t="e">
        <v>#N/A</v>
      </c>
      <c r="G41" s="383" t="s">
        <v>620</v>
      </c>
      <c r="H41" s="384" t="e">
        <v>#N/A</v>
      </c>
      <c r="I41" s="385" t="s">
        <v>426</v>
      </c>
      <c r="J41" s="384">
        <v>10000</v>
      </c>
      <c r="K41" s="384">
        <f t="shared" si="0"/>
        <v>41868</v>
      </c>
      <c r="L41" s="384" t="s">
        <v>427</v>
      </c>
      <c r="M41" s="384" t="s">
        <v>428</v>
      </c>
      <c r="N41" s="386">
        <f t="shared" si="5"/>
        <v>418.68</v>
      </c>
      <c r="O41" s="387">
        <f t="shared" si="3"/>
        <v>1.4285714285714284</v>
      </c>
      <c r="P41" s="388">
        <f t="shared" si="2"/>
        <v>396832071932.77972</v>
      </c>
      <c r="Q41" s="389" t="s">
        <v>414</v>
      </c>
    </row>
    <row r="42" spans="1:17" x14ac:dyDescent="0.25">
      <c r="A42" s="381">
        <v>41</v>
      </c>
      <c r="B42" s="382" t="s">
        <v>179</v>
      </c>
      <c r="C42" s="382" t="s">
        <v>178</v>
      </c>
      <c r="D42" s="383" t="s">
        <v>643</v>
      </c>
      <c r="E42" s="383" t="s">
        <v>644</v>
      </c>
      <c r="F42" s="383" t="s">
        <v>645</v>
      </c>
      <c r="G42" s="383" t="e">
        <v>#N/A</v>
      </c>
      <c r="H42" s="384">
        <v>8741.5887231657634</v>
      </c>
      <c r="I42" s="385" t="s">
        <v>446</v>
      </c>
      <c r="J42" s="384">
        <v>8935</v>
      </c>
      <c r="K42" s="384">
        <f>J42*$T$2</f>
        <v>37409.057999999997</v>
      </c>
      <c r="L42" s="384" t="s">
        <v>447</v>
      </c>
      <c r="M42" s="384" t="s">
        <v>448</v>
      </c>
      <c r="N42" s="386">
        <f>K42*10^8/10^9</f>
        <v>3740.9057999999995</v>
      </c>
      <c r="O42" s="387">
        <f t="shared" si="3"/>
        <v>12.764285714285712</v>
      </c>
      <c r="P42" s="388">
        <f t="shared" si="2"/>
        <v>3545694562719.3857</v>
      </c>
      <c r="Q42" s="389" t="s">
        <v>414</v>
      </c>
    </row>
    <row r="43" spans="1:17" x14ac:dyDescent="0.25">
      <c r="A43" s="381">
        <v>42</v>
      </c>
      <c r="B43" s="390" t="s">
        <v>480</v>
      </c>
      <c r="C43" s="392" t="s">
        <v>481</v>
      </c>
      <c r="D43" s="383" t="e">
        <v>#N/A</v>
      </c>
      <c r="E43" s="383" t="e">
        <v>#N/A</v>
      </c>
      <c r="F43" s="383" t="e">
        <v>#N/A</v>
      </c>
      <c r="G43" s="383" t="s">
        <v>646</v>
      </c>
      <c r="H43" s="384" t="e">
        <v>#N/A</v>
      </c>
      <c r="I43" s="385" t="s">
        <v>446</v>
      </c>
      <c r="J43" s="384">
        <v>9310</v>
      </c>
      <c r="K43" s="384">
        <f>J43*$T$2</f>
        <v>38979.108</v>
      </c>
      <c r="L43" s="384" t="s">
        <v>447</v>
      </c>
      <c r="M43" s="384" t="s">
        <v>448</v>
      </c>
      <c r="N43" s="386">
        <f t="shared" ref="N43:N46" si="6">K43*10^8/10^9</f>
        <v>3897.9108000000001</v>
      </c>
      <c r="O43" s="387">
        <f t="shared" si="3"/>
        <v>13.3</v>
      </c>
      <c r="P43" s="388">
        <f t="shared" si="2"/>
        <v>3694506589694.1787</v>
      </c>
      <c r="Q43" s="389" t="s">
        <v>414</v>
      </c>
    </row>
    <row r="44" spans="1:17" x14ac:dyDescent="0.25">
      <c r="A44" s="381">
        <v>43</v>
      </c>
      <c r="B44" s="390" t="s">
        <v>482</v>
      </c>
      <c r="C44" s="392" t="s">
        <v>483</v>
      </c>
      <c r="D44" s="383" t="e">
        <v>#N/A</v>
      </c>
      <c r="E44" s="383" t="e">
        <v>#N/A</v>
      </c>
      <c r="F44" s="383" t="e">
        <v>#N/A</v>
      </c>
      <c r="G44" s="383" t="s">
        <v>600</v>
      </c>
      <c r="H44" s="384" t="e">
        <v>#N/A</v>
      </c>
      <c r="I44" s="385" t="s">
        <v>446</v>
      </c>
      <c r="J44" s="384">
        <v>8500</v>
      </c>
      <c r="K44" s="384">
        <f>J44*$T$2</f>
        <v>35587.799999999996</v>
      </c>
      <c r="L44" s="384" t="s">
        <v>447</v>
      </c>
      <c r="M44" s="384" t="s">
        <v>448</v>
      </c>
      <c r="N44" s="386">
        <f t="shared" si="6"/>
        <v>3558.7799999999993</v>
      </c>
      <c r="O44" s="387">
        <f t="shared" si="3"/>
        <v>12.142857142857141</v>
      </c>
      <c r="P44" s="388">
        <f t="shared" si="2"/>
        <v>3373072611428.6265</v>
      </c>
      <c r="Q44" s="389" t="s">
        <v>414</v>
      </c>
    </row>
    <row r="45" spans="1:17" x14ac:dyDescent="0.25">
      <c r="A45" s="381">
        <v>44</v>
      </c>
      <c r="B45" s="390" t="s">
        <v>484</v>
      </c>
      <c r="C45" s="391" t="s">
        <v>485</v>
      </c>
      <c r="D45" s="383" t="e">
        <v>#N/A</v>
      </c>
      <c r="E45" s="383" t="s">
        <v>647</v>
      </c>
      <c r="F45" s="383" t="e">
        <v>#N/A</v>
      </c>
      <c r="G45" s="383" t="e">
        <v>#N/A</v>
      </c>
      <c r="H45" s="384" t="e">
        <v>#N/A</v>
      </c>
      <c r="I45" s="385" t="s">
        <v>446</v>
      </c>
      <c r="J45" s="384">
        <v>7700</v>
      </c>
      <c r="K45" s="384">
        <f t="shared" ref="K45:K47" si="7">J45*$T$2</f>
        <v>32238.36</v>
      </c>
      <c r="L45" s="384" t="s">
        <v>447</v>
      </c>
      <c r="M45" s="384" t="s">
        <v>448</v>
      </c>
      <c r="N45" s="386">
        <f t="shared" si="6"/>
        <v>3223.8359999999998</v>
      </c>
      <c r="O45" s="387">
        <f t="shared" si="3"/>
        <v>10.999999999999998</v>
      </c>
      <c r="P45" s="388">
        <f t="shared" si="2"/>
        <v>3055606953882.4033</v>
      </c>
      <c r="Q45" s="389" t="s">
        <v>413</v>
      </c>
    </row>
    <row r="46" spans="1:17" x14ac:dyDescent="0.25">
      <c r="A46" s="381">
        <v>45</v>
      </c>
      <c r="B46" s="390" t="s">
        <v>486</v>
      </c>
      <c r="C46" s="391" t="s">
        <v>487</v>
      </c>
      <c r="D46" s="383" t="e">
        <v>#N/A</v>
      </c>
      <c r="E46" s="383" t="e">
        <v>#N/A</v>
      </c>
      <c r="F46" s="383" t="e">
        <v>#N/A</v>
      </c>
      <c r="G46" s="383" t="s">
        <v>648</v>
      </c>
      <c r="H46" s="384" t="e">
        <v>#N/A</v>
      </c>
      <c r="I46" s="385" t="s">
        <v>446</v>
      </c>
      <c r="J46" s="384">
        <v>3750</v>
      </c>
      <c r="K46" s="384">
        <f t="shared" si="7"/>
        <v>15700.5</v>
      </c>
      <c r="L46" s="384" t="s">
        <v>447</v>
      </c>
      <c r="M46" s="384" t="s">
        <v>448</v>
      </c>
      <c r="N46" s="386">
        <f t="shared" si="6"/>
        <v>1570.05</v>
      </c>
      <c r="O46" s="387">
        <f t="shared" si="3"/>
        <v>5.3571428571428568</v>
      </c>
      <c r="P46" s="388">
        <f t="shared" si="2"/>
        <v>1488120269747.9236</v>
      </c>
      <c r="Q46" s="389" t="s">
        <v>414</v>
      </c>
    </row>
    <row r="47" spans="1:17" x14ac:dyDescent="0.25">
      <c r="A47" s="381">
        <v>46</v>
      </c>
      <c r="B47" s="390" t="s">
        <v>181</v>
      </c>
      <c r="C47" s="391" t="s">
        <v>180</v>
      </c>
      <c r="D47" s="383" t="e">
        <v>#N/A</v>
      </c>
      <c r="E47" s="383" t="s">
        <v>649</v>
      </c>
      <c r="F47" s="383" t="s">
        <v>650</v>
      </c>
      <c r="G47" s="383" t="e">
        <v>#N/A</v>
      </c>
      <c r="H47" s="384">
        <v>12059.61301293145</v>
      </c>
      <c r="I47" s="385" t="s">
        <v>426</v>
      </c>
      <c r="J47" s="384">
        <v>12350</v>
      </c>
      <c r="K47" s="384">
        <f t="shared" si="7"/>
        <v>51706.979999999996</v>
      </c>
      <c r="L47" s="384" t="s">
        <v>427</v>
      </c>
      <c r="M47" s="384" t="s">
        <v>428</v>
      </c>
      <c r="N47" s="386">
        <f>K47*10^7/10^9</f>
        <v>517.06979999999999</v>
      </c>
      <c r="O47" s="387">
        <f t="shared" si="3"/>
        <v>1.7642857142857142</v>
      </c>
      <c r="P47" s="388">
        <f t="shared" si="2"/>
        <v>490087608836.98291</v>
      </c>
      <c r="Q47" s="389" t="s">
        <v>443</v>
      </c>
    </row>
    <row r="48" spans="1:17" x14ac:dyDescent="0.25">
      <c r="A48" s="381">
        <v>47</v>
      </c>
      <c r="B48" s="382" t="s">
        <v>553</v>
      </c>
      <c r="C48" s="382" t="s">
        <v>488</v>
      </c>
      <c r="D48" s="383">
        <v>0</v>
      </c>
      <c r="E48" s="383" t="s">
        <v>559</v>
      </c>
      <c r="F48" s="383" t="e">
        <v>#N/A</v>
      </c>
      <c r="G48" s="383" t="s">
        <v>651</v>
      </c>
      <c r="H48" s="384">
        <v>238.71225241584102</v>
      </c>
      <c r="I48" s="385" t="s">
        <v>489</v>
      </c>
      <c r="J48" s="384">
        <f>K48/$T$2</f>
        <v>238.84589662749596</v>
      </c>
      <c r="K48" s="384">
        <v>1000</v>
      </c>
      <c r="L48" s="384" t="s">
        <v>490</v>
      </c>
      <c r="M48" s="384" t="s">
        <v>491</v>
      </c>
      <c r="N48" s="386">
        <f>K48*10^7/10^9</f>
        <v>10</v>
      </c>
      <c r="O48" s="387">
        <f t="shared" si="3"/>
        <v>3.4120842375356564E-2</v>
      </c>
      <c r="P48" s="388">
        <f t="shared" si="2"/>
        <v>9478171203.133173</v>
      </c>
      <c r="Q48" s="389" t="s">
        <v>414</v>
      </c>
    </row>
    <row r="49" spans="1:17" x14ac:dyDescent="0.25">
      <c r="A49" s="381">
        <v>48</v>
      </c>
      <c r="B49" s="390" t="s">
        <v>492</v>
      </c>
      <c r="C49" s="391" t="s">
        <v>493</v>
      </c>
      <c r="D49" s="383" t="e">
        <v>#N/A</v>
      </c>
      <c r="E49" s="383" t="s">
        <v>559</v>
      </c>
      <c r="F49" s="383" t="e">
        <v>#N/A</v>
      </c>
      <c r="G49" s="383" t="e">
        <v>#N/A</v>
      </c>
      <c r="H49" s="384" t="e">
        <v>#N/A</v>
      </c>
      <c r="I49" s="385" t="s">
        <v>489</v>
      </c>
      <c r="J49" s="384">
        <f t="shared" ref="J49:J50" si="8">K49/$T$2</f>
        <v>238.84589662749596</v>
      </c>
      <c r="K49" s="384">
        <v>1000</v>
      </c>
      <c r="L49" s="384" t="s">
        <v>490</v>
      </c>
      <c r="M49" s="384" t="s">
        <v>491</v>
      </c>
      <c r="N49" s="386">
        <f>K49*10^7/10^9</f>
        <v>10</v>
      </c>
      <c r="O49" s="387">
        <f t="shared" si="3"/>
        <v>3.4120842375356564E-2</v>
      </c>
      <c r="P49" s="388">
        <f t="shared" si="2"/>
        <v>9478171203.133173</v>
      </c>
      <c r="Q49" s="389" t="s">
        <v>414</v>
      </c>
    </row>
    <row r="50" spans="1:17" x14ac:dyDescent="0.25">
      <c r="A50" s="381">
        <v>49</v>
      </c>
      <c r="B50" s="382" t="s">
        <v>554</v>
      </c>
      <c r="C50" s="382" t="s">
        <v>494</v>
      </c>
      <c r="D50" s="383" t="s">
        <v>652</v>
      </c>
      <c r="E50" s="383" t="s">
        <v>653</v>
      </c>
      <c r="F50" s="383" t="e">
        <v>#N/A</v>
      </c>
      <c r="G50" s="383" t="s">
        <v>654</v>
      </c>
      <c r="H50" s="384">
        <v>859.98080638246722</v>
      </c>
      <c r="I50" s="385" t="s">
        <v>495</v>
      </c>
      <c r="J50" s="384">
        <f t="shared" si="8"/>
        <v>859.84522785898537</v>
      </c>
      <c r="K50" s="384">
        <v>3600</v>
      </c>
      <c r="L50" s="384" t="s">
        <v>496</v>
      </c>
      <c r="M50" s="384" t="s">
        <v>497</v>
      </c>
      <c r="N50" s="386">
        <f>K50*10^8/10^9</f>
        <v>360</v>
      </c>
      <c r="O50" s="387">
        <f t="shared" si="3"/>
        <v>1.2283503255128363</v>
      </c>
      <c r="P50" s="388">
        <f t="shared" si="2"/>
        <v>341214163312.79419</v>
      </c>
      <c r="Q50" s="389" t="s">
        <v>414</v>
      </c>
    </row>
    <row r="51" spans="1:17" x14ac:dyDescent="0.25">
      <c r="A51" s="381">
        <v>50</v>
      </c>
      <c r="B51" s="390" t="s">
        <v>498</v>
      </c>
      <c r="C51" s="393" t="s">
        <v>499</v>
      </c>
      <c r="D51" s="383" t="e">
        <v>#N/A</v>
      </c>
      <c r="E51" s="383" t="s">
        <v>655</v>
      </c>
      <c r="F51" s="383" t="s">
        <v>656</v>
      </c>
      <c r="G51" s="383" t="e">
        <v>#N/A</v>
      </c>
      <c r="H51" s="384" t="e">
        <v>#N/A</v>
      </c>
      <c r="I51" s="385" t="s">
        <v>426</v>
      </c>
      <c r="J51" s="384">
        <f>2330/0.082</f>
        <v>28414.634146341461</v>
      </c>
      <c r="K51" s="384">
        <f>J51*$T$2</f>
        <v>118966.39024390242</v>
      </c>
      <c r="L51" s="384" t="s">
        <v>427</v>
      </c>
      <c r="M51" s="384" t="s">
        <v>428</v>
      </c>
      <c r="N51" s="386">
        <f t="shared" ref="N51:N77" si="9">K51*10^7/10^9</f>
        <v>1189.6639024390242</v>
      </c>
      <c r="O51" s="387">
        <f t="shared" si="3"/>
        <v>4.0592334494773512</v>
      </c>
      <c r="P51" s="388">
        <f t="shared" si="2"/>
        <v>1127583814150.459</v>
      </c>
      <c r="Q51" s="389" t="s">
        <v>414</v>
      </c>
    </row>
    <row r="52" spans="1:17" x14ac:dyDescent="0.25">
      <c r="A52" s="381">
        <v>51</v>
      </c>
      <c r="B52" s="390" t="s">
        <v>500</v>
      </c>
      <c r="C52" s="392" t="s">
        <v>501</v>
      </c>
      <c r="D52" s="383" t="e">
        <v>#N/A</v>
      </c>
      <c r="E52" s="383" t="e">
        <v>#N/A</v>
      </c>
      <c r="F52" s="383" t="e">
        <v>#N/A</v>
      </c>
      <c r="G52" s="383" t="s">
        <v>657</v>
      </c>
      <c r="H52" s="384" t="e">
        <v>#N/A</v>
      </c>
      <c r="I52" s="385" t="s">
        <v>426</v>
      </c>
      <c r="J52" s="384">
        <v>900</v>
      </c>
      <c r="K52" s="384">
        <f>J52*$T$2</f>
        <v>3768.12</v>
      </c>
      <c r="L52" s="384" t="s">
        <v>427</v>
      </c>
      <c r="M52" s="384" t="s">
        <v>428</v>
      </c>
      <c r="N52" s="386">
        <f t="shared" si="9"/>
        <v>37.681199999999997</v>
      </c>
      <c r="O52" s="387">
        <f t="shared" si="3"/>
        <v>0.12857142857142856</v>
      </c>
      <c r="P52" s="388">
        <f t="shared" si="2"/>
        <v>35714886473.950165</v>
      </c>
      <c r="Q52" s="389" t="s">
        <v>415</v>
      </c>
    </row>
    <row r="53" spans="1:17" x14ac:dyDescent="0.25">
      <c r="A53" s="381">
        <v>52</v>
      </c>
      <c r="B53" s="382" t="s">
        <v>502</v>
      </c>
      <c r="C53" s="382" t="s">
        <v>503</v>
      </c>
      <c r="D53" s="383">
        <v>0</v>
      </c>
      <c r="E53" s="383" t="e">
        <v>#N/A</v>
      </c>
      <c r="F53" s="383" t="e">
        <v>#N/A</v>
      </c>
      <c r="G53" s="383" t="e">
        <v>#N/A</v>
      </c>
      <c r="H53" s="384" t="e">
        <v>#N/A</v>
      </c>
      <c r="I53" s="385"/>
      <c r="J53" s="384"/>
      <c r="K53" s="384"/>
      <c r="L53" s="384"/>
      <c r="M53" s="384"/>
      <c r="N53" s="386">
        <f t="shared" si="9"/>
        <v>0</v>
      </c>
      <c r="O53" s="387">
        <f t="shared" si="3"/>
        <v>0</v>
      </c>
      <c r="P53" s="388">
        <f t="shared" si="2"/>
        <v>0</v>
      </c>
      <c r="Q53" s="389"/>
    </row>
    <row r="54" spans="1:17" x14ac:dyDescent="0.25">
      <c r="A54" s="381">
        <v>53</v>
      </c>
      <c r="B54" s="382" t="s">
        <v>504</v>
      </c>
      <c r="C54" s="382" t="s">
        <v>505</v>
      </c>
      <c r="D54" s="383" t="s">
        <v>658</v>
      </c>
      <c r="E54" s="383" t="e">
        <v>#N/A</v>
      </c>
      <c r="F54" s="383" t="e">
        <v>#N/A</v>
      </c>
      <c r="G54" s="383" t="e">
        <v>#N/A</v>
      </c>
      <c r="H54" s="384" t="e">
        <v>#N/A</v>
      </c>
      <c r="I54" s="385" t="s">
        <v>426</v>
      </c>
      <c r="J54" s="384">
        <v>4500</v>
      </c>
      <c r="K54" s="384">
        <f>J54*$T$2</f>
        <v>18840.599999999999</v>
      </c>
      <c r="L54" s="384" t="s">
        <v>427</v>
      </c>
      <c r="M54" s="384" t="s">
        <v>428</v>
      </c>
      <c r="N54" s="386">
        <f t="shared" si="9"/>
        <v>188.40600000000001</v>
      </c>
      <c r="O54" s="387">
        <f t="shared" si="3"/>
        <v>0.64285714285714279</v>
      </c>
      <c r="P54" s="388">
        <f t="shared" si="2"/>
        <v>178574432369.75085</v>
      </c>
      <c r="Q54" s="389" t="s">
        <v>506</v>
      </c>
    </row>
    <row r="55" spans="1:17" x14ac:dyDescent="0.25">
      <c r="A55" s="381">
        <v>54</v>
      </c>
      <c r="B55" s="382" t="s">
        <v>507</v>
      </c>
      <c r="C55" s="382" t="s">
        <v>508</v>
      </c>
      <c r="D55" s="383" t="s">
        <v>659</v>
      </c>
      <c r="E55" s="383" t="e">
        <v>#N/A</v>
      </c>
      <c r="F55" s="383" t="e">
        <v>#N/A</v>
      </c>
      <c r="G55" s="383" t="e">
        <v>#N/A</v>
      </c>
      <c r="H55" s="384" t="e">
        <v>#N/A</v>
      </c>
      <c r="I55" s="385" t="s">
        <v>426</v>
      </c>
      <c r="J55" s="384">
        <v>3300</v>
      </c>
      <c r="K55" s="384">
        <f t="shared" ref="K55:K77" si="10">J55*$T$2</f>
        <v>13816.439999999999</v>
      </c>
      <c r="L55" s="384" t="s">
        <v>427</v>
      </c>
      <c r="M55" s="384" t="s">
        <v>428</v>
      </c>
      <c r="N55" s="386">
        <f t="shared" si="9"/>
        <v>138.1644</v>
      </c>
      <c r="O55" s="387">
        <f t="shared" si="3"/>
        <v>0.47142857142857136</v>
      </c>
      <c r="P55" s="388">
        <f t="shared" si="2"/>
        <v>130954583737.81729</v>
      </c>
      <c r="Q55" s="389" t="s">
        <v>506</v>
      </c>
    </row>
    <row r="56" spans="1:17" x14ac:dyDescent="0.25">
      <c r="A56" s="381">
        <v>55</v>
      </c>
      <c r="B56" s="382" t="s">
        <v>509</v>
      </c>
      <c r="C56" s="382" t="s">
        <v>510</v>
      </c>
      <c r="D56" s="383" t="s">
        <v>660</v>
      </c>
      <c r="E56" s="383" t="e">
        <v>#N/A</v>
      </c>
      <c r="F56" s="383" t="e">
        <v>#N/A</v>
      </c>
      <c r="G56" s="383" t="e">
        <v>#N/A</v>
      </c>
      <c r="H56" s="384" t="e">
        <v>#N/A</v>
      </c>
      <c r="I56" s="385" t="s">
        <v>426</v>
      </c>
      <c r="J56" s="384">
        <v>3000</v>
      </c>
      <c r="K56" s="384">
        <f t="shared" si="10"/>
        <v>12560.4</v>
      </c>
      <c r="L56" s="384" t="s">
        <v>427</v>
      </c>
      <c r="M56" s="384" t="s">
        <v>428</v>
      </c>
      <c r="N56" s="386">
        <f t="shared" si="9"/>
        <v>125.604</v>
      </c>
      <c r="O56" s="387">
        <f t="shared" si="3"/>
        <v>0.42857142857142855</v>
      </c>
      <c r="P56" s="388">
        <f t="shared" si="2"/>
        <v>119049621579.83389</v>
      </c>
      <c r="Q56" s="389" t="s">
        <v>506</v>
      </c>
    </row>
    <row r="57" spans="1:17" x14ac:dyDescent="0.25">
      <c r="A57" s="381">
        <v>56</v>
      </c>
      <c r="B57" s="382" t="s">
        <v>511</v>
      </c>
      <c r="C57" s="382" t="s">
        <v>512</v>
      </c>
      <c r="D57" s="383" t="s">
        <v>661</v>
      </c>
      <c r="E57" s="383" t="e">
        <v>#N/A</v>
      </c>
      <c r="F57" s="383" t="e">
        <v>#N/A</v>
      </c>
      <c r="G57" s="383" t="e">
        <v>#N/A</v>
      </c>
      <c r="H57" s="384" t="e">
        <v>#N/A</v>
      </c>
      <c r="I57" s="385" t="s">
        <v>426</v>
      </c>
      <c r="J57" s="384">
        <v>3700</v>
      </c>
      <c r="K57" s="384">
        <f t="shared" si="10"/>
        <v>15491.16</v>
      </c>
      <c r="L57" s="384" t="s">
        <v>427</v>
      </c>
      <c r="M57" s="384" t="s">
        <v>428</v>
      </c>
      <c r="N57" s="386">
        <f t="shared" si="9"/>
        <v>154.91159999999999</v>
      </c>
      <c r="O57" s="387">
        <f t="shared" si="3"/>
        <v>0.52857142857142858</v>
      </c>
      <c r="P57" s="388">
        <f t="shared" si="2"/>
        <v>146827866615.12848</v>
      </c>
      <c r="Q57" s="389" t="s">
        <v>506</v>
      </c>
    </row>
    <row r="58" spans="1:17" x14ac:dyDescent="0.25">
      <c r="A58" s="381">
        <v>57</v>
      </c>
      <c r="B58" s="382" t="s">
        <v>513</v>
      </c>
      <c r="C58" s="382" t="s">
        <v>514</v>
      </c>
      <c r="D58" s="383" t="s">
        <v>658</v>
      </c>
      <c r="E58" s="383" t="e">
        <v>#N/A</v>
      </c>
      <c r="F58" s="383" t="e">
        <v>#N/A</v>
      </c>
      <c r="G58" s="383" t="e">
        <v>#N/A</v>
      </c>
      <c r="H58" s="384" t="e">
        <v>#N/A</v>
      </c>
      <c r="I58" s="385" t="s">
        <v>426</v>
      </c>
      <c r="J58" s="384">
        <v>4500</v>
      </c>
      <c r="K58" s="384">
        <f t="shared" si="10"/>
        <v>18840.599999999999</v>
      </c>
      <c r="L58" s="384" t="s">
        <v>427</v>
      </c>
      <c r="M58" s="384" t="s">
        <v>428</v>
      </c>
      <c r="N58" s="386">
        <f t="shared" si="9"/>
        <v>188.40600000000001</v>
      </c>
      <c r="O58" s="387">
        <f t="shared" si="3"/>
        <v>0.64285714285714279</v>
      </c>
      <c r="P58" s="388">
        <f t="shared" si="2"/>
        <v>178574432369.75085</v>
      </c>
      <c r="Q58" s="389" t="s">
        <v>506</v>
      </c>
    </row>
    <row r="59" spans="1:17" x14ac:dyDescent="0.25">
      <c r="A59" s="381">
        <v>58</v>
      </c>
      <c r="B59" s="382" t="s">
        <v>515</v>
      </c>
      <c r="C59" s="382" t="s">
        <v>516</v>
      </c>
      <c r="D59" s="383" t="s">
        <v>662</v>
      </c>
      <c r="E59" s="383" t="e">
        <v>#N/A</v>
      </c>
      <c r="F59" s="383" t="e">
        <v>#N/A</v>
      </c>
      <c r="G59" s="383" t="e">
        <v>#N/A</v>
      </c>
      <c r="H59" s="384" t="e">
        <v>#N/A</v>
      </c>
      <c r="I59" s="385" t="s">
        <v>426</v>
      </c>
      <c r="J59" s="384">
        <v>3800</v>
      </c>
      <c r="K59" s="384">
        <f t="shared" si="10"/>
        <v>15909.84</v>
      </c>
      <c r="L59" s="384" t="s">
        <v>427</v>
      </c>
      <c r="M59" s="384" t="s">
        <v>428</v>
      </c>
      <c r="N59" s="386">
        <f t="shared" si="9"/>
        <v>159.0984</v>
      </c>
      <c r="O59" s="387">
        <f t="shared" si="3"/>
        <v>0.54285714285714282</v>
      </c>
      <c r="P59" s="388">
        <f t="shared" si="2"/>
        <v>150796187334.45627</v>
      </c>
      <c r="Q59" s="389" t="s">
        <v>506</v>
      </c>
    </row>
    <row r="60" spans="1:17" x14ac:dyDescent="0.25">
      <c r="A60" s="381">
        <v>59</v>
      </c>
      <c r="B60" s="382" t="s">
        <v>517</v>
      </c>
      <c r="C60" s="382" t="s">
        <v>518</v>
      </c>
      <c r="D60" s="383" t="s">
        <v>660</v>
      </c>
      <c r="E60" s="383" t="e">
        <v>#N/A</v>
      </c>
      <c r="F60" s="383" t="e">
        <v>#N/A</v>
      </c>
      <c r="G60" s="383" t="e">
        <v>#N/A</v>
      </c>
      <c r="H60" s="384" t="e">
        <v>#N/A</v>
      </c>
      <c r="I60" s="385" t="s">
        <v>426</v>
      </c>
      <c r="J60" s="384">
        <v>3000</v>
      </c>
      <c r="K60" s="384">
        <f t="shared" si="10"/>
        <v>12560.4</v>
      </c>
      <c r="L60" s="384" t="s">
        <v>427</v>
      </c>
      <c r="M60" s="384" t="s">
        <v>428</v>
      </c>
      <c r="N60" s="386">
        <f t="shared" si="9"/>
        <v>125.604</v>
      </c>
      <c r="O60" s="387">
        <f t="shared" si="3"/>
        <v>0.42857142857142855</v>
      </c>
      <c r="P60" s="388">
        <f t="shared" si="2"/>
        <v>119049621579.83389</v>
      </c>
      <c r="Q60" s="389" t="s">
        <v>506</v>
      </c>
    </row>
    <row r="61" spans="1:17" x14ac:dyDescent="0.25">
      <c r="A61" s="381">
        <v>60</v>
      </c>
      <c r="B61" s="382" t="s">
        <v>519</v>
      </c>
      <c r="C61" s="382" t="s">
        <v>520</v>
      </c>
      <c r="D61" s="383" t="s">
        <v>663</v>
      </c>
      <c r="E61" s="383" t="e">
        <v>#N/A</v>
      </c>
      <c r="F61" s="383" t="e">
        <v>#N/A</v>
      </c>
      <c r="G61" s="383" t="e">
        <v>#N/A</v>
      </c>
      <c r="H61" s="384" t="e">
        <v>#N/A</v>
      </c>
      <c r="I61" s="385" t="s">
        <v>426</v>
      </c>
      <c r="J61" s="384">
        <v>3500</v>
      </c>
      <c r="K61" s="384">
        <f t="shared" si="10"/>
        <v>14653.8</v>
      </c>
      <c r="L61" s="384" t="s">
        <v>427</v>
      </c>
      <c r="M61" s="384" t="s">
        <v>428</v>
      </c>
      <c r="N61" s="386">
        <f t="shared" si="9"/>
        <v>146.53800000000001</v>
      </c>
      <c r="O61" s="387">
        <f t="shared" si="3"/>
        <v>0.5</v>
      </c>
      <c r="P61" s="388">
        <f t="shared" si="2"/>
        <v>138891225176.4729</v>
      </c>
      <c r="Q61" s="389" t="s">
        <v>506</v>
      </c>
    </row>
    <row r="62" spans="1:17" x14ac:dyDescent="0.25">
      <c r="A62" s="381">
        <v>61</v>
      </c>
      <c r="B62" s="382" t="s">
        <v>521</v>
      </c>
      <c r="C62" s="382" t="s">
        <v>522</v>
      </c>
      <c r="D62" s="383" t="s">
        <v>661</v>
      </c>
      <c r="E62" s="383" t="e">
        <v>#N/A</v>
      </c>
      <c r="F62" s="383" t="e">
        <v>#N/A</v>
      </c>
      <c r="G62" s="383" t="e">
        <v>#N/A</v>
      </c>
      <c r="H62" s="384" t="e">
        <v>#N/A</v>
      </c>
      <c r="I62" s="385" t="s">
        <v>426</v>
      </c>
      <c r="J62" s="384">
        <v>3700</v>
      </c>
      <c r="K62" s="384">
        <f t="shared" si="10"/>
        <v>15491.16</v>
      </c>
      <c r="L62" s="384" t="s">
        <v>427</v>
      </c>
      <c r="M62" s="384" t="s">
        <v>428</v>
      </c>
      <c r="N62" s="386">
        <f t="shared" si="9"/>
        <v>154.91159999999999</v>
      </c>
      <c r="O62" s="387">
        <f t="shared" si="3"/>
        <v>0.52857142857142858</v>
      </c>
      <c r="P62" s="388">
        <f t="shared" si="2"/>
        <v>146827866615.12848</v>
      </c>
      <c r="Q62" s="389" t="s">
        <v>506</v>
      </c>
    </row>
    <row r="63" spans="1:17" x14ac:dyDescent="0.25">
      <c r="A63" s="381">
        <v>62</v>
      </c>
      <c r="B63" s="390" t="s">
        <v>523</v>
      </c>
      <c r="C63" s="391" t="s">
        <v>524</v>
      </c>
      <c r="D63" s="383" t="e">
        <v>#N/A</v>
      </c>
      <c r="E63" s="383" t="s">
        <v>664</v>
      </c>
      <c r="F63" s="383" t="e">
        <v>#N/A</v>
      </c>
      <c r="G63" s="383" t="e">
        <v>#N/A</v>
      </c>
      <c r="H63" s="384" t="e">
        <v>#N/A</v>
      </c>
      <c r="I63" s="385" t="s">
        <v>426</v>
      </c>
      <c r="J63" s="384">
        <v>3500</v>
      </c>
      <c r="K63" s="384">
        <f t="shared" si="10"/>
        <v>14653.8</v>
      </c>
      <c r="L63" s="384" t="s">
        <v>427</v>
      </c>
      <c r="M63" s="384" t="s">
        <v>428</v>
      </c>
      <c r="N63" s="386">
        <f t="shared" si="9"/>
        <v>146.53800000000001</v>
      </c>
      <c r="O63" s="387">
        <f t="shared" si="3"/>
        <v>0.5</v>
      </c>
      <c r="P63" s="388">
        <f t="shared" si="2"/>
        <v>138891225176.4729</v>
      </c>
      <c r="Q63" s="389" t="s">
        <v>413</v>
      </c>
    </row>
    <row r="64" spans="1:17" x14ac:dyDescent="0.25">
      <c r="A64" s="381">
        <v>63</v>
      </c>
      <c r="B64" s="390" t="s">
        <v>525</v>
      </c>
      <c r="C64" s="391" t="s">
        <v>526</v>
      </c>
      <c r="D64" s="383" t="e">
        <v>#N/A</v>
      </c>
      <c r="E64" s="383" t="s">
        <v>665</v>
      </c>
      <c r="F64" s="383" t="e">
        <v>#N/A</v>
      </c>
      <c r="G64" s="383" t="e">
        <v>#N/A</v>
      </c>
      <c r="H64" s="384" t="e">
        <v>#N/A</v>
      </c>
      <c r="I64" s="385" t="s">
        <v>426</v>
      </c>
      <c r="J64" s="384">
        <v>4600</v>
      </c>
      <c r="K64" s="384">
        <f t="shared" si="10"/>
        <v>19259.28</v>
      </c>
      <c r="L64" s="384" t="s">
        <v>427</v>
      </c>
      <c r="M64" s="384" t="s">
        <v>428</v>
      </c>
      <c r="N64" s="386">
        <f t="shared" si="9"/>
        <v>192.59280000000001</v>
      </c>
      <c r="O64" s="387">
        <f t="shared" si="3"/>
        <v>0.65714285714285703</v>
      </c>
      <c r="P64" s="388">
        <f t="shared" si="2"/>
        <v>182542753089.07867</v>
      </c>
      <c r="Q64" s="389" t="s">
        <v>413</v>
      </c>
    </row>
    <row r="65" spans="1:17" x14ac:dyDescent="0.25">
      <c r="A65" s="381">
        <v>64</v>
      </c>
      <c r="B65" s="390" t="s">
        <v>527</v>
      </c>
      <c r="C65" s="391" t="s">
        <v>528</v>
      </c>
      <c r="D65" s="383" t="e">
        <v>#N/A</v>
      </c>
      <c r="E65" s="383" t="s">
        <v>666</v>
      </c>
      <c r="F65" s="383" t="e">
        <v>#N/A</v>
      </c>
      <c r="G65" s="383" t="e">
        <v>#N/A</v>
      </c>
      <c r="H65" s="384" t="e">
        <v>#N/A</v>
      </c>
      <c r="I65" s="385" t="s">
        <v>426</v>
      </c>
      <c r="J65" s="384">
        <v>3200</v>
      </c>
      <c r="K65" s="384">
        <f t="shared" si="10"/>
        <v>13397.76</v>
      </c>
      <c r="L65" s="384" t="s">
        <v>427</v>
      </c>
      <c r="M65" s="384" t="s">
        <v>428</v>
      </c>
      <c r="N65" s="386">
        <f t="shared" si="9"/>
        <v>133.9776</v>
      </c>
      <c r="O65" s="387">
        <f t="shared" si="3"/>
        <v>0.45714285714285707</v>
      </c>
      <c r="P65" s="388">
        <f t="shared" si="2"/>
        <v>126986263018.48947</v>
      </c>
      <c r="Q65" s="389" t="s">
        <v>413</v>
      </c>
    </row>
    <row r="66" spans="1:17" x14ac:dyDescent="0.25">
      <c r="A66" s="381">
        <v>65</v>
      </c>
      <c r="B66" s="382" t="s">
        <v>529</v>
      </c>
      <c r="C66" s="382" t="s">
        <v>530</v>
      </c>
      <c r="D66" s="383" t="s">
        <v>659</v>
      </c>
      <c r="E66" s="383" t="e">
        <v>#N/A</v>
      </c>
      <c r="F66" s="383" t="e">
        <v>#N/A</v>
      </c>
      <c r="G66" s="383" t="e">
        <v>#N/A</v>
      </c>
      <c r="H66" s="384" t="e">
        <v>#N/A</v>
      </c>
      <c r="I66" s="385" t="s">
        <v>426</v>
      </c>
      <c r="J66" s="384">
        <v>3300</v>
      </c>
      <c r="K66" s="384">
        <f t="shared" si="10"/>
        <v>13816.439999999999</v>
      </c>
      <c r="L66" s="384" t="s">
        <v>427</v>
      </c>
      <c r="M66" s="384" t="s">
        <v>428</v>
      </c>
      <c r="N66" s="386">
        <f t="shared" si="9"/>
        <v>138.1644</v>
      </c>
      <c r="O66" s="387">
        <f t="shared" si="3"/>
        <v>0.47142857142857136</v>
      </c>
      <c r="P66" s="388">
        <f t="shared" si="2"/>
        <v>130954583737.81729</v>
      </c>
      <c r="Q66" s="389" t="s">
        <v>506</v>
      </c>
    </row>
    <row r="67" spans="1:17" x14ac:dyDescent="0.25">
      <c r="A67" s="381">
        <v>66</v>
      </c>
      <c r="B67" s="382" t="s">
        <v>531</v>
      </c>
      <c r="C67" s="382" t="s">
        <v>532</v>
      </c>
      <c r="D67" s="383" t="s">
        <v>663</v>
      </c>
      <c r="E67" s="383" t="e">
        <v>#N/A</v>
      </c>
      <c r="F67" s="383" t="e">
        <v>#N/A</v>
      </c>
      <c r="G67" s="383" t="e">
        <v>#N/A</v>
      </c>
      <c r="H67" s="384" t="e">
        <v>#N/A</v>
      </c>
      <c r="I67" s="385" t="s">
        <v>426</v>
      </c>
      <c r="J67" s="384">
        <v>3500</v>
      </c>
      <c r="K67" s="384">
        <f t="shared" si="10"/>
        <v>14653.8</v>
      </c>
      <c r="L67" s="384" t="s">
        <v>427</v>
      </c>
      <c r="M67" s="384" t="s">
        <v>428</v>
      </c>
      <c r="N67" s="386">
        <f t="shared" si="9"/>
        <v>146.53800000000001</v>
      </c>
      <c r="O67" s="387">
        <f t="shared" si="3"/>
        <v>0.5</v>
      </c>
      <c r="P67" s="388">
        <f t="shared" ref="P67:P77" si="11">N67*$U$2*10^12</f>
        <v>138891225176.4729</v>
      </c>
      <c r="Q67" s="389" t="s">
        <v>506</v>
      </c>
    </row>
    <row r="68" spans="1:17" x14ac:dyDescent="0.25">
      <c r="A68" s="381">
        <v>67</v>
      </c>
      <c r="B68" s="382" t="s">
        <v>533</v>
      </c>
      <c r="C68" s="382" t="s">
        <v>534</v>
      </c>
      <c r="D68" s="383" t="s">
        <v>667</v>
      </c>
      <c r="E68" s="383" t="s">
        <v>668</v>
      </c>
      <c r="F68" s="383" t="e">
        <v>#N/A</v>
      </c>
      <c r="G68" s="383" t="e">
        <v>#N/A</v>
      </c>
      <c r="H68" s="384" t="e">
        <v>#N/A</v>
      </c>
      <c r="I68" s="385" t="s">
        <v>426</v>
      </c>
      <c r="J68" s="384">
        <v>4000</v>
      </c>
      <c r="K68" s="384">
        <f t="shared" si="10"/>
        <v>16747.2</v>
      </c>
      <c r="L68" s="384" t="s">
        <v>427</v>
      </c>
      <c r="M68" s="384" t="s">
        <v>428</v>
      </c>
      <c r="N68" s="386">
        <f t="shared" si="9"/>
        <v>167.47200000000001</v>
      </c>
      <c r="O68" s="387">
        <f t="shared" ref="O68:O77" si="12">N68*10^12*$S$2/10^4</f>
        <v>0.5714285714285714</v>
      </c>
      <c r="P68" s="388">
        <f t="shared" si="11"/>
        <v>158732828773.11188</v>
      </c>
      <c r="Q68" s="389" t="s">
        <v>506</v>
      </c>
    </row>
    <row r="69" spans="1:17" x14ac:dyDescent="0.25">
      <c r="A69" s="381">
        <v>68</v>
      </c>
      <c r="B69" s="390" t="s">
        <v>535</v>
      </c>
      <c r="C69" s="391" t="s">
        <v>536</v>
      </c>
      <c r="D69" s="383" t="e">
        <v>#N/A</v>
      </c>
      <c r="E69" s="383" t="s">
        <v>669</v>
      </c>
      <c r="F69" s="383" t="e">
        <v>#N/A</v>
      </c>
      <c r="G69" s="383" t="e">
        <v>#N/A</v>
      </c>
      <c r="H69" s="384" t="e">
        <v>#N/A</v>
      </c>
      <c r="I69" s="385" t="s">
        <v>426</v>
      </c>
      <c r="J69" s="384">
        <v>2700</v>
      </c>
      <c r="K69" s="384">
        <f t="shared" si="10"/>
        <v>11304.359999999999</v>
      </c>
      <c r="L69" s="384" t="s">
        <v>427</v>
      </c>
      <c r="M69" s="384" t="s">
        <v>428</v>
      </c>
      <c r="N69" s="386">
        <f t="shared" si="9"/>
        <v>113.04359999999998</v>
      </c>
      <c r="O69" s="387">
        <f t="shared" si="12"/>
        <v>0.38571428571428562</v>
      </c>
      <c r="P69" s="388">
        <f t="shared" si="11"/>
        <v>107144659421.85049</v>
      </c>
      <c r="Q69" s="389" t="s">
        <v>413</v>
      </c>
    </row>
    <row r="70" spans="1:17" x14ac:dyDescent="0.25">
      <c r="A70" s="381">
        <v>69</v>
      </c>
      <c r="B70" s="390" t="s">
        <v>537</v>
      </c>
      <c r="C70" s="391" t="s">
        <v>538</v>
      </c>
      <c r="D70" s="383" t="e">
        <v>#N/A</v>
      </c>
      <c r="E70" s="383" t="s">
        <v>669</v>
      </c>
      <c r="F70" s="383" t="e">
        <v>#N/A</v>
      </c>
      <c r="G70" s="383" t="e">
        <v>#N/A</v>
      </c>
      <c r="H70" s="384" t="e">
        <v>#N/A</v>
      </c>
      <c r="I70" s="385" t="s">
        <v>426</v>
      </c>
      <c r="J70" s="384">
        <v>2700</v>
      </c>
      <c r="K70" s="384">
        <f t="shared" si="10"/>
        <v>11304.359999999999</v>
      </c>
      <c r="L70" s="384" t="s">
        <v>427</v>
      </c>
      <c r="M70" s="384" t="s">
        <v>428</v>
      </c>
      <c r="N70" s="386">
        <f t="shared" si="9"/>
        <v>113.04359999999998</v>
      </c>
      <c r="O70" s="387">
        <f t="shared" si="12"/>
        <v>0.38571428571428562</v>
      </c>
      <c r="P70" s="388">
        <f t="shared" si="11"/>
        <v>107144659421.85049</v>
      </c>
      <c r="Q70" s="389" t="s">
        <v>413</v>
      </c>
    </row>
    <row r="71" spans="1:17" x14ac:dyDescent="0.25">
      <c r="A71" s="381">
        <v>70</v>
      </c>
      <c r="B71" s="382" t="s">
        <v>539</v>
      </c>
      <c r="C71" s="382" t="s">
        <v>540</v>
      </c>
      <c r="D71" s="383" t="s">
        <v>670</v>
      </c>
      <c r="E71" s="383" t="s">
        <v>671</v>
      </c>
      <c r="F71" s="383" t="s">
        <v>672</v>
      </c>
      <c r="G71" s="383" t="e">
        <v>#N/A</v>
      </c>
      <c r="H71" s="384" t="e">
        <v>#N/A</v>
      </c>
      <c r="I71" s="385" t="s">
        <v>446</v>
      </c>
      <c r="J71" s="384">
        <v>5000</v>
      </c>
      <c r="K71" s="384">
        <f t="shared" si="10"/>
        <v>20934</v>
      </c>
      <c r="L71" s="384" t="s">
        <v>447</v>
      </c>
      <c r="M71" s="384" t="s">
        <v>448</v>
      </c>
      <c r="N71" s="386">
        <f t="shared" ref="N71" si="13">K71*10^8/10^9</f>
        <v>2093.4</v>
      </c>
      <c r="O71" s="387">
        <f t="shared" si="12"/>
        <v>7.1428571428571423</v>
      </c>
      <c r="P71" s="388">
        <f t="shared" si="11"/>
        <v>1984160359663.8984</v>
      </c>
      <c r="Q71" s="389" t="s">
        <v>506</v>
      </c>
    </row>
    <row r="72" spans="1:17" x14ac:dyDescent="0.25">
      <c r="A72" s="381">
        <v>71</v>
      </c>
      <c r="B72" s="390" t="s">
        <v>541</v>
      </c>
      <c r="C72" s="391" t="s">
        <v>542</v>
      </c>
      <c r="D72" s="383" t="e">
        <v>#N/A</v>
      </c>
      <c r="E72" s="383" t="s">
        <v>673</v>
      </c>
      <c r="F72" s="383" t="e">
        <v>#N/A</v>
      </c>
      <c r="G72" s="383" t="e">
        <v>#N/A</v>
      </c>
      <c r="H72" s="384" t="e">
        <v>#N/A</v>
      </c>
      <c r="I72" s="385" t="s">
        <v>426</v>
      </c>
      <c r="J72" s="384">
        <v>1900</v>
      </c>
      <c r="K72" s="384">
        <f t="shared" si="10"/>
        <v>7954.92</v>
      </c>
      <c r="L72" s="384" t="s">
        <v>427</v>
      </c>
      <c r="M72" s="384" t="s">
        <v>428</v>
      </c>
      <c r="N72" s="386">
        <f t="shared" si="9"/>
        <v>79.549199999999999</v>
      </c>
      <c r="O72" s="387">
        <f t="shared" si="12"/>
        <v>0.27142857142857141</v>
      </c>
      <c r="P72" s="388">
        <f t="shared" si="11"/>
        <v>75398093667.228134</v>
      </c>
      <c r="Q72" s="389" t="s">
        <v>413</v>
      </c>
    </row>
    <row r="73" spans="1:17" x14ac:dyDescent="0.25">
      <c r="A73" s="381">
        <v>72</v>
      </c>
      <c r="B73" s="390" t="s">
        <v>543</v>
      </c>
      <c r="C73" s="391" t="s">
        <v>544</v>
      </c>
      <c r="D73" s="383" t="e">
        <v>#N/A</v>
      </c>
      <c r="E73" s="383" t="s">
        <v>668</v>
      </c>
      <c r="F73" s="383" t="e">
        <v>#N/A</v>
      </c>
      <c r="G73" s="383" t="e">
        <v>#N/A</v>
      </c>
      <c r="H73" s="384" t="e">
        <v>#N/A</v>
      </c>
      <c r="I73" s="385" t="s">
        <v>426</v>
      </c>
      <c r="J73" s="384">
        <v>3000</v>
      </c>
      <c r="K73" s="384">
        <f t="shared" si="10"/>
        <v>12560.4</v>
      </c>
      <c r="L73" s="384" t="s">
        <v>427</v>
      </c>
      <c r="M73" s="384" t="s">
        <v>428</v>
      </c>
      <c r="N73" s="386">
        <f t="shared" si="9"/>
        <v>125.604</v>
      </c>
      <c r="O73" s="387">
        <f t="shared" si="12"/>
        <v>0.42857142857142855</v>
      </c>
      <c r="P73" s="388">
        <f t="shared" si="11"/>
        <v>119049621579.83389</v>
      </c>
      <c r="Q73" s="389" t="s">
        <v>413</v>
      </c>
    </row>
    <row r="74" spans="1:17" x14ac:dyDescent="0.25">
      <c r="A74" s="381">
        <v>73</v>
      </c>
      <c r="B74" s="390" t="s">
        <v>545</v>
      </c>
      <c r="C74" s="391" t="s">
        <v>546</v>
      </c>
      <c r="D74" s="383" t="e">
        <v>#N/A</v>
      </c>
      <c r="E74" s="383" t="s">
        <v>674</v>
      </c>
      <c r="F74" s="383" t="s">
        <v>675</v>
      </c>
      <c r="G74" s="383" t="e">
        <v>#N/A</v>
      </c>
      <c r="H74" s="384" t="e">
        <v>#N/A</v>
      </c>
      <c r="I74" s="385" t="s">
        <v>426</v>
      </c>
      <c r="J74" s="384">
        <v>4756</v>
      </c>
      <c r="K74" s="384">
        <f t="shared" si="10"/>
        <v>19912.4208</v>
      </c>
      <c r="L74" s="384" t="s">
        <v>427</v>
      </c>
      <c r="M74" s="384" t="s">
        <v>428</v>
      </c>
      <c r="N74" s="386">
        <f t="shared" si="9"/>
        <v>199.12420800000001</v>
      </c>
      <c r="O74" s="387">
        <f t="shared" si="12"/>
        <v>0.67942857142857138</v>
      </c>
      <c r="P74" s="388">
        <f t="shared" si="11"/>
        <v>188733333411.23001</v>
      </c>
      <c r="Q74" s="389" t="s">
        <v>414</v>
      </c>
    </row>
    <row r="75" spans="1:17" x14ac:dyDescent="0.25">
      <c r="A75" s="381">
        <v>74</v>
      </c>
      <c r="B75" s="390" t="s">
        <v>547</v>
      </c>
      <c r="C75" s="392" t="s">
        <v>548</v>
      </c>
      <c r="D75" s="383" t="e">
        <v>#N/A</v>
      </c>
      <c r="E75" s="383" t="e">
        <v>#N/A</v>
      </c>
      <c r="F75" s="383" t="s">
        <v>676</v>
      </c>
      <c r="G75" s="383" t="e">
        <v>#N/A</v>
      </c>
      <c r="H75" s="384" t="e">
        <v>#N/A</v>
      </c>
      <c r="I75" s="385" t="s">
        <v>426</v>
      </c>
      <c r="J75" s="384">
        <v>6401</v>
      </c>
      <c r="K75" s="384">
        <f t="shared" si="10"/>
        <v>26799.7068</v>
      </c>
      <c r="L75" s="384" t="s">
        <v>427</v>
      </c>
      <c r="M75" s="384" t="s">
        <v>428</v>
      </c>
      <c r="N75" s="386">
        <f t="shared" si="9"/>
        <v>267.99706800000001</v>
      </c>
      <c r="O75" s="387">
        <f t="shared" si="12"/>
        <v>0.91442857142857137</v>
      </c>
      <c r="P75" s="388">
        <f t="shared" si="11"/>
        <v>254012209244.17227</v>
      </c>
      <c r="Q75" s="389" t="s">
        <v>414</v>
      </c>
    </row>
    <row r="76" spans="1:17" x14ac:dyDescent="0.25">
      <c r="A76" s="381">
        <v>75</v>
      </c>
      <c r="B76" s="390" t="s">
        <v>549</v>
      </c>
      <c r="C76" s="391" t="s">
        <v>550</v>
      </c>
      <c r="D76" s="383" t="e">
        <v>#N/A</v>
      </c>
      <c r="E76" s="383" t="s">
        <v>677</v>
      </c>
      <c r="F76" s="383" t="e">
        <v>#N/A</v>
      </c>
      <c r="G76" s="383" t="e">
        <v>#N/A</v>
      </c>
      <c r="H76" s="384" t="e">
        <v>#N/A</v>
      </c>
      <c r="I76" s="385" t="s">
        <v>426</v>
      </c>
      <c r="J76" s="384">
        <v>6500</v>
      </c>
      <c r="K76" s="384">
        <f t="shared" si="10"/>
        <v>27214.2</v>
      </c>
      <c r="L76" s="384" t="s">
        <v>427</v>
      </c>
      <c r="M76" s="384" t="s">
        <v>428</v>
      </c>
      <c r="N76" s="386">
        <f t="shared" si="9"/>
        <v>272.142</v>
      </c>
      <c r="O76" s="387">
        <f t="shared" si="12"/>
        <v>0.92857142857142849</v>
      </c>
      <c r="P76" s="388">
        <f t="shared" si="11"/>
        <v>257940846756.30679</v>
      </c>
      <c r="Q76" s="389" t="s">
        <v>413</v>
      </c>
    </row>
    <row r="77" spans="1:17" x14ac:dyDescent="0.25">
      <c r="A77" s="381">
        <v>76</v>
      </c>
      <c r="B77" s="390" t="s">
        <v>551</v>
      </c>
      <c r="C77" s="391" t="s">
        <v>552</v>
      </c>
      <c r="D77" s="383" t="e">
        <v>#N/A</v>
      </c>
      <c r="E77" s="383" t="s">
        <v>626</v>
      </c>
      <c r="F77" s="383" t="e">
        <v>#N/A</v>
      </c>
      <c r="G77" s="383" t="e">
        <v>#N/A</v>
      </c>
      <c r="H77" s="384" t="e">
        <v>#N/A</v>
      </c>
      <c r="I77" s="385" t="s">
        <v>426</v>
      </c>
      <c r="J77" s="384">
        <v>10200</v>
      </c>
      <c r="K77" s="384">
        <f t="shared" si="10"/>
        <v>42705.36</v>
      </c>
      <c r="L77" s="384" t="s">
        <v>427</v>
      </c>
      <c r="M77" s="384" t="s">
        <v>428</v>
      </c>
      <c r="N77" s="386">
        <f t="shared" si="9"/>
        <v>427.05360000000002</v>
      </c>
      <c r="O77" s="387">
        <f t="shared" si="12"/>
        <v>1.4571428571428571</v>
      </c>
      <c r="P77" s="388">
        <f t="shared" si="11"/>
        <v>404768713371.4353</v>
      </c>
      <c r="Q77" s="389" t="s">
        <v>413</v>
      </c>
    </row>
    <row r="78" spans="1:17" x14ac:dyDescent="0.25">
      <c r="A78" s="394">
        <v>77</v>
      </c>
      <c r="B78" s="394" t="s">
        <v>555</v>
      </c>
      <c r="L78" s="395" t="s">
        <v>198</v>
      </c>
      <c r="N78" s="300">
        <v>292.70999999999998</v>
      </c>
      <c r="O78" s="395">
        <v>1</v>
      </c>
      <c r="P78" s="396">
        <v>277782450000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ED18-CDB1-40A7-A08D-33106A7F2B59}">
  <sheetPr codeName="Sheet9">
    <tabColor theme="7" tint="0.39997558519241921"/>
  </sheetPr>
  <dimension ref="A1:AH43"/>
  <sheetViews>
    <sheetView topLeftCell="A20" workbookViewId="0">
      <selection activeCell="D2" sqref="D2:W6"/>
    </sheetView>
  </sheetViews>
  <sheetFormatPr defaultRowHeight="13.8" x14ac:dyDescent="0.25"/>
  <cols>
    <col min="1" max="1" width="31.6640625" customWidth="1"/>
    <col min="2" max="2" width="12.6640625" customWidth="1"/>
    <col min="3" max="3" width="11" customWidth="1"/>
  </cols>
  <sheetData>
    <row r="1" spans="1:34" x14ac:dyDescent="0.25">
      <c r="A1" s="439" t="s">
        <v>722</v>
      </c>
      <c r="B1" s="334"/>
      <c r="C1" s="334"/>
      <c r="AG1" s="416" t="s">
        <v>679</v>
      </c>
    </row>
    <row r="2" spans="1:34" ht="85.2" x14ac:dyDescent="0.25">
      <c r="A2" s="1" t="s">
        <v>0</v>
      </c>
      <c r="B2" s="1" t="s">
        <v>720</v>
      </c>
      <c r="C2" s="1" t="s">
        <v>721</v>
      </c>
      <c r="D2" s="13" t="s">
        <v>684</v>
      </c>
      <c r="E2" s="13" t="s">
        <v>685</v>
      </c>
      <c r="F2" s="13" t="s">
        <v>686</v>
      </c>
      <c r="G2" s="13" t="s">
        <v>687</v>
      </c>
      <c r="H2" s="423" t="s">
        <v>688</v>
      </c>
      <c r="I2" s="13" t="s">
        <v>690</v>
      </c>
      <c r="J2" s="13" t="s">
        <v>691</v>
      </c>
      <c r="K2" s="13" t="s">
        <v>692</v>
      </c>
      <c r="L2" s="13" t="s">
        <v>693</v>
      </c>
      <c r="M2" s="13" t="s">
        <v>695</v>
      </c>
      <c r="N2" s="14" t="s">
        <v>696</v>
      </c>
      <c r="O2" s="13" t="s">
        <v>697</v>
      </c>
      <c r="P2" s="13" t="s">
        <v>698</v>
      </c>
      <c r="Q2" s="13" t="s">
        <v>699</v>
      </c>
      <c r="R2" s="13" t="s">
        <v>700</v>
      </c>
      <c r="S2" s="13" t="s">
        <v>701</v>
      </c>
      <c r="T2" s="13" t="s">
        <v>702</v>
      </c>
      <c r="U2" s="13" t="s">
        <v>703</v>
      </c>
      <c r="V2" s="13" t="s">
        <v>704</v>
      </c>
      <c r="W2" s="13" t="s">
        <v>705</v>
      </c>
      <c r="X2" s="14" t="s">
        <v>718</v>
      </c>
      <c r="Y2" s="13" t="s">
        <v>707</v>
      </c>
      <c r="Z2" s="13" t="s">
        <v>708</v>
      </c>
      <c r="AA2" s="13" t="s">
        <v>709</v>
      </c>
      <c r="AB2" s="13" t="s">
        <v>710</v>
      </c>
      <c r="AC2" s="13" t="s">
        <v>711</v>
      </c>
      <c r="AD2" s="13" t="s">
        <v>712</v>
      </c>
      <c r="AE2" s="13" t="s">
        <v>713</v>
      </c>
      <c r="AF2" s="13" t="s">
        <v>714</v>
      </c>
      <c r="AG2" s="13" t="s">
        <v>42</v>
      </c>
      <c r="AH2" s="14" t="s">
        <v>719</v>
      </c>
    </row>
    <row r="3" spans="1:34" x14ac:dyDescent="0.25">
      <c r="A3" s="36" t="s">
        <v>2</v>
      </c>
      <c r="B3" s="27">
        <v>5779.93</v>
      </c>
      <c r="C3" s="27">
        <v>3972.78</v>
      </c>
      <c r="D3" s="15">
        <v>1850.19</v>
      </c>
      <c r="E3" s="11">
        <v>1146.4100000000001</v>
      </c>
      <c r="F3" s="5"/>
      <c r="G3" s="11">
        <v>700.44</v>
      </c>
      <c r="H3" s="11">
        <f>D3-SUM(E3:G3)</f>
        <v>3.3399999999999181</v>
      </c>
      <c r="I3" s="11">
        <v>47.52</v>
      </c>
      <c r="J3" s="11">
        <v>5.97</v>
      </c>
      <c r="K3" s="11">
        <v>32.19</v>
      </c>
      <c r="L3" s="11">
        <v>1.96</v>
      </c>
      <c r="M3" s="11">
        <v>2.54</v>
      </c>
      <c r="N3" s="11">
        <v>7.5</v>
      </c>
      <c r="O3" s="15">
        <v>529.29</v>
      </c>
      <c r="P3" s="11">
        <v>0.31</v>
      </c>
      <c r="Q3" s="11">
        <v>7.28</v>
      </c>
      <c r="R3" s="11">
        <v>1.1000000000000001</v>
      </c>
      <c r="S3" s="11">
        <v>222.35</v>
      </c>
      <c r="T3" s="11">
        <v>0.38</v>
      </c>
      <c r="U3" s="11">
        <v>224.05</v>
      </c>
      <c r="V3" s="11">
        <v>1.43</v>
      </c>
      <c r="W3" s="5"/>
      <c r="X3" s="5"/>
      <c r="Y3" s="15">
        <v>0.13</v>
      </c>
      <c r="Z3" s="5"/>
      <c r="AA3" s="11">
        <v>71.58</v>
      </c>
      <c r="AB3" s="5"/>
      <c r="AC3" s="11">
        <v>0.69</v>
      </c>
      <c r="AD3" s="11">
        <v>183.12</v>
      </c>
      <c r="AE3" s="11">
        <v>23.68</v>
      </c>
      <c r="AF3" s="11">
        <v>24.06</v>
      </c>
      <c r="AG3" s="11">
        <v>1026.7560000000001</v>
      </c>
      <c r="AH3" s="11">
        <v>2.88</v>
      </c>
    </row>
    <row r="4" spans="1:34" x14ac:dyDescent="0.25">
      <c r="A4" s="12" t="s">
        <v>3</v>
      </c>
      <c r="B4" s="27">
        <v>3669.27</v>
      </c>
      <c r="C4" s="27">
        <v>2904.63</v>
      </c>
      <c r="D4" s="15">
        <v>81.19</v>
      </c>
      <c r="E4" s="11">
        <v>81.19</v>
      </c>
      <c r="F4" s="5"/>
      <c r="G4" s="5"/>
      <c r="H4" s="5">
        <f t="shared" ref="H4:H43" si="0">D4-SUM(E4:G4)</f>
        <v>0</v>
      </c>
      <c r="I4" s="5"/>
      <c r="J4" s="5"/>
      <c r="K4" s="5"/>
      <c r="L4" s="5"/>
      <c r="M4" s="5"/>
      <c r="N4" s="5"/>
      <c r="O4" s="15">
        <v>497.42</v>
      </c>
      <c r="P4" s="11">
        <v>383.15</v>
      </c>
      <c r="Q4" s="11">
        <v>10.28</v>
      </c>
      <c r="R4" s="5"/>
      <c r="S4" s="11">
        <v>59.09</v>
      </c>
      <c r="T4" s="11">
        <v>1.24</v>
      </c>
      <c r="U4" s="5"/>
      <c r="V4" s="11">
        <v>0.02</v>
      </c>
      <c r="W4" s="5"/>
      <c r="X4" s="5"/>
      <c r="Y4" s="9"/>
      <c r="Z4" s="5"/>
      <c r="AA4" s="11">
        <v>0.22</v>
      </c>
      <c r="AB4" s="11">
        <v>20.14</v>
      </c>
      <c r="AC4" s="11">
        <v>23.29</v>
      </c>
      <c r="AD4" s="11">
        <v>1689.28</v>
      </c>
      <c r="AE4" s="11">
        <v>8.08</v>
      </c>
      <c r="AF4" s="11">
        <v>94.74</v>
      </c>
      <c r="AG4" s="11">
        <v>434.43970000000002</v>
      </c>
      <c r="AH4" s="5"/>
    </row>
    <row r="5" spans="1:34" x14ac:dyDescent="0.25">
      <c r="A5" s="12" t="s">
        <v>4</v>
      </c>
      <c r="B5" s="27">
        <v>1655.37</v>
      </c>
      <c r="C5" s="27">
        <v>917.42</v>
      </c>
      <c r="D5" s="15">
        <v>145.01</v>
      </c>
      <c r="E5" s="11">
        <v>140.09</v>
      </c>
      <c r="F5" s="5"/>
      <c r="G5" s="11">
        <v>2.99</v>
      </c>
      <c r="H5" s="11">
        <f t="shared" si="0"/>
        <v>1.9299999999999784</v>
      </c>
      <c r="I5" s="11">
        <v>143.52000000000001</v>
      </c>
      <c r="J5" s="11">
        <v>18.11</v>
      </c>
      <c r="K5" s="11">
        <v>23.43</v>
      </c>
      <c r="L5" s="11">
        <v>1.51</v>
      </c>
      <c r="M5" s="5"/>
      <c r="N5" s="11">
        <v>0.2</v>
      </c>
      <c r="O5" s="15">
        <v>63.58</v>
      </c>
      <c r="P5" s="5"/>
      <c r="Q5" s="11">
        <v>1.19</v>
      </c>
      <c r="R5" s="5"/>
      <c r="S5" s="11">
        <v>61.99</v>
      </c>
      <c r="T5" s="11">
        <v>7.0000000000000007E-2</v>
      </c>
      <c r="U5" s="5"/>
      <c r="V5" s="11">
        <v>0.32</v>
      </c>
      <c r="W5" s="5"/>
      <c r="X5" s="5"/>
      <c r="Y5" s="9"/>
      <c r="Z5" s="5"/>
      <c r="AA5" s="5"/>
      <c r="AB5" s="5"/>
      <c r="AC5" s="5">
        <v>0.01</v>
      </c>
      <c r="AD5" s="11">
        <v>0.2</v>
      </c>
      <c r="AE5" s="5"/>
      <c r="AF5" s="11">
        <v>5.53</v>
      </c>
      <c r="AG5" s="11">
        <v>419.2783</v>
      </c>
      <c r="AH5" s="11">
        <v>1.04</v>
      </c>
    </row>
    <row r="6" spans="1:34" x14ac:dyDescent="0.25">
      <c r="A6" s="12" t="s">
        <v>5</v>
      </c>
      <c r="B6" s="27">
        <v>1260.98</v>
      </c>
      <c r="C6" s="27">
        <v>581.29</v>
      </c>
      <c r="D6" s="15">
        <v>55.83</v>
      </c>
      <c r="E6" s="11">
        <v>54.52</v>
      </c>
      <c r="F6" s="5"/>
      <c r="G6" s="11">
        <v>0.99</v>
      </c>
      <c r="H6" s="11">
        <f t="shared" si="0"/>
        <v>0.31999999999999318</v>
      </c>
      <c r="I6" s="11">
        <v>3.46</v>
      </c>
      <c r="J6" s="5"/>
      <c r="K6" s="5"/>
      <c r="L6" s="5"/>
      <c r="M6" s="5"/>
      <c r="N6" s="5"/>
      <c r="O6" s="15">
        <v>36.5</v>
      </c>
      <c r="P6" s="5"/>
      <c r="Q6" s="11">
        <v>2.42</v>
      </c>
      <c r="R6" s="11">
        <v>0.67</v>
      </c>
      <c r="S6" s="11">
        <v>31.79</v>
      </c>
      <c r="T6" s="11">
        <v>1.38</v>
      </c>
      <c r="U6" s="5"/>
      <c r="V6" s="11">
        <v>0.05</v>
      </c>
      <c r="W6" s="5"/>
      <c r="X6" s="5"/>
      <c r="Y6" s="15">
        <v>0.19</v>
      </c>
      <c r="Z6" s="5"/>
      <c r="AA6" s="5"/>
      <c r="AB6" s="5"/>
      <c r="AC6" s="5"/>
      <c r="AD6" s="11">
        <v>8.48</v>
      </c>
      <c r="AE6" s="5"/>
      <c r="AF6" s="11"/>
      <c r="AG6" s="11">
        <v>386.17340000000002</v>
      </c>
      <c r="AH6" s="11">
        <v>2.41</v>
      </c>
    </row>
    <row r="7" spans="1:34" x14ac:dyDescent="0.25">
      <c r="A7" s="12" t="s">
        <v>6</v>
      </c>
      <c r="B7" s="27">
        <v>1305.96</v>
      </c>
      <c r="C7" s="27">
        <v>853</v>
      </c>
      <c r="D7" s="15">
        <v>339.01</v>
      </c>
      <c r="E7" s="11">
        <v>197.2</v>
      </c>
      <c r="F7" s="5"/>
      <c r="G7" s="11">
        <v>138.76</v>
      </c>
      <c r="H7" s="11">
        <f t="shared" si="0"/>
        <v>3.0500000000000114</v>
      </c>
      <c r="I7" s="11">
        <v>7.52</v>
      </c>
      <c r="J7" s="11">
        <v>6.31</v>
      </c>
      <c r="K7" s="5"/>
      <c r="L7" s="11">
        <v>3.77</v>
      </c>
      <c r="M7" s="5"/>
      <c r="N7" s="5"/>
      <c r="O7" s="15">
        <v>82.55</v>
      </c>
      <c r="P7" s="5"/>
      <c r="Q7" s="11">
        <v>1.54</v>
      </c>
      <c r="R7" s="11">
        <v>0.03</v>
      </c>
      <c r="S7" s="11">
        <v>78.38</v>
      </c>
      <c r="T7" s="11">
        <v>0.05</v>
      </c>
      <c r="U7" s="5"/>
      <c r="V7" s="11">
        <v>0.08</v>
      </c>
      <c r="W7" s="5"/>
      <c r="X7" s="5"/>
      <c r="Y7" s="15">
        <v>0.78</v>
      </c>
      <c r="Z7" s="11">
        <v>1.61</v>
      </c>
      <c r="AA7" s="11">
        <v>0.02</v>
      </c>
      <c r="AB7" s="5"/>
      <c r="AC7" s="11">
        <v>7.0000000000000007E-2</v>
      </c>
      <c r="AD7" s="11">
        <v>7.97</v>
      </c>
      <c r="AE7" s="11">
        <v>12.75</v>
      </c>
      <c r="AF7" s="11">
        <v>76.650000000000006</v>
      </c>
      <c r="AG7" s="11">
        <v>257.35770000000002</v>
      </c>
      <c r="AH7" s="11">
        <v>0.19</v>
      </c>
    </row>
    <row r="8" spans="1:34" x14ac:dyDescent="0.25">
      <c r="A8" s="12" t="s">
        <v>7</v>
      </c>
      <c r="B8" s="27">
        <v>400.62</v>
      </c>
      <c r="C8" s="27">
        <v>327.94</v>
      </c>
      <c r="D8" s="15">
        <v>5.35</v>
      </c>
      <c r="E8" s="11">
        <v>5.35</v>
      </c>
      <c r="F8" s="5"/>
      <c r="G8" s="5"/>
      <c r="H8" s="5">
        <f t="shared" si="0"/>
        <v>0</v>
      </c>
      <c r="I8" s="5"/>
      <c r="J8" s="5"/>
      <c r="K8" s="5"/>
      <c r="L8" s="5"/>
      <c r="M8" s="5"/>
      <c r="N8" s="5"/>
      <c r="O8" s="15">
        <v>231.28</v>
      </c>
      <c r="P8" s="11">
        <v>0.14000000000000001</v>
      </c>
      <c r="Q8" s="11">
        <v>5.62</v>
      </c>
      <c r="R8" s="5"/>
      <c r="S8" s="11">
        <v>224.18</v>
      </c>
      <c r="T8" s="11">
        <v>0.43</v>
      </c>
      <c r="U8" s="5"/>
      <c r="V8" s="11">
        <v>0.39</v>
      </c>
      <c r="W8" s="5"/>
      <c r="X8" s="5"/>
      <c r="Y8" s="9"/>
      <c r="Z8" s="5"/>
      <c r="AA8" s="11">
        <v>0.13</v>
      </c>
      <c r="AB8" s="5"/>
      <c r="AC8" s="11">
        <v>0.39</v>
      </c>
      <c r="AD8" s="11">
        <v>30.4</v>
      </c>
      <c r="AE8" s="11">
        <v>0.67</v>
      </c>
      <c r="AF8" s="11">
        <v>9.48</v>
      </c>
      <c r="AG8" s="11">
        <v>0</v>
      </c>
      <c r="AH8" s="5"/>
    </row>
    <row r="9" spans="1:34" x14ac:dyDescent="0.25">
      <c r="A9" s="12" t="s">
        <v>8</v>
      </c>
      <c r="B9" s="27">
        <v>632.79</v>
      </c>
      <c r="C9" s="27">
        <v>260.33</v>
      </c>
      <c r="D9" s="15">
        <v>0.09</v>
      </c>
      <c r="E9" s="11">
        <v>0.09</v>
      </c>
      <c r="F9" s="5"/>
      <c r="G9" s="5"/>
      <c r="H9" s="5">
        <f t="shared" si="0"/>
        <v>0</v>
      </c>
      <c r="I9" s="5"/>
      <c r="J9" s="5"/>
      <c r="K9" s="5"/>
      <c r="L9" s="5"/>
      <c r="M9" s="5"/>
      <c r="N9" s="5"/>
      <c r="O9" s="15">
        <v>0.15</v>
      </c>
      <c r="P9" s="5"/>
      <c r="Q9" s="5"/>
      <c r="R9" s="5"/>
      <c r="S9" s="11">
        <v>0.15</v>
      </c>
      <c r="T9" s="5"/>
      <c r="U9" s="5"/>
      <c r="V9" s="5"/>
      <c r="W9" s="5"/>
      <c r="X9" s="5"/>
      <c r="Y9" s="9"/>
      <c r="Z9" s="5"/>
      <c r="AA9" s="5"/>
      <c r="AB9" s="5"/>
      <c r="AC9" s="5"/>
      <c r="AD9" s="5"/>
      <c r="AE9" s="5"/>
      <c r="AF9" s="5"/>
      <c r="AG9" s="11">
        <v>211.6198</v>
      </c>
      <c r="AH9" s="5"/>
    </row>
    <row r="10" spans="1:34" x14ac:dyDescent="0.25">
      <c r="A10" s="74" t="s">
        <v>9</v>
      </c>
      <c r="B10" s="113">
        <v>4151.9799999999996</v>
      </c>
      <c r="C10" s="113">
        <v>2748.45</v>
      </c>
      <c r="D10" s="15">
        <v>679.19</v>
      </c>
      <c r="E10" s="11">
        <v>666.49</v>
      </c>
      <c r="F10" s="5"/>
      <c r="G10" s="11">
        <v>11.52</v>
      </c>
      <c r="H10" s="11">
        <f t="shared" si="0"/>
        <v>1.1800000000000637</v>
      </c>
      <c r="I10" s="11">
        <v>120.88</v>
      </c>
      <c r="J10" s="11">
        <v>0.16</v>
      </c>
      <c r="K10" s="11">
        <v>33.85</v>
      </c>
      <c r="L10" s="11">
        <v>5.69</v>
      </c>
      <c r="M10" s="11">
        <v>0.28999999999999998</v>
      </c>
      <c r="N10" s="11">
        <v>0.01</v>
      </c>
      <c r="O10" s="15">
        <v>48.38</v>
      </c>
      <c r="P10" s="5"/>
      <c r="Q10" s="11">
        <v>10.43</v>
      </c>
      <c r="R10" s="11">
        <v>0.14000000000000001</v>
      </c>
      <c r="S10" s="11">
        <v>31.34</v>
      </c>
      <c r="T10" s="11">
        <v>2.16</v>
      </c>
      <c r="U10" s="5"/>
      <c r="V10" s="11">
        <v>0.13</v>
      </c>
      <c r="W10" s="11">
        <v>0.04</v>
      </c>
      <c r="X10" s="11">
        <v>2.21</v>
      </c>
      <c r="Y10" s="9"/>
      <c r="Z10" s="5"/>
      <c r="AA10" s="11">
        <v>1.63</v>
      </c>
      <c r="AB10" s="5"/>
      <c r="AC10" s="11">
        <v>0.32</v>
      </c>
      <c r="AD10" s="11">
        <v>49.19</v>
      </c>
      <c r="AE10" s="11">
        <v>349.6</v>
      </c>
      <c r="AF10" s="11">
        <v>259.68</v>
      </c>
      <c r="AG10" s="11">
        <v>656.77660000000003</v>
      </c>
      <c r="AH10" s="11">
        <v>221.48</v>
      </c>
    </row>
    <row r="11" spans="1:34" x14ac:dyDescent="0.25">
      <c r="A11" s="12" t="s">
        <v>10</v>
      </c>
      <c r="B11" s="27">
        <v>1999.83</v>
      </c>
      <c r="C11" s="27">
        <v>1468.4</v>
      </c>
      <c r="D11" s="15">
        <v>475.38</v>
      </c>
      <c r="E11" s="11">
        <v>471.7</v>
      </c>
      <c r="F11" s="5"/>
      <c r="G11" s="11">
        <v>0.61</v>
      </c>
      <c r="H11" s="11">
        <f t="shared" si="0"/>
        <v>3.0699999999999932</v>
      </c>
      <c r="I11" s="11">
        <v>1.53</v>
      </c>
      <c r="J11" s="5"/>
      <c r="K11" s="5"/>
      <c r="L11" s="5"/>
      <c r="M11" s="5"/>
      <c r="N11" s="5"/>
      <c r="O11" s="15">
        <v>22.85</v>
      </c>
      <c r="P11" s="5"/>
      <c r="Q11" s="11">
        <v>6.19</v>
      </c>
      <c r="R11" s="5">
        <v>0.01</v>
      </c>
      <c r="S11" s="11">
        <v>12.04</v>
      </c>
      <c r="T11" s="11">
        <v>1.6</v>
      </c>
      <c r="U11" s="5"/>
      <c r="V11" s="5">
        <v>0.01</v>
      </c>
      <c r="W11" s="11">
        <v>0.56000000000000005</v>
      </c>
      <c r="X11" s="5"/>
      <c r="Y11" s="9"/>
      <c r="Z11" s="5"/>
      <c r="AA11" s="11">
        <v>2</v>
      </c>
      <c r="AB11" s="5"/>
      <c r="AC11" s="11">
        <v>0.44</v>
      </c>
      <c r="AD11" s="11">
        <v>164.27</v>
      </c>
      <c r="AE11" s="11">
        <v>145.30000000000001</v>
      </c>
      <c r="AF11" s="11">
        <v>248.85</v>
      </c>
      <c r="AG11" s="11">
        <v>371.59120000000001</v>
      </c>
      <c r="AH11" s="11">
        <v>39.14</v>
      </c>
    </row>
    <row r="12" spans="1:34" x14ac:dyDescent="0.25">
      <c r="A12" s="12" t="s">
        <v>11</v>
      </c>
      <c r="B12" s="27">
        <v>1277.6500000000001</v>
      </c>
      <c r="C12" s="27">
        <v>972.17</v>
      </c>
      <c r="D12" s="15">
        <v>334.13</v>
      </c>
      <c r="E12" s="11">
        <v>330.43</v>
      </c>
      <c r="F12" s="5"/>
      <c r="G12" s="11">
        <v>3.1</v>
      </c>
      <c r="H12" s="11">
        <f t="shared" si="0"/>
        <v>0.59999999999996589</v>
      </c>
      <c r="I12" s="11">
        <v>0.08</v>
      </c>
      <c r="J12" s="11">
        <v>0.17</v>
      </c>
      <c r="K12" s="5"/>
      <c r="L12" s="5"/>
      <c r="M12" s="5"/>
      <c r="N12" s="11">
        <v>0.01</v>
      </c>
      <c r="O12" s="15">
        <v>13.04</v>
      </c>
      <c r="P12" s="5"/>
      <c r="Q12" s="11">
        <v>4.26</v>
      </c>
      <c r="R12" s="11">
        <v>0.09</v>
      </c>
      <c r="S12" s="11">
        <v>6.95</v>
      </c>
      <c r="T12" s="11">
        <v>0.51</v>
      </c>
      <c r="U12" s="5"/>
      <c r="V12" s="11">
        <v>0.02</v>
      </c>
      <c r="W12" s="5"/>
      <c r="X12" s="5"/>
      <c r="Y12" s="9"/>
      <c r="Z12" s="5"/>
      <c r="AA12" s="11">
        <v>1.17</v>
      </c>
      <c r="AB12" s="5"/>
      <c r="AC12" s="11">
        <v>0.05</v>
      </c>
      <c r="AD12" s="11">
        <v>126.61</v>
      </c>
      <c r="AE12" s="11">
        <v>85.34</v>
      </c>
      <c r="AF12" s="11">
        <v>186.24</v>
      </c>
      <c r="AG12" s="11">
        <v>147.14859999999999</v>
      </c>
      <c r="AH12" s="11">
        <v>13.23</v>
      </c>
    </row>
    <row r="13" spans="1:34" x14ac:dyDescent="0.25">
      <c r="A13" s="12" t="s">
        <v>12</v>
      </c>
      <c r="B13" s="27">
        <v>192.09</v>
      </c>
      <c r="C13" s="27">
        <v>98.97</v>
      </c>
      <c r="D13" s="15">
        <v>4.99</v>
      </c>
      <c r="E13" s="11">
        <v>4.7300000000000004</v>
      </c>
      <c r="F13" s="5"/>
      <c r="G13" s="11">
        <v>0.24</v>
      </c>
      <c r="H13" s="11">
        <f t="shared" si="0"/>
        <v>1.9999999999999574E-2</v>
      </c>
      <c r="I13" s="5"/>
      <c r="J13" s="5"/>
      <c r="K13" s="5"/>
      <c r="L13" s="5"/>
      <c r="M13" s="5"/>
      <c r="N13" s="5"/>
      <c r="O13" s="15">
        <v>2.16</v>
      </c>
      <c r="P13" s="5"/>
      <c r="Q13" s="11">
        <v>0.55000000000000004</v>
      </c>
      <c r="R13" s="5"/>
      <c r="S13" s="11">
        <v>1.52</v>
      </c>
      <c r="T13" s="5"/>
      <c r="U13" s="5"/>
      <c r="V13" s="5"/>
      <c r="W13" s="5"/>
      <c r="X13" s="5"/>
      <c r="Y13" s="9"/>
      <c r="Z13" s="5"/>
      <c r="AA13" s="11">
        <v>0.09</v>
      </c>
      <c r="AB13" s="5"/>
      <c r="AC13" s="5"/>
      <c r="AD13" s="11">
        <v>15.48</v>
      </c>
      <c r="AE13" s="5"/>
      <c r="AF13" s="11">
        <v>8.7899999999999991</v>
      </c>
      <c r="AG13" s="11">
        <v>38.668900000000001</v>
      </c>
      <c r="AH13" s="11">
        <v>2.52</v>
      </c>
    </row>
    <row r="14" spans="1:34" x14ac:dyDescent="0.25">
      <c r="A14" s="12" t="s">
        <v>13</v>
      </c>
      <c r="B14" s="27">
        <v>7347.67</v>
      </c>
      <c r="C14" s="27">
        <v>4249.6899999999996</v>
      </c>
      <c r="D14" s="15">
        <v>315.51</v>
      </c>
      <c r="E14" s="11">
        <v>289.75</v>
      </c>
      <c r="F14" s="5"/>
      <c r="G14" s="11">
        <v>3.46</v>
      </c>
      <c r="H14" s="11">
        <f t="shared" si="0"/>
        <v>22.300000000000011</v>
      </c>
      <c r="I14" s="11">
        <v>1.1599999999999999</v>
      </c>
      <c r="J14" s="5"/>
      <c r="K14" s="5"/>
      <c r="L14" s="11">
        <v>0.03</v>
      </c>
      <c r="M14" s="5"/>
      <c r="N14" s="5"/>
      <c r="O14" s="15">
        <v>27.9</v>
      </c>
      <c r="P14" s="5"/>
      <c r="Q14" s="11">
        <v>8.2200000000000006</v>
      </c>
      <c r="R14" s="11">
        <v>0.04</v>
      </c>
      <c r="S14" s="11">
        <v>8.61</v>
      </c>
      <c r="T14" s="11">
        <v>4.93</v>
      </c>
      <c r="U14" s="5"/>
      <c r="V14" s="11">
        <v>0.15</v>
      </c>
      <c r="W14" s="5"/>
      <c r="X14" s="5"/>
      <c r="Y14" s="15">
        <v>2.04</v>
      </c>
      <c r="Z14" s="5"/>
      <c r="AA14" s="11">
        <v>2.64</v>
      </c>
      <c r="AB14" s="5"/>
      <c r="AC14" s="11">
        <v>1.27</v>
      </c>
      <c r="AD14" s="11">
        <v>189.22</v>
      </c>
      <c r="AE14" s="11">
        <v>383.08</v>
      </c>
      <c r="AF14" s="11">
        <v>1104.07</v>
      </c>
      <c r="AG14" s="11">
        <v>1648.9851000000001</v>
      </c>
      <c r="AH14" s="11">
        <v>65.489999999999995</v>
      </c>
    </row>
    <row r="15" spans="1:34" x14ac:dyDescent="0.25">
      <c r="A15" s="12" t="s">
        <v>14</v>
      </c>
      <c r="B15" s="27">
        <v>904.33</v>
      </c>
      <c r="C15" s="27">
        <v>496.72</v>
      </c>
      <c r="D15" s="15">
        <v>28.75</v>
      </c>
      <c r="E15" s="11">
        <v>28.35</v>
      </c>
      <c r="F15" s="5"/>
      <c r="G15" s="11">
        <v>0.23</v>
      </c>
      <c r="H15" s="11">
        <f t="shared" si="0"/>
        <v>0.16999999999999815</v>
      </c>
      <c r="I15" s="11">
        <v>0.05</v>
      </c>
      <c r="J15" s="5"/>
      <c r="K15" s="5"/>
      <c r="L15" s="5"/>
      <c r="M15" s="5"/>
      <c r="N15" s="5"/>
      <c r="O15" s="15">
        <v>16.73</v>
      </c>
      <c r="P15" s="5"/>
      <c r="Q15" s="11">
        <v>7.19</v>
      </c>
      <c r="R15" s="11">
        <v>7.0000000000000007E-2</v>
      </c>
      <c r="S15" s="11">
        <v>7.82</v>
      </c>
      <c r="T15" s="11">
        <v>0.7</v>
      </c>
      <c r="U15" s="5"/>
      <c r="V15" s="11">
        <v>0.02</v>
      </c>
      <c r="W15" s="5"/>
      <c r="X15" s="5"/>
      <c r="Y15" s="9"/>
      <c r="Z15" s="5"/>
      <c r="AA15" s="11">
        <v>0.63</v>
      </c>
      <c r="AB15" s="5"/>
      <c r="AC15" s="11">
        <v>0.28999999999999998</v>
      </c>
      <c r="AD15" s="11">
        <v>16.68</v>
      </c>
      <c r="AE15" s="11">
        <v>121.39</v>
      </c>
      <c r="AF15" s="11">
        <v>20.239999999999998</v>
      </c>
      <c r="AG15" s="11">
        <v>343.0478</v>
      </c>
      <c r="AH15" s="11">
        <v>8.27</v>
      </c>
    </row>
    <row r="16" spans="1:34" x14ac:dyDescent="0.25">
      <c r="A16" s="12" t="s">
        <v>15</v>
      </c>
      <c r="B16" s="27">
        <v>538.88</v>
      </c>
      <c r="C16" s="27">
        <v>262.88</v>
      </c>
      <c r="D16" s="15">
        <v>16.62</v>
      </c>
      <c r="E16" s="11">
        <v>15.65</v>
      </c>
      <c r="F16" s="5"/>
      <c r="G16" s="11">
        <v>0.05</v>
      </c>
      <c r="H16" s="11">
        <f t="shared" si="0"/>
        <v>0.91999999999999993</v>
      </c>
      <c r="I16" s="5"/>
      <c r="J16" s="5"/>
      <c r="K16" s="5"/>
      <c r="L16" s="5"/>
      <c r="M16" s="5"/>
      <c r="N16" s="5"/>
      <c r="O16" s="15">
        <v>8.41</v>
      </c>
      <c r="P16" s="5"/>
      <c r="Q16" s="11">
        <v>4.21</v>
      </c>
      <c r="R16" s="11">
        <v>0.02</v>
      </c>
      <c r="S16" s="11">
        <v>2.82</v>
      </c>
      <c r="T16" s="11">
        <v>0.49</v>
      </c>
      <c r="U16" s="11">
        <v>0.01</v>
      </c>
      <c r="V16" s="11">
        <v>7.0000000000000007E-2</v>
      </c>
      <c r="W16" s="11">
        <v>0.06</v>
      </c>
      <c r="X16" s="11">
        <v>0.18</v>
      </c>
      <c r="Y16" s="9"/>
      <c r="Z16" s="5"/>
      <c r="AA16" s="11">
        <v>0.5</v>
      </c>
      <c r="AB16" s="5"/>
      <c r="AC16" s="11">
        <v>0.05</v>
      </c>
      <c r="AD16" s="11">
        <v>1.57</v>
      </c>
      <c r="AE16" s="11">
        <v>26.1</v>
      </c>
      <c r="AF16" s="11">
        <v>7.77</v>
      </c>
      <c r="AG16" s="11">
        <v>222.53819999999999</v>
      </c>
      <c r="AH16" s="11">
        <v>9.6999999999999993</v>
      </c>
    </row>
    <row r="17" spans="1:34" x14ac:dyDescent="0.25">
      <c r="A17" s="74" t="s">
        <v>16</v>
      </c>
      <c r="B17" s="113">
        <v>1050.22</v>
      </c>
      <c r="C17" s="113">
        <v>558.6</v>
      </c>
      <c r="D17" s="15">
        <v>37.520000000000003</v>
      </c>
      <c r="E17" s="11">
        <v>37.049999999999997</v>
      </c>
      <c r="F17" s="5"/>
      <c r="G17" s="11">
        <v>0.47</v>
      </c>
      <c r="H17" s="11">
        <f t="shared" si="0"/>
        <v>0</v>
      </c>
      <c r="I17" s="11">
        <v>0.04</v>
      </c>
      <c r="J17" s="5"/>
      <c r="K17" s="5"/>
      <c r="L17" s="5"/>
      <c r="M17" s="5"/>
      <c r="N17" s="5"/>
      <c r="O17" s="15">
        <v>13.13</v>
      </c>
      <c r="P17" s="5"/>
      <c r="Q17" s="11">
        <v>2.5</v>
      </c>
      <c r="R17" s="5"/>
      <c r="S17" s="11">
        <v>7.59</v>
      </c>
      <c r="T17" s="11">
        <v>0.28999999999999998</v>
      </c>
      <c r="U17" s="5"/>
      <c r="V17" s="11">
        <v>0.05</v>
      </c>
      <c r="W17" s="11">
        <v>2.34</v>
      </c>
      <c r="X17" s="5"/>
      <c r="Y17" s="9"/>
      <c r="Z17" s="5"/>
      <c r="AA17" s="11">
        <v>0.36</v>
      </c>
      <c r="AB17" s="5"/>
      <c r="AC17" s="5"/>
      <c r="AD17" s="11">
        <v>33.56</v>
      </c>
      <c r="AE17" s="11">
        <v>3.24</v>
      </c>
      <c r="AF17" s="11">
        <v>22.91</v>
      </c>
      <c r="AG17" s="11">
        <v>350.20310000000001</v>
      </c>
      <c r="AH17" s="11">
        <v>104.92</v>
      </c>
    </row>
    <row r="18" spans="1:34" x14ac:dyDescent="0.25">
      <c r="A18" s="12" t="s">
        <v>17</v>
      </c>
      <c r="B18" s="27">
        <v>383.91</v>
      </c>
      <c r="C18" s="27">
        <v>180.87</v>
      </c>
      <c r="D18" s="15">
        <v>1.56</v>
      </c>
      <c r="E18" s="11">
        <v>1.4</v>
      </c>
      <c r="F18" s="5"/>
      <c r="G18" s="11">
        <v>0.14000000000000001</v>
      </c>
      <c r="H18" s="11">
        <f t="shared" si="0"/>
        <v>2.0000000000000018E-2</v>
      </c>
      <c r="I18" s="11">
        <v>0.52</v>
      </c>
      <c r="J18" s="5"/>
      <c r="K18" s="5"/>
      <c r="L18" s="5"/>
      <c r="M18" s="5"/>
      <c r="N18" s="5"/>
      <c r="O18" s="15">
        <v>8.58</v>
      </c>
      <c r="P18" s="5"/>
      <c r="Q18" s="11">
        <v>3.54</v>
      </c>
      <c r="R18" s="5"/>
      <c r="S18" s="11">
        <v>4.3499999999999996</v>
      </c>
      <c r="T18" s="11">
        <v>0.21</v>
      </c>
      <c r="U18" s="5"/>
      <c r="V18" s="11">
        <v>0.02</v>
      </c>
      <c r="W18" s="5"/>
      <c r="X18" s="5"/>
      <c r="Y18" s="9"/>
      <c r="Z18" s="5"/>
      <c r="AA18" s="11">
        <v>0.47</v>
      </c>
      <c r="AB18" s="5"/>
      <c r="AC18" s="5"/>
      <c r="AD18" s="11">
        <v>17.23</v>
      </c>
      <c r="AE18" s="11">
        <v>4.13</v>
      </c>
      <c r="AF18" s="11">
        <v>2.0699999999999998</v>
      </c>
      <c r="AG18" s="11">
        <v>162.3502</v>
      </c>
      <c r="AH18" s="11">
        <v>5.01</v>
      </c>
    </row>
    <row r="19" spans="1:34" x14ac:dyDescent="0.25">
      <c r="A19" s="12" t="s">
        <v>18</v>
      </c>
      <c r="B19" s="27">
        <v>3839.71</v>
      </c>
      <c r="C19" s="27">
        <v>2529.15</v>
      </c>
      <c r="D19" s="15">
        <v>471.3</v>
      </c>
      <c r="E19" s="11">
        <v>437.16</v>
      </c>
      <c r="F19" s="5"/>
      <c r="G19" s="11">
        <v>21.23</v>
      </c>
      <c r="H19" s="11">
        <f t="shared" si="0"/>
        <v>12.909999999999968</v>
      </c>
      <c r="I19" s="11">
        <v>0.22</v>
      </c>
      <c r="J19" s="11">
        <v>0.52</v>
      </c>
      <c r="K19" s="5"/>
      <c r="L19" s="5"/>
      <c r="M19" s="5"/>
      <c r="N19" s="5"/>
      <c r="O19" s="15">
        <v>41.04</v>
      </c>
      <c r="P19" s="11">
        <v>0.05</v>
      </c>
      <c r="Q19" s="11">
        <v>3.69</v>
      </c>
      <c r="R19" s="11">
        <v>0.01</v>
      </c>
      <c r="S19" s="11">
        <v>21.85</v>
      </c>
      <c r="T19" s="11">
        <v>11.44</v>
      </c>
      <c r="U19" s="5"/>
      <c r="V19" s="11">
        <v>0.14000000000000001</v>
      </c>
      <c r="W19" s="11">
        <v>0.04</v>
      </c>
      <c r="X19" s="11">
        <v>0.44</v>
      </c>
      <c r="Y19" s="9"/>
      <c r="Z19" s="5"/>
      <c r="AA19" s="11">
        <v>3.26</v>
      </c>
      <c r="AB19" s="5"/>
      <c r="AC19" s="11">
        <v>0.13</v>
      </c>
      <c r="AD19" s="11">
        <v>61.96</v>
      </c>
      <c r="AE19" s="11">
        <v>218.07</v>
      </c>
      <c r="AF19" s="11">
        <v>730.29</v>
      </c>
      <c r="AG19" s="11">
        <v>744.60900000000004</v>
      </c>
      <c r="AH19" s="11">
        <v>90.62</v>
      </c>
    </row>
    <row r="20" spans="1:34" x14ac:dyDescent="0.25">
      <c r="A20" s="12" t="s">
        <v>19</v>
      </c>
      <c r="B20" s="27">
        <v>506.51</v>
      </c>
      <c r="C20" s="27">
        <v>275.86</v>
      </c>
      <c r="D20" s="15">
        <v>11.62</v>
      </c>
      <c r="E20" s="11">
        <v>11.2</v>
      </c>
      <c r="F20" s="5"/>
      <c r="G20" s="11">
        <v>0.18</v>
      </c>
      <c r="H20" s="11">
        <f t="shared" si="0"/>
        <v>0.24000000000000021</v>
      </c>
      <c r="I20" s="11">
        <v>0.02</v>
      </c>
      <c r="J20" s="11">
        <v>0.41</v>
      </c>
      <c r="K20" s="5"/>
      <c r="L20" s="5"/>
      <c r="M20" s="11">
        <v>0.17</v>
      </c>
      <c r="N20" s="5"/>
      <c r="O20" s="15">
        <v>13.3</v>
      </c>
      <c r="P20" s="5"/>
      <c r="Q20" s="11">
        <v>5.29</v>
      </c>
      <c r="R20" s="11">
        <v>0.02</v>
      </c>
      <c r="S20" s="11">
        <v>6.14</v>
      </c>
      <c r="T20" s="11">
        <v>0.56999999999999995</v>
      </c>
      <c r="U20" s="5"/>
      <c r="V20" s="11">
        <v>0.04</v>
      </c>
      <c r="W20" s="5"/>
      <c r="X20" s="11">
        <v>7.0000000000000007E-2</v>
      </c>
      <c r="Y20" s="9"/>
      <c r="Z20" s="5"/>
      <c r="AA20" s="11">
        <v>0.7</v>
      </c>
      <c r="AB20" s="5"/>
      <c r="AC20" s="11">
        <v>0.47</v>
      </c>
      <c r="AD20" s="11">
        <v>43.34</v>
      </c>
      <c r="AE20" s="11">
        <v>20.2</v>
      </c>
      <c r="AF20" s="11">
        <v>16.66</v>
      </c>
      <c r="AG20" s="11">
        <v>131.05189999999999</v>
      </c>
      <c r="AH20" s="11">
        <v>9.07</v>
      </c>
    </row>
    <row r="21" spans="1:34" x14ac:dyDescent="0.25">
      <c r="A21" s="12" t="s">
        <v>20</v>
      </c>
      <c r="B21" s="27">
        <v>493.36</v>
      </c>
      <c r="C21" s="27">
        <v>335.35</v>
      </c>
      <c r="D21" s="15">
        <v>10.88</v>
      </c>
      <c r="E21" s="11">
        <v>10.43</v>
      </c>
      <c r="F21" s="5"/>
      <c r="G21" s="11">
        <v>0.2</v>
      </c>
      <c r="H21" s="11">
        <f t="shared" si="0"/>
        <v>0.25000000000000178</v>
      </c>
      <c r="I21" s="11">
        <v>0.42</v>
      </c>
      <c r="J21" s="5"/>
      <c r="K21" s="5"/>
      <c r="L21" s="5"/>
      <c r="M21" s="5"/>
      <c r="N21" s="5"/>
      <c r="O21" s="15">
        <v>25.07</v>
      </c>
      <c r="P21" s="5"/>
      <c r="Q21" s="11">
        <v>4.87</v>
      </c>
      <c r="R21" s="11">
        <v>0.15</v>
      </c>
      <c r="S21" s="11">
        <v>5.09</v>
      </c>
      <c r="T21" s="11">
        <v>0.66</v>
      </c>
      <c r="U21" s="11">
        <v>0.01</v>
      </c>
      <c r="V21" s="11">
        <v>0.03</v>
      </c>
      <c r="W21" s="11">
        <v>0.73</v>
      </c>
      <c r="X21" s="11">
        <v>0.01</v>
      </c>
      <c r="Y21" s="9"/>
      <c r="Z21" s="11">
        <v>12.14</v>
      </c>
      <c r="AA21" s="11">
        <v>1.1399999999999999</v>
      </c>
      <c r="AB21" s="5"/>
      <c r="AC21" s="11">
        <v>0.24</v>
      </c>
      <c r="AD21" s="11">
        <v>37.86</v>
      </c>
      <c r="AE21" s="11">
        <v>141.94</v>
      </c>
      <c r="AF21" s="11">
        <v>2.96</v>
      </c>
      <c r="AG21" s="11">
        <v>162.65209999999999</v>
      </c>
      <c r="AH21" s="11">
        <v>5.89</v>
      </c>
    </row>
    <row r="22" spans="1:34" x14ac:dyDescent="0.25">
      <c r="A22" s="12" t="s">
        <v>21</v>
      </c>
      <c r="B22" s="27">
        <v>24273.48</v>
      </c>
      <c r="C22" s="27">
        <v>22163.29</v>
      </c>
      <c r="D22" s="15">
        <v>1765.81</v>
      </c>
      <c r="E22" s="11">
        <v>1066.3499999999999</v>
      </c>
      <c r="F22" s="5"/>
      <c r="G22" s="11">
        <v>621.73</v>
      </c>
      <c r="H22" s="11">
        <f t="shared" si="0"/>
        <v>77.730000000000018</v>
      </c>
      <c r="I22" s="11">
        <v>51.4</v>
      </c>
      <c r="J22" s="11">
        <v>1190.25</v>
      </c>
      <c r="K22" s="11">
        <v>125.9</v>
      </c>
      <c r="L22" s="5"/>
      <c r="M22" s="11">
        <v>20.11</v>
      </c>
      <c r="N22" s="11">
        <v>165.28</v>
      </c>
      <c r="O22" s="15">
        <v>13388.35</v>
      </c>
      <c r="P22" s="11">
        <v>79.930000000000007</v>
      </c>
      <c r="Q22" s="11">
        <v>2.09</v>
      </c>
      <c r="R22" s="11">
        <v>0.26</v>
      </c>
      <c r="S22" s="11">
        <v>32.840000000000003</v>
      </c>
      <c r="T22" s="11">
        <v>39.11</v>
      </c>
      <c r="U22" s="11">
        <v>2085.02</v>
      </c>
      <c r="V22" s="11">
        <v>310.99</v>
      </c>
      <c r="W22" s="11">
        <v>0.08</v>
      </c>
      <c r="X22" s="11">
        <v>8.85</v>
      </c>
      <c r="Y22" s="15">
        <v>6.37</v>
      </c>
      <c r="Z22" s="11">
        <v>242.08</v>
      </c>
      <c r="AA22" s="11">
        <v>1812.69</v>
      </c>
      <c r="AB22" s="11">
        <v>2732.75</v>
      </c>
      <c r="AC22" s="11">
        <v>6035.31</v>
      </c>
      <c r="AD22" s="11">
        <v>341.61</v>
      </c>
      <c r="AE22" s="11">
        <v>1471.59</v>
      </c>
      <c r="AF22" s="11">
        <v>2163.33</v>
      </c>
      <c r="AG22" s="11">
        <v>1279.3436999999999</v>
      </c>
      <c r="AH22" s="11">
        <v>6.16</v>
      </c>
    </row>
    <row r="23" spans="1:34" x14ac:dyDescent="0.25">
      <c r="A23" s="12" t="s">
        <v>1</v>
      </c>
      <c r="B23" s="27">
        <v>51424.21</v>
      </c>
      <c r="C23" s="27">
        <v>41871.71</v>
      </c>
      <c r="D23" s="15">
        <v>9166.6</v>
      </c>
      <c r="E23" s="11">
        <v>8868.09</v>
      </c>
      <c r="F23" s="5"/>
      <c r="G23" s="11">
        <v>94.53</v>
      </c>
      <c r="H23" s="11">
        <f t="shared" si="0"/>
        <v>203.97999999999956</v>
      </c>
      <c r="I23" s="11">
        <v>3842.3</v>
      </c>
      <c r="J23" s="11">
        <v>454.49</v>
      </c>
      <c r="K23" s="11">
        <v>11.58</v>
      </c>
      <c r="L23" s="11">
        <v>27.3</v>
      </c>
      <c r="M23" s="11">
        <v>40.29</v>
      </c>
      <c r="N23" s="11">
        <v>721.04</v>
      </c>
      <c r="O23" s="15">
        <v>10825.95</v>
      </c>
      <c r="P23" s="11">
        <v>1.92</v>
      </c>
      <c r="Q23" s="11">
        <v>17.79</v>
      </c>
      <c r="R23" s="11">
        <v>2.79</v>
      </c>
      <c r="S23" s="11">
        <v>55.33</v>
      </c>
      <c r="T23" s="11">
        <v>62.89</v>
      </c>
      <c r="U23" s="11">
        <v>6311.43</v>
      </c>
      <c r="V23" s="11">
        <v>7.48</v>
      </c>
      <c r="W23" s="11">
        <v>344.95</v>
      </c>
      <c r="X23" s="11">
        <v>120.96</v>
      </c>
      <c r="Y23" s="15">
        <v>1.99</v>
      </c>
      <c r="Z23" s="11">
        <v>54.1</v>
      </c>
      <c r="AA23" s="11">
        <v>1815.43</v>
      </c>
      <c r="AB23" s="11">
        <v>118.6</v>
      </c>
      <c r="AC23" s="11">
        <v>1910.28</v>
      </c>
      <c r="AD23" s="11">
        <v>2641.46</v>
      </c>
      <c r="AE23" s="11">
        <v>2428.94</v>
      </c>
      <c r="AF23" s="11">
        <v>4950.57</v>
      </c>
      <c r="AG23" s="11">
        <v>4505.6718000000001</v>
      </c>
      <c r="AH23" s="11">
        <v>90.95</v>
      </c>
    </row>
    <row r="24" spans="1:34" x14ac:dyDescent="0.25">
      <c r="A24" s="12" t="s">
        <v>22</v>
      </c>
      <c r="B24" s="27">
        <v>2164.39</v>
      </c>
      <c r="C24" s="27">
        <v>1446.79</v>
      </c>
      <c r="D24" s="15">
        <v>357.85</v>
      </c>
      <c r="E24" s="11">
        <v>353.22</v>
      </c>
      <c r="F24" s="5"/>
      <c r="G24" s="11">
        <v>1.04</v>
      </c>
      <c r="H24" s="11">
        <f t="shared" si="0"/>
        <v>3.589999999999975</v>
      </c>
      <c r="I24" s="11">
        <v>1.9</v>
      </c>
      <c r="J24" s="11">
        <v>2.1</v>
      </c>
      <c r="K24" s="5"/>
      <c r="L24" s="5"/>
      <c r="M24" s="5"/>
      <c r="N24" s="11">
        <v>0.09</v>
      </c>
      <c r="O24" s="15">
        <v>19.899999999999999</v>
      </c>
      <c r="P24" s="11">
        <v>0.04</v>
      </c>
      <c r="Q24" s="11">
        <v>5.77</v>
      </c>
      <c r="R24" s="11">
        <v>0.02</v>
      </c>
      <c r="S24" s="11">
        <v>8.35</v>
      </c>
      <c r="T24" s="11">
        <v>3.89</v>
      </c>
      <c r="U24" s="11">
        <v>0.05</v>
      </c>
      <c r="V24" s="5">
        <v>0.01</v>
      </c>
      <c r="W24" s="11">
        <v>0.04</v>
      </c>
      <c r="X24" s="11">
        <v>0.34</v>
      </c>
      <c r="Y24" s="9"/>
      <c r="Z24" s="5"/>
      <c r="AA24" s="11">
        <v>0.36</v>
      </c>
      <c r="AB24" s="5"/>
      <c r="AC24" s="11">
        <v>1.03</v>
      </c>
      <c r="AD24" s="11">
        <v>95.2</v>
      </c>
      <c r="AE24" s="11">
        <v>94.47</v>
      </c>
      <c r="AF24" s="11">
        <v>348.99</v>
      </c>
      <c r="AG24" s="11">
        <v>407.7124</v>
      </c>
      <c r="AH24" s="11">
        <v>25.21</v>
      </c>
    </row>
    <row r="25" spans="1:34" x14ac:dyDescent="0.25">
      <c r="A25" s="12" t="s">
        <v>23</v>
      </c>
      <c r="B25" s="27">
        <v>2399.65</v>
      </c>
      <c r="C25" s="27">
        <v>1598.55</v>
      </c>
      <c r="D25" s="15">
        <v>432.74</v>
      </c>
      <c r="E25" s="11">
        <v>368.37</v>
      </c>
      <c r="F25" s="5"/>
      <c r="G25" s="11">
        <v>2.56</v>
      </c>
      <c r="H25" s="11">
        <f t="shared" si="0"/>
        <v>61.81</v>
      </c>
      <c r="I25" s="11">
        <v>18.04</v>
      </c>
      <c r="J25" s="5"/>
      <c r="K25" s="5"/>
      <c r="L25" s="5"/>
      <c r="M25" s="5"/>
      <c r="N25" s="5"/>
      <c r="O25" s="15">
        <v>4.18</v>
      </c>
      <c r="P25" s="5"/>
      <c r="Q25" s="11">
        <v>0.9</v>
      </c>
      <c r="R25" s="11">
        <v>0.03</v>
      </c>
      <c r="S25" s="11">
        <v>2.39</v>
      </c>
      <c r="T25" s="11">
        <v>0.55000000000000004</v>
      </c>
      <c r="U25" s="5"/>
      <c r="V25" s="11">
        <v>7.0000000000000007E-2</v>
      </c>
      <c r="W25" s="5"/>
      <c r="X25" s="11">
        <v>0.06</v>
      </c>
      <c r="Y25" s="9"/>
      <c r="Z25" s="5"/>
      <c r="AA25" s="11">
        <v>0.1</v>
      </c>
      <c r="AB25" s="5"/>
      <c r="AC25" s="11">
        <v>0.09</v>
      </c>
      <c r="AD25" s="11">
        <v>21.79</v>
      </c>
      <c r="AE25" s="11">
        <v>158.56</v>
      </c>
      <c r="AF25" s="11">
        <v>391.25</v>
      </c>
      <c r="AG25" s="11">
        <v>411.12290000000002</v>
      </c>
      <c r="AH25" s="11">
        <v>12.62</v>
      </c>
    </row>
    <row r="26" spans="1:34" x14ac:dyDescent="0.25">
      <c r="A26" s="12" t="s">
        <v>24</v>
      </c>
      <c r="B26" s="27">
        <v>4849.68</v>
      </c>
      <c r="C26" s="27">
        <v>2339.16</v>
      </c>
      <c r="D26" s="15">
        <v>193.12</v>
      </c>
      <c r="E26" s="11">
        <v>182.69</v>
      </c>
      <c r="F26" s="5"/>
      <c r="G26" s="11">
        <v>1.37</v>
      </c>
      <c r="H26" s="11">
        <f t="shared" si="0"/>
        <v>9.0600000000000023</v>
      </c>
      <c r="I26" s="11">
        <v>0.03</v>
      </c>
      <c r="J26" s="11">
        <v>3.55</v>
      </c>
      <c r="K26" s="5"/>
      <c r="L26" s="5"/>
      <c r="M26" s="5"/>
      <c r="N26" s="11">
        <v>6.15</v>
      </c>
      <c r="O26" s="15">
        <v>47.53</v>
      </c>
      <c r="P26" s="11">
        <v>0.01</v>
      </c>
      <c r="Q26" s="11">
        <v>13.91</v>
      </c>
      <c r="R26" s="11">
        <v>0.09</v>
      </c>
      <c r="S26" s="11">
        <v>17.34</v>
      </c>
      <c r="T26" s="11">
        <v>4.82</v>
      </c>
      <c r="U26" s="5"/>
      <c r="V26" s="11">
        <v>0.64</v>
      </c>
      <c r="W26" s="11">
        <v>0.59</v>
      </c>
      <c r="X26" s="11">
        <v>0.6</v>
      </c>
      <c r="Y26" s="15">
        <v>2.0099999999999998</v>
      </c>
      <c r="Z26" s="5"/>
      <c r="AA26" s="11">
        <v>3.87</v>
      </c>
      <c r="AB26" s="5"/>
      <c r="AC26" s="11">
        <v>3.64</v>
      </c>
      <c r="AD26" s="11">
        <v>101.44</v>
      </c>
      <c r="AE26" s="11">
        <v>110.99</v>
      </c>
      <c r="AF26" s="11">
        <v>107.04</v>
      </c>
      <c r="AG26" s="11">
        <v>1426.3838000000001</v>
      </c>
      <c r="AH26" s="11">
        <v>16.28</v>
      </c>
    </row>
    <row r="27" spans="1:34" x14ac:dyDescent="0.25">
      <c r="A27" s="12" t="s">
        <v>25</v>
      </c>
      <c r="B27" s="27">
        <v>34298.86</v>
      </c>
      <c r="C27" s="27">
        <v>27679.91</v>
      </c>
      <c r="D27" s="15">
        <v>15359.62</v>
      </c>
      <c r="E27" s="11">
        <v>10756.46</v>
      </c>
      <c r="F27" s="5"/>
      <c r="G27" s="11">
        <v>4543.3999999999996</v>
      </c>
      <c r="H27" s="11">
        <f t="shared" si="0"/>
        <v>59.760000000002037</v>
      </c>
      <c r="I27" s="11">
        <v>1302.0999999999999</v>
      </c>
      <c r="J27" s="11">
        <v>205.38</v>
      </c>
      <c r="K27" s="11">
        <v>54.66</v>
      </c>
      <c r="L27" s="11">
        <v>15.24</v>
      </c>
      <c r="M27" s="11">
        <v>15.28</v>
      </c>
      <c r="N27" s="11">
        <v>25.68</v>
      </c>
      <c r="O27" s="15">
        <v>3627.77</v>
      </c>
      <c r="P27" s="11">
        <v>0.14000000000000001</v>
      </c>
      <c r="Q27" s="11">
        <v>21.71</v>
      </c>
      <c r="R27" s="11">
        <v>1.23</v>
      </c>
      <c r="S27" s="11">
        <v>457.63</v>
      </c>
      <c r="T27" s="11">
        <v>137.56</v>
      </c>
      <c r="U27" s="5"/>
      <c r="V27" s="11">
        <v>0.84</v>
      </c>
      <c r="W27" s="11">
        <v>0.99</v>
      </c>
      <c r="X27" s="11">
        <v>0.23</v>
      </c>
      <c r="Y27" s="15">
        <v>316.04000000000002</v>
      </c>
      <c r="Z27" s="11">
        <v>2568.84</v>
      </c>
      <c r="AA27" s="11">
        <v>105.27</v>
      </c>
      <c r="AB27" s="11">
        <v>0.18</v>
      </c>
      <c r="AC27" s="11">
        <v>17.12</v>
      </c>
      <c r="AD27" s="11">
        <v>471.89</v>
      </c>
      <c r="AE27" s="11">
        <v>1804.53</v>
      </c>
      <c r="AF27" s="11">
        <v>85.88</v>
      </c>
      <c r="AG27" s="11">
        <v>3760.643</v>
      </c>
      <c r="AH27" s="11">
        <v>90.04</v>
      </c>
    </row>
    <row r="28" spans="1:34" x14ac:dyDescent="0.25">
      <c r="A28" s="12" t="s">
        <v>26</v>
      </c>
      <c r="B28" s="27">
        <v>82285.929999999993</v>
      </c>
      <c r="C28" s="27">
        <v>70916.509999999995</v>
      </c>
      <c r="D28" s="15">
        <v>8024.63</v>
      </c>
      <c r="E28" s="11">
        <v>7608.25</v>
      </c>
      <c r="F28" s="5"/>
      <c r="G28" s="11">
        <v>361.77</v>
      </c>
      <c r="H28" s="11">
        <f t="shared" si="0"/>
        <v>54.609999999999673</v>
      </c>
      <c r="I28" s="11">
        <v>38124.93</v>
      </c>
      <c r="J28" s="11">
        <v>1961.68</v>
      </c>
      <c r="K28" s="11">
        <v>10366.15</v>
      </c>
      <c r="L28" s="11">
        <v>1510.63</v>
      </c>
      <c r="M28" s="11">
        <v>2.7</v>
      </c>
      <c r="N28" s="11">
        <v>351.48</v>
      </c>
      <c r="O28" s="15">
        <v>122.52</v>
      </c>
      <c r="P28" s="5"/>
      <c r="Q28" s="11">
        <v>4.93</v>
      </c>
      <c r="R28" s="11">
        <v>0.04</v>
      </c>
      <c r="S28" s="11">
        <v>76.540000000000006</v>
      </c>
      <c r="T28" s="11">
        <v>0.92</v>
      </c>
      <c r="U28" s="5"/>
      <c r="V28" s="11">
        <v>1.0900000000000001</v>
      </c>
      <c r="W28" s="11">
        <v>0.02</v>
      </c>
      <c r="X28" s="5"/>
      <c r="Y28" s="9"/>
      <c r="Z28" s="11">
        <v>18.920000000000002</v>
      </c>
      <c r="AA28" s="11">
        <v>16.45</v>
      </c>
      <c r="AB28" s="11">
        <v>2.48</v>
      </c>
      <c r="AC28" s="11">
        <v>1.1299999999999999</v>
      </c>
      <c r="AD28" s="11">
        <v>594.73</v>
      </c>
      <c r="AE28" s="11">
        <v>1152.5999999999999</v>
      </c>
      <c r="AF28" s="11">
        <v>664.02</v>
      </c>
      <c r="AG28" s="11">
        <v>5682.4768999999997</v>
      </c>
      <c r="AH28" s="11">
        <v>101.48</v>
      </c>
    </row>
    <row r="29" spans="1:34" x14ac:dyDescent="0.25">
      <c r="A29" s="12" t="s">
        <v>27</v>
      </c>
      <c r="B29" s="27">
        <v>24252.12</v>
      </c>
      <c r="C29" s="27">
        <v>12506.07</v>
      </c>
      <c r="D29" s="15">
        <v>1771.45</v>
      </c>
      <c r="E29" s="11">
        <v>1628.48</v>
      </c>
      <c r="F29" s="5"/>
      <c r="G29" s="11">
        <v>138.59</v>
      </c>
      <c r="H29" s="11">
        <f t="shared" si="0"/>
        <v>4.3800000000001091</v>
      </c>
      <c r="I29" s="11">
        <v>394.53</v>
      </c>
      <c r="J29" s="11">
        <v>110.51</v>
      </c>
      <c r="K29" s="5"/>
      <c r="L29" s="11">
        <v>0.22</v>
      </c>
      <c r="M29" s="11">
        <v>159.88999999999999</v>
      </c>
      <c r="N29" s="11">
        <v>23.8</v>
      </c>
      <c r="O29" s="15">
        <v>375.86</v>
      </c>
      <c r="P29" s="11">
        <v>0.43</v>
      </c>
      <c r="Q29" s="11">
        <v>4.99</v>
      </c>
      <c r="R29" s="11">
        <v>0.79</v>
      </c>
      <c r="S29" s="11">
        <v>48.64</v>
      </c>
      <c r="T29" s="11">
        <v>19.75</v>
      </c>
      <c r="U29" s="5"/>
      <c r="V29" s="11">
        <v>0.6</v>
      </c>
      <c r="W29" s="5">
        <v>0.01</v>
      </c>
      <c r="X29" s="11">
        <v>0.15</v>
      </c>
      <c r="Y29" s="15">
        <v>13.11</v>
      </c>
      <c r="Z29" s="11">
        <v>275.19</v>
      </c>
      <c r="AA29" s="11">
        <v>5.55</v>
      </c>
      <c r="AB29" s="5"/>
      <c r="AC29" s="11">
        <v>6.66</v>
      </c>
      <c r="AD29" s="11">
        <v>264.81</v>
      </c>
      <c r="AE29" s="11">
        <v>451.72</v>
      </c>
      <c r="AF29" s="11">
        <v>745.36</v>
      </c>
      <c r="AG29" s="11">
        <v>6214.9201999999996</v>
      </c>
      <c r="AH29" s="11">
        <v>5.96</v>
      </c>
    </row>
    <row r="30" spans="1:34" x14ac:dyDescent="0.25">
      <c r="A30" s="12" t="s">
        <v>28</v>
      </c>
      <c r="B30" s="27">
        <v>6644.59</v>
      </c>
      <c r="C30" s="27">
        <v>3700.29</v>
      </c>
      <c r="D30" s="15">
        <v>199.1</v>
      </c>
      <c r="E30" s="11">
        <v>171.15</v>
      </c>
      <c r="F30" s="5"/>
      <c r="G30" s="11">
        <v>27.25</v>
      </c>
      <c r="H30" s="11">
        <f t="shared" si="0"/>
        <v>0.69999999999998863</v>
      </c>
      <c r="I30" s="11">
        <v>455.67</v>
      </c>
      <c r="J30" s="11">
        <v>25.99</v>
      </c>
      <c r="K30" s="11">
        <v>62.75</v>
      </c>
      <c r="L30" s="11">
        <v>6.04</v>
      </c>
      <c r="M30" s="11">
        <v>0.94</v>
      </c>
      <c r="N30" s="11">
        <v>3.01</v>
      </c>
      <c r="O30" s="15">
        <v>58.92</v>
      </c>
      <c r="P30" s="5">
        <v>0.01</v>
      </c>
      <c r="Q30" s="11">
        <v>17.059999999999999</v>
      </c>
      <c r="R30" s="11">
        <v>0.67</v>
      </c>
      <c r="S30" s="11">
        <v>28.44</v>
      </c>
      <c r="T30" s="11">
        <v>2.29</v>
      </c>
      <c r="U30" s="5"/>
      <c r="V30" s="11">
        <v>0.84</v>
      </c>
      <c r="W30" s="11">
        <v>0.02</v>
      </c>
      <c r="X30" s="11">
        <v>0.03</v>
      </c>
      <c r="Y30" s="15">
        <v>0.42</v>
      </c>
      <c r="Z30" s="5"/>
      <c r="AA30" s="11">
        <v>7.42</v>
      </c>
      <c r="AB30" s="11">
        <v>0.02</v>
      </c>
      <c r="AC30" s="11">
        <v>1.71</v>
      </c>
      <c r="AD30" s="11">
        <v>149.04</v>
      </c>
      <c r="AE30" s="11">
        <v>656.31</v>
      </c>
      <c r="AF30" s="11">
        <v>21.73</v>
      </c>
      <c r="AG30" s="11">
        <v>2344.5871000000002</v>
      </c>
      <c r="AH30" s="11">
        <v>4.88</v>
      </c>
    </row>
    <row r="31" spans="1:34" x14ac:dyDescent="0.25">
      <c r="A31" s="12" t="s">
        <v>29</v>
      </c>
      <c r="B31" s="27">
        <v>3626.98</v>
      </c>
      <c r="C31" s="27">
        <v>1853.84</v>
      </c>
      <c r="D31" s="15">
        <v>14.51</v>
      </c>
      <c r="E31" s="11">
        <v>13.48</v>
      </c>
      <c r="F31" s="5"/>
      <c r="G31" s="11">
        <v>0.43</v>
      </c>
      <c r="H31" s="11">
        <f t="shared" si="0"/>
        <v>0.59999999999999964</v>
      </c>
      <c r="I31" s="11">
        <v>237.57</v>
      </c>
      <c r="J31" s="11">
        <v>0.85</v>
      </c>
      <c r="K31" s="11">
        <v>0.1</v>
      </c>
      <c r="L31" s="11">
        <v>0.13</v>
      </c>
      <c r="M31" s="5"/>
      <c r="N31" s="5"/>
      <c r="O31" s="15">
        <v>68.290000000000006</v>
      </c>
      <c r="P31" s="5"/>
      <c r="Q31" s="11">
        <v>22.5</v>
      </c>
      <c r="R31" s="11">
        <v>2.38</v>
      </c>
      <c r="S31" s="11">
        <v>30.96</v>
      </c>
      <c r="T31" s="11">
        <v>0.99</v>
      </c>
      <c r="U31" s="11">
        <v>0.05</v>
      </c>
      <c r="V31" s="11">
        <v>4.12</v>
      </c>
      <c r="W31" s="11">
        <v>0.11</v>
      </c>
      <c r="X31" s="11">
        <v>0.06</v>
      </c>
      <c r="Y31" s="9"/>
      <c r="Z31" s="5"/>
      <c r="AA31" s="11">
        <v>4.8</v>
      </c>
      <c r="AB31" s="5">
        <v>0.01</v>
      </c>
      <c r="AC31" s="11">
        <v>2.2999999999999998</v>
      </c>
      <c r="AD31" s="11">
        <v>132.15</v>
      </c>
      <c r="AE31" s="11">
        <v>145.28</v>
      </c>
      <c r="AF31" s="11">
        <v>11.72</v>
      </c>
      <c r="AG31" s="11">
        <v>917.23680000000002</v>
      </c>
      <c r="AH31" s="11">
        <v>5.1100000000000003</v>
      </c>
    </row>
    <row r="32" spans="1:34" x14ac:dyDescent="0.25">
      <c r="A32" s="12" t="s">
        <v>30</v>
      </c>
      <c r="B32" s="27">
        <v>1887.75</v>
      </c>
      <c r="C32" s="27">
        <v>1008.75</v>
      </c>
      <c r="D32" s="15">
        <v>14.67</v>
      </c>
      <c r="E32" s="11">
        <v>13.05</v>
      </c>
      <c r="F32" s="5"/>
      <c r="G32" s="11">
        <v>0.81</v>
      </c>
      <c r="H32" s="11">
        <f t="shared" si="0"/>
        <v>0.80999999999999872</v>
      </c>
      <c r="I32" s="11">
        <v>6.36</v>
      </c>
      <c r="J32" s="11">
        <v>7.68</v>
      </c>
      <c r="K32" s="11">
        <v>3.01</v>
      </c>
      <c r="L32" s="5">
        <v>0.01</v>
      </c>
      <c r="M32" s="11">
        <v>6.27</v>
      </c>
      <c r="N32" s="11">
        <v>0.65</v>
      </c>
      <c r="O32" s="15">
        <v>55.83</v>
      </c>
      <c r="P32" s="5"/>
      <c r="Q32" s="11">
        <v>17.420000000000002</v>
      </c>
      <c r="R32" s="11">
        <v>1.1299999999999999</v>
      </c>
      <c r="S32" s="11">
        <v>21.07</v>
      </c>
      <c r="T32" s="11">
        <v>0.92</v>
      </c>
      <c r="U32" s="5"/>
      <c r="V32" s="11">
        <v>4.08</v>
      </c>
      <c r="W32" s="11">
        <v>0.05</v>
      </c>
      <c r="X32" s="11">
        <v>0.11</v>
      </c>
      <c r="Y32" s="9"/>
      <c r="Z32" s="5"/>
      <c r="AA32" s="11">
        <v>6.2</v>
      </c>
      <c r="AB32" s="5"/>
      <c r="AC32" s="11">
        <v>4.83</v>
      </c>
      <c r="AD32" s="11">
        <v>61.94</v>
      </c>
      <c r="AE32" s="11">
        <v>200.55</v>
      </c>
      <c r="AF32" s="11">
        <v>32.58</v>
      </c>
      <c r="AG32" s="11">
        <v>388.6379</v>
      </c>
      <c r="AH32" s="11">
        <v>5.42</v>
      </c>
    </row>
    <row r="33" spans="1:34" x14ac:dyDescent="0.25">
      <c r="A33" s="12" t="s">
        <v>31</v>
      </c>
      <c r="B33" s="27">
        <v>3654.46</v>
      </c>
      <c r="C33" s="27">
        <v>1839.12</v>
      </c>
      <c r="D33" s="15">
        <v>16.239999999999998</v>
      </c>
      <c r="E33" s="11">
        <v>15.85</v>
      </c>
      <c r="F33" s="5"/>
      <c r="G33" s="11">
        <v>0.06</v>
      </c>
      <c r="H33" s="11">
        <f t="shared" si="0"/>
        <v>0.32999999999999829</v>
      </c>
      <c r="I33" s="11">
        <v>13.82</v>
      </c>
      <c r="J33" s="11">
        <v>0.33</v>
      </c>
      <c r="K33" s="11">
        <v>0.04</v>
      </c>
      <c r="L33" s="11">
        <v>0.03</v>
      </c>
      <c r="M33" s="11">
        <v>0.32</v>
      </c>
      <c r="N33" s="5"/>
      <c r="O33" s="15">
        <v>95.95</v>
      </c>
      <c r="P33" s="11">
        <v>0.01</v>
      </c>
      <c r="Q33" s="11">
        <v>36.380000000000003</v>
      </c>
      <c r="R33" s="11">
        <v>0.4</v>
      </c>
      <c r="S33" s="11">
        <v>39.270000000000003</v>
      </c>
      <c r="T33" s="11">
        <v>0.45</v>
      </c>
      <c r="U33" s="11">
        <v>0.02</v>
      </c>
      <c r="V33" s="11">
        <v>13.08</v>
      </c>
      <c r="W33" s="11">
        <v>0.01</v>
      </c>
      <c r="X33" s="11">
        <v>0.19</v>
      </c>
      <c r="Y33" s="15">
        <v>0.01</v>
      </c>
      <c r="Z33" s="5"/>
      <c r="AA33" s="11">
        <v>3.56</v>
      </c>
      <c r="AB33" s="5"/>
      <c r="AC33" s="11">
        <v>2.58</v>
      </c>
      <c r="AD33" s="11">
        <v>93</v>
      </c>
      <c r="AE33" s="11">
        <v>247.08</v>
      </c>
      <c r="AF33" s="11">
        <v>101.71</v>
      </c>
      <c r="AG33" s="11">
        <v>495.75580000000002</v>
      </c>
      <c r="AH33" s="11">
        <v>3.01</v>
      </c>
    </row>
    <row r="34" spans="1:34" x14ac:dyDescent="0.25">
      <c r="A34" s="12" t="s">
        <v>32</v>
      </c>
      <c r="B34" s="27">
        <v>853.16</v>
      </c>
      <c r="C34" s="27">
        <v>560.66999999999996</v>
      </c>
      <c r="D34" s="15">
        <v>21.32</v>
      </c>
      <c r="E34" s="11">
        <v>10.09</v>
      </c>
      <c r="F34" s="5"/>
      <c r="G34" s="11">
        <v>11.23</v>
      </c>
      <c r="H34" s="11">
        <f t="shared" si="0"/>
        <v>0</v>
      </c>
      <c r="I34" s="11">
        <v>0.27</v>
      </c>
      <c r="J34" s="11">
        <v>2.65</v>
      </c>
      <c r="K34" s="5"/>
      <c r="L34" s="5"/>
      <c r="M34" s="11">
        <v>0.01</v>
      </c>
      <c r="N34" s="5"/>
      <c r="O34" s="15">
        <v>28.11</v>
      </c>
      <c r="P34" s="11">
        <v>0.01</v>
      </c>
      <c r="Q34" s="11">
        <v>5.15</v>
      </c>
      <c r="R34" s="11">
        <v>1.4</v>
      </c>
      <c r="S34" s="11">
        <v>16.399999999999999</v>
      </c>
      <c r="T34" s="11">
        <v>1.98</v>
      </c>
      <c r="U34" s="5"/>
      <c r="V34" s="11">
        <v>0.33</v>
      </c>
      <c r="W34" s="5"/>
      <c r="X34" s="5"/>
      <c r="Y34" s="9"/>
      <c r="Z34" s="5"/>
      <c r="AA34" s="11">
        <v>2.29</v>
      </c>
      <c r="AB34" s="5"/>
      <c r="AC34" s="11">
        <v>0.55000000000000004</v>
      </c>
      <c r="AD34" s="11">
        <v>63.5</v>
      </c>
      <c r="AE34" s="11">
        <v>217.54</v>
      </c>
      <c r="AF34" s="11">
        <v>22.73</v>
      </c>
      <c r="AG34" s="11">
        <v>339.7783</v>
      </c>
      <c r="AH34" s="11">
        <v>0.3</v>
      </c>
    </row>
    <row r="35" spans="1:34" x14ac:dyDescent="0.25">
      <c r="A35" s="12" t="s">
        <v>33</v>
      </c>
      <c r="B35" s="27">
        <v>2841.16</v>
      </c>
      <c r="C35" s="27">
        <v>1328.72</v>
      </c>
      <c r="D35" s="15">
        <v>13.17</v>
      </c>
      <c r="E35" s="11">
        <v>13.1</v>
      </c>
      <c r="F35" s="5"/>
      <c r="G35" s="11">
        <v>0.04</v>
      </c>
      <c r="H35" s="11">
        <f t="shared" si="0"/>
        <v>3.0000000000001137E-2</v>
      </c>
      <c r="I35" s="11">
        <v>0.55000000000000004</v>
      </c>
      <c r="J35" s="11">
        <v>0.13</v>
      </c>
      <c r="K35" s="5"/>
      <c r="L35" s="5"/>
      <c r="M35" s="5"/>
      <c r="N35" s="5"/>
      <c r="O35" s="15">
        <v>52.26</v>
      </c>
      <c r="P35" s="5"/>
      <c r="Q35" s="11">
        <v>21.99</v>
      </c>
      <c r="R35" s="11">
        <v>0.62</v>
      </c>
      <c r="S35" s="11">
        <v>15.61</v>
      </c>
      <c r="T35" s="11">
        <v>2.96</v>
      </c>
      <c r="U35" s="5"/>
      <c r="V35" s="11">
        <v>2.56</v>
      </c>
      <c r="W35" s="11">
        <v>0.2</v>
      </c>
      <c r="X35" s="11">
        <v>7.0000000000000007E-2</v>
      </c>
      <c r="Y35" s="15">
        <v>0.05</v>
      </c>
      <c r="Z35" s="11">
        <v>0.4</v>
      </c>
      <c r="AA35" s="11">
        <v>5.82</v>
      </c>
      <c r="AB35" s="5"/>
      <c r="AC35" s="11">
        <v>1.97</v>
      </c>
      <c r="AD35" s="11">
        <v>43.69</v>
      </c>
      <c r="AE35" s="11">
        <v>108.41</v>
      </c>
      <c r="AF35" s="11">
        <v>48.23</v>
      </c>
      <c r="AG35" s="11">
        <v>837.67470000000003</v>
      </c>
      <c r="AH35" s="11">
        <v>6.19</v>
      </c>
    </row>
    <row r="36" spans="1:34" x14ac:dyDescent="0.25">
      <c r="A36" s="12" t="s">
        <v>34</v>
      </c>
      <c r="B36" s="27">
        <v>5019.84</v>
      </c>
      <c r="C36" s="27">
        <v>2378.96</v>
      </c>
      <c r="D36" s="15">
        <v>12.89</v>
      </c>
      <c r="E36" s="11">
        <v>12.29</v>
      </c>
      <c r="F36" s="5"/>
      <c r="G36" s="11">
        <v>0.6</v>
      </c>
      <c r="H36" s="11">
        <f t="shared" si="0"/>
        <v>0</v>
      </c>
      <c r="I36" s="5"/>
      <c r="J36" s="11">
        <v>0.05</v>
      </c>
      <c r="K36" s="11">
        <v>0.01</v>
      </c>
      <c r="L36" s="5"/>
      <c r="M36" s="5"/>
      <c r="N36" s="5"/>
      <c r="O36" s="15">
        <v>28.83</v>
      </c>
      <c r="P36" s="5">
        <v>0.01</v>
      </c>
      <c r="Q36" s="11">
        <v>14.11</v>
      </c>
      <c r="R36" s="11">
        <v>0.23</v>
      </c>
      <c r="S36" s="11">
        <v>9.3699999999999992</v>
      </c>
      <c r="T36" s="11">
        <v>0.57999999999999996</v>
      </c>
      <c r="U36" s="5"/>
      <c r="V36" s="11">
        <v>0.94</v>
      </c>
      <c r="W36" s="11">
        <v>0.03</v>
      </c>
      <c r="X36" s="11">
        <v>0.03</v>
      </c>
      <c r="Y36" s="9"/>
      <c r="Z36" s="5"/>
      <c r="AA36" s="11">
        <v>3.35</v>
      </c>
      <c r="AB36" s="5"/>
      <c r="AC36" s="11">
        <v>0.19</v>
      </c>
      <c r="AD36" s="11">
        <v>148.12</v>
      </c>
      <c r="AE36" s="11">
        <v>289.58999999999997</v>
      </c>
      <c r="AF36" s="11">
        <v>53.16</v>
      </c>
      <c r="AG36" s="11">
        <v>1572.7347</v>
      </c>
      <c r="AH36" s="11">
        <v>2.2599999999999998</v>
      </c>
    </row>
    <row r="37" spans="1:34" x14ac:dyDescent="0.25">
      <c r="A37" s="12" t="s">
        <v>35</v>
      </c>
      <c r="B37" s="27">
        <v>249.47</v>
      </c>
      <c r="C37" s="27">
        <v>118.29</v>
      </c>
      <c r="D37" s="15">
        <v>1.55</v>
      </c>
      <c r="E37" s="11">
        <v>1.55</v>
      </c>
      <c r="F37" s="5"/>
      <c r="G37" s="5"/>
      <c r="H37" s="5">
        <f t="shared" si="0"/>
        <v>0</v>
      </c>
      <c r="I37" s="11">
        <v>0.01</v>
      </c>
      <c r="J37" s="5"/>
      <c r="K37" s="5"/>
      <c r="L37" s="5"/>
      <c r="M37" s="5"/>
      <c r="N37" s="5"/>
      <c r="O37" s="15">
        <v>8.11</v>
      </c>
      <c r="P37" s="5"/>
      <c r="Q37" s="11">
        <v>5.65</v>
      </c>
      <c r="R37" s="11">
        <v>0.17</v>
      </c>
      <c r="S37" s="11">
        <v>1.47</v>
      </c>
      <c r="T37" s="11">
        <v>0.14000000000000001</v>
      </c>
      <c r="U37" s="5"/>
      <c r="V37" s="11">
        <v>0.14000000000000001</v>
      </c>
      <c r="W37" s="11">
        <v>0.04</v>
      </c>
      <c r="X37" s="5"/>
      <c r="Y37" s="9"/>
      <c r="Z37" s="5"/>
      <c r="AA37" s="11">
        <v>0.28999999999999998</v>
      </c>
      <c r="AB37" s="5"/>
      <c r="AC37" s="11">
        <v>0.21</v>
      </c>
      <c r="AD37" s="11">
        <v>6.65</v>
      </c>
      <c r="AE37" s="11">
        <v>6.94</v>
      </c>
      <c r="AF37" s="11">
        <v>1.96</v>
      </c>
      <c r="AG37" s="11">
        <v>75.489599999999996</v>
      </c>
      <c r="AH37" s="11">
        <v>1.47</v>
      </c>
    </row>
    <row r="38" spans="1:34" x14ac:dyDescent="0.25">
      <c r="A38" s="12" t="s">
        <v>36</v>
      </c>
      <c r="B38" s="27">
        <v>1799.44</v>
      </c>
      <c r="C38" s="27">
        <v>781.41</v>
      </c>
      <c r="D38" s="15">
        <v>1.42</v>
      </c>
      <c r="E38" s="11">
        <v>1.1100000000000001</v>
      </c>
      <c r="F38" s="5"/>
      <c r="G38" s="11">
        <v>0.09</v>
      </c>
      <c r="H38" s="11">
        <f t="shared" si="0"/>
        <v>0.21999999999999975</v>
      </c>
      <c r="I38" s="5"/>
      <c r="J38" s="11">
        <v>0.06</v>
      </c>
      <c r="K38" s="5"/>
      <c r="L38" s="5"/>
      <c r="M38" s="5"/>
      <c r="N38" s="11">
        <v>0.86</v>
      </c>
      <c r="O38" s="15">
        <v>7.99</v>
      </c>
      <c r="P38" s="5"/>
      <c r="Q38" s="11">
        <v>1</v>
      </c>
      <c r="R38" s="11">
        <v>0.12</v>
      </c>
      <c r="S38" s="11">
        <v>1.65</v>
      </c>
      <c r="T38" s="5"/>
      <c r="U38" s="5"/>
      <c r="V38" s="5"/>
      <c r="W38" s="5"/>
      <c r="X38" s="5"/>
      <c r="Y38" s="9"/>
      <c r="Z38" s="5"/>
      <c r="AA38" s="11">
        <v>5.22</v>
      </c>
      <c r="AB38" s="5"/>
      <c r="AC38" s="5"/>
      <c r="AD38" s="11">
        <v>0.53</v>
      </c>
      <c r="AE38" s="11">
        <v>56.29</v>
      </c>
      <c r="AF38" s="11">
        <v>2.35</v>
      </c>
      <c r="AG38" s="11">
        <v>532.1327</v>
      </c>
      <c r="AH38" s="11">
        <v>1.04</v>
      </c>
    </row>
    <row r="39" spans="1:34" x14ac:dyDescent="0.25">
      <c r="A39" s="12" t="s">
        <v>37</v>
      </c>
      <c r="B39" s="27">
        <v>642.51</v>
      </c>
      <c r="C39" s="27">
        <v>540.54</v>
      </c>
      <c r="D39" s="15">
        <v>96.39</v>
      </c>
      <c r="E39" s="11">
        <v>81.64</v>
      </c>
      <c r="F39" s="5"/>
      <c r="G39" s="11">
        <v>10.51</v>
      </c>
      <c r="H39" s="11">
        <f t="shared" si="0"/>
        <v>4.2399999999999949</v>
      </c>
      <c r="I39" s="11">
        <v>94.29</v>
      </c>
      <c r="J39" s="11">
        <v>2.91</v>
      </c>
      <c r="K39" s="11">
        <v>6.82</v>
      </c>
      <c r="L39" s="11">
        <v>5.71</v>
      </c>
      <c r="M39" s="5"/>
      <c r="N39" s="11">
        <v>1.35</v>
      </c>
      <c r="O39" s="15">
        <v>9.9700000000000006</v>
      </c>
      <c r="P39" s="5"/>
      <c r="Q39" s="11">
        <v>0.45</v>
      </c>
      <c r="R39" s="11">
        <v>0.03</v>
      </c>
      <c r="S39" s="11">
        <v>7.03</v>
      </c>
      <c r="T39" s="11">
        <v>1.88</v>
      </c>
      <c r="U39" s="5"/>
      <c r="V39" s="11">
        <v>0.03</v>
      </c>
      <c r="W39" s="5"/>
      <c r="X39" s="5"/>
      <c r="Y39" s="9"/>
      <c r="Z39" s="5"/>
      <c r="AA39" s="11">
        <v>0.54</v>
      </c>
      <c r="AB39" s="5"/>
      <c r="AC39" s="5"/>
      <c r="AD39" s="11">
        <v>27.97</v>
      </c>
      <c r="AE39" s="11">
        <v>217.39</v>
      </c>
      <c r="AF39" s="11">
        <v>0.67</v>
      </c>
      <c r="AG39" s="11">
        <v>109.36669999999999</v>
      </c>
      <c r="AH39" s="11">
        <v>5.87</v>
      </c>
    </row>
    <row r="40" spans="1:34" x14ac:dyDescent="0.25">
      <c r="A40" s="12" t="s">
        <v>38</v>
      </c>
      <c r="B40" s="27">
        <v>67.91</v>
      </c>
      <c r="C40" s="27">
        <v>38.76</v>
      </c>
      <c r="D40" s="15">
        <v>0.41</v>
      </c>
      <c r="E40" s="11">
        <v>0.41</v>
      </c>
      <c r="F40" s="5"/>
      <c r="G40" s="5"/>
      <c r="H40" s="5">
        <f t="shared" si="0"/>
        <v>0</v>
      </c>
      <c r="I40" s="5"/>
      <c r="J40" s="11">
        <v>0.41</v>
      </c>
      <c r="K40" s="11">
        <v>0.18</v>
      </c>
      <c r="L40" s="5"/>
      <c r="M40" s="5"/>
      <c r="N40" s="5"/>
      <c r="O40" s="15">
        <v>9</v>
      </c>
      <c r="P40" s="11">
        <v>0.02</v>
      </c>
      <c r="Q40" s="11">
        <v>0.64</v>
      </c>
      <c r="R40" s="11">
        <v>1.37</v>
      </c>
      <c r="S40" s="11">
        <v>6.41</v>
      </c>
      <c r="T40" s="11">
        <v>0.45</v>
      </c>
      <c r="U40" s="5"/>
      <c r="V40" s="11">
        <v>7.0000000000000007E-2</v>
      </c>
      <c r="W40" s="5"/>
      <c r="X40" s="5">
        <v>0.01</v>
      </c>
      <c r="Y40" s="9"/>
      <c r="Z40" s="5"/>
      <c r="AA40" s="11">
        <v>0.04</v>
      </c>
      <c r="AB40" s="5"/>
      <c r="AC40" s="5"/>
      <c r="AD40" s="11">
        <v>2.65</v>
      </c>
      <c r="AE40" s="11">
        <v>5.25</v>
      </c>
      <c r="AF40" s="11">
        <v>0.51</v>
      </c>
      <c r="AG40" s="11">
        <v>101.36799999999999</v>
      </c>
      <c r="AH40" s="5"/>
    </row>
    <row r="41" spans="1:34" x14ac:dyDescent="0.25">
      <c r="A41" s="12" t="s">
        <v>39</v>
      </c>
      <c r="B41" s="27">
        <v>18212.25</v>
      </c>
      <c r="C41" s="27">
        <v>8174.4</v>
      </c>
      <c r="D41" s="15">
        <v>675.86</v>
      </c>
      <c r="E41" s="11">
        <v>674.25</v>
      </c>
      <c r="F41" s="5"/>
      <c r="G41" s="11">
        <v>1.24</v>
      </c>
      <c r="H41" s="11">
        <f t="shared" si="0"/>
        <v>0.37000000000000455</v>
      </c>
      <c r="I41" s="11">
        <v>37.97</v>
      </c>
      <c r="J41" s="11">
        <v>4.67</v>
      </c>
      <c r="K41" s="11">
        <v>0.27</v>
      </c>
      <c r="L41" s="5"/>
      <c r="M41" s="11">
        <v>2.33</v>
      </c>
      <c r="N41" s="11">
        <v>0.5</v>
      </c>
      <c r="O41" s="15">
        <v>90.09</v>
      </c>
      <c r="P41" s="11">
        <v>0.24</v>
      </c>
      <c r="Q41" s="11">
        <v>31.64</v>
      </c>
      <c r="R41" s="5"/>
      <c r="S41" s="11">
        <v>41.14</v>
      </c>
      <c r="T41" s="11">
        <v>1.28</v>
      </c>
      <c r="U41" s="5"/>
      <c r="V41" s="11">
        <v>0.38</v>
      </c>
      <c r="W41" s="5"/>
      <c r="X41" s="5"/>
      <c r="Y41" s="15">
        <v>3.24</v>
      </c>
      <c r="Z41" s="11">
        <v>9.24</v>
      </c>
      <c r="AA41" s="11">
        <v>0.05</v>
      </c>
      <c r="AB41" s="11">
        <v>2.37</v>
      </c>
      <c r="AC41" s="11">
        <v>0.5</v>
      </c>
      <c r="AD41" s="11">
        <v>15.94</v>
      </c>
      <c r="AE41" s="5"/>
      <c r="AF41" s="11">
        <v>326.88</v>
      </c>
      <c r="AG41" s="11">
        <v>8807.3035</v>
      </c>
      <c r="AH41" s="11">
        <v>10.76</v>
      </c>
    </row>
    <row r="42" spans="1:34" x14ac:dyDescent="0.25">
      <c r="A42" s="12" t="s">
        <v>40</v>
      </c>
      <c r="B42" s="27">
        <v>906.27</v>
      </c>
      <c r="C42" s="27">
        <v>579.16</v>
      </c>
      <c r="D42" s="15">
        <v>73.91</v>
      </c>
      <c r="E42" s="11">
        <v>73.900000000000006</v>
      </c>
      <c r="F42" s="5"/>
      <c r="G42" s="5"/>
      <c r="H42" s="5">
        <f t="shared" si="0"/>
        <v>9.9999999999909051E-3</v>
      </c>
      <c r="I42" s="5"/>
      <c r="J42" s="11">
        <v>5.12</v>
      </c>
      <c r="K42" s="11">
        <v>3.64</v>
      </c>
      <c r="L42" s="5"/>
      <c r="M42" s="11">
        <v>0.53</v>
      </c>
      <c r="N42" s="5"/>
      <c r="O42" s="15">
        <v>6.02</v>
      </c>
      <c r="P42" s="5"/>
      <c r="Q42" s="11">
        <v>3.76</v>
      </c>
      <c r="R42" s="5"/>
      <c r="S42" s="11">
        <v>2.0099999999999998</v>
      </c>
      <c r="T42" s="11">
        <v>0.15</v>
      </c>
      <c r="U42" s="5"/>
      <c r="V42" s="11">
        <v>0.03</v>
      </c>
      <c r="W42" s="5"/>
      <c r="X42" s="5"/>
      <c r="Y42" s="9"/>
      <c r="Z42" s="5"/>
      <c r="AA42" s="11">
        <v>7.0000000000000007E-2</v>
      </c>
      <c r="AB42" s="5"/>
      <c r="AC42" s="11">
        <v>0.01</v>
      </c>
      <c r="AD42" s="11">
        <v>92.56</v>
      </c>
      <c r="AE42" s="11">
        <v>93.91</v>
      </c>
      <c r="AF42" s="11">
        <v>75.06</v>
      </c>
      <c r="AG42" s="11">
        <v>185.84950000000001</v>
      </c>
      <c r="AH42" s="5"/>
    </row>
    <row r="43" spans="1:34" x14ac:dyDescent="0.25">
      <c r="A43" s="37" t="s">
        <v>41</v>
      </c>
      <c r="B43" s="114">
        <v>1796.55</v>
      </c>
      <c r="C43" s="114">
        <v>751.5</v>
      </c>
      <c r="D43" s="16">
        <v>3.29</v>
      </c>
      <c r="E43" s="17">
        <v>3.26</v>
      </c>
      <c r="F43" s="7"/>
      <c r="G43" s="7"/>
      <c r="H43" s="7">
        <f t="shared" si="0"/>
        <v>3.0000000000000249E-2</v>
      </c>
      <c r="I43" s="7"/>
      <c r="J43" s="7"/>
      <c r="K43" s="7"/>
      <c r="L43" s="7"/>
      <c r="M43" s="7"/>
      <c r="N43" s="7"/>
      <c r="O43" s="16">
        <v>7.81</v>
      </c>
      <c r="P43" s="7"/>
      <c r="Q43" s="17">
        <v>4.3499999999999996</v>
      </c>
      <c r="R43" s="7"/>
      <c r="S43" s="17">
        <v>2.92</v>
      </c>
      <c r="T43" s="17">
        <v>0.13</v>
      </c>
      <c r="U43" s="7"/>
      <c r="V43" s="7"/>
      <c r="W43" s="7"/>
      <c r="X43" s="7"/>
      <c r="Y43" s="10"/>
      <c r="Z43" s="7"/>
      <c r="AA43" s="17">
        <v>0.39</v>
      </c>
      <c r="AB43" s="7"/>
      <c r="AC43" s="7"/>
      <c r="AD43" s="17">
        <v>5.45</v>
      </c>
      <c r="AE43" s="17">
        <v>0.2</v>
      </c>
      <c r="AF43" s="17">
        <v>5.0199999999999996</v>
      </c>
      <c r="AG43" s="17">
        <v>593.75919999999996</v>
      </c>
      <c r="AH43" s="7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0F10A-D0FF-4B99-B55A-093F796642DF}">
  <sheetPr codeName="Sheet6">
    <tabColor theme="0" tint="-0.34998626667073579"/>
  </sheetPr>
  <dimension ref="A1:AG91"/>
  <sheetViews>
    <sheetView topLeftCell="K1" workbookViewId="0">
      <selection activeCell="B1" sqref="B1:AG1"/>
    </sheetView>
  </sheetViews>
  <sheetFormatPr defaultRowHeight="13.8" x14ac:dyDescent="0.25"/>
  <cols>
    <col min="1" max="1" width="32.6640625" bestFit="1" customWidth="1"/>
    <col min="32" max="32" width="8.88671875" customWidth="1"/>
  </cols>
  <sheetData>
    <row r="1" spans="1:33" ht="72" x14ac:dyDescent="0.25">
      <c r="B1" s="426" t="s">
        <v>684</v>
      </c>
      <c r="C1" s="426" t="s">
        <v>685</v>
      </c>
      <c r="D1" s="426" t="s">
        <v>686</v>
      </c>
      <c r="E1" s="426" t="s">
        <v>687</v>
      </c>
      <c r="F1" s="426" t="s">
        <v>688</v>
      </c>
      <c r="G1" s="426" t="s">
        <v>689</v>
      </c>
      <c r="H1" s="426" t="s">
        <v>690</v>
      </c>
      <c r="I1" s="426" t="s">
        <v>691</v>
      </c>
      <c r="J1" s="426" t="s">
        <v>692</v>
      </c>
      <c r="K1" s="427" t="s">
        <v>693</v>
      </c>
      <c r="L1" s="423" t="s">
        <v>695</v>
      </c>
      <c r="M1" s="423" t="s">
        <v>696</v>
      </c>
      <c r="N1" s="423" t="s">
        <v>697</v>
      </c>
      <c r="O1" s="423" t="s">
        <v>698</v>
      </c>
      <c r="P1" s="423" t="s">
        <v>699</v>
      </c>
      <c r="Q1" s="423" t="s">
        <v>700</v>
      </c>
      <c r="R1" s="423" t="s">
        <v>701</v>
      </c>
      <c r="S1" s="423" t="s">
        <v>702</v>
      </c>
      <c r="T1" s="423" t="s">
        <v>703</v>
      </c>
      <c r="U1" s="423" t="s">
        <v>704</v>
      </c>
      <c r="V1" s="428" t="s">
        <v>705</v>
      </c>
      <c r="W1" s="423" t="s">
        <v>706</v>
      </c>
      <c r="X1" s="423" t="s">
        <v>707</v>
      </c>
      <c r="Y1" s="423" t="s">
        <v>708</v>
      </c>
      <c r="Z1" s="423" t="s">
        <v>709</v>
      </c>
      <c r="AA1" s="423" t="s">
        <v>710</v>
      </c>
      <c r="AB1" s="423" t="s">
        <v>711</v>
      </c>
      <c r="AC1" s="423" t="s">
        <v>712</v>
      </c>
      <c r="AD1" s="423" t="s">
        <v>713</v>
      </c>
      <c r="AE1" s="423" t="s">
        <v>714</v>
      </c>
      <c r="AF1" s="423" t="s">
        <v>715</v>
      </c>
      <c r="AG1" s="428" t="s">
        <v>716</v>
      </c>
    </row>
    <row r="2" spans="1:33" ht="14.4" x14ac:dyDescent="0.25">
      <c r="A2" s="43" t="s">
        <v>212</v>
      </c>
      <c r="B2" s="49">
        <f>SUM(B3:B43)</f>
        <v>0</v>
      </c>
      <c r="C2" s="48">
        <f>SUM(C3:C43)</f>
        <v>0.99999999999999989</v>
      </c>
      <c r="D2" s="48">
        <f t="shared" ref="D2:AG2" si="0">SUM(D3:D43)</f>
        <v>1</v>
      </c>
      <c r="E2" s="48">
        <f t="shared" si="0"/>
        <v>1</v>
      </c>
      <c r="F2" s="48">
        <f t="shared" si="0"/>
        <v>1</v>
      </c>
      <c r="G2" s="48">
        <f t="shared" si="0"/>
        <v>1</v>
      </c>
      <c r="H2" s="48">
        <f t="shared" si="0"/>
        <v>0.99999999999999989</v>
      </c>
      <c r="I2" s="48">
        <f t="shared" si="0"/>
        <v>1</v>
      </c>
      <c r="J2" s="48">
        <f t="shared" si="0"/>
        <v>1</v>
      </c>
      <c r="K2" s="48">
        <f t="shared" si="0"/>
        <v>1</v>
      </c>
      <c r="L2" s="48">
        <f t="shared" si="0"/>
        <v>1</v>
      </c>
      <c r="M2" s="48">
        <f t="shared" si="0"/>
        <v>1</v>
      </c>
      <c r="N2" s="66">
        <f t="shared" si="0"/>
        <v>0</v>
      </c>
      <c r="O2" s="48">
        <f t="shared" si="0"/>
        <v>1</v>
      </c>
      <c r="P2" s="48">
        <f t="shared" si="0"/>
        <v>1</v>
      </c>
      <c r="Q2" s="48">
        <f t="shared" si="0"/>
        <v>1.0000000000000002</v>
      </c>
      <c r="R2" s="48">
        <f t="shared" si="0"/>
        <v>1</v>
      </c>
      <c r="S2" s="48">
        <f t="shared" si="0"/>
        <v>1</v>
      </c>
      <c r="T2" s="48">
        <f t="shared" si="0"/>
        <v>1</v>
      </c>
      <c r="U2" s="48">
        <f t="shared" si="0"/>
        <v>1</v>
      </c>
      <c r="V2" s="48">
        <f t="shared" si="0"/>
        <v>1</v>
      </c>
      <c r="W2" s="48">
        <f t="shared" si="0"/>
        <v>1</v>
      </c>
      <c r="X2" s="48">
        <f t="shared" si="0"/>
        <v>1</v>
      </c>
      <c r="Y2" s="48">
        <f t="shared" si="0"/>
        <v>1</v>
      </c>
      <c r="Z2" s="48">
        <f t="shared" si="0"/>
        <v>1</v>
      </c>
      <c r="AA2" s="48">
        <f t="shared" si="0"/>
        <v>1</v>
      </c>
      <c r="AB2" s="48">
        <f t="shared" si="0"/>
        <v>1</v>
      </c>
      <c r="AC2" s="48">
        <f t="shared" si="0"/>
        <v>1</v>
      </c>
      <c r="AD2" s="48">
        <f t="shared" si="0"/>
        <v>1</v>
      </c>
      <c r="AE2" s="90">
        <f t="shared" si="0"/>
        <v>0</v>
      </c>
      <c r="AF2" s="90">
        <f t="shared" si="0"/>
        <v>0</v>
      </c>
      <c r="AG2" s="48">
        <f t="shared" si="0"/>
        <v>1</v>
      </c>
    </row>
    <row r="3" spans="1:33" x14ac:dyDescent="0.25">
      <c r="A3" s="36" t="s">
        <v>2</v>
      </c>
      <c r="B3" s="50"/>
      <c r="C3" s="54">
        <v>0</v>
      </c>
      <c r="D3" s="54">
        <v>0</v>
      </c>
      <c r="E3" s="54">
        <v>0</v>
      </c>
      <c r="F3" s="54">
        <v>0</v>
      </c>
      <c r="G3" s="54">
        <v>0</v>
      </c>
      <c r="H3" s="54">
        <v>0</v>
      </c>
      <c r="I3" s="54">
        <v>0</v>
      </c>
      <c r="J3" s="54">
        <v>0</v>
      </c>
      <c r="K3" s="54">
        <v>0</v>
      </c>
      <c r="L3" s="54">
        <v>0</v>
      </c>
      <c r="M3" s="54">
        <v>0</v>
      </c>
      <c r="N3" s="67"/>
      <c r="O3" s="54">
        <v>0</v>
      </c>
      <c r="P3" s="54">
        <v>0</v>
      </c>
      <c r="Q3" s="54">
        <v>0</v>
      </c>
      <c r="R3" s="54">
        <v>0</v>
      </c>
      <c r="S3" s="54">
        <v>0</v>
      </c>
      <c r="T3" s="54">
        <v>0</v>
      </c>
      <c r="U3" s="54">
        <v>0</v>
      </c>
      <c r="V3" s="75">
        <v>0</v>
      </c>
      <c r="W3" s="54">
        <v>0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91">
        <v>0</v>
      </c>
      <c r="AF3" s="91">
        <v>0</v>
      </c>
      <c r="AG3" s="83">
        <v>0</v>
      </c>
    </row>
    <row r="4" spans="1:33" x14ac:dyDescent="0.25">
      <c r="A4" s="12" t="s">
        <v>3</v>
      </c>
      <c r="B4" s="51"/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>
        <v>0</v>
      </c>
      <c r="M4" s="56">
        <v>0</v>
      </c>
      <c r="N4" s="68"/>
      <c r="O4" s="56">
        <v>0</v>
      </c>
      <c r="P4" s="56">
        <v>0</v>
      </c>
      <c r="Q4" s="56">
        <v>0</v>
      </c>
      <c r="R4" s="56">
        <v>0</v>
      </c>
      <c r="S4" s="56">
        <v>0</v>
      </c>
      <c r="T4" s="56">
        <v>0</v>
      </c>
      <c r="U4" s="56">
        <v>0</v>
      </c>
      <c r="V4" s="56">
        <v>0</v>
      </c>
      <c r="W4" s="56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92">
        <v>0</v>
      </c>
      <c r="AF4" s="92">
        <v>0</v>
      </c>
      <c r="AG4" s="81">
        <v>0</v>
      </c>
    </row>
    <row r="5" spans="1:33" x14ac:dyDescent="0.25">
      <c r="A5" s="12" t="s">
        <v>4</v>
      </c>
      <c r="B5" s="51"/>
      <c r="C5" s="56">
        <v>0</v>
      </c>
      <c r="D5" s="56">
        <v>0</v>
      </c>
      <c r="E5" s="56">
        <v>0</v>
      </c>
      <c r="F5" s="56">
        <v>0</v>
      </c>
      <c r="G5" s="56">
        <v>0</v>
      </c>
      <c r="H5" s="56">
        <v>0</v>
      </c>
      <c r="I5" s="56">
        <v>0</v>
      </c>
      <c r="J5" s="56">
        <v>0</v>
      </c>
      <c r="K5" s="56">
        <v>0</v>
      </c>
      <c r="L5" s="56">
        <v>0</v>
      </c>
      <c r="M5" s="56">
        <v>0</v>
      </c>
      <c r="N5" s="68"/>
      <c r="O5" s="56">
        <v>0</v>
      </c>
      <c r="P5" s="56">
        <v>0</v>
      </c>
      <c r="Q5" s="56">
        <v>0</v>
      </c>
      <c r="R5" s="56">
        <v>0</v>
      </c>
      <c r="S5" s="56">
        <v>0</v>
      </c>
      <c r="T5" s="56">
        <v>0</v>
      </c>
      <c r="U5" s="56">
        <v>0</v>
      </c>
      <c r="V5" s="56">
        <v>0</v>
      </c>
      <c r="W5" s="56">
        <v>0</v>
      </c>
      <c r="X5" s="33">
        <v>0</v>
      </c>
      <c r="Y5" s="33">
        <v>0</v>
      </c>
      <c r="Z5" s="33">
        <v>0</v>
      </c>
      <c r="AA5" s="33">
        <v>0</v>
      </c>
      <c r="AB5" s="33">
        <v>0</v>
      </c>
      <c r="AC5" s="33">
        <v>0</v>
      </c>
      <c r="AD5" s="33">
        <v>0</v>
      </c>
      <c r="AE5" s="92">
        <v>0</v>
      </c>
      <c r="AF5" s="92">
        <v>0</v>
      </c>
      <c r="AG5" s="81">
        <v>0</v>
      </c>
    </row>
    <row r="6" spans="1:33" x14ac:dyDescent="0.25">
      <c r="A6" s="12" t="s">
        <v>5</v>
      </c>
      <c r="B6" s="51"/>
      <c r="C6" s="56">
        <v>0</v>
      </c>
      <c r="D6" s="56">
        <v>0</v>
      </c>
      <c r="E6" s="56">
        <v>0</v>
      </c>
      <c r="F6" s="56">
        <v>0</v>
      </c>
      <c r="G6" s="56">
        <v>0</v>
      </c>
      <c r="H6" s="56">
        <v>0</v>
      </c>
      <c r="I6" s="56">
        <v>0</v>
      </c>
      <c r="J6" s="56">
        <v>0</v>
      </c>
      <c r="K6" s="56">
        <v>0</v>
      </c>
      <c r="L6" s="56">
        <v>0</v>
      </c>
      <c r="M6" s="56">
        <v>0</v>
      </c>
      <c r="N6" s="68"/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0</v>
      </c>
      <c r="V6" s="56">
        <v>0</v>
      </c>
      <c r="W6" s="56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92">
        <v>0</v>
      </c>
      <c r="AF6" s="92">
        <v>0</v>
      </c>
      <c r="AG6" s="81">
        <v>0</v>
      </c>
    </row>
    <row r="7" spans="1:33" x14ac:dyDescent="0.25">
      <c r="A7" s="12" t="s">
        <v>6</v>
      </c>
      <c r="B7" s="51"/>
      <c r="C7" s="56">
        <v>0</v>
      </c>
      <c r="D7" s="56">
        <v>0</v>
      </c>
      <c r="E7" s="56">
        <v>0</v>
      </c>
      <c r="F7" s="56">
        <v>0</v>
      </c>
      <c r="G7" s="56">
        <v>0</v>
      </c>
      <c r="H7" s="56">
        <v>0</v>
      </c>
      <c r="I7" s="56">
        <v>0</v>
      </c>
      <c r="J7" s="56">
        <v>0</v>
      </c>
      <c r="K7" s="56">
        <v>0</v>
      </c>
      <c r="L7" s="56">
        <v>0</v>
      </c>
      <c r="M7" s="56">
        <v>0</v>
      </c>
      <c r="N7" s="68"/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92">
        <v>0</v>
      </c>
      <c r="AF7" s="92">
        <v>0</v>
      </c>
      <c r="AG7" s="81">
        <v>0</v>
      </c>
    </row>
    <row r="8" spans="1:33" x14ac:dyDescent="0.25">
      <c r="A8" s="12" t="s">
        <v>7</v>
      </c>
      <c r="B8" s="51"/>
      <c r="C8" s="56">
        <v>0</v>
      </c>
      <c r="D8" s="56">
        <v>0</v>
      </c>
      <c r="E8" s="56">
        <v>0</v>
      </c>
      <c r="F8" s="56">
        <v>0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68"/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92">
        <v>0</v>
      </c>
      <c r="AF8" s="92">
        <v>0</v>
      </c>
      <c r="AG8" s="81">
        <v>0</v>
      </c>
    </row>
    <row r="9" spans="1:33" x14ac:dyDescent="0.25">
      <c r="A9" s="12" t="s">
        <v>8</v>
      </c>
      <c r="B9" s="51"/>
      <c r="C9" s="56">
        <v>0</v>
      </c>
      <c r="D9" s="56">
        <v>0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</v>
      </c>
      <c r="L9" s="56">
        <v>0</v>
      </c>
      <c r="M9" s="56">
        <v>0</v>
      </c>
      <c r="N9" s="68"/>
      <c r="O9" s="56">
        <v>0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W9" s="56">
        <v>0</v>
      </c>
      <c r="X9" s="33">
        <v>0</v>
      </c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92">
        <v>0</v>
      </c>
      <c r="AF9" s="92">
        <v>0</v>
      </c>
      <c r="AG9" s="81">
        <v>0</v>
      </c>
    </row>
    <row r="10" spans="1:33" x14ac:dyDescent="0.25">
      <c r="A10" s="12" t="s">
        <v>9</v>
      </c>
      <c r="B10" s="51"/>
      <c r="C10" s="56">
        <v>0</v>
      </c>
      <c r="D10" s="56">
        <v>0</v>
      </c>
      <c r="E10" s="56">
        <v>0</v>
      </c>
      <c r="F10" s="56">
        <v>0</v>
      </c>
      <c r="G10" s="56">
        <v>0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68"/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W10" s="56">
        <v>0</v>
      </c>
      <c r="X10" s="33">
        <v>0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92">
        <v>0</v>
      </c>
      <c r="AF10" s="92">
        <v>0</v>
      </c>
      <c r="AG10" s="81">
        <f>AE65</f>
        <v>0.54200621589212739</v>
      </c>
    </row>
    <row r="11" spans="1:33" x14ac:dyDescent="0.25">
      <c r="A11" s="12" t="s">
        <v>10</v>
      </c>
      <c r="B11" s="51"/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0</v>
      </c>
      <c r="J11" s="56">
        <v>0</v>
      </c>
      <c r="K11" s="56">
        <v>0</v>
      </c>
      <c r="L11" s="56">
        <v>0</v>
      </c>
      <c r="M11" s="56">
        <v>0</v>
      </c>
      <c r="N11" s="68"/>
      <c r="O11" s="56">
        <v>0</v>
      </c>
      <c r="P11" s="56">
        <v>0</v>
      </c>
      <c r="Q11" s="56">
        <v>0</v>
      </c>
      <c r="R11" s="56">
        <v>0</v>
      </c>
      <c r="S11" s="56">
        <v>0</v>
      </c>
      <c r="T11" s="56">
        <v>0</v>
      </c>
      <c r="U11" s="56">
        <v>0</v>
      </c>
      <c r="V11" s="34">
        <f>V55</f>
        <v>1.6063335436865356E-3</v>
      </c>
      <c r="W11" s="56">
        <v>0</v>
      </c>
      <c r="X11" s="33">
        <v>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92">
        <v>0</v>
      </c>
      <c r="AF11" s="92">
        <v>0</v>
      </c>
      <c r="AG11" s="81">
        <v>0</v>
      </c>
    </row>
    <row r="12" spans="1:33" x14ac:dyDescent="0.25">
      <c r="A12" s="12" t="s">
        <v>11</v>
      </c>
      <c r="B12" s="51"/>
      <c r="C12" s="56">
        <v>0</v>
      </c>
      <c r="D12" s="56">
        <v>0</v>
      </c>
      <c r="E12" s="56">
        <v>0</v>
      </c>
      <c r="F12" s="56">
        <v>0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>
        <v>0</v>
      </c>
      <c r="M12" s="56">
        <v>0</v>
      </c>
      <c r="N12" s="68"/>
      <c r="O12" s="56">
        <v>0</v>
      </c>
      <c r="P12" s="56">
        <v>0</v>
      </c>
      <c r="Q12" s="56">
        <v>0</v>
      </c>
      <c r="R12" s="56">
        <v>0</v>
      </c>
      <c r="S12" s="56">
        <v>0</v>
      </c>
      <c r="T12" s="56">
        <v>0</v>
      </c>
      <c r="U12" s="56">
        <v>0</v>
      </c>
      <c r="V12" s="33">
        <v>0</v>
      </c>
      <c r="W12" s="56">
        <v>0</v>
      </c>
      <c r="X12" s="33">
        <v>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92">
        <v>0</v>
      </c>
      <c r="AF12" s="92">
        <v>0</v>
      </c>
      <c r="AG12" s="81">
        <v>0</v>
      </c>
    </row>
    <row r="13" spans="1:33" x14ac:dyDescent="0.25">
      <c r="A13" s="12" t="s">
        <v>12</v>
      </c>
      <c r="B13" s="51"/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0</v>
      </c>
      <c r="J13" s="56">
        <v>0</v>
      </c>
      <c r="K13" s="56">
        <v>0</v>
      </c>
      <c r="L13" s="56">
        <v>0</v>
      </c>
      <c r="M13" s="56">
        <v>0</v>
      </c>
      <c r="N13" s="68"/>
      <c r="O13" s="56">
        <v>0</v>
      </c>
      <c r="P13" s="56">
        <v>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33">
        <v>0</v>
      </c>
      <c r="W13" s="56">
        <v>0</v>
      </c>
      <c r="X13" s="33">
        <v>0</v>
      </c>
      <c r="Y13" s="33">
        <v>0</v>
      </c>
      <c r="Z13" s="33">
        <v>0</v>
      </c>
      <c r="AA13" s="33">
        <v>0</v>
      </c>
      <c r="AB13" s="33">
        <v>0</v>
      </c>
      <c r="AC13" s="33">
        <v>0</v>
      </c>
      <c r="AD13" s="33">
        <v>0</v>
      </c>
      <c r="AE13" s="92">
        <v>0</v>
      </c>
      <c r="AF13" s="92">
        <v>0</v>
      </c>
      <c r="AG13" s="81">
        <v>0</v>
      </c>
    </row>
    <row r="14" spans="1:33" x14ac:dyDescent="0.25">
      <c r="A14" s="12" t="s">
        <v>13</v>
      </c>
      <c r="B14" s="51"/>
      <c r="C14" s="56">
        <v>0</v>
      </c>
      <c r="D14" s="56">
        <v>0</v>
      </c>
      <c r="E14" s="56">
        <v>0</v>
      </c>
      <c r="F14" s="56">
        <v>0</v>
      </c>
      <c r="G14" s="56">
        <v>0</v>
      </c>
      <c r="H14" s="56">
        <v>0</v>
      </c>
      <c r="I14" s="56">
        <v>0</v>
      </c>
      <c r="J14" s="56">
        <v>0</v>
      </c>
      <c r="K14" s="56">
        <v>0</v>
      </c>
      <c r="L14" s="56">
        <v>0</v>
      </c>
      <c r="M14" s="56">
        <v>0</v>
      </c>
      <c r="N14" s="68"/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56">
        <v>0</v>
      </c>
      <c r="U14" s="56">
        <v>0</v>
      </c>
      <c r="V14" s="33">
        <v>0</v>
      </c>
      <c r="W14" s="56">
        <v>0</v>
      </c>
      <c r="X14" s="33">
        <v>0</v>
      </c>
      <c r="Y14" s="33">
        <v>0</v>
      </c>
      <c r="Z14" s="33">
        <v>0</v>
      </c>
      <c r="AA14" s="33">
        <v>0</v>
      </c>
      <c r="AB14" s="33">
        <v>0</v>
      </c>
      <c r="AC14" s="33">
        <v>0</v>
      </c>
      <c r="AD14" s="33">
        <v>0</v>
      </c>
      <c r="AE14" s="92">
        <v>0</v>
      </c>
      <c r="AF14" s="92">
        <v>0</v>
      </c>
      <c r="AG14" s="81">
        <v>0</v>
      </c>
    </row>
    <row r="15" spans="1:33" x14ac:dyDescent="0.25">
      <c r="A15" s="12" t="s">
        <v>14</v>
      </c>
      <c r="B15" s="51"/>
      <c r="C15" s="56">
        <v>0</v>
      </c>
      <c r="D15" s="56">
        <v>0</v>
      </c>
      <c r="E15" s="56">
        <v>0</v>
      </c>
      <c r="F15" s="56">
        <v>0</v>
      </c>
      <c r="G15" s="56">
        <v>0</v>
      </c>
      <c r="H15" s="56">
        <v>0</v>
      </c>
      <c r="I15" s="56">
        <v>0</v>
      </c>
      <c r="J15" s="56">
        <v>0</v>
      </c>
      <c r="K15" s="56">
        <v>0</v>
      </c>
      <c r="L15" s="56">
        <v>0</v>
      </c>
      <c r="M15" s="56">
        <v>0</v>
      </c>
      <c r="N15" s="68"/>
      <c r="O15" s="56">
        <v>0</v>
      </c>
      <c r="P15" s="56">
        <v>0</v>
      </c>
      <c r="Q15" s="56">
        <v>0</v>
      </c>
      <c r="R15" s="56">
        <v>0</v>
      </c>
      <c r="S15" s="56">
        <v>0</v>
      </c>
      <c r="T15" s="56">
        <v>0</v>
      </c>
      <c r="U15" s="56">
        <v>0</v>
      </c>
      <c r="V15" s="33">
        <v>0</v>
      </c>
      <c r="W15" s="56">
        <v>0</v>
      </c>
      <c r="X15" s="33">
        <v>0</v>
      </c>
      <c r="Y15" s="33">
        <v>0</v>
      </c>
      <c r="Z15" s="33">
        <v>0</v>
      </c>
      <c r="AA15" s="33">
        <v>0</v>
      </c>
      <c r="AB15" s="33">
        <v>0</v>
      </c>
      <c r="AC15" s="33">
        <v>0</v>
      </c>
      <c r="AD15" s="33">
        <v>0</v>
      </c>
      <c r="AE15" s="92">
        <v>0</v>
      </c>
      <c r="AF15" s="92">
        <v>0</v>
      </c>
      <c r="AG15" s="81">
        <v>0</v>
      </c>
    </row>
    <row r="16" spans="1:33" x14ac:dyDescent="0.25">
      <c r="A16" s="12" t="s">
        <v>15</v>
      </c>
      <c r="B16" s="51"/>
      <c r="C16" s="56">
        <v>0</v>
      </c>
      <c r="D16" s="56">
        <v>0</v>
      </c>
      <c r="E16" s="56">
        <v>0</v>
      </c>
      <c r="F16" s="56">
        <v>0</v>
      </c>
      <c r="G16" s="56">
        <v>0</v>
      </c>
      <c r="H16" s="56">
        <v>0</v>
      </c>
      <c r="I16" s="56">
        <v>0</v>
      </c>
      <c r="J16" s="56">
        <v>0</v>
      </c>
      <c r="K16" s="56">
        <v>0</v>
      </c>
      <c r="L16" s="56">
        <v>0</v>
      </c>
      <c r="M16" s="56">
        <v>0</v>
      </c>
      <c r="N16" s="68"/>
      <c r="O16" s="56">
        <v>0</v>
      </c>
      <c r="P16" s="56">
        <v>0</v>
      </c>
      <c r="Q16" s="56">
        <v>0</v>
      </c>
      <c r="R16" s="56">
        <v>0</v>
      </c>
      <c r="S16" s="56">
        <v>0</v>
      </c>
      <c r="T16" s="56">
        <v>0</v>
      </c>
      <c r="U16" s="56">
        <v>0</v>
      </c>
      <c r="V16" s="33">
        <v>0</v>
      </c>
      <c r="W16" s="56">
        <v>0</v>
      </c>
      <c r="X16" s="33">
        <v>0</v>
      </c>
      <c r="Y16" s="33">
        <v>0</v>
      </c>
      <c r="Z16" s="33">
        <v>0</v>
      </c>
      <c r="AA16" s="33">
        <v>0</v>
      </c>
      <c r="AB16" s="33">
        <v>0</v>
      </c>
      <c r="AC16" s="33">
        <v>0</v>
      </c>
      <c r="AD16" s="33">
        <v>0</v>
      </c>
      <c r="AE16" s="92">
        <v>0</v>
      </c>
      <c r="AF16" s="92">
        <v>0</v>
      </c>
      <c r="AG16" s="81">
        <v>0</v>
      </c>
    </row>
    <row r="17" spans="1:33" x14ac:dyDescent="0.25">
      <c r="A17" s="12" t="s">
        <v>16</v>
      </c>
      <c r="B17" s="51"/>
      <c r="C17" s="56">
        <v>0</v>
      </c>
      <c r="D17" s="56">
        <v>0</v>
      </c>
      <c r="E17" s="56">
        <v>0</v>
      </c>
      <c r="F17" s="56">
        <v>0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>
        <v>0</v>
      </c>
      <c r="M17" s="56">
        <v>0</v>
      </c>
      <c r="N17" s="68"/>
      <c r="O17" s="56">
        <v>0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0</v>
      </c>
      <c r="V17" s="34">
        <f>V56</f>
        <v>6.7121794504044511E-3</v>
      </c>
      <c r="W17" s="56">
        <v>0</v>
      </c>
      <c r="X17" s="33">
        <v>0</v>
      </c>
      <c r="Y17" s="33">
        <v>0</v>
      </c>
      <c r="Z17" s="33">
        <v>0</v>
      </c>
      <c r="AA17" s="33">
        <v>0</v>
      </c>
      <c r="AB17" s="33">
        <v>0</v>
      </c>
      <c r="AC17" s="33">
        <v>0</v>
      </c>
      <c r="AD17" s="33">
        <v>0</v>
      </c>
      <c r="AE17" s="92">
        <v>0</v>
      </c>
      <c r="AF17" s="92">
        <v>0</v>
      </c>
      <c r="AG17" s="81">
        <v>0</v>
      </c>
    </row>
    <row r="18" spans="1:33" x14ac:dyDescent="0.25">
      <c r="A18" s="12" t="s">
        <v>17</v>
      </c>
      <c r="B18" s="51"/>
      <c r="C18" s="56">
        <v>0</v>
      </c>
      <c r="D18" s="56">
        <v>0</v>
      </c>
      <c r="E18" s="56">
        <v>0</v>
      </c>
      <c r="F18" s="56">
        <v>0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v>0</v>
      </c>
      <c r="M18" s="56">
        <v>0</v>
      </c>
      <c r="N18" s="68"/>
      <c r="O18" s="56">
        <v>0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0</v>
      </c>
      <c r="V18" s="33">
        <v>0</v>
      </c>
      <c r="W18" s="56">
        <v>0</v>
      </c>
      <c r="X18" s="33">
        <v>0</v>
      </c>
      <c r="Y18" s="33">
        <v>0</v>
      </c>
      <c r="Z18" s="33">
        <v>0</v>
      </c>
      <c r="AA18" s="33">
        <v>0</v>
      </c>
      <c r="AB18" s="33">
        <v>0</v>
      </c>
      <c r="AC18" s="33">
        <v>0</v>
      </c>
      <c r="AD18" s="33">
        <v>0</v>
      </c>
      <c r="AE18" s="92">
        <v>0</v>
      </c>
      <c r="AF18" s="92">
        <v>0</v>
      </c>
      <c r="AG18" s="81">
        <v>0</v>
      </c>
    </row>
    <row r="19" spans="1:33" x14ac:dyDescent="0.25">
      <c r="A19" s="12" t="s">
        <v>18</v>
      </c>
      <c r="B19" s="51"/>
      <c r="C19" s="56">
        <v>0</v>
      </c>
      <c r="D19" s="56">
        <v>0</v>
      </c>
      <c r="E19" s="56">
        <v>0</v>
      </c>
      <c r="F19" s="56">
        <v>0</v>
      </c>
      <c r="G19" s="56">
        <v>0</v>
      </c>
      <c r="H19" s="56">
        <v>0</v>
      </c>
      <c r="I19" s="56">
        <v>0</v>
      </c>
      <c r="J19" s="56">
        <v>0</v>
      </c>
      <c r="K19" s="56">
        <v>0</v>
      </c>
      <c r="L19" s="56">
        <v>0</v>
      </c>
      <c r="M19" s="56">
        <v>0</v>
      </c>
      <c r="N19" s="68"/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0</v>
      </c>
      <c r="V19" s="33">
        <v>0</v>
      </c>
      <c r="W19" s="56">
        <v>0</v>
      </c>
      <c r="X19" s="33">
        <v>0</v>
      </c>
      <c r="Y19" s="33">
        <v>0</v>
      </c>
      <c r="Z19" s="33">
        <v>0</v>
      </c>
      <c r="AA19" s="33">
        <v>0</v>
      </c>
      <c r="AB19" s="33">
        <v>0</v>
      </c>
      <c r="AC19" s="33">
        <v>0</v>
      </c>
      <c r="AD19" s="33">
        <v>0</v>
      </c>
      <c r="AE19" s="92">
        <v>0</v>
      </c>
      <c r="AF19" s="92">
        <v>0</v>
      </c>
      <c r="AG19" s="81">
        <v>0</v>
      </c>
    </row>
    <row r="20" spans="1:33" x14ac:dyDescent="0.25">
      <c r="A20" s="12" t="s">
        <v>19</v>
      </c>
      <c r="B20" s="51"/>
      <c r="C20" s="56">
        <v>0</v>
      </c>
      <c r="D20" s="56">
        <v>0</v>
      </c>
      <c r="E20" s="56">
        <v>0</v>
      </c>
      <c r="F20" s="56">
        <v>0</v>
      </c>
      <c r="G20" s="56">
        <v>0</v>
      </c>
      <c r="H20" s="56">
        <v>0</v>
      </c>
      <c r="I20" s="56">
        <v>0</v>
      </c>
      <c r="J20" s="56">
        <v>0</v>
      </c>
      <c r="K20" s="56">
        <v>0</v>
      </c>
      <c r="L20" s="56">
        <v>0</v>
      </c>
      <c r="M20" s="56">
        <v>0</v>
      </c>
      <c r="N20" s="68"/>
      <c r="O20" s="56">
        <v>0</v>
      </c>
      <c r="P20" s="56">
        <v>0</v>
      </c>
      <c r="Q20" s="56">
        <v>0</v>
      </c>
      <c r="R20" s="56">
        <v>0</v>
      </c>
      <c r="S20" s="56">
        <v>0</v>
      </c>
      <c r="T20" s="56">
        <v>0</v>
      </c>
      <c r="U20" s="56">
        <v>0</v>
      </c>
      <c r="V20" s="33">
        <v>0</v>
      </c>
      <c r="W20" s="56">
        <v>0</v>
      </c>
      <c r="X20" s="33">
        <v>0</v>
      </c>
      <c r="Y20" s="33">
        <v>0</v>
      </c>
      <c r="Z20" s="33">
        <v>0</v>
      </c>
      <c r="AA20" s="33">
        <v>0</v>
      </c>
      <c r="AB20" s="33">
        <v>0</v>
      </c>
      <c r="AC20" s="33">
        <v>0</v>
      </c>
      <c r="AD20" s="33">
        <v>0</v>
      </c>
      <c r="AE20" s="92">
        <v>0</v>
      </c>
      <c r="AF20" s="92">
        <v>0</v>
      </c>
      <c r="AG20" s="81">
        <v>0</v>
      </c>
    </row>
    <row r="21" spans="1:33" x14ac:dyDescent="0.25">
      <c r="A21" s="12" t="s">
        <v>20</v>
      </c>
      <c r="B21" s="51"/>
      <c r="C21" s="56">
        <v>0</v>
      </c>
      <c r="D21" s="56">
        <v>0</v>
      </c>
      <c r="E21" s="56">
        <v>0</v>
      </c>
      <c r="F21" s="56">
        <v>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>
        <v>0</v>
      </c>
      <c r="M21" s="56">
        <v>0</v>
      </c>
      <c r="N21" s="68"/>
      <c r="O21" s="56">
        <v>0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0</v>
      </c>
      <c r="V21" s="34">
        <f>V57</f>
        <v>2.0939705123056624E-3</v>
      </c>
      <c r="W21" s="56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92">
        <v>0</v>
      </c>
      <c r="AF21" s="92">
        <v>0</v>
      </c>
      <c r="AG21" s="81">
        <v>0</v>
      </c>
    </row>
    <row r="22" spans="1:33" x14ac:dyDescent="0.25">
      <c r="A22" s="12" t="s">
        <v>21</v>
      </c>
      <c r="B22" s="51"/>
      <c r="C22" s="34">
        <f>C59</f>
        <v>6.0786002602793515E-2</v>
      </c>
      <c r="D22" s="33">
        <f>B65</f>
        <v>1</v>
      </c>
      <c r="E22" s="34">
        <f>C69</f>
        <v>0.11249163183701534</v>
      </c>
      <c r="F22" s="34">
        <f>C69</f>
        <v>0.11249163183701534</v>
      </c>
      <c r="G22" s="34">
        <f>C69</f>
        <v>0.11249163183701534</v>
      </c>
      <c r="H22" s="56">
        <v>0</v>
      </c>
      <c r="I22" s="56">
        <v>0</v>
      </c>
      <c r="J22" s="56">
        <v>0</v>
      </c>
      <c r="K22" s="56">
        <v>0</v>
      </c>
      <c r="L22" s="56">
        <v>0</v>
      </c>
      <c r="M22" s="56">
        <f>C88</f>
        <v>0.1308133092728021</v>
      </c>
      <c r="N22" s="68"/>
      <c r="O22" s="56">
        <v>0</v>
      </c>
      <c r="P22" s="56">
        <f>L60</f>
        <v>6.1852619118082271E-2</v>
      </c>
      <c r="Q22" s="56">
        <v>0</v>
      </c>
      <c r="R22" s="56">
        <f>L71</f>
        <v>0</v>
      </c>
      <c r="S22" s="56">
        <f>L75</f>
        <v>0.3834313725490196</v>
      </c>
      <c r="T22" s="33">
        <f>L78</f>
        <v>0.24832161210987974</v>
      </c>
      <c r="U22" s="34">
        <f>L83</f>
        <v>0.93502705953096821</v>
      </c>
      <c r="V22" s="33">
        <v>0</v>
      </c>
      <c r="W22" s="33">
        <f>V63</f>
        <v>6.8055982774530913E-2</v>
      </c>
      <c r="X22" s="33">
        <f>V70</f>
        <v>1.9636251541307027E-2</v>
      </c>
      <c r="Y22" s="33">
        <v>0</v>
      </c>
      <c r="Z22" s="33">
        <f>V79</f>
        <v>0.49962239396712349</v>
      </c>
      <c r="AA22" s="33">
        <f>U84</f>
        <v>1</v>
      </c>
      <c r="AB22" s="33">
        <f>V88</f>
        <v>0.75957984240314447</v>
      </c>
      <c r="AC22" s="33">
        <v>0</v>
      </c>
      <c r="AD22" s="33">
        <v>0</v>
      </c>
      <c r="AE22" s="92">
        <v>0</v>
      </c>
      <c r="AF22" s="92">
        <v>0</v>
      </c>
      <c r="AG22" s="81">
        <f>AE62</f>
        <v>1.5074762009641975E-2</v>
      </c>
    </row>
    <row r="23" spans="1:33" x14ac:dyDescent="0.25">
      <c r="A23" s="12" t="s">
        <v>1</v>
      </c>
      <c r="B23" s="51"/>
      <c r="C23" s="34">
        <f>C60</f>
        <v>0.5055148326738943</v>
      </c>
      <c r="D23" s="33">
        <v>0</v>
      </c>
      <c r="E23" s="33">
        <v>0</v>
      </c>
      <c r="F23" s="33">
        <v>0</v>
      </c>
      <c r="G23" s="33">
        <v>0</v>
      </c>
      <c r="H23" s="34">
        <f>C77</f>
        <v>9.1554767851011368E-2</v>
      </c>
      <c r="I23" s="33">
        <f>B83</f>
        <v>1</v>
      </c>
      <c r="J23" s="33">
        <f>B83</f>
        <v>1</v>
      </c>
      <c r="K23" s="33">
        <f>B83</f>
        <v>1</v>
      </c>
      <c r="L23" s="33">
        <f>B83</f>
        <v>1</v>
      </c>
      <c r="M23" s="56">
        <f>C89</f>
        <v>0.57067781049165789</v>
      </c>
      <c r="N23" s="68"/>
      <c r="O23" s="33">
        <f>K54</f>
        <v>1</v>
      </c>
      <c r="P23" s="33">
        <f>L59</f>
        <v>0.52648712636874817</v>
      </c>
      <c r="Q23" s="33">
        <f>L64</f>
        <v>0.37051792828685265</v>
      </c>
      <c r="R23" s="33">
        <f>K70</f>
        <v>1</v>
      </c>
      <c r="S23" s="33">
        <f>L74</f>
        <v>0.6165686274509804</v>
      </c>
      <c r="T23" s="33">
        <f>L79</f>
        <v>0.7516783878901202</v>
      </c>
      <c r="U23" s="33">
        <v>0</v>
      </c>
      <c r="V23" s="34">
        <f>V58</f>
        <v>0.98947277838334002</v>
      </c>
      <c r="W23" s="33">
        <f>V64</f>
        <v>0.93017533066748692</v>
      </c>
      <c r="X23" s="33">
        <f>V68</f>
        <v>6.134401972872996E-3</v>
      </c>
      <c r="Y23" s="33">
        <f>W68</f>
        <v>0</v>
      </c>
      <c r="Z23" s="33">
        <f>V80</f>
        <v>0.50037760603287651</v>
      </c>
      <c r="AA23" s="33">
        <v>0</v>
      </c>
      <c r="AB23" s="33">
        <f>V89</f>
        <v>0.24042015759685562</v>
      </c>
      <c r="AC23" s="33">
        <f>AD53</f>
        <v>1</v>
      </c>
      <c r="AD23" s="33">
        <f>AD57</f>
        <v>1</v>
      </c>
      <c r="AE23" s="92">
        <v>0</v>
      </c>
      <c r="AF23" s="92">
        <v>0</v>
      </c>
      <c r="AG23" s="81">
        <f>AE63</f>
        <v>0.22257298778846391</v>
      </c>
    </row>
    <row r="24" spans="1:33" x14ac:dyDescent="0.25">
      <c r="A24" s="12" t="s">
        <v>22</v>
      </c>
      <c r="B24" s="51"/>
      <c r="C24" s="55">
        <v>0</v>
      </c>
      <c r="D24" s="55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68"/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4">
        <f>V59</f>
        <v>1.1473811026332397E-4</v>
      </c>
      <c r="W24" s="34">
        <f>W59</f>
        <v>0</v>
      </c>
      <c r="X24" s="33">
        <v>0</v>
      </c>
      <c r="Y24" s="33">
        <v>0</v>
      </c>
      <c r="Z24" s="33">
        <v>0</v>
      </c>
      <c r="AA24" s="33">
        <v>0</v>
      </c>
      <c r="AB24" s="33">
        <v>0</v>
      </c>
      <c r="AC24" s="33">
        <v>0</v>
      </c>
      <c r="AD24" s="33">
        <v>0</v>
      </c>
      <c r="AE24" s="92">
        <v>0</v>
      </c>
      <c r="AF24" s="92">
        <v>0</v>
      </c>
      <c r="AG24" s="81">
        <v>0</v>
      </c>
    </row>
    <row r="25" spans="1:33" x14ac:dyDescent="0.25">
      <c r="A25" s="12" t="s">
        <v>23</v>
      </c>
      <c r="B25" s="51"/>
      <c r="C25" s="56">
        <v>0</v>
      </c>
      <c r="D25" s="56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68"/>
      <c r="O25" s="33">
        <v>0</v>
      </c>
      <c r="P25" s="33">
        <v>0</v>
      </c>
      <c r="Q25" s="33">
        <v>0</v>
      </c>
      <c r="R25" s="33">
        <v>0</v>
      </c>
      <c r="S25" s="33">
        <v>0</v>
      </c>
      <c r="T25" s="33">
        <v>0</v>
      </c>
      <c r="U25" s="33">
        <v>0</v>
      </c>
      <c r="V25" s="33">
        <v>0</v>
      </c>
      <c r="W25" s="33">
        <v>0</v>
      </c>
      <c r="X25" s="33">
        <v>0</v>
      </c>
      <c r="Y25" s="33">
        <v>0</v>
      </c>
      <c r="Z25" s="33">
        <v>0</v>
      </c>
      <c r="AA25" s="33">
        <v>0</v>
      </c>
      <c r="AB25" s="33">
        <v>0</v>
      </c>
      <c r="AC25" s="33">
        <v>0</v>
      </c>
      <c r="AD25" s="33">
        <v>0</v>
      </c>
      <c r="AE25" s="92">
        <v>0</v>
      </c>
      <c r="AF25" s="92">
        <v>0</v>
      </c>
      <c r="AG25" s="81">
        <v>0</v>
      </c>
    </row>
    <row r="26" spans="1:33" x14ac:dyDescent="0.25">
      <c r="A26" s="12" t="s">
        <v>24</v>
      </c>
      <c r="B26" s="51"/>
      <c r="C26" s="56">
        <v>0</v>
      </c>
      <c r="D26" s="56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0</v>
      </c>
      <c r="M26" s="33">
        <v>0</v>
      </c>
      <c r="N26" s="68"/>
      <c r="O26" s="33">
        <v>0</v>
      </c>
      <c r="P26" s="33">
        <f>L58</f>
        <v>0.41166025451316957</v>
      </c>
      <c r="Q26" s="33">
        <f>L63</f>
        <v>0.16334661354581675</v>
      </c>
      <c r="R26" s="33">
        <v>0</v>
      </c>
      <c r="S26" s="33">
        <v>0</v>
      </c>
      <c r="T26" s="33">
        <v>0</v>
      </c>
      <c r="U26" s="33">
        <v>0</v>
      </c>
      <c r="V26" s="33">
        <v>0</v>
      </c>
      <c r="W26" s="33">
        <v>0</v>
      </c>
      <c r="X26" s="33">
        <v>0</v>
      </c>
      <c r="Y26" s="33">
        <v>0</v>
      </c>
      <c r="Z26" s="33">
        <v>0</v>
      </c>
      <c r="AA26" s="33">
        <v>0</v>
      </c>
      <c r="AB26" s="33">
        <v>0</v>
      </c>
      <c r="AC26" s="33">
        <v>0</v>
      </c>
      <c r="AD26" s="33">
        <v>0</v>
      </c>
      <c r="AE26" s="92">
        <v>0</v>
      </c>
      <c r="AF26" s="92">
        <v>0</v>
      </c>
      <c r="AG26" s="81">
        <v>0</v>
      </c>
    </row>
    <row r="27" spans="1:33" x14ac:dyDescent="0.25">
      <c r="A27" s="12" t="s">
        <v>25</v>
      </c>
      <c r="B27" s="51"/>
      <c r="C27" s="56">
        <v>0</v>
      </c>
      <c r="D27" s="56">
        <v>0</v>
      </c>
      <c r="E27" s="34">
        <f>C70</f>
        <v>0.82205214496372292</v>
      </c>
      <c r="F27" s="34">
        <f>C70</f>
        <v>0.82205214496372292</v>
      </c>
      <c r="G27" s="34">
        <f>C70</f>
        <v>0.82205214496372292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f>C90</f>
        <v>2.0324817171621237E-2</v>
      </c>
      <c r="N27" s="68"/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f>V65</f>
        <v>1.7686865579821596E-3</v>
      </c>
      <c r="X27" s="33">
        <f>V69</f>
        <v>0.97422934648581994</v>
      </c>
      <c r="Y27" s="33">
        <f>V74</f>
        <v>0.90323941730572466</v>
      </c>
      <c r="Z27" s="33">
        <v>0</v>
      </c>
      <c r="AA27" s="33">
        <v>0</v>
      </c>
      <c r="AB27" s="33">
        <v>0</v>
      </c>
      <c r="AC27" s="33">
        <v>0</v>
      </c>
      <c r="AD27" s="33">
        <v>0</v>
      </c>
      <c r="AE27" s="92">
        <v>0</v>
      </c>
      <c r="AF27" s="92">
        <v>0</v>
      </c>
      <c r="AG27" s="81">
        <f>AE64</f>
        <v>0.22034603430976679</v>
      </c>
    </row>
    <row r="28" spans="1:33" x14ac:dyDescent="0.25">
      <c r="A28" s="12" t="s">
        <v>26</v>
      </c>
      <c r="B28" s="51"/>
      <c r="C28" s="56">
        <f>C61</f>
        <v>0.43369916472331205</v>
      </c>
      <c r="D28" s="56">
        <v>0</v>
      </c>
      <c r="E28" s="56">
        <f>C71</f>
        <v>6.5456223199261795E-2</v>
      </c>
      <c r="F28" s="56">
        <f>C71</f>
        <v>6.5456223199261795E-2</v>
      </c>
      <c r="G28" s="56">
        <f>C71</f>
        <v>6.5456223199261795E-2</v>
      </c>
      <c r="H28" s="34">
        <f>C78</f>
        <v>0.90844523214898854</v>
      </c>
      <c r="I28" s="33">
        <v>0</v>
      </c>
      <c r="J28" s="33">
        <v>0</v>
      </c>
      <c r="K28" s="33">
        <v>0</v>
      </c>
      <c r="L28" s="33">
        <v>0</v>
      </c>
      <c r="M28" s="33">
        <f>C91</f>
        <v>0.27818406306391869</v>
      </c>
      <c r="N28" s="68"/>
      <c r="O28" s="33">
        <v>0</v>
      </c>
      <c r="P28" s="33">
        <v>0</v>
      </c>
      <c r="Q28" s="33">
        <v>0</v>
      </c>
      <c r="R28" s="33">
        <v>0</v>
      </c>
      <c r="S28" s="33">
        <v>0</v>
      </c>
      <c r="T28" s="33">
        <v>0</v>
      </c>
      <c r="U28" s="33">
        <v>0</v>
      </c>
      <c r="V28" s="33">
        <v>0</v>
      </c>
      <c r="W28" s="33">
        <v>0</v>
      </c>
      <c r="X28" s="33">
        <v>0</v>
      </c>
      <c r="Y28" s="33">
        <v>0</v>
      </c>
      <c r="Z28" s="33">
        <v>0</v>
      </c>
      <c r="AA28" s="33">
        <v>0</v>
      </c>
      <c r="AB28" s="33">
        <v>0</v>
      </c>
      <c r="AC28" s="33">
        <v>0</v>
      </c>
      <c r="AD28" s="33">
        <v>0</v>
      </c>
      <c r="AE28" s="92">
        <v>0</v>
      </c>
      <c r="AF28" s="92">
        <v>0</v>
      </c>
      <c r="AG28" s="81">
        <v>0</v>
      </c>
    </row>
    <row r="29" spans="1:33" x14ac:dyDescent="0.25">
      <c r="A29" s="12" t="s">
        <v>27</v>
      </c>
      <c r="B29" s="51"/>
      <c r="C29" s="56">
        <v>0</v>
      </c>
      <c r="D29" s="56">
        <v>0</v>
      </c>
      <c r="E29" s="56">
        <v>0</v>
      </c>
      <c r="F29" s="56">
        <v>0</v>
      </c>
      <c r="G29" s="56">
        <v>0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68"/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33">
        <v>0</v>
      </c>
      <c r="V29" s="33">
        <v>0</v>
      </c>
      <c r="W29" s="33">
        <v>0</v>
      </c>
      <c r="X29" s="33">
        <v>0</v>
      </c>
      <c r="Y29" s="33">
        <f>V73</f>
        <v>9.6760582694275371E-2</v>
      </c>
      <c r="Z29" s="33">
        <v>0</v>
      </c>
      <c r="AA29" s="33">
        <v>0</v>
      </c>
      <c r="AB29" s="33">
        <v>0</v>
      </c>
      <c r="AC29" s="33">
        <v>0</v>
      </c>
      <c r="AD29" s="33">
        <v>0</v>
      </c>
      <c r="AE29" s="92">
        <v>0</v>
      </c>
      <c r="AF29" s="92">
        <v>0</v>
      </c>
      <c r="AG29" s="81">
        <v>0</v>
      </c>
    </row>
    <row r="30" spans="1:33" x14ac:dyDescent="0.25">
      <c r="A30" s="12" t="s">
        <v>28</v>
      </c>
      <c r="B30" s="51"/>
      <c r="C30" s="56">
        <v>0</v>
      </c>
      <c r="D30" s="56">
        <v>0</v>
      </c>
      <c r="E30" s="56">
        <v>0</v>
      </c>
      <c r="F30" s="56">
        <v>0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>
        <v>0</v>
      </c>
      <c r="M30" s="56">
        <v>0</v>
      </c>
      <c r="N30" s="68"/>
      <c r="O30" s="56">
        <v>0</v>
      </c>
      <c r="P30" s="56">
        <v>0</v>
      </c>
      <c r="Q30" s="56">
        <v>0</v>
      </c>
      <c r="R30" s="56">
        <v>0</v>
      </c>
      <c r="S30" s="56">
        <v>0</v>
      </c>
      <c r="T30" s="56">
        <v>0</v>
      </c>
      <c r="U30" s="33">
        <v>0</v>
      </c>
      <c r="V30" s="33">
        <v>0</v>
      </c>
      <c r="W30" s="33">
        <v>0</v>
      </c>
      <c r="X30" s="33">
        <v>0</v>
      </c>
      <c r="Y30" s="33">
        <v>0</v>
      </c>
      <c r="Z30" s="33">
        <v>0</v>
      </c>
      <c r="AA30" s="33">
        <v>0</v>
      </c>
      <c r="AB30" s="33">
        <v>0</v>
      </c>
      <c r="AC30" s="33">
        <v>0</v>
      </c>
      <c r="AD30" s="33">
        <v>0</v>
      </c>
      <c r="AE30" s="92">
        <v>0</v>
      </c>
      <c r="AF30" s="92">
        <v>0</v>
      </c>
      <c r="AG30" s="81">
        <v>0</v>
      </c>
    </row>
    <row r="31" spans="1:33" x14ac:dyDescent="0.25">
      <c r="A31" s="12" t="s">
        <v>29</v>
      </c>
      <c r="B31" s="51"/>
      <c r="C31" s="56">
        <v>0</v>
      </c>
      <c r="D31" s="56">
        <v>0</v>
      </c>
      <c r="E31" s="56">
        <v>0</v>
      </c>
      <c r="F31" s="56">
        <v>0</v>
      </c>
      <c r="G31" s="56">
        <v>0</v>
      </c>
      <c r="H31" s="56">
        <v>0</v>
      </c>
      <c r="I31" s="56">
        <v>0</v>
      </c>
      <c r="J31" s="56">
        <v>0</v>
      </c>
      <c r="K31" s="56">
        <v>0</v>
      </c>
      <c r="L31" s="56">
        <v>0</v>
      </c>
      <c r="M31" s="56">
        <v>0</v>
      </c>
      <c r="N31" s="68"/>
      <c r="O31" s="56">
        <v>0</v>
      </c>
      <c r="P31" s="56">
        <v>0</v>
      </c>
      <c r="Q31" s="33">
        <f>L65</f>
        <v>0.31606905710491368</v>
      </c>
      <c r="R31" s="56">
        <v>0</v>
      </c>
      <c r="S31" s="56">
        <v>0</v>
      </c>
      <c r="T31" s="56">
        <v>0</v>
      </c>
      <c r="U31" s="34">
        <f>L84</f>
        <v>1.2387251954299461E-2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92">
        <v>0</v>
      </c>
      <c r="AF31" s="92">
        <v>0</v>
      </c>
      <c r="AG31" s="81">
        <v>0</v>
      </c>
    </row>
    <row r="32" spans="1:33" x14ac:dyDescent="0.25">
      <c r="A32" s="12" t="s">
        <v>30</v>
      </c>
      <c r="B32" s="51"/>
      <c r="C32" s="56">
        <v>0</v>
      </c>
      <c r="D32" s="56">
        <v>0</v>
      </c>
      <c r="E32" s="56">
        <v>0</v>
      </c>
      <c r="F32" s="56">
        <v>0</v>
      </c>
      <c r="G32" s="56">
        <v>0</v>
      </c>
      <c r="H32" s="56">
        <v>0</v>
      </c>
      <c r="I32" s="56">
        <v>0</v>
      </c>
      <c r="J32" s="56">
        <v>0</v>
      </c>
      <c r="K32" s="56">
        <v>0</v>
      </c>
      <c r="L32" s="56">
        <v>0</v>
      </c>
      <c r="M32" s="56">
        <v>0</v>
      </c>
      <c r="N32" s="68"/>
      <c r="O32" s="56">
        <v>0</v>
      </c>
      <c r="P32" s="56">
        <v>0</v>
      </c>
      <c r="Q32" s="33">
        <f>L66</f>
        <v>0.150066401062417</v>
      </c>
      <c r="R32" s="56">
        <v>0</v>
      </c>
      <c r="S32" s="56">
        <v>0</v>
      </c>
      <c r="T32" s="56">
        <v>0</v>
      </c>
      <c r="U32" s="34">
        <f t="shared" ref="U32:U34" si="1">L85</f>
        <v>1.2266987372218882E-2</v>
      </c>
      <c r="V32" s="33">
        <v>0</v>
      </c>
      <c r="W32" s="33">
        <v>0</v>
      </c>
      <c r="X32" s="33">
        <v>0</v>
      </c>
      <c r="Y32" s="33">
        <v>0</v>
      </c>
      <c r="Z32" s="33">
        <v>0</v>
      </c>
      <c r="AA32" s="33">
        <v>0</v>
      </c>
      <c r="AB32" s="33">
        <v>0</v>
      </c>
      <c r="AC32" s="33">
        <v>0</v>
      </c>
      <c r="AD32" s="33">
        <v>0</v>
      </c>
      <c r="AE32" s="92">
        <v>0</v>
      </c>
      <c r="AF32" s="92">
        <v>0</v>
      </c>
      <c r="AG32" s="81">
        <v>0</v>
      </c>
    </row>
    <row r="33" spans="1:33" x14ac:dyDescent="0.25">
      <c r="A33" s="12" t="s">
        <v>31</v>
      </c>
      <c r="B33" s="51"/>
      <c r="C33" s="56">
        <v>0</v>
      </c>
      <c r="D33" s="56">
        <v>0</v>
      </c>
      <c r="E33" s="56">
        <v>0</v>
      </c>
      <c r="F33" s="56">
        <v>0</v>
      </c>
      <c r="G33" s="56">
        <v>0</v>
      </c>
      <c r="H33" s="56">
        <v>0</v>
      </c>
      <c r="I33" s="56">
        <v>0</v>
      </c>
      <c r="J33" s="56">
        <v>0</v>
      </c>
      <c r="K33" s="56">
        <v>0</v>
      </c>
      <c r="L33" s="56">
        <v>0</v>
      </c>
      <c r="M33" s="56">
        <v>0</v>
      </c>
      <c r="N33" s="68"/>
      <c r="O33" s="56">
        <v>0</v>
      </c>
      <c r="P33" s="56">
        <v>0</v>
      </c>
      <c r="Q33" s="56">
        <v>0</v>
      </c>
      <c r="R33" s="56">
        <v>0</v>
      </c>
      <c r="S33" s="56">
        <v>0</v>
      </c>
      <c r="T33" s="56">
        <v>0</v>
      </c>
      <c r="U33" s="34">
        <f t="shared" si="1"/>
        <v>3.9326518340348775E-2</v>
      </c>
      <c r="V33" s="33">
        <v>0</v>
      </c>
      <c r="W33" s="33">
        <v>0</v>
      </c>
      <c r="X33" s="33">
        <v>0</v>
      </c>
      <c r="Y33" s="33">
        <v>0</v>
      </c>
      <c r="Z33" s="33">
        <v>0</v>
      </c>
      <c r="AA33" s="33">
        <v>0</v>
      </c>
      <c r="AB33" s="33">
        <v>0</v>
      </c>
      <c r="AC33" s="33">
        <v>0</v>
      </c>
      <c r="AD33" s="33">
        <v>0</v>
      </c>
      <c r="AE33" s="92">
        <v>0</v>
      </c>
      <c r="AF33" s="92">
        <v>0</v>
      </c>
      <c r="AG33" s="81">
        <v>0</v>
      </c>
    </row>
    <row r="34" spans="1:33" x14ac:dyDescent="0.25">
      <c r="A34" s="12" t="s">
        <v>32</v>
      </c>
      <c r="B34" s="51"/>
      <c r="C34" s="56">
        <v>0</v>
      </c>
      <c r="D34" s="56">
        <v>0</v>
      </c>
      <c r="E34" s="56">
        <v>0</v>
      </c>
      <c r="F34" s="56">
        <v>0</v>
      </c>
      <c r="G34" s="56">
        <v>0</v>
      </c>
      <c r="H34" s="56">
        <v>0</v>
      </c>
      <c r="I34" s="56">
        <v>0</v>
      </c>
      <c r="J34" s="56">
        <v>0</v>
      </c>
      <c r="K34" s="56">
        <v>0</v>
      </c>
      <c r="L34" s="56">
        <v>0</v>
      </c>
      <c r="M34" s="56">
        <v>0</v>
      </c>
      <c r="N34" s="68"/>
      <c r="O34" s="56">
        <v>0</v>
      </c>
      <c r="P34" s="56">
        <v>0</v>
      </c>
      <c r="Q34" s="56">
        <v>0</v>
      </c>
      <c r="R34" s="56">
        <v>0</v>
      </c>
      <c r="S34" s="56">
        <v>0</v>
      </c>
      <c r="T34" s="56">
        <v>0</v>
      </c>
      <c r="U34" s="34">
        <f t="shared" si="1"/>
        <v>9.9218280216476266E-4</v>
      </c>
      <c r="V34" s="33">
        <v>0</v>
      </c>
      <c r="W34" s="33">
        <v>0</v>
      </c>
      <c r="X34" s="33">
        <v>0</v>
      </c>
      <c r="Y34" s="33">
        <v>0</v>
      </c>
      <c r="Z34" s="33">
        <v>0</v>
      </c>
      <c r="AA34" s="33">
        <v>0</v>
      </c>
      <c r="AB34" s="33">
        <v>0</v>
      </c>
      <c r="AC34" s="33">
        <v>0</v>
      </c>
      <c r="AD34" s="33">
        <v>0</v>
      </c>
      <c r="AE34" s="92">
        <v>0</v>
      </c>
      <c r="AF34" s="92">
        <v>0</v>
      </c>
      <c r="AG34" s="81">
        <v>0</v>
      </c>
    </row>
    <row r="35" spans="1:33" x14ac:dyDescent="0.25">
      <c r="A35" s="12" t="s">
        <v>33</v>
      </c>
      <c r="B35" s="51"/>
      <c r="C35" s="56">
        <v>0</v>
      </c>
      <c r="D35" s="56">
        <v>0</v>
      </c>
      <c r="E35" s="56">
        <v>0</v>
      </c>
      <c r="F35" s="56">
        <v>0</v>
      </c>
      <c r="G35" s="56">
        <v>0</v>
      </c>
      <c r="H35" s="56">
        <v>0</v>
      </c>
      <c r="I35" s="56">
        <v>0</v>
      </c>
      <c r="J35" s="56">
        <v>0</v>
      </c>
      <c r="K35" s="56">
        <v>0</v>
      </c>
      <c r="L35" s="56">
        <v>0</v>
      </c>
      <c r="M35" s="56">
        <v>0</v>
      </c>
      <c r="N35" s="68"/>
      <c r="O35" s="56">
        <v>0</v>
      </c>
      <c r="P35" s="56">
        <v>0</v>
      </c>
      <c r="Q35" s="56">
        <v>0</v>
      </c>
      <c r="R35" s="56">
        <v>0</v>
      </c>
      <c r="S35" s="56">
        <v>0</v>
      </c>
      <c r="T35" s="56">
        <v>0</v>
      </c>
      <c r="U35" s="56">
        <v>0</v>
      </c>
      <c r="V35" s="33">
        <v>0</v>
      </c>
      <c r="W35" s="33">
        <v>0</v>
      </c>
      <c r="X35" s="33">
        <v>0</v>
      </c>
      <c r="Y35" s="33">
        <v>0</v>
      </c>
      <c r="Z35" s="33">
        <v>0</v>
      </c>
      <c r="AA35" s="33">
        <v>0</v>
      </c>
      <c r="AB35" s="33">
        <v>0</v>
      </c>
      <c r="AC35" s="33">
        <v>0</v>
      </c>
      <c r="AD35" s="33">
        <v>0</v>
      </c>
      <c r="AE35" s="92">
        <v>0</v>
      </c>
      <c r="AF35" s="92">
        <v>0</v>
      </c>
      <c r="AG35" s="81">
        <v>0</v>
      </c>
    </row>
    <row r="36" spans="1:33" x14ac:dyDescent="0.25">
      <c r="A36" s="12" t="s">
        <v>34</v>
      </c>
      <c r="B36" s="51"/>
      <c r="C36" s="56">
        <v>0</v>
      </c>
      <c r="D36" s="56">
        <v>0</v>
      </c>
      <c r="E36" s="56">
        <v>0</v>
      </c>
      <c r="F36" s="56">
        <v>0</v>
      </c>
      <c r="G36" s="56">
        <v>0</v>
      </c>
      <c r="H36" s="56">
        <v>0</v>
      </c>
      <c r="I36" s="56">
        <v>0</v>
      </c>
      <c r="J36" s="56">
        <v>0</v>
      </c>
      <c r="K36" s="56">
        <v>0</v>
      </c>
      <c r="L36" s="56">
        <v>0</v>
      </c>
      <c r="M36" s="56">
        <v>0</v>
      </c>
      <c r="N36" s="68"/>
      <c r="O36" s="56">
        <v>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0</v>
      </c>
      <c r="V36" s="33">
        <v>0</v>
      </c>
      <c r="W36" s="33">
        <v>0</v>
      </c>
      <c r="X36" s="33">
        <v>0</v>
      </c>
      <c r="Y36" s="33">
        <v>0</v>
      </c>
      <c r="Z36" s="33">
        <v>0</v>
      </c>
      <c r="AA36" s="33">
        <v>0</v>
      </c>
      <c r="AB36" s="33">
        <v>0</v>
      </c>
      <c r="AC36" s="33">
        <v>0</v>
      </c>
      <c r="AD36" s="33">
        <v>0</v>
      </c>
      <c r="AE36" s="92">
        <v>0</v>
      </c>
      <c r="AF36" s="92">
        <v>0</v>
      </c>
      <c r="AG36" s="81">
        <v>0</v>
      </c>
    </row>
    <row r="37" spans="1:33" x14ac:dyDescent="0.25">
      <c r="A37" s="12" t="s">
        <v>35</v>
      </c>
      <c r="B37" s="51"/>
      <c r="C37" s="56">
        <v>0</v>
      </c>
      <c r="D37" s="56">
        <v>0</v>
      </c>
      <c r="E37" s="56">
        <v>0</v>
      </c>
      <c r="F37" s="56">
        <v>0</v>
      </c>
      <c r="G37" s="56">
        <v>0</v>
      </c>
      <c r="H37" s="56">
        <v>0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68"/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33">
        <v>0</v>
      </c>
      <c r="AA37" s="33">
        <v>0</v>
      </c>
      <c r="AB37" s="33">
        <v>0</v>
      </c>
      <c r="AC37" s="33">
        <v>0</v>
      </c>
      <c r="AD37" s="33">
        <v>0</v>
      </c>
      <c r="AE37" s="92">
        <v>0</v>
      </c>
      <c r="AF37" s="92">
        <v>0</v>
      </c>
      <c r="AG37" s="81">
        <v>0</v>
      </c>
    </row>
    <row r="38" spans="1:33" x14ac:dyDescent="0.25">
      <c r="A38" s="12" t="s">
        <v>36</v>
      </c>
      <c r="B38" s="51"/>
      <c r="C38" s="56">
        <v>0</v>
      </c>
      <c r="D38" s="56">
        <v>0</v>
      </c>
      <c r="E38" s="56">
        <v>0</v>
      </c>
      <c r="F38" s="56">
        <v>0</v>
      </c>
      <c r="G38" s="56">
        <v>0</v>
      </c>
      <c r="H38" s="56">
        <v>0</v>
      </c>
      <c r="I38" s="56">
        <v>0</v>
      </c>
      <c r="J38" s="56">
        <v>0</v>
      </c>
      <c r="K38" s="56">
        <v>0</v>
      </c>
      <c r="L38" s="56">
        <v>0</v>
      </c>
      <c r="M38" s="56">
        <v>0</v>
      </c>
      <c r="N38" s="68"/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0</v>
      </c>
      <c r="W38" s="56">
        <v>0</v>
      </c>
      <c r="X38" s="56">
        <v>0</v>
      </c>
      <c r="Y38" s="56">
        <v>0</v>
      </c>
      <c r="Z38" s="33">
        <v>0</v>
      </c>
      <c r="AA38" s="33">
        <v>0</v>
      </c>
      <c r="AB38" s="33">
        <v>0</v>
      </c>
      <c r="AC38" s="33">
        <v>0</v>
      </c>
      <c r="AD38" s="33">
        <v>0</v>
      </c>
      <c r="AE38" s="92">
        <v>0</v>
      </c>
      <c r="AF38" s="92">
        <v>0</v>
      </c>
      <c r="AG38" s="81">
        <v>0</v>
      </c>
    </row>
    <row r="39" spans="1:33" x14ac:dyDescent="0.25">
      <c r="A39" s="12" t="s">
        <v>37</v>
      </c>
      <c r="B39" s="51"/>
      <c r="C39" s="56">
        <v>0</v>
      </c>
      <c r="D39" s="56">
        <v>0</v>
      </c>
      <c r="E39" s="56">
        <v>0</v>
      </c>
      <c r="F39" s="56">
        <v>0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>
        <v>0</v>
      </c>
      <c r="M39" s="56">
        <v>0</v>
      </c>
      <c r="N39" s="68"/>
      <c r="O39" s="56">
        <v>0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0</v>
      </c>
      <c r="V39" s="56">
        <v>0</v>
      </c>
      <c r="W39" s="56">
        <v>0</v>
      </c>
      <c r="X39" s="56">
        <v>0</v>
      </c>
      <c r="Y39" s="56">
        <v>0</v>
      </c>
      <c r="Z39" s="33">
        <v>0</v>
      </c>
      <c r="AA39" s="33">
        <v>0</v>
      </c>
      <c r="AB39" s="33">
        <v>0</v>
      </c>
      <c r="AC39" s="33">
        <v>0</v>
      </c>
      <c r="AD39" s="33">
        <v>0</v>
      </c>
      <c r="AE39" s="92">
        <v>0</v>
      </c>
      <c r="AF39" s="92">
        <v>0</v>
      </c>
      <c r="AG39" s="81">
        <v>0</v>
      </c>
    </row>
    <row r="40" spans="1:33" x14ac:dyDescent="0.25">
      <c r="A40" s="12" t="s">
        <v>38</v>
      </c>
      <c r="B40" s="51"/>
      <c r="C40" s="56">
        <v>0</v>
      </c>
      <c r="D40" s="56">
        <v>0</v>
      </c>
      <c r="E40" s="56">
        <v>0</v>
      </c>
      <c r="F40" s="56">
        <v>0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>
        <v>0</v>
      </c>
      <c r="M40" s="56">
        <v>0</v>
      </c>
      <c r="N40" s="68"/>
      <c r="O40" s="56">
        <v>0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6">
        <v>0</v>
      </c>
      <c r="X40" s="56">
        <v>0</v>
      </c>
      <c r="Y40" s="56">
        <v>0</v>
      </c>
      <c r="Z40" s="33">
        <v>0</v>
      </c>
      <c r="AA40" s="33">
        <v>0</v>
      </c>
      <c r="AB40" s="33">
        <v>0</v>
      </c>
      <c r="AC40" s="33">
        <v>0</v>
      </c>
      <c r="AD40" s="33">
        <v>0</v>
      </c>
      <c r="AE40" s="92">
        <v>0</v>
      </c>
      <c r="AF40" s="92">
        <v>0</v>
      </c>
      <c r="AG40" s="81">
        <v>0</v>
      </c>
    </row>
    <row r="41" spans="1:33" x14ac:dyDescent="0.25">
      <c r="A41" s="12" t="s">
        <v>39</v>
      </c>
      <c r="B41" s="51"/>
      <c r="C41" s="56">
        <v>0</v>
      </c>
      <c r="D41" s="56">
        <v>0</v>
      </c>
      <c r="E41" s="56">
        <v>0</v>
      </c>
      <c r="F41" s="56">
        <v>0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>
        <v>0</v>
      </c>
      <c r="M41" s="56">
        <v>0</v>
      </c>
      <c r="N41" s="68"/>
      <c r="O41" s="56">
        <v>0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6">
        <v>0</v>
      </c>
      <c r="X41" s="56">
        <v>0</v>
      </c>
      <c r="Y41" s="56">
        <v>0</v>
      </c>
      <c r="Z41" s="33">
        <v>0</v>
      </c>
      <c r="AA41" s="33">
        <v>0</v>
      </c>
      <c r="AB41" s="33">
        <v>0</v>
      </c>
      <c r="AC41" s="33">
        <v>0</v>
      </c>
      <c r="AD41" s="33">
        <v>0</v>
      </c>
      <c r="AE41" s="92">
        <v>0</v>
      </c>
      <c r="AF41" s="92">
        <v>0</v>
      </c>
      <c r="AG41" s="81">
        <v>0</v>
      </c>
    </row>
    <row r="42" spans="1:33" x14ac:dyDescent="0.25">
      <c r="A42" s="12" t="s">
        <v>40</v>
      </c>
      <c r="B42" s="51"/>
      <c r="C42" s="56">
        <v>0</v>
      </c>
      <c r="D42" s="56">
        <v>0</v>
      </c>
      <c r="E42" s="56">
        <v>0</v>
      </c>
      <c r="F42" s="56">
        <v>0</v>
      </c>
      <c r="G42" s="56">
        <v>0</v>
      </c>
      <c r="H42" s="56">
        <v>0</v>
      </c>
      <c r="I42" s="56">
        <v>0</v>
      </c>
      <c r="J42" s="56">
        <v>0</v>
      </c>
      <c r="K42" s="56">
        <v>0</v>
      </c>
      <c r="L42" s="56">
        <v>0</v>
      </c>
      <c r="M42" s="56">
        <v>0</v>
      </c>
      <c r="N42" s="68"/>
      <c r="O42" s="56">
        <v>0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0</v>
      </c>
      <c r="V42" s="56">
        <v>0</v>
      </c>
      <c r="W42" s="56">
        <v>0</v>
      </c>
      <c r="X42" s="56">
        <v>0</v>
      </c>
      <c r="Y42" s="56">
        <v>0</v>
      </c>
      <c r="Z42" s="56">
        <v>0</v>
      </c>
      <c r="AA42" s="56">
        <v>0</v>
      </c>
      <c r="AB42" s="56">
        <v>0</v>
      </c>
      <c r="AC42" s="56">
        <v>0</v>
      </c>
      <c r="AD42" s="56">
        <v>0</v>
      </c>
      <c r="AE42" s="92">
        <v>0</v>
      </c>
      <c r="AF42" s="92">
        <v>0</v>
      </c>
      <c r="AG42" s="81">
        <v>0</v>
      </c>
    </row>
    <row r="43" spans="1:33" x14ac:dyDescent="0.25">
      <c r="A43" s="37" t="s">
        <v>41</v>
      </c>
      <c r="B43" s="52"/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69"/>
      <c r="O43" s="57">
        <v>0</v>
      </c>
      <c r="P43" s="57">
        <v>0</v>
      </c>
      <c r="Q43" s="57">
        <v>0</v>
      </c>
      <c r="R43" s="57">
        <v>0</v>
      </c>
      <c r="S43" s="57">
        <v>0</v>
      </c>
      <c r="T43" s="57">
        <v>0</v>
      </c>
      <c r="U43" s="57">
        <v>0</v>
      </c>
      <c r="V43" s="57">
        <v>0</v>
      </c>
      <c r="W43" s="57">
        <v>0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93">
        <v>0</v>
      </c>
      <c r="AF43" s="93">
        <v>0</v>
      </c>
      <c r="AG43" s="82">
        <v>0</v>
      </c>
    </row>
    <row r="49" spans="1:31" ht="15.6" x14ac:dyDescent="0.25">
      <c r="A49" s="53" t="s">
        <v>226</v>
      </c>
    </row>
    <row r="51" spans="1:31" x14ac:dyDescent="0.25">
      <c r="A51" s="58" t="s">
        <v>228</v>
      </c>
      <c r="H51" s="70" t="s">
        <v>239</v>
      </c>
      <c r="I51" s="68"/>
      <c r="J51" s="68"/>
      <c r="K51" s="68"/>
      <c r="L51" s="68"/>
      <c r="M51" s="68"/>
      <c r="N51" s="68"/>
      <c r="R51" s="70" t="s">
        <v>250</v>
      </c>
      <c r="AA51" s="79" t="s">
        <v>264</v>
      </c>
    </row>
    <row r="52" spans="1:31" x14ac:dyDescent="0.25">
      <c r="A52" s="22" t="s">
        <v>208</v>
      </c>
      <c r="H52" s="22" t="s">
        <v>240</v>
      </c>
      <c r="R52" s="22" t="s">
        <v>252</v>
      </c>
      <c r="AA52" s="492"/>
      <c r="AB52" s="493"/>
      <c r="AC52" s="494"/>
      <c r="AD52" s="26" t="s">
        <v>227</v>
      </c>
    </row>
    <row r="53" spans="1:31" x14ac:dyDescent="0.25">
      <c r="A53" s="22" t="s">
        <v>209</v>
      </c>
      <c r="H53" s="485"/>
      <c r="I53" s="485"/>
      <c r="J53" s="485"/>
      <c r="K53" s="26" t="s">
        <v>227</v>
      </c>
      <c r="R53" s="22" t="s">
        <v>251</v>
      </c>
      <c r="AA53" s="491" t="s">
        <v>1</v>
      </c>
      <c r="AB53" s="489"/>
      <c r="AC53" s="490"/>
      <c r="AD53" s="63">
        <v>1</v>
      </c>
    </row>
    <row r="54" spans="1:31" x14ac:dyDescent="0.25">
      <c r="A54" s="22" t="s">
        <v>211</v>
      </c>
      <c r="H54" s="486" t="s">
        <v>1</v>
      </c>
      <c r="I54" s="486"/>
      <c r="J54" s="486"/>
      <c r="K54" s="63">
        <v>1</v>
      </c>
      <c r="R54" s="485"/>
      <c r="S54" s="485"/>
      <c r="T54" s="485"/>
      <c r="U54" s="26" t="s">
        <v>399</v>
      </c>
      <c r="V54" s="26" t="s">
        <v>248</v>
      </c>
    </row>
    <row r="55" spans="1:31" x14ac:dyDescent="0.25">
      <c r="A55" s="22" t="s">
        <v>210</v>
      </c>
      <c r="R55" s="486" t="s">
        <v>10</v>
      </c>
      <c r="S55" s="486"/>
      <c r="T55" s="486"/>
      <c r="U55" s="73">
        <f>'Final Energy Consumption-2019'!W11</f>
        <v>0.56000000000000005</v>
      </c>
      <c r="V55" s="48">
        <f>U55/SUM(U55:U59)</f>
        <v>1.6063335436865356E-3</v>
      </c>
      <c r="AA55" s="80" t="s">
        <v>265</v>
      </c>
    </row>
    <row r="56" spans="1:31" x14ac:dyDescent="0.25">
      <c r="A56" s="22" t="s">
        <v>235</v>
      </c>
      <c r="H56" s="70" t="s">
        <v>241</v>
      </c>
      <c r="I56" s="68"/>
      <c r="J56" s="68"/>
      <c r="K56" s="68"/>
      <c r="L56" s="68"/>
      <c r="M56" s="68"/>
      <c r="N56" s="68"/>
      <c r="R56" s="488" t="s">
        <v>254</v>
      </c>
      <c r="S56" s="489"/>
      <c r="T56" s="490"/>
      <c r="U56" s="73">
        <f>'Final Energy Consumption-2019'!W17</f>
        <v>2.34</v>
      </c>
      <c r="V56" s="48">
        <f>U56/SUM(U55:U59)</f>
        <v>6.7121794504044511E-3</v>
      </c>
      <c r="AA56" s="492"/>
      <c r="AB56" s="493"/>
      <c r="AC56" s="494"/>
      <c r="AD56" s="26" t="s">
        <v>227</v>
      </c>
    </row>
    <row r="57" spans="1:31" x14ac:dyDescent="0.25">
      <c r="A57" s="22" t="s">
        <v>236</v>
      </c>
      <c r="H57" s="485"/>
      <c r="I57" s="485"/>
      <c r="J57" s="485"/>
      <c r="K57" s="26" t="s">
        <v>399</v>
      </c>
      <c r="L57" s="26" t="s">
        <v>227</v>
      </c>
      <c r="R57" s="491" t="s">
        <v>20</v>
      </c>
      <c r="S57" s="489"/>
      <c r="T57" s="490"/>
      <c r="U57" s="26">
        <f>'Final Energy Consumption-2019'!W21</f>
        <v>0.73</v>
      </c>
      <c r="V57" s="48">
        <f>U57/SUM(U55:U59)</f>
        <v>2.0939705123056624E-3</v>
      </c>
      <c r="AA57" s="491" t="s">
        <v>1</v>
      </c>
      <c r="AB57" s="489"/>
      <c r="AC57" s="490"/>
      <c r="AD57" s="63">
        <v>1</v>
      </c>
    </row>
    <row r="58" spans="1:31" ht="15.6" x14ac:dyDescent="0.25">
      <c r="A58" s="60"/>
      <c r="B58" s="26" t="s">
        <v>399</v>
      </c>
      <c r="C58" s="26" t="s">
        <v>227</v>
      </c>
      <c r="H58" s="486" t="s">
        <v>24</v>
      </c>
      <c r="I58" s="486"/>
      <c r="J58" s="486"/>
      <c r="K58" s="71">
        <f>'Final Energy Consumption-2019'!Q26</f>
        <v>13.91</v>
      </c>
      <c r="L58" s="65">
        <f>K58/SUM(K58:K60)</f>
        <v>0.41166025451316957</v>
      </c>
      <c r="R58" s="486" t="s">
        <v>1</v>
      </c>
      <c r="S58" s="486"/>
      <c r="T58" s="486"/>
      <c r="U58" s="26">
        <f>'Final Energy Consumption-2019'!W23</f>
        <v>344.95</v>
      </c>
      <c r="V58" s="48">
        <f>U58/SUM(U55:U59)</f>
        <v>0.98947277838334002</v>
      </c>
    </row>
    <row r="59" spans="1:31" x14ac:dyDescent="0.25">
      <c r="A59" s="23" t="s">
        <v>21</v>
      </c>
      <c r="B59" s="26">
        <f>'Final Energy Consumption-2019'!E22</f>
        <v>1066.3499999999999</v>
      </c>
      <c r="C59" s="61">
        <f>B59/(B59+B60+B61)</f>
        <v>6.0786002602793515E-2</v>
      </c>
      <c r="H59" s="486" t="s">
        <v>1</v>
      </c>
      <c r="I59" s="486"/>
      <c r="J59" s="486"/>
      <c r="K59" s="26">
        <f>'Final Energy Consumption-2019'!Q23</f>
        <v>17.79</v>
      </c>
      <c r="L59" s="65">
        <f>K59/SUM(K58:K60)</f>
        <v>0.52648712636874817</v>
      </c>
      <c r="R59" s="486" t="s">
        <v>22</v>
      </c>
      <c r="S59" s="486"/>
      <c r="T59" s="486"/>
      <c r="U59" s="26">
        <f>'Final Energy Consumption-2019'!W24</f>
        <v>0.04</v>
      </c>
      <c r="V59" s="48">
        <f>U59/SUM(U55:U59)</f>
        <v>1.1473811026332397E-4</v>
      </c>
      <c r="AA59" s="79" t="s">
        <v>266</v>
      </c>
    </row>
    <row r="60" spans="1:31" ht="14.4" x14ac:dyDescent="0.25">
      <c r="A60" s="23" t="s">
        <v>1</v>
      </c>
      <c r="B60" s="26">
        <f>'Final Energy Consumption-2019'!E23</f>
        <v>8868.09</v>
      </c>
      <c r="C60" s="61">
        <f>B60/(B59+B60+B61)</f>
        <v>0.5055148326738943</v>
      </c>
      <c r="H60" s="497" t="s">
        <v>281</v>
      </c>
      <c r="I60" s="497"/>
      <c r="J60" s="497"/>
      <c r="K60" s="26">
        <f>'Final Energy Consumption-2019'!Q22</f>
        <v>2.09</v>
      </c>
      <c r="L60" s="72">
        <f>K60/SUM(K58:K60)</f>
        <v>6.1852619118082271E-2</v>
      </c>
      <c r="AA60" s="22" t="s">
        <v>267</v>
      </c>
    </row>
    <row r="61" spans="1:31" x14ac:dyDescent="0.25">
      <c r="A61" s="23" t="s">
        <v>26</v>
      </c>
      <c r="B61" s="26">
        <f>'Final Energy Consumption-2019'!E28</f>
        <v>7608.25</v>
      </c>
      <c r="C61" s="61">
        <f>B61/SUM(B59:B61)</f>
        <v>0.43369916472331205</v>
      </c>
      <c r="H61" s="70" t="s">
        <v>242</v>
      </c>
      <c r="R61" s="70" t="s">
        <v>255</v>
      </c>
      <c r="AA61" s="485"/>
      <c r="AB61" s="485"/>
      <c r="AC61" s="485"/>
      <c r="AD61" s="26" t="s">
        <v>399</v>
      </c>
      <c r="AE61" s="26" t="s">
        <v>248</v>
      </c>
    </row>
    <row r="62" spans="1:31" x14ac:dyDescent="0.25">
      <c r="A62" s="32"/>
      <c r="C62" s="59"/>
      <c r="H62" s="485"/>
      <c r="I62" s="485"/>
      <c r="J62" s="485"/>
      <c r="K62" s="26" t="s">
        <v>363</v>
      </c>
      <c r="L62" s="26" t="s">
        <v>227</v>
      </c>
      <c r="R62" s="485"/>
      <c r="S62" s="485"/>
      <c r="T62" s="485"/>
      <c r="U62" s="26" t="s">
        <v>399</v>
      </c>
      <c r="V62" s="26" t="s">
        <v>248</v>
      </c>
      <c r="AA62" s="486" t="s">
        <v>21</v>
      </c>
      <c r="AB62" s="486"/>
      <c r="AC62" s="486"/>
      <c r="AD62" s="73">
        <f>'Final Energy Consumption-2019'!AH22</f>
        <v>6.16</v>
      </c>
      <c r="AE62" s="72">
        <f>AD62/SUM(AD62:AD65)</f>
        <v>1.5074762009641975E-2</v>
      </c>
    </row>
    <row r="63" spans="1:31" x14ac:dyDescent="0.25">
      <c r="A63" s="58" t="s">
        <v>229</v>
      </c>
      <c r="H63" s="486" t="s">
        <v>24</v>
      </c>
      <c r="I63" s="486"/>
      <c r="J63" s="486"/>
      <c r="K63" s="71">
        <f>'Final Energy Consumption-2019'!R27</f>
        <v>1.23</v>
      </c>
      <c r="L63" s="65">
        <f>K63/SUM(K63:K66)</f>
        <v>0.16334661354581675</v>
      </c>
      <c r="R63" s="486" t="s">
        <v>21</v>
      </c>
      <c r="S63" s="486"/>
      <c r="T63" s="486"/>
      <c r="U63" s="73">
        <f>'Final Energy Consumption-2019'!X22</f>
        <v>8.85</v>
      </c>
      <c r="V63" s="72">
        <f>U63/SUM(U63:U65)</f>
        <v>6.8055982774530913E-2</v>
      </c>
      <c r="AA63" s="486" t="s">
        <v>1</v>
      </c>
      <c r="AB63" s="486"/>
      <c r="AC63" s="486"/>
      <c r="AD63" s="73">
        <f>'Final Energy Consumption-2019'!AH23</f>
        <v>90.95</v>
      </c>
      <c r="AE63" s="72">
        <f>AD63/SUM(AD62:AD65)</f>
        <v>0.22257298778846391</v>
      </c>
    </row>
    <row r="64" spans="1:31" x14ac:dyDescent="0.25">
      <c r="A64" s="62"/>
      <c r="B64" s="26" t="s">
        <v>227</v>
      </c>
      <c r="H64" s="486" t="s">
        <v>1</v>
      </c>
      <c r="I64" s="486"/>
      <c r="J64" s="486"/>
      <c r="K64" s="26">
        <f>'Final Energy Consumption-2019'!R23</f>
        <v>2.79</v>
      </c>
      <c r="L64" s="65">
        <f>K64/SUM(K63:K66)</f>
        <v>0.37051792828685265</v>
      </c>
      <c r="R64" s="486" t="s">
        <v>1</v>
      </c>
      <c r="S64" s="486"/>
      <c r="T64" s="486"/>
      <c r="U64" s="73">
        <f>'Final Energy Consumption-2019'!X23</f>
        <v>120.96</v>
      </c>
      <c r="V64" s="72">
        <f>U64/SUM(U63:U65)</f>
        <v>0.93017533066748692</v>
      </c>
      <c r="AA64" s="487" t="s">
        <v>256</v>
      </c>
      <c r="AB64" s="486"/>
      <c r="AC64" s="486"/>
      <c r="AD64" s="73">
        <f>'Final Energy Consumption-2019'!AH27</f>
        <v>90.04</v>
      </c>
      <c r="AE64" s="72">
        <f>AD64/SUM(AD62:AD65)</f>
        <v>0.22034603430976679</v>
      </c>
    </row>
    <row r="65" spans="1:31" x14ac:dyDescent="0.25">
      <c r="A65" s="23" t="s">
        <v>21</v>
      </c>
      <c r="B65" s="63">
        <v>1</v>
      </c>
      <c r="H65" s="496" t="s">
        <v>243</v>
      </c>
      <c r="I65" s="489"/>
      <c r="J65" s="490"/>
      <c r="K65" s="26">
        <f>'Final Energy Consumption-2019'!R31</f>
        <v>2.38</v>
      </c>
      <c r="L65" s="65">
        <f>K65/SUM(K63:K66)</f>
        <v>0.31606905710491368</v>
      </c>
      <c r="R65" s="498" t="s">
        <v>257</v>
      </c>
      <c r="S65" s="498"/>
      <c r="T65" s="498"/>
      <c r="U65" s="26">
        <f>'Final Energy Consumption-2019'!X27</f>
        <v>0.23</v>
      </c>
      <c r="V65" s="48">
        <f>U65/SUM(U63:U65)</f>
        <v>1.7686865579821596E-3</v>
      </c>
      <c r="AA65" s="487" t="s">
        <v>366</v>
      </c>
      <c r="AB65" s="486"/>
      <c r="AC65" s="486"/>
      <c r="AD65" s="73">
        <f>'Final Energy Consumption-2019'!AH10</f>
        <v>221.48</v>
      </c>
      <c r="AE65" s="72">
        <f>AD65/SUM(AD62:AD65)</f>
        <v>0.54200621589212739</v>
      </c>
    </row>
    <row r="66" spans="1:31" x14ac:dyDescent="0.25">
      <c r="A66" s="32"/>
      <c r="B66" s="33"/>
      <c r="H66" s="496" t="s">
        <v>244</v>
      </c>
      <c r="I66" s="489"/>
      <c r="J66" s="490"/>
      <c r="K66" s="26">
        <f>'Final Energy Consumption-2019'!R32</f>
        <v>1.1299999999999999</v>
      </c>
      <c r="L66" s="65">
        <f>K66/SUM(K63:K66)</f>
        <v>0.150066401062417</v>
      </c>
      <c r="R66" s="70" t="s">
        <v>364</v>
      </c>
    </row>
    <row r="67" spans="1:31" x14ac:dyDescent="0.25">
      <c r="A67" s="58" t="s">
        <v>230</v>
      </c>
      <c r="R67" s="485"/>
      <c r="S67" s="485"/>
      <c r="T67" s="485"/>
      <c r="U67" s="26" t="s">
        <v>399</v>
      </c>
      <c r="V67" s="26" t="s">
        <v>248</v>
      </c>
    </row>
    <row r="68" spans="1:31" x14ac:dyDescent="0.25">
      <c r="A68" s="62"/>
      <c r="B68" s="26" t="s">
        <v>399</v>
      </c>
      <c r="C68" s="26" t="s">
        <v>227</v>
      </c>
      <c r="H68" s="70" t="s">
        <v>245</v>
      </c>
      <c r="R68" s="486" t="s">
        <v>1</v>
      </c>
      <c r="S68" s="486"/>
      <c r="T68" s="486"/>
      <c r="U68" s="73">
        <f>'Final Energy Consumption-2019'!Y23</f>
        <v>1.99</v>
      </c>
      <c r="V68" s="72">
        <f>U68/SUM(U68:U70)</f>
        <v>6.134401972872996E-3</v>
      </c>
    </row>
    <row r="69" spans="1:31" x14ac:dyDescent="0.25">
      <c r="A69" s="23" t="s">
        <v>21</v>
      </c>
      <c r="B69" s="64">
        <f>'Final Energy Consumption-2019'!G22</f>
        <v>621.73</v>
      </c>
      <c r="C69" s="61">
        <f>B69/SUM(B69:B71)</f>
        <v>0.11249163183701534</v>
      </c>
      <c r="H69" s="485"/>
      <c r="I69" s="485"/>
      <c r="J69" s="485"/>
      <c r="K69" s="26" t="s">
        <v>227</v>
      </c>
      <c r="R69" s="487" t="s">
        <v>257</v>
      </c>
      <c r="S69" s="486"/>
      <c r="T69" s="486"/>
      <c r="U69" s="73">
        <f>'Final Energy Consumption-2019'!Y27</f>
        <v>316.04000000000002</v>
      </c>
      <c r="V69" s="72">
        <f>U69/SUM(U68:U70)</f>
        <v>0.97422934648581994</v>
      </c>
    </row>
    <row r="70" spans="1:31" x14ac:dyDescent="0.25">
      <c r="A70" s="23" t="s">
        <v>25</v>
      </c>
      <c r="B70" s="26">
        <f>'Final Energy Consumption-2019'!G27</f>
        <v>4543.3999999999996</v>
      </c>
      <c r="C70" s="61">
        <f>B70/SUM(B69:B71)</f>
        <v>0.82205214496372292</v>
      </c>
      <c r="H70" s="486" t="s">
        <v>1</v>
      </c>
      <c r="I70" s="486"/>
      <c r="J70" s="486"/>
      <c r="K70" s="72">
        <v>1</v>
      </c>
      <c r="L70" s="56"/>
      <c r="R70" s="486" t="s">
        <v>21</v>
      </c>
      <c r="S70" s="486"/>
      <c r="T70" s="486"/>
      <c r="U70" s="73">
        <f>'Final Energy Consumption-2019'!Y22</f>
        <v>6.37</v>
      </c>
      <c r="V70" s="72">
        <f>U70/SUM(U68:U70)</f>
        <v>1.9636251541307027E-2</v>
      </c>
    </row>
    <row r="71" spans="1:31" x14ac:dyDescent="0.25">
      <c r="A71" s="76" t="s">
        <v>365</v>
      </c>
      <c r="B71" s="26">
        <f>'Final Energy Consumption-2019'!G28</f>
        <v>361.77</v>
      </c>
      <c r="C71" s="61">
        <f>B71/SUM(B69:B71)</f>
        <v>6.5456223199261795E-2</v>
      </c>
      <c r="H71" s="495"/>
      <c r="I71" s="495"/>
      <c r="J71" s="495"/>
      <c r="K71" s="318"/>
      <c r="L71" s="56"/>
      <c r="R71" s="70" t="s">
        <v>258</v>
      </c>
    </row>
    <row r="72" spans="1:31" x14ac:dyDescent="0.25">
      <c r="A72" s="32"/>
      <c r="C72" s="59"/>
      <c r="H72" s="70" t="s">
        <v>246</v>
      </c>
      <c r="R72" s="485"/>
      <c r="S72" s="485"/>
      <c r="T72" s="485"/>
      <c r="U72" s="26" t="s">
        <v>399</v>
      </c>
      <c r="V72" s="26" t="s">
        <v>248</v>
      </c>
    </row>
    <row r="73" spans="1:31" x14ac:dyDescent="0.25">
      <c r="A73" s="58" t="s">
        <v>231</v>
      </c>
      <c r="H73" s="492"/>
      <c r="I73" s="493"/>
      <c r="J73" s="494"/>
      <c r="K73" s="26" t="s">
        <v>399</v>
      </c>
      <c r="L73" s="26" t="s">
        <v>227</v>
      </c>
      <c r="R73" s="487" t="s">
        <v>259</v>
      </c>
      <c r="S73" s="486"/>
      <c r="T73" s="486"/>
      <c r="U73" s="73">
        <f>'Final Energy Consumption-2019'!Z29</f>
        <v>275.19</v>
      </c>
      <c r="V73" s="72">
        <f>U73/(U73+U74)</f>
        <v>9.6760582694275371E-2</v>
      </c>
    </row>
    <row r="74" spans="1:31" x14ac:dyDescent="0.25">
      <c r="A74" s="22"/>
      <c r="H74" s="486" t="s">
        <v>1</v>
      </c>
      <c r="I74" s="486"/>
      <c r="J74" s="486"/>
      <c r="K74" s="71">
        <f>'Final Energy Consumption-2019'!T23</f>
        <v>62.89</v>
      </c>
      <c r="L74" s="72">
        <f>K74/SUM(K74:K75)</f>
        <v>0.6165686274509804</v>
      </c>
      <c r="R74" s="487" t="s">
        <v>257</v>
      </c>
      <c r="S74" s="486"/>
      <c r="T74" s="486"/>
      <c r="U74" s="73">
        <f>'Final Energy Consumption-2019'!Z27</f>
        <v>2568.84</v>
      </c>
      <c r="V74" s="72">
        <f>U74/SUM(U73:U74)</f>
        <v>0.90323941730572466</v>
      </c>
    </row>
    <row r="75" spans="1:31" x14ac:dyDescent="0.25">
      <c r="A75" s="58" t="s">
        <v>232</v>
      </c>
      <c r="H75" s="486" t="s">
        <v>21</v>
      </c>
      <c r="I75" s="486"/>
      <c r="J75" s="486"/>
      <c r="K75" s="71">
        <f>'Final Energy Consumption-2019'!T22</f>
        <v>39.11</v>
      </c>
      <c r="L75" s="72">
        <f>K75/SUM(K74:K75)</f>
        <v>0.3834313725490196</v>
      </c>
    </row>
    <row r="76" spans="1:31" x14ac:dyDescent="0.25">
      <c r="A76" s="62"/>
      <c r="B76" s="26" t="s">
        <v>399</v>
      </c>
      <c r="C76" s="26" t="s">
        <v>227</v>
      </c>
      <c r="H76" s="70" t="s">
        <v>247</v>
      </c>
      <c r="R76" s="70" t="s">
        <v>261</v>
      </c>
    </row>
    <row r="77" spans="1:31" x14ac:dyDescent="0.25">
      <c r="A77" s="23" t="s">
        <v>1</v>
      </c>
      <c r="B77" s="26">
        <f>'Final Energy Consumption-2019'!I23</f>
        <v>3842.3</v>
      </c>
      <c r="C77" s="61">
        <f>B77/SUM(B77:B78)</f>
        <v>9.1554767851011368E-2</v>
      </c>
      <c r="H77" s="485"/>
      <c r="I77" s="485"/>
      <c r="J77" s="485"/>
      <c r="K77" s="26" t="s">
        <v>399</v>
      </c>
      <c r="L77" s="26" t="s">
        <v>248</v>
      </c>
      <c r="R77" s="22" t="s">
        <v>260</v>
      </c>
    </row>
    <row r="78" spans="1:31" x14ac:dyDescent="0.25">
      <c r="A78" s="23" t="s">
        <v>26</v>
      </c>
      <c r="B78" s="26">
        <f>'Final Energy Consumption-2019'!I28</f>
        <v>38124.93</v>
      </c>
      <c r="C78" s="61">
        <f>B78/SUM(B77:B78)</f>
        <v>0.90844523214898854</v>
      </c>
      <c r="H78" s="486" t="s">
        <v>21</v>
      </c>
      <c r="I78" s="486"/>
      <c r="J78" s="486"/>
      <c r="K78" s="73">
        <f>'Final Energy Consumption-2019'!U22</f>
        <v>2085.02</v>
      </c>
      <c r="L78" s="72">
        <f>K78/(K78+K79)</f>
        <v>0.24832161210987974</v>
      </c>
      <c r="R78" s="485"/>
      <c r="S78" s="485"/>
      <c r="T78" s="485"/>
      <c r="U78" s="26" t="s">
        <v>399</v>
      </c>
      <c r="V78" s="26" t="s">
        <v>248</v>
      </c>
    </row>
    <row r="79" spans="1:31" x14ac:dyDescent="0.25">
      <c r="A79" s="32"/>
      <c r="C79" s="59"/>
      <c r="H79" s="486" t="s">
        <v>1</v>
      </c>
      <c r="I79" s="486"/>
      <c r="J79" s="486"/>
      <c r="K79" s="73">
        <f>'Final Energy Consumption-2019'!U23</f>
        <v>6311.43</v>
      </c>
      <c r="L79" s="72">
        <f>K79/SUM(K78:K79)</f>
        <v>0.7516783878901202</v>
      </c>
      <c r="R79" s="486" t="s">
        <v>21</v>
      </c>
      <c r="S79" s="486"/>
      <c r="T79" s="486"/>
      <c r="U79" s="73">
        <f>'Final Energy Consumption-2019'!AA22</f>
        <v>1812.69</v>
      </c>
      <c r="V79" s="72">
        <f>U79/(U79+U80)</f>
        <v>0.49962239396712349</v>
      </c>
    </row>
    <row r="80" spans="1:31" x14ac:dyDescent="0.25">
      <c r="A80" s="58" t="s">
        <v>233</v>
      </c>
      <c r="C80" s="59"/>
      <c r="R80" s="486" t="s">
        <v>1</v>
      </c>
      <c r="S80" s="486"/>
      <c r="T80" s="486"/>
      <c r="U80" s="73">
        <f>'Final Energy Consumption-2019'!AA23</f>
        <v>1815.43</v>
      </c>
      <c r="V80" s="72">
        <f>U80/SUM(U79:U80)</f>
        <v>0.50037760603287651</v>
      </c>
    </row>
    <row r="81" spans="1:22" x14ac:dyDescent="0.25">
      <c r="A81" s="22" t="s">
        <v>234</v>
      </c>
      <c r="H81" s="70" t="s">
        <v>249</v>
      </c>
    </row>
    <row r="82" spans="1:22" x14ac:dyDescent="0.25">
      <c r="A82" s="62"/>
      <c r="B82" s="26" t="s">
        <v>227</v>
      </c>
      <c r="H82" s="485"/>
      <c r="I82" s="485"/>
      <c r="J82" s="485"/>
      <c r="K82" s="26" t="s">
        <v>399</v>
      </c>
      <c r="L82" s="26" t="s">
        <v>248</v>
      </c>
      <c r="R82" s="70" t="s">
        <v>262</v>
      </c>
    </row>
    <row r="83" spans="1:22" x14ac:dyDescent="0.25">
      <c r="A83" s="23" t="s">
        <v>1</v>
      </c>
      <c r="B83" s="63">
        <v>1</v>
      </c>
      <c r="H83" s="486" t="s">
        <v>21</v>
      </c>
      <c r="I83" s="486"/>
      <c r="J83" s="486"/>
      <c r="K83" s="73">
        <f>'Final Energy Consumption-2019'!V22</f>
        <v>310.99</v>
      </c>
      <c r="L83" s="48">
        <f>K83/SUM(K83:K87)</f>
        <v>0.93502705953096821</v>
      </c>
      <c r="R83" s="492"/>
      <c r="S83" s="493"/>
      <c r="T83" s="494"/>
      <c r="U83" s="26" t="s">
        <v>227</v>
      </c>
    </row>
    <row r="84" spans="1:22" x14ac:dyDescent="0.25">
      <c r="H84" s="486" t="s">
        <v>29</v>
      </c>
      <c r="I84" s="486"/>
      <c r="J84" s="486"/>
      <c r="K84" s="73">
        <f>'Final Energy Consumption-2019'!V31</f>
        <v>4.12</v>
      </c>
      <c r="L84" s="48">
        <f>K84/SUM(K83:K87)</f>
        <v>1.2387251954299461E-2</v>
      </c>
      <c r="R84" s="496" t="s">
        <v>281</v>
      </c>
      <c r="S84" s="489"/>
      <c r="T84" s="490"/>
      <c r="U84" s="63">
        <v>1</v>
      </c>
    </row>
    <row r="85" spans="1:22" x14ac:dyDescent="0.25">
      <c r="A85" s="58" t="s">
        <v>237</v>
      </c>
      <c r="H85" s="486" t="s">
        <v>30</v>
      </c>
      <c r="I85" s="486"/>
      <c r="J85" s="486"/>
      <c r="K85" s="73">
        <f>'Final Energy Consumption-2019'!V32</f>
        <v>4.08</v>
      </c>
      <c r="L85" s="48">
        <f>K85/SUM(K83:K87)</f>
        <v>1.2266987372218882E-2</v>
      </c>
    </row>
    <row r="86" spans="1:22" x14ac:dyDescent="0.25">
      <c r="A86" s="22" t="s">
        <v>238</v>
      </c>
      <c r="H86" s="486" t="s">
        <v>31</v>
      </c>
      <c r="I86" s="486"/>
      <c r="J86" s="486"/>
      <c r="K86" s="26">
        <f>'Final Energy Consumption-2019'!V33</f>
        <v>13.08</v>
      </c>
      <c r="L86" s="48">
        <f>K86/SUM(K83:K87)</f>
        <v>3.9326518340348775E-2</v>
      </c>
      <c r="R86" s="70" t="s">
        <v>263</v>
      </c>
    </row>
    <row r="87" spans="1:22" x14ac:dyDescent="0.25">
      <c r="A87" s="62"/>
      <c r="B87" s="26" t="s">
        <v>399</v>
      </c>
      <c r="C87" s="26" t="s">
        <v>227</v>
      </c>
      <c r="H87" s="486" t="s">
        <v>32</v>
      </c>
      <c r="I87" s="486"/>
      <c r="J87" s="486"/>
      <c r="K87" s="26">
        <f>'Final Energy Consumption-2019'!V34</f>
        <v>0.33</v>
      </c>
      <c r="L87" s="48">
        <f>K87/SUM(K83:K87)</f>
        <v>9.9218280216476266E-4</v>
      </c>
      <c r="R87" s="485"/>
      <c r="S87" s="485"/>
      <c r="T87" s="485"/>
      <c r="U87" s="26" t="s">
        <v>399</v>
      </c>
      <c r="V87" s="26" t="s">
        <v>248</v>
      </c>
    </row>
    <row r="88" spans="1:22" x14ac:dyDescent="0.25">
      <c r="A88" s="76" t="s">
        <v>21</v>
      </c>
      <c r="B88" s="71">
        <f>'Final Energy Consumption-2019'!N22</f>
        <v>165.28</v>
      </c>
      <c r="C88" s="48">
        <f>B88/SUM($B$88:$B$91)</f>
        <v>0.1308133092728021</v>
      </c>
      <c r="R88" s="486" t="s">
        <v>21</v>
      </c>
      <c r="S88" s="486"/>
      <c r="T88" s="486"/>
      <c r="U88" s="73">
        <f>'Final Energy Consumption-2019'!AC22</f>
        <v>6035.31</v>
      </c>
      <c r="V88" s="72">
        <f>U88/(U88+U89)</f>
        <v>0.75957984240314447</v>
      </c>
    </row>
    <row r="89" spans="1:22" ht="14.4" x14ac:dyDescent="0.25">
      <c r="A89" s="317" t="s">
        <v>1</v>
      </c>
      <c r="B89" s="71">
        <f>'Final Energy Consumption-2019'!N23</f>
        <v>721.04</v>
      </c>
      <c r="C89" s="48">
        <f t="shared" ref="C89:C91" si="2">B89/SUM($B$88:$B$91)</f>
        <v>0.57067781049165789</v>
      </c>
      <c r="R89" s="486" t="s">
        <v>1</v>
      </c>
      <c r="S89" s="486"/>
      <c r="T89" s="486"/>
      <c r="U89" s="73">
        <f>'Final Energy Consumption-2019'!AC23</f>
        <v>1910.28</v>
      </c>
      <c r="V89" s="72">
        <f>U89/SUM(U88:U89)</f>
        <v>0.24042015759685562</v>
      </c>
    </row>
    <row r="90" spans="1:22" ht="14.4" x14ac:dyDescent="0.25">
      <c r="A90" s="317" t="s">
        <v>25</v>
      </c>
      <c r="B90" s="26">
        <f>'Final Energy Consumption-2019'!N27</f>
        <v>25.68</v>
      </c>
      <c r="C90" s="48">
        <f t="shared" si="2"/>
        <v>2.0324817171621237E-2</v>
      </c>
    </row>
    <row r="91" spans="1:22" ht="14.4" x14ac:dyDescent="0.25">
      <c r="A91" s="317" t="s">
        <v>26</v>
      </c>
      <c r="B91" s="26">
        <f>'Final Energy Consumption-2019'!N28</f>
        <v>351.48</v>
      </c>
      <c r="C91" s="48">
        <f t="shared" si="2"/>
        <v>0.27818406306391869</v>
      </c>
    </row>
  </sheetData>
  <mergeCells count="60">
    <mergeCell ref="R88:T88"/>
    <mergeCell ref="R89:T89"/>
    <mergeCell ref="R84:T84"/>
    <mergeCell ref="R87:T87"/>
    <mergeCell ref="AA52:AC52"/>
    <mergeCell ref="AA53:AC53"/>
    <mergeCell ref="AA56:AC56"/>
    <mergeCell ref="AA57:AC57"/>
    <mergeCell ref="AA61:AC61"/>
    <mergeCell ref="AA62:AC62"/>
    <mergeCell ref="AA63:AC63"/>
    <mergeCell ref="AA64:AC64"/>
    <mergeCell ref="R80:T80"/>
    <mergeCell ref="R83:T83"/>
    <mergeCell ref="R65:T65"/>
    <mergeCell ref="R70:T70"/>
    <mergeCell ref="AA65:AC65"/>
    <mergeCell ref="R56:T56"/>
    <mergeCell ref="R57:T57"/>
    <mergeCell ref="H85:J85"/>
    <mergeCell ref="H86:J86"/>
    <mergeCell ref="H73:J73"/>
    <mergeCell ref="H74:J74"/>
    <mergeCell ref="H77:J77"/>
    <mergeCell ref="H71:J71"/>
    <mergeCell ref="H75:J75"/>
    <mergeCell ref="H63:J63"/>
    <mergeCell ref="H64:J64"/>
    <mergeCell ref="H65:J65"/>
    <mergeCell ref="H66:J66"/>
    <mergeCell ref="H62:J62"/>
    <mergeCell ref="H60:J60"/>
    <mergeCell ref="H87:J87"/>
    <mergeCell ref="R67:T67"/>
    <mergeCell ref="R68:T68"/>
    <mergeCell ref="R69:T69"/>
    <mergeCell ref="R72:T72"/>
    <mergeCell ref="R73:T73"/>
    <mergeCell ref="R74:T74"/>
    <mergeCell ref="R78:T78"/>
    <mergeCell ref="R79:T79"/>
    <mergeCell ref="H78:J78"/>
    <mergeCell ref="H79:J79"/>
    <mergeCell ref="H82:J82"/>
    <mergeCell ref="H83:J83"/>
    <mergeCell ref="H84:J84"/>
    <mergeCell ref="H69:J69"/>
    <mergeCell ref="H70:J70"/>
    <mergeCell ref="R54:T54"/>
    <mergeCell ref="R55:T55"/>
    <mergeCell ref="R62:T62"/>
    <mergeCell ref="R63:T63"/>
    <mergeCell ref="R64:T64"/>
    <mergeCell ref="R58:T58"/>
    <mergeCell ref="R59:T59"/>
    <mergeCell ref="H53:J53"/>
    <mergeCell ref="H54:J54"/>
    <mergeCell ref="H57:J57"/>
    <mergeCell ref="H58:J58"/>
    <mergeCell ref="H59:J59"/>
  </mergeCells>
  <phoneticPr fontId="3" type="noConversion"/>
  <conditionalFormatting sqref="B3:AG4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{9B640D5A-6D11-4B15-A6C3-8218BC520B71}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640D5A-6D11-4B15-A6C3-8218BC520B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B3:AG43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067D6-3AB4-4A33-A408-C25E5FA933C9}">
  <sheetPr>
    <tabColor theme="7" tint="0.39997558519241921"/>
  </sheetPr>
  <dimension ref="A1:AH4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B52" sqref="AB52"/>
    </sheetView>
  </sheetViews>
  <sheetFormatPr defaultRowHeight="13.8" x14ac:dyDescent="0.25"/>
  <cols>
    <col min="1" max="1" width="31.6640625" customWidth="1"/>
    <col min="2" max="2" width="13.21875" customWidth="1"/>
    <col min="3" max="3" width="14.109375" customWidth="1"/>
  </cols>
  <sheetData>
    <row r="1" spans="1:34" x14ac:dyDescent="0.15">
      <c r="A1" s="335" t="s">
        <v>723</v>
      </c>
      <c r="B1" s="335"/>
      <c r="C1" s="335"/>
      <c r="AG1" s="416" t="s">
        <v>680</v>
      </c>
    </row>
    <row r="2" spans="1:34" ht="85.2" x14ac:dyDescent="0.25">
      <c r="A2" s="1" t="s">
        <v>0</v>
      </c>
      <c r="B2" s="423" t="s">
        <v>720</v>
      </c>
      <c r="C2" s="423" t="s">
        <v>721</v>
      </c>
      <c r="D2" s="424" t="s">
        <v>684</v>
      </c>
      <c r="E2" s="424" t="s">
        <v>685</v>
      </c>
      <c r="F2" s="424" t="s">
        <v>686</v>
      </c>
      <c r="G2" s="424" t="s">
        <v>687</v>
      </c>
      <c r="H2" s="424" t="s">
        <v>688</v>
      </c>
      <c r="I2" s="424" t="s">
        <v>690</v>
      </c>
      <c r="J2" s="424" t="s">
        <v>691</v>
      </c>
      <c r="K2" s="424" t="s">
        <v>692</v>
      </c>
      <c r="L2" s="424" t="s">
        <v>693</v>
      </c>
      <c r="M2" s="425" t="s">
        <v>695</v>
      </c>
      <c r="N2" s="423" t="s">
        <v>696</v>
      </c>
      <c r="O2" s="423" t="s">
        <v>697</v>
      </c>
      <c r="P2" s="423" t="s">
        <v>698</v>
      </c>
      <c r="Q2" s="423" t="s">
        <v>699</v>
      </c>
      <c r="R2" s="423" t="s">
        <v>700</v>
      </c>
      <c r="S2" s="423" t="s">
        <v>701</v>
      </c>
      <c r="T2" s="423" t="s">
        <v>702</v>
      </c>
      <c r="U2" s="423" t="s">
        <v>703</v>
      </c>
      <c r="V2" s="423" t="s">
        <v>704</v>
      </c>
      <c r="W2" s="423" t="s">
        <v>705</v>
      </c>
      <c r="X2" s="428" t="s">
        <v>718</v>
      </c>
      <c r="Y2" s="423" t="s">
        <v>707</v>
      </c>
      <c r="Z2" s="423" t="s">
        <v>708</v>
      </c>
      <c r="AA2" s="423" t="s">
        <v>709</v>
      </c>
      <c r="AB2" s="423" t="s">
        <v>710</v>
      </c>
      <c r="AC2" s="423" t="s">
        <v>711</v>
      </c>
      <c r="AD2" s="423" t="s">
        <v>712</v>
      </c>
      <c r="AE2" s="423" t="s">
        <v>713</v>
      </c>
      <c r="AF2" s="423" t="s">
        <v>714</v>
      </c>
      <c r="AG2" s="13" t="s">
        <v>42</v>
      </c>
      <c r="AH2" s="428" t="s">
        <v>719</v>
      </c>
    </row>
    <row r="3" spans="1:34" x14ac:dyDescent="0.25">
      <c r="A3" s="36" t="s">
        <v>2</v>
      </c>
      <c r="B3" s="433">
        <v>4621.67</v>
      </c>
      <c r="C3" s="433">
        <v>3030.46</v>
      </c>
      <c r="D3" s="15">
        <v>1240.31</v>
      </c>
      <c r="E3" s="11">
        <v>769.07</v>
      </c>
      <c r="F3" s="5"/>
      <c r="G3" s="11">
        <v>468.72</v>
      </c>
      <c r="H3" s="11">
        <f>D3-SUM(E3:G3)</f>
        <v>2.5199999999999818</v>
      </c>
      <c r="I3" s="11">
        <v>4.7699999999999996</v>
      </c>
      <c r="J3" s="11">
        <v>5.41</v>
      </c>
      <c r="K3" s="11">
        <v>0.5</v>
      </c>
      <c r="L3" s="11"/>
      <c r="M3" s="11">
        <v>2.0099999999999998</v>
      </c>
      <c r="N3" s="434">
        <v>0.66</v>
      </c>
      <c r="O3" s="435">
        <v>500.09</v>
      </c>
      <c r="P3" s="435">
        <v>0.12</v>
      </c>
      <c r="Q3" s="435">
        <v>4.74</v>
      </c>
      <c r="R3" s="435">
        <v>0.9</v>
      </c>
      <c r="S3" s="435">
        <v>214.81</v>
      </c>
      <c r="T3" s="435">
        <v>0.28000000000000003</v>
      </c>
      <c r="U3" s="435">
        <v>213.9</v>
      </c>
      <c r="V3" s="435">
        <v>1.73</v>
      </c>
      <c r="W3" s="430"/>
      <c r="X3" s="430"/>
      <c r="Y3" s="15">
        <v>0.47</v>
      </c>
      <c r="Z3" s="5"/>
      <c r="AA3" s="11">
        <v>62.48</v>
      </c>
      <c r="AB3" s="5"/>
      <c r="AC3" s="11">
        <v>0.67</v>
      </c>
      <c r="AD3" s="11">
        <v>110.48</v>
      </c>
      <c r="AE3" s="11">
        <v>26.79</v>
      </c>
      <c r="AF3" s="11">
        <v>21.4</v>
      </c>
      <c r="AG3">
        <v>908.80949999999996</v>
      </c>
      <c r="AH3" s="11">
        <v>1.1299999999999999</v>
      </c>
    </row>
    <row r="4" spans="1:34" x14ac:dyDescent="0.25">
      <c r="A4" s="12" t="s">
        <v>3</v>
      </c>
      <c r="B4" s="433">
        <v>3593.39</v>
      </c>
      <c r="C4" s="433">
        <v>2782.16</v>
      </c>
      <c r="D4" s="15">
        <v>49.1</v>
      </c>
      <c r="E4" s="11">
        <v>49.1</v>
      </c>
      <c r="F4" s="5"/>
      <c r="G4" s="5"/>
      <c r="H4" s="5">
        <f t="shared" ref="H4:H43" si="0">D4-SUM(E4:G4)</f>
        <v>0</v>
      </c>
      <c r="I4" s="5"/>
      <c r="J4" s="5"/>
      <c r="K4" s="5"/>
      <c r="L4" s="5"/>
      <c r="M4" s="5"/>
      <c r="N4" s="429"/>
      <c r="O4" s="435">
        <v>437.32</v>
      </c>
      <c r="P4" s="435">
        <v>353.6</v>
      </c>
      <c r="Q4" s="435">
        <v>8.31</v>
      </c>
      <c r="R4" s="430"/>
      <c r="S4" s="435">
        <v>36.43</v>
      </c>
      <c r="T4" s="435">
        <v>0.42</v>
      </c>
      <c r="U4" s="430"/>
      <c r="V4" s="435">
        <v>0.01</v>
      </c>
      <c r="W4" s="430"/>
      <c r="X4" s="430"/>
      <c r="Y4" s="9"/>
      <c r="Z4" s="5"/>
      <c r="AA4" s="11">
        <v>0.17</v>
      </c>
      <c r="AB4" s="11">
        <v>16.7</v>
      </c>
      <c r="AC4" s="11">
        <v>21.69</v>
      </c>
      <c r="AD4" s="11">
        <v>1614.22</v>
      </c>
      <c r="AE4" s="11">
        <v>20.52</v>
      </c>
      <c r="AF4" s="11">
        <v>91.57</v>
      </c>
      <c r="AG4">
        <v>463.3245</v>
      </c>
      <c r="AH4" s="5"/>
    </row>
    <row r="5" spans="1:34" x14ac:dyDescent="0.25">
      <c r="A5" s="12" t="s">
        <v>4</v>
      </c>
      <c r="B5" s="433">
        <v>1728.07</v>
      </c>
      <c r="C5" s="433">
        <v>944.66</v>
      </c>
      <c r="D5" s="15">
        <v>128.88999999999999</v>
      </c>
      <c r="E5" s="11">
        <v>121.31</v>
      </c>
      <c r="F5" s="5"/>
      <c r="G5" s="11">
        <v>2.77</v>
      </c>
      <c r="H5" s="11">
        <f t="shared" si="0"/>
        <v>4.8099999999999881</v>
      </c>
      <c r="I5" s="11">
        <v>164.78</v>
      </c>
      <c r="J5" s="11">
        <v>15.8</v>
      </c>
      <c r="K5" s="11">
        <v>25.33</v>
      </c>
      <c r="L5" s="11">
        <v>0.28000000000000003</v>
      </c>
      <c r="M5" s="5"/>
      <c r="N5" s="434"/>
      <c r="O5" s="435">
        <v>52.16</v>
      </c>
      <c r="P5" s="430"/>
      <c r="Q5" s="435">
        <v>0.88</v>
      </c>
      <c r="R5" s="435">
        <v>0.01</v>
      </c>
      <c r="S5" s="435">
        <v>50.84</v>
      </c>
      <c r="T5" s="435">
        <v>0.01</v>
      </c>
      <c r="U5" s="430"/>
      <c r="V5" s="435">
        <v>0.41</v>
      </c>
      <c r="W5" s="430"/>
      <c r="X5" s="430"/>
      <c r="Y5" s="9"/>
      <c r="Z5" s="5"/>
      <c r="AA5" s="5"/>
      <c r="AB5" s="5"/>
      <c r="AC5" s="11">
        <v>0.01</v>
      </c>
      <c r="AD5" s="11">
        <v>0.68</v>
      </c>
      <c r="AE5" s="5"/>
      <c r="AF5" s="11">
        <v>4.45</v>
      </c>
      <c r="AG5">
        <v>447.44049999999999</v>
      </c>
      <c r="AH5" s="11">
        <v>2.39</v>
      </c>
    </row>
    <row r="6" spans="1:34" x14ac:dyDescent="0.25">
      <c r="A6" s="12" t="s">
        <v>5</v>
      </c>
      <c r="B6" s="433">
        <v>1089.22</v>
      </c>
      <c r="C6" s="433">
        <v>512.36</v>
      </c>
      <c r="D6" s="15">
        <v>53.54</v>
      </c>
      <c r="E6" s="11">
        <v>52.86</v>
      </c>
      <c r="F6" s="5"/>
      <c r="G6" s="11">
        <v>0.68</v>
      </c>
      <c r="H6" s="11">
        <f t="shared" si="0"/>
        <v>0</v>
      </c>
      <c r="I6" s="11">
        <v>3.54</v>
      </c>
      <c r="J6" s="11">
        <v>5.76</v>
      </c>
      <c r="K6" s="5"/>
      <c r="L6" s="5"/>
      <c r="M6" s="5"/>
      <c r="N6" s="429"/>
      <c r="O6" s="435">
        <v>27.94</v>
      </c>
      <c r="P6" s="430"/>
      <c r="Q6" s="435">
        <v>1.57</v>
      </c>
      <c r="R6" s="435">
        <v>0.6</v>
      </c>
      <c r="S6" s="435">
        <v>24.14</v>
      </c>
      <c r="T6" s="435">
        <v>0.74</v>
      </c>
      <c r="U6" s="430"/>
      <c r="V6" s="435">
        <v>0.05</v>
      </c>
      <c r="W6" s="430"/>
      <c r="X6" s="430"/>
      <c r="Y6" s="15">
        <v>0.52</v>
      </c>
      <c r="Z6" s="11">
        <v>0.33</v>
      </c>
      <c r="AA6" s="5"/>
      <c r="AB6" s="5"/>
      <c r="AC6" s="5"/>
      <c r="AD6" s="11">
        <v>10.63</v>
      </c>
      <c r="AE6" s="5"/>
      <c r="AF6" s="11">
        <v>0.01</v>
      </c>
      <c r="AG6">
        <v>329.46960000000001</v>
      </c>
      <c r="AH6" s="11">
        <v>6.01</v>
      </c>
    </row>
    <row r="7" spans="1:34" x14ac:dyDescent="0.25">
      <c r="A7" s="12" t="s">
        <v>6</v>
      </c>
      <c r="B7" s="433">
        <v>1104.47</v>
      </c>
      <c r="C7" s="433">
        <v>709.3</v>
      </c>
      <c r="D7" s="15">
        <v>212.27</v>
      </c>
      <c r="E7" s="11">
        <v>190.6</v>
      </c>
      <c r="F7" s="5"/>
      <c r="G7" s="11">
        <v>18.16</v>
      </c>
      <c r="H7" s="11">
        <f t="shared" si="0"/>
        <v>3.5100000000000193</v>
      </c>
      <c r="I7" s="11">
        <v>14.31</v>
      </c>
      <c r="J7" s="11">
        <v>9.5</v>
      </c>
      <c r="K7" s="5"/>
      <c r="L7" s="11">
        <v>3.32</v>
      </c>
      <c r="M7" s="5"/>
      <c r="N7" s="429"/>
      <c r="O7" s="435">
        <v>72.849999999999994</v>
      </c>
      <c r="P7" s="430"/>
      <c r="Q7" s="435">
        <v>1.1399999999999999</v>
      </c>
      <c r="R7" s="435">
        <v>0.02</v>
      </c>
      <c r="S7" s="435">
        <v>69.67</v>
      </c>
      <c r="T7" s="435">
        <v>0.05</v>
      </c>
      <c r="U7" s="430"/>
      <c r="V7" s="435">
        <v>0.23</v>
      </c>
      <c r="W7" s="430"/>
      <c r="X7" s="430"/>
      <c r="Y7" s="15">
        <v>0.77</v>
      </c>
      <c r="Z7" s="11">
        <v>0.76</v>
      </c>
      <c r="AA7" s="11">
        <v>0.11</v>
      </c>
      <c r="AB7" s="5"/>
      <c r="AC7" s="11">
        <v>0.1</v>
      </c>
      <c r="AD7" s="11">
        <v>10.73</v>
      </c>
      <c r="AE7" s="11">
        <v>30.54</v>
      </c>
      <c r="AF7" s="11">
        <v>78.069999999999993</v>
      </c>
      <c r="AG7">
        <v>225.6995</v>
      </c>
      <c r="AH7" s="11">
        <v>0.33</v>
      </c>
    </row>
    <row r="8" spans="1:34" x14ac:dyDescent="0.25">
      <c r="A8" s="12" t="s">
        <v>7</v>
      </c>
      <c r="B8" s="433">
        <v>296.10000000000002</v>
      </c>
      <c r="C8" s="433">
        <v>244.39</v>
      </c>
      <c r="D8" s="15">
        <v>2.52</v>
      </c>
      <c r="E8" s="11">
        <v>2.52</v>
      </c>
      <c r="F8" s="5"/>
      <c r="G8" s="5"/>
      <c r="H8" s="5">
        <f t="shared" si="0"/>
        <v>0</v>
      </c>
      <c r="I8" s="5"/>
      <c r="J8" s="5"/>
      <c r="K8" s="5"/>
      <c r="L8" s="5"/>
      <c r="M8" s="5"/>
      <c r="N8" s="429"/>
      <c r="O8" s="435">
        <v>158.22999999999999</v>
      </c>
      <c r="P8" s="435">
        <v>0.13</v>
      </c>
      <c r="Q8" s="435">
        <v>3.81</v>
      </c>
      <c r="R8" s="430"/>
      <c r="S8" s="435">
        <v>153.24</v>
      </c>
      <c r="T8" s="435">
        <v>0.1</v>
      </c>
      <c r="U8" s="430"/>
      <c r="V8" s="435">
        <v>0.62</v>
      </c>
      <c r="W8" s="430"/>
      <c r="X8" s="430"/>
      <c r="Y8" s="9"/>
      <c r="Z8" s="5"/>
      <c r="AA8" s="11">
        <v>0.11</v>
      </c>
      <c r="AB8" s="5"/>
      <c r="AC8" s="11">
        <v>0.23</v>
      </c>
      <c r="AD8" s="11">
        <v>37.89</v>
      </c>
      <c r="AE8" s="11">
        <v>0.88</v>
      </c>
      <c r="AF8" s="11">
        <v>8.56</v>
      </c>
      <c r="AG8">
        <v>0</v>
      </c>
      <c r="AH8" s="5"/>
    </row>
    <row r="9" spans="1:34" x14ac:dyDescent="0.25">
      <c r="A9" s="12" t="s">
        <v>8</v>
      </c>
      <c r="B9" s="433">
        <v>488.4</v>
      </c>
      <c r="C9" s="433">
        <v>205.28</v>
      </c>
      <c r="D9" s="15">
        <v>6.21</v>
      </c>
      <c r="E9" s="11">
        <v>6.21</v>
      </c>
      <c r="F9" s="5"/>
      <c r="G9" s="5"/>
      <c r="H9" s="5">
        <f t="shared" si="0"/>
        <v>0</v>
      </c>
      <c r="I9" s="5"/>
      <c r="J9" s="5"/>
      <c r="K9" s="5"/>
      <c r="L9" s="5"/>
      <c r="M9" s="5"/>
      <c r="N9" s="429"/>
      <c r="O9" s="435">
        <v>0.33</v>
      </c>
      <c r="P9" s="430"/>
      <c r="Q9" s="430"/>
      <c r="R9" s="430"/>
      <c r="S9" s="435">
        <v>0.33</v>
      </c>
      <c r="T9" s="430"/>
      <c r="U9" s="430"/>
      <c r="V9" s="430"/>
      <c r="W9" s="430"/>
      <c r="X9" s="430"/>
      <c r="Y9" s="9"/>
      <c r="Z9" s="5"/>
      <c r="AA9" s="5"/>
      <c r="AB9" s="5"/>
      <c r="AC9" s="5"/>
      <c r="AD9" s="5"/>
      <c r="AE9" s="5"/>
      <c r="AF9" s="5"/>
      <c r="AG9">
        <v>161.7055</v>
      </c>
      <c r="AH9" s="5"/>
    </row>
    <row r="10" spans="1:34" x14ac:dyDescent="0.25">
      <c r="A10" s="74" t="s">
        <v>366</v>
      </c>
      <c r="B10" s="434">
        <v>3950.36</v>
      </c>
      <c r="C10" s="435">
        <v>2475.39</v>
      </c>
      <c r="D10" s="435">
        <v>527.85</v>
      </c>
      <c r="E10" s="435">
        <v>488.83</v>
      </c>
      <c r="F10" s="430"/>
      <c r="G10" s="435">
        <v>36.479999999999997</v>
      </c>
      <c r="H10" s="435">
        <f t="shared" si="0"/>
        <v>2.5400000000000773</v>
      </c>
      <c r="I10" s="435">
        <v>13.6</v>
      </c>
      <c r="J10" s="435">
        <v>0.18</v>
      </c>
      <c r="K10" s="435"/>
      <c r="L10" s="435"/>
      <c r="M10" s="435">
        <v>0.24</v>
      </c>
      <c r="N10" s="11"/>
      <c r="O10" s="15">
        <v>30.44</v>
      </c>
      <c r="P10" s="5"/>
      <c r="Q10" s="11">
        <v>7.14</v>
      </c>
      <c r="R10" s="11">
        <v>0.05</v>
      </c>
      <c r="S10" s="11">
        <v>17.97</v>
      </c>
      <c r="T10" s="11">
        <v>1.33</v>
      </c>
      <c r="U10" s="5"/>
      <c r="V10" s="11">
        <v>0.04</v>
      </c>
      <c r="W10" s="11">
        <v>0.02</v>
      </c>
      <c r="X10" s="11">
        <v>1.97</v>
      </c>
      <c r="Y10" s="9"/>
      <c r="Z10" s="5"/>
      <c r="AA10" s="11">
        <v>1.67</v>
      </c>
      <c r="AB10" s="5"/>
      <c r="AC10" s="11">
        <v>0.25</v>
      </c>
      <c r="AD10" s="11">
        <v>53.65</v>
      </c>
      <c r="AE10" s="11">
        <v>329.48</v>
      </c>
      <c r="AF10" s="11">
        <v>297.8</v>
      </c>
      <c r="AG10">
        <v>693.83240000000001</v>
      </c>
      <c r="AH10" s="11">
        <v>186.82</v>
      </c>
    </row>
    <row r="11" spans="1:34" x14ac:dyDescent="0.25">
      <c r="A11" s="12" t="s">
        <v>10</v>
      </c>
      <c r="B11" s="434">
        <v>2092.87</v>
      </c>
      <c r="C11" s="435">
        <v>1507.92</v>
      </c>
      <c r="D11" s="435">
        <v>406.06</v>
      </c>
      <c r="E11" s="435">
        <v>400.57</v>
      </c>
      <c r="F11" s="430"/>
      <c r="G11" s="435">
        <v>1.57</v>
      </c>
      <c r="H11" s="435">
        <f t="shared" si="0"/>
        <v>3.9200000000000159</v>
      </c>
      <c r="I11" s="435">
        <v>1.79</v>
      </c>
      <c r="J11" s="430"/>
      <c r="K11" s="430"/>
      <c r="L11" s="430"/>
      <c r="M11" s="430"/>
      <c r="N11" s="5"/>
      <c r="O11" s="15">
        <v>16.73</v>
      </c>
      <c r="P11" s="5"/>
      <c r="Q11" s="11">
        <v>5.42</v>
      </c>
      <c r="R11" s="11">
        <v>0.02</v>
      </c>
      <c r="S11" s="11">
        <v>7.3</v>
      </c>
      <c r="T11" s="11">
        <v>0.62</v>
      </c>
      <c r="U11" s="5"/>
      <c r="V11" s="11">
        <v>0.01</v>
      </c>
      <c r="W11" s="11"/>
      <c r="X11" s="5"/>
      <c r="Y11" s="9"/>
      <c r="Z11" s="5"/>
      <c r="AA11" s="11">
        <v>2.0699999999999998</v>
      </c>
      <c r="AB11" s="5"/>
      <c r="AC11" s="11">
        <v>1.29</v>
      </c>
      <c r="AD11" s="11">
        <v>176.97</v>
      </c>
      <c r="AE11" s="11">
        <v>157.22</v>
      </c>
      <c r="AF11" s="11">
        <v>299.93</v>
      </c>
      <c r="AG11">
        <v>411.16129999999998</v>
      </c>
      <c r="AH11" s="11">
        <v>38.619999999999997</v>
      </c>
    </row>
    <row r="12" spans="1:34" x14ac:dyDescent="0.25">
      <c r="A12" s="12" t="s">
        <v>11</v>
      </c>
      <c r="B12" s="434">
        <v>1192.1600000000001</v>
      </c>
      <c r="C12" s="435">
        <v>883.9</v>
      </c>
      <c r="D12" s="435">
        <v>254.33</v>
      </c>
      <c r="E12" s="435">
        <v>250.52</v>
      </c>
      <c r="F12" s="430"/>
      <c r="G12" s="435">
        <v>2.69</v>
      </c>
      <c r="H12" s="435">
        <f t="shared" si="0"/>
        <v>1.1200000000000045</v>
      </c>
      <c r="I12" s="435">
        <v>0.01</v>
      </c>
      <c r="J12" s="435">
        <v>0.09</v>
      </c>
      <c r="K12" s="430"/>
      <c r="L12" s="435">
        <v>0.01</v>
      </c>
      <c r="M12" s="435">
        <v>0.03</v>
      </c>
      <c r="N12" s="11">
        <v>0.01</v>
      </c>
      <c r="O12" s="15">
        <v>8.66</v>
      </c>
      <c r="P12" s="5"/>
      <c r="Q12" s="11">
        <v>2.68</v>
      </c>
      <c r="R12" s="11"/>
      <c r="S12" s="11">
        <v>4.21</v>
      </c>
      <c r="T12" s="11">
        <v>0.55000000000000004</v>
      </c>
      <c r="U12" s="5"/>
      <c r="V12" s="11">
        <v>0.02</v>
      </c>
      <c r="W12" s="5"/>
      <c r="X12" s="5"/>
      <c r="Y12" s="9"/>
      <c r="Z12" s="5"/>
      <c r="AA12" s="11">
        <v>1.2</v>
      </c>
      <c r="AB12" s="5"/>
      <c r="AC12" s="11">
        <v>0.01</v>
      </c>
      <c r="AD12" s="11">
        <v>127.28</v>
      </c>
      <c r="AE12" s="11">
        <v>61.12</v>
      </c>
      <c r="AF12" s="11">
        <v>200.84</v>
      </c>
      <c r="AG12">
        <v>149.26499999999999</v>
      </c>
      <c r="AH12" s="11">
        <v>15.13</v>
      </c>
    </row>
    <row r="13" spans="1:34" x14ac:dyDescent="0.25">
      <c r="A13" s="12" t="s">
        <v>12</v>
      </c>
      <c r="B13" s="434">
        <v>179.81</v>
      </c>
      <c r="C13" s="435">
        <v>90.75</v>
      </c>
      <c r="D13" s="435">
        <v>3.09</v>
      </c>
      <c r="E13" s="435">
        <v>3.09</v>
      </c>
      <c r="F13" s="430"/>
      <c r="G13" s="435"/>
      <c r="H13" s="435">
        <f t="shared" si="0"/>
        <v>0</v>
      </c>
      <c r="I13" s="430"/>
      <c r="J13" s="430"/>
      <c r="K13" s="430"/>
      <c r="L13" s="430"/>
      <c r="M13" s="430"/>
      <c r="N13" s="5"/>
      <c r="O13" s="15">
        <v>1</v>
      </c>
      <c r="P13" s="5"/>
      <c r="Q13" s="11">
        <v>0.12</v>
      </c>
      <c r="R13" s="5"/>
      <c r="S13" s="11">
        <v>0.81</v>
      </c>
      <c r="T13" s="5"/>
      <c r="U13" s="5"/>
      <c r="V13" s="5"/>
      <c r="W13" s="5"/>
      <c r="X13" s="5"/>
      <c r="Y13" s="9"/>
      <c r="Z13" s="5"/>
      <c r="AA13" s="11">
        <v>0.06</v>
      </c>
      <c r="AB13" s="5"/>
      <c r="AC13" s="5"/>
      <c r="AD13" s="11">
        <v>14.58</v>
      </c>
      <c r="AE13" s="5"/>
      <c r="AF13" s="11">
        <v>7.33</v>
      </c>
      <c r="AG13">
        <v>37.176600000000001</v>
      </c>
      <c r="AH13" s="11">
        <v>2.23</v>
      </c>
    </row>
    <row r="14" spans="1:34" x14ac:dyDescent="0.25">
      <c r="A14" s="12" t="s">
        <v>13</v>
      </c>
      <c r="B14" s="434">
        <v>6939.37</v>
      </c>
      <c r="C14" s="435">
        <v>4049.75</v>
      </c>
      <c r="D14" s="435">
        <v>207.58</v>
      </c>
      <c r="E14" s="435">
        <v>174.82</v>
      </c>
      <c r="F14" s="430"/>
      <c r="G14" s="435">
        <v>3.93</v>
      </c>
      <c r="H14" s="435">
        <f t="shared" si="0"/>
        <v>28.830000000000013</v>
      </c>
      <c r="I14" s="435">
        <v>3.82</v>
      </c>
      <c r="J14" s="430"/>
      <c r="K14" s="430"/>
      <c r="L14" s="435"/>
      <c r="M14" s="430"/>
      <c r="N14" s="5"/>
      <c r="O14" s="15">
        <v>17.34</v>
      </c>
      <c r="P14" s="5"/>
      <c r="Q14" s="11">
        <v>4.8099999999999996</v>
      </c>
      <c r="R14" s="11">
        <v>0.02</v>
      </c>
      <c r="S14" s="11">
        <v>5.54</v>
      </c>
      <c r="T14" s="11">
        <v>1.67</v>
      </c>
      <c r="U14" s="5"/>
      <c r="V14" s="11">
        <v>0.15</v>
      </c>
      <c r="W14" s="5"/>
      <c r="X14" s="5"/>
      <c r="Y14" s="15">
        <v>2.06</v>
      </c>
      <c r="Z14" s="5"/>
      <c r="AA14" s="11">
        <v>2.34</v>
      </c>
      <c r="AB14" s="5"/>
      <c r="AC14" s="11">
        <v>0.75</v>
      </c>
      <c r="AD14" s="11">
        <v>202.85</v>
      </c>
      <c r="AE14" s="11">
        <v>444.87</v>
      </c>
      <c r="AF14" s="11">
        <v>1092.9000000000001</v>
      </c>
      <c r="AG14">
        <v>1546.1442</v>
      </c>
      <c r="AH14" s="11">
        <v>52.08</v>
      </c>
    </row>
    <row r="15" spans="1:34" x14ac:dyDescent="0.25">
      <c r="A15" s="12" t="s">
        <v>14</v>
      </c>
      <c r="B15" s="434">
        <v>851.69</v>
      </c>
      <c r="C15" s="435">
        <v>466.07</v>
      </c>
      <c r="D15" s="435">
        <v>22.05</v>
      </c>
      <c r="E15" s="435">
        <v>21.84</v>
      </c>
      <c r="F15" s="430"/>
      <c r="G15" s="435">
        <v>0.16</v>
      </c>
      <c r="H15" s="435">
        <f t="shared" si="0"/>
        <v>5.0000000000000711E-2</v>
      </c>
      <c r="I15" s="435">
        <v>0.04</v>
      </c>
      <c r="J15" s="430"/>
      <c r="K15" s="430"/>
      <c r="L15" s="430"/>
      <c r="M15" s="430"/>
      <c r="N15" s="5"/>
      <c r="O15" s="15">
        <v>8.19</v>
      </c>
      <c r="P15" s="5"/>
      <c r="Q15" s="11">
        <v>4.25</v>
      </c>
      <c r="R15" s="11"/>
      <c r="S15" s="11">
        <v>3.15</v>
      </c>
      <c r="T15" s="11">
        <v>0.36</v>
      </c>
      <c r="U15" s="5"/>
      <c r="V15" s="11">
        <v>0.03</v>
      </c>
      <c r="W15" s="5"/>
      <c r="X15" s="5"/>
      <c r="Y15" s="9"/>
      <c r="Z15" s="5"/>
      <c r="AA15" s="11">
        <v>0.35</v>
      </c>
      <c r="AB15" s="5"/>
      <c r="AC15" s="11">
        <v>0.04</v>
      </c>
      <c r="AD15" s="11">
        <v>12.87</v>
      </c>
      <c r="AE15" s="11">
        <v>135.03</v>
      </c>
      <c r="AF15" s="11">
        <v>10.96</v>
      </c>
      <c r="AG15">
        <v>326.24360000000001</v>
      </c>
      <c r="AH15" s="11">
        <v>6.26</v>
      </c>
    </row>
    <row r="16" spans="1:34" x14ac:dyDescent="0.25">
      <c r="A16" s="12" t="s">
        <v>15</v>
      </c>
      <c r="B16" s="434">
        <v>489.29</v>
      </c>
      <c r="C16" s="435">
        <v>242.49</v>
      </c>
      <c r="D16" s="435">
        <v>13.1</v>
      </c>
      <c r="E16" s="435">
        <v>11.82</v>
      </c>
      <c r="F16" s="430"/>
      <c r="G16" s="435">
        <v>0.01</v>
      </c>
      <c r="H16" s="435">
        <f t="shared" si="0"/>
        <v>1.2699999999999996</v>
      </c>
      <c r="I16" s="430"/>
      <c r="J16" s="430"/>
      <c r="K16" s="435">
        <v>0.09</v>
      </c>
      <c r="L16" s="430"/>
      <c r="M16" s="430"/>
      <c r="N16" s="5"/>
      <c r="O16" s="15">
        <v>4.63</v>
      </c>
      <c r="P16" s="5"/>
      <c r="Q16" s="11">
        <v>2.2999999999999998</v>
      </c>
      <c r="R16" s="11"/>
      <c r="S16" s="11">
        <v>1.46</v>
      </c>
      <c r="T16" s="11">
        <v>0.2</v>
      </c>
      <c r="U16" s="11"/>
      <c r="V16" s="11">
        <v>0.06</v>
      </c>
      <c r="W16" s="11"/>
      <c r="X16" s="11">
        <v>0.15</v>
      </c>
      <c r="Y16" s="9"/>
      <c r="Z16" s="5"/>
      <c r="AA16" s="11">
        <v>0.35</v>
      </c>
      <c r="AB16" s="5"/>
      <c r="AC16" s="11">
        <v>0.1</v>
      </c>
      <c r="AD16" s="11">
        <v>1.43</v>
      </c>
      <c r="AE16" s="11">
        <v>35.96</v>
      </c>
      <c r="AF16" s="11">
        <v>6.3</v>
      </c>
      <c r="AG16">
        <v>200.0444</v>
      </c>
      <c r="AH16" s="11">
        <v>7.75</v>
      </c>
    </row>
    <row r="17" spans="1:34" x14ac:dyDescent="0.25">
      <c r="A17" s="74" t="s">
        <v>16</v>
      </c>
      <c r="B17" s="434">
        <v>1027.01</v>
      </c>
      <c r="C17" s="435">
        <v>529.79999999999995</v>
      </c>
      <c r="D17" s="435">
        <v>25.64</v>
      </c>
      <c r="E17" s="435">
        <v>25.36</v>
      </c>
      <c r="F17" s="430"/>
      <c r="G17" s="435">
        <v>0.28000000000000003</v>
      </c>
      <c r="H17" s="435">
        <f t="shared" si="0"/>
        <v>0</v>
      </c>
      <c r="I17" s="435">
        <v>0.01</v>
      </c>
      <c r="J17" s="430"/>
      <c r="K17" s="430"/>
      <c r="L17" s="430"/>
      <c r="M17" s="430"/>
      <c r="N17" s="5"/>
      <c r="O17" s="15">
        <v>10.51</v>
      </c>
      <c r="P17" s="5"/>
      <c r="Q17" s="11">
        <v>1.86</v>
      </c>
      <c r="R17" s="5"/>
      <c r="S17" s="11">
        <v>5.65</v>
      </c>
      <c r="T17" s="11">
        <v>0.19</v>
      </c>
      <c r="U17" s="5"/>
      <c r="V17" s="11">
        <v>0.09</v>
      </c>
      <c r="W17" s="11">
        <v>2.2999999999999998</v>
      </c>
      <c r="X17" s="5"/>
      <c r="Y17" s="9"/>
      <c r="Z17" s="5"/>
      <c r="AA17" s="11">
        <v>0.41</v>
      </c>
      <c r="AB17" s="5"/>
      <c r="AC17" s="5"/>
      <c r="AD17" s="11">
        <v>35.89</v>
      </c>
      <c r="AE17" s="11">
        <v>4.03</v>
      </c>
      <c r="AF17" s="11">
        <v>23.67</v>
      </c>
      <c r="AG17">
        <v>356.04349999999999</v>
      </c>
      <c r="AH17" s="11">
        <v>81.03</v>
      </c>
    </row>
    <row r="18" spans="1:34" x14ac:dyDescent="0.25">
      <c r="A18" s="12" t="s">
        <v>17</v>
      </c>
      <c r="B18" s="434">
        <v>394.02</v>
      </c>
      <c r="C18" s="435">
        <v>182.62</v>
      </c>
      <c r="D18" s="435">
        <v>1.4</v>
      </c>
      <c r="E18" s="435">
        <v>1.29</v>
      </c>
      <c r="F18" s="430"/>
      <c r="G18" s="435">
        <v>0.1</v>
      </c>
      <c r="H18" s="435">
        <f t="shared" si="0"/>
        <v>9.9999999999997868E-3</v>
      </c>
      <c r="I18" s="435">
        <v>0.06</v>
      </c>
      <c r="J18" s="430"/>
      <c r="K18" s="430"/>
      <c r="L18" s="430"/>
      <c r="M18" s="430"/>
      <c r="N18" s="5"/>
      <c r="O18" s="15">
        <v>5.67</v>
      </c>
      <c r="P18" s="5"/>
      <c r="Q18" s="11">
        <v>2.4</v>
      </c>
      <c r="R18" s="11">
        <v>0.02</v>
      </c>
      <c r="S18" s="11">
        <v>2.75</v>
      </c>
      <c r="T18" s="11">
        <v>0.08</v>
      </c>
      <c r="U18" s="5"/>
      <c r="V18" s="11">
        <v>0.11</v>
      </c>
      <c r="W18" s="5"/>
      <c r="X18" s="5"/>
      <c r="Y18" s="9"/>
      <c r="Z18" s="5"/>
      <c r="AA18" s="11">
        <v>0.31</v>
      </c>
      <c r="AB18" s="5"/>
      <c r="AC18" s="5"/>
      <c r="AD18" s="11">
        <v>17.440000000000001</v>
      </c>
      <c r="AE18" s="11">
        <v>3.92</v>
      </c>
      <c r="AF18" s="11">
        <v>2.6</v>
      </c>
      <c r="AG18">
        <v>169.92420000000001</v>
      </c>
      <c r="AH18" s="11">
        <v>3.13</v>
      </c>
    </row>
    <row r="19" spans="1:34" x14ac:dyDescent="0.25">
      <c r="A19" s="12" t="s">
        <v>18</v>
      </c>
      <c r="B19" s="434">
        <v>3887.64</v>
      </c>
      <c r="C19" s="435">
        <v>2490</v>
      </c>
      <c r="D19" s="435">
        <v>369.4</v>
      </c>
      <c r="E19" s="435">
        <v>328.83</v>
      </c>
      <c r="F19" s="430"/>
      <c r="G19" s="435">
        <v>23.4</v>
      </c>
      <c r="H19" s="435">
        <f t="shared" si="0"/>
        <v>17.170000000000016</v>
      </c>
      <c r="I19" s="435">
        <v>7.7</v>
      </c>
      <c r="J19" s="435">
        <v>0.42</v>
      </c>
      <c r="K19" s="430"/>
      <c r="L19" s="430"/>
      <c r="M19" s="430"/>
      <c r="N19" s="5"/>
      <c r="O19" s="15">
        <v>22.87</v>
      </c>
      <c r="P19" s="11">
        <v>0.04</v>
      </c>
      <c r="Q19" s="11">
        <v>2.4</v>
      </c>
      <c r="R19" s="11"/>
      <c r="S19" s="11">
        <v>13.44</v>
      </c>
      <c r="T19" s="11">
        <v>3.88</v>
      </c>
      <c r="U19" s="5"/>
      <c r="V19" s="11">
        <v>0.12</v>
      </c>
      <c r="W19" s="11">
        <v>0.05</v>
      </c>
      <c r="X19" s="11">
        <v>0.38</v>
      </c>
      <c r="Y19" s="9"/>
      <c r="Z19" s="5"/>
      <c r="AA19" s="11">
        <v>2.4300000000000002</v>
      </c>
      <c r="AB19" s="5"/>
      <c r="AC19" s="11">
        <v>0.12</v>
      </c>
      <c r="AD19" s="11">
        <v>65.25</v>
      </c>
      <c r="AE19" s="11">
        <v>205.88</v>
      </c>
      <c r="AF19" s="11">
        <v>774.59</v>
      </c>
      <c r="AG19">
        <v>798.25130000000001</v>
      </c>
      <c r="AH19" s="11">
        <v>62.84</v>
      </c>
    </row>
    <row r="20" spans="1:34" x14ac:dyDescent="0.25">
      <c r="A20" s="12" t="s">
        <v>19</v>
      </c>
      <c r="B20" s="434">
        <v>501.23</v>
      </c>
      <c r="C20" s="435">
        <v>269.18</v>
      </c>
      <c r="D20" s="435">
        <v>9.52</v>
      </c>
      <c r="E20" s="435">
        <v>9.02</v>
      </c>
      <c r="F20" s="430"/>
      <c r="G20" s="435">
        <v>0.17</v>
      </c>
      <c r="H20" s="435">
        <f t="shared" si="0"/>
        <v>0.33000000000000007</v>
      </c>
      <c r="I20" s="435">
        <v>0.02</v>
      </c>
      <c r="J20" s="435">
        <v>2.2799999999999998</v>
      </c>
      <c r="K20" s="430"/>
      <c r="L20" s="430"/>
      <c r="M20" s="435"/>
      <c r="N20" s="5"/>
      <c r="O20" s="15">
        <v>10.029999999999999</v>
      </c>
      <c r="P20" s="5"/>
      <c r="Q20" s="11">
        <v>4.17</v>
      </c>
      <c r="R20" s="11">
        <v>0.01</v>
      </c>
      <c r="S20" s="11">
        <v>4.54</v>
      </c>
      <c r="T20" s="11">
        <v>0.23</v>
      </c>
      <c r="U20" s="5"/>
      <c r="V20" s="11">
        <v>0.08</v>
      </c>
      <c r="W20" s="5"/>
      <c r="X20" s="11">
        <v>0.04</v>
      </c>
      <c r="Y20" s="9"/>
      <c r="Z20" s="5"/>
      <c r="AA20" s="11">
        <v>0.71</v>
      </c>
      <c r="AB20" s="5"/>
      <c r="AC20" s="11">
        <v>0.25</v>
      </c>
      <c r="AD20" s="11">
        <v>45.56</v>
      </c>
      <c r="AE20" s="11">
        <v>14.49</v>
      </c>
      <c r="AF20" s="11">
        <v>17.09</v>
      </c>
      <c r="AG20">
        <v>132.5307</v>
      </c>
      <c r="AH20" s="11">
        <v>7.32</v>
      </c>
    </row>
    <row r="21" spans="1:34" x14ac:dyDescent="0.25">
      <c r="A21" s="12" t="s">
        <v>20</v>
      </c>
      <c r="B21" s="434">
        <v>500.92</v>
      </c>
      <c r="C21" s="435">
        <v>352.01</v>
      </c>
      <c r="D21" s="435">
        <v>7.63</v>
      </c>
      <c r="E21" s="435">
        <v>7.34</v>
      </c>
      <c r="F21" s="430"/>
      <c r="G21" s="435"/>
      <c r="H21" s="435">
        <f t="shared" si="0"/>
        <v>0.29000000000000004</v>
      </c>
      <c r="I21" s="435">
        <v>0.43</v>
      </c>
      <c r="J21" s="430"/>
      <c r="K21" s="430"/>
      <c r="L21" s="430"/>
      <c r="M21" s="430"/>
      <c r="N21" s="5"/>
      <c r="O21" s="15">
        <v>20.149999999999999</v>
      </c>
      <c r="P21" s="5"/>
      <c r="Q21" s="11">
        <v>3.03</v>
      </c>
      <c r="R21" s="11"/>
      <c r="S21" s="11">
        <v>2.88</v>
      </c>
      <c r="T21" s="11">
        <v>0.39</v>
      </c>
      <c r="U21" s="11"/>
      <c r="V21" s="11">
        <v>0.03</v>
      </c>
      <c r="W21" s="11">
        <v>0.69</v>
      </c>
      <c r="X21" s="11">
        <v>0.08</v>
      </c>
      <c r="Y21" s="9"/>
      <c r="Z21" s="11">
        <v>11.63</v>
      </c>
      <c r="AA21" s="11">
        <v>1.21</v>
      </c>
      <c r="AB21" s="5"/>
      <c r="AC21" s="11">
        <v>0.19</v>
      </c>
      <c r="AD21" s="11">
        <v>41.31</v>
      </c>
      <c r="AE21" s="11">
        <v>168.98</v>
      </c>
      <c r="AF21" s="11">
        <v>3.67</v>
      </c>
      <c r="AG21">
        <v>154.0847</v>
      </c>
      <c r="AH21" s="11">
        <v>5.31</v>
      </c>
    </row>
    <row r="22" spans="1:34" x14ac:dyDescent="0.25">
      <c r="A22" s="12" t="s">
        <v>21</v>
      </c>
      <c r="B22" s="434">
        <v>26515.09</v>
      </c>
      <c r="C22" s="435">
        <v>24268.19</v>
      </c>
      <c r="D22" s="435">
        <v>1208.77</v>
      </c>
      <c r="E22" s="435">
        <v>793.44</v>
      </c>
      <c r="F22" s="430"/>
      <c r="G22" s="435">
        <v>391.48</v>
      </c>
      <c r="H22" s="435">
        <f t="shared" si="0"/>
        <v>23.849999999999909</v>
      </c>
      <c r="I22" s="435">
        <v>54.9</v>
      </c>
      <c r="J22" s="435">
        <v>1124.43</v>
      </c>
      <c r="K22" s="435">
        <v>128.80000000000001</v>
      </c>
      <c r="L22" s="435">
        <v>7.82</v>
      </c>
      <c r="M22" s="435">
        <v>4.59</v>
      </c>
      <c r="N22" s="11">
        <v>105.17</v>
      </c>
      <c r="O22" s="15">
        <v>16377.38</v>
      </c>
      <c r="P22" s="11">
        <v>74.64</v>
      </c>
      <c r="Q22" s="11">
        <v>1.76</v>
      </c>
      <c r="R22" s="11">
        <v>0.04</v>
      </c>
      <c r="S22" s="11">
        <v>17.079999999999998</v>
      </c>
      <c r="T22" s="11">
        <v>166.66</v>
      </c>
      <c r="U22" s="11">
        <v>1942.97</v>
      </c>
      <c r="V22" s="11">
        <v>341.29</v>
      </c>
      <c r="W22" s="11">
        <v>0.02</v>
      </c>
      <c r="X22" s="11">
        <v>1.54</v>
      </c>
      <c r="Y22" s="15">
        <v>10.32</v>
      </c>
      <c r="Z22" s="11">
        <v>230.53</v>
      </c>
      <c r="AA22" s="11">
        <v>2605.08</v>
      </c>
      <c r="AB22" s="11">
        <v>2609.06</v>
      </c>
      <c r="AC22" s="11">
        <v>8376.3799999999992</v>
      </c>
      <c r="AD22" s="11">
        <v>350.23</v>
      </c>
      <c r="AE22" s="11">
        <v>1010.49</v>
      </c>
      <c r="AF22" s="11">
        <v>2266.33</v>
      </c>
      <c r="AG22">
        <v>1357.828</v>
      </c>
      <c r="AH22" s="11">
        <v>52.1</v>
      </c>
    </row>
    <row r="23" spans="1:34" x14ac:dyDescent="0.25">
      <c r="A23" s="12" t="s">
        <v>1</v>
      </c>
      <c r="B23" s="434">
        <v>55001.55</v>
      </c>
      <c r="C23" s="435">
        <v>44879.46</v>
      </c>
      <c r="D23" s="435">
        <v>9309.4500000000007</v>
      </c>
      <c r="E23" s="435">
        <v>9064.65</v>
      </c>
      <c r="F23" s="430"/>
      <c r="G23" s="435">
        <v>124.04</v>
      </c>
      <c r="H23" s="435">
        <f t="shared" si="0"/>
        <v>120.76000000000022</v>
      </c>
      <c r="I23" s="435">
        <v>3943.83</v>
      </c>
      <c r="J23" s="435">
        <v>516.65</v>
      </c>
      <c r="K23" s="435">
        <v>12.11</v>
      </c>
      <c r="L23" s="435">
        <v>23.29</v>
      </c>
      <c r="M23" s="435">
        <v>23.88</v>
      </c>
      <c r="N23" s="11">
        <v>629.69000000000005</v>
      </c>
      <c r="O23" s="15">
        <v>11992.61</v>
      </c>
      <c r="P23" s="11">
        <v>168.9</v>
      </c>
      <c r="Q23" s="11">
        <v>12.93</v>
      </c>
      <c r="R23" s="11">
        <v>2.95</v>
      </c>
      <c r="S23" s="11">
        <v>37.14</v>
      </c>
      <c r="T23" s="11">
        <v>42.54</v>
      </c>
      <c r="U23" s="11">
        <v>7111.11</v>
      </c>
      <c r="V23" s="11">
        <v>1.68</v>
      </c>
      <c r="W23" s="11">
        <v>263.44</v>
      </c>
      <c r="X23" s="11">
        <v>58.17</v>
      </c>
      <c r="Y23" s="15">
        <v>51.17</v>
      </c>
      <c r="Z23" s="11">
        <v>89.14</v>
      </c>
      <c r="AA23" s="11">
        <v>1440.52</v>
      </c>
      <c r="AB23" s="11">
        <v>299.23</v>
      </c>
      <c r="AC23" s="11">
        <v>2413.6799999999998</v>
      </c>
      <c r="AD23" s="11">
        <v>2382.17</v>
      </c>
      <c r="AE23" s="11">
        <v>3020.82</v>
      </c>
      <c r="AF23" s="11">
        <v>5687.64</v>
      </c>
      <c r="AG23">
        <v>4783.9282000000003</v>
      </c>
      <c r="AH23" s="11">
        <v>232.29</v>
      </c>
    </row>
    <row r="24" spans="1:34" x14ac:dyDescent="0.25">
      <c r="A24" s="12" t="s">
        <v>22</v>
      </c>
      <c r="B24" s="434">
        <v>2244.73</v>
      </c>
      <c r="C24" s="435">
        <v>1491.05</v>
      </c>
      <c r="D24" s="435">
        <v>300.49</v>
      </c>
      <c r="E24" s="435">
        <v>292.51</v>
      </c>
      <c r="F24" s="430"/>
      <c r="G24" s="435">
        <v>1.8</v>
      </c>
      <c r="H24" s="435">
        <f t="shared" si="0"/>
        <v>6.1800000000000068</v>
      </c>
      <c r="I24" s="435">
        <v>3.36</v>
      </c>
      <c r="J24" s="435">
        <v>0.86</v>
      </c>
      <c r="K24" s="430"/>
      <c r="L24" s="430"/>
      <c r="M24" s="435">
        <v>0.03</v>
      </c>
      <c r="N24" s="11">
        <v>0.01</v>
      </c>
      <c r="O24" s="15">
        <v>14.35</v>
      </c>
      <c r="P24" s="11"/>
      <c r="Q24" s="11">
        <v>4.38</v>
      </c>
      <c r="R24" s="11">
        <v>0.01</v>
      </c>
      <c r="S24" s="11">
        <v>5.47</v>
      </c>
      <c r="T24" s="11">
        <v>2.15</v>
      </c>
      <c r="U24" s="11"/>
      <c r="V24" s="11">
        <v>0.01</v>
      </c>
      <c r="W24" s="11">
        <v>0.04</v>
      </c>
      <c r="X24" s="11">
        <v>0.5</v>
      </c>
      <c r="Y24" s="9"/>
      <c r="Z24" s="5"/>
      <c r="AA24" s="11">
        <v>0.79</v>
      </c>
      <c r="AB24" s="5"/>
      <c r="AC24" s="11">
        <v>1.01</v>
      </c>
      <c r="AD24" s="11">
        <v>101.95</v>
      </c>
      <c r="AE24" s="11">
        <v>144.22</v>
      </c>
      <c r="AF24" s="11">
        <v>376.85</v>
      </c>
      <c r="AG24">
        <v>430.45389999999998</v>
      </c>
      <c r="AH24" s="11">
        <v>19.899999999999999</v>
      </c>
    </row>
    <row r="25" spans="1:34" x14ac:dyDescent="0.25">
      <c r="A25" s="12" t="s">
        <v>23</v>
      </c>
      <c r="B25" s="434">
        <v>2349.36</v>
      </c>
      <c r="C25" s="435">
        <v>1560.82</v>
      </c>
      <c r="D25" s="435">
        <v>378.47</v>
      </c>
      <c r="E25" s="435">
        <v>269.39999999999998</v>
      </c>
      <c r="F25" s="430"/>
      <c r="G25" s="435">
        <v>2.31</v>
      </c>
      <c r="H25" s="435">
        <f t="shared" si="0"/>
        <v>106.76000000000005</v>
      </c>
      <c r="I25" s="435">
        <v>0.06</v>
      </c>
      <c r="J25" s="430"/>
      <c r="K25" s="430"/>
      <c r="L25" s="430"/>
      <c r="M25" s="430"/>
      <c r="N25" s="5"/>
      <c r="O25" s="15">
        <v>3.49</v>
      </c>
      <c r="P25" s="5"/>
      <c r="Q25" s="11">
        <v>0.55000000000000004</v>
      </c>
      <c r="R25" s="11">
        <v>0.02</v>
      </c>
      <c r="S25" s="11">
        <v>1.62</v>
      </c>
      <c r="T25" s="11">
        <v>0.9</v>
      </c>
      <c r="U25" s="5"/>
      <c r="V25" s="11">
        <v>0.06</v>
      </c>
      <c r="W25" s="5"/>
      <c r="X25" s="11">
        <v>0.13</v>
      </c>
      <c r="Y25" s="9"/>
      <c r="Z25" s="5"/>
      <c r="AA25" s="11">
        <v>0.15</v>
      </c>
      <c r="AB25" s="5"/>
      <c r="AC25" s="11">
        <v>7.0000000000000007E-2</v>
      </c>
      <c r="AD25" s="11">
        <v>28.91</v>
      </c>
      <c r="AE25" s="11">
        <v>204.1</v>
      </c>
      <c r="AF25" s="11">
        <v>377.49</v>
      </c>
      <c r="AG25">
        <v>406.80149999999998</v>
      </c>
      <c r="AH25" s="11">
        <v>14.79</v>
      </c>
    </row>
    <row r="26" spans="1:34" x14ac:dyDescent="0.25">
      <c r="A26" s="12" t="s">
        <v>24</v>
      </c>
      <c r="B26" s="434">
        <v>4978.63</v>
      </c>
      <c r="C26" s="435">
        <v>2385.9899999999998</v>
      </c>
      <c r="D26" s="435">
        <v>157.25</v>
      </c>
      <c r="E26" s="435">
        <v>143.66999999999999</v>
      </c>
      <c r="F26" s="430"/>
      <c r="G26" s="435">
        <v>1.02</v>
      </c>
      <c r="H26" s="435">
        <f t="shared" si="0"/>
        <v>12.560000000000002</v>
      </c>
      <c r="I26" s="435">
        <v>1.92</v>
      </c>
      <c r="J26" s="435">
        <v>4.04</v>
      </c>
      <c r="K26" s="430"/>
      <c r="L26" s="430"/>
      <c r="M26" s="430"/>
      <c r="N26" s="11">
        <v>2.96</v>
      </c>
      <c r="O26" s="15">
        <v>38.549999999999997</v>
      </c>
      <c r="P26" s="11">
        <v>0.06</v>
      </c>
      <c r="Q26" s="11">
        <v>8.7100000000000009</v>
      </c>
      <c r="R26" s="11">
        <v>7.0000000000000007E-2</v>
      </c>
      <c r="S26" s="11">
        <v>11.2</v>
      </c>
      <c r="T26" s="11">
        <v>3.16</v>
      </c>
      <c r="U26" s="5"/>
      <c r="V26" s="11">
        <v>0.77</v>
      </c>
      <c r="W26" s="11">
        <v>1.72</v>
      </c>
      <c r="X26" s="11">
        <v>0.74</v>
      </c>
      <c r="Y26" s="15">
        <v>3.78</v>
      </c>
      <c r="Z26" s="5"/>
      <c r="AA26" s="11">
        <v>4.37</v>
      </c>
      <c r="AB26" s="11">
        <v>0.01</v>
      </c>
      <c r="AC26" s="11">
        <v>3.96</v>
      </c>
      <c r="AD26" s="11">
        <v>105.66</v>
      </c>
      <c r="AE26" s="11">
        <v>135.30000000000001</v>
      </c>
      <c r="AF26" s="11">
        <v>106.59</v>
      </c>
      <c r="AG26">
        <v>1480.7647999999999</v>
      </c>
      <c r="AH26" s="11">
        <v>13.85</v>
      </c>
    </row>
    <row r="27" spans="1:34" x14ac:dyDescent="0.25">
      <c r="A27" s="12" t="s">
        <v>25</v>
      </c>
      <c r="B27" s="434">
        <v>36429.51</v>
      </c>
      <c r="C27" s="435">
        <v>29549.37</v>
      </c>
      <c r="D27" s="435">
        <v>16206.53</v>
      </c>
      <c r="E27" s="435">
        <v>10780.99</v>
      </c>
      <c r="F27" s="430"/>
      <c r="G27" s="435">
        <v>5307.4</v>
      </c>
      <c r="H27" s="435">
        <f t="shared" si="0"/>
        <v>118.14000000000124</v>
      </c>
      <c r="I27" s="435">
        <v>1421.3</v>
      </c>
      <c r="J27" s="435">
        <v>218.69</v>
      </c>
      <c r="K27" s="435">
        <v>59.31</v>
      </c>
      <c r="L27" s="435">
        <v>25.62</v>
      </c>
      <c r="M27" s="435">
        <v>15.14</v>
      </c>
      <c r="N27" s="11">
        <v>19.11</v>
      </c>
      <c r="O27" s="15">
        <v>3619.49</v>
      </c>
      <c r="P27" s="11">
        <v>0.52</v>
      </c>
      <c r="Q27" s="11">
        <v>19.010000000000002</v>
      </c>
      <c r="R27" s="11">
        <v>0.77</v>
      </c>
      <c r="S27" s="11">
        <v>338.44</v>
      </c>
      <c r="T27" s="11">
        <v>83.27</v>
      </c>
      <c r="U27" s="5"/>
      <c r="V27" s="11">
        <v>1.1100000000000001</v>
      </c>
      <c r="W27" s="11">
        <v>1.21</v>
      </c>
      <c r="X27" s="11">
        <v>0.38</v>
      </c>
      <c r="Y27" s="15">
        <v>367.88</v>
      </c>
      <c r="Z27" s="11">
        <v>2692.85</v>
      </c>
      <c r="AA27" s="11">
        <v>93.38</v>
      </c>
      <c r="AB27" s="11">
        <v>0.13</v>
      </c>
      <c r="AC27" s="11">
        <v>20.55</v>
      </c>
      <c r="AD27" s="11">
        <v>541.55999999999995</v>
      </c>
      <c r="AE27" s="11">
        <v>2347.0100000000002</v>
      </c>
      <c r="AF27" s="11">
        <v>163.19</v>
      </c>
      <c r="AG27">
        <v>3929.5293000000001</v>
      </c>
      <c r="AH27" s="11">
        <v>83.03</v>
      </c>
    </row>
    <row r="28" spans="1:34" x14ac:dyDescent="0.25">
      <c r="A28" s="12" t="s">
        <v>26</v>
      </c>
      <c r="B28" s="434">
        <v>85274.38</v>
      </c>
      <c r="C28" s="435">
        <v>73393.66</v>
      </c>
      <c r="D28" s="435">
        <v>8414.73</v>
      </c>
      <c r="E28" s="435">
        <v>7868.94</v>
      </c>
      <c r="F28" s="430"/>
      <c r="G28" s="435">
        <v>477.41</v>
      </c>
      <c r="H28" s="435">
        <f t="shared" si="0"/>
        <v>68.3799999999992</v>
      </c>
      <c r="I28" s="435">
        <v>39181.81</v>
      </c>
      <c r="J28" s="435">
        <v>2020.99</v>
      </c>
      <c r="K28" s="435">
        <v>10739.35</v>
      </c>
      <c r="L28" s="435">
        <v>1688.54</v>
      </c>
      <c r="M28" s="435">
        <v>2.8</v>
      </c>
      <c r="N28" s="11">
        <v>379.71</v>
      </c>
      <c r="O28" s="15">
        <v>105.13</v>
      </c>
      <c r="P28" s="5"/>
      <c r="Q28" s="11">
        <v>3.68</v>
      </c>
      <c r="R28" s="11">
        <v>0.03</v>
      </c>
      <c r="S28" s="11">
        <v>59.67</v>
      </c>
      <c r="T28" s="11">
        <v>0.38</v>
      </c>
      <c r="U28" s="5"/>
      <c r="V28" s="11">
        <v>1.83</v>
      </c>
      <c r="W28" s="11">
        <v>0.01</v>
      </c>
      <c r="X28" s="5"/>
      <c r="Y28" s="9"/>
      <c r="Z28" s="11">
        <v>22.37</v>
      </c>
      <c r="AA28" s="11">
        <v>15.17</v>
      </c>
      <c r="AB28" s="11">
        <v>1.45</v>
      </c>
      <c r="AC28" s="11">
        <v>0.54</v>
      </c>
      <c r="AD28" s="11">
        <v>616.30999999999995</v>
      </c>
      <c r="AE28" s="11">
        <v>1218.21</v>
      </c>
      <c r="AF28" s="11">
        <v>639.34</v>
      </c>
      <c r="AG28">
        <v>5949.9543000000003</v>
      </c>
      <c r="AH28" s="11">
        <v>47.29</v>
      </c>
    </row>
    <row r="29" spans="1:34" x14ac:dyDescent="0.25">
      <c r="A29" s="12" t="s">
        <v>27</v>
      </c>
      <c r="B29" s="434">
        <v>25385.599999999999</v>
      </c>
      <c r="C29" s="435">
        <v>12896.7</v>
      </c>
      <c r="D29" s="435">
        <v>1699.95</v>
      </c>
      <c r="E29" s="435">
        <v>1543.04</v>
      </c>
      <c r="F29" s="430"/>
      <c r="G29" s="435">
        <v>151.46</v>
      </c>
      <c r="H29" s="435">
        <f t="shared" si="0"/>
        <v>5.4500000000000455</v>
      </c>
      <c r="I29" s="435">
        <v>388.23</v>
      </c>
      <c r="J29" s="435">
        <v>134.97999999999999</v>
      </c>
      <c r="K29" s="430"/>
      <c r="L29" s="435">
        <v>5.01</v>
      </c>
      <c r="M29" s="435">
        <v>122.79</v>
      </c>
      <c r="N29" s="11">
        <v>11.3</v>
      </c>
      <c r="O29" s="15">
        <v>356.9</v>
      </c>
      <c r="P29" s="11">
        <v>0.3</v>
      </c>
      <c r="Q29" s="11">
        <v>3.65</v>
      </c>
      <c r="R29" s="11">
        <v>0.55000000000000004</v>
      </c>
      <c r="S29" s="11">
        <v>35.32</v>
      </c>
      <c r="T29" s="11">
        <v>11.03</v>
      </c>
      <c r="U29" s="5"/>
      <c r="V29" s="11">
        <v>0.68</v>
      </c>
      <c r="W29" s="11">
        <v>0.01</v>
      </c>
      <c r="X29" s="11">
        <v>0.15</v>
      </c>
      <c r="Y29" s="15">
        <v>20.56</v>
      </c>
      <c r="Z29" s="11">
        <v>270.77</v>
      </c>
      <c r="AA29" s="11">
        <v>4.75</v>
      </c>
      <c r="AB29" s="5"/>
      <c r="AC29" s="11">
        <v>9.1199999999999992</v>
      </c>
      <c r="AD29" s="11">
        <v>279.32</v>
      </c>
      <c r="AE29" s="11">
        <v>385.99</v>
      </c>
      <c r="AF29" s="11">
        <v>738.79</v>
      </c>
      <c r="AG29">
        <v>6642.6004000000003</v>
      </c>
      <c r="AH29" s="11">
        <v>7.08</v>
      </c>
    </row>
    <row r="30" spans="1:34" x14ac:dyDescent="0.25">
      <c r="A30" s="12" t="s">
        <v>28</v>
      </c>
      <c r="B30" s="434">
        <v>6555.24</v>
      </c>
      <c r="C30" s="435">
        <v>3838.12</v>
      </c>
      <c r="D30" s="435">
        <v>188.24</v>
      </c>
      <c r="E30" s="435">
        <v>159.88999999999999</v>
      </c>
      <c r="F30" s="430"/>
      <c r="G30" s="435">
        <v>27.64</v>
      </c>
      <c r="H30" s="435">
        <f t="shared" si="0"/>
        <v>0.71000000000003638</v>
      </c>
      <c r="I30" s="435">
        <v>572.26</v>
      </c>
      <c r="J30" s="435">
        <v>18.32</v>
      </c>
      <c r="K30" s="435">
        <v>121.63</v>
      </c>
      <c r="L30" s="435">
        <v>8.26</v>
      </c>
      <c r="M30" s="435">
        <v>1.1200000000000001</v>
      </c>
      <c r="N30" s="11">
        <v>3.47</v>
      </c>
      <c r="O30" s="15">
        <v>44.29</v>
      </c>
      <c r="P30" s="11"/>
      <c r="Q30" s="11">
        <v>12.12</v>
      </c>
      <c r="R30" s="11">
        <v>0.44</v>
      </c>
      <c r="S30" s="11">
        <v>19.100000000000001</v>
      </c>
      <c r="T30" s="11">
        <v>1.07</v>
      </c>
      <c r="U30" s="5"/>
      <c r="V30" s="11">
        <v>0.94</v>
      </c>
      <c r="W30" s="11">
        <v>0.04</v>
      </c>
      <c r="X30" s="11">
        <v>0.03</v>
      </c>
      <c r="Y30" s="15">
        <v>0.25</v>
      </c>
      <c r="Z30" s="5"/>
      <c r="AA30" s="11">
        <v>9.58</v>
      </c>
      <c r="AB30" s="11">
        <v>0.01</v>
      </c>
      <c r="AC30" s="11">
        <v>0.71</v>
      </c>
      <c r="AD30" s="11">
        <v>172.49</v>
      </c>
      <c r="AE30" s="11">
        <v>774.7</v>
      </c>
      <c r="AF30" s="11">
        <v>21.47</v>
      </c>
      <c r="AG30">
        <v>2175.0266000000001</v>
      </c>
      <c r="AH30" s="11">
        <v>4.6399999999999997</v>
      </c>
    </row>
    <row r="31" spans="1:34" x14ac:dyDescent="0.25">
      <c r="A31" s="12" t="s">
        <v>29</v>
      </c>
      <c r="B31" s="434">
        <v>3981.56</v>
      </c>
      <c r="C31" s="435">
        <v>2095.0300000000002</v>
      </c>
      <c r="D31" s="435">
        <v>10.6</v>
      </c>
      <c r="E31" s="435">
        <v>9.56</v>
      </c>
      <c r="F31" s="430"/>
      <c r="G31" s="435">
        <v>0.25</v>
      </c>
      <c r="H31" s="435">
        <f t="shared" si="0"/>
        <v>0.78999999999999915</v>
      </c>
      <c r="I31" s="435">
        <v>400.3</v>
      </c>
      <c r="J31" s="435">
        <v>6.7</v>
      </c>
      <c r="K31" s="435">
        <v>0.31</v>
      </c>
      <c r="L31" s="435">
        <v>1.01</v>
      </c>
      <c r="M31" s="430"/>
      <c r="N31" s="5"/>
      <c r="O31" s="15">
        <v>52.33</v>
      </c>
      <c r="P31" s="5"/>
      <c r="Q31" s="11">
        <v>16.010000000000002</v>
      </c>
      <c r="R31" s="11">
        <v>2.12</v>
      </c>
      <c r="S31" s="11">
        <v>21.39</v>
      </c>
      <c r="T31" s="11">
        <v>0.65</v>
      </c>
      <c r="U31" s="11">
        <v>0.04</v>
      </c>
      <c r="V31" s="11">
        <v>5.09</v>
      </c>
      <c r="W31" s="11">
        <v>0.19</v>
      </c>
      <c r="X31" s="11">
        <v>0.06</v>
      </c>
      <c r="Y31" s="9"/>
      <c r="Z31" s="5"/>
      <c r="AA31" s="11">
        <v>4.75</v>
      </c>
      <c r="AB31" s="11">
        <v>0.01</v>
      </c>
      <c r="AC31" s="11">
        <v>2.04</v>
      </c>
      <c r="AD31" s="11">
        <v>133.13</v>
      </c>
      <c r="AE31" s="11">
        <v>149.4</v>
      </c>
      <c r="AF31" s="11">
        <v>11.98</v>
      </c>
      <c r="AG31">
        <v>981.00909999999999</v>
      </c>
      <c r="AH31" s="11">
        <v>5.0599999999999996</v>
      </c>
    </row>
    <row r="32" spans="1:34" x14ac:dyDescent="0.25">
      <c r="A32" s="12" t="s">
        <v>30</v>
      </c>
      <c r="B32" s="434">
        <v>1820.34</v>
      </c>
      <c r="C32" s="435">
        <v>947.46</v>
      </c>
      <c r="D32" s="435">
        <v>6.94</v>
      </c>
      <c r="E32" s="435">
        <v>2.95</v>
      </c>
      <c r="F32" s="430"/>
      <c r="G32" s="435"/>
      <c r="H32" s="435">
        <f t="shared" si="0"/>
        <v>3.99</v>
      </c>
      <c r="I32" s="435"/>
      <c r="J32" s="435">
        <v>1.91</v>
      </c>
      <c r="K32" s="435">
        <v>4.79</v>
      </c>
      <c r="L32" s="435">
        <v>0.01</v>
      </c>
      <c r="M32" s="435">
        <v>0.89</v>
      </c>
      <c r="N32" s="11">
        <v>3.2</v>
      </c>
      <c r="O32" s="15">
        <v>52.18</v>
      </c>
      <c r="P32" s="11">
        <v>0.01</v>
      </c>
      <c r="Q32" s="11">
        <v>12.22</v>
      </c>
      <c r="R32" s="11">
        <v>1.3</v>
      </c>
      <c r="S32" s="11">
        <v>21.87</v>
      </c>
      <c r="T32" s="11">
        <v>0.54</v>
      </c>
      <c r="U32" s="5"/>
      <c r="V32" s="11">
        <v>5.22</v>
      </c>
      <c r="W32" s="11">
        <v>0.05</v>
      </c>
      <c r="X32" s="11">
        <v>0.06</v>
      </c>
      <c r="Y32" s="9"/>
      <c r="Z32" s="5"/>
      <c r="AA32" s="11">
        <v>6.72</v>
      </c>
      <c r="AB32" s="5"/>
      <c r="AC32" s="11">
        <v>4.2</v>
      </c>
      <c r="AD32" s="11">
        <v>67.34</v>
      </c>
      <c r="AE32" s="11">
        <v>164.74</v>
      </c>
      <c r="AF32" s="11">
        <v>28.41</v>
      </c>
      <c r="AG32">
        <v>387.9522</v>
      </c>
      <c r="AH32" s="11">
        <v>4.3499999999999996</v>
      </c>
    </row>
    <row r="33" spans="1:34" x14ac:dyDescent="0.25">
      <c r="A33" s="12" t="s">
        <v>31</v>
      </c>
      <c r="B33" s="434">
        <v>4069.55</v>
      </c>
      <c r="C33" s="435">
        <v>1998.63</v>
      </c>
      <c r="D33" s="435">
        <v>12.42</v>
      </c>
      <c r="E33" s="435">
        <v>11.79</v>
      </c>
      <c r="F33" s="430"/>
      <c r="G33" s="435">
        <v>0.03</v>
      </c>
      <c r="H33" s="435">
        <f t="shared" si="0"/>
        <v>0.60000000000000142</v>
      </c>
      <c r="I33" s="435">
        <v>10.91</v>
      </c>
      <c r="J33" s="435">
        <v>0.37</v>
      </c>
      <c r="K33" s="435">
        <v>0.02</v>
      </c>
      <c r="L33" s="435">
        <v>0.03</v>
      </c>
      <c r="M33" s="435">
        <v>0.28999999999999998</v>
      </c>
      <c r="N33" s="5"/>
      <c r="O33" s="15">
        <v>61.07</v>
      </c>
      <c r="P33" s="11">
        <v>0.01</v>
      </c>
      <c r="Q33" s="11">
        <v>20.05</v>
      </c>
      <c r="R33" s="11">
        <v>0.36</v>
      </c>
      <c r="S33" s="11">
        <v>23.79</v>
      </c>
      <c r="T33" s="11">
        <v>0.25</v>
      </c>
      <c r="U33" s="11">
        <v>0.01</v>
      </c>
      <c r="V33" s="11">
        <v>11.83</v>
      </c>
      <c r="W33" s="11">
        <v>0.02</v>
      </c>
      <c r="X33" s="11">
        <v>0.18</v>
      </c>
      <c r="Y33" s="15">
        <v>0.01</v>
      </c>
      <c r="Z33" s="5"/>
      <c r="AA33" s="11">
        <v>2.73</v>
      </c>
      <c r="AB33" s="5"/>
      <c r="AC33" s="11">
        <v>1.83</v>
      </c>
      <c r="AD33" s="11">
        <v>87.82</v>
      </c>
      <c r="AE33" s="11">
        <v>280.67</v>
      </c>
      <c r="AF33" s="11">
        <v>89.08</v>
      </c>
      <c r="AG33">
        <v>568.51710000000003</v>
      </c>
      <c r="AH33" s="11">
        <v>2.3199999999999998</v>
      </c>
    </row>
    <row r="34" spans="1:34" x14ac:dyDescent="0.25">
      <c r="A34" s="12" t="s">
        <v>32</v>
      </c>
      <c r="B34" s="434">
        <v>826.62</v>
      </c>
      <c r="C34" s="435">
        <v>546.9</v>
      </c>
      <c r="D34" s="435">
        <v>18.420000000000002</v>
      </c>
      <c r="E34" s="435">
        <v>7.48</v>
      </c>
      <c r="F34" s="430"/>
      <c r="G34" s="435">
        <v>10.94</v>
      </c>
      <c r="H34" s="435">
        <f t="shared" si="0"/>
        <v>0</v>
      </c>
      <c r="I34" s="435">
        <v>0.39</v>
      </c>
      <c r="J34" s="435">
        <v>1.34</v>
      </c>
      <c r="K34" s="430"/>
      <c r="L34" s="430"/>
      <c r="M34" s="435">
        <v>0.01</v>
      </c>
      <c r="N34" s="5"/>
      <c r="O34" s="15">
        <v>21.89</v>
      </c>
      <c r="P34" s="11"/>
      <c r="Q34" s="11">
        <v>3.99</v>
      </c>
      <c r="R34" s="11">
        <v>1.92</v>
      </c>
      <c r="S34" s="11">
        <v>11.06</v>
      </c>
      <c r="T34" s="11">
        <v>1.4</v>
      </c>
      <c r="U34" s="5"/>
      <c r="V34" s="11">
        <v>0.48</v>
      </c>
      <c r="W34" s="11">
        <v>0.3</v>
      </c>
      <c r="X34" s="11">
        <v>0.04</v>
      </c>
      <c r="Y34" s="9"/>
      <c r="Z34" s="5"/>
      <c r="AA34" s="11">
        <v>2.25</v>
      </c>
      <c r="AB34" s="5"/>
      <c r="AC34" s="11">
        <v>0.43</v>
      </c>
      <c r="AD34" s="11">
        <v>63.66</v>
      </c>
      <c r="AE34" s="11">
        <v>224.41</v>
      </c>
      <c r="AF34" s="11">
        <v>20.2</v>
      </c>
      <c r="AG34">
        <v>326.64879999999999</v>
      </c>
      <c r="AH34" s="11">
        <v>0.24</v>
      </c>
    </row>
    <row r="35" spans="1:34" x14ac:dyDescent="0.25">
      <c r="A35" s="12" t="s">
        <v>33</v>
      </c>
      <c r="B35" s="434">
        <v>3105.62</v>
      </c>
      <c r="C35" s="435">
        <v>1454.78</v>
      </c>
      <c r="D35" s="435">
        <v>8.61</v>
      </c>
      <c r="E35" s="435">
        <v>8.61</v>
      </c>
      <c r="F35" s="430"/>
      <c r="G35" s="435"/>
      <c r="H35" s="435">
        <f t="shared" si="0"/>
        <v>0</v>
      </c>
      <c r="I35" s="435">
        <v>0.68</v>
      </c>
      <c r="J35" s="435">
        <v>0.03</v>
      </c>
      <c r="K35" s="430"/>
      <c r="L35" s="430"/>
      <c r="M35" s="435">
        <v>0.01</v>
      </c>
      <c r="N35" s="5"/>
      <c r="O35" s="15">
        <v>35.92</v>
      </c>
      <c r="P35" s="5"/>
      <c r="Q35" s="11">
        <v>15.1</v>
      </c>
      <c r="R35" s="11">
        <v>0.18</v>
      </c>
      <c r="S35" s="11">
        <v>9.4600000000000009</v>
      </c>
      <c r="T35" s="11">
        <v>1.7</v>
      </c>
      <c r="U35" s="5"/>
      <c r="V35" s="11">
        <v>2.67</v>
      </c>
      <c r="W35" s="11">
        <v>0.2</v>
      </c>
      <c r="X35" s="11">
        <v>0.14000000000000001</v>
      </c>
      <c r="Y35" s="15">
        <v>0.05</v>
      </c>
      <c r="Z35" s="11">
        <v>0.33</v>
      </c>
      <c r="AA35" s="11">
        <v>4.55</v>
      </c>
      <c r="AB35" s="5"/>
      <c r="AC35" s="11">
        <v>1.55</v>
      </c>
      <c r="AD35" s="11">
        <v>43.86</v>
      </c>
      <c r="AE35" s="11">
        <v>154.49</v>
      </c>
      <c r="AF35" s="11">
        <v>47.65</v>
      </c>
      <c r="AG35">
        <v>919.12689999999998</v>
      </c>
      <c r="AH35" s="11">
        <v>4.76</v>
      </c>
    </row>
    <row r="36" spans="1:34" x14ac:dyDescent="0.25">
      <c r="A36" s="12" t="s">
        <v>34</v>
      </c>
      <c r="B36" s="434">
        <v>5115.51</v>
      </c>
      <c r="C36" s="435">
        <v>2365.5500000000002</v>
      </c>
      <c r="D36" s="435">
        <v>11.68</v>
      </c>
      <c r="E36" s="435">
        <v>11.2</v>
      </c>
      <c r="F36" s="430"/>
      <c r="G36" s="435">
        <v>0.47</v>
      </c>
      <c r="H36" s="435">
        <f t="shared" si="0"/>
        <v>9.9999999999997868E-3</v>
      </c>
      <c r="I36" s="435">
        <v>0.02</v>
      </c>
      <c r="J36" s="435">
        <v>0.26</v>
      </c>
      <c r="K36" s="435">
        <v>0.01</v>
      </c>
      <c r="L36" s="430"/>
      <c r="M36" s="430"/>
      <c r="N36" s="5"/>
      <c r="O36" s="15">
        <v>18.670000000000002</v>
      </c>
      <c r="P36" s="11"/>
      <c r="Q36" s="11">
        <v>9.26</v>
      </c>
      <c r="R36" s="11">
        <v>0.04</v>
      </c>
      <c r="S36" s="11">
        <v>5.13</v>
      </c>
      <c r="T36" s="11">
        <v>0.38</v>
      </c>
      <c r="U36" s="5"/>
      <c r="V36" s="11">
        <v>0.45</v>
      </c>
      <c r="W36" s="11">
        <v>0.01</v>
      </c>
      <c r="X36" s="11">
        <v>0.04</v>
      </c>
      <c r="Y36" s="9"/>
      <c r="Z36" s="5"/>
      <c r="AA36" s="11">
        <v>2.64</v>
      </c>
      <c r="AB36" s="5"/>
      <c r="AC36" s="11">
        <v>0.72</v>
      </c>
      <c r="AD36" s="11">
        <v>159.29</v>
      </c>
      <c r="AE36" s="11">
        <v>199.67</v>
      </c>
      <c r="AF36" s="11">
        <v>42.81</v>
      </c>
      <c r="AG36">
        <v>1825.0708</v>
      </c>
      <c r="AH36" s="11">
        <v>2.87</v>
      </c>
    </row>
    <row r="37" spans="1:34" x14ac:dyDescent="0.25">
      <c r="A37" s="12" t="s">
        <v>35</v>
      </c>
      <c r="B37" s="434">
        <v>252.35</v>
      </c>
      <c r="C37" s="435">
        <v>117.12</v>
      </c>
      <c r="D37" s="435">
        <v>1.66</v>
      </c>
      <c r="E37" s="435">
        <v>1.66</v>
      </c>
      <c r="F37" s="430"/>
      <c r="G37" s="430"/>
      <c r="H37" s="430">
        <f t="shared" si="0"/>
        <v>0</v>
      </c>
      <c r="I37" s="435"/>
      <c r="J37" s="430"/>
      <c r="K37" s="430"/>
      <c r="L37" s="430"/>
      <c r="M37" s="430"/>
      <c r="N37" s="5"/>
      <c r="O37" s="15">
        <v>5.61</v>
      </c>
      <c r="P37" s="5"/>
      <c r="Q37" s="11">
        <v>3.9</v>
      </c>
      <c r="R37" s="11">
        <v>0.06</v>
      </c>
      <c r="S37" s="11">
        <v>1.02</v>
      </c>
      <c r="T37" s="11">
        <v>0.1</v>
      </c>
      <c r="U37" s="5"/>
      <c r="V37" s="11">
        <v>0.12</v>
      </c>
      <c r="W37" s="11">
        <v>0.08</v>
      </c>
      <c r="X37" s="5"/>
      <c r="Y37" s="9"/>
      <c r="Z37" s="5"/>
      <c r="AA37" s="11">
        <v>0.15</v>
      </c>
      <c r="AB37" s="5"/>
      <c r="AC37" s="11">
        <v>0.18</v>
      </c>
      <c r="AD37" s="11">
        <v>6.61</v>
      </c>
      <c r="AE37" s="11">
        <v>4.7699999999999996</v>
      </c>
      <c r="AF37" s="11">
        <v>2.33</v>
      </c>
      <c r="AG37">
        <v>78.226500000000001</v>
      </c>
      <c r="AH37" s="11">
        <v>1.21</v>
      </c>
    </row>
    <row r="38" spans="1:34" x14ac:dyDescent="0.25">
      <c r="A38" s="12" t="s">
        <v>36</v>
      </c>
      <c r="B38" s="434">
        <v>1857.49</v>
      </c>
      <c r="C38" s="435">
        <v>805.74</v>
      </c>
      <c r="D38" s="435">
        <v>2.66</v>
      </c>
      <c r="E38" s="435">
        <v>2.63</v>
      </c>
      <c r="F38" s="430"/>
      <c r="G38" s="435"/>
      <c r="H38" s="435">
        <f t="shared" si="0"/>
        <v>3.0000000000000249E-2</v>
      </c>
      <c r="I38" s="435">
        <v>0.06</v>
      </c>
      <c r="J38" s="435"/>
      <c r="K38" s="435">
        <v>0.89</v>
      </c>
      <c r="L38" s="430"/>
      <c r="M38" s="430"/>
      <c r="N38" s="11"/>
      <c r="O38" s="15">
        <v>7.15</v>
      </c>
      <c r="P38" s="5"/>
      <c r="Q38" s="11">
        <v>0.66</v>
      </c>
      <c r="R38" s="11">
        <v>0.13</v>
      </c>
      <c r="S38" s="11">
        <v>1.21</v>
      </c>
      <c r="T38" s="5"/>
      <c r="U38" s="5"/>
      <c r="V38" s="11">
        <v>0.01</v>
      </c>
      <c r="W38" s="11">
        <v>0.1</v>
      </c>
      <c r="X38" s="5"/>
      <c r="Y38" s="9"/>
      <c r="Z38" s="5"/>
      <c r="AA38" s="11">
        <v>5.05</v>
      </c>
      <c r="AB38" s="5"/>
      <c r="AC38" s="5"/>
      <c r="AD38" s="11">
        <v>0.57999999999999996</v>
      </c>
      <c r="AE38" s="11">
        <v>52.57</v>
      </c>
      <c r="AF38" s="11">
        <v>2.82</v>
      </c>
      <c r="AG38">
        <v>552.64120000000003</v>
      </c>
      <c r="AH38" s="11">
        <v>0.76</v>
      </c>
    </row>
    <row r="39" spans="1:34" x14ac:dyDescent="0.25">
      <c r="A39" s="12" t="s">
        <v>37</v>
      </c>
      <c r="B39" s="434">
        <v>703.74</v>
      </c>
      <c r="C39" s="435">
        <v>586.26</v>
      </c>
      <c r="D39" s="435">
        <v>188.33</v>
      </c>
      <c r="E39" s="435">
        <v>59</v>
      </c>
      <c r="F39" s="430"/>
      <c r="G39" s="435">
        <v>126.46</v>
      </c>
      <c r="H39" s="435">
        <f t="shared" si="0"/>
        <v>2.870000000000033</v>
      </c>
      <c r="I39" s="435">
        <v>66.88</v>
      </c>
      <c r="J39" s="435">
        <v>6.51</v>
      </c>
      <c r="K39" s="435">
        <v>14.1</v>
      </c>
      <c r="L39" s="435">
        <v>4.62</v>
      </c>
      <c r="M39" s="430"/>
      <c r="N39" s="11">
        <v>0.69</v>
      </c>
      <c r="O39" s="15">
        <v>10.62</v>
      </c>
      <c r="P39" s="5"/>
      <c r="Q39" s="11">
        <v>0.35</v>
      </c>
      <c r="R39" s="11">
        <v>0.01</v>
      </c>
      <c r="S39" s="11">
        <v>5.96</v>
      </c>
      <c r="T39" s="11">
        <v>0.92</v>
      </c>
      <c r="U39" s="5"/>
      <c r="V39" s="11">
        <v>0.03</v>
      </c>
      <c r="W39" s="5"/>
      <c r="X39" s="5"/>
      <c r="Y39" s="9"/>
      <c r="Z39" s="11">
        <v>2.86</v>
      </c>
      <c r="AA39" s="11">
        <v>0.44</v>
      </c>
      <c r="AB39" s="5"/>
      <c r="AC39" s="11">
        <v>0.03</v>
      </c>
      <c r="AD39" s="11">
        <v>37.19</v>
      </c>
      <c r="AE39" s="11">
        <v>167.5</v>
      </c>
      <c r="AF39" s="11">
        <v>1.36</v>
      </c>
      <c r="AG39">
        <v>124.8874</v>
      </c>
      <c r="AH39" s="11">
        <v>6</v>
      </c>
    </row>
    <row r="40" spans="1:34" x14ac:dyDescent="0.25">
      <c r="A40" s="12" t="s">
        <v>38</v>
      </c>
      <c r="B40" s="434">
        <v>63.4</v>
      </c>
      <c r="C40" s="435">
        <v>37.409999999999997</v>
      </c>
      <c r="D40" s="435">
        <v>0.93</v>
      </c>
      <c r="E40" s="435">
        <v>0.93</v>
      </c>
      <c r="F40" s="430"/>
      <c r="G40" s="430"/>
      <c r="H40" s="430">
        <f t="shared" si="0"/>
        <v>0</v>
      </c>
      <c r="I40" s="430"/>
      <c r="J40" s="435">
        <v>0.35</v>
      </c>
      <c r="K40" s="435"/>
      <c r="L40" s="430"/>
      <c r="M40" s="435">
        <v>0.01</v>
      </c>
      <c r="N40" s="5"/>
      <c r="O40" s="15">
        <v>8.89</v>
      </c>
      <c r="P40" s="11"/>
      <c r="Q40" s="11">
        <v>0.61</v>
      </c>
      <c r="R40" s="11">
        <v>1.1599999999999999</v>
      </c>
      <c r="S40" s="11">
        <v>6.69</v>
      </c>
      <c r="T40" s="11">
        <v>0.25</v>
      </c>
      <c r="U40" s="5"/>
      <c r="V40" s="11">
        <v>0.14000000000000001</v>
      </c>
      <c r="W40" s="5"/>
      <c r="X40" s="11"/>
      <c r="Y40" s="9"/>
      <c r="Z40" s="5"/>
      <c r="AA40" s="11">
        <v>0.04</v>
      </c>
      <c r="AB40" s="5"/>
      <c r="AC40" s="5"/>
      <c r="AD40" s="11">
        <v>2.87</v>
      </c>
      <c r="AE40" s="11">
        <v>5.12</v>
      </c>
      <c r="AF40" s="11">
        <v>0.99</v>
      </c>
      <c r="AG40">
        <v>90.854699999999994</v>
      </c>
      <c r="AH40" s="5"/>
    </row>
    <row r="41" spans="1:34" x14ac:dyDescent="0.25">
      <c r="A41" s="12" t="s">
        <v>39</v>
      </c>
      <c r="B41" s="434">
        <v>18362.63</v>
      </c>
      <c r="C41" s="435">
        <v>8056.9</v>
      </c>
      <c r="D41" s="435">
        <v>286.76</v>
      </c>
      <c r="E41" s="435">
        <v>278.52</v>
      </c>
      <c r="F41" s="430"/>
      <c r="G41" s="435">
        <v>0.53</v>
      </c>
      <c r="H41" s="435">
        <f t="shared" si="0"/>
        <v>7.7100000000000364</v>
      </c>
      <c r="I41" s="435">
        <v>97.6</v>
      </c>
      <c r="J41" s="435">
        <v>0.43</v>
      </c>
      <c r="K41" s="435">
        <v>0.28999999999999998</v>
      </c>
      <c r="L41" s="430"/>
      <c r="M41" s="435"/>
      <c r="N41" s="11">
        <v>0.28000000000000003</v>
      </c>
      <c r="O41" s="15">
        <v>51.28</v>
      </c>
      <c r="P41" s="11">
        <v>0.23</v>
      </c>
      <c r="Q41" s="11">
        <v>20.010000000000002</v>
      </c>
      <c r="R41" s="5"/>
      <c r="S41" s="11">
        <v>27.41</v>
      </c>
      <c r="T41" s="11">
        <v>1.03</v>
      </c>
      <c r="U41" s="5"/>
      <c r="V41" s="11">
        <v>0.45</v>
      </c>
      <c r="W41" s="5"/>
      <c r="X41" s="5"/>
      <c r="Y41" s="15"/>
      <c r="Z41" s="11">
        <v>0.02</v>
      </c>
      <c r="AA41" s="11">
        <v>0.02</v>
      </c>
      <c r="AB41" s="11">
        <v>1.83</v>
      </c>
      <c r="AC41" s="11">
        <v>0.27</v>
      </c>
      <c r="AD41" s="11">
        <v>32.840000000000003</v>
      </c>
      <c r="AE41" s="5"/>
      <c r="AF41" s="11">
        <v>343.87</v>
      </c>
      <c r="AG41">
        <v>9060.5103999999992</v>
      </c>
      <c r="AH41" s="11">
        <v>9.6199999999999992</v>
      </c>
    </row>
    <row r="42" spans="1:34" x14ac:dyDescent="0.25">
      <c r="A42" s="12" t="s">
        <v>40</v>
      </c>
      <c r="B42" s="434">
        <v>913.93</v>
      </c>
      <c r="C42" s="435">
        <v>617.11</v>
      </c>
      <c r="D42" s="435">
        <v>86.98</v>
      </c>
      <c r="E42" s="435">
        <v>86.98</v>
      </c>
      <c r="F42" s="430"/>
      <c r="G42" s="430"/>
      <c r="H42" s="430">
        <f t="shared" si="0"/>
        <v>0</v>
      </c>
      <c r="I42" s="430"/>
      <c r="J42" s="435">
        <v>9.65</v>
      </c>
      <c r="K42" s="435">
        <v>1.99</v>
      </c>
      <c r="L42" s="430"/>
      <c r="M42" s="435">
        <v>0.5</v>
      </c>
      <c r="N42" s="5"/>
      <c r="O42" s="15">
        <v>4.53</v>
      </c>
      <c r="P42" s="5"/>
      <c r="Q42" s="11">
        <v>3.35</v>
      </c>
      <c r="R42" s="5"/>
      <c r="S42" s="11">
        <v>1.08</v>
      </c>
      <c r="T42" s="11"/>
      <c r="U42" s="5"/>
      <c r="V42" s="11">
        <v>0.04</v>
      </c>
      <c r="W42" s="5"/>
      <c r="X42" s="5"/>
      <c r="Y42" s="9"/>
      <c r="Z42" s="5"/>
      <c r="AA42" s="11">
        <v>0.05</v>
      </c>
      <c r="AB42" s="5"/>
      <c r="AC42" s="11">
        <v>0.01</v>
      </c>
      <c r="AD42" s="11">
        <v>48.27</v>
      </c>
      <c r="AE42" s="11">
        <v>118.05</v>
      </c>
      <c r="AF42" s="11">
        <v>138.79</v>
      </c>
      <c r="AG42">
        <v>169.52699999999999</v>
      </c>
      <c r="AH42" s="5"/>
    </row>
    <row r="43" spans="1:34" x14ac:dyDescent="0.25">
      <c r="A43" s="37" t="s">
        <v>41</v>
      </c>
      <c r="B43" s="436">
        <v>1942.82</v>
      </c>
      <c r="C43" s="437">
        <v>813.42</v>
      </c>
      <c r="D43" s="437">
        <v>3.07</v>
      </c>
      <c r="E43" s="437">
        <v>3.05</v>
      </c>
      <c r="F43" s="432"/>
      <c r="G43" s="432"/>
      <c r="H43" s="432">
        <f t="shared" si="0"/>
        <v>2.0000000000000018E-2</v>
      </c>
      <c r="I43" s="432"/>
      <c r="J43" s="432"/>
      <c r="K43" s="432"/>
      <c r="L43" s="432"/>
      <c r="M43" s="432"/>
      <c r="N43" s="7"/>
      <c r="O43" s="16">
        <v>4.51</v>
      </c>
      <c r="P43" s="17">
        <v>0.05</v>
      </c>
      <c r="Q43" s="17">
        <v>2.64</v>
      </c>
      <c r="R43" s="7"/>
      <c r="S43" s="17">
        <v>1.37</v>
      </c>
      <c r="T43" s="17">
        <v>0.09</v>
      </c>
      <c r="U43" s="7"/>
      <c r="V43" s="17">
        <v>0.01</v>
      </c>
      <c r="W43" s="17">
        <v>0.03</v>
      </c>
      <c r="X43" s="7"/>
      <c r="Y43" s="10"/>
      <c r="Z43" s="7"/>
      <c r="AA43" s="17">
        <v>0.33</v>
      </c>
      <c r="AB43" s="7"/>
      <c r="AC43" s="17">
        <v>0.01</v>
      </c>
      <c r="AD43" s="17">
        <v>6.02</v>
      </c>
      <c r="AE43" s="17">
        <v>0.21</v>
      </c>
      <c r="AF43" s="17">
        <v>6.85</v>
      </c>
      <c r="AG43" s="28">
        <v>645.0462</v>
      </c>
      <c r="AH43" s="7"/>
    </row>
    <row r="46" spans="1:34" x14ac:dyDescent="0.25">
      <c r="D46">
        <f>SUM(D3:D43)-SUM(E3:G43)</f>
        <v>545.18000000000029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D4F8B-279E-4ED2-B586-9C91D997AA11}">
  <sheetPr>
    <tabColor theme="0" tint="-0.34998626667073579"/>
  </sheetPr>
  <dimension ref="A1:AG91"/>
  <sheetViews>
    <sheetView topLeftCell="A7" workbookViewId="0">
      <selection activeCell="B1" sqref="B1:AG1"/>
    </sheetView>
  </sheetViews>
  <sheetFormatPr defaultRowHeight="13.8" x14ac:dyDescent="0.25"/>
  <cols>
    <col min="1" max="1" width="32.6640625" bestFit="1" customWidth="1"/>
    <col min="32" max="32" width="8.88671875" customWidth="1"/>
  </cols>
  <sheetData>
    <row r="1" spans="1:33" ht="72" x14ac:dyDescent="0.25">
      <c r="B1" s="426" t="s">
        <v>684</v>
      </c>
      <c r="C1" s="426" t="s">
        <v>685</v>
      </c>
      <c r="D1" s="426" t="s">
        <v>686</v>
      </c>
      <c r="E1" s="426" t="s">
        <v>687</v>
      </c>
      <c r="F1" s="426" t="s">
        <v>688</v>
      </c>
      <c r="G1" s="426" t="s">
        <v>689</v>
      </c>
      <c r="H1" s="426" t="s">
        <v>690</v>
      </c>
      <c r="I1" s="426" t="s">
        <v>691</v>
      </c>
      <c r="J1" s="426" t="s">
        <v>692</v>
      </c>
      <c r="K1" s="427" t="s">
        <v>693</v>
      </c>
      <c r="L1" s="423" t="s">
        <v>695</v>
      </c>
      <c r="M1" s="423" t="s">
        <v>696</v>
      </c>
      <c r="N1" s="423" t="s">
        <v>697</v>
      </c>
      <c r="O1" s="423" t="s">
        <v>698</v>
      </c>
      <c r="P1" s="423" t="s">
        <v>699</v>
      </c>
      <c r="Q1" s="423" t="s">
        <v>700</v>
      </c>
      <c r="R1" s="423" t="s">
        <v>701</v>
      </c>
      <c r="S1" s="423" t="s">
        <v>702</v>
      </c>
      <c r="T1" s="423" t="s">
        <v>703</v>
      </c>
      <c r="U1" s="423" t="s">
        <v>704</v>
      </c>
      <c r="V1" s="428" t="s">
        <v>705</v>
      </c>
      <c r="W1" s="423" t="s">
        <v>706</v>
      </c>
      <c r="X1" s="423" t="s">
        <v>707</v>
      </c>
      <c r="Y1" s="423" t="s">
        <v>708</v>
      </c>
      <c r="Z1" s="423" t="s">
        <v>709</v>
      </c>
      <c r="AA1" s="423" t="s">
        <v>710</v>
      </c>
      <c r="AB1" s="423" t="s">
        <v>711</v>
      </c>
      <c r="AC1" s="423" t="s">
        <v>712</v>
      </c>
      <c r="AD1" s="423" t="s">
        <v>713</v>
      </c>
      <c r="AE1" s="423" t="s">
        <v>714</v>
      </c>
      <c r="AF1" s="423" t="s">
        <v>715</v>
      </c>
      <c r="AG1" s="428" t="s">
        <v>716</v>
      </c>
    </row>
    <row r="2" spans="1:33" ht="14.4" x14ac:dyDescent="0.25">
      <c r="A2" s="43" t="s">
        <v>212</v>
      </c>
      <c r="B2" s="49">
        <f>SUM(B3:B43)</f>
        <v>0</v>
      </c>
      <c r="C2" s="48">
        <f>SUM(C3:C43)</f>
        <v>1</v>
      </c>
      <c r="D2" s="48">
        <f t="shared" ref="D2:AG2" si="0">SUM(D3:D43)</f>
        <v>1</v>
      </c>
      <c r="E2" s="48">
        <f t="shared" si="0"/>
        <v>1</v>
      </c>
      <c r="F2" s="48">
        <f t="shared" si="0"/>
        <v>1</v>
      </c>
      <c r="G2" s="48">
        <f t="shared" si="0"/>
        <v>1</v>
      </c>
      <c r="H2" s="48">
        <f t="shared" si="0"/>
        <v>1</v>
      </c>
      <c r="I2" s="48">
        <f t="shared" si="0"/>
        <v>1</v>
      </c>
      <c r="J2" s="48">
        <f t="shared" si="0"/>
        <v>1</v>
      </c>
      <c r="K2" s="48">
        <f t="shared" si="0"/>
        <v>1</v>
      </c>
      <c r="L2" s="48">
        <f t="shared" si="0"/>
        <v>1</v>
      </c>
      <c r="M2" s="48">
        <f t="shared" si="0"/>
        <v>1</v>
      </c>
      <c r="N2" s="66">
        <f t="shared" si="0"/>
        <v>0</v>
      </c>
      <c r="O2" s="48">
        <f t="shared" si="0"/>
        <v>1</v>
      </c>
      <c r="P2" s="48">
        <f t="shared" si="0"/>
        <v>0.99999999999999989</v>
      </c>
      <c r="Q2" s="48">
        <f t="shared" si="0"/>
        <v>1</v>
      </c>
      <c r="R2" s="48">
        <f t="shared" si="0"/>
        <v>1</v>
      </c>
      <c r="S2" s="48">
        <f t="shared" si="0"/>
        <v>1</v>
      </c>
      <c r="T2" s="48">
        <f t="shared" si="0"/>
        <v>1</v>
      </c>
      <c r="U2" s="48">
        <f t="shared" si="0"/>
        <v>1.0000000000000002</v>
      </c>
      <c r="V2" s="48">
        <f t="shared" si="0"/>
        <v>1</v>
      </c>
      <c r="W2" s="48">
        <f t="shared" si="0"/>
        <v>1</v>
      </c>
      <c r="X2" s="48">
        <f t="shared" si="0"/>
        <v>1</v>
      </c>
      <c r="Y2" s="48">
        <f t="shared" si="0"/>
        <v>1</v>
      </c>
      <c r="Z2" s="48">
        <f t="shared" si="0"/>
        <v>1</v>
      </c>
      <c r="AA2" s="48">
        <f t="shared" si="0"/>
        <v>1</v>
      </c>
      <c r="AB2" s="48">
        <f t="shared" si="0"/>
        <v>1</v>
      </c>
      <c r="AC2" s="48">
        <f t="shared" si="0"/>
        <v>1</v>
      </c>
      <c r="AD2" s="48">
        <f t="shared" si="0"/>
        <v>1</v>
      </c>
      <c r="AE2" s="90">
        <f t="shared" si="0"/>
        <v>0</v>
      </c>
      <c r="AF2" s="90">
        <f t="shared" si="0"/>
        <v>0</v>
      </c>
      <c r="AG2" s="48">
        <f t="shared" si="0"/>
        <v>1</v>
      </c>
    </row>
    <row r="3" spans="1:33" x14ac:dyDescent="0.25">
      <c r="A3" s="36" t="s">
        <v>2</v>
      </c>
      <c r="B3" s="50"/>
      <c r="C3" s="54">
        <v>0</v>
      </c>
      <c r="D3" s="54">
        <v>0</v>
      </c>
      <c r="E3" s="54">
        <v>0</v>
      </c>
      <c r="F3" s="54">
        <v>0</v>
      </c>
      <c r="G3" s="54">
        <v>0</v>
      </c>
      <c r="H3" s="54">
        <v>0</v>
      </c>
      <c r="I3" s="54">
        <v>0</v>
      </c>
      <c r="J3" s="54">
        <v>0</v>
      </c>
      <c r="K3" s="54">
        <v>0</v>
      </c>
      <c r="L3" s="54">
        <v>0</v>
      </c>
      <c r="M3" s="54">
        <v>0</v>
      </c>
      <c r="N3" s="67"/>
      <c r="O3" s="54">
        <v>0</v>
      </c>
      <c r="P3" s="54">
        <v>0</v>
      </c>
      <c r="Q3" s="54">
        <v>0</v>
      </c>
      <c r="R3" s="54">
        <v>0</v>
      </c>
      <c r="S3" s="54">
        <v>0</v>
      </c>
      <c r="T3" s="54">
        <v>0</v>
      </c>
      <c r="U3" s="54">
        <v>0</v>
      </c>
      <c r="V3" s="75">
        <v>0</v>
      </c>
      <c r="W3" s="54">
        <v>0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91">
        <v>0</v>
      </c>
      <c r="AF3" s="91">
        <v>0</v>
      </c>
      <c r="AG3" s="83">
        <v>0</v>
      </c>
    </row>
    <row r="4" spans="1:33" x14ac:dyDescent="0.25">
      <c r="A4" s="12" t="s">
        <v>3</v>
      </c>
      <c r="B4" s="51"/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>
        <v>0</v>
      </c>
      <c r="M4" s="56">
        <v>0</v>
      </c>
      <c r="N4" s="68"/>
      <c r="O4" s="56">
        <v>0</v>
      </c>
      <c r="P4" s="56">
        <v>0</v>
      </c>
      <c r="Q4" s="56">
        <v>0</v>
      </c>
      <c r="R4" s="56">
        <v>0</v>
      </c>
      <c r="S4" s="56">
        <v>0</v>
      </c>
      <c r="T4" s="56">
        <v>0</v>
      </c>
      <c r="U4" s="56">
        <v>0</v>
      </c>
      <c r="V4" s="56">
        <v>0</v>
      </c>
      <c r="W4" s="56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92">
        <v>0</v>
      </c>
      <c r="AF4" s="92">
        <v>0</v>
      </c>
      <c r="AG4" s="81">
        <v>0</v>
      </c>
    </row>
    <row r="5" spans="1:33" x14ac:dyDescent="0.25">
      <c r="A5" s="12" t="s">
        <v>4</v>
      </c>
      <c r="B5" s="51"/>
      <c r="C5" s="56">
        <v>0</v>
      </c>
      <c r="D5" s="56">
        <v>0</v>
      </c>
      <c r="E5" s="56">
        <v>0</v>
      </c>
      <c r="F5" s="56">
        <v>0</v>
      </c>
      <c r="G5" s="56">
        <v>0</v>
      </c>
      <c r="H5" s="56">
        <v>0</v>
      </c>
      <c r="I5" s="56">
        <v>0</v>
      </c>
      <c r="J5" s="56">
        <v>0</v>
      </c>
      <c r="K5" s="56">
        <v>0</v>
      </c>
      <c r="L5" s="56">
        <v>0</v>
      </c>
      <c r="M5" s="56">
        <v>0</v>
      </c>
      <c r="N5" s="68"/>
      <c r="O5" s="56">
        <v>0</v>
      </c>
      <c r="P5" s="56">
        <v>0</v>
      </c>
      <c r="Q5" s="56">
        <v>0</v>
      </c>
      <c r="R5" s="56">
        <v>0</v>
      </c>
      <c r="S5" s="56">
        <v>0</v>
      </c>
      <c r="T5" s="56">
        <v>0</v>
      </c>
      <c r="U5" s="56">
        <v>0</v>
      </c>
      <c r="V5" s="56">
        <v>0</v>
      </c>
      <c r="W5" s="56">
        <v>0</v>
      </c>
      <c r="X5" s="33">
        <v>0</v>
      </c>
      <c r="Y5" s="33">
        <v>0</v>
      </c>
      <c r="Z5" s="33">
        <v>0</v>
      </c>
      <c r="AA5" s="33">
        <v>0</v>
      </c>
      <c r="AB5" s="33">
        <v>0</v>
      </c>
      <c r="AC5" s="33">
        <v>0</v>
      </c>
      <c r="AD5" s="33">
        <v>0</v>
      </c>
      <c r="AE5" s="92">
        <v>0</v>
      </c>
      <c r="AF5" s="92">
        <v>0</v>
      </c>
      <c r="AG5" s="81">
        <v>0</v>
      </c>
    </row>
    <row r="6" spans="1:33" x14ac:dyDescent="0.25">
      <c r="A6" s="12" t="s">
        <v>5</v>
      </c>
      <c r="B6" s="51"/>
      <c r="C6" s="56">
        <v>0</v>
      </c>
      <c r="D6" s="56">
        <v>0</v>
      </c>
      <c r="E6" s="56">
        <v>0</v>
      </c>
      <c r="F6" s="56">
        <v>0</v>
      </c>
      <c r="G6" s="56">
        <v>0</v>
      </c>
      <c r="H6" s="56">
        <v>0</v>
      </c>
      <c r="I6" s="56">
        <v>0</v>
      </c>
      <c r="J6" s="56">
        <v>0</v>
      </c>
      <c r="K6" s="56">
        <v>0</v>
      </c>
      <c r="L6" s="56">
        <v>0</v>
      </c>
      <c r="M6" s="56">
        <v>0</v>
      </c>
      <c r="N6" s="68"/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0</v>
      </c>
      <c r="V6" s="56">
        <v>0</v>
      </c>
      <c r="W6" s="56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92">
        <v>0</v>
      </c>
      <c r="AF6" s="92">
        <v>0</v>
      </c>
      <c r="AG6" s="81">
        <v>0</v>
      </c>
    </row>
    <row r="7" spans="1:33" x14ac:dyDescent="0.25">
      <c r="A7" s="12" t="s">
        <v>6</v>
      </c>
      <c r="B7" s="51"/>
      <c r="C7" s="56">
        <v>0</v>
      </c>
      <c r="D7" s="56">
        <v>0</v>
      </c>
      <c r="E7" s="56">
        <v>0</v>
      </c>
      <c r="F7" s="56">
        <v>0</v>
      </c>
      <c r="G7" s="56">
        <v>0</v>
      </c>
      <c r="H7" s="56">
        <v>0</v>
      </c>
      <c r="I7" s="56">
        <v>0</v>
      </c>
      <c r="J7" s="56">
        <v>0</v>
      </c>
      <c r="K7" s="56">
        <v>0</v>
      </c>
      <c r="L7" s="56">
        <v>0</v>
      </c>
      <c r="M7" s="56">
        <v>0</v>
      </c>
      <c r="N7" s="68"/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92">
        <v>0</v>
      </c>
      <c r="AF7" s="92">
        <v>0</v>
      </c>
      <c r="AG7" s="81">
        <v>0</v>
      </c>
    </row>
    <row r="8" spans="1:33" x14ac:dyDescent="0.25">
      <c r="A8" s="12" t="s">
        <v>7</v>
      </c>
      <c r="B8" s="51"/>
      <c r="C8" s="56">
        <v>0</v>
      </c>
      <c r="D8" s="56">
        <v>0</v>
      </c>
      <c r="E8" s="56">
        <v>0</v>
      </c>
      <c r="F8" s="56">
        <v>0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68"/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92">
        <v>0</v>
      </c>
      <c r="AF8" s="92">
        <v>0</v>
      </c>
      <c r="AG8" s="81">
        <v>0</v>
      </c>
    </row>
    <row r="9" spans="1:33" x14ac:dyDescent="0.25">
      <c r="A9" s="12" t="s">
        <v>8</v>
      </c>
      <c r="B9" s="51"/>
      <c r="C9" s="56">
        <v>0</v>
      </c>
      <c r="D9" s="56">
        <v>0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</v>
      </c>
      <c r="L9" s="56">
        <v>0</v>
      </c>
      <c r="M9" s="56">
        <v>0</v>
      </c>
      <c r="N9" s="68"/>
      <c r="O9" s="56">
        <v>0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W9" s="56">
        <v>0</v>
      </c>
      <c r="X9" s="33">
        <v>0</v>
      </c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92">
        <v>0</v>
      </c>
      <c r="AF9" s="92">
        <v>0</v>
      </c>
      <c r="AG9" s="81">
        <v>0</v>
      </c>
    </row>
    <row r="10" spans="1:33" x14ac:dyDescent="0.25">
      <c r="A10" s="12" t="s">
        <v>9</v>
      </c>
      <c r="B10" s="51"/>
      <c r="C10" s="56">
        <v>0</v>
      </c>
      <c r="D10" s="56">
        <v>0</v>
      </c>
      <c r="E10" s="56">
        <v>0</v>
      </c>
      <c r="F10" s="56">
        <v>0</v>
      </c>
      <c r="G10" s="56">
        <v>0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68"/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W10" s="56">
        <v>0</v>
      </c>
      <c r="X10" s="33">
        <v>0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92">
        <v>0</v>
      </c>
      <c r="AF10" s="92">
        <v>0</v>
      </c>
      <c r="AG10" s="81">
        <f>AE65</f>
        <v>0.33707419168591224</v>
      </c>
    </row>
    <row r="11" spans="1:33" x14ac:dyDescent="0.25">
      <c r="A11" s="12" t="s">
        <v>10</v>
      </c>
      <c r="B11" s="51"/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0</v>
      </c>
      <c r="J11" s="56">
        <v>0</v>
      </c>
      <c r="K11" s="56">
        <v>0</v>
      </c>
      <c r="L11" s="56">
        <v>0</v>
      </c>
      <c r="M11" s="56">
        <v>0</v>
      </c>
      <c r="N11" s="68"/>
      <c r="O11" s="56">
        <v>0</v>
      </c>
      <c r="P11" s="56">
        <v>0</v>
      </c>
      <c r="Q11" s="56">
        <v>0</v>
      </c>
      <c r="R11" s="56">
        <v>0</v>
      </c>
      <c r="S11" s="56">
        <v>0</v>
      </c>
      <c r="T11" s="56">
        <v>0</v>
      </c>
      <c r="U11" s="56">
        <v>0</v>
      </c>
      <c r="V11" s="34">
        <f>V55</f>
        <v>0</v>
      </c>
      <c r="W11" s="56">
        <v>0</v>
      </c>
      <c r="X11" s="33">
        <v>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92">
        <v>0</v>
      </c>
      <c r="AF11" s="92">
        <v>0</v>
      </c>
      <c r="AG11" s="81">
        <v>0</v>
      </c>
    </row>
    <row r="12" spans="1:33" x14ac:dyDescent="0.25">
      <c r="A12" s="12" t="s">
        <v>11</v>
      </c>
      <c r="B12" s="51"/>
      <c r="C12" s="56">
        <v>0</v>
      </c>
      <c r="D12" s="56">
        <v>0</v>
      </c>
      <c r="E12" s="56">
        <v>0</v>
      </c>
      <c r="F12" s="56">
        <v>0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>
        <v>0</v>
      </c>
      <c r="M12" s="56">
        <v>0</v>
      </c>
      <c r="N12" s="68"/>
      <c r="O12" s="56">
        <v>0</v>
      </c>
      <c r="P12" s="56">
        <v>0</v>
      </c>
      <c r="Q12" s="56">
        <v>0</v>
      </c>
      <c r="R12" s="56">
        <v>0</v>
      </c>
      <c r="S12" s="56">
        <v>0</v>
      </c>
      <c r="T12" s="56">
        <v>0</v>
      </c>
      <c r="U12" s="56">
        <v>0</v>
      </c>
      <c r="V12" s="33">
        <v>0</v>
      </c>
      <c r="W12" s="56">
        <v>0</v>
      </c>
      <c r="X12" s="33">
        <v>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92">
        <v>0</v>
      </c>
      <c r="AF12" s="92">
        <v>0</v>
      </c>
      <c r="AG12" s="81">
        <v>0</v>
      </c>
    </row>
    <row r="13" spans="1:33" x14ac:dyDescent="0.25">
      <c r="A13" s="12" t="s">
        <v>12</v>
      </c>
      <c r="B13" s="51"/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0</v>
      </c>
      <c r="J13" s="56">
        <v>0</v>
      </c>
      <c r="K13" s="56">
        <v>0</v>
      </c>
      <c r="L13" s="56">
        <v>0</v>
      </c>
      <c r="M13" s="56">
        <v>0</v>
      </c>
      <c r="N13" s="68"/>
      <c r="O13" s="56">
        <v>0</v>
      </c>
      <c r="P13" s="56">
        <v>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33">
        <v>0</v>
      </c>
      <c r="W13" s="56">
        <v>0</v>
      </c>
      <c r="X13" s="33">
        <v>0</v>
      </c>
      <c r="Y13" s="33">
        <v>0</v>
      </c>
      <c r="Z13" s="33">
        <v>0</v>
      </c>
      <c r="AA13" s="33">
        <v>0</v>
      </c>
      <c r="AB13" s="33">
        <v>0</v>
      </c>
      <c r="AC13" s="33">
        <v>0</v>
      </c>
      <c r="AD13" s="33">
        <v>0</v>
      </c>
      <c r="AE13" s="92">
        <v>0</v>
      </c>
      <c r="AF13" s="92">
        <v>0</v>
      </c>
      <c r="AG13" s="81">
        <v>0</v>
      </c>
    </row>
    <row r="14" spans="1:33" x14ac:dyDescent="0.25">
      <c r="A14" s="12" t="s">
        <v>13</v>
      </c>
      <c r="B14" s="51"/>
      <c r="C14" s="56">
        <v>0</v>
      </c>
      <c r="D14" s="56">
        <v>0</v>
      </c>
      <c r="E14" s="56">
        <v>0</v>
      </c>
      <c r="F14" s="56">
        <v>0</v>
      </c>
      <c r="G14" s="56">
        <v>0</v>
      </c>
      <c r="H14" s="56">
        <v>0</v>
      </c>
      <c r="I14" s="56">
        <v>0</v>
      </c>
      <c r="J14" s="56">
        <v>0</v>
      </c>
      <c r="K14" s="56">
        <v>0</v>
      </c>
      <c r="L14" s="56">
        <v>0</v>
      </c>
      <c r="M14" s="56">
        <v>0</v>
      </c>
      <c r="N14" s="68"/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56">
        <v>0</v>
      </c>
      <c r="U14" s="56">
        <v>0</v>
      </c>
      <c r="V14" s="33">
        <v>0</v>
      </c>
      <c r="W14" s="56">
        <v>0</v>
      </c>
      <c r="X14" s="33">
        <v>0</v>
      </c>
      <c r="Y14" s="33">
        <v>0</v>
      </c>
      <c r="Z14" s="33">
        <v>0</v>
      </c>
      <c r="AA14" s="33">
        <v>0</v>
      </c>
      <c r="AB14" s="33">
        <v>0</v>
      </c>
      <c r="AC14" s="33">
        <v>0</v>
      </c>
      <c r="AD14" s="33">
        <v>0</v>
      </c>
      <c r="AE14" s="92">
        <v>0</v>
      </c>
      <c r="AF14" s="92">
        <v>0</v>
      </c>
      <c r="AG14" s="81">
        <v>0</v>
      </c>
    </row>
    <row r="15" spans="1:33" x14ac:dyDescent="0.25">
      <c r="A15" s="12" t="s">
        <v>14</v>
      </c>
      <c r="B15" s="51"/>
      <c r="C15" s="56">
        <v>0</v>
      </c>
      <c r="D15" s="56">
        <v>0</v>
      </c>
      <c r="E15" s="56">
        <v>0</v>
      </c>
      <c r="F15" s="56">
        <v>0</v>
      </c>
      <c r="G15" s="56">
        <v>0</v>
      </c>
      <c r="H15" s="56">
        <v>0</v>
      </c>
      <c r="I15" s="56">
        <v>0</v>
      </c>
      <c r="J15" s="56">
        <v>0</v>
      </c>
      <c r="K15" s="56">
        <v>0</v>
      </c>
      <c r="L15" s="56">
        <v>0</v>
      </c>
      <c r="M15" s="56">
        <v>0</v>
      </c>
      <c r="N15" s="68"/>
      <c r="O15" s="56">
        <v>0</v>
      </c>
      <c r="P15" s="56">
        <v>0</v>
      </c>
      <c r="Q15" s="56">
        <v>0</v>
      </c>
      <c r="R15" s="56">
        <v>0</v>
      </c>
      <c r="S15" s="56">
        <v>0</v>
      </c>
      <c r="T15" s="56">
        <v>0</v>
      </c>
      <c r="U15" s="56">
        <v>0</v>
      </c>
      <c r="V15" s="33">
        <v>0</v>
      </c>
      <c r="W15" s="56">
        <v>0</v>
      </c>
      <c r="X15" s="33">
        <v>0</v>
      </c>
      <c r="Y15" s="33">
        <v>0</v>
      </c>
      <c r="Z15" s="33">
        <v>0</v>
      </c>
      <c r="AA15" s="33">
        <v>0</v>
      </c>
      <c r="AB15" s="33">
        <v>0</v>
      </c>
      <c r="AC15" s="33">
        <v>0</v>
      </c>
      <c r="AD15" s="33">
        <v>0</v>
      </c>
      <c r="AE15" s="92">
        <v>0</v>
      </c>
      <c r="AF15" s="92">
        <v>0</v>
      </c>
      <c r="AG15" s="81">
        <v>0</v>
      </c>
    </row>
    <row r="16" spans="1:33" x14ac:dyDescent="0.25">
      <c r="A16" s="12" t="s">
        <v>15</v>
      </c>
      <c r="B16" s="51"/>
      <c r="C16" s="56">
        <v>0</v>
      </c>
      <c r="D16" s="56">
        <v>0</v>
      </c>
      <c r="E16" s="56">
        <v>0</v>
      </c>
      <c r="F16" s="56">
        <v>0</v>
      </c>
      <c r="G16" s="56">
        <v>0</v>
      </c>
      <c r="H16" s="56">
        <v>0</v>
      </c>
      <c r="I16" s="56">
        <v>0</v>
      </c>
      <c r="J16" s="56">
        <v>0</v>
      </c>
      <c r="K16" s="56">
        <v>0</v>
      </c>
      <c r="L16" s="56">
        <v>0</v>
      </c>
      <c r="M16" s="56">
        <v>0</v>
      </c>
      <c r="N16" s="68"/>
      <c r="O16" s="56">
        <v>0</v>
      </c>
      <c r="P16" s="56">
        <v>0</v>
      </c>
      <c r="Q16" s="56">
        <v>0</v>
      </c>
      <c r="R16" s="56">
        <v>0</v>
      </c>
      <c r="S16" s="56">
        <v>0</v>
      </c>
      <c r="T16" s="56">
        <v>0</v>
      </c>
      <c r="U16" s="56">
        <v>0</v>
      </c>
      <c r="V16" s="33">
        <v>0</v>
      </c>
      <c r="W16" s="56">
        <v>0</v>
      </c>
      <c r="X16" s="33">
        <v>0</v>
      </c>
      <c r="Y16" s="33">
        <v>0</v>
      </c>
      <c r="Z16" s="33">
        <v>0</v>
      </c>
      <c r="AA16" s="33">
        <v>0</v>
      </c>
      <c r="AB16" s="33">
        <v>0</v>
      </c>
      <c r="AC16" s="33">
        <v>0</v>
      </c>
      <c r="AD16" s="33">
        <v>0</v>
      </c>
      <c r="AE16" s="92">
        <v>0</v>
      </c>
      <c r="AF16" s="92">
        <v>0</v>
      </c>
      <c r="AG16" s="81">
        <v>0</v>
      </c>
    </row>
    <row r="17" spans="1:33" x14ac:dyDescent="0.25">
      <c r="A17" s="12" t="s">
        <v>16</v>
      </c>
      <c r="B17" s="51"/>
      <c r="C17" s="56">
        <v>0</v>
      </c>
      <c r="D17" s="56">
        <v>0</v>
      </c>
      <c r="E17" s="56">
        <v>0</v>
      </c>
      <c r="F17" s="56">
        <v>0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>
        <v>0</v>
      </c>
      <c r="M17" s="56">
        <v>0</v>
      </c>
      <c r="N17" s="68"/>
      <c r="O17" s="56">
        <v>0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0</v>
      </c>
      <c r="V17" s="34">
        <f>V56</f>
        <v>8.6313656321537115E-3</v>
      </c>
      <c r="W17" s="56">
        <v>0</v>
      </c>
      <c r="X17" s="33">
        <v>0</v>
      </c>
      <c r="Y17" s="33">
        <v>0</v>
      </c>
      <c r="Z17" s="33">
        <v>0</v>
      </c>
      <c r="AA17" s="33">
        <v>0</v>
      </c>
      <c r="AB17" s="33">
        <v>0</v>
      </c>
      <c r="AC17" s="33">
        <v>0</v>
      </c>
      <c r="AD17" s="33">
        <v>0</v>
      </c>
      <c r="AE17" s="92">
        <v>0</v>
      </c>
      <c r="AF17" s="92">
        <v>0</v>
      </c>
      <c r="AG17" s="81">
        <v>0</v>
      </c>
    </row>
    <row r="18" spans="1:33" x14ac:dyDescent="0.25">
      <c r="A18" s="12" t="s">
        <v>17</v>
      </c>
      <c r="B18" s="51"/>
      <c r="C18" s="56">
        <v>0</v>
      </c>
      <c r="D18" s="56">
        <v>0</v>
      </c>
      <c r="E18" s="56">
        <v>0</v>
      </c>
      <c r="F18" s="56">
        <v>0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v>0</v>
      </c>
      <c r="M18" s="56">
        <v>0</v>
      </c>
      <c r="N18" s="68"/>
      <c r="O18" s="56">
        <v>0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0</v>
      </c>
      <c r="V18" s="33">
        <v>0</v>
      </c>
      <c r="W18" s="56">
        <v>0</v>
      </c>
      <c r="X18" s="33">
        <v>0</v>
      </c>
      <c r="Y18" s="33">
        <v>0</v>
      </c>
      <c r="Z18" s="33">
        <v>0</v>
      </c>
      <c r="AA18" s="33">
        <v>0</v>
      </c>
      <c r="AB18" s="33">
        <v>0</v>
      </c>
      <c r="AC18" s="33">
        <v>0</v>
      </c>
      <c r="AD18" s="33">
        <v>0</v>
      </c>
      <c r="AE18" s="92">
        <v>0</v>
      </c>
      <c r="AF18" s="92">
        <v>0</v>
      </c>
      <c r="AG18" s="81">
        <v>0</v>
      </c>
    </row>
    <row r="19" spans="1:33" x14ac:dyDescent="0.25">
      <c r="A19" s="12" t="s">
        <v>18</v>
      </c>
      <c r="B19" s="51"/>
      <c r="C19" s="56">
        <v>0</v>
      </c>
      <c r="D19" s="56">
        <v>0</v>
      </c>
      <c r="E19" s="56">
        <v>0</v>
      </c>
      <c r="F19" s="56">
        <v>0</v>
      </c>
      <c r="G19" s="56">
        <v>0</v>
      </c>
      <c r="H19" s="56">
        <v>0</v>
      </c>
      <c r="I19" s="56">
        <v>0</v>
      </c>
      <c r="J19" s="56">
        <v>0</v>
      </c>
      <c r="K19" s="56">
        <v>0</v>
      </c>
      <c r="L19" s="56">
        <v>0</v>
      </c>
      <c r="M19" s="56">
        <v>0</v>
      </c>
      <c r="N19" s="68"/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0</v>
      </c>
      <c r="V19" s="33">
        <v>0</v>
      </c>
      <c r="W19" s="56">
        <v>0</v>
      </c>
      <c r="X19" s="33">
        <v>0</v>
      </c>
      <c r="Y19" s="33">
        <v>0</v>
      </c>
      <c r="Z19" s="33">
        <v>0</v>
      </c>
      <c r="AA19" s="33">
        <v>0</v>
      </c>
      <c r="AB19" s="33">
        <v>0</v>
      </c>
      <c r="AC19" s="33">
        <v>0</v>
      </c>
      <c r="AD19" s="33">
        <v>0</v>
      </c>
      <c r="AE19" s="92">
        <v>0</v>
      </c>
      <c r="AF19" s="92">
        <v>0</v>
      </c>
      <c r="AG19" s="81">
        <v>0</v>
      </c>
    </row>
    <row r="20" spans="1:33" x14ac:dyDescent="0.25">
      <c r="A20" s="12" t="s">
        <v>19</v>
      </c>
      <c r="B20" s="51"/>
      <c r="C20" s="56">
        <v>0</v>
      </c>
      <c r="D20" s="56">
        <v>0</v>
      </c>
      <c r="E20" s="56">
        <v>0</v>
      </c>
      <c r="F20" s="56">
        <v>0</v>
      </c>
      <c r="G20" s="56">
        <v>0</v>
      </c>
      <c r="H20" s="56">
        <v>0</v>
      </c>
      <c r="I20" s="56">
        <v>0</v>
      </c>
      <c r="J20" s="56">
        <v>0</v>
      </c>
      <c r="K20" s="56">
        <v>0</v>
      </c>
      <c r="L20" s="56">
        <v>0</v>
      </c>
      <c r="M20" s="56">
        <v>0</v>
      </c>
      <c r="N20" s="68"/>
      <c r="O20" s="56">
        <v>0</v>
      </c>
      <c r="P20" s="56">
        <v>0</v>
      </c>
      <c r="Q20" s="56">
        <v>0</v>
      </c>
      <c r="R20" s="56">
        <v>0</v>
      </c>
      <c r="S20" s="56">
        <v>0</v>
      </c>
      <c r="T20" s="56">
        <v>0</v>
      </c>
      <c r="U20" s="56">
        <v>0</v>
      </c>
      <c r="V20" s="33">
        <v>0</v>
      </c>
      <c r="W20" s="56">
        <v>0</v>
      </c>
      <c r="X20" s="33">
        <v>0</v>
      </c>
      <c r="Y20" s="33">
        <v>0</v>
      </c>
      <c r="Z20" s="33">
        <v>0</v>
      </c>
      <c r="AA20" s="33">
        <v>0</v>
      </c>
      <c r="AB20" s="33">
        <v>0</v>
      </c>
      <c r="AC20" s="33">
        <v>0</v>
      </c>
      <c r="AD20" s="33">
        <v>0</v>
      </c>
      <c r="AE20" s="92">
        <v>0</v>
      </c>
      <c r="AF20" s="92">
        <v>0</v>
      </c>
      <c r="AG20" s="81">
        <v>0</v>
      </c>
    </row>
    <row r="21" spans="1:33" x14ac:dyDescent="0.25">
      <c r="A21" s="12" t="s">
        <v>20</v>
      </c>
      <c r="B21" s="51"/>
      <c r="C21" s="56">
        <v>0</v>
      </c>
      <c r="D21" s="56">
        <v>0</v>
      </c>
      <c r="E21" s="56">
        <v>0</v>
      </c>
      <c r="F21" s="56">
        <v>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>
        <v>0</v>
      </c>
      <c r="M21" s="56">
        <v>0</v>
      </c>
      <c r="N21" s="68"/>
      <c r="O21" s="56">
        <v>0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0</v>
      </c>
      <c r="V21" s="34">
        <f>V57</f>
        <v>2.5894096896461136E-3</v>
      </c>
      <c r="W21" s="56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92">
        <v>0</v>
      </c>
      <c r="AF21" s="92">
        <v>0</v>
      </c>
      <c r="AG21" s="81">
        <v>0</v>
      </c>
    </row>
    <row r="22" spans="1:33" x14ac:dyDescent="0.25">
      <c r="A22" s="12" t="s">
        <v>21</v>
      </c>
      <c r="B22" s="51"/>
      <c r="C22" s="34">
        <f>C59</f>
        <v>4.4758766696959398E-2</v>
      </c>
      <c r="D22" s="33">
        <f>B65</f>
        <v>1</v>
      </c>
      <c r="E22" s="34">
        <f>C69</f>
        <v>6.3384329427536606E-2</v>
      </c>
      <c r="F22" s="34">
        <f>C69</f>
        <v>6.3384329427536606E-2</v>
      </c>
      <c r="G22" s="34">
        <f>C69</f>
        <v>6.3384329427536606E-2</v>
      </c>
      <c r="H22" s="56">
        <v>0</v>
      </c>
      <c r="I22" s="56">
        <v>0</v>
      </c>
      <c r="J22" s="56">
        <v>0</v>
      </c>
      <c r="K22" s="56">
        <v>0</v>
      </c>
      <c r="L22" s="56">
        <v>0</v>
      </c>
      <c r="M22" s="56">
        <f>C88</f>
        <v>9.2768682520640744E-2</v>
      </c>
      <c r="N22" s="68"/>
      <c r="O22" s="56">
        <v>0</v>
      </c>
      <c r="P22" s="56">
        <f>L60</f>
        <v>7.521367521367521E-2</v>
      </c>
      <c r="Q22" s="56">
        <v>0</v>
      </c>
      <c r="R22" s="56">
        <f>L71</f>
        <v>0</v>
      </c>
      <c r="S22" s="56">
        <f>L75</f>
        <v>0.79665391969407273</v>
      </c>
      <c r="T22" s="33">
        <f>L78</f>
        <v>0.21459607160528735</v>
      </c>
      <c r="U22" s="34">
        <f>L83</f>
        <v>0.93784177406501612</v>
      </c>
      <c r="V22" s="33">
        <v>0</v>
      </c>
      <c r="W22" s="33">
        <f>V63</f>
        <v>2.5628224330171409E-2</v>
      </c>
      <c r="X22" s="33">
        <f>V70</f>
        <v>2.4035214383864731E-2</v>
      </c>
      <c r="Y22" s="33">
        <v>0</v>
      </c>
      <c r="Z22" s="33">
        <f>V79</f>
        <v>0.64392920703974688</v>
      </c>
      <c r="AA22" s="33">
        <f>U84</f>
        <v>1</v>
      </c>
      <c r="AB22" s="33">
        <f>V88</f>
        <v>0.7763052290719421</v>
      </c>
      <c r="AC22" s="33">
        <v>0</v>
      </c>
      <c r="AD22" s="33">
        <v>0</v>
      </c>
      <c r="AE22" s="92">
        <v>0</v>
      </c>
      <c r="AF22" s="92">
        <v>0</v>
      </c>
      <c r="AG22" s="81">
        <f>AE62</f>
        <v>9.400259815242494E-2</v>
      </c>
    </row>
    <row r="23" spans="1:33" x14ac:dyDescent="0.25">
      <c r="A23" s="12" t="s">
        <v>1</v>
      </c>
      <c r="B23" s="51"/>
      <c r="C23" s="34">
        <f>C60</f>
        <v>0.51134623227918041</v>
      </c>
      <c r="D23" s="33">
        <v>0</v>
      </c>
      <c r="E23" s="33">
        <v>0</v>
      </c>
      <c r="F23" s="33">
        <v>0</v>
      </c>
      <c r="G23" s="33">
        <v>0</v>
      </c>
      <c r="H23" s="34">
        <f>C77</f>
        <v>9.1449773267132967E-2</v>
      </c>
      <c r="I23" s="33">
        <f>B83</f>
        <v>1</v>
      </c>
      <c r="J23" s="33">
        <f>B83</f>
        <v>1</v>
      </c>
      <c r="K23" s="33">
        <f>B83</f>
        <v>1</v>
      </c>
      <c r="L23" s="33">
        <f>B83</f>
        <v>1</v>
      </c>
      <c r="M23" s="56">
        <f>C89</f>
        <v>0.55543892456425092</v>
      </c>
      <c r="N23" s="68"/>
      <c r="O23" s="33">
        <f>K54</f>
        <v>1</v>
      </c>
      <c r="P23" s="33">
        <f>L59</f>
        <v>0.55256410256410249</v>
      </c>
      <c r="Q23" s="33">
        <f>L64</f>
        <v>0.41316526610644261</v>
      </c>
      <c r="R23" s="33">
        <f>K70</f>
        <v>1</v>
      </c>
      <c r="S23" s="33">
        <f>L74</f>
        <v>0.20334608030592735</v>
      </c>
      <c r="T23" s="33">
        <f>L79</f>
        <v>0.78540392839471262</v>
      </c>
      <c r="U23" s="33">
        <v>0</v>
      </c>
      <c r="V23" s="34">
        <f>V58</f>
        <v>0.98862911397155395</v>
      </c>
      <c r="W23" s="33">
        <f>V64</f>
        <v>0.96804792810783824</v>
      </c>
      <c r="X23" s="33">
        <f>V68</f>
        <v>0.1191746046533293</v>
      </c>
      <c r="Y23" s="33">
        <f>W68</f>
        <v>0</v>
      </c>
      <c r="Z23" s="33">
        <f>V80</f>
        <v>0.35607079296025312</v>
      </c>
      <c r="AA23" s="33">
        <v>0</v>
      </c>
      <c r="AB23" s="33">
        <f>V89</f>
        <v>0.22369477092805787</v>
      </c>
      <c r="AC23" s="33">
        <f>AD53</f>
        <v>1</v>
      </c>
      <c r="AD23" s="33">
        <f>AD57</f>
        <v>1</v>
      </c>
      <c r="AE23" s="92">
        <v>0</v>
      </c>
      <c r="AF23" s="92">
        <v>0</v>
      </c>
      <c r="AG23" s="81">
        <f>AE63</f>
        <v>0.41911446304849881</v>
      </c>
    </row>
    <row r="24" spans="1:33" x14ac:dyDescent="0.25">
      <c r="A24" s="12" t="s">
        <v>22</v>
      </c>
      <c r="B24" s="51"/>
      <c r="C24" s="55">
        <v>0</v>
      </c>
      <c r="D24" s="55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68"/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4">
        <f>V59</f>
        <v>1.5011070664615152E-4</v>
      </c>
      <c r="W24" s="34">
        <f>W59</f>
        <v>0</v>
      </c>
      <c r="X24" s="33">
        <v>0</v>
      </c>
      <c r="Y24" s="33">
        <v>0</v>
      </c>
      <c r="Z24" s="33">
        <v>0</v>
      </c>
      <c r="AA24" s="33">
        <v>0</v>
      </c>
      <c r="AB24" s="33">
        <v>0</v>
      </c>
      <c r="AC24" s="33">
        <v>0</v>
      </c>
      <c r="AD24" s="33">
        <v>0</v>
      </c>
      <c r="AE24" s="92">
        <v>0</v>
      </c>
      <c r="AF24" s="92">
        <v>0</v>
      </c>
      <c r="AG24" s="81">
        <v>0</v>
      </c>
    </row>
    <row r="25" spans="1:33" x14ac:dyDescent="0.25">
      <c r="A25" s="12" t="s">
        <v>23</v>
      </c>
      <c r="B25" s="51"/>
      <c r="C25" s="56">
        <v>0</v>
      </c>
      <c r="D25" s="56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68"/>
      <c r="O25" s="33">
        <v>0</v>
      </c>
      <c r="P25" s="33">
        <v>0</v>
      </c>
      <c r="Q25" s="33">
        <v>0</v>
      </c>
      <c r="R25" s="33">
        <v>0</v>
      </c>
      <c r="S25" s="33">
        <v>0</v>
      </c>
      <c r="T25" s="33">
        <v>0</v>
      </c>
      <c r="U25" s="33">
        <v>0</v>
      </c>
      <c r="V25" s="33">
        <v>0</v>
      </c>
      <c r="W25" s="33">
        <v>0</v>
      </c>
      <c r="X25" s="33">
        <v>0</v>
      </c>
      <c r="Y25" s="33">
        <v>0</v>
      </c>
      <c r="Z25" s="33">
        <v>0</v>
      </c>
      <c r="AA25" s="33">
        <v>0</v>
      </c>
      <c r="AB25" s="33">
        <v>0</v>
      </c>
      <c r="AC25" s="33">
        <v>0</v>
      </c>
      <c r="AD25" s="33">
        <v>0</v>
      </c>
      <c r="AE25" s="92">
        <v>0</v>
      </c>
      <c r="AF25" s="92">
        <v>0</v>
      </c>
      <c r="AG25" s="81">
        <v>0</v>
      </c>
    </row>
    <row r="26" spans="1:33" x14ac:dyDescent="0.25">
      <c r="A26" s="12" t="s">
        <v>24</v>
      </c>
      <c r="B26" s="51"/>
      <c r="C26" s="56">
        <v>0</v>
      </c>
      <c r="D26" s="56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0</v>
      </c>
      <c r="M26" s="33">
        <v>0</v>
      </c>
      <c r="N26" s="68"/>
      <c r="O26" s="33">
        <v>0</v>
      </c>
      <c r="P26" s="33">
        <f>L58</f>
        <v>0.37222222222222223</v>
      </c>
      <c r="Q26" s="33">
        <f>L63</f>
        <v>0.10784313725490197</v>
      </c>
      <c r="R26" s="33">
        <v>0</v>
      </c>
      <c r="S26" s="33">
        <v>0</v>
      </c>
      <c r="T26" s="33">
        <v>0</v>
      </c>
      <c r="U26" s="33">
        <v>0</v>
      </c>
      <c r="V26" s="33">
        <v>0</v>
      </c>
      <c r="W26" s="33">
        <v>0</v>
      </c>
      <c r="X26" s="33">
        <v>0</v>
      </c>
      <c r="Y26" s="33">
        <v>0</v>
      </c>
      <c r="Z26" s="33">
        <v>0</v>
      </c>
      <c r="AA26" s="33">
        <v>0</v>
      </c>
      <c r="AB26" s="33">
        <v>0</v>
      </c>
      <c r="AC26" s="33">
        <v>0</v>
      </c>
      <c r="AD26" s="33">
        <v>0</v>
      </c>
      <c r="AE26" s="92">
        <v>0</v>
      </c>
      <c r="AF26" s="92">
        <v>0</v>
      </c>
      <c r="AG26" s="81">
        <v>0</v>
      </c>
    </row>
    <row r="27" spans="1:33" x14ac:dyDescent="0.25">
      <c r="A27" s="12" t="s">
        <v>25</v>
      </c>
      <c r="B27" s="51"/>
      <c r="C27" s="56">
        <v>0</v>
      </c>
      <c r="D27" s="56">
        <v>0</v>
      </c>
      <c r="E27" s="34">
        <f>C70</f>
        <v>0.85931845816825314</v>
      </c>
      <c r="F27" s="34">
        <f>C70</f>
        <v>0.85931845816825314</v>
      </c>
      <c r="G27" s="34">
        <f>C70</f>
        <v>0.85931845816825314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f>C90</f>
        <v>1.6856608566791331E-2</v>
      </c>
      <c r="N27" s="68"/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f>V65</f>
        <v>6.3238475619903471E-3</v>
      </c>
      <c r="X27" s="33">
        <f>V69</f>
        <v>0.8567901809628059</v>
      </c>
      <c r="Y27" s="33">
        <f>V74</f>
        <v>0.90863538510335329</v>
      </c>
      <c r="Z27" s="33">
        <v>0</v>
      </c>
      <c r="AA27" s="33">
        <v>0</v>
      </c>
      <c r="AB27" s="33">
        <v>0</v>
      </c>
      <c r="AC27" s="33">
        <v>0</v>
      </c>
      <c r="AD27" s="33">
        <v>0</v>
      </c>
      <c r="AE27" s="92">
        <v>0</v>
      </c>
      <c r="AF27" s="92">
        <v>0</v>
      </c>
      <c r="AG27" s="81">
        <f>AE64</f>
        <v>0.14980874711316397</v>
      </c>
    </row>
    <row r="28" spans="1:33" x14ac:dyDescent="0.25">
      <c r="A28" s="12" t="s">
        <v>26</v>
      </c>
      <c r="B28" s="51"/>
      <c r="C28" s="56">
        <f>C61</f>
        <v>0.4438950010238602</v>
      </c>
      <c r="D28" s="56">
        <v>0</v>
      </c>
      <c r="E28" s="56">
        <f>C71</f>
        <v>7.7297212404210308E-2</v>
      </c>
      <c r="F28" s="56">
        <f>C71</f>
        <v>7.7297212404210308E-2</v>
      </c>
      <c r="G28" s="56">
        <f>C71</f>
        <v>7.7297212404210308E-2</v>
      </c>
      <c r="H28" s="34">
        <f>C78</f>
        <v>0.90855022673286701</v>
      </c>
      <c r="I28" s="33">
        <v>0</v>
      </c>
      <c r="J28" s="33">
        <v>0</v>
      </c>
      <c r="K28" s="33">
        <v>0</v>
      </c>
      <c r="L28" s="33">
        <v>0</v>
      </c>
      <c r="M28" s="33">
        <f>C91</f>
        <v>0.33493578434831695</v>
      </c>
      <c r="N28" s="68"/>
      <c r="O28" s="33">
        <v>0</v>
      </c>
      <c r="P28" s="33">
        <v>0</v>
      </c>
      <c r="Q28" s="33">
        <v>0</v>
      </c>
      <c r="R28" s="33">
        <v>0</v>
      </c>
      <c r="S28" s="33">
        <v>0</v>
      </c>
      <c r="T28" s="33">
        <v>0</v>
      </c>
      <c r="U28" s="33">
        <v>0</v>
      </c>
      <c r="V28" s="33">
        <v>0</v>
      </c>
      <c r="W28" s="33">
        <v>0</v>
      </c>
      <c r="X28" s="33">
        <v>0</v>
      </c>
      <c r="Y28" s="33">
        <v>0</v>
      </c>
      <c r="Z28" s="33">
        <v>0</v>
      </c>
      <c r="AA28" s="33">
        <v>0</v>
      </c>
      <c r="AB28" s="33">
        <v>0</v>
      </c>
      <c r="AC28" s="33">
        <v>0</v>
      </c>
      <c r="AD28" s="33">
        <v>0</v>
      </c>
      <c r="AE28" s="92">
        <v>0</v>
      </c>
      <c r="AF28" s="92">
        <v>0</v>
      </c>
      <c r="AG28" s="81">
        <v>0</v>
      </c>
    </row>
    <row r="29" spans="1:33" x14ac:dyDescent="0.25">
      <c r="A29" s="12" t="s">
        <v>27</v>
      </c>
      <c r="B29" s="51"/>
      <c r="C29" s="56">
        <v>0</v>
      </c>
      <c r="D29" s="56">
        <v>0</v>
      </c>
      <c r="E29" s="56">
        <v>0</v>
      </c>
      <c r="F29" s="56">
        <v>0</v>
      </c>
      <c r="G29" s="56">
        <v>0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68"/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33">
        <v>0</v>
      </c>
      <c r="V29" s="33">
        <v>0</v>
      </c>
      <c r="W29" s="33">
        <v>0</v>
      </c>
      <c r="X29" s="33">
        <v>0</v>
      </c>
      <c r="Y29" s="33">
        <f>V73</f>
        <v>9.136461489664667E-2</v>
      </c>
      <c r="Z29" s="33">
        <v>0</v>
      </c>
      <c r="AA29" s="33">
        <v>0</v>
      </c>
      <c r="AB29" s="33">
        <v>0</v>
      </c>
      <c r="AC29" s="33">
        <v>0</v>
      </c>
      <c r="AD29" s="33">
        <v>0</v>
      </c>
      <c r="AE29" s="92">
        <v>0</v>
      </c>
      <c r="AF29" s="92">
        <v>0</v>
      </c>
      <c r="AG29" s="81">
        <v>0</v>
      </c>
    </row>
    <row r="30" spans="1:33" x14ac:dyDescent="0.25">
      <c r="A30" s="12" t="s">
        <v>28</v>
      </c>
      <c r="B30" s="51"/>
      <c r="C30" s="56">
        <v>0</v>
      </c>
      <c r="D30" s="56">
        <v>0</v>
      </c>
      <c r="E30" s="56">
        <v>0</v>
      </c>
      <c r="F30" s="56">
        <v>0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>
        <v>0</v>
      </c>
      <c r="M30" s="56">
        <v>0</v>
      </c>
      <c r="N30" s="68"/>
      <c r="O30" s="56">
        <v>0</v>
      </c>
      <c r="P30" s="56">
        <v>0</v>
      </c>
      <c r="Q30" s="56">
        <v>0</v>
      </c>
      <c r="R30" s="56">
        <v>0</v>
      </c>
      <c r="S30" s="56">
        <v>0</v>
      </c>
      <c r="T30" s="56">
        <v>0</v>
      </c>
      <c r="U30" s="33">
        <v>0</v>
      </c>
      <c r="V30" s="33">
        <v>0</v>
      </c>
      <c r="W30" s="33">
        <v>0</v>
      </c>
      <c r="X30" s="33">
        <v>0</v>
      </c>
      <c r="Y30" s="33">
        <v>0</v>
      </c>
      <c r="Z30" s="33">
        <v>0</v>
      </c>
      <c r="AA30" s="33">
        <v>0</v>
      </c>
      <c r="AB30" s="33">
        <v>0</v>
      </c>
      <c r="AC30" s="33">
        <v>0</v>
      </c>
      <c r="AD30" s="33">
        <v>0</v>
      </c>
      <c r="AE30" s="92">
        <v>0</v>
      </c>
      <c r="AF30" s="92">
        <v>0</v>
      </c>
      <c r="AG30" s="81">
        <v>0</v>
      </c>
    </row>
    <row r="31" spans="1:33" x14ac:dyDescent="0.25">
      <c r="A31" s="12" t="s">
        <v>29</v>
      </c>
      <c r="B31" s="51"/>
      <c r="C31" s="56">
        <v>0</v>
      </c>
      <c r="D31" s="56">
        <v>0</v>
      </c>
      <c r="E31" s="56">
        <v>0</v>
      </c>
      <c r="F31" s="56">
        <v>0</v>
      </c>
      <c r="G31" s="56">
        <v>0</v>
      </c>
      <c r="H31" s="56">
        <v>0</v>
      </c>
      <c r="I31" s="56">
        <v>0</v>
      </c>
      <c r="J31" s="56">
        <v>0</v>
      </c>
      <c r="K31" s="56">
        <v>0</v>
      </c>
      <c r="L31" s="56">
        <v>0</v>
      </c>
      <c r="M31" s="56">
        <v>0</v>
      </c>
      <c r="N31" s="68"/>
      <c r="O31" s="56">
        <v>0</v>
      </c>
      <c r="P31" s="56">
        <v>0</v>
      </c>
      <c r="Q31" s="33">
        <f>L65</f>
        <v>0.29691876750700286</v>
      </c>
      <c r="R31" s="56">
        <v>0</v>
      </c>
      <c r="S31" s="56">
        <v>0</v>
      </c>
      <c r="T31" s="56">
        <v>0</v>
      </c>
      <c r="U31" s="34">
        <f>L84</f>
        <v>1.3986974801461898E-2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92">
        <v>0</v>
      </c>
      <c r="AF31" s="92">
        <v>0</v>
      </c>
      <c r="AG31" s="81">
        <v>0</v>
      </c>
    </row>
    <row r="32" spans="1:33" x14ac:dyDescent="0.25">
      <c r="A32" s="12" t="s">
        <v>30</v>
      </c>
      <c r="B32" s="51"/>
      <c r="C32" s="56">
        <v>0</v>
      </c>
      <c r="D32" s="56">
        <v>0</v>
      </c>
      <c r="E32" s="56">
        <v>0</v>
      </c>
      <c r="F32" s="56">
        <v>0</v>
      </c>
      <c r="G32" s="56">
        <v>0</v>
      </c>
      <c r="H32" s="56">
        <v>0</v>
      </c>
      <c r="I32" s="56">
        <v>0</v>
      </c>
      <c r="J32" s="56">
        <v>0</v>
      </c>
      <c r="K32" s="56">
        <v>0</v>
      </c>
      <c r="L32" s="56">
        <v>0</v>
      </c>
      <c r="M32" s="56">
        <v>0</v>
      </c>
      <c r="N32" s="68"/>
      <c r="O32" s="56">
        <v>0</v>
      </c>
      <c r="P32" s="56">
        <v>0</v>
      </c>
      <c r="Q32" s="33">
        <f>L66</f>
        <v>0.18207282913165268</v>
      </c>
      <c r="R32" s="56">
        <v>0</v>
      </c>
      <c r="S32" s="56">
        <v>0</v>
      </c>
      <c r="T32" s="56">
        <v>0</v>
      </c>
      <c r="U32" s="34">
        <f t="shared" ref="U32:U34" si="1">L85</f>
        <v>1.4344205984996288E-2</v>
      </c>
      <c r="V32" s="33">
        <v>0</v>
      </c>
      <c r="W32" s="33">
        <v>0</v>
      </c>
      <c r="X32" s="33">
        <v>0</v>
      </c>
      <c r="Y32" s="33">
        <v>0</v>
      </c>
      <c r="Z32" s="33">
        <v>0</v>
      </c>
      <c r="AA32" s="33">
        <v>0</v>
      </c>
      <c r="AB32" s="33">
        <v>0</v>
      </c>
      <c r="AC32" s="33">
        <v>0</v>
      </c>
      <c r="AD32" s="33">
        <v>0</v>
      </c>
      <c r="AE32" s="92">
        <v>0</v>
      </c>
      <c r="AF32" s="92">
        <v>0</v>
      </c>
      <c r="AG32" s="81">
        <v>0</v>
      </c>
    </row>
    <row r="33" spans="1:33" x14ac:dyDescent="0.25">
      <c r="A33" s="12" t="s">
        <v>31</v>
      </c>
      <c r="B33" s="51"/>
      <c r="C33" s="56">
        <v>0</v>
      </c>
      <c r="D33" s="56">
        <v>0</v>
      </c>
      <c r="E33" s="56">
        <v>0</v>
      </c>
      <c r="F33" s="56">
        <v>0</v>
      </c>
      <c r="G33" s="56">
        <v>0</v>
      </c>
      <c r="H33" s="56">
        <v>0</v>
      </c>
      <c r="I33" s="56">
        <v>0</v>
      </c>
      <c r="J33" s="56">
        <v>0</v>
      </c>
      <c r="K33" s="56">
        <v>0</v>
      </c>
      <c r="L33" s="56">
        <v>0</v>
      </c>
      <c r="M33" s="56">
        <v>0</v>
      </c>
      <c r="N33" s="68"/>
      <c r="O33" s="56">
        <v>0</v>
      </c>
      <c r="P33" s="56">
        <v>0</v>
      </c>
      <c r="Q33" s="56">
        <v>0</v>
      </c>
      <c r="R33" s="56">
        <v>0</v>
      </c>
      <c r="S33" s="56">
        <v>0</v>
      </c>
      <c r="T33" s="56">
        <v>0</v>
      </c>
      <c r="U33" s="34">
        <f t="shared" si="1"/>
        <v>3.2508037701629522E-2</v>
      </c>
      <c r="V33" s="33">
        <v>0</v>
      </c>
      <c r="W33" s="33">
        <v>0</v>
      </c>
      <c r="X33" s="33">
        <v>0</v>
      </c>
      <c r="Y33" s="33">
        <v>0</v>
      </c>
      <c r="Z33" s="33">
        <v>0</v>
      </c>
      <c r="AA33" s="33">
        <v>0</v>
      </c>
      <c r="AB33" s="33">
        <v>0</v>
      </c>
      <c r="AC33" s="33">
        <v>0</v>
      </c>
      <c r="AD33" s="33">
        <v>0</v>
      </c>
      <c r="AE33" s="92">
        <v>0</v>
      </c>
      <c r="AF33" s="92">
        <v>0</v>
      </c>
      <c r="AG33" s="81">
        <v>0</v>
      </c>
    </row>
    <row r="34" spans="1:33" x14ac:dyDescent="0.25">
      <c r="A34" s="12" t="s">
        <v>32</v>
      </c>
      <c r="B34" s="51"/>
      <c r="C34" s="56">
        <v>0</v>
      </c>
      <c r="D34" s="56">
        <v>0</v>
      </c>
      <c r="E34" s="56">
        <v>0</v>
      </c>
      <c r="F34" s="56">
        <v>0</v>
      </c>
      <c r="G34" s="56">
        <v>0</v>
      </c>
      <c r="H34" s="56">
        <v>0</v>
      </c>
      <c r="I34" s="56">
        <v>0</v>
      </c>
      <c r="J34" s="56">
        <v>0</v>
      </c>
      <c r="K34" s="56">
        <v>0</v>
      </c>
      <c r="L34" s="56">
        <v>0</v>
      </c>
      <c r="M34" s="56">
        <v>0</v>
      </c>
      <c r="N34" s="68"/>
      <c r="O34" s="56">
        <v>0</v>
      </c>
      <c r="P34" s="56">
        <v>0</v>
      </c>
      <c r="Q34" s="56">
        <v>0</v>
      </c>
      <c r="R34" s="56">
        <v>0</v>
      </c>
      <c r="S34" s="56">
        <v>0</v>
      </c>
      <c r="T34" s="56">
        <v>0</v>
      </c>
      <c r="U34" s="34">
        <f t="shared" si="1"/>
        <v>1.3190074468962104E-3</v>
      </c>
      <c r="V34" s="33">
        <v>0</v>
      </c>
      <c r="W34" s="33">
        <v>0</v>
      </c>
      <c r="X34" s="33">
        <v>0</v>
      </c>
      <c r="Y34" s="33">
        <v>0</v>
      </c>
      <c r="Z34" s="33">
        <v>0</v>
      </c>
      <c r="AA34" s="33">
        <v>0</v>
      </c>
      <c r="AB34" s="33">
        <v>0</v>
      </c>
      <c r="AC34" s="33">
        <v>0</v>
      </c>
      <c r="AD34" s="33">
        <v>0</v>
      </c>
      <c r="AE34" s="92">
        <v>0</v>
      </c>
      <c r="AF34" s="92">
        <v>0</v>
      </c>
      <c r="AG34" s="81">
        <v>0</v>
      </c>
    </row>
    <row r="35" spans="1:33" x14ac:dyDescent="0.25">
      <c r="A35" s="12" t="s">
        <v>33</v>
      </c>
      <c r="B35" s="51"/>
      <c r="C35" s="56">
        <v>0</v>
      </c>
      <c r="D35" s="56">
        <v>0</v>
      </c>
      <c r="E35" s="56">
        <v>0</v>
      </c>
      <c r="F35" s="56">
        <v>0</v>
      </c>
      <c r="G35" s="56">
        <v>0</v>
      </c>
      <c r="H35" s="56">
        <v>0</v>
      </c>
      <c r="I35" s="56">
        <v>0</v>
      </c>
      <c r="J35" s="56">
        <v>0</v>
      </c>
      <c r="K35" s="56">
        <v>0</v>
      </c>
      <c r="L35" s="56">
        <v>0</v>
      </c>
      <c r="M35" s="56">
        <v>0</v>
      </c>
      <c r="N35" s="68"/>
      <c r="O35" s="56">
        <v>0</v>
      </c>
      <c r="P35" s="56">
        <v>0</v>
      </c>
      <c r="Q35" s="56">
        <v>0</v>
      </c>
      <c r="R35" s="56">
        <v>0</v>
      </c>
      <c r="S35" s="56">
        <v>0</v>
      </c>
      <c r="T35" s="56">
        <v>0</v>
      </c>
      <c r="U35" s="56">
        <v>0</v>
      </c>
      <c r="V35" s="33">
        <v>0</v>
      </c>
      <c r="W35" s="33">
        <v>0</v>
      </c>
      <c r="X35" s="33">
        <v>0</v>
      </c>
      <c r="Y35" s="33">
        <v>0</v>
      </c>
      <c r="Z35" s="33">
        <v>0</v>
      </c>
      <c r="AA35" s="33">
        <v>0</v>
      </c>
      <c r="AB35" s="33">
        <v>0</v>
      </c>
      <c r="AC35" s="33">
        <v>0</v>
      </c>
      <c r="AD35" s="33">
        <v>0</v>
      </c>
      <c r="AE35" s="92">
        <v>0</v>
      </c>
      <c r="AF35" s="92">
        <v>0</v>
      </c>
      <c r="AG35" s="81">
        <v>0</v>
      </c>
    </row>
    <row r="36" spans="1:33" x14ac:dyDescent="0.25">
      <c r="A36" s="12" t="s">
        <v>34</v>
      </c>
      <c r="B36" s="51"/>
      <c r="C36" s="56">
        <v>0</v>
      </c>
      <c r="D36" s="56">
        <v>0</v>
      </c>
      <c r="E36" s="56">
        <v>0</v>
      </c>
      <c r="F36" s="56">
        <v>0</v>
      </c>
      <c r="G36" s="56">
        <v>0</v>
      </c>
      <c r="H36" s="56">
        <v>0</v>
      </c>
      <c r="I36" s="56">
        <v>0</v>
      </c>
      <c r="J36" s="56">
        <v>0</v>
      </c>
      <c r="K36" s="56">
        <v>0</v>
      </c>
      <c r="L36" s="56">
        <v>0</v>
      </c>
      <c r="M36" s="56">
        <v>0</v>
      </c>
      <c r="N36" s="68"/>
      <c r="O36" s="56">
        <v>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0</v>
      </c>
      <c r="V36" s="33">
        <v>0</v>
      </c>
      <c r="W36" s="33">
        <v>0</v>
      </c>
      <c r="X36" s="33">
        <v>0</v>
      </c>
      <c r="Y36" s="33">
        <v>0</v>
      </c>
      <c r="Z36" s="33">
        <v>0</v>
      </c>
      <c r="AA36" s="33">
        <v>0</v>
      </c>
      <c r="AB36" s="33">
        <v>0</v>
      </c>
      <c r="AC36" s="33">
        <v>0</v>
      </c>
      <c r="AD36" s="33">
        <v>0</v>
      </c>
      <c r="AE36" s="92">
        <v>0</v>
      </c>
      <c r="AF36" s="92">
        <v>0</v>
      </c>
      <c r="AG36" s="81">
        <v>0</v>
      </c>
    </row>
    <row r="37" spans="1:33" x14ac:dyDescent="0.25">
      <c r="A37" s="12" t="s">
        <v>35</v>
      </c>
      <c r="B37" s="51"/>
      <c r="C37" s="56">
        <v>0</v>
      </c>
      <c r="D37" s="56">
        <v>0</v>
      </c>
      <c r="E37" s="56">
        <v>0</v>
      </c>
      <c r="F37" s="56">
        <v>0</v>
      </c>
      <c r="G37" s="56">
        <v>0</v>
      </c>
      <c r="H37" s="56">
        <v>0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68"/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33">
        <v>0</v>
      </c>
      <c r="AA37" s="33">
        <v>0</v>
      </c>
      <c r="AB37" s="33">
        <v>0</v>
      </c>
      <c r="AC37" s="33">
        <v>0</v>
      </c>
      <c r="AD37" s="33">
        <v>0</v>
      </c>
      <c r="AE37" s="92">
        <v>0</v>
      </c>
      <c r="AF37" s="92">
        <v>0</v>
      </c>
      <c r="AG37" s="81">
        <v>0</v>
      </c>
    </row>
    <row r="38" spans="1:33" x14ac:dyDescent="0.25">
      <c r="A38" s="12" t="s">
        <v>36</v>
      </c>
      <c r="B38" s="51"/>
      <c r="C38" s="56">
        <v>0</v>
      </c>
      <c r="D38" s="56">
        <v>0</v>
      </c>
      <c r="E38" s="56">
        <v>0</v>
      </c>
      <c r="F38" s="56">
        <v>0</v>
      </c>
      <c r="G38" s="56">
        <v>0</v>
      </c>
      <c r="H38" s="56">
        <v>0</v>
      </c>
      <c r="I38" s="56">
        <v>0</v>
      </c>
      <c r="J38" s="56">
        <v>0</v>
      </c>
      <c r="K38" s="56">
        <v>0</v>
      </c>
      <c r="L38" s="56">
        <v>0</v>
      </c>
      <c r="M38" s="56">
        <v>0</v>
      </c>
      <c r="N38" s="68"/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0</v>
      </c>
      <c r="W38" s="56">
        <v>0</v>
      </c>
      <c r="X38" s="56">
        <v>0</v>
      </c>
      <c r="Y38" s="56">
        <v>0</v>
      </c>
      <c r="Z38" s="33">
        <v>0</v>
      </c>
      <c r="AA38" s="33">
        <v>0</v>
      </c>
      <c r="AB38" s="33">
        <v>0</v>
      </c>
      <c r="AC38" s="33">
        <v>0</v>
      </c>
      <c r="AD38" s="33">
        <v>0</v>
      </c>
      <c r="AE38" s="92">
        <v>0</v>
      </c>
      <c r="AF38" s="92">
        <v>0</v>
      </c>
      <c r="AG38" s="81">
        <v>0</v>
      </c>
    </row>
    <row r="39" spans="1:33" x14ac:dyDescent="0.25">
      <c r="A39" s="12" t="s">
        <v>37</v>
      </c>
      <c r="B39" s="51"/>
      <c r="C39" s="56">
        <v>0</v>
      </c>
      <c r="D39" s="56">
        <v>0</v>
      </c>
      <c r="E39" s="56">
        <v>0</v>
      </c>
      <c r="F39" s="56">
        <v>0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>
        <v>0</v>
      </c>
      <c r="M39" s="56">
        <v>0</v>
      </c>
      <c r="N39" s="68"/>
      <c r="O39" s="56">
        <v>0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0</v>
      </c>
      <c r="V39" s="56">
        <v>0</v>
      </c>
      <c r="W39" s="56">
        <v>0</v>
      </c>
      <c r="X39" s="56">
        <v>0</v>
      </c>
      <c r="Y39" s="56">
        <v>0</v>
      </c>
      <c r="Z39" s="33">
        <v>0</v>
      </c>
      <c r="AA39" s="33">
        <v>0</v>
      </c>
      <c r="AB39" s="33">
        <v>0</v>
      </c>
      <c r="AC39" s="33">
        <v>0</v>
      </c>
      <c r="AD39" s="33">
        <v>0</v>
      </c>
      <c r="AE39" s="92">
        <v>0</v>
      </c>
      <c r="AF39" s="92">
        <v>0</v>
      </c>
      <c r="AG39" s="81">
        <v>0</v>
      </c>
    </row>
    <row r="40" spans="1:33" x14ac:dyDescent="0.25">
      <c r="A40" s="12" t="s">
        <v>38</v>
      </c>
      <c r="B40" s="51"/>
      <c r="C40" s="56">
        <v>0</v>
      </c>
      <c r="D40" s="56">
        <v>0</v>
      </c>
      <c r="E40" s="56">
        <v>0</v>
      </c>
      <c r="F40" s="56">
        <v>0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>
        <v>0</v>
      </c>
      <c r="M40" s="56">
        <v>0</v>
      </c>
      <c r="N40" s="68"/>
      <c r="O40" s="56">
        <v>0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6">
        <v>0</v>
      </c>
      <c r="X40" s="56">
        <v>0</v>
      </c>
      <c r="Y40" s="56">
        <v>0</v>
      </c>
      <c r="Z40" s="33">
        <v>0</v>
      </c>
      <c r="AA40" s="33">
        <v>0</v>
      </c>
      <c r="AB40" s="33">
        <v>0</v>
      </c>
      <c r="AC40" s="33">
        <v>0</v>
      </c>
      <c r="AD40" s="33">
        <v>0</v>
      </c>
      <c r="AE40" s="92">
        <v>0</v>
      </c>
      <c r="AF40" s="92">
        <v>0</v>
      </c>
      <c r="AG40" s="81">
        <v>0</v>
      </c>
    </row>
    <row r="41" spans="1:33" x14ac:dyDescent="0.25">
      <c r="A41" s="12" t="s">
        <v>39</v>
      </c>
      <c r="B41" s="51"/>
      <c r="C41" s="56">
        <v>0</v>
      </c>
      <c r="D41" s="56">
        <v>0</v>
      </c>
      <c r="E41" s="56">
        <v>0</v>
      </c>
      <c r="F41" s="56">
        <v>0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>
        <v>0</v>
      </c>
      <c r="M41" s="56">
        <v>0</v>
      </c>
      <c r="N41" s="68"/>
      <c r="O41" s="56">
        <v>0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6">
        <v>0</v>
      </c>
      <c r="X41" s="56">
        <v>0</v>
      </c>
      <c r="Y41" s="56">
        <v>0</v>
      </c>
      <c r="Z41" s="33">
        <v>0</v>
      </c>
      <c r="AA41" s="33">
        <v>0</v>
      </c>
      <c r="AB41" s="33">
        <v>0</v>
      </c>
      <c r="AC41" s="33">
        <v>0</v>
      </c>
      <c r="AD41" s="33">
        <v>0</v>
      </c>
      <c r="AE41" s="92">
        <v>0</v>
      </c>
      <c r="AF41" s="92">
        <v>0</v>
      </c>
      <c r="AG41" s="81">
        <v>0</v>
      </c>
    </row>
    <row r="42" spans="1:33" x14ac:dyDescent="0.25">
      <c r="A42" s="12" t="s">
        <v>40</v>
      </c>
      <c r="B42" s="51"/>
      <c r="C42" s="56">
        <v>0</v>
      </c>
      <c r="D42" s="56">
        <v>0</v>
      </c>
      <c r="E42" s="56">
        <v>0</v>
      </c>
      <c r="F42" s="56">
        <v>0</v>
      </c>
      <c r="G42" s="56">
        <v>0</v>
      </c>
      <c r="H42" s="56">
        <v>0</v>
      </c>
      <c r="I42" s="56">
        <v>0</v>
      </c>
      <c r="J42" s="56">
        <v>0</v>
      </c>
      <c r="K42" s="56">
        <v>0</v>
      </c>
      <c r="L42" s="56">
        <v>0</v>
      </c>
      <c r="M42" s="56">
        <v>0</v>
      </c>
      <c r="N42" s="68"/>
      <c r="O42" s="56">
        <v>0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0</v>
      </c>
      <c r="V42" s="56">
        <v>0</v>
      </c>
      <c r="W42" s="56">
        <v>0</v>
      </c>
      <c r="X42" s="56">
        <v>0</v>
      </c>
      <c r="Y42" s="56">
        <v>0</v>
      </c>
      <c r="Z42" s="56">
        <v>0</v>
      </c>
      <c r="AA42" s="56">
        <v>0</v>
      </c>
      <c r="AB42" s="56">
        <v>0</v>
      </c>
      <c r="AC42" s="56">
        <v>0</v>
      </c>
      <c r="AD42" s="56">
        <v>0</v>
      </c>
      <c r="AE42" s="92">
        <v>0</v>
      </c>
      <c r="AF42" s="92">
        <v>0</v>
      </c>
      <c r="AG42" s="81">
        <v>0</v>
      </c>
    </row>
    <row r="43" spans="1:33" x14ac:dyDescent="0.25">
      <c r="A43" s="37" t="s">
        <v>41</v>
      </c>
      <c r="B43" s="52"/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69"/>
      <c r="O43" s="57">
        <v>0</v>
      </c>
      <c r="P43" s="57">
        <v>0</v>
      </c>
      <c r="Q43" s="57">
        <v>0</v>
      </c>
      <c r="R43" s="57">
        <v>0</v>
      </c>
      <c r="S43" s="57">
        <v>0</v>
      </c>
      <c r="T43" s="57">
        <v>0</v>
      </c>
      <c r="U43" s="57">
        <v>0</v>
      </c>
      <c r="V43" s="57">
        <v>0</v>
      </c>
      <c r="W43" s="57">
        <v>0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93">
        <v>0</v>
      </c>
      <c r="AF43" s="93">
        <v>0</v>
      </c>
      <c r="AG43" s="82">
        <v>0</v>
      </c>
    </row>
    <row r="49" spans="1:31" ht="15.6" x14ac:dyDescent="0.25">
      <c r="A49" s="53" t="s">
        <v>226</v>
      </c>
    </row>
    <row r="51" spans="1:31" x14ac:dyDescent="0.25">
      <c r="A51" s="58" t="s">
        <v>228</v>
      </c>
      <c r="H51" s="70" t="s">
        <v>239</v>
      </c>
      <c r="I51" s="68"/>
      <c r="J51" s="68"/>
      <c r="K51" s="68"/>
      <c r="L51" s="68"/>
      <c r="M51" s="68"/>
      <c r="N51" s="68"/>
      <c r="R51" s="70" t="s">
        <v>250</v>
      </c>
      <c r="AA51" s="79" t="s">
        <v>264</v>
      </c>
    </row>
    <row r="52" spans="1:31" x14ac:dyDescent="0.25">
      <c r="A52" s="22" t="s">
        <v>208</v>
      </c>
      <c r="H52" s="22" t="s">
        <v>240</v>
      </c>
      <c r="R52" s="22" t="s">
        <v>252</v>
      </c>
      <c r="AA52" s="492"/>
      <c r="AB52" s="493"/>
      <c r="AC52" s="494"/>
      <c r="AD52" s="26" t="s">
        <v>227</v>
      </c>
    </row>
    <row r="53" spans="1:31" x14ac:dyDescent="0.25">
      <c r="A53" s="22" t="s">
        <v>209</v>
      </c>
      <c r="H53" s="485"/>
      <c r="I53" s="485"/>
      <c r="J53" s="485"/>
      <c r="K53" s="26" t="s">
        <v>227</v>
      </c>
      <c r="R53" s="22" t="s">
        <v>251</v>
      </c>
      <c r="AA53" s="491" t="s">
        <v>1</v>
      </c>
      <c r="AB53" s="489"/>
      <c r="AC53" s="490"/>
      <c r="AD53" s="63">
        <v>1</v>
      </c>
    </row>
    <row r="54" spans="1:31" x14ac:dyDescent="0.25">
      <c r="A54" s="22" t="s">
        <v>211</v>
      </c>
      <c r="H54" s="486" t="s">
        <v>1</v>
      </c>
      <c r="I54" s="486"/>
      <c r="J54" s="486"/>
      <c r="K54" s="63">
        <v>1</v>
      </c>
      <c r="R54" s="485"/>
      <c r="S54" s="485"/>
      <c r="T54" s="485"/>
      <c r="U54" s="26" t="s">
        <v>400</v>
      </c>
      <c r="V54" s="26" t="s">
        <v>227</v>
      </c>
    </row>
    <row r="55" spans="1:31" x14ac:dyDescent="0.25">
      <c r="A55" s="22" t="s">
        <v>210</v>
      </c>
      <c r="R55" s="486" t="s">
        <v>10</v>
      </c>
      <c r="S55" s="486"/>
      <c r="T55" s="486"/>
      <c r="U55" s="73">
        <f>'Final Energy Consumption-2020'!W11</f>
        <v>0</v>
      </c>
      <c r="V55" s="48">
        <f>U55/SUM(U55:U59)</f>
        <v>0</v>
      </c>
      <c r="AA55" s="80" t="s">
        <v>265</v>
      </c>
    </row>
    <row r="56" spans="1:31" x14ac:dyDescent="0.25">
      <c r="A56" s="22" t="s">
        <v>235</v>
      </c>
      <c r="H56" s="70" t="s">
        <v>241</v>
      </c>
      <c r="I56" s="68"/>
      <c r="J56" s="68"/>
      <c r="K56" s="68"/>
      <c r="L56" s="68"/>
      <c r="M56" s="68"/>
      <c r="N56" s="68"/>
      <c r="R56" s="488" t="s">
        <v>254</v>
      </c>
      <c r="S56" s="489"/>
      <c r="T56" s="490"/>
      <c r="U56" s="73">
        <f>'Final Energy Consumption-2020'!W17</f>
        <v>2.2999999999999998</v>
      </c>
      <c r="V56" s="48">
        <f>U56/SUM(U55:U59)</f>
        <v>8.6313656321537115E-3</v>
      </c>
      <c r="AA56" s="492"/>
      <c r="AB56" s="493"/>
      <c r="AC56" s="494"/>
      <c r="AD56" s="26" t="s">
        <v>227</v>
      </c>
    </row>
    <row r="57" spans="1:31" x14ac:dyDescent="0.25">
      <c r="A57" s="22" t="s">
        <v>236</v>
      </c>
      <c r="H57" s="485"/>
      <c r="I57" s="485"/>
      <c r="J57" s="485"/>
      <c r="K57" s="26" t="s">
        <v>400</v>
      </c>
      <c r="L57" s="26" t="s">
        <v>227</v>
      </c>
      <c r="R57" s="491" t="s">
        <v>20</v>
      </c>
      <c r="S57" s="489"/>
      <c r="T57" s="490"/>
      <c r="U57" s="26">
        <f>'Final Energy Consumption-2020'!W21</f>
        <v>0.69</v>
      </c>
      <c r="V57" s="48">
        <f>U57/SUM(U55:U59)</f>
        <v>2.5894096896461136E-3</v>
      </c>
      <c r="AA57" s="491" t="s">
        <v>1</v>
      </c>
      <c r="AB57" s="489"/>
      <c r="AC57" s="490"/>
      <c r="AD57" s="63">
        <v>1</v>
      </c>
    </row>
    <row r="58" spans="1:31" ht="15.6" x14ac:dyDescent="0.25">
      <c r="A58" s="60"/>
      <c r="B58" s="26" t="s">
        <v>401</v>
      </c>
      <c r="C58" s="26" t="s">
        <v>227</v>
      </c>
      <c r="H58" s="486" t="s">
        <v>24</v>
      </c>
      <c r="I58" s="486"/>
      <c r="J58" s="486"/>
      <c r="K58" s="71">
        <f>'Final Energy Consumption-2020'!Q26</f>
        <v>8.7100000000000009</v>
      </c>
      <c r="L58" s="65">
        <f>K58/SUM(K58:K60)</f>
        <v>0.37222222222222223</v>
      </c>
      <c r="R58" s="486" t="s">
        <v>1</v>
      </c>
      <c r="S58" s="486"/>
      <c r="T58" s="486"/>
      <c r="U58" s="26">
        <f>'Final Energy Consumption-2020'!W23</f>
        <v>263.44</v>
      </c>
      <c r="V58" s="48">
        <f>U58/SUM(U55:U59)</f>
        <v>0.98862911397155395</v>
      </c>
    </row>
    <row r="59" spans="1:31" x14ac:dyDescent="0.25">
      <c r="A59" s="23" t="s">
        <v>21</v>
      </c>
      <c r="B59" s="26">
        <f>'Final Energy Consumption-2020'!E22</f>
        <v>793.44</v>
      </c>
      <c r="C59" s="61">
        <f>B59/(B59+B60+B61)</f>
        <v>4.4758766696959398E-2</v>
      </c>
      <c r="H59" s="486" t="s">
        <v>1</v>
      </c>
      <c r="I59" s="486"/>
      <c r="J59" s="486"/>
      <c r="K59" s="26">
        <f>'Final Energy Consumption-2020'!Q23</f>
        <v>12.93</v>
      </c>
      <c r="L59" s="65">
        <f>K59/SUM(K58:K60)</f>
        <v>0.55256410256410249</v>
      </c>
      <c r="R59" s="486" t="s">
        <v>22</v>
      </c>
      <c r="S59" s="486"/>
      <c r="T59" s="486"/>
      <c r="U59" s="26">
        <f>'Final Energy Consumption-2020'!W24</f>
        <v>0.04</v>
      </c>
      <c r="V59" s="48">
        <f>U59/SUM(U55:U59)</f>
        <v>1.5011070664615152E-4</v>
      </c>
      <c r="AA59" s="79" t="s">
        <v>266</v>
      </c>
    </row>
    <row r="60" spans="1:31" ht="14.4" x14ac:dyDescent="0.25">
      <c r="A60" s="23" t="s">
        <v>1</v>
      </c>
      <c r="B60" s="26">
        <f>'Final Energy Consumption-2020'!E23</f>
        <v>9064.65</v>
      </c>
      <c r="C60" s="61">
        <f>B60/(B59+B60+B61)</f>
        <v>0.51134623227918041</v>
      </c>
      <c r="H60" s="497" t="s">
        <v>281</v>
      </c>
      <c r="I60" s="497"/>
      <c r="J60" s="497"/>
      <c r="K60" s="26">
        <f>'Final Energy Consumption-2020'!Q22</f>
        <v>1.76</v>
      </c>
      <c r="L60" s="72">
        <f>K60/SUM(K58:K60)</f>
        <v>7.521367521367521E-2</v>
      </c>
      <c r="AA60" s="22" t="s">
        <v>267</v>
      </c>
    </row>
    <row r="61" spans="1:31" x14ac:dyDescent="0.25">
      <c r="A61" s="23" t="s">
        <v>26</v>
      </c>
      <c r="B61" s="26">
        <f>'Final Energy Consumption-2020'!E28</f>
        <v>7868.94</v>
      </c>
      <c r="C61" s="61">
        <f>B61/SUM(B59:B61)</f>
        <v>0.4438950010238602</v>
      </c>
      <c r="H61" s="70" t="s">
        <v>242</v>
      </c>
      <c r="R61" s="70" t="s">
        <v>255</v>
      </c>
      <c r="AA61" s="485"/>
      <c r="AB61" s="485"/>
      <c r="AC61" s="485"/>
      <c r="AD61" s="26" t="s">
        <v>399</v>
      </c>
      <c r="AE61" s="26" t="s">
        <v>227</v>
      </c>
    </row>
    <row r="62" spans="1:31" x14ac:dyDescent="0.25">
      <c r="A62" s="32"/>
      <c r="C62" s="59"/>
      <c r="H62" s="485"/>
      <c r="I62" s="485"/>
      <c r="J62" s="485"/>
      <c r="K62" s="26" t="s">
        <v>400</v>
      </c>
      <c r="L62" s="26" t="s">
        <v>227</v>
      </c>
      <c r="R62" s="485"/>
      <c r="S62" s="485"/>
      <c r="T62" s="485"/>
      <c r="U62" s="26" t="s">
        <v>400</v>
      </c>
      <c r="V62" s="26" t="s">
        <v>227</v>
      </c>
      <c r="AA62" s="486" t="s">
        <v>21</v>
      </c>
      <c r="AB62" s="486"/>
      <c r="AC62" s="486"/>
      <c r="AD62" s="73">
        <f>'Final Energy Consumption-2020'!AH22</f>
        <v>52.1</v>
      </c>
      <c r="AE62" s="72">
        <f>AD62/SUM(AD62:AD65)</f>
        <v>9.400259815242494E-2</v>
      </c>
    </row>
    <row r="63" spans="1:31" x14ac:dyDescent="0.25">
      <c r="A63" s="58" t="s">
        <v>229</v>
      </c>
      <c r="H63" s="486" t="s">
        <v>24</v>
      </c>
      <c r="I63" s="486"/>
      <c r="J63" s="486"/>
      <c r="K63" s="71">
        <f>'Final Energy Consumption-2020'!R27</f>
        <v>0.77</v>
      </c>
      <c r="L63" s="65">
        <f>K63/SUM(K63:K66)</f>
        <v>0.10784313725490197</v>
      </c>
      <c r="R63" s="486" t="s">
        <v>21</v>
      </c>
      <c r="S63" s="486"/>
      <c r="T63" s="486"/>
      <c r="U63" s="73">
        <f>'Final Energy Consumption-2020'!X22</f>
        <v>1.54</v>
      </c>
      <c r="V63" s="72">
        <f>U63/SUM(U63:U65)</f>
        <v>2.5628224330171409E-2</v>
      </c>
      <c r="AA63" s="486" t="s">
        <v>1</v>
      </c>
      <c r="AB63" s="486"/>
      <c r="AC63" s="486"/>
      <c r="AD63" s="73">
        <f>'Final Energy Consumption-2020'!AH23</f>
        <v>232.29</v>
      </c>
      <c r="AE63" s="72">
        <f>AD63/SUM(AD62:AD65)</f>
        <v>0.41911446304849881</v>
      </c>
    </row>
    <row r="64" spans="1:31" x14ac:dyDescent="0.25">
      <c r="A64" s="62"/>
      <c r="B64" s="26" t="s">
        <v>227</v>
      </c>
      <c r="H64" s="486" t="s">
        <v>1</v>
      </c>
      <c r="I64" s="486"/>
      <c r="J64" s="486"/>
      <c r="K64" s="26">
        <f>'Final Energy Consumption-2020'!R23</f>
        <v>2.95</v>
      </c>
      <c r="L64" s="65">
        <f>K64/SUM(K63:K66)</f>
        <v>0.41316526610644261</v>
      </c>
      <c r="R64" s="486" t="s">
        <v>1</v>
      </c>
      <c r="S64" s="486"/>
      <c r="T64" s="486"/>
      <c r="U64" s="73">
        <f>'Final Energy Consumption-2020'!X23</f>
        <v>58.17</v>
      </c>
      <c r="V64" s="72">
        <f>U64/SUM(U63:U65)</f>
        <v>0.96804792810783824</v>
      </c>
      <c r="AA64" s="487" t="s">
        <v>256</v>
      </c>
      <c r="AB64" s="486"/>
      <c r="AC64" s="486"/>
      <c r="AD64" s="73">
        <f>'Final Energy Consumption-2020'!AH27</f>
        <v>83.03</v>
      </c>
      <c r="AE64" s="72">
        <f>AD64/SUM(AD62:AD65)</f>
        <v>0.14980874711316397</v>
      </c>
    </row>
    <row r="65" spans="1:31" x14ac:dyDescent="0.25">
      <c r="A65" s="23" t="s">
        <v>21</v>
      </c>
      <c r="B65" s="63">
        <v>1</v>
      </c>
      <c r="H65" s="496" t="s">
        <v>243</v>
      </c>
      <c r="I65" s="489"/>
      <c r="J65" s="490"/>
      <c r="K65" s="26">
        <f>'Final Energy Consumption-2020'!R31</f>
        <v>2.12</v>
      </c>
      <c r="L65" s="65">
        <f>K65/SUM(K63:K66)</f>
        <v>0.29691876750700286</v>
      </c>
      <c r="R65" s="498" t="s">
        <v>257</v>
      </c>
      <c r="S65" s="498"/>
      <c r="T65" s="498"/>
      <c r="U65" s="26">
        <f>'Final Energy Consumption-2020'!X27</f>
        <v>0.38</v>
      </c>
      <c r="V65" s="48">
        <f>U65/SUM(U63:U65)</f>
        <v>6.3238475619903471E-3</v>
      </c>
      <c r="AA65" s="487" t="s">
        <v>366</v>
      </c>
      <c r="AB65" s="486"/>
      <c r="AC65" s="486"/>
      <c r="AD65" s="73">
        <f>'Final Energy Consumption-2020'!AH10</f>
        <v>186.82</v>
      </c>
      <c r="AE65" s="72">
        <f>AD65/SUM(AD62:AD65)</f>
        <v>0.33707419168591224</v>
      </c>
    </row>
    <row r="66" spans="1:31" x14ac:dyDescent="0.25">
      <c r="A66" s="32"/>
      <c r="B66" s="33"/>
      <c r="H66" s="496" t="s">
        <v>244</v>
      </c>
      <c r="I66" s="489"/>
      <c r="J66" s="490"/>
      <c r="K66" s="26">
        <f>'Final Energy Consumption-2020'!R32</f>
        <v>1.3</v>
      </c>
      <c r="L66" s="65">
        <f>K66/SUM(K63:K66)</f>
        <v>0.18207282913165268</v>
      </c>
      <c r="R66" s="70" t="s">
        <v>364</v>
      </c>
    </row>
    <row r="67" spans="1:31" x14ac:dyDescent="0.25">
      <c r="A67" s="58" t="s">
        <v>230</v>
      </c>
      <c r="R67" s="485"/>
      <c r="S67" s="485"/>
      <c r="T67" s="485"/>
      <c r="U67" s="26" t="s">
        <v>400</v>
      </c>
      <c r="V67" s="26" t="s">
        <v>227</v>
      </c>
    </row>
    <row r="68" spans="1:31" x14ac:dyDescent="0.25">
      <c r="A68" s="62"/>
      <c r="B68" s="26" t="s">
        <v>400</v>
      </c>
      <c r="C68" s="26" t="s">
        <v>227</v>
      </c>
      <c r="H68" s="70" t="s">
        <v>245</v>
      </c>
      <c r="R68" s="486" t="s">
        <v>1</v>
      </c>
      <c r="S68" s="486"/>
      <c r="T68" s="486"/>
      <c r="U68" s="73">
        <f>'Final Energy Consumption-2020'!Y23</f>
        <v>51.17</v>
      </c>
      <c r="V68" s="72">
        <f>U68/SUM(U68:U70)</f>
        <v>0.1191746046533293</v>
      </c>
    </row>
    <row r="69" spans="1:31" x14ac:dyDescent="0.25">
      <c r="A69" s="23" t="s">
        <v>21</v>
      </c>
      <c r="B69" s="64">
        <f>'Final Energy Consumption-2020'!G22</f>
        <v>391.48</v>
      </c>
      <c r="C69" s="61">
        <f>B69/SUM(B69:B71)</f>
        <v>6.3384329427536606E-2</v>
      </c>
      <c r="H69" s="485"/>
      <c r="I69" s="485"/>
      <c r="J69" s="485"/>
      <c r="K69" s="26" t="s">
        <v>227</v>
      </c>
      <c r="R69" s="487" t="s">
        <v>257</v>
      </c>
      <c r="S69" s="486"/>
      <c r="T69" s="486"/>
      <c r="U69" s="73">
        <f>'Final Energy Consumption-2020'!Y27</f>
        <v>367.88</v>
      </c>
      <c r="V69" s="72">
        <f>U69/SUM(U68:U70)</f>
        <v>0.8567901809628059</v>
      </c>
    </row>
    <row r="70" spans="1:31" x14ac:dyDescent="0.25">
      <c r="A70" s="23" t="s">
        <v>25</v>
      </c>
      <c r="B70" s="26">
        <f>'Final Energy Consumption-2020'!G27</f>
        <v>5307.4</v>
      </c>
      <c r="C70" s="61">
        <f>B70/SUM(B69:B71)</f>
        <v>0.85931845816825314</v>
      </c>
      <c r="H70" s="486" t="s">
        <v>1</v>
      </c>
      <c r="I70" s="486"/>
      <c r="J70" s="486"/>
      <c r="K70" s="72">
        <v>1</v>
      </c>
      <c r="L70" s="56"/>
      <c r="R70" s="486" t="s">
        <v>21</v>
      </c>
      <c r="S70" s="486"/>
      <c r="T70" s="486"/>
      <c r="U70" s="73">
        <f>'Final Energy Consumption-2020'!Y22</f>
        <v>10.32</v>
      </c>
      <c r="V70" s="72">
        <f>U70/SUM(U68:U70)</f>
        <v>2.4035214383864731E-2</v>
      </c>
    </row>
    <row r="71" spans="1:31" x14ac:dyDescent="0.25">
      <c r="A71" s="76" t="s">
        <v>365</v>
      </c>
      <c r="B71" s="26">
        <f>'Final Energy Consumption-2020'!G28</f>
        <v>477.41</v>
      </c>
      <c r="C71" s="61">
        <f>B71/SUM(B69:B71)</f>
        <v>7.7297212404210308E-2</v>
      </c>
      <c r="H71" s="495"/>
      <c r="I71" s="495"/>
      <c r="J71" s="495"/>
      <c r="K71" s="318"/>
      <c r="L71" s="56"/>
      <c r="R71" s="70" t="s">
        <v>258</v>
      </c>
    </row>
    <row r="72" spans="1:31" x14ac:dyDescent="0.25">
      <c r="A72" s="32"/>
      <c r="C72" s="59"/>
      <c r="H72" s="70" t="s">
        <v>246</v>
      </c>
      <c r="R72" s="485"/>
      <c r="S72" s="485"/>
      <c r="T72" s="485"/>
      <c r="U72" s="26" t="s">
        <v>400</v>
      </c>
      <c r="V72" s="26" t="s">
        <v>227</v>
      </c>
    </row>
    <row r="73" spans="1:31" x14ac:dyDescent="0.25">
      <c r="A73" s="58" t="s">
        <v>231</v>
      </c>
      <c r="H73" s="492"/>
      <c r="I73" s="493"/>
      <c r="J73" s="494"/>
      <c r="K73" s="26" t="s">
        <v>400</v>
      </c>
      <c r="L73" s="26" t="s">
        <v>227</v>
      </c>
      <c r="R73" s="487" t="s">
        <v>259</v>
      </c>
      <c r="S73" s="486"/>
      <c r="T73" s="486"/>
      <c r="U73" s="73">
        <f>'Final Energy Consumption-2020'!Z29</f>
        <v>270.77</v>
      </c>
      <c r="V73" s="72">
        <f>U73/(U73+U74)</f>
        <v>9.136461489664667E-2</v>
      </c>
    </row>
    <row r="74" spans="1:31" x14ac:dyDescent="0.25">
      <c r="A74" s="22"/>
      <c r="H74" s="486" t="s">
        <v>1</v>
      </c>
      <c r="I74" s="486"/>
      <c r="J74" s="486"/>
      <c r="K74" s="71">
        <f>'Final Energy Consumption-2020'!T23</f>
        <v>42.54</v>
      </c>
      <c r="L74" s="72">
        <f>K74/SUM(K74:K75)</f>
        <v>0.20334608030592735</v>
      </c>
      <c r="R74" s="487" t="s">
        <v>257</v>
      </c>
      <c r="S74" s="486"/>
      <c r="T74" s="486"/>
      <c r="U74" s="73">
        <f>'Final Energy Consumption-2020'!Z27</f>
        <v>2692.85</v>
      </c>
      <c r="V74" s="72">
        <f>U74/SUM(U73:U74)</f>
        <v>0.90863538510335329</v>
      </c>
    </row>
    <row r="75" spans="1:31" x14ac:dyDescent="0.25">
      <c r="A75" s="58" t="s">
        <v>232</v>
      </c>
      <c r="H75" s="486" t="s">
        <v>21</v>
      </c>
      <c r="I75" s="486"/>
      <c r="J75" s="486"/>
      <c r="K75" s="71">
        <f>'Final Energy Consumption-2020'!T22</f>
        <v>166.66</v>
      </c>
      <c r="L75" s="72">
        <f>K75/SUM(K74:K75)</f>
        <v>0.79665391969407273</v>
      </c>
    </row>
    <row r="76" spans="1:31" x14ac:dyDescent="0.25">
      <c r="A76" s="62"/>
      <c r="B76" s="26" t="s">
        <v>400</v>
      </c>
      <c r="C76" s="26" t="s">
        <v>227</v>
      </c>
      <c r="H76" s="70" t="s">
        <v>247</v>
      </c>
      <c r="R76" s="70" t="s">
        <v>261</v>
      </c>
    </row>
    <row r="77" spans="1:31" x14ac:dyDescent="0.25">
      <c r="A77" s="23" t="s">
        <v>1</v>
      </c>
      <c r="B77" s="26">
        <f>'Final Energy Consumption-2020'!I23</f>
        <v>3943.83</v>
      </c>
      <c r="C77" s="61">
        <f>B77/SUM(B77:B78)</f>
        <v>9.1449773267132967E-2</v>
      </c>
      <c r="H77" s="485"/>
      <c r="I77" s="485"/>
      <c r="J77" s="485"/>
      <c r="K77" s="26" t="s">
        <v>400</v>
      </c>
      <c r="L77" s="26" t="s">
        <v>227</v>
      </c>
      <c r="R77" s="22" t="s">
        <v>260</v>
      </c>
    </row>
    <row r="78" spans="1:31" x14ac:dyDescent="0.25">
      <c r="A78" s="23" t="s">
        <v>26</v>
      </c>
      <c r="B78" s="26">
        <f>'Final Energy Consumption-2020'!I28</f>
        <v>39181.81</v>
      </c>
      <c r="C78" s="61">
        <f>B78/SUM(B77:B78)</f>
        <v>0.90855022673286701</v>
      </c>
      <c r="H78" s="486" t="s">
        <v>21</v>
      </c>
      <c r="I78" s="486"/>
      <c r="J78" s="486"/>
      <c r="K78" s="73">
        <f>'Final Energy Consumption-2020'!U22</f>
        <v>1942.97</v>
      </c>
      <c r="L78" s="72">
        <f>K78/(K78+K79)</f>
        <v>0.21459607160528735</v>
      </c>
      <c r="R78" s="485"/>
      <c r="S78" s="485"/>
      <c r="T78" s="485"/>
      <c r="U78" s="26" t="s">
        <v>400</v>
      </c>
      <c r="V78" s="26" t="s">
        <v>227</v>
      </c>
    </row>
    <row r="79" spans="1:31" x14ac:dyDescent="0.25">
      <c r="A79" s="32"/>
      <c r="C79" s="59"/>
      <c r="H79" s="486" t="s">
        <v>1</v>
      </c>
      <c r="I79" s="486"/>
      <c r="J79" s="486"/>
      <c r="K79" s="73">
        <f>'Final Energy Consumption-2020'!U23</f>
        <v>7111.11</v>
      </c>
      <c r="L79" s="72">
        <f>K79/SUM(K78:K79)</f>
        <v>0.78540392839471262</v>
      </c>
      <c r="R79" s="486" t="s">
        <v>21</v>
      </c>
      <c r="S79" s="486"/>
      <c r="T79" s="486"/>
      <c r="U79" s="73">
        <f>'Final Energy Consumption-2020'!AA22</f>
        <v>2605.08</v>
      </c>
      <c r="V79" s="72">
        <f>U79/(U79+U80)</f>
        <v>0.64392920703974688</v>
      </c>
    </row>
    <row r="80" spans="1:31" x14ac:dyDescent="0.25">
      <c r="A80" s="58" t="s">
        <v>233</v>
      </c>
      <c r="C80" s="59"/>
      <c r="R80" s="486" t="s">
        <v>1</v>
      </c>
      <c r="S80" s="486"/>
      <c r="T80" s="486"/>
      <c r="U80" s="73">
        <f>'Final Energy Consumption-2020'!AA23</f>
        <v>1440.52</v>
      </c>
      <c r="V80" s="72">
        <f>U80/SUM(U79:U80)</f>
        <v>0.35607079296025312</v>
      </c>
    </row>
    <row r="81" spans="1:22" x14ac:dyDescent="0.25">
      <c r="A81" s="22" t="s">
        <v>234</v>
      </c>
      <c r="H81" s="70" t="s">
        <v>249</v>
      </c>
    </row>
    <row r="82" spans="1:22" x14ac:dyDescent="0.25">
      <c r="A82" s="62"/>
      <c r="B82" s="26" t="s">
        <v>227</v>
      </c>
      <c r="H82" s="485"/>
      <c r="I82" s="485"/>
      <c r="J82" s="485"/>
      <c r="K82" s="26" t="s">
        <v>400</v>
      </c>
      <c r="L82" s="26" t="s">
        <v>227</v>
      </c>
      <c r="R82" s="70" t="s">
        <v>262</v>
      </c>
    </row>
    <row r="83" spans="1:22" x14ac:dyDescent="0.25">
      <c r="A83" s="23" t="s">
        <v>1</v>
      </c>
      <c r="B83" s="63">
        <v>1</v>
      </c>
      <c r="H83" s="486" t="s">
        <v>21</v>
      </c>
      <c r="I83" s="486"/>
      <c r="J83" s="486"/>
      <c r="K83" s="73">
        <f>'Final Energy Consumption-2020'!V22</f>
        <v>341.29</v>
      </c>
      <c r="L83" s="48">
        <f>K83/SUM(K83:K87)</f>
        <v>0.93784177406501612</v>
      </c>
      <c r="R83" s="492"/>
      <c r="S83" s="493"/>
      <c r="T83" s="494"/>
      <c r="U83" s="26" t="s">
        <v>227</v>
      </c>
    </row>
    <row r="84" spans="1:22" x14ac:dyDescent="0.25">
      <c r="H84" s="486" t="s">
        <v>29</v>
      </c>
      <c r="I84" s="486"/>
      <c r="J84" s="486"/>
      <c r="K84" s="73">
        <f>'Final Energy Consumption-2020'!V31</f>
        <v>5.09</v>
      </c>
      <c r="L84" s="48">
        <f>K84/SUM(K83:K87)</f>
        <v>1.3986974801461898E-2</v>
      </c>
      <c r="R84" s="496" t="s">
        <v>281</v>
      </c>
      <c r="S84" s="489"/>
      <c r="T84" s="490"/>
      <c r="U84" s="63">
        <v>1</v>
      </c>
    </row>
    <row r="85" spans="1:22" x14ac:dyDescent="0.25">
      <c r="A85" s="58" t="s">
        <v>237</v>
      </c>
      <c r="H85" s="486" t="s">
        <v>30</v>
      </c>
      <c r="I85" s="486"/>
      <c r="J85" s="486"/>
      <c r="K85" s="73">
        <f>'Final Energy Consumption-2020'!V32</f>
        <v>5.22</v>
      </c>
      <c r="L85" s="48">
        <f>K85/SUM(K83:K87)</f>
        <v>1.4344205984996288E-2</v>
      </c>
    </row>
    <row r="86" spans="1:22" x14ac:dyDescent="0.25">
      <c r="A86" s="22" t="s">
        <v>238</v>
      </c>
      <c r="H86" s="486" t="s">
        <v>31</v>
      </c>
      <c r="I86" s="486"/>
      <c r="J86" s="486"/>
      <c r="K86" s="26">
        <f>'Final Energy Consumption-2020'!V33</f>
        <v>11.83</v>
      </c>
      <c r="L86" s="48">
        <f>K86/SUM(K83:K87)</f>
        <v>3.2508037701629522E-2</v>
      </c>
      <c r="R86" s="70" t="s">
        <v>263</v>
      </c>
    </row>
    <row r="87" spans="1:22" x14ac:dyDescent="0.25">
      <c r="A87" s="62"/>
      <c r="B87" s="26" t="s">
        <v>400</v>
      </c>
      <c r="C87" s="26" t="s">
        <v>227</v>
      </c>
      <c r="H87" s="486" t="s">
        <v>32</v>
      </c>
      <c r="I87" s="486"/>
      <c r="J87" s="486"/>
      <c r="K87" s="26">
        <f>'Final Energy Consumption-2020'!V34</f>
        <v>0.48</v>
      </c>
      <c r="L87" s="48">
        <f>K87/SUM(K83:K87)</f>
        <v>1.3190074468962104E-3</v>
      </c>
      <c r="R87" s="485"/>
      <c r="S87" s="485"/>
      <c r="T87" s="485"/>
      <c r="U87" s="26" t="s">
        <v>400</v>
      </c>
      <c r="V87" s="26" t="s">
        <v>227</v>
      </c>
    </row>
    <row r="88" spans="1:22" x14ac:dyDescent="0.25">
      <c r="A88" s="76" t="s">
        <v>21</v>
      </c>
      <c r="B88" s="71">
        <f>'Final Energy Consumption-2020'!N22</f>
        <v>105.17</v>
      </c>
      <c r="C88" s="48">
        <f>B88/SUM($B$88:$B$91)</f>
        <v>9.2768682520640744E-2</v>
      </c>
      <c r="R88" s="486" t="s">
        <v>21</v>
      </c>
      <c r="S88" s="486"/>
      <c r="T88" s="486"/>
      <c r="U88" s="73">
        <f>'Final Energy Consumption-2020'!AC22</f>
        <v>8376.3799999999992</v>
      </c>
      <c r="V88" s="72">
        <f>U88/(U88+U89)</f>
        <v>0.7763052290719421</v>
      </c>
    </row>
    <row r="89" spans="1:22" ht="14.4" x14ac:dyDescent="0.25">
      <c r="A89" s="317" t="s">
        <v>1</v>
      </c>
      <c r="B89" s="71">
        <f>'Final Energy Consumption-2020'!N23</f>
        <v>629.69000000000005</v>
      </c>
      <c r="C89" s="48">
        <f t="shared" ref="C89:C91" si="2">B89/SUM($B$88:$B$91)</f>
        <v>0.55543892456425092</v>
      </c>
      <c r="R89" s="486" t="s">
        <v>1</v>
      </c>
      <c r="S89" s="486"/>
      <c r="T89" s="486"/>
      <c r="U89" s="73">
        <f>'Final Energy Consumption-2020'!AC23</f>
        <v>2413.6799999999998</v>
      </c>
      <c r="V89" s="72">
        <f>U89/SUM(U88:U89)</f>
        <v>0.22369477092805787</v>
      </c>
    </row>
    <row r="90" spans="1:22" ht="14.4" x14ac:dyDescent="0.25">
      <c r="A90" s="317" t="s">
        <v>25</v>
      </c>
      <c r="B90" s="26">
        <f>'Final Energy Consumption-2020'!N27</f>
        <v>19.11</v>
      </c>
      <c r="C90" s="48">
        <f t="shared" si="2"/>
        <v>1.6856608566791331E-2</v>
      </c>
    </row>
    <row r="91" spans="1:22" ht="14.4" x14ac:dyDescent="0.25">
      <c r="A91" s="317" t="s">
        <v>26</v>
      </c>
      <c r="B91" s="26">
        <f>'Final Energy Consumption-2020'!N28</f>
        <v>379.71</v>
      </c>
      <c r="C91" s="48">
        <f t="shared" si="2"/>
        <v>0.33493578434831695</v>
      </c>
    </row>
  </sheetData>
  <mergeCells count="60">
    <mergeCell ref="H87:J87"/>
    <mergeCell ref="R87:T87"/>
    <mergeCell ref="R88:T88"/>
    <mergeCell ref="R89:T89"/>
    <mergeCell ref="H83:J83"/>
    <mergeCell ref="R83:T83"/>
    <mergeCell ref="H84:J84"/>
    <mergeCell ref="R84:T84"/>
    <mergeCell ref="H85:J85"/>
    <mergeCell ref="H86:J86"/>
    <mergeCell ref="H82:J82"/>
    <mergeCell ref="H73:J73"/>
    <mergeCell ref="R73:T73"/>
    <mergeCell ref="H74:J74"/>
    <mergeCell ref="R74:T74"/>
    <mergeCell ref="H75:J75"/>
    <mergeCell ref="H77:J77"/>
    <mergeCell ref="H78:J78"/>
    <mergeCell ref="R78:T78"/>
    <mergeCell ref="H79:J79"/>
    <mergeCell ref="R79:T79"/>
    <mergeCell ref="R80:T80"/>
    <mergeCell ref="R72:T72"/>
    <mergeCell ref="H65:J65"/>
    <mergeCell ref="R65:T65"/>
    <mergeCell ref="AA65:AC65"/>
    <mergeCell ref="H66:J66"/>
    <mergeCell ref="R67:T67"/>
    <mergeCell ref="R68:T68"/>
    <mergeCell ref="H69:J69"/>
    <mergeCell ref="R69:T69"/>
    <mergeCell ref="H70:J70"/>
    <mergeCell ref="R70:T70"/>
    <mergeCell ref="H71:J71"/>
    <mergeCell ref="H63:J63"/>
    <mergeCell ref="R63:T63"/>
    <mergeCell ref="AA63:AC63"/>
    <mergeCell ref="H64:J64"/>
    <mergeCell ref="R64:T64"/>
    <mergeCell ref="AA64:AC64"/>
    <mergeCell ref="H59:J59"/>
    <mergeCell ref="R59:T59"/>
    <mergeCell ref="H60:J60"/>
    <mergeCell ref="AA61:AC61"/>
    <mergeCell ref="H62:J62"/>
    <mergeCell ref="R62:T62"/>
    <mergeCell ref="AA62:AC62"/>
    <mergeCell ref="H58:J58"/>
    <mergeCell ref="R58:T58"/>
    <mergeCell ref="AA52:AC52"/>
    <mergeCell ref="H53:J53"/>
    <mergeCell ref="AA53:AC53"/>
    <mergeCell ref="H54:J54"/>
    <mergeCell ref="R54:T54"/>
    <mergeCell ref="R55:T55"/>
    <mergeCell ref="R56:T56"/>
    <mergeCell ref="AA56:AC56"/>
    <mergeCell ref="H57:J57"/>
    <mergeCell ref="R57:T57"/>
    <mergeCell ref="AA57:AC57"/>
  </mergeCells>
  <phoneticPr fontId="3" type="noConversion"/>
  <conditionalFormatting sqref="B3:AG4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{F5DFD378-A611-46AB-BB23-6C608240897A}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DFD378-A611-46AB-BB23-6C60824089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B3:AG43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1BF58-03F1-4BDF-8BE0-78FA7DBC28A1}">
  <sheetPr codeName="Sheet7">
    <tabColor theme="0" tint="-0.34998626667073579"/>
  </sheetPr>
  <dimension ref="A1:C10"/>
  <sheetViews>
    <sheetView workbookViewId="0"/>
  </sheetViews>
  <sheetFormatPr defaultRowHeight="13.8" x14ac:dyDescent="0.25"/>
  <cols>
    <col min="1" max="1" width="22.6640625" bestFit="1" customWidth="1"/>
    <col min="2" max="2" width="22.6640625" customWidth="1"/>
    <col min="3" max="3" width="36.33203125" bestFit="1" customWidth="1"/>
  </cols>
  <sheetData>
    <row r="1" spans="1:3" x14ac:dyDescent="0.25">
      <c r="A1" s="86" t="s">
        <v>269</v>
      </c>
      <c r="B1" s="86" t="s">
        <v>279</v>
      </c>
      <c r="C1" s="85" t="s">
        <v>268</v>
      </c>
    </row>
    <row r="2" spans="1:3" x14ac:dyDescent="0.25">
      <c r="A2" s="21" t="s">
        <v>57</v>
      </c>
      <c r="B2" s="21" t="s">
        <v>280</v>
      </c>
      <c r="C2" s="87" t="s">
        <v>90</v>
      </c>
    </row>
    <row r="3" spans="1:3" x14ac:dyDescent="0.25">
      <c r="A3" s="21" t="s">
        <v>58</v>
      </c>
      <c r="B3" s="21" t="s">
        <v>21</v>
      </c>
      <c r="C3" s="87" t="s">
        <v>97</v>
      </c>
    </row>
    <row r="4" spans="1:3" x14ac:dyDescent="0.25">
      <c r="A4" s="21" t="s">
        <v>59</v>
      </c>
      <c r="B4" s="21" t="s">
        <v>21</v>
      </c>
      <c r="C4" s="87" t="s">
        <v>97</v>
      </c>
    </row>
    <row r="5" spans="1:3" x14ac:dyDescent="0.25">
      <c r="A5" s="21" t="s">
        <v>60</v>
      </c>
      <c r="B5" s="21" t="s">
        <v>21</v>
      </c>
      <c r="C5" s="87" t="s">
        <v>97</v>
      </c>
    </row>
    <row r="6" spans="1:3" x14ac:dyDescent="0.25">
      <c r="A6" s="21" t="s">
        <v>61</v>
      </c>
      <c r="B6" s="21" t="s">
        <v>40</v>
      </c>
      <c r="C6" s="87" t="s">
        <v>111</v>
      </c>
    </row>
    <row r="7" spans="1:3" x14ac:dyDescent="0.25">
      <c r="A7" s="21" t="s">
        <v>62</v>
      </c>
      <c r="B7" s="21" t="s">
        <v>40</v>
      </c>
      <c r="C7" s="87" t="s">
        <v>111</v>
      </c>
    </row>
    <row r="8" spans="1:3" x14ac:dyDescent="0.25">
      <c r="A8" s="21" t="s">
        <v>63</v>
      </c>
      <c r="B8" s="21" t="s">
        <v>40</v>
      </c>
      <c r="C8" s="87" t="s">
        <v>111</v>
      </c>
    </row>
    <row r="9" spans="1:3" x14ac:dyDescent="0.25">
      <c r="A9" s="89" t="s">
        <v>64</v>
      </c>
      <c r="B9" s="108" t="s">
        <v>21</v>
      </c>
      <c r="C9" s="88" t="s">
        <v>97</v>
      </c>
    </row>
    <row r="10" spans="1:3" x14ac:dyDescent="0.25">
      <c r="A10" s="31"/>
      <c r="B10" s="31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4B70F-D634-4A12-A761-F94B20ECC7F5}">
  <sheetPr codeName="Sheet8">
    <tabColor theme="0" tint="-0.34998626667073579"/>
  </sheetPr>
  <dimension ref="A1:AZ47"/>
  <sheetViews>
    <sheetView workbookViewId="0">
      <selection activeCell="L53" sqref="L53"/>
    </sheetView>
  </sheetViews>
  <sheetFormatPr defaultRowHeight="13.8" x14ac:dyDescent="0.25"/>
  <cols>
    <col min="1" max="1" width="21.6640625" style="133" customWidth="1"/>
  </cols>
  <sheetData>
    <row r="1" spans="1:50" x14ac:dyDescent="0.25">
      <c r="B1" s="201">
        <v>2012</v>
      </c>
      <c r="C1" s="202">
        <v>2013</v>
      </c>
      <c r="D1" s="202">
        <v>2014</v>
      </c>
      <c r="E1" s="202">
        <v>2015</v>
      </c>
      <c r="F1" s="202">
        <v>2016</v>
      </c>
      <c r="G1" s="202">
        <v>2017</v>
      </c>
      <c r="H1" s="202">
        <v>2018</v>
      </c>
      <c r="I1" s="202">
        <v>2019</v>
      </c>
      <c r="J1" s="202">
        <v>2020</v>
      </c>
      <c r="K1" s="202">
        <v>2021</v>
      </c>
      <c r="L1" s="202">
        <v>2022</v>
      </c>
      <c r="M1" s="202">
        <v>2023</v>
      </c>
      <c r="N1" s="202">
        <v>2024</v>
      </c>
      <c r="O1" s="202">
        <v>2025</v>
      </c>
      <c r="P1" s="202">
        <v>2026</v>
      </c>
      <c r="Q1" s="202">
        <v>2027</v>
      </c>
      <c r="R1" s="202">
        <v>2028</v>
      </c>
      <c r="S1" s="202">
        <v>2029</v>
      </c>
      <c r="T1" s="202">
        <v>2030</v>
      </c>
      <c r="U1" s="202">
        <v>2031</v>
      </c>
      <c r="V1" s="202">
        <v>2032</v>
      </c>
      <c r="W1" s="202">
        <v>2033</v>
      </c>
      <c r="X1" s="202">
        <v>2034</v>
      </c>
      <c r="Y1" s="202">
        <v>2035</v>
      </c>
      <c r="Z1" s="202">
        <v>2036</v>
      </c>
      <c r="AA1" s="202">
        <v>2037</v>
      </c>
      <c r="AB1" s="202">
        <v>2038</v>
      </c>
      <c r="AC1" s="202">
        <v>2039</v>
      </c>
      <c r="AD1" s="202">
        <v>2040</v>
      </c>
      <c r="AE1" s="202">
        <v>2041</v>
      </c>
      <c r="AF1" s="202">
        <v>2042</v>
      </c>
      <c r="AG1" s="202">
        <v>2043</v>
      </c>
      <c r="AH1" s="202">
        <v>2044</v>
      </c>
      <c r="AI1" s="202">
        <v>2045</v>
      </c>
      <c r="AJ1" s="202">
        <v>2046</v>
      </c>
      <c r="AK1" s="202">
        <v>2047</v>
      </c>
      <c r="AL1" s="202">
        <v>2048</v>
      </c>
      <c r="AM1" s="202">
        <v>2049</v>
      </c>
      <c r="AN1" s="202">
        <v>2050</v>
      </c>
      <c r="AO1" s="202">
        <v>2051</v>
      </c>
      <c r="AP1" s="202">
        <v>2052</v>
      </c>
      <c r="AQ1" s="202">
        <v>2053</v>
      </c>
      <c r="AR1" s="202">
        <v>2054</v>
      </c>
      <c r="AS1" s="202">
        <v>2055</v>
      </c>
      <c r="AT1" s="202">
        <v>2056</v>
      </c>
      <c r="AU1" s="202">
        <v>2057</v>
      </c>
      <c r="AV1" s="202">
        <v>2058</v>
      </c>
      <c r="AW1" s="202">
        <v>2059</v>
      </c>
      <c r="AX1" s="203">
        <v>2060</v>
      </c>
    </row>
    <row r="2" spans="1:50" x14ac:dyDescent="0.25">
      <c r="A2" s="200" t="s">
        <v>287</v>
      </c>
      <c r="B2" s="197">
        <v>8020.3769385556816</v>
      </c>
      <c r="C2" s="198">
        <v>8491.2939215411498</v>
      </c>
      <c r="D2" s="198">
        <v>8829.6929692877166</v>
      </c>
      <c r="E2" s="198">
        <v>9192.1241516893569</v>
      </c>
      <c r="F2" s="198">
        <v>9453.7597865683565</v>
      </c>
      <c r="G2" s="198">
        <v>9386.5346121722068</v>
      </c>
      <c r="H2" s="198">
        <v>9471.2875722103745</v>
      </c>
      <c r="I2" s="198">
        <v>10188.720302781163</v>
      </c>
      <c r="J2" s="198">
        <v>11212.0777337072</v>
      </c>
      <c r="K2" s="198">
        <v>11427.392281670944</v>
      </c>
      <c r="L2" s="198">
        <v>11925.265056948831</v>
      </c>
      <c r="M2" s="198">
        <v>12467.184845148324</v>
      </c>
      <c r="N2" s="198">
        <v>13102.630077237607</v>
      </c>
      <c r="O2" s="198">
        <v>13468.405133116721</v>
      </c>
      <c r="P2" s="198">
        <v>14340.391506371801</v>
      </c>
      <c r="Q2" s="198">
        <v>14936.816477074517</v>
      </c>
      <c r="R2" s="198">
        <v>15514.650273763827</v>
      </c>
      <c r="S2" s="198">
        <v>16071.452866304549</v>
      </c>
      <c r="T2" s="198">
        <v>16884.789370433889</v>
      </c>
      <c r="U2" s="198">
        <v>17113.475839975192</v>
      </c>
      <c r="V2" s="198">
        <v>17595.141121403638</v>
      </c>
      <c r="W2" s="198">
        <v>18048.689179464574</v>
      </c>
      <c r="X2" s="198">
        <v>18473.07763787275</v>
      </c>
      <c r="Y2" s="198">
        <v>18751.530935212326</v>
      </c>
      <c r="Z2" s="198">
        <v>19231.69879685593</v>
      </c>
      <c r="AA2" s="198">
        <v>19565.323899284849</v>
      </c>
      <c r="AB2" s="198">
        <v>19868.555469997587</v>
      </c>
      <c r="AC2" s="198">
        <v>20141.773002788144</v>
      </c>
      <c r="AD2" s="198">
        <v>20385.602371678022</v>
      </c>
      <c r="AE2" s="198">
        <v>20600.897594268848</v>
      </c>
      <c r="AF2" s="198">
        <v>20788.7212161487</v>
      </c>
      <c r="AG2" s="198">
        <v>20950.323805896634</v>
      </c>
      <c r="AH2" s="198">
        <v>21087.123024366021</v>
      </c>
      <c r="AI2" s="198">
        <v>21200.682698469507</v>
      </c>
      <c r="AJ2" s="198">
        <v>21292.692290559731</v>
      </c>
      <c r="AK2" s="198">
        <v>21364.947111563401</v>
      </c>
      <c r="AL2" s="198">
        <v>21419.329581028778</v>
      </c>
      <c r="AM2" s="198">
        <v>21457.791791776432</v>
      </c>
      <c r="AN2" s="198">
        <v>21482.33959231518</v>
      </c>
      <c r="AO2" s="198">
        <v>21495.018357796405</v>
      </c>
      <c r="AP2" s="198">
        <v>21497.900581048238</v>
      </c>
      <c r="AQ2" s="198">
        <v>21493.075379948717</v>
      </c>
      <c r="AR2" s="198">
        <v>21482.639986686372</v>
      </c>
      <c r="AS2" s="198">
        <v>21468.693258755968</v>
      </c>
      <c r="AT2" s="198">
        <v>21453.331231146334</v>
      </c>
      <c r="AU2" s="198">
        <v>21438.644714269354</v>
      </c>
      <c r="AV2" s="198">
        <v>21426.718932830583</v>
      </c>
      <c r="AW2" s="198">
        <v>21419.635197070231</v>
      </c>
      <c r="AX2" s="199">
        <v>21421.627250733247</v>
      </c>
    </row>
    <row r="3" spans="1:50" x14ac:dyDescent="0.25">
      <c r="A3" s="193" t="s">
        <v>2</v>
      </c>
      <c r="B3" s="204">
        <v>2200.7748797618237</v>
      </c>
      <c r="C3" s="205">
        <v>2209.8174876911885</v>
      </c>
      <c r="D3" s="205">
        <v>2171.579848017881</v>
      </c>
      <c r="E3" s="205">
        <v>2099.3377117375903</v>
      </c>
      <c r="F3" s="205">
        <v>2017.9816653801363</v>
      </c>
      <c r="G3" s="205">
        <v>1999.7266103568845</v>
      </c>
      <c r="H3" s="205">
        <v>2034.9296418416018</v>
      </c>
      <c r="I3" s="205">
        <v>2069.922408755594</v>
      </c>
      <c r="J3" s="205">
        <v>2036.4097192215513</v>
      </c>
      <c r="K3" s="205">
        <v>2262.3473207375118</v>
      </c>
      <c r="L3" s="205">
        <v>2479.7197729678542</v>
      </c>
      <c r="M3" s="205">
        <v>2516.5341938494062</v>
      </c>
      <c r="N3" s="205">
        <v>2607.0794864813151</v>
      </c>
      <c r="O3" s="205">
        <v>2720.7148768662373</v>
      </c>
      <c r="P3" s="205">
        <v>2828.8304222689007</v>
      </c>
      <c r="Q3" s="205">
        <v>2924.8962213335612</v>
      </c>
      <c r="R3" s="205">
        <v>3008.6377479677731</v>
      </c>
      <c r="S3" s="205">
        <v>3080.0761660910953</v>
      </c>
      <c r="T3" s="205">
        <v>3139.5062777201269</v>
      </c>
      <c r="U3" s="205">
        <v>3187.4059613463046</v>
      </c>
      <c r="V3" s="205">
        <v>3224.2115759930562</v>
      </c>
      <c r="W3" s="205">
        <v>3250.464076171339</v>
      </c>
      <c r="X3" s="205">
        <v>3266.8444147692144</v>
      </c>
      <c r="Y3" s="205">
        <v>3274.1481992491235</v>
      </c>
      <c r="Z3" s="205">
        <v>3273.2104806237085</v>
      </c>
      <c r="AA3" s="205">
        <v>3264.7325295120017</v>
      </c>
      <c r="AB3" s="205">
        <v>3249.4141577532341</v>
      </c>
      <c r="AC3" s="205">
        <v>3227.9889062173884</v>
      </c>
      <c r="AD3" s="205">
        <v>3201.210382531548</v>
      </c>
      <c r="AE3" s="205">
        <v>3169.8399391393268</v>
      </c>
      <c r="AF3" s="205">
        <v>3134.6358582169482</v>
      </c>
      <c r="AG3" s="205">
        <v>3096.3441432118166</v>
      </c>
      <c r="AH3" s="205">
        <v>3055.6909577536153</v>
      </c>
      <c r="AI3" s="205">
        <v>3013.3767026519031</v>
      </c>
      <c r="AJ3" s="205">
        <v>2970.0716812592186</v>
      </c>
      <c r="AK3" s="205">
        <v>2926.4132727452693</v>
      </c>
      <c r="AL3" s="205">
        <v>2883.0045114815402</v>
      </c>
      <c r="AM3" s="205">
        <v>2840.4139581606987</v>
      </c>
      <c r="AN3" s="205">
        <v>2799.1767436575701</v>
      </c>
      <c r="AO3" s="205">
        <v>2759.79666906584</v>
      </c>
      <c r="AP3" s="205">
        <v>2722.7492538882561</v>
      </c>
      <c r="AQ3" s="205">
        <v>2688.4856381502977</v>
      </c>
      <c r="AR3" s="205">
        <v>2657.4372624959242</v>
      </c>
      <c r="AS3" s="205">
        <v>2630.0212725259562</v>
      </c>
      <c r="AT3" s="205">
        <v>2606.6466193782871</v>
      </c>
      <c r="AU3" s="205">
        <v>2587.7208576917469</v>
      </c>
      <c r="AV3" s="205">
        <v>2573.657674784617</v>
      </c>
      <c r="AW3" s="205">
        <v>2564.8852215708043</v>
      </c>
      <c r="AX3" s="206">
        <v>2561.855357245558</v>
      </c>
    </row>
    <row r="4" spans="1:50" x14ac:dyDescent="0.25">
      <c r="A4" s="194" t="s">
        <v>3</v>
      </c>
      <c r="B4" s="204">
        <v>1616.2967364381511</v>
      </c>
      <c r="C4" s="205">
        <v>1570.7335794601238</v>
      </c>
      <c r="D4" s="205">
        <v>1558.6134131412034</v>
      </c>
      <c r="E4" s="205">
        <v>1540.772253083157</v>
      </c>
      <c r="F4" s="205">
        <v>1502.1130367157548</v>
      </c>
      <c r="G4" s="205">
        <v>1479.4019047376719</v>
      </c>
      <c r="H4" s="205">
        <v>1502.499103959708</v>
      </c>
      <c r="I4" s="205">
        <v>1502.2602870929002</v>
      </c>
      <c r="J4" s="205">
        <v>1460.4994252894223</v>
      </c>
      <c r="K4" s="205">
        <v>1579.9619826365199</v>
      </c>
      <c r="L4" s="205">
        <v>1694.8545592328228</v>
      </c>
      <c r="M4" s="205">
        <v>1709.2629667822375</v>
      </c>
      <c r="N4" s="205">
        <v>1744.5611342720513</v>
      </c>
      <c r="O4" s="205">
        <v>1788.6950991104682</v>
      </c>
      <c r="P4" s="205">
        <v>1830.8854827969003</v>
      </c>
      <c r="Q4" s="205">
        <v>1868.454838570261</v>
      </c>
      <c r="R4" s="205">
        <v>1900.8698525155214</v>
      </c>
      <c r="S4" s="205">
        <v>1927.6239244118133</v>
      </c>
      <c r="T4" s="205">
        <v>1948.2477065951598</v>
      </c>
      <c r="U4" s="205">
        <v>1962.4653953829657</v>
      </c>
      <c r="V4" s="205">
        <v>1970.646698229468</v>
      </c>
      <c r="W4" s="205">
        <v>1973.3751524857137</v>
      </c>
      <c r="X4" s="205">
        <v>1971.2870017056773</v>
      </c>
      <c r="Y4" s="205">
        <v>1965.054375861245</v>
      </c>
      <c r="Z4" s="205">
        <v>1955.3117749014182</v>
      </c>
      <c r="AA4" s="205">
        <v>1942.4707990248353</v>
      </c>
      <c r="AB4" s="205">
        <v>1926.8919235727369</v>
      </c>
      <c r="AC4" s="205">
        <v>1908.9384375232444</v>
      </c>
      <c r="AD4" s="205">
        <v>1888.9720515100109</v>
      </c>
      <c r="AE4" s="205">
        <v>1867.3491114535291</v>
      </c>
      <c r="AF4" s="205">
        <v>1844.4174322848958</v>
      </c>
      <c r="AG4" s="205">
        <v>1820.5137498842428</v>
      </c>
      <c r="AH4" s="205">
        <v>1795.9617758405598</v>
      </c>
      <c r="AI4" s="205">
        <v>1771.0708290114101</v>
      </c>
      <c r="AJ4" s="205">
        <v>1746.1350100544598</v>
      </c>
      <c r="AK4" s="205">
        <v>1721.4328799673017</v>
      </c>
      <c r="AL4" s="205">
        <v>1697.2276009990535</v>
      </c>
      <c r="AM4" s="205">
        <v>1673.7674978406351</v>
      </c>
      <c r="AN4" s="205">
        <v>1651.2869985017983</v>
      </c>
      <c r="AO4" s="205">
        <v>1630.0079174857799</v>
      </c>
      <c r="AP4" s="205">
        <v>1610.1410485415772</v>
      </c>
      <c r="AQ4" s="205">
        <v>1591.8880402061375</v>
      </c>
      <c r="AR4" s="205">
        <v>1575.4435343843409</v>
      </c>
      <c r="AS4" s="205">
        <v>1560.9975562461616</v>
      </c>
      <c r="AT4" s="205">
        <v>1548.7381526997181</v>
      </c>
      <c r="AU4" s="205">
        <v>1538.8542866456949</v>
      </c>
      <c r="AV4" s="205">
        <v>1531.5390052262121</v>
      </c>
      <c r="AW4" s="205">
        <v>1526.9929125277192</v>
      </c>
      <c r="AX4" s="206">
        <v>1525.4279909551949</v>
      </c>
    </row>
    <row r="5" spans="1:50" x14ac:dyDescent="0.25">
      <c r="A5" s="194" t="s">
        <v>4</v>
      </c>
      <c r="B5" s="204">
        <v>518.24351654025588</v>
      </c>
      <c r="C5" s="205">
        <v>566.15782799022406</v>
      </c>
      <c r="D5" s="205">
        <v>600.32741241287295</v>
      </c>
      <c r="E5" s="205">
        <v>583.77347861042574</v>
      </c>
      <c r="F5" s="205">
        <v>554.88373631663364</v>
      </c>
      <c r="G5" s="205">
        <v>545.93253708691338</v>
      </c>
      <c r="H5" s="205">
        <v>518.03577854326159</v>
      </c>
      <c r="I5" s="205">
        <v>534.93551856059025</v>
      </c>
      <c r="J5" s="205">
        <v>509.19798397796114</v>
      </c>
      <c r="K5" s="205">
        <v>548.19732663518835</v>
      </c>
      <c r="L5" s="205">
        <v>629.2703042869897</v>
      </c>
      <c r="M5" s="205">
        <v>631.38744009276218</v>
      </c>
      <c r="N5" s="205">
        <v>637.18035365622484</v>
      </c>
      <c r="O5" s="205">
        <v>645.83571149700424</v>
      </c>
      <c r="P5" s="205">
        <v>656.53660686495607</v>
      </c>
      <c r="Q5" s="205">
        <v>668.42223513649958</v>
      </c>
      <c r="R5" s="205">
        <v>680.57217452210375</v>
      </c>
      <c r="S5" s="205">
        <v>691.99850286583671</v>
      </c>
      <c r="T5" s="205">
        <v>701.64929560618702</v>
      </c>
      <c r="U5" s="205">
        <v>708.62175362592041</v>
      </c>
      <c r="V5" s="205">
        <v>712.78813954338591</v>
      </c>
      <c r="W5" s="205">
        <v>714.24854437563602</v>
      </c>
      <c r="X5" s="205">
        <v>713.13622227197607</v>
      </c>
      <c r="Y5" s="205">
        <v>709.61237188659265</v>
      </c>
      <c r="Z5" s="205">
        <v>703.86841266573572</v>
      </c>
      <c r="AA5" s="205">
        <v>696.14296358722697</v>
      </c>
      <c r="AB5" s="205">
        <v>686.69179900610789</v>
      </c>
      <c r="AC5" s="205">
        <v>675.77409768975792</v>
      </c>
      <c r="AD5" s="205">
        <v>663.64721461305373</v>
      </c>
      <c r="AE5" s="205">
        <v>650.56225322998046</v>
      </c>
      <c r="AF5" s="205">
        <v>636.76046812826439</v>
      </c>
      <c r="AG5" s="205">
        <v>622.47049254140302</v>
      </c>
      <c r="AH5" s="205">
        <v>607.90635674222835</v>
      </c>
      <c r="AI5" s="205">
        <v>593.26624201992661</v>
      </c>
      <c r="AJ5" s="205">
        <v>578.73190046895684</v>
      </c>
      <c r="AK5" s="205">
        <v>564.46866260620448</v>
      </c>
      <c r="AL5" s="205">
        <v>550.625952097697</v>
      </c>
      <c r="AM5" s="205">
        <v>537.33822873860595</v>
      </c>
      <c r="AN5" s="205">
        <v>524.72628639779828</v>
      </c>
      <c r="AO5" s="205">
        <v>512.89884107357921</v>
      </c>
      <c r="AP5" s="205">
        <v>501.95435477740642</v>
      </c>
      <c r="AQ5" s="205">
        <v>491.98305307229492</v>
      </c>
      <c r="AR5" s="205">
        <v>483.06910730829514</v>
      </c>
      <c r="AS5" s="205">
        <v>475.29296665804952</v>
      </c>
      <c r="AT5" s="205">
        <v>468.73383988293784</v>
      </c>
      <c r="AU5" s="205">
        <v>463.47234246637487</v>
      </c>
      <c r="AV5" s="205">
        <v>459.59334164784053</v>
      </c>
      <c r="AW5" s="205">
        <v>457.18905051126478</v>
      </c>
      <c r="AX5" s="206">
        <v>456.36244340644038</v>
      </c>
    </row>
    <row r="6" spans="1:50" x14ac:dyDescent="0.25">
      <c r="A6" s="194" t="s">
        <v>5</v>
      </c>
      <c r="B6" s="204">
        <v>269.73914786371449</v>
      </c>
      <c r="C6" s="205">
        <v>280.58464392128678</v>
      </c>
      <c r="D6" s="205">
        <v>288.91075657785944</v>
      </c>
      <c r="E6" s="205">
        <v>285.87774026638181</v>
      </c>
      <c r="F6" s="205">
        <v>285.95841694819694</v>
      </c>
      <c r="G6" s="205">
        <v>279.02983095396297</v>
      </c>
      <c r="H6" s="205">
        <v>281.99704316943155</v>
      </c>
      <c r="I6" s="205">
        <v>280.04897528340433</v>
      </c>
      <c r="J6" s="205">
        <v>270.36761575125257</v>
      </c>
      <c r="K6" s="205">
        <v>276.71830453233645</v>
      </c>
      <c r="L6" s="205">
        <v>295.71646681740617</v>
      </c>
      <c r="M6" s="205">
        <v>294.83569740700153</v>
      </c>
      <c r="N6" s="205">
        <v>293.1650166838628</v>
      </c>
      <c r="O6" s="205">
        <v>292.14561072156414</v>
      </c>
      <c r="P6" s="205">
        <v>292.85407720126886</v>
      </c>
      <c r="Q6" s="205">
        <v>294.98853630220032</v>
      </c>
      <c r="R6" s="205">
        <v>297.90662081446834</v>
      </c>
      <c r="S6" s="205">
        <v>300.95081288317289</v>
      </c>
      <c r="T6" s="205">
        <v>303.43832491792995</v>
      </c>
      <c r="U6" s="205">
        <v>304.7926391445809</v>
      </c>
      <c r="V6" s="205">
        <v>304.94307962037936</v>
      </c>
      <c r="W6" s="205">
        <v>303.95890897748671</v>
      </c>
      <c r="X6" s="205">
        <v>301.92166781430529</v>
      </c>
      <c r="Y6" s="205">
        <v>298.9224401291537</v>
      </c>
      <c r="Z6" s="205">
        <v>295.06138498277102</v>
      </c>
      <c r="AA6" s="205">
        <v>290.4515582596656</v>
      </c>
      <c r="AB6" s="205">
        <v>285.20927417460268</v>
      </c>
      <c r="AC6" s="205">
        <v>279.44947401892506</v>
      </c>
      <c r="AD6" s="205">
        <v>273.28373980038918</v>
      </c>
      <c r="AE6" s="205">
        <v>266.8186930861886</v>
      </c>
      <c r="AF6" s="205">
        <v>260.15477390902441</v>
      </c>
      <c r="AG6" s="205">
        <v>253.38538152281572</v>
      </c>
      <c r="AH6" s="205">
        <v>246.59634910132121</v>
      </c>
      <c r="AI6" s="205">
        <v>239.86571800113094</v>
      </c>
      <c r="AJ6" s="205">
        <v>233.26377365772268</v>
      </c>
      <c r="AK6" s="205">
        <v>226.85330415693983</v>
      </c>
      <c r="AL6" s="205">
        <v>220.69004358938216</v>
      </c>
      <c r="AM6" s="205">
        <v>214.82326501416995</v>
      </c>
      <c r="AN6" s="205">
        <v>209.29649182187833</v>
      </c>
      <c r="AO6" s="205">
        <v>204.14830113515958</v>
      </c>
      <c r="AP6" s="205">
        <v>199.41319832581448</v>
      </c>
      <c r="AQ6" s="205">
        <v>195.12254753881564</v>
      </c>
      <c r="AR6" s="205">
        <v>191.30554915479911</v>
      </c>
      <c r="AS6" s="205">
        <v>187.99026132987822</v>
      </c>
      <c r="AT6" s="205">
        <v>185.20466914206739</v>
      </c>
      <c r="AU6" s="205">
        <v>182.9778115448722</v>
      </c>
      <c r="AV6" s="205">
        <v>181.34098346323665</v>
      </c>
      <c r="AW6" s="205">
        <v>180.32903824054031</v>
      </c>
      <c r="AX6" s="206">
        <v>179.98182464082183</v>
      </c>
    </row>
    <row r="7" spans="1:50" x14ac:dyDescent="0.25">
      <c r="A7" s="194" t="s">
        <v>6</v>
      </c>
      <c r="B7" s="204">
        <v>175.564430846253</v>
      </c>
      <c r="C7" s="205">
        <v>186.79289546330421</v>
      </c>
      <c r="D7" s="205">
        <v>193.05215160489129</v>
      </c>
      <c r="E7" s="205">
        <v>195.23791970177572</v>
      </c>
      <c r="F7" s="205">
        <v>198.72255310909739</v>
      </c>
      <c r="G7" s="205">
        <v>200.34440319082623</v>
      </c>
      <c r="H7" s="205">
        <v>202.27538939889473</v>
      </c>
      <c r="I7" s="205">
        <v>195.41728536645851</v>
      </c>
      <c r="J7" s="205">
        <v>187.90550446643661</v>
      </c>
      <c r="K7" s="205">
        <v>210.31859201206336</v>
      </c>
      <c r="L7" s="205">
        <v>211.08457143053002</v>
      </c>
      <c r="M7" s="205">
        <v>210.62281170173858</v>
      </c>
      <c r="N7" s="205">
        <v>209.81651284580209</v>
      </c>
      <c r="O7" s="205">
        <v>209.52726191470217</v>
      </c>
      <c r="P7" s="205">
        <v>210.39192406113614</v>
      </c>
      <c r="Q7" s="205">
        <v>212.17067973088757</v>
      </c>
      <c r="R7" s="205">
        <v>214.40224819211508</v>
      </c>
      <c r="S7" s="205">
        <v>216.61117448543499</v>
      </c>
      <c r="T7" s="205">
        <v>218.30306044134349</v>
      </c>
      <c r="U7" s="205">
        <v>219.06769892509351</v>
      </c>
      <c r="V7" s="205">
        <v>218.88571270325323</v>
      </c>
      <c r="W7" s="205">
        <v>217.84632631901624</v>
      </c>
      <c r="X7" s="205">
        <v>216.04789275871747</v>
      </c>
      <c r="Y7" s="205">
        <v>213.59447199463418</v>
      </c>
      <c r="Z7" s="205">
        <v>210.58784646412147</v>
      </c>
      <c r="AA7" s="205">
        <v>207.11081648916195</v>
      </c>
      <c r="AB7" s="205">
        <v>203.24095763267411</v>
      </c>
      <c r="AC7" s="205">
        <v>199.05424810016143</v>
      </c>
      <c r="AD7" s="205">
        <v>194.62392480000352</v>
      </c>
      <c r="AE7" s="205">
        <v>190.01957913348963</v>
      </c>
      <c r="AF7" s="205">
        <v>185.30648528228875</v>
      </c>
      <c r="AG7" s="205">
        <v>180.5451469425802</v>
      </c>
      <c r="AH7" s="205">
        <v>175.79104356960826</v>
      </c>
      <c r="AI7" s="205">
        <v>171.09455411336052</v>
      </c>
      <c r="AJ7" s="205">
        <v>166.50103474837917</v>
      </c>
      <c r="AK7" s="205">
        <v>162.0510269930659</v>
      </c>
      <c r="AL7" s="205">
        <v>157.78057362655102</v>
      </c>
      <c r="AM7" s="205">
        <v>153.72162170013368</v>
      </c>
      <c r="AN7" s="205">
        <v>149.90249448159938</v>
      </c>
      <c r="AO7" s="205">
        <v>146.3484171716446</v>
      </c>
      <c r="AP7" s="205">
        <v>143.08208453726573</v>
      </c>
      <c r="AQ7" s="205">
        <v>140.12426210409222</v>
      </c>
      <c r="AR7" s="205">
        <v>137.49441616848861</v>
      </c>
      <c r="AS7" s="205">
        <v>135.21137160510796</v>
      </c>
      <c r="AT7" s="205">
        <v>133.29400027492306</v>
      </c>
      <c r="AU7" s="205">
        <v>131.76194684631901</v>
      </c>
      <c r="AV7" s="205">
        <v>130.63640313883133</v>
      </c>
      <c r="AW7" s="205">
        <v>129.94094684929865</v>
      </c>
      <c r="AX7" s="206">
        <v>129.70246594820372</v>
      </c>
    </row>
    <row r="8" spans="1:50" x14ac:dyDescent="0.25">
      <c r="A8" s="194" t="s">
        <v>7</v>
      </c>
      <c r="B8" s="204">
        <v>134.43243577545192</v>
      </c>
      <c r="C8" s="205">
        <v>134.21856221675833</v>
      </c>
      <c r="D8" s="205">
        <v>124.43271801437129</v>
      </c>
      <c r="E8" s="205">
        <v>104.00226953853614</v>
      </c>
      <c r="F8" s="205">
        <v>86.777594969769794</v>
      </c>
      <c r="G8" s="205">
        <v>105.31676501870939</v>
      </c>
      <c r="H8" s="205">
        <v>129.92618703400919</v>
      </c>
      <c r="I8" s="205">
        <v>152.45423045719491</v>
      </c>
      <c r="J8" s="205">
        <v>128.89647919768316</v>
      </c>
      <c r="K8" s="205">
        <v>141.72115138199769</v>
      </c>
      <c r="L8" s="205">
        <v>157.64154113199345</v>
      </c>
      <c r="M8" s="205">
        <v>163.36322693126854</v>
      </c>
      <c r="N8" s="205">
        <v>177.96799205732177</v>
      </c>
      <c r="O8" s="205">
        <v>197.39607662968493</v>
      </c>
      <c r="P8" s="205">
        <v>217.14113336611283</v>
      </c>
      <c r="Q8" s="205">
        <v>236.11424031539542</v>
      </c>
      <c r="R8" s="205">
        <v>254.4141027787162</v>
      </c>
      <c r="S8" s="205">
        <v>272.30870646649686</v>
      </c>
      <c r="T8" s="205">
        <v>290.23223168758727</v>
      </c>
      <c r="U8" s="205">
        <v>308.64551716538102</v>
      </c>
      <c r="V8" s="205">
        <v>327.55714425425788</v>
      </c>
      <c r="W8" s="205">
        <v>346.82750105821606</v>
      </c>
      <c r="X8" s="205">
        <v>366.29070924187272</v>
      </c>
      <c r="Y8" s="205">
        <v>385.75430645200606</v>
      </c>
      <c r="Z8" s="205">
        <v>405.02318311234575</v>
      </c>
      <c r="AA8" s="205">
        <v>423.98009714284103</v>
      </c>
      <c r="AB8" s="205">
        <v>442.5322772063796</v>
      </c>
      <c r="AC8" s="205">
        <v>460.59130690487672</v>
      </c>
      <c r="AD8" s="205">
        <v>478.07411530270872</v>
      </c>
      <c r="AE8" s="205">
        <v>494.90385725995856</v>
      </c>
      <c r="AF8" s="205">
        <v>511.01067167599388</v>
      </c>
      <c r="AG8" s="205">
        <v>526.33230916018147</v>
      </c>
      <c r="AH8" s="205">
        <v>540.81462407118102</v>
      </c>
      <c r="AI8" s="205">
        <v>554.41192919479477</v>
      </c>
      <c r="AJ8" s="205">
        <v>567.08721447109349</v>
      </c>
      <c r="AK8" s="205">
        <v>578.81223405664616</v>
      </c>
      <c r="AL8" s="205">
        <v>589.5674685556753</v>
      </c>
      <c r="AM8" s="205">
        <v>599.34197142978951</v>
      </c>
      <c r="AN8" s="205">
        <v>608.13311037122014</v>
      </c>
      <c r="AO8" s="205">
        <v>615.94621578673241</v>
      </c>
      <c r="AP8" s="205">
        <v>622.79414949062061</v>
      </c>
      <c r="AQ8" s="205">
        <v>628.69680726034812</v>
      </c>
      <c r="AR8" s="205">
        <v>633.68056909326799</v>
      </c>
      <c r="AS8" s="205">
        <v>637.77771085192103</v>
      </c>
      <c r="AT8" s="205">
        <v>641.02579053958834</v>
      </c>
      <c r="AU8" s="205">
        <v>643.46702175214864</v>
      </c>
      <c r="AV8" s="205">
        <v>645.14764595445979</v>
      </c>
      <c r="AW8" s="205">
        <v>646.11731417685905</v>
      </c>
      <c r="AX8" s="206">
        <v>646.42848756673311</v>
      </c>
    </row>
    <row r="9" spans="1:50" x14ac:dyDescent="0.25">
      <c r="A9" s="194" t="s">
        <v>8</v>
      </c>
      <c r="B9" s="204">
        <v>1.0889994158201428</v>
      </c>
      <c r="C9" s="205">
        <v>1.1648549132551371</v>
      </c>
      <c r="D9" s="205">
        <v>1.0832759500273152</v>
      </c>
      <c r="E9" s="205">
        <v>1.0523770744126235</v>
      </c>
      <c r="F9" s="205">
        <v>0.91094818874093397</v>
      </c>
      <c r="G9" s="205">
        <v>1.0539272289753696</v>
      </c>
      <c r="H9" s="205">
        <v>1.0808756323636981</v>
      </c>
      <c r="I9" s="205">
        <v>1.0817459755270802</v>
      </c>
      <c r="J9" s="205">
        <v>1.0579535148456456</v>
      </c>
      <c r="K9" s="205">
        <v>0.98256465864026232</v>
      </c>
      <c r="L9" s="205">
        <v>1.2755981295838204</v>
      </c>
      <c r="M9" s="205">
        <v>1.2973061923133045</v>
      </c>
      <c r="N9" s="205">
        <v>1.3519291142632026</v>
      </c>
      <c r="O9" s="205">
        <v>1.4234313604223672</v>
      </c>
      <c r="P9" s="205">
        <v>1.4966109274684964</v>
      </c>
      <c r="Q9" s="205">
        <v>1.5678718758255381</v>
      </c>
      <c r="R9" s="205">
        <v>1.6368588609655814</v>
      </c>
      <c r="S9" s="205">
        <v>1.7032587685532337</v>
      </c>
      <c r="T9" s="205">
        <v>1.7668045085411173</v>
      </c>
      <c r="U9" s="205">
        <v>1.8272259641652764</v>
      </c>
      <c r="V9" s="205">
        <v>1.8840834266310025</v>
      </c>
      <c r="W9" s="205">
        <v>1.936903707039217</v>
      </c>
      <c r="X9" s="205">
        <v>1.9852347921162272</v>
      </c>
      <c r="Y9" s="205">
        <v>2.0286521637900221</v>
      </c>
      <c r="Z9" s="205">
        <v>2.0668292293574444</v>
      </c>
      <c r="AA9" s="205">
        <v>2.0997441978980387</v>
      </c>
      <c r="AB9" s="205">
        <v>2.1275020270438278</v>
      </c>
      <c r="AC9" s="205">
        <v>2.1502669583150125</v>
      </c>
      <c r="AD9" s="205">
        <v>2.1682561920513486</v>
      </c>
      <c r="AE9" s="205">
        <v>2.181733161424642</v>
      </c>
      <c r="AF9" s="205">
        <v>2.19100063050512</v>
      </c>
      <c r="AG9" s="205">
        <v>2.196393821114428</v>
      </c>
      <c r="AH9" s="205">
        <v>2.1982737487515953</v>
      </c>
      <c r="AI9" s="205">
        <v>2.1970209208891744</v>
      </c>
      <c r="AJ9" s="205">
        <v>2.1930295229290473</v>
      </c>
      <c r="AK9" s="205">
        <v>2.1867021894134027</v>
      </c>
      <c r="AL9" s="205">
        <v>2.1784454318169604</v>
      </c>
      <c r="AM9" s="205">
        <v>2.1686657702789365</v>
      </c>
      <c r="AN9" s="205">
        <v>2.1577665956143792</v>
      </c>
      <c r="AO9" s="205">
        <v>2.1461457703087223</v>
      </c>
      <c r="AP9" s="205">
        <v>2.1341939631928319</v>
      </c>
      <c r="AQ9" s="205">
        <v>2.122293702209447</v>
      </c>
      <c r="AR9" s="205">
        <v>2.1108191230864275</v>
      </c>
      <c r="AS9" s="205">
        <v>2.1001363887143736</v>
      </c>
      <c r="AT9" s="205">
        <v>2.0906047544255988</v>
      </c>
      <c r="AU9" s="205">
        <v>2.0825782580144074</v>
      </c>
      <c r="AV9" s="205">
        <v>2.0764080200707138</v>
      </c>
      <c r="AW9" s="205">
        <v>2.0724451499162995</v>
      </c>
      <c r="AX9" s="206">
        <v>2.0710442651096179</v>
      </c>
    </row>
    <row r="10" spans="1:50" x14ac:dyDescent="0.25">
      <c r="A10" s="194" t="s">
        <v>9</v>
      </c>
      <c r="B10" s="204">
        <v>1212.4105737013122</v>
      </c>
      <c r="C10" s="205">
        <v>1260.0066459506525</v>
      </c>
      <c r="D10" s="205">
        <v>1301.0202924060955</v>
      </c>
      <c r="E10" s="205">
        <v>1302.1734929795896</v>
      </c>
      <c r="F10" s="205">
        <v>1348.2887559727169</v>
      </c>
      <c r="G10" s="205">
        <v>1457.5547709704783</v>
      </c>
      <c r="H10" s="205">
        <v>1536.9110032013343</v>
      </c>
      <c r="I10" s="205">
        <v>1509.993620350115</v>
      </c>
      <c r="J10" s="205">
        <v>1438.8034978249595</v>
      </c>
      <c r="K10" s="205">
        <v>1613.4179608362692</v>
      </c>
      <c r="L10" s="205">
        <v>1650.4342918518221</v>
      </c>
      <c r="M10" s="205">
        <v>1661.0519961065563</v>
      </c>
      <c r="N10" s="205">
        <v>1688.6806913014248</v>
      </c>
      <c r="O10" s="205">
        <v>1727.0510877665606</v>
      </c>
      <c r="P10" s="205">
        <v>1770.4562927685829</v>
      </c>
      <c r="Q10" s="205">
        <v>1816.2547299718763</v>
      </c>
      <c r="R10" s="205">
        <v>1862.4473358516843</v>
      </c>
      <c r="S10" s="205">
        <v>1906.8261939848037</v>
      </c>
      <c r="T10" s="205">
        <v>1946.983421365893</v>
      </c>
      <c r="U10" s="205">
        <v>1980.8130542013862</v>
      </c>
      <c r="V10" s="205">
        <v>2008.0217391885385</v>
      </c>
      <c r="W10" s="205">
        <v>2028.8619312169274</v>
      </c>
      <c r="X10" s="205">
        <v>2043.6721005174068</v>
      </c>
      <c r="Y10" s="205">
        <v>2052.8634211359317</v>
      </c>
      <c r="Z10" s="205">
        <v>2056.8806846391822</v>
      </c>
      <c r="AA10" s="205">
        <v>2056.1124704097806</v>
      </c>
      <c r="AB10" s="205">
        <v>2050.956676757768</v>
      </c>
      <c r="AC10" s="205">
        <v>2041.8370846574683</v>
      </c>
      <c r="AD10" s="205">
        <v>2029.195067497521</v>
      </c>
      <c r="AE10" s="205">
        <v>2013.4819802699199</v>
      </c>
      <c r="AF10" s="205">
        <v>1995.152349241213</v>
      </c>
      <c r="AG10" s="205">
        <v>1974.6579439748923</v>
      </c>
      <c r="AH10" s="205">
        <v>1952.4427780022011</v>
      </c>
      <c r="AI10" s="205">
        <v>1928.9390533859316</v>
      </c>
      <c r="AJ10" s="205">
        <v>1904.5640384487369</v>
      </c>
      <c r="AK10" s="205">
        <v>1879.7178472919684</v>
      </c>
      <c r="AL10" s="205">
        <v>1854.7820744016124</v>
      </c>
      <c r="AM10" s="205">
        <v>1830.1192274126026</v>
      </c>
      <c r="AN10" s="205">
        <v>1806.0728956264929</v>
      </c>
      <c r="AO10" s="205">
        <v>1782.9685907081086</v>
      </c>
      <c r="AP10" s="205">
        <v>1761.1151986446439</v>
      </c>
      <c r="AQ10" s="205">
        <v>1740.8069880639059</v>
      </c>
      <c r="AR10" s="205">
        <v>1722.3261289489772</v>
      </c>
      <c r="AS10" s="205">
        <v>1705.9456873034328</v>
      </c>
      <c r="AT10" s="205">
        <v>1691.9330751666287</v>
      </c>
      <c r="AU10" s="205">
        <v>1680.5539514295601</v>
      </c>
      <c r="AV10" s="205">
        <v>1672.0765871854453</v>
      </c>
      <c r="AW10" s="205">
        <v>1666.7767300600613</v>
      </c>
      <c r="AX10" s="206">
        <v>1664.9430254971905</v>
      </c>
    </row>
    <row r="11" spans="1:50" x14ac:dyDescent="0.25">
      <c r="A11" s="194" t="s">
        <v>10</v>
      </c>
      <c r="B11" s="204">
        <v>567.00897566965182</v>
      </c>
      <c r="C11" s="205">
        <v>592.50008564898212</v>
      </c>
      <c r="D11" s="205">
        <v>616.898584911184</v>
      </c>
      <c r="E11" s="205">
        <v>629.15051844987215</v>
      </c>
      <c r="F11" s="205">
        <v>668.00872114290121</v>
      </c>
      <c r="G11" s="205">
        <v>737.69629270652126</v>
      </c>
      <c r="H11" s="205">
        <v>783.73618171684529</v>
      </c>
      <c r="I11" s="205">
        <v>795.70204914280976</v>
      </c>
      <c r="J11" s="205">
        <v>781.27991692211458</v>
      </c>
      <c r="K11" s="205">
        <v>878.53711842257519</v>
      </c>
      <c r="L11" s="205">
        <v>912.97236037763207</v>
      </c>
      <c r="M11" s="205">
        <v>924.72792736572967</v>
      </c>
      <c r="N11" s="205">
        <v>954.38123033197962</v>
      </c>
      <c r="O11" s="205">
        <v>993.43556226866178</v>
      </c>
      <c r="P11" s="205">
        <v>1034.0434629687154</v>
      </c>
      <c r="Q11" s="205">
        <v>1074.0951720123594</v>
      </c>
      <c r="R11" s="205">
        <v>1112.9823392031808</v>
      </c>
      <c r="S11" s="205">
        <v>1150.0374326960996</v>
      </c>
      <c r="T11" s="205">
        <v>1184.5421863174479</v>
      </c>
      <c r="U11" s="205">
        <v>1215.8669308771553</v>
      </c>
      <c r="V11" s="205">
        <v>1243.8912732565109</v>
      </c>
      <c r="W11" s="205">
        <v>1268.6709783952663</v>
      </c>
      <c r="X11" s="205">
        <v>1290.3132281509074</v>
      </c>
      <c r="Y11" s="205">
        <v>1308.9715405165737</v>
      </c>
      <c r="Z11" s="205">
        <v>1324.8161152260614</v>
      </c>
      <c r="AA11" s="205">
        <v>1337.9537734887419</v>
      </c>
      <c r="AB11" s="205">
        <v>1348.4926130953872</v>
      </c>
      <c r="AC11" s="205">
        <v>1356.5625997748359</v>
      </c>
      <c r="AD11" s="205">
        <v>1362.3125576158734</v>
      </c>
      <c r="AE11" s="205">
        <v>1365.907158856236</v>
      </c>
      <c r="AF11" s="205">
        <v>1367.5239828562055</v>
      </c>
      <c r="AG11" s="205">
        <v>1367.350704731781</v>
      </c>
      <c r="AH11" s="205">
        <v>1365.5824643221022</v>
      </c>
      <c r="AI11" s="205">
        <v>1362.4194563314672</v>
      </c>
      <c r="AJ11" s="205">
        <v>1358.0647729801931</v>
      </c>
      <c r="AK11" s="205">
        <v>1352.7225216183911</v>
      </c>
      <c r="AL11" s="205">
        <v>1346.5962317330532</v>
      </c>
      <c r="AM11" s="205">
        <v>1339.88755877984</v>
      </c>
      <c r="AN11" s="205">
        <v>1332.7952864057072</v>
      </c>
      <c r="AO11" s="205">
        <v>1325.5146239566807</v>
      </c>
      <c r="AP11" s="205">
        <v>1318.2367927037164</v>
      </c>
      <c r="AQ11" s="205">
        <v>1311.1488919539966</v>
      </c>
      <c r="AR11" s="205">
        <v>1304.4340351068681</v>
      </c>
      <c r="AS11" s="205">
        <v>1298.2717457123497</v>
      </c>
      <c r="AT11" s="205">
        <v>1292.8386046392077</v>
      </c>
      <c r="AU11" s="205">
        <v>1288.3091415081319</v>
      </c>
      <c r="AV11" s="205">
        <v>1284.8569665533519</v>
      </c>
      <c r="AW11" s="205">
        <v>1282.6561430229458</v>
      </c>
      <c r="AX11" s="206">
        <v>1281.8828051210828</v>
      </c>
    </row>
    <row r="12" spans="1:50" x14ac:dyDescent="0.25">
      <c r="A12" s="194" t="s">
        <v>11</v>
      </c>
      <c r="B12" s="204">
        <v>615.45397266684449</v>
      </c>
      <c r="C12" s="205">
        <v>644.29234645209567</v>
      </c>
      <c r="D12" s="205">
        <v>657.85186687048679</v>
      </c>
      <c r="E12" s="205">
        <v>672.16537230123561</v>
      </c>
      <c r="F12" s="205">
        <v>708.43265072745317</v>
      </c>
      <c r="G12" s="205">
        <v>782.33730119535221</v>
      </c>
      <c r="H12" s="205">
        <v>835.83708420068547</v>
      </c>
      <c r="I12" s="205">
        <v>855.85139170274385</v>
      </c>
      <c r="J12" s="205">
        <v>805.56639983284151</v>
      </c>
      <c r="K12" s="205">
        <v>927.65431597354814</v>
      </c>
      <c r="L12" s="205">
        <v>1001.7083980576186</v>
      </c>
      <c r="M12" s="205">
        <v>1019.3958912821878</v>
      </c>
      <c r="N12" s="205">
        <v>1063.9222661618669</v>
      </c>
      <c r="O12" s="205">
        <v>1122.2403078805316</v>
      </c>
      <c r="P12" s="205">
        <v>1181.91159554469</v>
      </c>
      <c r="Q12" s="205">
        <v>1239.9507029752911</v>
      </c>
      <c r="R12" s="205">
        <v>1296.0208821036176</v>
      </c>
      <c r="S12" s="205">
        <v>1349.8191716439376</v>
      </c>
      <c r="T12" s="205">
        <v>1401.0803977862249</v>
      </c>
      <c r="U12" s="205">
        <v>1449.6075931250389</v>
      </c>
      <c r="V12" s="205">
        <v>1495.3631010787767</v>
      </c>
      <c r="W12" s="205">
        <v>1538.3981445483021</v>
      </c>
      <c r="X12" s="205">
        <v>1578.824269209754</v>
      </c>
      <c r="Y12" s="205">
        <v>1616.8095830002944</v>
      </c>
      <c r="Z12" s="205">
        <v>1652.5219957502798</v>
      </c>
      <c r="AA12" s="205">
        <v>1685.958591800596</v>
      </c>
      <c r="AB12" s="205">
        <v>1717.0858513207511</v>
      </c>
      <c r="AC12" s="205">
        <v>1745.8894320169065</v>
      </c>
      <c r="AD12" s="205">
        <v>1772.3735217266569</v>
      </c>
      <c r="AE12" s="205">
        <v>1796.5600206133804</v>
      </c>
      <c r="AF12" s="205">
        <v>1818.4875795850703</v>
      </c>
      <c r="AG12" s="205">
        <v>1838.2105221191441</v>
      </c>
      <c r="AH12" s="205">
        <v>1855.7976766145371</v>
      </c>
      <c r="AI12" s="205">
        <v>1871.3311457842392</v>
      </c>
      <c r="AJ12" s="205">
        <v>1884.9050385223595</v>
      </c>
      <c r="AK12" s="205">
        <v>1896.6241882106783</v>
      </c>
      <c r="AL12" s="205">
        <v>1906.6028796534397</v>
      </c>
      <c r="AM12" s="205">
        <v>1914.9636048274901</v>
      </c>
      <c r="AN12" s="205">
        <v>1921.8358654861124</v>
      </c>
      <c r="AO12" s="205">
        <v>1927.3550384317505</v>
      </c>
      <c r="AP12" s="205">
        <v>1931.6613170427302</v>
      </c>
      <c r="AQ12" s="205">
        <v>1934.8987404599959</v>
      </c>
      <c r="AR12" s="205">
        <v>1937.2143197646144</v>
      </c>
      <c r="AS12" s="205">
        <v>1938.7572685466689</v>
      </c>
      <c r="AT12" s="205">
        <v>1939.6783435182369</v>
      </c>
      <c r="AU12" s="205">
        <v>1940.1292992836802</v>
      </c>
      <c r="AV12" s="205">
        <v>1940.2624600711583</v>
      </c>
      <c r="AW12" s="205">
        <v>1940.2304101649534</v>
      </c>
      <c r="AX12" s="206">
        <v>1940.1858039681345</v>
      </c>
    </row>
    <row r="13" spans="1:50" x14ac:dyDescent="0.25">
      <c r="A13" s="194" t="s">
        <v>12</v>
      </c>
      <c r="B13" s="204">
        <v>1021.5462277456062</v>
      </c>
      <c r="C13" s="205">
        <v>1040.3000235379272</v>
      </c>
      <c r="D13" s="205">
        <v>1079.148969615429</v>
      </c>
      <c r="E13" s="205">
        <v>1058.6057770282716</v>
      </c>
      <c r="F13" s="205">
        <v>947.33214392277785</v>
      </c>
      <c r="G13" s="205">
        <v>992.46075246780401</v>
      </c>
      <c r="H13" s="205">
        <v>1047.4832402189634</v>
      </c>
      <c r="I13" s="205">
        <v>1062.4659761973628</v>
      </c>
      <c r="J13" s="205">
        <v>1060.6811984790204</v>
      </c>
      <c r="K13" s="205">
        <v>1143.0228686473731</v>
      </c>
      <c r="L13" s="205">
        <v>1242.3975261070618</v>
      </c>
      <c r="M13" s="205">
        <v>1258.0934061297944</v>
      </c>
      <c r="N13" s="205">
        <v>1297.7717609056592</v>
      </c>
      <c r="O13" s="205">
        <v>1350.2358742490633</v>
      </c>
      <c r="P13" s="205">
        <v>1405.1619151959542</v>
      </c>
      <c r="Q13" s="205">
        <v>1459.7383896464248</v>
      </c>
      <c r="R13" s="205">
        <v>1513.1044177135736</v>
      </c>
      <c r="S13" s="205">
        <v>1564.3043678260719</v>
      </c>
      <c r="T13" s="205">
        <v>1612.2982572683761</v>
      </c>
      <c r="U13" s="205">
        <v>1656.1723239127512</v>
      </c>
      <c r="V13" s="205">
        <v>1695.7810459544846</v>
      </c>
      <c r="W13" s="205">
        <v>1731.2397486444938</v>
      </c>
      <c r="X13" s="205">
        <v>1762.7345045967454</v>
      </c>
      <c r="Y13" s="205">
        <v>1790.5148123810175</v>
      </c>
      <c r="Z13" s="205">
        <v>1814.8401201101769</v>
      </c>
      <c r="AA13" s="205">
        <v>1835.8305284927612</v>
      </c>
      <c r="AB13" s="205">
        <v>1853.5911137446087</v>
      </c>
      <c r="AC13" s="205">
        <v>1868.2534694863089</v>
      </c>
      <c r="AD13" s="205">
        <v>1879.9726713572968</v>
      </c>
      <c r="AE13" s="205">
        <v>1888.9241846972266</v>
      </c>
      <c r="AF13" s="205">
        <v>1895.3007867357232</v>
      </c>
      <c r="AG13" s="205">
        <v>1899.3095671387571</v>
      </c>
      <c r="AH13" s="205">
        <v>1901.1690624733067</v>
      </c>
      <c r="AI13" s="205">
        <v>1901.1065715434756</v>
      </c>
      <c r="AJ13" s="205">
        <v>1899.3556899532791</v>
      </c>
      <c r="AK13" s="205">
        <v>1896.1540939500037</v>
      </c>
      <c r="AL13" s="205">
        <v>1891.7415958334846</v>
      </c>
      <c r="AM13" s="205">
        <v>1886.3584861689012</v>
      </c>
      <c r="AN13" s="205">
        <v>1880.2441718522384</v>
      </c>
      <c r="AO13" s="205">
        <v>1873.6361138452567</v>
      </c>
      <c r="AP13" s="205">
        <v>1866.7690641775637</v>
      </c>
      <c r="AQ13" s="205">
        <v>1859.8745986332899</v>
      </c>
      <c r="AR13" s="205">
        <v>1853.1809393989765</v>
      </c>
      <c r="AS13" s="205">
        <v>1846.9130608299879</v>
      </c>
      <c r="AT13" s="205">
        <v>1841.2930713658745</v>
      </c>
      <c r="AU13" s="205">
        <v>1836.5408654579439</v>
      </c>
      <c r="AV13" s="205">
        <v>1832.8750411331791</v>
      </c>
      <c r="AW13" s="205">
        <v>1830.5140814864933</v>
      </c>
      <c r="AX13" s="206">
        <v>1829.677801959805</v>
      </c>
    </row>
    <row r="14" spans="1:50" x14ac:dyDescent="0.25">
      <c r="A14" s="194" t="s">
        <v>13</v>
      </c>
      <c r="B14" s="204">
        <v>963.89151239458693</v>
      </c>
      <c r="C14" s="205">
        <v>995.32175969285993</v>
      </c>
      <c r="D14" s="205">
        <v>1018.1773917073065</v>
      </c>
      <c r="E14" s="205">
        <v>1033.569172982455</v>
      </c>
      <c r="F14" s="205">
        <v>1064.120195424287</v>
      </c>
      <c r="G14" s="205">
        <v>1120.1978705238769</v>
      </c>
      <c r="H14" s="205">
        <v>1126.5331937839655</v>
      </c>
      <c r="I14" s="205">
        <v>1100.2861515096881</v>
      </c>
      <c r="J14" s="205">
        <v>1071.8283979331518</v>
      </c>
      <c r="K14" s="205">
        <v>1131.5999339945606</v>
      </c>
      <c r="L14" s="205">
        <v>1118.4784851316513</v>
      </c>
      <c r="M14" s="205">
        <v>1123.376354808257</v>
      </c>
      <c r="N14" s="205">
        <v>1135.7391079720142</v>
      </c>
      <c r="O14" s="205">
        <v>1152.0679524624172</v>
      </c>
      <c r="P14" s="205">
        <v>1169.1204251226723</v>
      </c>
      <c r="Q14" s="205">
        <v>1185.0507053626375</v>
      </c>
      <c r="R14" s="205">
        <v>1198.3147803773854</v>
      </c>
      <c r="S14" s="205">
        <v>1207.3160145091008</v>
      </c>
      <c r="T14" s="205">
        <v>1210.4499413273786</v>
      </c>
      <c r="U14" s="205">
        <v>1206.6855566185684</v>
      </c>
      <c r="V14" s="205">
        <v>1197.1584974053483</v>
      </c>
      <c r="W14" s="205">
        <v>1183.5704490090864</v>
      </c>
      <c r="X14" s="205">
        <v>1167.6055819359151</v>
      </c>
      <c r="Y14" s="205">
        <v>1150.8864205227467</v>
      </c>
      <c r="Z14" s="205">
        <v>1134.70367510192</v>
      </c>
      <c r="AA14" s="205">
        <v>1119.2952976930135</v>
      </c>
      <c r="AB14" s="205">
        <v>1104.6442126254956</v>
      </c>
      <c r="AC14" s="205">
        <v>1090.7343514277024</v>
      </c>
      <c r="AD14" s="205">
        <v>1077.550641684812</v>
      </c>
      <c r="AE14" s="205">
        <v>1065.078997357273</v>
      </c>
      <c r="AF14" s="205">
        <v>1053.3063106245015</v>
      </c>
      <c r="AG14" s="205">
        <v>1042.2204453217303</v>
      </c>
      <c r="AH14" s="205">
        <v>1031.8102320417945</v>
      </c>
      <c r="AI14" s="205">
        <v>1022.0654649779442</v>
      </c>
      <c r="AJ14" s="205">
        <v>1012.97690058891</v>
      </c>
      <c r="AK14" s="205">
        <v>1004.5362581729449</v>
      </c>
      <c r="AL14" s="205">
        <v>996.73622244422052</v>
      </c>
      <c r="AM14" s="205">
        <v>989.57044821196178</v>
      </c>
      <c r="AN14" s="205">
        <v>983.03356727070752</v>
      </c>
      <c r="AO14" s="205">
        <v>977.12119761911333</v>
      </c>
      <c r="AP14" s="205">
        <v>971.82995513433025</v>
      </c>
      <c r="AQ14" s="205">
        <v>967.1574678400699</v>
      </c>
      <c r="AR14" s="205">
        <v>963.10239291826076</v>
      </c>
      <c r="AS14" s="205">
        <v>959.66443662753534</v>
      </c>
      <c r="AT14" s="205">
        <v>956.84437730620243</v>
      </c>
      <c r="AU14" s="205">
        <v>954.64409165339202</v>
      </c>
      <c r="AV14" s="205">
        <v>953.06658449947679</v>
      </c>
      <c r="AW14" s="205">
        <v>952.11602229625316</v>
      </c>
      <c r="AX14" s="206">
        <v>951.79777057836111</v>
      </c>
    </row>
    <row r="15" spans="1:50" x14ac:dyDescent="0.25">
      <c r="A15" s="194" t="s">
        <v>14</v>
      </c>
      <c r="B15" s="204">
        <v>628.74162899988778</v>
      </c>
      <c r="C15" s="205">
        <v>640.28422178339451</v>
      </c>
      <c r="D15" s="205">
        <v>658.05639887173447</v>
      </c>
      <c r="E15" s="205">
        <v>651.77235477871579</v>
      </c>
      <c r="F15" s="205">
        <v>660.22500337453687</v>
      </c>
      <c r="G15" s="205">
        <v>707.04711262930834</v>
      </c>
      <c r="H15" s="205">
        <v>734.98204225344136</v>
      </c>
      <c r="I15" s="205">
        <v>715.02314991124069</v>
      </c>
      <c r="J15" s="205">
        <v>629.43608541742412</v>
      </c>
      <c r="K15" s="205">
        <v>711.06790152819349</v>
      </c>
      <c r="L15" s="205">
        <v>708.60132920643639</v>
      </c>
      <c r="M15" s="205">
        <v>712.58394685348071</v>
      </c>
      <c r="N15" s="205">
        <v>722.52853277172153</v>
      </c>
      <c r="O15" s="205">
        <v>735.41755977773016</v>
      </c>
      <c r="P15" s="205">
        <v>748.49695162502542</v>
      </c>
      <c r="Q15" s="205">
        <v>760.514878897264</v>
      </c>
      <c r="R15" s="205">
        <v>770.5725192216056</v>
      </c>
      <c r="S15" s="205">
        <v>777.73908505154384</v>
      </c>
      <c r="T15" s="205">
        <v>781.07983012606587</v>
      </c>
      <c r="U15" s="205">
        <v>780.00554585158329</v>
      </c>
      <c r="V15" s="205">
        <v>775.2346682795054</v>
      </c>
      <c r="W15" s="205">
        <v>767.83439699618009</v>
      </c>
      <c r="X15" s="205">
        <v>758.86841428797504</v>
      </c>
      <c r="Y15" s="205">
        <v>749.36875353962193</v>
      </c>
      <c r="Z15" s="205">
        <v>740.16161138998507</v>
      </c>
      <c r="AA15" s="205">
        <v>731.40041835362808</v>
      </c>
      <c r="AB15" s="205">
        <v>723.07500876553547</v>
      </c>
      <c r="AC15" s="205">
        <v>715.17582491962185</v>
      </c>
      <c r="AD15" s="205">
        <v>707.69390342858514</v>
      </c>
      <c r="AE15" s="205">
        <v>700.62086271853684</v>
      </c>
      <c r="AF15" s="205">
        <v>693.94889164822155</v>
      </c>
      <c r="AG15" s="205">
        <v>687.67073924530223</v>
      </c>
      <c r="AH15" s="205">
        <v>681.77970555504817</v>
      </c>
      <c r="AI15" s="205">
        <v>676.26963359961439</v>
      </c>
      <c r="AJ15" s="205">
        <v>671.13490244907518</v>
      </c>
      <c r="AK15" s="205">
        <v>666.37042140847257</v>
      </c>
      <c r="AL15" s="205">
        <v>661.97162532837581</v>
      </c>
      <c r="AM15" s="205">
        <v>657.93447104973234</v>
      </c>
      <c r="AN15" s="205">
        <v>654.2554349973268</v>
      </c>
      <c r="AO15" s="205">
        <v>650.93151193984534</v>
      </c>
      <c r="AP15" s="205">
        <v>647.96021493830267</v>
      </c>
      <c r="AQ15" s="205">
        <v>645.33957650874402</v>
      </c>
      <c r="AR15" s="205">
        <v>643.06815102932569</v>
      </c>
      <c r="AS15" s="205">
        <v>641.14501842642619</v>
      </c>
      <c r="AT15" s="205">
        <v>639.56978917925073</v>
      </c>
      <c r="AU15" s="205">
        <v>638.34261068743274</v>
      </c>
      <c r="AV15" s="205">
        <v>637.46417505161025</v>
      </c>
      <c r="AW15" s="205">
        <v>636.93572832269876</v>
      </c>
      <c r="AX15" s="206">
        <v>636.75908128175593</v>
      </c>
    </row>
    <row r="16" spans="1:50" x14ac:dyDescent="0.25">
      <c r="A16" s="194" t="s">
        <v>15</v>
      </c>
      <c r="B16" s="204">
        <v>414.56707567507476</v>
      </c>
      <c r="C16" s="205">
        <v>425.72220273226264</v>
      </c>
      <c r="D16" s="205">
        <v>433.45732712865822</v>
      </c>
      <c r="E16" s="205">
        <v>431.37419054235727</v>
      </c>
      <c r="F16" s="205">
        <v>435.28467205973448</v>
      </c>
      <c r="G16" s="205">
        <v>460.86717494499976</v>
      </c>
      <c r="H16" s="205">
        <v>480.45236428562674</v>
      </c>
      <c r="I16" s="205">
        <v>472.96421799246747</v>
      </c>
      <c r="J16" s="205">
        <v>403.99792185347974</v>
      </c>
      <c r="K16" s="205">
        <v>456.8132112388443</v>
      </c>
      <c r="L16" s="205">
        <v>462.18928676227665</v>
      </c>
      <c r="M16" s="205">
        <v>461.39572894159534</v>
      </c>
      <c r="N16" s="205">
        <v>460.15175658114237</v>
      </c>
      <c r="O16" s="205">
        <v>460.15278964791037</v>
      </c>
      <c r="P16" s="205">
        <v>462.65382645116739</v>
      </c>
      <c r="Q16" s="205">
        <v>467.1572902059001</v>
      </c>
      <c r="R16" s="205">
        <v>472.71866017324089</v>
      </c>
      <c r="S16" s="205">
        <v>478.35990945759187</v>
      </c>
      <c r="T16" s="205">
        <v>483.05767611000533</v>
      </c>
      <c r="U16" s="205">
        <v>485.94723650500777</v>
      </c>
      <c r="V16" s="205">
        <v>486.93920629277636</v>
      </c>
      <c r="W16" s="205">
        <v>486.16021113618126</v>
      </c>
      <c r="X16" s="205">
        <v>483.75633555158299</v>
      </c>
      <c r="Y16" s="205">
        <v>479.88817548356053</v>
      </c>
      <c r="Z16" s="205">
        <v>474.72362528869115</v>
      </c>
      <c r="AA16" s="205">
        <v>468.42633253145743</v>
      </c>
      <c r="AB16" s="205">
        <v>461.15975610877229</v>
      </c>
      <c r="AC16" s="205">
        <v>453.08650914631914</v>
      </c>
      <c r="AD16" s="205">
        <v>444.36564718765425</v>
      </c>
      <c r="AE16" s="205">
        <v>435.15043838965943</v>
      </c>
      <c r="AF16" s="205">
        <v>425.58661532417557</v>
      </c>
      <c r="AG16" s="205">
        <v>415.81109161814084</v>
      </c>
      <c r="AH16" s="205">
        <v>405.95111412242017</v>
      </c>
      <c r="AI16" s="205">
        <v>396.12381247561882</v>
      </c>
      <c r="AJ16" s="205">
        <v>386.43610254665447</v>
      </c>
      <c r="AK16" s="205">
        <v>376.98489790879762</v>
      </c>
      <c r="AL16" s="205">
        <v>367.85758376608788</v>
      </c>
      <c r="AM16" s="205">
        <v>359.13271015026947</v>
      </c>
      <c r="AN16" s="205">
        <v>350.88086527955346</v>
      </c>
      <c r="AO16" s="205">
        <v>343.16569531115744</v>
      </c>
      <c r="AP16" s="205">
        <v>336.04504298260377</v>
      </c>
      <c r="AQ16" s="205">
        <v>329.57218455389068</v>
      </c>
      <c r="AR16" s="205">
        <v>323.79715184951419</v>
      </c>
      <c r="AS16" s="205">
        <v>318.76813396048806</v>
      </c>
      <c r="AT16" s="205">
        <v>314.53296129817869</v>
      </c>
      <c r="AU16" s="205">
        <v>311.14068328534091</v>
      </c>
      <c r="AV16" s="205">
        <v>308.64326021735548</v>
      </c>
      <c r="AW16" s="205">
        <v>307.09740003120243</v>
      </c>
      <c r="AX16" s="206">
        <v>306.56658231110606</v>
      </c>
    </row>
    <row r="17" spans="1:50" x14ac:dyDescent="0.25">
      <c r="A17" s="194" t="s">
        <v>16</v>
      </c>
      <c r="B17" s="204">
        <v>302.04027033522306</v>
      </c>
      <c r="C17" s="205">
        <v>320.49689172431061</v>
      </c>
      <c r="D17" s="205">
        <v>336.46002467903793</v>
      </c>
      <c r="E17" s="205">
        <v>339.31187379870977</v>
      </c>
      <c r="F17" s="205">
        <v>353.64619395247428</v>
      </c>
      <c r="G17" s="205">
        <v>380.15807784697552</v>
      </c>
      <c r="H17" s="205">
        <v>389.12148812811552</v>
      </c>
      <c r="I17" s="205">
        <v>383.43196789554264</v>
      </c>
      <c r="J17" s="205">
        <v>363.87101977345213</v>
      </c>
      <c r="K17" s="205">
        <v>418.25991064157745</v>
      </c>
      <c r="L17" s="205">
        <v>422.75738400977508</v>
      </c>
      <c r="M17" s="205">
        <v>424.89512205584009</v>
      </c>
      <c r="N17" s="205">
        <v>430.5688218413556</v>
      </c>
      <c r="O17" s="205">
        <v>438.68976988464789</v>
      </c>
      <c r="P17" s="205">
        <v>448.24814242718469</v>
      </c>
      <c r="Q17" s="205">
        <v>458.61702961155493</v>
      </c>
      <c r="R17" s="205">
        <v>469.2295241923635</v>
      </c>
      <c r="S17" s="205">
        <v>479.46481850210961</v>
      </c>
      <c r="T17" s="205">
        <v>488.64922061582615</v>
      </c>
      <c r="U17" s="205">
        <v>496.19629461873461</v>
      </c>
      <c r="V17" s="205">
        <v>502.02861870084564</v>
      </c>
      <c r="W17" s="205">
        <v>506.21953535603694</v>
      </c>
      <c r="X17" s="205">
        <v>508.86386073644184</v>
      </c>
      <c r="Y17" s="205">
        <v>510.07426624797915</v>
      </c>
      <c r="Z17" s="205">
        <v>509.97193109915258</v>
      </c>
      <c r="AA17" s="205">
        <v>508.66600634191013</v>
      </c>
      <c r="AB17" s="205">
        <v>506.26792069552369</v>
      </c>
      <c r="AC17" s="205">
        <v>502.89466265868293</v>
      </c>
      <c r="AD17" s="205">
        <v>498.66654842569272</v>
      </c>
      <c r="AE17" s="205">
        <v>493.70520734864652</v>
      </c>
      <c r="AF17" s="205">
        <v>488.13181300347776</v>
      </c>
      <c r="AG17" s="205">
        <v>482.06557675340252</v>
      </c>
      <c r="AH17" s="205">
        <v>475.62251082340077</v>
      </c>
      <c r="AI17" s="205">
        <v>468.91445951812898</v>
      </c>
      <c r="AJ17" s="205">
        <v>462.04839044111009</v>
      </c>
      <c r="AK17" s="205">
        <v>455.12593242403307</v>
      </c>
      <c r="AL17" s="205">
        <v>448.2431432996475</v>
      </c>
      <c r="AM17" s="205">
        <v>441.49048854552774</v>
      </c>
      <c r="AN17" s="205">
        <v>434.9530110516356</v>
      </c>
      <c r="AO17" s="205">
        <v>428.7106726666027</v>
      </c>
      <c r="AP17" s="205">
        <v>422.8388495989193</v>
      </c>
      <c r="AQ17" s="205">
        <v>417.4089660419952</v>
      </c>
      <c r="AR17" s="205">
        <v>412.48925342897633</v>
      </c>
      <c r="AS17" s="205">
        <v>408.14562640513361</v>
      </c>
      <c r="AT17" s="205">
        <v>404.44267086881382</v>
      </c>
      <c r="AU17" s="205">
        <v>401.44474425355776</v>
      </c>
      <c r="AV17" s="205">
        <v>399.21719362808096</v>
      </c>
      <c r="AW17" s="205">
        <v>397.82770325425759</v>
      </c>
      <c r="AX17" s="206">
        <v>397.34779010328094</v>
      </c>
    </row>
    <row r="18" spans="1:50" x14ac:dyDescent="0.25">
      <c r="A18" s="194" t="s">
        <v>17</v>
      </c>
      <c r="B18" s="204">
        <v>182.37861258806183</v>
      </c>
      <c r="C18" s="205">
        <v>190.92434116214173</v>
      </c>
      <c r="D18" s="205">
        <v>198.96943926643203</v>
      </c>
      <c r="E18" s="205">
        <v>201.78849524439579</v>
      </c>
      <c r="F18" s="205">
        <v>209.91925901214057</v>
      </c>
      <c r="G18" s="205">
        <v>233.30569642673959</v>
      </c>
      <c r="H18" s="205">
        <v>245.31106464866127</v>
      </c>
      <c r="I18" s="205">
        <v>242.43382368782244</v>
      </c>
      <c r="J18" s="205">
        <v>224.20291022259102</v>
      </c>
      <c r="K18" s="205">
        <v>261.91706865328678</v>
      </c>
      <c r="L18" s="205">
        <v>248.2374641170465</v>
      </c>
      <c r="M18" s="205">
        <v>249.35389656202787</v>
      </c>
      <c r="N18" s="205">
        <v>252.35175454042746</v>
      </c>
      <c r="O18" s="205">
        <v>256.71623780525994</v>
      </c>
      <c r="P18" s="205">
        <v>261.96146184808561</v>
      </c>
      <c r="Q18" s="205">
        <v>267.73032967702767</v>
      </c>
      <c r="R18" s="205">
        <v>273.67655671731183</v>
      </c>
      <c r="S18" s="205">
        <v>279.42240957151711</v>
      </c>
      <c r="T18" s="205">
        <v>284.55894163713504</v>
      </c>
      <c r="U18" s="205">
        <v>288.73092156780132</v>
      </c>
      <c r="V18" s="205">
        <v>291.89243582196508</v>
      </c>
      <c r="W18" s="205">
        <v>294.08862659260865</v>
      </c>
      <c r="X18" s="205">
        <v>295.3771009632423</v>
      </c>
      <c r="Y18" s="205">
        <v>295.82575768200849</v>
      </c>
      <c r="Z18" s="205">
        <v>295.5074502895697</v>
      </c>
      <c r="AA18" s="205">
        <v>294.48849107980845</v>
      </c>
      <c r="AB18" s="205">
        <v>292.83647874073648</v>
      </c>
      <c r="AC18" s="205">
        <v>290.62200632829916</v>
      </c>
      <c r="AD18" s="205">
        <v>287.91732788906666</v>
      </c>
      <c r="AE18" s="205">
        <v>284.79516341675247</v>
      </c>
      <c r="AF18" s="205">
        <v>281.32765775131406</v>
      </c>
      <c r="AG18" s="205">
        <v>277.5855022184719</v>
      </c>
      <c r="AH18" s="205">
        <v>273.63722184337314</v>
      </c>
      <c r="AI18" s="205">
        <v>269.5486259731864</v>
      </c>
      <c r="AJ18" s="205">
        <v>265.38241616272887</v>
      </c>
      <c r="AK18" s="205">
        <v>261.19794221332666</v>
      </c>
      <c r="AL18" s="205">
        <v>257.05109526415958</v>
      </c>
      <c r="AM18" s="205">
        <v>252.99432574327008</v>
      </c>
      <c r="AN18" s="205">
        <v>249.07677369920611</v>
      </c>
      <c r="AO18" s="205">
        <v>245.34449945269722</v>
      </c>
      <c r="AP18" s="205">
        <v>241.84080352987939</v>
      </c>
      <c r="AQ18" s="205">
        <v>238.60662637168053</v>
      </c>
      <c r="AR18" s="205">
        <v>235.68102027921677</v>
      </c>
      <c r="AS18" s="205">
        <v>233.10168839269085</v>
      </c>
      <c r="AT18" s="205">
        <v>230.90558817435974</v>
      </c>
      <c r="AU18" s="205">
        <v>229.12959986408777</v>
      </c>
      <c r="AV18" s="205">
        <v>227.81126371782716</v>
      </c>
      <c r="AW18" s="205">
        <v>226.98959357745517</v>
      </c>
      <c r="AX18" s="206">
        <v>226.70597854507699</v>
      </c>
    </row>
    <row r="19" spans="1:50" x14ac:dyDescent="0.25">
      <c r="A19" s="194" t="s">
        <v>18</v>
      </c>
      <c r="B19" s="204">
        <v>445.60519760051397</v>
      </c>
      <c r="C19" s="205">
        <v>458.865417905372</v>
      </c>
      <c r="D19" s="205">
        <v>468.52251694999666</v>
      </c>
      <c r="E19" s="205">
        <v>468.04882510911114</v>
      </c>
      <c r="F19" s="205">
        <v>483.71081514868058</v>
      </c>
      <c r="G19" s="205">
        <v>510.18094586861395</v>
      </c>
      <c r="H19" s="205">
        <v>513.06629433986552</v>
      </c>
      <c r="I19" s="205">
        <v>515.4581519234448</v>
      </c>
      <c r="J19" s="205">
        <v>504.61954407507056</v>
      </c>
      <c r="K19" s="205">
        <v>558.50495491767742</v>
      </c>
      <c r="L19" s="205">
        <v>563.9431107539109</v>
      </c>
      <c r="M19" s="205">
        <v>569.79933837358101</v>
      </c>
      <c r="N19" s="205">
        <v>584.23032401201669</v>
      </c>
      <c r="O19" s="205">
        <v>602.45565793035155</v>
      </c>
      <c r="P19" s="205">
        <v>620.09937218526181</v>
      </c>
      <c r="Q19" s="205">
        <v>635.8596411706493</v>
      </c>
      <c r="R19" s="205">
        <v>649.24197775762104</v>
      </c>
      <c r="S19" s="205">
        <v>659.7492172715763</v>
      </c>
      <c r="T19" s="205">
        <v>666.89848853217859</v>
      </c>
      <c r="U19" s="205">
        <v>670.43345435159108</v>
      </c>
      <c r="V19" s="205">
        <v>670.92350796448511</v>
      </c>
      <c r="W19" s="205">
        <v>669.18001210711452</v>
      </c>
      <c r="X19" s="205">
        <v>666.03455772327493</v>
      </c>
      <c r="Y19" s="205">
        <v>662.31661521198293</v>
      </c>
      <c r="Z19" s="205">
        <v>658.7060732741885</v>
      </c>
      <c r="AA19" s="205">
        <v>655.3301125975288</v>
      </c>
      <c r="AB19" s="205">
        <v>652.17950043380347</v>
      </c>
      <c r="AC19" s="205">
        <v>649.24535234806444</v>
      </c>
      <c r="AD19" s="205">
        <v>646.51910757810333</v>
      </c>
      <c r="AE19" s="205">
        <v>643.99250578702981</v>
      </c>
      <c r="AF19" s="205">
        <v>641.65756511832672</v>
      </c>
      <c r="AG19" s="205">
        <v>639.50656147019208</v>
      </c>
      <c r="AH19" s="205">
        <v>637.53200891283382</v>
      </c>
      <c r="AI19" s="205">
        <v>635.72664117860211</v>
      </c>
      <c r="AJ19" s="205">
        <v>634.083394160848</v>
      </c>
      <c r="AK19" s="205">
        <v>632.59538936272963</v>
      </c>
      <c r="AL19" s="205">
        <v>631.25591824234573</v>
      </c>
      <c r="AM19" s="205">
        <v>630.05842740523394</v>
      </c>
      <c r="AN19" s="205">
        <v>628.99650459968484</v>
      </c>
      <c r="AO19" s="205">
        <v>628.06386547441844</v>
      </c>
      <c r="AP19" s="205">
        <v>627.2543410619453</v>
      </c>
      <c r="AQ19" s="205">
        <v>626.56186595456825</v>
      </c>
      <c r="AR19" s="205">
        <v>625.98046714318536</v>
      </c>
      <c r="AS19" s="205">
        <v>625.50425349224713</v>
      </c>
      <c r="AT19" s="205">
        <v>625.12740582709694</v>
      </c>
      <c r="AU19" s="205">
        <v>624.84416761252578</v>
      </c>
      <c r="AV19" s="205">
        <v>624.64883620404828</v>
      </c>
      <c r="AW19" s="205">
        <v>624.53575465558049</v>
      </c>
      <c r="AX19" s="206">
        <v>624.49930406949716</v>
      </c>
    </row>
    <row r="20" spans="1:50" x14ac:dyDescent="0.25">
      <c r="A20" s="194" t="s">
        <v>19</v>
      </c>
      <c r="B20" s="204">
        <v>174.65983518420302</v>
      </c>
      <c r="C20" s="205">
        <v>185.6645251013515</v>
      </c>
      <c r="D20" s="205">
        <v>195.80201081827016</v>
      </c>
      <c r="E20" s="205">
        <v>198.2046721022628</v>
      </c>
      <c r="F20" s="205">
        <v>205.2239061979808</v>
      </c>
      <c r="G20" s="205">
        <v>228.50270875026825</v>
      </c>
      <c r="H20" s="205">
        <v>242.53612456989296</v>
      </c>
      <c r="I20" s="205">
        <v>239.69143073965321</v>
      </c>
      <c r="J20" s="205">
        <v>227.23159947633118</v>
      </c>
      <c r="K20" s="205">
        <v>263.08931594356079</v>
      </c>
      <c r="L20" s="205">
        <v>268.32355876398901</v>
      </c>
      <c r="M20" s="205">
        <v>271.08193970394984</v>
      </c>
      <c r="N20" s="205">
        <v>278.08447470690703</v>
      </c>
      <c r="O20" s="205">
        <v>287.41770190418623</v>
      </c>
      <c r="P20" s="205">
        <v>297.33766004153085</v>
      </c>
      <c r="Q20" s="205">
        <v>307.30962998467965</v>
      </c>
      <c r="R20" s="205">
        <v>317.09928661826615</v>
      </c>
      <c r="S20" s="205">
        <v>326.44513934397071</v>
      </c>
      <c r="T20" s="205">
        <v>335.06108886464017</v>
      </c>
      <c r="U20" s="205">
        <v>342.69499784496213</v>
      </c>
      <c r="V20" s="205">
        <v>349.30530132740387</v>
      </c>
      <c r="W20" s="205">
        <v>354.91799813400519</v>
      </c>
      <c r="X20" s="205">
        <v>359.57384778928235</v>
      </c>
      <c r="Y20" s="205">
        <v>363.32659811323828</v>
      </c>
      <c r="Z20" s="205">
        <v>366.23530440786664</v>
      </c>
      <c r="AA20" s="205">
        <v>368.34473261727953</v>
      </c>
      <c r="AB20" s="205">
        <v>369.70080002890916</v>
      </c>
      <c r="AC20" s="205">
        <v>370.35517302904543</v>
      </c>
      <c r="AD20" s="205">
        <v>370.36417077656097</v>
      </c>
      <c r="AE20" s="205">
        <v>369.78770863059492</v>
      </c>
      <c r="AF20" s="205">
        <v>368.68830301403773</v>
      </c>
      <c r="AG20" s="205">
        <v>367.13015519309823</v>
      </c>
      <c r="AH20" s="205">
        <v>365.17832733319437</v>
      </c>
      <c r="AI20" s="205">
        <v>362.89802030125861</v>
      </c>
      <c r="AJ20" s="205">
        <v>360.35395914008012</v>
      </c>
      <c r="AK20" s="205">
        <v>357.60988902549326</v>
      </c>
      <c r="AL20" s="205">
        <v>354.72818188658607</v>
      </c>
      <c r="AM20" s="205">
        <v>351.76955175111254</v>
      </c>
      <c r="AN20" s="205">
        <v>348.7928752797468</v>
      </c>
      <c r="AO20" s="205">
        <v>345.85511286338095</v>
      </c>
      <c r="AP20" s="205">
        <v>343.01132505456007</v>
      </c>
      <c r="AQ20" s="205">
        <v>340.31477895696787</v>
      </c>
      <c r="AR20" s="205">
        <v>337.81713947157402</v>
      </c>
      <c r="AS20" s="205">
        <v>335.56874096130008</v>
      </c>
      <c r="AT20" s="205">
        <v>333.61893591852089</v>
      </c>
      <c r="AU20" s="205">
        <v>332.01651857943079</v>
      </c>
      <c r="AV20" s="205">
        <v>330.81022311464318</v>
      </c>
      <c r="AW20" s="205">
        <v>330.04929803781545</v>
      </c>
      <c r="AX20" s="206">
        <v>329.78416083108749</v>
      </c>
    </row>
    <row r="21" spans="1:50" x14ac:dyDescent="0.25">
      <c r="A21" s="194" t="s">
        <v>20</v>
      </c>
      <c r="B21" s="204">
        <v>217.87978028933472</v>
      </c>
      <c r="C21" s="205">
        <v>234.91924084417857</v>
      </c>
      <c r="D21" s="205">
        <v>255.85414158302899</v>
      </c>
      <c r="E21" s="205">
        <v>256.80911821767586</v>
      </c>
      <c r="F21" s="205">
        <v>258.63590484068948</v>
      </c>
      <c r="G21" s="205">
        <v>285.61715157751394</v>
      </c>
      <c r="H21" s="205">
        <v>306.57089441525198</v>
      </c>
      <c r="I21" s="205">
        <v>298.83694300207299</v>
      </c>
      <c r="J21" s="205">
        <v>271.73919261461918</v>
      </c>
      <c r="K21" s="205">
        <v>325.08880077316945</v>
      </c>
      <c r="L21" s="205">
        <v>321.64947440422594</v>
      </c>
      <c r="M21" s="205">
        <v>324.58466596446783</v>
      </c>
      <c r="N21" s="205">
        <v>332.08575331959037</v>
      </c>
      <c r="O21" s="205">
        <v>342.19980869751606</v>
      </c>
      <c r="P21" s="205">
        <v>353.15400532768638</v>
      </c>
      <c r="Q21" s="205">
        <v>364.35150125988054</v>
      </c>
      <c r="R21" s="205">
        <v>375.47726407677328</v>
      </c>
      <c r="S21" s="205">
        <v>386.17840221295762</v>
      </c>
      <c r="T21" s="205">
        <v>396.06655802680092</v>
      </c>
      <c r="U21" s="205">
        <v>404.79935535751582</v>
      </c>
      <c r="V21" s="205">
        <v>412.32762872645844</v>
      </c>
      <c r="W21" s="205">
        <v>418.6938442741814</v>
      </c>
      <c r="X21" s="205">
        <v>423.95792655987913</v>
      </c>
      <c r="Y21" s="205">
        <v>428.1949256828284</v>
      </c>
      <c r="Z21" s="205">
        <v>431.48372224296139</v>
      </c>
      <c r="AA21" s="205">
        <v>433.87756497638867</v>
      </c>
      <c r="AB21" s="205">
        <v>435.42827218321861</v>
      </c>
      <c r="AC21" s="205">
        <v>436.19379354808007</v>
      </c>
      <c r="AD21" s="205">
        <v>436.23704440959654</v>
      </c>
      <c r="AE21" s="205">
        <v>435.62478440229745</v>
      </c>
      <c r="AF21" s="205">
        <v>434.42656238739897</v>
      </c>
      <c r="AG21" s="205">
        <v>432.71374534794904</v>
      </c>
      <c r="AH21" s="205">
        <v>430.55864477819904</v>
      </c>
      <c r="AI21" s="205">
        <v>428.03375018881371</v>
      </c>
      <c r="AJ21" s="205">
        <v>425.21107578978791</v>
      </c>
      <c r="AK21" s="205">
        <v>422.16162328243013</v>
      </c>
      <c r="AL21" s="205">
        <v>418.95496104308603</v>
      </c>
      <c r="AM21" s="205">
        <v>415.65891784248595</v>
      </c>
      <c r="AN21" s="205">
        <v>412.33938762271117</v>
      </c>
      <c r="AO21" s="205">
        <v>409.06024073972503</v>
      </c>
      <c r="AP21" s="205">
        <v>405.88333645196832</v>
      </c>
      <c r="AQ21" s="205">
        <v>402.86863126603839</v>
      </c>
      <c r="AR21" s="205">
        <v>400.07437800676524</v>
      </c>
      <c r="AS21" s="205">
        <v>397.5574111292284</v>
      </c>
      <c r="AT21" s="205">
        <v>395.37351480639495</v>
      </c>
      <c r="AU21" s="205">
        <v>393.57787168686536</v>
      </c>
      <c r="AV21" s="205">
        <v>392.22559191140323</v>
      </c>
      <c r="AW21" s="205">
        <v>391.37232400548606</v>
      </c>
      <c r="AX21" s="206">
        <v>391.07495164455247</v>
      </c>
    </row>
    <row r="22" spans="1:50" x14ac:dyDescent="0.25">
      <c r="A22" s="194" t="s">
        <v>21</v>
      </c>
      <c r="B22" s="204">
        <v>707.5885313743712</v>
      </c>
      <c r="C22" s="205">
        <v>713.18461791746836</v>
      </c>
      <c r="D22" s="205">
        <v>720.67276491046107</v>
      </c>
      <c r="E22" s="205">
        <v>734.30200114359138</v>
      </c>
      <c r="F22" s="205">
        <v>764.60618968075028</v>
      </c>
      <c r="G22" s="205">
        <v>811.09142498845029</v>
      </c>
      <c r="H22" s="205">
        <v>859.28912273215599</v>
      </c>
      <c r="I22" s="205">
        <v>869.92301724643733</v>
      </c>
      <c r="J22" s="205">
        <v>847.42336584085638</v>
      </c>
      <c r="K22" s="205">
        <v>889.38677171330733</v>
      </c>
      <c r="L22" s="205">
        <v>857.39068108754168</v>
      </c>
      <c r="M22" s="205">
        <v>865.50173105072622</v>
      </c>
      <c r="N22" s="205">
        <v>884.8440071753887</v>
      </c>
      <c r="O22" s="205">
        <v>907.76183311919362</v>
      </c>
      <c r="P22" s="205">
        <v>927.45509469682474</v>
      </c>
      <c r="Q22" s="205">
        <v>942.73351016433151</v>
      </c>
      <c r="R22" s="205">
        <v>953.96378379270914</v>
      </c>
      <c r="S22" s="205">
        <v>961.59794815923146</v>
      </c>
      <c r="T22" s="205">
        <v>966.15248309496224</v>
      </c>
      <c r="U22" s="205">
        <v>968.10430725962647</v>
      </c>
      <c r="V22" s="205">
        <v>967.62004592475841</v>
      </c>
      <c r="W22" s="205">
        <v>964.80090115083715</v>
      </c>
      <c r="X22" s="205">
        <v>959.76430796420925</v>
      </c>
      <c r="Y22" s="205">
        <v>952.64140525454388</v>
      </c>
      <c r="Z22" s="205">
        <v>943.58946851071528</v>
      </c>
      <c r="AA22" s="205">
        <v>932.83296973504616</v>
      </c>
      <c r="AB22" s="205">
        <v>920.61310964372365</v>
      </c>
      <c r="AC22" s="205">
        <v>907.16896269505287</v>
      </c>
      <c r="AD22" s="205">
        <v>892.73439279805348</v>
      </c>
      <c r="AE22" s="205">
        <v>877.53551023607008</v>
      </c>
      <c r="AF22" s="205">
        <v>861.78866493749217</v>
      </c>
      <c r="AG22" s="205">
        <v>845.69895705559497</v>
      </c>
      <c r="AH22" s="205">
        <v>829.45923491355416</v>
      </c>
      <c r="AI22" s="205">
        <v>813.24954261876553</v>
      </c>
      <c r="AJ22" s="205">
        <v>797.23697482951593</v>
      </c>
      <c r="AK22" s="205">
        <v>781.57589396905348</v>
      </c>
      <c r="AL22" s="205">
        <v>766.40846528583666</v>
      </c>
      <c r="AM22" s="205">
        <v>751.86546720072886</v>
      </c>
      <c r="AN22" s="205">
        <v>738.06733801866426</v>
      </c>
      <c r="AO22" s="205">
        <v>725.12542500124334</v>
      </c>
      <c r="AP22" s="205">
        <v>713.14340772970581</v>
      </c>
      <c r="AQ22" s="205">
        <v>702.21887442252569</v>
      </c>
      <c r="AR22" s="205">
        <v>692.44503725979177</v>
      </c>
      <c r="AS22" s="205">
        <v>683.91258072778487</v>
      </c>
      <c r="AT22" s="205">
        <v>676.71164552638743</v>
      </c>
      <c r="AU22" s="205">
        <v>670.93395975219005</v>
      </c>
      <c r="AV22" s="205">
        <v>666.67513904021644</v>
      </c>
      <c r="AW22" s="205">
        <v>664.03718837011991</v>
      </c>
      <c r="AX22" s="206">
        <v>663.13125067957048</v>
      </c>
    </row>
    <row r="23" spans="1:50" x14ac:dyDescent="0.25">
      <c r="A23" s="194" t="s">
        <v>1</v>
      </c>
      <c r="B23" s="204">
        <v>2027.5786033384431</v>
      </c>
      <c r="C23" s="205">
        <v>2159.1813020087934</v>
      </c>
      <c r="D23" s="205">
        <v>2283.2851622002017</v>
      </c>
      <c r="E23" s="205">
        <v>2371.9558120290712</v>
      </c>
      <c r="F23" s="205">
        <v>2492.9925213528795</v>
      </c>
      <c r="G23" s="205">
        <v>2619.3229436382521</v>
      </c>
      <c r="H23" s="205">
        <v>2701.9460856533151</v>
      </c>
      <c r="I23" s="205">
        <v>2727.5678902198274</v>
      </c>
      <c r="J23" s="205">
        <v>2728.2631047167106</v>
      </c>
      <c r="K23" s="205">
        <v>3059.367524259646</v>
      </c>
      <c r="L23" s="205">
        <v>3312.9183905035534</v>
      </c>
      <c r="M23" s="205">
        <v>3381.4693620507278</v>
      </c>
      <c r="N23" s="205">
        <v>3550.0453147453777</v>
      </c>
      <c r="O23" s="205">
        <v>3760.6462335006522</v>
      </c>
      <c r="P23" s="205">
        <v>3956.4631640074904</v>
      </c>
      <c r="Q23" s="205">
        <v>4123.6493004158774</v>
      </c>
      <c r="R23" s="205">
        <v>4261.3740144517315</v>
      </c>
      <c r="S23" s="205">
        <v>4369.9281806118515</v>
      </c>
      <c r="T23" s="205">
        <v>4450.6049271661386</v>
      </c>
      <c r="U23" s="205">
        <v>4505.8090727172466</v>
      </c>
      <c r="V23" s="205">
        <v>4539.6929172603595</v>
      </c>
      <c r="W23" s="205">
        <v>4557.1842462195291</v>
      </c>
      <c r="X23" s="205">
        <v>4563.5161003397907</v>
      </c>
      <c r="Y23" s="205">
        <v>4564.0663007360417</v>
      </c>
      <c r="Z23" s="205">
        <v>4563.3579244686744</v>
      </c>
      <c r="AA23" s="205">
        <v>4562.3210816448054</v>
      </c>
      <c r="AB23" s="205">
        <v>4560.9864145235206</v>
      </c>
      <c r="AC23" s="205">
        <v>4559.3845922613427</v>
      </c>
      <c r="AD23" s="205">
        <v>4557.546291996644</v>
      </c>
      <c r="AE23" s="205">
        <v>4555.5021819827944</v>
      </c>
      <c r="AF23" s="205">
        <v>4553.2829067749517</v>
      </c>
      <c r="AG23" s="205">
        <v>4550.9190744722318</v>
      </c>
      <c r="AH23" s="205">
        <v>4548.441246014695</v>
      </c>
      <c r="AI23" s="205">
        <v>4545.8799265323751</v>
      </c>
      <c r="AJ23" s="205">
        <v>4543.2655587414274</v>
      </c>
      <c r="AK23" s="205">
        <v>4540.6285183816271</v>
      </c>
      <c r="AL23" s="205">
        <v>4537.9991116877754</v>
      </c>
      <c r="AM23" s="205">
        <v>4535.4075748872838</v>
      </c>
      <c r="AN23" s="205">
        <v>4532.8840757160269</v>
      </c>
      <c r="AO23" s="205">
        <v>4530.4587169441438</v>
      </c>
      <c r="AP23" s="205">
        <v>4528.1615419044956</v>
      </c>
      <c r="AQ23" s="205">
        <v>4526.02254201703</v>
      </c>
      <c r="AR23" s="205">
        <v>4524.0716663035382</v>
      </c>
      <c r="AS23" s="205">
        <v>4522.3388328889141</v>
      </c>
      <c r="AT23" s="205">
        <v>4520.8539424871369</v>
      </c>
      <c r="AU23" s="205">
        <v>4519.6468938721264</v>
      </c>
      <c r="AV23" s="205">
        <v>4518.7476013366868</v>
      </c>
      <c r="AW23" s="205">
        <v>4518.1860141458383</v>
      </c>
      <c r="AX23" s="206">
        <v>4517.9921379938114</v>
      </c>
    </row>
    <row r="24" spans="1:50" x14ac:dyDescent="0.25">
      <c r="A24" s="194" t="s">
        <v>22</v>
      </c>
      <c r="B24" s="204">
        <v>727.21213278788082</v>
      </c>
      <c r="C24" s="205">
        <v>784.08433283869726</v>
      </c>
      <c r="D24" s="205">
        <v>844.18584088878629</v>
      </c>
      <c r="E24" s="205">
        <v>880.17306998213451</v>
      </c>
      <c r="F24" s="205">
        <v>951.71412557052213</v>
      </c>
      <c r="G24" s="205">
        <v>1082.788275133966</v>
      </c>
      <c r="H24" s="205">
        <v>1182.709399569696</v>
      </c>
      <c r="I24" s="205">
        <v>1215.5909598218193</v>
      </c>
      <c r="J24" s="205">
        <v>1245.2987832640374</v>
      </c>
      <c r="K24" s="205">
        <v>1618.1465370188198</v>
      </c>
      <c r="L24" s="205">
        <v>1587.8769898349155</v>
      </c>
      <c r="M24" s="205">
        <v>1619.6517352302103</v>
      </c>
      <c r="N24" s="205">
        <v>1696.396099422343</v>
      </c>
      <c r="O24" s="205">
        <v>1788.8364349576623</v>
      </c>
      <c r="P24" s="205">
        <v>1869.1487624833728</v>
      </c>
      <c r="Q24" s="205">
        <v>1934.0156882748888</v>
      </c>
      <c r="R24" s="205">
        <v>1987.8666683123486</v>
      </c>
      <c r="S24" s="205">
        <v>2036.0755515241024</v>
      </c>
      <c r="T24" s="205">
        <v>2084.7219982678544</v>
      </c>
      <c r="U24" s="205">
        <v>2139.1806185717428</v>
      </c>
      <c r="V24" s="205">
        <v>2199.9152262160619</v>
      </c>
      <c r="W24" s="205">
        <v>2266.0366930821187</v>
      </c>
      <c r="X24" s="205">
        <v>2336.5428479973948</v>
      </c>
      <c r="Y24" s="205">
        <v>2410.2922147530908</v>
      </c>
      <c r="Z24" s="205">
        <v>2486.1915090902139</v>
      </c>
      <c r="AA24" s="205">
        <v>2563.8587897120278</v>
      </c>
      <c r="AB24" s="205">
        <v>2643.0808881379762</v>
      </c>
      <c r="AC24" s="205">
        <v>2723.6156722662731</v>
      </c>
      <c r="AD24" s="205">
        <v>2805.1907623985653</v>
      </c>
      <c r="AE24" s="205">
        <v>2887.5024993130492</v>
      </c>
      <c r="AF24" s="205">
        <v>2970.2152156244906</v>
      </c>
      <c r="AG24" s="205">
        <v>3052.9608637439919</v>
      </c>
      <c r="AH24" s="205">
        <v>3135.3390548355496</v>
      </c>
      <c r="AI24" s="205">
        <v>3216.9175630537925</v>
      </c>
      <c r="AJ24" s="205">
        <v>3297.2333478329228</v>
      </c>
      <c r="AK24" s="205">
        <v>3375.7941438823605</v>
      </c>
      <c r="AL24" s="205">
        <v>3452.0806636492625</v>
      </c>
      <c r="AM24" s="205">
        <v>3525.5494501774238</v>
      </c>
      <c r="AN24" s="205">
        <v>3595.6364094123965</v>
      </c>
      <c r="AO24" s="205">
        <v>3661.7610400070143</v>
      </c>
      <c r="AP24" s="205">
        <v>3723.331365569682</v>
      </c>
      <c r="AQ24" s="205">
        <v>3779.7495591404831</v>
      </c>
      <c r="AR24" s="205">
        <v>3830.418232633705</v>
      </c>
      <c r="AS24" s="205">
        <v>3874.7473453007337</v>
      </c>
      <c r="AT24" s="205">
        <v>3912.1616652934877</v>
      </c>
      <c r="AU24" s="205">
        <v>3942.1086975967523</v>
      </c>
      <c r="AV24" s="205">
        <v>3964.0669705026221</v>
      </c>
      <c r="AW24" s="205">
        <v>3977.5545520664091</v>
      </c>
      <c r="AX24" s="206">
        <v>3982.1376483421914</v>
      </c>
    </row>
    <row r="25" spans="1:50" x14ac:dyDescent="0.25">
      <c r="A25" s="194" t="s">
        <v>23</v>
      </c>
      <c r="B25" s="204">
        <v>153.16827823699467</v>
      </c>
      <c r="C25" s="205">
        <v>160.49079984258429</v>
      </c>
      <c r="D25" s="205">
        <v>166.94576669297967</v>
      </c>
      <c r="E25" s="205">
        <v>176.1215580414071</v>
      </c>
      <c r="F25" s="205">
        <v>182.35873919401584</v>
      </c>
      <c r="G25" s="205">
        <v>195.29133151703161</v>
      </c>
      <c r="H25" s="205">
        <v>209.22959491007907</v>
      </c>
      <c r="I25" s="205">
        <v>225.7383827465211</v>
      </c>
      <c r="J25" s="205">
        <v>223.1754643875409</v>
      </c>
      <c r="K25" s="205">
        <v>249.09839628267974</v>
      </c>
      <c r="L25" s="205">
        <v>255.82558027423454</v>
      </c>
      <c r="M25" s="205">
        <v>262.06148705694659</v>
      </c>
      <c r="N25" s="205">
        <v>277.4589693533859</v>
      </c>
      <c r="O25" s="205">
        <v>296.79561001969279</v>
      </c>
      <c r="P25" s="205">
        <v>314.80783749575761</v>
      </c>
      <c r="Q25" s="205">
        <v>330.20744605472822</v>
      </c>
      <c r="R25" s="205">
        <v>342.96103067758611</v>
      </c>
      <c r="S25" s="205">
        <v>353.1690204019522</v>
      </c>
      <c r="T25" s="205">
        <v>361.04693438775803</v>
      </c>
      <c r="U25" s="205">
        <v>366.89431524908059</v>
      </c>
      <c r="V25" s="205">
        <v>371.04483098471951</v>
      </c>
      <c r="W25" s="205">
        <v>373.87066706927857</v>
      </c>
      <c r="X25" s="205">
        <v>375.77469042612523</v>
      </c>
      <c r="Y25" s="205">
        <v>377.17795901261212</v>
      </c>
      <c r="Z25" s="205">
        <v>378.43911444392313</v>
      </c>
      <c r="AA25" s="205">
        <v>379.63128028658599</v>
      </c>
      <c r="AB25" s="205">
        <v>380.75561214614095</v>
      </c>
      <c r="AC25" s="205">
        <v>381.81332423346043</v>
      </c>
      <c r="AD25" s="205">
        <v>382.80568669137313</v>
      </c>
      <c r="AE25" s="205">
        <v>383.73402292217588</v>
      </c>
      <c r="AF25" s="205">
        <v>384.59970692288078</v>
      </c>
      <c r="AG25" s="205">
        <v>385.40416063479859</v>
      </c>
      <c r="AH25" s="205">
        <v>386.14885131377321</v>
      </c>
      <c r="AI25" s="205">
        <v>386.83528892711081</v>
      </c>
      <c r="AJ25" s="205">
        <v>387.46502358297477</v>
      </c>
      <c r="AK25" s="205">
        <v>388.03964299771576</v>
      </c>
      <c r="AL25" s="205">
        <v>388.56077000632894</v>
      </c>
      <c r="AM25" s="205">
        <v>389.0300601209276</v>
      </c>
      <c r="AN25" s="205">
        <v>389.44919914185817</v>
      </c>
      <c r="AO25" s="205">
        <v>389.81990082575169</v>
      </c>
      <c r="AP25" s="205">
        <v>390.14390461456031</v>
      </c>
      <c r="AQ25" s="205">
        <v>390.42297342931795</v>
      </c>
      <c r="AR25" s="205">
        <v>390.658891532094</v>
      </c>
      <c r="AS25" s="205">
        <v>390.85346245933209</v>
      </c>
      <c r="AT25" s="205">
        <v>391.00850702950373</v>
      </c>
      <c r="AU25" s="205">
        <v>391.12586142773648</v>
      </c>
      <c r="AV25" s="205">
        <v>391.20737536983495</v>
      </c>
      <c r="AW25" s="205">
        <v>391.25491034784721</v>
      </c>
      <c r="AX25" s="206">
        <v>391.2703379591286</v>
      </c>
    </row>
    <row r="26" spans="1:50" x14ac:dyDescent="0.25">
      <c r="A26" s="194" t="s">
        <v>24</v>
      </c>
      <c r="B26" s="204">
        <v>742.44987001693801</v>
      </c>
      <c r="C26" s="205">
        <v>780.76539254799661</v>
      </c>
      <c r="D26" s="205">
        <v>812.91644925741389</v>
      </c>
      <c r="E26" s="205">
        <v>832.14628132368648</v>
      </c>
      <c r="F26" s="205">
        <v>873.79715493180709</v>
      </c>
      <c r="G26" s="205">
        <v>940.18779422073999</v>
      </c>
      <c r="H26" s="205">
        <v>966.10022318768188</v>
      </c>
      <c r="I26" s="205">
        <v>976.19296521477702</v>
      </c>
      <c r="J26" s="205">
        <v>961.33243098481523</v>
      </c>
      <c r="K26" s="205">
        <v>1063.9875770412123</v>
      </c>
      <c r="L26" s="205">
        <v>1061.3776196365975</v>
      </c>
      <c r="M26" s="205">
        <v>1076.8061810447598</v>
      </c>
      <c r="N26" s="205">
        <v>1114.5744475705499</v>
      </c>
      <c r="O26" s="205">
        <v>1161.5491838899491</v>
      </c>
      <c r="P26" s="205">
        <v>1205.4202136911695</v>
      </c>
      <c r="Q26" s="205">
        <v>1243.0148070643697</v>
      </c>
      <c r="R26" s="205">
        <v>1273.7319335881621</v>
      </c>
      <c r="S26" s="205">
        <v>1297.0914940730509</v>
      </c>
      <c r="T26" s="205">
        <v>1312.7467790689509</v>
      </c>
      <c r="U26" s="205">
        <v>1320.7536007165547</v>
      </c>
      <c r="V26" s="205">
        <v>1322.3577736274144</v>
      </c>
      <c r="W26" s="205">
        <v>1319.1800785506371</v>
      </c>
      <c r="X26" s="205">
        <v>1312.8912481957011</v>
      </c>
      <c r="Y26" s="205">
        <v>1305.1625233990947</v>
      </c>
      <c r="Z26" s="205">
        <v>1297.36940707231</v>
      </c>
      <c r="AA26" s="205">
        <v>1289.792017797708</v>
      </c>
      <c r="AB26" s="205">
        <v>1282.4394761037047</v>
      </c>
      <c r="AC26" s="205">
        <v>1275.3207294213905</v>
      </c>
      <c r="AD26" s="205">
        <v>1268.4445714951387</v>
      </c>
      <c r="AE26" s="205">
        <v>1261.8196624220263</v>
      </c>
      <c r="AF26" s="205">
        <v>1255.4545493145047</v>
      </c>
      <c r="AG26" s="205">
        <v>1249.3576875855788</v>
      </c>
      <c r="AH26" s="205">
        <v>1243.5374628607733</v>
      </c>
      <c r="AI26" s="205">
        <v>1238.002213526245</v>
      </c>
      <c r="AJ26" s="205">
        <v>1232.7602539276911</v>
      </c>
      <c r="AK26" s="205">
        <v>1227.8198982401827</v>
      </c>
      <c r="AL26" s="205">
        <v>1223.1894850346903</v>
      </c>
      <c r="AM26" s="205">
        <v>1218.8774025728756</v>
      </c>
      <c r="AN26" s="205">
        <v>1214.8921148678301</v>
      </c>
      <c r="AO26" s="205">
        <v>1211.242188554741</v>
      </c>
      <c r="AP26" s="205">
        <v>1207.9363206220719</v>
      </c>
      <c r="AQ26" s="205">
        <v>1204.9833670607004</v>
      </c>
      <c r="AR26" s="205">
        <v>1202.3923724957103</v>
      </c>
      <c r="AS26" s="205">
        <v>1200.1726008731532</v>
      </c>
      <c r="AT26" s="205">
        <v>1198.3335672820929</v>
      </c>
      <c r="AU26" s="205">
        <v>1196.8850710007539</v>
      </c>
      <c r="AV26" s="205">
        <v>1195.8372298645577</v>
      </c>
      <c r="AW26" s="205">
        <v>1195.2005160634208</v>
      </c>
      <c r="AX26" s="206">
        <v>1194.9857934859399</v>
      </c>
    </row>
    <row r="27" spans="1:50" x14ac:dyDescent="0.25">
      <c r="A27" s="194" t="s">
        <v>25</v>
      </c>
      <c r="B27" s="204">
        <v>1483.7223646090169</v>
      </c>
      <c r="C27" s="205">
        <v>1571.5684766320201</v>
      </c>
      <c r="D27" s="205">
        <v>1646.8308809364089</v>
      </c>
      <c r="E27" s="205">
        <v>1663.9142092848247</v>
      </c>
      <c r="F27" s="205">
        <v>1729.3353394650969</v>
      </c>
      <c r="G27" s="205">
        <v>1815.2175877512082</v>
      </c>
      <c r="H27" s="205">
        <v>1890.5503654260967</v>
      </c>
      <c r="I27" s="205">
        <v>1985.0357835637794</v>
      </c>
      <c r="J27" s="205">
        <v>1974.020219422028</v>
      </c>
      <c r="K27" s="205">
        <v>2219.755042611464</v>
      </c>
      <c r="L27" s="205">
        <v>2221.0746865680835</v>
      </c>
      <c r="M27" s="205">
        <v>2252.2675579911033</v>
      </c>
      <c r="N27" s="205">
        <v>2328.9176875036933</v>
      </c>
      <c r="O27" s="205">
        <v>2424.9969090554582</v>
      </c>
      <c r="P27" s="205">
        <v>2516.0182446725903</v>
      </c>
      <c r="Q27" s="205">
        <v>2594.7348800430314</v>
      </c>
      <c r="R27" s="205">
        <v>2658.6242599003676</v>
      </c>
      <c r="S27" s="205">
        <v>2705.2902584121471</v>
      </c>
      <c r="T27" s="205">
        <v>2732.5735993353974</v>
      </c>
      <c r="U27" s="205">
        <v>2739.6945555002781</v>
      </c>
      <c r="V27" s="205">
        <v>2730.4107175819927</v>
      </c>
      <c r="W27" s="205">
        <v>2709.7901910212909</v>
      </c>
      <c r="X27" s="205">
        <v>2682.9433585937932</v>
      </c>
      <c r="Y27" s="205">
        <v>2654.8610226100295</v>
      </c>
      <c r="Z27" s="205">
        <v>2629.5227339318317</v>
      </c>
      <c r="AA27" s="205">
        <v>2607.4964975381108</v>
      </c>
      <c r="AB27" s="205">
        <v>2588.5295092853248</v>
      </c>
      <c r="AC27" s="205">
        <v>2572.3852284126342</v>
      </c>
      <c r="AD27" s="205">
        <v>2558.8410623503864</v>
      </c>
      <c r="AE27" s="205">
        <v>2547.6862935507579</v>
      </c>
      <c r="AF27" s="205">
        <v>2538.7202212846501</v>
      </c>
      <c r="AG27" s="205">
        <v>2531.7504957399046</v>
      </c>
      <c r="AH27" s="205">
        <v>2526.5916255705747</v>
      </c>
      <c r="AI27" s="205">
        <v>2523.0636433679701</v>
      </c>
      <c r="AJ27" s="205">
        <v>2520.9909164219725</v>
      </c>
      <c r="AK27" s="205">
        <v>2520.20109266996</v>
      </c>
      <c r="AL27" s="205">
        <v>2520.5241739362641</v>
      </c>
      <c r="AM27" s="205">
        <v>2521.7917104816547</v>
      </c>
      <c r="AN27" s="205">
        <v>2523.8361125380738</v>
      </c>
      <c r="AO27" s="205">
        <v>2526.4900759178227</v>
      </c>
      <c r="AP27" s="205">
        <v>2529.586119974243</v>
      </c>
      <c r="AQ27" s="205">
        <v>2532.9562371614606</v>
      </c>
      <c r="AR27" s="205">
        <v>2536.431654200177</v>
      </c>
      <c r="AS27" s="205">
        <v>2539.8427054066256</v>
      </c>
      <c r="AT27" s="205">
        <v>2543.0188190836943</v>
      </c>
      <c r="AU27" s="205">
        <v>2545.78861800402</v>
      </c>
      <c r="AV27" s="205">
        <v>2547.9801349333584</v>
      </c>
      <c r="AW27" s="205">
        <v>2549.4211438449702</v>
      </c>
      <c r="AX27" s="206">
        <v>2549.9396069617069</v>
      </c>
    </row>
    <row r="28" spans="1:50" x14ac:dyDescent="0.25">
      <c r="A28" s="194" t="s">
        <v>26</v>
      </c>
      <c r="B28" s="204">
        <v>2266.8642920931907</v>
      </c>
      <c r="C28" s="205">
        <v>2366.6226269511294</v>
      </c>
      <c r="D28" s="205">
        <v>2409.6227812801817</v>
      </c>
      <c r="E28" s="205">
        <v>2409.4725996736911</v>
      </c>
      <c r="F28" s="205">
        <v>2311.3950984161133</v>
      </c>
      <c r="G28" s="205">
        <v>2346.6365941352378</v>
      </c>
      <c r="H28" s="205">
        <v>2500.100649793872</v>
      </c>
      <c r="I28" s="205">
        <v>2649.1551506544774</v>
      </c>
      <c r="J28" s="205">
        <v>2734.3994336154205</v>
      </c>
      <c r="K28" s="205">
        <v>2881.1917792140471</v>
      </c>
      <c r="L28" s="205">
        <v>2961.9284293936989</v>
      </c>
      <c r="M28" s="205">
        <v>3015.7181748865046</v>
      </c>
      <c r="N28" s="205">
        <v>3147.6861287011188</v>
      </c>
      <c r="O28" s="205">
        <v>3312.1095416567159</v>
      </c>
      <c r="P28" s="205">
        <v>3465.0398891088707</v>
      </c>
      <c r="Q28" s="205">
        <v>3595.6539467737575</v>
      </c>
      <c r="R28" s="205">
        <v>3702.8746097556323</v>
      </c>
      <c r="S28" s="205">
        <v>3786.3168965080231</v>
      </c>
      <c r="T28" s="205">
        <v>3846.2465112791269</v>
      </c>
      <c r="U28" s="205">
        <v>3883.9629309384677</v>
      </c>
      <c r="V28" s="205">
        <v>3903.079445089375</v>
      </c>
      <c r="W28" s="205">
        <v>3908.0566035289721</v>
      </c>
      <c r="X28" s="205">
        <v>3903.5722674160702</v>
      </c>
      <c r="Y28" s="205">
        <v>3894.379875272316</v>
      </c>
      <c r="Z28" s="205">
        <v>3884.4422633613226</v>
      </c>
      <c r="AA28" s="205">
        <v>3874.5739973134841</v>
      </c>
      <c r="AB28" s="205">
        <v>3864.8052495115421</v>
      </c>
      <c r="AC28" s="205">
        <v>3855.1658892432611</v>
      </c>
      <c r="AD28" s="205">
        <v>3845.68549165798</v>
      </c>
      <c r="AE28" s="205">
        <v>3836.3933490091276</v>
      </c>
      <c r="AF28" s="205">
        <v>3827.3184841452749</v>
      </c>
      <c r="AG28" s="205">
        <v>3818.4896662144074</v>
      </c>
      <c r="AH28" s="205">
        <v>3809.9354285496925</v>
      </c>
      <c r="AI28" s="205">
        <v>3801.6840887085355</v>
      </c>
      <c r="AJ28" s="205">
        <v>3793.7637706407095</v>
      </c>
      <c r="AK28" s="205">
        <v>3786.2024289661176</v>
      </c>
      <c r="AL28" s="205">
        <v>3779.0278753473654</v>
      </c>
      <c r="AM28" s="205">
        <v>3772.2678069483409</v>
      </c>
      <c r="AN28" s="205">
        <v>3765.9498369752018</v>
      </c>
      <c r="AO28" s="205">
        <v>3760.1015273032081</v>
      </c>
      <c r="AP28" s="205">
        <v>3754.750423198906</v>
      </c>
      <c r="AQ28" s="205">
        <v>3749.9240901551207</v>
      </c>
      <c r="AR28" s="205">
        <v>3745.6501528633567</v>
      </c>
      <c r="AS28" s="205">
        <v>3741.9563363568304</v>
      </c>
      <c r="AT28" s="205">
        <v>3738.8705093656258</v>
      </c>
      <c r="AU28" s="205">
        <v>3736.4207299352702</v>
      </c>
      <c r="AV28" s="205">
        <v>3734.6352933692233</v>
      </c>
      <c r="AW28" s="205">
        <v>3733.5427825663855</v>
      </c>
      <c r="AX28" s="206">
        <v>3733.1721208357812</v>
      </c>
    </row>
    <row r="29" spans="1:50" x14ac:dyDescent="0.25">
      <c r="A29" s="194" t="s">
        <v>27</v>
      </c>
      <c r="B29" s="204">
        <v>1064.486024295582</v>
      </c>
      <c r="C29" s="205">
        <v>1158.858418673603</v>
      </c>
      <c r="D29" s="205">
        <v>1248.7980808928194</v>
      </c>
      <c r="E29" s="205">
        <v>1318.6201486481377</v>
      </c>
      <c r="F29" s="205">
        <v>1366.6046763825284</v>
      </c>
      <c r="G29" s="205">
        <v>1404.0405883388651</v>
      </c>
      <c r="H29" s="205">
        <v>1507.0452757650496</v>
      </c>
      <c r="I29" s="205">
        <v>1586.7231090068576</v>
      </c>
      <c r="J29" s="205">
        <v>1573.3130836256189</v>
      </c>
      <c r="K29" s="205">
        <v>1702.0033119290772</v>
      </c>
      <c r="L29" s="205">
        <v>1818.8547619421211</v>
      </c>
      <c r="M29" s="205">
        <v>1856.0867096974864</v>
      </c>
      <c r="N29" s="205">
        <v>1948.3052390979628</v>
      </c>
      <c r="O29" s="205">
        <v>2065.1959336629748</v>
      </c>
      <c r="P29" s="205">
        <v>2177.1513719732084</v>
      </c>
      <c r="Q29" s="205">
        <v>2277.0829894925614</v>
      </c>
      <c r="R29" s="205">
        <v>2364.6250037892846</v>
      </c>
      <c r="S29" s="205">
        <v>2439.8841009494531</v>
      </c>
      <c r="T29" s="205">
        <v>2503.3981865499727</v>
      </c>
      <c r="U29" s="205">
        <v>2556.1313394546851</v>
      </c>
      <c r="V29" s="205">
        <v>2599.5670422278536</v>
      </c>
      <c r="W29" s="205">
        <v>2635.5059307755141</v>
      </c>
      <c r="X29" s="205">
        <v>2665.9535894044557</v>
      </c>
      <c r="Y29" s="205">
        <v>2693.0677275959156</v>
      </c>
      <c r="Z29" s="205">
        <v>2718.7278759731603</v>
      </c>
      <c r="AA29" s="205">
        <v>2743.3066442399581</v>
      </c>
      <c r="AB29" s="205">
        <v>2766.7930409477199</v>
      </c>
      <c r="AC29" s="205">
        <v>2789.1781333291929</v>
      </c>
      <c r="AD29" s="205">
        <v>2810.455027784456</v>
      </c>
      <c r="AE29" s="205">
        <v>2830.6188447764403</v>
      </c>
      <c r="AF29" s="205">
        <v>2849.6666884101405</v>
      </c>
      <c r="AG29" s="205">
        <v>2867.5976109842663</v>
      </c>
      <c r="AH29" s="205">
        <v>2884.4125728163053</v>
      </c>
      <c r="AI29" s="205">
        <v>2900.1143976524168</v>
      </c>
      <c r="AJ29" s="205">
        <v>2914.707723981644</v>
      </c>
      <c r="AK29" s="205">
        <v>2928.1989525800968</v>
      </c>
      <c r="AL29" s="205">
        <v>2940.5961906149469</v>
      </c>
      <c r="AM29" s="205">
        <v>2951.9091926406072</v>
      </c>
      <c r="AN29" s="205">
        <v>2962.14929881942</v>
      </c>
      <c r="AO29" s="205">
        <v>2971.3293706985387</v>
      </c>
      <c r="AP29" s="205">
        <v>2979.4637248713011</v>
      </c>
      <c r="AQ29" s="205">
        <v>2986.5680648472721</v>
      </c>
      <c r="AR29" s="205">
        <v>2992.6594114491249</v>
      </c>
      <c r="AS29" s="205">
        <v>2997.7560320473372</v>
      </c>
      <c r="AT29" s="205">
        <v>3001.877368935392</v>
      </c>
      <c r="AU29" s="205">
        <v>3005.0439671386034</v>
      </c>
      <c r="AV29" s="205">
        <v>3007.2774019392241</v>
      </c>
      <c r="AW29" s="205">
        <v>3008.6002063891342</v>
      </c>
      <c r="AX29" s="206">
        <v>3009.0357990694292</v>
      </c>
    </row>
    <row r="30" spans="1:50" x14ac:dyDescent="0.25">
      <c r="A30" s="194" t="s">
        <v>28</v>
      </c>
      <c r="B30" s="204">
        <v>1202.4657387811435</v>
      </c>
      <c r="C30" s="205">
        <v>1283.9402712372946</v>
      </c>
      <c r="D30" s="205">
        <v>1373.7400086801558</v>
      </c>
      <c r="E30" s="205">
        <v>1399.7199374534182</v>
      </c>
      <c r="F30" s="205">
        <v>1477.9749989056179</v>
      </c>
      <c r="G30" s="205">
        <v>1594.7588110067843</v>
      </c>
      <c r="H30" s="205">
        <v>1648.2392055673163</v>
      </c>
      <c r="I30" s="205">
        <v>1681.3499544976607</v>
      </c>
      <c r="J30" s="205">
        <v>1711.0551127601359</v>
      </c>
      <c r="K30" s="205">
        <v>2066.5774519172019</v>
      </c>
      <c r="L30" s="205">
        <v>2090.8982819264734</v>
      </c>
      <c r="M30" s="205">
        <v>2119.1059331749098</v>
      </c>
      <c r="N30" s="205">
        <v>2188.1718695765594</v>
      </c>
      <c r="O30" s="205">
        <v>2274.1725457002894</v>
      </c>
      <c r="P30" s="205">
        <v>2355.0899640391272</v>
      </c>
      <c r="Q30" s="205">
        <v>2426.3937333507993</v>
      </c>
      <c r="R30" s="205">
        <v>2488.4962047464983</v>
      </c>
      <c r="S30" s="205">
        <v>2542.0662909077241</v>
      </c>
      <c r="T30" s="205">
        <v>2587.9935600900981</v>
      </c>
      <c r="U30" s="205">
        <v>2627.2950355635844</v>
      </c>
      <c r="V30" s="205">
        <v>2660.9049220182847</v>
      </c>
      <c r="W30" s="205">
        <v>2689.8056700447064</v>
      </c>
      <c r="X30" s="205">
        <v>2715.0614739519533</v>
      </c>
      <c r="Y30" s="205">
        <v>2737.8006538070817</v>
      </c>
      <c r="Z30" s="205">
        <v>2759.0032308700256</v>
      </c>
      <c r="AA30" s="205">
        <v>2778.8832399369062</v>
      </c>
      <c r="AB30" s="205">
        <v>2797.4621988580725</v>
      </c>
      <c r="AC30" s="205">
        <v>2814.7648801534137</v>
      </c>
      <c r="AD30" s="205">
        <v>2830.8191372895358</v>
      </c>
      <c r="AE30" s="205">
        <v>2845.6557270874914</v>
      </c>
      <c r="AF30" s="205">
        <v>2859.308129600658</v>
      </c>
      <c r="AG30" s="205">
        <v>2871.8123667490158</v>
      </c>
      <c r="AH30" s="205">
        <v>2883.2068209355334</v>
      </c>
      <c r="AI30" s="205">
        <v>2893.5320548055211</v>
      </c>
      <c r="AJ30" s="205">
        <v>2902.8306332405368</v>
      </c>
      <c r="AK30" s="205">
        <v>2911.1469486060187</v>
      </c>
      <c r="AL30" s="205">
        <v>2918.5270501979162</v>
      </c>
      <c r="AM30" s="205">
        <v>2925.0184787576495</v>
      </c>
      <c r="AN30" s="205">
        <v>2930.670106849323</v>
      </c>
      <c r="AO30" s="205">
        <v>2935.5319858176017</v>
      </c>
      <c r="AP30" s="205">
        <v>2939.6551999708145</v>
      </c>
      <c r="AQ30" s="205">
        <v>2943.0917285614096</v>
      </c>
      <c r="AR30" s="205">
        <v>2945.8943160665344</v>
      </c>
      <c r="AS30" s="205">
        <v>2948.1163512045982</v>
      </c>
      <c r="AT30" s="205">
        <v>2949.81175506095</v>
      </c>
      <c r="AU30" s="205">
        <v>2951.0348786360969</v>
      </c>
      <c r="AV30" s="205">
        <v>2951.8404100754674</v>
      </c>
      <c r="AW30" s="205">
        <v>2952.2832917892297</v>
      </c>
      <c r="AX30" s="206">
        <v>2952.4186476249042</v>
      </c>
    </row>
    <row r="31" spans="1:50" x14ac:dyDescent="0.25">
      <c r="A31" s="194" t="s">
        <v>29</v>
      </c>
      <c r="B31" s="204">
        <v>1386.1188711991374</v>
      </c>
      <c r="C31" s="205">
        <v>1437.9007595991709</v>
      </c>
      <c r="D31" s="205">
        <v>1504.0047055880304</v>
      </c>
      <c r="E31" s="205">
        <v>1468.2394548218376</v>
      </c>
      <c r="F31" s="205">
        <v>1517.3701234262553</v>
      </c>
      <c r="G31" s="205">
        <v>1697.1667887148062</v>
      </c>
      <c r="H31" s="205">
        <v>1811.5369065308341</v>
      </c>
      <c r="I31" s="205">
        <v>1821.7287125216355</v>
      </c>
      <c r="J31" s="205">
        <v>1852.1517291354023</v>
      </c>
      <c r="K31" s="205">
        <v>2167.5672054910888</v>
      </c>
      <c r="L31" s="205">
        <v>2175.4614760435193</v>
      </c>
      <c r="M31" s="205">
        <v>2206.6534677993068</v>
      </c>
      <c r="N31" s="205">
        <v>2283.0801007751529</v>
      </c>
      <c r="O31" s="205">
        <v>2378.3218170071964</v>
      </c>
      <c r="P31" s="205">
        <v>2467.9152558460091</v>
      </c>
      <c r="Q31" s="205">
        <v>2546.8638545917029</v>
      </c>
      <c r="R31" s="205">
        <v>2615.7262998166575</v>
      </c>
      <c r="S31" s="205">
        <v>2675.3780989384031</v>
      </c>
      <c r="T31" s="205">
        <v>2726.964931497444</v>
      </c>
      <c r="U31" s="205">
        <v>2771.7503564604053</v>
      </c>
      <c r="V31" s="205">
        <v>2810.7437790362792</v>
      </c>
      <c r="W31" s="205">
        <v>2844.9644489940424</v>
      </c>
      <c r="X31" s="205">
        <v>2875.5221783186907</v>
      </c>
      <c r="Y31" s="205">
        <v>2903.5997082685026</v>
      </c>
      <c r="Z31" s="205">
        <v>2930.2247682809793</v>
      </c>
      <c r="AA31" s="205">
        <v>2955.6023430964829</v>
      </c>
      <c r="AB31" s="205">
        <v>2979.7293907955404</v>
      </c>
      <c r="AC31" s="205">
        <v>3002.6055393569809</v>
      </c>
      <c r="AD31" s="205">
        <v>3024.2330246140791</v>
      </c>
      <c r="AE31" s="205">
        <v>3044.616621514248</v>
      </c>
      <c r="AF31" s="205">
        <v>3063.7635692628105</v>
      </c>
      <c r="AG31" s="205">
        <v>3081.6834909391005</v>
      </c>
      <c r="AH31" s="205">
        <v>3098.3883081766121</v>
      </c>
      <c r="AI31" s="205">
        <v>3113.8921514989684</v>
      </c>
      <c r="AJ31" s="205">
        <v>3128.2112668993782</v>
      </c>
      <c r="AK31" s="205">
        <v>3141.3639192445908</v>
      </c>
      <c r="AL31" s="205">
        <v>3153.3702930738482</v>
      </c>
      <c r="AM31" s="205">
        <v>3164.2523913504629</v>
      </c>
      <c r="AN31" s="205">
        <v>3174.0339327082088</v>
      </c>
      <c r="AO31" s="205">
        <v>3182.7402477165751</v>
      </c>
      <c r="AP31" s="205">
        <v>3190.3981746692348</v>
      </c>
      <c r="AQ31" s="205">
        <v>3197.0359553782846</v>
      </c>
      <c r="AR31" s="205">
        <v>3202.6831314336659</v>
      </c>
      <c r="AS31" s="205">
        <v>3207.3704413627311</v>
      </c>
      <c r="AT31" s="205">
        <v>3211.1297190994519</v>
      </c>
      <c r="AU31" s="205">
        <v>3213.9937941466733</v>
      </c>
      <c r="AV31" s="205">
        <v>3215.9963937878956</v>
      </c>
      <c r="AW31" s="205">
        <v>3217.1720476783976</v>
      </c>
      <c r="AX31" s="206">
        <v>3217.5559951180276</v>
      </c>
    </row>
    <row r="32" spans="1:50" x14ac:dyDescent="0.25">
      <c r="A32" s="194" t="s">
        <v>30</v>
      </c>
      <c r="B32" s="204">
        <v>953.46054365731106</v>
      </c>
      <c r="C32" s="205">
        <v>982.73916071012547</v>
      </c>
      <c r="D32" s="205">
        <v>1007.190217386193</v>
      </c>
      <c r="E32" s="205">
        <v>988.01686580060073</v>
      </c>
      <c r="F32" s="205">
        <v>1028.7917095739863</v>
      </c>
      <c r="G32" s="205">
        <v>1164.2331935578331</v>
      </c>
      <c r="H32" s="205">
        <v>1285.5808657429811</v>
      </c>
      <c r="I32" s="205">
        <v>1325.0409909702028</v>
      </c>
      <c r="J32" s="205">
        <v>1362.5508537800022</v>
      </c>
      <c r="K32" s="205">
        <v>1597.4262241195795</v>
      </c>
      <c r="L32" s="205">
        <v>1681.134442521691</v>
      </c>
      <c r="M32" s="205">
        <v>1720.0370799850241</v>
      </c>
      <c r="N32" s="205">
        <v>1816.3454366884012</v>
      </c>
      <c r="O32" s="205">
        <v>1938.0553685543632</v>
      </c>
      <c r="P32" s="205">
        <v>2053.441634572418</v>
      </c>
      <c r="Q32" s="205">
        <v>2155.8894342684907</v>
      </c>
      <c r="R32" s="205">
        <v>2246.6610907903901</v>
      </c>
      <c r="S32" s="205">
        <v>2327.8480275256093</v>
      </c>
      <c r="T32" s="205">
        <v>2402.2416145707093</v>
      </c>
      <c r="U32" s="205">
        <v>2472.7016040611447</v>
      </c>
      <c r="V32" s="205">
        <v>2540.407680849738</v>
      </c>
      <c r="W32" s="205">
        <v>2606.1803438115762</v>
      </c>
      <c r="X32" s="205">
        <v>2670.9607932971203</v>
      </c>
      <c r="Y32" s="205">
        <v>2735.8055154846152</v>
      </c>
      <c r="Z32" s="205">
        <v>2801.6463563188713</v>
      </c>
      <c r="AA32" s="205">
        <v>2868.5326147309388</v>
      </c>
      <c r="AB32" s="205">
        <v>2936.2681744764323</v>
      </c>
      <c r="AC32" s="205">
        <v>3004.6380105284625</v>
      </c>
      <c r="AD32" s="205">
        <v>3073.4076952049863</v>
      </c>
      <c r="AE32" s="205">
        <v>3142.3230756928133</v>
      </c>
      <c r="AF32" s="205">
        <v>3211.1101473756171</v>
      </c>
      <c r="AG32" s="205">
        <v>3279.4751477097325</v>
      </c>
      <c r="AH32" s="205">
        <v>3347.1048952588671</v>
      </c>
      <c r="AI32" s="205">
        <v>3413.6673978274721</v>
      </c>
      <c r="AJ32" s="205">
        <v>3478.8127523548856</v>
      </c>
      <c r="AK32" s="205">
        <v>3542.1743572872529</v>
      </c>
      <c r="AL32" s="205">
        <v>3603.3704554751425</v>
      </c>
      <c r="AM32" s="205">
        <v>3662.0060222099373</v>
      </c>
      <c r="AN32" s="205">
        <v>3717.6750087808141</v>
      </c>
      <c r="AO32" s="205">
        <v>3769.9629468949297</v>
      </c>
      <c r="AP32" s="205">
        <v>3818.4499134653597</v>
      </c>
      <c r="AQ32" s="205">
        <v>3862.7138486681861</v>
      </c>
      <c r="AR32" s="205">
        <v>3902.3342128615218</v>
      </c>
      <c r="AS32" s="205">
        <v>3936.8959600363341</v>
      </c>
      <c r="AT32" s="205">
        <v>3965.9937970521655</v>
      </c>
      <c r="AU32" s="205">
        <v>3989.2366891539377</v>
      </c>
      <c r="AV32" s="205">
        <v>4006.2525633549376</v>
      </c>
      <c r="AW32" s="205">
        <v>4016.6931524202678</v>
      </c>
      <c r="AX32" s="206">
        <v>4020.2389136394045</v>
      </c>
    </row>
    <row r="33" spans="1:52" x14ac:dyDescent="0.25">
      <c r="A33" s="194" t="s">
        <v>31</v>
      </c>
      <c r="B33" s="204">
        <v>1755.1757153883541</v>
      </c>
      <c r="C33" s="205">
        <v>1915.783500409816</v>
      </c>
      <c r="D33" s="205">
        <v>2053.4482547886432</v>
      </c>
      <c r="E33" s="205">
        <v>2078.6458541383354</v>
      </c>
      <c r="F33" s="205">
        <v>2342.9399942398995</v>
      </c>
      <c r="G33" s="205">
        <v>2660.8766392878988</v>
      </c>
      <c r="H33" s="205">
        <v>2779.2531419745264</v>
      </c>
      <c r="I33" s="205">
        <v>2727.8977768813766</v>
      </c>
      <c r="J33" s="205">
        <v>2813.0369617424208</v>
      </c>
      <c r="K33" s="205">
        <v>3089.9937233622504</v>
      </c>
      <c r="L33" s="205">
        <v>3336.6660504229862</v>
      </c>
      <c r="M33" s="205">
        <v>3383.0587446232503</v>
      </c>
      <c r="N33" s="205">
        <v>3496.6880798373304</v>
      </c>
      <c r="O33" s="205">
        <v>3638.2308392964255</v>
      </c>
      <c r="P33" s="205">
        <v>3771.3891932097122</v>
      </c>
      <c r="Q33" s="205">
        <v>3888.7239135306986</v>
      </c>
      <c r="R33" s="205">
        <v>3990.9908587980262</v>
      </c>
      <c r="S33" s="205">
        <v>4079.3918681626837</v>
      </c>
      <c r="T33" s="205">
        <v>4155.5106135680562</v>
      </c>
      <c r="U33" s="205">
        <v>4221.1227860427807</v>
      </c>
      <c r="V33" s="205">
        <v>4277.7468271982607</v>
      </c>
      <c r="W33" s="205">
        <v>4326.9481657709866</v>
      </c>
      <c r="X33" s="205">
        <v>4370.4267814026771</v>
      </c>
      <c r="Y33" s="205">
        <v>4409.9896021342811</v>
      </c>
      <c r="Z33" s="205">
        <v>4447.2063687115451</v>
      </c>
      <c r="AA33" s="205">
        <v>4482.4053337331525</v>
      </c>
      <c r="AB33" s="205">
        <v>4515.6018411628656</v>
      </c>
      <c r="AC33" s="205">
        <v>4546.8159492852874</v>
      </c>
      <c r="AD33" s="205">
        <v>4576.0722449019695</v>
      </c>
      <c r="AE33" s="205">
        <v>4603.3996484364598</v>
      </c>
      <c r="AF33" s="205">
        <v>4628.8312114554146</v>
      </c>
      <c r="AG33" s="205">
        <v>4652.4039080856846</v>
      </c>
      <c r="AH33" s="205">
        <v>4674.1584217704558</v>
      </c>
      <c r="AI33" s="205">
        <v>4694.1389287642214</v>
      </c>
      <c r="AJ33" s="205">
        <v>4712.3928797150083</v>
      </c>
      <c r="AK33" s="205">
        <v>4728.9707806259703</v>
      </c>
      <c r="AL33" s="205">
        <v>4743.9259744264136</v>
      </c>
      <c r="AM33" s="205">
        <v>4757.3144243165052</v>
      </c>
      <c r="AN33" s="205">
        <v>4769.1944999810194</v>
      </c>
      <c r="AO33" s="205">
        <v>4779.6267676955149</v>
      </c>
      <c r="AP33" s="205">
        <v>4788.6737852752512</v>
      </c>
      <c r="AQ33" s="205">
        <v>4796.3999027430973</v>
      </c>
      <c r="AR33" s="205">
        <v>4802.8710695182308</v>
      </c>
      <c r="AS33" s="205">
        <v>4808.1546488536114</v>
      </c>
      <c r="AT33" s="205">
        <v>4812.3192401775868</v>
      </c>
      <c r="AU33" s="205">
        <v>4815.4345099236143</v>
      </c>
      <c r="AV33" s="205">
        <v>4817.5710313635209</v>
      </c>
      <c r="AW33" s="205">
        <v>4818.8001338930326</v>
      </c>
      <c r="AX33" s="206">
        <v>4819.1937621552433</v>
      </c>
    </row>
    <row r="34" spans="1:52" x14ac:dyDescent="0.25">
      <c r="A34" s="194" t="s">
        <v>32</v>
      </c>
      <c r="B34" s="204">
        <v>627.86780663475895</v>
      </c>
      <c r="C34" s="205">
        <v>625.07955852316729</v>
      </c>
      <c r="D34" s="205">
        <v>675.39018356764871</v>
      </c>
      <c r="E34" s="205">
        <v>684.31855733125531</v>
      </c>
      <c r="F34" s="205">
        <v>689.18639066633614</v>
      </c>
      <c r="G34" s="205">
        <v>740.85280156929605</v>
      </c>
      <c r="H34" s="205">
        <v>776.76236454005254</v>
      </c>
      <c r="I34" s="205">
        <v>804.34925709304082</v>
      </c>
      <c r="J34" s="205">
        <v>775.76461349021258</v>
      </c>
      <c r="K34" s="205">
        <v>875.56611675062425</v>
      </c>
      <c r="L34" s="205">
        <v>910.77433504394821</v>
      </c>
      <c r="M34" s="205">
        <v>918.89543281395891</v>
      </c>
      <c r="N34" s="205">
        <v>938.75051252286289</v>
      </c>
      <c r="O34" s="205">
        <v>963.47470566271238</v>
      </c>
      <c r="P34" s="205">
        <v>986.93251060661328</v>
      </c>
      <c r="Q34" s="205">
        <v>1007.7143726156904</v>
      </c>
      <c r="R34" s="205">
        <v>1025.6752648450095</v>
      </c>
      <c r="S34" s="205">
        <v>1040.6970321462886</v>
      </c>
      <c r="T34" s="205">
        <v>1052.6895861980267</v>
      </c>
      <c r="U34" s="205">
        <v>1061.6643235113786</v>
      </c>
      <c r="V34" s="205">
        <v>1067.9557627720328</v>
      </c>
      <c r="W34" s="205">
        <v>1072.0040873501175</v>
      </c>
      <c r="X34" s="205">
        <v>1074.2732226494329</v>
      </c>
      <c r="Y34" s="205">
        <v>1075.2419156269007</v>
      </c>
      <c r="Z34" s="205">
        <v>1075.3256960875085</v>
      </c>
      <c r="AA34" s="205">
        <v>1074.6589785967194</v>
      </c>
      <c r="AB34" s="205">
        <v>1073.3066456568638</v>
      </c>
      <c r="AC34" s="205">
        <v>1071.3346568454479</v>
      </c>
      <c r="AD34" s="205">
        <v>1068.8096555740765</v>
      </c>
      <c r="AE34" s="205">
        <v>1065.7986135867702</v>
      </c>
      <c r="AF34" s="205">
        <v>1062.3685147570807</v>
      </c>
      <c r="AG34" s="205">
        <v>1058.586079181028</v>
      </c>
      <c r="AH34" s="205">
        <v>1054.5175280635215</v>
      </c>
      <c r="AI34" s="205">
        <v>1050.2283894631573</v>
      </c>
      <c r="AJ34" s="205">
        <v>1045.783344595877</v>
      </c>
      <c r="AK34" s="205">
        <v>1041.2461141030021</v>
      </c>
      <c r="AL34" s="205">
        <v>1036.6793834626833</v>
      </c>
      <c r="AM34" s="205">
        <v>1032.1447665650969</v>
      </c>
      <c r="AN34" s="205">
        <v>1027.7028063783491</v>
      </c>
      <c r="AO34" s="205">
        <v>1023.4130116020596</v>
      </c>
      <c r="AP34" s="205">
        <v>1019.3339282361246</v>
      </c>
      <c r="AQ34" s="205">
        <v>1015.5232450810009</v>
      </c>
      <c r="AR34" s="205">
        <v>1012.0379323302886</v>
      </c>
      <c r="AS34" s="205">
        <v>1008.9344126147281</v>
      </c>
      <c r="AT34" s="205">
        <v>1006.2687641073694</v>
      </c>
      <c r="AU34" s="205">
        <v>1004.0969556020372</v>
      </c>
      <c r="AV34" s="205">
        <v>1002.4751138312306</v>
      </c>
      <c r="AW34" s="205">
        <v>1001.4598236968989</v>
      </c>
      <c r="AX34" s="206">
        <v>1001.1084625499695</v>
      </c>
    </row>
    <row r="35" spans="1:52" x14ac:dyDescent="0.25">
      <c r="A35" s="194" t="s">
        <v>33</v>
      </c>
      <c r="B35" s="204">
        <v>1712.0343556535668</v>
      </c>
      <c r="C35" s="205">
        <v>1803.6398418356748</v>
      </c>
      <c r="D35" s="205">
        <v>1891.7453428330407</v>
      </c>
      <c r="E35" s="205">
        <v>1925.726984191494</v>
      </c>
      <c r="F35" s="205">
        <v>2039.0277316223494</v>
      </c>
      <c r="G35" s="205">
        <v>2282.7007277873363</v>
      </c>
      <c r="H35" s="205">
        <v>2438.8021860920107</v>
      </c>
      <c r="I35" s="205">
        <v>2603.0134076603781</v>
      </c>
      <c r="J35" s="205">
        <v>2742.170325969631</v>
      </c>
      <c r="K35" s="205">
        <v>3334.778314369561</v>
      </c>
      <c r="L35" s="205">
        <v>3790.6958165959172</v>
      </c>
      <c r="M35" s="205">
        <v>3912.2186741916535</v>
      </c>
      <c r="N35" s="205">
        <v>4216.7516399780025</v>
      </c>
      <c r="O35" s="205">
        <v>4608.36801062219</v>
      </c>
      <c r="P35" s="205">
        <v>4984.726211832075</v>
      </c>
      <c r="Q35" s="205">
        <v>5323.0483155006232</v>
      </c>
      <c r="R35" s="205">
        <v>5627.9683510286495</v>
      </c>
      <c r="S35" s="205">
        <v>5908.2956873427784</v>
      </c>
      <c r="T35" s="205">
        <v>6176.4557132329155</v>
      </c>
      <c r="U35" s="205">
        <v>6444.9049610085631</v>
      </c>
      <c r="V35" s="205">
        <v>6715.412538387006</v>
      </c>
      <c r="W35" s="205">
        <v>6986.7166949071234</v>
      </c>
      <c r="X35" s="205">
        <v>7257.4338868996656</v>
      </c>
      <c r="Y35" s="205">
        <v>7526.0625618546756</v>
      </c>
      <c r="Z35" s="205">
        <v>7791.1274167271049</v>
      </c>
      <c r="AA35" s="205">
        <v>8051.6393894725879</v>
      </c>
      <c r="AB35" s="205">
        <v>8306.7537020266482</v>
      </c>
      <c r="AC35" s="205">
        <v>8555.6467183375444</v>
      </c>
      <c r="AD35" s="205">
        <v>8797.5213081591628</v>
      </c>
      <c r="AE35" s="205">
        <v>9031.6119347322547</v>
      </c>
      <c r="AF35" s="205">
        <v>9257.1894184693247</v>
      </c>
      <c r="AG35" s="205">
        <v>9473.5653339035725</v>
      </c>
      <c r="AH35" s="205">
        <v>9680.0960027612382</v>
      </c>
      <c r="AI35" s="205">
        <v>9876.1860519559104</v>
      </c>
      <c r="AJ35" s="205">
        <v>10061.291511478987</v>
      </c>
      <c r="AK35" s="205">
        <v>10234.922433458411</v>
      </c>
      <c r="AL35" s="205">
        <v>10396.645019975318</v>
      </c>
      <c r="AM35" s="205">
        <v>10546.083253461393</v>
      </c>
      <c r="AN35" s="205">
        <v>10682.920029556597</v>
      </c>
      <c r="AO35" s="205">
        <v>10806.897798099313</v>
      </c>
      <c r="AP35" s="205">
        <v>10917.818723372038</v>
      </c>
      <c r="AQ35" s="205">
        <v>11015.54437977059</v>
      </c>
      <c r="AR35" s="205">
        <v>11099.995003646101</v>
      </c>
      <c r="AS35" s="205">
        <v>11171.148326143515</v>
      </c>
      <c r="AT35" s="205">
        <v>11229.038015394537</v>
      </c>
      <c r="AU35" s="205">
        <v>11273.751759397244</v>
      </c>
      <c r="AV35" s="205">
        <v>11305.429023315912</v>
      </c>
      <c r="AW35" s="205">
        <v>11324.25851676509</v>
      </c>
      <c r="AX35" s="206">
        <v>11330.475407909535</v>
      </c>
    </row>
    <row r="36" spans="1:52" x14ac:dyDescent="0.25">
      <c r="A36" s="194" t="s">
        <v>34</v>
      </c>
      <c r="B36" s="204">
        <v>2298.3702505757124</v>
      </c>
      <c r="C36" s="205">
        <v>2430.0821452448795</v>
      </c>
      <c r="D36" s="205">
        <v>2614.0226283800762</v>
      </c>
      <c r="E36" s="205">
        <v>2740.3367900106496</v>
      </c>
      <c r="F36" s="205">
        <v>2941.6791661197531</v>
      </c>
      <c r="G36" s="205">
        <v>3388.5062004678171</v>
      </c>
      <c r="H36" s="205">
        <v>3815.9156485707945</v>
      </c>
      <c r="I36" s="205">
        <v>4021.3431733748421</v>
      </c>
      <c r="J36" s="205">
        <v>4189.6426485802067</v>
      </c>
      <c r="K36" s="205">
        <v>5047.07826989772</v>
      </c>
      <c r="L36" s="205">
        <v>5516.6342563589078</v>
      </c>
      <c r="M36" s="205">
        <v>5670.9902293897712</v>
      </c>
      <c r="N36" s="205">
        <v>6049.7711004935964</v>
      </c>
      <c r="O36" s="205">
        <v>6517.8326817475881</v>
      </c>
      <c r="P36" s="205">
        <v>6937.6804426597182</v>
      </c>
      <c r="Q36" s="205">
        <v>7288.3573114086466</v>
      </c>
      <c r="R36" s="205">
        <v>7588.9287302718258</v>
      </c>
      <c r="S36" s="205">
        <v>7864.9854308085414</v>
      </c>
      <c r="T36" s="205">
        <v>8147.2900051009774</v>
      </c>
      <c r="U36" s="205">
        <v>8463.9121730580082</v>
      </c>
      <c r="V36" s="205">
        <v>8816.002728531852</v>
      </c>
      <c r="W36" s="205">
        <v>9196.6253302009573</v>
      </c>
      <c r="X36" s="205">
        <v>9597.433171472494</v>
      </c>
      <c r="Y36" s="205">
        <v>10008.411196798159</v>
      </c>
      <c r="Z36" s="205">
        <v>10419.68207206336</v>
      </c>
      <c r="AA36" s="205">
        <v>10827.989846138882</v>
      </c>
      <c r="AB36" s="205">
        <v>11231.874566189555</v>
      </c>
      <c r="AC36" s="205">
        <v>11629.864943518149</v>
      </c>
      <c r="AD36" s="205">
        <v>12020.488251395016</v>
      </c>
      <c r="AE36" s="205">
        <v>12402.280355385892</v>
      </c>
      <c r="AF36" s="205">
        <v>12773.795772177593</v>
      </c>
      <c r="AG36" s="205">
        <v>13133.617652390218</v>
      </c>
      <c r="AH36" s="205">
        <v>13480.367583834384</v>
      </c>
      <c r="AI36" s="205">
        <v>13812.715114089397</v>
      </c>
      <c r="AJ36" s="205">
        <v>14129.386895094452</v>
      </c>
      <c r="AK36" s="205">
        <v>14429.17535757776</v>
      </c>
      <c r="AL36" s="205">
        <v>14710.946829502202</v>
      </c>
      <c r="AM36" s="205">
        <v>14973.649020157438</v>
      </c>
      <c r="AN36" s="205">
        <v>15216.317799945127</v>
      </c>
      <c r="AO36" s="205">
        <v>15438.083215133793</v>
      </c>
      <c r="AP36" s="205">
        <v>15638.174686743429</v>
      </c>
      <c r="AQ36" s="205">
        <v>15815.925353091674</v>
      </c>
      <c r="AR36" s="205">
        <v>15970.775526219299</v>
      </c>
      <c r="AS36" s="205">
        <v>16102.27524324554</v>
      </c>
      <c r="AT36" s="205">
        <v>16210.08590451312</v>
      </c>
      <c r="AU36" s="205">
        <v>16293.981001007109</v>
      </c>
      <c r="AV36" s="205">
        <v>16353.845943817994</v>
      </c>
      <c r="AW36" s="205">
        <v>16389.677018227001</v>
      </c>
      <c r="AX36" s="206">
        <v>16401.579494189686</v>
      </c>
    </row>
    <row r="37" spans="1:52" x14ac:dyDescent="0.25">
      <c r="A37" s="194" t="s">
        <v>35</v>
      </c>
      <c r="B37" s="204">
        <v>235.35118038279785</v>
      </c>
      <c r="C37" s="205">
        <v>249.50909097016776</v>
      </c>
      <c r="D37" s="205">
        <v>261.69729116037337</v>
      </c>
      <c r="E37" s="205">
        <v>261.68098067397437</v>
      </c>
      <c r="F37" s="205">
        <v>279.37539782966684</v>
      </c>
      <c r="G37" s="205">
        <v>318.13496199016924</v>
      </c>
      <c r="H37" s="205">
        <v>336.40604594488298</v>
      </c>
      <c r="I37" s="205">
        <v>358.40848198921412</v>
      </c>
      <c r="J37" s="205">
        <v>358.49983471901351</v>
      </c>
      <c r="K37" s="205">
        <v>418.05813758237923</v>
      </c>
      <c r="L37" s="205">
        <v>444.2119594191438</v>
      </c>
      <c r="M37" s="205">
        <v>451.66176300683526</v>
      </c>
      <c r="N37" s="205">
        <v>469.5171755472619</v>
      </c>
      <c r="O37" s="205">
        <v>490.74751186677599</v>
      </c>
      <c r="P37" s="205">
        <v>508.85632209510277</v>
      </c>
      <c r="Q37" s="205">
        <v>523.18955191661473</v>
      </c>
      <c r="R37" s="205">
        <v>534.87800819250754</v>
      </c>
      <c r="S37" s="205">
        <v>545.23934172630004</v>
      </c>
      <c r="T37" s="205">
        <v>555.72682759407689</v>
      </c>
      <c r="U37" s="205">
        <v>567.5953453704758</v>
      </c>
      <c r="V37" s="205">
        <v>580.90810003018771</v>
      </c>
      <c r="W37" s="205">
        <v>595.40382560161163</v>
      </c>
      <c r="X37" s="205">
        <v>610.79549936192996</v>
      </c>
      <c r="Y37" s="205">
        <v>626.76464743556721</v>
      </c>
      <c r="Z37" s="205">
        <v>643.01399580011218</v>
      </c>
      <c r="AA37" s="205">
        <v>659.44707677622011</v>
      </c>
      <c r="AB37" s="205">
        <v>676.01720823504752</v>
      </c>
      <c r="AC37" s="205">
        <v>692.67343372245864</v>
      </c>
      <c r="AD37" s="205">
        <v>709.36046832786508</v>
      </c>
      <c r="AE37" s="205">
        <v>726.01868496612246</v>
      </c>
      <c r="AF37" s="205">
        <v>742.58414593412851</v>
      </c>
      <c r="AG37" s="205">
        <v>758.988684538445</v>
      </c>
      <c r="AH37" s="205">
        <v>775.1600414229091</v>
      </c>
      <c r="AI37" s="205">
        <v>791.0220599442838</v>
      </c>
      <c r="AJ37" s="205">
        <v>806.49494453917384</v>
      </c>
      <c r="AK37" s="205">
        <v>821.49558548779316</v>
      </c>
      <c r="AL37" s="205">
        <v>835.93795280274639</v>
      </c>
      <c r="AM37" s="205">
        <v>849.73356114983255</v>
      </c>
      <c r="AN37" s="205">
        <v>862.79200674134665</v>
      </c>
      <c r="AO37" s="205">
        <v>875.02157603360797</v>
      </c>
      <c r="AP37" s="205">
        <v>886.32992481566134</v>
      </c>
      <c r="AQ37" s="205">
        <v>896.62482490710443</v>
      </c>
      <c r="AR37" s="205">
        <v>905.81497420567507</v>
      </c>
      <c r="AS37" s="205">
        <v>913.81086426167985</v>
      </c>
      <c r="AT37" s="205">
        <v>920.52569793307714</v>
      </c>
      <c r="AU37" s="205">
        <v>925.87634802442494</v>
      </c>
      <c r="AV37" s="205">
        <v>929.78434617230425</v>
      </c>
      <c r="AW37" s="205">
        <v>932.17688965086097</v>
      </c>
      <c r="AX37" s="206">
        <v>932.98785227940755</v>
      </c>
    </row>
    <row r="38" spans="1:52" x14ac:dyDescent="0.25">
      <c r="A38" s="194" t="s">
        <v>36</v>
      </c>
      <c r="B38" s="204">
        <v>96.993213780031667</v>
      </c>
      <c r="C38" s="205">
        <v>94.258989967267098</v>
      </c>
      <c r="D38" s="205">
        <v>95.067933320263947</v>
      </c>
      <c r="E38" s="205">
        <v>95.693349747696558</v>
      </c>
      <c r="F38" s="205">
        <v>98.428540730725757</v>
      </c>
      <c r="G38" s="205">
        <v>105.50856697718477</v>
      </c>
      <c r="H38" s="205">
        <v>108.5215335751294</v>
      </c>
      <c r="I38" s="205">
        <v>107.45795578155793</v>
      </c>
      <c r="J38" s="205">
        <v>100.10482337303415</v>
      </c>
      <c r="K38" s="205">
        <v>113.81705420803372</v>
      </c>
      <c r="L38" s="205">
        <v>124.98414275926726</v>
      </c>
      <c r="M38" s="205">
        <v>126.29644741959278</v>
      </c>
      <c r="N38" s="205">
        <v>129.63155836152285</v>
      </c>
      <c r="O38" s="205">
        <v>134.08499036397302</v>
      </c>
      <c r="P38" s="205">
        <v>138.83177453490512</v>
      </c>
      <c r="Q38" s="205">
        <v>143.62118848471854</v>
      </c>
      <c r="R38" s="205">
        <v>148.34529562541582</v>
      </c>
      <c r="S38" s="205">
        <v>152.883054176889</v>
      </c>
      <c r="T38" s="205">
        <v>157.10135122307133</v>
      </c>
      <c r="U38" s="205">
        <v>160.88271563013285</v>
      </c>
      <c r="V38" s="205">
        <v>164.20958135548659</v>
      </c>
      <c r="W38" s="205">
        <v>167.09643607440722</v>
      </c>
      <c r="X38" s="205">
        <v>169.56468919635839</v>
      </c>
      <c r="Y38" s="205">
        <v>171.64183038474209</v>
      </c>
      <c r="Z38" s="205">
        <v>173.35667028857239</v>
      </c>
      <c r="AA38" s="205">
        <v>174.72656519057901</v>
      </c>
      <c r="AB38" s="205">
        <v>175.76799982532668</v>
      </c>
      <c r="AC38" s="205">
        <v>176.49999409296979</v>
      </c>
      <c r="AD38" s="205">
        <v>176.94370566943874</v>
      </c>
      <c r="AE38" s="205">
        <v>177.1220398290092</v>
      </c>
      <c r="AF38" s="205">
        <v>177.0592746628173</v>
      </c>
      <c r="AG38" s="205">
        <v>176.78070859469219</v>
      </c>
      <c r="AH38" s="205">
        <v>176.31233579691397</v>
      </c>
      <c r="AI38" s="205">
        <v>175.68055384259739</v>
      </c>
      <c r="AJ38" s="205">
        <v>174.91190673916716</v>
      </c>
      <c r="AK38" s="205">
        <v>174.0328654009526</v>
      </c>
      <c r="AL38" s="205">
        <v>173.06964666194955</v>
      </c>
      <c r="AM38" s="205">
        <v>172.04807111808154</v>
      </c>
      <c r="AN38" s="205">
        <v>170.99345943075397</v>
      </c>
      <c r="AO38" s="205">
        <v>169.93056622324485</v>
      </c>
      <c r="AP38" s="205">
        <v>168.88355035698041</v>
      </c>
      <c r="AQ38" s="205">
        <v>167.87598018116861</v>
      </c>
      <c r="AR38" s="205">
        <v>166.93087229955935</v>
      </c>
      <c r="AS38" s="205">
        <v>166.07076248434282</v>
      </c>
      <c r="AT38" s="205">
        <v>165.31780758149731</v>
      </c>
      <c r="AU38" s="205">
        <v>164.69391758761293</v>
      </c>
      <c r="AV38" s="205">
        <v>164.22091753073929</v>
      </c>
      <c r="AW38" s="205">
        <v>163.92073935557985</v>
      </c>
      <c r="AX38" s="206">
        <v>163.81564469868525</v>
      </c>
    </row>
    <row r="39" spans="1:52" x14ac:dyDescent="0.25">
      <c r="A39" s="194" t="s">
        <v>37</v>
      </c>
      <c r="B39" s="204">
        <v>70.965520559665123</v>
      </c>
      <c r="C39" s="205">
        <v>77.796310354086884</v>
      </c>
      <c r="D39" s="205">
        <v>86.892132718429352</v>
      </c>
      <c r="E39" s="205">
        <v>99.251999418529735</v>
      </c>
      <c r="F39" s="205">
        <v>104.80094610845228</v>
      </c>
      <c r="G39" s="205">
        <v>107.56571695122068</v>
      </c>
      <c r="H39" s="205">
        <v>111.70845905906732</v>
      </c>
      <c r="I39" s="205">
        <v>121.81502945383929</v>
      </c>
      <c r="J39" s="205">
        <v>121.02120146583695</v>
      </c>
      <c r="K39" s="205">
        <v>164.0597870260292</v>
      </c>
      <c r="L39" s="205">
        <v>204.32170048770587</v>
      </c>
      <c r="M39" s="205">
        <v>212.55556167378916</v>
      </c>
      <c r="N39" s="205">
        <v>233.68946915636266</v>
      </c>
      <c r="O39" s="205">
        <v>262.03155887995825</v>
      </c>
      <c r="P39" s="205">
        <v>291.02561999215254</v>
      </c>
      <c r="Q39" s="205">
        <v>319.00132343385508</v>
      </c>
      <c r="R39" s="205">
        <v>346.04624094835134</v>
      </c>
      <c r="S39" s="205">
        <v>372.52285844776929</v>
      </c>
      <c r="T39" s="205">
        <v>399.06680822935505</v>
      </c>
      <c r="U39" s="205">
        <v>426.41033054569374</v>
      </c>
      <c r="V39" s="205">
        <v>454.76805833274011</v>
      </c>
      <c r="W39" s="205">
        <v>484.21897046047008</v>
      </c>
      <c r="X39" s="205">
        <v>514.86425636246395</v>
      </c>
      <c r="Y39" s="205">
        <v>546.82991701760875</v>
      </c>
      <c r="Z39" s="205">
        <v>580.23358409487992</v>
      </c>
      <c r="AA39" s="205">
        <v>615.06220124194681</v>
      </c>
      <c r="AB39" s="205">
        <v>651.25085752257871</v>
      </c>
      <c r="AC39" s="205">
        <v>688.71284954539703</v>
      </c>
      <c r="AD39" s="205">
        <v>727.33784407666576</v>
      </c>
      <c r="AE39" s="205">
        <v>766.99020731621169</v>
      </c>
      <c r="AF39" s="205">
        <v>807.50756926178644</v>
      </c>
      <c r="AG39" s="205">
        <v>848.69969717573088</v>
      </c>
      <c r="AH39" s="205">
        <v>890.34775625832481</v>
      </c>
      <c r="AI39" s="205">
        <v>932.20403774866713</v>
      </c>
      <c r="AJ39" s="205">
        <v>973.99223432856036</v>
      </c>
      <c r="AK39" s="205">
        <v>1015.408339421985</v>
      </c>
      <c r="AL39" s="205">
        <v>1056.1222403263309</v>
      </c>
      <c r="AM39" s="205">
        <v>1095.7800647180916</v>
      </c>
      <c r="AN39" s="205">
        <v>1134.0073256892897</v>
      </c>
      <c r="AO39" s="205">
        <v>1170.4128919801951</v>
      </c>
      <c r="AP39" s="205">
        <v>1204.5937875487932</v>
      </c>
      <c r="AQ39" s="205">
        <v>1236.1407983409827</v>
      </c>
      <c r="AR39" s="205">
        <v>1264.6448346213931</v>
      </c>
      <c r="AS39" s="205">
        <v>1289.7039652734213</v>
      </c>
      <c r="AT39" s="205">
        <v>1310.9310071200537</v>
      </c>
      <c r="AU39" s="205">
        <v>1327.9615188448702</v>
      </c>
      <c r="AV39" s="205">
        <v>1340.4620170142466</v>
      </c>
      <c r="AW39" s="205">
        <v>1348.138202694942</v>
      </c>
      <c r="AX39" s="206">
        <v>1350.7429630020163</v>
      </c>
    </row>
    <row r="40" spans="1:52" x14ac:dyDescent="0.25">
      <c r="A40" s="194" t="s">
        <v>38</v>
      </c>
      <c r="B40" s="204">
        <v>32.536888744587912</v>
      </c>
      <c r="C40" s="205">
        <v>35.699637404168797</v>
      </c>
      <c r="D40" s="205">
        <v>38.367627851350051</v>
      </c>
      <c r="E40" s="205">
        <v>39.602824835326153</v>
      </c>
      <c r="F40" s="205">
        <v>41.15991326248249</v>
      </c>
      <c r="G40" s="205">
        <v>45.745408371569674</v>
      </c>
      <c r="H40" s="205">
        <v>50.832278851937239</v>
      </c>
      <c r="I40" s="205">
        <v>55.823300807607737</v>
      </c>
      <c r="J40" s="205">
        <v>52.219430202324659</v>
      </c>
      <c r="K40" s="205">
        <v>57.360679492383881</v>
      </c>
      <c r="L40" s="205">
        <v>65.377607731033848</v>
      </c>
      <c r="M40" s="205">
        <v>67.052272199356494</v>
      </c>
      <c r="N40" s="205">
        <v>71.281975900826438</v>
      </c>
      <c r="O40" s="205">
        <v>76.832847100374536</v>
      </c>
      <c r="P40" s="205">
        <v>82.453502206786126</v>
      </c>
      <c r="Q40" s="205">
        <v>87.8535896005762</v>
      </c>
      <c r="R40" s="205">
        <v>93.039246522476375</v>
      </c>
      <c r="S40" s="205">
        <v>98.038616487736959</v>
      </c>
      <c r="T40" s="205">
        <v>102.90122026265099</v>
      </c>
      <c r="U40" s="205">
        <v>107.68254257856758</v>
      </c>
      <c r="V40" s="205">
        <v>112.39439103150873</v>
      </c>
      <c r="W40" s="205">
        <v>117.0395623239168</v>
      </c>
      <c r="X40" s="205">
        <v>121.62521070201605</v>
      </c>
      <c r="Y40" s="205">
        <v>126.16286454801524</v>
      </c>
      <c r="Z40" s="205">
        <v>130.66288555373498</v>
      </c>
      <c r="AA40" s="205">
        <v>135.11633364652076</v>
      </c>
      <c r="AB40" s="205">
        <v>139.5089580232071</v>
      </c>
      <c r="AC40" s="205">
        <v>143.8264314768162</v>
      </c>
      <c r="AD40" s="205">
        <v>148.05443269097765</v>
      </c>
      <c r="AE40" s="205">
        <v>152.17872985182532</v>
      </c>
      <c r="AF40" s="205">
        <v>156.18526485643508</v>
      </c>
      <c r="AG40" s="205">
        <v>160.06023738407694</v>
      </c>
      <c r="AH40" s="205">
        <v>163.79018809236857</v>
      </c>
      <c r="AI40" s="205">
        <v>167.36208020489323</v>
      </c>
      <c r="AJ40" s="205">
        <v>170.76337876996496</v>
      </c>
      <c r="AK40" s="205">
        <v>173.9821268917579</v>
      </c>
      <c r="AL40" s="205">
        <v>177.00701826469708</v>
      </c>
      <c r="AM40" s="205">
        <v>179.827465379394</v>
      </c>
      <c r="AN40" s="205">
        <v>182.43366281296369</v>
      </c>
      <c r="AO40" s="205">
        <v>184.81664506766398</v>
      </c>
      <c r="AP40" s="205">
        <v>186.96833847871531</v>
      </c>
      <c r="AQ40" s="205">
        <v>188.88160677409869</v>
      </c>
      <c r="AR40" s="205">
        <v>190.550289935244</v>
      </c>
      <c r="AS40" s="205">
        <v>191.96923607687393</v>
      </c>
      <c r="AT40" s="205">
        <v>193.13432613596913</v>
      </c>
      <c r="AU40" s="205">
        <v>194.0424912328709</v>
      </c>
      <c r="AV40" s="205">
        <v>194.69172264100834</v>
      </c>
      <c r="AW40" s="205">
        <v>195.08107437468755</v>
      </c>
      <c r="AX40" s="206">
        <v>195.21065847589301</v>
      </c>
    </row>
    <row r="41" spans="1:52" x14ac:dyDescent="0.25">
      <c r="A41" s="194" t="s">
        <v>39</v>
      </c>
      <c r="B41" s="204">
        <v>1680.2596337294835</v>
      </c>
      <c r="C41" s="205">
        <v>1695.144439478476</v>
      </c>
      <c r="D41" s="205">
        <v>1660.9369108534145</v>
      </c>
      <c r="E41" s="205">
        <v>1583.6219721367613</v>
      </c>
      <c r="F41" s="205">
        <v>1619.613841507062</v>
      </c>
      <c r="G41" s="205">
        <v>1767.2620779648926</v>
      </c>
      <c r="H41" s="205">
        <v>1928.5876837904223</v>
      </c>
      <c r="I41" s="205">
        <v>1980.3465919708456</v>
      </c>
      <c r="J41" s="205">
        <v>1952.1155968033461</v>
      </c>
      <c r="K41" s="205">
        <v>2254.0667697181825</v>
      </c>
      <c r="L41" s="205">
        <v>2406.5305171590167</v>
      </c>
      <c r="M41" s="205">
        <v>2482.0321882316407</v>
      </c>
      <c r="N41" s="205">
        <v>2666.9892688540158</v>
      </c>
      <c r="O41" s="205">
        <v>2893.8870488723769</v>
      </c>
      <c r="P41" s="205">
        <v>3092.4448157157099</v>
      </c>
      <c r="Q41" s="205">
        <v>3252.7900739206952</v>
      </c>
      <c r="R41" s="205">
        <v>3386.7444591157705</v>
      </c>
      <c r="S41" s="205">
        <v>3510.102165176364</v>
      </c>
      <c r="T41" s="205">
        <v>3641.7207518537202</v>
      </c>
      <c r="U41" s="205">
        <v>3798.7183939493311</v>
      </c>
      <c r="V41" s="205">
        <v>3981.3169432536524</v>
      </c>
      <c r="W41" s="205">
        <v>4184.5293320928322</v>
      </c>
      <c r="X41" s="205">
        <v>4402.1791342369952</v>
      </c>
      <c r="Y41" s="205">
        <v>4626.5904162685802</v>
      </c>
      <c r="Z41" s="205">
        <v>4849.9954208548324</v>
      </c>
      <c r="AA41" s="205">
        <v>5069.8823169855041</v>
      </c>
      <c r="AB41" s="205">
        <v>5285.2278209965989</v>
      </c>
      <c r="AC41" s="205">
        <v>5495.0524086697578</v>
      </c>
      <c r="AD41" s="205">
        <v>5698.4306386015487</v>
      </c>
      <c r="AE41" s="205">
        <v>5894.5004303621754</v>
      </c>
      <c r="AF41" s="205">
        <v>6082.4711749667285</v>
      </c>
      <c r="AG41" s="205">
        <v>6261.6305860561079</v>
      </c>
      <c r="AH41" s="205">
        <v>6431.3502314922225</v>
      </c>
      <c r="AI41" s="205">
        <v>6591.0897159000233</v>
      </c>
      <c r="AJ41" s="205">
        <v>6740.3995142111407</v>
      </c>
      <c r="AK41" s="205">
        <v>6878.9224837636575</v>
      </c>
      <c r="AL41" s="205">
        <v>7006.3941073981414</v>
      </c>
      <c r="AM41" s="205">
        <v>7122.6415418023535</v>
      </c>
      <c r="AN41" s="205">
        <v>7227.5815637739715</v>
      </c>
      <c r="AO41" s="205">
        <v>7321.2175219023211</v>
      </c>
      <c r="AP41" s="205">
        <v>7403.6354123553374</v>
      </c>
      <c r="AQ41" s="205">
        <v>7474.9992050469646</v>
      </c>
      <c r="AR41" s="205">
        <v>7535.5455506072649</v>
      </c>
      <c r="AS41" s="205">
        <v>7585.5779995194898</v>
      </c>
      <c r="AT41" s="205">
        <v>7625.4608628292544</v>
      </c>
      <c r="AU41" s="205">
        <v>7655.612839326127</v>
      </c>
      <c r="AV41" s="205">
        <v>7676.5005274324649</v>
      </c>
      <c r="AW41" s="205">
        <v>7688.6319316129802</v>
      </c>
      <c r="AX41" s="206">
        <v>7692.5500633449419</v>
      </c>
    </row>
    <row r="42" spans="1:52" x14ac:dyDescent="0.25">
      <c r="A42" s="194" t="s">
        <v>40</v>
      </c>
      <c r="B42" s="204">
        <v>125.81415161256815</v>
      </c>
      <c r="C42" s="205">
        <v>140.31477005110062</v>
      </c>
      <c r="D42" s="205">
        <v>156.72015248722698</v>
      </c>
      <c r="E42" s="205">
        <v>165.1852348132401</v>
      </c>
      <c r="F42" s="205">
        <v>184.25366435012344</v>
      </c>
      <c r="G42" s="205">
        <v>209.81637237905477</v>
      </c>
      <c r="H42" s="205">
        <v>245.89161153311522</v>
      </c>
      <c r="I42" s="205">
        <v>264.34481065829374</v>
      </c>
      <c r="J42" s="205">
        <v>255.71778339066671</v>
      </c>
      <c r="K42" s="205">
        <v>314.44198403038911</v>
      </c>
      <c r="L42" s="205">
        <v>339.54369713094945</v>
      </c>
      <c r="M42" s="205">
        <v>355.02268626592991</v>
      </c>
      <c r="N42" s="205">
        <v>394.6760396563111</v>
      </c>
      <c r="O42" s="205">
        <v>447.40896102284341</v>
      </c>
      <c r="P42" s="205">
        <v>499.84310558227043</v>
      </c>
      <c r="Q42" s="205">
        <v>548.44988597374265</v>
      </c>
      <c r="R42" s="205">
        <v>593.54592768698899</v>
      </c>
      <c r="S42" s="205">
        <v>636.24702106875247</v>
      </c>
      <c r="T42" s="205">
        <v>678.40832072631201</v>
      </c>
      <c r="U42" s="205">
        <v>722.06959833170981</v>
      </c>
      <c r="V42" s="205">
        <v>767.66610090920085</v>
      </c>
      <c r="W42" s="205">
        <v>815.15949995216067</v>
      </c>
      <c r="X42" s="205">
        <v>864.49258415599775</v>
      </c>
      <c r="Y42" s="205">
        <v>915.58762852077507</v>
      </c>
      <c r="Z42" s="205">
        <v>968.34421806144826</v>
      </c>
      <c r="AA42" s="205">
        <v>1022.635659007558</v>
      </c>
      <c r="AB42" s="205">
        <v>1078.3090687665715</v>
      </c>
      <c r="AC42" s="205">
        <v>1135.1848220383804</v>
      </c>
      <c r="AD42" s="205">
        <v>1193.0557069660467</v>
      </c>
      <c r="AE42" s="205">
        <v>1251.6864013573277</v>
      </c>
      <c r="AF42" s="205">
        <v>1310.8133207605465</v>
      </c>
      <c r="AG42" s="205">
        <v>1370.1448888779983</v>
      </c>
      <c r="AH42" s="205">
        <v>1429.3622779371735</v>
      </c>
      <c r="AI42" s="205">
        <v>1488.1206620582211</v>
      </c>
      <c r="AJ42" s="205">
        <v>1546.0510202342646</v>
      </c>
      <c r="AK42" s="205">
        <v>1602.7625172049397</v>
      </c>
      <c r="AL42" s="205">
        <v>1657.8454802364895</v>
      </c>
      <c r="AM42" s="205">
        <v>1710.874977674775</v>
      </c>
      <c r="AN42" s="205">
        <v>1761.4149912393073</v>
      </c>
      <c r="AO42" s="205">
        <v>1809.0231585890083</v>
      </c>
      <c r="AP42" s="205">
        <v>1853.2560460149459</v>
      </c>
      <c r="AQ42" s="205">
        <v>1893.6748935914879</v>
      </c>
      <c r="AR42" s="205">
        <v>1929.851757222227</v>
      </c>
      <c r="AS42" s="205">
        <v>1961.375954305244</v>
      </c>
      <c r="AT42" s="205">
        <v>1987.8607028354961</v>
      </c>
      <c r="AU42" s="205">
        <v>2008.9498283298994</v>
      </c>
      <c r="AV42" s="205">
        <v>2024.3243996991612</v>
      </c>
      <c r="AW42" s="205">
        <v>2033.7091447950488</v>
      </c>
      <c r="AX42" s="206">
        <v>2036.8784894962369</v>
      </c>
    </row>
    <row r="43" spans="1:52" x14ac:dyDescent="0.25">
      <c r="A43" s="195" t="s">
        <v>41</v>
      </c>
      <c r="B43" s="207">
        <v>111.51452051101201</v>
      </c>
      <c r="C43" s="208">
        <v>113.03205913023037</v>
      </c>
      <c r="D43" s="208">
        <v>116.38619015098108</v>
      </c>
      <c r="E43" s="208">
        <v>116.59976918770862</v>
      </c>
      <c r="F43" s="208">
        <v>121.7531333299423</v>
      </c>
      <c r="G43" s="208">
        <v>133.96162549530575</v>
      </c>
      <c r="H43" s="208">
        <v>142.45560376808243</v>
      </c>
      <c r="I43" s="208">
        <v>148.20170190389067</v>
      </c>
      <c r="J43" s="208">
        <v>150.38995216573491</v>
      </c>
      <c r="K43" s="208">
        <v>171.45992894014705</v>
      </c>
      <c r="L43" s="208">
        <v>178.87718995463754</v>
      </c>
      <c r="M43" s="208">
        <v>183.91734605340596</v>
      </c>
      <c r="N43" s="208">
        <v>196.49466917504878</v>
      </c>
      <c r="O43" s="208">
        <v>212.5820325132492</v>
      </c>
      <c r="P43" s="208">
        <v>228.01675195384598</v>
      </c>
      <c r="Q43" s="208">
        <v>241.88312085188005</v>
      </c>
      <c r="R43" s="208">
        <v>254.33524061896514</v>
      </c>
      <c r="S43" s="208">
        <v>265.6643287487891</v>
      </c>
      <c r="T43" s="208">
        <v>276.27986637437255</v>
      </c>
      <c r="U43" s="208">
        <v>286.59329202376892</v>
      </c>
      <c r="V43" s="208">
        <v>296.67904687369173</v>
      </c>
      <c r="W43" s="208">
        <v>306.52296782086637</v>
      </c>
      <c r="X43" s="208">
        <v>316.11542206546687</v>
      </c>
      <c r="Y43" s="208">
        <v>325.45135495564045</v>
      </c>
      <c r="Z43" s="208">
        <v>334.52576202201578</v>
      </c>
      <c r="AA43" s="208">
        <v>343.31911217564937</v>
      </c>
      <c r="AB43" s="208">
        <v>351.80927684095792</v>
      </c>
      <c r="AC43" s="208">
        <v>359.97592362896552</v>
      </c>
      <c r="AD43" s="208">
        <v>367.80061427728242</v>
      </c>
      <c r="AE43" s="208">
        <v>375.26688356751828</v>
      </c>
      <c r="AF43" s="208">
        <v>382.36029915365827</v>
      </c>
      <c r="AG43" s="208">
        <v>389.06850248231427</v>
      </c>
      <c r="AH43" s="208">
        <v>395.38123121677137</v>
      </c>
      <c r="AI43" s="208">
        <v>401.29032378847262</v>
      </c>
      <c r="AJ43" s="208">
        <v>406.78970688969179</v>
      </c>
      <c r="AK43" s="208">
        <v>411.87536688790595</v>
      </c>
      <c r="AL43" s="208">
        <v>416.54530628461072</v>
      </c>
      <c r="AM43" s="208">
        <v>420.79948645842416</v>
      </c>
      <c r="AN43" s="208">
        <v>424.63975802424659</v>
      </c>
      <c r="AO43" s="208">
        <v>428.06978020724262</v>
      </c>
      <c r="AP43" s="208">
        <v>431.09493067348325</v>
      </c>
      <c r="AQ43" s="208">
        <v>433.72220727928192</v>
      </c>
      <c r="AR43" s="208">
        <v>435.96012320010618</v>
      </c>
      <c r="AS43" s="208">
        <v>437.81859687928062</v>
      </c>
      <c r="AT43" s="208">
        <v>439.30883819836686</v>
      </c>
      <c r="AU43" s="208">
        <v>440.44323221732861</v>
      </c>
      <c r="AV43" s="208">
        <v>441.23522176538643</v>
      </c>
      <c r="AW43" s="208">
        <v>441.69919008527575</v>
      </c>
      <c r="AX43" s="209">
        <v>441.85034464639585</v>
      </c>
    </row>
    <row r="44" spans="1:52" x14ac:dyDescent="0.25">
      <c r="A44" s="196" t="s">
        <v>88</v>
      </c>
      <c r="B44" s="197">
        <v>5850.4074549960123</v>
      </c>
      <c r="C44" s="198">
        <v>6349.4516468555794</v>
      </c>
      <c r="D44" s="198">
        <v>6975.2518832358974</v>
      </c>
      <c r="E44" s="198">
        <v>7335.1500059492982</v>
      </c>
      <c r="F44" s="198">
        <v>7795.8436193576599</v>
      </c>
      <c r="G44" s="198">
        <v>8406.014825836668</v>
      </c>
      <c r="H44" s="198">
        <v>9181.6899520975694</v>
      </c>
      <c r="I44" s="198">
        <v>9783.1483906350222</v>
      </c>
      <c r="J44" s="198">
        <v>9978.9991927797637</v>
      </c>
      <c r="K44" s="198">
        <v>10553.432167844274</v>
      </c>
      <c r="L44" s="198">
        <v>10740.330438291405</v>
      </c>
      <c r="M44" s="198">
        <v>11296.547288807993</v>
      </c>
      <c r="N44" s="198">
        <v>11879.408189619469</v>
      </c>
      <c r="O44" s="198">
        <v>12376.372284485637</v>
      </c>
      <c r="P44" s="198">
        <v>13023.393547734686</v>
      </c>
      <c r="Q44" s="198">
        <v>13579.555790767799</v>
      </c>
      <c r="R44" s="198">
        <v>14122.086153075832</v>
      </c>
      <c r="S44" s="198">
        <v>14648.886149384411</v>
      </c>
      <c r="T44" s="198">
        <v>15243.212626086151</v>
      </c>
      <c r="U44" s="198">
        <v>15647.887031593893</v>
      </c>
      <c r="V44" s="198">
        <v>16116.924606886294</v>
      </c>
      <c r="W44" s="198">
        <v>16563.92832290837</v>
      </c>
      <c r="X44" s="198">
        <v>16987.902786800587</v>
      </c>
      <c r="Y44" s="198">
        <v>17352.162954972595</v>
      </c>
      <c r="Z44" s="198">
        <v>17763.994382706762</v>
      </c>
      <c r="AA44" s="198">
        <v>18115.327237492085</v>
      </c>
      <c r="AB44" s="198">
        <v>18442.051827817471</v>
      </c>
      <c r="AC44" s="198">
        <v>18744.348552984775</v>
      </c>
      <c r="AD44" s="198">
        <v>19022.609105557411</v>
      </c>
      <c r="AE44" s="198">
        <v>19277.423817945957</v>
      </c>
      <c r="AF44" s="198">
        <v>19509.56774723238</v>
      </c>
      <c r="AG44" s="198">
        <v>19719.985873213682</v>
      </c>
      <c r="AH44" s="198">
        <v>19909.777770723445</v>
      </c>
      <c r="AI44" s="198">
        <v>20080.18209729049</v>
      </c>
      <c r="AJ44" s="198">
        <v>20232.561212481647</v>
      </c>
      <c r="AK44" s="198">
        <v>20368.386217167732</v>
      </c>
      <c r="AL44" s="198">
        <v>20489.222670731804</v>
      </c>
      <c r="AM44" s="198">
        <v>20596.717213089669</v>
      </c>
      <c r="AN44" s="198">
        <v>20692.585287398968</v>
      </c>
      <c r="AO44" s="198">
        <v>20778.600129445214</v>
      </c>
      <c r="AP44" s="198">
        <v>20856.583161747971</v>
      </c>
      <c r="AQ44" s="198">
        <v>20928.395905113008</v>
      </c>
      <c r="AR44" s="198">
        <v>20995.933498246472</v>
      </c>
      <c r="AS44" s="198">
        <v>21061.119897600056</v>
      </c>
      <c r="AT44" s="198">
        <v>21125.904815188409</v>
      </c>
      <c r="AU44" s="198">
        <v>21192.26244199026</v>
      </c>
      <c r="AV44" s="198">
        <v>21262.191998928804</v>
      </c>
      <c r="AW44" s="198">
        <v>21337.72015649256</v>
      </c>
      <c r="AX44" s="199">
        <v>21421.627250733247</v>
      </c>
      <c r="AZ44" s="319"/>
    </row>
    <row r="45" spans="1:52" x14ac:dyDescent="0.25">
      <c r="B45" s="205">
        <f>SUM(B2:B44)</f>
        <v>46995.106691006011</v>
      </c>
      <c r="C45" s="205">
        <f t="shared" ref="C45:R45" si="0">SUM(C2:C44)</f>
        <v>49359.189624916326</v>
      </c>
      <c r="D45" s="205">
        <f t="shared" si="0"/>
        <v>51632.030699875475</v>
      </c>
      <c r="E45" s="205">
        <f t="shared" si="0"/>
        <v>52613.64802587295</v>
      </c>
      <c r="F45" s="205">
        <f t="shared" si="0"/>
        <v>54398.938975997065</v>
      </c>
      <c r="G45" s="205">
        <f t="shared" si="0"/>
        <v>57730.947704736187</v>
      </c>
      <c r="H45" s="205">
        <f t="shared" si="0"/>
        <v>60863.726772228962</v>
      </c>
      <c r="I45" s="205">
        <f t="shared" si="0"/>
        <v>63157.176423001714</v>
      </c>
      <c r="J45" s="205">
        <f t="shared" si="0"/>
        <v>64292.336045766177</v>
      </c>
      <c r="K45" s="205">
        <f t="shared" si="0"/>
        <v>71045.233640655948</v>
      </c>
      <c r="L45" s="205">
        <f t="shared" si="0"/>
        <v>74400.209591576815</v>
      </c>
      <c r="M45" s="205">
        <f t="shared" si="0"/>
        <v>76430.436756897398</v>
      </c>
      <c r="N45" s="205">
        <f t="shared" si="0"/>
        <v>79953.723956507107</v>
      </c>
      <c r="O45" s="205">
        <f t="shared" si="0"/>
        <v>83722.518395049905</v>
      </c>
      <c r="P45" s="205">
        <f t="shared" si="0"/>
        <v>87984.718106075525</v>
      </c>
      <c r="Q45" s="205">
        <f t="shared" si="0"/>
        <v>91554.489129614783</v>
      </c>
      <c r="R45" s="205">
        <f t="shared" si="0"/>
        <v>94793.464099773308</v>
      </c>
    </row>
    <row r="47" spans="1:52" x14ac:dyDescent="0.25">
      <c r="A47"/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625D-B8F8-4F3A-95BC-D907ABE9EDB2}">
  <sheetPr codeName="Sheet3">
    <tabColor theme="7" tint="0.39997558519241921"/>
  </sheetPr>
  <dimension ref="A1:AI38"/>
  <sheetViews>
    <sheetView topLeftCell="P22" workbookViewId="0">
      <selection activeCell="A28" sqref="A28:XFD28"/>
    </sheetView>
  </sheetViews>
  <sheetFormatPr defaultRowHeight="13.8" x14ac:dyDescent="0.25"/>
  <cols>
    <col min="1" max="1" width="27" customWidth="1"/>
    <col min="2" max="3" width="19.6640625" customWidth="1"/>
    <col min="4" max="15" width="9" customWidth="1"/>
    <col min="16" max="16" width="9" style="18" customWidth="1"/>
    <col min="17" max="35" width="9" customWidth="1"/>
    <col min="258" max="258" width="27" customWidth="1"/>
    <col min="259" max="259" width="64" customWidth="1"/>
    <col min="271" max="272" width="2.6640625" customWidth="1"/>
    <col min="514" max="514" width="27" customWidth="1"/>
    <col min="515" max="515" width="64" customWidth="1"/>
    <col min="527" max="528" width="2.6640625" customWidth="1"/>
    <col min="770" max="770" width="27" customWidth="1"/>
    <col min="771" max="771" width="64" customWidth="1"/>
    <col min="783" max="784" width="2.6640625" customWidth="1"/>
    <col min="1026" max="1026" width="27" customWidth="1"/>
    <col min="1027" max="1027" width="64" customWidth="1"/>
    <col min="1039" max="1040" width="2.6640625" customWidth="1"/>
    <col min="1282" max="1282" width="27" customWidth="1"/>
    <col min="1283" max="1283" width="64" customWidth="1"/>
    <col min="1295" max="1296" width="2.6640625" customWidth="1"/>
    <col min="1538" max="1538" width="27" customWidth="1"/>
    <col min="1539" max="1539" width="64" customWidth="1"/>
    <col min="1551" max="1552" width="2.6640625" customWidth="1"/>
    <col min="1794" max="1794" width="27" customWidth="1"/>
    <col min="1795" max="1795" width="64" customWidth="1"/>
    <col min="1807" max="1808" width="2.6640625" customWidth="1"/>
    <col min="2050" max="2050" width="27" customWidth="1"/>
    <col min="2051" max="2051" width="64" customWidth="1"/>
    <col min="2063" max="2064" width="2.6640625" customWidth="1"/>
    <col min="2306" max="2306" width="27" customWidth="1"/>
    <col min="2307" max="2307" width="64" customWidth="1"/>
    <col min="2319" max="2320" width="2.6640625" customWidth="1"/>
    <col min="2562" max="2562" width="27" customWidth="1"/>
    <col min="2563" max="2563" width="64" customWidth="1"/>
    <col min="2575" max="2576" width="2.6640625" customWidth="1"/>
    <col min="2818" max="2818" width="27" customWidth="1"/>
    <col min="2819" max="2819" width="64" customWidth="1"/>
    <col min="2831" max="2832" width="2.6640625" customWidth="1"/>
    <col min="3074" max="3074" width="27" customWidth="1"/>
    <col min="3075" max="3075" width="64" customWidth="1"/>
    <col min="3087" max="3088" width="2.6640625" customWidth="1"/>
    <col min="3330" max="3330" width="27" customWidth="1"/>
    <col min="3331" max="3331" width="64" customWidth="1"/>
    <col min="3343" max="3344" width="2.6640625" customWidth="1"/>
    <col min="3586" max="3586" width="27" customWidth="1"/>
    <col min="3587" max="3587" width="64" customWidth="1"/>
    <col min="3599" max="3600" width="2.6640625" customWidth="1"/>
    <col min="3842" max="3842" width="27" customWidth="1"/>
    <col min="3843" max="3843" width="64" customWidth="1"/>
    <col min="3855" max="3856" width="2.6640625" customWidth="1"/>
    <col min="4098" max="4098" width="27" customWidth="1"/>
    <col min="4099" max="4099" width="64" customWidth="1"/>
    <col min="4111" max="4112" width="2.6640625" customWidth="1"/>
    <col min="4354" max="4354" width="27" customWidth="1"/>
    <col min="4355" max="4355" width="64" customWidth="1"/>
    <col min="4367" max="4368" width="2.6640625" customWidth="1"/>
    <col min="4610" max="4610" width="27" customWidth="1"/>
    <col min="4611" max="4611" width="64" customWidth="1"/>
    <col min="4623" max="4624" width="2.6640625" customWidth="1"/>
    <col min="4866" max="4866" width="27" customWidth="1"/>
    <col min="4867" max="4867" width="64" customWidth="1"/>
    <col min="4879" max="4880" width="2.6640625" customWidth="1"/>
    <col min="5122" max="5122" width="27" customWidth="1"/>
    <col min="5123" max="5123" width="64" customWidth="1"/>
    <col min="5135" max="5136" width="2.6640625" customWidth="1"/>
    <col min="5378" max="5378" width="27" customWidth="1"/>
    <col min="5379" max="5379" width="64" customWidth="1"/>
    <col min="5391" max="5392" width="2.6640625" customWidth="1"/>
    <col min="5634" max="5634" width="27" customWidth="1"/>
    <col min="5635" max="5635" width="64" customWidth="1"/>
    <col min="5647" max="5648" width="2.6640625" customWidth="1"/>
    <col min="5890" max="5890" width="27" customWidth="1"/>
    <col min="5891" max="5891" width="64" customWidth="1"/>
    <col min="5903" max="5904" width="2.6640625" customWidth="1"/>
    <col min="6146" max="6146" width="27" customWidth="1"/>
    <col min="6147" max="6147" width="64" customWidth="1"/>
    <col min="6159" max="6160" width="2.6640625" customWidth="1"/>
    <col min="6402" max="6402" width="27" customWidth="1"/>
    <col min="6403" max="6403" width="64" customWidth="1"/>
    <col min="6415" max="6416" width="2.6640625" customWidth="1"/>
    <col min="6658" max="6658" width="27" customWidth="1"/>
    <col min="6659" max="6659" width="64" customWidth="1"/>
    <col min="6671" max="6672" width="2.6640625" customWidth="1"/>
    <col min="6914" max="6914" width="27" customWidth="1"/>
    <col min="6915" max="6915" width="64" customWidth="1"/>
    <col min="6927" max="6928" width="2.6640625" customWidth="1"/>
    <col min="7170" max="7170" width="27" customWidth="1"/>
    <col min="7171" max="7171" width="64" customWidth="1"/>
    <col min="7183" max="7184" width="2.6640625" customWidth="1"/>
    <col min="7426" max="7426" width="27" customWidth="1"/>
    <col min="7427" max="7427" width="64" customWidth="1"/>
    <col min="7439" max="7440" width="2.6640625" customWidth="1"/>
    <col min="7682" max="7682" width="27" customWidth="1"/>
    <col min="7683" max="7683" width="64" customWidth="1"/>
    <col min="7695" max="7696" width="2.6640625" customWidth="1"/>
    <col min="7938" max="7938" width="27" customWidth="1"/>
    <col min="7939" max="7939" width="64" customWidth="1"/>
    <col min="7951" max="7952" width="2.6640625" customWidth="1"/>
    <col min="8194" max="8194" width="27" customWidth="1"/>
    <col min="8195" max="8195" width="64" customWidth="1"/>
    <col min="8207" max="8208" width="2.6640625" customWidth="1"/>
    <col min="8450" max="8450" width="27" customWidth="1"/>
    <col min="8451" max="8451" width="64" customWidth="1"/>
    <col min="8463" max="8464" width="2.6640625" customWidth="1"/>
    <col min="8706" max="8706" width="27" customWidth="1"/>
    <col min="8707" max="8707" width="64" customWidth="1"/>
    <col min="8719" max="8720" width="2.6640625" customWidth="1"/>
    <col min="8962" max="8962" width="27" customWidth="1"/>
    <col min="8963" max="8963" width="64" customWidth="1"/>
    <col min="8975" max="8976" width="2.6640625" customWidth="1"/>
    <col min="9218" max="9218" width="27" customWidth="1"/>
    <col min="9219" max="9219" width="64" customWidth="1"/>
    <col min="9231" max="9232" width="2.6640625" customWidth="1"/>
    <col min="9474" max="9474" width="27" customWidth="1"/>
    <col min="9475" max="9475" width="64" customWidth="1"/>
    <col min="9487" max="9488" width="2.6640625" customWidth="1"/>
    <col min="9730" max="9730" width="27" customWidth="1"/>
    <col min="9731" max="9731" width="64" customWidth="1"/>
    <col min="9743" max="9744" width="2.6640625" customWidth="1"/>
    <col min="9986" max="9986" width="27" customWidth="1"/>
    <col min="9987" max="9987" width="64" customWidth="1"/>
    <col min="9999" max="10000" width="2.6640625" customWidth="1"/>
    <col min="10242" max="10242" width="27" customWidth="1"/>
    <col min="10243" max="10243" width="64" customWidth="1"/>
    <col min="10255" max="10256" width="2.6640625" customWidth="1"/>
    <col min="10498" max="10498" width="27" customWidth="1"/>
    <col min="10499" max="10499" width="64" customWidth="1"/>
    <col min="10511" max="10512" width="2.6640625" customWidth="1"/>
    <col min="10754" max="10754" width="27" customWidth="1"/>
    <col min="10755" max="10755" width="64" customWidth="1"/>
    <col min="10767" max="10768" width="2.6640625" customWidth="1"/>
    <col min="11010" max="11010" width="27" customWidth="1"/>
    <col min="11011" max="11011" width="64" customWidth="1"/>
    <col min="11023" max="11024" width="2.6640625" customWidth="1"/>
    <col min="11266" max="11266" width="27" customWidth="1"/>
    <col min="11267" max="11267" width="64" customWidth="1"/>
    <col min="11279" max="11280" width="2.6640625" customWidth="1"/>
    <col min="11522" max="11522" width="27" customWidth="1"/>
    <col min="11523" max="11523" width="64" customWidth="1"/>
    <col min="11535" max="11536" width="2.6640625" customWidth="1"/>
    <col min="11778" max="11778" width="27" customWidth="1"/>
    <col min="11779" max="11779" width="64" customWidth="1"/>
    <col min="11791" max="11792" width="2.6640625" customWidth="1"/>
    <col min="12034" max="12034" width="27" customWidth="1"/>
    <col min="12035" max="12035" width="64" customWidth="1"/>
    <col min="12047" max="12048" width="2.6640625" customWidth="1"/>
    <col min="12290" max="12290" width="27" customWidth="1"/>
    <col min="12291" max="12291" width="64" customWidth="1"/>
    <col min="12303" max="12304" width="2.6640625" customWidth="1"/>
    <col min="12546" max="12546" width="27" customWidth="1"/>
    <col min="12547" max="12547" width="64" customWidth="1"/>
    <col min="12559" max="12560" width="2.6640625" customWidth="1"/>
    <col min="12802" max="12802" width="27" customWidth="1"/>
    <col min="12803" max="12803" width="64" customWidth="1"/>
    <col min="12815" max="12816" width="2.6640625" customWidth="1"/>
    <col min="13058" max="13058" width="27" customWidth="1"/>
    <col min="13059" max="13059" width="64" customWidth="1"/>
    <col min="13071" max="13072" width="2.6640625" customWidth="1"/>
    <col min="13314" max="13314" width="27" customWidth="1"/>
    <col min="13315" max="13315" width="64" customWidth="1"/>
    <col min="13327" max="13328" width="2.6640625" customWidth="1"/>
    <col min="13570" max="13570" width="27" customWidth="1"/>
    <col min="13571" max="13571" width="64" customWidth="1"/>
    <col min="13583" max="13584" width="2.6640625" customWidth="1"/>
    <col min="13826" max="13826" width="27" customWidth="1"/>
    <col min="13827" max="13827" width="64" customWidth="1"/>
    <col min="13839" max="13840" width="2.6640625" customWidth="1"/>
    <col min="14082" max="14082" width="27" customWidth="1"/>
    <col min="14083" max="14083" width="64" customWidth="1"/>
    <col min="14095" max="14096" width="2.6640625" customWidth="1"/>
    <col min="14338" max="14338" width="27" customWidth="1"/>
    <col min="14339" max="14339" width="64" customWidth="1"/>
    <col min="14351" max="14352" width="2.6640625" customWidth="1"/>
    <col min="14594" max="14594" width="27" customWidth="1"/>
    <col min="14595" max="14595" width="64" customWidth="1"/>
    <col min="14607" max="14608" width="2.6640625" customWidth="1"/>
    <col min="14850" max="14850" width="27" customWidth="1"/>
    <col min="14851" max="14851" width="64" customWidth="1"/>
    <col min="14863" max="14864" width="2.6640625" customWidth="1"/>
    <col min="15106" max="15106" width="27" customWidth="1"/>
    <col min="15107" max="15107" width="64" customWidth="1"/>
    <col min="15119" max="15120" width="2.6640625" customWidth="1"/>
    <col min="15362" max="15362" width="27" customWidth="1"/>
    <col min="15363" max="15363" width="64" customWidth="1"/>
    <col min="15375" max="15376" width="2.6640625" customWidth="1"/>
    <col min="15618" max="15618" width="27" customWidth="1"/>
    <col min="15619" max="15619" width="64" customWidth="1"/>
    <col min="15631" max="15632" width="2.6640625" customWidth="1"/>
    <col min="15874" max="15874" width="27" customWidth="1"/>
    <col min="15875" max="15875" width="64" customWidth="1"/>
    <col min="15887" max="15888" width="2.6640625" customWidth="1"/>
    <col min="16130" max="16130" width="27" customWidth="1"/>
    <col min="16131" max="16131" width="64" customWidth="1"/>
    <col min="16143" max="16144" width="2.6640625" customWidth="1"/>
  </cols>
  <sheetData>
    <row r="1" spans="1:35" ht="14.4" x14ac:dyDescent="0.25">
      <c r="A1" s="84" t="s">
        <v>681</v>
      </c>
      <c r="B1" s="499" t="s">
        <v>682</v>
      </c>
      <c r="C1" s="499"/>
      <c r="P1"/>
    </row>
    <row r="2" spans="1:35" ht="72" x14ac:dyDescent="0.25">
      <c r="A2" s="311" t="s">
        <v>43</v>
      </c>
      <c r="B2" s="423" t="s">
        <v>694</v>
      </c>
      <c r="C2" s="423" t="s">
        <v>683</v>
      </c>
      <c r="D2" s="426" t="s">
        <v>684</v>
      </c>
      <c r="E2" s="426" t="s">
        <v>685</v>
      </c>
      <c r="F2" s="426" t="s">
        <v>686</v>
      </c>
      <c r="G2" s="426" t="s">
        <v>687</v>
      </c>
      <c r="H2" s="426" t="s">
        <v>688</v>
      </c>
      <c r="I2" s="426" t="s">
        <v>689</v>
      </c>
      <c r="J2" s="426" t="s">
        <v>690</v>
      </c>
      <c r="K2" s="426" t="s">
        <v>691</v>
      </c>
      <c r="L2" s="426" t="s">
        <v>692</v>
      </c>
      <c r="M2" s="427" t="s">
        <v>693</v>
      </c>
      <c r="N2" s="423" t="s">
        <v>695</v>
      </c>
      <c r="O2" s="423" t="s">
        <v>696</v>
      </c>
      <c r="P2" s="423" t="s">
        <v>697</v>
      </c>
      <c r="Q2" s="423" t="s">
        <v>698</v>
      </c>
      <c r="R2" s="423" t="s">
        <v>699</v>
      </c>
      <c r="S2" s="423" t="s">
        <v>700</v>
      </c>
      <c r="T2" s="423" t="s">
        <v>701</v>
      </c>
      <c r="U2" s="423" t="s">
        <v>702</v>
      </c>
      <c r="V2" s="423" t="s">
        <v>703</v>
      </c>
      <c r="W2" s="423" t="s">
        <v>704</v>
      </c>
      <c r="X2" s="428" t="s">
        <v>705</v>
      </c>
      <c r="Y2" s="423" t="s">
        <v>706</v>
      </c>
      <c r="Z2" s="423" t="s">
        <v>707</v>
      </c>
      <c r="AA2" s="423" t="s">
        <v>708</v>
      </c>
      <c r="AB2" s="423" t="s">
        <v>709</v>
      </c>
      <c r="AC2" s="423" t="s">
        <v>710</v>
      </c>
      <c r="AD2" s="423" t="s">
        <v>711</v>
      </c>
      <c r="AE2" s="423" t="s">
        <v>712</v>
      </c>
      <c r="AF2" s="423" t="s">
        <v>713</v>
      </c>
      <c r="AG2" s="423" t="s">
        <v>714</v>
      </c>
      <c r="AH2" s="423" t="s">
        <v>715</v>
      </c>
      <c r="AI2" s="428" t="s">
        <v>716</v>
      </c>
    </row>
    <row r="3" spans="1:35" x14ac:dyDescent="0.25">
      <c r="A3" s="2" t="s">
        <v>44</v>
      </c>
      <c r="B3" s="417">
        <v>493177.64</v>
      </c>
      <c r="C3" s="417">
        <v>453286.22</v>
      </c>
      <c r="D3" s="19">
        <v>284183.64</v>
      </c>
      <c r="E3" s="20">
        <v>283009.77</v>
      </c>
      <c r="F3" s="20">
        <v>1223.1099999999999</v>
      </c>
      <c r="G3" s="20">
        <v>-37.799999999999997</v>
      </c>
      <c r="H3" s="20">
        <v>-11.44</v>
      </c>
      <c r="I3" s="3"/>
      <c r="J3" s="20">
        <v>-740.33</v>
      </c>
      <c r="K3" s="3"/>
      <c r="L3" s="3"/>
      <c r="M3" s="3"/>
      <c r="N3" s="3"/>
      <c r="O3" s="8"/>
      <c r="P3" s="20">
        <v>95806.57</v>
      </c>
      <c r="Q3" s="20">
        <v>97155.49</v>
      </c>
      <c r="R3" s="20">
        <v>-1751.57</v>
      </c>
      <c r="S3" s="20">
        <v>-1941.95</v>
      </c>
      <c r="T3" s="20">
        <v>-2839.42</v>
      </c>
      <c r="U3" s="20">
        <v>492.83</v>
      </c>
      <c r="V3" s="20">
        <v>986.85</v>
      </c>
      <c r="W3" s="20">
        <v>25.24</v>
      </c>
      <c r="X3" s="20">
        <v>-49.03</v>
      </c>
      <c r="Y3" s="20">
        <v>6.34</v>
      </c>
      <c r="Z3" s="19">
        <v>359.43</v>
      </c>
      <c r="AA3" s="20">
        <v>619.94000000000005</v>
      </c>
      <c r="AB3" s="20">
        <v>3343.93</v>
      </c>
      <c r="AC3" s="3"/>
      <c r="AD3" s="20">
        <v>-601.53</v>
      </c>
      <c r="AE3" s="20">
        <v>28429.94</v>
      </c>
      <c r="AF3" s="20">
        <v>10586.9</v>
      </c>
      <c r="AG3" s="3"/>
      <c r="AH3" s="20">
        <v>27855.08</v>
      </c>
      <c r="AI3" s="20">
        <v>7164.43</v>
      </c>
    </row>
    <row r="4" spans="1:35" x14ac:dyDescent="0.25">
      <c r="A4" s="21" t="s">
        <v>45</v>
      </c>
      <c r="B4" s="418">
        <v>397317.24</v>
      </c>
      <c r="C4" s="418">
        <v>357130.2</v>
      </c>
      <c r="D4" s="15">
        <v>272134.12</v>
      </c>
      <c r="E4" s="11">
        <v>272134.12</v>
      </c>
      <c r="F4" s="5"/>
      <c r="G4" s="5"/>
      <c r="H4" s="5"/>
      <c r="I4" s="5"/>
      <c r="J4" s="5"/>
      <c r="K4" s="5"/>
      <c r="L4" s="5"/>
      <c r="M4" s="5"/>
      <c r="N4" s="5"/>
      <c r="O4" s="9"/>
      <c r="P4" s="11">
        <v>27288.27</v>
      </c>
      <c r="Q4" s="11">
        <v>27288.27</v>
      </c>
      <c r="R4" s="5"/>
      <c r="S4" s="5"/>
      <c r="T4" s="5"/>
      <c r="U4" s="5"/>
      <c r="V4" s="5"/>
      <c r="W4" s="5"/>
      <c r="X4" s="5"/>
      <c r="Y4" s="5"/>
      <c r="Z4" s="9"/>
      <c r="AA4" s="5"/>
      <c r="AB4" s="5"/>
      <c r="AC4" s="5"/>
      <c r="AD4" s="5"/>
      <c r="AE4" s="11">
        <v>22481.87</v>
      </c>
      <c r="AF4" s="5"/>
      <c r="AG4" s="5"/>
      <c r="AH4" s="11">
        <v>28061.51</v>
      </c>
      <c r="AI4" s="11">
        <v>7164.43</v>
      </c>
    </row>
    <row r="5" spans="1:35" x14ac:dyDescent="0.25">
      <c r="A5" s="21" t="s">
        <v>46</v>
      </c>
      <c r="B5" s="418">
        <v>38990.400000000001</v>
      </c>
      <c r="C5" s="418">
        <v>16031.54</v>
      </c>
      <c r="D5" s="9"/>
      <c r="E5" s="5"/>
      <c r="F5" s="5"/>
      <c r="G5" s="5"/>
      <c r="H5" s="5"/>
      <c r="I5" s="5"/>
      <c r="J5" s="5"/>
      <c r="K5" s="5"/>
      <c r="L5" s="5"/>
      <c r="M5" s="5"/>
      <c r="N5" s="5"/>
      <c r="O5" s="9"/>
      <c r="P5" s="5"/>
      <c r="Q5" s="5"/>
      <c r="R5" s="5"/>
      <c r="S5" s="5"/>
      <c r="T5" s="5"/>
      <c r="U5" s="5"/>
      <c r="V5" s="5"/>
      <c r="W5" s="5"/>
      <c r="X5" s="5"/>
      <c r="Y5" s="5"/>
      <c r="Z5" s="9"/>
      <c r="AA5" s="5"/>
      <c r="AB5" s="5"/>
      <c r="AC5" s="5"/>
      <c r="AD5" s="5"/>
      <c r="AE5" s="5"/>
      <c r="AF5" s="5"/>
      <c r="AG5" s="5"/>
      <c r="AH5" s="11">
        <v>16031.54</v>
      </c>
      <c r="AI5" s="5"/>
    </row>
    <row r="6" spans="1:35" x14ac:dyDescent="0.25">
      <c r="A6" s="21" t="s">
        <v>47</v>
      </c>
      <c r="B6" s="418">
        <v>10412.530000000001</v>
      </c>
      <c r="C6" s="418">
        <v>4281.28</v>
      </c>
      <c r="D6" s="9"/>
      <c r="E6" s="5"/>
      <c r="F6" s="5"/>
      <c r="G6" s="5"/>
      <c r="H6" s="5"/>
      <c r="I6" s="5"/>
      <c r="J6" s="5"/>
      <c r="K6" s="5"/>
      <c r="L6" s="5"/>
      <c r="M6" s="5"/>
      <c r="N6" s="5"/>
      <c r="O6" s="9"/>
      <c r="P6" s="5"/>
      <c r="Q6" s="5"/>
      <c r="R6" s="5"/>
      <c r="S6" s="5"/>
      <c r="T6" s="5"/>
      <c r="U6" s="5"/>
      <c r="V6" s="5"/>
      <c r="W6" s="5"/>
      <c r="X6" s="5"/>
      <c r="Y6" s="5"/>
      <c r="Z6" s="9"/>
      <c r="AA6" s="5"/>
      <c r="AB6" s="5"/>
      <c r="AC6" s="5"/>
      <c r="AD6" s="5"/>
      <c r="AE6" s="5"/>
      <c r="AF6" s="5"/>
      <c r="AG6" s="5"/>
      <c r="AH6" s="11">
        <v>4281.28</v>
      </c>
      <c r="AI6" s="5"/>
    </row>
    <row r="7" spans="1:35" x14ac:dyDescent="0.25">
      <c r="A7" s="21" t="s">
        <v>48</v>
      </c>
      <c r="B7" s="418">
        <v>12136.52</v>
      </c>
      <c r="C7" s="418">
        <v>4990.13</v>
      </c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9"/>
      <c r="P7" s="5"/>
      <c r="Q7" s="5"/>
      <c r="R7" s="5"/>
      <c r="S7" s="5"/>
      <c r="T7" s="5"/>
      <c r="U7" s="5"/>
      <c r="V7" s="5"/>
      <c r="W7" s="5"/>
      <c r="X7" s="5"/>
      <c r="Y7" s="5"/>
      <c r="Z7" s="9"/>
      <c r="AA7" s="5"/>
      <c r="AB7" s="5"/>
      <c r="AC7" s="5"/>
      <c r="AD7" s="5"/>
      <c r="AE7" s="5"/>
      <c r="AF7" s="5"/>
      <c r="AG7" s="5"/>
      <c r="AH7" s="11">
        <v>4990.13</v>
      </c>
      <c r="AI7" s="5"/>
    </row>
    <row r="8" spans="1:35" x14ac:dyDescent="0.25">
      <c r="A8" s="21" t="s">
        <v>49</v>
      </c>
      <c r="B8" s="418">
        <v>117421.96</v>
      </c>
      <c r="C8" s="418">
        <v>117336.45</v>
      </c>
      <c r="D8" s="15">
        <v>18563.86</v>
      </c>
      <c r="E8" s="11">
        <v>18563.86</v>
      </c>
      <c r="F8" s="5"/>
      <c r="G8" s="5"/>
      <c r="H8" s="5"/>
      <c r="I8" s="5"/>
      <c r="J8" s="11">
        <v>50.81</v>
      </c>
      <c r="K8" s="5"/>
      <c r="L8" s="5"/>
      <c r="M8" s="5"/>
      <c r="N8" s="5"/>
      <c r="O8" s="9"/>
      <c r="P8" s="11">
        <v>81667.05</v>
      </c>
      <c r="Q8" s="11">
        <v>72240.88</v>
      </c>
      <c r="R8" s="11">
        <v>49.05</v>
      </c>
      <c r="S8" s="11">
        <v>539.64</v>
      </c>
      <c r="T8" s="11">
        <v>173.42</v>
      </c>
      <c r="U8" s="11">
        <v>2122.1999999999998</v>
      </c>
      <c r="V8" s="11">
        <v>1053.33</v>
      </c>
      <c r="W8" s="11">
        <v>41.24</v>
      </c>
      <c r="X8" s="11">
        <v>13.45</v>
      </c>
      <c r="Y8" s="11">
        <v>5.53</v>
      </c>
      <c r="Z8" s="15">
        <v>561.19000000000005</v>
      </c>
      <c r="AA8" s="11">
        <v>872.04</v>
      </c>
      <c r="AB8" s="11">
        <v>3616.03</v>
      </c>
      <c r="AC8" s="5"/>
      <c r="AD8" s="11">
        <v>379.06</v>
      </c>
      <c r="AE8" s="11">
        <v>6395.09</v>
      </c>
      <c r="AF8" s="11">
        <v>10599.94</v>
      </c>
      <c r="AG8" s="5"/>
      <c r="AH8" s="11">
        <v>59.71</v>
      </c>
      <c r="AI8" s="5"/>
    </row>
    <row r="9" spans="1:35" x14ac:dyDescent="0.25">
      <c r="A9" s="21" t="s">
        <v>50</v>
      </c>
      <c r="B9" s="418">
        <v>1641.57</v>
      </c>
      <c r="C9" s="418">
        <v>1641.57</v>
      </c>
      <c r="D9" s="9"/>
      <c r="E9" s="5"/>
      <c r="F9" s="5"/>
      <c r="G9" s="5"/>
      <c r="H9" s="5"/>
      <c r="I9" s="5"/>
      <c r="J9" s="5"/>
      <c r="K9" s="5"/>
      <c r="L9" s="5"/>
      <c r="M9" s="5"/>
      <c r="N9" s="5"/>
      <c r="O9" s="9"/>
      <c r="P9" s="11">
        <v>1641.57</v>
      </c>
      <c r="Q9" s="5"/>
      <c r="R9" s="5"/>
      <c r="S9" s="11">
        <v>828.81</v>
      </c>
      <c r="T9" s="11">
        <v>37.07</v>
      </c>
      <c r="U9" s="11">
        <v>775.69</v>
      </c>
      <c r="V9" s="5"/>
      <c r="W9" s="5"/>
      <c r="X9" s="5"/>
      <c r="Y9" s="5"/>
      <c r="Z9" s="9"/>
      <c r="AA9" s="5"/>
      <c r="AB9" s="5"/>
      <c r="AC9" s="5"/>
      <c r="AD9" s="5"/>
      <c r="AE9" s="5"/>
      <c r="AF9" s="5"/>
      <c r="AG9" s="5"/>
      <c r="AH9" s="5"/>
      <c r="AI9" s="5"/>
    </row>
    <row r="10" spans="1:35" x14ac:dyDescent="0.25">
      <c r="A10" s="21" t="s">
        <v>51</v>
      </c>
      <c r="B10" s="418">
        <v>12758.14</v>
      </c>
      <c r="C10" s="418">
        <v>12377</v>
      </c>
      <c r="D10" s="15">
        <v>510.51</v>
      </c>
      <c r="E10" s="11">
        <v>508.39</v>
      </c>
      <c r="F10" s="5"/>
      <c r="G10" s="5"/>
      <c r="H10" s="11">
        <v>2.12</v>
      </c>
      <c r="I10" s="5"/>
      <c r="J10" s="11">
        <v>633.6</v>
      </c>
      <c r="K10" s="5"/>
      <c r="L10" s="5"/>
      <c r="M10" s="5"/>
      <c r="N10" s="5"/>
      <c r="O10" s="9"/>
      <c r="P10" s="11">
        <v>10506.69</v>
      </c>
      <c r="Q10" s="11">
        <v>115.72</v>
      </c>
      <c r="R10" s="11">
        <v>2408.77</v>
      </c>
      <c r="S10" s="11">
        <v>2591.84</v>
      </c>
      <c r="T10" s="11">
        <v>3115.65</v>
      </c>
      <c r="U10" s="11">
        <v>1596.69</v>
      </c>
      <c r="V10" s="11"/>
      <c r="W10" s="11">
        <v>15.91</v>
      </c>
      <c r="X10" s="11">
        <v>82.12</v>
      </c>
      <c r="Y10" s="11">
        <v>0.38</v>
      </c>
      <c r="Z10" s="15">
        <v>85.97</v>
      </c>
      <c r="AA10" s="11">
        <v>240.41</v>
      </c>
      <c r="AB10" s="11">
        <v>241.53</v>
      </c>
      <c r="AC10" s="5"/>
      <c r="AD10" s="11">
        <v>11.69</v>
      </c>
      <c r="AE10" s="11">
        <v>447.02</v>
      </c>
      <c r="AF10" s="11">
        <v>13.03</v>
      </c>
      <c r="AG10" s="5"/>
      <c r="AH10" s="11">
        <v>266.14</v>
      </c>
      <c r="AI10" s="5"/>
    </row>
    <row r="11" spans="1:35" x14ac:dyDescent="0.25">
      <c r="A11" s="21" t="s">
        <v>52</v>
      </c>
      <c r="B11" s="418">
        <v>1393.3</v>
      </c>
      <c r="C11" s="418">
        <v>1393.3</v>
      </c>
      <c r="D11" s="9"/>
      <c r="E11" s="5"/>
      <c r="F11" s="5"/>
      <c r="G11" s="5"/>
      <c r="H11" s="5"/>
      <c r="I11" s="5"/>
      <c r="J11" s="5"/>
      <c r="K11" s="5"/>
      <c r="L11" s="5"/>
      <c r="M11" s="5"/>
      <c r="N11" s="5"/>
      <c r="O11" s="9"/>
      <c r="P11" s="11">
        <v>1393.3</v>
      </c>
      <c r="Q11" s="5"/>
      <c r="R11" s="5"/>
      <c r="S11" s="11">
        <v>703.81</v>
      </c>
      <c r="T11" s="11">
        <v>74.040000000000006</v>
      </c>
      <c r="U11" s="11">
        <v>615.45000000000005</v>
      </c>
      <c r="V11" s="5"/>
      <c r="W11" s="5"/>
      <c r="X11" s="5"/>
      <c r="Y11" s="5"/>
      <c r="Z11" s="9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25">
      <c r="A12" s="21" t="s">
        <v>53</v>
      </c>
      <c r="B12" s="418">
        <v>-9051.69</v>
      </c>
      <c r="C12" s="418">
        <v>-9051.69</v>
      </c>
      <c r="D12" s="15">
        <v>-6003.83</v>
      </c>
      <c r="E12" s="11">
        <v>-7179.82</v>
      </c>
      <c r="F12" s="11">
        <v>1223.1099999999999</v>
      </c>
      <c r="G12" s="11">
        <v>-37.799999999999997</v>
      </c>
      <c r="H12" s="11">
        <v>-9.31</v>
      </c>
      <c r="I12" s="5"/>
      <c r="J12" s="11">
        <v>-157.53</v>
      </c>
      <c r="K12" s="5"/>
      <c r="L12" s="5"/>
      <c r="M12" s="5"/>
      <c r="N12" s="5"/>
      <c r="O12" s="9"/>
      <c r="P12" s="11">
        <v>-2890.33</v>
      </c>
      <c r="Q12" s="11">
        <v>-2257.94</v>
      </c>
      <c r="R12" s="11">
        <v>608.15</v>
      </c>
      <c r="S12" s="11">
        <v>-14.74</v>
      </c>
      <c r="T12" s="11">
        <v>139.78</v>
      </c>
      <c r="U12" s="11">
        <v>-192.91</v>
      </c>
      <c r="V12" s="11">
        <v>-66.48</v>
      </c>
      <c r="W12" s="11">
        <v>-0.08</v>
      </c>
      <c r="X12" s="11">
        <v>19.64</v>
      </c>
      <c r="Y12" s="11">
        <v>1.19</v>
      </c>
      <c r="Z12" s="15">
        <v>-115.79</v>
      </c>
      <c r="AA12" s="11">
        <v>-11.69</v>
      </c>
      <c r="AB12" s="11">
        <v>-30.57</v>
      </c>
      <c r="AC12" s="5"/>
      <c r="AD12" s="11">
        <v>-968.89</v>
      </c>
      <c r="AE12" s="5"/>
      <c r="AF12" s="11"/>
      <c r="AG12" s="5"/>
      <c r="AH12" s="5"/>
      <c r="AI12" s="5"/>
    </row>
    <row r="13" spans="1:35" x14ac:dyDescent="0.25">
      <c r="A13" s="4" t="s">
        <v>54</v>
      </c>
      <c r="B13" s="419">
        <v>-806.38</v>
      </c>
      <c r="C13" s="419">
        <v>-92684.02</v>
      </c>
      <c r="D13" s="15">
        <v>-227054.14</v>
      </c>
      <c r="E13" s="11">
        <v>-233722.1</v>
      </c>
      <c r="F13" s="11">
        <v>-1662.57</v>
      </c>
      <c r="G13" s="11">
        <v>7486.23</v>
      </c>
      <c r="H13" s="11">
        <v>844.3</v>
      </c>
      <c r="I13" s="11">
        <v>58.74</v>
      </c>
      <c r="J13" s="11">
        <v>45856.37</v>
      </c>
      <c r="K13" s="11">
        <v>3914.43</v>
      </c>
      <c r="L13" s="11">
        <v>10424.48</v>
      </c>
      <c r="M13" s="11">
        <v>1593.23</v>
      </c>
      <c r="N13" s="11">
        <v>327.29000000000002</v>
      </c>
      <c r="O13" s="15">
        <v>1243.96</v>
      </c>
      <c r="P13" s="11">
        <v>-3943.21</v>
      </c>
      <c r="Q13" s="11">
        <v>-95584.69</v>
      </c>
      <c r="R13" s="11">
        <v>21853.360000000001</v>
      </c>
      <c r="S13" s="11">
        <v>7831.65</v>
      </c>
      <c r="T13" s="11">
        <v>25056.2</v>
      </c>
      <c r="U13" s="11">
        <v>3015.88</v>
      </c>
      <c r="V13" s="11">
        <v>7644.17</v>
      </c>
      <c r="W13" s="11">
        <v>325.45</v>
      </c>
      <c r="X13" s="11">
        <v>413.16</v>
      </c>
      <c r="Y13" s="11">
        <v>120.84</v>
      </c>
      <c r="Z13" s="15">
        <v>3891.27</v>
      </c>
      <c r="AA13" s="11">
        <v>2546.5700000000002</v>
      </c>
      <c r="AB13" s="11">
        <v>6183.05</v>
      </c>
      <c r="AC13" s="11">
        <v>2900.84</v>
      </c>
      <c r="AD13" s="11">
        <v>9859.0300000000007</v>
      </c>
      <c r="AE13" s="11">
        <v>-8637.6</v>
      </c>
      <c r="AF13" s="11">
        <v>1585.4</v>
      </c>
      <c r="AG13" s="11">
        <v>18758.62</v>
      </c>
      <c r="AH13" s="11">
        <v>64155.62</v>
      </c>
      <c r="AI13" s="11">
        <v>-967.2</v>
      </c>
    </row>
    <row r="14" spans="1:35" x14ac:dyDescent="0.25">
      <c r="A14" s="21" t="s">
        <v>55</v>
      </c>
      <c r="B14" s="21"/>
      <c r="C14" s="418">
        <v>-91877.63</v>
      </c>
      <c r="D14" s="15">
        <v>-139118.43</v>
      </c>
      <c r="E14" s="11">
        <v>-136611.87</v>
      </c>
      <c r="F14" s="5"/>
      <c r="G14" s="11">
        <v>-2506.5500000000002</v>
      </c>
      <c r="H14" s="5"/>
      <c r="I14" s="11">
        <v>-493.41</v>
      </c>
      <c r="J14" s="11">
        <v>-24.58</v>
      </c>
      <c r="K14" s="11">
        <v>-1188.58</v>
      </c>
      <c r="L14" s="11">
        <v>-3152.43</v>
      </c>
      <c r="M14" s="11">
        <v>-892.98</v>
      </c>
      <c r="N14" s="11">
        <v>-0.23</v>
      </c>
      <c r="O14" s="9"/>
      <c r="P14" s="11">
        <v>-380.08</v>
      </c>
      <c r="Q14" s="11">
        <v>-22.87</v>
      </c>
      <c r="R14" s="5"/>
      <c r="S14" s="5"/>
      <c r="T14" s="11">
        <v>-35.229999999999997</v>
      </c>
      <c r="U14" s="11">
        <v>-19.91</v>
      </c>
      <c r="V14" s="11">
        <v>-18.02</v>
      </c>
      <c r="W14" s="5"/>
      <c r="X14" s="5"/>
      <c r="Y14" s="5"/>
      <c r="Z14" s="9"/>
      <c r="AA14" s="11">
        <v>-190.24</v>
      </c>
      <c r="AB14" s="11">
        <v>-0.19</v>
      </c>
      <c r="AC14" s="11">
        <v>-82.64</v>
      </c>
      <c r="AD14" s="11">
        <v>-10.97</v>
      </c>
      <c r="AE14" s="11">
        <v>-5000.68</v>
      </c>
      <c r="AF14" s="11">
        <v>-407.29</v>
      </c>
      <c r="AG14" s="11">
        <v>-3806.6</v>
      </c>
      <c r="AH14" s="11">
        <v>64155.62</v>
      </c>
      <c r="AI14" s="11">
        <v>-1567.97</v>
      </c>
    </row>
    <row r="15" spans="1:35" x14ac:dyDescent="0.25">
      <c r="A15" s="21" t="s">
        <v>56</v>
      </c>
      <c r="B15" s="418">
        <v>-6714.1</v>
      </c>
      <c r="C15" s="418">
        <v>-6714.1</v>
      </c>
      <c r="D15" s="15">
        <v>-21426.63</v>
      </c>
      <c r="E15" s="11">
        <v>-20663.14</v>
      </c>
      <c r="F15" s="5"/>
      <c r="G15" s="11">
        <v>-763.49</v>
      </c>
      <c r="H15" s="5"/>
      <c r="I15" s="11">
        <v>-129.26</v>
      </c>
      <c r="J15" s="11">
        <v>-46.15</v>
      </c>
      <c r="K15" s="11">
        <v>-357.33</v>
      </c>
      <c r="L15" s="11">
        <v>-737.4</v>
      </c>
      <c r="M15" s="11">
        <v>-123.55</v>
      </c>
      <c r="N15" s="11">
        <v>-2.14</v>
      </c>
      <c r="O15" s="9"/>
      <c r="P15" s="11">
        <v>-884.67</v>
      </c>
      <c r="Q15" s="5"/>
      <c r="R15" s="11">
        <v>-7.0000000000000007E-2</v>
      </c>
      <c r="S15" s="5"/>
      <c r="T15" s="11">
        <v>-7.72</v>
      </c>
      <c r="U15" s="11">
        <v>-86.01</v>
      </c>
      <c r="V15" s="11">
        <v>-244.66</v>
      </c>
      <c r="W15" s="5"/>
      <c r="X15" s="5"/>
      <c r="Y15" s="5"/>
      <c r="Z15" s="9"/>
      <c r="AA15" s="11">
        <v>-235.39</v>
      </c>
      <c r="AB15" s="11">
        <v>-6.95</v>
      </c>
      <c r="AC15" s="11">
        <v>-273.42</v>
      </c>
      <c r="AD15" s="11">
        <v>-30.46</v>
      </c>
      <c r="AE15" s="11">
        <v>-1827.22</v>
      </c>
      <c r="AF15" s="11">
        <v>-59.02</v>
      </c>
      <c r="AG15" s="11">
        <v>19271.23</v>
      </c>
      <c r="AH15" s="5"/>
      <c r="AI15" s="11">
        <v>-391.96</v>
      </c>
    </row>
    <row r="16" spans="1:35" x14ac:dyDescent="0.25">
      <c r="A16" s="21" t="s">
        <v>57</v>
      </c>
      <c r="B16" s="418">
        <v>-4482.21</v>
      </c>
      <c r="C16" s="418">
        <v>-4482.21</v>
      </c>
      <c r="D16" s="15">
        <v>-5163.62</v>
      </c>
      <c r="E16" s="11">
        <v>-65257.08</v>
      </c>
      <c r="F16" s="11">
        <v>48477.06</v>
      </c>
      <c r="G16" s="11">
        <v>11616.4</v>
      </c>
      <c r="H16" s="5"/>
      <c r="I16" s="11">
        <v>681.4</v>
      </c>
      <c r="J16" s="5"/>
      <c r="K16" s="5"/>
      <c r="L16" s="5"/>
      <c r="M16" s="5"/>
      <c r="N16" s="5"/>
      <c r="O16" s="9"/>
      <c r="P16" s="5"/>
      <c r="Q16" s="5"/>
      <c r="R16" s="5"/>
      <c r="S16" s="5"/>
      <c r="T16" s="5"/>
      <c r="U16" s="5"/>
      <c r="V16" s="5"/>
      <c r="W16" s="5"/>
      <c r="X16" s="5"/>
      <c r="Y16" s="5"/>
      <c r="Z16" s="9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25">
      <c r="A17" s="21" t="s">
        <v>58</v>
      </c>
      <c r="B17" s="418">
        <v>-4208.8500000000004</v>
      </c>
      <c r="C17" s="418">
        <v>-4208.8500000000004</v>
      </c>
      <c r="D17" s="15">
        <v>-57213.38</v>
      </c>
      <c r="E17" s="11">
        <v>-7073.75</v>
      </c>
      <c r="F17" s="11">
        <v>-50139.63</v>
      </c>
      <c r="G17" s="5"/>
      <c r="H17" s="5"/>
      <c r="I17" s="5"/>
      <c r="J17" s="11">
        <v>45943.14</v>
      </c>
      <c r="K17" s="11">
        <v>5460.34</v>
      </c>
      <c r="L17" s="5"/>
      <c r="M17" s="5"/>
      <c r="N17" s="5"/>
      <c r="O17" s="15">
        <v>1601.05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9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25">
      <c r="A18" s="21" t="s">
        <v>59</v>
      </c>
      <c r="B18" s="418">
        <v>11225.14</v>
      </c>
      <c r="C18" s="418">
        <v>11225.14</v>
      </c>
      <c r="D18" s="15">
        <v>-2313.7600000000002</v>
      </c>
      <c r="E18" s="11">
        <v>-2231.23</v>
      </c>
      <c r="F18" s="5"/>
      <c r="G18" s="11">
        <v>-82.53</v>
      </c>
      <c r="H18" s="5"/>
      <c r="I18" s="5"/>
      <c r="J18" s="5"/>
      <c r="K18" s="5"/>
      <c r="L18" s="5"/>
      <c r="M18" s="5"/>
      <c r="N18" s="5"/>
      <c r="O18" s="15">
        <v>-357.1</v>
      </c>
      <c r="P18" s="11">
        <v>14447.76</v>
      </c>
      <c r="Q18" s="11">
        <v>-95561.82</v>
      </c>
      <c r="R18" s="11">
        <v>21895.43</v>
      </c>
      <c r="S18" s="11">
        <v>7831.65</v>
      </c>
      <c r="T18" s="11">
        <v>25219.88</v>
      </c>
      <c r="U18" s="11">
        <v>6437.34</v>
      </c>
      <c r="V18" s="11">
        <v>9930.1</v>
      </c>
      <c r="W18" s="11">
        <v>328.63</v>
      </c>
      <c r="X18" s="11">
        <v>421.55</v>
      </c>
      <c r="Y18" s="11">
        <v>120.84</v>
      </c>
      <c r="Z18" s="15">
        <v>4341.1499999999996</v>
      </c>
      <c r="AA18" s="11">
        <v>2980.75</v>
      </c>
      <c r="AB18" s="11">
        <v>7217.22</v>
      </c>
      <c r="AC18" s="11">
        <v>3438.09</v>
      </c>
      <c r="AD18" s="11">
        <v>19846.95</v>
      </c>
      <c r="AE18" s="11">
        <v>-412.79</v>
      </c>
      <c r="AF18" s="5"/>
      <c r="AG18" s="5"/>
      <c r="AH18" s="5"/>
      <c r="AI18" s="11">
        <v>-138.97999999999999</v>
      </c>
    </row>
    <row r="19" spans="1:35" x14ac:dyDescent="0.25">
      <c r="A19" s="21" t="s">
        <v>60</v>
      </c>
      <c r="B19" s="418">
        <v>-17119.900000000001</v>
      </c>
      <c r="C19" s="418">
        <v>-17119.900000000001</v>
      </c>
      <c r="D19" s="9"/>
      <c r="E19" s="5"/>
      <c r="F19" s="5"/>
      <c r="G19" s="5"/>
      <c r="H19" s="5"/>
      <c r="I19" s="5"/>
      <c r="J19" s="5"/>
      <c r="K19" s="5"/>
      <c r="L19" s="5"/>
      <c r="M19" s="5"/>
      <c r="N19" s="5"/>
      <c r="O19" s="9"/>
      <c r="P19" s="11">
        <v>-17119.900000000001</v>
      </c>
      <c r="Q19" s="5"/>
      <c r="R19" s="11">
        <v>-41.99</v>
      </c>
      <c r="S19" s="5"/>
      <c r="T19" s="11">
        <v>-120.73</v>
      </c>
      <c r="U19" s="11">
        <v>-3315.54</v>
      </c>
      <c r="V19" s="11">
        <v>-2023.25</v>
      </c>
      <c r="W19" s="11">
        <v>-3.18</v>
      </c>
      <c r="X19" s="11">
        <v>-8.4</v>
      </c>
      <c r="Y19" s="11"/>
      <c r="Z19" s="15">
        <v>-449.89</v>
      </c>
      <c r="AA19" s="11">
        <v>-8.5500000000000007</v>
      </c>
      <c r="AB19" s="11">
        <v>-1020.7</v>
      </c>
      <c r="AC19" s="11">
        <v>-181.19</v>
      </c>
      <c r="AD19" s="11">
        <v>-9946.49</v>
      </c>
      <c r="AE19" s="5"/>
      <c r="AF19" s="5"/>
      <c r="AG19" s="5"/>
      <c r="AH19" s="5"/>
      <c r="AI19" s="5"/>
    </row>
    <row r="20" spans="1:35" x14ac:dyDescent="0.25">
      <c r="A20" s="21" t="s">
        <v>61</v>
      </c>
      <c r="B20" s="418">
        <v>-553.72</v>
      </c>
      <c r="C20" s="418">
        <v>-553.72</v>
      </c>
      <c r="D20" s="15">
        <v>-1703.05</v>
      </c>
      <c r="E20" s="11">
        <v>-1614</v>
      </c>
      <c r="F20" s="5"/>
      <c r="G20" s="11">
        <v>-89.04</v>
      </c>
      <c r="H20" s="5"/>
      <c r="I20" s="5"/>
      <c r="J20" s="5"/>
      <c r="K20" s="5"/>
      <c r="L20" s="5"/>
      <c r="M20" s="5"/>
      <c r="N20" s="11">
        <v>329.66</v>
      </c>
      <c r="O20" s="15"/>
      <c r="P20" s="11">
        <v>-6.32</v>
      </c>
      <c r="Q20" s="5"/>
      <c r="R20" s="5"/>
      <c r="S20" s="5"/>
      <c r="T20" s="5"/>
      <c r="U20" s="5"/>
      <c r="V20" s="5"/>
      <c r="W20" s="5"/>
      <c r="X20" s="5"/>
      <c r="Y20" s="5"/>
      <c r="Z20" s="9"/>
      <c r="AA20" s="11"/>
      <c r="AB20" s="11">
        <v>-6.32</v>
      </c>
      <c r="AC20" s="11"/>
      <c r="AD20" s="5"/>
      <c r="AE20" s="11">
        <v>825.99</v>
      </c>
      <c r="AF20" s="5"/>
      <c r="AG20" s="5"/>
      <c r="AH20" s="5"/>
      <c r="AI20" s="11"/>
    </row>
    <row r="21" spans="1:35" x14ac:dyDescent="0.25">
      <c r="A21" s="21" t="s">
        <v>62</v>
      </c>
      <c r="B21" s="418">
        <v>-16.04</v>
      </c>
      <c r="C21" s="418">
        <v>-16.04</v>
      </c>
      <c r="D21" s="9"/>
      <c r="E21" s="5"/>
      <c r="F21" s="5"/>
      <c r="G21" s="5"/>
      <c r="H21" s="5"/>
      <c r="I21" s="5"/>
      <c r="J21" s="11">
        <v>-16.04</v>
      </c>
      <c r="K21" s="11"/>
      <c r="L21" s="5"/>
      <c r="M21" s="5"/>
      <c r="N21" s="5"/>
      <c r="O21" s="15"/>
      <c r="P21" s="5"/>
      <c r="Q21" s="5"/>
      <c r="R21" s="5"/>
      <c r="S21" s="5"/>
      <c r="T21" s="5"/>
      <c r="U21" s="5"/>
      <c r="V21" s="5"/>
      <c r="W21" s="5"/>
      <c r="X21" s="5"/>
      <c r="Y21" s="5"/>
      <c r="Z21" s="9"/>
      <c r="AA21" s="5"/>
      <c r="AB21" s="5"/>
      <c r="AC21" s="5"/>
      <c r="AD21" s="5"/>
      <c r="AE21" s="11"/>
      <c r="AF21" s="5"/>
      <c r="AG21" s="5"/>
      <c r="AH21" s="5"/>
      <c r="AI21" s="5"/>
    </row>
    <row r="22" spans="1:35" x14ac:dyDescent="0.25">
      <c r="A22" s="21" t="s">
        <v>63</v>
      </c>
      <c r="B22" s="418">
        <v>-171.51</v>
      </c>
      <c r="C22" s="418">
        <v>-171.51</v>
      </c>
      <c r="D22" s="9"/>
      <c r="E22" s="5"/>
      <c r="F22" s="5"/>
      <c r="G22" s="5"/>
      <c r="H22" s="5"/>
      <c r="I22" s="5"/>
      <c r="J22" s="5"/>
      <c r="K22" s="5"/>
      <c r="L22" s="5"/>
      <c r="M22" s="11">
        <v>-0.32</v>
      </c>
      <c r="N22" s="5"/>
      <c r="O22" s="9"/>
      <c r="P22" s="5"/>
      <c r="Q22" s="5"/>
      <c r="R22" s="5"/>
      <c r="S22" s="5"/>
      <c r="T22" s="5"/>
      <c r="U22" s="5"/>
      <c r="V22" s="5"/>
      <c r="W22" s="5"/>
      <c r="X22" s="5"/>
      <c r="Y22" s="5"/>
      <c r="Z22" s="9"/>
      <c r="AA22" s="5"/>
      <c r="AB22" s="5"/>
      <c r="AC22" s="5"/>
      <c r="AD22" s="5"/>
      <c r="AE22" s="11">
        <v>-2222.9</v>
      </c>
      <c r="AF22" s="11">
        <v>2051.6999999999998</v>
      </c>
      <c r="AG22" s="5"/>
      <c r="AH22" s="5"/>
      <c r="AI22" s="5"/>
    </row>
    <row r="23" spans="1:35" x14ac:dyDescent="0.25">
      <c r="A23" s="21" t="s">
        <v>64</v>
      </c>
      <c r="B23" s="418">
        <v>-115.28</v>
      </c>
      <c r="C23" s="418">
        <v>-115.28</v>
      </c>
      <c r="D23" s="15">
        <v>-115.28</v>
      </c>
      <c r="E23" s="11">
        <v>-271.02</v>
      </c>
      <c r="F23" s="5"/>
      <c r="G23" s="11">
        <v>-688.56</v>
      </c>
      <c r="H23" s="11">
        <v>844.3</v>
      </c>
      <c r="I23" s="5"/>
      <c r="J23" s="5"/>
      <c r="K23" s="5"/>
      <c r="L23" s="5"/>
      <c r="M23" s="5"/>
      <c r="N23" s="5"/>
      <c r="O23" s="9"/>
      <c r="P23" s="5"/>
      <c r="Q23" s="5"/>
      <c r="R23" s="5"/>
      <c r="S23" s="5"/>
      <c r="T23" s="5"/>
      <c r="U23" s="5"/>
      <c r="V23" s="5"/>
      <c r="W23" s="5"/>
      <c r="X23" s="5"/>
      <c r="Y23" s="5"/>
      <c r="Z23" s="9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25">
      <c r="A24" s="21" t="s">
        <v>65</v>
      </c>
      <c r="B24" s="418">
        <v>21350.09</v>
      </c>
      <c r="C24" s="418">
        <v>21350.09</v>
      </c>
      <c r="D24" s="9"/>
      <c r="E24" s="5"/>
      <c r="F24" s="5"/>
      <c r="G24" s="5"/>
      <c r="H24" s="5"/>
      <c r="I24" s="5"/>
      <c r="J24" s="5"/>
      <c r="K24" s="5"/>
      <c r="L24" s="11">
        <v>14314.31</v>
      </c>
      <c r="M24" s="11">
        <v>2610.08</v>
      </c>
      <c r="N24" s="11"/>
      <c r="O24" s="9"/>
      <c r="P24" s="5"/>
      <c r="Q24" s="5"/>
      <c r="R24" s="5"/>
      <c r="S24" s="5"/>
      <c r="T24" s="5"/>
      <c r="U24" s="5"/>
      <c r="V24" s="5"/>
      <c r="W24" s="5"/>
      <c r="X24" s="5"/>
      <c r="Y24" s="5"/>
      <c r="Z24" s="9"/>
      <c r="AA24" s="5"/>
      <c r="AB24" s="5"/>
      <c r="AC24" s="5"/>
      <c r="AD24" s="5"/>
      <c r="AE24" s="5"/>
      <c r="AF24" s="5"/>
      <c r="AG24" s="11">
        <v>3294</v>
      </c>
      <c r="AH24" s="5"/>
      <c r="AI24" s="11">
        <v>1131.7</v>
      </c>
    </row>
    <row r="25" spans="1:35" x14ac:dyDescent="0.25">
      <c r="A25" s="4" t="s">
        <v>66</v>
      </c>
      <c r="B25" s="419">
        <v>1046230</v>
      </c>
      <c r="C25" s="419">
        <v>4601.13</v>
      </c>
      <c r="D25" s="9"/>
      <c r="E25" s="5"/>
      <c r="F25" s="5"/>
      <c r="G25" s="5"/>
      <c r="H25" s="5"/>
      <c r="I25" s="5"/>
      <c r="J25" s="5"/>
      <c r="K25" s="5"/>
      <c r="L25" s="5"/>
      <c r="M25" s="5"/>
      <c r="N25" s="5"/>
      <c r="O25" s="9"/>
      <c r="P25" s="11">
        <v>49.41</v>
      </c>
      <c r="Q25" s="11">
        <v>48.33</v>
      </c>
      <c r="R25" s="5"/>
      <c r="S25" s="5"/>
      <c r="T25" s="5"/>
      <c r="U25" s="5"/>
      <c r="V25" s="5"/>
      <c r="W25" s="5"/>
      <c r="X25" s="5"/>
      <c r="Y25" s="5"/>
      <c r="Z25" s="9"/>
      <c r="AA25" s="5"/>
      <c r="AB25" s="11">
        <v>1.08</v>
      </c>
      <c r="AC25" s="5"/>
      <c r="AD25" s="5"/>
      <c r="AE25" s="11">
        <v>267.35000000000002</v>
      </c>
      <c r="AF25" s="11">
        <v>11.02</v>
      </c>
      <c r="AG25" s="11">
        <v>180.65</v>
      </c>
      <c r="AH25" s="11">
        <v>4092.7</v>
      </c>
      <c r="AI25" s="5"/>
    </row>
    <row r="26" spans="1:35" x14ac:dyDescent="0.25">
      <c r="A26" s="4" t="s">
        <v>67</v>
      </c>
      <c r="B26" s="419">
        <v>476219.21</v>
      </c>
      <c r="C26" s="419">
        <v>350311.67</v>
      </c>
      <c r="D26" s="15">
        <v>54565.47</v>
      </c>
      <c r="E26" s="11">
        <v>46663.57</v>
      </c>
      <c r="F26" s="5"/>
      <c r="G26" s="11">
        <v>7074.83</v>
      </c>
      <c r="H26" s="11">
        <v>827.07</v>
      </c>
      <c r="I26" s="5"/>
      <c r="J26" s="11">
        <v>45011.41</v>
      </c>
      <c r="K26" s="11">
        <v>4060.37</v>
      </c>
      <c r="L26" s="11">
        <v>10724.58</v>
      </c>
      <c r="M26" s="11">
        <v>1578.28</v>
      </c>
      <c r="N26" s="11">
        <v>339.45</v>
      </c>
      <c r="O26" s="15">
        <v>1307.6199999999999</v>
      </c>
      <c r="P26" s="11">
        <v>88423.17</v>
      </c>
      <c r="Q26" s="11">
        <v>466.43</v>
      </c>
      <c r="R26" s="11">
        <v>20010.13</v>
      </c>
      <c r="S26" s="11">
        <v>5812.37</v>
      </c>
      <c r="T26" s="11">
        <v>21573.27</v>
      </c>
      <c r="U26" s="11">
        <v>3279.16</v>
      </c>
      <c r="V26" s="11">
        <v>8620.6299999999992</v>
      </c>
      <c r="W26" s="11">
        <v>351.28</v>
      </c>
      <c r="X26" s="11">
        <v>350.89</v>
      </c>
      <c r="Y26" s="11">
        <v>134.61000000000001</v>
      </c>
      <c r="Z26" s="15">
        <v>4265.92</v>
      </c>
      <c r="AA26" s="11">
        <v>3182.52</v>
      </c>
      <c r="AB26" s="11">
        <v>9364.33</v>
      </c>
      <c r="AC26" s="11">
        <v>2876.54</v>
      </c>
      <c r="AD26" s="11">
        <v>8135.1</v>
      </c>
      <c r="AE26" s="11">
        <v>19547.349999999999</v>
      </c>
      <c r="AF26" s="11">
        <v>12167.23</v>
      </c>
      <c r="AG26" s="11">
        <v>18577.97</v>
      </c>
      <c r="AH26" s="11">
        <v>87917.759999999995</v>
      </c>
      <c r="AI26" s="11">
        <v>6091.03</v>
      </c>
    </row>
    <row r="27" spans="1:35" x14ac:dyDescent="0.25">
      <c r="A27" s="21" t="s">
        <v>292</v>
      </c>
      <c r="B27" s="418">
        <v>9017.7800000000007</v>
      </c>
      <c r="C27" s="418">
        <v>6665.99</v>
      </c>
      <c r="D27" s="15">
        <v>1718.72</v>
      </c>
      <c r="E27" s="11">
        <v>1669.47</v>
      </c>
      <c r="F27" s="5"/>
      <c r="G27" s="11">
        <v>49.25</v>
      </c>
      <c r="H27" s="5"/>
      <c r="I27" s="5"/>
      <c r="J27" s="11">
        <v>57.96</v>
      </c>
      <c r="K27" s="5"/>
      <c r="L27" s="5"/>
      <c r="M27" s="5"/>
      <c r="N27" s="5"/>
      <c r="O27" s="9"/>
      <c r="P27" s="11">
        <v>2553.0500000000002</v>
      </c>
      <c r="Q27" s="5"/>
      <c r="R27" s="11">
        <v>372.53</v>
      </c>
      <c r="S27" s="11">
        <v>16.11</v>
      </c>
      <c r="T27" s="11">
        <v>2149.3000000000002</v>
      </c>
      <c r="U27" s="11">
        <v>1.7</v>
      </c>
      <c r="V27" s="5"/>
      <c r="W27" s="5"/>
      <c r="X27" s="5"/>
      <c r="Y27" s="5"/>
      <c r="Z27" s="9"/>
      <c r="AA27" s="5"/>
      <c r="AB27" s="11">
        <v>13.41</v>
      </c>
      <c r="AC27" s="5"/>
      <c r="AD27" s="5"/>
      <c r="AE27" s="11">
        <v>15.85</v>
      </c>
      <c r="AF27" s="5"/>
      <c r="AG27" s="11">
        <v>2.38</v>
      </c>
      <c r="AH27" s="11">
        <v>1642.19</v>
      </c>
      <c r="AI27" s="11">
        <v>675.84</v>
      </c>
    </row>
    <row r="28" spans="1:35" x14ac:dyDescent="0.25">
      <c r="A28" s="21" t="s">
        <v>68</v>
      </c>
      <c r="B28" s="418">
        <v>311541.68</v>
      </c>
      <c r="C28" s="418">
        <v>228170.91</v>
      </c>
      <c r="D28" s="15">
        <v>43080.67</v>
      </c>
      <c r="E28" s="11">
        <v>35846.239999999998</v>
      </c>
      <c r="F28" s="5"/>
      <c r="G28" s="11">
        <v>6701.86</v>
      </c>
      <c r="H28" s="11">
        <v>532.57000000000005</v>
      </c>
      <c r="I28" s="5"/>
      <c r="J28" s="11">
        <v>44908.66</v>
      </c>
      <c r="K28" s="11">
        <v>4010.45</v>
      </c>
      <c r="L28" s="11">
        <v>10724.58</v>
      </c>
      <c r="M28" s="11">
        <v>1578.28</v>
      </c>
      <c r="N28" s="11">
        <v>251.68</v>
      </c>
      <c r="O28" s="15">
        <v>1307.6199999999999</v>
      </c>
      <c r="P28" s="11">
        <v>30620.63</v>
      </c>
      <c r="Q28" s="11">
        <v>466.43</v>
      </c>
      <c r="R28" s="11">
        <v>343.45</v>
      </c>
      <c r="S28" s="11">
        <v>16.149999999999999</v>
      </c>
      <c r="T28" s="11">
        <v>1716.85</v>
      </c>
      <c r="U28" s="11">
        <v>310.81</v>
      </c>
      <c r="V28" s="11">
        <v>8620.6299999999992</v>
      </c>
      <c r="W28" s="11">
        <v>351.28</v>
      </c>
      <c r="X28" s="11">
        <v>350.89</v>
      </c>
      <c r="Y28" s="11">
        <v>134.61000000000001</v>
      </c>
      <c r="Z28" s="15">
        <v>346.39</v>
      </c>
      <c r="AA28" s="11">
        <v>3182.52</v>
      </c>
      <c r="AB28" s="11">
        <v>3886.31</v>
      </c>
      <c r="AC28" s="11">
        <v>2876.54</v>
      </c>
      <c r="AD28" s="11">
        <v>8017.79</v>
      </c>
      <c r="AE28" s="11">
        <v>8052.53</v>
      </c>
      <c r="AF28" s="11">
        <v>11461.68</v>
      </c>
      <c r="AG28" s="11">
        <v>12981.75</v>
      </c>
      <c r="AH28" s="11">
        <v>58215.51</v>
      </c>
      <c r="AI28" s="11">
        <v>976.87</v>
      </c>
    </row>
    <row r="29" spans="1:35" x14ac:dyDescent="0.25">
      <c r="A29" s="312" t="s">
        <v>69</v>
      </c>
      <c r="B29" s="420">
        <v>29000.42</v>
      </c>
      <c r="C29" s="420">
        <v>29000.42</v>
      </c>
      <c r="D29" s="421">
        <v>9854.31</v>
      </c>
      <c r="E29" s="77">
        <v>8872.82</v>
      </c>
      <c r="F29" s="78"/>
      <c r="G29" s="77">
        <v>938.93</v>
      </c>
      <c r="H29" s="77">
        <v>42.55</v>
      </c>
      <c r="I29" s="78"/>
      <c r="J29" s="77">
        <v>1432.59</v>
      </c>
      <c r="K29" s="77"/>
      <c r="L29" s="77"/>
      <c r="M29" s="77"/>
      <c r="N29" s="77"/>
      <c r="O29" s="421">
        <v>517.03</v>
      </c>
      <c r="P29" s="77">
        <v>15850.69</v>
      </c>
      <c r="Q29" s="78"/>
      <c r="R29" s="77">
        <v>3.16</v>
      </c>
      <c r="S29" s="77">
        <v>1.73</v>
      </c>
      <c r="T29" s="77">
        <v>25.36</v>
      </c>
      <c r="U29" s="77">
        <v>44.71</v>
      </c>
      <c r="V29" s="77">
        <v>8257.9500000000007</v>
      </c>
      <c r="W29" s="77">
        <v>321.33</v>
      </c>
      <c r="X29" s="77">
        <v>344.98</v>
      </c>
      <c r="Y29" s="77">
        <v>130.01</v>
      </c>
      <c r="Z29" s="421">
        <v>271.02999999999997</v>
      </c>
      <c r="AA29" s="77">
        <v>2390.17</v>
      </c>
      <c r="AB29" s="77">
        <v>863.83</v>
      </c>
      <c r="AC29" s="77">
        <v>79.13</v>
      </c>
      <c r="AD29" s="77">
        <v>3117.32</v>
      </c>
      <c r="AE29" s="77">
        <v>1179.6600000000001</v>
      </c>
      <c r="AF29" s="77">
        <v>166.15</v>
      </c>
      <c r="AG29" s="78"/>
      <c r="AH29" s="78"/>
      <c r="AI29" s="77"/>
    </row>
    <row r="30" spans="1:35" x14ac:dyDescent="0.25">
      <c r="A30" s="21" t="s">
        <v>293</v>
      </c>
      <c r="B30" s="418">
        <v>9142.02</v>
      </c>
      <c r="C30" s="418">
        <v>7397.47</v>
      </c>
      <c r="D30" s="15">
        <v>540.42999999999995</v>
      </c>
      <c r="E30" s="11">
        <v>517.11</v>
      </c>
      <c r="F30" s="5"/>
      <c r="G30" s="11">
        <v>23.31</v>
      </c>
      <c r="H30" s="5"/>
      <c r="I30" s="5"/>
      <c r="J30" s="11">
        <v>9.42</v>
      </c>
      <c r="K30" s="5"/>
      <c r="L30" s="5"/>
      <c r="M30" s="5"/>
      <c r="N30" s="5"/>
      <c r="O30" s="9"/>
      <c r="P30" s="11">
        <v>5484.7</v>
      </c>
      <c r="Q30" s="5"/>
      <c r="R30" s="11">
        <v>735.54</v>
      </c>
      <c r="S30" s="11">
        <v>23.59</v>
      </c>
      <c r="T30" s="11">
        <v>772.66</v>
      </c>
      <c r="U30" s="11">
        <v>45.48</v>
      </c>
      <c r="V30" s="5"/>
      <c r="W30" s="5"/>
      <c r="X30" s="5"/>
      <c r="Y30" s="5"/>
      <c r="Z30" s="15">
        <v>3766.07</v>
      </c>
      <c r="AA30" s="5"/>
      <c r="AB30" s="11">
        <v>24.05</v>
      </c>
      <c r="AC30" s="5"/>
      <c r="AD30" s="11">
        <v>117.31</v>
      </c>
      <c r="AE30" s="11">
        <v>35.909999999999997</v>
      </c>
      <c r="AF30" s="5"/>
      <c r="AG30" s="11">
        <v>78.44</v>
      </c>
      <c r="AH30" s="11">
        <v>1218.17</v>
      </c>
      <c r="AI30" s="11">
        <v>30.41</v>
      </c>
    </row>
    <row r="31" spans="1:35" x14ac:dyDescent="0.25">
      <c r="A31" s="21" t="s">
        <v>70</v>
      </c>
      <c r="B31" s="418">
        <v>43602.33</v>
      </c>
      <c r="C31" s="418">
        <v>40518.11</v>
      </c>
      <c r="D31" s="15">
        <v>216.9</v>
      </c>
      <c r="E31" s="11">
        <v>206.58</v>
      </c>
      <c r="F31" s="5"/>
      <c r="G31" s="11">
        <v>10.32</v>
      </c>
      <c r="H31" s="5"/>
      <c r="I31" s="5"/>
      <c r="J31" s="11">
        <v>0.35</v>
      </c>
      <c r="K31" s="5"/>
      <c r="L31" s="5"/>
      <c r="M31" s="5"/>
      <c r="N31" s="5"/>
      <c r="O31" s="9"/>
      <c r="P31" s="11">
        <v>32308.73</v>
      </c>
      <c r="Q31" s="5"/>
      <c r="R31" s="11">
        <v>9188.7800000000007</v>
      </c>
      <c r="S31" s="11">
        <v>5428.3</v>
      </c>
      <c r="T31" s="11">
        <v>14377.66</v>
      </c>
      <c r="U31" s="11">
        <v>2893.36</v>
      </c>
      <c r="V31" s="5"/>
      <c r="W31" s="5"/>
      <c r="X31" s="5"/>
      <c r="Y31" s="5"/>
      <c r="Z31" s="15">
        <v>153.44999999999999</v>
      </c>
      <c r="AA31" s="5"/>
      <c r="AB31" s="11">
        <v>267.18</v>
      </c>
      <c r="AC31" s="5"/>
      <c r="AD31" s="5"/>
      <c r="AE31" s="11">
        <v>3504.47</v>
      </c>
      <c r="AF31" s="11">
        <v>705.54</v>
      </c>
      <c r="AG31" s="11">
        <v>141.58000000000001</v>
      </c>
      <c r="AH31" s="11">
        <v>2153.62</v>
      </c>
      <c r="AI31" s="11">
        <v>1486.9</v>
      </c>
    </row>
    <row r="32" spans="1:35" x14ac:dyDescent="0.25">
      <c r="A32" s="21" t="s">
        <v>71</v>
      </c>
      <c r="B32" s="418">
        <v>13624.29</v>
      </c>
      <c r="C32" s="418">
        <v>8014.8</v>
      </c>
      <c r="D32" s="15">
        <v>1956.13</v>
      </c>
      <c r="E32" s="11">
        <v>1917.21</v>
      </c>
      <c r="F32" s="5"/>
      <c r="G32" s="11">
        <v>21.56</v>
      </c>
      <c r="H32" s="11">
        <v>17.36</v>
      </c>
      <c r="I32" s="5"/>
      <c r="J32" s="11">
        <v>16.43</v>
      </c>
      <c r="K32" s="11">
        <v>5.4</v>
      </c>
      <c r="L32" s="5"/>
      <c r="M32" s="5"/>
      <c r="N32" s="11">
        <v>16.850000000000001</v>
      </c>
      <c r="O32" s="9"/>
      <c r="P32" s="11">
        <v>913.93</v>
      </c>
      <c r="Q32" s="5"/>
      <c r="R32" s="11">
        <v>423.68</v>
      </c>
      <c r="S32" s="11">
        <v>22.76</v>
      </c>
      <c r="T32" s="11">
        <v>297.08</v>
      </c>
      <c r="U32" s="11">
        <v>14.59</v>
      </c>
      <c r="V32" s="5"/>
      <c r="W32" s="5"/>
      <c r="X32" s="5"/>
      <c r="Y32" s="5"/>
      <c r="Z32" s="9"/>
      <c r="AA32" s="5"/>
      <c r="AB32" s="11">
        <v>155.82</v>
      </c>
      <c r="AC32" s="5"/>
      <c r="AD32" s="5"/>
      <c r="AE32" s="11">
        <v>797.02</v>
      </c>
      <c r="AF32" s="5"/>
      <c r="AG32" s="11">
        <v>325.08</v>
      </c>
      <c r="AH32" s="11">
        <v>3916.95</v>
      </c>
      <c r="AI32" s="11">
        <v>67.010000000000005</v>
      </c>
    </row>
    <row r="33" spans="1:35" x14ac:dyDescent="0.25">
      <c r="A33" s="21" t="s">
        <v>72</v>
      </c>
      <c r="B33" s="418">
        <v>27581.84</v>
      </c>
      <c r="C33" s="418">
        <v>16557.22</v>
      </c>
      <c r="D33" s="15">
        <v>2091.5700000000002</v>
      </c>
      <c r="E33" s="11">
        <v>2038.06</v>
      </c>
      <c r="F33" s="5"/>
      <c r="G33" s="11">
        <v>48.18</v>
      </c>
      <c r="H33" s="11">
        <v>5.32</v>
      </c>
      <c r="I33" s="5"/>
      <c r="J33" s="11">
        <v>6.14</v>
      </c>
      <c r="K33" s="11">
        <v>7.03</v>
      </c>
      <c r="L33" s="5"/>
      <c r="M33" s="5"/>
      <c r="N33" s="5"/>
      <c r="O33" s="9"/>
      <c r="P33" s="11">
        <v>5095.45</v>
      </c>
      <c r="Q33" s="5"/>
      <c r="R33" s="11">
        <v>3297.3</v>
      </c>
      <c r="S33" s="11">
        <v>270.99</v>
      </c>
      <c r="T33" s="11">
        <v>1390.13</v>
      </c>
      <c r="U33" s="11">
        <v>13.21</v>
      </c>
      <c r="V33" s="5"/>
      <c r="W33" s="5"/>
      <c r="X33" s="5"/>
      <c r="Y33" s="5"/>
      <c r="Z33" s="9"/>
      <c r="AA33" s="5"/>
      <c r="AB33" s="11">
        <v>123.82</v>
      </c>
      <c r="AC33" s="5"/>
      <c r="AD33" s="5"/>
      <c r="AE33" s="11">
        <v>731.41</v>
      </c>
      <c r="AF33" s="5"/>
      <c r="AG33" s="11">
        <v>655.56</v>
      </c>
      <c r="AH33" s="11">
        <v>7698.19</v>
      </c>
      <c r="AI33" s="11">
        <v>271.88</v>
      </c>
    </row>
    <row r="34" spans="1:35" x14ac:dyDescent="0.25">
      <c r="A34" s="21" t="s">
        <v>73</v>
      </c>
      <c r="B34" s="418">
        <v>61709.27</v>
      </c>
      <c r="C34" s="418">
        <v>42987.16</v>
      </c>
      <c r="D34" s="15">
        <v>4961.04</v>
      </c>
      <c r="E34" s="11">
        <v>4468.88</v>
      </c>
      <c r="F34" s="5"/>
      <c r="G34" s="11">
        <v>220.34</v>
      </c>
      <c r="H34" s="11">
        <v>271.81</v>
      </c>
      <c r="I34" s="5"/>
      <c r="J34" s="11">
        <v>12.45</v>
      </c>
      <c r="K34" s="11">
        <v>37.479999999999997</v>
      </c>
      <c r="L34" s="5"/>
      <c r="M34" s="5"/>
      <c r="N34" s="11">
        <v>70.930000000000007</v>
      </c>
      <c r="O34" s="9"/>
      <c r="P34" s="11">
        <v>11446.67</v>
      </c>
      <c r="Q34" s="5"/>
      <c r="R34" s="11">
        <v>5648.85</v>
      </c>
      <c r="S34" s="11">
        <v>34.47</v>
      </c>
      <c r="T34" s="11">
        <v>869.58</v>
      </c>
      <c r="U34" s="5"/>
      <c r="V34" s="5"/>
      <c r="W34" s="5"/>
      <c r="X34" s="5"/>
      <c r="Y34" s="5"/>
      <c r="Z34" s="9"/>
      <c r="AA34" s="5"/>
      <c r="AB34" s="11">
        <v>4893.76</v>
      </c>
      <c r="AC34" s="5"/>
      <c r="AD34" s="5"/>
      <c r="AE34" s="11">
        <v>6410.16</v>
      </c>
      <c r="AF34" s="5"/>
      <c r="AG34" s="11">
        <v>4393.17</v>
      </c>
      <c r="AH34" s="11">
        <v>13073.14</v>
      </c>
      <c r="AI34" s="11">
        <v>2582.12</v>
      </c>
    </row>
    <row r="35" spans="1:35" x14ac:dyDescent="0.25">
      <c r="A35" s="21" t="s">
        <v>74</v>
      </c>
      <c r="B35" s="418">
        <v>36940.67</v>
      </c>
      <c r="C35" s="418">
        <v>26665</v>
      </c>
      <c r="D35" s="15">
        <v>596.24</v>
      </c>
      <c r="E35" s="11">
        <v>492.39</v>
      </c>
      <c r="F35" s="5"/>
      <c r="G35" s="11">
        <v>30.14</v>
      </c>
      <c r="H35" s="11">
        <v>73.709999999999994</v>
      </c>
      <c r="I35" s="5"/>
      <c r="J35" s="11">
        <v>2.82</v>
      </c>
      <c r="K35" s="11">
        <v>28.68</v>
      </c>
      <c r="L35" s="5"/>
      <c r="M35" s="5"/>
      <c r="N35" s="11">
        <v>70.64</v>
      </c>
      <c r="O35" s="9"/>
      <c r="P35" s="11">
        <v>7808.59</v>
      </c>
      <c r="Q35" s="5"/>
      <c r="R35" s="11">
        <v>3781.63</v>
      </c>
      <c r="S35" s="11">
        <v>0.53</v>
      </c>
      <c r="T35" s="11">
        <v>399.92</v>
      </c>
      <c r="U35" s="5"/>
      <c r="V35" s="5"/>
      <c r="W35" s="5"/>
      <c r="X35" s="5"/>
      <c r="Y35" s="5"/>
      <c r="Z35" s="9"/>
      <c r="AA35" s="5"/>
      <c r="AB35" s="11">
        <v>3626.51</v>
      </c>
      <c r="AC35" s="5"/>
      <c r="AD35" s="5"/>
      <c r="AE35" s="11">
        <v>6347.37</v>
      </c>
      <c r="AF35" s="5"/>
      <c r="AG35" s="11">
        <v>4393.17</v>
      </c>
      <c r="AH35" s="11">
        <v>7175.21</v>
      </c>
      <c r="AI35" s="11">
        <v>242.26</v>
      </c>
    </row>
    <row r="36" spans="1:35" x14ac:dyDescent="0.25">
      <c r="A36" s="21" t="s">
        <v>75</v>
      </c>
      <c r="B36" s="418">
        <v>24768.61</v>
      </c>
      <c r="C36" s="418">
        <v>16322.16</v>
      </c>
      <c r="D36" s="15">
        <v>4364.8</v>
      </c>
      <c r="E36" s="11">
        <v>3976.5</v>
      </c>
      <c r="F36" s="5"/>
      <c r="G36" s="11">
        <v>190.2</v>
      </c>
      <c r="H36" s="11">
        <v>198.1</v>
      </c>
      <c r="I36" s="5"/>
      <c r="J36" s="11">
        <v>9.6199999999999992</v>
      </c>
      <c r="K36" s="11">
        <v>8.8000000000000007</v>
      </c>
      <c r="L36" s="5"/>
      <c r="M36" s="5"/>
      <c r="N36" s="11">
        <v>0.28999999999999998</v>
      </c>
      <c r="O36" s="9"/>
      <c r="P36" s="11">
        <v>3638.07</v>
      </c>
      <c r="Q36" s="5"/>
      <c r="R36" s="11">
        <v>1867.22</v>
      </c>
      <c r="S36" s="11">
        <v>33.950000000000003</v>
      </c>
      <c r="T36" s="11">
        <v>469.66</v>
      </c>
      <c r="U36" s="5"/>
      <c r="V36" s="5"/>
      <c r="W36" s="5"/>
      <c r="X36" s="5"/>
      <c r="Y36" s="5"/>
      <c r="Z36" s="9"/>
      <c r="AA36" s="5"/>
      <c r="AB36" s="11">
        <v>1267.25</v>
      </c>
      <c r="AC36" s="5"/>
      <c r="AD36" s="5"/>
      <c r="AE36" s="11">
        <v>62.79</v>
      </c>
      <c r="AF36" s="5"/>
      <c r="AG36" s="5"/>
      <c r="AH36" s="11">
        <v>5897.92</v>
      </c>
      <c r="AI36" s="11">
        <v>2339.86</v>
      </c>
    </row>
    <row r="37" spans="1:35" x14ac:dyDescent="0.25">
      <c r="A37" s="4" t="s">
        <v>76</v>
      </c>
      <c r="B37" s="419">
        <v>5689.75</v>
      </c>
      <c r="C37" s="419">
        <v>5689.41</v>
      </c>
      <c r="D37" s="15">
        <v>2564.0300000000002</v>
      </c>
      <c r="E37" s="11">
        <v>2624.1</v>
      </c>
      <c r="F37" s="11">
        <v>-439.46</v>
      </c>
      <c r="G37" s="11">
        <v>373.6</v>
      </c>
      <c r="H37" s="11">
        <v>5.79</v>
      </c>
      <c r="I37" s="11">
        <v>58.74</v>
      </c>
      <c r="J37" s="11">
        <v>104.64</v>
      </c>
      <c r="K37" s="11">
        <v>-145.94</v>
      </c>
      <c r="L37" s="11">
        <v>-300.10000000000002</v>
      </c>
      <c r="M37" s="11">
        <v>14.95</v>
      </c>
      <c r="N37" s="11">
        <v>-12.16</v>
      </c>
      <c r="O37" s="15">
        <v>-63.66</v>
      </c>
      <c r="P37" s="11">
        <v>3390.77</v>
      </c>
      <c r="Q37" s="11">
        <v>1056.04</v>
      </c>
      <c r="R37" s="11">
        <v>91.66</v>
      </c>
      <c r="S37" s="11">
        <v>77.34</v>
      </c>
      <c r="T37" s="11">
        <v>643.52</v>
      </c>
      <c r="U37" s="11">
        <v>229.55</v>
      </c>
      <c r="V37" s="11">
        <v>10.4</v>
      </c>
      <c r="W37" s="11">
        <v>-0.59</v>
      </c>
      <c r="X37" s="11">
        <v>13.24</v>
      </c>
      <c r="Y37" s="11">
        <v>-7.44</v>
      </c>
      <c r="Z37" s="15">
        <v>-15.22</v>
      </c>
      <c r="AA37" s="11">
        <v>-16.010000000000002</v>
      </c>
      <c r="AB37" s="11">
        <v>161.56</v>
      </c>
      <c r="AC37" s="11">
        <v>24.3</v>
      </c>
      <c r="AD37" s="11">
        <v>1122.4000000000001</v>
      </c>
      <c r="AE37" s="11">
        <v>-22.36</v>
      </c>
      <c r="AF37" s="11">
        <v>-5.95</v>
      </c>
      <c r="AG37" s="11">
        <v>0.01</v>
      </c>
      <c r="AH37" s="11">
        <v>0.24</v>
      </c>
      <c r="AI37" s="11">
        <v>106.2</v>
      </c>
    </row>
    <row r="38" spans="1:35" x14ac:dyDescent="0.25">
      <c r="A38" s="6" t="s">
        <v>77</v>
      </c>
      <c r="B38" s="422">
        <v>487487.89</v>
      </c>
      <c r="C38" s="422">
        <v>447596.81</v>
      </c>
      <c r="D38" s="16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6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6"/>
      <c r="AA38" s="17"/>
      <c r="AB38" s="17"/>
      <c r="AC38" s="17"/>
      <c r="AD38" s="17"/>
      <c r="AE38" s="17"/>
      <c r="AF38" s="17"/>
      <c r="AG38" s="17"/>
      <c r="AH38" s="17"/>
      <c r="AI38" s="17"/>
    </row>
  </sheetData>
  <mergeCells count="1">
    <mergeCell ref="B1:C1"/>
  </mergeCells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A589-4275-4C77-BA2D-F4246269F1E3}">
  <sheetPr>
    <tabColor theme="7" tint="0.39997558519241921"/>
  </sheetPr>
  <dimension ref="A1:AI38"/>
  <sheetViews>
    <sheetView topLeftCell="A7" workbookViewId="0">
      <selection activeCell="B3" sqref="B3:C38"/>
    </sheetView>
  </sheetViews>
  <sheetFormatPr defaultRowHeight="13.8" x14ac:dyDescent="0.25"/>
  <cols>
    <col min="1" max="1" width="27" customWidth="1"/>
    <col min="2" max="3" width="15.21875" customWidth="1"/>
    <col min="4" max="15" width="9" customWidth="1"/>
    <col min="16" max="16" width="9" style="18" customWidth="1"/>
    <col min="17" max="35" width="9" customWidth="1"/>
    <col min="258" max="258" width="27" customWidth="1"/>
    <col min="259" max="259" width="64" customWidth="1"/>
    <col min="271" max="272" width="2.6640625" customWidth="1"/>
    <col min="514" max="514" width="27" customWidth="1"/>
    <col min="515" max="515" width="64" customWidth="1"/>
    <col min="527" max="528" width="2.6640625" customWidth="1"/>
    <col min="770" max="770" width="27" customWidth="1"/>
    <col min="771" max="771" width="64" customWidth="1"/>
    <col min="783" max="784" width="2.6640625" customWidth="1"/>
    <col min="1026" max="1026" width="27" customWidth="1"/>
    <col min="1027" max="1027" width="64" customWidth="1"/>
    <col min="1039" max="1040" width="2.6640625" customWidth="1"/>
    <col min="1282" max="1282" width="27" customWidth="1"/>
    <col min="1283" max="1283" width="64" customWidth="1"/>
    <col min="1295" max="1296" width="2.6640625" customWidth="1"/>
    <col min="1538" max="1538" width="27" customWidth="1"/>
    <col min="1539" max="1539" width="64" customWidth="1"/>
    <col min="1551" max="1552" width="2.6640625" customWidth="1"/>
    <col min="1794" max="1794" width="27" customWidth="1"/>
    <col min="1795" max="1795" width="64" customWidth="1"/>
    <col min="1807" max="1808" width="2.6640625" customWidth="1"/>
    <col min="2050" max="2050" width="27" customWidth="1"/>
    <col min="2051" max="2051" width="64" customWidth="1"/>
    <col min="2063" max="2064" width="2.6640625" customWidth="1"/>
    <col min="2306" max="2306" width="27" customWidth="1"/>
    <col min="2307" max="2307" width="64" customWidth="1"/>
    <col min="2319" max="2320" width="2.6640625" customWidth="1"/>
    <col min="2562" max="2562" width="27" customWidth="1"/>
    <col min="2563" max="2563" width="64" customWidth="1"/>
    <col min="2575" max="2576" width="2.6640625" customWidth="1"/>
    <col min="2818" max="2818" width="27" customWidth="1"/>
    <col min="2819" max="2819" width="64" customWidth="1"/>
    <col min="2831" max="2832" width="2.6640625" customWidth="1"/>
    <col min="3074" max="3074" width="27" customWidth="1"/>
    <col min="3075" max="3075" width="64" customWidth="1"/>
    <col min="3087" max="3088" width="2.6640625" customWidth="1"/>
    <col min="3330" max="3330" width="27" customWidth="1"/>
    <col min="3331" max="3331" width="64" customWidth="1"/>
    <col min="3343" max="3344" width="2.6640625" customWidth="1"/>
    <col min="3586" max="3586" width="27" customWidth="1"/>
    <col min="3587" max="3587" width="64" customWidth="1"/>
    <col min="3599" max="3600" width="2.6640625" customWidth="1"/>
    <col min="3842" max="3842" width="27" customWidth="1"/>
    <col min="3843" max="3843" width="64" customWidth="1"/>
    <col min="3855" max="3856" width="2.6640625" customWidth="1"/>
    <col min="4098" max="4098" width="27" customWidth="1"/>
    <col min="4099" max="4099" width="64" customWidth="1"/>
    <col min="4111" max="4112" width="2.6640625" customWidth="1"/>
    <col min="4354" max="4354" width="27" customWidth="1"/>
    <col min="4355" max="4355" width="64" customWidth="1"/>
    <col min="4367" max="4368" width="2.6640625" customWidth="1"/>
    <col min="4610" max="4610" width="27" customWidth="1"/>
    <col min="4611" max="4611" width="64" customWidth="1"/>
    <col min="4623" max="4624" width="2.6640625" customWidth="1"/>
    <col min="4866" max="4866" width="27" customWidth="1"/>
    <col min="4867" max="4867" width="64" customWidth="1"/>
    <col min="4879" max="4880" width="2.6640625" customWidth="1"/>
    <col min="5122" max="5122" width="27" customWidth="1"/>
    <col min="5123" max="5123" width="64" customWidth="1"/>
    <col min="5135" max="5136" width="2.6640625" customWidth="1"/>
    <col min="5378" max="5378" width="27" customWidth="1"/>
    <col min="5379" max="5379" width="64" customWidth="1"/>
    <col min="5391" max="5392" width="2.6640625" customWidth="1"/>
    <col min="5634" max="5634" width="27" customWidth="1"/>
    <col min="5635" max="5635" width="64" customWidth="1"/>
    <col min="5647" max="5648" width="2.6640625" customWidth="1"/>
    <col min="5890" max="5890" width="27" customWidth="1"/>
    <col min="5891" max="5891" width="64" customWidth="1"/>
    <col min="5903" max="5904" width="2.6640625" customWidth="1"/>
    <col min="6146" max="6146" width="27" customWidth="1"/>
    <col min="6147" max="6147" width="64" customWidth="1"/>
    <col min="6159" max="6160" width="2.6640625" customWidth="1"/>
    <col min="6402" max="6402" width="27" customWidth="1"/>
    <col min="6403" max="6403" width="64" customWidth="1"/>
    <col min="6415" max="6416" width="2.6640625" customWidth="1"/>
    <col min="6658" max="6658" width="27" customWidth="1"/>
    <col min="6659" max="6659" width="64" customWidth="1"/>
    <col min="6671" max="6672" width="2.6640625" customWidth="1"/>
    <col min="6914" max="6914" width="27" customWidth="1"/>
    <col min="6915" max="6915" width="64" customWidth="1"/>
    <col min="6927" max="6928" width="2.6640625" customWidth="1"/>
    <col min="7170" max="7170" width="27" customWidth="1"/>
    <col min="7171" max="7171" width="64" customWidth="1"/>
    <col min="7183" max="7184" width="2.6640625" customWidth="1"/>
    <col min="7426" max="7426" width="27" customWidth="1"/>
    <col min="7427" max="7427" width="64" customWidth="1"/>
    <col min="7439" max="7440" width="2.6640625" customWidth="1"/>
    <col min="7682" max="7682" width="27" customWidth="1"/>
    <col min="7683" max="7683" width="64" customWidth="1"/>
    <col min="7695" max="7696" width="2.6640625" customWidth="1"/>
    <col min="7938" max="7938" width="27" customWidth="1"/>
    <col min="7939" max="7939" width="64" customWidth="1"/>
    <col min="7951" max="7952" width="2.6640625" customWidth="1"/>
    <col min="8194" max="8194" width="27" customWidth="1"/>
    <col min="8195" max="8195" width="64" customWidth="1"/>
    <col min="8207" max="8208" width="2.6640625" customWidth="1"/>
    <col min="8450" max="8450" width="27" customWidth="1"/>
    <col min="8451" max="8451" width="64" customWidth="1"/>
    <col min="8463" max="8464" width="2.6640625" customWidth="1"/>
    <col min="8706" max="8706" width="27" customWidth="1"/>
    <col min="8707" max="8707" width="64" customWidth="1"/>
    <col min="8719" max="8720" width="2.6640625" customWidth="1"/>
    <col min="8962" max="8962" width="27" customWidth="1"/>
    <col min="8963" max="8963" width="64" customWidth="1"/>
    <col min="8975" max="8976" width="2.6640625" customWidth="1"/>
    <col min="9218" max="9218" width="27" customWidth="1"/>
    <col min="9219" max="9219" width="64" customWidth="1"/>
    <col min="9231" max="9232" width="2.6640625" customWidth="1"/>
    <col min="9474" max="9474" width="27" customWidth="1"/>
    <col min="9475" max="9475" width="64" customWidth="1"/>
    <col min="9487" max="9488" width="2.6640625" customWidth="1"/>
    <col min="9730" max="9730" width="27" customWidth="1"/>
    <col min="9731" max="9731" width="64" customWidth="1"/>
    <col min="9743" max="9744" width="2.6640625" customWidth="1"/>
    <col min="9986" max="9986" width="27" customWidth="1"/>
    <col min="9987" max="9987" width="64" customWidth="1"/>
    <col min="9999" max="10000" width="2.6640625" customWidth="1"/>
    <col min="10242" max="10242" width="27" customWidth="1"/>
    <col min="10243" max="10243" width="64" customWidth="1"/>
    <col min="10255" max="10256" width="2.6640625" customWidth="1"/>
    <col min="10498" max="10498" width="27" customWidth="1"/>
    <col min="10499" max="10499" width="64" customWidth="1"/>
    <col min="10511" max="10512" width="2.6640625" customWidth="1"/>
    <col min="10754" max="10754" width="27" customWidth="1"/>
    <col min="10755" max="10755" width="64" customWidth="1"/>
    <col min="10767" max="10768" width="2.6640625" customWidth="1"/>
    <col min="11010" max="11010" width="27" customWidth="1"/>
    <col min="11011" max="11011" width="64" customWidth="1"/>
    <col min="11023" max="11024" width="2.6640625" customWidth="1"/>
    <col min="11266" max="11266" width="27" customWidth="1"/>
    <col min="11267" max="11267" width="64" customWidth="1"/>
    <col min="11279" max="11280" width="2.6640625" customWidth="1"/>
    <col min="11522" max="11522" width="27" customWidth="1"/>
    <col min="11523" max="11523" width="64" customWidth="1"/>
    <col min="11535" max="11536" width="2.6640625" customWidth="1"/>
    <col min="11778" max="11778" width="27" customWidth="1"/>
    <col min="11779" max="11779" width="64" customWidth="1"/>
    <col min="11791" max="11792" width="2.6640625" customWidth="1"/>
    <col min="12034" max="12034" width="27" customWidth="1"/>
    <col min="12035" max="12035" width="64" customWidth="1"/>
    <col min="12047" max="12048" width="2.6640625" customWidth="1"/>
    <col min="12290" max="12290" width="27" customWidth="1"/>
    <col min="12291" max="12291" width="64" customWidth="1"/>
    <col min="12303" max="12304" width="2.6640625" customWidth="1"/>
    <col min="12546" max="12546" width="27" customWidth="1"/>
    <col min="12547" max="12547" width="64" customWidth="1"/>
    <col min="12559" max="12560" width="2.6640625" customWidth="1"/>
    <col min="12802" max="12802" width="27" customWidth="1"/>
    <col min="12803" max="12803" width="64" customWidth="1"/>
    <col min="12815" max="12816" width="2.6640625" customWidth="1"/>
    <col min="13058" max="13058" width="27" customWidth="1"/>
    <col min="13059" max="13059" width="64" customWidth="1"/>
    <col min="13071" max="13072" width="2.6640625" customWidth="1"/>
    <col min="13314" max="13314" width="27" customWidth="1"/>
    <col min="13315" max="13315" width="64" customWidth="1"/>
    <col min="13327" max="13328" width="2.6640625" customWidth="1"/>
    <col min="13570" max="13570" width="27" customWidth="1"/>
    <col min="13571" max="13571" width="64" customWidth="1"/>
    <col min="13583" max="13584" width="2.6640625" customWidth="1"/>
    <col min="13826" max="13826" width="27" customWidth="1"/>
    <col min="13827" max="13827" width="64" customWidth="1"/>
    <col min="13839" max="13840" width="2.6640625" customWidth="1"/>
    <col min="14082" max="14082" width="27" customWidth="1"/>
    <col min="14083" max="14083" width="64" customWidth="1"/>
    <col min="14095" max="14096" width="2.6640625" customWidth="1"/>
    <col min="14338" max="14338" width="27" customWidth="1"/>
    <col min="14339" max="14339" width="64" customWidth="1"/>
    <col min="14351" max="14352" width="2.6640625" customWidth="1"/>
    <col min="14594" max="14594" width="27" customWidth="1"/>
    <col min="14595" max="14595" width="64" customWidth="1"/>
    <col min="14607" max="14608" width="2.6640625" customWidth="1"/>
    <col min="14850" max="14850" width="27" customWidth="1"/>
    <col min="14851" max="14851" width="64" customWidth="1"/>
    <col min="14863" max="14864" width="2.6640625" customWidth="1"/>
    <col min="15106" max="15106" width="27" customWidth="1"/>
    <col min="15107" max="15107" width="64" customWidth="1"/>
    <col min="15119" max="15120" width="2.6640625" customWidth="1"/>
    <col min="15362" max="15362" width="27" customWidth="1"/>
    <col min="15363" max="15363" width="64" customWidth="1"/>
    <col min="15375" max="15376" width="2.6640625" customWidth="1"/>
    <col min="15618" max="15618" width="27" customWidth="1"/>
    <col min="15619" max="15619" width="64" customWidth="1"/>
    <col min="15631" max="15632" width="2.6640625" customWidth="1"/>
    <col min="15874" max="15874" width="27" customWidth="1"/>
    <col min="15875" max="15875" width="64" customWidth="1"/>
    <col min="15887" max="15888" width="2.6640625" customWidth="1"/>
    <col min="16130" max="16130" width="27" customWidth="1"/>
    <col min="16131" max="16131" width="64" customWidth="1"/>
    <col min="16143" max="16144" width="2.6640625" customWidth="1"/>
  </cols>
  <sheetData>
    <row r="1" spans="1:35" ht="14.4" x14ac:dyDescent="0.25">
      <c r="A1" s="84" t="s">
        <v>717</v>
      </c>
      <c r="B1" s="84"/>
      <c r="C1" s="84"/>
      <c r="P1"/>
    </row>
    <row r="2" spans="1:35" ht="72" x14ac:dyDescent="0.25">
      <c r="A2" s="311" t="s">
        <v>43</v>
      </c>
      <c r="B2" s="423" t="s">
        <v>694</v>
      </c>
      <c r="C2" s="423" t="s">
        <v>683</v>
      </c>
      <c r="D2" s="426" t="s">
        <v>684</v>
      </c>
      <c r="E2" s="426" t="s">
        <v>685</v>
      </c>
      <c r="F2" s="426" t="s">
        <v>686</v>
      </c>
      <c r="G2" s="426" t="s">
        <v>687</v>
      </c>
      <c r="H2" s="426" t="s">
        <v>688</v>
      </c>
      <c r="I2" s="426" t="s">
        <v>689</v>
      </c>
      <c r="J2" s="426" t="s">
        <v>690</v>
      </c>
      <c r="K2" s="426" t="s">
        <v>691</v>
      </c>
      <c r="L2" s="426" t="s">
        <v>692</v>
      </c>
      <c r="M2" s="427" t="s">
        <v>693</v>
      </c>
      <c r="N2" s="423" t="s">
        <v>695</v>
      </c>
      <c r="O2" s="423" t="s">
        <v>696</v>
      </c>
      <c r="P2" s="423" t="s">
        <v>697</v>
      </c>
      <c r="Q2" s="423" t="s">
        <v>698</v>
      </c>
      <c r="R2" s="423" t="s">
        <v>699</v>
      </c>
      <c r="S2" s="423" t="s">
        <v>700</v>
      </c>
      <c r="T2" s="423" t="s">
        <v>701</v>
      </c>
      <c r="U2" s="423" t="s">
        <v>702</v>
      </c>
      <c r="V2" s="423" t="s">
        <v>703</v>
      </c>
      <c r="W2" s="423" t="s">
        <v>704</v>
      </c>
      <c r="X2" s="428" t="s">
        <v>705</v>
      </c>
      <c r="Y2" s="423" t="s">
        <v>706</v>
      </c>
      <c r="Z2" s="423" t="s">
        <v>707</v>
      </c>
      <c r="AA2" s="423" t="s">
        <v>708</v>
      </c>
      <c r="AB2" s="423" t="s">
        <v>709</v>
      </c>
      <c r="AC2" s="423" t="s">
        <v>710</v>
      </c>
      <c r="AD2" s="423" t="s">
        <v>711</v>
      </c>
      <c r="AE2" s="423" t="s">
        <v>712</v>
      </c>
      <c r="AF2" s="423" t="s">
        <v>713</v>
      </c>
      <c r="AG2" s="423" t="s">
        <v>714</v>
      </c>
      <c r="AH2" s="423" t="s">
        <v>715</v>
      </c>
      <c r="AI2" s="428" t="s">
        <v>716</v>
      </c>
    </row>
    <row r="3" spans="1:35" x14ac:dyDescent="0.25">
      <c r="A3" s="2" t="s">
        <v>44</v>
      </c>
      <c r="B3" s="417">
        <v>507478.68</v>
      </c>
      <c r="C3" s="417">
        <v>464901.27</v>
      </c>
      <c r="D3" s="19">
        <v>289194.95</v>
      </c>
      <c r="E3" s="20">
        <v>290159.3</v>
      </c>
      <c r="F3" s="20">
        <v>-672.87</v>
      </c>
      <c r="G3" s="20">
        <v>-286.74</v>
      </c>
      <c r="H3" s="20">
        <v>-4.74</v>
      </c>
      <c r="I3" s="3"/>
      <c r="J3" s="20">
        <v>120.25</v>
      </c>
      <c r="K3" s="3"/>
      <c r="L3" s="3"/>
      <c r="M3" s="3"/>
      <c r="N3" s="3"/>
      <c r="O3" s="8"/>
      <c r="P3" s="20">
        <v>96752.95</v>
      </c>
      <c r="Q3" s="20">
        <v>99958.64</v>
      </c>
      <c r="R3" s="20">
        <v>-2100.65</v>
      </c>
      <c r="S3" s="20">
        <v>-1055.05</v>
      </c>
      <c r="T3" s="20">
        <v>-3016.44</v>
      </c>
      <c r="U3" s="20">
        <v>-623.46</v>
      </c>
      <c r="V3" s="20">
        <v>1158.68</v>
      </c>
      <c r="W3" s="20">
        <v>23.06</v>
      </c>
      <c r="X3" s="20">
        <v>-67.849999999999994</v>
      </c>
      <c r="Y3" s="20">
        <v>7.49</v>
      </c>
      <c r="Z3" s="19">
        <v>298.87</v>
      </c>
      <c r="AA3" s="20">
        <v>889.92</v>
      </c>
      <c r="AB3" s="20">
        <v>3243.57</v>
      </c>
      <c r="AC3" s="3"/>
      <c r="AD3" s="20">
        <v>-1963.83</v>
      </c>
      <c r="AE3" s="20">
        <v>29996.880000000001</v>
      </c>
      <c r="AF3" s="20">
        <v>11735.36</v>
      </c>
      <c r="AG3" s="3"/>
      <c r="AH3" s="20">
        <v>29886.45</v>
      </c>
      <c r="AI3" s="20">
        <v>7214.43</v>
      </c>
    </row>
    <row r="4" spans="1:35" x14ac:dyDescent="0.25">
      <c r="A4" s="21" t="s">
        <v>45</v>
      </c>
      <c r="B4" s="418">
        <v>407295.2</v>
      </c>
      <c r="C4" s="418">
        <v>364419.41</v>
      </c>
      <c r="D4" s="15">
        <v>274719.77</v>
      </c>
      <c r="E4" s="11">
        <v>274719.77</v>
      </c>
      <c r="F4" s="5"/>
      <c r="G4" s="5"/>
      <c r="H4" s="5"/>
      <c r="I4" s="5"/>
      <c r="J4" s="5"/>
      <c r="K4" s="5"/>
      <c r="L4" s="5"/>
      <c r="M4" s="5"/>
      <c r="N4" s="5"/>
      <c r="O4" s="9"/>
      <c r="P4" s="11">
        <v>27824.639999999999</v>
      </c>
      <c r="Q4" s="11">
        <v>27824.639999999999</v>
      </c>
      <c r="R4" s="5"/>
      <c r="S4" s="5"/>
      <c r="T4" s="5"/>
      <c r="U4" s="5"/>
      <c r="V4" s="5"/>
      <c r="W4" s="5"/>
      <c r="X4" s="5"/>
      <c r="Y4" s="5"/>
      <c r="Z4" s="9"/>
      <c r="AA4" s="5"/>
      <c r="AB4" s="5"/>
      <c r="AC4" s="5"/>
      <c r="AD4" s="5"/>
      <c r="AE4" s="11">
        <v>24564.68</v>
      </c>
      <c r="AF4" s="5"/>
      <c r="AG4" s="5"/>
      <c r="AH4" s="11">
        <v>30095.89</v>
      </c>
      <c r="AI4" s="11">
        <v>7214.43</v>
      </c>
    </row>
    <row r="5" spans="1:35" x14ac:dyDescent="0.25">
      <c r="A5" s="21" t="s">
        <v>46</v>
      </c>
      <c r="B5" s="418">
        <v>40383.620000000003</v>
      </c>
      <c r="C5" s="418">
        <v>16655.52</v>
      </c>
      <c r="D5" s="9"/>
      <c r="E5" s="5"/>
      <c r="F5" s="5"/>
      <c r="G5" s="5"/>
      <c r="H5" s="5"/>
      <c r="I5" s="5"/>
      <c r="J5" s="5"/>
      <c r="K5" s="5"/>
      <c r="L5" s="5"/>
      <c r="M5" s="5"/>
      <c r="N5" s="5"/>
      <c r="O5" s="9"/>
      <c r="P5" s="5"/>
      <c r="Q5" s="5"/>
      <c r="R5" s="5"/>
      <c r="S5" s="5"/>
      <c r="T5" s="5"/>
      <c r="U5" s="5"/>
      <c r="V5" s="5"/>
      <c r="W5" s="5"/>
      <c r="X5" s="5"/>
      <c r="Y5" s="5"/>
      <c r="Z5" s="9"/>
      <c r="AA5" s="5"/>
      <c r="AB5" s="5"/>
      <c r="AC5" s="5"/>
      <c r="AD5" s="5"/>
      <c r="AE5" s="5"/>
      <c r="AF5" s="5"/>
      <c r="AG5" s="5"/>
      <c r="AH5" s="11">
        <v>16655.52</v>
      </c>
      <c r="AI5" s="5"/>
    </row>
    <row r="6" spans="1:35" x14ac:dyDescent="0.25">
      <c r="A6" s="21" t="s">
        <v>47</v>
      </c>
      <c r="B6" s="418">
        <v>10913.96</v>
      </c>
      <c r="C6" s="418">
        <v>4501.2700000000004</v>
      </c>
      <c r="D6" s="9"/>
      <c r="E6" s="5"/>
      <c r="F6" s="5"/>
      <c r="G6" s="5"/>
      <c r="H6" s="5"/>
      <c r="I6" s="5"/>
      <c r="J6" s="5"/>
      <c r="K6" s="5"/>
      <c r="L6" s="5"/>
      <c r="M6" s="5"/>
      <c r="N6" s="5"/>
      <c r="O6" s="9"/>
      <c r="P6" s="5"/>
      <c r="Q6" s="5"/>
      <c r="R6" s="5"/>
      <c r="S6" s="5"/>
      <c r="T6" s="5"/>
      <c r="U6" s="5"/>
      <c r="V6" s="5"/>
      <c r="W6" s="5"/>
      <c r="X6" s="5"/>
      <c r="Y6" s="5"/>
      <c r="Z6" s="9"/>
      <c r="AA6" s="5"/>
      <c r="AB6" s="5"/>
      <c r="AC6" s="5"/>
      <c r="AD6" s="5"/>
      <c r="AE6" s="5"/>
      <c r="AF6" s="5"/>
      <c r="AG6" s="5"/>
      <c r="AH6" s="11">
        <v>4501.2700000000004</v>
      </c>
      <c r="AI6" s="5"/>
    </row>
    <row r="7" spans="1:35" x14ac:dyDescent="0.25">
      <c r="A7" s="21" t="s">
        <v>48</v>
      </c>
      <c r="B7" s="418">
        <v>13900.37</v>
      </c>
      <c r="C7" s="418">
        <v>5732.96</v>
      </c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9"/>
      <c r="P7" s="5"/>
      <c r="Q7" s="5"/>
      <c r="R7" s="5"/>
      <c r="S7" s="5"/>
      <c r="T7" s="5"/>
      <c r="U7" s="5"/>
      <c r="V7" s="5"/>
      <c r="W7" s="5"/>
      <c r="X7" s="5"/>
      <c r="Y7" s="5"/>
      <c r="Z7" s="9"/>
      <c r="AA7" s="5"/>
      <c r="AB7" s="5"/>
      <c r="AC7" s="5"/>
      <c r="AD7" s="5"/>
      <c r="AE7" s="5"/>
      <c r="AF7" s="5"/>
      <c r="AG7" s="5"/>
      <c r="AH7" s="11">
        <v>5732.96</v>
      </c>
      <c r="AI7" s="5"/>
    </row>
    <row r="8" spans="1:35" x14ac:dyDescent="0.25">
      <c r="A8" s="21" t="s">
        <v>49</v>
      </c>
      <c r="B8" s="418">
        <v>123687.97</v>
      </c>
      <c r="C8" s="418">
        <v>123604.79</v>
      </c>
      <c r="D8" s="15">
        <v>18830.689999999999</v>
      </c>
      <c r="E8" s="11">
        <v>18830.689999999999</v>
      </c>
      <c r="F8" s="5"/>
      <c r="G8" s="5"/>
      <c r="H8" s="5"/>
      <c r="I8" s="5"/>
      <c r="J8" s="11">
        <v>289.39</v>
      </c>
      <c r="K8" s="5"/>
      <c r="L8" s="5"/>
      <c r="M8" s="5"/>
      <c r="N8" s="5"/>
      <c r="O8" s="9"/>
      <c r="P8" s="11">
        <v>86599.55</v>
      </c>
      <c r="Q8" s="11">
        <v>77431.08</v>
      </c>
      <c r="R8" s="11">
        <v>70.69</v>
      </c>
      <c r="S8" s="11">
        <v>390.99</v>
      </c>
      <c r="T8" s="11">
        <v>173.53</v>
      </c>
      <c r="U8" s="11">
        <v>1790.7</v>
      </c>
      <c r="V8" s="11">
        <v>1183.04</v>
      </c>
      <c r="W8" s="11">
        <v>40.94</v>
      </c>
      <c r="X8" s="11">
        <v>15.48</v>
      </c>
      <c r="Y8" s="11">
        <v>5.41</v>
      </c>
      <c r="Z8" s="15">
        <v>623.46</v>
      </c>
      <c r="AA8" s="11">
        <v>1079.05</v>
      </c>
      <c r="AB8" s="11">
        <v>3436.54</v>
      </c>
      <c r="AC8" s="5"/>
      <c r="AD8" s="11">
        <v>358.63</v>
      </c>
      <c r="AE8" s="11">
        <v>6081.08</v>
      </c>
      <c r="AF8" s="11">
        <v>11745.69</v>
      </c>
      <c r="AG8" s="5"/>
      <c r="AH8" s="11">
        <v>58.39</v>
      </c>
      <c r="AI8" s="5"/>
    </row>
    <row r="9" spans="1:35" x14ac:dyDescent="0.25">
      <c r="A9" s="21" t="s">
        <v>50</v>
      </c>
      <c r="B9" s="418">
        <v>1117.0899999999999</v>
      </c>
      <c r="C9" s="418">
        <v>1117.0899999999999</v>
      </c>
      <c r="D9" s="9"/>
      <c r="E9" s="5"/>
      <c r="F9" s="5"/>
      <c r="G9" s="5"/>
      <c r="H9" s="5"/>
      <c r="I9" s="5"/>
      <c r="J9" s="5"/>
      <c r="K9" s="5"/>
      <c r="L9" s="5"/>
      <c r="M9" s="5"/>
      <c r="N9" s="5"/>
      <c r="O9" s="9"/>
      <c r="P9" s="11">
        <v>1117.0899999999999</v>
      </c>
      <c r="Q9" s="5"/>
      <c r="R9" s="5"/>
      <c r="S9" s="11">
        <v>365.38</v>
      </c>
      <c r="T9" s="11">
        <v>26.77</v>
      </c>
      <c r="U9" s="11">
        <v>724.94</v>
      </c>
      <c r="V9" s="5"/>
      <c r="W9" s="5"/>
      <c r="X9" s="5"/>
      <c r="Y9" s="5"/>
      <c r="Z9" s="9"/>
      <c r="AA9" s="5"/>
      <c r="AB9" s="5"/>
      <c r="AC9" s="5"/>
      <c r="AD9" s="5"/>
      <c r="AE9" s="5"/>
      <c r="AF9" s="5"/>
      <c r="AG9" s="5"/>
      <c r="AH9" s="5"/>
      <c r="AI9" s="5"/>
    </row>
    <row r="10" spans="1:35" x14ac:dyDescent="0.25">
      <c r="A10" s="21" t="s">
        <v>51</v>
      </c>
      <c r="B10" s="418">
        <v>11665.68</v>
      </c>
      <c r="C10" s="418">
        <v>11284.11</v>
      </c>
      <c r="D10" s="15">
        <v>276.58</v>
      </c>
      <c r="E10" s="11">
        <v>274.95</v>
      </c>
      <c r="F10" s="5"/>
      <c r="G10" s="5"/>
      <c r="H10" s="11">
        <v>1.63</v>
      </c>
      <c r="I10" s="5"/>
      <c r="J10" s="11">
        <v>339.22</v>
      </c>
      <c r="K10" s="5"/>
      <c r="L10" s="5"/>
      <c r="M10" s="5"/>
      <c r="N10" s="5"/>
      <c r="O10" s="9"/>
      <c r="P10" s="11">
        <v>9741.26</v>
      </c>
      <c r="Q10" s="11">
        <v>234.02</v>
      </c>
      <c r="R10" s="11">
        <v>2354.23</v>
      </c>
      <c r="S10" s="11">
        <v>1467.7</v>
      </c>
      <c r="T10" s="11">
        <v>2879.16</v>
      </c>
      <c r="U10" s="11">
        <v>2261.91</v>
      </c>
      <c r="V10" s="11"/>
      <c r="W10" s="11">
        <v>19</v>
      </c>
      <c r="X10" s="11">
        <v>90.07</v>
      </c>
      <c r="Y10" s="11">
        <v>0.45</v>
      </c>
      <c r="Z10" s="15">
        <v>74.33</v>
      </c>
      <c r="AA10" s="11">
        <v>187.27</v>
      </c>
      <c r="AB10" s="11">
        <v>162.66</v>
      </c>
      <c r="AC10" s="5"/>
      <c r="AD10" s="11">
        <v>10.46</v>
      </c>
      <c r="AE10" s="11">
        <v>648.88</v>
      </c>
      <c r="AF10" s="11">
        <v>10.33</v>
      </c>
      <c r="AG10" s="5"/>
      <c r="AH10" s="11">
        <v>267.83999999999997</v>
      </c>
      <c r="AI10" s="5"/>
    </row>
    <row r="11" spans="1:35" x14ac:dyDescent="0.25">
      <c r="A11" s="21" t="s">
        <v>52</v>
      </c>
      <c r="B11" s="418">
        <v>1172.1099999999999</v>
      </c>
      <c r="C11" s="418">
        <v>1172.1099999999999</v>
      </c>
      <c r="D11" s="9"/>
      <c r="E11" s="5"/>
      <c r="F11" s="5"/>
      <c r="G11" s="5"/>
      <c r="H11" s="5"/>
      <c r="I11" s="5"/>
      <c r="J11" s="5"/>
      <c r="K11" s="5"/>
      <c r="L11" s="5"/>
      <c r="M11" s="5"/>
      <c r="N11" s="5"/>
      <c r="O11" s="9"/>
      <c r="P11" s="11">
        <v>1172.1099999999999</v>
      </c>
      <c r="Q11" s="5"/>
      <c r="R11" s="5"/>
      <c r="S11" s="11">
        <v>336.63</v>
      </c>
      <c r="T11" s="11">
        <v>51.3</v>
      </c>
      <c r="U11" s="11">
        <v>784.18</v>
      </c>
      <c r="V11" s="5"/>
      <c r="W11" s="5"/>
      <c r="X11" s="5"/>
      <c r="Y11" s="5"/>
      <c r="Z11" s="9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25">
      <c r="A12" s="21" t="s">
        <v>53</v>
      </c>
      <c r="B12" s="418">
        <v>-11783.8</v>
      </c>
      <c r="C12" s="418">
        <v>-11783.8</v>
      </c>
      <c r="D12" s="15">
        <v>-4078.93</v>
      </c>
      <c r="E12" s="11">
        <v>-3116.21</v>
      </c>
      <c r="F12" s="11">
        <v>-672.87</v>
      </c>
      <c r="G12" s="11">
        <v>-286.74</v>
      </c>
      <c r="H12" s="11">
        <v>-3.11</v>
      </c>
      <c r="I12" s="5"/>
      <c r="J12" s="11">
        <v>170.08</v>
      </c>
      <c r="K12" s="5"/>
      <c r="L12" s="5"/>
      <c r="M12" s="5"/>
      <c r="N12" s="5"/>
      <c r="O12" s="9"/>
      <c r="P12" s="11">
        <v>-7874.95</v>
      </c>
      <c r="Q12" s="11">
        <v>-5063.0600000000004</v>
      </c>
      <c r="R12" s="11">
        <v>182.89</v>
      </c>
      <c r="S12" s="11">
        <v>-7.09</v>
      </c>
      <c r="T12" s="11">
        <v>-286.27999999999997</v>
      </c>
      <c r="U12" s="11">
        <v>-93.01</v>
      </c>
      <c r="V12" s="11">
        <v>-24.36</v>
      </c>
      <c r="W12" s="11">
        <v>1.1200000000000001</v>
      </c>
      <c r="X12" s="11">
        <v>6.74</v>
      </c>
      <c r="Y12" s="11">
        <v>2.52</v>
      </c>
      <c r="Z12" s="15">
        <v>-250.26</v>
      </c>
      <c r="AA12" s="11">
        <v>-1.85</v>
      </c>
      <c r="AB12" s="11">
        <v>-30.31</v>
      </c>
      <c r="AC12" s="5"/>
      <c r="AD12" s="11">
        <v>-2312.0100000000002</v>
      </c>
      <c r="AE12" s="5"/>
      <c r="AF12" s="11"/>
      <c r="AG12" s="5"/>
      <c r="AH12" s="5"/>
      <c r="AI12" s="5"/>
    </row>
    <row r="13" spans="1:35" x14ac:dyDescent="0.25">
      <c r="A13" s="4" t="s">
        <v>54</v>
      </c>
      <c r="B13" s="419">
        <v>16.87</v>
      </c>
      <c r="C13" s="419">
        <v>-93309.47</v>
      </c>
      <c r="D13" s="15">
        <v>-229296.52</v>
      </c>
      <c r="E13" s="11">
        <v>-239230.49</v>
      </c>
      <c r="F13" s="11">
        <v>1006.02</v>
      </c>
      <c r="G13" s="11">
        <v>8104.5</v>
      </c>
      <c r="H13" s="11">
        <v>823.44</v>
      </c>
      <c r="I13" s="11">
        <v>43.79</v>
      </c>
      <c r="J13" s="11">
        <v>45306.41</v>
      </c>
      <c r="K13" s="11">
        <v>4065.7</v>
      </c>
      <c r="L13" s="11">
        <v>10907.76</v>
      </c>
      <c r="M13" s="11">
        <v>1796.27</v>
      </c>
      <c r="N13" s="11">
        <v>259.68</v>
      </c>
      <c r="O13" s="15">
        <v>1077.48</v>
      </c>
      <c r="P13" s="11">
        <v>-3999.05</v>
      </c>
      <c r="Q13" s="11">
        <v>-98631.23</v>
      </c>
      <c r="R13" s="11">
        <v>20942.580000000002</v>
      </c>
      <c r="S13" s="11">
        <v>6076.02</v>
      </c>
      <c r="T13" s="11">
        <v>23872.13</v>
      </c>
      <c r="U13" s="11">
        <v>3927.31</v>
      </c>
      <c r="V13" s="11">
        <v>8432.8700000000008</v>
      </c>
      <c r="W13" s="11">
        <v>366.21</v>
      </c>
      <c r="X13" s="11">
        <v>326.52</v>
      </c>
      <c r="Y13" s="11">
        <v>55.23</v>
      </c>
      <c r="Z13" s="15">
        <v>4351.2</v>
      </c>
      <c r="AA13" s="11">
        <v>2577</v>
      </c>
      <c r="AB13" s="11">
        <v>6720.99</v>
      </c>
      <c r="AC13" s="11">
        <v>2979.58</v>
      </c>
      <c r="AD13" s="11">
        <v>14004.53</v>
      </c>
      <c r="AE13" s="11">
        <v>-9646.49</v>
      </c>
      <c r="AF13" s="11">
        <v>164036</v>
      </c>
      <c r="AG13" s="11">
        <v>20352.3</v>
      </c>
      <c r="AH13" s="11">
        <v>65508.75</v>
      </c>
      <c r="AI13" s="11">
        <v>-1325.91</v>
      </c>
    </row>
    <row r="14" spans="1:35" x14ac:dyDescent="0.25">
      <c r="A14" s="21" t="s">
        <v>55</v>
      </c>
      <c r="B14" s="21"/>
      <c r="C14" s="418">
        <v>-93326.33</v>
      </c>
      <c r="D14" s="15">
        <v>-139530.78</v>
      </c>
      <c r="E14" s="11">
        <v>-136944.67000000001</v>
      </c>
      <c r="F14" s="5"/>
      <c r="G14" s="11">
        <v>-2586.11</v>
      </c>
      <c r="H14" s="5"/>
      <c r="I14" s="11">
        <v>-417.52</v>
      </c>
      <c r="J14" s="11">
        <v>-242.87</v>
      </c>
      <c r="K14" s="11">
        <v>-1244.77</v>
      </c>
      <c r="L14" s="11">
        <v>-3771.22</v>
      </c>
      <c r="M14" s="11">
        <v>-979.52</v>
      </c>
      <c r="N14" s="11">
        <v>-6.22</v>
      </c>
      <c r="O14" s="9"/>
      <c r="P14" s="11">
        <v>-394.7</v>
      </c>
      <c r="Q14" s="11">
        <v>-23.64</v>
      </c>
      <c r="R14" s="5"/>
      <c r="S14" s="5"/>
      <c r="T14" s="11">
        <v>-40.19</v>
      </c>
      <c r="U14" s="11">
        <v>-42.04</v>
      </c>
      <c r="V14" s="11"/>
      <c r="W14" s="5"/>
      <c r="X14" s="5"/>
      <c r="Y14" s="5"/>
      <c r="Z14" s="9"/>
      <c r="AA14" s="11">
        <v>-199.37</v>
      </c>
      <c r="AB14" s="11">
        <v>-0.24</v>
      </c>
      <c r="AC14" s="11">
        <v>-78.86</v>
      </c>
      <c r="AD14" s="11">
        <v>-10.35</v>
      </c>
      <c r="AE14" s="11">
        <v>-5249.55</v>
      </c>
      <c r="AF14" s="11">
        <v>-620.97</v>
      </c>
      <c r="AG14" s="11">
        <v>-4359.1400000000003</v>
      </c>
      <c r="AH14" s="11">
        <v>65508.75</v>
      </c>
      <c r="AI14" s="11">
        <v>-2017.84</v>
      </c>
    </row>
    <row r="15" spans="1:35" x14ac:dyDescent="0.25">
      <c r="A15" s="21" t="s">
        <v>56</v>
      </c>
      <c r="B15" s="418">
        <v>-7202.87</v>
      </c>
      <c r="C15" s="418">
        <v>-7202.87</v>
      </c>
      <c r="D15" s="15">
        <v>-22770.06</v>
      </c>
      <c r="E15" s="11">
        <v>-21960.55</v>
      </c>
      <c r="F15" s="5"/>
      <c r="G15" s="11">
        <v>-809.52</v>
      </c>
      <c r="H15" s="5"/>
      <c r="I15" s="11">
        <v>-152.56</v>
      </c>
      <c r="J15" s="11">
        <v>-272.27</v>
      </c>
      <c r="K15" s="11">
        <v>-326.64999999999998</v>
      </c>
      <c r="L15" s="11">
        <v>-643.05999999999995</v>
      </c>
      <c r="M15" s="11">
        <v>-133.46</v>
      </c>
      <c r="N15" s="11">
        <v>-2.85</v>
      </c>
      <c r="O15" s="9"/>
      <c r="P15" s="11">
        <v>-895.53</v>
      </c>
      <c r="Q15" s="5"/>
      <c r="R15" s="11"/>
      <c r="S15" s="5"/>
      <c r="T15" s="11">
        <v>-4.24</v>
      </c>
      <c r="U15" s="11">
        <v>-330.55</v>
      </c>
      <c r="V15" s="11"/>
      <c r="W15" s="5"/>
      <c r="X15" s="5"/>
      <c r="Y15" s="5"/>
      <c r="Z15" s="9"/>
      <c r="AA15" s="11">
        <v>-269.38</v>
      </c>
      <c r="AB15" s="11">
        <v>-13.21</v>
      </c>
      <c r="AC15" s="11">
        <v>-259.58999999999997</v>
      </c>
      <c r="AD15" s="11">
        <v>-18.55</v>
      </c>
      <c r="AE15" s="11">
        <v>-2165</v>
      </c>
      <c r="AF15" s="11">
        <v>-85.9</v>
      </c>
      <c r="AG15" s="11">
        <v>20934.21</v>
      </c>
      <c r="AH15" s="5"/>
      <c r="AI15" s="11">
        <v>-689.73</v>
      </c>
    </row>
    <row r="16" spans="1:35" x14ac:dyDescent="0.25">
      <c r="A16" s="21" t="s">
        <v>57</v>
      </c>
      <c r="B16" s="418">
        <v>-4548.04</v>
      </c>
      <c r="C16" s="418">
        <v>-4548.04</v>
      </c>
      <c r="D16" s="15">
        <v>-5161.92</v>
      </c>
      <c r="E16" s="11">
        <v>-67952.820000000007</v>
      </c>
      <c r="F16" s="11">
        <v>50512.89</v>
      </c>
      <c r="G16" s="11">
        <v>12278.01</v>
      </c>
      <c r="H16" s="5"/>
      <c r="I16" s="11">
        <v>613.88</v>
      </c>
      <c r="J16" s="5"/>
      <c r="K16" s="5"/>
      <c r="L16" s="5"/>
      <c r="M16" s="5"/>
      <c r="N16" s="5"/>
      <c r="O16" s="9"/>
      <c r="P16" s="5"/>
      <c r="Q16" s="5"/>
      <c r="R16" s="5"/>
      <c r="S16" s="5"/>
      <c r="T16" s="5"/>
      <c r="U16" s="5"/>
      <c r="V16" s="5"/>
      <c r="W16" s="5"/>
      <c r="X16" s="5"/>
      <c r="Y16" s="5"/>
      <c r="Z16" s="9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25">
      <c r="A17" s="21" t="s">
        <v>58</v>
      </c>
      <c r="B17" s="418">
        <v>-3937.65</v>
      </c>
      <c r="C17" s="418">
        <v>-3937.65</v>
      </c>
      <c r="D17" s="15">
        <v>-57229.5</v>
      </c>
      <c r="E17" s="11">
        <v>-7722.64</v>
      </c>
      <c r="F17" s="11">
        <v>-49506.87</v>
      </c>
      <c r="G17" s="5"/>
      <c r="H17" s="5"/>
      <c r="I17" s="5"/>
      <c r="J17" s="11">
        <v>45838.64</v>
      </c>
      <c r="K17" s="11">
        <v>5899.9</v>
      </c>
      <c r="L17" s="5"/>
      <c r="M17" s="5"/>
      <c r="N17" s="5"/>
      <c r="O17" s="15">
        <v>1558.15</v>
      </c>
      <c r="P17" s="11">
        <v>-4.83</v>
      </c>
      <c r="Q17" s="5"/>
      <c r="R17" s="5"/>
      <c r="S17" s="5"/>
      <c r="T17" s="5"/>
      <c r="U17" s="5"/>
      <c r="V17" s="5"/>
      <c r="W17" s="5"/>
      <c r="X17" s="5"/>
      <c r="Y17" s="5"/>
      <c r="Z17" s="9"/>
      <c r="AA17" s="11">
        <v>-4.83</v>
      </c>
      <c r="AB17" s="5"/>
      <c r="AC17" s="5"/>
      <c r="AD17" s="5"/>
      <c r="AE17" s="5"/>
      <c r="AF17" s="5"/>
      <c r="AG17" s="5"/>
      <c r="AH17" s="5"/>
      <c r="AI17" s="5"/>
    </row>
    <row r="18" spans="1:35" x14ac:dyDescent="0.25">
      <c r="A18" s="21" t="s">
        <v>59</v>
      </c>
      <c r="B18" s="418">
        <v>14258.47</v>
      </c>
      <c r="C18" s="418">
        <v>14258.47</v>
      </c>
      <c r="D18" s="15">
        <v>-2177.1</v>
      </c>
      <c r="E18" s="11">
        <v>-2105.27</v>
      </c>
      <c r="F18" s="5"/>
      <c r="G18" s="11">
        <v>-71.819999999999993</v>
      </c>
      <c r="H18" s="5"/>
      <c r="I18" s="5"/>
      <c r="J18" s="5"/>
      <c r="K18" s="5"/>
      <c r="L18" s="5"/>
      <c r="M18" s="5"/>
      <c r="N18" s="5"/>
      <c r="O18" s="15">
        <v>-475.52</v>
      </c>
      <c r="P18" s="11">
        <v>17727.32</v>
      </c>
      <c r="Q18" s="11">
        <v>-98607.59</v>
      </c>
      <c r="R18" s="11">
        <v>20977.29</v>
      </c>
      <c r="S18" s="11">
        <v>6076.02</v>
      </c>
      <c r="T18" s="11">
        <v>24085.65</v>
      </c>
      <c r="U18" s="11">
        <v>8258.31</v>
      </c>
      <c r="V18" s="11">
        <v>10786.07</v>
      </c>
      <c r="W18" s="11">
        <v>372.5</v>
      </c>
      <c r="X18" s="11">
        <v>340.41</v>
      </c>
      <c r="Y18" s="11">
        <v>58.64</v>
      </c>
      <c r="Z18" s="15">
        <v>5175.12</v>
      </c>
      <c r="AA18" s="11">
        <v>3104.75</v>
      </c>
      <c r="AB18" s="11">
        <v>7695.49</v>
      </c>
      <c r="AC18" s="11">
        <v>3690.6</v>
      </c>
      <c r="AD18" s="11">
        <v>25714.06</v>
      </c>
      <c r="AE18" s="11">
        <v>-401</v>
      </c>
      <c r="AF18" s="5"/>
      <c r="AG18" s="5"/>
      <c r="AH18" s="5"/>
      <c r="AI18" s="11">
        <v>-415.24</v>
      </c>
    </row>
    <row r="19" spans="1:35" x14ac:dyDescent="0.25">
      <c r="A19" s="21" t="s">
        <v>60</v>
      </c>
      <c r="B19" s="418">
        <v>-20390.25</v>
      </c>
      <c r="C19" s="418">
        <v>-20390.25</v>
      </c>
      <c r="D19" s="9"/>
      <c r="E19" s="5"/>
      <c r="F19" s="5"/>
      <c r="G19" s="5"/>
      <c r="H19" s="5"/>
      <c r="I19" s="5"/>
      <c r="J19" s="5"/>
      <c r="K19" s="5"/>
      <c r="L19" s="5"/>
      <c r="M19" s="5"/>
      <c r="N19" s="5"/>
      <c r="O19" s="9"/>
      <c r="P19" s="11">
        <v>-20390.25</v>
      </c>
      <c r="Q19" s="5"/>
      <c r="R19" s="11">
        <v>-34.71</v>
      </c>
      <c r="S19" s="5"/>
      <c r="T19" s="11">
        <v>-169.09</v>
      </c>
      <c r="U19" s="11">
        <v>-3958.41</v>
      </c>
      <c r="V19" s="11">
        <v>-2353.21</v>
      </c>
      <c r="W19" s="11">
        <v>-6.3</v>
      </c>
      <c r="X19" s="11">
        <v>-13.89</v>
      </c>
      <c r="Y19" s="11">
        <v>-3.41</v>
      </c>
      <c r="Z19" s="15">
        <v>-823.91</v>
      </c>
      <c r="AA19" s="11">
        <v>-44.45</v>
      </c>
      <c r="AB19" s="11">
        <v>-954.67</v>
      </c>
      <c r="AC19" s="11">
        <v>-347.58</v>
      </c>
      <c r="AD19" s="11">
        <v>-11680.62</v>
      </c>
      <c r="AE19" s="5"/>
      <c r="AF19" s="5"/>
      <c r="AG19" s="5"/>
      <c r="AH19" s="5"/>
      <c r="AI19" s="5"/>
    </row>
    <row r="20" spans="1:35" x14ac:dyDescent="0.25">
      <c r="A20" s="21" t="s">
        <v>61</v>
      </c>
      <c r="B20" s="418">
        <v>-425.68</v>
      </c>
      <c r="C20" s="418">
        <v>-425.68</v>
      </c>
      <c r="D20" s="15">
        <v>-2316.63</v>
      </c>
      <c r="E20" s="11">
        <v>-2231.12</v>
      </c>
      <c r="F20" s="5"/>
      <c r="G20" s="11">
        <v>-85.51</v>
      </c>
      <c r="H20" s="5"/>
      <c r="I20" s="5"/>
      <c r="J20" s="5"/>
      <c r="K20" s="5"/>
      <c r="L20" s="5"/>
      <c r="M20" s="5"/>
      <c r="N20" s="11">
        <v>268.75</v>
      </c>
      <c r="O20" s="15">
        <v>2.5099999999999998</v>
      </c>
      <c r="P20" s="11">
        <v>-41.07</v>
      </c>
      <c r="Q20" s="5"/>
      <c r="R20" s="5"/>
      <c r="S20" s="5"/>
      <c r="T20" s="5"/>
      <c r="U20" s="5"/>
      <c r="V20" s="5"/>
      <c r="W20" s="5"/>
      <c r="X20" s="5"/>
      <c r="Y20" s="5"/>
      <c r="Z20" s="9"/>
      <c r="AA20" s="11">
        <v>-9.7100000000000009</v>
      </c>
      <c r="AB20" s="11">
        <v>-6.38</v>
      </c>
      <c r="AC20" s="11">
        <v>-24.98</v>
      </c>
      <c r="AD20" s="5"/>
      <c r="AE20" s="11">
        <v>892.58</v>
      </c>
      <c r="AF20" s="5"/>
      <c r="AG20" s="5"/>
      <c r="AH20" s="5"/>
      <c r="AI20" s="11">
        <v>768.2</v>
      </c>
    </row>
    <row r="21" spans="1:35" x14ac:dyDescent="0.25">
      <c r="A21" s="21" t="s">
        <v>62</v>
      </c>
      <c r="B21" s="418">
        <v>-481.1</v>
      </c>
      <c r="C21" s="418">
        <v>-481.1</v>
      </c>
      <c r="D21" s="9"/>
      <c r="E21" s="5"/>
      <c r="F21" s="5"/>
      <c r="G21" s="5"/>
      <c r="H21" s="5"/>
      <c r="I21" s="5"/>
      <c r="J21" s="11">
        <v>-17.09</v>
      </c>
      <c r="K21" s="11">
        <v>-262.77999999999997</v>
      </c>
      <c r="L21" s="5"/>
      <c r="M21" s="5"/>
      <c r="N21" s="5"/>
      <c r="O21" s="15">
        <v>-7.65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9"/>
      <c r="AA21" s="5"/>
      <c r="AB21" s="5"/>
      <c r="AC21" s="5"/>
      <c r="AD21" s="5"/>
      <c r="AE21" s="11">
        <v>-193.58</v>
      </c>
      <c r="AF21" s="5"/>
      <c r="AG21" s="5"/>
      <c r="AH21" s="5"/>
      <c r="AI21" s="5"/>
    </row>
    <row r="22" spans="1:35" x14ac:dyDescent="0.25">
      <c r="A22" s="21" t="s">
        <v>63</v>
      </c>
      <c r="B22" s="418">
        <v>-182.7</v>
      </c>
      <c r="C22" s="418">
        <v>-182.7</v>
      </c>
      <c r="D22" s="9"/>
      <c r="E22" s="5"/>
      <c r="F22" s="5"/>
      <c r="G22" s="5"/>
      <c r="H22" s="5"/>
      <c r="I22" s="5"/>
      <c r="J22" s="5"/>
      <c r="K22" s="5"/>
      <c r="L22" s="5"/>
      <c r="M22" s="11"/>
      <c r="N22" s="5"/>
      <c r="O22" s="9"/>
      <c r="P22" s="5"/>
      <c r="Q22" s="5"/>
      <c r="R22" s="5"/>
      <c r="S22" s="5"/>
      <c r="T22" s="5"/>
      <c r="U22" s="5"/>
      <c r="V22" s="5"/>
      <c r="W22" s="5"/>
      <c r="X22" s="5"/>
      <c r="Y22" s="5"/>
      <c r="Z22" s="9"/>
      <c r="AA22" s="5"/>
      <c r="AB22" s="5"/>
      <c r="AC22" s="5"/>
      <c r="AD22" s="5"/>
      <c r="AE22" s="11">
        <v>-2529.9299999999998</v>
      </c>
      <c r="AF22" s="11">
        <v>2347.23</v>
      </c>
      <c r="AG22" s="5"/>
      <c r="AH22" s="5"/>
      <c r="AI22" s="5"/>
    </row>
    <row r="23" spans="1:35" x14ac:dyDescent="0.25">
      <c r="A23" s="21" t="s">
        <v>64</v>
      </c>
      <c r="B23" s="418">
        <v>-110.54</v>
      </c>
      <c r="C23" s="418">
        <v>-110.54</v>
      </c>
      <c r="D23" s="15">
        <v>-110.54</v>
      </c>
      <c r="E23" s="11">
        <v>-313.42</v>
      </c>
      <c r="F23" s="5"/>
      <c r="G23" s="11">
        <v>-620.55999999999995</v>
      </c>
      <c r="H23" s="11">
        <v>823.44</v>
      </c>
      <c r="I23" s="5"/>
      <c r="J23" s="5"/>
      <c r="K23" s="5"/>
      <c r="L23" s="5"/>
      <c r="M23" s="5"/>
      <c r="N23" s="5"/>
      <c r="O23" s="9"/>
      <c r="P23" s="5"/>
      <c r="Q23" s="5"/>
      <c r="R23" s="5"/>
      <c r="S23" s="5"/>
      <c r="T23" s="5"/>
      <c r="U23" s="5"/>
      <c r="V23" s="5"/>
      <c r="W23" s="5"/>
      <c r="X23" s="5"/>
      <c r="Y23" s="5"/>
      <c r="Z23" s="9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25">
      <c r="A24" s="21" t="s">
        <v>65</v>
      </c>
      <c r="B24" s="418">
        <v>23037.21</v>
      </c>
      <c r="C24" s="418">
        <v>23037.21</v>
      </c>
      <c r="D24" s="9"/>
      <c r="E24" s="5"/>
      <c r="F24" s="5"/>
      <c r="G24" s="5"/>
      <c r="H24" s="5"/>
      <c r="I24" s="5"/>
      <c r="J24" s="5"/>
      <c r="K24" s="5"/>
      <c r="L24" s="11">
        <v>15322.04</v>
      </c>
      <c r="M24" s="11">
        <v>2909.25</v>
      </c>
      <c r="N24" s="11"/>
      <c r="O24" s="9"/>
      <c r="P24" s="5"/>
      <c r="Q24" s="5"/>
      <c r="R24" s="5"/>
      <c r="S24" s="5"/>
      <c r="T24" s="5"/>
      <c r="U24" s="5"/>
      <c r="V24" s="5"/>
      <c r="W24" s="5"/>
      <c r="X24" s="5"/>
      <c r="Y24" s="5"/>
      <c r="Z24" s="9"/>
      <c r="AA24" s="5"/>
      <c r="AB24" s="5"/>
      <c r="AC24" s="5"/>
      <c r="AD24" s="5"/>
      <c r="AE24" s="5"/>
      <c r="AF24" s="5"/>
      <c r="AG24" s="11">
        <v>3777.23</v>
      </c>
      <c r="AH24" s="5"/>
      <c r="AI24" s="11">
        <v>1028.7</v>
      </c>
    </row>
    <row r="25" spans="1:35" x14ac:dyDescent="0.25">
      <c r="A25" s="4" t="s">
        <v>66</v>
      </c>
      <c r="B25" s="419">
        <v>10175.19</v>
      </c>
      <c r="C25" s="419">
        <v>4513.74</v>
      </c>
      <c r="D25" s="9"/>
      <c r="E25" s="5"/>
      <c r="F25" s="5"/>
      <c r="G25" s="5"/>
      <c r="H25" s="5"/>
      <c r="I25" s="5"/>
      <c r="J25" s="5"/>
      <c r="K25" s="5"/>
      <c r="L25" s="5"/>
      <c r="M25" s="5"/>
      <c r="N25" s="5"/>
      <c r="O25" s="9"/>
      <c r="P25" s="11">
        <v>26.27</v>
      </c>
      <c r="Q25" s="11">
        <v>25.19</v>
      </c>
      <c r="R25" s="5"/>
      <c r="S25" s="5"/>
      <c r="T25" s="5"/>
      <c r="U25" s="5"/>
      <c r="V25" s="5"/>
      <c r="W25" s="5"/>
      <c r="X25" s="5"/>
      <c r="Y25" s="5"/>
      <c r="Z25" s="9"/>
      <c r="AA25" s="5"/>
      <c r="AB25" s="11">
        <v>1.08</v>
      </c>
      <c r="AC25" s="5"/>
      <c r="AD25" s="5"/>
      <c r="AE25" s="11">
        <v>333.45</v>
      </c>
      <c r="AF25" s="11">
        <v>2.59</v>
      </c>
      <c r="AG25" s="11">
        <v>177.48</v>
      </c>
      <c r="AH25" s="11">
        <v>3973.95</v>
      </c>
      <c r="AI25" s="5"/>
    </row>
    <row r="26" spans="1:35" x14ac:dyDescent="0.25">
      <c r="A26" s="4" t="s">
        <v>67</v>
      </c>
      <c r="B26" s="419">
        <v>488155.77</v>
      </c>
      <c r="C26" s="419">
        <v>357913.48</v>
      </c>
      <c r="D26" s="15">
        <v>52835.06</v>
      </c>
      <c r="E26" s="11">
        <v>44530.33</v>
      </c>
      <c r="F26" s="5"/>
      <c r="G26" s="11">
        <v>7523.62</v>
      </c>
      <c r="H26" s="11">
        <v>781.11</v>
      </c>
      <c r="I26" s="5"/>
      <c r="J26" s="11">
        <v>46396.5</v>
      </c>
      <c r="K26" s="11">
        <v>4155.26</v>
      </c>
      <c r="L26" s="11">
        <v>11109.51</v>
      </c>
      <c r="M26" s="11">
        <v>1767.82</v>
      </c>
      <c r="N26" s="11">
        <v>267.55</v>
      </c>
      <c r="O26" s="15">
        <v>1156.26</v>
      </c>
      <c r="P26" s="11">
        <v>89669.83</v>
      </c>
      <c r="Q26" s="11">
        <v>598.63</v>
      </c>
      <c r="R26" s="11">
        <v>18750.89</v>
      </c>
      <c r="S26" s="11">
        <v>4932.28</v>
      </c>
      <c r="T26" s="11">
        <v>20597.810000000001</v>
      </c>
      <c r="U26" s="11">
        <v>3332.87</v>
      </c>
      <c r="V26" s="11">
        <v>9268.0300000000007</v>
      </c>
      <c r="W26" s="11">
        <v>378.72</v>
      </c>
      <c r="X26" s="11">
        <v>270.52</v>
      </c>
      <c r="Y26" s="11">
        <v>64.790000000000006</v>
      </c>
      <c r="Z26" s="15">
        <v>4558.26</v>
      </c>
      <c r="AA26" s="11">
        <v>3321.58</v>
      </c>
      <c r="AB26" s="11">
        <v>9689.34</v>
      </c>
      <c r="AC26" s="11">
        <v>2928.41</v>
      </c>
      <c r="AD26" s="11">
        <v>10977.7</v>
      </c>
      <c r="AE26" s="11">
        <v>20019.77</v>
      </c>
      <c r="AF26" s="11">
        <v>13366.45</v>
      </c>
      <c r="AG26" s="11">
        <v>20157.52</v>
      </c>
      <c r="AH26" s="11">
        <v>91421.24</v>
      </c>
      <c r="AI26" s="11">
        <v>5590.7</v>
      </c>
    </row>
    <row r="27" spans="1:35" x14ac:dyDescent="0.25">
      <c r="A27" s="21" t="s">
        <v>292</v>
      </c>
      <c r="B27" s="418">
        <v>9262.85</v>
      </c>
      <c r="C27" s="418">
        <v>6772.91</v>
      </c>
      <c r="D27" s="15">
        <v>1727.13</v>
      </c>
      <c r="E27" s="11">
        <v>1683.05</v>
      </c>
      <c r="F27" s="5"/>
      <c r="G27" s="11">
        <v>44.07</v>
      </c>
      <c r="H27" s="5"/>
      <c r="I27" s="5"/>
      <c r="J27" s="11">
        <v>22.58</v>
      </c>
      <c r="K27" s="5"/>
      <c r="L27" s="5"/>
      <c r="M27" s="5"/>
      <c r="N27" s="5"/>
      <c r="O27" s="9"/>
      <c r="P27" s="11">
        <v>2589.0500000000002</v>
      </c>
      <c r="Q27" s="5"/>
      <c r="R27" s="11">
        <v>378.66</v>
      </c>
      <c r="S27" s="11">
        <v>16.190000000000001</v>
      </c>
      <c r="T27" s="11">
        <v>2181.5</v>
      </c>
      <c r="U27" s="11">
        <v>1.62</v>
      </c>
      <c r="V27" s="5"/>
      <c r="W27" s="5"/>
      <c r="X27" s="5"/>
      <c r="Y27" s="5"/>
      <c r="Z27" s="9"/>
      <c r="AA27" s="5"/>
      <c r="AB27" s="11">
        <v>11.09</v>
      </c>
      <c r="AC27" s="5"/>
      <c r="AD27" s="5"/>
      <c r="AE27" s="11">
        <v>16.34</v>
      </c>
      <c r="AF27" s="5"/>
      <c r="AG27" s="11">
        <v>3.82</v>
      </c>
      <c r="AH27" s="11">
        <v>1747.77</v>
      </c>
      <c r="AI27" s="11">
        <v>666.23</v>
      </c>
    </row>
    <row r="28" spans="1:35" x14ac:dyDescent="0.25">
      <c r="A28" s="21" t="s">
        <v>68</v>
      </c>
      <c r="B28" s="418">
        <v>322677.34999999998</v>
      </c>
      <c r="C28" s="418">
        <v>236674.13</v>
      </c>
      <c r="D28" s="15">
        <v>42043.42</v>
      </c>
      <c r="E28" s="11">
        <v>34315.910000000003</v>
      </c>
      <c r="F28" s="5"/>
      <c r="G28" s="11">
        <v>7182.39</v>
      </c>
      <c r="H28" s="11">
        <v>545.12</v>
      </c>
      <c r="I28" s="5"/>
      <c r="J28" s="11">
        <v>46359.35</v>
      </c>
      <c r="K28" s="11">
        <v>4105.95</v>
      </c>
      <c r="L28" s="11">
        <v>11109.51</v>
      </c>
      <c r="M28" s="11">
        <v>1767.82</v>
      </c>
      <c r="N28" s="11">
        <v>174.36</v>
      </c>
      <c r="O28" s="15">
        <v>1156.26</v>
      </c>
      <c r="P28" s="11">
        <v>34291.99</v>
      </c>
      <c r="Q28" s="11">
        <v>598.63</v>
      </c>
      <c r="R28" s="11">
        <v>235.98</v>
      </c>
      <c r="S28" s="11">
        <v>13.82</v>
      </c>
      <c r="T28" s="11">
        <v>1281.6400000000001</v>
      </c>
      <c r="U28" s="11">
        <v>329.56</v>
      </c>
      <c r="V28" s="11">
        <v>9268.0300000000007</v>
      </c>
      <c r="W28" s="11">
        <v>378.72</v>
      </c>
      <c r="X28" s="11">
        <v>270.52</v>
      </c>
      <c r="Y28" s="11">
        <v>64.790000000000006</v>
      </c>
      <c r="Z28" s="15">
        <v>457.88</v>
      </c>
      <c r="AA28" s="11">
        <v>3321.58</v>
      </c>
      <c r="AB28" s="11">
        <v>4279.46</v>
      </c>
      <c r="AC28" s="11">
        <v>2928.41</v>
      </c>
      <c r="AD28" s="11">
        <v>10862.97</v>
      </c>
      <c r="AE28" s="11">
        <v>7847.77</v>
      </c>
      <c r="AF28" s="11">
        <v>12402.15</v>
      </c>
      <c r="AG28" s="11">
        <v>14056.59</v>
      </c>
      <c r="AH28" s="11">
        <v>60368.43</v>
      </c>
      <c r="AI28" s="11">
        <v>990.53</v>
      </c>
    </row>
    <row r="29" spans="1:35" x14ac:dyDescent="0.25">
      <c r="A29" s="312" t="s">
        <v>69</v>
      </c>
      <c r="B29" s="420">
        <v>34557.129999999997</v>
      </c>
      <c r="C29" s="420">
        <v>34557.129999999997</v>
      </c>
      <c r="D29" s="421">
        <v>10411.24</v>
      </c>
      <c r="E29" s="77">
        <v>9067.5</v>
      </c>
      <c r="F29" s="78"/>
      <c r="G29" s="77">
        <v>1243.3699999999999</v>
      </c>
      <c r="H29" s="77">
        <v>100.37</v>
      </c>
      <c r="I29" s="78"/>
      <c r="J29" s="77">
        <v>1766.29</v>
      </c>
      <c r="K29" s="77">
        <v>602.71</v>
      </c>
      <c r="L29" s="77"/>
      <c r="M29" s="77"/>
      <c r="N29" s="77"/>
      <c r="O29" s="421">
        <v>426.95</v>
      </c>
      <c r="P29" s="77">
        <v>19841.310000000001</v>
      </c>
      <c r="Q29" s="78"/>
      <c r="R29" s="77">
        <v>3.64</v>
      </c>
      <c r="S29" s="77">
        <v>2.68</v>
      </c>
      <c r="T29" s="77">
        <v>30.23</v>
      </c>
      <c r="U29" s="77">
        <v>54.27</v>
      </c>
      <c r="V29" s="77">
        <v>8625.57</v>
      </c>
      <c r="W29" s="77">
        <v>347.87</v>
      </c>
      <c r="X29" s="77">
        <v>265.22000000000003</v>
      </c>
      <c r="Y29" s="77">
        <v>60.97</v>
      </c>
      <c r="Z29" s="421">
        <v>398.42</v>
      </c>
      <c r="AA29" s="77">
        <v>2544.19</v>
      </c>
      <c r="AB29" s="77">
        <v>1485.89</v>
      </c>
      <c r="AC29" s="77">
        <v>199.8</v>
      </c>
      <c r="AD29" s="77">
        <v>5822.55</v>
      </c>
      <c r="AE29" s="77">
        <v>1115.83</v>
      </c>
      <c r="AF29" s="77">
        <v>287.02</v>
      </c>
      <c r="AG29" s="78"/>
      <c r="AH29" s="78"/>
      <c r="AI29" s="77">
        <v>105.78</v>
      </c>
    </row>
    <row r="30" spans="1:35" x14ac:dyDescent="0.25">
      <c r="A30" s="21" t="s">
        <v>293</v>
      </c>
      <c r="B30" s="418">
        <v>9320.36</v>
      </c>
      <c r="C30" s="418">
        <v>7550.03</v>
      </c>
      <c r="D30" s="15">
        <v>530.5</v>
      </c>
      <c r="E30" s="11">
        <v>507.91</v>
      </c>
      <c r="F30" s="5"/>
      <c r="G30" s="11">
        <v>22.59</v>
      </c>
      <c r="H30" s="5"/>
      <c r="I30" s="5"/>
      <c r="J30" s="11">
        <v>3.47</v>
      </c>
      <c r="K30" s="5"/>
      <c r="L30" s="5"/>
      <c r="M30" s="5"/>
      <c r="N30" s="5"/>
      <c r="O30" s="9"/>
      <c r="P30" s="11">
        <v>5645.25</v>
      </c>
      <c r="Q30" s="5"/>
      <c r="R30" s="11">
        <v>748.05</v>
      </c>
      <c r="S30" s="11">
        <v>15.91</v>
      </c>
      <c r="T30" s="11">
        <v>734.26</v>
      </c>
      <c r="U30" s="11">
        <v>58.21</v>
      </c>
      <c r="V30" s="5"/>
      <c r="W30" s="5"/>
      <c r="X30" s="5"/>
      <c r="Y30" s="5"/>
      <c r="Z30" s="15">
        <v>3954.66</v>
      </c>
      <c r="AA30" s="5"/>
      <c r="AB30" s="11">
        <v>19.43</v>
      </c>
      <c r="AC30" s="5"/>
      <c r="AD30" s="11">
        <v>114.73</v>
      </c>
      <c r="AE30" s="11">
        <v>33.700000000000003</v>
      </c>
      <c r="AF30" s="5"/>
      <c r="AG30" s="11">
        <v>65.92</v>
      </c>
      <c r="AH30" s="11">
        <v>1242.6500000000001</v>
      </c>
      <c r="AI30" s="11">
        <v>28.55</v>
      </c>
    </row>
    <row r="31" spans="1:35" x14ac:dyDescent="0.25">
      <c r="A31" s="21" t="s">
        <v>70</v>
      </c>
      <c r="B31" s="418">
        <v>41098.69</v>
      </c>
      <c r="C31" s="418">
        <v>38032.92</v>
      </c>
      <c r="D31" s="15">
        <v>181.28</v>
      </c>
      <c r="E31" s="11">
        <v>172.26</v>
      </c>
      <c r="F31" s="5"/>
      <c r="G31" s="11">
        <v>9.02</v>
      </c>
      <c r="H31" s="5"/>
      <c r="I31" s="5"/>
      <c r="J31" s="11"/>
      <c r="K31" s="5"/>
      <c r="L31" s="5"/>
      <c r="M31" s="5"/>
      <c r="N31" s="5"/>
      <c r="O31" s="9"/>
      <c r="P31" s="11">
        <v>29919.72</v>
      </c>
      <c r="Q31" s="5"/>
      <c r="R31" s="11">
        <v>8200.94</v>
      </c>
      <c r="S31" s="11">
        <v>4577.17</v>
      </c>
      <c r="T31" s="11">
        <v>13889.04</v>
      </c>
      <c r="U31" s="11">
        <v>2917.22</v>
      </c>
      <c r="V31" s="5"/>
      <c r="W31" s="5"/>
      <c r="X31" s="5"/>
      <c r="Y31" s="5"/>
      <c r="Z31" s="15">
        <v>145.72</v>
      </c>
      <c r="AA31" s="5"/>
      <c r="AB31" s="11">
        <v>189.63</v>
      </c>
      <c r="AC31" s="5"/>
      <c r="AD31" s="5"/>
      <c r="AE31" s="11">
        <v>3474.24</v>
      </c>
      <c r="AF31" s="11">
        <v>964.31</v>
      </c>
      <c r="AG31" s="11">
        <v>133.16</v>
      </c>
      <c r="AH31" s="11">
        <v>2151.96</v>
      </c>
      <c r="AI31" s="11">
        <v>1208.26</v>
      </c>
    </row>
    <row r="32" spans="1:35" x14ac:dyDescent="0.25">
      <c r="A32" s="21" t="s">
        <v>71</v>
      </c>
      <c r="B32" s="418">
        <v>13171.11</v>
      </c>
      <c r="C32" s="418">
        <v>7622.5</v>
      </c>
      <c r="D32" s="15">
        <v>1619.29</v>
      </c>
      <c r="E32" s="11">
        <v>1588.67</v>
      </c>
      <c r="F32" s="5"/>
      <c r="G32" s="11">
        <v>20.18</v>
      </c>
      <c r="H32" s="11">
        <v>10.43</v>
      </c>
      <c r="I32" s="5"/>
      <c r="J32" s="11">
        <v>0.02</v>
      </c>
      <c r="K32" s="11">
        <v>3.88</v>
      </c>
      <c r="L32" s="5"/>
      <c r="M32" s="5"/>
      <c r="N32" s="11">
        <v>17.04</v>
      </c>
      <c r="O32" s="9"/>
      <c r="P32" s="11">
        <v>875.74</v>
      </c>
      <c r="Q32" s="5"/>
      <c r="R32" s="11">
        <v>402.04</v>
      </c>
      <c r="S32" s="11">
        <v>21.72</v>
      </c>
      <c r="T32" s="11">
        <v>287.94</v>
      </c>
      <c r="U32" s="11">
        <v>16.850000000000001</v>
      </c>
      <c r="V32" s="5"/>
      <c r="W32" s="5"/>
      <c r="X32" s="5"/>
      <c r="Y32" s="5"/>
      <c r="Z32" s="9"/>
      <c r="AA32" s="5"/>
      <c r="AB32" s="11">
        <v>147.19999999999999</v>
      </c>
      <c r="AC32" s="5"/>
      <c r="AD32" s="5"/>
      <c r="AE32" s="11">
        <v>792.95</v>
      </c>
      <c r="AF32" s="5"/>
      <c r="AG32" s="11">
        <v>354.83</v>
      </c>
      <c r="AH32" s="11">
        <v>3894.74</v>
      </c>
      <c r="AI32" s="11">
        <v>64</v>
      </c>
    </row>
    <row r="33" spans="1:35" x14ac:dyDescent="0.25">
      <c r="A33" s="21" t="s">
        <v>72</v>
      </c>
      <c r="B33" s="418">
        <v>28245.06</v>
      </c>
      <c r="C33" s="418">
        <v>16834.53</v>
      </c>
      <c r="D33" s="15">
        <v>2031</v>
      </c>
      <c r="E33" s="11">
        <v>1985.9</v>
      </c>
      <c r="F33" s="5"/>
      <c r="G33" s="11">
        <v>41.35</v>
      </c>
      <c r="H33" s="11">
        <v>3.75</v>
      </c>
      <c r="I33" s="5"/>
      <c r="J33" s="11"/>
      <c r="K33" s="11">
        <v>5.03</v>
      </c>
      <c r="L33" s="5"/>
      <c r="M33" s="5"/>
      <c r="N33" s="5"/>
      <c r="O33" s="9"/>
      <c r="P33" s="11">
        <v>5111.49</v>
      </c>
      <c r="Q33" s="5"/>
      <c r="R33" s="11">
        <v>3315.2</v>
      </c>
      <c r="S33" s="11">
        <v>269.2</v>
      </c>
      <c r="T33" s="11">
        <v>1378.64</v>
      </c>
      <c r="U33" s="11">
        <v>9.41</v>
      </c>
      <c r="V33" s="5"/>
      <c r="W33" s="5"/>
      <c r="X33" s="5"/>
      <c r="Y33" s="5"/>
      <c r="Z33" s="9"/>
      <c r="AA33" s="5"/>
      <c r="AB33" s="11">
        <v>139.03</v>
      </c>
      <c r="AC33" s="5"/>
      <c r="AD33" s="5"/>
      <c r="AE33" s="11">
        <v>708.91</v>
      </c>
      <c r="AF33" s="5"/>
      <c r="AG33" s="11">
        <v>723.19</v>
      </c>
      <c r="AH33" s="11">
        <v>8009.42</v>
      </c>
      <c r="AI33" s="11">
        <v>245.5</v>
      </c>
    </row>
    <row r="34" spans="1:35" x14ac:dyDescent="0.25">
      <c r="A34" s="21" t="s">
        <v>73</v>
      </c>
      <c r="B34" s="418">
        <v>64380.34</v>
      </c>
      <c r="C34" s="418">
        <v>44426.45</v>
      </c>
      <c r="D34" s="15">
        <v>4702.4399999999996</v>
      </c>
      <c r="E34" s="11">
        <v>4276.6099999999997</v>
      </c>
      <c r="F34" s="5"/>
      <c r="G34" s="11">
        <v>204.03</v>
      </c>
      <c r="H34" s="11">
        <v>221.8</v>
      </c>
      <c r="I34" s="5"/>
      <c r="J34" s="11">
        <v>11.09</v>
      </c>
      <c r="K34" s="11">
        <v>40.4</v>
      </c>
      <c r="L34" s="5"/>
      <c r="M34" s="5"/>
      <c r="N34" s="11">
        <v>76.14</v>
      </c>
      <c r="O34" s="9"/>
      <c r="P34" s="11">
        <v>11236.59</v>
      </c>
      <c r="Q34" s="5"/>
      <c r="R34" s="11">
        <v>5470.02</v>
      </c>
      <c r="S34" s="11">
        <v>18.27</v>
      </c>
      <c r="T34" s="11">
        <v>844.79</v>
      </c>
      <c r="U34" s="5"/>
      <c r="V34" s="5"/>
      <c r="W34" s="5"/>
      <c r="X34" s="5"/>
      <c r="Y34" s="5"/>
      <c r="Z34" s="9"/>
      <c r="AA34" s="5"/>
      <c r="AB34" s="11">
        <v>4903.5</v>
      </c>
      <c r="AC34" s="5"/>
      <c r="AD34" s="5"/>
      <c r="AE34" s="11">
        <v>7145.86</v>
      </c>
      <c r="AF34" s="5"/>
      <c r="AG34" s="11">
        <v>4820.01</v>
      </c>
      <c r="AH34" s="11">
        <v>14006.28</v>
      </c>
      <c r="AI34" s="11">
        <v>2387.64</v>
      </c>
    </row>
    <row r="35" spans="1:35" x14ac:dyDescent="0.25">
      <c r="A35" s="21" t="s">
        <v>74</v>
      </c>
      <c r="B35" s="418">
        <v>38731.64</v>
      </c>
      <c r="C35" s="418">
        <v>27951.09</v>
      </c>
      <c r="D35" s="15">
        <v>456.92</v>
      </c>
      <c r="E35" s="11">
        <v>381.85</v>
      </c>
      <c r="F35" s="5"/>
      <c r="G35" s="11">
        <v>28.2</v>
      </c>
      <c r="H35" s="11">
        <v>46.86</v>
      </c>
      <c r="I35" s="5"/>
      <c r="J35" s="11">
        <v>2.74</v>
      </c>
      <c r="K35" s="11">
        <v>29.26</v>
      </c>
      <c r="L35" s="5"/>
      <c r="M35" s="5"/>
      <c r="N35" s="11">
        <v>75.75</v>
      </c>
      <c r="O35" s="9"/>
      <c r="P35" s="11">
        <v>7695.71</v>
      </c>
      <c r="Q35" s="5"/>
      <c r="R35" s="11">
        <v>3694.65</v>
      </c>
      <c r="S35" s="11">
        <v>0.53</v>
      </c>
      <c r="T35" s="11">
        <v>386.55</v>
      </c>
      <c r="U35" s="5"/>
      <c r="V35" s="5"/>
      <c r="W35" s="5"/>
      <c r="X35" s="5"/>
      <c r="Y35" s="5"/>
      <c r="Z35" s="9"/>
      <c r="AA35" s="5"/>
      <c r="AB35" s="11">
        <v>3613.97</v>
      </c>
      <c r="AC35" s="5"/>
      <c r="AD35" s="5"/>
      <c r="AE35" s="11">
        <v>7065.49</v>
      </c>
      <c r="AF35" s="5"/>
      <c r="AG35" s="11">
        <v>4820.01</v>
      </c>
      <c r="AH35" s="11">
        <v>7567.21</v>
      </c>
      <c r="AI35" s="11">
        <v>238</v>
      </c>
    </row>
    <row r="36" spans="1:35" x14ac:dyDescent="0.25">
      <c r="A36" s="21" t="s">
        <v>75</v>
      </c>
      <c r="B36" s="418">
        <v>25648.71</v>
      </c>
      <c r="C36" s="418">
        <v>16475.36</v>
      </c>
      <c r="D36" s="15">
        <v>4245.5200000000004</v>
      </c>
      <c r="E36" s="11">
        <v>3894.76</v>
      </c>
      <c r="F36" s="5"/>
      <c r="G36" s="11">
        <v>175.82</v>
      </c>
      <c r="H36" s="11">
        <v>174.94</v>
      </c>
      <c r="I36" s="5"/>
      <c r="J36" s="11">
        <v>8.34</v>
      </c>
      <c r="K36" s="11">
        <v>11.14</v>
      </c>
      <c r="L36" s="5"/>
      <c r="M36" s="5"/>
      <c r="N36" s="11">
        <v>0.39</v>
      </c>
      <c r="O36" s="9"/>
      <c r="P36" s="11">
        <v>3540.88</v>
      </c>
      <c r="Q36" s="5"/>
      <c r="R36" s="11">
        <v>1775.37</v>
      </c>
      <c r="S36" s="11">
        <v>17.75</v>
      </c>
      <c r="T36" s="11">
        <v>458.24</v>
      </c>
      <c r="U36" s="5"/>
      <c r="V36" s="5"/>
      <c r="W36" s="5"/>
      <c r="X36" s="5"/>
      <c r="Y36" s="5"/>
      <c r="Z36" s="9"/>
      <c r="AA36" s="5"/>
      <c r="AB36" s="11">
        <v>1289.53</v>
      </c>
      <c r="AC36" s="5"/>
      <c r="AD36" s="5"/>
      <c r="AE36" s="11">
        <v>80.37</v>
      </c>
      <c r="AF36" s="5"/>
      <c r="AG36" s="5"/>
      <c r="AH36" s="11">
        <v>6439.07</v>
      </c>
      <c r="AI36" s="11">
        <v>2149.64</v>
      </c>
    </row>
    <row r="37" spans="1:35" x14ac:dyDescent="0.25">
      <c r="A37" s="4" t="s">
        <v>76</v>
      </c>
      <c r="B37" s="419">
        <v>9164.59</v>
      </c>
      <c r="C37" s="419">
        <v>9164.59</v>
      </c>
      <c r="D37" s="15">
        <v>7063.37</v>
      </c>
      <c r="E37" s="11">
        <v>6398.49</v>
      </c>
      <c r="F37" s="11">
        <v>333.16</v>
      </c>
      <c r="G37" s="11">
        <v>294.13</v>
      </c>
      <c r="H37" s="11">
        <v>37.590000000000003</v>
      </c>
      <c r="I37" s="11">
        <v>43.79</v>
      </c>
      <c r="J37" s="11">
        <v>-969.84</v>
      </c>
      <c r="K37" s="11">
        <v>-89.56</v>
      </c>
      <c r="L37" s="11">
        <v>-201.75</v>
      </c>
      <c r="M37" s="11">
        <v>28.45</v>
      </c>
      <c r="N37" s="11">
        <v>-7.87</v>
      </c>
      <c r="O37" s="15">
        <v>-78.77</v>
      </c>
      <c r="P37" s="11">
        <v>3057.8</v>
      </c>
      <c r="Q37" s="11">
        <v>703.59</v>
      </c>
      <c r="R37" s="11">
        <v>91.03</v>
      </c>
      <c r="S37" s="11">
        <v>88.7</v>
      </c>
      <c r="T37" s="11">
        <v>257.88</v>
      </c>
      <c r="U37" s="11">
        <v>-29.02</v>
      </c>
      <c r="V37" s="11">
        <v>323.52</v>
      </c>
      <c r="W37" s="11">
        <v>10.55</v>
      </c>
      <c r="X37" s="11">
        <v>-11.85</v>
      </c>
      <c r="Y37" s="11">
        <v>-2.0699999999999998</v>
      </c>
      <c r="Z37" s="15">
        <v>91.81</v>
      </c>
      <c r="AA37" s="11">
        <v>145.34</v>
      </c>
      <c r="AB37" s="11">
        <v>274.14</v>
      </c>
      <c r="AC37" s="11">
        <v>51.17</v>
      </c>
      <c r="AD37" s="11">
        <v>1063</v>
      </c>
      <c r="AE37" s="11">
        <v>-2.83</v>
      </c>
      <c r="AF37" s="11">
        <v>6.67</v>
      </c>
      <c r="AG37" s="11">
        <v>17.3</v>
      </c>
      <c r="AH37" s="11"/>
      <c r="AI37" s="11">
        <v>297.82</v>
      </c>
    </row>
    <row r="38" spans="1:35" x14ac:dyDescent="0.25">
      <c r="A38" s="6" t="s">
        <v>77</v>
      </c>
      <c r="B38" s="422">
        <v>498314.09</v>
      </c>
      <c r="C38" s="422">
        <v>455736.68</v>
      </c>
      <c r="D38" s="16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6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6"/>
      <c r="AA38" s="17"/>
      <c r="AB38" s="17"/>
      <c r="AC38" s="17"/>
      <c r="AD38" s="17"/>
      <c r="AE38" s="17"/>
      <c r="AF38" s="17"/>
      <c r="AG38" s="17"/>
      <c r="AH38" s="17"/>
      <c r="AI38" s="17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89BFD-E131-4682-8A91-25D7519D3D94}">
  <sheetPr codeName="Sheet11"/>
  <dimension ref="A1:AF188"/>
  <sheetViews>
    <sheetView topLeftCell="K18" workbookViewId="0">
      <selection activeCell="W46" sqref="W46"/>
    </sheetView>
  </sheetViews>
  <sheetFormatPr defaultRowHeight="13.8" x14ac:dyDescent="0.25"/>
  <cols>
    <col min="1" max="1" width="35.109375" customWidth="1"/>
    <col min="2" max="2" width="11.88671875" customWidth="1"/>
    <col min="3" max="32" width="10.77734375" customWidth="1"/>
  </cols>
  <sheetData>
    <row r="1" spans="1:32" x14ac:dyDescent="0.25">
      <c r="A1" s="79" t="s">
        <v>271</v>
      </c>
      <c r="C1" t="str">
        <f>VLOOKUP(C$3,'Fuel Match'!$B$2:$D$35,3,0)</f>
        <v>coal</v>
      </c>
      <c r="D1" t="str">
        <f>VLOOKUP(D$3,'Fuel Match'!$B$2:$D$35,3,0)</f>
        <v>coal</v>
      </c>
      <c r="E1" t="str">
        <f>VLOOKUP(E$3,'Fuel Match'!$B$2:$D$35,3,0)</f>
        <v>coal</v>
      </c>
      <c r="F1" t="str">
        <f>VLOOKUP(F$3,'Fuel Match'!$B$2:$D$35,3,0)</f>
        <v>coal</v>
      </c>
      <c r="G1" t="str">
        <f>VLOOKUP(G$3,'Fuel Match'!$B$2:$D$35,3,0)</f>
        <v>coal</v>
      </c>
      <c r="H1" t="str">
        <f>VLOOKUP(H$3,'Fuel Match'!$B$2:$D$35,3,0)</f>
        <v>coal</v>
      </c>
      <c r="I1" t="str">
        <f>VLOOKUP(I$3,'Fuel Match'!$B$2:$D$35,3,0)</f>
        <v>LPG propane or butane</v>
      </c>
      <c r="J1" t="str">
        <f>VLOOKUP(J$3,'Fuel Match'!$B$2:$D$35,3,0)</f>
        <v>LPG propane or butane</v>
      </c>
      <c r="K1" t="str">
        <f>VLOOKUP(K$3,'Fuel Match'!$B$2:$D$35,3,0)</f>
        <v>LPG propane or butane</v>
      </c>
      <c r="L1" t="str">
        <f>VLOOKUP(L$3,'Fuel Match'!$B$2:$D$35,3,0)</f>
        <v>LPG propane or butane</v>
      </c>
      <c r="M1" t="str">
        <f>VLOOKUP(M$3,'Fuel Match'!$B$2:$D$35,3,0)</f>
        <v>petroleum diesel</v>
      </c>
      <c r="N1" t="str">
        <f>VLOOKUP(N$3,'Fuel Match'!$B$2:$D$35,3,0)</f>
        <v>crude oil</v>
      </c>
      <c r="O1" t="str">
        <f>VLOOKUP(O$3,'Fuel Match'!$B$2:$D$35,3,0)</f>
        <v>petroleum diesel</v>
      </c>
      <c r="P1" t="str">
        <f>VLOOKUP(P$3,'Fuel Match'!$B$2:$D$35,3,0)</f>
        <v>petroleum diesel</v>
      </c>
      <c r="Q1" t="str">
        <f>VLOOKUP(Q$3,'Fuel Match'!$B$2:$D$35,3,0)</f>
        <v>petroleum diesel</v>
      </c>
      <c r="R1" t="str">
        <f>VLOOKUP(R$3,'Fuel Match'!$B$2:$D$35,3,0)</f>
        <v>heavy fuel oil</v>
      </c>
      <c r="S1" t="str">
        <f>VLOOKUP(S$3,'Fuel Match'!$B$2:$D$35,3,0)</f>
        <v>LPG propane or butane</v>
      </c>
      <c r="T1" t="str">
        <f>VLOOKUP(T$3,'Fuel Match'!$B$2:$D$35,3,0)</f>
        <v>LPG propane or butane</v>
      </c>
      <c r="U1" t="str">
        <f>VLOOKUP(U$3,'Fuel Match'!$B$2:$D$35,3,0)</f>
        <v>heavy fuel oil</v>
      </c>
      <c r="V1" t="str">
        <f>VLOOKUP(V$3,'Fuel Match'!$B$2:$D$35,3,0)</f>
        <v>heavy fuel oil</v>
      </c>
      <c r="W1" t="str">
        <f>VLOOKUP(W$3,'Fuel Match'!$B$2:$D$35,3,0)</f>
        <v>heavy fuel oil</v>
      </c>
      <c r="X1" t="str">
        <f>VLOOKUP(X$3,'Fuel Match'!$B$2:$D$35,3,0)</f>
        <v>heavy fuel oil</v>
      </c>
      <c r="Y1" t="str">
        <f>VLOOKUP(Y$3,'Fuel Match'!$B$2:$D$35,3,0)</f>
        <v>LPG propane or butane</v>
      </c>
      <c r="Z1" t="str">
        <f>VLOOKUP(Z$3,'Fuel Match'!$B$2:$D$35,3,0)</f>
        <v>LPG propane or butane</v>
      </c>
      <c r="AA1" t="str">
        <f>VLOOKUP(AA$3,'Fuel Match'!$B$2:$D$35,3,0)</f>
        <v>heavy fuel oil</v>
      </c>
      <c r="AB1" t="str">
        <f>VLOOKUP(AB$3,'Fuel Match'!$B$2:$D$35,3,0)</f>
        <v>natural gas</v>
      </c>
      <c r="AC1" t="str">
        <f>VLOOKUP(AC$3,'Fuel Match'!$B$2:$D$35,3,0)</f>
        <v>natural gas</v>
      </c>
      <c r="AD1" t="str">
        <f>VLOOKUP(AD$3,'Fuel Match'!$B$2:$D$35,3,0)</f>
        <v>heat</v>
      </c>
      <c r="AE1" t="str">
        <f>VLOOKUP(AE$3,'Fuel Match'!$B$2:$D$35,3,0)</f>
        <v>electricity</v>
      </c>
      <c r="AF1" t="str">
        <f>VLOOKUP(AF$3,'Fuel Match'!$B$2:$D$35,3,0)</f>
        <v>biomass</v>
      </c>
    </row>
    <row r="2" spans="1:32" ht="60" x14ac:dyDescent="0.25">
      <c r="A2" s="117" t="s">
        <v>43</v>
      </c>
      <c r="B2" s="1"/>
      <c r="C2" s="426" t="s">
        <v>685</v>
      </c>
      <c r="D2" s="426" t="s">
        <v>686</v>
      </c>
      <c r="E2" s="426" t="s">
        <v>687</v>
      </c>
      <c r="F2" s="426" t="s">
        <v>688</v>
      </c>
      <c r="G2" s="426" t="s">
        <v>689</v>
      </c>
      <c r="H2" s="426" t="s">
        <v>690</v>
      </c>
      <c r="I2" s="426" t="s">
        <v>691</v>
      </c>
      <c r="J2" s="426" t="s">
        <v>692</v>
      </c>
      <c r="K2" s="427" t="s">
        <v>693</v>
      </c>
      <c r="L2" s="423" t="s">
        <v>695</v>
      </c>
      <c r="M2" s="423" t="s">
        <v>696</v>
      </c>
      <c r="N2" s="423" t="s">
        <v>698</v>
      </c>
      <c r="O2" s="423" t="s">
        <v>699</v>
      </c>
      <c r="P2" s="423" t="s">
        <v>700</v>
      </c>
      <c r="Q2" s="423" t="s">
        <v>701</v>
      </c>
      <c r="R2" s="423" t="s">
        <v>702</v>
      </c>
      <c r="S2" s="423" t="s">
        <v>703</v>
      </c>
      <c r="T2" s="423" t="s">
        <v>704</v>
      </c>
      <c r="U2" s="428" t="s">
        <v>705</v>
      </c>
      <c r="V2" s="423" t="s">
        <v>706</v>
      </c>
      <c r="W2" s="423" t="s">
        <v>707</v>
      </c>
      <c r="X2" s="423" t="s">
        <v>708</v>
      </c>
      <c r="Y2" s="423" t="s">
        <v>709</v>
      </c>
      <c r="Z2" s="423" t="s">
        <v>710</v>
      </c>
      <c r="AA2" s="423" t="s">
        <v>711</v>
      </c>
      <c r="AB2" s="423" t="s">
        <v>712</v>
      </c>
      <c r="AC2" s="423" t="s">
        <v>713</v>
      </c>
      <c r="AD2" s="423" t="s">
        <v>714</v>
      </c>
      <c r="AE2" s="423" t="s">
        <v>715</v>
      </c>
      <c r="AF2" s="428" t="s">
        <v>716</v>
      </c>
    </row>
    <row r="3" spans="1:32" x14ac:dyDescent="0.25">
      <c r="A3" s="115" t="s">
        <v>272</v>
      </c>
      <c r="B3" s="98"/>
      <c r="C3" s="99" t="s">
        <v>124</v>
      </c>
      <c r="D3" s="99" t="s">
        <v>126</v>
      </c>
      <c r="E3" s="99" t="s">
        <v>146</v>
      </c>
      <c r="F3" s="99" t="s">
        <v>277</v>
      </c>
      <c r="G3" s="99" t="s">
        <v>144</v>
      </c>
      <c r="H3" s="99" t="s">
        <v>192</v>
      </c>
      <c r="I3" s="99" t="s">
        <v>161</v>
      </c>
      <c r="J3" s="99" t="s">
        <v>163</v>
      </c>
      <c r="K3" s="99" t="s">
        <v>165</v>
      </c>
      <c r="L3" s="99" t="s">
        <v>167</v>
      </c>
      <c r="M3" s="99" t="s">
        <v>149</v>
      </c>
      <c r="N3" s="99" t="s">
        <v>119</v>
      </c>
      <c r="O3" s="99" t="s">
        <v>158</v>
      </c>
      <c r="P3" s="99" t="s">
        <v>141</v>
      </c>
      <c r="Q3" s="99" t="s">
        <v>151</v>
      </c>
      <c r="R3" s="99" t="s">
        <v>134</v>
      </c>
      <c r="S3" s="99" t="s">
        <v>169</v>
      </c>
      <c r="T3" s="99" t="s">
        <v>170</v>
      </c>
      <c r="U3" s="99" t="s">
        <v>172</v>
      </c>
      <c r="V3" s="99" t="s">
        <v>136</v>
      </c>
      <c r="W3" s="99" t="s">
        <v>153</v>
      </c>
      <c r="X3" s="99" t="s">
        <v>155</v>
      </c>
      <c r="Y3" s="99" t="s">
        <v>174</v>
      </c>
      <c r="Z3" s="99" t="s">
        <v>176</v>
      </c>
      <c r="AA3" s="99" t="s">
        <v>138</v>
      </c>
      <c r="AB3" s="99" t="s">
        <v>179</v>
      </c>
      <c r="AC3" s="99" t="s">
        <v>181</v>
      </c>
      <c r="AD3" s="100" t="s">
        <v>131</v>
      </c>
      <c r="AE3" s="100" t="s">
        <v>122</v>
      </c>
      <c r="AF3" s="100" t="s">
        <v>193</v>
      </c>
    </row>
    <row r="4" spans="1:32" x14ac:dyDescent="0.25">
      <c r="A4" s="116" t="s">
        <v>270</v>
      </c>
      <c r="B4" s="94"/>
      <c r="C4" s="313">
        <f>INDEX('Energy Balance-2019'!$A$2:$AI$38,MATCH('Energy Balance-2019'!$A$29,'Energy Balance-2019'!$A$2:$A$38,0),MATCH(C$2,'Energy Balance-2019'!$A$2:$AI$2,0))*'Heat Value'!$P$78</f>
        <v>2464713678009000</v>
      </c>
      <c r="D4" s="313">
        <f>INDEX('Energy Balance-2019'!$A$2:$AI$38,MATCH('Energy Balance-2019'!$A$29,'Energy Balance-2019'!$A$2:$A$38,0),MATCH(D$2,'Energy Balance-2019'!$A$2:$AI$2,0))*'Heat Value'!$P$78</f>
        <v>0</v>
      </c>
      <c r="E4" s="313">
        <f>INDEX('Energy Balance-2019'!$A$2:$AI$38,MATCH('Energy Balance-2019'!$A$29,'Energy Balance-2019'!$A$2:$A$38,0),MATCH(E$2,'Energy Balance-2019'!$A$2:$AI$2,0))*'Heat Value'!$P$78</f>
        <v>260818275778500</v>
      </c>
      <c r="F4" s="313">
        <f>INDEX('Energy Balance-2019'!$A$2:$AI$38,MATCH('Energy Balance-2019'!$A$29,'Energy Balance-2019'!$A$2:$A$38,0),MATCH(F$2,'Energy Balance-2019'!$A$2:$AI$2,0))*'Heat Value'!$P$78</f>
        <v>11819643247500</v>
      </c>
      <c r="G4" s="313">
        <f>INDEX('Energy Balance-2019'!$A$2:$AI$38,MATCH('Energy Balance-2019'!$A$29,'Energy Balance-2019'!$A$2:$A$38,0),MATCH(G$2,'Energy Balance-2019'!$A$2:$AI$2,0))*'Heat Value'!$P$78</f>
        <v>0</v>
      </c>
      <c r="H4" s="313">
        <f>INDEX('Energy Balance-2019'!$A$2:$AI$38,MATCH('Energy Balance-2019'!$A$29,'Energy Balance-2019'!$A$2:$A$38,0),MATCH(H$2,'Energy Balance-2019'!$A$2:$AI$2,0))*'Heat Value'!$P$78</f>
        <v>397948360045500</v>
      </c>
      <c r="I4" s="313">
        <f>INDEX('Energy Balance-2019'!$A$2:$AI$38,MATCH('Energy Balance-2019'!$A$29,'Energy Balance-2019'!$A$2:$A$38,0),MATCH(I$2,'Energy Balance-2019'!$A$2:$AI$2,0))*'Heat Value'!$P$78</f>
        <v>0</v>
      </c>
      <c r="J4" s="313">
        <f>INDEX('Energy Balance-2019'!$A$2:$AI$38,MATCH('Energy Balance-2019'!$A$29,'Energy Balance-2019'!$A$2:$A$38,0),MATCH(J$2,'Energy Balance-2019'!$A$2:$AI$2,0))*'Heat Value'!$P$78</f>
        <v>0</v>
      </c>
      <c r="K4" s="313">
        <f>INDEX('Energy Balance-2019'!$A$2:$AI$38,MATCH('Energy Balance-2019'!$A$29,'Energy Balance-2019'!$A$2:$A$38,0),MATCH(K$2,'Energy Balance-2019'!$A$2:$AI$2,0))*'Heat Value'!$P$78</f>
        <v>0</v>
      </c>
      <c r="L4" s="313">
        <f>INDEX('Energy Balance-2019'!$A$2:$AI$38,MATCH('Energy Balance-2019'!$A$29,'Energy Balance-2019'!$A$2:$A$38,0),MATCH(L$2,'Energy Balance-2019'!$A$2:$AI$2,0))*'Heat Value'!$P$78</f>
        <v>0</v>
      </c>
      <c r="M4" s="313">
        <f>INDEX('Energy Balance-2019'!$A$2:$AI$38,MATCH('Energy Balance-2019'!$A$29,'Energy Balance-2019'!$A$2:$A$38,0),MATCH(M$2,'Energy Balance-2019'!$A$2:$AI$2,0))*'Heat Value'!$P$78</f>
        <v>143621860123500</v>
      </c>
      <c r="N4" s="313">
        <f>INDEX('Energy Balance-2019'!$A$2:$AI$38,MATCH('Energy Balance-2019'!$A$29,'Energy Balance-2019'!$A$2:$A$38,0),MATCH(N$2,'Energy Balance-2019'!$A$2:$AI$2,0))*'Heat Value'!$P$78</f>
        <v>0</v>
      </c>
      <c r="O4" s="313">
        <f>INDEX('Energy Balance-2019'!$A$2:$AI$38,MATCH('Energy Balance-2019'!$A$29,'Energy Balance-2019'!$A$2:$A$38,0),MATCH(O$2,'Energy Balance-2019'!$A$2:$AI$2,0))*'Heat Value'!$P$78</f>
        <v>877792542000</v>
      </c>
      <c r="P4" s="313">
        <f>INDEX('Energy Balance-2019'!$A$2:$AI$38,MATCH('Energy Balance-2019'!$A$29,'Energy Balance-2019'!$A$2:$A$38,0),MATCH(P$2,'Energy Balance-2019'!$A$2:$AI$2,0))*'Heat Value'!$P$78</f>
        <v>480563638500</v>
      </c>
      <c r="Q4" s="313">
        <f>INDEX('Energy Balance-2019'!$A$2:$AI$38,MATCH('Energy Balance-2019'!$A$29,'Energy Balance-2019'!$A$2:$A$38,0),MATCH(Q$2,'Energy Balance-2019'!$A$2:$AI$2,0))*'Heat Value'!$P$78</f>
        <v>7044562932000</v>
      </c>
      <c r="R4" s="313">
        <f>INDEX('Energy Balance-2019'!$A$2:$AI$38,MATCH('Energy Balance-2019'!$A$29,'Energy Balance-2019'!$A$2:$A$38,0),MATCH(R$2,'Energy Balance-2019'!$A$2:$AI$2,0))*'Heat Value'!$P$78</f>
        <v>12419653339500</v>
      </c>
      <c r="S4" s="313">
        <f>INDEX('Energy Balance-2019'!$A$2:$AI$38,MATCH('Energy Balance-2019'!$A$29,'Energy Balance-2019'!$A$2:$A$38,0),MATCH(S$2,'Energy Balance-2019'!$A$2:$AI$2,0))*'Heat Value'!$P$78</f>
        <v>2293913582977500</v>
      </c>
      <c r="T4" s="313">
        <f>INDEX('Energy Balance-2019'!$A$2:$AI$38,MATCH('Energy Balance-2019'!$A$29,'Energy Balance-2019'!$A$2:$A$38,0),MATCH(T$2,'Energy Balance-2019'!$A$2:$AI$2,0))*'Heat Value'!$P$78</f>
        <v>89259834658500</v>
      </c>
      <c r="U4" s="313">
        <f>INDEX('Energy Balance-2019'!$A$2:$AI$38,MATCH('Energy Balance-2019'!$A$29,'Energy Balance-2019'!$A$2:$A$38,0),MATCH(U$2,'Energy Balance-2019'!$A$2:$AI$2,0))*'Heat Value'!$P$78</f>
        <v>95829389601000</v>
      </c>
      <c r="V4" s="313">
        <f>INDEX('Energy Balance-2019'!$A$2:$AI$38,MATCH('Energy Balance-2019'!$A$29,'Energy Balance-2019'!$A$2:$A$38,0),MATCH(V$2,'Energy Balance-2019'!$A$2:$AI$2,0))*'Heat Value'!$P$78</f>
        <v>36114496324500</v>
      </c>
      <c r="W4" s="313">
        <f>INDEX('Energy Balance-2019'!$A$2:$AI$38,MATCH('Energy Balance-2019'!$A$29,'Energy Balance-2019'!$A$2:$A$38,0),MATCH(W$2,'Energy Balance-2019'!$A$2:$AI$2,0))*'Heat Value'!$P$78</f>
        <v>75287377423500</v>
      </c>
      <c r="X4" s="313">
        <f>INDEX('Energy Balance-2019'!$A$2:$AI$38,MATCH('Energy Balance-2019'!$A$29,'Energy Balance-2019'!$A$2:$A$38,0),MATCH(X$2,'Energy Balance-2019'!$A$2:$AI$2,0))*'Heat Value'!$P$78</f>
        <v>663947278516500</v>
      </c>
      <c r="Y4" s="313">
        <f>INDEX('Energy Balance-2019'!$A$2:$AI$38,MATCH('Energy Balance-2019'!$A$29,'Energy Balance-2019'!$A$2:$A$38,0),MATCH(Y$2,'Energy Balance-2019'!$A$2:$AI$2,0))*'Heat Value'!$P$78</f>
        <v>239956813783500</v>
      </c>
      <c r="Z4" s="313">
        <f>INDEX('Energy Balance-2019'!$A$2:$AI$38,MATCH('Energy Balance-2019'!$A$29,'Energy Balance-2019'!$A$2:$A$38,0),MATCH(Z$2,'Energy Balance-2019'!$A$2:$AI$2,0))*'Heat Value'!$P$78</f>
        <v>21980925268500</v>
      </c>
      <c r="AA4" s="313">
        <f>INDEX('Energy Balance-2019'!$A$2:$AI$38,MATCH('Energy Balance-2019'!$A$29,'Energy Balance-2019'!$A$2:$A$38,0),MATCH(AA$2,'Energy Balance-2019'!$A$2:$AI$2,0))*'Heat Value'!$P$78</f>
        <v>865936787034000</v>
      </c>
      <c r="AB4" s="313">
        <f>INDEX('Energy Balance-2019'!$A$2:$AI$38,MATCH('Energy Balance-2019'!$A$29,'Energy Balance-2019'!$A$2:$A$38,0),MATCH(AB$2,'Energy Balance-2019'!$A$2:$AI$2,0))*'Heat Value'!$P$78</f>
        <v>327688844967000</v>
      </c>
      <c r="AC4" s="313">
        <f>INDEX('Energy Balance-2019'!$A$2:$AI$38,MATCH('Energy Balance-2019'!$A$29,'Energy Balance-2019'!$A$2:$A$38,0),MATCH(AC$2,'Energy Balance-2019'!$A$2:$AI$2,0))*'Heat Value'!$P$78</f>
        <v>46153554067500</v>
      </c>
      <c r="AD4" s="313">
        <f>INDEX('Energy Balance-2019'!$A$2:$AI$38,MATCH('Energy Balance-2019'!$A$29,'Energy Balance-2019'!$A$2:$A$38,0),MATCH(AD$2,'Energy Balance-2019'!$A$2:$AI$2,0))*'Heat Value'!$P$78</f>
        <v>0</v>
      </c>
      <c r="AE4" s="313">
        <f>INDEX('Energy Balance-2019'!$A$2:$AI$38,MATCH('Energy Balance-2019'!$A$29,'Energy Balance-2019'!$A$2:$A$38,0),MATCH(AE$2,'Energy Balance-2019'!$A$2:$AI$2,0))*'Heat Value'!$P$78</f>
        <v>0</v>
      </c>
      <c r="AF4" s="313">
        <f>INDEX('Energy Balance-2019'!$A$2:$AI$38,MATCH('Energy Balance-2019'!$A$29,'Energy Balance-2019'!$A$2:$A$38,0),MATCH(AF$2,'Energy Balance-2019'!$A$2:$AI$2,0))*'Heat Value'!$P$78</f>
        <v>0</v>
      </c>
    </row>
    <row r="5" spans="1:32" x14ac:dyDescent="0.25">
      <c r="A5" s="36" t="s">
        <v>2</v>
      </c>
      <c r="B5" s="112"/>
      <c r="C5" s="101">
        <f>VLOOKUP($A5,'Feedstock Split-2019'!$A$1:$AG$43,MATCH(C$2,'Feedstock Split-2019'!$A$1:$AG$1,0),0)*C$4</f>
        <v>0</v>
      </c>
      <c r="D5" s="45">
        <f>VLOOKUP($A5,'Feedstock Split-2019'!$A$1:$AG$43,MATCH(D$2,'Feedstock Split-2019'!$A$1:$AG$1,0),0)*D$4</f>
        <v>0</v>
      </c>
      <c r="E5" s="45">
        <f>VLOOKUP($A5,'Feedstock Split-2019'!$A$1:$AG$43,MATCH(E$2,'Feedstock Split-2019'!$A$1:$AG$1,0),0)*E$4</f>
        <v>0</v>
      </c>
      <c r="F5" s="45">
        <f>VLOOKUP($A5,'Feedstock Split-2019'!$A$1:$AG$43,MATCH(F$2,'Feedstock Split-2019'!$A$1:$AG$1,0),0)*F$4</f>
        <v>0</v>
      </c>
      <c r="G5" s="45">
        <f>VLOOKUP($A5,'Feedstock Split-2019'!$A$1:$AG$43,MATCH(G$2,'Feedstock Split-2019'!$A$1:$AG$1,0),0)*G$4</f>
        <v>0</v>
      </c>
      <c r="H5" s="45">
        <f>VLOOKUP($A5,'Feedstock Split-2019'!$A$1:$AG$43,MATCH(H$2,'Feedstock Split-2019'!$A$1:$AG$1,0),0)*H$4</f>
        <v>0</v>
      </c>
      <c r="I5" s="45">
        <f>VLOOKUP($A5,'Feedstock Split-2019'!$A$1:$AG$43,MATCH(I$2,'Feedstock Split-2019'!$A$1:$AG$1,0),0)*I$4</f>
        <v>0</v>
      </c>
      <c r="J5" s="45">
        <f>VLOOKUP($A5,'Feedstock Split-2019'!$A$1:$AG$43,MATCH(J$2,'Feedstock Split-2019'!$A$1:$AG$1,0),0)*J$4</f>
        <v>0</v>
      </c>
      <c r="K5" s="45">
        <f>VLOOKUP($A5,'Feedstock Split-2019'!$A$1:$AG$43,MATCH(K$2,'Feedstock Split-2019'!$A$1:$AG$1,0),0)*K$4</f>
        <v>0</v>
      </c>
      <c r="L5" s="45">
        <f>VLOOKUP($A5,'Feedstock Split-2019'!$A$1:$AG$43,MATCH(L$2,'Feedstock Split-2019'!$A$1:$AG$1,0),0)*L$4</f>
        <v>0</v>
      </c>
      <c r="M5" s="45">
        <f>VLOOKUP($A5,'Feedstock Split-2019'!$A$1:$AG$43,MATCH(M$2,'Feedstock Split-2019'!$A$1:$AG$1,0),0)*M$4</f>
        <v>0</v>
      </c>
      <c r="N5" s="45">
        <f>VLOOKUP($A5,'Feedstock Split-2019'!$A$1:$AG$43,MATCH(N$2,'Feedstock Split-2019'!$A$1:$AG$1,0),0)*N$4</f>
        <v>0</v>
      </c>
      <c r="O5" s="45">
        <f>VLOOKUP($A5,'Feedstock Split-2019'!$A$1:$AG$43,MATCH(O$2,'Feedstock Split-2019'!$A$1:$AG$1,0),0)*O$4</f>
        <v>0</v>
      </c>
      <c r="P5" s="45">
        <f>VLOOKUP($A5,'Feedstock Split-2019'!$A$1:$AG$43,MATCH(P$2,'Feedstock Split-2019'!$A$1:$AG$1,0),0)*P$4</f>
        <v>0</v>
      </c>
      <c r="Q5" s="45">
        <f>VLOOKUP($A5,'Feedstock Split-2019'!$A$1:$AG$43,MATCH(Q$2,'Feedstock Split-2019'!$A$1:$AG$1,0),0)*Q$4</f>
        <v>0</v>
      </c>
      <c r="R5" s="45">
        <f>VLOOKUP($A5,'Feedstock Split-2019'!$A$1:$AG$43,MATCH(R$2,'Feedstock Split-2019'!$A$1:$AG$1,0),0)*R$4</f>
        <v>0</v>
      </c>
      <c r="S5" s="45">
        <f>VLOOKUP($A5,'Feedstock Split-2019'!$A$1:$AG$43,MATCH(S$2,'Feedstock Split-2019'!$A$1:$AG$1,0),0)*S$4</f>
        <v>0</v>
      </c>
      <c r="T5" s="45">
        <f>VLOOKUP($A5,'Feedstock Split-2019'!$A$1:$AG$43,MATCH(T$2,'Feedstock Split-2019'!$A$1:$AG$1,0),0)*T$4</f>
        <v>0</v>
      </c>
      <c r="U5" s="45">
        <f>VLOOKUP($A5,'Feedstock Split-2019'!$A$1:$AG$43,MATCH(U$2,'Feedstock Split-2019'!$A$1:$AG$1,0),0)*U$4</f>
        <v>0</v>
      </c>
      <c r="V5" s="45">
        <f>VLOOKUP($A5,'Feedstock Split-2019'!$A$1:$AG$43,MATCH(V$2,'Feedstock Split-2019'!$A$1:$AG$1,0),0)*V$4</f>
        <v>0</v>
      </c>
      <c r="W5" s="45">
        <f>VLOOKUP($A5,'Feedstock Split-2019'!$A$1:$AG$43,MATCH(W$2,'Feedstock Split-2019'!$A$1:$AG$1,0),0)*W$4</f>
        <v>0</v>
      </c>
      <c r="X5" s="45">
        <f>VLOOKUP($A5,'Feedstock Split-2019'!$A$1:$AG$43,MATCH(X$2,'Feedstock Split-2019'!$A$1:$AG$1,0),0)*X$4</f>
        <v>0</v>
      </c>
      <c r="Y5" s="45">
        <f>VLOOKUP($A5,'Feedstock Split-2019'!$A$1:$AG$43,MATCH(Y$2,'Feedstock Split-2019'!$A$1:$AG$1,0),0)*Y$4</f>
        <v>0</v>
      </c>
      <c r="Z5" s="45">
        <f>VLOOKUP($A5,'Feedstock Split-2019'!$A$1:$AG$43,MATCH(Z$2,'Feedstock Split-2019'!$A$1:$AG$1,0),0)*Z$4</f>
        <v>0</v>
      </c>
      <c r="AA5" s="45">
        <f>VLOOKUP($A5,'Feedstock Split-2019'!$A$1:$AG$43,MATCH(AA$2,'Feedstock Split-2019'!$A$1:$AG$1,0),0)*AA$4</f>
        <v>0</v>
      </c>
      <c r="AB5" s="45">
        <f>VLOOKUP($A5,'Feedstock Split-2019'!$A$1:$AG$43,MATCH(AB$2,'Feedstock Split-2019'!$A$1:$AG$1,0),0)*AB$4</f>
        <v>0</v>
      </c>
      <c r="AC5" s="45">
        <f>VLOOKUP($A5,'Feedstock Split-2019'!$A$1:$AG$43,MATCH(AC$2,'Feedstock Split-2019'!$A$1:$AG$1,0),0)*AC$4</f>
        <v>0</v>
      </c>
      <c r="AD5" s="45">
        <f>VLOOKUP($A5,'Feedstock Split-2019'!$A$1:$AG$43,MATCH(AD$2,'Feedstock Split-2019'!$A$1:$AG$1,0),0)*AD$4</f>
        <v>0</v>
      </c>
      <c r="AE5" s="45">
        <f>VLOOKUP($A5,'Feedstock Split-2019'!$A$1:$AG$43,MATCH(AE$2,'Feedstock Split-2019'!$A$1:$AG$1,0),0)*AE$4</f>
        <v>0</v>
      </c>
      <c r="AF5" s="46">
        <f>VLOOKUP($A5,'Feedstock Split-2019'!$A$1:$AG$43,MATCH(AF$2,'Feedstock Split-2019'!$A$1:$AG$1,0),0)*AF$4</f>
        <v>0</v>
      </c>
    </row>
    <row r="6" spans="1:32" x14ac:dyDescent="0.25">
      <c r="A6" s="12" t="s">
        <v>3</v>
      </c>
      <c r="B6" s="27"/>
      <c r="C6" s="96">
        <f>VLOOKUP($A6,'Feedstock Split-2019'!$A$1:$AG$43,MATCH(C$2,'Feedstock Split-2019'!$A$1:$AG$1,0),0)*C$4</f>
        <v>0</v>
      </c>
      <c r="D6">
        <f>VLOOKUP($A6,'Feedstock Split-2019'!$A$1:$AG$43,MATCH(D$2,'Feedstock Split-2019'!$A$1:$AG$1,0),0)*D$4</f>
        <v>0</v>
      </c>
      <c r="E6">
        <f>VLOOKUP($A6,'Feedstock Split-2019'!$A$1:$AG$43,MATCH(E$2,'Feedstock Split-2019'!$A$1:$AG$1,0),0)*E$4</f>
        <v>0</v>
      </c>
      <c r="F6">
        <f>VLOOKUP($A6,'Feedstock Split-2019'!$A$1:$AG$43,MATCH(F$2,'Feedstock Split-2019'!$A$1:$AG$1,0),0)*F$4</f>
        <v>0</v>
      </c>
      <c r="G6">
        <f>VLOOKUP($A6,'Feedstock Split-2019'!$A$1:$AG$43,MATCH(G$2,'Feedstock Split-2019'!$A$1:$AG$1,0),0)*G$4</f>
        <v>0</v>
      </c>
      <c r="H6">
        <f>VLOOKUP($A6,'Feedstock Split-2019'!$A$1:$AG$43,MATCH(H$2,'Feedstock Split-2019'!$A$1:$AG$1,0),0)*H$4</f>
        <v>0</v>
      </c>
      <c r="I6">
        <f>VLOOKUP($A6,'Feedstock Split-2019'!$A$1:$AG$43,MATCH(I$2,'Feedstock Split-2019'!$A$1:$AG$1,0),0)*I$4</f>
        <v>0</v>
      </c>
      <c r="J6">
        <f>VLOOKUP($A6,'Feedstock Split-2019'!$A$1:$AG$43,MATCH(J$2,'Feedstock Split-2019'!$A$1:$AG$1,0),0)*J$4</f>
        <v>0</v>
      </c>
      <c r="K6">
        <f>VLOOKUP($A6,'Feedstock Split-2019'!$A$1:$AG$43,MATCH(K$2,'Feedstock Split-2019'!$A$1:$AG$1,0),0)*K$4</f>
        <v>0</v>
      </c>
      <c r="L6">
        <f>VLOOKUP($A6,'Feedstock Split-2019'!$A$1:$AG$43,MATCH(L$2,'Feedstock Split-2019'!$A$1:$AG$1,0),0)*L$4</f>
        <v>0</v>
      </c>
      <c r="M6">
        <f>VLOOKUP($A6,'Feedstock Split-2019'!$A$1:$AG$43,MATCH(M$2,'Feedstock Split-2019'!$A$1:$AG$1,0),0)*M$4</f>
        <v>0</v>
      </c>
      <c r="N6">
        <f>VLOOKUP($A6,'Feedstock Split-2019'!$A$1:$AG$43,MATCH(N$2,'Feedstock Split-2019'!$A$1:$AG$1,0),0)*N$4</f>
        <v>0</v>
      </c>
      <c r="O6">
        <f>VLOOKUP($A6,'Feedstock Split-2019'!$A$1:$AG$43,MATCH(O$2,'Feedstock Split-2019'!$A$1:$AG$1,0),0)*O$4</f>
        <v>0</v>
      </c>
      <c r="P6">
        <f>VLOOKUP($A6,'Feedstock Split-2019'!$A$1:$AG$43,MATCH(P$2,'Feedstock Split-2019'!$A$1:$AG$1,0),0)*P$4</f>
        <v>0</v>
      </c>
      <c r="Q6">
        <f>VLOOKUP($A6,'Feedstock Split-2019'!$A$1:$AG$43,MATCH(Q$2,'Feedstock Split-2019'!$A$1:$AG$1,0),0)*Q$4</f>
        <v>0</v>
      </c>
      <c r="R6">
        <f>VLOOKUP($A6,'Feedstock Split-2019'!$A$1:$AG$43,MATCH(R$2,'Feedstock Split-2019'!$A$1:$AG$1,0),0)*R$4</f>
        <v>0</v>
      </c>
      <c r="S6">
        <f>VLOOKUP($A6,'Feedstock Split-2019'!$A$1:$AG$43,MATCH(S$2,'Feedstock Split-2019'!$A$1:$AG$1,0),0)*S$4</f>
        <v>0</v>
      </c>
      <c r="T6">
        <f>VLOOKUP($A6,'Feedstock Split-2019'!$A$1:$AG$43,MATCH(T$2,'Feedstock Split-2019'!$A$1:$AG$1,0),0)*T$4</f>
        <v>0</v>
      </c>
      <c r="U6">
        <f>VLOOKUP($A6,'Feedstock Split-2019'!$A$1:$AG$43,MATCH(U$2,'Feedstock Split-2019'!$A$1:$AG$1,0),0)*U$4</f>
        <v>0</v>
      </c>
      <c r="V6">
        <f>VLOOKUP($A6,'Feedstock Split-2019'!$A$1:$AG$43,MATCH(V$2,'Feedstock Split-2019'!$A$1:$AG$1,0),0)*V$4</f>
        <v>0</v>
      </c>
      <c r="W6">
        <f>VLOOKUP($A6,'Feedstock Split-2019'!$A$1:$AG$43,MATCH(W$2,'Feedstock Split-2019'!$A$1:$AG$1,0),0)*W$4</f>
        <v>0</v>
      </c>
      <c r="X6">
        <f>VLOOKUP($A6,'Feedstock Split-2019'!$A$1:$AG$43,MATCH(X$2,'Feedstock Split-2019'!$A$1:$AG$1,0),0)*X$4</f>
        <v>0</v>
      </c>
      <c r="Y6">
        <f>VLOOKUP($A6,'Feedstock Split-2019'!$A$1:$AG$43,MATCH(Y$2,'Feedstock Split-2019'!$A$1:$AG$1,0),0)*Y$4</f>
        <v>0</v>
      </c>
      <c r="Z6">
        <f>VLOOKUP($A6,'Feedstock Split-2019'!$A$1:$AG$43,MATCH(Z$2,'Feedstock Split-2019'!$A$1:$AG$1,0),0)*Z$4</f>
        <v>0</v>
      </c>
      <c r="AA6">
        <f>VLOOKUP($A6,'Feedstock Split-2019'!$A$1:$AG$43,MATCH(AA$2,'Feedstock Split-2019'!$A$1:$AG$1,0),0)*AA$4</f>
        <v>0</v>
      </c>
      <c r="AB6">
        <f>VLOOKUP($A6,'Feedstock Split-2019'!$A$1:$AG$43,MATCH(AB$2,'Feedstock Split-2019'!$A$1:$AG$1,0),0)*AB$4</f>
        <v>0</v>
      </c>
      <c r="AC6">
        <f>VLOOKUP($A6,'Feedstock Split-2019'!$A$1:$AG$43,MATCH(AC$2,'Feedstock Split-2019'!$A$1:$AG$1,0),0)*AC$4</f>
        <v>0</v>
      </c>
      <c r="AD6">
        <f>VLOOKUP($A6,'Feedstock Split-2019'!$A$1:$AG$43,MATCH(AD$2,'Feedstock Split-2019'!$A$1:$AG$1,0),0)*AD$4</f>
        <v>0</v>
      </c>
      <c r="AE6">
        <f>VLOOKUP($A6,'Feedstock Split-2019'!$A$1:$AG$43,MATCH(AE$2,'Feedstock Split-2019'!$A$1:$AG$1,0),0)*AE$4</f>
        <v>0</v>
      </c>
      <c r="AF6" s="47">
        <f>VLOOKUP($A6,'Feedstock Split-2019'!$A$1:$AG$43,MATCH(AF$2,'Feedstock Split-2019'!$A$1:$AG$1,0),0)*AF$4</f>
        <v>0</v>
      </c>
    </row>
    <row r="7" spans="1:32" x14ac:dyDescent="0.25">
      <c r="A7" s="12" t="s">
        <v>4</v>
      </c>
      <c r="B7" s="27"/>
      <c r="C7" s="96">
        <f>VLOOKUP($A7,'Feedstock Split-2019'!$A$1:$AG$43,MATCH(C$2,'Feedstock Split-2019'!$A$1:$AG$1,0),0)*C$4</f>
        <v>0</v>
      </c>
      <c r="D7">
        <f>VLOOKUP($A7,'Feedstock Split-2019'!$A$1:$AG$43,MATCH(D$2,'Feedstock Split-2019'!$A$1:$AG$1,0),0)*D$4</f>
        <v>0</v>
      </c>
      <c r="E7">
        <f>VLOOKUP($A7,'Feedstock Split-2019'!$A$1:$AG$43,MATCH(E$2,'Feedstock Split-2019'!$A$1:$AG$1,0),0)*E$4</f>
        <v>0</v>
      </c>
      <c r="F7">
        <f>VLOOKUP($A7,'Feedstock Split-2019'!$A$1:$AG$43,MATCH(F$2,'Feedstock Split-2019'!$A$1:$AG$1,0),0)*F$4</f>
        <v>0</v>
      </c>
      <c r="G7">
        <f>VLOOKUP($A7,'Feedstock Split-2019'!$A$1:$AG$43,MATCH(G$2,'Feedstock Split-2019'!$A$1:$AG$1,0),0)*G$4</f>
        <v>0</v>
      </c>
      <c r="H7">
        <f>VLOOKUP($A7,'Feedstock Split-2019'!$A$1:$AG$43,MATCH(H$2,'Feedstock Split-2019'!$A$1:$AG$1,0),0)*H$4</f>
        <v>0</v>
      </c>
      <c r="I7">
        <f>VLOOKUP($A7,'Feedstock Split-2019'!$A$1:$AG$43,MATCH(I$2,'Feedstock Split-2019'!$A$1:$AG$1,0),0)*I$4</f>
        <v>0</v>
      </c>
      <c r="J7">
        <f>VLOOKUP($A7,'Feedstock Split-2019'!$A$1:$AG$43,MATCH(J$2,'Feedstock Split-2019'!$A$1:$AG$1,0),0)*J$4</f>
        <v>0</v>
      </c>
      <c r="K7">
        <f>VLOOKUP($A7,'Feedstock Split-2019'!$A$1:$AG$43,MATCH(K$2,'Feedstock Split-2019'!$A$1:$AG$1,0),0)*K$4</f>
        <v>0</v>
      </c>
      <c r="L7">
        <f>VLOOKUP($A7,'Feedstock Split-2019'!$A$1:$AG$43,MATCH(L$2,'Feedstock Split-2019'!$A$1:$AG$1,0),0)*L$4</f>
        <v>0</v>
      </c>
      <c r="M7">
        <f>VLOOKUP($A7,'Feedstock Split-2019'!$A$1:$AG$43,MATCH(M$2,'Feedstock Split-2019'!$A$1:$AG$1,0),0)*M$4</f>
        <v>0</v>
      </c>
      <c r="N7">
        <f>VLOOKUP($A7,'Feedstock Split-2019'!$A$1:$AG$43,MATCH(N$2,'Feedstock Split-2019'!$A$1:$AG$1,0),0)*N$4</f>
        <v>0</v>
      </c>
      <c r="O7">
        <f>VLOOKUP($A7,'Feedstock Split-2019'!$A$1:$AG$43,MATCH(O$2,'Feedstock Split-2019'!$A$1:$AG$1,0),0)*O$4</f>
        <v>0</v>
      </c>
      <c r="P7">
        <f>VLOOKUP($A7,'Feedstock Split-2019'!$A$1:$AG$43,MATCH(P$2,'Feedstock Split-2019'!$A$1:$AG$1,0),0)*P$4</f>
        <v>0</v>
      </c>
      <c r="Q7">
        <f>VLOOKUP($A7,'Feedstock Split-2019'!$A$1:$AG$43,MATCH(Q$2,'Feedstock Split-2019'!$A$1:$AG$1,0),0)*Q$4</f>
        <v>0</v>
      </c>
      <c r="R7">
        <f>VLOOKUP($A7,'Feedstock Split-2019'!$A$1:$AG$43,MATCH(R$2,'Feedstock Split-2019'!$A$1:$AG$1,0),0)*R$4</f>
        <v>0</v>
      </c>
      <c r="S7">
        <f>VLOOKUP($A7,'Feedstock Split-2019'!$A$1:$AG$43,MATCH(S$2,'Feedstock Split-2019'!$A$1:$AG$1,0),0)*S$4</f>
        <v>0</v>
      </c>
      <c r="T7">
        <f>VLOOKUP($A7,'Feedstock Split-2019'!$A$1:$AG$43,MATCH(T$2,'Feedstock Split-2019'!$A$1:$AG$1,0),0)*T$4</f>
        <v>0</v>
      </c>
      <c r="U7">
        <f>VLOOKUP($A7,'Feedstock Split-2019'!$A$1:$AG$43,MATCH(U$2,'Feedstock Split-2019'!$A$1:$AG$1,0),0)*U$4</f>
        <v>0</v>
      </c>
      <c r="V7">
        <f>VLOOKUP($A7,'Feedstock Split-2019'!$A$1:$AG$43,MATCH(V$2,'Feedstock Split-2019'!$A$1:$AG$1,0),0)*V$4</f>
        <v>0</v>
      </c>
      <c r="W7">
        <f>VLOOKUP($A7,'Feedstock Split-2019'!$A$1:$AG$43,MATCH(W$2,'Feedstock Split-2019'!$A$1:$AG$1,0),0)*W$4</f>
        <v>0</v>
      </c>
      <c r="X7">
        <f>VLOOKUP($A7,'Feedstock Split-2019'!$A$1:$AG$43,MATCH(X$2,'Feedstock Split-2019'!$A$1:$AG$1,0),0)*X$4</f>
        <v>0</v>
      </c>
      <c r="Y7">
        <f>VLOOKUP($A7,'Feedstock Split-2019'!$A$1:$AG$43,MATCH(Y$2,'Feedstock Split-2019'!$A$1:$AG$1,0),0)*Y$4</f>
        <v>0</v>
      </c>
      <c r="Z7">
        <f>VLOOKUP($A7,'Feedstock Split-2019'!$A$1:$AG$43,MATCH(Z$2,'Feedstock Split-2019'!$A$1:$AG$1,0),0)*Z$4</f>
        <v>0</v>
      </c>
      <c r="AA7">
        <f>VLOOKUP($A7,'Feedstock Split-2019'!$A$1:$AG$43,MATCH(AA$2,'Feedstock Split-2019'!$A$1:$AG$1,0),0)*AA$4</f>
        <v>0</v>
      </c>
      <c r="AB7">
        <f>VLOOKUP($A7,'Feedstock Split-2019'!$A$1:$AG$43,MATCH(AB$2,'Feedstock Split-2019'!$A$1:$AG$1,0),0)*AB$4</f>
        <v>0</v>
      </c>
      <c r="AC7">
        <f>VLOOKUP($A7,'Feedstock Split-2019'!$A$1:$AG$43,MATCH(AC$2,'Feedstock Split-2019'!$A$1:$AG$1,0),0)*AC$4</f>
        <v>0</v>
      </c>
      <c r="AD7">
        <f>VLOOKUP($A7,'Feedstock Split-2019'!$A$1:$AG$43,MATCH(AD$2,'Feedstock Split-2019'!$A$1:$AG$1,0),0)*AD$4</f>
        <v>0</v>
      </c>
      <c r="AE7">
        <f>VLOOKUP($A7,'Feedstock Split-2019'!$A$1:$AG$43,MATCH(AE$2,'Feedstock Split-2019'!$A$1:$AG$1,0),0)*AE$4</f>
        <v>0</v>
      </c>
      <c r="AF7" s="47">
        <f>VLOOKUP($A7,'Feedstock Split-2019'!$A$1:$AG$43,MATCH(AF$2,'Feedstock Split-2019'!$A$1:$AG$1,0),0)*AF$4</f>
        <v>0</v>
      </c>
    </row>
    <row r="8" spans="1:32" x14ac:dyDescent="0.25">
      <c r="A8" s="12" t="s">
        <v>5</v>
      </c>
      <c r="B8" s="27"/>
      <c r="C8" s="96">
        <f>VLOOKUP($A8,'Feedstock Split-2019'!$A$1:$AG$43,MATCH(C$2,'Feedstock Split-2019'!$A$1:$AG$1,0),0)*C$4</f>
        <v>0</v>
      </c>
      <c r="D8">
        <f>VLOOKUP($A8,'Feedstock Split-2019'!$A$1:$AG$43,MATCH(D$2,'Feedstock Split-2019'!$A$1:$AG$1,0),0)*D$4</f>
        <v>0</v>
      </c>
      <c r="E8">
        <f>VLOOKUP($A8,'Feedstock Split-2019'!$A$1:$AG$43,MATCH(E$2,'Feedstock Split-2019'!$A$1:$AG$1,0),0)*E$4</f>
        <v>0</v>
      </c>
      <c r="F8">
        <f>VLOOKUP($A8,'Feedstock Split-2019'!$A$1:$AG$43,MATCH(F$2,'Feedstock Split-2019'!$A$1:$AG$1,0),0)*F$4</f>
        <v>0</v>
      </c>
      <c r="G8">
        <f>VLOOKUP($A8,'Feedstock Split-2019'!$A$1:$AG$43,MATCH(G$2,'Feedstock Split-2019'!$A$1:$AG$1,0),0)*G$4</f>
        <v>0</v>
      </c>
      <c r="H8">
        <f>VLOOKUP($A8,'Feedstock Split-2019'!$A$1:$AG$43,MATCH(H$2,'Feedstock Split-2019'!$A$1:$AG$1,0),0)*H$4</f>
        <v>0</v>
      </c>
      <c r="I8">
        <f>VLOOKUP($A8,'Feedstock Split-2019'!$A$1:$AG$43,MATCH(I$2,'Feedstock Split-2019'!$A$1:$AG$1,0),0)*I$4</f>
        <v>0</v>
      </c>
      <c r="J8">
        <f>VLOOKUP($A8,'Feedstock Split-2019'!$A$1:$AG$43,MATCH(J$2,'Feedstock Split-2019'!$A$1:$AG$1,0),0)*J$4</f>
        <v>0</v>
      </c>
      <c r="K8">
        <f>VLOOKUP($A8,'Feedstock Split-2019'!$A$1:$AG$43,MATCH(K$2,'Feedstock Split-2019'!$A$1:$AG$1,0),0)*K$4</f>
        <v>0</v>
      </c>
      <c r="L8">
        <f>VLOOKUP($A8,'Feedstock Split-2019'!$A$1:$AG$43,MATCH(L$2,'Feedstock Split-2019'!$A$1:$AG$1,0),0)*L$4</f>
        <v>0</v>
      </c>
      <c r="M8">
        <f>VLOOKUP($A8,'Feedstock Split-2019'!$A$1:$AG$43,MATCH(M$2,'Feedstock Split-2019'!$A$1:$AG$1,0),0)*M$4</f>
        <v>0</v>
      </c>
      <c r="N8">
        <f>VLOOKUP($A8,'Feedstock Split-2019'!$A$1:$AG$43,MATCH(N$2,'Feedstock Split-2019'!$A$1:$AG$1,0),0)*N$4</f>
        <v>0</v>
      </c>
      <c r="O8">
        <f>VLOOKUP($A8,'Feedstock Split-2019'!$A$1:$AG$43,MATCH(O$2,'Feedstock Split-2019'!$A$1:$AG$1,0),0)*O$4</f>
        <v>0</v>
      </c>
      <c r="P8">
        <f>VLOOKUP($A8,'Feedstock Split-2019'!$A$1:$AG$43,MATCH(P$2,'Feedstock Split-2019'!$A$1:$AG$1,0),0)*P$4</f>
        <v>0</v>
      </c>
      <c r="Q8">
        <f>VLOOKUP($A8,'Feedstock Split-2019'!$A$1:$AG$43,MATCH(Q$2,'Feedstock Split-2019'!$A$1:$AG$1,0),0)*Q$4</f>
        <v>0</v>
      </c>
      <c r="R8">
        <f>VLOOKUP($A8,'Feedstock Split-2019'!$A$1:$AG$43,MATCH(R$2,'Feedstock Split-2019'!$A$1:$AG$1,0),0)*R$4</f>
        <v>0</v>
      </c>
      <c r="S8">
        <f>VLOOKUP($A8,'Feedstock Split-2019'!$A$1:$AG$43,MATCH(S$2,'Feedstock Split-2019'!$A$1:$AG$1,0),0)*S$4</f>
        <v>0</v>
      </c>
      <c r="T8">
        <f>VLOOKUP($A8,'Feedstock Split-2019'!$A$1:$AG$43,MATCH(T$2,'Feedstock Split-2019'!$A$1:$AG$1,0),0)*T$4</f>
        <v>0</v>
      </c>
      <c r="U8">
        <f>VLOOKUP($A8,'Feedstock Split-2019'!$A$1:$AG$43,MATCH(U$2,'Feedstock Split-2019'!$A$1:$AG$1,0),0)*U$4</f>
        <v>0</v>
      </c>
      <c r="V8">
        <f>VLOOKUP($A8,'Feedstock Split-2019'!$A$1:$AG$43,MATCH(V$2,'Feedstock Split-2019'!$A$1:$AG$1,0),0)*V$4</f>
        <v>0</v>
      </c>
      <c r="W8">
        <f>VLOOKUP($A8,'Feedstock Split-2019'!$A$1:$AG$43,MATCH(W$2,'Feedstock Split-2019'!$A$1:$AG$1,0),0)*W$4</f>
        <v>0</v>
      </c>
      <c r="X8">
        <f>VLOOKUP($A8,'Feedstock Split-2019'!$A$1:$AG$43,MATCH(X$2,'Feedstock Split-2019'!$A$1:$AG$1,0),0)*X$4</f>
        <v>0</v>
      </c>
      <c r="Y8">
        <f>VLOOKUP($A8,'Feedstock Split-2019'!$A$1:$AG$43,MATCH(Y$2,'Feedstock Split-2019'!$A$1:$AG$1,0),0)*Y$4</f>
        <v>0</v>
      </c>
      <c r="Z8">
        <f>VLOOKUP($A8,'Feedstock Split-2019'!$A$1:$AG$43,MATCH(Z$2,'Feedstock Split-2019'!$A$1:$AG$1,0),0)*Z$4</f>
        <v>0</v>
      </c>
      <c r="AA8">
        <f>VLOOKUP($A8,'Feedstock Split-2019'!$A$1:$AG$43,MATCH(AA$2,'Feedstock Split-2019'!$A$1:$AG$1,0),0)*AA$4</f>
        <v>0</v>
      </c>
      <c r="AB8">
        <f>VLOOKUP($A8,'Feedstock Split-2019'!$A$1:$AG$43,MATCH(AB$2,'Feedstock Split-2019'!$A$1:$AG$1,0),0)*AB$4</f>
        <v>0</v>
      </c>
      <c r="AC8">
        <f>VLOOKUP($A8,'Feedstock Split-2019'!$A$1:$AG$43,MATCH(AC$2,'Feedstock Split-2019'!$A$1:$AG$1,0),0)*AC$4</f>
        <v>0</v>
      </c>
      <c r="AD8">
        <f>VLOOKUP($A8,'Feedstock Split-2019'!$A$1:$AG$43,MATCH(AD$2,'Feedstock Split-2019'!$A$1:$AG$1,0),0)*AD$4</f>
        <v>0</v>
      </c>
      <c r="AE8">
        <f>VLOOKUP($A8,'Feedstock Split-2019'!$A$1:$AG$43,MATCH(AE$2,'Feedstock Split-2019'!$A$1:$AG$1,0),0)*AE$4</f>
        <v>0</v>
      </c>
      <c r="AF8" s="47">
        <f>VLOOKUP($A8,'Feedstock Split-2019'!$A$1:$AG$43,MATCH(AF$2,'Feedstock Split-2019'!$A$1:$AG$1,0),0)*AF$4</f>
        <v>0</v>
      </c>
    </row>
    <row r="9" spans="1:32" x14ac:dyDescent="0.25">
      <c r="A9" s="12" t="s">
        <v>6</v>
      </c>
      <c r="B9" s="27"/>
      <c r="C9" s="314">
        <f>VLOOKUP($A9,'Feedstock Split-2019'!$A$1:$AG$43,MATCH(C$2,'Feedstock Split-2019'!$A$1:$AG$1,0),0)*C$4</f>
        <v>0</v>
      </c>
      <c r="D9">
        <f>VLOOKUP($A9,'Feedstock Split-2019'!$A$1:$AG$43,MATCH(D$2,'Feedstock Split-2019'!$A$1:$AG$1,0),0)*D$4</f>
        <v>0</v>
      </c>
      <c r="E9">
        <f>VLOOKUP($A9,'Feedstock Split-2019'!$A$1:$AG$43,MATCH(E$2,'Feedstock Split-2019'!$A$1:$AG$1,0),0)*E$4</f>
        <v>0</v>
      </c>
      <c r="F9">
        <f>VLOOKUP($A9,'Feedstock Split-2019'!$A$1:$AG$43,MATCH(F$2,'Feedstock Split-2019'!$A$1:$AG$1,0),0)*F$4</f>
        <v>0</v>
      </c>
      <c r="G9">
        <f>VLOOKUP($A9,'Feedstock Split-2019'!$A$1:$AG$43,MATCH(G$2,'Feedstock Split-2019'!$A$1:$AG$1,0),0)*G$4</f>
        <v>0</v>
      </c>
      <c r="H9">
        <f>VLOOKUP($A9,'Feedstock Split-2019'!$A$1:$AG$43,MATCH(H$2,'Feedstock Split-2019'!$A$1:$AG$1,0),0)*H$4</f>
        <v>0</v>
      </c>
      <c r="I9">
        <f>VLOOKUP($A9,'Feedstock Split-2019'!$A$1:$AG$43,MATCH(I$2,'Feedstock Split-2019'!$A$1:$AG$1,0),0)*I$4</f>
        <v>0</v>
      </c>
      <c r="J9">
        <f>VLOOKUP($A9,'Feedstock Split-2019'!$A$1:$AG$43,MATCH(J$2,'Feedstock Split-2019'!$A$1:$AG$1,0),0)*J$4</f>
        <v>0</v>
      </c>
      <c r="K9">
        <f>VLOOKUP($A9,'Feedstock Split-2019'!$A$1:$AG$43,MATCH(K$2,'Feedstock Split-2019'!$A$1:$AG$1,0),0)*K$4</f>
        <v>0</v>
      </c>
      <c r="L9">
        <f>VLOOKUP($A9,'Feedstock Split-2019'!$A$1:$AG$43,MATCH(L$2,'Feedstock Split-2019'!$A$1:$AG$1,0),0)*L$4</f>
        <v>0</v>
      </c>
      <c r="M9">
        <f>VLOOKUP($A9,'Feedstock Split-2019'!$A$1:$AG$43,MATCH(M$2,'Feedstock Split-2019'!$A$1:$AG$1,0),0)*M$4</f>
        <v>0</v>
      </c>
      <c r="N9">
        <f>VLOOKUP($A9,'Feedstock Split-2019'!$A$1:$AG$43,MATCH(N$2,'Feedstock Split-2019'!$A$1:$AG$1,0),0)*N$4</f>
        <v>0</v>
      </c>
      <c r="O9">
        <f>VLOOKUP($A9,'Feedstock Split-2019'!$A$1:$AG$43,MATCH(O$2,'Feedstock Split-2019'!$A$1:$AG$1,0),0)*O$4</f>
        <v>0</v>
      </c>
      <c r="P9">
        <f>VLOOKUP($A9,'Feedstock Split-2019'!$A$1:$AG$43,MATCH(P$2,'Feedstock Split-2019'!$A$1:$AG$1,0),0)*P$4</f>
        <v>0</v>
      </c>
      <c r="Q9">
        <f>VLOOKUP($A9,'Feedstock Split-2019'!$A$1:$AG$43,MATCH(Q$2,'Feedstock Split-2019'!$A$1:$AG$1,0),0)*Q$4</f>
        <v>0</v>
      </c>
      <c r="R9">
        <f>VLOOKUP($A9,'Feedstock Split-2019'!$A$1:$AG$43,MATCH(R$2,'Feedstock Split-2019'!$A$1:$AG$1,0),0)*R$4</f>
        <v>0</v>
      </c>
      <c r="S9">
        <f>VLOOKUP($A9,'Feedstock Split-2019'!$A$1:$AG$43,MATCH(S$2,'Feedstock Split-2019'!$A$1:$AG$1,0),0)*S$4</f>
        <v>0</v>
      </c>
      <c r="T9">
        <f>VLOOKUP($A9,'Feedstock Split-2019'!$A$1:$AG$43,MATCH(T$2,'Feedstock Split-2019'!$A$1:$AG$1,0),0)*T$4</f>
        <v>0</v>
      </c>
      <c r="U9">
        <f>VLOOKUP($A9,'Feedstock Split-2019'!$A$1:$AG$43,MATCH(U$2,'Feedstock Split-2019'!$A$1:$AG$1,0),0)*U$4</f>
        <v>0</v>
      </c>
      <c r="V9">
        <f>VLOOKUP($A9,'Feedstock Split-2019'!$A$1:$AG$43,MATCH(V$2,'Feedstock Split-2019'!$A$1:$AG$1,0),0)*V$4</f>
        <v>0</v>
      </c>
      <c r="W9">
        <f>VLOOKUP($A9,'Feedstock Split-2019'!$A$1:$AG$43,MATCH(W$2,'Feedstock Split-2019'!$A$1:$AG$1,0),0)*W$4</f>
        <v>0</v>
      </c>
      <c r="X9">
        <f>VLOOKUP($A9,'Feedstock Split-2019'!$A$1:$AG$43,MATCH(X$2,'Feedstock Split-2019'!$A$1:$AG$1,0),0)*X$4</f>
        <v>0</v>
      </c>
      <c r="Y9">
        <f>VLOOKUP($A9,'Feedstock Split-2019'!$A$1:$AG$43,MATCH(Y$2,'Feedstock Split-2019'!$A$1:$AG$1,0),0)*Y$4</f>
        <v>0</v>
      </c>
      <c r="Z9">
        <f>VLOOKUP($A9,'Feedstock Split-2019'!$A$1:$AG$43,MATCH(Z$2,'Feedstock Split-2019'!$A$1:$AG$1,0),0)*Z$4</f>
        <v>0</v>
      </c>
      <c r="AA9">
        <f>VLOOKUP($A9,'Feedstock Split-2019'!$A$1:$AG$43,MATCH(AA$2,'Feedstock Split-2019'!$A$1:$AG$1,0),0)*AA$4</f>
        <v>0</v>
      </c>
      <c r="AB9">
        <f>VLOOKUP($A9,'Feedstock Split-2019'!$A$1:$AG$43,MATCH(AB$2,'Feedstock Split-2019'!$A$1:$AG$1,0),0)*AB$4</f>
        <v>0</v>
      </c>
      <c r="AC9">
        <f>VLOOKUP($A9,'Feedstock Split-2019'!$A$1:$AG$43,MATCH(AC$2,'Feedstock Split-2019'!$A$1:$AG$1,0),0)*AC$4</f>
        <v>0</v>
      </c>
      <c r="AD9">
        <f>VLOOKUP($A9,'Feedstock Split-2019'!$A$1:$AG$43,MATCH(AD$2,'Feedstock Split-2019'!$A$1:$AG$1,0),0)*AD$4</f>
        <v>0</v>
      </c>
      <c r="AE9">
        <f>VLOOKUP($A9,'Feedstock Split-2019'!$A$1:$AG$43,MATCH(AE$2,'Feedstock Split-2019'!$A$1:$AG$1,0),0)*AE$4</f>
        <v>0</v>
      </c>
      <c r="AF9" s="47">
        <f>VLOOKUP($A9,'Feedstock Split-2019'!$A$1:$AG$43,MATCH(AF$2,'Feedstock Split-2019'!$A$1:$AG$1,0),0)*AF$4</f>
        <v>0</v>
      </c>
    </row>
    <row r="10" spans="1:32" x14ac:dyDescent="0.25">
      <c r="A10" s="12" t="s">
        <v>7</v>
      </c>
      <c r="B10" s="27"/>
      <c r="C10" s="96">
        <f>VLOOKUP($A10,'Feedstock Split-2019'!$A$1:$AG$43,MATCH(C$2,'Feedstock Split-2019'!$A$1:$AG$1,0),0)*C$4</f>
        <v>0</v>
      </c>
      <c r="D10">
        <f>VLOOKUP($A10,'Feedstock Split-2019'!$A$1:$AG$43,MATCH(D$2,'Feedstock Split-2019'!$A$1:$AG$1,0),0)*D$4</f>
        <v>0</v>
      </c>
      <c r="E10">
        <f>VLOOKUP($A10,'Feedstock Split-2019'!$A$1:$AG$43,MATCH(E$2,'Feedstock Split-2019'!$A$1:$AG$1,0),0)*E$4</f>
        <v>0</v>
      </c>
      <c r="F10">
        <f>VLOOKUP($A10,'Feedstock Split-2019'!$A$1:$AG$43,MATCH(F$2,'Feedstock Split-2019'!$A$1:$AG$1,0),0)*F$4</f>
        <v>0</v>
      </c>
      <c r="G10">
        <f>VLOOKUP($A10,'Feedstock Split-2019'!$A$1:$AG$43,MATCH(G$2,'Feedstock Split-2019'!$A$1:$AG$1,0),0)*G$4</f>
        <v>0</v>
      </c>
      <c r="H10">
        <f>VLOOKUP($A10,'Feedstock Split-2019'!$A$1:$AG$43,MATCH(H$2,'Feedstock Split-2019'!$A$1:$AG$1,0),0)*H$4</f>
        <v>0</v>
      </c>
      <c r="I10">
        <f>VLOOKUP($A10,'Feedstock Split-2019'!$A$1:$AG$43,MATCH(I$2,'Feedstock Split-2019'!$A$1:$AG$1,0),0)*I$4</f>
        <v>0</v>
      </c>
      <c r="J10">
        <f>VLOOKUP($A10,'Feedstock Split-2019'!$A$1:$AG$43,MATCH(J$2,'Feedstock Split-2019'!$A$1:$AG$1,0),0)*J$4</f>
        <v>0</v>
      </c>
      <c r="K10">
        <f>VLOOKUP($A10,'Feedstock Split-2019'!$A$1:$AG$43,MATCH(K$2,'Feedstock Split-2019'!$A$1:$AG$1,0),0)*K$4</f>
        <v>0</v>
      </c>
      <c r="L10">
        <f>VLOOKUP($A10,'Feedstock Split-2019'!$A$1:$AG$43,MATCH(L$2,'Feedstock Split-2019'!$A$1:$AG$1,0),0)*L$4</f>
        <v>0</v>
      </c>
      <c r="M10">
        <f>VLOOKUP($A10,'Feedstock Split-2019'!$A$1:$AG$43,MATCH(M$2,'Feedstock Split-2019'!$A$1:$AG$1,0),0)*M$4</f>
        <v>0</v>
      </c>
      <c r="N10">
        <f>VLOOKUP($A10,'Feedstock Split-2019'!$A$1:$AG$43,MATCH(N$2,'Feedstock Split-2019'!$A$1:$AG$1,0),0)*N$4</f>
        <v>0</v>
      </c>
      <c r="O10">
        <f>VLOOKUP($A10,'Feedstock Split-2019'!$A$1:$AG$43,MATCH(O$2,'Feedstock Split-2019'!$A$1:$AG$1,0),0)*O$4</f>
        <v>0</v>
      </c>
      <c r="P10">
        <f>VLOOKUP($A10,'Feedstock Split-2019'!$A$1:$AG$43,MATCH(P$2,'Feedstock Split-2019'!$A$1:$AG$1,0),0)*P$4</f>
        <v>0</v>
      </c>
      <c r="Q10">
        <f>VLOOKUP($A10,'Feedstock Split-2019'!$A$1:$AG$43,MATCH(Q$2,'Feedstock Split-2019'!$A$1:$AG$1,0),0)*Q$4</f>
        <v>0</v>
      </c>
      <c r="R10">
        <f>VLOOKUP($A10,'Feedstock Split-2019'!$A$1:$AG$43,MATCH(R$2,'Feedstock Split-2019'!$A$1:$AG$1,0),0)*R$4</f>
        <v>0</v>
      </c>
      <c r="S10">
        <f>VLOOKUP($A10,'Feedstock Split-2019'!$A$1:$AG$43,MATCH(S$2,'Feedstock Split-2019'!$A$1:$AG$1,0),0)*S$4</f>
        <v>0</v>
      </c>
      <c r="T10">
        <f>VLOOKUP($A10,'Feedstock Split-2019'!$A$1:$AG$43,MATCH(T$2,'Feedstock Split-2019'!$A$1:$AG$1,0),0)*T$4</f>
        <v>0</v>
      </c>
      <c r="U10">
        <f>VLOOKUP($A10,'Feedstock Split-2019'!$A$1:$AG$43,MATCH(U$2,'Feedstock Split-2019'!$A$1:$AG$1,0),0)*U$4</f>
        <v>0</v>
      </c>
      <c r="V10">
        <f>VLOOKUP($A10,'Feedstock Split-2019'!$A$1:$AG$43,MATCH(V$2,'Feedstock Split-2019'!$A$1:$AG$1,0),0)*V$4</f>
        <v>0</v>
      </c>
      <c r="W10">
        <f>VLOOKUP($A10,'Feedstock Split-2019'!$A$1:$AG$43,MATCH(W$2,'Feedstock Split-2019'!$A$1:$AG$1,0),0)*W$4</f>
        <v>0</v>
      </c>
      <c r="X10">
        <f>VLOOKUP($A10,'Feedstock Split-2019'!$A$1:$AG$43,MATCH(X$2,'Feedstock Split-2019'!$A$1:$AG$1,0),0)*X$4</f>
        <v>0</v>
      </c>
      <c r="Y10">
        <f>VLOOKUP($A10,'Feedstock Split-2019'!$A$1:$AG$43,MATCH(Y$2,'Feedstock Split-2019'!$A$1:$AG$1,0),0)*Y$4</f>
        <v>0</v>
      </c>
      <c r="Z10">
        <f>VLOOKUP($A10,'Feedstock Split-2019'!$A$1:$AG$43,MATCH(Z$2,'Feedstock Split-2019'!$A$1:$AG$1,0),0)*Z$4</f>
        <v>0</v>
      </c>
      <c r="AA10">
        <f>VLOOKUP($A10,'Feedstock Split-2019'!$A$1:$AG$43,MATCH(AA$2,'Feedstock Split-2019'!$A$1:$AG$1,0),0)*AA$4</f>
        <v>0</v>
      </c>
      <c r="AB10">
        <f>VLOOKUP($A10,'Feedstock Split-2019'!$A$1:$AG$43,MATCH(AB$2,'Feedstock Split-2019'!$A$1:$AG$1,0),0)*AB$4</f>
        <v>0</v>
      </c>
      <c r="AC10">
        <f>VLOOKUP($A10,'Feedstock Split-2019'!$A$1:$AG$43,MATCH(AC$2,'Feedstock Split-2019'!$A$1:$AG$1,0),0)*AC$4</f>
        <v>0</v>
      </c>
      <c r="AD10">
        <f>VLOOKUP($A10,'Feedstock Split-2019'!$A$1:$AG$43,MATCH(AD$2,'Feedstock Split-2019'!$A$1:$AG$1,0),0)*AD$4</f>
        <v>0</v>
      </c>
      <c r="AE10">
        <f>VLOOKUP($A10,'Feedstock Split-2019'!$A$1:$AG$43,MATCH(AE$2,'Feedstock Split-2019'!$A$1:$AG$1,0),0)*AE$4</f>
        <v>0</v>
      </c>
      <c r="AF10" s="47">
        <f>VLOOKUP($A10,'Feedstock Split-2019'!$A$1:$AG$43,MATCH(AF$2,'Feedstock Split-2019'!$A$1:$AG$1,0),0)*AF$4</f>
        <v>0</v>
      </c>
    </row>
    <row r="11" spans="1:32" x14ac:dyDescent="0.25">
      <c r="A11" s="12" t="s">
        <v>8</v>
      </c>
      <c r="B11" s="27"/>
      <c r="C11" s="96">
        <f>VLOOKUP($A11,'Feedstock Split-2019'!$A$1:$AG$43,MATCH(C$2,'Feedstock Split-2019'!$A$1:$AG$1,0),0)*C$4</f>
        <v>0</v>
      </c>
      <c r="D11">
        <f>VLOOKUP($A11,'Feedstock Split-2019'!$A$1:$AG$43,MATCH(D$2,'Feedstock Split-2019'!$A$1:$AG$1,0),0)*D$4</f>
        <v>0</v>
      </c>
      <c r="E11">
        <f>VLOOKUP($A11,'Feedstock Split-2019'!$A$1:$AG$43,MATCH(E$2,'Feedstock Split-2019'!$A$1:$AG$1,0),0)*E$4</f>
        <v>0</v>
      </c>
      <c r="F11">
        <f>VLOOKUP($A11,'Feedstock Split-2019'!$A$1:$AG$43,MATCH(F$2,'Feedstock Split-2019'!$A$1:$AG$1,0),0)*F$4</f>
        <v>0</v>
      </c>
      <c r="G11">
        <f>VLOOKUP($A11,'Feedstock Split-2019'!$A$1:$AG$43,MATCH(G$2,'Feedstock Split-2019'!$A$1:$AG$1,0),0)*G$4</f>
        <v>0</v>
      </c>
      <c r="H11">
        <f>VLOOKUP($A11,'Feedstock Split-2019'!$A$1:$AG$43,MATCH(H$2,'Feedstock Split-2019'!$A$1:$AG$1,0),0)*H$4</f>
        <v>0</v>
      </c>
      <c r="I11">
        <f>VLOOKUP($A11,'Feedstock Split-2019'!$A$1:$AG$43,MATCH(I$2,'Feedstock Split-2019'!$A$1:$AG$1,0),0)*I$4</f>
        <v>0</v>
      </c>
      <c r="J11">
        <f>VLOOKUP($A11,'Feedstock Split-2019'!$A$1:$AG$43,MATCH(J$2,'Feedstock Split-2019'!$A$1:$AG$1,0),0)*J$4</f>
        <v>0</v>
      </c>
      <c r="K11">
        <f>VLOOKUP($A11,'Feedstock Split-2019'!$A$1:$AG$43,MATCH(K$2,'Feedstock Split-2019'!$A$1:$AG$1,0),0)*K$4</f>
        <v>0</v>
      </c>
      <c r="L11">
        <f>VLOOKUP($A11,'Feedstock Split-2019'!$A$1:$AG$43,MATCH(L$2,'Feedstock Split-2019'!$A$1:$AG$1,0),0)*L$4</f>
        <v>0</v>
      </c>
      <c r="M11">
        <f>VLOOKUP($A11,'Feedstock Split-2019'!$A$1:$AG$43,MATCH(M$2,'Feedstock Split-2019'!$A$1:$AG$1,0),0)*M$4</f>
        <v>0</v>
      </c>
      <c r="N11">
        <f>VLOOKUP($A11,'Feedstock Split-2019'!$A$1:$AG$43,MATCH(N$2,'Feedstock Split-2019'!$A$1:$AG$1,0),0)*N$4</f>
        <v>0</v>
      </c>
      <c r="O11">
        <f>VLOOKUP($A11,'Feedstock Split-2019'!$A$1:$AG$43,MATCH(O$2,'Feedstock Split-2019'!$A$1:$AG$1,0),0)*O$4</f>
        <v>0</v>
      </c>
      <c r="P11">
        <f>VLOOKUP($A11,'Feedstock Split-2019'!$A$1:$AG$43,MATCH(P$2,'Feedstock Split-2019'!$A$1:$AG$1,0),0)*P$4</f>
        <v>0</v>
      </c>
      <c r="Q11">
        <f>VLOOKUP($A11,'Feedstock Split-2019'!$A$1:$AG$43,MATCH(Q$2,'Feedstock Split-2019'!$A$1:$AG$1,0),0)*Q$4</f>
        <v>0</v>
      </c>
      <c r="R11">
        <f>VLOOKUP($A11,'Feedstock Split-2019'!$A$1:$AG$43,MATCH(R$2,'Feedstock Split-2019'!$A$1:$AG$1,0),0)*R$4</f>
        <v>0</v>
      </c>
      <c r="S11">
        <f>VLOOKUP($A11,'Feedstock Split-2019'!$A$1:$AG$43,MATCH(S$2,'Feedstock Split-2019'!$A$1:$AG$1,0),0)*S$4</f>
        <v>0</v>
      </c>
      <c r="T11">
        <f>VLOOKUP($A11,'Feedstock Split-2019'!$A$1:$AG$43,MATCH(T$2,'Feedstock Split-2019'!$A$1:$AG$1,0),0)*T$4</f>
        <v>0</v>
      </c>
      <c r="U11">
        <f>VLOOKUP($A11,'Feedstock Split-2019'!$A$1:$AG$43,MATCH(U$2,'Feedstock Split-2019'!$A$1:$AG$1,0),0)*U$4</f>
        <v>0</v>
      </c>
      <c r="V11">
        <f>VLOOKUP($A11,'Feedstock Split-2019'!$A$1:$AG$43,MATCH(V$2,'Feedstock Split-2019'!$A$1:$AG$1,0),0)*V$4</f>
        <v>0</v>
      </c>
      <c r="W11">
        <f>VLOOKUP($A11,'Feedstock Split-2019'!$A$1:$AG$43,MATCH(W$2,'Feedstock Split-2019'!$A$1:$AG$1,0),0)*W$4</f>
        <v>0</v>
      </c>
      <c r="X11">
        <f>VLOOKUP($A11,'Feedstock Split-2019'!$A$1:$AG$43,MATCH(X$2,'Feedstock Split-2019'!$A$1:$AG$1,0),0)*X$4</f>
        <v>0</v>
      </c>
      <c r="Y11">
        <f>VLOOKUP($A11,'Feedstock Split-2019'!$A$1:$AG$43,MATCH(Y$2,'Feedstock Split-2019'!$A$1:$AG$1,0),0)*Y$4</f>
        <v>0</v>
      </c>
      <c r="Z11">
        <f>VLOOKUP($A11,'Feedstock Split-2019'!$A$1:$AG$43,MATCH(Z$2,'Feedstock Split-2019'!$A$1:$AG$1,0),0)*Z$4</f>
        <v>0</v>
      </c>
      <c r="AA11">
        <f>VLOOKUP($A11,'Feedstock Split-2019'!$A$1:$AG$43,MATCH(AA$2,'Feedstock Split-2019'!$A$1:$AG$1,0),0)*AA$4</f>
        <v>0</v>
      </c>
      <c r="AB11">
        <f>VLOOKUP($A11,'Feedstock Split-2019'!$A$1:$AG$43,MATCH(AB$2,'Feedstock Split-2019'!$A$1:$AG$1,0),0)*AB$4</f>
        <v>0</v>
      </c>
      <c r="AC11">
        <f>VLOOKUP($A11,'Feedstock Split-2019'!$A$1:$AG$43,MATCH(AC$2,'Feedstock Split-2019'!$A$1:$AG$1,0),0)*AC$4</f>
        <v>0</v>
      </c>
      <c r="AD11">
        <f>VLOOKUP($A11,'Feedstock Split-2019'!$A$1:$AG$43,MATCH(AD$2,'Feedstock Split-2019'!$A$1:$AG$1,0),0)*AD$4</f>
        <v>0</v>
      </c>
      <c r="AE11">
        <f>VLOOKUP($A11,'Feedstock Split-2019'!$A$1:$AG$43,MATCH(AE$2,'Feedstock Split-2019'!$A$1:$AG$1,0),0)*AE$4</f>
        <v>0</v>
      </c>
      <c r="AF11" s="47">
        <f>VLOOKUP($A11,'Feedstock Split-2019'!$A$1:$AG$43,MATCH(AF$2,'Feedstock Split-2019'!$A$1:$AG$1,0),0)*AF$4</f>
        <v>0</v>
      </c>
    </row>
    <row r="12" spans="1:32" x14ac:dyDescent="0.25">
      <c r="A12" s="12" t="s">
        <v>9</v>
      </c>
      <c r="B12" s="27"/>
      <c r="C12" s="96">
        <f>VLOOKUP($A12,'Feedstock Split-2019'!$A$1:$AG$43,MATCH(C$2,'Feedstock Split-2019'!$A$1:$AG$1,0),0)*C$4</f>
        <v>0</v>
      </c>
      <c r="D12">
        <f>VLOOKUP($A12,'Feedstock Split-2019'!$A$1:$AG$43,MATCH(D$2,'Feedstock Split-2019'!$A$1:$AG$1,0),0)*D$4</f>
        <v>0</v>
      </c>
      <c r="E12">
        <f>VLOOKUP($A12,'Feedstock Split-2019'!$A$1:$AG$43,MATCH(E$2,'Feedstock Split-2019'!$A$1:$AG$1,0),0)*E$4</f>
        <v>0</v>
      </c>
      <c r="F12">
        <f>VLOOKUP($A12,'Feedstock Split-2019'!$A$1:$AG$43,MATCH(F$2,'Feedstock Split-2019'!$A$1:$AG$1,0),0)*F$4</f>
        <v>0</v>
      </c>
      <c r="G12">
        <f>VLOOKUP($A12,'Feedstock Split-2019'!$A$1:$AG$43,MATCH(G$2,'Feedstock Split-2019'!$A$1:$AG$1,0),0)*G$4</f>
        <v>0</v>
      </c>
      <c r="H12">
        <f>VLOOKUP($A12,'Feedstock Split-2019'!$A$1:$AG$43,MATCH(H$2,'Feedstock Split-2019'!$A$1:$AG$1,0),0)*H$4</f>
        <v>0</v>
      </c>
      <c r="I12">
        <f>VLOOKUP($A12,'Feedstock Split-2019'!$A$1:$AG$43,MATCH(I$2,'Feedstock Split-2019'!$A$1:$AG$1,0),0)*I$4</f>
        <v>0</v>
      </c>
      <c r="J12">
        <f>VLOOKUP($A12,'Feedstock Split-2019'!$A$1:$AG$43,MATCH(J$2,'Feedstock Split-2019'!$A$1:$AG$1,0),0)*J$4</f>
        <v>0</v>
      </c>
      <c r="K12">
        <f>VLOOKUP($A12,'Feedstock Split-2019'!$A$1:$AG$43,MATCH(K$2,'Feedstock Split-2019'!$A$1:$AG$1,0),0)*K$4</f>
        <v>0</v>
      </c>
      <c r="L12">
        <f>VLOOKUP($A12,'Feedstock Split-2019'!$A$1:$AG$43,MATCH(L$2,'Feedstock Split-2019'!$A$1:$AG$1,0),0)*L$4</f>
        <v>0</v>
      </c>
      <c r="M12">
        <f>VLOOKUP($A12,'Feedstock Split-2019'!$A$1:$AG$43,MATCH(M$2,'Feedstock Split-2019'!$A$1:$AG$1,0),0)*M$4</f>
        <v>0</v>
      </c>
      <c r="N12">
        <f>VLOOKUP($A12,'Feedstock Split-2019'!$A$1:$AG$43,MATCH(N$2,'Feedstock Split-2019'!$A$1:$AG$1,0),0)*N$4</f>
        <v>0</v>
      </c>
      <c r="O12">
        <f>VLOOKUP($A12,'Feedstock Split-2019'!$A$1:$AG$43,MATCH(O$2,'Feedstock Split-2019'!$A$1:$AG$1,0),0)*O$4</f>
        <v>0</v>
      </c>
      <c r="P12">
        <f>VLOOKUP($A12,'Feedstock Split-2019'!$A$1:$AG$43,MATCH(P$2,'Feedstock Split-2019'!$A$1:$AG$1,0),0)*P$4</f>
        <v>0</v>
      </c>
      <c r="Q12">
        <f>VLOOKUP($A12,'Feedstock Split-2019'!$A$1:$AG$43,MATCH(Q$2,'Feedstock Split-2019'!$A$1:$AG$1,0),0)*Q$4</f>
        <v>0</v>
      </c>
      <c r="R12">
        <f>VLOOKUP($A12,'Feedstock Split-2019'!$A$1:$AG$43,MATCH(R$2,'Feedstock Split-2019'!$A$1:$AG$1,0),0)*R$4</f>
        <v>0</v>
      </c>
      <c r="S12">
        <f>VLOOKUP($A12,'Feedstock Split-2019'!$A$1:$AG$43,MATCH(S$2,'Feedstock Split-2019'!$A$1:$AG$1,0),0)*S$4</f>
        <v>0</v>
      </c>
      <c r="T12">
        <f>VLOOKUP($A12,'Feedstock Split-2019'!$A$1:$AG$43,MATCH(T$2,'Feedstock Split-2019'!$A$1:$AG$1,0),0)*T$4</f>
        <v>0</v>
      </c>
      <c r="U12">
        <f>VLOOKUP($A12,'Feedstock Split-2019'!$A$1:$AG$43,MATCH(U$2,'Feedstock Split-2019'!$A$1:$AG$1,0),0)*U$4</f>
        <v>0</v>
      </c>
      <c r="V12">
        <f>VLOOKUP($A12,'Feedstock Split-2019'!$A$1:$AG$43,MATCH(V$2,'Feedstock Split-2019'!$A$1:$AG$1,0),0)*V$4</f>
        <v>0</v>
      </c>
      <c r="W12">
        <f>VLOOKUP($A12,'Feedstock Split-2019'!$A$1:$AG$43,MATCH(W$2,'Feedstock Split-2019'!$A$1:$AG$1,0),0)*W$4</f>
        <v>0</v>
      </c>
      <c r="X12">
        <f>VLOOKUP($A12,'Feedstock Split-2019'!$A$1:$AG$43,MATCH(X$2,'Feedstock Split-2019'!$A$1:$AG$1,0),0)*X$4</f>
        <v>0</v>
      </c>
      <c r="Y12">
        <f>VLOOKUP($A12,'Feedstock Split-2019'!$A$1:$AG$43,MATCH(Y$2,'Feedstock Split-2019'!$A$1:$AG$1,0),0)*Y$4</f>
        <v>0</v>
      </c>
      <c r="Z12">
        <f>VLOOKUP($A12,'Feedstock Split-2019'!$A$1:$AG$43,MATCH(Z$2,'Feedstock Split-2019'!$A$1:$AG$1,0),0)*Z$4</f>
        <v>0</v>
      </c>
      <c r="AA12">
        <f>VLOOKUP($A12,'Feedstock Split-2019'!$A$1:$AG$43,MATCH(AA$2,'Feedstock Split-2019'!$A$1:$AG$1,0),0)*AA$4</f>
        <v>0</v>
      </c>
      <c r="AB12">
        <f>VLOOKUP($A12,'Feedstock Split-2019'!$A$1:$AG$43,MATCH(AB$2,'Feedstock Split-2019'!$A$1:$AG$1,0),0)*AB$4</f>
        <v>0</v>
      </c>
      <c r="AC12">
        <f>VLOOKUP($A12,'Feedstock Split-2019'!$A$1:$AG$43,MATCH(AC$2,'Feedstock Split-2019'!$A$1:$AG$1,0),0)*AC$4</f>
        <v>0</v>
      </c>
      <c r="AD12">
        <f>VLOOKUP($A12,'Feedstock Split-2019'!$A$1:$AG$43,MATCH(AD$2,'Feedstock Split-2019'!$A$1:$AG$1,0),0)*AD$4</f>
        <v>0</v>
      </c>
      <c r="AE12">
        <f>VLOOKUP($A12,'Feedstock Split-2019'!$A$1:$AG$43,MATCH(AE$2,'Feedstock Split-2019'!$A$1:$AG$1,0),0)*AE$4</f>
        <v>0</v>
      </c>
      <c r="AF12" s="47">
        <f>VLOOKUP($A12,'Feedstock Split-2019'!$A$1:$AG$43,MATCH(AF$2,'Feedstock Split-2019'!$A$1:$AG$1,0),0)*AF$4</f>
        <v>0</v>
      </c>
    </row>
    <row r="13" spans="1:32" x14ac:dyDescent="0.25">
      <c r="A13" s="12" t="s">
        <v>10</v>
      </c>
      <c r="B13" s="27"/>
      <c r="C13" s="96">
        <f>VLOOKUP($A13,'Feedstock Split-2019'!$A$1:$AG$43,MATCH(C$2,'Feedstock Split-2019'!$A$1:$AG$1,0),0)*C$4</f>
        <v>0</v>
      </c>
      <c r="D13">
        <f>VLOOKUP($A13,'Feedstock Split-2019'!$A$1:$AG$43,MATCH(D$2,'Feedstock Split-2019'!$A$1:$AG$1,0),0)*D$4</f>
        <v>0</v>
      </c>
      <c r="E13">
        <f>VLOOKUP($A13,'Feedstock Split-2019'!$A$1:$AG$43,MATCH(E$2,'Feedstock Split-2019'!$A$1:$AG$1,0),0)*E$4</f>
        <v>0</v>
      </c>
      <c r="F13">
        <f>VLOOKUP($A13,'Feedstock Split-2019'!$A$1:$AG$43,MATCH(F$2,'Feedstock Split-2019'!$A$1:$AG$1,0),0)*F$4</f>
        <v>0</v>
      </c>
      <c r="G13">
        <f>VLOOKUP($A13,'Feedstock Split-2019'!$A$1:$AG$43,MATCH(G$2,'Feedstock Split-2019'!$A$1:$AG$1,0),0)*G$4</f>
        <v>0</v>
      </c>
      <c r="H13">
        <f>VLOOKUP($A13,'Feedstock Split-2019'!$A$1:$AG$43,MATCH(H$2,'Feedstock Split-2019'!$A$1:$AG$1,0),0)*H$4</f>
        <v>0</v>
      </c>
      <c r="I13">
        <f>VLOOKUP($A13,'Feedstock Split-2019'!$A$1:$AG$43,MATCH(I$2,'Feedstock Split-2019'!$A$1:$AG$1,0),0)*I$4</f>
        <v>0</v>
      </c>
      <c r="J13">
        <f>VLOOKUP($A13,'Feedstock Split-2019'!$A$1:$AG$43,MATCH(J$2,'Feedstock Split-2019'!$A$1:$AG$1,0),0)*J$4</f>
        <v>0</v>
      </c>
      <c r="K13">
        <f>VLOOKUP($A13,'Feedstock Split-2019'!$A$1:$AG$43,MATCH(K$2,'Feedstock Split-2019'!$A$1:$AG$1,0),0)*K$4</f>
        <v>0</v>
      </c>
      <c r="L13">
        <f>VLOOKUP($A13,'Feedstock Split-2019'!$A$1:$AG$43,MATCH(L$2,'Feedstock Split-2019'!$A$1:$AG$1,0),0)*L$4</f>
        <v>0</v>
      </c>
      <c r="M13">
        <f>VLOOKUP($A13,'Feedstock Split-2019'!$A$1:$AG$43,MATCH(M$2,'Feedstock Split-2019'!$A$1:$AG$1,0),0)*M$4</f>
        <v>0</v>
      </c>
      <c r="N13">
        <f>VLOOKUP($A13,'Feedstock Split-2019'!$A$1:$AG$43,MATCH(N$2,'Feedstock Split-2019'!$A$1:$AG$1,0),0)*N$4</f>
        <v>0</v>
      </c>
      <c r="O13">
        <f>VLOOKUP($A13,'Feedstock Split-2019'!$A$1:$AG$43,MATCH(O$2,'Feedstock Split-2019'!$A$1:$AG$1,0),0)*O$4</f>
        <v>0</v>
      </c>
      <c r="P13">
        <f>VLOOKUP($A13,'Feedstock Split-2019'!$A$1:$AG$43,MATCH(P$2,'Feedstock Split-2019'!$A$1:$AG$1,0),0)*P$4</f>
        <v>0</v>
      </c>
      <c r="Q13">
        <f>VLOOKUP($A13,'Feedstock Split-2019'!$A$1:$AG$43,MATCH(Q$2,'Feedstock Split-2019'!$A$1:$AG$1,0),0)*Q$4</f>
        <v>0</v>
      </c>
      <c r="R13">
        <f>VLOOKUP($A13,'Feedstock Split-2019'!$A$1:$AG$43,MATCH(R$2,'Feedstock Split-2019'!$A$1:$AG$1,0),0)*R$4</f>
        <v>0</v>
      </c>
      <c r="S13">
        <f>VLOOKUP($A13,'Feedstock Split-2019'!$A$1:$AG$43,MATCH(S$2,'Feedstock Split-2019'!$A$1:$AG$1,0),0)*S$4</f>
        <v>0</v>
      </c>
      <c r="T13">
        <f>VLOOKUP($A13,'Feedstock Split-2019'!$A$1:$AG$43,MATCH(T$2,'Feedstock Split-2019'!$A$1:$AG$1,0),0)*T$4</f>
        <v>0</v>
      </c>
      <c r="U13">
        <f>VLOOKUP($A13,'Feedstock Split-2019'!$A$1:$AG$43,MATCH(U$2,'Feedstock Split-2019'!$A$1:$AG$1,0),0)*U$4</f>
        <v>153933962987.09198</v>
      </c>
      <c r="V13">
        <f>VLOOKUP($A13,'Feedstock Split-2019'!$A$1:$AG$43,MATCH(V$2,'Feedstock Split-2019'!$A$1:$AG$1,0),0)*V$4</f>
        <v>0</v>
      </c>
      <c r="W13">
        <f>VLOOKUP($A13,'Feedstock Split-2019'!$A$1:$AG$43,MATCH(W$2,'Feedstock Split-2019'!$A$1:$AG$1,0),0)*W$4</f>
        <v>0</v>
      </c>
      <c r="X13">
        <f>VLOOKUP($A13,'Feedstock Split-2019'!$A$1:$AG$43,MATCH(X$2,'Feedstock Split-2019'!$A$1:$AG$1,0),0)*X$4</f>
        <v>0</v>
      </c>
      <c r="Y13">
        <f>VLOOKUP($A13,'Feedstock Split-2019'!$A$1:$AG$43,MATCH(Y$2,'Feedstock Split-2019'!$A$1:$AG$1,0),0)*Y$4</f>
        <v>0</v>
      </c>
      <c r="Z13">
        <f>VLOOKUP($A13,'Feedstock Split-2019'!$A$1:$AG$43,MATCH(Z$2,'Feedstock Split-2019'!$A$1:$AG$1,0),0)*Z$4</f>
        <v>0</v>
      </c>
      <c r="AA13">
        <f>VLOOKUP($A13,'Feedstock Split-2019'!$A$1:$AG$43,MATCH(AA$2,'Feedstock Split-2019'!$A$1:$AG$1,0),0)*AA$4</f>
        <v>0</v>
      </c>
      <c r="AB13">
        <f>VLOOKUP($A13,'Feedstock Split-2019'!$A$1:$AG$43,MATCH(AB$2,'Feedstock Split-2019'!$A$1:$AG$1,0),0)*AB$4</f>
        <v>0</v>
      </c>
      <c r="AC13">
        <f>VLOOKUP($A13,'Feedstock Split-2019'!$A$1:$AG$43,MATCH(AC$2,'Feedstock Split-2019'!$A$1:$AG$1,0),0)*AC$4</f>
        <v>0</v>
      </c>
      <c r="AD13">
        <f>VLOOKUP($A13,'Feedstock Split-2019'!$A$1:$AG$43,MATCH(AD$2,'Feedstock Split-2019'!$A$1:$AG$1,0),0)*AD$4</f>
        <v>0</v>
      </c>
      <c r="AE13">
        <f>VLOOKUP($A13,'Feedstock Split-2019'!$A$1:$AG$43,MATCH(AE$2,'Feedstock Split-2019'!$A$1:$AG$1,0),0)*AE$4</f>
        <v>0</v>
      </c>
      <c r="AF13" s="47">
        <f>VLOOKUP($A13,'Feedstock Split-2019'!$A$1:$AG$43,MATCH(AF$2,'Feedstock Split-2019'!$A$1:$AG$1,0),0)*AF$4</f>
        <v>0</v>
      </c>
    </row>
    <row r="14" spans="1:32" x14ac:dyDescent="0.25">
      <c r="A14" s="12" t="s">
        <v>11</v>
      </c>
      <c r="B14" s="27"/>
      <c r="C14" s="96">
        <f>VLOOKUP($A14,'Feedstock Split-2019'!$A$1:$AG$43,MATCH(C$2,'Feedstock Split-2019'!$A$1:$AG$1,0),0)*C$4</f>
        <v>0</v>
      </c>
      <c r="D14">
        <f>VLOOKUP($A14,'Feedstock Split-2019'!$A$1:$AG$43,MATCH(D$2,'Feedstock Split-2019'!$A$1:$AG$1,0),0)*D$4</f>
        <v>0</v>
      </c>
      <c r="E14">
        <f>VLOOKUP($A14,'Feedstock Split-2019'!$A$1:$AG$43,MATCH(E$2,'Feedstock Split-2019'!$A$1:$AG$1,0),0)*E$4</f>
        <v>0</v>
      </c>
      <c r="F14">
        <f>VLOOKUP($A14,'Feedstock Split-2019'!$A$1:$AG$43,MATCH(F$2,'Feedstock Split-2019'!$A$1:$AG$1,0),0)*F$4</f>
        <v>0</v>
      </c>
      <c r="G14">
        <f>VLOOKUP($A14,'Feedstock Split-2019'!$A$1:$AG$43,MATCH(G$2,'Feedstock Split-2019'!$A$1:$AG$1,0),0)*G$4</f>
        <v>0</v>
      </c>
      <c r="H14">
        <f>VLOOKUP($A14,'Feedstock Split-2019'!$A$1:$AG$43,MATCH(H$2,'Feedstock Split-2019'!$A$1:$AG$1,0),0)*H$4</f>
        <v>0</v>
      </c>
      <c r="I14">
        <f>VLOOKUP($A14,'Feedstock Split-2019'!$A$1:$AG$43,MATCH(I$2,'Feedstock Split-2019'!$A$1:$AG$1,0),0)*I$4</f>
        <v>0</v>
      </c>
      <c r="J14">
        <f>VLOOKUP($A14,'Feedstock Split-2019'!$A$1:$AG$43,MATCH(J$2,'Feedstock Split-2019'!$A$1:$AG$1,0),0)*J$4</f>
        <v>0</v>
      </c>
      <c r="K14">
        <f>VLOOKUP($A14,'Feedstock Split-2019'!$A$1:$AG$43,MATCH(K$2,'Feedstock Split-2019'!$A$1:$AG$1,0),0)*K$4</f>
        <v>0</v>
      </c>
      <c r="L14">
        <f>VLOOKUP($A14,'Feedstock Split-2019'!$A$1:$AG$43,MATCH(L$2,'Feedstock Split-2019'!$A$1:$AG$1,0),0)*L$4</f>
        <v>0</v>
      </c>
      <c r="M14">
        <f>VLOOKUP($A14,'Feedstock Split-2019'!$A$1:$AG$43,MATCH(M$2,'Feedstock Split-2019'!$A$1:$AG$1,0),0)*M$4</f>
        <v>0</v>
      </c>
      <c r="N14">
        <f>VLOOKUP($A14,'Feedstock Split-2019'!$A$1:$AG$43,MATCH(N$2,'Feedstock Split-2019'!$A$1:$AG$1,0),0)*N$4</f>
        <v>0</v>
      </c>
      <c r="O14">
        <f>VLOOKUP($A14,'Feedstock Split-2019'!$A$1:$AG$43,MATCH(O$2,'Feedstock Split-2019'!$A$1:$AG$1,0),0)*O$4</f>
        <v>0</v>
      </c>
      <c r="P14">
        <f>VLOOKUP($A14,'Feedstock Split-2019'!$A$1:$AG$43,MATCH(P$2,'Feedstock Split-2019'!$A$1:$AG$1,0),0)*P$4</f>
        <v>0</v>
      </c>
      <c r="Q14">
        <f>VLOOKUP($A14,'Feedstock Split-2019'!$A$1:$AG$43,MATCH(Q$2,'Feedstock Split-2019'!$A$1:$AG$1,0),0)*Q$4</f>
        <v>0</v>
      </c>
      <c r="R14">
        <f>VLOOKUP($A14,'Feedstock Split-2019'!$A$1:$AG$43,MATCH(R$2,'Feedstock Split-2019'!$A$1:$AG$1,0),0)*R$4</f>
        <v>0</v>
      </c>
      <c r="S14">
        <f>VLOOKUP($A14,'Feedstock Split-2019'!$A$1:$AG$43,MATCH(S$2,'Feedstock Split-2019'!$A$1:$AG$1,0),0)*S$4</f>
        <v>0</v>
      </c>
      <c r="T14">
        <f>VLOOKUP($A14,'Feedstock Split-2019'!$A$1:$AG$43,MATCH(T$2,'Feedstock Split-2019'!$A$1:$AG$1,0),0)*T$4</f>
        <v>0</v>
      </c>
      <c r="U14">
        <f>VLOOKUP($A14,'Feedstock Split-2019'!$A$1:$AG$43,MATCH(U$2,'Feedstock Split-2019'!$A$1:$AG$1,0),0)*U$4</f>
        <v>0</v>
      </c>
      <c r="V14">
        <f>VLOOKUP($A14,'Feedstock Split-2019'!$A$1:$AG$43,MATCH(V$2,'Feedstock Split-2019'!$A$1:$AG$1,0),0)*V$4</f>
        <v>0</v>
      </c>
      <c r="W14">
        <f>VLOOKUP($A14,'Feedstock Split-2019'!$A$1:$AG$43,MATCH(W$2,'Feedstock Split-2019'!$A$1:$AG$1,0),0)*W$4</f>
        <v>0</v>
      </c>
      <c r="X14">
        <f>VLOOKUP($A14,'Feedstock Split-2019'!$A$1:$AG$43,MATCH(X$2,'Feedstock Split-2019'!$A$1:$AG$1,0),0)*X$4</f>
        <v>0</v>
      </c>
      <c r="Y14">
        <f>VLOOKUP($A14,'Feedstock Split-2019'!$A$1:$AG$43,MATCH(Y$2,'Feedstock Split-2019'!$A$1:$AG$1,0),0)*Y$4</f>
        <v>0</v>
      </c>
      <c r="Z14">
        <f>VLOOKUP($A14,'Feedstock Split-2019'!$A$1:$AG$43,MATCH(Z$2,'Feedstock Split-2019'!$A$1:$AG$1,0),0)*Z$4</f>
        <v>0</v>
      </c>
      <c r="AA14">
        <f>VLOOKUP($A14,'Feedstock Split-2019'!$A$1:$AG$43,MATCH(AA$2,'Feedstock Split-2019'!$A$1:$AG$1,0),0)*AA$4</f>
        <v>0</v>
      </c>
      <c r="AB14">
        <f>VLOOKUP($A14,'Feedstock Split-2019'!$A$1:$AG$43,MATCH(AB$2,'Feedstock Split-2019'!$A$1:$AG$1,0),0)*AB$4</f>
        <v>0</v>
      </c>
      <c r="AC14">
        <f>VLOOKUP($A14,'Feedstock Split-2019'!$A$1:$AG$43,MATCH(AC$2,'Feedstock Split-2019'!$A$1:$AG$1,0),0)*AC$4</f>
        <v>0</v>
      </c>
      <c r="AD14">
        <f>VLOOKUP($A14,'Feedstock Split-2019'!$A$1:$AG$43,MATCH(AD$2,'Feedstock Split-2019'!$A$1:$AG$1,0),0)*AD$4</f>
        <v>0</v>
      </c>
      <c r="AE14">
        <f>VLOOKUP($A14,'Feedstock Split-2019'!$A$1:$AG$43,MATCH(AE$2,'Feedstock Split-2019'!$A$1:$AG$1,0),0)*AE$4</f>
        <v>0</v>
      </c>
      <c r="AF14" s="47">
        <f>VLOOKUP($A14,'Feedstock Split-2019'!$A$1:$AG$43,MATCH(AF$2,'Feedstock Split-2019'!$A$1:$AG$1,0),0)*AF$4</f>
        <v>0</v>
      </c>
    </row>
    <row r="15" spans="1:32" x14ac:dyDescent="0.25">
      <c r="A15" s="12" t="s">
        <v>12</v>
      </c>
      <c r="B15" s="27"/>
      <c r="C15" s="96">
        <f>VLOOKUP($A15,'Feedstock Split-2019'!$A$1:$AG$43,MATCH(C$2,'Feedstock Split-2019'!$A$1:$AG$1,0),0)*C$4</f>
        <v>0</v>
      </c>
      <c r="D15">
        <f>VLOOKUP($A15,'Feedstock Split-2019'!$A$1:$AG$43,MATCH(D$2,'Feedstock Split-2019'!$A$1:$AG$1,0),0)*D$4</f>
        <v>0</v>
      </c>
      <c r="E15">
        <f>VLOOKUP($A15,'Feedstock Split-2019'!$A$1:$AG$43,MATCH(E$2,'Feedstock Split-2019'!$A$1:$AG$1,0),0)*E$4</f>
        <v>0</v>
      </c>
      <c r="F15">
        <f>VLOOKUP($A15,'Feedstock Split-2019'!$A$1:$AG$43,MATCH(F$2,'Feedstock Split-2019'!$A$1:$AG$1,0),0)*F$4</f>
        <v>0</v>
      </c>
      <c r="G15">
        <f>VLOOKUP($A15,'Feedstock Split-2019'!$A$1:$AG$43,MATCH(G$2,'Feedstock Split-2019'!$A$1:$AG$1,0),0)*G$4</f>
        <v>0</v>
      </c>
      <c r="H15">
        <f>VLOOKUP($A15,'Feedstock Split-2019'!$A$1:$AG$43,MATCH(H$2,'Feedstock Split-2019'!$A$1:$AG$1,0),0)*H$4</f>
        <v>0</v>
      </c>
      <c r="I15">
        <f>VLOOKUP($A15,'Feedstock Split-2019'!$A$1:$AG$43,MATCH(I$2,'Feedstock Split-2019'!$A$1:$AG$1,0),0)*I$4</f>
        <v>0</v>
      </c>
      <c r="J15">
        <f>VLOOKUP($A15,'Feedstock Split-2019'!$A$1:$AG$43,MATCH(J$2,'Feedstock Split-2019'!$A$1:$AG$1,0),0)*J$4</f>
        <v>0</v>
      </c>
      <c r="K15">
        <f>VLOOKUP($A15,'Feedstock Split-2019'!$A$1:$AG$43,MATCH(K$2,'Feedstock Split-2019'!$A$1:$AG$1,0),0)*K$4</f>
        <v>0</v>
      </c>
      <c r="L15">
        <f>VLOOKUP($A15,'Feedstock Split-2019'!$A$1:$AG$43,MATCH(L$2,'Feedstock Split-2019'!$A$1:$AG$1,0),0)*L$4</f>
        <v>0</v>
      </c>
      <c r="M15">
        <f>VLOOKUP($A15,'Feedstock Split-2019'!$A$1:$AG$43,MATCH(M$2,'Feedstock Split-2019'!$A$1:$AG$1,0),0)*M$4</f>
        <v>0</v>
      </c>
      <c r="N15">
        <f>VLOOKUP($A15,'Feedstock Split-2019'!$A$1:$AG$43,MATCH(N$2,'Feedstock Split-2019'!$A$1:$AG$1,0),0)*N$4</f>
        <v>0</v>
      </c>
      <c r="O15">
        <f>VLOOKUP($A15,'Feedstock Split-2019'!$A$1:$AG$43,MATCH(O$2,'Feedstock Split-2019'!$A$1:$AG$1,0),0)*O$4</f>
        <v>0</v>
      </c>
      <c r="P15">
        <f>VLOOKUP($A15,'Feedstock Split-2019'!$A$1:$AG$43,MATCH(P$2,'Feedstock Split-2019'!$A$1:$AG$1,0),0)*P$4</f>
        <v>0</v>
      </c>
      <c r="Q15">
        <f>VLOOKUP($A15,'Feedstock Split-2019'!$A$1:$AG$43,MATCH(Q$2,'Feedstock Split-2019'!$A$1:$AG$1,0),0)*Q$4</f>
        <v>0</v>
      </c>
      <c r="R15">
        <f>VLOOKUP($A15,'Feedstock Split-2019'!$A$1:$AG$43,MATCH(R$2,'Feedstock Split-2019'!$A$1:$AG$1,0),0)*R$4</f>
        <v>0</v>
      </c>
      <c r="S15">
        <f>VLOOKUP($A15,'Feedstock Split-2019'!$A$1:$AG$43,MATCH(S$2,'Feedstock Split-2019'!$A$1:$AG$1,0),0)*S$4</f>
        <v>0</v>
      </c>
      <c r="T15">
        <f>VLOOKUP($A15,'Feedstock Split-2019'!$A$1:$AG$43,MATCH(T$2,'Feedstock Split-2019'!$A$1:$AG$1,0),0)*T$4</f>
        <v>0</v>
      </c>
      <c r="U15">
        <f>VLOOKUP($A15,'Feedstock Split-2019'!$A$1:$AG$43,MATCH(U$2,'Feedstock Split-2019'!$A$1:$AG$1,0),0)*U$4</f>
        <v>0</v>
      </c>
      <c r="V15">
        <f>VLOOKUP($A15,'Feedstock Split-2019'!$A$1:$AG$43,MATCH(V$2,'Feedstock Split-2019'!$A$1:$AG$1,0),0)*V$4</f>
        <v>0</v>
      </c>
      <c r="W15">
        <f>VLOOKUP($A15,'Feedstock Split-2019'!$A$1:$AG$43,MATCH(W$2,'Feedstock Split-2019'!$A$1:$AG$1,0),0)*W$4</f>
        <v>0</v>
      </c>
      <c r="X15">
        <f>VLOOKUP($A15,'Feedstock Split-2019'!$A$1:$AG$43,MATCH(X$2,'Feedstock Split-2019'!$A$1:$AG$1,0),0)*X$4</f>
        <v>0</v>
      </c>
      <c r="Y15">
        <f>VLOOKUP($A15,'Feedstock Split-2019'!$A$1:$AG$43,MATCH(Y$2,'Feedstock Split-2019'!$A$1:$AG$1,0),0)*Y$4</f>
        <v>0</v>
      </c>
      <c r="Z15">
        <f>VLOOKUP($A15,'Feedstock Split-2019'!$A$1:$AG$43,MATCH(Z$2,'Feedstock Split-2019'!$A$1:$AG$1,0),0)*Z$4</f>
        <v>0</v>
      </c>
      <c r="AA15">
        <f>VLOOKUP($A15,'Feedstock Split-2019'!$A$1:$AG$43,MATCH(AA$2,'Feedstock Split-2019'!$A$1:$AG$1,0),0)*AA$4</f>
        <v>0</v>
      </c>
      <c r="AB15">
        <f>VLOOKUP($A15,'Feedstock Split-2019'!$A$1:$AG$43,MATCH(AB$2,'Feedstock Split-2019'!$A$1:$AG$1,0),0)*AB$4</f>
        <v>0</v>
      </c>
      <c r="AC15">
        <f>VLOOKUP($A15,'Feedstock Split-2019'!$A$1:$AG$43,MATCH(AC$2,'Feedstock Split-2019'!$A$1:$AG$1,0),0)*AC$4</f>
        <v>0</v>
      </c>
      <c r="AD15">
        <f>VLOOKUP($A15,'Feedstock Split-2019'!$A$1:$AG$43,MATCH(AD$2,'Feedstock Split-2019'!$A$1:$AG$1,0),0)*AD$4</f>
        <v>0</v>
      </c>
      <c r="AE15">
        <f>VLOOKUP($A15,'Feedstock Split-2019'!$A$1:$AG$43,MATCH(AE$2,'Feedstock Split-2019'!$A$1:$AG$1,0),0)*AE$4</f>
        <v>0</v>
      </c>
      <c r="AF15" s="47">
        <f>VLOOKUP($A15,'Feedstock Split-2019'!$A$1:$AG$43,MATCH(AF$2,'Feedstock Split-2019'!$A$1:$AG$1,0),0)*AF$4</f>
        <v>0</v>
      </c>
    </row>
    <row r="16" spans="1:32" x14ac:dyDescent="0.25">
      <c r="A16" s="12" t="s">
        <v>13</v>
      </c>
      <c r="B16" s="27"/>
      <c r="C16" s="96">
        <f>VLOOKUP($A16,'Feedstock Split-2019'!$A$1:$AG$43,MATCH(C$2,'Feedstock Split-2019'!$A$1:$AG$1,0),0)*C$4</f>
        <v>0</v>
      </c>
      <c r="D16">
        <f>VLOOKUP($A16,'Feedstock Split-2019'!$A$1:$AG$43,MATCH(D$2,'Feedstock Split-2019'!$A$1:$AG$1,0),0)*D$4</f>
        <v>0</v>
      </c>
      <c r="E16">
        <f>VLOOKUP($A16,'Feedstock Split-2019'!$A$1:$AG$43,MATCH(E$2,'Feedstock Split-2019'!$A$1:$AG$1,0),0)*E$4</f>
        <v>0</v>
      </c>
      <c r="F16">
        <f>VLOOKUP($A16,'Feedstock Split-2019'!$A$1:$AG$43,MATCH(F$2,'Feedstock Split-2019'!$A$1:$AG$1,0),0)*F$4</f>
        <v>0</v>
      </c>
      <c r="G16">
        <f>VLOOKUP($A16,'Feedstock Split-2019'!$A$1:$AG$43,MATCH(G$2,'Feedstock Split-2019'!$A$1:$AG$1,0),0)*G$4</f>
        <v>0</v>
      </c>
      <c r="H16">
        <f>VLOOKUP($A16,'Feedstock Split-2019'!$A$1:$AG$43,MATCH(H$2,'Feedstock Split-2019'!$A$1:$AG$1,0),0)*H$4</f>
        <v>0</v>
      </c>
      <c r="I16">
        <f>VLOOKUP($A16,'Feedstock Split-2019'!$A$1:$AG$43,MATCH(I$2,'Feedstock Split-2019'!$A$1:$AG$1,0),0)*I$4</f>
        <v>0</v>
      </c>
      <c r="J16">
        <f>VLOOKUP($A16,'Feedstock Split-2019'!$A$1:$AG$43,MATCH(J$2,'Feedstock Split-2019'!$A$1:$AG$1,0),0)*J$4</f>
        <v>0</v>
      </c>
      <c r="K16">
        <f>VLOOKUP($A16,'Feedstock Split-2019'!$A$1:$AG$43,MATCH(K$2,'Feedstock Split-2019'!$A$1:$AG$1,0),0)*K$4</f>
        <v>0</v>
      </c>
      <c r="L16">
        <f>VLOOKUP($A16,'Feedstock Split-2019'!$A$1:$AG$43,MATCH(L$2,'Feedstock Split-2019'!$A$1:$AG$1,0),0)*L$4</f>
        <v>0</v>
      </c>
      <c r="M16">
        <f>VLOOKUP($A16,'Feedstock Split-2019'!$A$1:$AG$43,MATCH(M$2,'Feedstock Split-2019'!$A$1:$AG$1,0),0)*M$4</f>
        <v>0</v>
      </c>
      <c r="N16">
        <f>VLOOKUP($A16,'Feedstock Split-2019'!$A$1:$AG$43,MATCH(N$2,'Feedstock Split-2019'!$A$1:$AG$1,0),0)*N$4</f>
        <v>0</v>
      </c>
      <c r="O16">
        <f>VLOOKUP($A16,'Feedstock Split-2019'!$A$1:$AG$43,MATCH(O$2,'Feedstock Split-2019'!$A$1:$AG$1,0),0)*O$4</f>
        <v>0</v>
      </c>
      <c r="P16">
        <f>VLOOKUP($A16,'Feedstock Split-2019'!$A$1:$AG$43,MATCH(P$2,'Feedstock Split-2019'!$A$1:$AG$1,0),0)*P$4</f>
        <v>0</v>
      </c>
      <c r="Q16">
        <f>VLOOKUP($A16,'Feedstock Split-2019'!$A$1:$AG$43,MATCH(Q$2,'Feedstock Split-2019'!$A$1:$AG$1,0),0)*Q$4</f>
        <v>0</v>
      </c>
      <c r="R16">
        <f>VLOOKUP($A16,'Feedstock Split-2019'!$A$1:$AG$43,MATCH(R$2,'Feedstock Split-2019'!$A$1:$AG$1,0),0)*R$4</f>
        <v>0</v>
      </c>
      <c r="S16">
        <f>VLOOKUP($A16,'Feedstock Split-2019'!$A$1:$AG$43,MATCH(S$2,'Feedstock Split-2019'!$A$1:$AG$1,0),0)*S$4</f>
        <v>0</v>
      </c>
      <c r="T16">
        <f>VLOOKUP($A16,'Feedstock Split-2019'!$A$1:$AG$43,MATCH(T$2,'Feedstock Split-2019'!$A$1:$AG$1,0),0)*T$4</f>
        <v>0</v>
      </c>
      <c r="U16">
        <f>VLOOKUP($A16,'Feedstock Split-2019'!$A$1:$AG$43,MATCH(U$2,'Feedstock Split-2019'!$A$1:$AG$1,0),0)*U$4</f>
        <v>0</v>
      </c>
      <c r="V16">
        <f>VLOOKUP($A16,'Feedstock Split-2019'!$A$1:$AG$43,MATCH(V$2,'Feedstock Split-2019'!$A$1:$AG$1,0),0)*V$4</f>
        <v>0</v>
      </c>
      <c r="W16">
        <f>VLOOKUP($A16,'Feedstock Split-2019'!$A$1:$AG$43,MATCH(W$2,'Feedstock Split-2019'!$A$1:$AG$1,0),0)*W$4</f>
        <v>0</v>
      </c>
      <c r="X16">
        <f>VLOOKUP($A16,'Feedstock Split-2019'!$A$1:$AG$43,MATCH(X$2,'Feedstock Split-2019'!$A$1:$AG$1,0),0)*X$4</f>
        <v>0</v>
      </c>
      <c r="Y16">
        <f>VLOOKUP($A16,'Feedstock Split-2019'!$A$1:$AG$43,MATCH(Y$2,'Feedstock Split-2019'!$A$1:$AG$1,0),0)*Y$4</f>
        <v>0</v>
      </c>
      <c r="Z16">
        <f>VLOOKUP($A16,'Feedstock Split-2019'!$A$1:$AG$43,MATCH(Z$2,'Feedstock Split-2019'!$A$1:$AG$1,0),0)*Z$4</f>
        <v>0</v>
      </c>
      <c r="AA16">
        <f>VLOOKUP($A16,'Feedstock Split-2019'!$A$1:$AG$43,MATCH(AA$2,'Feedstock Split-2019'!$A$1:$AG$1,0),0)*AA$4</f>
        <v>0</v>
      </c>
      <c r="AB16">
        <f>VLOOKUP($A16,'Feedstock Split-2019'!$A$1:$AG$43,MATCH(AB$2,'Feedstock Split-2019'!$A$1:$AG$1,0),0)*AB$4</f>
        <v>0</v>
      </c>
      <c r="AC16">
        <f>VLOOKUP($A16,'Feedstock Split-2019'!$A$1:$AG$43,MATCH(AC$2,'Feedstock Split-2019'!$A$1:$AG$1,0),0)*AC$4</f>
        <v>0</v>
      </c>
      <c r="AD16">
        <f>VLOOKUP($A16,'Feedstock Split-2019'!$A$1:$AG$43,MATCH(AD$2,'Feedstock Split-2019'!$A$1:$AG$1,0),0)*AD$4</f>
        <v>0</v>
      </c>
      <c r="AE16">
        <f>VLOOKUP($A16,'Feedstock Split-2019'!$A$1:$AG$43,MATCH(AE$2,'Feedstock Split-2019'!$A$1:$AG$1,0),0)*AE$4</f>
        <v>0</v>
      </c>
      <c r="AF16" s="47">
        <f>VLOOKUP($A16,'Feedstock Split-2019'!$A$1:$AG$43,MATCH(AF$2,'Feedstock Split-2019'!$A$1:$AG$1,0),0)*AF$4</f>
        <v>0</v>
      </c>
    </row>
    <row r="17" spans="1:32" x14ac:dyDescent="0.25">
      <c r="A17" s="12" t="s">
        <v>14</v>
      </c>
      <c r="B17" s="27"/>
      <c r="C17" s="96">
        <f>VLOOKUP($A17,'Feedstock Split-2019'!$A$1:$AG$43,MATCH(C$2,'Feedstock Split-2019'!$A$1:$AG$1,0),0)*C$4</f>
        <v>0</v>
      </c>
      <c r="D17">
        <f>VLOOKUP($A17,'Feedstock Split-2019'!$A$1:$AG$43,MATCH(D$2,'Feedstock Split-2019'!$A$1:$AG$1,0),0)*D$4</f>
        <v>0</v>
      </c>
      <c r="E17">
        <f>VLOOKUP($A17,'Feedstock Split-2019'!$A$1:$AG$43,MATCH(E$2,'Feedstock Split-2019'!$A$1:$AG$1,0),0)*E$4</f>
        <v>0</v>
      </c>
      <c r="F17">
        <f>VLOOKUP($A17,'Feedstock Split-2019'!$A$1:$AG$43,MATCH(F$2,'Feedstock Split-2019'!$A$1:$AG$1,0),0)*F$4</f>
        <v>0</v>
      </c>
      <c r="G17">
        <f>VLOOKUP($A17,'Feedstock Split-2019'!$A$1:$AG$43,MATCH(G$2,'Feedstock Split-2019'!$A$1:$AG$1,0),0)*G$4</f>
        <v>0</v>
      </c>
      <c r="H17">
        <f>VLOOKUP($A17,'Feedstock Split-2019'!$A$1:$AG$43,MATCH(H$2,'Feedstock Split-2019'!$A$1:$AG$1,0),0)*H$4</f>
        <v>0</v>
      </c>
      <c r="I17">
        <f>VLOOKUP($A17,'Feedstock Split-2019'!$A$1:$AG$43,MATCH(I$2,'Feedstock Split-2019'!$A$1:$AG$1,0),0)*I$4</f>
        <v>0</v>
      </c>
      <c r="J17">
        <f>VLOOKUP($A17,'Feedstock Split-2019'!$A$1:$AG$43,MATCH(J$2,'Feedstock Split-2019'!$A$1:$AG$1,0),0)*J$4</f>
        <v>0</v>
      </c>
      <c r="K17">
        <f>VLOOKUP($A17,'Feedstock Split-2019'!$A$1:$AG$43,MATCH(K$2,'Feedstock Split-2019'!$A$1:$AG$1,0),0)*K$4</f>
        <v>0</v>
      </c>
      <c r="L17">
        <f>VLOOKUP($A17,'Feedstock Split-2019'!$A$1:$AG$43,MATCH(L$2,'Feedstock Split-2019'!$A$1:$AG$1,0),0)*L$4</f>
        <v>0</v>
      </c>
      <c r="M17">
        <f>VLOOKUP($A17,'Feedstock Split-2019'!$A$1:$AG$43,MATCH(M$2,'Feedstock Split-2019'!$A$1:$AG$1,0),0)*M$4</f>
        <v>0</v>
      </c>
      <c r="N17">
        <f>VLOOKUP($A17,'Feedstock Split-2019'!$A$1:$AG$43,MATCH(N$2,'Feedstock Split-2019'!$A$1:$AG$1,0),0)*N$4</f>
        <v>0</v>
      </c>
      <c r="O17">
        <f>VLOOKUP($A17,'Feedstock Split-2019'!$A$1:$AG$43,MATCH(O$2,'Feedstock Split-2019'!$A$1:$AG$1,0),0)*O$4</f>
        <v>0</v>
      </c>
      <c r="P17">
        <f>VLOOKUP($A17,'Feedstock Split-2019'!$A$1:$AG$43,MATCH(P$2,'Feedstock Split-2019'!$A$1:$AG$1,0),0)*P$4</f>
        <v>0</v>
      </c>
      <c r="Q17">
        <f>VLOOKUP($A17,'Feedstock Split-2019'!$A$1:$AG$43,MATCH(Q$2,'Feedstock Split-2019'!$A$1:$AG$1,0),0)*Q$4</f>
        <v>0</v>
      </c>
      <c r="R17">
        <f>VLOOKUP($A17,'Feedstock Split-2019'!$A$1:$AG$43,MATCH(R$2,'Feedstock Split-2019'!$A$1:$AG$1,0),0)*R$4</f>
        <v>0</v>
      </c>
      <c r="S17">
        <f>VLOOKUP($A17,'Feedstock Split-2019'!$A$1:$AG$43,MATCH(S$2,'Feedstock Split-2019'!$A$1:$AG$1,0),0)*S$4</f>
        <v>0</v>
      </c>
      <c r="T17">
        <f>VLOOKUP($A17,'Feedstock Split-2019'!$A$1:$AG$43,MATCH(T$2,'Feedstock Split-2019'!$A$1:$AG$1,0),0)*T$4</f>
        <v>0</v>
      </c>
      <c r="U17">
        <f>VLOOKUP($A17,'Feedstock Split-2019'!$A$1:$AG$43,MATCH(U$2,'Feedstock Split-2019'!$A$1:$AG$1,0),0)*U$4</f>
        <v>0</v>
      </c>
      <c r="V17">
        <f>VLOOKUP($A17,'Feedstock Split-2019'!$A$1:$AG$43,MATCH(V$2,'Feedstock Split-2019'!$A$1:$AG$1,0),0)*V$4</f>
        <v>0</v>
      </c>
      <c r="W17">
        <f>VLOOKUP($A17,'Feedstock Split-2019'!$A$1:$AG$43,MATCH(W$2,'Feedstock Split-2019'!$A$1:$AG$1,0),0)*W$4</f>
        <v>0</v>
      </c>
      <c r="X17">
        <f>VLOOKUP($A17,'Feedstock Split-2019'!$A$1:$AG$43,MATCH(X$2,'Feedstock Split-2019'!$A$1:$AG$1,0),0)*X$4</f>
        <v>0</v>
      </c>
      <c r="Y17">
        <f>VLOOKUP($A17,'Feedstock Split-2019'!$A$1:$AG$43,MATCH(Y$2,'Feedstock Split-2019'!$A$1:$AG$1,0),0)*Y$4</f>
        <v>0</v>
      </c>
      <c r="Z17">
        <f>VLOOKUP($A17,'Feedstock Split-2019'!$A$1:$AG$43,MATCH(Z$2,'Feedstock Split-2019'!$A$1:$AG$1,0),0)*Z$4</f>
        <v>0</v>
      </c>
      <c r="AA17">
        <f>VLOOKUP($A17,'Feedstock Split-2019'!$A$1:$AG$43,MATCH(AA$2,'Feedstock Split-2019'!$A$1:$AG$1,0),0)*AA$4</f>
        <v>0</v>
      </c>
      <c r="AB17">
        <f>VLOOKUP($A17,'Feedstock Split-2019'!$A$1:$AG$43,MATCH(AB$2,'Feedstock Split-2019'!$A$1:$AG$1,0),0)*AB$4</f>
        <v>0</v>
      </c>
      <c r="AC17">
        <f>VLOOKUP($A17,'Feedstock Split-2019'!$A$1:$AG$43,MATCH(AC$2,'Feedstock Split-2019'!$A$1:$AG$1,0),0)*AC$4</f>
        <v>0</v>
      </c>
      <c r="AD17">
        <f>VLOOKUP($A17,'Feedstock Split-2019'!$A$1:$AG$43,MATCH(AD$2,'Feedstock Split-2019'!$A$1:$AG$1,0),0)*AD$4</f>
        <v>0</v>
      </c>
      <c r="AE17">
        <f>VLOOKUP($A17,'Feedstock Split-2019'!$A$1:$AG$43,MATCH(AE$2,'Feedstock Split-2019'!$A$1:$AG$1,0),0)*AE$4</f>
        <v>0</v>
      </c>
      <c r="AF17" s="47">
        <f>VLOOKUP($A17,'Feedstock Split-2019'!$A$1:$AG$43,MATCH(AF$2,'Feedstock Split-2019'!$A$1:$AG$1,0),0)*AF$4</f>
        <v>0</v>
      </c>
    </row>
    <row r="18" spans="1:32" x14ac:dyDescent="0.25">
      <c r="A18" s="12" t="s">
        <v>15</v>
      </c>
      <c r="B18" s="27"/>
      <c r="C18" s="96">
        <f>VLOOKUP($A18,'Feedstock Split-2019'!$A$1:$AG$43,MATCH(C$2,'Feedstock Split-2019'!$A$1:$AG$1,0),0)*C$4</f>
        <v>0</v>
      </c>
      <c r="D18">
        <f>VLOOKUP($A18,'Feedstock Split-2019'!$A$1:$AG$43,MATCH(D$2,'Feedstock Split-2019'!$A$1:$AG$1,0),0)*D$4</f>
        <v>0</v>
      </c>
      <c r="E18">
        <f>VLOOKUP($A18,'Feedstock Split-2019'!$A$1:$AG$43,MATCH(E$2,'Feedstock Split-2019'!$A$1:$AG$1,0),0)*E$4</f>
        <v>0</v>
      </c>
      <c r="F18">
        <f>VLOOKUP($A18,'Feedstock Split-2019'!$A$1:$AG$43,MATCH(F$2,'Feedstock Split-2019'!$A$1:$AG$1,0),0)*F$4</f>
        <v>0</v>
      </c>
      <c r="G18">
        <f>VLOOKUP($A18,'Feedstock Split-2019'!$A$1:$AG$43,MATCH(G$2,'Feedstock Split-2019'!$A$1:$AG$1,0),0)*G$4</f>
        <v>0</v>
      </c>
      <c r="H18">
        <f>VLOOKUP($A18,'Feedstock Split-2019'!$A$1:$AG$43,MATCH(H$2,'Feedstock Split-2019'!$A$1:$AG$1,0),0)*H$4</f>
        <v>0</v>
      </c>
      <c r="I18">
        <f>VLOOKUP($A18,'Feedstock Split-2019'!$A$1:$AG$43,MATCH(I$2,'Feedstock Split-2019'!$A$1:$AG$1,0),0)*I$4</f>
        <v>0</v>
      </c>
      <c r="J18">
        <f>VLOOKUP($A18,'Feedstock Split-2019'!$A$1:$AG$43,MATCH(J$2,'Feedstock Split-2019'!$A$1:$AG$1,0),0)*J$4</f>
        <v>0</v>
      </c>
      <c r="K18">
        <f>VLOOKUP($A18,'Feedstock Split-2019'!$A$1:$AG$43,MATCH(K$2,'Feedstock Split-2019'!$A$1:$AG$1,0),0)*K$4</f>
        <v>0</v>
      </c>
      <c r="L18">
        <f>VLOOKUP($A18,'Feedstock Split-2019'!$A$1:$AG$43,MATCH(L$2,'Feedstock Split-2019'!$A$1:$AG$1,0),0)*L$4</f>
        <v>0</v>
      </c>
      <c r="M18">
        <f>VLOOKUP($A18,'Feedstock Split-2019'!$A$1:$AG$43,MATCH(M$2,'Feedstock Split-2019'!$A$1:$AG$1,0),0)*M$4</f>
        <v>0</v>
      </c>
      <c r="N18">
        <f>VLOOKUP($A18,'Feedstock Split-2019'!$A$1:$AG$43,MATCH(N$2,'Feedstock Split-2019'!$A$1:$AG$1,0),0)*N$4</f>
        <v>0</v>
      </c>
      <c r="O18">
        <f>VLOOKUP($A18,'Feedstock Split-2019'!$A$1:$AG$43,MATCH(O$2,'Feedstock Split-2019'!$A$1:$AG$1,0),0)*O$4</f>
        <v>0</v>
      </c>
      <c r="P18">
        <f>VLOOKUP($A18,'Feedstock Split-2019'!$A$1:$AG$43,MATCH(P$2,'Feedstock Split-2019'!$A$1:$AG$1,0),0)*P$4</f>
        <v>0</v>
      </c>
      <c r="Q18">
        <f>VLOOKUP($A18,'Feedstock Split-2019'!$A$1:$AG$43,MATCH(Q$2,'Feedstock Split-2019'!$A$1:$AG$1,0),0)*Q$4</f>
        <v>0</v>
      </c>
      <c r="R18">
        <f>VLOOKUP($A18,'Feedstock Split-2019'!$A$1:$AG$43,MATCH(R$2,'Feedstock Split-2019'!$A$1:$AG$1,0),0)*R$4</f>
        <v>0</v>
      </c>
      <c r="S18">
        <f>VLOOKUP($A18,'Feedstock Split-2019'!$A$1:$AG$43,MATCH(S$2,'Feedstock Split-2019'!$A$1:$AG$1,0),0)*S$4</f>
        <v>0</v>
      </c>
      <c r="T18">
        <f>VLOOKUP($A18,'Feedstock Split-2019'!$A$1:$AG$43,MATCH(T$2,'Feedstock Split-2019'!$A$1:$AG$1,0),0)*T$4</f>
        <v>0</v>
      </c>
      <c r="U18">
        <f>VLOOKUP($A18,'Feedstock Split-2019'!$A$1:$AG$43,MATCH(U$2,'Feedstock Split-2019'!$A$1:$AG$1,0),0)*U$4</f>
        <v>0</v>
      </c>
      <c r="V18">
        <f>VLOOKUP($A18,'Feedstock Split-2019'!$A$1:$AG$43,MATCH(V$2,'Feedstock Split-2019'!$A$1:$AG$1,0),0)*V$4</f>
        <v>0</v>
      </c>
      <c r="W18">
        <f>VLOOKUP($A18,'Feedstock Split-2019'!$A$1:$AG$43,MATCH(W$2,'Feedstock Split-2019'!$A$1:$AG$1,0),0)*W$4</f>
        <v>0</v>
      </c>
      <c r="X18">
        <f>VLOOKUP($A18,'Feedstock Split-2019'!$A$1:$AG$43,MATCH(X$2,'Feedstock Split-2019'!$A$1:$AG$1,0),0)*X$4</f>
        <v>0</v>
      </c>
      <c r="Y18">
        <f>VLOOKUP($A18,'Feedstock Split-2019'!$A$1:$AG$43,MATCH(Y$2,'Feedstock Split-2019'!$A$1:$AG$1,0),0)*Y$4</f>
        <v>0</v>
      </c>
      <c r="Z18">
        <f>VLOOKUP($A18,'Feedstock Split-2019'!$A$1:$AG$43,MATCH(Z$2,'Feedstock Split-2019'!$A$1:$AG$1,0),0)*Z$4</f>
        <v>0</v>
      </c>
      <c r="AA18">
        <f>VLOOKUP($A18,'Feedstock Split-2019'!$A$1:$AG$43,MATCH(AA$2,'Feedstock Split-2019'!$A$1:$AG$1,0),0)*AA$4</f>
        <v>0</v>
      </c>
      <c r="AB18">
        <f>VLOOKUP($A18,'Feedstock Split-2019'!$A$1:$AG$43,MATCH(AB$2,'Feedstock Split-2019'!$A$1:$AG$1,0),0)*AB$4</f>
        <v>0</v>
      </c>
      <c r="AC18">
        <f>VLOOKUP($A18,'Feedstock Split-2019'!$A$1:$AG$43,MATCH(AC$2,'Feedstock Split-2019'!$A$1:$AG$1,0),0)*AC$4</f>
        <v>0</v>
      </c>
      <c r="AD18">
        <f>VLOOKUP($A18,'Feedstock Split-2019'!$A$1:$AG$43,MATCH(AD$2,'Feedstock Split-2019'!$A$1:$AG$1,0),0)*AD$4</f>
        <v>0</v>
      </c>
      <c r="AE18">
        <f>VLOOKUP($A18,'Feedstock Split-2019'!$A$1:$AG$43,MATCH(AE$2,'Feedstock Split-2019'!$A$1:$AG$1,0),0)*AE$4</f>
        <v>0</v>
      </c>
      <c r="AF18" s="47">
        <f>VLOOKUP($A18,'Feedstock Split-2019'!$A$1:$AG$43,MATCH(AF$2,'Feedstock Split-2019'!$A$1:$AG$1,0),0)*AF$4</f>
        <v>0</v>
      </c>
    </row>
    <row r="19" spans="1:32" x14ac:dyDescent="0.25">
      <c r="A19" s="12" t="s">
        <v>16</v>
      </c>
      <c r="B19" s="27"/>
      <c r="C19" s="96">
        <f>VLOOKUP($A19,'Feedstock Split-2019'!$A$1:$AG$43,MATCH(C$2,'Feedstock Split-2019'!$A$1:$AG$1,0),0)*C$4</f>
        <v>0</v>
      </c>
      <c r="D19">
        <f>VLOOKUP($A19,'Feedstock Split-2019'!$A$1:$AG$43,MATCH(D$2,'Feedstock Split-2019'!$A$1:$AG$1,0),0)*D$4</f>
        <v>0</v>
      </c>
      <c r="E19">
        <f>VLOOKUP($A19,'Feedstock Split-2019'!$A$1:$AG$43,MATCH(E$2,'Feedstock Split-2019'!$A$1:$AG$1,0),0)*E$4</f>
        <v>0</v>
      </c>
      <c r="F19">
        <f>VLOOKUP($A19,'Feedstock Split-2019'!$A$1:$AG$43,MATCH(F$2,'Feedstock Split-2019'!$A$1:$AG$1,0),0)*F$4</f>
        <v>0</v>
      </c>
      <c r="G19">
        <f>VLOOKUP($A19,'Feedstock Split-2019'!$A$1:$AG$43,MATCH(G$2,'Feedstock Split-2019'!$A$1:$AG$1,0),0)*G$4</f>
        <v>0</v>
      </c>
      <c r="H19">
        <f>VLOOKUP($A19,'Feedstock Split-2019'!$A$1:$AG$43,MATCH(H$2,'Feedstock Split-2019'!$A$1:$AG$1,0),0)*H$4</f>
        <v>0</v>
      </c>
      <c r="I19">
        <f>VLOOKUP($A19,'Feedstock Split-2019'!$A$1:$AG$43,MATCH(I$2,'Feedstock Split-2019'!$A$1:$AG$1,0),0)*I$4</f>
        <v>0</v>
      </c>
      <c r="J19">
        <f>VLOOKUP($A19,'Feedstock Split-2019'!$A$1:$AG$43,MATCH(J$2,'Feedstock Split-2019'!$A$1:$AG$1,0),0)*J$4</f>
        <v>0</v>
      </c>
      <c r="K19">
        <f>VLOOKUP($A19,'Feedstock Split-2019'!$A$1:$AG$43,MATCH(K$2,'Feedstock Split-2019'!$A$1:$AG$1,0),0)*K$4</f>
        <v>0</v>
      </c>
      <c r="L19">
        <f>VLOOKUP($A19,'Feedstock Split-2019'!$A$1:$AG$43,MATCH(L$2,'Feedstock Split-2019'!$A$1:$AG$1,0),0)*L$4</f>
        <v>0</v>
      </c>
      <c r="M19">
        <f>VLOOKUP($A19,'Feedstock Split-2019'!$A$1:$AG$43,MATCH(M$2,'Feedstock Split-2019'!$A$1:$AG$1,0),0)*M$4</f>
        <v>0</v>
      </c>
      <c r="N19">
        <f>VLOOKUP($A19,'Feedstock Split-2019'!$A$1:$AG$43,MATCH(N$2,'Feedstock Split-2019'!$A$1:$AG$1,0),0)*N$4</f>
        <v>0</v>
      </c>
      <c r="O19">
        <f>VLOOKUP($A19,'Feedstock Split-2019'!$A$1:$AG$43,MATCH(O$2,'Feedstock Split-2019'!$A$1:$AG$1,0),0)*O$4</f>
        <v>0</v>
      </c>
      <c r="P19">
        <f>VLOOKUP($A19,'Feedstock Split-2019'!$A$1:$AG$43,MATCH(P$2,'Feedstock Split-2019'!$A$1:$AG$1,0),0)*P$4</f>
        <v>0</v>
      </c>
      <c r="Q19">
        <f>VLOOKUP($A19,'Feedstock Split-2019'!$A$1:$AG$43,MATCH(Q$2,'Feedstock Split-2019'!$A$1:$AG$1,0),0)*Q$4</f>
        <v>0</v>
      </c>
      <c r="R19">
        <f>VLOOKUP($A19,'Feedstock Split-2019'!$A$1:$AG$43,MATCH(R$2,'Feedstock Split-2019'!$A$1:$AG$1,0),0)*R$4</f>
        <v>0</v>
      </c>
      <c r="S19">
        <f>VLOOKUP($A19,'Feedstock Split-2019'!$A$1:$AG$43,MATCH(S$2,'Feedstock Split-2019'!$A$1:$AG$1,0),0)*S$4</f>
        <v>0</v>
      </c>
      <c r="T19">
        <f>VLOOKUP($A19,'Feedstock Split-2019'!$A$1:$AG$43,MATCH(T$2,'Feedstock Split-2019'!$A$1:$AG$1,0),0)*T$4</f>
        <v>0</v>
      </c>
      <c r="U19">
        <f>VLOOKUP($A19,'Feedstock Split-2019'!$A$1:$AG$43,MATCH(U$2,'Feedstock Split-2019'!$A$1:$AG$1,0),0)*U$4</f>
        <v>643224059624.63416</v>
      </c>
      <c r="V19">
        <f>VLOOKUP($A19,'Feedstock Split-2019'!$A$1:$AG$43,MATCH(V$2,'Feedstock Split-2019'!$A$1:$AG$1,0),0)*V$4</f>
        <v>0</v>
      </c>
      <c r="W19">
        <f>VLOOKUP($A19,'Feedstock Split-2019'!$A$1:$AG$43,MATCH(W$2,'Feedstock Split-2019'!$A$1:$AG$1,0),0)*W$4</f>
        <v>0</v>
      </c>
      <c r="X19">
        <f>VLOOKUP($A19,'Feedstock Split-2019'!$A$1:$AG$43,MATCH(X$2,'Feedstock Split-2019'!$A$1:$AG$1,0),0)*X$4</f>
        <v>0</v>
      </c>
      <c r="Y19">
        <f>VLOOKUP($A19,'Feedstock Split-2019'!$A$1:$AG$43,MATCH(Y$2,'Feedstock Split-2019'!$A$1:$AG$1,0),0)*Y$4</f>
        <v>0</v>
      </c>
      <c r="Z19">
        <f>VLOOKUP($A19,'Feedstock Split-2019'!$A$1:$AG$43,MATCH(Z$2,'Feedstock Split-2019'!$A$1:$AG$1,0),0)*Z$4</f>
        <v>0</v>
      </c>
      <c r="AA19">
        <f>VLOOKUP($A19,'Feedstock Split-2019'!$A$1:$AG$43,MATCH(AA$2,'Feedstock Split-2019'!$A$1:$AG$1,0),0)*AA$4</f>
        <v>0</v>
      </c>
      <c r="AB19">
        <f>VLOOKUP($A19,'Feedstock Split-2019'!$A$1:$AG$43,MATCH(AB$2,'Feedstock Split-2019'!$A$1:$AG$1,0),0)*AB$4</f>
        <v>0</v>
      </c>
      <c r="AC19">
        <f>VLOOKUP($A19,'Feedstock Split-2019'!$A$1:$AG$43,MATCH(AC$2,'Feedstock Split-2019'!$A$1:$AG$1,0),0)*AC$4</f>
        <v>0</v>
      </c>
      <c r="AD19">
        <f>VLOOKUP($A19,'Feedstock Split-2019'!$A$1:$AG$43,MATCH(AD$2,'Feedstock Split-2019'!$A$1:$AG$1,0),0)*AD$4</f>
        <v>0</v>
      </c>
      <c r="AE19">
        <f>VLOOKUP($A19,'Feedstock Split-2019'!$A$1:$AG$43,MATCH(AE$2,'Feedstock Split-2019'!$A$1:$AG$1,0),0)*AE$4</f>
        <v>0</v>
      </c>
      <c r="AF19" s="47">
        <f>VLOOKUP($A19,'Feedstock Split-2019'!$A$1:$AG$43,MATCH(AF$2,'Feedstock Split-2019'!$A$1:$AG$1,0),0)*AF$4</f>
        <v>0</v>
      </c>
    </row>
    <row r="20" spans="1:32" x14ac:dyDescent="0.25">
      <c r="A20" s="12" t="s">
        <v>17</v>
      </c>
      <c r="B20" s="27"/>
      <c r="C20" s="96">
        <f>VLOOKUP($A20,'Feedstock Split-2019'!$A$1:$AG$43,MATCH(C$2,'Feedstock Split-2019'!$A$1:$AG$1,0),0)*C$4</f>
        <v>0</v>
      </c>
      <c r="D20">
        <f>VLOOKUP($A20,'Feedstock Split-2019'!$A$1:$AG$43,MATCH(D$2,'Feedstock Split-2019'!$A$1:$AG$1,0),0)*D$4</f>
        <v>0</v>
      </c>
      <c r="E20">
        <f>VLOOKUP($A20,'Feedstock Split-2019'!$A$1:$AG$43,MATCH(E$2,'Feedstock Split-2019'!$A$1:$AG$1,0),0)*E$4</f>
        <v>0</v>
      </c>
      <c r="F20">
        <f>VLOOKUP($A20,'Feedstock Split-2019'!$A$1:$AG$43,MATCH(F$2,'Feedstock Split-2019'!$A$1:$AG$1,0),0)*F$4</f>
        <v>0</v>
      </c>
      <c r="G20">
        <f>VLOOKUP($A20,'Feedstock Split-2019'!$A$1:$AG$43,MATCH(G$2,'Feedstock Split-2019'!$A$1:$AG$1,0),0)*G$4</f>
        <v>0</v>
      </c>
      <c r="H20">
        <f>VLOOKUP($A20,'Feedstock Split-2019'!$A$1:$AG$43,MATCH(H$2,'Feedstock Split-2019'!$A$1:$AG$1,0),0)*H$4</f>
        <v>0</v>
      </c>
      <c r="I20">
        <f>VLOOKUP($A20,'Feedstock Split-2019'!$A$1:$AG$43,MATCH(I$2,'Feedstock Split-2019'!$A$1:$AG$1,0),0)*I$4</f>
        <v>0</v>
      </c>
      <c r="J20">
        <f>VLOOKUP($A20,'Feedstock Split-2019'!$A$1:$AG$43,MATCH(J$2,'Feedstock Split-2019'!$A$1:$AG$1,0),0)*J$4</f>
        <v>0</v>
      </c>
      <c r="K20">
        <f>VLOOKUP($A20,'Feedstock Split-2019'!$A$1:$AG$43,MATCH(K$2,'Feedstock Split-2019'!$A$1:$AG$1,0),0)*K$4</f>
        <v>0</v>
      </c>
      <c r="L20">
        <f>VLOOKUP($A20,'Feedstock Split-2019'!$A$1:$AG$43,MATCH(L$2,'Feedstock Split-2019'!$A$1:$AG$1,0),0)*L$4</f>
        <v>0</v>
      </c>
      <c r="M20">
        <f>VLOOKUP($A20,'Feedstock Split-2019'!$A$1:$AG$43,MATCH(M$2,'Feedstock Split-2019'!$A$1:$AG$1,0),0)*M$4</f>
        <v>0</v>
      </c>
      <c r="N20">
        <f>VLOOKUP($A20,'Feedstock Split-2019'!$A$1:$AG$43,MATCH(N$2,'Feedstock Split-2019'!$A$1:$AG$1,0),0)*N$4</f>
        <v>0</v>
      </c>
      <c r="O20">
        <f>VLOOKUP($A20,'Feedstock Split-2019'!$A$1:$AG$43,MATCH(O$2,'Feedstock Split-2019'!$A$1:$AG$1,0),0)*O$4</f>
        <v>0</v>
      </c>
      <c r="P20">
        <f>VLOOKUP($A20,'Feedstock Split-2019'!$A$1:$AG$43,MATCH(P$2,'Feedstock Split-2019'!$A$1:$AG$1,0),0)*P$4</f>
        <v>0</v>
      </c>
      <c r="Q20">
        <f>VLOOKUP($A20,'Feedstock Split-2019'!$A$1:$AG$43,MATCH(Q$2,'Feedstock Split-2019'!$A$1:$AG$1,0),0)*Q$4</f>
        <v>0</v>
      </c>
      <c r="R20">
        <f>VLOOKUP($A20,'Feedstock Split-2019'!$A$1:$AG$43,MATCH(R$2,'Feedstock Split-2019'!$A$1:$AG$1,0),0)*R$4</f>
        <v>0</v>
      </c>
      <c r="S20">
        <f>VLOOKUP($A20,'Feedstock Split-2019'!$A$1:$AG$43,MATCH(S$2,'Feedstock Split-2019'!$A$1:$AG$1,0),0)*S$4</f>
        <v>0</v>
      </c>
      <c r="T20">
        <f>VLOOKUP($A20,'Feedstock Split-2019'!$A$1:$AG$43,MATCH(T$2,'Feedstock Split-2019'!$A$1:$AG$1,0),0)*T$4</f>
        <v>0</v>
      </c>
      <c r="U20">
        <f>VLOOKUP($A20,'Feedstock Split-2019'!$A$1:$AG$43,MATCH(U$2,'Feedstock Split-2019'!$A$1:$AG$1,0),0)*U$4</f>
        <v>0</v>
      </c>
      <c r="V20">
        <f>VLOOKUP($A20,'Feedstock Split-2019'!$A$1:$AG$43,MATCH(V$2,'Feedstock Split-2019'!$A$1:$AG$1,0),0)*V$4</f>
        <v>0</v>
      </c>
      <c r="W20">
        <f>VLOOKUP($A20,'Feedstock Split-2019'!$A$1:$AG$43,MATCH(W$2,'Feedstock Split-2019'!$A$1:$AG$1,0),0)*W$4</f>
        <v>0</v>
      </c>
      <c r="X20">
        <f>VLOOKUP($A20,'Feedstock Split-2019'!$A$1:$AG$43,MATCH(X$2,'Feedstock Split-2019'!$A$1:$AG$1,0),0)*X$4</f>
        <v>0</v>
      </c>
      <c r="Y20">
        <f>VLOOKUP($A20,'Feedstock Split-2019'!$A$1:$AG$43,MATCH(Y$2,'Feedstock Split-2019'!$A$1:$AG$1,0),0)*Y$4</f>
        <v>0</v>
      </c>
      <c r="Z20">
        <f>VLOOKUP($A20,'Feedstock Split-2019'!$A$1:$AG$43,MATCH(Z$2,'Feedstock Split-2019'!$A$1:$AG$1,0),0)*Z$4</f>
        <v>0</v>
      </c>
      <c r="AA20">
        <f>VLOOKUP($A20,'Feedstock Split-2019'!$A$1:$AG$43,MATCH(AA$2,'Feedstock Split-2019'!$A$1:$AG$1,0),0)*AA$4</f>
        <v>0</v>
      </c>
      <c r="AB20">
        <f>VLOOKUP($A20,'Feedstock Split-2019'!$A$1:$AG$43,MATCH(AB$2,'Feedstock Split-2019'!$A$1:$AG$1,0),0)*AB$4</f>
        <v>0</v>
      </c>
      <c r="AC20">
        <f>VLOOKUP($A20,'Feedstock Split-2019'!$A$1:$AG$43,MATCH(AC$2,'Feedstock Split-2019'!$A$1:$AG$1,0),0)*AC$4</f>
        <v>0</v>
      </c>
      <c r="AD20">
        <f>VLOOKUP($A20,'Feedstock Split-2019'!$A$1:$AG$43,MATCH(AD$2,'Feedstock Split-2019'!$A$1:$AG$1,0),0)*AD$4</f>
        <v>0</v>
      </c>
      <c r="AE20">
        <f>VLOOKUP($A20,'Feedstock Split-2019'!$A$1:$AG$43,MATCH(AE$2,'Feedstock Split-2019'!$A$1:$AG$1,0),0)*AE$4</f>
        <v>0</v>
      </c>
      <c r="AF20" s="47">
        <f>VLOOKUP($A20,'Feedstock Split-2019'!$A$1:$AG$43,MATCH(AF$2,'Feedstock Split-2019'!$A$1:$AG$1,0),0)*AF$4</f>
        <v>0</v>
      </c>
    </row>
    <row r="21" spans="1:32" x14ac:dyDescent="0.25">
      <c r="A21" s="12" t="s">
        <v>18</v>
      </c>
      <c r="B21" s="27"/>
      <c r="C21" s="96">
        <f>VLOOKUP($A21,'Feedstock Split-2019'!$A$1:$AG$43,MATCH(C$2,'Feedstock Split-2019'!$A$1:$AG$1,0),0)*C$4</f>
        <v>0</v>
      </c>
      <c r="D21">
        <f>VLOOKUP($A21,'Feedstock Split-2019'!$A$1:$AG$43,MATCH(D$2,'Feedstock Split-2019'!$A$1:$AG$1,0),0)*D$4</f>
        <v>0</v>
      </c>
      <c r="E21">
        <f>VLOOKUP($A21,'Feedstock Split-2019'!$A$1:$AG$43,MATCH(E$2,'Feedstock Split-2019'!$A$1:$AG$1,0),0)*E$4</f>
        <v>0</v>
      </c>
      <c r="F21">
        <f>VLOOKUP($A21,'Feedstock Split-2019'!$A$1:$AG$43,MATCH(F$2,'Feedstock Split-2019'!$A$1:$AG$1,0),0)*F$4</f>
        <v>0</v>
      </c>
      <c r="G21">
        <f>VLOOKUP($A21,'Feedstock Split-2019'!$A$1:$AG$43,MATCH(G$2,'Feedstock Split-2019'!$A$1:$AG$1,0),0)*G$4</f>
        <v>0</v>
      </c>
      <c r="H21">
        <f>VLOOKUP($A21,'Feedstock Split-2019'!$A$1:$AG$43,MATCH(H$2,'Feedstock Split-2019'!$A$1:$AG$1,0),0)*H$4</f>
        <v>0</v>
      </c>
      <c r="I21">
        <f>VLOOKUP($A21,'Feedstock Split-2019'!$A$1:$AG$43,MATCH(I$2,'Feedstock Split-2019'!$A$1:$AG$1,0),0)*I$4</f>
        <v>0</v>
      </c>
      <c r="J21">
        <f>VLOOKUP($A21,'Feedstock Split-2019'!$A$1:$AG$43,MATCH(J$2,'Feedstock Split-2019'!$A$1:$AG$1,0),0)*J$4</f>
        <v>0</v>
      </c>
      <c r="K21">
        <f>VLOOKUP($A21,'Feedstock Split-2019'!$A$1:$AG$43,MATCH(K$2,'Feedstock Split-2019'!$A$1:$AG$1,0),0)*K$4</f>
        <v>0</v>
      </c>
      <c r="L21">
        <f>VLOOKUP($A21,'Feedstock Split-2019'!$A$1:$AG$43,MATCH(L$2,'Feedstock Split-2019'!$A$1:$AG$1,0),0)*L$4</f>
        <v>0</v>
      </c>
      <c r="M21">
        <f>VLOOKUP($A21,'Feedstock Split-2019'!$A$1:$AG$43,MATCH(M$2,'Feedstock Split-2019'!$A$1:$AG$1,0),0)*M$4</f>
        <v>0</v>
      </c>
      <c r="N21">
        <f>VLOOKUP($A21,'Feedstock Split-2019'!$A$1:$AG$43,MATCH(N$2,'Feedstock Split-2019'!$A$1:$AG$1,0),0)*N$4</f>
        <v>0</v>
      </c>
      <c r="O21">
        <f>VLOOKUP($A21,'Feedstock Split-2019'!$A$1:$AG$43,MATCH(O$2,'Feedstock Split-2019'!$A$1:$AG$1,0),0)*O$4</f>
        <v>0</v>
      </c>
      <c r="P21">
        <f>VLOOKUP($A21,'Feedstock Split-2019'!$A$1:$AG$43,MATCH(P$2,'Feedstock Split-2019'!$A$1:$AG$1,0),0)*P$4</f>
        <v>0</v>
      </c>
      <c r="Q21">
        <f>VLOOKUP($A21,'Feedstock Split-2019'!$A$1:$AG$43,MATCH(Q$2,'Feedstock Split-2019'!$A$1:$AG$1,0),0)*Q$4</f>
        <v>0</v>
      </c>
      <c r="R21">
        <f>VLOOKUP($A21,'Feedstock Split-2019'!$A$1:$AG$43,MATCH(R$2,'Feedstock Split-2019'!$A$1:$AG$1,0),0)*R$4</f>
        <v>0</v>
      </c>
      <c r="S21">
        <f>VLOOKUP($A21,'Feedstock Split-2019'!$A$1:$AG$43,MATCH(S$2,'Feedstock Split-2019'!$A$1:$AG$1,0),0)*S$4</f>
        <v>0</v>
      </c>
      <c r="T21">
        <f>VLOOKUP($A21,'Feedstock Split-2019'!$A$1:$AG$43,MATCH(T$2,'Feedstock Split-2019'!$A$1:$AG$1,0),0)*T$4</f>
        <v>0</v>
      </c>
      <c r="U21">
        <f>VLOOKUP($A21,'Feedstock Split-2019'!$A$1:$AG$43,MATCH(U$2,'Feedstock Split-2019'!$A$1:$AG$1,0),0)*U$4</f>
        <v>0</v>
      </c>
      <c r="V21">
        <f>VLOOKUP($A21,'Feedstock Split-2019'!$A$1:$AG$43,MATCH(V$2,'Feedstock Split-2019'!$A$1:$AG$1,0),0)*V$4</f>
        <v>0</v>
      </c>
      <c r="W21">
        <f>VLOOKUP($A21,'Feedstock Split-2019'!$A$1:$AG$43,MATCH(W$2,'Feedstock Split-2019'!$A$1:$AG$1,0),0)*W$4</f>
        <v>0</v>
      </c>
      <c r="X21">
        <f>VLOOKUP($A21,'Feedstock Split-2019'!$A$1:$AG$43,MATCH(X$2,'Feedstock Split-2019'!$A$1:$AG$1,0),0)*X$4</f>
        <v>0</v>
      </c>
      <c r="Y21">
        <f>VLOOKUP($A21,'Feedstock Split-2019'!$A$1:$AG$43,MATCH(Y$2,'Feedstock Split-2019'!$A$1:$AG$1,0),0)*Y$4</f>
        <v>0</v>
      </c>
      <c r="Z21">
        <f>VLOOKUP($A21,'Feedstock Split-2019'!$A$1:$AG$43,MATCH(Z$2,'Feedstock Split-2019'!$A$1:$AG$1,0),0)*Z$4</f>
        <v>0</v>
      </c>
      <c r="AA21">
        <f>VLOOKUP($A21,'Feedstock Split-2019'!$A$1:$AG$43,MATCH(AA$2,'Feedstock Split-2019'!$A$1:$AG$1,0),0)*AA$4</f>
        <v>0</v>
      </c>
      <c r="AB21">
        <f>VLOOKUP($A21,'Feedstock Split-2019'!$A$1:$AG$43,MATCH(AB$2,'Feedstock Split-2019'!$A$1:$AG$1,0),0)*AB$4</f>
        <v>0</v>
      </c>
      <c r="AC21">
        <f>VLOOKUP($A21,'Feedstock Split-2019'!$A$1:$AG$43,MATCH(AC$2,'Feedstock Split-2019'!$A$1:$AG$1,0),0)*AC$4</f>
        <v>0</v>
      </c>
      <c r="AD21">
        <f>VLOOKUP($A21,'Feedstock Split-2019'!$A$1:$AG$43,MATCH(AD$2,'Feedstock Split-2019'!$A$1:$AG$1,0),0)*AD$4</f>
        <v>0</v>
      </c>
      <c r="AE21">
        <f>VLOOKUP($A21,'Feedstock Split-2019'!$A$1:$AG$43,MATCH(AE$2,'Feedstock Split-2019'!$A$1:$AG$1,0),0)*AE$4</f>
        <v>0</v>
      </c>
      <c r="AF21" s="47">
        <f>VLOOKUP($A21,'Feedstock Split-2019'!$A$1:$AG$43,MATCH(AF$2,'Feedstock Split-2019'!$A$1:$AG$1,0),0)*AF$4</f>
        <v>0</v>
      </c>
    </row>
    <row r="22" spans="1:32" x14ac:dyDescent="0.25">
      <c r="A22" s="12" t="s">
        <v>19</v>
      </c>
      <c r="B22" s="27"/>
      <c r="C22" s="96">
        <f>VLOOKUP($A22,'Feedstock Split-2019'!$A$1:$AG$43,MATCH(C$2,'Feedstock Split-2019'!$A$1:$AG$1,0),0)*C$4</f>
        <v>0</v>
      </c>
      <c r="D22">
        <f>VLOOKUP($A22,'Feedstock Split-2019'!$A$1:$AG$43,MATCH(D$2,'Feedstock Split-2019'!$A$1:$AG$1,0),0)*D$4</f>
        <v>0</v>
      </c>
      <c r="E22">
        <f>VLOOKUP($A22,'Feedstock Split-2019'!$A$1:$AG$43,MATCH(E$2,'Feedstock Split-2019'!$A$1:$AG$1,0),0)*E$4</f>
        <v>0</v>
      </c>
      <c r="F22">
        <f>VLOOKUP($A22,'Feedstock Split-2019'!$A$1:$AG$43,MATCH(F$2,'Feedstock Split-2019'!$A$1:$AG$1,0),0)*F$4</f>
        <v>0</v>
      </c>
      <c r="G22">
        <f>VLOOKUP($A22,'Feedstock Split-2019'!$A$1:$AG$43,MATCH(G$2,'Feedstock Split-2019'!$A$1:$AG$1,0),0)*G$4</f>
        <v>0</v>
      </c>
      <c r="H22">
        <f>VLOOKUP($A22,'Feedstock Split-2019'!$A$1:$AG$43,MATCH(H$2,'Feedstock Split-2019'!$A$1:$AG$1,0),0)*H$4</f>
        <v>0</v>
      </c>
      <c r="I22">
        <f>VLOOKUP($A22,'Feedstock Split-2019'!$A$1:$AG$43,MATCH(I$2,'Feedstock Split-2019'!$A$1:$AG$1,0),0)*I$4</f>
        <v>0</v>
      </c>
      <c r="J22">
        <f>VLOOKUP($A22,'Feedstock Split-2019'!$A$1:$AG$43,MATCH(J$2,'Feedstock Split-2019'!$A$1:$AG$1,0),0)*J$4</f>
        <v>0</v>
      </c>
      <c r="K22">
        <f>VLOOKUP($A22,'Feedstock Split-2019'!$A$1:$AG$43,MATCH(K$2,'Feedstock Split-2019'!$A$1:$AG$1,0),0)*K$4</f>
        <v>0</v>
      </c>
      <c r="L22">
        <f>VLOOKUP($A22,'Feedstock Split-2019'!$A$1:$AG$43,MATCH(L$2,'Feedstock Split-2019'!$A$1:$AG$1,0),0)*L$4</f>
        <v>0</v>
      </c>
      <c r="M22">
        <f>VLOOKUP($A22,'Feedstock Split-2019'!$A$1:$AG$43,MATCH(M$2,'Feedstock Split-2019'!$A$1:$AG$1,0),0)*M$4</f>
        <v>0</v>
      </c>
      <c r="N22">
        <f>VLOOKUP($A22,'Feedstock Split-2019'!$A$1:$AG$43,MATCH(N$2,'Feedstock Split-2019'!$A$1:$AG$1,0),0)*N$4</f>
        <v>0</v>
      </c>
      <c r="O22">
        <f>VLOOKUP($A22,'Feedstock Split-2019'!$A$1:$AG$43,MATCH(O$2,'Feedstock Split-2019'!$A$1:$AG$1,0),0)*O$4</f>
        <v>0</v>
      </c>
      <c r="P22">
        <f>VLOOKUP($A22,'Feedstock Split-2019'!$A$1:$AG$43,MATCH(P$2,'Feedstock Split-2019'!$A$1:$AG$1,0),0)*P$4</f>
        <v>0</v>
      </c>
      <c r="Q22">
        <f>VLOOKUP($A22,'Feedstock Split-2019'!$A$1:$AG$43,MATCH(Q$2,'Feedstock Split-2019'!$A$1:$AG$1,0),0)*Q$4</f>
        <v>0</v>
      </c>
      <c r="R22">
        <f>VLOOKUP($A22,'Feedstock Split-2019'!$A$1:$AG$43,MATCH(R$2,'Feedstock Split-2019'!$A$1:$AG$1,0),0)*R$4</f>
        <v>0</v>
      </c>
      <c r="S22">
        <f>VLOOKUP($A22,'Feedstock Split-2019'!$A$1:$AG$43,MATCH(S$2,'Feedstock Split-2019'!$A$1:$AG$1,0),0)*S$4</f>
        <v>0</v>
      </c>
      <c r="T22">
        <f>VLOOKUP($A22,'Feedstock Split-2019'!$A$1:$AG$43,MATCH(T$2,'Feedstock Split-2019'!$A$1:$AG$1,0),0)*T$4</f>
        <v>0</v>
      </c>
      <c r="U22">
        <f>VLOOKUP($A22,'Feedstock Split-2019'!$A$1:$AG$43,MATCH(U$2,'Feedstock Split-2019'!$A$1:$AG$1,0),0)*U$4</f>
        <v>0</v>
      </c>
      <c r="V22">
        <f>VLOOKUP($A22,'Feedstock Split-2019'!$A$1:$AG$43,MATCH(V$2,'Feedstock Split-2019'!$A$1:$AG$1,0),0)*V$4</f>
        <v>0</v>
      </c>
      <c r="W22">
        <f>VLOOKUP($A22,'Feedstock Split-2019'!$A$1:$AG$43,MATCH(W$2,'Feedstock Split-2019'!$A$1:$AG$1,0),0)*W$4</f>
        <v>0</v>
      </c>
      <c r="X22">
        <f>VLOOKUP($A22,'Feedstock Split-2019'!$A$1:$AG$43,MATCH(X$2,'Feedstock Split-2019'!$A$1:$AG$1,0),0)*X$4</f>
        <v>0</v>
      </c>
      <c r="Y22">
        <f>VLOOKUP($A22,'Feedstock Split-2019'!$A$1:$AG$43,MATCH(Y$2,'Feedstock Split-2019'!$A$1:$AG$1,0),0)*Y$4</f>
        <v>0</v>
      </c>
      <c r="Z22">
        <f>VLOOKUP($A22,'Feedstock Split-2019'!$A$1:$AG$43,MATCH(Z$2,'Feedstock Split-2019'!$A$1:$AG$1,0),0)*Z$4</f>
        <v>0</v>
      </c>
      <c r="AA22">
        <f>VLOOKUP($A22,'Feedstock Split-2019'!$A$1:$AG$43,MATCH(AA$2,'Feedstock Split-2019'!$A$1:$AG$1,0),0)*AA$4</f>
        <v>0</v>
      </c>
      <c r="AB22">
        <f>VLOOKUP($A22,'Feedstock Split-2019'!$A$1:$AG$43,MATCH(AB$2,'Feedstock Split-2019'!$A$1:$AG$1,0),0)*AB$4</f>
        <v>0</v>
      </c>
      <c r="AC22">
        <f>VLOOKUP($A22,'Feedstock Split-2019'!$A$1:$AG$43,MATCH(AC$2,'Feedstock Split-2019'!$A$1:$AG$1,0),0)*AC$4</f>
        <v>0</v>
      </c>
      <c r="AD22">
        <f>VLOOKUP($A22,'Feedstock Split-2019'!$A$1:$AG$43,MATCH(AD$2,'Feedstock Split-2019'!$A$1:$AG$1,0),0)*AD$4</f>
        <v>0</v>
      </c>
      <c r="AE22">
        <f>VLOOKUP($A22,'Feedstock Split-2019'!$A$1:$AG$43,MATCH(AE$2,'Feedstock Split-2019'!$A$1:$AG$1,0),0)*AE$4</f>
        <v>0</v>
      </c>
      <c r="AF22" s="47">
        <f>VLOOKUP($A22,'Feedstock Split-2019'!$A$1:$AG$43,MATCH(AF$2,'Feedstock Split-2019'!$A$1:$AG$1,0),0)*AF$4</f>
        <v>0</v>
      </c>
    </row>
    <row r="23" spans="1:32" x14ac:dyDescent="0.25">
      <c r="A23" s="12" t="s">
        <v>20</v>
      </c>
      <c r="B23" s="27"/>
      <c r="C23" s="96">
        <f>VLOOKUP($A23,'Feedstock Split-2019'!$A$1:$AG$43,MATCH(C$2,'Feedstock Split-2019'!$A$1:$AG$1,0),0)*C$4</f>
        <v>0</v>
      </c>
      <c r="D23">
        <f>VLOOKUP($A23,'Feedstock Split-2019'!$A$1:$AG$43,MATCH(D$2,'Feedstock Split-2019'!$A$1:$AG$1,0),0)*D$4</f>
        <v>0</v>
      </c>
      <c r="E23">
        <f>VLOOKUP($A23,'Feedstock Split-2019'!$A$1:$AG$43,MATCH(E$2,'Feedstock Split-2019'!$A$1:$AG$1,0),0)*E$4</f>
        <v>0</v>
      </c>
      <c r="F23">
        <f>VLOOKUP($A23,'Feedstock Split-2019'!$A$1:$AG$43,MATCH(F$2,'Feedstock Split-2019'!$A$1:$AG$1,0),0)*F$4</f>
        <v>0</v>
      </c>
      <c r="G23">
        <f>VLOOKUP($A23,'Feedstock Split-2019'!$A$1:$AG$43,MATCH(G$2,'Feedstock Split-2019'!$A$1:$AG$1,0),0)*G$4</f>
        <v>0</v>
      </c>
      <c r="H23">
        <f>VLOOKUP($A23,'Feedstock Split-2019'!$A$1:$AG$43,MATCH(H$2,'Feedstock Split-2019'!$A$1:$AG$1,0),0)*H$4</f>
        <v>0</v>
      </c>
      <c r="I23">
        <f>VLOOKUP($A23,'Feedstock Split-2019'!$A$1:$AG$43,MATCH(I$2,'Feedstock Split-2019'!$A$1:$AG$1,0),0)*I$4</f>
        <v>0</v>
      </c>
      <c r="J23">
        <f>VLOOKUP($A23,'Feedstock Split-2019'!$A$1:$AG$43,MATCH(J$2,'Feedstock Split-2019'!$A$1:$AG$1,0),0)*J$4</f>
        <v>0</v>
      </c>
      <c r="K23">
        <f>VLOOKUP($A23,'Feedstock Split-2019'!$A$1:$AG$43,MATCH(K$2,'Feedstock Split-2019'!$A$1:$AG$1,0),0)*K$4</f>
        <v>0</v>
      </c>
      <c r="L23">
        <f>VLOOKUP($A23,'Feedstock Split-2019'!$A$1:$AG$43,MATCH(L$2,'Feedstock Split-2019'!$A$1:$AG$1,0),0)*L$4</f>
        <v>0</v>
      </c>
      <c r="M23">
        <f>VLOOKUP($A23,'Feedstock Split-2019'!$A$1:$AG$43,MATCH(M$2,'Feedstock Split-2019'!$A$1:$AG$1,0),0)*M$4</f>
        <v>0</v>
      </c>
      <c r="N23">
        <f>VLOOKUP($A23,'Feedstock Split-2019'!$A$1:$AG$43,MATCH(N$2,'Feedstock Split-2019'!$A$1:$AG$1,0),0)*N$4</f>
        <v>0</v>
      </c>
      <c r="O23">
        <f>VLOOKUP($A23,'Feedstock Split-2019'!$A$1:$AG$43,MATCH(O$2,'Feedstock Split-2019'!$A$1:$AG$1,0),0)*O$4</f>
        <v>0</v>
      </c>
      <c r="P23">
        <f>VLOOKUP($A23,'Feedstock Split-2019'!$A$1:$AG$43,MATCH(P$2,'Feedstock Split-2019'!$A$1:$AG$1,0),0)*P$4</f>
        <v>0</v>
      </c>
      <c r="Q23">
        <f>VLOOKUP($A23,'Feedstock Split-2019'!$A$1:$AG$43,MATCH(Q$2,'Feedstock Split-2019'!$A$1:$AG$1,0),0)*Q$4</f>
        <v>0</v>
      </c>
      <c r="R23">
        <f>VLOOKUP($A23,'Feedstock Split-2019'!$A$1:$AG$43,MATCH(R$2,'Feedstock Split-2019'!$A$1:$AG$1,0),0)*R$4</f>
        <v>0</v>
      </c>
      <c r="S23">
        <f>VLOOKUP($A23,'Feedstock Split-2019'!$A$1:$AG$43,MATCH(S$2,'Feedstock Split-2019'!$A$1:$AG$1,0),0)*S$4</f>
        <v>0</v>
      </c>
      <c r="T23">
        <f>VLOOKUP($A23,'Feedstock Split-2019'!$A$1:$AG$43,MATCH(T$2,'Feedstock Split-2019'!$A$1:$AG$1,0),0)*T$4</f>
        <v>0</v>
      </c>
      <c r="U23">
        <f>VLOOKUP($A23,'Feedstock Split-2019'!$A$1:$AG$43,MATCH(U$2,'Feedstock Split-2019'!$A$1:$AG$1,0),0)*U$4</f>
        <v>200663916036.7449</v>
      </c>
      <c r="V23">
        <f>VLOOKUP($A23,'Feedstock Split-2019'!$A$1:$AG$43,MATCH(V$2,'Feedstock Split-2019'!$A$1:$AG$1,0),0)*V$4</f>
        <v>0</v>
      </c>
      <c r="W23">
        <f>VLOOKUP($A23,'Feedstock Split-2019'!$A$1:$AG$43,MATCH(W$2,'Feedstock Split-2019'!$A$1:$AG$1,0),0)*W$4</f>
        <v>0</v>
      </c>
      <c r="X23">
        <f>VLOOKUP($A23,'Feedstock Split-2019'!$A$1:$AG$43,MATCH(X$2,'Feedstock Split-2019'!$A$1:$AG$1,0),0)*X$4</f>
        <v>0</v>
      </c>
      <c r="Y23">
        <f>VLOOKUP($A23,'Feedstock Split-2019'!$A$1:$AG$43,MATCH(Y$2,'Feedstock Split-2019'!$A$1:$AG$1,0),0)*Y$4</f>
        <v>0</v>
      </c>
      <c r="Z23">
        <f>VLOOKUP($A23,'Feedstock Split-2019'!$A$1:$AG$43,MATCH(Z$2,'Feedstock Split-2019'!$A$1:$AG$1,0),0)*Z$4</f>
        <v>0</v>
      </c>
      <c r="AA23">
        <f>VLOOKUP($A23,'Feedstock Split-2019'!$A$1:$AG$43,MATCH(AA$2,'Feedstock Split-2019'!$A$1:$AG$1,0),0)*AA$4</f>
        <v>0</v>
      </c>
      <c r="AB23">
        <f>VLOOKUP($A23,'Feedstock Split-2019'!$A$1:$AG$43,MATCH(AB$2,'Feedstock Split-2019'!$A$1:$AG$1,0),0)*AB$4</f>
        <v>0</v>
      </c>
      <c r="AC23">
        <f>VLOOKUP($A23,'Feedstock Split-2019'!$A$1:$AG$43,MATCH(AC$2,'Feedstock Split-2019'!$A$1:$AG$1,0),0)*AC$4</f>
        <v>0</v>
      </c>
      <c r="AD23">
        <f>VLOOKUP($A23,'Feedstock Split-2019'!$A$1:$AG$43,MATCH(AD$2,'Feedstock Split-2019'!$A$1:$AG$1,0),0)*AD$4</f>
        <v>0</v>
      </c>
      <c r="AE23">
        <f>VLOOKUP($A23,'Feedstock Split-2019'!$A$1:$AG$43,MATCH(AE$2,'Feedstock Split-2019'!$A$1:$AG$1,0),0)*AE$4</f>
        <v>0</v>
      </c>
      <c r="AF23" s="47">
        <f>VLOOKUP($A23,'Feedstock Split-2019'!$A$1:$AG$43,MATCH(AF$2,'Feedstock Split-2019'!$A$1:$AG$1,0),0)*AF$4</f>
        <v>0</v>
      </c>
    </row>
    <row r="24" spans="1:32" x14ac:dyDescent="0.25">
      <c r="A24" s="74" t="s">
        <v>281</v>
      </c>
      <c r="B24" s="113"/>
      <c r="C24" s="96">
        <f>VLOOKUP($A24,'Feedstock Split-2019'!$A$1:$AG$43,MATCH(C$2,'Feedstock Split-2019'!$A$1:$AG$1,0),0)*C$4</f>
        <v>149820092046595.84</v>
      </c>
      <c r="D24">
        <f>VLOOKUP($A24,'Feedstock Split-2019'!$A$1:$AG$43,MATCH(D$2,'Feedstock Split-2019'!$A$1:$AG$1,0),0)*D$4</f>
        <v>0</v>
      </c>
      <c r="E24">
        <f>VLOOKUP($A24,'Feedstock Split-2019'!$A$1:$AG$43,MATCH(E$2,'Feedstock Split-2019'!$A$1:$AG$1,0),0)*E$4</f>
        <v>29339873455240.156</v>
      </c>
      <c r="F24">
        <f>VLOOKUP($A24,'Feedstock Split-2019'!$A$1:$AG$43,MATCH(F$2,'Feedstock Split-2019'!$A$1:$AG$1,0),0)*F$4</f>
        <v>1329610956642.6343</v>
      </c>
      <c r="G24">
        <f>VLOOKUP($A24,'Feedstock Split-2019'!$A$1:$AG$43,MATCH(G$2,'Feedstock Split-2019'!$A$1:$AG$1,0),0)*G$4</f>
        <v>0</v>
      </c>
      <c r="H24">
        <f>VLOOKUP($A24,'Feedstock Split-2019'!$A$1:$AG$43,MATCH(H$2,'Feedstock Split-2019'!$A$1:$AG$1,0),0)*H$4</f>
        <v>0</v>
      </c>
      <c r="I24">
        <f>VLOOKUP($A24,'Feedstock Split-2019'!$A$1:$AG$43,MATCH(I$2,'Feedstock Split-2019'!$A$1:$AG$1,0),0)*I$4</f>
        <v>0</v>
      </c>
      <c r="J24">
        <f>VLOOKUP($A24,'Feedstock Split-2019'!$A$1:$AG$43,MATCH(J$2,'Feedstock Split-2019'!$A$1:$AG$1,0),0)*J$4</f>
        <v>0</v>
      </c>
      <c r="K24">
        <f>VLOOKUP($A24,'Feedstock Split-2019'!$A$1:$AG$43,MATCH(K$2,'Feedstock Split-2019'!$A$1:$AG$1,0),0)*K$4</f>
        <v>0</v>
      </c>
      <c r="L24">
        <f>VLOOKUP($A24,'Feedstock Split-2019'!$A$1:$AG$43,MATCH(L$2,'Feedstock Split-2019'!$A$1:$AG$1,0),0)*L$4</f>
        <v>0</v>
      </c>
      <c r="M24">
        <f>VLOOKUP($A24,'Feedstock Split-2019'!$A$1:$AG$43,MATCH(M$2,'Feedstock Split-2019'!$A$1:$AG$1,0),0)*M$4</f>
        <v>18787650806670.527</v>
      </c>
      <c r="N24">
        <f>VLOOKUP($A24,'Feedstock Split-2019'!$A$1:$AG$43,MATCH(N$2,'Feedstock Split-2019'!$A$1:$AG$1,0),0)*N$4</f>
        <v>0</v>
      </c>
      <c r="O24">
        <f>VLOOKUP($A24,'Feedstock Split-2019'!$A$1:$AG$43,MATCH(O$2,'Feedstock Split-2019'!$A$1:$AG$1,0),0)*O$4</f>
        <v>54293767765.019234</v>
      </c>
      <c r="P24">
        <f>VLOOKUP($A24,'Feedstock Split-2019'!$A$1:$AG$43,MATCH(P$2,'Feedstock Split-2019'!$A$1:$AG$1,0),0)*P$4</f>
        <v>0</v>
      </c>
      <c r="Q24">
        <f>VLOOKUP($A24,'Feedstock Split-2019'!$A$1:$AG$43,MATCH(Q$2,'Feedstock Split-2019'!$A$1:$AG$1,0),0)*Q$4</f>
        <v>0</v>
      </c>
      <c r="R24">
        <f>VLOOKUP($A24,'Feedstock Split-2019'!$A$1:$AG$43,MATCH(R$2,'Feedstock Split-2019'!$A$1:$AG$1,0),0)*R$4</f>
        <v>4762084726547.5</v>
      </c>
      <c r="S24">
        <f>VLOOKUP($A24,'Feedstock Split-2019'!$A$1:$AG$43,MATCH(S$2,'Feedstock Split-2019'!$A$1:$AG$1,0),0)*S$4</f>
        <v>569628318965723.25</v>
      </c>
      <c r="T24">
        <f>VLOOKUP($A24,'Feedstock Split-2019'!$A$1:$AG$43,MATCH(T$2,'Feedstock Split-2019'!$A$1:$AG$1,0),0)*T$4</f>
        <v>83460360734957.656</v>
      </c>
      <c r="U24">
        <f>VLOOKUP($A24,'Feedstock Split-2019'!$A$1:$AG$43,MATCH(U$2,'Feedstock Split-2019'!$A$1:$AG$1,0),0)*U$4</f>
        <v>0</v>
      </c>
      <c r="V24">
        <f>VLOOKUP($A24,'Feedstock Split-2019'!$A$1:$AG$43,MATCH(V$2,'Feedstock Split-2019'!$A$1:$AG$1,0),0)*V$4</f>
        <v>2457807539771.0317</v>
      </c>
      <c r="W24">
        <f>VLOOKUP($A24,'Feedstock Split-2019'!$A$1:$AG$43,MATCH(W$2,'Feedstock Split-2019'!$A$1:$AG$1,0),0)*W$4</f>
        <v>1478361880973.1658</v>
      </c>
      <c r="X24">
        <f>VLOOKUP($A24,'Feedstock Split-2019'!$A$1:$AG$43,MATCH(X$2,'Feedstock Split-2019'!$A$1:$AG$1,0),0)*X$4</f>
        <v>0</v>
      </c>
      <c r="Y24">
        <f>VLOOKUP($A24,'Feedstock Split-2019'!$A$1:$AG$43,MATCH(Y$2,'Feedstock Split-2019'!$A$1:$AG$1,0),0)*Y$4</f>
        <v>119887797751235.53</v>
      </c>
      <c r="Z24">
        <f>VLOOKUP($A24,'Feedstock Split-2019'!$A$1:$AG$43,MATCH(Z$2,'Feedstock Split-2019'!$A$1:$AG$1,0),0)*Z$4</f>
        <v>21980925268500</v>
      </c>
      <c r="AA24">
        <f>VLOOKUP($A24,'Feedstock Split-2019'!$A$1:$AG$43,MATCH(AA$2,'Feedstock Split-2019'!$A$1:$AG$1,0),0)*AA$4</f>
        <v>657748128226371</v>
      </c>
      <c r="AB24">
        <f>VLOOKUP($A24,'Feedstock Split-2019'!$A$1:$AG$43,MATCH(AB$2,'Feedstock Split-2019'!$A$1:$AG$1,0),0)*AB$4</f>
        <v>0</v>
      </c>
      <c r="AC24">
        <f>VLOOKUP($A24,'Feedstock Split-2019'!$A$1:$AG$43,MATCH(AC$2,'Feedstock Split-2019'!$A$1:$AG$1,0),0)*AC$4</f>
        <v>0</v>
      </c>
      <c r="AD24">
        <f>VLOOKUP($A24,'Feedstock Split-2019'!$A$1:$AG$43,MATCH(AD$2,'Feedstock Split-2019'!$A$1:$AG$1,0),0)*AD$4</f>
        <v>0</v>
      </c>
      <c r="AE24">
        <f>VLOOKUP($A24,'Feedstock Split-2019'!$A$1:$AG$43,MATCH(AE$2,'Feedstock Split-2019'!$A$1:$AG$1,0),0)*AE$4</f>
        <v>0</v>
      </c>
      <c r="AF24" s="47">
        <f>VLOOKUP($A24,'Feedstock Split-2019'!$A$1:$AG$43,MATCH(AF$2,'Feedstock Split-2019'!$A$1:$AG$1,0),0)*AF$4</f>
        <v>0</v>
      </c>
    </row>
    <row r="25" spans="1:32" x14ac:dyDescent="0.25">
      <c r="A25" s="12" t="s">
        <v>1</v>
      </c>
      <c r="B25" s="27"/>
      <c r="C25" s="96">
        <f>VLOOKUP($A25,'Feedstock Split-2019'!$A$1:$AG$43,MATCH(C$2,'Feedstock Split-2019'!$A$1:$AG$1,0),0)*C$4</f>
        <v>1245949322527778.3</v>
      </c>
      <c r="D25">
        <f>VLOOKUP($A25,'Feedstock Split-2019'!$A$1:$AG$43,MATCH(D$2,'Feedstock Split-2019'!$A$1:$AG$1,0),0)*D$4</f>
        <v>0</v>
      </c>
      <c r="E25">
        <f>VLOOKUP($A25,'Feedstock Split-2019'!$A$1:$AG$43,MATCH(E$2,'Feedstock Split-2019'!$A$1:$AG$1,0),0)*E$4</f>
        <v>0</v>
      </c>
      <c r="F25">
        <f>VLOOKUP($A25,'Feedstock Split-2019'!$A$1:$AG$43,MATCH(F$2,'Feedstock Split-2019'!$A$1:$AG$1,0),0)*F$4</f>
        <v>0</v>
      </c>
      <c r="G25">
        <f>VLOOKUP($A25,'Feedstock Split-2019'!$A$1:$AG$43,MATCH(G$2,'Feedstock Split-2019'!$A$1:$AG$1,0),0)*G$4</f>
        <v>0</v>
      </c>
      <c r="H25">
        <f>VLOOKUP($A25,'Feedstock Split-2019'!$A$1:$AG$43,MATCH(H$2,'Feedstock Split-2019'!$A$1:$AG$1,0),0)*H$4</f>
        <v>36434069720656.438</v>
      </c>
      <c r="I25">
        <f>VLOOKUP($A25,'Feedstock Split-2019'!$A$1:$AG$43,MATCH(I$2,'Feedstock Split-2019'!$A$1:$AG$1,0),0)*I$4</f>
        <v>0</v>
      </c>
      <c r="J25">
        <f>VLOOKUP($A25,'Feedstock Split-2019'!$A$1:$AG$43,MATCH(J$2,'Feedstock Split-2019'!$A$1:$AG$1,0),0)*J$4</f>
        <v>0</v>
      </c>
      <c r="K25">
        <f>VLOOKUP($A25,'Feedstock Split-2019'!$A$1:$AG$43,MATCH(K$2,'Feedstock Split-2019'!$A$1:$AG$1,0),0)*K$4</f>
        <v>0</v>
      </c>
      <c r="L25">
        <f>VLOOKUP($A25,'Feedstock Split-2019'!$A$1:$AG$43,MATCH(L$2,'Feedstock Split-2019'!$A$1:$AG$1,0),0)*L$4</f>
        <v>0</v>
      </c>
      <c r="M25" s="315">
        <f>VLOOKUP($A25,'Feedstock Split-2019'!$A$1:$AG$43,MATCH(M$2,'Feedstock Split-2019'!$A$1:$AG$1,0),0)*M$4</f>
        <v>81961808674018.125</v>
      </c>
      <c r="N25">
        <f>VLOOKUP($A25,'Feedstock Split-2019'!$A$1:$AG$43,MATCH(N$2,'Feedstock Split-2019'!$A$1:$AG$1,0),0)*N$4</f>
        <v>0</v>
      </c>
      <c r="O25" s="315">
        <f>VLOOKUP($A25,'Feedstock Split-2019'!$A$1:$AG$43,MATCH(O$2,'Feedstock Split-2019'!$A$1:$AG$1,0),0)*O$4</f>
        <v>462146472985.49866</v>
      </c>
      <c r="P25" s="315">
        <f>VLOOKUP($A25,'Feedstock Split-2019'!$A$1:$AG$43,MATCH(P$2,'Feedstock Split-2019'!$A$1:$AG$1,0),0)*P$4</f>
        <v>178057443747.01199</v>
      </c>
      <c r="Q25" s="315">
        <f>VLOOKUP($A25,'Feedstock Split-2019'!$A$1:$AG$43,MATCH(Q$2,'Feedstock Split-2019'!$A$1:$AG$1,0),0)*Q$4</f>
        <v>7044562932000</v>
      </c>
      <c r="R25">
        <f>VLOOKUP($A25,'Feedstock Split-2019'!$A$1:$AG$43,MATCH(R$2,'Feedstock Split-2019'!$A$1:$AG$1,0),0)*R$4</f>
        <v>7657568612952.5</v>
      </c>
      <c r="S25">
        <f>VLOOKUP($A25,'Feedstock Split-2019'!$A$1:$AG$43,MATCH(S$2,'Feedstock Split-2019'!$A$1:$AG$1,0),0)*S$4</f>
        <v>1724285264011776.8</v>
      </c>
      <c r="T25">
        <f>VLOOKUP($A25,'Feedstock Split-2019'!$A$1:$AG$43,MATCH(T$2,'Feedstock Split-2019'!$A$1:$AG$1,0),0)*T$4</f>
        <v>0</v>
      </c>
      <c r="U25">
        <f>VLOOKUP($A25,'Feedstock Split-2019'!$A$1:$AG$43,MATCH(U$2,'Feedstock Split-2019'!$A$1:$AG$1,0),0)*U$4</f>
        <v>94820572379281.016</v>
      </c>
      <c r="V25">
        <f>VLOOKUP($A25,'Feedstock Split-2019'!$A$1:$AG$43,MATCH(V$2,'Feedstock Split-2019'!$A$1:$AG$1,0),0)*V$4</f>
        <v>33592813560531.527</v>
      </c>
      <c r="W25">
        <f>VLOOKUP($A25,'Feedstock Split-2019'!$A$1:$AG$43,MATCH(W$2,'Feedstock Split-2019'!$A$1:$AG$1,0),0)*W$4</f>
        <v>461843036599.15228</v>
      </c>
      <c r="X25">
        <f>VLOOKUP($A25,'Feedstock Split-2019'!$A$1:$AG$43,MATCH(X$2,'Feedstock Split-2019'!$A$1:$AG$1,0),0)*X$4</f>
        <v>0</v>
      </c>
      <c r="Y25">
        <f>VLOOKUP($A25,'Feedstock Split-2019'!$A$1:$AG$43,MATCH(Y$2,'Feedstock Split-2019'!$A$1:$AG$1,0),0)*Y$4</f>
        <v>120069016032264.47</v>
      </c>
      <c r="Z25">
        <f>VLOOKUP($A25,'Feedstock Split-2019'!$A$1:$AG$43,MATCH(Z$2,'Feedstock Split-2019'!$A$1:$AG$1,0),0)*Z$4</f>
        <v>0</v>
      </c>
      <c r="AA25">
        <f>VLOOKUP($A25,'Feedstock Split-2019'!$A$1:$AG$43,MATCH(AA$2,'Feedstock Split-2019'!$A$1:$AG$1,0),0)*AA$4</f>
        <v>208188658807629.09</v>
      </c>
      <c r="AB25">
        <f>VLOOKUP($A25,'Feedstock Split-2019'!$A$1:$AG$43,MATCH(AB$2,'Feedstock Split-2019'!$A$1:$AG$1,0),0)*AB$4</f>
        <v>327688844967000</v>
      </c>
      <c r="AC25">
        <f>VLOOKUP($A25,'Feedstock Split-2019'!$A$1:$AG$43,MATCH(AC$2,'Feedstock Split-2019'!$A$1:$AG$1,0),0)*AC$4</f>
        <v>46153554067500</v>
      </c>
      <c r="AD25">
        <f>VLOOKUP($A25,'Feedstock Split-2019'!$A$1:$AG$43,MATCH(AD$2,'Feedstock Split-2019'!$A$1:$AG$1,0),0)*AD$4</f>
        <v>0</v>
      </c>
      <c r="AE25">
        <f>VLOOKUP($A25,'Feedstock Split-2019'!$A$1:$AG$43,MATCH(AE$2,'Feedstock Split-2019'!$A$1:$AG$1,0),0)*AE$4</f>
        <v>0</v>
      </c>
      <c r="AF25" s="47">
        <f>VLOOKUP($A25,'Feedstock Split-2019'!$A$1:$AG$43,MATCH(AF$2,'Feedstock Split-2019'!$A$1:$AG$1,0),0)*AF$4</f>
        <v>0</v>
      </c>
    </row>
    <row r="26" spans="1:32" x14ac:dyDescent="0.25">
      <c r="A26" s="12" t="s">
        <v>22</v>
      </c>
      <c r="B26" s="27"/>
      <c r="C26" s="96">
        <f>VLOOKUP($A26,'Feedstock Split-2019'!$A$1:$AG$43,MATCH(C$2,'Feedstock Split-2019'!$A$1:$AG$1,0),0)*C$4</f>
        <v>0</v>
      </c>
      <c r="D26">
        <f>VLOOKUP($A26,'Feedstock Split-2019'!$A$1:$AG$43,MATCH(D$2,'Feedstock Split-2019'!$A$1:$AG$1,0),0)*D$4</f>
        <v>0</v>
      </c>
      <c r="E26">
        <f>VLOOKUP($A26,'Feedstock Split-2019'!$A$1:$AG$43,MATCH(E$2,'Feedstock Split-2019'!$A$1:$AG$1,0),0)*E$4</f>
        <v>0</v>
      </c>
      <c r="F26">
        <f>VLOOKUP($A26,'Feedstock Split-2019'!$A$1:$AG$43,MATCH(F$2,'Feedstock Split-2019'!$A$1:$AG$1,0),0)*F$4</f>
        <v>0</v>
      </c>
      <c r="G26">
        <f>VLOOKUP($A26,'Feedstock Split-2019'!$A$1:$AG$43,MATCH(G$2,'Feedstock Split-2019'!$A$1:$AG$1,0),0)*G$4</f>
        <v>0</v>
      </c>
      <c r="H26">
        <f>VLOOKUP($A26,'Feedstock Split-2019'!$A$1:$AG$43,MATCH(H$2,'Feedstock Split-2019'!$A$1:$AG$1,0),0)*H$4</f>
        <v>0</v>
      </c>
      <c r="I26">
        <f>VLOOKUP($A26,'Feedstock Split-2019'!$A$1:$AG$43,MATCH(I$2,'Feedstock Split-2019'!$A$1:$AG$1,0),0)*I$4</f>
        <v>0</v>
      </c>
      <c r="J26">
        <f>VLOOKUP($A26,'Feedstock Split-2019'!$A$1:$AG$43,MATCH(J$2,'Feedstock Split-2019'!$A$1:$AG$1,0),0)*J$4</f>
        <v>0</v>
      </c>
      <c r="K26">
        <f>VLOOKUP($A26,'Feedstock Split-2019'!$A$1:$AG$43,MATCH(K$2,'Feedstock Split-2019'!$A$1:$AG$1,0),0)*K$4</f>
        <v>0</v>
      </c>
      <c r="L26">
        <f>VLOOKUP($A26,'Feedstock Split-2019'!$A$1:$AG$43,MATCH(L$2,'Feedstock Split-2019'!$A$1:$AG$1,0),0)*L$4</f>
        <v>0</v>
      </c>
      <c r="M26">
        <f>VLOOKUP($A26,'Feedstock Split-2019'!$A$1:$AG$43,MATCH(M$2,'Feedstock Split-2019'!$A$1:$AG$1,0),0)*M$4</f>
        <v>0</v>
      </c>
      <c r="N26">
        <f>VLOOKUP($A26,'Feedstock Split-2019'!$A$1:$AG$43,MATCH(N$2,'Feedstock Split-2019'!$A$1:$AG$1,0),0)*N$4</f>
        <v>0</v>
      </c>
      <c r="O26">
        <f>VLOOKUP($A26,'Feedstock Split-2019'!$A$1:$AG$43,MATCH(O$2,'Feedstock Split-2019'!$A$1:$AG$1,0),0)*O$4</f>
        <v>0</v>
      </c>
      <c r="P26">
        <f>VLOOKUP($A26,'Feedstock Split-2019'!$A$1:$AG$43,MATCH(P$2,'Feedstock Split-2019'!$A$1:$AG$1,0),0)*P$4</f>
        <v>0</v>
      </c>
      <c r="Q26">
        <f>VLOOKUP($A26,'Feedstock Split-2019'!$A$1:$AG$43,MATCH(Q$2,'Feedstock Split-2019'!$A$1:$AG$1,0),0)*Q$4</f>
        <v>0</v>
      </c>
      <c r="R26">
        <f>VLOOKUP($A26,'Feedstock Split-2019'!$A$1:$AG$43,MATCH(R$2,'Feedstock Split-2019'!$A$1:$AG$1,0),0)*R$4</f>
        <v>0</v>
      </c>
      <c r="S26">
        <f>VLOOKUP($A26,'Feedstock Split-2019'!$A$1:$AG$43,MATCH(S$2,'Feedstock Split-2019'!$A$1:$AG$1,0),0)*S$4</f>
        <v>0</v>
      </c>
      <c r="T26">
        <f>VLOOKUP($A26,'Feedstock Split-2019'!$A$1:$AG$43,MATCH(T$2,'Feedstock Split-2019'!$A$1:$AG$1,0),0)*T$4</f>
        <v>0</v>
      </c>
      <c r="U26">
        <f>VLOOKUP($A26,'Feedstock Split-2019'!$A$1:$AG$43,MATCH(U$2,'Feedstock Split-2019'!$A$1:$AG$1,0),0)*U$4</f>
        <v>10995283070.506569</v>
      </c>
      <c r="V26">
        <f>VLOOKUP($A26,'Feedstock Split-2019'!$A$1:$AG$43,MATCH(V$2,'Feedstock Split-2019'!$A$1:$AG$1,0),0)*V$4</f>
        <v>0</v>
      </c>
      <c r="W26">
        <f>VLOOKUP($A26,'Feedstock Split-2019'!$A$1:$AG$43,MATCH(W$2,'Feedstock Split-2019'!$A$1:$AG$1,0),0)*W$4</f>
        <v>0</v>
      </c>
      <c r="X26">
        <f>VLOOKUP($A26,'Feedstock Split-2019'!$A$1:$AG$43,MATCH(X$2,'Feedstock Split-2019'!$A$1:$AG$1,0),0)*X$4</f>
        <v>0</v>
      </c>
      <c r="Y26">
        <f>VLOOKUP($A26,'Feedstock Split-2019'!$A$1:$AG$43,MATCH(Y$2,'Feedstock Split-2019'!$A$1:$AG$1,0),0)*Y$4</f>
        <v>0</v>
      </c>
      <c r="Z26">
        <f>VLOOKUP($A26,'Feedstock Split-2019'!$A$1:$AG$43,MATCH(Z$2,'Feedstock Split-2019'!$A$1:$AG$1,0),0)*Z$4</f>
        <v>0</v>
      </c>
      <c r="AA26">
        <f>VLOOKUP($A26,'Feedstock Split-2019'!$A$1:$AG$43,MATCH(AA$2,'Feedstock Split-2019'!$A$1:$AG$1,0),0)*AA$4</f>
        <v>0</v>
      </c>
      <c r="AB26">
        <f>VLOOKUP($A26,'Feedstock Split-2019'!$A$1:$AG$43,MATCH(AB$2,'Feedstock Split-2019'!$A$1:$AG$1,0),0)*AB$4</f>
        <v>0</v>
      </c>
      <c r="AC26">
        <f>VLOOKUP($A26,'Feedstock Split-2019'!$A$1:$AG$43,MATCH(AC$2,'Feedstock Split-2019'!$A$1:$AG$1,0),0)*AC$4</f>
        <v>0</v>
      </c>
      <c r="AD26">
        <f>VLOOKUP($A26,'Feedstock Split-2019'!$A$1:$AG$43,MATCH(AD$2,'Feedstock Split-2019'!$A$1:$AG$1,0),0)*AD$4</f>
        <v>0</v>
      </c>
      <c r="AE26">
        <f>VLOOKUP($A26,'Feedstock Split-2019'!$A$1:$AG$43,MATCH(AE$2,'Feedstock Split-2019'!$A$1:$AG$1,0),0)*AE$4</f>
        <v>0</v>
      </c>
      <c r="AF26" s="47">
        <f>VLOOKUP($A26,'Feedstock Split-2019'!$A$1:$AG$43,MATCH(AF$2,'Feedstock Split-2019'!$A$1:$AG$1,0),0)*AF$4</f>
        <v>0</v>
      </c>
    </row>
    <row r="27" spans="1:32" x14ac:dyDescent="0.25">
      <c r="A27" s="12" t="s">
        <v>23</v>
      </c>
      <c r="B27" s="27"/>
      <c r="C27" s="96">
        <f>VLOOKUP($A27,'Feedstock Split-2019'!$A$1:$AG$43,MATCH(C$2,'Feedstock Split-2019'!$A$1:$AG$1,0),0)*C$4</f>
        <v>0</v>
      </c>
      <c r="D27">
        <f>VLOOKUP($A27,'Feedstock Split-2019'!$A$1:$AG$43,MATCH(D$2,'Feedstock Split-2019'!$A$1:$AG$1,0),0)*D$4</f>
        <v>0</v>
      </c>
      <c r="E27">
        <f>VLOOKUP($A27,'Feedstock Split-2019'!$A$1:$AG$43,MATCH(E$2,'Feedstock Split-2019'!$A$1:$AG$1,0),0)*E$4</f>
        <v>0</v>
      </c>
      <c r="F27">
        <f>VLOOKUP($A27,'Feedstock Split-2019'!$A$1:$AG$43,MATCH(F$2,'Feedstock Split-2019'!$A$1:$AG$1,0),0)*F$4</f>
        <v>0</v>
      </c>
      <c r="G27">
        <f>VLOOKUP($A27,'Feedstock Split-2019'!$A$1:$AG$43,MATCH(G$2,'Feedstock Split-2019'!$A$1:$AG$1,0),0)*G$4</f>
        <v>0</v>
      </c>
      <c r="H27">
        <f>VLOOKUP($A27,'Feedstock Split-2019'!$A$1:$AG$43,MATCH(H$2,'Feedstock Split-2019'!$A$1:$AG$1,0),0)*H$4</f>
        <v>0</v>
      </c>
      <c r="I27">
        <f>VLOOKUP($A27,'Feedstock Split-2019'!$A$1:$AG$43,MATCH(I$2,'Feedstock Split-2019'!$A$1:$AG$1,0),0)*I$4</f>
        <v>0</v>
      </c>
      <c r="J27">
        <f>VLOOKUP($A27,'Feedstock Split-2019'!$A$1:$AG$43,MATCH(J$2,'Feedstock Split-2019'!$A$1:$AG$1,0),0)*J$4</f>
        <v>0</v>
      </c>
      <c r="K27">
        <f>VLOOKUP($A27,'Feedstock Split-2019'!$A$1:$AG$43,MATCH(K$2,'Feedstock Split-2019'!$A$1:$AG$1,0),0)*K$4</f>
        <v>0</v>
      </c>
      <c r="L27">
        <f>VLOOKUP($A27,'Feedstock Split-2019'!$A$1:$AG$43,MATCH(L$2,'Feedstock Split-2019'!$A$1:$AG$1,0),0)*L$4</f>
        <v>0</v>
      </c>
      <c r="M27">
        <f>VLOOKUP($A27,'Feedstock Split-2019'!$A$1:$AG$43,MATCH(M$2,'Feedstock Split-2019'!$A$1:$AG$1,0),0)*M$4</f>
        <v>0</v>
      </c>
      <c r="N27">
        <f>VLOOKUP($A27,'Feedstock Split-2019'!$A$1:$AG$43,MATCH(N$2,'Feedstock Split-2019'!$A$1:$AG$1,0),0)*N$4</f>
        <v>0</v>
      </c>
      <c r="O27">
        <f>VLOOKUP($A27,'Feedstock Split-2019'!$A$1:$AG$43,MATCH(O$2,'Feedstock Split-2019'!$A$1:$AG$1,0),0)*O$4</f>
        <v>0</v>
      </c>
      <c r="P27">
        <f>VLOOKUP($A27,'Feedstock Split-2019'!$A$1:$AG$43,MATCH(P$2,'Feedstock Split-2019'!$A$1:$AG$1,0),0)*P$4</f>
        <v>0</v>
      </c>
      <c r="Q27">
        <f>VLOOKUP($A27,'Feedstock Split-2019'!$A$1:$AG$43,MATCH(Q$2,'Feedstock Split-2019'!$A$1:$AG$1,0),0)*Q$4</f>
        <v>0</v>
      </c>
      <c r="R27">
        <f>VLOOKUP($A27,'Feedstock Split-2019'!$A$1:$AG$43,MATCH(R$2,'Feedstock Split-2019'!$A$1:$AG$1,0),0)*R$4</f>
        <v>0</v>
      </c>
      <c r="S27">
        <f>VLOOKUP($A27,'Feedstock Split-2019'!$A$1:$AG$43,MATCH(S$2,'Feedstock Split-2019'!$A$1:$AG$1,0),0)*S$4</f>
        <v>0</v>
      </c>
      <c r="T27">
        <f>VLOOKUP($A27,'Feedstock Split-2019'!$A$1:$AG$43,MATCH(T$2,'Feedstock Split-2019'!$A$1:$AG$1,0),0)*T$4</f>
        <v>0</v>
      </c>
      <c r="U27">
        <f>VLOOKUP($A27,'Feedstock Split-2019'!$A$1:$AG$43,MATCH(U$2,'Feedstock Split-2019'!$A$1:$AG$1,0),0)*U$4</f>
        <v>0</v>
      </c>
      <c r="V27">
        <f>VLOOKUP($A27,'Feedstock Split-2019'!$A$1:$AG$43,MATCH(V$2,'Feedstock Split-2019'!$A$1:$AG$1,0),0)*V$4</f>
        <v>0</v>
      </c>
      <c r="W27">
        <f>VLOOKUP($A27,'Feedstock Split-2019'!$A$1:$AG$43,MATCH(W$2,'Feedstock Split-2019'!$A$1:$AG$1,0),0)*W$4</f>
        <v>0</v>
      </c>
      <c r="X27">
        <f>VLOOKUP($A27,'Feedstock Split-2019'!$A$1:$AG$43,MATCH(X$2,'Feedstock Split-2019'!$A$1:$AG$1,0),0)*X$4</f>
        <v>0</v>
      </c>
      <c r="Y27">
        <f>VLOOKUP($A27,'Feedstock Split-2019'!$A$1:$AG$43,MATCH(Y$2,'Feedstock Split-2019'!$A$1:$AG$1,0),0)*Y$4</f>
        <v>0</v>
      </c>
      <c r="Z27">
        <f>VLOOKUP($A27,'Feedstock Split-2019'!$A$1:$AG$43,MATCH(Z$2,'Feedstock Split-2019'!$A$1:$AG$1,0),0)*Z$4</f>
        <v>0</v>
      </c>
      <c r="AA27">
        <f>VLOOKUP($A27,'Feedstock Split-2019'!$A$1:$AG$43,MATCH(AA$2,'Feedstock Split-2019'!$A$1:$AG$1,0),0)*AA$4</f>
        <v>0</v>
      </c>
      <c r="AB27">
        <f>VLOOKUP($A27,'Feedstock Split-2019'!$A$1:$AG$43,MATCH(AB$2,'Feedstock Split-2019'!$A$1:$AG$1,0),0)*AB$4</f>
        <v>0</v>
      </c>
      <c r="AC27">
        <f>VLOOKUP($A27,'Feedstock Split-2019'!$A$1:$AG$43,MATCH(AC$2,'Feedstock Split-2019'!$A$1:$AG$1,0),0)*AC$4</f>
        <v>0</v>
      </c>
      <c r="AD27">
        <f>VLOOKUP($A27,'Feedstock Split-2019'!$A$1:$AG$43,MATCH(AD$2,'Feedstock Split-2019'!$A$1:$AG$1,0),0)*AD$4</f>
        <v>0</v>
      </c>
      <c r="AE27">
        <f>VLOOKUP($A27,'Feedstock Split-2019'!$A$1:$AG$43,MATCH(AE$2,'Feedstock Split-2019'!$A$1:$AG$1,0),0)*AE$4</f>
        <v>0</v>
      </c>
      <c r="AF27" s="47">
        <f>VLOOKUP($A27,'Feedstock Split-2019'!$A$1:$AG$43,MATCH(AF$2,'Feedstock Split-2019'!$A$1:$AG$1,0),0)*AF$4</f>
        <v>0</v>
      </c>
    </row>
    <row r="28" spans="1:32" x14ac:dyDescent="0.25">
      <c r="A28" s="12" t="s">
        <v>24</v>
      </c>
      <c r="B28" s="27"/>
      <c r="C28" s="96">
        <f>VLOOKUP($A28,'Feedstock Split-2019'!$A$1:$AG$43,MATCH(C$2,'Feedstock Split-2019'!$A$1:$AG$1,0),0)*C$4</f>
        <v>0</v>
      </c>
      <c r="D28">
        <f>VLOOKUP($A28,'Feedstock Split-2019'!$A$1:$AG$43,MATCH(D$2,'Feedstock Split-2019'!$A$1:$AG$1,0),0)*D$4</f>
        <v>0</v>
      </c>
      <c r="E28">
        <f>VLOOKUP($A28,'Feedstock Split-2019'!$A$1:$AG$43,MATCH(E$2,'Feedstock Split-2019'!$A$1:$AG$1,0),0)*E$4</f>
        <v>0</v>
      </c>
      <c r="F28">
        <f>VLOOKUP($A28,'Feedstock Split-2019'!$A$1:$AG$43,MATCH(F$2,'Feedstock Split-2019'!$A$1:$AG$1,0),0)*F$4</f>
        <v>0</v>
      </c>
      <c r="G28">
        <f>VLOOKUP($A28,'Feedstock Split-2019'!$A$1:$AG$43,MATCH(G$2,'Feedstock Split-2019'!$A$1:$AG$1,0),0)*G$4</f>
        <v>0</v>
      </c>
      <c r="H28">
        <f>VLOOKUP($A28,'Feedstock Split-2019'!$A$1:$AG$43,MATCH(H$2,'Feedstock Split-2019'!$A$1:$AG$1,0),0)*H$4</f>
        <v>0</v>
      </c>
      <c r="I28">
        <f>VLOOKUP($A28,'Feedstock Split-2019'!$A$1:$AG$43,MATCH(I$2,'Feedstock Split-2019'!$A$1:$AG$1,0),0)*I$4</f>
        <v>0</v>
      </c>
      <c r="J28">
        <f>VLOOKUP($A28,'Feedstock Split-2019'!$A$1:$AG$43,MATCH(J$2,'Feedstock Split-2019'!$A$1:$AG$1,0),0)*J$4</f>
        <v>0</v>
      </c>
      <c r="K28">
        <f>VLOOKUP($A28,'Feedstock Split-2019'!$A$1:$AG$43,MATCH(K$2,'Feedstock Split-2019'!$A$1:$AG$1,0),0)*K$4</f>
        <v>0</v>
      </c>
      <c r="L28">
        <f>VLOOKUP($A28,'Feedstock Split-2019'!$A$1:$AG$43,MATCH(L$2,'Feedstock Split-2019'!$A$1:$AG$1,0),0)*L$4</f>
        <v>0</v>
      </c>
      <c r="M28">
        <f>VLOOKUP($A28,'Feedstock Split-2019'!$A$1:$AG$43,MATCH(M$2,'Feedstock Split-2019'!$A$1:$AG$1,0),0)*M$4</f>
        <v>0</v>
      </c>
      <c r="N28">
        <f>VLOOKUP($A28,'Feedstock Split-2019'!$A$1:$AG$43,MATCH(N$2,'Feedstock Split-2019'!$A$1:$AG$1,0),0)*N$4</f>
        <v>0</v>
      </c>
      <c r="O28">
        <f>VLOOKUP($A28,'Feedstock Split-2019'!$A$1:$AG$43,MATCH(O$2,'Feedstock Split-2019'!$A$1:$AG$1,0),0)*O$4</f>
        <v>361352301249.48206</v>
      </c>
      <c r="P28">
        <f>VLOOKUP($A28,'Feedstock Split-2019'!$A$1:$AG$43,MATCH(P$2,'Feedstock Split-2019'!$A$1:$AG$1,0),0)*P$4</f>
        <v>78498442942.231079</v>
      </c>
      <c r="Q28">
        <f>VLOOKUP($A28,'Feedstock Split-2019'!$A$1:$AG$43,MATCH(Q$2,'Feedstock Split-2019'!$A$1:$AG$1,0),0)*Q$4</f>
        <v>0</v>
      </c>
      <c r="R28">
        <f>VLOOKUP($A28,'Feedstock Split-2019'!$A$1:$AG$43,MATCH(R$2,'Feedstock Split-2019'!$A$1:$AG$1,0),0)*R$4</f>
        <v>0</v>
      </c>
      <c r="S28">
        <f>VLOOKUP($A28,'Feedstock Split-2019'!$A$1:$AG$43,MATCH(S$2,'Feedstock Split-2019'!$A$1:$AG$1,0),0)*S$4</f>
        <v>0</v>
      </c>
      <c r="T28">
        <f>VLOOKUP($A28,'Feedstock Split-2019'!$A$1:$AG$43,MATCH(T$2,'Feedstock Split-2019'!$A$1:$AG$1,0),0)*T$4</f>
        <v>0</v>
      </c>
      <c r="U28">
        <f>VLOOKUP($A28,'Feedstock Split-2019'!$A$1:$AG$43,MATCH(U$2,'Feedstock Split-2019'!$A$1:$AG$1,0),0)*U$4</f>
        <v>0</v>
      </c>
      <c r="V28">
        <f>VLOOKUP($A28,'Feedstock Split-2019'!$A$1:$AG$43,MATCH(V$2,'Feedstock Split-2019'!$A$1:$AG$1,0),0)*V$4</f>
        <v>0</v>
      </c>
      <c r="W28">
        <f>VLOOKUP($A28,'Feedstock Split-2019'!$A$1:$AG$43,MATCH(W$2,'Feedstock Split-2019'!$A$1:$AG$1,0),0)*W$4</f>
        <v>0</v>
      </c>
      <c r="X28">
        <f>VLOOKUP($A28,'Feedstock Split-2019'!$A$1:$AG$43,MATCH(X$2,'Feedstock Split-2019'!$A$1:$AG$1,0),0)*X$4</f>
        <v>0</v>
      </c>
      <c r="Y28">
        <f>VLOOKUP($A28,'Feedstock Split-2019'!$A$1:$AG$43,MATCH(Y$2,'Feedstock Split-2019'!$A$1:$AG$1,0),0)*Y$4</f>
        <v>0</v>
      </c>
      <c r="Z28">
        <f>VLOOKUP($A28,'Feedstock Split-2019'!$A$1:$AG$43,MATCH(Z$2,'Feedstock Split-2019'!$A$1:$AG$1,0),0)*Z$4</f>
        <v>0</v>
      </c>
      <c r="AA28">
        <f>VLOOKUP($A28,'Feedstock Split-2019'!$A$1:$AG$43,MATCH(AA$2,'Feedstock Split-2019'!$A$1:$AG$1,0),0)*AA$4</f>
        <v>0</v>
      </c>
      <c r="AB28">
        <f>VLOOKUP($A28,'Feedstock Split-2019'!$A$1:$AG$43,MATCH(AB$2,'Feedstock Split-2019'!$A$1:$AG$1,0),0)*AB$4</f>
        <v>0</v>
      </c>
      <c r="AC28">
        <f>VLOOKUP($A28,'Feedstock Split-2019'!$A$1:$AG$43,MATCH(AC$2,'Feedstock Split-2019'!$A$1:$AG$1,0),0)*AC$4</f>
        <v>0</v>
      </c>
      <c r="AD28">
        <f>VLOOKUP($A28,'Feedstock Split-2019'!$A$1:$AG$43,MATCH(AD$2,'Feedstock Split-2019'!$A$1:$AG$1,0),0)*AD$4</f>
        <v>0</v>
      </c>
      <c r="AE28">
        <f>VLOOKUP($A28,'Feedstock Split-2019'!$A$1:$AG$43,MATCH(AE$2,'Feedstock Split-2019'!$A$1:$AG$1,0),0)*AE$4</f>
        <v>0</v>
      </c>
      <c r="AF28" s="47">
        <f>VLOOKUP($A28,'Feedstock Split-2019'!$A$1:$AG$43,MATCH(AF$2,'Feedstock Split-2019'!$A$1:$AG$1,0),0)*AF$4</f>
        <v>0</v>
      </c>
    </row>
    <row r="29" spans="1:32" x14ac:dyDescent="0.25">
      <c r="A29" s="12" t="s">
        <v>25</v>
      </c>
      <c r="B29" s="27"/>
      <c r="C29" s="96">
        <f>VLOOKUP($A29,'Feedstock Split-2019'!$A$1:$AG$43,MATCH(C$2,'Feedstock Split-2019'!$A$1:$AG$1,0),0)*C$4</f>
        <v>0</v>
      </c>
      <c r="D29">
        <f>VLOOKUP($A29,'Feedstock Split-2019'!$A$1:$AG$43,MATCH(D$2,'Feedstock Split-2019'!$A$1:$AG$1,0),0)*D$4</f>
        <v>0</v>
      </c>
      <c r="E29">
        <f>VLOOKUP($A29,'Feedstock Split-2019'!$A$1:$AG$43,MATCH(E$2,'Feedstock Split-2019'!$A$1:$AG$1,0),0)*E$4</f>
        <v>214406223049455.75</v>
      </c>
      <c r="F29">
        <f>VLOOKUP($A29,'Feedstock Split-2019'!$A$1:$AG$43,MATCH(F$2,'Feedstock Split-2019'!$A$1:$AG$1,0),0)*F$4</f>
        <v>9716363084313.3594</v>
      </c>
      <c r="G29">
        <f>VLOOKUP($A29,'Feedstock Split-2019'!$A$1:$AG$43,MATCH(G$2,'Feedstock Split-2019'!$A$1:$AG$1,0),0)*G$4</f>
        <v>0</v>
      </c>
      <c r="H29">
        <f>VLOOKUP($A29,'Feedstock Split-2019'!$A$1:$AG$43,MATCH(H$2,'Feedstock Split-2019'!$A$1:$AG$1,0),0)*H$4</f>
        <v>0</v>
      </c>
      <c r="I29">
        <f>VLOOKUP($A29,'Feedstock Split-2019'!$A$1:$AG$43,MATCH(I$2,'Feedstock Split-2019'!$A$1:$AG$1,0),0)*I$4</f>
        <v>0</v>
      </c>
      <c r="J29">
        <f>VLOOKUP($A29,'Feedstock Split-2019'!$A$1:$AG$43,MATCH(J$2,'Feedstock Split-2019'!$A$1:$AG$1,0),0)*J$4</f>
        <v>0</v>
      </c>
      <c r="K29">
        <f>VLOOKUP($A29,'Feedstock Split-2019'!$A$1:$AG$43,MATCH(K$2,'Feedstock Split-2019'!$A$1:$AG$1,0),0)*K$4</f>
        <v>0</v>
      </c>
      <c r="L29">
        <f>VLOOKUP($A29,'Feedstock Split-2019'!$A$1:$AG$43,MATCH(L$2,'Feedstock Split-2019'!$A$1:$AG$1,0),0)*L$4</f>
        <v>0</v>
      </c>
      <c r="M29">
        <f>VLOOKUP($A29,'Feedstock Split-2019'!$A$1:$AG$43,MATCH(M$2,'Feedstock Split-2019'!$A$1:$AG$1,0),0)*M$4</f>
        <v>2919088048858.2959</v>
      </c>
      <c r="N29">
        <f>VLOOKUP($A29,'Feedstock Split-2019'!$A$1:$AG$43,MATCH(N$2,'Feedstock Split-2019'!$A$1:$AG$1,0),0)*N$4</f>
        <v>0</v>
      </c>
      <c r="O29">
        <f>VLOOKUP($A29,'Feedstock Split-2019'!$A$1:$AG$43,MATCH(O$2,'Feedstock Split-2019'!$A$1:$AG$1,0),0)*O$4</f>
        <v>0</v>
      </c>
      <c r="P29">
        <f>VLOOKUP($A29,'Feedstock Split-2019'!$A$1:$AG$43,MATCH(P$2,'Feedstock Split-2019'!$A$1:$AG$1,0),0)*P$4</f>
        <v>0</v>
      </c>
      <c r="Q29">
        <f>VLOOKUP($A29,'Feedstock Split-2019'!$A$1:$AG$43,MATCH(Q$2,'Feedstock Split-2019'!$A$1:$AG$1,0),0)*Q$4</f>
        <v>0</v>
      </c>
      <c r="R29">
        <f>VLOOKUP($A29,'Feedstock Split-2019'!$A$1:$AG$43,MATCH(R$2,'Feedstock Split-2019'!$A$1:$AG$1,0),0)*R$4</f>
        <v>0</v>
      </c>
      <c r="S29">
        <f>VLOOKUP($A29,'Feedstock Split-2019'!$A$1:$AG$43,MATCH(S$2,'Feedstock Split-2019'!$A$1:$AG$1,0),0)*S$4</f>
        <v>0</v>
      </c>
      <c r="T29">
        <f>VLOOKUP($A29,'Feedstock Split-2019'!$A$1:$AG$43,MATCH(T$2,'Feedstock Split-2019'!$A$1:$AG$1,0),0)*T$4</f>
        <v>0</v>
      </c>
      <c r="U29">
        <f>VLOOKUP($A29,'Feedstock Split-2019'!$A$1:$AG$43,MATCH(U$2,'Feedstock Split-2019'!$A$1:$AG$1,0),0)*U$4</f>
        <v>0</v>
      </c>
      <c r="V29">
        <f>VLOOKUP($A29,'Feedstock Split-2019'!$A$1:$AG$43,MATCH(V$2,'Feedstock Split-2019'!$A$1:$AG$1,0),0)*V$4</f>
        <v>63875224197.439262</v>
      </c>
      <c r="W29">
        <f>VLOOKUP($A29,'Feedstock Split-2019'!$A$1:$AG$43,MATCH(W$2,'Feedstock Split-2019'!$A$1:$AG$1,0),0)*W$4</f>
        <v>73347172505927.672</v>
      </c>
      <c r="X29">
        <f>VLOOKUP($A29,'Feedstock Split-2019'!$A$1:$AG$43,MATCH(X$2,'Feedstock Split-2019'!$A$1:$AG$1,0),0)*X$4</f>
        <v>599703352968965.13</v>
      </c>
      <c r="Y29">
        <f>VLOOKUP($A29,'Feedstock Split-2019'!$A$1:$AG$43,MATCH(Y$2,'Feedstock Split-2019'!$A$1:$AG$1,0),0)*Y$4</f>
        <v>0</v>
      </c>
      <c r="Z29">
        <f>VLOOKUP($A29,'Feedstock Split-2019'!$A$1:$AG$43,MATCH(Z$2,'Feedstock Split-2019'!$A$1:$AG$1,0),0)*Z$4</f>
        <v>0</v>
      </c>
      <c r="AA29">
        <f>VLOOKUP($A29,'Feedstock Split-2019'!$A$1:$AG$43,MATCH(AA$2,'Feedstock Split-2019'!$A$1:$AG$1,0),0)*AA$4</f>
        <v>0</v>
      </c>
      <c r="AB29">
        <f>VLOOKUP($A29,'Feedstock Split-2019'!$A$1:$AG$43,MATCH(AB$2,'Feedstock Split-2019'!$A$1:$AG$1,0),0)*AB$4</f>
        <v>0</v>
      </c>
      <c r="AC29">
        <f>VLOOKUP($A29,'Feedstock Split-2019'!$A$1:$AG$43,MATCH(AC$2,'Feedstock Split-2019'!$A$1:$AG$1,0),0)*AC$4</f>
        <v>0</v>
      </c>
      <c r="AD29">
        <f>VLOOKUP($A29,'Feedstock Split-2019'!$A$1:$AG$43,MATCH(AD$2,'Feedstock Split-2019'!$A$1:$AG$1,0),0)*AD$4</f>
        <v>0</v>
      </c>
      <c r="AE29">
        <f>VLOOKUP($A29,'Feedstock Split-2019'!$A$1:$AG$43,MATCH(AE$2,'Feedstock Split-2019'!$A$1:$AG$1,0),0)*AE$4</f>
        <v>0</v>
      </c>
      <c r="AF29" s="47">
        <f>VLOOKUP($A29,'Feedstock Split-2019'!$A$1:$AG$43,MATCH(AF$2,'Feedstock Split-2019'!$A$1:$AG$1,0),0)*AF$4</f>
        <v>0</v>
      </c>
    </row>
    <row r="30" spans="1:32" x14ac:dyDescent="0.25">
      <c r="A30" s="12" t="s">
        <v>26</v>
      </c>
      <c r="B30" s="27"/>
      <c r="C30" s="314">
        <f>VLOOKUP($A30,'Feedstock Split-2019'!$A$1:$AG$43,MATCH(C$2,'Feedstock Split-2019'!$A$1:$AG$1,0),0)*C$4</f>
        <v>1068944263434625.6</v>
      </c>
      <c r="D30">
        <f>VLOOKUP($A30,'Feedstock Split-2019'!$A$1:$AG$43,MATCH(D$2,'Feedstock Split-2019'!$A$1:$AG$1,0),0)*D$4</f>
        <v>0</v>
      </c>
      <c r="E30">
        <f>VLOOKUP($A30,'Feedstock Split-2019'!$A$1:$AG$43,MATCH(E$2,'Feedstock Split-2019'!$A$1:$AG$1,0),0)*E$4</f>
        <v>17072179273804.113</v>
      </c>
      <c r="F30">
        <f>VLOOKUP($A30,'Feedstock Split-2019'!$A$1:$AG$43,MATCH(F$2,'Feedstock Split-2019'!$A$1:$AG$1,0),0)*F$4</f>
        <v>773669206544.00757</v>
      </c>
      <c r="G30">
        <f>VLOOKUP($A30,'Feedstock Split-2019'!$A$1:$AG$43,MATCH(G$2,'Feedstock Split-2019'!$A$1:$AG$1,0),0)*G$4</f>
        <v>0</v>
      </c>
      <c r="H30">
        <f>VLOOKUP($A30,'Feedstock Split-2019'!$A$1:$AG$43,MATCH(H$2,'Feedstock Split-2019'!$A$1:$AG$1,0),0)*H$4</f>
        <v>361514290324843.5</v>
      </c>
      <c r="I30">
        <f>VLOOKUP($A30,'Feedstock Split-2019'!$A$1:$AG$43,MATCH(I$2,'Feedstock Split-2019'!$A$1:$AG$1,0),0)*I$4</f>
        <v>0</v>
      </c>
      <c r="J30">
        <f>VLOOKUP($A30,'Feedstock Split-2019'!$A$1:$AG$43,MATCH(J$2,'Feedstock Split-2019'!$A$1:$AG$1,0),0)*J$4</f>
        <v>0</v>
      </c>
      <c r="K30">
        <f>VLOOKUP($A30,'Feedstock Split-2019'!$A$1:$AG$43,MATCH(K$2,'Feedstock Split-2019'!$A$1:$AG$1,0),0)*K$4</f>
        <v>0</v>
      </c>
      <c r="L30">
        <f>VLOOKUP($A30,'Feedstock Split-2019'!$A$1:$AG$43,MATCH(L$2,'Feedstock Split-2019'!$A$1:$AG$1,0),0)*L$4</f>
        <v>0</v>
      </c>
      <c r="M30">
        <f>VLOOKUP($A30,'Feedstock Split-2019'!$A$1:$AG$43,MATCH(M$2,'Feedstock Split-2019'!$A$1:$AG$1,0),0)*M$4</f>
        <v>39953312593953.031</v>
      </c>
      <c r="N30">
        <f>VLOOKUP($A30,'Feedstock Split-2019'!$A$1:$AG$43,MATCH(N$2,'Feedstock Split-2019'!$A$1:$AG$1,0),0)*N$4</f>
        <v>0</v>
      </c>
      <c r="O30">
        <f>VLOOKUP($A30,'Feedstock Split-2019'!$A$1:$AG$43,MATCH(O$2,'Feedstock Split-2019'!$A$1:$AG$1,0),0)*O$4</f>
        <v>0</v>
      </c>
      <c r="P30">
        <f>VLOOKUP($A30,'Feedstock Split-2019'!$A$1:$AG$43,MATCH(P$2,'Feedstock Split-2019'!$A$1:$AG$1,0),0)*P$4</f>
        <v>0</v>
      </c>
      <c r="Q30">
        <f>VLOOKUP($A30,'Feedstock Split-2019'!$A$1:$AG$43,MATCH(Q$2,'Feedstock Split-2019'!$A$1:$AG$1,0),0)*Q$4</f>
        <v>0</v>
      </c>
      <c r="R30">
        <f>VLOOKUP($A30,'Feedstock Split-2019'!$A$1:$AG$43,MATCH(R$2,'Feedstock Split-2019'!$A$1:$AG$1,0),0)*R$4</f>
        <v>0</v>
      </c>
      <c r="S30">
        <f>VLOOKUP($A30,'Feedstock Split-2019'!$A$1:$AG$43,MATCH(S$2,'Feedstock Split-2019'!$A$1:$AG$1,0),0)*S$4</f>
        <v>0</v>
      </c>
      <c r="T30">
        <f>VLOOKUP($A30,'Feedstock Split-2019'!$A$1:$AG$43,MATCH(T$2,'Feedstock Split-2019'!$A$1:$AG$1,0),0)*T$4</f>
        <v>0</v>
      </c>
      <c r="U30">
        <f>VLOOKUP($A30,'Feedstock Split-2019'!$A$1:$AG$43,MATCH(U$2,'Feedstock Split-2019'!$A$1:$AG$1,0),0)*U$4</f>
        <v>0</v>
      </c>
      <c r="V30">
        <f>VLOOKUP($A30,'Feedstock Split-2019'!$A$1:$AG$43,MATCH(V$2,'Feedstock Split-2019'!$A$1:$AG$1,0),0)*V$4</f>
        <v>0</v>
      </c>
      <c r="W30">
        <f>VLOOKUP($A30,'Feedstock Split-2019'!$A$1:$AG$43,MATCH(W$2,'Feedstock Split-2019'!$A$1:$AG$1,0),0)*W$4</f>
        <v>0</v>
      </c>
      <c r="X30">
        <f>VLOOKUP($A30,'Feedstock Split-2019'!$A$1:$AG$43,MATCH(X$2,'Feedstock Split-2019'!$A$1:$AG$1,0),0)*X$4</f>
        <v>0</v>
      </c>
      <c r="Y30">
        <f>VLOOKUP($A30,'Feedstock Split-2019'!$A$1:$AG$43,MATCH(Y$2,'Feedstock Split-2019'!$A$1:$AG$1,0),0)*Y$4</f>
        <v>0</v>
      </c>
      <c r="Z30">
        <f>VLOOKUP($A30,'Feedstock Split-2019'!$A$1:$AG$43,MATCH(Z$2,'Feedstock Split-2019'!$A$1:$AG$1,0),0)*Z$4</f>
        <v>0</v>
      </c>
      <c r="AA30">
        <f>VLOOKUP($A30,'Feedstock Split-2019'!$A$1:$AG$43,MATCH(AA$2,'Feedstock Split-2019'!$A$1:$AG$1,0),0)*AA$4</f>
        <v>0</v>
      </c>
      <c r="AB30">
        <f>VLOOKUP($A30,'Feedstock Split-2019'!$A$1:$AG$43,MATCH(AB$2,'Feedstock Split-2019'!$A$1:$AG$1,0),0)*AB$4</f>
        <v>0</v>
      </c>
      <c r="AC30">
        <f>VLOOKUP($A30,'Feedstock Split-2019'!$A$1:$AG$43,MATCH(AC$2,'Feedstock Split-2019'!$A$1:$AG$1,0),0)*AC$4</f>
        <v>0</v>
      </c>
      <c r="AD30">
        <f>VLOOKUP($A30,'Feedstock Split-2019'!$A$1:$AG$43,MATCH(AD$2,'Feedstock Split-2019'!$A$1:$AG$1,0),0)*AD$4</f>
        <v>0</v>
      </c>
      <c r="AE30">
        <f>VLOOKUP($A30,'Feedstock Split-2019'!$A$1:$AG$43,MATCH(AE$2,'Feedstock Split-2019'!$A$1:$AG$1,0),0)*AE$4</f>
        <v>0</v>
      </c>
      <c r="AF30" s="47">
        <f>VLOOKUP($A30,'Feedstock Split-2019'!$A$1:$AG$43,MATCH(AF$2,'Feedstock Split-2019'!$A$1:$AG$1,0),0)*AF$4</f>
        <v>0</v>
      </c>
    </row>
    <row r="31" spans="1:32" x14ac:dyDescent="0.25">
      <c r="A31" s="12" t="s">
        <v>27</v>
      </c>
      <c r="B31" s="27"/>
      <c r="C31" s="96">
        <f>VLOOKUP($A31,'Feedstock Split-2019'!$A$1:$AG$43,MATCH(C$2,'Feedstock Split-2019'!$A$1:$AG$1,0),0)*C$4</f>
        <v>0</v>
      </c>
      <c r="D31">
        <f>VLOOKUP($A31,'Feedstock Split-2019'!$A$1:$AG$43,MATCH(D$2,'Feedstock Split-2019'!$A$1:$AG$1,0),0)*D$4</f>
        <v>0</v>
      </c>
      <c r="E31">
        <f>VLOOKUP($A31,'Feedstock Split-2019'!$A$1:$AG$43,MATCH(E$2,'Feedstock Split-2019'!$A$1:$AG$1,0),0)*E$4</f>
        <v>0</v>
      </c>
      <c r="F31">
        <f>VLOOKUP($A31,'Feedstock Split-2019'!$A$1:$AG$43,MATCH(F$2,'Feedstock Split-2019'!$A$1:$AG$1,0),0)*F$4</f>
        <v>0</v>
      </c>
      <c r="G31">
        <f>VLOOKUP($A31,'Feedstock Split-2019'!$A$1:$AG$43,MATCH(G$2,'Feedstock Split-2019'!$A$1:$AG$1,0),0)*G$4</f>
        <v>0</v>
      </c>
      <c r="H31">
        <f>VLOOKUP($A31,'Feedstock Split-2019'!$A$1:$AG$43,MATCH(H$2,'Feedstock Split-2019'!$A$1:$AG$1,0),0)*H$4</f>
        <v>0</v>
      </c>
      <c r="I31">
        <f>VLOOKUP($A31,'Feedstock Split-2019'!$A$1:$AG$43,MATCH(I$2,'Feedstock Split-2019'!$A$1:$AG$1,0),0)*I$4</f>
        <v>0</v>
      </c>
      <c r="J31">
        <f>VLOOKUP($A31,'Feedstock Split-2019'!$A$1:$AG$43,MATCH(J$2,'Feedstock Split-2019'!$A$1:$AG$1,0),0)*J$4</f>
        <v>0</v>
      </c>
      <c r="K31">
        <f>VLOOKUP($A31,'Feedstock Split-2019'!$A$1:$AG$43,MATCH(K$2,'Feedstock Split-2019'!$A$1:$AG$1,0),0)*K$4</f>
        <v>0</v>
      </c>
      <c r="L31">
        <f>VLOOKUP($A31,'Feedstock Split-2019'!$A$1:$AG$43,MATCH(L$2,'Feedstock Split-2019'!$A$1:$AG$1,0),0)*L$4</f>
        <v>0</v>
      </c>
      <c r="M31">
        <f>VLOOKUP($A31,'Feedstock Split-2019'!$A$1:$AG$43,MATCH(M$2,'Feedstock Split-2019'!$A$1:$AG$1,0),0)*M$4</f>
        <v>0</v>
      </c>
      <c r="N31">
        <f>VLOOKUP($A31,'Feedstock Split-2019'!$A$1:$AG$43,MATCH(N$2,'Feedstock Split-2019'!$A$1:$AG$1,0),0)*N$4</f>
        <v>0</v>
      </c>
      <c r="O31">
        <f>VLOOKUP($A31,'Feedstock Split-2019'!$A$1:$AG$43,MATCH(O$2,'Feedstock Split-2019'!$A$1:$AG$1,0),0)*O$4</f>
        <v>0</v>
      </c>
      <c r="P31">
        <f>VLOOKUP($A31,'Feedstock Split-2019'!$A$1:$AG$43,MATCH(P$2,'Feedstock Split-2019'!$A$1:$AG$1,0),0)*P$4</f>
        <v>0</v>
      </c>
      <c r="Q31">
        <f>VLOOKUP($A31,'Feedstock Split-2019'!$A$1:$AG$43,MATCH(Q$2,'Feedstock Split-2019'!$A$1:$AG$1,0),0)*Q$4</f>
        <v>0</v>
      </c>
      <c r="R31">
        <f>VLOOKUP($A31,'Feedstock Split-2019'!$A$1:$AG$43,MATCH(R$2,'Feedstock Split-2019'!$A$1:$AG$1,0),0)*R$4</f>
        <v>0</v>
      </c>
      <c r="S31">
        <f>VLOOKUP($A31,'Feedstock Split-2019'!$A$1:$AG$43,MATCH(S$2,'Feedstock Split-2019'!$A$1:$AG$1,0),0)*S$4</f>
        <v>0</v>
      </c>
      <c r="T31">
        <f>VLOOKUP($A31,'Feedstock Split-2019'!$A$1:$AG$43,MATCH(T$2,'Feedstock Split-2019'!$A$1:$AG$1,0),0)*T$4</f>
        <v>0</v>
      </c>
      <c r="U31">
        <f>VLOOKUP($A31,'Feedstock Split-2019'!$A$1:$AG$43,MATCH(U$2,'Feedstock Split-2019'!$A$1:$AG$1,0),0)*U$4</f>
        <v>0</v>
      </c>
      <c r="V31">
        <f>VLOOKUP($A31,'Feedstock Split-2019'!$A$1:$AG$43,MATCH(V$2,'Feedstock Split-2019'!$A$1:$AG$1,0),0)*V$4</f>
        <v>0</v>
      </c>
      <c r="W31">
        <f>VLOOKUP($A31,'Feedstock Split-2019'!$A$1:$AG$43,MATCH(W$2,'Feedstock Split-2019'!$A$1:$AG$1,0),0)*W$4</f>
        <v>0</v>
      </c>
      <c r="X31">
        <f>VLOOKUP($A31,'Feedstock Split-2019'!$A$1:$AG$43,MATCH(X$2,'Feedstock Split-2019'!$A$1:$AG$1,0),0)*X$4</f>
        <v>64243925547534.883</v>
      </c>
      <c r="Y31">
        <f>VLOOKUP($A31,'Feedstock Split-2019'!$A$1:$AG$43,MATCH(Y$2,'Feedstock Split-2019'!$A$1:$AG$1,0),0)*Y$4</f>
        <v>0</v>
      </c>
      <c r="Z31">
        <f>VLOOKUP($A31,'Feedstock Split-2019'!$A$1:$AG$43,MATCH(Z$2,'Feedstock Split-2019'!$A$1:$AG$1,0),0)*Z$4</f>
        <v>0</v>
      </c>
      <c r="AA31">
        <f>VLOOKUP($A31,'Feedstock Split-2019'!$A$1:$AG$43,MATCH(AA$2,'Feedstock Split-2019'!$A$1:$AG$1,0),0)*AA$4</f>
        <v>0</v>
      </c>
      <c r="AB31">
        <f>VLOOKUP($A31,'Feedstock Split-2019'!$A$1:$AG$43,MATCH(AB$2,'Feedstock Split-2019'!$A$1:$AG$1,0),0)*AB$4</f>
        <v>0</v>
      </c>
      <c r="AC31">
        <f>VLOOKUP($A31,'Feedstock Split-2019'!$A$1:$AG$43,MATCH(AC$2,'Feedstock Split-2019'!$A$1:$AG$1,0),0)*AC$4</f>
        <v>0</v>
      </c>
      <c r="AD31">
        <f>VLOOKUP($A31,'Feedstock Split-2019'!$A$1:$AG$43,MATCH(AD$2,'Feedstock Split-2019'!$A$1:$AG$1,0),0)*AD$4</f>
        <v>0</v>
      </c>
      <c r="AE31">
        <f>VLOOKUP($A31,'Feedstock Split-2019'!$A$1:$AG$43,MATCH(AE$2,'Feedstock Split-2019'!$A$1:$AG$1,0),0)*AE$4</f>
        <v>0</v>
      </c>
      <c r="AF31" s="47">
        <f>VLOOKUP($A31,'Feedstock Split-2019'!$A$1:$AG$43,MATCH(AF$2,'Feedstock Split-2019'!$A$1:$AG$1,0),0)*AF$4</f>
        <v>0</v>
      </c>
    </row>
    <row r="32" spans="1:32" x14ac:dyDescent="0.25">
      <c r="A32" s="12" t="s">
        <v>28</v>
      </c>
      <c r="B32" s="27"/>
      <c r="C32" s="96">
        <f>VLOOKUP($A32,'Feedstock Split-2019'!$A$1:$AG$43,MATCH(C$2,'Feedstock Split-2019'!$A$1:$AG$1,0),0)*C$4</f>
        <v>0</v>
      </c>
      <c r="D32">
        <f>VLOOKUP($A32,'Feedstock Split-2019'!$A$1:$AG$43,MATCH(D$2,'Feedstock Split-2019'!$A$1:$AG$1,0),0)*D$4</f>
        <v>0</v>
      </c>
      <c r="E32">
        <f>VLOOKUP($A32,'Feedstock Split-2019'!$A$1:$AG$43,MATCH(E$2,'Feedstock Split-2019'!$A$1:$AG$1,0),0)*E$4</f>
        <v>0</v>
      </c>
      <c r="F32">
        <f>VLOOKUP($A32,'Feedstock Split-2019'!$A$1:$AG$43,MATCH(F$2,'Feedstock Split-2019'!$A$1:$AG$1,0),0)*F$4</f>
        <v>0</v>
      </c>
      <c r="G32">
        <f>VLOOKUP($A32,'Feedstock Split-2019'!$A$1:$AG$43,MATCH(G$2,'Feedstock Split-2019'!$A$1:$AG$1,0),0)*G$4</f>
        <v>0</v>
      </c>
      <c r="H32">
        <f>VLOOKUP($A32,'Feedstock Split-2019'!$A$1:$AG$43,MATCH(H$2,'Feedstock Split-2019'!$A$1:$AG$1,0),0)*H$4</f>
        <v>0</v>
      </c>
      <c r="I32">
        <f>VLOOKUP($A32,'Feedstock Split-2019'!$A$1:$AG$43,MATCH(I$2,'Feedstock Split-2019'!$A$1:$AG$1,0),0)*I$4</f>
        <v>0</v>
      </c>
      <c r="J32">
        <f>VLOOKUP($A32,'Feedstock Split-2019'!$A$1:$AG$43,MATCH(J$2,'Feedstock Split-2019'!$A$1:$AG$1,0),0)*J$4</f>
        <v>0</v>
      </c>
      <c r="K32">
        <f>VLOOKUP($A32,'Feedstock Split-2019'!$A$1:$AG$43,MATCH(K$2,'Feedstock Split-2019'!$A$1:$AG$1,0),0)*K$4</f>
        <v>0</v>
      </c>
      <c r="L32">
        <f>VLOOKUP($A32,'Feedstock Split-2019'!$A$1:$AG$43,MATCH(L$2,'Feedstock Split-2019'!$A$1:$AG$1,0),0)*L$4</f>
        <v>0</v>
      </c>
      <c r="M32">
        <f>VLOOKUP($A32,'Feedstock Split-2019'!$A$1:$AG$43,MATCH(M$2,'Feedstock Split-2019'!$A$1:$AG$1,0),0)*M$4</f>
        <v>0</v>
      </c>
      <c r="N32">
        <f>VLOOKUP($A32,'Feedstock Split-2019'!$A$1:$AG$43,MATCH(N$2,'Feedstock Split-2019'!$A$1:$AG$1,0),0)*N$4</f>
        <v>0</v>
      </c>
      <c r="O32">
        <f>VLOOKUP($A32,'Feedstock Split-2019'!$A$1:$AG$43,MATCH(O$2,'Feedstock Split-2019'!$A$1:$AG$1,0),0)*O$4</f>
        <v>0</v>
      </c>
      <c r="P32">
        <f>VLOOKUP($A32,'Feedstock Split-2019'!$A$1:$AG$43,MATCH(P$2,'Feedstock Split-2019'!$A$1:$AG$1,0),0)*P$4</f>
        <v>0</v>
      </c>
      <c r="Q32">
        <f>VLOOKUP($A32,'Feedstock Split-2019'!$A$1:$AG$43,MATCH(Q$2,'Feedstock Split-2019'!$A$1:$AG$1,0),0)*Q$4</f>
        <v>0</v>
      </c>
      <c r="R32">
        <f>VLOOKUP($A32,'Feedstock Split-2019'!$A$1:$AG$43,MATCH(R$2,'Feedstock Split-2019'!$A$1:$AG$1,0),0)*R$4</f>
        <v>0</v>
      </c>
      <c r="S32">
        <f>VLOOKUP($A32,'Feedstock Split-2019'!$A$1:$AG$43,MATCH(S$2,'Feedstock Split-2019'!$A$1:$AG$1,0),0)*S$4</f>
        <v>0</v>
      </c>
      <c r="T32">
        <f>VLOOKUP($A32,'Feedstock Split-2019'!$A$1:$AG$43,MATCH(T$2,'Feedstock Split-2019'!$A$1:$AG$1,0),0)*T$4</f>
        <v>0</v>
      </c>
      <c r="U32">
        <f>VLOOKUP($A32,'Feedstock Split-2019'!$A$1:$AG$43,MATCH(U$2,'Feedstock Split-2019'!$A$1:$AG$1,0),0)*U$4</f>
        <v>0</v>
      </c>
      <c r="V32">
        <f>VLOOKUP($A32,'Feedstock Split-2019'!$A$1:$AG$43,MATCH(V$2,'Feedstock Split-2019'!$A$1:$AG$1,0),0)*V$4</f>
        <v>0</v>
      </c>
      <c r="W32">
        <f>VLOOKUP($A32,'Feedstock Split-2019'!$A$1:$AG$43,MATCH(W$2,'Feedstock Split-2019'!$A$1:$AG$1,0),0)*W$4</f>
        <v>0</v>
      </c>
      <c r="X32">
        <f>VLOOKUP($A32,'Feedstock Split-2019'!$A$1:$AG$43,MATCH(X$2,'Feedstock Split-2019'!$A$1:$AG$1,0),0)*X$4</f>
        <v>0</v>
      </c>
      <c r="Y32">
        <f>VLOOKUP($A32,'Feedstock Split-2019'!$A$1:$AG$43,MATCH(Y$2,'Feedstock Split-2019'!$A$1:$AG$1,0),0)*Y$4</f>
        <v>0</v>
      </c>
      <c r="Z32">
        <f>VLOOKUP($A32,'Feedstock Split-2019'!$A$1:$AG$43,MATCH(Z$2,'Feedstock Split-2019'!$A$1:$AG$1,0),0)*Z$4</f>
        <v>0</v>
      </c>
      <c r="AA32">
        <f>VLOOKUP($A32,'Feedstock Split-2019'!$A$1:$AG$43,MATCH(AA$2,'Feedstock Split-2019'!$A$1:$AG$1,0),0)*AA$4</f>
        <v>0</v>
      </c>
      <c r="AB32">
        <f>VLOOKUP($A32,'Feedstock Split-2019'!$A$1:$AG$43,MATCH(AB$2,'Feedstock Split-2019'!$A$1:$AG$1,0),0)*AB$4</f>
        <v>0</v>
      </c>
      <c r="AC32">
        <f>VLOOKUP($A32,'Feedstock Split-2019'!$A$1:$AG$43,MATCH(AC$2,'Feedstock Split-2019'!$A$1:$AG$1,0),0)*AC$4</f>
        <v>0</v>
      </c>
      <c r="AD32">
        <f>VLOOKUP($A32,'Feedstock Split-2019'!$A$1:$AG$43,MATCH(AD$2,'Feedstock Split-2019'!$A$1:$AG$1,0),0)*AD$4</f>
        <v>0</v>
      </c>
      <c r="AE32">
        <f>VLOOKUP($A32,'Feedstock Split-2019'!$A$1:$AG$43,MATCH(AE$2,'Feedstock Split-2019'!$A$1:$AG$1,0),0)*AE$4</f>
        <v>0</v>
      </c>
      <c r="AF32" s="47">
        <f>VLOOKUP($A32,'Feedstock Split-2019'!$A$1:$AG$43,MATCH(AF$2,'Feedstock Split-2019'!$A$1:$AG$1,0),0)*AF$4</f>
        <v>0</v>
      </c>
    </row>
    <row r="33" spans="1:32" x14ac:dyDescent="0.25">
      <c r="A33" s="12" t="s">
        <v>29</v>
      </c>
      <c r="B33" s="27"/>
      <c r="C33" s="96">
        <f>VLOOKUP($A33,'Feedstock Split-2019'!$A$1:$AG$43,MATCH(C$2,'Feedstock Split-2019'!$A$1:$AG$1,0),0)*C$4</f>
        <v>0</v>
      </c>
      <c r="D33">
        <f>VLOOKUP($A33,'Feedstock Split-2019'!$A$1:$AG$43,MATCH(D$2,'Feedstock Split-2019'!$A$1:$AG$1,0),0)*D$4</f>
        <v>0</v>
      </c>
      <c r="E33">
        <f>VLOOKUP($A33,'Feedstock Split-2019'!$A$1:$AG$43,MATCH(E$2,'Feedstock Split-2019'!$A$1:$AG$1,0),0)*E$4</f>
        <v>0</v>
      </c>
      <c r="F33">
        <f>VLOOKUP($A33,'Feedstock Split-2019'!$A$1:$AG$43,MATCH(F$2,'Feedstock Split-2019'!$A$1:$AG$1,0),0)*F$4</f>
        <v>0</v>
      </c>
      <c r="G33">
        <f>VLOOKUP($A33,'Feedstock Split-2019'!$A$1:$AG$43,MATCH(G$2,'Feedstock Split-2019'!$A$1:$AG$1,0),0)*G$4</f>
        <v>0</v>
      </c>
      <c r="H33">
        <f>VLOOKUP($A33,'Feedstock Split-2019'!$A$1:$AG$43,MATCH(H$2,'Feedstock Split-2019'!$A$1:$AG$1,0),0)*H$4</f>
        <v>0</v>
      </c>
      <c r="I33">
        <f>VLOOKUP($A33,'Feedstock Split-2019'!$A$1:$AG$43,MATCH(I$2,'Feedstock Split-2019'!$A$1:$AG$1,0),0)*I$4</f>
        <v>0</v>
      </c>
      <c r="J33">
        <f>VLOOKUP($A33,'Feedstock Split-2019'!$A$1:$AG$43,MATCH(J$2,'Feedstock Split-2019'!$A$1:$AG$1,0),0)*J$4</f>
        <v>0</v>
      </c>
      <c r="K33">
        <f>VLOOKUP($A33,'Feedstock Split-2019'!$A$1:$AG$43,MATCH(K$2,'Feedstock Split-2019'!$A$1:$AG$1,0),0)*K$4</f>
        <v>0</v>
      </c>
      <c r="L33">
        <f>VLOOKUP($A33,'Feedstock Split-2019'!$A$1:$AG$43,MATCH(L$2,'Feedstock Split-2019'!$A$1:$AG$1,0),0)*L$4</f>
        <v>0</v>
      </c>
      <c r="M33">
        <f>VLOOKUP($A33,'Feedstock Split-2019'!$A$1:$AG$43,MATCH(M$2,'Feedstock Split-2019'!$A$1:$AG$1,0),0)*M$4</f>
        <v>0</v>
      </c>
      <c r="N33">
        <f>VLOOKUP($A33,'Feedstock Split-2019'!$A$1:$AG$43,MATCH(N$2,'Feedstock Split-2019'!$A$1:$AG$1,0),0)*N$4</f>
        <v>0</v>
      </c>
      <c r="O33">
        <f>VLOOKUP($A33,'Feedstock Split-2019'!$A$1:$AG$43,MATCH(O$2,'Feedstock Split-2019'!$A$1:$AG$1,0),0)*O$4</f>
        <v>0</v>
      </c>
      <c r="P33">
        <f>VLOOKUP($A33,'Feedstock Split-2019'!$A$1:$AG$43,MATCH(P$2,'Feedstock Split-2019'!$A$1:$AG$1,0),0)*P$4</f>
        <v>151891296099.60159</v>
      </c>
      <c r="Q33">
        <f>VLOOKUP($A33,'Feedstock Split-2019'!$A$1:$AG$43,MATCH(Q$2,'Feedstock Split-2019'!$A$1:$AG$1,0),0)*Q$4</f>
        <v>0</v>
      </c>
      <c r="R33">
        <f>VLOOKUP($A33,'Feedstock Split-2019'!$A$1:$AG$43,MATCH(R$2,'Feedstock Split-2019'!$A$1:$AG$1,0),0)*R$4</f>
        <v>0</v>
      </c>
      <c r="S33">
        <f>VLOOKUP($A33,'Feedstock Split-2019'!$A$1:$AG$43,MATCH(S$2,'Feedstock Split-2019'!$A$1:$AG$1,0),0)*S$4</f>
        <v>0</v>
      </c>
      <c r="T33">
        <f>VLOOKUP($A33,'Feedstock Split-2019'!$A$1:$AG$43,MATCH(T$2,'Feedstock Split-2019'!$A$1:$AG$1,0),0)*T$4</f>
        <v>1105684061313.9509</v>
      </c>
      <c r="U33">
        <f>VLOOKUP($A33,'Feedstock Split-2019'!$A$1:$AG$43,MATCH(U$2,'Feedstock Split-2019'!$A$1:$AG$1,0),0)*U$4</f>
        <v>0</v>
      </c>
      <c r="V33">
        <f>VLOOKUP($A33,'Feedstock Split-2019'!$A$1:$AG$43,MATCH(V$2,'Feedstock Split-2019'!$A$1:$AG$1,0),0)*V$4</f>
        <v>0</v>
      </c>
      <c r="W33">
        <f>VLOOKUP($A33,'Feedstock Split-2019'!$A$1:$AG$43,MATCH(W$2,'Feedstock Split-2019'!$A$1:$AG$1,0),0)*W$4</f>
        <v>0</v>
      </c>
      <c r="X33">
        <f>VLOOKUP($A33,'Feedstock Split-2019'!$A$1:$AG$43,MATCH(X$2,'Feedstock Split-2019'!$A$1:$AG$1,0),0)*X$4</f>
        <v>0</v>
      </c>
      <c r="Y33">
        <f>VLOOKUP($A33,'Feedstock Split-2019'!$A$1:$AG$43,MATCH(Y$2,'Feedstock Split-2019'!$A$1:$AG$1,0),0)*Y$4</f>
        <v>0</v>
      </c>
      <c r="Z33">
        <f>VLOOKUP($A33,'Feedstock Split-2019'!$A$1:$AG$43,MATCH(Z$2,'Feedstock Split-2019'!$A$1:$AG$1,0),0)*Z$4</f>
        <v>0</v>
      </c>
      <c r="AA33">
        <f>VLOOKUP($A33,'Feedstock Split-2019'!$A$1:$AG$43,MATCH(AA$2,'Feedstock Split-2019'!$A$1:$AG$1,0),0)*AA$4</f>
        <v>0</v>
      </c>
      <c r="AB33">
        <f>VLOOKUP($A33,'Feedstock Split-2019'!$A$1:$AG$43,MATCH(AB$2,'Feedstock Split-2019'!$A$1:$AG$1,0),0)*AB$4</f>
        <v>0</v>
      </c>
      <c r="AC33">
        <f>VLOOKUP($A33,'Feedstock Split-2019'!$A$1:$AG$43,MATCH(AC$2,'Feedstock Split-2019'!$A$1:$AG$1,0),0)*AC$4</f>
        <v>0</v>
      </c>
      <c r="AD33">
        <f>VLOOKUP($A33,'Feedstock Split-2019'!$A$1:$AG$43,MATCH(AD$2,'Feedstock Split-2019'!$A$1:$AG$1,0),0)*AD$4</f>
        <v>0</v>
      </c>
      <c r="AE33">
        <f>VLOOKUP($A33,'Feedstock Split-2019'!$A$1:$AG$43,MATCH(AE$2,'Feedstock Split-2019'!$A$1:$AG$1,0),0)*AE$4</f>
        <v>0</v>
      </c>
      <c r="AF33" s="47">
        <f>VLOOKUP($A33,'Feedstock Split-2019'!$A$1:$AG$43,MATCH(AF$2,'Feedstock Split-2019'!$A$1:$AG$1,0),0)*AF$4</f>
        <v>0</v>
      </c>
    </row>
    <row r="34" spans="1:32" x14ac:dyDescent="0.25">
      <c r="A34" s="12" t="s">
        <v>30</v>
      </c>
      <c r="B34" s="27"/>
      <c r="C34" s="96">
        <f>VLOOKUP($A34,'Feedstock Split-2019'!$A$1:$AG$43,MATCH(C$2,'Feedstock Split-2019'!$A$1:$AG$1,0),0)*C$4</f>
        <v>0</v>
      </c>
      <c r="D34">
        <f>VLOOKUP($A34,'Feedstock Split-2019'!$A$1:$AG$43,MATCH(D$2,'Feedstock Split-2019'!$A$1:$AG$1,0),0)*D$4</f>
        <v>0</v>
      </c>
      <c r="E34">
        <f>VLOOKUP($A34,'Feedstock Split-2019'!$A$1:$AG$43,MATCH(E$2,'Feedstock Split-2019'!$A$1:$AG$1,0),0)*E$4</f>
        <v>0</v>
      </c>
      <c r="F34">
        <f>VLOOKUP($A34,'Feedstock Split-2019'!$A$1:$AG$43,MATCH(F$2,'Feedstock Split-2019'!$A$1:$AG$1,0),0)*F$4</f>
        <v>0</v>
      </c>
      <c r="G34">
        <f>VLOOKUP($A34,'Feedstock Split-2019'!$A$1:$AG$43,MATCH(G$2,'Feedstock Split-2019'!$A$1:$AG$1,0),0)*G$4</f>
        <v>0</v>
      </c>
      <c r="H34">
        <f>VLOOKUP($A34,'Feedstock Split-2019'!$A$1:$AG$43,MATCH(H$2,'Feedstock Split-2019'!$A$1:$AG$1,0),0)*H$4</f>
        <v>0</v>
      </c>
      <c r="I34">
        <f>VLOOKUP($A34,'Feedstock Split-2019'!$A$1:$AG$43,MATCH(I$2,'Feedstock Split-2019'!$A$1:$AG$1,0),0)*I$4</f>
        <v>0</v>
      </c>
      <c r="J34">
        <f>VLOOKUP($A34,'Feedstock Split-2019'!$A$1:$AG$43,MATCH(J$2,'Feedstock Split-2019'!$A$1:$AG$1,0),0)*J$4</f>
        <v>0</v>
      </c>
      <c r="K34">
        <f>VLOOKUP($A34,'Feedstock Split-2019'!$A$1:$AG$43,MATCH(K$2,'Feedstock Split-2019'!$A$1:$AG$1,0),0)*K$4</f>
        <v>0</v>
      </c>
      <c r="L34">
        <f>VLOOKUP($A34,'Feedstock Split-2019'!$A$1:$AG$43,MATCH(L$2,'Feedstock Split-2019'!$A$1:$AG$1,0),0)*L$4</f>
        <v>0</v>
      </c>
      <c r="M34">
        <f>VLOOKUP($A34,'Feedstock Split-2019'!$A$1:$AG$43,MATCH(M$2,'Feedstock Split-2019'!$A$1:$AG$1,0),0)*M$4</f>
        <v>0</v>
      </c>
      <c r="N34">
        <f>VLOOKUP($A34,'Feedstock Split-2019'!$A$1:$AG$43,MATCH(N$2,'Feedstock Split-2019'!$A$1:$AG$1,0),0)*N$4</f>
        <v>0</v>
      </c>
      <c r="O34">
        <f>VLOOKUP($A34,'Feedstock Split-2019'!$A$1:$AG$43,MATCH(O$2,'Feedstock Split-2019'!$A$1:$AG$1,0),0)*O$4</f>
        <v>0</v>
      </c>
      <c r="P34">
        <f>VLOOKUP($A34,'Feedstock Split-2019'!$A$1:$AG$43,MATCH(P$2,'Feedstock Split-2019'!$A$1:$AG$1,0),0)*P$4</f>
        <v>72116455711.15538</v>
      </c>
      <c r="Q34">
        <f>VLOOKUP($A34,'Feedstock Split-2019'!$A$1:$AG$43,MATCH(Q$2,'Feedstock Split-2019'!$A$1:$AG$1,0),0)*Q$4</f>
        <v>0</v>
      </c>
      <c r="R34">
        <f>VLOOKUP($A34,'Feedstock Split-2019'!$A$1:$AG$43,MATCH(R$2,'Feedstock Split-2019'!$A$1:$AG$1,0),0)*R$4</f>
        <v>0</v>
      </c>
      <c r="S34">
        <f>VLOOKUP($A34,'Feedstock Split-2019'!$A$1:$AG$43,MATCH(S$2,'Feedstock Split-2019'!$A$1:$AG$1,0),0)*S$4</f>
        <v>0</v>
      </c>
      <c r="T34">
        <f>VLOOKUP($A34,'Feedstock Split-2019'!$A$1:$AG$43,MATCH(T$2,'Feedstock Split-2019'!$A$1:$AG$1,0),0)*T$4</f>
        <v>1094949264602.1648</v>
      </c>
      <c r="U34">
        <f>VLOOKUP($A34,'Feedstock Split-2019'!$A$1:$AG$43,MATCH(U$2,'Feedstock Split-2019'!$A$1:$AG$1,0),0)*U$4</f>
        <v>0</v>
      </c>
      <c r="V34">
        <f>VLOOKUP($A34,'Feedstock Split-2019'!$A$1:$AG$43,MATCH(V$2,'Feedstock Split-2019'!$A$1:$AG$1,0),0)*V$4</f>
        <v>0</v>
      </c>
      <c r="W34">
        <f>VLOOKUP($A34,'Feedstock Split-2019'!$A$1:$AG$43,MATCH(W$2,'Feedstock Split-2019'!$A$1:$AG$1,0),0)*W$4</f>
        <v>0</v>
      </c>
      <c r="X34">
        <f>VLOOKUP($A34,'Feedstock Split-2019'!$A$1:$AG$43,MATCH(X$2,'Feedstock Split-2019'!$A$1:$AG$1,0),0)*X$4</f>
        <v>0</v>
      </c>
      <c r="Y34">
        <f>VLOOKUP($A34,'Feedstock Split-2019'!$A$1:$AG$43,MATCH(Y$2,'Feedstock Split-2019'!$A$1:$AG$1,0),0)*Y$4</f>
        <v>0</v>
      </c>
      <c r="Z34">
        <f>VLOOKUP($A34,'Feedstock Split-2019'!$A$1:$AG$43,MATCH(Z$2,'Feedstock Split-2019'!$A$1:$AG$1,0),0)*Z$4</f>
        <v>0</v>
      </c>
      <c r="AA34">
        <f>VLOOKUP($A34,'Feedstock Split-2019'!$A$1:$AG$43,MATCH(AA$2,'Feedstock Split-2019'!$A$1:$AG$1,0),0)*AA$4</f>
        <v>0</v>
      </c>
      <c r="AB34">
        <f>VLOOKUP($A34,'Feedstock Split-2019'!$A$1:$AG$43,MATCH(AB$2,'Feedstock Split-2019'!$A$1:$AG$1,0),0)*AB$4</f>
        <v>0</v>
      </c>
      <c r="AC34">
        <f>VLOOKUP($A34,'Feedstock Split-2019'!$A$1:$AG$43,MATCH(AC$2,'Feedstock Split-2019'!$A$1:$AG$1,0),0)*AC$4</f>
        <v>0</v>
      </c>
      <c r="AD34">
        <f>VLOOKUP($A34,'Feedstock Split-2019'!$A$1:$AG$43,MATCH(AD$2,'Feedstock Split-2019'!$A$1:$AG$1,0),0)*AD$4</f>
        <v>0</v>
      </c>
      <c r="AE34">
        <f>VLOOKUP($A34,'Feedstock Split-2019'!$A$1:$AG$43,MATCH(AE$2,'Feedstock Split-2019'!$A$1:$AG$1,0),0)*AE$4</f>
        <v>0</v>
      </c>
      <c r="AF34" s="47">
        <f>VLOOKUP($A34,'Feedstock Split-2019'!$A$1:$AG$43,MATCH(AF$2,'Feedstock Split-2019'!$A$1:$AG$1,0),0)*AF$4</f>
        <v>0</v>
      </c>
    </row>
    <row r="35" spans="1:32" x14ac:dyDescent="0.25">
      <c r="A35" s="12" t="s">
        <v>31</v>
      </c>
      <c r="B35" s="27"/>
      <c r="C35" s="96">
        <f>VLOOKUP($A35,'Feedstock Split-2019'!$A$1:$AG$43,MATCH(C$2,'Feedstock Split-2019'!$A$1:$AG$1,0),0)*C$4</f>
        <v>0</v>
      </c>
      <c r="D35">
        <f>VLOOKUP($A35,'Feedstock Split-2019'!$A$1:$AG$43,MATCH(D$2,'Feedstock Split-2019'!$A$1:$AG$1,0),0)*D$4</f>
        <v>0</v>
      </c>
      <c r="E35">
        <f>VLOOKUP($A35,'Feedstock Split-2019'!$A$1:$AG$43,MATCH(E$2,'Feedstock Split-2019'!$A$1:$AG$1,0),0)*E$4</f>
        <v>0</v>
      </c>
      <c r="F35">
        <f>VLOOKUP($A35,'Feedstock Split-2019'!$A$1:$AG$43,MATCH(F$2,'Feedstock Split-2019'!$A$1:$AG$1,0),0)*F$4</f>
        <v>0</v>
      </c>
      <c r="G35">
        <f>VLOOKUP($A35,'Feedstock Split-2019'!$A$1:$AG$43,MATCH(G$2,'Feedstock Split-2019'!$A$1:$AG$1,0),0)*G$4</f>
        <v>0</v>
      </c>
      <c r="H35">
        <f>VLOOKUP($A35,'Feedstock Split-2019'!$A$1:$AG$43,MATCH(H$2,'Feedstock Split-2019'!$A$1:$AG$1,0),0)*H$4</f>
        <v>0</v>
      </c>
      <c r="I35">
        <f>VLOOKUP($A35,'Feedstock Split-2019'!$A$1:$AG$43,MATCH(I$2,'Feedstock Split-2019'!$A$1:$AG$1,0),0)*I$4</f>
        <v>0</v>
      </c>
      <c r="J35">
        <f>VLOOKUP($A35,'Feedstock Split-2019'!$A$1:$AG$43,MATCH(J$2,'Feedstock Split-2019'!$A$1:$AG$1,0),0)*J$4</f>
        <v>0</v>
      </c>
      <c r="K35">
        <f>VLOOKUP($A35,'Feedstock Split-2019'!$A$1:$AG$43,MATCH(K$2,'Feedstock Split-2019'!$A$1:$AG$1,0),0)*K$4</f>
        <v>0</v>
      </c>
      <c r="L35">
        <f>VLOOKUP($A35,'Feedstock Split-2019'!$A$1:$AG$43,MATCH(L$2,'Feedstock Split-2019'!$A$1:$AG$1,0),0)*L$4</f>
        <v>0</v>
      </c>
      <c r="M35">
        <f>VLOOKUP($A35,'Feedstock Split-2019'!$A$1:$AG$43,MATCH(M$2,'Feedstock Split-2019'!$A$1:$AG$1,0),0)*M$4</f>
        <v>0</v>
      </c>
      <c r="N35">
        <f>VLOOKUP($A35,'Feedstock Split-2019'!$A$1:$AG$43,MATCH(N$2,'Feedstock Split-2019'!$A$1:$AG$1,0),0)*N$4</f>
        <v>0</v>
      </c>
      <c r="O35">
        <f>VLOOKUP($A35,'Feedstock Split-2019'!$A$1:$AG$43,MATCH(O$2,'Feedstock Split-2019'!$A$1:$AG$1,0),0)*O$4</f>
        <v>0</v>
      </c>
      <c r="P35">
        <f>VLOOKUP($A35,'Feedstock Split-2019'!$A$1:$AG$43,MATCH(P$2,'Feedstock Split-2019'!$A$1:$AG$1,0),0)*P$4</f>
        <v>0</v>
      </c>
      <c r="Q35">
        <f>VLOOKUP($A35,'Feedstock Split-2019'!$A$1:$AG$43,MATCH(Q$2,'Feedstock Split-2019'!$A$1:$AG$1,0),0)*Q$4</f>
        <v>0</v>
      </c>
      <c r="R35">
        <f>VLOOKUP($A35,'Feedstock Split-2019'!$A$1:$AG$43,MATCH(R$2,'Feedstock Split-2019'!$A$1:$AG$1,0),0)*R$4</f>
        <v>0</v>
      </c>
      <c r="S35">
        <f>VLOOKUP($A35,'Feedstock Split-2019'!$A$1:$AG$43,MATCH(S$2,'Feedstock Split-2019'!$A$1:$AG$1,0),0)*S$4</f>
        <v>0</v>
      </c>
      <c r="T35">
        <f>VLOOKUP($A35,'Feedstock Split-2019'!$A$1:$AG$43,MATCH(T$2,'Feedstock Split-2019'!$A$1:$AG$1,0),0)*T$4</f>
        <v>3510278524753.9995</v>
      </c>
      <c r="U35">
        <f>VLOOKUP($A35,'Feedstock Split-2019'!$A$1:$AG$43,MATCH(U$2,'Feedstock Split-2019'!$A$1:$AG$1,0),0)*U$4</f>
        <v>0</v>
      </c>
      <c r="V35">
        <f>VLOOKUP($A35,'Feedstock Split-2019'!$A$1:$AG$43,MATCH(V$2,'Feedstock Split-2019'!$A$1:$AG$1,0),0)*V$4</f>
        <v>0</v>
      </c>
      <c r="W35">
        <f>VLOOKUP($A35,'Feedstock Split-2019'!$A$1:$AG$43,MATCH(W$2,'Feedstock Split-2019'!$A$1:$AG$1,0),0)*W$4</f>
        <v>0</v>
      </c>
      <c r="X35">
        <f>VLOOKUP($A35,'Feedstock Split-2019'!$A$1:$AG$43,MATCH(X$2,'Feedstock Split-2019'!$A$1:$AG$1,0),0)*X$4</f>
        <v>0</v>
      </c>
      <c r="Y35">
        <f>VLOOKUP($A35,'Feedstock Split-2019'!$A$1:$AG$43,MATCH(Y$2,'Feedstock Split-2019'!$A$1:$AG$1,0),0)*Y$4</f>
        <v>0</v>
      </c>
      <c r="Z35">
        <f>VLOOKUP($A35,'Feedstock Split-2019'!$A$1:$AG$43,MATCH(Z$2,'Feedstock Split-2019'!$A$1:$AG$1,0),0)*Z$4</f>
        <v>0</v>
      </c>
      <c r="AA35">
        <f>VLOOKUP($A35,'Feedstock Split-2019'!$A$1:$AG$43,MATCH(AA$2,'Feedstock Split-2019'!$A$1:$AG$1,0),0)*AA$4</f>
        <v>0</v>
      </c>
      <c r="AB35">
        <f>VLOOKUP($A35,'Feedstock Split-2019'!$A$1:$AG$43,MATCH(AB$2,'Feedstock Split-2019'!$A$1:$AG$1,0),0)*AB$4</f>
        <v>0</v>
      </c>
      <c r="AC35">
        <f>VLOOKUP($A35,'Feedstock Split-2019'!$A$1:$AG$43,MATCH(AC$2,'Feedstock Split-2019'!$A$1:$AG$1,0),0)*AC$4</f>
        <v>0</v>
      </c>
      <c r="AD35">
        <f>VLOOKUP($A35,'Feedstock Split-2019'!$A$1:$AG$43,MATCH(AD$2,'Feedstock Split-2019'!$A$1:$AG$1,0),0)*AD$4</f>
        <v>0</v>
      </c>
      <c r="AE35">
        <f>VLOOKUP($A35,'Feedstock Split-2019'!$A$1:$AG$43,MATCH(AE$2,'Feedstock Split-2019'!$A$1:$AG$1,0),0)*AE$4</f>
        <v>0</v>
      </c>
      <c r="AF35" s="47">
        <f>VLOOKUP($A35,'Feedstock Split-2019'!$A$1:$AG$43,MATCH(AF$2,'Feedstock Split-2019'!$A$1:$AG$1,0),0)*AF$4</f>
        <v>0</v>
      </c>
    </row>
    <row r="36" spans="1:32" x14ac:dyDescent="0.25">
      <c r="A36" s="12" t="s">
        <v>32</v>
      </c>
      <c r="B36" s="27"/>
      <c r="C36" s="96">
        <f>VLOOKUP($A36,'Feedstock Split-2019'!$A$1:$AG$43,MATCH(C$2,'Feedstock Split-2019'!$A$1:$AG$1,0),0)*C$4</f>
        <v>0</v>
      </c>
      <c r="D36">
        <f>VLOOKUP($A36,'Feedstock Split-2019'!$A$1:$AG$43,MATCH(D$2,'Feedstock Split-2019'!$A$1:$AG$1,0),0)*D$4</f>
        <v>0</v>
      </c>
      <c r="E36">
        <f>VLOOKUP($A36,'Feedstock Split-2019'!$A$1:$AG$43,MATCH(E$2,'Feedstock Split-2019'!$A$1:$AG$1,0),0)*E$4</f>
        <v>0</v>
      </c>
      <c r="F36">
        <f>VLOOKUP($A36,'Feedstock Split-2019'!$A$1:$AG$43,MATCH(F$2,'Feedstock Split-2019'!$A$1:$AG$1,0),0)*F$4</f>
        <v>0</v>
      </c>
      <c r="G36">
        <f>VLOOKUP($A36,'Feedstock Split-2019'!$A$1:$AG$43,MATCH(G$2,'Feedstock Split-2019'!$A$1:$AG$1,0),0)*G$4</f>
        <v>0</v>
      </c>
      <c r="H36">
        <f>VLOOKUP($A36,'Feedstock Split-2019'!$A$1:$AG$43,MATCH(H$2,'Feedstock Split-2019'!$A$1:$AG$1,0),0)*H$4</f>
        <v>0</v>
      </c>
      <c r="I36">
        <f>VLOOKUP($A36,'Feedstock Split-2019'!$A$1:$AG$43,MATCH(I$2,'Feedstock Split-2019'!$A$1:$AG$1,0),0)*I$4</f>
        <v>0</v>
      </c>
      <c r="J36">
        <f>VLOOKUP($A36,'Feedstock Split-2019'!$A$1:$AG$43,MATCH(J$2,'Feedstock Split-2019'!$A$1:$AG$1,0),0)*J$4</f>
        <v>0</v>
      </c>
      <c r="K36">
        <f>VLOOKUP($A36,'Feedstock Split-2019'!$A$1:$AG$43,MATCH(K$2,'Feedstock Split-2019'!$A$1:$AG$1,0),0)*K$4</f>
        <v>0</v>
      </c>
      <c r="L36">
        <f>VLOOKUP($A36,'Feedstock Split-2019'!$A$1:$AG$43,MATCH(L$2,'Feedstock Split-2019'!$A$1:$AG$1,0),0)*L$4</f>
        <v>0</v>
      </c>
      <c r="M36">
        <f>VLOOKUP($A36,'Feedstock Split-2019'!$A$1:$AG$43,MATCH(M$2,'Feedstock Split-2019'!$A$1:$AG$1,0),0)*M$4</f>
        <v>0</v>
      </c>
      <c r="N36">
        <f>VLOOKUP($A36,'Feedstock Split-2019'!$A$1:$AG$43,MATCH(N$2,'Feedstock Split-2019'!$A$1:$AG$1,0),0)*N$4</f>
        <v>0</v>
      </c>
      <c r="O36">
        <f>VLOOKUP($A36,'Feedstock Split-2019'!$A$1:$AG$43,MATCH(O$2,'Feedstock Split-2019'!$A$1:$AG$1,0),0)*O$4</f>
        <v>0</v>
      </c>
      <c r="P36">
        <f>VLOOKUP($A36,'Feedstock Split-2019'!$A$1:$AG$43,MATCH(P$2,'Feedstock Split-2019'!$A$1:$AG$1,0),0)*P$4</f>
        <v>0</v>
      </c>
      <c r="Q36">
        <f>VLOOKUP($A36,'Feedstock Split-2019'!$A$1:$AG$43,MATCH(Q$2,'Feedstock Split-2019'!$A$1:$AG$1,0),0)*Q$4</f>
        <v>0</v>
      </c>
      <c r="R36">
        <f>VLOOKUP($A36,'Feedstock Split-2019'!$A$1:$AG$43,MATCH(R$2,'Feedstock Split-2019'!$A$1:$AG$1,0),0)*R$4</f>
        <v>0</v>
      </c>
      <c r="S36">
        <f>VLOOKUP($A36,'Feedstock Split-2019'!$A$1:$AG$43,MATCH(S$2,'Feedstock Split-2019'!$A$1:$AG$1,0),0)*S$4</f>
        <v>0</v>
      </c>
      <c r="T36">
        <f>VLOOKUP($A36,'Feedstock Split-2019'!$A$1:$AG$43,MATCH(T$2,'Feedstock Split-2019'!$A$1:$AG$1,0),0)*T$4</f>
        <v>88562072872.233932</v>
      </c>
      <c r="U36">
        <f>VLOOKUP($A36,'Feedstock Split-2019'!$A$1:$AG$43,MATCH(U$2,'Feedstock Split-2019'!$A$1:$AG$1,0),0)*U$4</f>
        <v>0</v>
      </c>
      <c r="V36">
        <f>VLOOKUP($A36,'Feedstock Split-2019'!$A$1:$AG$43,MATCH(V$2,'Feedstock Split-2019'!$A$1:$AG$1,0),0)*V$4</f>
        <v>0</v>
      </c>
      <c r="W36">
        <f>VLOOKUP($A36,'Feedstock Split-2019'!$A$1:$AG$43,MATCH(W$2,'Feedstock Split-2019'!$A$1:$AG$1,0),0)*W$4</f>
        <v>0</v>
      </c>
      <c r="X36">
        <f>VLOOKUP($A36,'Feedstock Split-2019'!$A$1:$AG$43,MATCH(X$2,'Feedstock Split-2019'!$A$1:$AG$1,0),0)*X$4</f>
        <v>0</v>
      </c>
      <c r="Y36">
        <f>VLOOKUP($A36,'Feedstock Split-2019'!$A$1:$AG$43,MATCH(Y$2,'Feedstock Split-2019'!$A$1:$AG$1,0),0)*Y$4</f>
        <v>0</v>
      </c>
      <c r="Z36">
        <f>VLOOKUP($A36,'Feedstock Split-2019'!$A$1:$AG$43,MATCH(Z$2,'Feedstock Split-2019'!$A$1:$AG$1,0),0)*Z$4</f>
        <v>0</v>
      </c>
      <c r="AA36">
        <f>VLOOKUP($A36,'Feedstock Split-2019'!$A$1:$AG$43,MATCH(AA$2,'Feedstock Split-2019'!$A$1:$AG$1,0),0)*AA$4</f>
        <v>0</v>
      </c>
      <c r="AB36">
        <f>VLOOKUP($A36,'Feedstock Split-2019'!$A$1:$AG$43,MATCH(AB$2,'Feedstock Split-2019'!$A$1:$AG$1,0),0)*AB$4</f>
        <v>0</v>
      </c>
      <c r="AC36">
        <f>VLOOKUP($A36,'Feedstock Split-2019'!$A$1:$AG$43,MATCH(AC$2,'Feedstock Split-2019'!$A$1:$AG$1,0),0)*AC$4</f>
        <v>0</v>
      </c>
      <c r="AD36">
        <f>VLOOKUP($A36,'Feedstock Split-2019'!$A$1:$AG$43,MATCH(AD$2,'Feedstock Split-2019'!$A$1:$AG$1,0),0)*AD$4</f>
        <v>0</v>
      </c>
      <c r="AE36">
        <f>VLOOKUP($A36,'Feedstock Split-2019'!$A$1:$AG$43,MATCH(AE$2,'Feedstock Split-2019'!$A$1:$AG$1,0),0)*AE$4</f>
        <v>0</v>
      </c>
      <c r="AF36" s="47">
        <f>VLOOKUP($A36,'Feedstock Split-2019'!$A$1:$AG$43,MATCH(AF$2,'Feedstock Split-2019'!$A$1:$AG$1,0),0)*AF$4</f>
        <v>0</v>
      </c>
    </row>
    <row r="37" spans="1:32" x14ac:dyDescent="0.25">
      <c r="A37" s="12" t="s">
        <v>33</v>
      </c>
      <c r="B37" s="27"/>
      <c r="C37" s="96">
        <f>VLOOKUP($A37,'Feedstock Split-2019'!$A$1:$AG$43,MATCH(C$2,'Feedstock Split-2019'!$A$1:$AG$1,0),0)*C$4</f>
        <v>0</v>
      </c>
      <c r="D37">
        <f>VLOOKUP($A37,'Feedstock Split-2019'!$A$1:$AG$43,MATCH(D$2,'Feedstock Split-2019'!$A$1:$AG$1,0),0)*D$4</f>
        <v>0</v>
      </c>
      <c r="E37">
        <f>VLOOKUP($A37,'Feedstock Split-2019'!$A$1:$AG$43,MATCH(E$2,'Feedstock Split-2019'!$A$1:$AG$1,0),0)*E$4</f>
        <v>0</v>
      </c>
      <c r="F37">
        <f>VLOOKUP($A37,'Feedstock Split-2019'!$A$1:$AG$43,MATCH(F$2,'Feedstock Split-2019'!$A$1:$AG$1,0),0)*F$4</f>
        <v>0</v>
      </c>
      <c r="G37">
        <f>VLOOKUP($A37,'Feedstock Split-2019'!$A$1:$AG$43,MATCH(G$2,'Feedstock Split-2019'!$A$1:$AG$1,0),0)*G$4</f>
        <v>0</v>
      </c>
      <c r="H37">
        <f>VLOOKUP($A37,'Feedstock Split-2019'!$A$1:$AG$43,MATCH(H$2,'Feedstock Split-2019'!$A$1:$AG$1,0),0)*H$4</f>
        <v>0</v>
      </c>
      <c r="I37">
        <f>VLOOKUP($A37,'Feedstock Split-2019'!$A$1:$AG$43,MATCH(I$2,'Feedstock Split-2019'!$A$1:$AG$1,0),0)*I$4</f>
        <v>0</v>
      </c>
      <c r="J37">
        <f>VLOOKUP($A37,'Feedstock Split-2019'!$A$1:$AG$43,MATCH(J$2,'Feedstock Split-2019'!$A$1:$AG$1,0),0)*J$4</f>
        <v>0</v>
      </c>
      <c r="K37">
        <f>VLOOKUP($A37,'Feedstock Split-2019'!$A$1:$AG$43,MATCH(K$2,'Feedstock Split-2019'!$A$1:$AG$1,0),0)*K$4</f>
        <v>0</v>
      </c>
      <c r="L37">
        <f>VLOOKUP($A37,'Feedstock Split-2019'!$A$1:$AG$43,MATCH(L$2,'Feedstock Split-2019'!$A$1:$AG$1,0),0)*L$4</f>
        <v>0</v>
      </c>
      <c r="M37">
        <f>VLOOKUP($A37,'Feedstock Split-2019'!$A$1:$AG$43,MATCH(M$2,'Feedstock Split-2019'!$A$1:$AG$1,0),0)*M$4</f>
        <v>0</v>
      </c>
      <c r="N37">
        <f>VLOOKUP($A37,'Feedstock Split-2019'!$A$1:$AG$43,MATCH(N$2,'Feedstock Split-2019'!$A$1:$AG$1,0),0)*N$4</f>
        <v>0</v>
      </c>
      <c r="O37">
        <f>VLOOKUP($A37,'Feedstock Split-2019'!$A$1:$AG$43,MATCH(O$2,'Feedstock Split-2019'!$A$1:$AG$1,0),0)*O$4</f>
        <v>0</v>
      </c>
      <c r="P37">
        <f>VLOOKUP($A37,'Feedstock Split-2019'!$A$1:$AG$43,MATCH(P$2,'Feedstock Split-2019'!$A$1:$AG$1,0),0)*P$4</f>
        <v>0</v>
      </c>
      <c r="Q37">
        <f>VLOOKUP($A37,'Feedstock Split-2019'!$A$1:$AG$43,MATCH(Q$2,'Feedstock Split-2019'!$A$1:$AG$1,0),0)*Q$4</f>
        <v>0</v>
      </c>
      <c r="R37">
        <f>VLOOKUP($A37,'Feedstock Split-2019'!$A$1:$AG$43,MATCH(R$2,'Feedstock Split-2019'!$A$1:$AG$1,0),0)*R$4</f>
        <v>0</v>
      </c>
      <c r="S37">
        <f>VLOOKUP($A37,'Feedstock Split-2019'!$A$1:$AG$43,MATCH(S$2,'Feedstock Split-2019'!$A$1:$AG$1,0),0)*S$4</f>
        <v>0</v>
      </c>
      <c r="T37">
        <f>VLOOKUP($A37,'Feedstock Split-2019'!$A$1:$AG$43,MATCH(T$2,'Feedstock Split-2019'!$A$1:$AG$1,0),0)*T$4</f>
        <v>0</v>
      </c>
      <c r="U37">
        <f>VLOOKUP($A37,'Feedstock Split-2019'!$A$1:$AG$43,MATCH(U$2,'Feedstock Split-2019'!$A$1:$AG$1,0),0)*U$4</f>
        <v>0</v>
      </c>
      <c r="V37">
        <f>VLOOKUP($A37,'Feedstock Split-2019'!$A$1:$AG$43,MATCH(V$2,'Feedstock Split-2019'!$A$1:$AG$1,0),0)*V$4</f>
        <v>0</v>
      </c>
      <c r="W37">
        <f>VLOOKUP($A37,'Feedstock Split-2019'!$A$1:$AG$43,MATCH(W$2,'Feedstock Split-2019'!$A$1:$AG$1,0),0)*W$4</f>
        <v>0</v>
      </c>
      <c r="X37">
        <f>VLOOKUP($A37,'Feedstock Split-2019'!$A$1:$AG$43,MATCH(X$2,'Feedstock Split-2019'!$A$1:$AG$1,0),0)*X$4</f>
        <v>0</v>
      </c>
      <c r="Y37">
        <f>VLOOKUP($A37,'Feedstock Split-2019'!$A$1:$AG$43,MATCH(Y$2,'Feedstock Split-2019'!$A$1:$AG$1,0),0)*Y$4</f>
        <v>0</v>
      </c>
      <c r="Z37">
        <f>VLOOKUP($A37,'Feedstock Split-2019'!$A$1:$AG$43,MATCH(Z$2,'Feedstock Split-2019'!$A$1:$AG$1,0),0)*Z$4</f>
        <v>0</v>
      </c>
      <c r="AA37">
        <f>VLOOKUP($A37,'Feedstock Split-2019'!$A$1:$AG$43,MATCH(AA$2,'Feedstock Split-2019'!$A$1:$AG$1,0),0)*AA$4</f>
        <v>0</v>
      </c>
      <c r="AB37">
        <f>VLOOKUP($A37,'Feedstock Split-2019'!$A$1:$AG$43,MATCH(AB$2,'Feedstock Split-2019'!$A$1:$AG$1,0),0)*AB$4</f>
        <v>0</v>
      </c>
      <c r="AC37">
        <f>VLOOKUP($A37,'Feedstock Split-2019'!$A$1:$AG$43,MATCH(AC$2,'Feedstock Split-2019'!$A$1:$AG$1,0),0)*AC$4</f>
        <v>0</v>
      </c>
      <c r="AD37">
        <f>VLOOKUP($A37,'Feedstock Split-2019'!$A$1:$AG$43,MATCH(AD$2,'Feedstock Split-2019'!$A$1:$AG$1,0),0)*AD$4</f>
        <v>0</v>
      </c>
      <c r="AE37">
        <f>VLOOKUP($A37,'Feedstock Split-2019'!$A$1:$AG$43,MATCH(AE$2,'Feedstock Split-2019'!$A$1:$AG$1,0),0)*AE$4</f>
        <v>0</v>
      </c>
      <c r="AF37" s="47">
        <f>VLOOKUP($A37,'Feedstock Split-2019'!$A$1:$AG$43,MATCH(AF$2,'Feedstock Split-2019'!$A$1:$AG$1,0),0)*AF$4</f>
        <v>0</v>
      </c>
    </row>
    <row r="38" spans="1:32" x14ac:dyDescent="0.25">
      <c r="A38" s="12" t="s">
        <v>34</v>
      </c>
      <c r="B38" s="27"/>
      <c r="C38" s="96">
        <f>VLOOKUP($A38,'Feedstock Split-2019'!$A$1:$AG$43,MATCH(C$2,'Feedstock Split-2019'!$A$1:$AG$1,0),0)*C$4</f>
        <v>0</v>
      </c>
      <c r="D38">
        <f>VLOOKUP($A38,'Feedstock Split-2019'!$A$1:$AG$43,MATCH(D$2,'Feedstock Split-2019'!$A$1:$AG$1,0),0)*D$4</f>
        <v>0</v>
      </c>
      <c r="E38">
        <f>VLOOKUP($A38,'Feedstock Split-2019'!$A$1:$AG$43,MATCH(E$2,'Feedstock Split-2019'!$A$1:$AG$1,0),0)*E$4</f>
        <v>0</v>
      </c>
      <c r="F38">
        <f>VLOOKUP($A38,'Feedstock Split-2019'!$A$1:$AG$43,MATCH(F$2,'Feedstock Split-2019'!$A$1:$AG$1,0),0)*F$4</f>
        <v>0</v>
      </c>
      <c r="G38">
        <f>VLOOKUP($A38,'Feedstock Split-2019'!$A$1:$AG$43,MATCH(G$2,'Feedstock Split-2019'!$A$1:$AG$1,0),0)*G$4</f>
        <v>0</v>
      </c>
      <c r="H38">
        <f>VLOOKUP($A38,'Feedstock Split-2019'!$A$1:$AG$43,MATCH(H$2,'Feedstock Split-2019'!$A$1:$AG$1,0),0)*H$4</f>
        <v>0</v>
      </c>
      <c r="I38">
        <f>VLOOKUP($A38,'Feedstock Split-2019'!$A$1:$AG$43,MATCH(I$2,'Feedstock Split-2019'!$A$1:$AG$1,0),0)*I$4</f>
        <v>0</v>
      </c>
      <c r="J38">
        <f>VLOOKUP($A38,'Feedstock Split-2019'!$A$1:$AG$43,MATCH(J$2,'Feedstock Split-2019'!$A$1:$AG$1,0),0)*J$4</f>
        <v>0</v>
      </c>
      <c r="K38">
        <f>VLOOKUP($A38,'Feedstock Split-2019'!$A$1:$AG$43,MATCH(K$2,'Feedstock Split-2019'!$A$1:$AG$1,0),0)*K$4</f>
        <v>0</v>
      </c>
      <c r="L38">
        <f>VLOOKUP($A38,'Feedstock Split-2019'!$A$1:$AG$43,MATCH(L$2,'Feedstock Split-2019'!$A$1:$AG$1,0),0)*L$4</f>
        <v>0</v>
      </c>
      <c r="M38">
        <f>VLOOKUP($A38,'Feedstock Split-2019'!$A$1:$AG$43,MATCH(M$2,'Feedstock Split-2019'!$A$1:$AG$1,0),0)*M$4</f>
        <v>0</v>
      </c>
      <c r="N38">
        <f>VLOOKUP($A38,'Feedstock Split-2019'!$A$1:$AG$43,MATCH(N$2,'Feedstock Split-2019'!$A$1:$AG$1,0),0)*N$4</f>
        <v>0</v>
      </c>
      <c r="O38">
        <f>VLOOKUP($A38,'Feedstock Split-2019'!$A$1:$AG$43,MATCH(O$2,'Feedstock Split-2019'!$A$1:$AG$1,0),0)*O$4</f>
        <v>0</v>
      </c>
      <c r="P38">
        <f>VLOOKUP($A38,'Feedstock Split-2019'!$A$1:$AG$43,MATCH(P$2,'Feedstock Split-2019'!$A$1:$AG$1,0),0)*P$4</f>
        <v>0</v>
      </c>
      <c r="Q38">
        <f>VLOOKUP($A38,'Feedstock Split-2019'!$A$1:$AG$43,MATCH(Q$2,'Feedstock Split-2019'!$A$1:$AG$1,0),0)*Q$4</f>
        <v>0</v>
      </c>
      <c r="R38">
        <f>VLOOKUP($A38,'Feedstock Split-2019'!$A$1:$AG$43,MATCH(R$2,'Feedstock Split-2019'!$A$1:$AG$1,0),0)*R$4</f>
        <v>0</v>
      </c>
      <c r="S38">
        <f>VLOOKUP($A38,'Feedstock Split-2019'!$A$1:$AG$43,MATCH(S$2,'Feedstock Split-2019'!$A$1:$AG$1,0),0)*S$4</f>
        <v>0</v>
      </c>
      <c r="T38">
        <f>VLOOKUP($A38,'Feedstock Split-2019'!$A$1:$AG$43,MATCH(T$2,'Feedstock Split-2019'!$A$1:$AG$1,0),0)*T$4</f>
        <v>0</v>
      </c>
      <c r="U38">
        <f>VLOOKUP($A38,'Feedstock Split-2019'!$A$1:$AG$43,MATCH(U$2,'Feedstock Split-2019'!$A$1:$AG$1,0),0)*U$4</f>
        <v>0</v>
      </c>
      <c r="V38">
        <f>VLOOKUP($A38,'Feedstock Split-2019'!$A$1:$AG$43,MATCH(V$2,'Feedstock Split-2019'!$A$1:$AG$1,0),0)*V$4</f>
        <v>0</v>
      </c>
      <c r="W38">
        <f>VLOOKUP($A38,'Feedstock Split-2019'!$A$1:$AG$43,MATCH(W$2,'Feedstock Split-2019'!$A$1:$AG$1,0),0)*W$4</f>
        <v>0</v>
      </c>
      <c r="X38">
        <f>VLOOKUP($A38,'Feedstock Split-2019'!$A$1:$AG$43,MATCH(X$2,'Feedstock Split-2019'!$A$1:$AG$1,0),0)*X$4</f>
        <v>0</v>
      </c>
      <c r="Y38">
        <f>VLOOKUP($A38,'Feedstock Split-2019'!$A$1:$AG$43,MATCH(Y$2,'Feedstock Split-2019'!$A$1:$AG$1,0),0)*Y$4</f>
        <v>0</v>
      </c>
      <c r="Z38">
        <f>VLOOKUP($A38,'Feedstock Split-2019'!$A$1:$AG$43,MATCH(Z$2,'Feedstock Split-2019'!$A$1:$AG$1,0),0)*Z$4</f>
        <v>0</v>
      </c>
      <c r="AA38">
        <f>VLOOKUP($A38,'Feedstock Split-2019'!$A$1:$AG$43,MATCH(AA$2,'Feedstock Split-2019'!$A$1:$AG$1,0),0)*AA$4</f>
        <v>0</v>
      </c>
      <c r="AB38">
        <f>VLOOKUP($A38,'Feedstock Split-2019'!$A$1:$AG$43,MATCH(AB$2,'Feedstock Split-2019'!$A$1:$AG$1,0),0)*AB$4</f>
        <v>0</v>
      </c>
      <c r="AC38">
        <f>VLOOKUP($A38,'Feedstock Split-2019'!$A$1:$AG$43,MATCH(AC$2,'Feedstock Split-2019'!$A$1:$AG$1,0),0)*AC$4</f>
        <v>0</v>
      </c>
      <c r="AD38">
        <f>VLOOKUP($A38,'Feedstock Split-2019'!$A$1:$AG$43,MATCH(AD$2,'Feedstock Split-2019'!$A$1:$AG$1,0),0)*AD$4</f>
        <v>0</v>
      </c>
      <c r="AE38">
        <f>VLOOKUP($A38,'Feedstock Split-2019'!$A$1:$AG$43,MATCH(AE$2,'Feedstock Split-2019'!$A$1:$AG$1,0),0)*AE$4</f>
        <v>0</v>
      </c>
      <c r="AF38" s="47">
        <f>VLOOKUP($A38,'Feedstock Split-2019'!$A$1:$AG$43,MATCH(AF$2,'Feedstock Split-2019'!$A$1:$AG$1,0),0)*AF$4</f>
        <v>0</v>
      </c>
    </row>
    <row r="39" spans="1:32" x14ac:dyDescent="0.25">
      <c r="A39" s="12" t="s">
        <v>35</v>
      </c>
      <c r="B39" s="27"/>
      <c r="C39" s="96">
        <f>VLOOKUP($A39,'Feedstock Split-2019'!$A$1:$AG$43,MATCH(C$2,'Feedstock Split-2019'!$A$1:$AG$1,0),0)*C$4</f>
        <v>0</v>
      </c>
      <c r="D39">
        <f>VLOOKUP($A39,'Feedstock Split-2019'!$A$1:$AG$43,MATCH(D$2,'Feedstock Split-2019'!$A$1:$AG$1,0),0)*D$4</f>
        <v>0</v>
      </c>
      <c r="E39">
        <f>VLOOKUP($A39,'Feedstock Split-2019'!$A$1:$AG$43,MATCH(E$2,'Feedstock Split-2019'!$A$1:$AG$1,0),0)*E$4</f>
        <v>0</v>
      </c>
      <c r="F39">
        <f>VLOOKUP($A39,'Feedstock Split-2019'!$A$1:$AG$43,MATCH(F$2,'Feedstock Split-2019'!$A$1:$AG$1,0),0)*F$4</f>
        <v>0</v>
      </c>
      <c r="G39">
        <f>VLOOKUP($A39,'Feedstock Split-2019'!$A$1:$AG$43,MATCH(G$2,'Feedstock Split-2019'!$A$1:$AG$1,0),0)*G$4</f>
        <v>0</v>
      </c>
      <c r="H39">
        <f>VLOOKUP($A39,'Feedstock Split-2019'!$A$1:$AG$43,MATCH(H$2,'Feedstock Split-2019'!$A$1:$AG$1,0),0)*H$4</f>
        <v>0</v>
      </c>
      <c r="I39">
        <f>VLOOKUP($A39,'Feedstock Split-2019'!$A$1:$AG$43,MATCH(I$2,'Feedstock Split-2019'!$A$1:$AG$1,0),0)*I$4</f>
        <v>0</v>
      </c>
      <c r="J39">
        <f>VLOOKUP($A39,'Feedstock Split-2019'!$A$1:$AG$43,MATCH(J$2,'Feedstock Split-2019'!$A$1:$AG$1,0),0)*J$4</f>
        <v>0</v>
      </c>
      <c r="K39">
        <f>VLOOKUP($A39,'Feedstock Split-2019'!$A$1:$AG$43,MATCH(K$2,'Feedstock Split-2019'!$A$1:$AG$1,0),0)*K$4</f>
        <v>0</v>
      </c>
      <c r="L39">
        <f>VLOOKUP($A39,'Feedstock Split-2019'!$A$1:$AG$43,MATCH(L$2,'Feedstock Split-2019'!$A$1:$AG$1,0),0)*L$4</f>
        <v>0</v>
      </c>
      <c r="M39">
        <f>VLOOKUP($A39,'Feedstock Split-2019'!$A$1:$AG$43,MATCH(M$2,'Feedstock Split-2019'!$A$1:$AG$1,0),0)*M$4</f>
        <v>0</v>
      </c>
      <c r="N39">
        <f>VLOOKUP($A39,'Feedstock Split-2019'!$A$1:$AG$43,MATCH(N$2,'Feedstock Split-2019'!$A$1:$AG$1,0),0)*N$4</f>
        <v>0</v>
      </c>
      <c r="O39">
        <f>VLOOKUP($A39,'Feedstock Split-2019'!$A$1:$AG$43,MATCH(O$2,'Feedstock Split-2019'!$A$1:$AG$1,0),0)*O$4</f>
        <v>0</v>
      </c>
      <c r="P39">
        <f>VLOOKUP($A39,'Feedstock Split-2019'!$A$1:$AG$43,MATCH(P$2,'Feedstock Split-2019'!$A$1:$AG$1,0),0)*P$4</f>
        <v>0</v>
      </c>
      <c r="Q39">
        <f>VLOOKUP($A39,'Feedstock Split-2019'!$A$1:$AG$43,MATCH(Q$2,'Feedstock Split-2019'!$A$1:$AG$1,0),0)*Q$4</f>
        <v>0</v>
      </c>
      <c r="R39">
        <f>VLOOKUP($A39,'Feedstock Split-2019'!$A$1:$AG$43,MATCH(R$2,'Feedstock Split-2019'!$A$1:$AG$1,0),0)*R$4</f>
        <v>0</v>
      </c>
      <c r="S39">
        <f>VLOOKUP($A39,'Feedstock Split-2019'!$A$1:$AG$43,MATCH(S$2,'Feedstock Split-2019'!$A$1:$AG$1,0),0)*S$4</f>
        <v>0</v>
      </c>
      <c r="T39">
        <f>VLOOKUP($A39,'Feedstock Split-2019'!$A$1:$AG$43,MATCH(T$2,'Feedstock Split-2019'!$A$1:$AG$1,0),0)*T$4</f>
        <v>0</v>
      </c>
      <c r="U39">
        <f>VLOOKUP($A39,'Feedstock Split-2019'!$A$1:$AG$43,MATCH(U$2,'Feedstock Split-2019'!$A$1:$AG$1,0),0)*U$4</f>
        <v>0</v>
      </c>
      <c r="V39">
        <f>VLOOKUP($A39,'Feedstock Split-2019'!$A$1:$AG$43,MATCH(V$2,'Feedstock Split-2019'!$A$1:$AG$1,0),0)*V$4</f>
        <v>0</v>
      </c>
      <c r="W39">
        <f>VLOOKUP($A39,'Feedstock Split-2019'!$A$1:$AG$43,MATCH(W$2,'Feedstock Split-2019'!$A$1:$AG$1,0),0)*W$4</f>
        <v>0</v>
      </c>
      <c r="X39">
        <f>VLOOKUP($A39,'Feedstock Split-2019'!$A$1:$AG$43,MATCH(X$2,'Feedstock Split-2019'!$A$1:$AG$1,0),0)*X$4</f>
        <v>0</v>
      </c>
      <c r="Y39">
        <f>VLOOKUP($A39,'Feedstock Split-2019'!$A$1:$AG$43,MATCH(Y$2,'Feedstock Split-2019'!$A$1:$AG$1,0),0)*Y$4</f>
        <v>0</v>
      </c>
      <c r="Z39">
        <f>VLOOKUP($A39,'Feedstock Split-2019'!$A$1:$AG$43,MATCH(Z$2,'Feedstock Split-2019'!$A$1:$AG$1,0),0)*Z$4</f>
        <v>0</v>
      </c>
      <c r="AA39">
        <f>VLOOKUP($A39,'Feedstock Split-2019'!$A$1:$AG$43,MATCH(AA$2,'Feedstock Split-2019'!$A$1:$AG$1,0),0)*AA$4</f>
        <v>0</v>
      </c>
      <c r="AB39">
        <f>VLOOKUP($A39,'Feedstock Split-2019'!$A$1:$AG$43,MATCH(AB$2,'Feedstock Split-2019'!$A$1:$AG$1,0),0)*AB$4</f>
        <v>0</v>
      </c>
      <c r="AC39">
        <f>VLOOKUP($A39,'Feedstock Split-2019'!$A$1:$AG$43,MATCH(AC$2,'Feedstock Split-2019'!$A$1:$AG$1,0),0)*AC$4</f>
        <v>0</v>
      </c>
      <c r="AD39">
        <f>VLOOKUP($A39,'Feedstock Split-2019'!$A$1:$AG$43,MATCH(AD$2,'Feedstock Split-2019'!$A$1:$AG$1,0),0)*AD$4</f>
        <v>0</v>
      </c>
      <c r="AE39">
        <f>VLOOKUP($A39,'Feedstock Split-2019'!$A$1:$AG$43,MATCH(AE$2,'Feedstock Split-2019'!$A$1:$AG$1,0),0)*AE$4</f>
        <v>0</v>
      </c>
      <c r="AF39" s="47">
        <f>VLOOKUP($A39,'Feedstock Split-2019'!$A$1:$AG$43,MATCH(AF$2,'Feedstock Split-2019'!$A$1:$AG$1,0),0)*AF$4</f>
        <v>0</v>
      </c>
    </row>
    <row r="40" spans="1:32" x14ac:dyDescent="0.25">
      <c r="A40" s="12" t="s">
        <v>36</v>
      </c>
      <c r="B40" s="27"/>
      <c r="C40" s="96">
        <f>VLOOKUP($A40,'Feedstock Split-2019'!$A$1:$AG$43,MATCH(C$2,'Feedstock Split-2019'!$A$1:$AG$1,0),0)*C$4</f>
        <v>0</v>
      </c>
      <c r="D40">
        <f>VLOOKUP($A40,'Feedstock Split-2019'!$A$1:$AG$43,MATCH(D$2,'Feedstock Split-2019'!$A$1:$AG$1,0),0)*D$4</f>
        <v>0</v>
      </c>
      <c r="E40">
        <f>VLOOKUP($A40,'Feedstock Split-2019'!$A$1:$AG$43,MATCH(E$2,'Feedstock Split-2019'!$A$1:$AG$1,0),0)*E$4</f>
        <v>0</v>
      </c>
      <c r="F40">
        <f>VLOOKUP($A40,'Feedstock Split-2019'!$A$1:$AG$43,MATCH(F$2,'Feedstock Split-2019'!$A$1:$AG$1,0),0)*F$4</f>
        <v>0</v>
      </c>
      <c r="G40">
        <f>VLOOKUP($A40,'Feedstock Split-2019'!$A$1:$AG$43,MATCH(G$2,'Feedstock Split-2019'!$A$1:$AG$1,0),0)*G$4</f>
        <v>0</v>
      </c>
      <c r="H40">
        <f>VLOOKUP($A40,'Feedstock Split-2019'!$A$1:$AG$43,MATCH(H$2,'Feedstock Split-2019'!$A$1:$AG$1,0),0)*H$4</f>
        <v>0</v>
      </c>
      <c r="I40">
        <f>VLOOKUP($A40,'Feedstock Split-2019'!$A$1:$AG$43,MATCH(I$2,'Feedstock Split-2019'!$A$1:$AG$1,0),0)*I$4</f>
        <v>0</v>
      </c>
      <c r="J40">
        <f>VLOOKUP($A40,'Feedstock Split-2019'!$A$1:$AG$43,MATCH(J$2,'Feedstock Split-2019'!$A$1:$AG$1,0),0)*J$4</f>
        <v>0</v>
      </c>
      <c r="K40">
        <f>VLOOKUP($A40,'Feedstock Split-2019'!$A$1:$AG$43,MATCH(K$2,'Feedstock Split-2019'!$A$1:$AG$1,0),0)*K$4</f>
        <v>0</v>
      </c>
      <c r="L40">
        <f>VLOOKUP($A40,'Feedstock Split-2019'!$A$1:$AG$43,MATCH(L$2,'Feedstock Split-2019'!$A$1:$AG$1,0),0)*L$4</f>
        <v>0</v>
      </c>
      <c r="M40">
        <f>VLOOKUP($A40,'Feedstock Split-2019'!$A$1:$AG$43,MATCH(M$2,'Feedstock Split-2019'!$A$1:$AG$1,0),0)*M$4</f>
        <v>0</v>
      </c>
      <c r="N40">
        <f>VLOOKUP($A40,'Feedstock Split-2019'!$A$1:$AG$43,MATCH(N$2,'Feedstock Split-2019'!$A$1:$AG$1,0),0)*N$4</f>
        <v>0</v>
      </c>
      <c r="O40">
        <f>VLOOKUP($A40,'Feedstock Split-2019'!$A$1:$AG$43,MATCH(O$2,'Feedstock Split-2019'!$A$1:$AG$1,0),0)*O$4</f>
        <v>0</v>
      </c>
      <c r="P40">
        <f>VLOOKUP($A40,'Feedstock Split-2019'!$A$1:$AG$43,MATCH(P$2,'Feedstock Split-2019'!$A$1:$AG$1,0),0)*P$4</f>
        <v>0</v>
      </c>
      <c r="Q40">
        <f>VLOOKUP($A40,'Feedstock Split-2019'!$A$1:$AG$43,MATCH(Q$2,'Feedstock Split-2019'!$A$1:$AG$1,0),0)*Q$4</f>
        <v>0</v>
      </c>
      <c r="R40">
        <f>VLOOKUP($A40,'Feedstock Split-2019'!$A$1:$AG$43,MATCH(R$2,'Feedstock Split-2019'!$A$1:$AG$1,0),0)*R$4</f>
        <v>0</v>
      </c>
      <c r="S40">
        <f>VLOOKUP($A40,'Feedstock Split-2019'!$A$1:$AG$43,MATCH(S$2,'Feedstock Split-2019'!$A$1:$AG$1,0),0)*S$4</f>
        <v>0</v>
      </c>
      <c r="T40">
        <f>VLOOKUP($A40,'Feedstock Split-2019'!$A$1:$AG$43,MATCH(T$2,'Feedstock Split-2019'!$A$1:$AG$1,0),0)*T$4</f>
        <v>0</v>
      </c>
      <c r="U40">
        <f>VLOOKUP($A40,'Feedstock Split-2019'!$A$1:$AG$43,MATCH(U$2,'Feedstock Split-2019'!$A$1:$AG$1,0),0)*U$4</f>
        <v>0</v>
      </c>
      <c r="V40">
        <f>VLOOKUP($A40,'Feedstock Split-2019'!$A$1:$AG$43,MATCH(V$2,'Feedstock Split-2019'!$A$1:$AG$1,0),0)*V$4</f>
        <v>0</v>
      </c>
      <c r="W40">
        <f>VLOOKUP($A40,'Feedstock Split-2019'!$A$1:$AG$43,MATCH(W$2,'Feedstock Split-2019'!$A$1:$AG$1,0),0)*W$4</f>
        <v>0</v>
      </c>
      <c r="X40">
        <f>VLOOKUP($A40,'Feedstock Split-2019'!$A$1:$AG$43,MATCH(X$2,'Feedstock Split-2019'!$A$1:$AG$1,0),0)*X$4</f>
        <v>0</v>
      </c>
      <c r="Y40">
        <f>VLOOKUP($A40,'Feedstock Split-2019'!$A$1:$AG$43,MATCH(Y$2,'Feedstock Split-2019'!$A$1:$AG$1,0),0)*Y$4</f>
        <v>0</v>
      </c>
      <c r="Z40">
        <f>VLOOKUP($A40,'Feedstock Split-2019'!$A$1:$AG$43,MATCH(Z$2,'Feedstock Split-2019'!$A$1:$AG$1,0),0)*Z$4</f>
        <v>0</v>
      </c>
      <c r="AA40">
        <f>VLOOKUP($A40,'Feedstock Split-2019'!$A$1:$AG$43,MATCH(AA$2,'Feedstock Split-2019'!$A$1:$AG$1,0),0)*AA$4</f>
        <v>0</v>
      </c>
      <c r="AB40">
        <f>VLOOKUP($A40,'Feedstock Split-2019'!$A$1:$AG$43,MATCH(AB$2,'Feedstock Split-2019'!$A$1:$AG$1,0),0)*AB$4</f>
        <v>0</v>
      </c>
      <c r="AC40">
        <f>VLOOKUP($A40,'Feedstock Split-2019'!$A$1:$AG$43,MATCH(AC$2,'Feedstock Split-2019'!$A$1:$AG$1,0),0)*AC$4</f>
        <v>0</v>
      </c>
      <c r="AD40">
        <f>VLOOKUP($A40,'Feedstock Split-2019'!$A$1:$AG$43,MATCH(AD$2,'Feedstock Split-2019'!$A$1:$AG$1,0),0)*AD$4</f>
        <v>0</v>
      </c>
      <c r="AE40">
        <f>VLOOKUP($A40,'Feedstock Split-2019'!$A$1:$AG$43,MATCH(AE$2,'Feedstock Split-2019'!$A$1:$AG$1,0),0)*AE$4</f>
        <v>0</v>
      </c>
      <c r="AF40" s="47">
        <f>VLOOKUP($A40,'Feedstock Split-2019'!$A$1:$AG$43,MATCH(AF$2,'Feedstock Split-2019'!$A$1:$AG$1,0),0)*AF$4</f>
        <v>0</v>
      </c>
    </row>
    <row r="41" spans="1:32" x14ac:dyDescent="0.25">
      <c r="A41" s="12" t="s">
        <v>37</v>
      </c>
      <c r="B41" s="27"/>
      <c r="C41" s="96">
        <f>VLOOKUP($A41,'Feedstock Split-2019'!$A$1:$AG$43,MATCH(C$2,'Feedstock Split-2019'!$A$1:$AG$1,0),0)*C$4</f>
        <v>0</v>
      </c>
      <c r="D41">
        <f>VLOOKUP($A41,'Feedstock Split-2019'!$A$1:$AG$43,MATCH(D$2,'Feedstock Split-2019'!$A$1:$AG$1,0),0)*D$4</f>
        <v>0</v>
      </c>
      <c r="E41">
        <f>VLOOKUP($A41,'Feedstock Split-2019'!$A$1:$AG$43,MATCH(E$2,'Feedstock Split-2019'!$A$1:$AG$1,0),0)*E$4</f>
        <v>0</v>
      </c>
      <c r="F41">
        <f>VLOOKUP($A41,'Feedstock Split-2019'!$A$1:$AG$43,MATCH(F$2,'Feedstock Split-2019'!$A$1:$AG$1,0),0)*F$4</f>
        <v>0</v>
      </c>
      <c r="G41">
        <f>VLOOKUP($A41,'Feedstock Split-2019'!$A$1:$AG$43,MATCH(G$2,'Feedstock Split-2019'!$A$1:$AG$1,0),0)*G$4</f>
        <v>0</v>
      </c>
      <c r="H41">
        <f>VLOOKUP($A41,'Feedstock Split-2019'!$A$1:$AG$43,MATCH(H$2,'Feedstock Split-2019'!$A$1:$AG$1,0),0)*H$4</f>
        <v>0</v>
      </c>
      <c r="I41">
        <f>VLOOKUP($A41,'Feedstock Split-2019'!$A$1:$AG$43,MATCH(I$2,'Feedstock Split-2019'!$A$1:$AG$1,0),0)*I$4</f>
        <v>0</v>
      </c>
      <c r="J41">
        <f>VLOOKUP($A41,'Feedstock Split-2019'!$A$1:$AG$43,MATCH(J$2,'Feedstock Split-2019'!$A$1:$AG$1,0),0)*J$4</f>
        <v>0</v>
      </c>
      <c r="K41">
        <f>VLOOKUP($A41,'Feedstock Split-2019'!$A$1:$AG$43,MATCH(K$2,'Feedstock Split-2019'!$A$1:$AG$1,0),0)*K$4</f>
        <v>0</v>
      </c>
      <c r="L41">
        <f>VLOOKUP($A41,'Feedstock Split-2019'!$A$1:$AG$43,MATCH(L$2,'Feedstock Split-2019'!$A$1:$AG$1,0),0)*L$4</f>
        <v>0</v>
      </c>
      <c r="M41">
        <f>VLOOKUP($A41,'Feedstock Split-2019'!$A$1:$AG$43,MATCH(M$2,'Feedstock Split-2019'!$A$1:$AG$1,0),0)*M$4</f>
        <v>0</v>
      </c>
      <c r="N41">
        <f>VLOOKUP($A41,'Feedstock Split-2019'!$A$1:$AG$43,MATCH(N$2,'Feedstock Split-2019'!$A$1:$AG$1,0),0)*N$4</f>
        <v>0</v>
      </c>
      <c r="O41">
        <f>VLOOKUP($A41,'Feedstock Split-2019'!$A$1:$AG$43,MATCH(O$2,'Feedstock Split-2019'!$A$1:$AG$1,0),0)*O$4</f>
        <v>0</v>
      </c>
      <c r="P41">
        <f>VLOOKUP($A41,'Feedstock Split-2019'!$A$1:$AG$43,MATCH(P$2,'Feedstock Split-2019'!$A$1:$AG$1,0),0)*P$4</f>
        <v>0</v>
      </c>
      <c r="Q41">
        <f>VLOOKUP($A41,'Feedstock Split-2019'!$A$1:$AG$43,MATCH(Q$2,'Feedstock Split-2019'!$A$1:$AG$1,0),0)*Q$4</f>
        <v>0</v>
      </c>
      <c r="R41">
        <f>VLOOKUP($A41,'Feedstock Split-2019'!$A$1:$AG$43,MATCH(R$2,'Feedstock Split-2019'!$A$1:$AG$1,0),0)*R$4</f>
        <v>0</v>
      </c>
      <c r="S41">
        <f>VLOOKUP($A41,'Feedstock Split-2019'!$A$1:$AG$43,MATCH(S$2,'Feedstock Split-2019'!$A$1:$AG$1,0),0)*S$4</f>
        <v>0</v>
      </c>
      <c r="T41">
        <f>VLOOKUP($A41,'Feedstock Split-2019'!$A$1:$AG$43,MATCH(T$2,'Feedstock Split-2019'!$A$1:$AG$1,0),0)*T$4</f>
        <v>0</v>
      </c>
      <c r="U41">
        <f>VLOOKUP($A41,'Feedstock Split-2019'!$A$1:$AG$43,MATCH(U$2,'Feedstock Split-2019'!$A$1:$AG$1,0),0)*U$4</f>
        <v>0</v>
      </c>
      <c r="V41">
        <f>VLOOKUP($A41,'Feedstock Split-2019'!$A$1:$AG$43,MATCH(V$2,'Feedstock Split-2019'!$A$1:$AG$1,0),0)*V$4</f>
        <v>0</v>
      </c>
      <c r="W41">
        <f>VLOOKUP($A41,'Feedstock Split-2019'!$A$1:$AG$43,MATCH(W$2,'Feedstock Split-2019'!$A$1:$AG$1,0),0)*W$4</f>
        <v>0</v>
      </c>
      <c r="X41">
        <f>VLOOKUP($A41,'Feedstock Split-2019'!$A$1:$AG$43,MATCH(X$2,'Feedstock Split-2019'!$A$1:$AG$1,0),0)*X$4</f>
        <v>0</v>
      </c>
      <c r="Y41">
        <f>VLOOKUP($A41,'Feedstock Split-2019'!$A$1:$AG$43,MATCH(Y$2,'Feedstock Split-2019'!$A$1:$AG$1,0),0)*Y$4</f>
        <v>0</v>
      </c>
      <c r="Z41">
        <f>VLOOKUP($A41,'Feedstock Split-2019'!$A$1:$AG$43,MATCH(Z$2,'Feedstock Split-2019'!$A$1:$AG$1,0),0)*Z$4</f>
        <v>0</v>
      </c>
      <c r="AA41">
        <f>VLOOKUP($A41,'Feedstock Split-2019'!$A$1:$AG$43,MATCH(AA$2,'Feedstock Split-2019'!$A$1:$AG$1,0),0)*AA$4</f>
        <v>0</v>
      </c>
      <c r="AB41">
        <f>VLOOKUP($A41,'Feedstock Split-2019'!$A$1:$AG$43,MATCH(AB$2,'Feedstock Split-2019'!$A$1:$AG$1,0),0)*AB$4</f>
        <v>0</v>
      </c>
      <c r="AC41">
        <f>VLOOKUP($A41,'Feedstock Split-2019'!$A$1:$AG$43,MATCH(AC$2,'Feedstock Split-2019'!$A$1:$AG$1,0),0)*AC$4</f>
        <v>0</v>
      </c>
      <c r="AD41">
        <f>VLOOKUP($A41,'Feedstock Split-2019'!$A$1:$AG$43,MATCH(AD$2,'Feedstock Split-2019'!$A$1:$AG$1,0),0)*AD$4</f>
        <v>0</v>
      </c>
      <c r="AE41">
        <f>VLOOKUP($A41,'Feedstock Split-2019'!$A$1:$AG$43,MATCH(AE$2,'Feedstock Split-2019'!$A$1:$AG$1,0),0)*AE$4</f>
        <v>0</v>
      </c>
      <c r="AF41" s="47">
        <f>VLOOKUP($A41,'Feedstock Split-2019'!$A$1:$AG$43,MATCH(AF$2,'Feedstock Split-2019'!$A$1:$AG$1,0),0)*AF$4</f>
        <v>0</v>
      </c>
    </row>
    <row r="42" spans="1:32" x14ac:dyDescent="0.25">
      <c r="A42" s="12" t="s">
        <v>38</v>
      </c>
      <c r="B42" s="27"/>
      <c r="C42" s="96">
        <f>VLOOKUP($A42,'Feedstock Split-2019'!$A$1:$AG$43,MATCH(C$2,'Feedstock Split-2019'!$A$1:$AG$1,0),0)*C$4</f>
        <v>0</v>
      </c>
      <c r="D42">
        <f>VLOOKUP($A42,'Feedstock Split-2019'!$A$1:$AG$43,MATCH(D$2,'Feedstock Split-2019'!$A$1:$AG$1,0),0)*D$4</f>
        <v>0</v>
      </c>
      <c r="E42">
        <f>VLOOKUP($A42,'Feedstock Split-2019'!$A$1:$AG$43,MATCH(E$2,'Feedstock Split-2019'!$A$1:$AG$1,0),0)*E$4</f>
        <v>0</v>
      </c>
      <c r="F42">
        <f>VLOOKUP($A42,'Feedstock Split-2019'!$A$1:$AG$43,MATCH(F$2,'Feedstock Split-2019'!$A$1:$AG$1,0),0)*F$4</f>
        <v>0</v>
      </c>
      <c r="G42">
        <f>VLOOKUP($A42,'Feedstock Split-2019'!$A$1:$AG$43,MATCH(G$2,'Feedstock Split-2019'!$A$1:$AG$1,0),0)*G$4</f>
        <v>0</v>
      </c>
      <c r="H42">
        <f>VLOOKUP($A42,'Feedstock Split-2019'!$A$1:$AG$43,MATCH(H$2,'Feedstock Split-2019'!$A$1:$AG$1,0),0)*H$4</f>
        <v>0</v>
      </c>
      <c r="I42">
        <f>VLOOKUP($A42,'Feedstock Split-2019'!$A$1:$AG$43,MATCH(I$2,'Feedstock Split-2019'!$A$1:$AG$1,0),0)*I$4</f>
        <v>0</v>
      </c>
      <c r="J42">
        <f>VLOOKUP($A42,'Feedstock Split-2019'!$A$1:$AG$43,MATCH(J$2,'Feedstock Split-2019'!$A$1:$AG$1,0),0)*J$4</f>
        <v>0</v>
      </c>
      <c r="K42">
        <f>VLOOKUP($A42,'Feedstock Split-2019'!$A$1:$AG$43,MATCH(K$2,'Feedstock Split-2019'!$A$1:$AG$1,0),0)*K$4</f>
        <v>0</v>
      </c>
      <c r="L42">
        <f>VLOOKUP($A42,'Feedstock Split-2019'!$A$1:$AG$43,MATCH(L$2,'Feedstock Split-2019'!$A$1:$AG$1,0),0)*L$4</f>
        <v>0</v>
      </c>
      <c r="M42">
        <f>VLOOKUP($A42,'Feedstock Split-2019'!$A$1:$AG$43,MATCH(M$2,'Feedstock Split-2019'!$A$1:$AG$1,0),0)*M$4</f>
        <v>0</v>
      </c>
      <c r="N42">
        <f>VLOOKUP($A42,'Feedstock Split-2019'!$A$1:$AG$43,MATCH(N$2,'Feedstock Split-2019'!$A$1:$AG$1,0),0)*N$4</f>
        <v>0</v>
      </c>
      <c r="O42">
        <f>VLOOKUP($A42,'Feedstock Split-2019'!$A$1:$AG$43,MATCH(O$2,'Feedstock Split-2019'!$A$1:$AG$1,0),0)*O$4</f>
        <v>0</v>
      </c>
      <c r="P42">
        <f>VLOOKUP($A42,'Feedstock Split-2019'!$A$1:$AG$43,MATCH(P$2,'Feedstock Split-2019'!$A$1:$AG$1,0),0)*P$4</f>
        <v>0</v>
      </c>
      <c r="Q42">
        <f>VLOOKUP($A42,'Feedstock Split-2019'!$A$1:$AG$43,MATCH(Q$2,'Feedstock Split-2019'!$A$1:$AG$1,0),0)*Q$4</f>
        <v>0</v>
      </c>
      <c r="R42">
        <f>VLOOKUP($A42,'Feedstock Split-2019'!$A$1:$AG$43,MATCH(R$2,'Feedstock Split-2019'!$A$1:$AG$1,0),0)*R$4</f>
        <v>0</v>
      </c>
      <c r="S42">
        <f>VLOOKUP($A42,'Feedstock Split-2019'!$A$1:$AG$43,MATCH(S$2,'Feedstock Split-2019'!$A$1:$AG$1,0),0)*S$4</f>
        <v>0</v>
      </c>
      <c r="T42">
        <f>VLOOKUP($A42,'Feedstock Split-2019'!$A$1:$AG$43,MATCH(T$2,'Feedstock Split-2019'!$A$1:$AG$1,0),0)*T$4</f>
        <v>0</v>
      </c>
      <c r="U42">
        <f>VLOOKUP($A42,'Feedstock Split-2019'!$A$1:$AG$43,MATCH(U$2,'Feedstock Split-2019'!$A$1:$AG$1,0),0)*U$4</f>
        <v>0</v>
      </c>
      <c r="V42">
        <f>VLOOKUP($A42,'Feedstock Split-2019'!$A$1:$AG$43,MATCH(V$2,'Feedstock Split-2019'!$A$1:$AG$1,0),0)*V$4</f>
        <v>0</v>
      </c>
      <c r="W42">
        <f>VLOOKUP($A42,'Feedstock Split-2019'!$A$1:$AG$43,MATCH(W$2,'Feedstock Split-2019'!$A$1:$AG$1,0),0)*W$4</f>
        <v>0</v>
      </c>
      <c r="X42">
        <f>VLOOKUP($A42,'Feedstock Split-2019'!$A$1:$AG$43,MATCH(X$2,'Feedstock Split-2019'!$A$1:$AG$1,0),0)*X$4</f>
        <v>0</v>
      </c>
      <c r="Y42">
        <f>VLOOKUP($A42,'Feedstock Split-2019'!$A$1:$AG$43,MATCH(Y$2,'Feedstock Split-2019'!$A$1:$AG$1,0),0)*Y$4</f>
        <v>0</v>
      </c>
      <c r="Z42">
        <f>VLOOKUP($A42,'Feedstock Split-2019'!$A$1:$AG$43,MATCH(Z$2,'Feedstock Split-2019'!$A$1:$AG$1,0),0)*Z$4</f>
        <v>0</v>
      </c>
      <c r="AA42">
        <f>VLOOKUP($A42,'Feedstock Split-2019'!$A$1:$AG$43,MATCH(AA$2,'Feedstock Split-2019'!$A$1:$AG$1,0),0)*AA$4</f>
        <v>0</v>
      </c>
      <c r="AB42">
        <f>VLOOKUP($A42,'Feedstock Split-2019'!$A$1:$AG$43,MATCH(AB$2,'Feedstock Split-2019'!$A$1:$AG$1,0),0)*AB$4</f>
        <v>0</v>
      </c>
      <c r="AC42">
        <f>VLOOKUP($A42,'Feedstock Split-2019'!$A$1:$AG$43,MATCH(AC$2,'Feedstock Split-2019'!$A$1:$AG$1,0),0)*AC$4</f>
        <v>0</v>
      </c>
      <c r="AD42">
        <f>VLOOKUP($A42,'Feedstock Split-2019'!$A$1:$AG$43,MATCH(AD$2,'Feedstock Split-2019'!$A$1:$AG$1,0),0)*AD$4</f>
        <v>0</v>
      </c>
      <c r="AE42">
        <f>VLOOKUP($A42,'Feedstock Split-2019'!$A$1:$AG$43,MATCH(AE$2,'Feedstock Split-2019'!$A$1:$AG$1,0),0)*AE$4</f>
        <v>0</v>
      </c>
      <c r="AF42" s="47">
        <f>VLOOKUP($A42,'Feedstock Split-2019'!$A$1:$AG$43,MATCH(AF$2,'Feedstock Split-2019'!$A$1:$AG$1,0),0)*AF$4</f>
        <v>0</v>
      </c>
    </row>
    <row r="43" spans="1:32" x14ac:dyDescent="0.25">
      <c r="A43" s="12" t="s">
        <v>39</v>
      </c>
      <c r="B43" s="27"/>
      <c r="C43" s="96">
        <f>VLOOKUP($A43,'Feedstock Split-2019'!$A$1:$AG$43,MATCH(C$2,'Feedstock Split-2019'!$A$1:$AG$1,0),0)*C$4</f>
        <v>0</v>
      </c>
      <c r="D43">
        <f>VLOOKUP($A43,'Feedstock Split-2019'!$A$1:$AG$43,MATCH(D$2,'Feedstock Split-2019'!$A$1:$AG$1,0),0)*D$4</f>
        <v>0</v>
      </c>
      <c r="E43">
        <f>VLOOKUP($A43,'Feedstock Split-2019'!$A$1:$AG$43,MATCH(E$2,'Feedstock Split-2019'!$A$1:$AG$1,0),0)*E$4</f>
        <v>0</v>
      </c>
      <c r="F43">
        <f>VLOOKUP($A43,'Feedstock Split-2019'!$A$1:$AG$43,MATCH(F$2,'Feedstock Split-2019'!$A$1:$AG$1,0),0)*F$4</f>
        <v>0</v>
      </c>
      <c r="G43">
        <f>VLOOKUP($A43,'Feedstock Split-2019'!$A$1:$AG$43,MATCH(G$2,'Feedstock Split-2019'!$A$1:$AG$1,0),0)*G$4</f>
        <v>0</v>
      </c>
      <c r="H43">
        <f>VLOOKUP($A43,'Feedstock Split-2019'!$A$1:$AG$43,MATCH(H$2,'Feedstock Split-2019'!$A$1:$AG$1,0),0)*H$4</f>
        <v>0</v>
      </c>
      <c r="I43">
        <f>VLOOKUP($A43,'Feedstock Split-2019'!$A$1:$AG$43,MATCH(I$2,'Feedstock Split-2019'!$A$1:$AG$1,0),0)*I$4</f>
        <v>0</v>
      </c>
      <c r="J43">
        <f>VLOOKUP($A43,'Feedstock Split-2019'!$A$1:$AG$43,MATCH(J$2,'Feedstock Split-2019'!$A$1:$AG$1,0),0)*J$4</f>
        <v>0</v>
      </c>
      <c r="K43">
        <f>VLOOKUP($A43,'Feedstock Split-2019'!$A$1:$AG$43,MATCH(K$2,'Feedstock Split-2019'!$A$1:$AG$1,0),0)*K$4</f>
        <v>0</v>
      </c>
      <c r="L43">
        <f>VLOOKUP($A43,'Feedstock Split-2019'!$A$1:$AG$43,MATCH(L$2,'Feedstock Split-2019'!$A$1:$AG$1,0),0)*L$4</f>
        <v>0</v>
      </c>
      <c r="M43">
        <f>VLOOKUP($A43,'Feedstock Split-2019'!$A$1:$AG$43,MATCH(M$2,'Feedstock Split-2019'!$A$1:$AG$1,0),0)*M$4</f>
        <v>0</v>
      </c>
      <c r="N43">
        <f>VLOOKUP($A43,'Feedstock Split-2019'!$A$1:$AG$43,MATCH(N$2,'Feedstock Split-2019'!$A$1:$AG$1,0),0)*N$4</f>
        <v>0</v>
      </c>
      <c r="O43">
        <f>VLOOKUP($A43,'Feedstock Split-2019'!$A$1:$AG$43,MATCH(O$2,'Feedstock Split-2019'!$A$1:$AG$1,0),0)*O$4</f>
        <v>0</v>
      </c>
      <c r="P43">
        <f>VLOOKUP($A43,'Feedstock Split-2019'!$A$1:$AG$43,MATCH(P$2,'Feedstock Split-2019'!$A$1:$AG$1,0),0)*P$4</f>
        <v>0</v>
      </c>
      <c r="Q43">
        <f>VLOOKUP($A43,'Feedstock Split-2019'!$A$1:$AG$43,MATCH(Q$2,'Feedstock Split-2019'!$A$1:$AG$1,0),0)*Q$4</f>
        <v>0</v>
      </c>
      <c r="R43">
        <f>VLOOKUP($A43,'Feedstock Split-2019'!$A$1:$AG$43,MATCH(R$2,'Feedstock Split-2019'!$A$1:$AG$1,0),0)*R$4</f>
        <v>0</v>
      </c>
      <c r="S43">
        <f>VLOOKUP($A43,'Feedstock Split-2019'!$A$1:$AG$43,MATCH(S$2,'Feedstock Split-2019'!$A$1:$AG$1,0),0)*S$4</f>
        <v>0</v>
      </c>
      <c r="T43">
        <f>VLOOKUP($A43,'Feedstock Split-2019'!$A$1:$AG$43,MATCH(T$2,'Feedstock Split-2019'!$A$1:$AG$1,0),0)*T$4</f>
        <v>0</v>
      </c>
      <c r="U43">
        <f>VLOOKUP($A43,'Feedstock Split-2019'!$A$1:$AG$43,MATCH(U$2,'Feedstock Split-2019'!$A$1:$AG$1,0),0)*U$4</f>
        <v>0</v>
      </c>
      <c r="V43">
        <f>VLOOKUP($A43,'Feedstock Split-2019'!$A$1:$AG$43,MATCH(V$2,'Feedstock Split-2019'!$A$1:$AG$1,0),0)*V$4</f>
        <v>0</v>
      </c>
      <c r="W43">
        <f>VLOOKUP($A43,'Feedstock Split-2019'!$A$1:$AG$43,MATCH(W$2,'Feedstock Split-2019'!$A$1:$AG$1,0),0)*W$4</f>
        <v>0</v>
      </c>
      <c r="X43">
        <f>VLOOKUP($A43,'Feedstock Split-2019'!$A$1:$AG$43,MATCH(X$2,'Feedstock Split-2019'!$A$1:$AG$1,0),0)*X$4</f>
        <v>0</v>
      </c>
      <c r="Y43">
        <f>VLOOKUP($A43,'Feedstock Split-2019'!$A$1:$AG$43,MATCH(Y$2,'Feedstock Split-2019'!$A$1:$AG$1,0),0)*Y$4</f>
        <v>0</v>
      </c>
      <c r="Z43">
        <f>VLOOKUP($A43,'Feedstock Split-2019'!$A$1:$AG$43,MATCH(Z$2,'Feedstock Split-2019'!$A$1:$AG$1,0),0)*Z$4</f>
        <v>0</v>
      </c>
      <c r="AA43">
        <f>VLOOKUP($A43,'Feedstock Split-2019'!$A$1:$AG$43,MATCH(AA$2,'Feedstock Split-2019'!$A$1:$AG$1,0),0)*AA$4</f>
        <v>0</v>
      </c>
      <c r="AB43">
        <f>VLOOKUP($A43,'Feedstock Split-2019'!$A$1:$AG$43,MATCH(AB$2,'Feedstock Split-2019'!$A$1:$AG$1,0),0)*AB$4</f>
        <v>0</v>
      </c>
      <c r="AC43">
        <f>VLOOKUP($A43,'Feedstock Split-2019'!$A$1:$AG$43,MATCH(AC$2,'Feedstock Split-2019'!$A$1:$AG$1,0),0)*AC$4</f>
        <v>0</v>
      </c>
      <c r="AD43">
        <f>VLOOKUP($A43,'Feedstock Split-2019'!$A$1:$AG$43,MATCH(AD$2,'Feedstock Split-2019'!$A$1:$AG$1,0),0)*AD$4</f>
        <v>0</v>
      </c>
      <c r="AE43">
        <f>VLOOKUP($A43,'Feedstock Split-2019'!$A$1:$AG$43,MATCH(AE$2,'Feedstock Split-2019'!$A$1:$AG$1,0),0)*AE$4</f>
        <v>0</v>
      </c>
      <c r="AF43" s="47">
        <f>VLOOKUP($A43,'Feedstock Split-2019'!$A$1:$AG$43,MATCH(AF$2,'Feedstock Split-2019'!$A$1:$AG$1,0),0)*AF$4</f>
        <v>0</v>
      </c>
    </row>
    <row r="44" spans="1:32" x14ac:dyDescent="0.25">
      <c r="A44" s="74" t="s">
        <v>282</v>
      </c>
      <c r="B44" s="113"/>
      <c r="C44" s="96">
        <f>VLOOKUP($A44,'Feedstock Split-2019'!$A$1:$AG$43,MATCH(C$2,'Feedstock Split-2019'!$A$1:$AG$1,0),0)*C$4</f>
        <v>0</v>
      </c>
      <c r="D44">
        <f>VLOOKUP($A44,'Feedstock Split-2019'!$A$1:$AG$43,MATCH(D$2,'Feedstock Split-2019'!$A$1:$AG$1,0),0)*D$4</f>
        <v>0</v>
      </c>
      <c r="E44">
        <f>VLOOKUP($A44,'Feedstock Split-2019'!$A$1:$AG$43,MATCH(E$2,'Feedstock Split-2019'!$A$1:$AG$1,0),0)*E$4</f>
        <v>0</v>
      </c>
      <c r="F44">
        <f>VLOOKUP($A44,'Feedstock Split-2019'!$A$1:$AG$43,MATCH(F$2,'Feedstock Split-2019'!$A$1:$AG$1,0),0)*F$4</f>
        <v>0</v>
      </c>
      <c r="G44">
        <f>VLOOKUP($A44,'Feedstock Split-2019'!$A$1:$AG$43,MATCH(G$2,'Feedstock Split-2019'!$A$1:$AG$1,0),0)*G$4</f>
        <v>0</v>
      </c>
      <c r="H44">
        <f>VLOOKUP($A44,'Feedstock Split-2019'!$A$1:$AG$43,MATCH(H$2,'Feedstock Split-2019'!$A$1:$AG$1,0),0)*H$4</f>
        <v>0</v>
      </c>
      <c r="I44">
        <f>VLOOKUP($A44,'Feedstock Split-2019'!$A$1:$AG$43,MATCH(I$2,'Feedstock Split-2019'!$A$1:$AG$1,0),0)*I$4</f>
        <v>0</v>
      </c>
      <c r="J44">
        <f>VLOOKUP($A44,'Feedstock Split-2019'!$A$1:$AG$43,MATCH(J$2,'Feedstock Split-2019'!$A$1:$AG$1,0),0)*J$4</f>
        <v>0</v>
      </c>
      <c r="K44">
        <f>VLOOKUP($A44,'Feedstock Split-2019'!$A$1:$AG$43,MATCH(K$2,'Feedstock Split-2019'!$A$1:$AG$1,0),0)*K$4</f>
        <v>0</v>
      </c>
      <c r="L44">
        <f>VLOOKUP($A44,'Feedstock Split-2019'!$A$1:$AG$43,MATCH(L$2,'Feedstock Split-2019'!$A$1:$AG$1,0),0)*L$4</f>
        <v>0</v>
      </c>
      <c r="M44">
        <f>VLOOKUP($A44,'Feedstock Split-2019'!$A$1:$AG$43,MATCH(M$2,'Feedstock Split-2019'!$A$1:$AG$1,0),0)*M$4</f>
        <v>0</v>
      </c>
      <c r="N44">
        <f>VLOOKUP($A44,'Feedstock Split-2019'!$A$1:$AG$43,MATCH(N$2,'Feedstock Split-2019'!$A$1:$AG$1,0),0)*N$4</f>
        <v>0</v>
      </c>
      <c r="O44">
        <f>VLOOKUP($A44,'Feedstock Split-2019'!$A$1:$AG$43,MATCH(O$2,'Feedstock Split-2019'!$A$1:$AG$1,0),0)*O$4</f>
        <v>0</v>
      </c>
      <c r="P44">
        <f>VLOOKUP($A44,'Feedstock Split-2019'!$A$1:$AG$43,MATCH(P$2,'Feedstock Split-2019'!$A$1:$AG$1,0),0)*P$4</f>
        <v>0</v>
      </c>
      <c r="Q44">
        <f>VLOOKUP($A44,'Feedstock Split-2019'!$A$1:$AG$43,MATCH(Q$2,'Feedstock Split-2019'!$A$1:$AG$1,0),0)*Q$4</f>
        <v>0</v>
      </c>
      <c r="R44">
        <f>VLOOKUP($A44,'Feedstock Split-2019'!$A$1:$AG$43,MATCH(R$2,'Feedstock Split-2019'!$A$1:$AG$1,0),0)*R$4</f>
        <v>0</v>
      </c>
      <c r="S44">
        <f>VLOOKUP($A44,'Feedstock Split-2019'!$A$1:$AG$43,MATCH(S$2,'Feedstock Split-2019'!$A$1:$AG$1,0),0)*S$4</f>
        <v>0</v>
      </c>
      <c r="T44">
        <f>VLOOKUP($A44,'Feedstock Split-2019'!$A$1:$AG$43,MATCH(T$2,'Feedstock Split-2019'!$A$1:$AG$1,0),0)*T$4</f>
        <v>0</v>
      </c>
      <c r="U44">
        <f>VLOOKUP($A44,'Feedstock Split-2019'!$A$1:$AG$43,MATCH(U$2,'Feedstock Split-2019'!$A$1:$AG$1,0),0)*U$4</f>
        <v>0</v>
      </c>
      <c r="V44">
        <f>VLOOKUP($A44,'Feedstock Split-2019'!$A$1:$AG$43,MATCH(V$2,'Feedstock Split-2019'!$A$1:$AG$1,0),0)*V$4</f>
        <v>0</v>
      </c>
      <c r="W44">
        <f>VLOOKUP($A44,'Feedstock Split-2019'!$A$1:$AG$43,MATCH(W$2,'Feedstock Split-2019'!$A$1:$AG$1,0),0)*W$4</f>
        <v>0</v>
      </c>
      <c r="X44">
        <f>VLOOKUP($A44,'Feedstock Split-2019'!$A$1:$AG$43,MATCH(X$2,'Feedstock Split-2019'!$A$1:$AG$1,0),0)*X$4</f>
        <v>0</v>
      </c>
      <c r="Y44">
        <f>VLOOKUP($A44,'Feedstock Split-2019'!$A$1:$AG$43,MATCH(Y$2,'Feedstock Split-2019'!$A$1:$AG$1,0),0)*Y$4</f>
        <v>0</v>
      </c>
      <c r="Z44">
        <f>VLOOKUP($A44,'Feedstock Split-2019'!$A$1:$AG$43,MATCH(Z$2,'Feedstock Split-2019'!$A$1:$AG$1,0),0)*Z$4</f>
        <v>0</v>
      </c>
      <c r="AA44">
        <f>VLOOKUP($A44,'Feedstock Split-2019'!$A$1:$AG$43,MATCH(AA$2,'Feedstock Split-2019'!$A$1:$AG$1,0),0)*AA$4</f>
        <v>0</v>
      </c>
      <c r="AB44">
        <f>VLOOKUP($A44,'Feedstock Split-2019'!$A$1:$AG$43,MATCH(AB$2,'Feedstock Split-2019'!$A$1:$AG$1,0),0)*AB$4</f>
        <v>0</v>
      </c>
      <c r="AC44">
        <f>VLOOKUP($A44,'Feedstock Split-2019'!$A$1:$AG$43,MATCH(AC$2,'Feedstock Split-2019'!$A$1:$AG$1,0),0)*AC$4</f>
        <v>0</v>
      </c>
      <c r="AD44">
        <f>VLOOKUP($A44,'Feedstock Split-2019'!$A$1:$AG$43,MATCH(AD$2,'Feedstock Split-2019'!$A$1:$AG$1,0),0)*AD$4</f>
        <v>0</v>
      </c>
      <c r="AE44">
        <f>VLOOKUP($A44,'Feedstock Split-2019'!$A$1:$AG$43,MATCH(AE$2,'Feedstock Split-2019'!$A$1:$AG$1,0),0)*AE$4</f>
        <v>0</v>
      </c>
      <c r="AF44" s="47">
        <f>VLOOKUP($A44,'Feedstock Split-2019'!$A$1:$AG$43,MATCH(AF$2,'Feedstock Split-2019'!$A$1:$AG$1,0),0)*AF$4</f>
        <v>0</v>
      </c>
    </row>
    <row r="45" spans="1:32" x14ac:dyDescent="0.25">
      <c r="A45" s="37" t="s">
        <v>41</v>
      </c>
      <c r="B45" s="114"/>
      <c r="C45" s="97">
        <f>VLOOKUP($A45,'Feedstock Split-2019'!$A$1:$AG$43,MATCH(C$2,'Feedstock Split-2019'!$A$1:$AG$1,0),0)*C$4</f>
        <v>0</v>
      </c>
      <c r="D45" s="28">
        <f>VLOOKUP($A45,'Feedstock Split-2019'!$A$1:$AG$43,MATCH(D$2,'Feedstock Split-2019'!$A$1:$AG$1,0),0)*D$4</f>
        <v>0</v>
      </c>
      <c r="E45" s="28">
        <f>VLOOKUP($A45,'Feedstock Split-2019'!$A$1:$AG$43,MATCH(E$2,'Feedstock Split-2019'!$A$1:$AG$1,0),0)*E$4</f>
        <v>0</v>
      </c>
      <c r="F45" s="28">
        <f>VLOOKUP($A45,'Feedstock Split-2019'!$A$1:$AG$43,MATCH(F$2,'Feedstock Split-2019'!$A$1:$AG$1,0),0)*F$4</f>
        <v>0</v>
      </c>
      <c r="G45" s="28">
        <f>VLOOKUP($A45,'Feedstock Split-2019'!$A$1:$AG$43,MATCH(G$2,'Feedstock Split-2019'!$A$1:$AG$1,0),0)*G$4</f>
        <v>0</v>
      </c>
      <c r="H45" s="28">
        <f>VLOOKUP($A45,'Feedstock Split-2019'!$A$1:$AG$43,MATCH(H$2,'Feedstock Split-2019'!$A$1:$AG$1,0),0)*H$4</f>
        <v>0</v>
      </c>
      <c r="I45" s="28">
        <f>VLOOKUP($A45,'Feedstock Split-2019'!$A$1:$AG$43,MATCH(I$2,'Feedstock Split-2019'!$A$1:$AG$1,0),0)*I$4</f>
        <v>0</v>
      </c>
      <c r="J45" s="28">
        <f>VLOOKUP($A45,'Feedstock Split-2019'!$A$1:$AG$43,MATCH(J$2,'Feedstock Split-2019'!$A$1:$AG$1,0),0)*J$4</f>
        <v>0</v>
      </c>
      <c r="K45" s="28">
        <f>VLOOKUP($A45,'Feedstock Split-2019'!$A$1:$AG$43,MATCH(K$2,'Feedstock Split-2019'!$A$1:$AG$1,0),0)*K$4</f>
        <v>0</v>
      </c>
      <c r="L45" s="28">
        <f>VLOOKUP($A45,'Feedstock Split-2019'!$A$1:$AG$43,MATCH(L$2,'Feedstock Split-2019'!$A$1:$AG$1,0),0)*L$4</f>
        <v>0</v>
      </c>
      <c r="M45" s="28">
        <f>VLOOKUP($A45,'Feedstock Split-2019'!$A$1:$AG$43,MATCH(M$2,'Feedstock Split-2019'!$A$1:$AG$1,0),0)*M$4</f>
        <v>0</v>
      </c>
      <c r="N45" s="28">
        <f>VLOOKUP($A45,'Feedstock Split-2019'!$A$1:$AG$43,MATCH(N$2,'Feedstock Split-2019'!$A$1:$AG$1,0),0)*N$4</f>
        <v>0</v>
      </c>
      <c r="O45" s="28">
        <f>VLOOKUP($A45,'Feedstock Split-2019'!$A$1:$AG$43,MATCH(O$2,'Feedstock Split-2019'!$A$1:$AG$1,0),0)*O$4</f>
        <v>0</v>
      </c>
      <c r="P45" s="28">
        <f>VLOOKUP($A45,'Feedstock Split-2019'!$A$1:$AG$43,MATCH(P$2,'Feedstock Split-2019'!$A$1:$AG$1,0),0)*P$4</f>
        <v>0</v>
      </c>
      <c r="Q45" s="28">
        <f>VLOOKUP($A45,'Feedstock Split-2019'!$A$1:$AG$43,MATCH(Q$2,'Feedstock Split-2019'!$A$1:$AG$1,0),0)*Q$4</f>
        <v>0</v>
      </c>
      <c r="R45" s="28">
        <f>VLOOKUP($A45,'Feedstock Split-2019'!$A$1:$AG$43,MATCH(R$2,'Feedstock Split-2019'!$A$1:$AG$1,0),0)*R$4</f>
        <v>0</v>
      </c>
      <c r="S45" s="28">
        <f>VLOOKUP($A45,'Feedstock Split-2019'!$A$1:$AG$43,MATCH(S$2,'Feedstock Split-2019'!$A$1:$AG$1,0),0)*S$4</f>
        <v>0</v>
      </c>
      <c r="T45" s="28">
        <f>VLOOKUP($A45,'Feedstock Split-2019'!$A$1:$AG$43,MATCH(T$2,'Feedstock Split-2019'!$A$1:$AG$1,0),0)*T$4</f>
        <v>0</v>
      </c>
      <c r="U45" s="28">
        <f>VLOOKUP($A45,'Feedstock Split-2019'!$A$1:$AG$43,MATCH(U$2,'Feedstock Split-2019'!$A$1:$AG$1,0),0)*U$4</f>
        <v>0</v>
      </c>
      <c r="V45" s="28">
        <f>VLOOKUP($A45,'Feedstock Split-2019'!$A$1:$AG$43,MATCH(V$2,'Feedstock Split-2019'!$A$1:$AG$1,0),0)*V$4</f>
        <v>0</v>
      </c>
      <c r="W45" s="28">
        <f>VLOOKUP($A45,'Feedstock Split-2019'!$A$1:$AG$43,MATCH(W$2,'Feedstock Split-2019'!$A$1:$AG$1,0),0)*W$4</f>
        <v>0</v>
      </c>
      <c r="X45" s="28">
        <f>VLOOKUP($A45,'Feedstock Split-2019'!$A$1:$AG$43,MATCH(X$2,'Feedstock Split-2019'!$A$1:$AG$1,0),0)*X$4</f>
        <v>0</v>
      </c>
      <c r="Y45" s="28">
        <f>VLOOKUP($A45,'Feedstock Split-2019'!$A$1:$AG$43,MATCH(Y$2,'Feedstock Split-2019'!$A$1:$AG$1,0),0)*Y$4</f>
        <v>0</v>
      </c>
      <c r="Z45" s="28">
        <f>VLOOKUP($A45,'Feedstock Split-2019'!$A$1:$AG$43,MATCH(Z$2,'Feedstock Split-2019'!$A$1:$AG$1,0),0)*Z$4</f>
        <v>0</v>
      </c>
      <c r="AA45" s="28">
        <f>VLOOKUP($A45,'Feedstock Split-2019'!$A$1:$AG$43,MATCH(AA$2,'Feedstock Split-2019'!$A$1:$AG$1,0),0)*AA$4</f>
        <v>0</v>
      </c>
      <c r="AB45" s="28">
        <f>VLOOKUP($A45,'Feedstock Split-2019'!$A$1:$AG$43,MATCH(AB$2,'Feedstock Split-2019'!$A$1:$AG$1,0),0)*AB$4</f>
        <v>0</v>
      </c>
      <c r="AC45" s="28">
        <f>VLOOKUP($A45,'Feedstock Split-2019'!$A$1:$AG$43,MATCH(AC$2,'Feedstock Split-2019'!$A$1:$AG$1,0),0)*AC$4</f>
        <v>0</v>
      </c>
      <c r="AD45" s="28">
        <f>VLOOKUP($A45,'Feedstock Split-2019'!$A$1:$AG$43,MATCH(AD$2,'Feedstock Split-2019'!$A$1:$AG$1,0),0)*AD$4</f>
        <v>0</v>
      </c>
      <c r="AE45" s="28">
        <f>VLOOKUP($A45,'Feedstock Split-2019'!$A$1:$AG$43,MATCH(AE$2,'Feedstock Split-2019'!$A$1:$AG$1,0),0)*AE$4</f>
        <v>0</v>
      </c>
      <c r="AF45" s="29">
        <f>VLOOKUP($A45,'Feedstock Split-2019'!$A$1:$AG$43,MATCH(AF$2,'Feedstock Split-2019'!$A$1:$AG$1,0),0)*AF$4</f>
        <v>0</v>
      </c>
    </row>
    <row r="46" spans="1:32" x14ac:dyDescent="0.25">
      <c r="A46" s="76" t="s">
        <v>88</v>
      </c>
      <c r="B46" s="26"/>
      <c r="C46" s="30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>
        <f>'Energy Balance-2019'!$Z$30*'Heat Value'!$P$78</f>
        <v>1046148151471500</v>
      </c>
      <c r="X46" s="24"/>
      <c r="Y46" s="24"/>
      <c r="Z46" s="24"/>
      <c r="AA46" s="24"/>
      <c r="AB46" s="24"/>
      <c r="AC46" s="24"/>
      <c r="AD46" s="24"/>
      <c r="AE46" s="24"/>
      <c r="AF46" s="25"/>
    </row>
    <row r="50" spans="1:32" x14ac:dyDescent="0.25">
      <c r="A50" s="79" t="s">
        <v>273</v>
      </c>
      <c r="C50" t="s">
        <v>406</v>
      </c>
      <c r="D50" t="s">
        <v>406</v>
      </c>
      <c r="E50" t="s">
        <v>406</v>
      </c>
      <c r="F50" t="s">
        <v>406</v>
      </c>
      <c r="G50" t="s">
        <v>406</v>
      </c>
      <c r="H50" t="s">
        <v>406</v>
      </c>
      <c r="I50" t="s">
        <v>159</v>
      </c>
      <c r="J50" t="s">
        <v>159</v>
      </c>
      <c r="K50" t="s">
        <v>159</v>
      </c>
      <c r="L50" t="s">
        <v>159</v>
      </c>
      <c r="M50" t="s">
        <v>147</v>
      </c>
      <c r="N50" t="s">
        <v>117</v>
      </c>
      <c r="O50" t="s">
        <v>147</v>
      </c>
      <c r="P50" t="s">
        <v>147</v>
      </c>
      <c r="Q50" t="s">
        <v>147</v>
      </c>
      <c r="R50" t="s">
        <v>132</v>
      </c>
      <c r="S50" t="s">
        <v>159</v>
      </c>
      <c r="T50" t="s">
        <v>159</v>
      </c>
      <c r="U50" t="s">
        <v>132</v>
      </c>
      <c r="V50" t="s">
        <v>132</v>
      </c>
      <c r="W50" t="s">
        <v>132</v>
      </c>
      <c r="X50" t="s">
        <v>132</v>
      </c>
      <c r="Y50" t="s">
        <v>159</v>
      </c>
      <c r="Z50" t="s">
        <v>159</v>
      </c>
      <c r="AA50" t="s">
        <v>132</v>
      </c>
      <c r="AB50" t="s">
        <v>177</v>
      </c>
      <c r="AC50" t="s">
        <v>177</v>
      </c>
      <c r="AD50" t="s">
        <v>129</v>
      </c>
      <c r="AE50" t="s">
        <v>120</v>
      </c>
      <c r="AF50" t="s">
        <v>186</v>
      </c>
    </row>
    <row r="51" spans="1:32" ht="60" x14ac:dyDescent="0.25">
      <c r="B51" s="109" t="s">
        <v>283</v>
      </c>
      <c r="C51" s="426" t="s">
        <v>685</v>
      </c>
      <c r="D51" s="426" t="s">
        <v>686</v>
      </c>
      <c r="E51" s="426" t="s">
        <v>687</v>
      </c>
      <c r="F51" s="426" t="s">
        <v>688</v>
      </c>
      <c r="G51" s="426" t="s">
        <v>689</v>
      </c>
      <c r="H51" s="426" t="s">
        <v>690</v>
      </c>
      <c r="I51" s="426" t="s">
        <v>691</v>
      </c>
      <c r="J51" s="426" t="s">
        <v>692</v>
      </c>
      <c r="K51" s="427" t="s">
        <v>693</v>
      </c>
      <c r="L51" s="423" t="s">
        <v>695</v>
      </c>
      <c r="M51" s="423" t="s">
        <v>696</v>
      </c>
      <c r="N51" s="423" t="s">
        <v>698</v>
      </c>
      <c r="O51" s="423" t="s">
        <v>699</v>
      </c>
      <c r="P51" s="423" t="s">
        <v>700</v>
      </c>
      <c r="Q51" s="423" t="s">
        <v>701</v>
      </c>
      <c r="R51" s="423" t="s">
        <v>702</v>
      </c>
      <c r="S51" s="423" t="s">
        <v>703</v>
      </c>
      <c r="T51" s="423" t="s">
        <v>704</v>
      </c>
      <c r="U51" s="428" t="s">
        <v>705</v>
      </c>
      <c r="V51" s="423" t="s">
        <v>706</v>
      </c>
      <c r="W51" s="423" t="s">
        <v>707</v>
      </c>
      <c r="X51" s="423" t="s">
        <v>708</v>
      </c>
      <c r="Y51" s="423" t="s">
        <v>709</v>
      </c>
      <c r="Z51" s="423" t="s">
        <v>710</v>
      </c>
      <c r="AA51" s="423" t="s">
        <v>711</v>
      </c>
      <c r="AB51" s="423" t="s">
        <v>712</v>
      </c>
      <c r="AC51" s="423" t="s">
        <v>713</v>
      </c>
      <c r="AD51" s="423" t="s">
        <v>714</v>
      </c>
      <c r="AE51" s="423" t="s">
        <v>715</v>
      </c>
      <c r="AF51" s="428" t="s">
        <v>716</v>
      </c>
    </row>
    <row r="52" spans="1:32" x14ac:dyDescent="0.25">
      <c r="B52" s="103" t="s">
        <v>272</v>
      </c>
      <c r="C52" s="99" t="s">
        <v>124</v>
      </c>
      <c r="D52" s="99" t="s">
        <v>126</v>
      </c>
      <c r="E52" s="99" t="s">
        <v>146</v>
      </c>
      <c r="F52" s="99" t="s">
        <v>277</v>
      </c>
      <c r="G52" s="99" t="s">
        <v>144</v>
      </c>
      <c r="H52" s="99" t="s">
        <v>192</v>
      </c>
      <c r="I52" s="99" t="s">
        <v>161</v>
      </c>
      <c r="J52" s="99" t="s">
        <v>163</v>
      </c>
      <c r="K52" s="99" t="s">
        <v>165</v>
      </c>
      <c r="L52" s="99" t="s">
        <v>167</v>
      </c>
      <c r="M52" s="99" t="s">
        <v>149</v>
      </c>
      <c r="N52" s="99" t="s">
        <v>119</v>
      </c>
      <c r="O52" s="99" t="s">
        <v>158</v>
      </c>
      <c r="P52" s="99" t="s">
        <v>141</v>
      </c>
      <c r="Q52" s="99" t="s">
        <v>151</v>
      </c>
      <c r="R52" s="99" t="s">
        <v>134</v>
      </c>
      <c r="S52" s="99" t="s">
        <v>169</v>
      </c>
      <c r="T52" s="99" t="s">
        <v>170</v>
      </c>
      <c r="U52" s="99" t="s">
        <v>172</v>
      </c>
      <c r="V52" s="99" t="s">
        <v>136</v>
      </c>
      <c r="W52" s="99" t="s">
        <v>153</v>
      </c>
      <c r="X52" s="99" t="s">
        <v>155</v>
      </c>
      <c r="Y52" s="99" t="s">
        <v>174</v>
      </c>
      <c r="Z52" s="99" t="s">
        <v>176</v>
      </c>
      <c r="AA52" s="99" t="s">
        <v>138</v>
      </c>
      <c r="AB52" s="99" t="s">
        <v>179</v>
      </c>
      <c r="AC52" s="99" t="s">
        <v>181</v>
      </c>
      <c r="AD52" s="100" t="s">
        <v>131</v>
      </c>
      <c r="AE52" s="100" t="s">
        <v>122</v>
      </c>
      <c r="AF52" s="100" t="s">
        <v>193</v>
      </c>
    </row>
    <row r="53" spans="1:32" x14ac:dyDescent="0.25">
      <c r="A53" s="110" t="str">
        <f>VLOOKUP($B53,'Transformation Match'!$A$1:$C$9,2,0)</f>
        <v>煤炭开采和洗选业</v>
      </c>
      <c r="B53" s="21" t="s">
        <v>57</v>
      </c>
      <c r="C53" s="95">
        <f>-'Energy Balance-2019'!E16*'Heat Value'!$P$78</f>
        <v>1.8127271562246E+16</v>
      </c>
      <c r="D53" s="45">
        <f>-'Energy Balance-2019'!F16*'Heat Value'!$P$78</f>
        <v>-1.3466076495597E+16</v>
      </c>
      <c r="E53" s="45">
        <f>-'Energy Balance-2019'!G16*'Heat Value'!$P$78</f>
        <v>-3226832052180000</v>
      </c>
      <c r="F53" s="45">
        <f>-'Energy Balance-2019'!H16*'Heat Value'!$P$78</f>
        <v>0</v>
      </c>
      <c r="G53" s="45">
        <f>-'Energy Balance-2019'!I16*'Heat Value'!$P$78</f>
        <v>-189280961430000</v>
      </c>
      <c r="H53" s="45">
        <f>-'Energy Balance-2019'!J16*'Heat Value'!$P$78</f>
        <v>0</v>
      </c>
      <c r="I53" s="339">
        <f>IF(INDEX('Energy Balance-2019'!$A$2:$AI$38,MATCH('Energy Balance-2019'!$A16,'Energy Balance-2019'!$A$2:$A$38,0),MATCH(I$2,'Energy Balance-2019'!$A$2:$AI$2,0))&lt;0,-INDEX('Energy Balance-2019'!$A$2:$AI$38,MATCH('Energy Balance-2019'!$A16,'Energy Balance-2019'!$A$2:$A$38,0),MATCH(I$2,'Energy Balance-2019'!$A$2:$AI$2,0)),0)*'Heat Value'!$P$78</f>
        <v>0</v>
      </c>
      <c r="J53" s="45">
        <f>IF(INDEX('Energy Balance-2019'!$A$2:$AI$38,MATCH('Energy Balance-2019'!$A16,'Energy Balance-2019'!$A$2:$A$38,0),MATCH(J$2,'Energy Balance-2019'!$A$2:$AI$2,0))&lt;0,-INDEX('Energy Balance-2019'!$A$2:$AI$38,MATCH('Energy Balance-2019'!$A16,'Energy Balance-2019'!$A$2:$A$38,0),MATCH(J$2,'Energy Balance-2019'!$A$2:$AI$2,0)),0)*'Heat Value'!$P$78</f>
        <v>0</v>
      </c>
      <c r="K53" s="45">
        <f>IF(INDEX('Energy Balance-2019'!$A$2:$AI$38,MATCH('Energy Balance-2019'!$A16,'Energy Balance-2019'!$A$2:$A$38,0),MATCH(K$2,'Energy Balance-2019'!$A$2:$AI$2,0))&lt;0,-INDEX('Energy Balance-2019'!$A$2:$AI$38,MATCH('Energy Balance-2019'!$A16,'Energy Balance-2019'!$A$2:$A$38,0),MATCH(K$2,'Energy Balance-2019'!$A$2:$AI$2,0)),0)*'Heat Value'!$P$78</f>
        <v>0</v>
      </c>
      <c r="L53" s="45">
        <f>IF(INDEX('Energy Balance-2019'!$A$2:$AI$38,MATCH('Energy Balance-2019'!$A16,'Energy Balance-2019'!$A$2:$A$38,0),MATCH(L$2,'Energy Balance-2019'!$A$2:$AI$2,0))&lt;0,-INDEX('Energy Balance-2019'!$A$2:$AI$38,MATCH('Energy Balance-2019'!$A16,'Energy Balance-2019'!$A$2:$A$38,0),MATCH(L$2,'Energy Balance-2019'!$A$2:$AI$2,0)),0)*'Heat Value'!$P$78</f>
        <v>0</v>
      </c>
      <c r="M53" s="45">
        <f>IF(INDEX('Energy Balance-2019'!$A$2:$AI$38,MATCH('Energy Balance-2019'!$A16,'Energy Balance-2019'!$A$2:$A$38,0),MATCH(M$2,'Energy Balance-2019'!$A$2:$AI$2,0))&lt;0,-INDEX('Energy Balance-2019'!$A$2:$AI$38,MATCH('Energy Balance-2019'!$A16,'Energy Balance-2019'!$A$2:$A$38,0),MATCH(M$2,'Energy Balance-2019'!$A$2:$AI$2,0)),0)*'Heat Value'!$P$78</f>
        <v>0</v>
      </c>
      <c r="N53" s="45">
        <f>IF(INDEX('Energy Balance-2019'!$A$2:$AI$38,MATCH('Energy Balance-2019'!$A16,'Energy Balance-2019'!$A$2:$A$38,0),MATCH(N$2,'Energy Balance-2019'!$A$2:$AI$2,0))&lt;0,-INDEX('Energy Balance-2019'!$A$2:$AI$38,MATCH('Energy Balance-2019'!$A16,'Energy Balance-2019'!$A$2:$A$38,0),MATCH(N$2,'Energy Balance-2019'!$A$2:$AI$2,0)),0)*'Heat Value'!$P$78</f>
        <v>0</v>
      </c>
      <c r="O53" s="45">
        <f>IF(INDEX('Energy Balance-2019'!$A$2:$AI$38,MATCH('Energy Balance-2019'!$A16,'Energy Balance-2019'!$A$2:$A$38,0),MATCH(O$2,'Energy Balance-2019'!$A$2:$AI$2,0))&lt;0,-INDEX('Energy Balance-2019'!$A$2:$AI$38,MATCH('Energy Balance-2019'!$A16,'Energy Balance-2019'!$A$2:$A$38,0),MATCH(O$2,'Energy Balance-2019'!$A$2:$AI$2,0)),0)*'Heat Value'!$P$78</f>
        <v>0</v>
      </c>
      <c r="P53" s="45">
        <f>IF(INDEX('Energy Balance-2019'!$A$2:$AI$38,MATCH('Energy Balance-2019'!$A16,'Energy Balance-2019'!$A$2:$A$38,0),MATCH(P$2,'Energy Balance-2019'!$A$2:$AI$2,0))&lt;0,-INDEX('Energy Balance-2019'!$A$2:$AI$38,MATCH('Energy Balance-2019'!$A16,'Energy Balance-2019'!$A$2:$A$38,0),MATCH(P$2,'Energy Balance-2019'!$A$2:$AI$2,0)),0)*'Heat Value'!$P$78</f>
        <v>0</v>
      </c>
      <c r="Q53" s="45">
        <f>IF(INDEX('Energy Balance-2019'!$A$2:$AI$38,MATCH('Energy Balance-2019'!$A16,'Energy Balance-2019'!$A$2:$A$38,0),MATCH(Q$2,'Energy Balance-2019'!$A$2:$AI$2,0))&lt;0,-INDEX('Energy Balance-2019'!$A$2:$AI$38,MATCH('Energy Balance-2019'!$A16,'Energy Balance-2019'!$A$2:$A$38,0),MATCH(Q$2,'Energy Balance-2019'!$A$2:$AI$2,0)),0)*'Heat Value'!$P$78</f>
        <v>0</v>
      </c>
      <c r="R53" s="45">
        <f>IF(INDEX('Energy Balance-2019'!$A$2:$AI$38,MATCH('Energy Balance-2019'!$A16,'Energy Balance-2019'!$A$2:$A$38,0),MATCH(R$2,'Energy Balance-2019'!$A$2:$AI$2,0))&lt;0,-INDEX('Energy Balance-2019'!$A$2:$AI$38,MATCH('Energy Balance-2019'!$A16,'Energy Balance-2019'!$A$2:$A$38,0),MATCH(R$2,'Energy Balance-2019'!$A$2:$AI$2,0)),0)*'Heat Value'!$P$78</f>
        <v>0</v>
      </c>
      <c r="S53" s="45">
        <f>IF(INDEX('Energy Balance-2019'!$A$2:$AI$38,MATCH('Energy Balance-2019'!$A16,'Energy Balance-2019'!$A$2:$A$38,0),MATCH(S$2,'Energy Balance-2019'!$A$2:$AI$2,0))&lt;0,-INDEX('Energy Balance-2019'!$A$2:$AI$38,MATCH('Energy Balance-2019'!$A16,'Energy Balance-2019'!$A$2:$A$38,0),MATCH(S$2,'Energy Balance-2019'!$A$2:$AI$2,0)),0)*'Heat Value'!$P$78</f>
        <v>0</v>
      </c>
      <c r="T53" s="45">
        <f>IF(INDEX('Energy Balance-2019'!$A$2:$AI$38,MATCH('Energy Balance-2019'!$A16,'Energy Balance-2019'!$A$2:$A$38,0),MATCH(T$2,'Energy Balance-2019'!$A$2:$AI$2,0))&lt;0,-INDEX('Energy Balance-2019'!$A$2:$AI$38,MATCH('Energy Balance-2019'!$A16,'Energy Balance-2019'!$A$2:$A$38,0),MATCH(T$2,'Energy Balance-2019'!$A$2:$AI$2,0)),0)*'Heat Value'!$P$78</f>
        <v>0</v>
      </c>
      <c r="U53" s="45">
        <f>IF(INDEX('Energy Balance-2019'!$A$2:$AI$38,MATCH('Energy Balance-2019'!$A16,'Energy Balance-2019'!$A$2:$A$38,0),MATCH(U$2,'Energy Balance-2019'!$A$2:$AI$2,0))&lt;0,-INDEX('Energy Balance-2019'!$A$2:$AI$38,MATCH('Energy Balance-2019'!$A16,'Energy Balance-2019'!$A$2:$A$38,0),MATCH(U$2,'Energy Balance-2019'!$A$2:$AI$2,0)),0)*'Heat Value'!$P$78</f>
        <v>0</v>
      </c>
      <c r="V53" s="45">
        <f>IF(INDEX('Energy Balance-2019'!$A$2:$AI$38,MATCH('Energy Balance-2019'!$A16,'Energy Balance-2019'!$A$2:$A$38,0),MATCH(V$2,'Energy Balance-2019'!$A$2:$AI$2,0))&lt;0,-INDEX('Energy Balance-2019'!$A$2:$AI$38,MATCH('Energy Balance-2019'!$A16,'Energy Balance-2019'!$A$2:$A$38,0),MATCH(V$2,'Energy Balance-2019'!$A$2:$AI$2,0)),0)*'Heat Value'!$P$78</f>
        <v>0</v>
      </c>
      <c r="W53" s="45">
        <f>IF(INDEX('Energy Balance-2019'!$A$2:$AI$38,MATCH('Energy Balance-2019'!$A16,'Energy Balance-2019'!$A$2:$A$38,0),MATCH(W$2,'Energy Balance-2019'!$A$2:$AI$2,0))&lt;0,-INDEX('Energy Balance-2019'!$A$2:$AI$38,MATCH('Energy Balance-2019'!$A16,'Energy Balance-2019'!$A$2:$A$38,0),MATCH(W$2,'Energy Balance-2019'!$A$2:$AI$2,0)),0)*'Heat Value'!$P$78</f>
        <v>0</v>
      </c>
      <c r="X53" s="45">
        <f>IF(INDEX('Energy Balance-2019'!$A$2:$AI$38,MATCH('Energy Balance-2019'!$A16,'Energy Balance-2019'!$A$2:$A$38,0),MATCH(X$2,'Energy Balance-2019'!$A$2:$AI$2,0))&lt;0,-INDEX('Energy Balance-2019'!$A$2:$AI$38,MATCH('Energy Balance-2019'!$A16,'Energy Balance-2019'!$A$2:$A$38,0),MATCH(X$2,'Energy Balance-2019'!$A$2:$AI$2,0)),0)*'Heat Value'!$P$78</f>
        <v>0</v>
      </c>
      <c r="Y53" s="45">
        <f>IF(INDEX('Energy Balance-2019'!$A$2:$AI$38,MATCH('Energy Balance-2019'!$A16,'Energy Balance-2019'!$A$2:$A$38,0),MATCH(Y$2,'Energy Balance-2019'!$A$2:$AI$2,0))&lt;0,-INDEX('Energy Balance-2019'!$A$2:$AI$38,MATCH('Energy Balance-2019'!$A16,'Energy Balance-2019'!$A$2:$A$38,0),MATCH(Y$2,'Energy Balance-2019'!$A$2:$AI$2,0)),0)*'Heat Value'!$P$78</f>
        <v>0</v>
      </c>
      <c r="Z53" s="45">
        <f>IF(INDEX('Energy Balance-2019'!$A$2:$AI$38,MATCH('Energy Balance-2019'!$A16,'Energy Balance-2019'!$A$2:$A$38,0),MATCH(Z$2,'Energy Balance-2019'!$A$2:$AI$2,0))&lt;0,-INDEX('Energy Balance-2019'!$A$2:$AI$38,MATCH('Energy Balance-2019'!$A16,'Energy Balance-2019'!$A$2:$A$38,0),MATCH(Z$2,'Energy Balance-2019'!$A$2:$AI$2,0)),0)*'Heat Value'!$P$78</f>
        <v>0</v>
      </c>
      <c r="AA53" s="45">
        <f>IF(INDEX('Energy Balance-2019'!$A$2:$AI$38,MATCH('Energy Balance-2019'!$A16,'Energy Balance-2019'!$A$2:$A$38,0),MATCH(AA$2,'Energy Balance-2019'!$A$2:$AI$2,0))&lt;0,-INDEX('Energy Balance-2019'!$A$2:$AI$38,MATCH('Energy Balance-2019'!$A16,'Energy Balance-2019'!$A$2:$A$38,0),MATCH(AA$2,'Energy Balance-2019'!$A$2:$AI$2,0)),0)*'Heat Value'!$P$78</f>
        <v>0</v>
      </c>
      <c r="AB53" s="45">
        <f>IF(INDEX('Energy Balance-2019'!$A$2:$AI$38,MATCH('Energy Balance-2019'!$A16,'Energy Balance-2019'!$A$2:$A$38,0),MATCH(AB$2,'Energy Balance-2019'!$A$2:$AI$2,0))&lt;0,-INDEX('Energy Balance-2019'!$A$2:$AI$38,MATCH('Energy Balance-2019'!$A16,'Energy Balance-2019'!$A$2:$A$38,0),MATCH(AB$2,'Energy Balance-2019'!$A$2:$AI$2,0)),0)*'Heat Value'!$P$78</f>
        <v>0</v>
      </c>
      <c r="AC53" s="45">
        <f>IF(INDEX('Energy Balance-2019'!$A$2:$AI$38,MATCH('Energy Balance-2019'!$A16,'Energy Balance-2019'!$A$2:$A$38,0),MATCH(AC$2,'Energy Balance-2019'!$A$2:$AI$2,0))&lt;0,-INDEX('Energy Balance-2019'!$A$2:$AI$38,MATCH('Energy Balance-2019'!$A16,'Energy Balance-2019'!$A$2:$A$38,0),MATCH(AC$2,'Energy Balance-2019'!$A$2:$AI$2,0)),0)*'Heat Value'!$P$78</f>
        <v>0</v>
      </c>
      <c r="AD53" s="45">
        <f>IF(INDEX('Energy Balance-2019'!$A$2:$AI$38,MATCH('Energy Balance-2019'!$A16,'Energy Balance-2019'!$A$2:$A$38,0),MATCH(AD$2,'Energy Balance-2019'!$A$2:$AI$2,0))&lt;0,-INDEX('Energy Balance-2019'!$A$2:$AI$38,MATCH('Energy Balance-2019'!$A16,'Energy Balance-2019'!$A$2:$A$38,0),MATCH(AD$2,'Energy Balance-2019'!$A$2:$AI$2,0)),0)*'Heat Value'!$P$78</f>
        <v>0</v>
      </c>
      <c r="AE53" s="45">
        <f>IF(INDEX('Energy Balance-2019'!$A$2:$AI$38,MATCH('Energy Balance-2019'!$A16,'Energy Balance-2019'!$A$2:$A$38,0),MATCH(AE$2,'Energy Balance-2019'!$A$2:$AI$2,0))&lt;0,-INDEX('Energy Balance-2019'!$A$2:$AI$38,MATCH('Energy Balance-2019'!$A16,'Energy Balance-2019'!$A$2:$A$38,0),MATCH(AE$2,'Energy Balance-2019'!$A$2:$AI$2,0)),0)*'Heat Value'!$P$78</f>
        <v>0</v>
      </c>
      <c r="AF53" s="46">
        <f>IF(INDEX('Energy Balance-2019'!$A$2:$AI$38,MATCH('Energy Balance-2019'!$A16,'Energy Balance-2019'!$A$2:$A$38,0),MATCH(AF$2,'Energy Balance-2019'!$A$2:$AI$2,0))&lt;0,-INDEX('Energy Balance-2019'!$A$2:$AI$38,MATCH('Energy Balance-2019'!$A16,'Energy Balance-2019'!$A$2:$A$38,0),MATCH(AF$2,'Energy Balance-2019'!$A$2:$AI$2,0)),0)*'Heat Value'!$P$78</f>
        <v>0</v>
      </c>
    </row>
    <row r="54" spans="1:32" x14ac:dyDescent="0.25">
      <c r="A54" s="41" t="str">
        <f>VLOOKUP($B54,'Transformation Match'!$A$1:$C$9,2,0)</f>
        <v>石油、煤炭及其他燃料加工业</v>
      </c>
      <c r="B54" s="21" t="s">
        <v>58</v>
      </c>
      <c r="C54" s="96">
        <f>-'Energy Balance-2019'!E17*'Heat Value'!$P$78</f>
        <v>1964963605687500</v>
      </c>
      <c r="D54">
        <f>-'Energy Balance-2019'!F17*'Heat Value'!$P$78</f>
        <v>1.39279092634935E+16</v>
      </c>
      <c r="E54">
        <f>-'Energy Balance-2019'!G17*'Heat Value'!$P$78</f>
        <v>0</v>
      </c>
      <c r="F54">
        <f>-'Energy Balance-2019'!H17*'Heat Value'!$P$78</f>
        <v>0</v>
      </c>
      <c r="G54">
        <f>-'Energy Balance-2019'!I17*'Heat Value'!$P$78</f>
        <v>0</v>
      </c>
      <c r="H54">
        <f>-'Energy Balance-2019'!J17*'Heat Value'!$P$78</f>
        <v>-1.2762197989893E+16</v>
      </c>
      <c r="I54" s="341">
        <f>IF(INDEX('Energy Balance-2019'!$A$2:$AI$38,MATCH('Energy Balance-2019'!$A17,'Energy Balance-2019'!$A$2:$A$38,0),MATCH(I$2,'Energy Balance-2019'!$A$2:$AI$2,0))&lt;0,-INDEX('Energy Balance-2019'!$A$2:$AI$38,MATCH('Energy Balance-2019'!$A17,'Energy Balance-2019'!$A$2:$A$38,0),MATCH(I$2,'Energy Balance-2019'!$A$2:$AI$2,0)),0)*'Heat Value'!$P$78</f>
        <v>0</v>
      </c>
      <c r="J54">
        <f>IF(INDEX('Energy Balance-2019'!$A$2:$AI$38,MATCH('Energy Balance-2019'!$A17,'Energy Balance-2019'!$A$2:$A$38,0),MATCH(J$2,'Energy Balance-2019'!$A$2:$AI$2,0))&lt;0,-INDEX('Energy Balance-2019'!$A$2:$AI$38,MATCH('Energy Balance-2019'!$A17,'Energy Balance-2019'!$A$2:$A$38,0),MATCH(J$2,'Energy Balance-2019'!$A$2:$AI$2,0)),0)*'Heat Value'!$P$78</f>
        <v>0</v>
      </c>
      <c r="K54">
        <f>IF(INDEX('Energy Balance-2019'!$A$2:$AI$38,MATCH('Energy Balance-2019'!$A17,'Energy Balance-2019'!$A$2:$A$38,0),MATCH(K$2,'Energy Balance-2019'!$A$2:$AI$2,0))&lt;0,-INDEX('Energy Balance-2019'!$A$2:$AI$38,MATCH('Energy Balance-2019'!$A17,'Energy Balance-2019'!$A$2:$A$38,0),MATCH(K$2,'Energy Balance-2019'!$A$2:$AI$2,0)),0)*'Heat Value'!$P$78</f>
        <v>0</v>
      </c>
      <c r="L54">
        <f>IF(INDEX('Energy Balance-2019'!$A$2:$AI$38,MATCH('Energy Balance-2019'!$A17,'Energy Balance-2019'!$A$2:$A$38,0),MATCH(L$2,'Energy Balance-2019'!$A$2:$AI$2,0))&lt;0,-INDEX('Energy Balance-2019'!$A$2:$AI$38,MATCH('Energy Balance-2019'!$A17,'Energy Balance-2019'!$A$2:$A$38,0),MATCH(L$2,'Energy Balance-2019'!$A$2:$AI$2,0)),0)*'Heat Value'!$P$78</f>
        <v>0</v>
      </c>
      <c r="M54">
        <f>IF(INDEX('Energy Balance-2019'!$A$2:$AI$38,MATCH('Energy Balance-2019'!$A17,'Energy Balance-2019'!$A$2:$A$38,0),MATCH(M$2,'Energy Balance-2019'!$A$2:$AI$2,0))&lt;0,-INDEX('Energy Balance-2019'!$A$2:$AI$38,MATCH('Energy Balance-2019'!$A17,'Energy Balance-2019'!$A$2:$A$38,0),MATCH(M$2,'Energy Balance-2019'!$A$2:$AI$2,0)),0)*'Heat Value'!$P$78</f>
        <v>0</v>
      </c>
      <c r="N54">
        <f>IF(INDEX('Energy Balance-2019'!$A$2:$AI$38,MATCH('Energy Balance-2019'!$A17,'Energy Balance-2019'!$A$2:$A$38,0),MATCH(N$2,'Energy Balance-2019'!$A$2:$AI$2,0))&lt;0,-INDEX('Energy Balance-2019'!$A$2:$AI$38,MATCH('Energy Balance-2019'!$A17,'Energy Balance-2019'!$A$2:$A$38,0),MATCH(N$2,'Energy Balance-2019'!$A$2:$AI$2,0)),0)*'Heat Value'!$P$78</f>
        <v>0</v>
      </c>
      <c r="O54">
        <f>IF(INDEX('Energy Balance-2019'!$A$2:$AI$38,MATCH('Energy Balance-2019'!$A17,'Energy Balance-2019'!$A$2:$A$38,0),MATCH(O$2,'Energy Balance-2019'!$A$2:$AI$2,0))&lt;0,-INDEX('Energy Balance-2019'!$A$2:$AI$38,MATCH('Energy Balance-2019'!$A17,'Energy Balance-2019'!$A$2:$A$38,0),MATCH(O$2,'Energy Balance-2019'!$A$2:$AI$2,0)),0)*'Heat Value'!$P$78</f>
        <v>0</v>
      </c>
      <c r="P54">
        <f>IF(INDEX('Energy Balance-2019'!$A$2:$AI$38,MATCH('Energy Balance-2019'!$A17,'Energy Balance-2019'!$A$2:$A$38,0),MATCH(P$2,'Energy Balance-2019'!$A$2:$AI$2,0))&lt;0,-INDEX('Energy Balance-2019'!$A$2:$AI$38,MATCH('Energy Balance-2019'!$A17,'Energy Balance-2019'!$A$2:$A$38,0),MATCH(P$2,'Energy Balance-2019'!$A$2:$AI$2,0)),0)*'Heat Value'!$P$78</f>
        <v>0</v>
      </c>
      <c r="Q54">
        <f>IF(INDEX('Energy Balance-2019'!$A$2:$AI$38,MATCH('Energy Balance-2019'!$A17,'Energy Balance-2019'!$A$2:$A$38,0),MATCH(Q$2,'Energy Balance-2019'!$A$2:$AI$2,0))&lt;0,-INDEX('Energy Balance-2019'!$A$2:$AI$38,MATCH('Energy Balance-2019'!$A17,'Energy Balance-2019'!$A$2:$A$38,0),MATCH(Q$2,'Energy Balance-2019'!$A$2:$AI$2,0)),0)*'Heat Value'!$P$78</f>
        <v>0</v>
      </c>
      <c r="R54">
        <f>IF(INDEX('Energy Balance-2019'!$A$2:$AI$38,MATCH('Energy Balance-2019'!$A17,'Energy Balance-2019'!$A$2:$A$38,0),MATCH(R$2,'Energy Balance-2019'!$A$2:$AI$2,0))&lt;0,-INDEX('Energy Balance-2019'!$A$2:$AI$38,MATCH('Energy Balance-2019'!$A17,'Energy Balance-2019'!$A$2:$A$38,0),MATCH(R$2,'Energy Balance-2019'!$A$2:$AI$2,0)),0)*'Heat Value'!$P$78</f>
        <v>0</v>
      </c>
      <c r="S54">
        <f>IF(INDEX('Energy Balance-2019'!$A$2:$AI$38,MATCH('Energy Balance-2019'!$A17,'Energy Balance-2019'!$A$2:$A$38,0),MATCH(S$2,'Energy Balance-2019'!$A$2:$AI$2,0))&lt;0,-INDEX('Energy Balance-2019'!$A$2:$AI$38,MATCH('Energy Balance-2019'!$A17,'Energy Balance-2019'!$A$2:$A$38,0),MATCH(S$2,'Energy Balance-2019'!$A$2:$AI$2,0)),0)*'Heat Value'!$P$78</f>
        <v>0</v>
      </c>
      <c r="T54">
        <f>IF(INDEX('Energy Balance-2019'!$A$2:$AI$38,MATCH('Energy Balance-2019'!$A17,'Energy Balance-2019'!$A$2:$A$38,0),MATCH(T$2,'Energy Balance-2019'!$A$2:$AI$2,0))&lt;0,-INDEX('Energy Balance-2019'!$A$2:$AI$38,MATCH('Energy Balance-2019'!$A17,'Energy Balance-2019'!$A$2:$A$38,0),MATCH(T$2,'Energy Balance-2019'!$A$2:$AI$2,0)),0)*'Heat Value'!$P$78</f>
        <v>0</v>
      </c>
      <c r="U54">
        <f>IF(INDEX('Energy Balance-2019'!$A$2:$AI$38,MATCH('Energy Balance-2019'!$A17,'Energy Balance-2019'!$A$2:$A$38,0),MATCH(U$2,'Energy Balance-2019'!$A$2:$AI$2,0))&lt;0,-INDEX('Energy Balance-2019'!$A$2:$AI$38,MATCH('Energy Balance-2019'!$A17,'Energy Balance-2019'!$A$2:$A$38,0),MATCH(U$2,'Energy Balance-2019'!$A$2:$AI$2,0)),0)*'Heat Value'!$P$78</f>
        <v>0</v>
      </c>
      <c r="V54">
        <f>IF(INDEX('Energy Balance-2019'!$A$2:$AI$38,MATCH('Energy Balance-2019'!$A17,'Energy Balance-2019'!$A$2:$A$38,0),MATCH(V$2,'Energy Balance-2019'!$A$2:$AI$2,0))&lt;0,-INDEX('Energy Balance-2019'!$A$2:$AI$38,MATCH('Energy Balance-2019'!$A17,'Energy Balance-2019'!$A$2:$A$38,0),MATCH(V$2,'Energy Balance-2019'!$A$2:$AI$2,0)),0)*'Heat Value'!$P$78</f>
        <v>0</v>
      </c>
      <c r="W54">
        <f>IF(INDEX('Energy Balance-2019'!$A$2:$AI$38,MATCH('Energy Balance-2019'!$A17,'Energy Balance-2019'!$A$2:$A$38,0),MATCH(W$2,'Energy Balance-2019'!$A$2:$AI$2,0))&lt;0,-INDEX('Energy Balance-2019'!$A$2:$AI$38,MATCH('Energy Balance-2019'!$A17,'Energy Balance-2019'!$A$2:$A$38,0),MATCH(W$2,'Energy Balance-2019'!$A$2:$AI$2,0)),0)*'Heat Value'!$P$78</f>
        <v>0</v>
      </c>
      <c r="X54">
        <f>IF(INDEX('Energy Balance-2019'!$A$2:$AI$38,MATCH('Energy Balance-2019'!$A17,'Energy Balance-2019'!$A$2:$A$38,0),MATCH(X$2,'Energy Balance-2019'!$A$2:$AI$2,0))&lt;0,-INDEX('Energy Balance-2019'!$A$2:$AI$38,MATCH('Energy Balance-2019'!$A17,'Energy Balance-2019'!$A$2:$A$38,0),MATCH(X$2,'Energy Balance-2019'!$A$2:$AI$2,0)),0)*'Heat Value'!$P$78</f>
        <v>0</v>
      </c>
      <c r="Y54">
        <f>IF(INDEX('Energy Balance-2019'!$A$2:$AI$38,MATCH('Energy Balance-2019'!$A17,'Energy Balance-2019'!$A$2:$A$38,0),MATCH(Y$2,'Energy Balance-2019'!$A$2:$AI$2,0))&lt;0,-INDEX('Energy Balance-2019'!$A$2:$AI$38,MATCH('Energy Balance-2019'!$A17,'Energy Balance-2019'!$A$2:$A$38,0),MATCH(Y$2,'Energy Balance-2019'!$A$2:$AI$2,0)),0)*'Heat Value'!$P$78</f>
        <v>0</v>
      </c>
      <c r="Z54">
        <f>IF(INDEX('Energy Balance-2019'!$A$2:$AI$38,MATCH('Energy Balance-2019'!$A17,'Energy Balance-2019'!$A$2:$A$38,0),MATCH(Z$2,'Energy Balance-2019'!$A$2:$AI$2,0))&lt;0,-INDEX('Energy Balance-2019'!$A$2:$AI$38,MATCH('Energy Balance-2019'!$A17,'Energy Balance-2019'!$A$2:$A$38,0),MATCH(Z$2,'Energy Balance-2019'!$A$2:$AI$2,0)),0)*'Heat Value'!$P$78</f>
        <v>0</v>
      </c>
      <c r="AA54">
        <f>IF(INDEX('Energy Balance-2019'!$A$2:$AI$38,MATCH('Energy Balance-2019'!$A17,'Energy Balance-2019'!$A$2:$A$38,0),MATCH(AA$2,'Energy Balance-2019'!$A$2:$AI$2,0))&lt;0,-INDEX('Energy Balance-2019'!$A$2:$AI$38,MATCH('Energy Balance-2019'!$A17,'Energy Balance-2019'!$A$2:$A$38,0),MATCH(AA$2,'Energy Balance-2019'!$A$2:$AI$2,0)),0)*'Heat Value'!$P$78</f>
        <v>0</v>
      </c>
      <c r="AB54">
        <f>IF(INDEX('Energy Balance-2019'!$A$2:$AI$38,MATCH('Energy Balance-2019'!$A17,'Energy Balance-2019'!$A$2:$A$38,0),MATCH(AB$2,'Energy Balance-2019'!$A$2:$AI$2,0))&lt;0,-INDEX('Energy Balance-2019'!$A$2:$AI$38,MATCH('Energy Balance-2019'!$A17,'Energy Balance-2019'!$A$2:$A$38,0),MATCH(AB$2,'Energy Balance-2019'!$A$2:$AI$2,0)),0)*'Heat Value'!$P$78</f>
        <v>0</v>
      </c>
      <c r="AC54">
        <f>IF(INDEX('Energy Balance-2019'!$A$2:$AI$38,MATCH('Energy Balance-2019'!$A17,'Energy Balance-2019'!$A$2:$A$38,0),MATCH(AC$2,'Energy Balance-2019'!$A$2:$AI$2,0))&lt;0,-INDEX('Energy Balance-2019'!$A$2:$AI$38,MATCH('Energy Balance-2019'!$A17,'Energy Balance-2019'!$A$2:$A$38,0),MATCH(AC$2,'Energy Balance-2019'!$A$2:$AI$2,0)),0)*'Heat Value'!$P$78</f>
        <v>0</v>
      </c>
      <c r="AD54">
        <f>IF(INDEX('Energy Balance-2019'!$A$2:$AI$38,MATCH('Energy Balance-2019'!$A17,'Energy Balance-2019'!$A$2:$A$38,0),MATCH(AD$2,'Energy Balance-2019'!$A$2:$AI$2,0))&lt;0,-INDEX('Energy Balance-2019'!$A$2:$AI$38,MATCH('Energy Balance-2019'!$A17,'Energy Balance-2019'!$A$2:$A$38,0),MATCH(AD$2,'Energy Balance-2019'!$A$2:$AI$2,0)),0)*'Heat Value'!$P$78</f>
        <v>0</v>
      </c>
      <c r="AE54">
        <f>IF(INDEX('Energy Balance-2019'!$A$2:$AI$38,MATCH('Energy Balance-2019'!$A17,'Energy Balance-2019'!$A$2:$A$38,0),MATCH(AE$2,'Energy Balance-2019'!$A$2:$AI$2,0))&lt;0,-INDEX('Energy Balance-2019'!$A$2:$AI$38,MATCH('Energy Balance-2019'!$A17,'Energy Balance-2019'!$A$2:$A$38,0),MATCH(AE$2,'Energy Balance-2019'!$A$2:$AI$2,0)),0)*'Heat Value'!$P$78</f>
        <v>0</v>
      </c>
      <c r="AF54" s="47">
        <f>IF(INDEX('Energy Balance-2019'!$A$2:$AI$38,MATCH('Energy Balance-2019'!$A17,'Energy Balance-2019'!$A$2:$A$38,0),MATCH(AF$2,'Energy Balance-2019'!$A$2:$AI$2,0))&lt;0,-INDEX('Energy Balance-2019'!$A$2:$AI$38,MATCH('Energy Balance-2019'!$A17,'Energy Balance-2019'!$A$2:$A$38,0),MATCH(AF$2,'Energy Balance-2019'!$A$2:$AI$2,0)),0)*'Heat Value'!$P$78</f>
        <v>0</v>
      </c>
    </row>
    <row r="55" spans="1:32" x14ac:dyDescent="0.25">
      <c r="A55" s="41" t="str">
        <f>VLOOKUP($B55,'Transformation Match'!$A$1:$C$9,2,0)</f>
        <v>石油、煤炭及其他燃料加工业</v>
      </c>
      <c r="B55" s="21" t="s">
        <v>59</v>
      </c>
      <c r="C55" s="314">
        <f>IF(INDEX('Energy Balance-2019'!$A$2:$AI$38,MATCH('Energy Balance-2019'!$A18,'Energy Balance-2019'!$A$2:$A$38,0),MATCH(C$2,'Energy Balance-2019'!$A$2:$AI$2,0))&lt;0,-INDEX('Energy Balance-2019'!$A$2:$AI$38,MATCH('Energy Balance-2019'!$A18,'Energy Balance-2019'!$A$2:$A$38,0),MATCH(C$2,'Energy Balance-2019'!$A$2:$AI$2,0)),0)*'Heat Value'!$P$78</f>
        <v>619796535913500</v>
      </c>
      <c r="D55">
        <f>IF(INDEX('Energy Balance-2019'!$A$2:$AI$38,MATCH('Energy Balance-2019'!$A18,'Energy Balance-2019'!$A$2:$A$38,0),MATCH(D$2,'Energy Balance-2019'!$A$2:$AI$2,0))&lt;0,-INDEX('Energy Balance-2019'!$A$2:$AI$38,MATCH('Energy Balance-2019'!$A18,'Energy Balance-2019'!$A$2:$A$38,0),MATCH(D$2,'Energy Balance-2019'!$A$2:$AI$2,0)),0)*'Heat Value'!$P$78</f>
        <v>0</v>
      </c>
      <c r="E55">
        <f>IF(INDEX('Energy Balance-2019'!$A$2:$AI$38,MATCH('Energy Balance-2019'!$A18,'Energy Balance-2019'!$A$2:$A$38,0),MATCH(E$2,'Energy Balance-2019'!$A$2:$AI$2,0))&lt;0,-INDEX('Energy Balance-2019'!$A$2:$AI$38,MATCH('Energy Balance-2019'!$A18,'Energy Balance-2019'!$A$2:$A$38,0),MATCH(E$2,'Energy Balance-2019'!$A$2:$AI$2,0)),0)*'Heat Value'!$P$78</f>
        <v>22925385598500</v>
      </c>
      <c r="F55">
        <f>IF(INDEX('Energy Balance-2019'!$A$2:$AI$38,MATCH('Energy Balance-2019'!$A18,'Energy Balance-2019'!$A$2:$A$38,0),MATCH(F$2,'Energy Balance-2019'!$A$2:$AI$2,0))&lt;0,-INDEX('Energy Balance-2019'!$A$2:$AI$38,MATCH('Energy Balance-2019'!$A18,'Energy Balance-2019'!$A$2:$A$38,0),MATCH(F$2,'Energy Balance-2019'!$A$2:$AI$2,0)),0)*'Heat Value'!$P$78</f>
        <v>0</v>
      </c>
      <c r="G55">
        <f>IF(INDEX('Energy Balance-2019'!$A$2:$AI$38,MATCH('Energy Balance-2019'!$A18,'Energy Balance-2019'!$A$2:$A$38,0),MATCH(G$2,'Energy Balance-2019'!$A$2:$AI$2,0))&lt;0,-INDEX('Energy Balance-2019'!$A$2:$AI$38,MATCH('Energy Balance-2019'!$A18,'Energy Balance-2019'!$A$2:$A$38,0),MATCH(G$2,'Energy Balance-2019'!$A$2:$AI$2,0)),0)*'Heat Value'!$P$78</f>
        <v>0</v>
      </c>
      <c r="H55">
        <f>IF(INDEX('Energy Balance-2019'!$A$2:$AI$38,MATCH('Energy Balance-2019'!$A18,'Energy Balance-2019'!$A$2:$A$38,0),MATCH(H$2,'Energy Balance-2019'!$A$2:$AI$2,0))&lt;0,-INDEX('Energy Balance-2019'!$A$2:$AI$38,MATCH('Energy Balance-2019'!$A18,'Energy Balance-2019'!$A$2:$A$38,0),MATCH(H$2,'Energy Balance-2019'!$A$2:$AI$2,0)),0)*'Heat Value'!$P$78</f>
        <v>0</v>
      </c>
      <c r="I55">
        <f>IF(INDEX('Energy Balance-2019'!$A$2:$AI$38,MATCH('Energy Balance-2019'!$A18,'Energy Balance-2019'!$A$2:$A$38,0),MATCH(I$2,'Energy Balance-2019'!$A$2:$AI$2,0))&lt;0,-INDEX('Energy Balance-2019'!$A$2:$AI$38,MATCH('Energy Balance-2019'!$A18,'Energy Balance-2019'!$A$2:$A$38,0),MATCH(I$2,'Energy Balance-2019'!$A$2:$AI$2,0)),0)*'Heat Value'!$P$78</f>
        <v>0</v>
      </c>
      <c r="J55">
        <f>IF(INDEX('Energy Balance-2019'!$A$2:$AI$38,MATCH('Energy Balance-2019'!$A18,'Energy Balance-2019'!$A$2:$A$38,0),MATCH(J$2,'Energy Balance-2019'!$A$2:$AI$2,0))&lt;0,-INDEX('Energy Balance-2019'!$A$2:$AI$38,MATCH('Energy Balance-2019'!$A18,'Energy Balance-2019'!$A$2:$A$38,0),MATCH(J$2,'Energy Balance-2019'!$A$2:$AI$2,0)),0)*'Heat Value'!$P$78</f>
        <v>0</v>
      </c>
      <c r="K55">
        <f>IF(INDEX('Energy Balance-2019'!$A$2:$AI$38,MATCH('Energy Balance-2019'!$A18,'Energy Balance-2019'!$A$2:$A$38,0),MATCH(K$2,'Energy Balance-2019'!$A$2:$AI$2,0))&lt;0,-INDEX('Energy Balance-2019'!$A$2:$AI$38,MATCH('Energy Balance-2019'!$A18,'Energy Balance-2019'!$A$2:$A$38,0),MATCH(K$2,'Energy Balance-2019'!$A$2:$AI$2,0)),0)*'Heat Value'!$P$78</f>
        <v>0</v>
      </c>
      <c r="L55">
        <f>IF(INDEX('Energy Balance-2019'!$A$2:$AI$38,MATCH('Energy Balance-2019'!$A18,'Energy Balance-2019'!$A$2:$A$38,0),MATCH(L$2,'Energy Balance-2019'!$A$2:$AI$2,0))&lt;0,-INDEX('Energy Balance-2019'!$A$2:$AI$38,MATCH('Energy Balance-2019'!$A18,'Energy Balance-2019'!$A$2:$A$38,0),MATCH(L$2,'Energy Balance-2019'!$A$2:$AI$2,0)),0)*'Heat Value'!$P$78</f>
        <v>0</v>
      </c>
      <c r="M55">
        <f>IF(INDEX('Energy Balance-2019'!$A$2:$AI$38,MATCH('Energy Balance-2019'!$A18,'Energy Balance-2019'!$A$2:$A$38,0),MATCH(M$2,'Energy Balance-2019'!$A$2:$AI$2,0))&lt;0,-INDEX('Energy Balance-2019'!$A$2:$AI$38,MATCH('Energy Balance-2019'!$A18,'Energy Balance-2019'!$A$2:$A$38,0),MATCH(M$2,'Energy Balance-2019'!$A$2:$AI$2,0)),0)*'Heat Value'!$P$78</f>
        <v>99196112895000</v>
      </c>
      <c r="N55">
        <f>IF(INDEX('Energy Balance-2019'!$A$2:$AI$38,MATCH('Energy Balance-2019'!$A18,'Energy Balance-2019'!$A$2:$A$38,0),MATCH(N$2,'Energy Balance-2019'!$A$2:$AI$2,0))&lt;0,-INDEX('Energy Balance-2019'!$A$2:$AI$38,MATCH('Energy Balance-2019'!$A18,'Energy Balance-2019'!$A$2:$A$38,0),MATCH(N$2,'Energy Balance-2019'!$A$2:$AI$2,0)),0)*'Heat Value'!$P$78</f>
        <v>2.6545396486059E+16</v>
      </c>
      <c r="O55">
        <f>IF(INDEX('Energy Balance-2019'!$A$2:$AI$38,MATCH('Energy Balance-2019'!$A18,'Energy Balance-2019'!$A$2:$A$38,0),MATCH(O$2,'Energy Balance-2019'!$A$2:$AI$2,0))&lt;0,-INDEX('Energy Balance-2019'!$A$2:$AI$38,MATCH('Energy Balance-2019'!$A18,'Energy Balance-2019'!$A$2:$A$38,0),MATCH(O$2,'Energy Balance-2019'!$A$2:$AI$2,0)),0)*'Heat Value'!$P$78</f>
        <v>0</v>
      </c>
      <c r="P55">
        <f>IF(INDEX('Energy Balance-2019'!$A$2:$AI$38,MATCH('Energy Balance-2019'!$A18,'Energy Balance-2019'!$A$2:$A$38,0),MATCH(P$2,'Energy Balance-2019'!$A$2:$AI$2,0))&lt;0,-INDEX('Energy Balance-2019'!$A$2:$AI$38,MATCH('Energy Balance-2019'!$A18,'Energy Balance-2019'!$A$2:$A$38,0),MATCH(P$2,'Energy Balance-2019'!$A$2:$AI$2,0)),0)*'Heat Value'!$P$78</f>
        <v>0</v>
      </c>
      <c r="Q55">
        <f>IF(INDEX('Energy Balance-2019'!$A$2:$AI$38,MATCH('Energy Balance-2019'!$A18,'Energy Balance-2019'!$A$2:$A$38,0),MATCH(Q$2,'Energy Balance-2019'!$A$2:$AI$2,0))&lt;0,-INDEX('Energy Balance-2019'!$A$2:$AI$38,MATCH('Energy Balance-2019'!$A18,'Energy Balance-2019'!$A$2:$A$38,0),MATCH(Q$2,'Energy Balance-2019'!$A$2:$AI$2,0)),0)*'Heat Value'!$P$78</f>
        <v>0</v>
      </c>
      <c r="R55">
        <f>IF(INDEX('Energy Balance-2019'!$A$2:$AI$38,MATCH('Energy Balance-2019'!$A18,'Energy Balance-2019'!$A$2:$A$38,0),MATCH(R$2,'Energy Balance-2019'!$A$2:$AI$2,0))&lt;0,-INDEX('Energy Balance-2019'!$A$2:$AI$38,MATCH('Energy Balance-2019'!$A18,'Energy Balance-2019'!$A$2:$A$38,0),MATCH(R$2,'Energy Balance-2019'!$A$2:$AI$2,0)),0)*'Heat Value'!$P$78</f>
        <v>0</v>
      </c>
      <c r="S55">
        <f>IF(INDEX('Energy Balance-2019'!$A$2:$AI$38,MATCH('Energy Balance-2019'!$A18,'Energy Balance-2019'!$A$2:$A$38,0),MATCH(S$2,'Energy Balance-2019'!$A$2:$AI$2,0))&lt;0,-INDEX('Energy Balance-2019'!$A$2:$AI$38,MATCH('Energy Balance-2019'!$A18,'Energy Balance-2019'!$A$2:$A$38,0),MATCH(S$2,'Energy Balance-2019'!$A$2:$AI$2,0)),0)*'Heat Value'!$P$78</f>
        <v>0</v>
      </c>
      <c r="T55">
        <f>IF(INDEX('Energy Balance-2019'!$A$2:$AI$38,MATCH('Energy Balance-2019'!$A18,'Energy Balance-2019'!$A$2:$A$38,0),MATCH(T$2,'Energy Balance-2019'!$A$2:$AI$2,0))&lt;0,-INDEX('Energy Balance-2019'!$A$2:$AI$38,MATCH('Energy Balance-2019'!$A18,'Energy Balance-2019'!$A$2:$A$38,0),MATCH(T$2,'Energy Balance-2019'!$A$2:$AI$2,0)),0)*'Heat Value'!$P$78</f>
        <v>0</v>
      </c>
      <c r="U55">
        <f>IF(INDEX('Energy Balance-2019'!$A$2:$AI$38,MATCH('Energy Balance-2019'!$A18,'Energy Balance-2019'!$A$2:$A$38,0),MATCH(U$2,'Energy Balance-2019'!$A$2:$AI$2,0))&lt;0,-INDEX('Energy Balance-2019'!$A$2:$AI$38,MATCH('Energy Balance-2019'!$A18,'Energy Balance-2019'!$A$2:$A$38,0),MATCH(U$2,'Energy Balance-2019'!$A$2:$AI$2,0)),0)*'Heat Value'!$P$78</f>
        <v>0</v>
      </c>
      <c r="V55">
        <f>IF(INDEX('Energy Balance-2019'!$A$2:$AI$38,MATCH('Energy Balance-2019'!$A18,'Energy Balance-2019'!$A$2:$A$38,0),MATCH(V$2,'Energy Balance-2019'!$A$2:$AI$2,0))&lt;0,-INDEX('Energy Balance-2019'!$A$2:$AI$38,MATCH('Energy Balance-2019'!$A18,'Energy Balance-2019'!$A$2:$A$38,0),MATCH(V$2,'Energy Balance-2019'!$A$2:$AI$2,0)),0)*'Heat Value'!$P$78</f>
        <v>0</v>
      </c>
      <c r="W55">
        <f>IF(INDEX('Energy Balance-2019'!$A$2:$AI$38,MATCH('Energy Balance-2019'!$A18,'Energy Balance-2019'!$A$2:$A$38,0),MATCH(W$2,'Energy Balance-2019'!$A$2:$AI$2,0))&lt;0,-INDEX('Energy Balance-2019'!$A$2:$AI$38,MATCH('Energy Balance-2019'!$A18,'Energy Balance-2019'!$A$2:$A$38,0),MATCH(W$2,'Energy Balance-2019'!$A$2:$AI$2,0)),0)*'Heat Value'!$P$78</f>
        <v>0</v>
      </c>
      <c r="X55">
        <f>IF(INDEX('Energy Balance-2019'!$A$2:$AI$38,MATCH('Energy Balance-2019'!$A18,'Energy Balance-2019'!$A$2:$A$38,0),MATCH(X$2,'Energy Balance-2019'!$A$2:$AI$2,0))&lt;0,-INDEX('Energy Balance-2019'!$A$2:$AI$38,MATCH('Energy Balance-2019'!$A18,'Energy Balance-2019'!$A$2:$A$38,0),MATCH(X$2,'Energy Balance-2019'!$A$2:$AI$2,0)),0)*'Heat Value'!$P$78</f>
        <v>0</v>
      </c>
      <c r="Y55">
        <f>IF(INDEX('Energy Balance-2019'!$A$2:$AI$38,MATCH('Energy Balance-2019'!$A18,'Energy Balance-2019'!$A$2:$A$38,0),MATCH(Y$2,'Energy Balance-2019'!$A$2:$AI$2,0))&lt;0,-INDEX('Energy Balance-2019'!$A$2:$AI$38,MATCH('Energy Balance-2019'!$A18,'Energy Balance-2019'!$A$2:$A$38,0),MATCH(Y$2,'Energy Balance-2019'!$A$2:$AI$2,0)),0)*'Heat Value'!$P$78</f>
        <v>0</v>
      </c>
      <c r="Z55">
        <f>IF(INDEX('Energy Balance-2019'!$A$2:$AI$38,MATCH('Energy Balance-2019'!$A18,'Energy Balance-2019'!$A$2:$A$38,0),MATCH(Z$2,'Energy Balance-2019'!$A$2:$AI$2,0))&lt;0,-INDEX('Energy Balance-2019'!$A$2:$AI$38,MATCH('Energy Balance-2019'!$A18,'Energy Balance-2019'!$A$2:$A$38,0),MATCH(Z$2,'Energy Balance-2019'!$A$2:$AI$2,0)),0)*'Heat Value'!$P$78</f>
        <v>0</v>
      </c>
      <c r="AA55">
        <f>IF(INDEX('Energy Balance-2019'!$A$2:$AI$38,MATCH('Energy Balance-2019'!$A18,'Energy Balance-2019'!$A$2:$A$38,0),MATCH(AA$2,'Energy Balance-2019'!$A$2:$AI$2,0))&lt;0,-INDEX('Energy Balance-2019'!$A$2:$AI$38,MATCH('Energy Balance-2019'!$A18,'Energy Balance-2019'!$A$2:$A$38,0),MATCH(AA$2,'Energy Balance-2019'!$A$2:$AI$2,0)),0)*'Heat Value'!$P$78</f>
        <v>0</v>
      </c>
      <c r="AB55">
        <f>IF(INDEX('Energy Balance-2019'!$A$2:$AI$38,MATCH('Energy Balance-2019'!$A18,'Energy Balance-2019'!$A$2:$A$38,0),MATCH(AB$2,'Energy Balance-2019'!$A$2:$AI$2,0))&lt;0,-INDEX('Energy Balance-2019'!$A$2:$AI$38,MATCH('Energy Balance-2019'!$A18,'Energy Balance-2019'!$A$2:$A$38,0),MATCH(AB$2,'Energy Balance-2019'!$A$2:$AI$2,0)),0)*'Heat Value'!$P$78</f>
        <v>114665817535500</v>
      </c>
      <c r="AC55">
        <f>IF(INDEX('Energy Balance-2019'!$A$2:$AI$38,MATCH('Energy Balance-2019'!$A18,'Energy Balance-2019'!$A$2:$A$38,0),MATCH(AC$2,'Energy Balance-2019'!$A$2:$AI$2,0))&lt;0,-INDEX('Energy Balance-2019'!$A$2:$AI$38,MATCH('Energy Balance-2019'!$A18,'Energy Balance-2019'!$A$2:$A$38,0),MATCH(AC$2,'Energy Balance-2019'!$A$2:$AI$2,0)),0)*'Heat Value'!$P$78</f>
        <v>0</v>
      </c>
      <c r="AD55">
        <f>IF(INDEX('Energy Balance-2019'!$A$2:$AI$38,MATCH('Energy Balance-2019'!$A18,'Energy Balance-2019'!$A$2:$A$38,0),MATCH(AD$2,'Energy Balance-2019'!$A$2:$AI$2,0))&lt;0,-INDEX('Energy Balance-2019'!$A$2:$AI$38,MATCH('Energy Balance-2019'!$A18,'Energy Balance-2019'!$A$2:$A$38,0),MATCH(AD$2,'Energy Balance-2019'!$A$2:$AI$2,0)),0)*'Heat Value'!$P$78</f>
        <v>0</v>
      </c>
      <c r="AE55">
        <f>IF(INDEX('Energy Balance-2019'!$A$2:$AI$38,MATCH('Energy Balance-2019'!$A18,'Energy Balance-2019'!$A$2:$A$38,0),MATCH(AE$2,'Energy Balance-2019'!$A$2:$AI$2,0))&lt;0,-INDEX('Energy Balance-2019'!$A$2:$AI$38,MATCH('Energy Balance-2019'!$A18,'Energy Balance-2019'!$A$2:$A$38,0),MATCH(AE$2,'Energy Balance-2019'!$A$2:$AI$2,0)),0)*'Heat Value'!$P$78</f>
        <v>0</v>
      </c>
      <c r="AF55" s="47">
        <f>IF(INDEX('Energy Balance-2019'!$A$2:$AI$38,MATCH('Energy Balance-2019'!$A18,'Energy Balance-2019'!$A$2:$A$38,0),MATCH(AF$2,'Energy Balance-2019'!$A$2:$AI$2,0))&lt;0,-INDEX('Energy Balance-2019'!$A$2:$AI$38,MATCH('Energy Balance-2019'!$A18,'Energy Balance-2019'!$A$2:$A$38,0),MATCH(AF$2,'Energy Balance-2019'!$A$2:$AI$2,0)),0)*'Heat Value'!$P$78</f>
        <v>38606204901000</v>
      </c>
    </row>
    <row r="56" spans="1:32" x14ac:dyDescent="0.25">
      <c r="A56" s="41" t="str">
        <f>VLOOKUP($B56,'Transformation Match'!$A$1:$C$9,2,0)</f>
        <v>石油、煤炭及其他燃料加工业</v>
      </c>
      <c r="B56" s="21" t="s">
        <v>60</v>
      </c>
      <c r="C56" s="314">
        <f>IF(INDEX('Energy Balance-2019'!$A$2:$AI$38,MATCH('Energy Balance-2019'!$A19,'Energy Balance-2019'!$A$2:$A$38,0),MATCH(C$2,'Energy Balance-2019'!$A$2:$AI$2,0))&lt;0,-INDEX('Energy Balance-2019'!$A$2:$AI$38,MATCH('Energy Balance-2019'!$A19,'Energy Balance-2019'!$A$2:$A$38,0),MATCH(C$2,'Energy Balance-2019'!$A$2:$AI$2,0)),0)*'Heat Value'!$P$78</f>
        <v>0</v>
      </c>
      <c r="D56">
        <f>IF(INDEX('Energy Balance-2019'!$A$2:$AI$38,MATCH('Energy Balance-2019'!$A19,'Energy Balance-2019'!$A$2:$A$38,0),MATCH(D$2,'Energy Balance-2019'!$A$2:$AI$2,0))&lt;0,-INDEX('Energy Balance-2019'!$A$2:$AI$38,MATCH('Energy Balance-2019'!$A19,'Energy Balance-2019'!$A$2:$A$38,0),MATCH(D$2,'Energy Balance-2019'!$A$2:$AI$2,0)),0)*'Heat Value'!$P$78</f>
        <v>0</v>
      </c>
      <c r="E56">
        <f>IF(INDEX('Energy Balance-2019'!$A$2:$AI$38,MATCH('Energy Balance-2019'!$A19,'Energy Balance-2019'!$A$2:$A$38,0),MATCH(E$2,'Energy Balance-2019'!$A$2:$AI$2,0))&lt;0,-INDEX('Energy Balance-2019'!$A$2:$AI$38,MATCH('Energy Balance-2019'!$A19,'Energy Balance-2019'!$A$2:$A$38,0),MATCH(E$2,'Energy Balance-2019'!$A$2:$AI$2,0)),0)*'Heat Value'!$P$78</f>
        <v>0</v>
      </c>
      <c r="F56">
        <f>IF(INDEX('Energy Balance-2019'!$A$2:$AI$38,MATCH('Energy Balance-2019'!$A19,'Energy Balance-2019'!$A$2:$A$38,0),MATCH(F$2,'Energy Balance-2019'!$A$2:$AI$2,0))&lt;0,-INDEX('Energy Balance-2019'!$A$2:$AI$38,MATCH('Energy Balance-2019'!$A19,'Energy Balance-2019'!$A$2:$A$38,0),MATCH(F$2,'Energy Balance-2019'!$A$2:$AI$2,0)),0)*'Heat Value'!$P$78</f>
        <v>0</v>
      </c>
      <c r="G56">
        <f>IF(INDEX('Energy Balance-2019'!$A$2:$AI$38,MATCH('Energy Balance-2019'!$A19,'Energy Balance-2019'!$A$2:$A$38,0),MATCH(G$2,'Energy Balance-2019'!$A$2:$AI$2,0))&lt;0,-INDEX('Energy Balance-2019'!$A$2:$AI$38,MATCH('Energy Balance-2019'!$A19,'Energy Balance-2019'!$A$2:$A$38,0),MATCH(G$2,'Energy Balance-2019'!$A$2:$AI$2,0)),0)*'Heat Value'!$P$78</f>
        <v>0</v>
      </c>
      <c r="H56">
        <f>IF(INDEX('Energy Balance-2019'!$A$2:$AI$38,MATCH('Energy Balance-2019'!$A19,'Energy Balance-2019'!$A$2:$A$38,0),MATCH(H$2,'Energy Balance-2019'!$A$2:$AI$2,0))&lt;0,-INDEX('Energy Balance-2019'!$A$2:$AI$38,MATCH('Energy Balance-2019'!$A19,'Energy Balance-2019'!$A$2:$A$38,0),MATCH(H$2,'Energy Balance-2019'!$A$2:$AI$2,0)),0)*'Heat Value'!$P$78</f>
        <v>0</v>
      </c>
      <c r="I56">
        <f>IF(INDEX('Energy Balance-2019'!$A$2:$AI$38,MATCH('Energy Balance-2019'!$A19,'Energy Balance-2019'!$A$2:$A$38,0),MATCH(I$2,'Energy Balance-2019'!$A$2:$AI$2,0))&lt;0,-INDEX('Energy Balance-2019'!$A$2:$AI$38,MATCH('Energy Balance-2019'!$A19,'Energy Balance-2019'!$A$2:$A$38,0),MATCH(I$2,'Energy Balance-2019'!$A$2:$AI$2,0)),0)*'Heat Value'!$P$78</f>
        <v>0</v>
      </c>
      <c r="J56">
        <f>IF(INDEX('Energy Balance-2019'!$A$2:$AI$38,MATCH('Energy Balance-2019'!$A19,'Energy Balance-2019'!$A$2:$A$38,0),MATCH(J$2,'Energy Balance-2019'!$A$2:$AI$2,0))&lt;0,-INDEX('Energy Balance-2019'!$A$2:$AI$38,MATCH('Energy Balance-2019'!$A19,'Energy Balance-2019'!$A$2:$A$38,0),MATCH(J$2,'Energy Balance-2019'!$A$2:$AI$2,0)),0)*'Heat Value'!$P$78</f>
        <v>0</v>
      </c>
      <c r="K56">
        <f>IF(INDEX('Energy Balance-2019'!$A$2:$AI$38,MATCH('Energy Balance-2019'!$A19,'Energy Balance-2019'!$A$2:$A$38,0),MATCH(K$2,'Energy Balance-2019'!$A$2:$AI$2,0))&lt;0,-INDEX('Energy Balance-2019'!$A$2:$AI$38,MATCH('Energy Balance-2019'!$A19,'Energy Balance-2019'!$A$2:$A$38,0),MATCH(K$2,'Energy Balance-2019'!$A$2:$AI$2,0)),0)*'Heat Value'!$P$78</f>
        <v>0</v>
      </c>
      <c r="L56">
        <f>IF(INDEX('Energy Balance-2019'!$A$2:$AI$38,MATCH('Energy Balance-2019'!$A19,'Energy Balance-2019'!$A$2:$A$38,0),MATCH(L$2,'Energy Balance-2019'!$A$2:$AI$2,0))&lt;0,-INDEX('Energy Balance-2019'!$A$2:$AI$38,MATCH('Energy Balance-2019'!$A19,'Energy Balance-2019'!$A$2:$A$38,0),MATCH(L$2,'Energy Balance-2019'!$A$2:$AI$2,0)),0)*'Heat Value'!$P$78</f>
        <v>0</v>
      </c>
      <c r="M56">
        <f>IF(INDEX('Energy Balance-2019'!$A$2:$AI$38,MATCH('Energy Balance-2019'!$A19,'Energy Balance-2019'!$A$2:$A$38,0),MATCH(M$2,'Energy Balance-2019'!$A$2:$AI$2,0))&lt;0,-INDEX('Energy Balance-2019'!$A$2:$AI$38,MATCH('Energy Balance-2019'!$A19,'Energy Balance-2019'!$A$2:$A$38,0),MATCH(M$2,'Energy Balance-2019'!$A$2:$AI$2,0)),0)*'Heat Value'!$P$78</f>
        <v>0</v>
      </c>
      <c r="N56">
        <f>IF(INDEX('Energy Balance-2019'!$A$2:$AI$38,MATCH('Energy Balance-2019'!$A19,'Energy Balance-2019'!$A$2:$A$38,0),MATCH(N$2,'Energy Balance-2019'!$A$2:$AI$2,0))&lt;0,-INDEX('Energy Balance-2019'!$A$2:$AI$38,MATCH('Energy Balance-2019'!$A19,'Energy Balance-2019'!$A$2:$A$38,0),MATCH(N$2,'Energy Balance-2019'!$A$2:$AI$2,0)),0)*'Heat Value'!$P$78</f>
        <v>0</v>
      </c>
      <c r="O56">
        <f>IF(INDEX('Energy Balance-2019'!$A$2:$AI$38,MATCH('Energy Balance-2019'!$A19,'Energy Balance-2019'!$A$2:$A$38,0),MATCH(O$2,'Energy Balance-2019'!$A$2:$AI$2,0))&lt;0,-INDEX('Energy Balance-2019'!$A$2:$AI$38,MATCH('Energy Balance-2019'!$A19,'Energy Balance-2019'!$A$2:$A$38,0),MATCH(O$2,'Energy Balance-2019'!$A$2:$AI$2,0)),0)*'Heat Value'!$P$78</f>
        <v>11664085075500</v>
      </c>
      <c r="P56">
        <f>IF(INDEX('Energy Balance-2019'!$A$2:$AI$38,MATCH('Energy Balance-2019'!$A19,'Energy Balance-2019'!$A$2:$A$38,0),MATCH(P$2,'Energy Balance-2019'!$A$2:$AI$2,0))&lt;0,-INDEX('Energy Balance-2019'!$A$2:$AI$38,MATCH('Energy Balance-2019'!$A19,'Energy Balance-2019'!$A$2:$A$38,0),MATCH(P$2,'Energy Balance-2019'!$A$2:$AI$2,0)),0)*'Heat Value'!$P$78</f>
        <v>0</v>
      </c>
      <c r="Q56">
        <f>IF(INDEX('Energy Balance-2019'!$A$2:$AI$38,MATCH('Energy Balance-2019'!$A19,'Energy Balance-2019'!$A$2:$A$38,0),MATCH(Q$2,'Energy Balance-2019'!$A$2:$AI$2,0))&lt;0,-INDEX('Energy Balance-2019'!$A$2:$AI$38,MATCH('Energy Balance-2019'!$A19,'Energy Balance-2019'!$A$2:$A$38,0),MATCH(Q$2,'Energy Balance-2019'!$A$2:$AI$2,0)),0)*'Heat Value'!$P$78</f>
        <v>33536675188500</v>
      </c>
      <c r="R56">
        <f>IF(INDEX('Energy Balance-2019'!$A$2:$AI$38,MATCH('Energy Balance-2019'!$A19,'Energy Balance-2019'!$A$2:$A$38,0),MATCH(R$2,'Energy Balance-2019'!$A$2:$AI$2,0))&lt;0,-INDEX('Energy Balance-2019'!$A$2:$AI$38,MATCH('Energy Balance-2019'!$A19,'Energy Balance-2019'!$A$2:$A$38,0),MATCH(R$2,'Energy Balance-2019'!$A$2:$AI$2,0)),0)*'Heat Value'!$P$78</f>
        <v>920998824273000</v>
      </c>
      <c r="S56">
        <f>IF(INDEX('Energy Balance-2019'!$A$2:$AI$38,MATCH('Energy Balance-2019'!$A19,'Energy Balance-2019'!$A$2:$A$38,0),MATCH(S$2,'Energy Balance-2019'!$A$2:$AI$2,0))&lt;0,-INDEX('Energy Balance-2019'!$A$2:$AI$38,MATCH('Energy Balance-2019'!$A19,'Energy Balance-2019'!$A$2:$A$38,0),MATCH(S$2,'Energy Balance-2019'!$A$2:$AI$2,0)),0)*'Heat Value'!$P$78</f>
        <v>562023341962500</v>
      </c>
      <c r="T56">
        <f>IF(INDEX('Energy Balance-2019'!$A$2:$AI$38,MATCH('Energy Balance-2019'!$A19,'Energy Balance-2019'!$A$2:$A$38,0),MATCH(T$2,'Energy Balance-2019'!$A$2:$AI$2,0))&lt;0,-INDEX('Energy Balance-2019'!$A$2:$AI$38,MATCH('Energy Balance-2019'!$A19,'Energy Balance-2019'!$A$2:$A$38,0),MATCH(T$2,'Energy Balance-2019'!$A$2:$AI$2,0)),0)*'Heat Value'!$P$78</f>
        <v>883348191000</v>
      </c>
      <c r="U56">
        <f>IF(INDEX('Energy Balance-2019'!$A$2:$AI$38,MATCH('Energy Balance-2019'!$A19,'Energy Balance-2019'!$A$2:$A$38,0),MATCH(U$2,'Energy Balance-2019'!$A$2:$AI$2,0))&lt;0,-INDEX('Energy Balance-2019'!$A$2:$AI$38,MATCH('Energy Balance-2019'!$A19,'Energy Balance-2019'!$A$2:$A$38,0),MATCH(U$2,'Energy Balance-2019'!$A$2:$AI$2,0)),0)*'Heat Value'!$P$78</f>
        <v>2333372580000</v>
      </c>
      <c r="V56">
        <f>IF(INDEX('Energy Balance-2019'!$A$2:$AI$38,MATCH('Energy Balance-2019'!$A19,'Energy Balance-2019'!$A$2:$A$38,0),MATCH(V$2,'Energy Balance-2019'!$A$2:$AI$2,0))&lt;0,-INDEX('Energy Balance-2019'!$A$2:$AI$38,MATCH('Energy Balance-2019'!$A19,'Energy Balance-2019'!$A$2:$A$38,0),MATCH(V$2,'Energy Balance-2019'!$A$2:$AI$2,0)),0)*'Heat Value'!$P$78</f>
        <v>0</v>
      </c>
      <c r="W56">
        <f>IF(INDEX('Energy Balance-2019'!$A$2:$AI$38,MATCH('Energy Balance-2019'!$A19,'Energy Balance-2019'!$A$2:$A$38,0),MATCH(W$2,'Energy Balance-2019'!$A$2:$AI$2,0))&lt;0,-INDEX('Energy Balance-2019'!$A$2:$AI$38,MATCH('Energy Balance-2019'!$A19,'Energy Balance-2019'!$A$2:$A$38,0),MATCH(W$2,'Energy Balance-2019'!$A$2:$AI$2,0)),0)*'Heat Value'!$P$78</f>
        <v>124971546430500</v>
      </c>
      <c r="X56">
        <f>IF(INDEX('Energy Balance-2019'!$A$2:$AI$38,MATCH('Energy Balance-2019'!$A19,'Energy Balance-2019'!$A$2:$A$38,0),MATCH(X$2,'Energy Balance-2019'!$A$2:$AI$2,0))&lt;0,-INDEX('Energy Balance-2019'!$A$2:$AI$38,MATCH('Energy Balance-2019'!$A19,'Energy Balance-2019'!$A$2:$A$38,0),MATCH(X$2,'Energy Balance-2019'!$A$2:$AI$2,0)),0)*'Heat Value'!$P$78</f>
        <v>2375039947500</v>
      </c>
      <c r="Y56">
        <f>IF(INDEX('Energy Balance-2019'!$A$2:$AI$38,MATCH('Energy Balance-2019'!$A19,'Energy Balance-2019'!$A$2:$A$38,0),MATCH(Y$2,'Energy Balance-2019'!$A$2:$AI$2,0))&lt;0,-INDEX('Energy Balance-2019'!$A$2:$AI$38,MATCH('Energy Balance-2019'!$A19,'Energy Balance-2019'!$A$2:$A$38,0),MATCH(Y$2,'Energy Balance-2019'!$A$2:$AI$2,0)),0)*'Heat Value'!$P$78</f>
        <v>283532546715000</v>
      </c>
      <c r="Z56">
        <f>IF(INDEX('Energy Balance-2019'!$A$2:$AI$38,MATCH('Energy Balance-2019'!$A19,'Energy Balance-2019'!$A$2:$A$38,0),MATCH(Z$2,'Energy Balance-2019'!$A$2:$AI$2,0))&lt;0,-INDEX('Energy Balance-2019'!$A$2:$AI$38,MATCH('Energy Balance-2019'!$A19,'Energy Balance-2019'!$A$2:$A$38,0),MATCH(Z$2,'Energy Balance-2019'!$A$2:$AI$2,0)),0)*'Heat Value'!$P$78</f>
        <v>50331402115500</v>
      </c>
      <c r="AA56">
        <f>IF(INDEX('Energy Balance-2019'!$A$2:$AI$38,MATCH('Energy Balance-2019'!$A19,'Energy Balance-2019'!$A$2:$A$38,0),MATCH(AA$2,'Energy Balance-2019'!$A$2:$AI$2,0))&lt;0,-INDEX('Energy Balance-2019'!$A$2:$AI$38,MATCH('Energy Balance-2019'!$A19,'Energy Balance-2019'!$A$2:$A$38,0),MATCH(AA$2,'Energy Balance-2019'!$A$2:$AI$2,0)),0)*'Heat Value'!$P$78</f>
        <v>2762960361100500</v>
      </c>
      <c r="AB56">
        <f>IF(INDEX('Energy Balance-2019'!$A$2:$AI$38,MATCH('Energy Balance-2019'!$A19,'Energy Balance-2019'!$A$2:$A$38,0),MATCH(AB$2,'Energy Balance-2019'!$A$2:$AI$2,0))&lt;0,-INDEX('Energy Balance-2019'!$A$2:$AI$38,MATCH('Energy Balance-2019'!$A19,'Energy Balance-2019'!$A$2:$A$38,0),MATCH(AB$2,'Energy Balance-2019'!$A$2:$AI$2,0)),0)*'Heat Value'!$P$78</f>
        <v>0</v>
      </c>
      <c r="AC56">
        <f>IF(INDEX('Energy Balance-2019'!$A$2:$AI$38,MATCH('Energy Balance-2019'!$A19,'Energy Balance-2019'!$A$2:$A$38,0),MATCH(AC$2,'Energy Balance-2019'!$A$2:$AI$2,0))&lt;0,-INDEX('Energy Balance-2019'!$A$2:$AI$38,MATCH('Energy Balance-2019'!$A19,'Energy Balance-2019'!$A$2:$A$38,0),MATCH(AC$2,'Energy Balance-2019'!$A$2:$AI$2,0)),0)*'Heat Value'!$P$78</f>
        <v>0</v>
      </c>
      <c r="AD56">
        <f>IF(INDEX('Energy Balance-2019'!$A$2:$AI$38,MATCH('Energy Balance-2019'!$A19,'Energy Balance-2019'!$A$2:$A$38,0),MATCH(AD$2,'Energy Balance-2019'!$A$2:$AI$2,0))&lt;0,-INDEX('Energy Balance-2019'!$A$2:$AI$38,MATCH('Energy Balance-2019'!$A19,'Energy Balance-2019'!$A$2:$A$38,0),MATCH(AD$2,'Energy Balance-2019'!$A$2:$AI$2,0)),0)*'Heat Value'!$P$78</f>
        <v>0</v>
      </c>
      <c r="AE56">
        <f>IF(INDEX('Energy Balance-2019'!$A$2:$AI$38,MATCH('Energy Balance-2019'!$A19,'Energy Balance-2019'!$A$2:$A$38,0),MATCH(AE$2,'Energy Balance-2019'!$A$2:$AI$2,0))&lt;0,-INDEX('Energy Balance-2019'!$A$2:$AI$38,MATCH('Energy Balance-2019'!$A19,'Energy Balance-2019'!$A$2:$A$38,0),MATCH(AE$2,'Energy Balance-2019'!$A$2:$AI$2,0)),0)*'Heat Value'!$P$78</f>
        <v>0</v>
      </c>
      <c r="AF56" s="47">
        <f>IF(INDEX('Energy Balance-2019'!$A$2:$AI$38,MATCH('Energy Balance-2019'!$A19,'Energy Balance-2019'!$A$2:$A$38,0),MATCH(AF$2,'Energy Balance-2019'!$A$2:$AI$2,0))&lt;0,-INDEX('Energy Balance-2019'!$A$2:$AI$38,MATCH('Energy Balance-2019'!$A19,'Energy Balance-2019'!$A$2:$A$38,0),MATCH(AF$2,'Energy Balance-2019'!$A$2:$AI$2,0)),0)*'Heat Value'!$P$78</f>
        <v>0</v>
      </c>
    </row>
    <row r="57" spans="1:32" x14ac:dyDescent="0.25">
      <c r="A57" s="41" t="str">
        <f>VLOOKUP($B57,'Transformation Match'!$A$1:$C$9,2,0)</f>
        <v>燃气生产和供应业</v>
      </c>
      <c r="B57" s="21" t="s">
        <v>61</v>
      </c>
      <c r="C57" s="314">
        <f>IF(INDEX('Energy Balance-2019'!$A$2:$AI$38,MATCH('Energy Balance-2019'!$A20,'Energy Balance-2019'!$A$2:$A$38,0),MATCH(C$2,'Energy Balance-2019'!$A$2:$AI$2,0))&lt;0,-INDEX('Energy Balance-2019'!$A$2:$AI$38,MATCH('Energy Balance-2019'!$A20,'Energy Balance-2019'!$A$2:$A$38,0),MATCH(C$2,'Energy Balance-2019'!$A$2:$AI$2,0)),0)*'Heat Value'!$P$78</f>
        <v>448340874300000</v>
      </c>
      <c r="D57">
        <f>IF(INDEX('Energy Balance-2019'!$A$2:$AI$38,MATCH('Energy Balance-2019'!$A20,'Energy Balance-2019'!$A$2:$A$38,0),MATCH(D$2,'Energy Balance-2019'!$A$2:$AI$2,0))&lt;0,-INDEX('Energy Balance-2019'!$A$2:$AI$38,MATCH('Energy Balance-2019'!$A20,'Energy Balance-2019'!$A$2:$A$38,0),MATCH(D$2,'Energy Balance-2019'!$A$2:$AI$2,0)),0)*'Heat Value'!$P$78</f>
        <v>0</v>
      </c>
      <c r="E57">
        <f>IF(INDEX('Energy Balance-2019'!$A$2:$AI$38,MATCH('Energy Balance-2019'!$A20,'Energy Balance-2019'!$A$2:$A$38,0),MATCH(E$2,'Energy Balance-2019'!$A$2:$AI$2,0))&lt;0,-INDEX('Energy Balance-2019'!$A$2:$AI$38,MATCH('Energy Balance-2019'!$A20,'Energy Balance-2019'!$A$2:$A$38,0),MATCH(E$2,'Energy Balance-2019'!$A$2:$AI$2,0)),0)*'Heat Value'!$P$78</f>
        <v>24733749348000</v>
      </c>
      <c r="F57">
        <f>IF(INDEX('Energy Balance-2019'!$A$2:$AI$38,MATCH('Energy Balance-2019'!$A20,'Energy Balance-2019'!$A$2:$A$38,0),MATCH(F$2,'Energy Balance-2019'!$A$2:$AI$2,0))&lt;0,-INDEX('Energy Balance-2019'!$A$2:$AI$38,MATCH('Energy Balance-2019'!$A20,'Energy Balance-2019'!$A$2:$A$38,0),MATCH(F$2,'Energy Balance-2019'!$A$2:$AI$2,0)),0)*'Heat Value'!$P$78</f>
        <v>0</v>
      </c>
      <c r="G57">
        <f>IF(INDEX('Energy Balance-2019'!$A$2:$AI$38,MATCH('Energy Balance-2019'!$A20,'Energy Balance-2019'!$A$2:$A$38,0),MATCH(G$2,'Energy Balance-2019'!$A$2:$AI$2,0))&lt;0,-INDEX('Energy Balance-2019'!$A$2:$AI$38,MATCH('Energy Balance-2019'!$A20,'Energy Balance-2019'!$A$2:$A$38,0),MATCH(G$2,'Energy Balance-2019'!$A$2:$AI$2,0)),0)*'Heat Value'!$P$78</f>
        <v>0</v>
      </c>
      <c r="H57">
        <f>IF(INDEX('Energy Balance-2019'!$A$2:$AI$38,MATCH('Energy Balance-2019'!$A20,'Energy Balance-2019'!$A$2:$A$38,0),MATCH(H$2,'Energy Balance-2019'!$A$2:$AI$2,0))&lt;0,-INDEX('Energy Balance-2019'!$A$2:$AI$38,MATCH('Energy Balance-2019'!$A20,'Energy Balance-2019'!$A$2:$A$38,0),MATCH(H$2,'Energy Balance-2019'!$A$2:$AI$2,0)),0)*'Heat Value'!$P$78</f>
        <v>0</v>
      </c>
      <c r="I57">
        <f>IF(INDEX('Energy Balance-2019'!$A$2:$AI$38,MATCH('Energy Balance-2019'!$A20,'Energy Balance-2019'!$A$2:$A$38,0),MATCH(I$2,'Energy Balance-2019'!$A$2:$AI$2,0))&lt;0,-INDEX('Energy Balance-2019'!$A$2:$AI$38,MATCH('Energy Balance-2019'!$A20,'Energy Balance-2019'!$A$2:$A$38,0),MATCH(I$2,'Energy Balance-2019'!$A$2:$AI$2,0)),0)*'Heat Value'!$P$78</f>
        <v>0</v>
      </c>
      <c r="J57">
        <f>IF(INDEX('Energy Balance-2019'!$A$2:$AI$38,MATCH('Energy Balance-2019'!$A20,'Energy Balance-2019'!$A$2:$A$38,0),MATCH(J$2,'Energy Balance-2019'!$A$2:$AI$2,0))&lt;0,-INDEX('Energy Balance-2019'!$A$2:$AI$38,MATCH('Energy Balance-2019'!$A20,'Energy Balance-2019'!$A$2:$A$38,0),MATCH(J$2,'Energy Balance-2019'!$A$2:$AI$2,0)),0)*'Heat Value'!$P$78</f>
        <v>0</v>
      </c>
      <c r="K57">
        <f>IF(INDEX('Energy Balance-2019'!$A$2:$AI$38,MATCH('Energy Balance-2019'!$A20,'Energy Balance-2019'!$A$2:$A$38,0),MATCH(K$2,'Energy Balance-2019'!$A$2:$AI$2,0))&lt;0,-INDEX('Energy Balance-2019'!$A$2:$AI$38,MATCH('Energy Balance-2019'!$A20,'Energy Balance-2019'!$A$2:$A$38,0),MATCH(K$2,'Energy Balance-2019'!$A$2:$AI$2,0)),0)*'Heat Value'!$P$78</f>
        <v>0</v>
      </c>
      <c r="L57">
        <f>IF(INDEX('Energy Balance-2019'!$A$2:$AI$38,MATCH('Energy Balance-2019'!$A20,'Energy Balance-2019'!$A$2:$A$38,0),MATCH(L$2,'Energy Balance-2019'!$A$2:$AI$2,0))&lt;0,-INDEX('Energy Balance-2019'!$A$2:$AI$38,MATCH('Energy Balance-2019'!$A20,'Energy Balance-2019'!$A$2:$A$38,0),MATCH(L$2,'Energy Balance-2019'!$A$2:$AI$2,0)),0)*'Heat Value'!$P$78</f>
        <v>0</v>
      </c>
      <c r="M57">
        <f>IF(INDEX('Energy Balance-2019'!$A$2:$AI$38,MATCH('Energy Balance-2019'!$A20,'Energy Balance-2019'!$A$2:$A$38,0),MATCH(M$2,'Energy Balance-2019'!$A$2:$AI$2,0))&lt;0,-INDEX('Energy Balance-2019'!$A$2:$AI$38,MATCH('Energy Balance-2019'!$A20,'Energy Balance-2019'!$A$2:$A$38,0),MATCH(M$2,'Energy Balance-2019'!$A$2:$AI$2,0)),0)*'Heat Value'!$P$78</f>
        <v>0</v>
      </c>
      <c r="N57">
        <f>IF(INDEX('Energy Balance-2019'!$A$2:$AI$38,MATCH('Energy Balance-2019'!$A20,'Energy Balance-2019'!$A$2:$A$38,0),MATCH(N$2,'Energy Balance-2019'!$A$2:$AI$2,0))&lt;0,-INDEX('Energy Balance-2019'!$A$2:$AI$38,MATCH('Energy Balance-2019'!$A20,'Energy Balance-2019'!$A$2:$A$38,0),MATCH(N$2,'Energy Balance-2019'!$A$2:$AI$2,0)),0)*'Heat Value'!$P$78</f>
        <v>0</v>
      </c>
      <c r="O57">
        <f>IF(INDEX('Energy Balance-2019'!$A$2:$AI$38,MATCH('Energy Balance-2019'!$A20,'Energy Balance-2019'!$A$2:$A$38,0),MATCH(O$2,'Energy Balance-2019'!$A$2:$AI$2,0))&lt;0,-INDEX('Energy Balance-2019'!$A$2:$AI$38,MATCH('Energy Balance-2019'!$A20,'Energy Balance-2019'!$A$2:$A$38,0),MATCH(O$2,'Energy Balance-2019'!$A$2:$AI$2,0)),0)*'Heat Value'!$P$78</f>
        <v>0</v>
      </c>
      <c r="P57">
        <f>IF(INDEX('Energy Balance-2019'!$A$2:$AI$38,MATCH('Energy Balance-2019'!$A20,'Energy Balance-2019'!$A$2:$A$38,0),MATCH(P$2,'Energy Balance-2019'!$A$2:$AI$2,0))&lt;0,-INDEX('Energy Balance-2019'!$A$2:$AI$38,MATCH('Energy Balance-2019'!$A20,'Energy Balance-2019'!$A$2:$A$38,0),MATCH(P$2,'Energy Balance-2019'!$A$2:$AI$2,0)),0)*'Heat Value'!$P$78</f>
        <v>0</v>
      </c>
      <c r="Q57">
        <f>IF(INDEX('Energy Balance-2019'!$A$2:$AI$38,MATCH('Energy Balance-2019'!$A20,'Energy Balance-2019'!$A$2:$A$38,0),MATCH(Q$2,'Energy Balance-2019'!$A$2:$AI$2,0))&lt;0,-INDEX('Energy Balance-2019'!$A$2:$AI$38,MATCH('Energy Balance-2019'!$A20,'Energy Balance-2019'!$A$2:$A$38,0),MATCH(Q$2,'Energy Balance-2019'!$A$2:$AI$2,0)),0)*'Heat Value'!$P$78</f>
        <v>0</v>
      </c>
      <c r="R57">
        <f>IF(INDEX('Energy Balance-2019'!$A$2:$AI$38,MATCH('Energy Balance-2019'!$A20,'Energy Balance-2019'!$A$2:$A$38,0),MATCH(R$2,'Energy Balance-2019'!$A$2:$AI$2,0))&lt;0,-INDEX('Energy Balance-2019'!$A$2:$AI$38,MATCH('Energy Balance-2019'!$A20,'Energy Balance-2019'!$A$2:$A$38,0),MATCH(R$2,'Energy Balance-2019'!$A$2:$AI$2,0)),0)*'Heat Value'!$P$78</f>
        <v>0</v>
      </c>
      <c r="S57">
        <f>IF(INDEX('Energy Balance-2019'!$A$2:$AI$38,MATCH('Energy Balance-2019'!$A20,'Energy Balance-2019'!$A$2:$A$38,0),MATCH(S$2,'Energy Balance-2019'!$A$2:$AI$2,0))&lt;0,-INDEX('Energy Balance-2019'!$A$2:$AI$38,MATCH('Energy Balance-2019'!$A20,'Energy Balance-2019'!$A$2:$A$38,0),MATCH(S$2,'Energy Balance-2019'!$A$2:$AI$2,0)),0)*'Heat Value'!$P$78</f>
        <v>0</v>
      </c>
      <c r="T57">
        <f>IF(INDEX('Energy Balance-2019'!$A$2:$AI$38,MATCH('Energy Balance-2019'!$A20,'Energy Balance-2019'!$A$2:$A$38,0),MATCH(T$2,'Energy Balance-2019'!$A$2:$AI$2,0))&lt;0,-INDEX('Energy Balance-2019'!$A$2:$AI$38,MATCH('Energy Balance-2019'!$A20,'Energy Balance-2019'!$A$2:$A$38,0),MATCH(T$2,'Energy Balance-2019'!$A$2:$AI$2,0)),0)*'Heat Value'!$P$78</f>
        <v>0</v>
      </c>
      <c r="U57">
        <f>IF(INDEX('Energy Balance-2019'!$A$2:$AI$38,MATCH('Energy Balance-2019'!$A20,'Energy Balance-2019'!$A$2:$A$38,0),MATCH(U$2,'Energy Balance-2019'!$A$2:$AI$2,0))&lt;0,-INDEX('Energy Balance-2019'!$A$2:$AI$38,MATCH('Energy Balance-2019'!$A20,'Energy Balance-2019'!$A$2:$A$38,0),MATCH(U$2,'Energy Balance-2019'!$A$2:$AI$2,0)),0)*'Heat Value'!$P$78</f>
        <v>0</v>
      </c>
      <c r="V57">
        <f>IF(INDEX('Energy Balance-2019'!$A$2:$AI$38,MATCH('Energy Balance-2019'!$A20,'Energy Balance-2019'!$A$2:$A$38,0),MATCH(V$2,'Energy Balance-2019'!$A$2:$AI$2,0))&lt;0,-INDEX('Energy Balance-2019'!$A$2:$AI$38,MATCH('Energy Balance-2019'!$A20,'Energy Balance-2019'!$A$2:$A$38,0),MATCH(V$2,'Energy Balance-2019'!$A$2:$AI$2,0)),0)*'Heat Value'!$P$78</f>
        <v>0</v>
      </c>
      <c r="W57">
        <f>IF(INDEX('Energy Balance-2019'!$A$2:$AI$38,MATCH('Energy Balance-2019'!$A20,'Energy Balance-2019'!$A$2:$A$38,0),MATCH(W$2,'Energy Balance-2019'!$A$2:$AI$2,0))&lt;0,-INDEX('Energy Balance-2019'!$A$2:$AI$38,MATCH('Energy Balance-2019'!$A20,'Energy Balance-2019'!$A$2:$A$38,0),MATCH(W$2,'Energy Balance-2019'!$A$2:$AI$2,0)),0)*'Heat Value'!$P$78</f>
        <v>0</v>
      </c>
      <c r="X57">
        <f>IF(INDEX('Energy Balance-2019'!$A$2:$AI$38,MATCH('Energy Balance-2019'!$A20,'Energy Balance-2019'!$A$2:$A$38,0),MATCH(X$2,'Energy Balance-2019'!$A$2:$AI$2,0))&lt;0,-INDEX('Energy Balance-2019'!$A$2:$AI$38,MATCH('Energy Balance-2019'!$A20,'Energy Balance-2019'!$A$2:$A$38,0),MATCH(X$2,'Energy Balance-2019'!$A$2:$AI$2,0)),0)*'Heat Value'!$P$78</f>
        <v>0</v>
      </c>
      <c r="Y57">
        <f>IF(INDEX('Energy Balance-2019'!$A$2:$AI$38,MATCH('Energy Balance-2019'!$A20,'Energy Balance-2019'!$A$2:$A$38,0),MATCH(Y$2,'Energy Balance-2019'!$A$2:$AI$2,0))&lt;0,-INDEX('Energy Balance-2019'!$A$2:$AI$38,MATCH('Energy Balance-2019'!$A20,'Energy Balance-2019'!$A$2:$A$38,0),MATCH(Y$2,'Energy Balance-2019'!$A$2:$AI$2,0)),0)*'Heat Value'!$P$78</f>
        <v>1755585084000</v>
      </c>
      <c r="Z57">
        <f>IF(INDEX('Energy Balance-2019'!$A$2:$AI$38,MATCH('Energy Balance-2019'!$A20,'Energy Balance-2019'!$A$2:$A$38,0),MATCH(Z$2,'Energy Balance-2019'!$A$2:$AI$2,0))&lt;0,-INDEX('Energy Balance-2019'!$A$2:$AI$38,MATCH('Energy Balance-2019'!$A20,'Energy Balance-2019'!$A$2:$A$38,0),MATCH(Z$2,'Energy Balance-2019'!$A$2:$AI$2,0)),0)*'Heat Value'!$P$78</f>
        <v>0</v>
      </c>
      <c r="AA57">
        <f>IF(INDEX('Energy Balance-2019'!$A$2:$AI$38,MATCH('Energy Balance-2019'!$A20,'Energy Balance-2019'!$A$2:$A$38,0),MATCH(AA$2,'Energy Balance-2019'!$A$2:$AI$2,0))&lt;0,-INDEX('Energy Balance-2019'!$A$2:$AI$38,MATCH('Energy Balance-2019'!$A20,'Energy Balance-2019'!$A$2:$A$38,0),MATCH(AA$2,'Energy Balance-2019'!$A$2:$AI$2,0)),0)*'Heat Value'!$P$78</f>
        <v>0</v>
      </c>
      <c r="AB57">
        <f>IF(INDEX('Energy Balance-2019'!$A$2:$AI$38,MATCH('Energy Balance-2019'!$A20,'Energy Balance-2019'!$A$2:$A$38,0),MATCH(AB$2,'Energy Balance-2019'!$A$2:$AI$2,0))&lt;0,-INDEX('Energy Balance-2019'!$A$2:$AI$38,MATCH('Energy Balance-2019'!$A20,'Energy Balance-2019'!$A$2:$A$38,0),MATCH(AB$2,'Energy Balance-2019'!$A$2:$AI$2,0)),0)*'Heat Value'!$P$78</f>
        <v>0</v>
      </c>
      <c r="AC57">
        <f>IF(INDEX('Energy Balance-2019'!$A$2:$AI$38,MATCH('Energy Balance-2019'!$A20,'Energy Balance-2019'!$A$2:$A$38,0),MATCH(AC$2,'Energy Balance-2019'!$A$2:$AI$2,0))&lt;0,-INDEX('Energy Balance-2019'!$A$2:$AI$38,MATCH('Energy Balance-2019'!$A20,'Energy Balance-2019'!$A$2:$A$38,0),MATCH(AC$2,'Energy Balance-2019'!$A$2:$AI$2,0)),0)*'Heat Value'!$P$78</f>
        <v>0</v>
      </c>
      <c r="AD57">
        <f>IF(INDEX('Energy Balance-2019'!$A$2:$AI$38,MATCH('Energy Balance-2019'!$A20,'Energy Balance-2019'!$A$2:$A$38,0),MATCH(AD$2,'Energy Balance-2019'!$A$2:$AI$2,0))&lt;0,-INDEX('Energy Balance-2019'!$A$2:$AI$38,MATCH('Energy Balance-2019'!$A20,'Energy Balance-2019'!$A$2:$A$38,0),MATCH(AD$2,'Energy Balance-2019'!$A$2:$AI$2,0)),0)*'Heat Value'!$P$78</f>
        <v>0</v>
      </c>
      <c r="AE57">
        <f>IF(INDEX('Energy Balance-2019'!$A$2:$AI$38,MATCH('Energy Balance-2019'!$A20,'Energy Balance-2019'!$A$2:$A$38,0),MATCH(AE$2,'Energy Balance-2019'!$A$2:$AI$2,0))&lt;0,-INDEX('Energy Balance-2019'!$A$2:$AI$38,MATCH('Energy Balance-2019'!$A20,'Energy Balance-2019'!$A$2:$A$38,0),MATCH(AE$2,'Energy Balance-2019'!$A$2:$AI$2,0)),0)*'Heat Value'!$P$78</f>
        <v>0</v>
      </c>
      <c r="AF57" s="47">
        <f>IF(INDEX('Energy Balance-2019'!$A$2:$AI$38,MATCH('Energy Balance-2019'!$A20,'Energy Balance-2019'!$A$2:$A$38,0),MATCH(AF$2,'Energy Balance-2019'!$A$2:$AI$2,0))&lt;0,-INDEX('Energy Balance-2019'!$A$2:$AI$38,MATCH('Energy Balance-2019'!$A20,'Energy Balance-2019'!$A$2:$A$38,0),MATCH(AF$2,'Energy Balance-2019'!$A$2:$AI$2,0)),0)*'Heat Value'!$P$78</f>
        <v>0</v>
      </c>
    </row>
    <row r="58" spans="1:32" x14ac:dyDescent="0.25">
      <c r="A58" s="41" t="str">
        <f>VLOOKUP($B58,'Transformation Match'!$A$1:$C$9,2,0)</f>
        <v>燃气生产和供应业</v>
      </c>
      <c r="B58" s="21" t="s">
        <v>62</v>
      </c>
      <c r="C58" s="314">
        <f>IF(INDEX('Energy Balance-2019'!$A$2:$AI$38,MATCH('Energy Balance-2019'!$A21,'Energy Balance-2019'!$A$2:$A$38,0),MATCH(C$2,'Energy Balance-2019'!$A$2:$AI$2,0))&lt;0,-INDEX('Energy Balance-2019'!$A$2:$AI$38,MATCH('Energy Balance-2019'!$A21,'Energy Balance-2019'!$A$2:$A$38,0),MATCH(C$2,'Energy Balance-2019'!$A$2:$AI$2,0)),0)*'Heat Value'!$P$78</f>
        <v>0</v>
      </c>
      <c r="D58">
        <f>IF(INDEX('Energy Balance-2019'!$A$2:$AI$38,MATCH('Energy Balance-2019'!$A21,'Energy Balance-2019'!$A$2:$A$38,0),MATCH(D$2,'Energy Balance-2019'!$A$2:$AI$2,0))&lt;0,-INDEX('Energy Balance-2019'!$A$2:$AI$38,MATCH('Energy Balance-2019'!$A21,'Energy Balance-2019'!$A$2:$A$38,0),MATCH(D$2,'Energy Balance-2019'!$A$2:$AI$2,0)),0)*'Heat Value'!$P$78</f>
        <v>0</v>
      </c>
      <c r="E58">
        <f>IF(INDEX('Energy Balance-2019'!$A$2:$AI$38,MATCH('Energy Balance-2019'!$A21,'Energy Balance-2019'!$A$2:$A$38,0),MATCH(E$2,'Energy Balance-2019'!$A$2:$AI$2,0))&lt;0,-INDEX('Energy Balance-2019'!$A$2:$AI$38,MATCH('Energy Balance-2019'!$A21,'Energy Balance-2019'!$A$2:$A$38,0),MATCH(E$2,'Energy Balance-2019'!$A$2:$AI$2,0)),0)*'Heat Value'!$P$78</f>
        <v>0</v>
      </c>
      <c r="F58">
        <f>IF(INDEX('Energy Balance-2019'!$A$2:$AI$38,MATCH('Energy Balance-2019'!$A21,'Energy Balance-2019'!$A$2:$A$38,0),MATCH(F$2,'Energy Balance-2019'!$A$2:$AI$2,0))&lt;0,-INDEX('Energy Balance-2019'!$A$2:$AI$38,MATCH('Energy Balance-2019'!$A21,'Energy Balance-2019'!$A$2:$A$38,0),MATCH(F$2,'Energy Balance-2019'!$A$2:$AI$2,0)),0)*'Heat Value'!$P$78</f>
        <v>0</v>
      </c>
      <c r="G58">
        <f>IF(INDEX('Energy Balance-2019'!$A$2:$AI$38,MATCH('Energy Balance-2019'!$A21,'Energy Balance-2019'!$A$2:$A$38,0),MATCH(G$2,'Energy Balance-2019'!$A$2:$AI$2,0))&lt;0,-INDEX('Energy Balance-2019'!$A$2:$AI$38,MATCH('Energy Balance-2019'!$A21,'Energy Balance-2019'!$A$2:$A$38,0),MATCH(G$2,'Energy Balance-2019'!$A$2:$AI$2,0)),0)*'Heat Value'!$P$78</f>
        <v>0</v>
      </c>
      <c r="H58">
        <f>IF(INDEX('Energy Balance-2019'!$A$2:$AI$38,MATCH('Energy Balance-2019'!$A21,'Energy Balance-2019'!$A$2:$A$38,0),MATCH(H$2,'Energy Balance-2019'!$A$2:$AI$2,0))&lt;0,-INDEX('Energy Balance-2019'!$A$2:$AI$38,MATCH('Energy Balance-2019'!$A21,'Energy Balance-2019'!$A$2:$A$38,0),MATCH(H$2,'Energy Balance-2019'!$A$2:$AI$2,0)),0)*'Heat Value'!$P$78</f>
        <v>4455630498000</v>
      </c>
      <c r="I58">
        <f>IF(INDEX('Energy Balance-2019'!$A$2:$AI$38,MATCH('Energy Balance-2019'!$A21,'Energy Balance-2019'!$A$2:$A$38,0),MATCH(I$2,'Energy Balance-2019'!$A$2:$AI$2,0))&lt;0,-INDEX('Energy Balance-2019'!$A$2:$AI$38,MATCH('Energy Balance-2019'!$A21,'Energy Balance-2019'!$A$2:$A$38,0),MATCH(I$2,'Energy Balance-2019'!$A$2:$AI$2,0)),0)*'Heat Value'!$P$78</f>
        <v>0</v>
      </c>
      <c r="J58">
        <f>IF(INDEX('Energy Balance-2019'!$A$2:$AI$38,MATCH('Energy Balance-2019'!$A21,'Energy Balance-2019'!$A$2:$A$38,0),MATCH(J$2,'Energy Balance-2019'!$A$2:$AI$2,0))&lt;0,-INDEX('Energy Balance-2019'!$A$2:$AI$38,MATCH('Energy Balance-2019'!$A21,'Energy Balance-2019'!$A$2:$A$38,0),MATCH(J$2,'Energy Balance-2019'!$A$2:$AI$2,0)),0)*'Heat Value'!$P$78</f>
        <v>0</v>
      </c>
      <c r="K58">
        <f>IF(INDEX('Energy Balance-2019'!$A$2:$AI$38,MATCH('Energy Balance-2019'!$A21,'Energy Balance-2019'!$A$2:$A$38,0),MATCH(K$2,'Energy Balance-2019'!$A$2:$AI$2,0))&lt;0,-INDEX('Energy Balance-2019'!$A$2:$AI$38,MATCH('Energy Balance-2019'!$A21,'Energy Balance-2019'!$A$2:$A$38,0),MATCH(K$2,'Energy Balance-2019'!$A$2:$AI$2,0)),0)*'Heat Value'!$P$78</f>
        <v>0</v>
      </c>
      <c r="L58">
        <f>IF(INDEX('Energy Balance-2019'!$A$2:$AI$38,MATCH('Energy Balance-2019'!$A21,'Energy Balance-2019'!$A$2:$A$38,0),MATCH(L$2,'Energy Balance-2019'!$A$2:$AI$2,0))&lt;0,-INDEX('Energy Balance-2019'!$A$2:$AI$38,MATCH('Energy Balance-2019'!$A21,'Energy Balance-2019'!$A$2:$A$38,0),MATCH(L$2,'Energy Balance-2019'!$A$2:$AI$2,0)),0)*'Heat Value'!$P$78</f>
        <v>0</v>
      </c>
      <c r="M58">
        <f>IF(INDEX('Energy Balance-2019'!$A$2:$AI$38,MATCH('Energy Balance-2019'!$A21,'Energy Balance-2019'!$A$2:$A$38,0),MATCH(M$2,'Energy Balance-2019'!$A$2:$AI$2,0))&lt;0,-INDEX('Energy Balance-2019'!$A$2:$AI$38,MATCH('Energy Balance-2019'!$A21,'Energy Balance-2019'!$A$2:$A$38,0),MATCH(M$2,'Energy Balance-2019'!$A$2:$AI$2,0)),0)*'Heat Value'!$P$78</f>
        <v>0</v>
      </c>
      <c r="N58">
        <f>IF(INDEX('Energy Balance-2019'!$A$2:$AI$38,MATCH('Energy Balance-2019'!$A21,'Energy Balance-2019'!$A$2:$A$38,0),MATCH(N$2,'Energy Balance-2019'!$A$2:$AI$2,0))&lt;0,-INDEX('Energy Balance-2019'!$A$2:$AI$38,MATCH('Energy Balance-2019'!$A21,'Energy Balance-2019'!$A$2:$A$38,0),MATCH(N$2,'Energy Balance-2019'!$A$2:$AI$2,0)),0)*'Heat Value'!$P$78</f>
        <v>0</v>
      </c>
      <c r="O58">
        <f>IF(INDEX('Energy Balance-2019'!$A$2:$AI$38,MATCH('Energy Balance-2019'!$A21,'Energy Balance-2019'!$A$2:$A$38,0),MATCH(O$2,'Energy Balance-2019'!$A$2:$AI$2,0))&lt;0,-INDEX('Energy Balance-2019'!$A$2:$AI$38,MATCH('Energy Balance-2019'!$A21,'Energy Balance-2019'!$A$2:$A$38,0),MATCH(O$2,'Energy Balance-2019'!$A$2:$AI$2,0)),0)*'Heat Value'!$P$78</f>
        <v>0</v>
      </c>
      <c r="P58">
        <f>IF(INDEX('Energy Balance-2019'!$A$2:$AI$38,MATCH('Energy Balance-2019'!$A21,'Energy Balance-2019'!$A$2:$A$38,0),MATCH(P$2,'Energy Balance-2019'!$A$2:$AI$2,0))&lt;0,-INDEX('Energy Balance-2019'!$A$2:$AI$38,MATCH('Energy Balance-2019'!$A21,'Energy Balance-2019'!$A$2:$A$38,0),MATCH(P$2,'Energy Balance-2019'!$A$2:$AI$2,0)),0)*'Heat Value'!$P$78</f>
        <v>0</v>
      </c>
      <c r="Q58">
        <f>IF(INDEX('Energy Balance-2019'!$A$2:$AI$38,MATCH('Energy Balance-2019'!$A21,'Energy Balance-2019'!$A$2:$A$38,0),MATCH(Q$2,'Energy Balance-2019'!$A$2:$AI$2,0))&lt;0,-INDEX('Energy Balance-2019'!$A$2:$AI$38,MATCH('Energy Balance-2019'!$A21,'Energy Balance-2019'!$A$2:$A$38,0),MATCH(Q$2,'Energy Balance-2019'!$A$2:$AI$2,0)),0)*'Heat Value'!$P$78</f>
        <v>0</v>
      </c>
      <c r="R58">
        <f>IF(INDEX('Energy Balance-2019'!$A$2:$AI$38,MATCH('Energy Balance-2019'!$A21,'Energy Balance-2019'!$A$2:$A$38,0),MATCH(R$2,'Energy Balance-2019'!$A$2:$AI$2,0))&lt;0,-INDEX('Energy Balance-2019'!$A$2:$AI$38,MATCH('Energy Balance-2019'!$A21,'Energy Balance-2019'!$A$2:$A$38,0),MATCH(R$2,'Energy Balance-2019'!$A$2:$AI$2,0)),0)*'Heat Value'!$P$78</f>
        <v>0</v>
      </c>
      <c r="S58">
        <f>IF(INDEX('Energy Balance-2019'!$A$2:$AI$38,MATCH('Energy Balance-2019'!$A21,'Energy Balance-2019'!$A$2:$A$38,0),MATCH(S$2,'Energy Balance-2019'!$A$2:$AI$2,0))&lt;0,-INDEX('Energy Balance-2019'!$A$2:$AI$38,MATCH('Energy Balance-2019'!$A21,'Energy Balance-2019'!$A$2:$A$38,0),MATCH(S$2,'Energy Balance-2019'!$A$2:$AI$2,0)),0)*'Heat Value'!$P$78</f>
        <v>0</v>
      </c>
      <c r="T58">
        <f>IF(INDEX('Energy Balance-2019'!$A$2:$AI$38,MATCH('Energy Balance-2019'!$A21,'Energy Balance-2019'!$A$2:$A$38,0),MATCH(T$2,'Energy Balance-2019'!$A$2:$AI$2,0))&lt;0,-INDEX('Energy Balance-2019'!$A$2:$AI$38,MATCH('Energy Balance-2019'!$A21,'Energy Balance-2019'!$A$2:$A$38,0),MATCH(T$2,'Energy Balance-2019'!$A$2:$AI$2,0)),0)*'Heat Value'!$P$78</f>
        <v>0</v>
      </c>
      <c r="U58">
        <f>IF(INDEX('Energy Balance-2019'!$A$2:$AI$38,MATCH('Energy Balance-2019'!$A21,'Energy Balance-2019'!$A$2:$A$38,0),MATCH(U$2,'Energy Balance-2019'!$A$2:$AI$2,0))&lt;0,-INDEX('Energy Balance-2019'!$A$2:$AI$38,MATCH('Energy Balance-2019'!$A21,'Energy Balance-2019'!$A$2:$A$38,0),MATCH(U$2,'Energy Balance-2019'!$A$2:$AI$2,0)),0)*'Heat Value'!$P$78</f>
        <v>0</v>
      </c>
      <c r="V58">
        <f>IF(INDEX('Energy Balance-2019'!$A$2:$AI$38,MATCH('Energy Balance-2019'!$A21,'Energy Balance-2019'!$A$2:$A$38,0),MATCH(V$2,'Energy Balance-2019'!$A$2:$AI$2,0))&lt;0,-INDEX('Energy Balance-2019'!$A$2:$AI$38,MATCH('Energy Balance-2019'!$A21,'Energy Balance-2019'!$A$2:$A$38,0),MATCH(V$2,'Energy Balance-2019'!$A$2:$AI$2,0)),0)*'Heat Value'!$P$78</f>
        <v>0</v>
      </c>
      <c r="W58">
        <f>IF(INDEX('Energy Balance-2019'!$A$2:$AI$38,MATCH('Energy Balance-2019'!$A21,'Energy Balance-2019'!$A$2:$A$38,0),MATCH(W$2,'Energy Balance-2019'!$A$2:$AI$2,0))&lt;0,-INDEX('Energy Balance-2019'!$A$2:$AI$38,MATCH('Energy Balance-2019'!$A21,'Energy Balance-2019'!$A$2:$A$38,0),MATCH(W$2,'Energy Balance-2019'!$A$2:$AI$2,0)),0)*'Heat Value'!$P$78</f>
        <v>0</v>
      </c>
      <c r="X58">
        <f>IF(INDEX('Energy Balance-2019'!$A$2:$AI$38,MATCH('Energy Balance-2019'!$A21,'Energy Balance-2019'!$A$2:$A$38,0),MATCH(X$2,'Energy Balance-2019'!$A$2:$AI$2,0))&lt;0,-INDEX('Energy Balance-2019'!$A$2:$AI$38,MATCH('Energy Balance-2019'!$A21,'Energy Balance-2019'!$A$2:$A$38,0),MATCH(X$2,'Energy Balance-2019'!$A$2:$AI$2,0)),0)*'Heat Value'!$P$78</f>
        <v>0</v>
      </c>
      <c r="Y58">
        <f>IF(INDEX('Energy Balance-2019'!$A$2:$AI$38,MATCH('Energy Balance-2019'!$A21,'Energy Balance-2019'!$A$2:$A$38,0),MATCH(Y$2,'Energy Balance-2019'!$A$2:$AI$2,0))&lt;0,-INDEX('Energy Balance-2019'!$A$2:$AI$38,MATCH('Energy Balance-2019'!$A21,'Energy Balance-2019'!$A$2:$A$38,0),MATCH(Y$2,'Energy Balance-2019'!$A$2:$AI$2,0)),0)*'Heat Value'!$P$78</f>
        <v>0</v>
      </c>
      <c r="Z58">
        <f>IF(INDEX('Energy Balance-2019'!$A$2:$AI$38,MATCH('Energy Balance-2019'!$A21,'Energy Balance-2019'!$A$2:$A$38,0),MATCH(Z$2,'Energy Balance-2019'!$A$2:$AI$2,0))&lt;0,-INDEX('Energy Balance-2019'!$A$2:$AI$38,MATCH('Energy Balance-2019'!$A21,'Energy Balance-2019'!$A$2:$A$38,0),MATCH(Z$2,'Energy Balance-2019'!$A$2:$AI$2,0)),0)*'Heat Value'!$P$78</f>
        <v>0</v>
      </c>
      <c r="AA58">
        <f>IF(INDEX('Energy Balance-2019'!$A$2:$AI$38,MATCH('Energy Balance-2019'!$A21,'Energy Balance-2019'!$A$2:$A$38,0),MATCH(AA$2,'Energy Balance-2019'!$A$2:$AI$2,0))&lt;0,-INDEX('Energy Balance-2019'!$A$2:$AI$38,MATCH('Energy Balance-2019'!$A21,'Energy Balance-2019'!$A$2:$A$38,0),MATCH(AA$2,'Energy Balance-2019'!$A$2:$AI$2,0)),0)*'Heat Value'!$P$78</f>
        <v>0</v>
      </c>
      <c r="AB58">
        <f>IF(INDEX('Energy Balance-2019'!$A$2:$AI$38,MATCH('Energy Balance-2019'!$A21,'Energy Balance-2019'!$A$2:$A$38,0),MATCH(AB$2,'Energy Balance-2019'!$A$2:$AI$2,0))&lt;0,-INDEX('Energy Balance-2019'!$A$2:$AI$38,MATCH('Energy Balance-2019'!$A21,'Energy Balance-2019'!$A$2:$A$38,0),MATCH(AB$2,'Energy Balance-2019'!$A$2:$AI$2,0)),0)*'Heat Value'!$P$78</f>
        <v>0</v>
      </c>
      <c r="AC58">
        <f>IF(INDEX('Energy Balance-2019'!$A$2:$AI$38,MATCH('Energy Balance-2019'!$A21,'Energy Balance-2019'!$A$2:$A$38,0),MATCH(AC$2,'Energy Balance-2019'!$A$2:$AI$2,0))&lt;0,-INDEX('Energy Balance-2019'!$A$2:$AI$38,MATCH('Energy Balance-2019'!$A21,'Energy Balance-2019'!$A$2:$A$38,0),MATCH(AC$2,'Energy Balance-2019'!$A$2:$AI$2,0)),0)*'Heat Value'!$P$78</f>
        <v>0</v>
      </c>
      <c r="AD58">
        <f>IF(INDEX('Energy Balance-2019'!$A$2:$AI$38,MATCH('Energy Balance-2019'!$A21,'Energy Balance-2019'!$A$2:$A$38,0),MATCH(AD$2,'Energy Balance-2019'!$A$2:$AI$2,0))&lt;0,-INDEX('Energy Balance-2019'!$A$2:$AI$38,MATCH('Energy Balance-2019'!$A21,'Energy Balance-2019'!$A$2:$A$38,0),MATCH(AD$2,'Energy Balance-2019'!$A$2:$AI$2,0)),0)*'Heat Value'!$P$78</f>
        <v>0</v>
      </c>
      <c r="AE58">
        <f>IF(INDEX('Energy Balance-2019'!$A$2:$AI$38,MATCH('Energy Balance-2019'!$A21,'Energy Balance-2019'!$A$2:$A$38,0),MATCH(AE$2,'Energy Balance-2019'!$A$2:$AI$2,0))&lt;0,-INDEX('Energy Balance-2019'!$A$2:$AI$38,MATCH('Energy Balance-2019'!$A21,'Energy Balance-2019'!$A$2:$A$38,0),MATCH(AE$2,'Energy Balance-2019'!$A$2:$AI$2,0)),0)*'Heat Value'!$P$78</f>
        <v>0</v>
      </c>
      <c r="AF58" s="47">
        <f>IF(INDEX('Energy Balance-2019'!$A$2:$AI$38,MATCH('Energy Balance-2019'!$A21,'Energy Balance-2019'!$A$2:$A$38,0),MATCH(AF$2,'Energy Balance-2019'!$A$2:$AI$2,0))&lt;0,-INDEX('Energy Balance-2019'!$A$2:$AI$38,MATCH('Energy Balance-2019'!$A21,'Energy Balance-2019'!$A$2:$A$38,0),MATCH(AF$2,'Energy Balance-2019'!$A$2:$AI$2,0)),0)*'Heat Value'!$P$78</f>
        <v>0</v>
      </c>
    </row>
    <row r="59" spans="1:32" x14ac:dyDescent="0.25">
      <c r="A59" s="41" t="str">
        <f>VLOOKUP($B59,'Transformation Match'!$A$1:$C$9,2,0)</f>
        <v>燃气生产和供应业</v>
      </c>
      <c r="B59" s="21" t="s">
        <v>63</v>
      </c>
      <c r="C59" s="314">
        <f>IF(INDEX('Energy Balance-2019'!$A$2:$AI$38,MATCH('Energy Balance-2019'!$A22,'Energy Balance-2019'!$A$2:$A$38,0),MATCH(C$2,'Energy Balance-2019'!$A$2:$AI$2,0))&lt;0,-INDEX('Energy Balance-2019'!$A$2:$AI$38,MATCH('Energy Balance-2019'!$A22,'Energy Balance-2019'!$A$2:$A$38,0),MATCH(C$2,'Energy Balance-2019'!$A$2:$AI$2,0)),0)*'Heat Value'!$P$78</f>
        <v>0</v>
      </c>
      <c r="D59">
        <f>IF(INDEX('Energy Balance-2019'!$A$2:$AI$38,MATCH('Energy Balance-2019'!$A22,'Energy Balance-2019'!$A$2:$A$38,0),MATCH(D$2,'Energy Balance-2019'!$A$2:$AI$2,0))&lt;0,-INDEX('Energy Balance-2019'!$A$2:$AI$38,MATCH('Energy Balance-2019'!$A22,'Energy Balance-2019'!$A$2:$A$38,0),MATCH(D$2,'Energy Balance-2019'!$A$2:$AI$2,0)),0)*'Heat Value'!$P$78</f>
        <v>0</v>
      </c>
      <c r="E59">
        <f>IF(INDEX('Energy Balance-2019'!$A$2:$AI$38,MATCH('Energy Balance-2019'!$A22,'Energy Balance-2019'!$A$2:$A$38,0),MATCH(E$2,'Energy Balance-2019'!$A$2:$AI$2,0))&lt;0,-INDEX('Energy Balance-2019'!$A$2:$AI$38,MATCH('Energy Balance-2019'!$A22,'Energy Balance-2019'!$A$2:$A$38,0),MATCH(E$2,'Energy Balance-2019'!$A$2:$AI$2,0)),0)*'Heat Value'!$P$78</f>
        <v>0</v>
      </c>
      <c r="F59">
        <f>IF(INDEX('Energy Balance-2019'!$A$2:$AI$38,MATCH('Energy Balance-2019'!$A22,'Energy Balance-2019'!$A$2:$A$38,0),MATCH(F$2,'Energy Balance-2019'!$A$2:$AI$2,0))&lt;0,-INDEX('Energy Balance-2019'!$A$2:$AI$38,MATCH('Energy Balance-2019'!$A22,'Energy Balance-2019'!$A$2:$A$38,0),MATCH(F$2,'Energy Balance-2019'!$A$2:$AI$2,0)),0)*'Heat Value'!$P$78</f>
        <v>0</v>
      </c>
      <c r="G59">
        <f>IF(INDEX('Energy Balance-2019'!$A$2:$AI$38,MATCH('Energy Balance-2019'!$A22,'Energy Balance-2019'!$A$2:$A$38,0),MATCH(G$2,'Energy Balance-2019'!$A$2:$AI$2,0))&lt;0,-INDEX('Energy Balance-2019'!$A$2:$AI$38,MATCH('Energy Balance-2019'!$A22,'Energy Balance-2019'!$A$2:$A$38,0),MATCH(G$2,'Energy Balance-2019'!$A$2:$AI$2,0)),0)*'Heat Value'!$P$78</f>
        <v>0</v>
      </c>
      <c r="H59">
        <f>IF(INDEX('Energy Balance-2019'!$A$2:$AI$38,MATCH('Energy Balance-2019'!$A22,'Energy Balance-2019'!$A$2:$A$38,0),MATCH(H$2,'Energy Balance-2019'!$A$2:$AI$2,0))&lt;0,-INDEX('Energy Balance-2019'!$A$2:$AI$38,MATCH('Energy Balance-2019'!$A22,'Energy Balance-2019'!$A$2:$A$38,0),MATCH(H$2,'Energy Balance-2019'!$A$2:$AI$2,0)),0)*'Heat Value'!$P$78</f>
        <v>0</v>
      </c>
      <c r="I59">
        <f>IF(INDEX('Energy Balance-2019'!$A$2:$AI$38,MATCH('Energy Balance-2019'!$A22,'Energy Balance-2019'!$A$2:$A$38,0),MATCH(I$2,'Energy Balance-2019'!$A$2:$AI$2,0))&lt;0,-INDEX('Energy Balance-2019'!$A$2:$AI$38,MATCH('Energy Balance-2019'!$A22,'Energy Balance-2019'!$A$2:$A$38,0),MATCH(I$2,'Energy Balance-2019'!$A$2:$AI$2,0)),0)*'Heat Value'!$P$78</f>
        <v>0</v>
      </c>
      <c r="J59">
        <f>IF(INDEX('Energy Balance-2019'!$A$2:$AI$38,MATCH('Energy Balance-2019'!$A22,'Energy Balance-2019'!$A$2:$A$38,0),MATCH(J$2,'Energy Balance-2019'!$A$2:$AI$2,0))&lt;0,-INDEX('Energy Balance-2019'!$A$2:$AI$38,MATCH('Energy Balance-2019'!$A22,'Energy Balance-2019'!$A$2:$A$38,0),MATCH(J$2,'Energy Balance-2019'!$A$2:$AI$2,0)),0)*'Heat Value'!$P$78</f>
        <v>0</v>
      </c>
      <c r="K59">
        <f>IF(INDEX('Energy Balance-2019'!$A$2:$AI$38,MATCH('Energy Balance-2019'!$A22,'Energy Balance-2019'!$A$2:$A$38,0),MATCH(K$2,'Energy Balance-2019'!$A$2:$AI$2,0))&lt;0,-INDEX('Energy Balance-2019'!$A$2:$AI$38,MATCH('Energy Balance-2019'!$A22,'Energy Balance-2019'!$A$2:$A$38,0),MATCH(K$2,'Energy Balance-2019'!$A$2:$AI$2,0)),0)*'Heat Value'!$P$78</f>
        <v>88890384000</v>
      </c>
      <c r="L59">
        <f>IF(INDEX('Energy Balance-2019'!$A$2:$AI$38,MATCH('Energy Balance-2019'!$A22,'Energy Balance-2019'!$A$2:$A$38,0),MATCH(L$2,'Energy Balance-2019'!$A$2:$AI$2,0))&lt;0,-INDEX('Energy Balance-2019'!$A$2:$AI$38,MATCH('Energy Balance-2019'!$A22,'Energy Balance-2019'!$A$2:$A$38,0),MATCH(L$2,'Energy Balance-2019'!$A$2:$AI$2,0)),0)*'Heat Value'!$P$78</f>
        <v>0</v>
      </c>
      <c r="M59">
        <f>IF(INDEX('Energy Balance-2019'!$A$2:$AI$38,MATCH('Energy Balance-2019'!$A22,'Energy Balance-2019'!$A$2:$A$38,0),MATCH(M$2,'Energy Balance-2019'!$A$2:$AI$2,0))&lt;0,-INDEX('Energy Balance-2019'!$A$2:$AI$38,MATCH('Energy Balance-2019'!$A22,'Energy Balance-2019'!$A$2:$A$38,0),MATCH(M$2,'Energy Balance-2019'!$A$2:$AI$2,0)),0)*'Heat Value'!$P$78</f>
        <v>0</v>
      </c>
      <c r="N59">
        <f>IF(INDEX('Energy Balance-2019'!$A$2:$AI$38,MATCH('Energy Balance-2019'!$A22,'Energy Balance-2019'!$A$2:$A$38,0),MATCH(N$2,'Energy Balance-2019'!$A$2:$AI$2,0))&lt;0,-INDEX('Energy Balance-2019'!$A$2:$AI$38,MATCH('Energy Balance-2019'!$A22,'Energy Balance-2019'!$A$2:$A$38,0),MATCH(N$2,'Energy Balance-2019'!$A$2:$AI$2,0)),0)*'Heat Value'!$P$78</f>
        <v>0</v>
      </c>
      <c r="O59">
        <f>IF(INDEX('Energy Balance-2019'!$A$2:$AI$38,MATCH('Energy Balance-2019'!$A22,'Energy Balance-2019'!$A$2:$A$38,0),MATCH(O$2,'Energy Balance-2019'!$A$2:$AI$2,0))&lt;0,-INDEX('Energy Balance-2019'!$A$2:$AI$38,MATCH('Energy Balance-2019'!$A22,'Energy Balance-2019'!$A$2:$A$38,0),MATCH(O$2,'Energy Balance-2019'!$A$2:$AI$2,0)),0)*'Heat Value'!$P$78</f>
        <v>0</v>
      </c>
      <c r="P59">
        <f>IF(INDEX('Energy Balance-2019'!$A$2:$AI$38,MATCH('Energy Balance-2019'!$A22,'Energy Balance-2019'!$A$2:$A$38,0),MATCH(P$2,'Energy Balance-2019'!$A$2:$AI$2,0))&lt;0,-INDEX('Energy Balance-2019'!$A$2:$AI$38,MATCH('Energy Balance-2019'!$A22,'Energy Balance-2019'!$A$2:$A$38,0),MATCH(P$2,'Energy Balance-2019'!$A$2:$AI$2,0)),0)*'Heat Value'!$P$78</f>
        <v>0</v>
      </c>
      <c r="Q59">
        <f>IF(INDEX('Energy Balance-2019'!$A$2:$AI$38,MATCH('Energy Balance-2019'!$A22,'Energy Balance-2019'!$A$2:$A$38,0),MATCH(Q$2,'Energy Balance-2019'!$A$2:$AI$2,0))&lt;0,-INDEX('Energy Balance-2019'!$A$2:$AI$38,MATCH('Energy Balance-2019'!$A22,'Energy Balance-2019'!$A$2:$A$38,0),MATCH(Q$2,'Energy Balance-2019'!$A$2:$AI$2,0)),0)*'Heat Value'!$P$78</f>
        <v>0</v>
      </c>
      <c r="R59">
        <f>IF(INDEX('Energy Balance-2019'!$A$2:$AI$38,MATCH('Energy Balance-2019'!$A22,'Energy Balance-2019'!$A$2:$A$38,0),MATCH(R$2,'Energy Balance-2019'!$A$2:$AI$2,0))&lt;0,-INDEX('Energy Balance-2019'!$A$2:$AI$38,MATCH('Energy Balance-2019'!$A22,'Energy Balance-2019'!$A$2:$A$38,0),MATCH(R$2,'Energy Balance-2019'!$A$2:$AI$2,0)),0)*'Heat Value'!$P$78</f>
        <v>0</v>
      </c>
      <c r="S59">
        <f>IF(INDEX('Energy Balance-2019'!$A$2:$AI$38,MATCH('Energy Balance-2019'!$A22,'Energy Balance-2019'!$A$2:$A$38,0),MATCH(S$2,'Energy Balance-2019'!$A$2:$AI$2,0))&lt;0,-INDEX('Energy Balance-2019'!$A$2:$AI$38,MATCH('Energy Balance-2019'!$A22,'Energy Balance-2019'!$A$2:$A$38,0),MATCH(S$2,'Energy Balance-2019'!$A$2:$AI$2,0)),0)*'Heat Value'!$P$78</f>
        <v>0</v>
      </c>
      <c r="T59">
        <f>IF(INDEX('Energy Balance-2019'!$A$2:$AI$38,MATCH('Energy Balance-2019'!$A22,'Energy Balance-2019'!$A$2:$A$38,0),MATCH(T$2,'Energy Balance-2019'!$A$2:$AI$2,0))&lt;0,-INDEX('Energy Balance-2019'!$A$2:$AI$38,MATCH('Energy Balance-2019'!$A22,'Energy Balance-2019'!$A$2:$A$38,0),MATCH(T$2,'Energy Balance-2019'!$A$2:$AI$2,0)),0)*'Heat Value'!$P$78</f>
        <v>0</v>
      </c>
      <c r="U59">
        <f>IF(INDEX('Energy Balance-2019'!$A$2:$AI$38,MATCH('Energy Balance-2019'!$A22,'Energy Balance-2019'!$A$2:$A$38,0),MATCH(U$2,'Energy Balance-2019'!$A$2:$AI$2,0))&lt;0,-INDEX('Energy Balance-2019'!$A$2:$AI$38,MATCH('Energy Balance-2019'!$A22,'Energy Balance-2019'!$A$2:$A$38,0),MATCH(U$2,'Energy Balance-2019'!$A$2:$AI$2,0)),0)*'Heat Value'!$P$78</f>
        <v>0</v>
      </c>
      <c r="V59">
        <f>IF(INDEX('Energy Balance-2019'!$A$2:$AI$38,MATCH('Energy Balance-2019'!$A22,'Energy Balance-2019'!$A$2:$A$38,0),MATCH(V$2,'Energy Balance-2019'!$A$2:$AI$2,0))&lt;0,-INDEX('Energy Balance-2019'!$A$2:$AI$38,MATCH('Energy Balance-2019'!$A22,'Energy Balance-2019'!$A$2:$A$38,0),MATCH(V$2,'Energy Balance-2019'!$A$2:$AI$2,0)),0)*'Heat Value'!$P$78</f>
        <v>0</v>
      </c>
      <c r="W59">
        <f>IF(INDEX('Energy Balance-2019'!$A$2:$AI$38,MATCH('Energy Balance-2019'!$A22,'Energy Balance-2019'!$A$2:$A$38,0),MATCH(W$2,'Energy Balance-2019'!$A$2:$AI$2,0))&lt;0,-INDEX('Energy Balance-2019'!$A$2:$AI$38,MATCH('Energy Balance-2019'!$A22,'Energy Balance-2019'!$A$2:$A$38,0),MATCH(W$2,'Energy Balance-2019'!$A$2:$AI$2,0)),0)*'Heat Value'!$P$78</f>
        <v>0</v>
      </c>
      <c r="X59">
        <f>IF(INDEX('Energy Balance-2019'!$A$2:$AI$38,MATCH('Energy Balance-2019'!$A22,'Energy Balance-2019'!$A$2:$A$38,0),MATCH(X$2,'Energy Balance-2019'!$A$2:$AI$2,0))&lt;0,-INDEX('Energy Balance-2019'!$A$2:$AI$38,MATCH('Energy Balance-2019'!$A22,'Energy Balance-2019'!$A$2:$A$38,0),MATCH(X$2,'Energy Balance-2019'!$A$2:$AI$2,0)),0)*'Heat Value'!$P$78</f>
        <v>0</v>
      </c>
      <c r="Y59">
        <f>IF(INDEX('Energy Balance-2019'!$A$2:$AI$38,MATCH('Energy Balance-2019'!$A22,'Energy Balance-2019'!$A$2:$A$38,0),MATCH(Y$2,'Energy Balance-2019'!$A$2:$AI$2,0))&lt;0,-INDEX('Energy Balance-2019'!$A$2:$AI$38,MATCH('Energy Balance-2019'!$A22,'Energy Balance-2019'!$A$2:$A$38,0),MATCH(Y$2,'Energy Balance-2019'!$A$2:$AI$2,0)),0)*'Heat Value'!$P$78</f>
        <v>0</v>
      </c>
      <c r="Z59">
        <f>IF(INDEX('Energy Balance-2019'!$A$2:$AI$38,MATCH('Energy Balance-2019'!$A22,'Energy Balance-2019'!$A$2:$A$38,0),MATCH(Z$2,'Energy Balance-2019'!$A$2:$AI$2,0))&lt;0,-INDEX('Energy Balance-2019'!$A$2:$AI$38,MATCH('Energy Balance-2019'!$A22,'Energy Balance-2019'!$A$2:$A$38,0),MATCH(Z$2,'Energy Balance-2019'!$A$2:$AI$2,0)),0)*'Heat Value'!$P$78</f>
        <v>0</v>
      </c>
      <c r="AA59">
        <f>IF(INDEX('Energy Balance-2019'!$A$2:$AI$38,MATCH('Energy Balance-2019'!$A22,'Energy Balance-2019'!$A$2:$A$38,0),MATCH(AA$2,'Energy Balance-2019'!$A$2:$AI$2,0))&lt;0,-INDEX('Energy Balance-2019'!$A$2:$AI$38,MATCH('Energy Balance-2019'!$A22,'Energy Balance-2019'!$A$2:$A$38,0),MATCH(AA$2,'Energy Balance-2019'!$A$2:$AI$2,0)),0)*'Heat Value'!$P$78</f>
        <v>0</v>
      </c>
      <c r="AB59">
        <f>-'Energy Balance-2019'!AE22*'Heat Value'!$P$78</f>
        <v>617482608105000</v>
      </c>
      <c r="AC59">
        <f>-'Energy Balance-2019'!AF22*'Heat Value'!$P$78</f>
        <v>-569926252665000</v>
      </c>
      <c r="AD59" s="397">
        <f>IF(INDEX('Energy Balance-2019'!$A$2:$AI$38,MATCH('Energy Balance-2019'!$A22,'Energy Balance-2019'!$A$2:$A$38,0),MATCH(AD$2,'Energy Balance-2019'!$A$2:$AI$2,0))&lt;0,-INDEX('Energy Balance-2019'!$A$2:$AI$38,MATCH('Energy Balance-2019'!$A22,'Energy Balance-2019'!$A$2:$A$38,0),MATCH(AD$2,'Energy Balance-2019'!$A$2:$AI$2,0)),0)*'Heat Value'!$P$78</f>
        <v>0</v>
      </c>
      <c r="AE59" s="398">
        <f>IF(INDEX('Energy Balance-2019'!$A$2:$AI$38,MATCH('Energy Balance-2019'!$A22,'Energy Balance-2019'!$A$2:$A$38,0),MATCH(AE$2,'Energy Balance-2019'!$A$2:$AI$2,0))&lt;0,-INDEX('Energy Balance-2019'!$A$2:$AI$38,MATCH('Energy Balance-2019'!$A22,'Energy Balance-2019'!$A$2:$A$38,0),MATCH(AE$2,'Energy Balance-2019'!$A$2:$AI$2,0)),0)*'Heat Value'!$P$78</f>
        <v>0</v>
      </c>
      <c r="AF59" s="399">
        <f>IF(INDEX('Energy Balance-2019'!$A$2:$AI$38,MATCH('Energy Balance-2019'!$A22,'Energy Balance-2019'!$A$2:$A$38,0),MATCH(AF$2,'Energy Balance-2019'!$A$2:$AI$2,0))&lt;0,-INDEX('Energy Balance-2019'!$A$2:$AI$38,MATCH('Energy Balance-2019'!$A22,'Energy Balance-2019'!$A$2:$A$38,0),MATCH(AF$2,'Energy Balance-2019'!$A$2:$AI$2,0)),0)*'Heat Value'!$P$78</f>
        <v>0</v>
      </c>
    </row>
    <row r="60" spans="1:32" x14ac:dyDescent="0.25">
      <c r="A60" s="111" t="str">
        <f>VLOOKUP($B60,'Transformation Match'!$A$1:$C$9,2,0)</f>
        <v>石油、煤炭及其他燃料加工业</v>
      </c>
      <c r="B60" s="89" t="s">
        <v>64</v>
      </c>
      <c r="C60" s="97">
        <f>-'Energy Balance-2019'!E23*'Heat Value'!$P$78</f>
        <v>75284599599000</v>
      </c>
      <c r="D60" s="28">
        <f>-'Energy Balance-2019'!F23*'Heat Value'!$P$78</f>
        <v>0</v>
      </c>
      <c r="E60" s="28">
        <f>-'Energy Balance-2019'!G23*'Heat Value'!$P$78</f>
        <v>191269883772000</v>
      </c>
      <c r="F60" s="28">
        <f>-'Energy Balance-2019'!H23*'Heat Value'!$P$78</f>
        <v>-234531722535000</v>
      </c>
      <c r="G60" s="344">
        <f>IF(INDEX('Energy Balance-2019'!$A$2:$AI$38,MATCH('Energy Balance-2019'!$A23,'Energy Balance-2019'!$A$2:$A$38,0),MATCH(G$2,'Energy Balance-2019'!$A$2:$AI$2,0))&lt;0,-INDEX('Energy Balance-2019'!$A$2:$AI$38,MATCH('Energy Balance-2019'!$A23,'Energy Balance-2019'!$A$2:$A$38,0),MATCH(G$2,'Energy Balance-2019'!$A$2:$AI$2,0)),0)*'Heat Value'!$P$78</f>
        <v>0</v>
      </c>
      <c r="H60" s="28">
        <f>IF(INDEX('Energy Balance-2019'!$A$2:$AI$38,MATCH('Energy Balance-2019'!$A23,'Energy Balance-2019'!$A$2:$A$38,0),MATCH(H$2,'Energy Balance-2019'!$A$2:$AI$2,0))&lt;0,-INDEX('Energy Balance-2019'!$A$2:$AI$38,MATCH('Energy Balance-2019'!$A23,'Energy Balance-2019'!$A$2:$A$38,0),MATCH(H$2,'Energy Balance-2019'!$A$2:$AI$2,0)),0)*'Heat Value'!$P$78</f>
        <v>0</v>
      </c>
      <c r="I60" s="28">
        <f>IF(INDEX('Energy Balance-2019'!$A$2:$AI$38,MATCH('Energy Balance-2019'!$A23,'Energy Balance-2019'!$A$2:$A$38,0),MATCH(I$2,'Energy Balance-2019'!$A$2:$AI$2,0))&lt;0,-INDEX('Energy Balance-2019'!$A$2:$AI$38,MATCH('Energy Balance-2019'!$A23,'Energy Balance-2019'!$A$2:$A$38,0),MATCH(I$2,'Energy Balance-2019'!$A$2:$AI$2,0)),0)*'Heat Value'!$P$78</f>
        <v>0</v>
      </c>
      <c r="J60" s="28">
        <f>IF(INDEX('Energy Balance-2019'!$A$2:$AI$38,MATCH('Energy Balance-2019'!$A23,'Energy Balance-2019'!$A$2:$A$38,0),MATCH(J$2,'Energy Balance-2019'!$A$2:$AI$2,0))&lt;0,-INDEX('Energy Balance-2019'!$A$2:$AI$38,MATCH('Energy Balance-2019'!$A23,'Energy Balance-2019'!$A$2:$A$38,0),MATCH(J$2,'Energy Balance-2019'!$A$2:$AI$2,0)),0)*'Heat Value'!$P$78</f>
        <v>0</v>
      </c>
      <c r="K60" s="28">
        <f>IF(INDEX('Energy Balance-2019'!$A$2:$AI$38,MATCH('Energy Balance-2019'!$A23,'Energy Balance-2019'!$A$2:$A$38,0),MATCH(K$2,'Energy Balance-2019'!$A$2:$AI$2,0))&lt;0,-INDEX('Energy Balance-2019'!$A$2:$AI$38,MATCH('Energy Balance-2019'!$A23,'Energy Balance-2019'!$A$2:$A$38,0),MATCH(K$2,'Energy Balance-2019'!$A$2:$AI$2,0)),0)*'Heat Value'!$P$78</f>
        <v>0</v>
      </c>
      <c r="L60" s="28">
        <f>IF(INDEX('Energy Balance-2019'!$A$2:$AI$38,MATCH('Energy Balance-2019'!$A23,'Energy Balance-2019'!$A$2:$A$38,0),MATCH(L$2,'Energy Balance-2019'!$A$2:$AI$2,0))&lt;0,-INDEX('Energy Balance-2019'!$A$2:$AI$38,MATCH('Energy Balance-2019'!$A23,'Energy Balance-2019'!$A$2:$A$38,0),MATCH(L$2,'Energy Balance-2019'!$A$2:$AI$2,0)),0)*'Heat Value'!$P$78</f>
        <v>0</v>
      </c>
      <c r="M60" s="28">
        <f>IF(INDEX('Energy Balance-2019'!$A$2:$AI$38,MATCH('Energy Balance-2019'!$A23,'Energy Balance-2019'!$A$2:$A$38,0),MATCH(M$2,'Energy Balance-2019'!$A$2:$AI$2,0))&lt;0,-INDEX('Energy Balance-2019'!$A$2:$AI$38,MATCH('Energy Balance-2019'!$A23,'Energy Balance-2019'!$A$2:$A$38,0),MATCH(M$2,'Energy Balance-2019'!$A$2:$AI$2,0)),0)*'Heat Value'!$P$78</f>
        <v>0</v>
      </c>
      <c r="N60" s="28">
        <f>IF(INDEX('Energy Balance-2019'!$A$2:$AI$38,MATCH('Energy Balance-2019'!$A23,'Energy Balance-2019'!$A$2:$A$38,0),MATCH(N$2,'Energy Balance-2019'!$A$2:$AI$2,0))&lt;0,-INDEX('Energy Balance-2019'!$A$2:$AI$38,MATCH('Energy Balance-2019'!$A23,'Energy Balance-2019'!$A$2:$A$38,0),MATCH(N$2,'Energy Balance-2019'!$A$2:$AI$2,0)),0)*'Heat Value'!$P$78</f>
        <v>0</v>
      </c>
      <c r="O60" s="28">
        <f>IF(INDEX('Energy Balance-2019'!$A$2:$AI$38,MATCH('Energy Balance-2019'!$A23,'Energy Balance-2019'!$A$2:$A$38,0),MATCH(O$2,'Energy Balance-2019'!$A$2:$AI$2,0))&lt;0,-INDEX('Energy Balance-2019'!$A$2:$AI$38,MATCH('Energy Balance-2019'!$A23,'Energy Balance-2019'!$A$2:$A$38,0),MATCH(O$2,'Energy Balance-2019'!$A$2:$AI$2,0)),0)*'Heat Value'!$P$78</f>
        <v>0</v>
      </c>
      <c r="P60" s="28">
        <f>IF(INDEX('Energy Balance-2019'!$A$2:$AI$38,MATCH('Energy Balance-2019'!$A23,'Energy Balance-2019'!$A$2:$A$38,0),MATCH(P$2,'Energy Balance-2019'!$A$2:$AI$2,0))&lt;0,-INDEX('Energy Balance-2019'!$A$2:$AI$38,MATCH('Energy Balance-2019'!$A23,'Energy Balance-2019'!$A$2:$A$38,0),MATCH(P$2,'Energy Balance-2019'!$A$2:$AI$2,0)),0)*'Heat Value'!$P$78</f>
        <v>0</v>
      </c>
      <c r="Q60" s="28">
        <f>IF(INDEX('Energy Balance-2019'!$A$2:$AI$38,MATCH('Energy Balance-2019'!$A23,'Energy Balance-2019'!$A$2:$A$38,0),MATCH(Q$2,'Energy Balance-2019'!$A$2:$AI$2,0))&lt;0,-INDEX('Energy Balance-2019'!$A$2:$AI$38,MATCH('Energy Balance-2019'!$A23,'Energy Balance-2019'!$A$2:$A$38,0),MATCH(Q$2,'Energy Balance-2019'!$A$2:$AI$2,0)),0)*'Heat Value'!$P$78</f>
        <v>0</v>
      </c>
      <c r="R60" s="28">
        <f>IF(INDEX('Energy Balance-2019'!$A$2:$AI$38,MATCH('Energy Balance-2019'!$A23,'Energy Balance-2019'!$A$2:$A$38,0),MATCH(R$2,'Energy Balance-2019'!$A$2:$AI$2,0))&lt;0,-INDEX('Energy Balance-2019'!$A$2:$AI$38,MATCH('Energy Balance-2019'!$A23,'Energy Balance-2019'!$A$2:$A$38,0),MATCH(R$2,'Energy Balance-2019'!$A$2:$AI$2,0)),0)*'Heat Value'!$P$78</f>
        <v>0</v>
      </c>
      <c r="S60" s="28">
        <f>IF(INDEX('Energy Balance-2019'!$A$2:$AI$38,MATCH('Energy Balance-2019'!$A23,'Energy Balance-2019'!$A$2:$A$38,0),MATCH(S$2,'Energy Balance-2019'!$A$2:$AI$2,0))&lt;0,-INDEX('Energy Balance-2019'!$A$2:$AI$38,MATCH('Energy Balance-2019'!$A23,'Energy Balance-2019'!$A$2:$A$38,0),MATCH(S$2,'Energy Balance-2019'!$A$2:$AI$2,0)),0)*'Heat Value'!$P$78</f>
        <v>0</v>
      </c>
      <c r="T60" s="28">
        <f>IF(INDEX('Energy Balance-2019'!$A$2:$AI$38,MATCH('Energy Balance-2019'!$A23,'Energy Balance-2019'!$A$2:$A$38,0),MATCH(T$2,'Energy Balance-2019'!$A$2:$AI$2,0))&lt;0,-INDEX('Energy Balance-2019'!$A$2:$AI$38,MATCH('Energy Balance-2019'!$A23,'Energy Balance-2019'!$A$2:$A$38,0),MATCH(T$2,'Energy Balance-2019'!$A$2:$AI$2,0)),0)*'Heat Value'!$P$78</f>
        <v>0</v>
      </c>
      <c r="U60" s="28">
        <f>IF(INDEX('Energy Balance-2019'!$A$2:$AI$38,MATCH('Energy Balance-2019'!$A23,'Energy Balance-2019'!$A$2:$A$38,0),MATCH(U$2,'Energy Balance-2019'!$A$2:$AI$2,0))&lt;0,-INDEX('Energy Balance-2019'!$A$2:$AI$38,MATCH('Energy Balance-2019'!$A23,'Energy Balance-2019'!$A$2:$A$38,0),MATCH(U$2,'Energy Balance-2019'!$A$2:$AI$2,0)),0)*'Heat Value'!$P$78</f>
        <v>0</v>
      </c>
      <c r="V60" s="28">
        <f>IF(INDEX('Energy Balance-2019'!$A$2:$AI$38,MATCH('Energy Balance-2019'!$A23,'Energy Balance-2019'!$A$2:$A$38,0),MATCH(V$2,'Energy Balance-2019'!$A$2:$AI$2,0))&lt;0,-INDEX('Energy Balance-2019'!$A$2:$AI$38,MATCH('Energy Balance-2019'!$A23,'Energy Balance-2019'!$A$2:$A$38,0),MATCH(V$2,'Energy Balance-2019'!$A$2:$AI$2,0)),0)*'Heat Value'!$P$78</f>
        <v>0</v>
      </c>
      <c r="W60" s="28">
        <f>IF(INDEX('Energy Balance-2019'!$A$2:$AI$38,MATCH('Energy Balance-2019'!$A23,'Energy Balance-2019'!$A$2:$A$38,0),MATCH(W$2,'Energy Balance-2019'!$A$2:$AI$2,0))&lt;0,-INDEX('Energy Balance-2019'!$A$2:$AI$38,MATCH('Energy Balance-2019'!$A23,'Energy Balance-2019'!$A$2:$A$38,0),MATCH(W$2,'Energy Balance-2019'!$A$2:$AI$2,0)),0)*'Heat Value'!$P$78</f>
        <v>0</v>
      </c>
      <c r="X60" s="28">
        <f>IF(INDEX('Energy Balance-2019'!$A$2:$AI$38,MATCH('Energy Balance-2019'!$A23,'Energy Balance-2019'!$A$2:$A$38,0),MATCH(X$2,'Energy Balance-2019'!$A$2:$AI$2,0))&lt;0,-INDEX('Energy Balance-2019'!$A$2:$AI$38,MATCH('Energy Balance-2019'!$A23,'Energy Balance-2019'!$A$2:$A$38,0),MATCH(X$2,'Energy Balance-2019'!$A$2:$AI$2,0)),0)*'Heat Value'!$P$78</f>
        <v>0</v>
      </c>
      <c r="Y60" s="28">
        <f>IF(INDEX('Energy Balance-2019'!$A$2:$AI$38,MATCH('Energy Balance-2019'!$A23,'Energy Balance-2019'!$A$2:$A$38,0),MATCH(Y$2,'Energy Balance-2019'!$A$2:$AI$2,0))&lt;0,-INDEX('Energy Balance-2019'!$A$2:$AI$38,MATCH('Energy Balance-2019'!$A23,'Energy Balance-2019'!$A$2:$A$38,0),MATCH(Y$2,'Energy Balance-2019'!$A$2:$AI$2,0)),0)*'Heat Value'!$P$78</f>
        <v>0</v>
      </c>
      <c r="Z60" s="28">
        <f>IF(INDEX('Energy Balance-2019'!$A$2:$AI$38,MATCH('Energy Balance-2019'!$A23,'Energy Balance-2019'!$A$2:$A$38,0),MATCH(Z$2,'Energy Balance-2019'!$A$2:$AI$2,0))&lt;0,-INDEX('Energy Balance-2019'!$A$2:$AI$38,MATCH('Energy Balance-2019'!$A23,'Energy Balance-2019'!$A$2:$A$38,0),MATCH(Z$2,'Energy Balance-2019'!$A$2:$AI$2,0)),0)*'Heat Value'!$P$78</f>
        <v>0</v>
      </c>
      <c r="AA60" s="28">
        <f>IF(INDEX('Energy Balance-2019'!$A$2:$AI$38,MATCH('Energy Balance-2019'!$A23,'Energy Balance-2019'!$A$2:$A$38,0),MATCH(AA$2,'Energy Balance-2019'!$A$2:$AI$2,0))&lt;0,-INDEX('Energy Balance-2019'!$A$2:$AI$38,MATCH('Energy Balance-2019'!$A23,'Energy Balance-2019'!$A$2:$A$38,0),MATCH(AA$2,'Energy Balance-2019'!$A$2:$AI$2,0)),0)*'Heat Value'!$P$78</f>
        <v>0</v>
      </c>
      <c r="AB60" s="28">
        <f>IF(INDEX('Energy Balance-2019'!$A$2:$AI$38,MATCH('Energy Balance-2019'!$A23,'Energy Balance-2019'!$A$2:$A$38,0),MATCH(AB$2,'Energy Balance-2019'!$A$2:$AI$2,0))&lt;0,-INDEX('Energy Balance-2019'!$A$2:$AI$38,MATCH('Energy Balance-2019'!$A23,'Energy Balance-2019'!$A$2:$A$38,0),MATCH(AB$2,'Energy Balance-2019'!$A$2:$AI$2,0)),0)*'Heat Value'!$P$78</f>
        <v>0</v>
      </c>
      <c r="AC60" s="28">
        <f>IF(INDEX('Energy Balance-2019'!$A$2:$AI$38,MATCH('Energy Balance-2019'!$A23,'Energy Balance-2019'!$A$2:$A$38,0),MATCH(AC$2,'Energy Balance-2019'!$A$2:$AI$2,0))&lt;0,-INDEX('Energy Balance-2019'!$A$2:$AI$38,MATCH('Energy Balance-2019'!$A23,'Energy Balance-2019'!$A$2:$A$38,0),MATCH(AC$2,'Energy Balance-2019'!$A$2:$AI$2,0)),0)*'Heat Value'!$P$78</f>
        <v>0</v>
      </c>
      <c r="AD60" s="28">
        <f>IF(INDEX('Energy Balance-2019'!$A$2:$AI$38,MATCH('Energy Balance-2019'!$A23,'Energy Balance-2019'!$A$2:$A$38,0),MATCH(AD$2,'Energy Balance-2019'!$A$2:$AI$2,0))&lt;0,-INDEX('Energy Balance-2019'!$A$2:$AI$38,MATCH('Energy Balance-2019'!$A23,'Energy Balance-2019'!$A$2:$A$38,0),MATCH(AD$2,'Energy Balance-2019'!$A$2:$AI$2,0)),0)*'Heat Value'!$P$78</f>
        <v>0</v>
      </c>
      <c r="AE60" s="28">
        <f>IF(INDEX('Energy Balance-2019'!$A$2:$AI$38,MATCH('Energy Balance-2019'!$A23,'Energy Balance-2019'!$A$2:$A$38,0),MATCH(AE$2,'Energy Balance-2019'!$A$2:$AI$2,0))&lt;0,-INDEX('Energy Balance-2019'!$A$2:$AI$38,MATCH('Energy Balance-2019'!$A23,'Energy Balance-2019'!$A$2:$A$38,0),MATCH(AE$2,'Energy Balance-2019'!$A$2:$AI$2,0)),0)*'Heat Value'!$P$78</f>
        <v>0</v>
      </c>
      <c r="AF60" s="29">
        <f>IF(INDEX('Energy Balance-2019'!$A$2:$AI$38,MATCH('Energy Balance-2019'!$A23,'Energy Balance-2019'!$A$2:$A$38,0),MATCH(AF$2,'Energy Balance-2019'!$A$2:$AI$2,0))&lt;0,-INDEX('Energy Balance-2019'!$A$2:$AI$38,MATCH('Energy Balance-2019'!$A23,'Energy Balance-2019'!$A$2:$A$38,0),MATCH(AF$2,'Energy Balance-2019'!$A$2:$AI$2,0)),0)*'Heat Value'!$P$78</f>
        <v>0</v>
      </c>
    </row>
    <row r="61" spans="1:32" x14ac:dyDescent="0.25">
      <c r="A61" t="s">
        <v>407</v>
      </c>
    </row>
    <row r="66" spans="1:31" x14ac:dyDescent="0.25">
      <c r="A66" s="79" t="s">
        <v>274</v>
      </c>
    </row>
    <row r="67" spans="1:31" x14ac:dyDescent="0.25">
      <c r="B67" s="30" t="str">
        <f>VLOOKUP(B$68,'Fuel Match'!$B$2:$D$35,3,0)</f>
        <v>coal</v>
      </c>
      <c r="C67" s="24" t="str">
        <f>VLOOKUP(C$68,'Fuel Match'!$B$2:$D$35,3,0)</f>
        <v>coal</v>
      </c>
      <c r="D67" s="24" t="str">
        <f>VLOOKUP(D$68,'Fuel Match'!$B$2:$D$35,3,0)</f>
        <v>coal</v>
      </c>
      <c r="E67" s="24" t="str">
        <f>VLOOKUP(E$68,'Fuel Match'!$B$2:$D$35,3,0)</f>
        <v>coal</v>
      </c>
      <c r="F67" s="24" t="str">
        <f>VLOOKUP(F$68,'Fuel Match'!$B$2:$D$35,3,0)</f>
        <v>coal</v>
      </c>
      <c r="G67" s="24" t="str">
        <f>VLOOKUP(G$68,'Fuel Match'!$B$2:$D$35,3,0)</f>
        <v>coal</v>
      </c>
      <c r="H67" s="24" t="str">
        <f>VLOOKUP(H$68,'Fuel Match'!$B$2:$D$35,3,0)</f>
        <v>LPG propane or butane</v>
      </c>
      <c r="I67" s="24" t="str">
        <f>VLOOKUP(I$68,'Fuel Match'!$B$2:$D$35,3,0)</f>
        <v>LPG propane or butane</v>
      </c>
      <c r="J67" s="24" t="str">
        <f>VLOOKUP(J$68,'Fuel Match'!$B$2:$D$35,3,0)</f>
        <v>LPG propane or butane</v>
      </c>
      <c r="K67" s="24" t="str">
        <f>VLOOKUP(K$68,'Fuel Match'!$B$2:$D$35,3,0)</f>
        <v>LPG propane or butane</v>
      </c>
      <c r="L67" s="24" t="str">
        <f>VLOOKUP(L$68,'Fuel Match'!$B$2:$D$35,3,0)</f>
        <v>petroleum diesel</v>
      </c>
      <c r="M67" s="24" t="str">
        <f>VLOOKUP(M$68,'Fuel Match'!$B$2:$D$35,3,0)</f>
        <v>crude oil</v>
      </c>
      <c r="N67" s="24" t="str">
        <f>VLOOKUP(N$68,'Fuel Match'!$B$2:$D$35,3,0)</f>
        <v>petroleum diesel</v>
      </c>
      <c r="O67" s="24" t="str">
        <f>VLOOKUP(O$68,'Fuel Match'!$B$2:$D$35,3,0)</f>
        <v>petroleum diesel</v>
      </c>
      <c r="P67" s="24" t="str">
        <f>VLOOKUP(P$68,'Fuel Match'!$B$2:$D$35,3,0)</f>
        <v>petroleum diesel</v>
      </c>
      <c r="Q67" s="24" t="str">
        <f>VLOOKUP(Q$68,'Fuel Match'!$B$2:$D$35,3,0)</f>
        <v>heavy fuel oil</v>
      </c>
      <c r="R67" s="24" t="str">
        <f>VLOOKUP(R$68,'Fuel Match'!$B$2:$D$35,3,0)</f>
        <v>LPG propane or butane</v>
      </c>
      <c r="S67" s="24" t="str">
        <f>VLOOKUP(S$68,'Fuel Match'!$B$2:$D$35,3,0)</f>
        <v>LPG propane or butane</v>
      </c>
      <c r="T67" s="24" t="str">
        <f>VLOOKUP(T$68,'Fuel Match'!$B$2:$D$35,3,0)</f>
        <v>heavy fuel oil</v>
      </c>
      <c r="U67" s="24" t="str">
        <f>VLOOKUP(U$68,'Fuel Match'!$B$2:$D$35,3,0)</f>
        <v>heavy fuel oil</v>
      </c>
      <c r="V67" s="24" t="str">
        <f>VLOOKUP(V$68,'Fuel Match'!$B$2:$D$35,3,0)</f>
        <v>heavy fuel oil</v>
      </c>
      <c r="W67" s="24" t="str">
        <f>VLOOKUP(W$68,'Fuel Match'!$B$2:$D$35,3,0)</f>
        <v>heavy fuel oil</v>
      </c>
      <c r="X67" s="24" t="str">
        <f>VLOOKUP(X$68,'Fuel Match'!$B$2:$D$35,3,0)</f>
        <v>LPG propane or butane</v>
      </c>
      <c r="Y67" s="24" t="str">
        <f>VLOOKUP(Y$68,'Fuel Match'!$B$2:$D$35,3,0)</f>
        <v>LPG propane or butane</v>
      </c>
      <c r="Z67" s="24" t="str">
        <f>VLOOKUP(Z$68,'Fuel Match'!$B$2:$D$35,3,0)</f>
        <v>heavy fuel oil</v>
      </c>
      <c r="AA67" s="24" t="str">
        <f>VLOOKUP(AA$68,'Fuel Match'!$B$2:$D$35,3,0)</f>
        <v>natural gas</v>
      </c>
      <c r="AB67" s="24" t="str">
        <f>VLOOKUP(AB$68,'Fuel Match'!$B$2:$D$35,3,0)</f>
        <v>natural gas</v>
      </c>
      <c r="AC67" s="24" t="str">
        <f>VLOOKUP(AC$68,'Fuel Match'!$B$2:$D$35,3,0)</f>
        <v>heat</v>
      </c>
      <c r="AD67" s="24" t="str">
        <f>VLOOKUP(AD$68,'Fuel Match'!$B$2:$D$35,3,0)</f>
        <v>electricity</v>
      </c>
      <c r="AE67" s="25" t="str">
        <f>VLOOKUP(AE$68,'Fuel Match'!$B$2:$D$35,3,0)</f>
        <v>biomass</v>
      </c>
    </row>
    <row r="68" spans="1:31" x14ac:dyDescent="0.25">
      <c r="B68" s="99" t="s">
        <v>124</v>
      </c>
      <c r="C68" s="99" t="s">
        <v>126</v>
      </c>
      <c r="D68" s="99" t="s">
        <v>146</v>
      </c>
      <c r="E68" s="99" t="s">
        <v>277</v>
      </c>
      <c r="F68" s="99" t="s">
        <v>144</v>
      </c>
      <c r="G68" s="99" t="s">
        <v>192</v>
      </c>
      <c r="H68" s="99" t="s">
        <v>161</v>
      </c>
      <c r="I68" s="99" t="s">
        <v>163</v>
      </c>
      <c r="J68" s="99" t="s">
        <v>165</v>
      </c>
      <c r="K68" s="99" t="s">
        <v>167</v>
      </c>
      <c r="L68" s="99" t="s">
        <v>149</v>
      </c>
      <c r="M68" s="99" t="s">
        <v>119</v>
      </c>
      <c r="N68" s="99" t="s">
        <v>158</v>
      </c>
      <c r="O68" s="99" t="s">
        <v>141</v>
      </c>
      <c r="P68" s="99" t="s">
        <v>151</v>
      </c>
      <c r="Q68" s="99" t="s">
        <v>134</v>
      </c>
      <c r="R68" s="99" t="s">
        <v>169</v>
      </c>
      <c r="S68" s="99" t="s">
        <v>170</v>
      </c>
      <c r="T68" s="99" t="s">
        <v>172</v>
      </c>
      <c r="U68" s="99" t="s">
        <v>136</v>
      </c>
      <c r="V68" s="99" t="s">
        <v>153</v>
      </c>
      <c r="W68" s="99" t="s">
        <v>155</v>
      </c>
      <c r="X68" s="99" t="s">
        <v>174</v>
      </c>
      <c r="Y68" s="99" t="s">
        <v>176</v>
      </c>
      <c r="Z68" s="99" t="s">
        <v>138</v>
      </c>
      <c r="AA68" s="99" t="s">
        <v>179</v>
      </c>
      <c r="AB68" s="99" t="s">
        <v>181</v>
      </c>
      <c r="AC68" s="100" t="s">
        <v>131</v>
      </c>
      <c r="AD68" s="100" t="s">
        <v>122</v>
      </c>
      <c r="AE68" s="100" t="s">
        <v>193</v>
      </c>
    </row>
    <row r="69" spans="1:31" x14ac:dyDescent="0.25">
      <c r="A69" s="36" t="s">
        <v>2</v>
      </c>
      <c r="B69" s="95">
        <f t="shared" ref="B69:AE69" si="0">SUMIFS(C$5:C$60,$A$5:$A$60,$A69)</f>
        <v>1.8127271562246E+16</v>
      </c>
      <c r="C69" s="45">
        <f t="shared" si="0"/>
        <v>-1.3466076495597E+16</v>
      </c>
      <c r="D69" s="45">
        <f>SUMIFS(E$5:E$60,$A$5:$A$60,$A69)</f>
        <v>-3226832052180000</v>
      </c>
      <c r="E69" s="45">
        <f t="shared" si="0"/>
        <v>0</v>
      </c>
      <c r="F69" s="45">
        <f t="shared" si="0"/>
        <v>-189280961430000</v>
      </c>
      <c r="G69" s="45">
        <f t="shared" si="0"/>
        <v>0</v>
      </c>
      <c r="H69" s="45">
        <f t="shared" si="0"/>
        <v>0</v>
      </c>
      <c r="I69" s="45">
        <f t="shared" si="0"/>
        <v>0</v>
      </c>
      <c r="J69" s="45">
        <f t="shared" si="0"/>
        <v>0</v>
      </c>
      <c r="K69" s="45">
        <f t="shared" si="0"/>
        <v>0</v>
      </c>
      <c r="L69" s="45">
        <f t="shared" si="0"/>
        <v>0</v>
      </c>
      <c r="M69" s="45">
        <f t="shared" si="0"/>
        <v>0</v>
      </c>
      <c r="N69" s="45">
        <f t="shared" si="0"/>
        <v>0</v>
      </c>
      <c r="O69" s="45">
        <f t="shared" si="0"/>
        <v>0</v>
      </c>
      <c r="P69" s="45">
        <f t="shared" si="0"/>
        <v>0</v>
      </c>
      <c r="Q69" s="45">
        <f t="shared" si="0"/>
        <v>0</v>
      </c>
      <c r="R69" s="45">
        <f t="shared" si="0"/>
        <v>0</v>
      </c>
      <c r="S69" s="45">
        <f t="shared" si="0"/>
        <v>0</v>
      </c>
      <c r="T69" s="45">
        <f t="shared" si="0"/>
        <v>0</v>
      </c>
      <c r="U69" s="45">
        <f t="shared" si="0"/>
        <v>0</v>
      </c>
      <c r="V69" s="45">
        <f t="shared" si="0"/>
        <v>0</v>
      </c>
      <c r="W69" s="45">
        <f t="shared" si="0"/>
        <v>0</v>
      </c>
      <c r="X69" s="45">
        <f t="shared" si="0"/>
        <v>0</v>
      </c>
      <c r="Y69" s="45">
        <f t="shared" si="0"/>
        <v>0</v>
      </c>
      <c r="Z69" s="45">
        <f t="shared" si="0"/>
        <v>0</v>
      </c>
      <c r="AA69" s="45">
        <f t="shared" si="0"/>
        <v>0</v>
      </c>
      <c r="AB69" s="45">
        <f t="shared" si="0"/>
        <v>0</v>
      </c>
      <c r="AC69" s="45">
        <f t="shared" si="0"/>
        <v>0</v>
      </c>
      <c r="AD69" s="45">
        <f t="shared" si="0"/>
        <v>0</v>
      </c>
      <c r="AE69" s="46">
        <f t="shared" si="0"/>
        <v>0</v>
      </c>
    </row>
    <row r="70" spans="1:31" x14ac:dyDescent="0.25">
      <c r="A70" s="12" t="s">
        <v>3</v>
      </c>
      <c r="B70" s="96">
        <f t="shared" ref="B70:AE70" si="1">SUMIFS(C$5:C$60,$A$5:$A$60,$A70)</f>
        <v>0</v>
      </c>
      <c r="C70">
        <f t="shared" si="1"/>
        <v>0</v>
      </c>
      <c r="D70">
        <f t="shared" si="1"/>
        <v>0</v>
      </c>
      <c r="E70">
        <f t="shared" si="1"/>
        <v>0</v>
      </c>
      <c r="F70">
        <f t="shared" si="1"/>
        <v>0</v>
      </c>
      <c r="G70">
        <f t="shared" si="1"/>
        <v>0</v>
      </c>
      <c r="H70">
        <f t="shared" si="1"/>
        <v>0</v>
      </c>
      <c r="I70">
        <f t="shared" si="1"/>
        <v>0</v>
      </c>
      <c r="J70">
        <f t="shared" si="1"/>
        <v>0</v>
      </c>
      <c r="K70">
        <f t="shared" si="1"/>
        <v>0</v>
      </c>
      <c r="L70">
        <f t="shared" si="1"/>
        <v>0</v>
      </c>
      <c r="M70">
        <f t="shared" si="1"/>
        <v>0</v>
      </c>
      <c r="N70">
        <f t="shared" si="1"/>
        <v>0</v>
      </c>
      <c r="O70">
        <f t="shared" si="1"/>
        <v>0</v>
      </c>
      <c r="P70">
        <f t="shared" si="1"/>
        <v>0</v>
      </c>
      <c r="Q70">
        <f t="shared" si="1"/>
        <v>0</v>
      </c>
      <c r="R70">
        <f t="shared" si="1"/>
        <v>0</v>
      </c>
      <c r="S70">
        <f t="shared" si="1"/>
        <v>0</v>
      </c>
      <c r="T70">
        <f t="shared" si="1"/>
        <v>0</v>
      </c>
      <c r="U70">
        <f t="shared" si="1"/>
        <v>0</v>
      </c>
      <c r="V70">
        <f t="shared" si="1"/>
        <v>0</v>
      </c>
      <c r="W70">
        <f t="shared" si="1"/>
        <v>0</v>
      </c>
      <c r="X70">
        <f t="shared" si="1"/>
        <v>0</v>
      </c>
      <c r="Y70">
        <f t="shared" si="1"/>
        <v>0</v>
      </c>
      <c r="Z70">
        <f t="shared" si="1"/>
        <v>0</v>
      </c>
      <c r="AA70">
        <f t="shared" si="1"/>
        <v>0</v>
      </c>
      <c r="AB70">
        <f t="shared" si="1"/>
        <v>0</v>
      </c>
      <c r="AC70">
        <f t="shared" si="1"/>
        <v>0</v>
      </c>
      <c r="AD70">
        <f t="shared" si="1"/>
        <v>0</v>
      </c>
      <c r="AE70" s="47">
        <f t="shared" si="1"/>
        <v>0</v>
      </c>
    </row>
    <row r="71" spans="1:31" x14ac:dyDescent="0.25">
      <c r="A71" s="12" t="s">
        <v>4</v>
      </c>
      <c r="B71" s="96">
        <f t="shared" ref="B71:AE71" si="2">SUMIFS(C$5:C$60,$A$5:$A$60,$A71)</f>
        <v>0</v>
      </c>
      <c r="C71">
        <f t="shared" si="2"/>
        <v>0</v>
      </c>
      <c r="D71">
        <f t="shared" si="2"/>
        <v>0</v>
      </c>
      <c r="E71">
        <f t="shared" si="2"/>
        <v>0</v>
      </c>
      <c r="F71">
        <f t="shared" si="2"/>
        <v>0</v>
      </c>
      <c r="G71">
        <f t="shared" si="2"/>
        <v>0</v>
      </c>
      <c r="H71">
        <f t="shared" si="2"/>
        <v>0</v>
      </c>
      <c r="I71">
        <f t="shared" si="2"/>
        <v>0</v>
      </c>
      <c r="J71">
        <f t="shared" si="2"/>
        <v>0</v>
      </c>
      <c r="K71">
        <f t="shared" si="2"/>
        <v>0</v>
      </c>
      <c r="L71">
        <f t="shared" si="2"/>
        <v>0</v>
      </c>
      <c r="M71">
        <f t="shared" si="2"/>
        <v>0</v>
      </c>
      <c r="N71">
        <f t="shared" si="2"/>
        <v>0</v>
      </c>
      <c r="O71">
        <f t="shared" si="2"/>
        <v>0</v>
      </c>
      <c r="P71">
        <f t="shared" si="2"/>
        <v>0</v>
      </c>
      <c r="Q71">
        <f t="shared" si="2"/>
        <v>0</v>
      </c>
      <c r="R71">
        <f t="shared" si="2"/>
        <v>0</v>
      </c>
      <c r="S71">
        <f t="shared" si="2"/>
        <v>0</v>
      </c>
      <c r="T71">
        <f t="shared" si="2"/>
        <v>0</v>
      </c>
      <c r="U71">
        <f t="shared" si="2"/>
        <v>0</v>
      </c>
      <c r="V71">
        <f t="shared" si="2"/>
        <v>0</v>
      </c>
      <c r="W71">
        <f t="shared" si="2"/>
        <v>0</v>
      </c>
      <c r="X71">
        <f t="shared" si="2"/>
        <v>0</v>
      </c>
      <c r="Y71">
        <f t="shared" si="2"/>
        <v>0</v>
      </c>
      <c r="Z71">
        <f t="shared" si="2"/>
        <v>0</v>
      </c>
      <c r="AA71">
        <f t="shared" si="2"/>
        <v>0</v>
      </c>
      <c r="AB71">
        <f t="shared" si="2"/>
        <v>0</v>
      </c>
      <c r="AC71">
        <f t="shared" si="2"/>
        <v>0</v>
      </c>
      <c r="AD71">
        <f t="shared" si="2"/>
        <v>0</v>
      </c>
      <c r="AE71" s="47">
        <f t="shared" si="2"/>
        <v>0</v>
      </c>
    </row>
    <row r="72" spans="1:31" x14ac:dyDescent="0.25">
      <c r="A72" s="12" t="s">
        <v>5</v>
      </c>
      <c r="B72" s="96">
        <f t="shared" ref="B72:AE72" si="3">SUMIFS(C$5:C$60,$A$5:$A$60,$A72)</f>
        <v>0</v>
      </c>
      <c r="C72">
        <f t="shared" si="3"/>
        <v>0</v>
      </c>
      <c r="D72">
        <f t="shared" si="3"/>
        <v>0</v>
      </c>
      <c r="E72">
        <f t="shared" si="3"/>
        <v>0</v>
      </c>
      <c r="F72">
        <f t="shared" si="3"/>
        <v>0</v>
      </c>
      <c r="G72">
        <f t="shared" si="3"/>
        <v>0</v>
      </c>
      <c r="H72">
        <f t="shared" si="3"/>
        <v>0</v>
      </c>
      <c r="I72">
        <f t="shared" si="3"/>
        <v>0</v>
      </c>
      <c r="J72">
        <f t="shared" si="3"/>
        <v>0</v>
      </c>
      <c r="K72">
        <f t="shared" si="3"/>
        <v>0</v>
      </c>
      <c r="L72">
        <f t="shared" si="3"/>
        <v>0</v>
      </c>
      <c r="M72">
        <f t="shared" si="3"/>
        <v>0</v>
      </c>
      <c r="N72">
        <f t="shared" si="3"/>
        <v>0</v>
      </c>
      <c r="O72">
        <f t="shared" si="3"/>
        <v>0</v>
      </c>
      <c r="P72">
        <f t="shared" si="3"/>
        <v>0</v>
      </c>
      <c r="Q72">
        <f t="shared" si="3"/>
        <v>0</v>
      </c>
      <c r="R72">
        <f t="shared" si="3"/>
        <v>0</v>
      </c>
      <c r="S72">
        <f t="shared" si="3"/>
        <v>0</v>
      </c>
      <c r="T72">
        <f t="shared" si="3"/>
        <v>0</v>
      </c>
      <c r="U72">
        <f t="shared" si="3"/>
        <v>0</v>
      </c>
      <c r="V72">
        <f t="shared" si="3"/>
        <v>0</v>
      </c>
      <c r="W72">
        <f t="shared" si="3"/>
        <v>0</v>
      </c>
      <c r="X72">
        <f t="shared" si="3"/>
        <v>0</v>
      </c>
      <c r="Y72">
        <f t="shared" si="3"/>
        <v>0</v>
      </c>
      <c r="Z72">
        <f t="shared" si="3"/>
        <v>0</v>
      </c>
      <c r="AA72">
        <f t="shared" si="3"/>
        <v>0</v>
      </c>
      <c r="AB72">
        <f t="shared" si="3"/>
        <v>0</v>
      </c>
      <c r="AC72">
        <f t="shared" si="3"/>
        <v>0</v>
      </c>
      <c r="AD72">
        <f t="shared" si="3"/>
        <v>0</v>
      </c>
      <c r="AE72" s="47">
        <f t="shared" si="3"/>
        <v>0</v>
      </c>
    </row>
    <row r="73" spans="1:31" x14ac:dyDescent="0.25">
      <c r="A73" s="12" t="s">
        <v>6</v>
      </c>
      <c r="B73" s="96">
        <f t="shared" ref="B73:AE73" si="4">SUMIFS(C$5:C$60,$A$5:$A$60,$A73)</f>
        <v>0</v>
      </c>
      <c r="C73">
        <f t="shared" si="4"/>
        <v>0</v>
      </c>
      <c r="D73">
        <f t="shared" si="4"/>
        <v>0</v>
      </c>
      <c r="E73">
        <f t="shared" si="4"/>
        <v>0</v>
      </c>
      <c r="F73">
        <f t="shared" si="4"/>
        <v>0</v>
      </c>
      <c r="G73">
        <f t="shared" si="4"/>
        <v>0</v>
      </c>
      <c r="H73">
        <f t="shared" si="4"/>
        <v>0</v>
      </c>
      <c r="I73">
        <f t="shared" si="4"/>
        <v>0</v>
      </c>
      <c r="J73">
        <f t="shared" si="4"/>
        <v>0</v>
      </c>
      <c r="K73">
        <f t="shared" si="4"/>
        <v>0</v>
      </c>
      <c r="L73">
        <f t="shared" si="4"/>
        <v>0</v>
      </c>
      <c r="M73">
        <f t="shared" si="4"/>
        <v>0</v>
      </c>
      <c r="N73">
        <f t="shared" si="4"/>
        <v>0</v>
      </c>
      <c r="O73">
        <f t="shared" si="4"/>
        <v>0</v>
      </c>
      <c r="P73">
        <f t="shared" si="4"/>
        <v>0</v>
      </c>
      <c r="Q73">
        <f t="shared" si="4"/>
        <v>0</v>
      </c>
      <c r="R73">
        <f t="shared" si="4"/>
        <v>0</v>
      </c>
      <c r="S73">
        <f t="shared" si="4"/>
        <v>0</v>
      </c>
      <c r="T73">
        <f t="shared" si="4"/>
        <v>0</v>
      </c>
      <c r="U73">
        <f t="shared" si="4"/>
        <v>0</v>
      </c>
      <c r="V73">
        <f t="shared" si="4"/>
        <v>0</v>
      </c>
      <c r="W73">
        <f t="shared" si="4"/>
        <v>0</v>
      </c>
      <c r="X73">
        <f t="shared" si="4"/>
        <v>0</v>
      </c>
      <c r="Y73">
        <f t="shared" si="4"/>
        <v>0</v>
      </c>
      <c r="Z73">
        <f t="shared" si="4"/>
        <v>0</v>
      </c>
      <c r="AA73">
        <f t="shared" si="4"/>
        <v>0</v>
      </c>
      <c r="AB73">
        <f t="shared" si="4"/>
        <v>0</v>
      </c>
      <c r="AC73">
        <f t="shared" si="4"/>
        <v>0</v>
      </c>
      <c r="AD73">
        <f t="shared" si="4"/>
        <v>0</v>
      </c>
      <c r="AE73" s="47">
        <f t="shared" si="4"/>
        <v>0</v>
      </c>
    </row>
    <row r="74" spans="1:31" x14ac:dyDescent="0.25">
      <c r="A74" s="12" t="s">
        <v>7</v>
      </c>
      <c r="B74" s="96">
        <f t="shared" ref="B74:AE74" si="5">SUMIFS(C$5:C$60,$A$5:$A$60,$A74)</f>
        <v>0</v>
      </c>
      <c r="C74">
        <f t="shared" si="5"/>
        <v>0</v>
      </c>
      <c r="D74">
        <f t="shared" si="5"/>
        <v>0</v>
      </c>
      <c r="E74">
        <f t="shared" si="5"/>
        <v>0</v>
      </c>
      <c r="F74">
        <f t="shared" si="5"/>
        <v>0</v>
      </c>
      <c r="G74">
        <f t="shared" si="5"/>
        <v>0</v>
      </c>
      <c r="H74">
        <f t="shared" si="5"/>
        <v>0</v>
      </c>
      <c r="I74">
        <f t="shared" si="5"/>
        <v>0</v>
      </c>
      <c r="J74">
        <f t="shared" si="5"/>
        <v>0</v>
      </c>
      <c r="K74">
        <f t="shared" si="5"/>
        <v>0</v>
      </c>
      <c r="L74">
        <f t="shared" si="5"/>
        <v>0</v>
      </c>
      <c r="M74">
        <f t="shared" si="5"/>
        <v>0</v>
      </c>
      <c r="N74">
        <f t="shared" si="5"/>
        <v>0</v>
      </c>
      <c r="O74">
        <f t="shared" si="5"/>
        <v>0</v>
      </c>
      <c r="P74">
        <f t="shared" si="5"/>
        <v>0</v>
      </c>
      <c r="Q74">
        <f t="shared" si="5"/>
        <v>0</v>
      </c>
      <c r="R74">
        <f t="shared" si="5"/>
        <v>0</v>
      </c>
      <c r="S74">
        <f t="shared" si="5"/>
        <v>0</v>
      </c>
      <c r="T74">
        <f t="shared" si="5"/>
        <v>0</v>
      </c>
      <c r="U74">
        <f t="shared" si="5"/>
        <v>0</v>
      </c>
      <c r="V74">
        <f t="shared" si="5"/>
        <v>0</v>
      </c>
      <c r="W74">
        <f t="shared" si="5"/>
        <v>0</v>
      </c>
      <c r="X74">
        <f t="shared" si="5"/>
        <v>0</v>
      </c>
      <c r="Y74">
        <f t="shared" si="5"/>
        <v>0</v>
      </c>
      <c r="Z74">
        <f t="shared" si="5"/>
        <v>0</v>
      </c>
      <c r="AA74">
        <f t="shared" si="5"/>
        <v>0</v>
      </c>
      <c r="AB74">
        <f t="shared" si="5"/>
        <v>0</v>
      </c>
      <c r="AC74">
        <f t="shared" si="5"/>
        <v>0</v>
      </c>
      <c r="AD74">
        <f t="shared" si="5"/>
        <v>0</v>
      </c>
      <c r="AE74" s="47">
        <f t="shared" si="5"/>
        <v>0</v>
      </c>
    </row>
    <row r="75" spans="1:31" x14ac:dyDescent="0.25">
      <c r="A75" s="12" t="s">
        <v>8</v>
      </c>
      <c r="B75" s="96">
        <f t="shared" ref="B75:AE75" si="6">SUMIFS(C$5:C$60,$A$5:$A$60,$A75)</f>
        <v>0</v>
      </c>
      <c r="C75">
        <f t="shared" si="6"/>
        <v>0</v>
      </c>
      <c r="D75">
        <f t="shared" si="6"/>
        <v>0</v>
      </c>
      <c r="E75">
        <f t="shared" si="6"/>
        <v>0</v>
      </c>
      <c r="F75">
        <f t="shared" si="6"/>
        <v>0</v>
      </c>
      <c r="G75">
        <f t="shared" si="6"/>
        <v>0</v>
      </c>
      <c r="H75">
        <f t="shared" si="6"/>
        <v>0</v>
      </c>
      <c r="I75">
        <f t="shared" si="6"/>
        <v>0</v>
      </c>
      <c r="J75">
        <f t="shared" si="6"/>
        <v>0</v>
      </c>
      <c r="K75">
        <f t="shared" si="6"/>
        <v>0</v>
      </c>
      <c r="L75">
        <f t="shared" si="6"/>
        <v>0</v>
      </c>
      <c r="M75">
        <f t="shared" si="6"/>
        <v>0</v>
      </c>
      <c r="N75">
        <f t="shared" si="6"/>
        <v>0</v>
      </c>
      <c r="O75">
        <f t="shared" si="6"/>
        <v>0</v>
      </c>
      <c r="P75">
        <f t="shared" si="6"/>
        <v>0</v>
      </c>
      <c r="Q75">
        <f t="shared" si="6"/>
        <v>0</v>
      </c>
      <c r="R75">
        <f t="shared" si="6"/>
        <v>0</v>
      </c>
      <c r="S75">
        <f t="shared" si="6"/>
        <v>0</v>
      </c>
      <c r="T75">
        <f t="shared" si="6"/>
        <v>0</v>
      </c>
      <c r="U75">
        <f t="shared" si="6"/>
        <v>0</v>
      </c>
      <c r="V75">
        <f t="shared" si="6"/>
        <v>0</v>
      </c>
      <c r="W75">
        <f t="shared" si="6"/>
        <v>0</v>
      </c>
      <c r="X75">
        <f t="shared" si="6"/>
        <v>0</v>
      </c>
      <c r="Y75">
        <f t="shared" si="6"/>
        <v>0</v>
      </c>
      <c r="Z75">
        <f t="shared" si="6"/>
        <v>0</v>
      </c>
      <c r="AA75">
        <f t="shared" si="6"/>
        <v>0</v>
      </c>
      <c r="AB75">
        <f t="shared" si="6"/>
        <v>0</v>
      </c>
      <c r="AC75">
        <f t="shared" si="6"/>
        <v>0</v>
      </c>
      <c r="AD75">
        <f t="shared" si="6"/>
        <v>0</v>
      </c>
      <c r="AE75" s="47">
        <f t="shared" si="6"/>
        <v>0</v>
      </c>
    </row>
    <row r="76" spans="1:31" x14ac:dyDescent="0.25">
      <c r="A76" s="12" t="s">
        <v>9</v>
      </c>
      <c r="B76" s="96">
        <f t="shared" ref="B76:AE76" si="7">SUMIFS(C$5:C$60,$A$5:$A$60,$A76)</f>
        <v>0</v>
      </c>
      <c r="C76">
        <f t="shared" si="7"/>
        <v>0</v>
      </c>
      <c r="D76">
        <f t="shared" si="7"/>
        <v>0</v>
      </c>
      <c r="E76">
        <f t="shared" si="7"/>
        <v>0</v>
      </c>
      <c r="F76">
        <f t="shared" si="7"/>
        <v>0</v>
      </c>
      <c r="G76">
        <f t="shared" si="7"/>
        <v>0</v>
      </c>
      <c r="H76">
        <f t="shared" si="7"/>
        <v>0</v>
      </c>
      <c r="I76">
        <f t="shared" si="7"/>
        <v>0</v>
      </c>
      <c r="J76">
        <f t="shared" si="7"/>
        <v>0</v>
      </c>
      <c r="K76">
        <f t="shared" si="7"/>
        <v>0</v>
      </c>
      <c r="L76">
        <f t="shared" si="7"/>
        <v>0</v>
      </c>
      <c r="M76">
        <f t="shared" si="7"/>
        <v>0</v>
      </c>
      <c r="N76">
        <f t="shared" si="7"/>
        <v>0</v>
      </c>
      <c r="O76">
        <f t="shared" si="7"/>
        <v>0</v>
      </c>
      <c r="P76">
        <f t="shared" si="7"/>
        <v>0</v>
      </c>
      <c r="Q76">
        <f t="shared" si="7"/>
        <v>0</v>
      </c>
      <c r="R76">
        <f t="shared" si="7"/>
        <v>0</v>
      </c>
      <c r="S76">
        <f t="shared" si="7"/>
        <v>0</v>
      </c>
      <c r="T76">
        <f t="shared" si="7"/>
        <v>0</v>
      </c>
      <c r="U76">
        <f t="shared" si="7"/>
        <v>0</v>
      </c>
      <c r="V76">
        <f t="shared" si="7"/>
        <v>0</v>
      </c>
      <c r="W76">
        <f t="shared" si="7"/>
        <v>0</v>
      </c>
      <c r="X76">
        <f t="shared" si="7"/>
        <v>0</v>
      </c>
      <c r="Y76">
        <f t="shared" si="7"/>
        <v>0</v>
      </c>
      <c r="Z76">
        <f t="shared" si="7"/>
        <v>0</v>
      </c>
      <c r="AA76">
        <f t="shared" si="7"/>
        <v>0</v>
      </c>
      <c r="AB76">
        <f t="shared" si="7"/>
        <v>0</v>
      </c>
      <c r="AC76">
        <f t="shared" si="7"/>
        <v>0</v>
      </c>
      <c r="AD76">
        <f t="shared" si="7"/>
        <v>0</v>
      </c>
      <c r="AE76" s="47">
        <f t="shared" si="7"/>
        <v>0</v>
      </c>
    </row>
    <row r="77" spans="1:31" x14ac:dyDescent="0.25">
      <c r="A77" s="12" t="s">
        <v>10</v>
      </c>
      <c r="B77" s="96">
        <f t="shared" ref="B77:AE77" si="8">SUMIFS(C$5:C$60,$A$5:$A$60,$A77)</f>
        <v>0</v>
      </c>
      <c r="C77">
        <f t="shared" si="8"/>
        <v>0</v>
      </c>
      <c r="D77">
        <f t="shared" si="8"/>
        <v>0</v>
      </c>
      <c r="E77">
        <f t="shared" si="8"/>
        <v>0</v>
      </c>
      <c r="F77">
        <f t="shared" si="8"/>
        <v>0</v>
      </c>
      <c r="G77">
        <f t="shared" si="8"/>
        <v>0</v>
      </c>
      <c r="H77">
        <f t="shared" si="8"/>
        <v>0</v>
      </c>
      <c r="I77">
        <f t="shared" si="8"/>
        <v>0</v>
      </c>
      <c r="J77">
        <f t="shared" si="8"/>
        <v>0</v>
      </c>
      <c r="K77">
        <f t="shared" si="8"/>
        <v>0</v>
      </c>
      <c r="L77">
        <f t="shared" si="8"/>
        <v>0</v>
      </c>
      <c r="M77">
        <f t="shared" si="8"/>
        <v>0</v>
      </c>
      <c r="N77">
        <f t="shared" si="8"/>
        <v>0</v>
      </c>
      <c r="O77">
        <f t="shared" si="8"/>
        <v>0</v>
      </c>
      <c r="P77">
        <f t="shared" si="8"/>
        <v>0</v>
      </c>
      <c r="Q77">
        <f t="shared" si="8"/>
        <v>0</v>
      </c>
      <c r="R77">
        <f t="shared" si="8"/>
        <v>0</v>
      </c>
      <c r="S77">
        <f t="shared" si="8"/>
        <v>0</v>
      </c>
      <c r="T77">
        <f t="shared" si="8"/>
        <v>153933962987.09198</v>
      </c>
      <c r="U77">
        <f t="shared" si="8"/>
        <v>0</v>
      </c>
      <c r="V77">
        <f t="shared" si="8"/>
        <v>0</v>
      </c>
      <c r="W77">
        <f t="shared" si="8"/>
        <v>0</v>
      </c>
      <c r="X77">
        <f t="shared" si="8"/>
        <v>0</v>
      </c>
      <c r="Y77">
        <f t="shared" si="8"/>
        <v>0</v>
      </c>
      <c r="Z77">
        <f t="shared" si="8"/>
        <v>0</v>
      </c>
      <c r="AA77">
        <f t="shared" si="8"/>
        <v>0</v>
      </c>
      <c r="AB77">
        <f t="shared" si="8"/>
        <v>0</v>
      </c>
      <c r="AC77">
        <f t="shared" si="8"/>
        <v>0</v>
      </c>
      <c r="AD77">
        <f t="shared" si="8"/>
        <v>0</v>
      </c>
      <c r="AE77" s="47">
        <f t="shared" si="8"/>
        <v>0</v>
      </c>
    </row>
    <row r="78" spans="1:31" x14ac:dyDescent="0.25">
      <c r="A78" s="12" t="s">
        <v>11</v>
      </c>
      <c r="B78" s="96">
        <f t="shared" ref="B78:AE78" si="9">SUMIFS(C$5:C$60,$A$5:$A$60,$A78)</f>
        <v>0</v>
      </c>
      <c r="C78">
        <f t="shared" si="9"/>
        <v>0</v>
      </c>
      <c r="D78">
        <f t="shared" si="9"/>
        <v>0</v>
      </c>
      <c r="E78">
        <f t="shared" si="9"/>
        <v>0</v>
      </c>
      <c r="F78">
        <f t="shared" si="9"/>
        <v>0</v>
      </c>
      <c r="G78">
        <f t="shared" si="9"/>
        <v>0</v>
      </c>
      <c r="H78">
        <f t="shared" si="9"/>
        <v>0</v>
      </c>
      <c r="I78">
        <f t="shared" si="9"/>
        <v>0</v>
      </c>
      <c r="J78">
        <f t="shared" si="9"/>
        <v>0</v>
      </c>
      <c r="K78">
        <f t="shared" si="9"/>
        <v>0</v>
      </c>
      <c r="L78">
        <f t="shared" si="9"/>
        <v>0</v>
      </c>
      <c r="M78">
        <f t="shared" si="9"/>
        <v>0</v>
      </c>
      <c r="N78">
        <f t="shared" si="9"/>
        <v>0</v>
      </c>
      <c r="O78">
        <f t="shared" si="9"/>
        <v>0</v>
      </c>
      <c r="P78">
        <f t="shared" si="9"/>
        <v>0</v>
      </c>
      <c r="Q78">
        <f t="shared" si="9"/>
        <v>0</v>
      </c>
      <c r="R78">
        <f t="shared" si="9"/>
        <v>0</v>
      </c>
      <c r="S78">
        <f t="shared" si="9"/>
        <v>0</v>
      </c>
      <c r="T78">
        <f t="shared" si="9"/>
        <v>0</v>
      </c>
      <c r="U78">
        <f t="shared" si="9"/>
        <v>0</v>
      </c>
      <c r="V78">
        <f t="shared" si="9"/>
        <v>0</v>
      </c>
      <c r="W78">
        <f t="shared" si="9"/>
        <v>0</v>
      </c>
      <c r="X78">
        <f t="shared" si="9"/>
        <v>0</v>
      </c>
      <c r="Y78">
        <f t="shared" si="9"/>
        <v>0</v>
      </c>
      <c r="Z78">
        <f t="shared" si="9"/>
        <v>0</v>
      </c>
      <c r="AA78">
        <f t="shared" si="9"/>
        <v>0</v>
      </c>
      <c r="AB78">
        <f t="shared" si="9"/>
        <v>0</v>
      </c>
      <c r="AC78">
        <f t="shared" si="9"/>
        <v>0</v>
      </c>
      <c r="AD78">
        <f t="shared" si="9"/>
        <v>0</v>
      </c>
      <c r="AE78" s="47">
        <f t="shared" si="9"/>
        <v>0</v>
      </c>
    </row>
    <row r="79" spans="1:31" x14ac:dyDescent="0.25">
      <c r="A79" s="12" t="s">
        <v>12</v>
      </c>
      <c r="B79" s="96">
        <f t="shared" ref="B79:AE79" si="10">SUMIFS(C$5:C$60,$A$5:$A$60,$A79)</f>
        <v>0</v>
      </c>
      <c r="C79">
        <f t="shared" si="10"/>
        <v>0</v>
      </c>
      <c r="D79">
        <f t="shared" si="10"/>
        <v>0</v>
      </c>
      <c r="E79">
        <f t="shared" si="10"/>
        <v>0</v>
      </c>
      <c r="F79">
        <f t="shared" si="10"/>
        <v>0</v>
      </c>
      <c r="G79">
        <f t="shared" si="10"/>
        <v>0</v>
      </c>
      <c r="H79">
        <f t="shared" si="10"/>
        <v>0</v>
      </c>
      <c r="I79">
        <f t="shared" si="10"/>
        <v>0</v>
      </c>
      <c r="J79">
        <f t="shared" si="10"/>
        <v>0</v>
      </c>
      <c r="K79">
        <f t="shared" si="10"/>
        <v>0</v>
      </c>
      <c r="L79">
        <f t="shared" si="10"/>
        <v>0</v>
      </c>
      <c r="M79">
        <f t="shared" si="10"/>
        <v>0</v>
      </c>
      <c r="N79">
        <f t="shared" si="10"/>
        <v>0</v>
      </c>
      <c r="O79">
        <f t="shared" si="10"/>
        <v>0</v>
      </c>
      <c r="P79">
        <f t="shared" si="10"/>
        <v>0</v>
      </c>
      <c r="Q79">
        <f t="shared" si="10"/>
        <v>0</v>
      </c>
      <c r="R79">
        <f t="shared" si="10"/>
        <v>0</v>
      </c>
      <c r="S79">
        <f t="shared" si="10"/>
        <v>0</v>
      </c>
      <c r="T79">
        <f t="shared" si="10"/>
        <v>0</v>
      </c>
      <c r="U79">
        <f t="shared" si="10"/>
        <v>0</v>
      </c>
      <c r="V79">
        <f t="shared" si="10"/>
        <v>0</v>
      </c>
      <c r="W79">
        <f t="shared" si="10"/>
        <v>0</v>
      </c>
      <c r="X79">
        <f t="shared" si="10"/>
        <v>0</v>
      </c>
      <c r="Y79">
        <f t="shared" si="10"/>
        <v>0</v>
      </c>
      <c r="Z79">
        <f t="shared" si="10"/>
        <v>0</v>
      </c>
      <c r="AA79">
        <f t="shared" si="10"/>
        <v>0</v>
      </c>
      <c r="AB79">
        <f t="shared" si="10"/>
        <v>0</v>
      </c>
      <c r="AC79">
        <f t="shared" si="10"/>
        <v>0</v>
      </c>
      <c r="AD79">
        <f t="shared" si="10"/>
        <v>0</v>
      </c>
      <c r="AE79" s="47">
        <f t="shared" si="10"/>
        <v>0</v>
      </c>
    </row>
    <row r="80" spans="1:31" x14ac:dyDescent="0.25">
      <c r="A80" s="12" t="s">
        <v>13</v>
      </c>
      <c r="B80" s="96">
        <f t="shared" ref="B80:AE80" si="11">SUMIFS(C$5:C$60,$A$5:$A$60,$A80)</f>
        <v>0</v>
      </c>
      <c r="C80">
        <f t="shared" si="11"/>
        <v>0</v>
      </c>
      <c r="D80">
        <f t="shared" si="11"/>
        <v>0</v>
      </c>
      <c r="E80">
        <f t="shared" si="11"/>
        <v>0</v>
      </c>
      <c r="F80">
        <f t="shared" si="11"/>
        <v>0</v>
      </c>
      <c r="G80">
        <f t="shared" si="11"/>
        <v>0</v>
      </c>
      <c r="H80">
        <f t="shared" si="11"/>
        <v>0</v>
      </c>
      <c r="I80">
        <f t="shared" si="11"/>
        <v>0</v>
      </c>
      <c r="J80">
        <f t="shared" si="11"/>
        <v>0</v>
      </c>
      <c r="K80">
        <f t="shared" si="11"/>
        <v>0</v>
      </c>
      <c r="L80">
        <f t="shared" si="11"/>
        <v>0</v>
      </c>
      <c r="M80">
        <f t="shared" si="11"/>
        <v>0</v>
      </c>
      <c r="N80">
        <f t="shared" si="11"/>
        <v>0</v>
      </c>
      <c r="O80">
        <f t="shared" si="11"/>
        <v>0</v>
      </c>
      <c r="P80">
        <f t="shared" si="11"/>
        <v>0</v>
      </c>
      <c r="Q80">
        <f t="shared" si="11"/>
        <v>0</v>
      </c>
      <c r="R80">
        <f t="shared" si="11"/>
        <v>0</v>
      </c>
      <c r="S80">
        <f t="shared" si="11"/>
        <v>0</v>
      </c>
      <c r="T80">
        <f t="shared" si="11"/>
        <v>0</v>
      </c>
      <c r="U80">
        <f t="shared" si="11"/>
        <v>0</v>
      </c>
      <c r="V80">
        <f t="shared" si="11"/>
        <v>0</v>
      </c>
      <c r="W80">
        <f t="shared" si="11"/>
        <v>0</v>
      </c>
      <c r="X80">
        <f t="shared" si="11"/>
        <v>0</v>
      </c>
      <c r="Y80">
        <f t="shared" si="11"/>
        <v>0</v>
      </c>
      <c r="Z80">
        <f t="shared" si="11"/>
        <v>0</v>
      </c>
      <c r="AA80">
        <f t="shared" si="11"/>
        <v>0</v>
      </c>
      <c r="AB80">
        <f t="shared" si="11"/>
        <v>0</v>
      </c>
      <c r="AC80">
        <f t="shared" si="11"/>
        <v>0</v>
      </c>
      <c r="AD80">
        <f t="shared" si="11"/>
        <v>0</v>
      </c>
      <c r="AE80" s="47">
        <f t="shared" si="11"/>
        <v>0</v>
      </c>
    </row>
    <row r="81" spans="1:31" x14ac:dyDescent="0.25">
      <c r="A81" s="12" t="s">
        <v>14</v>
      </c>
      <c r="B81" s="96">
        <f t="shared" ref="B81:AE81" si="12">SUMIFS(C$5:C$60,$A$5:$A$60,$A81)</f>
        <v>0</v>
      </c>
      <c r="C81">
        <f t="shared" si="12"/>
        <v>0</v>
      </c>
      <c r="D81">
        <f t="shared" si="12"/>
        <v>0</v>
      </c>
      <c r="E81">
        <f t="shared" si="12"/>
        <v>0</v>
      </c>
      <c r="F81">
        <f t="shared" si="12"/>
        <v>0</v>
      </c>
      <c r="G81">
        <f t="shared" si="12"/>
        <v>0</v>
      </c>
      <c r="H81">
        <f t="shared" si="12"/>
        <v>0</v>
      </c>
      <c r="I81">
        <f t="shared" si="12"/>
        <v>0</v>
      </c>
      <c r="J81">
        <f t="shared" si="12"/>
        <v>0</v>
      </c>
      <c r="K81">
        <f t="shared" si="12"/>
        <v>0</v>
      </c>
      <c r="L81">
        <f t="shared" si="12"/>
        <v>0</v>
      </c>
      <c r="M81">
        <f t="shared" si="12"/>
        <v>0</v>
      </c>
      <c r="N81">
        <f t="shared" si="12"/>
        <v>0</v>
      </c>
      <c r="O81">
        <f t="shared" si="12"/>
        <v>0</v>
      </c>
      <c r="P81">
        <f t="shared" si="12"/>
        <v>0</v>
      </c>
      <c r="Q81">
        <f t="shared" si="12"/>
        <v>0</v>
      </c>
      <c r="R81">
        <f t="shared" si="12"/>
        <v>0</v>
      </c>
      <c r="S81">
        <f t="shared" si="12"/>
        <v>0</v>
      </c>
      <c r="T81">
        <f t="shared" si="12"/>
        <v>0</v>
      </c>
      <c r="U81">
        <f t="shared" si="12"/>
        <v>0</v>
      </c>
      <c r="V81">
        <f t="shared" si="12"/>
        <v>0</v>
      </c>
      <c r="W81">
        <f t="shared" si="12"/>
        <v>0</v>
      </c>
      <c r="X81">
        <f t="shared" si="12"/>
        <v>0</v>
      </c>
      <c r="Y81">
        <f t="shared" si="12"/>
        <v>0</v>
      </c>
      <c r="Z81">
        <f t="shared" si="12"/>
        <v>0</v>
      </c>
      <c r="AA81">
        <f t="shared" si="12"/>
        <v>0</v>
      </c>
      <c r="AB81">
        <f t="shared" si="12"/>
        <v>0</v>
      </c>
      <c r="AC81">
        <f t="shared" si="12"/>
        <v>0</v>
      </c>
      <c r="AD81">
        <f t="shared" si="12"/>
        <v>0</v>
      </c>
      <c r="AE81" s="47">
        <f t="shared" si="12"/>
        <v>0</v>
      </c>
    </row>
    <row r="82" spans="1:31" x14ac:dyDescent="0.25">
      <c r="A82" s="12" t="s">
        <v>15</v>
      </c>
      <c r="B82" s="96">
        <f t="shared" ref="B82:AE82" si="13">SUMIFS(C$5:C$60,$A$5:$A$60,$A82)</f>
        <v>0</v>
      </c>
      <c r="C82">
        <f t="shared" si="13"/>
        <v>0</v>
      </c>
      <c r="D82">
        <f t="shared" si="13"/>
        <v>0</v>
      </c>
      <c r="E82">
        <f t="shared" si="13"/>
        <v>0</v>
      </c>
      <c r="F82">
        <f t="shared" si="13"/>
        <v>0</v>
      </c>
      <c r="G82">
        <f t="shared" si="13"/>
        <v>0</v>
      </c>
      <c r="H82">
        <f t="shared" si="13"/>
        <v>0</v>
      </c>
      <c r="I82">
        <f t="shared" si="13"/>
        <v>0</v>
      </c>
      <c r="J82">
        <f t="shared" si="13"/>
        <v>0</v>
      </c>
      <c r="K82">
        <f t="shared" si="13"/>
        <v>0</v>
      </c>
      <c r="L82">
        <f t="shared" si="13"/>
        <v>0</v>
      </c>
      <c r="M82">
        <f t="shared" si="13"/>
        <v>0</v>
      </c>
      <c r="N82">
        <f t="shared" si="13"/>
        <v>0</v>
      </c>
      <c r="O82">
        <f t="shared" si="13"/>
        <v>0</v>
      </c>
      <c r="P82">
        <f t="shared" si="13"/>
        <v>0</v>
      </c>
      <c r="Q82">
        <f t="shared" si="13"/>
        <v>0</v>
      </c>
      <c r="R82">
        <f t="shared" si="13"/>
        <v>0</v>
      </c>
      <c r="S82">
        <f t="shared" si="13"/>
        <v>0</v>
      </c>
      <c r="T82">
        <f t="shared" si="13"/>
        <v>0</v>
      </c>
      <c r="U82">
        <f t="shared" si="13"/>
        <v>0</v>
      </c>
      <c r="V82">
        <f t="shared" si="13"/>
        <v>0</v>
      </c>
      <c r="W82">
        <f t="shared" si="13"/>
        <v>0</v>
      </c>
      <c r="X82">
        <f t="shared" si="13"/>
        <v>0</v>
      </c>
      <c r="Y82">
        <f t="shared" si="13"/>
        <v>0</v>
      </c>
      <c r="Z82">
        <f t="shared" si="13"/>
        <v>0</v>
      </c>
      <c r="AA82">
        <f t="shared" si="13"/>
        <v>0</v>
      </c>
      <c r="AB82">
        <f t="shared" si="13"/>
        <v>0</v>
      </c>
      <c r="AC82">
        <f t="shared" si="13"/>
        <v>0</v>
      </c>
      <c r="AD82">
        <f t="shared" si="13"/>
        <v>0</v>
      </c>
      <c r="AE82" s="47">
        <f t="shared" si="13"/>
        <v>0</v>
      </c>
    </row>
    <row r="83" spans="1:31" x14ac:dyDescent="0.25">
      <c r="A83" s="12" t="s">
        <v>16</v>
      </c>
      <c r="B83" s="96">
        <f>SUMIFS(C$5:C$60,$A$5:$A$60,$A83)</f>
        <v>0</v>
      </c>
      <c r="C83">
        <f t="shared" ref="C83:AE83" si="14">SUMIFS(D$5:D$60,$A$5:$A$60,$A83)</f>
        <v>0</v>
      </c>
      <c r="D83">
        <f t="shared" si="14"/>
        <v>0</v>
      </c>
      <c r="E83">
        <f t="shared" si="14"/>
        <v>0</v>
      </c>
      <c r="F83">
        <f t="shared" si="14"/>
        <v>0</v>
      </c>
      <c r="G83">
        <f t="shared" si="14"/>
        <v>0</v>
      </c>
      <c r="H83">
        <f t="shared" si="14"/>
        <v>0</v>
      </c>
      <c r="I83">
        <f t="shared" si="14"/>
        <v>0</v>
      </c>
      <c r="J83">
        <f t="shared" si="14"/>
        <v>0</v>
      </c>
      <c r="K83">
        <f t="shared" si="14"/>
        <v>0</v>
      </c>
      <c r="L83">
        <f t="shared" si="14"/>
        <v>0</v>
      </c>
      <c r="M83">
        <f t="shared" si="14"/>
        <v>0</v>
      </c>
      <c r="N83">
        <f t="shared" si="14"/>
        <v>0</v>
      </c>
      <c r="O83">
        <f t="shared" si="14"/>
        <v>0</v>
      </c>
      <c r="P83">
        <f t="shared" si="14"/>
        <v>0</v>
      </c>
      <c r="Q83">
        <f t="shared" si="14"/>
        <v>0</v>
      </c>
      <c r="R83">
        <f t="shared" si="14"/>
        <v>0</v>
      </c>
      <c r="S83">
        <f t="shared" si="14"/>
        <v>0</v>
      </c>
      <c r="T83">
        <f t="shared" si="14"/>
        <v>643224059624.63416</v>
      </c>
      <c r="U83">
        <f t="shared" si="14"/>
        <v>0</v>
      </c>
      <c r="V83">
        <f t="shared" si="14"/>
        <v>0</v>
      </c>
      <c r="W83">
        <f t="shared" si="14"/>
        <v>0</v>
      </c>
      <c r="X83">
        <f t="shared" si="14"/>
        <v>0</v>
      </c>
      <c r="Y83">
        <f t="shared" si="14"/>
        <v>0</v>
      </c>
      <c r="Z83">
        <f t="shared" si="14"/>
        <v>0</v>
      </c>
      <c r="AA83">
        <f t="shared" si="14"/>
        <v>0</v>
      </c>
      <c r="AB83">
        <f t="shared" si="14"/>
        <v>0</v>
      </c>
      <c r="AC83">
        <f t="shared" si="14"/>
        <v>0</v>
      </c>
      <c r="AD83">
        <f t="shared" si="14"/>
        <v>0</v>
      </c>
      <c r="AE83" s="47">
        <f t="shared" si="14"/>
        <v>0</v>
      </c>
    </row>
    <row r="84" spans="1:31" x14ac:dyDescent="0.25">
      <c r="A84" s="12" t="s">
        <v>17</v>
      </c>
      <c r="B84" s="96">
        <f t="shared" ref="B84:AE84" si="15">SUMIFS(C$5:C$60,$A$5:$A$60,$A84)</f>
        <v>0</v>
      </c>
      <c r="C84">
        <f t="shared" si="15"/>
        <v>0</v>
      </c>
      <c r="D84">
        <f t="shared" si="15"/>
        <v>0</v>
      </c>
      <c r="E84">
        <f t="shared" si="15"/>
        <v>0</v>
      </c>
      <c r="F84">
        <f t="shared" si="15"/>
        <v>0</v>
      </c>
      <c r="G84">
        <f t="shared" si="15"/>
        <v>0</v>
      </c>
      <c r="H84">
        <f t="shared" si="15"/>
        <v>0</v>
      </c>
      <c r="I84">
        <f t="shared" si="15"/>
        <v>0</v>
      </c>
      <c r="J84">
        <f t="shared" si="15"/>
        <v>0</v>
      </c>
      <c r="K84">
        <f t="shared" si="15"/>
        <v>0</v>
      </c>
      <c r="L84">
        <f t="shared" si="15"/>
        <v>0</v>
      </c>
      <c r="M84">
        <f t="shared" si="15"/>
        <v>0</v>
      </c>
      <c r="N84">
        <f t="shared" si="15"/>
        <v>0</v>
      </c>
      <c r="O84">
        <f t="shared" si="15"/>
        <v>0</v>
      </c>
      <c r="P84">
        <f t="shared" si="15"/>
        <v>0</v>
      </c>
      <c r="Q84">
        <f t="shared" si="15"/>
        <v>0</v>
      </c>
      <c r="R84">
        <f t="shared" si="15"/>
        <v>0</v>
      </c>
      <c r="S84">
        <f t="shared" si="15"/>
        <v>0</v>
      </c>
      <c r="T84">
        <f t="shared" si="15"/>
        <v>0</v>
      </c>
      <c r="U84">
        <f t="shared" si="15"/>
        <v>0</v>
      </c>
      <c r="V84">
        <f t="shared" si="15"/>
        <v>0</v>
      </c>
      <c r="W84">
        <f t="shared" si="15"/>
        <v>0</v>
      </c>
      <c r="X84">
        <f t="shared" si="15"/>
        <v>0</v>
      </c>
      <c r="Y84">
        <f t="shared" si="15"/>
        <v>0</v>
      </c>
      <c r="Z84">
        <f t="shared" si="15"/>
        <v>0</v>
      </c>
      <c r="AA84">
        <f t="shared" si="15"/>
        <v>0</v>
      </c>
      <c r="AB84">
        <f t="shared" si="15"/>
        <v>0</v>
      </c>
      <c r="AC84">
        <f t="shared" si="15"/>
        <v>0</v>
      </c>
      <c r="AD84">
        <f t="shared" si="15"/>
        <v>0</v>
      </c>
      <c r="AE84" s="47">
        <f t="shared" si="15"/>
        <v>0</v>
      </c>
    </row>
    <row r="85" spans="1:31" x14ac:dyDescent="0.25">
      <c r="A85" s="12" t="s">
        <v>18</v>
      </c>
      <c r="B85" s="96">
        <f t="shared" ref="B85:AE85" si="16">SUMIFS(C$5:C$60,$A$5:$A$60,$A85)</f>
        <v>0</v>
      </c>
      <c r="C85">
        <f t="shared" si="16"/>
        <v>0</v>
      </c>
      <c r="D85">
        <f t="shared" si="16"/>
        <v>0</v>
      </c>
      <c r="E85">
        <f t="shared" si="16"/>
        <v>0</v>
      </c>
      <c r="F85">
        <f t="shared" si="16"/>
        <v>0</v>
      </c>
      <c r="G85">
        <f t="shared" si="16"/>
        <v>0</v>
      </c>
      <c r="H85">
        <f t="shared" si="16"/>
        <v>0</v>
      </c>
      <c r="I85">
        <f t="shared" si="16"/>
        <v>0</v>
      </c>
      <c r="J85">
        <f t="shared" si="16"/>
        <v>0</v>
      </c>
      <c r="K85">
        <f t="shared" si="16"/>
        <v>0</v>
      </c>
      <c r="L85">
        <f t="shared" si="16"/>
        <v>0</v>
      </c>
      <c r="M85">
        <f t="shared" si="16"/>
        <v>0</v>
      </c>
      <c r="N85">
        <f t="shared" si="16"/>
        <v>0</v>
      </c>
      <c r="O85">
        <f t="shared" si="16"/>
        <v>0</v>
      </c>
      <c r="P85">
        <f t="shared" si="16"/>
        <v>0</v>
      </c>
      <c r="Q85">
        <f t="shared" si="16"/>
        <v>0</v>
      </c>
      <c r="R85">
        <f t="shared" si="16"/>
        <v>0</v>
      </c>
      <c r="S85">
        <f t="shared" si="16"/>
        <v>0</v>
      </c>
      <c r="T85">
        <f t="shared" si="16"/>
        <v>0</v>
      </c>
      <c r="U85">
        <f t="shared" si="16"/>
        <v>0</v>
      </c>
      <c r="V85">
        <f t="shared" si="16"/>
        <v>0</v>
      </c>
      <c r="W85">
        <f t="shared" si="16"/>
        <v>0</v>
      </c>
      <c r="X85">
        <f t="shared" si="16"/>
        <v>0</v>
      </c>
      <c r="Y85">
        <f t="shared" si="16"/>
        <v>0</v>
      </c>
      <c r="Z85">
        <f t="shared" si="16"/>
        <v>0</v>
      </c>
      <c r="AA85">
        <f t="shared" si="16"/>
        <v>0</v>
      </c>
      <c r="AB85">
        <f t="shared" si="16"/>
        <v>0</v>
      </c>
      <c r="AC85">
        <f t="shared" si="16"/>
        <v>0</v>
      </c>
      <c r="AD85">
        <f t="shared" si="16"/>
        <v>0</v>
      </c>
      <c r="AE85" s="47">
        <f t="shared" si="16"/>
        <v>0</v>
      </c>
    </row>
    <row r="86" spans="1:31" x14ac:dyDescent="0.25">
      <c r="A86" s="12" t="s">
        <v>19</v>
      </c>
      <c r="B86" s="96">
        <f t="shared" ref="B86:AE86" si="17">SUMIFS(C$5:C$60,$A$5:$A$60,$A86)</f>
        <v>0</v>
      </c>
      <c r="C86">
        <f t="shared" si="17"/>
        <v>0</v>
      </c>
      <c r="D86">
        <f t="shared" si="17"/>
        <v>0</v>
      </c>
      <c r="E86">
        <f t="shared" si="17"/>
        <v>0</v>
      </c>
      <c r="F86">
        <f t="shared" si="17"/>
        <v>0</v>
      </c>
      <c r="G86">
        <f t="shared" si="17"/>
        <v>0</v>
      </c>
      <c r="H86">
        <f t="shared" si="17"/>
        <v>0</v>
      </c>
      <c r="I86">
        <f t="shared" si="17"/>
        <v>0</v>
      </c>
      <c r="J86">
        <f t="shared" si="17"/>
        <v>0</v>
      </c>
      <c r="K86">
        <f t="shared" si="17"/>
        <v>0</v>
      </c>
      <c r="L86">
        <f t="shared" si="17"/>
        <v>0</v>
      </c>
      <c r="M86">
        <f t="shared" si="17"/>
        <v>0</v>
      </c>
      <c r="N86">
        <f t="shared" si="17"/>
        <v>0</v>
      </c>
      <c r="O86">
        <f t="shared" si="17"/>
        <v>0</v>
      </c>
      <c r="P86">
        <f t="shared" si="17"/>
        <v>0</v>
      </c>
      <c r="Q86">
        <f t="shared" si="17"/>
        <v>0</v>
      </c>
      <c r="R86">
        <f t="shared" si="17"/>
        <v>0</v>
      </c>
      <c r="S86">
        <f t="shared" si="17"/>
        <v>0</v>
      </c>
      <c r="T86">
        <f t="shared" si="17"/>
        <v>0</v>
      </c>
      <c r="U86">
        <f t="shared" si="17"/>
        <v>0</v>
      </c>
      <c r="V86">
        <f t="shared" si="17"/>
        <v>0</v>
      </c>
      <c r="W86">
        <f t="shared" si="17"/>
        <v>0</v>
      </c>
      <c r="X86">
        <f t="shared" si="17"/>
        <v>0</v>
      </c>
      <c r="Y86">
        <f t="shared" si="17"/>
        <v>0</v>
      </c>
      <c r="Z86">
        <f t="shared" si="17"/>
        <v>0</v>
      </c>
      <c r="AA86">
        <f t="shared" si="17"/>
        <v>0</v>
      </c>
      <c r="AB86">
        <f t="shared" si="17"/>
        <v>0</v>
      </c>
      <c r="AC86">
        <f t="shared" si="17"/>
        <v>0</v>
      </c>
      <c r="AD86">
        <f t="shared" si="17"/>
        <v>0</v>
      </c>
      <c r="AE86" s="47">
        <f t="shared" si="17"/>
        <v>0</v>
      </c>
    </row>
    <row r="87" spans="1:31" x14ac:dyDescent="0.25">
      <c r="A87" s="12" t="s">
        <v>20</v>
      </c>
      <c r="B87" s="96">
        <f t="shared" ref="B87:AE87" si="18">SUMIFS(C$5:C$60,$A$5:$A$60,$A87)</f>
        <v>0</v>
      </c>
      <c r="C87">
        <f t="shared" si="18"/>
        <v>0</v>
      </c>
      <c r="D87">
        <f t="shared" si="18"/>
        <v>0</v>
      </c>
      <c r="E87">
        <f t="shared" si="18"/>
        <v>0</v>
      </c>
      <c r="F87">
        <f t="shared" si="18"/>
        <v>0</v>
      </c>
      <c r="G87">
        <f t="shared" si="18"/>
        <v>0</v>
      </c>
      <c r="H87">
        <f t="shared" si="18"/>
        <v>0</v>
      </c>
      <c r="I87">
        <f t="shared" si="18"/>
        <v>0</v>
      </c>
      <c r="J87">
        <f t="shared" si="18"/>
        <v>0</v>
      </c>
      <c r="K87">
        <f t="shared" si="18"/>
        <v>0</v>
      </c>
      <c r="L87">
        <f t="shared" si="18"/>
        <v>0</v>
      </c>
      <c r="M87">
        <f t="shared" si="18"/>
        <v>0</v>
      </c>
      <c r="N87">
        <f t="shared" si="18"/>
        <v>0</v>
      </c>
      <c r="O87">
        <f t="shared" si="18"/>
        <v>0</v>
      </c>
      <c r="P87">
        <f t="shared" si="18"/>
        <v>0</v>
      </c>
      <c r="Q87">
        <f t="shared" si="18"/>
        <v>0</v>
      </c>
      <c r="R87">
        <f t="shared" si="18"/>
        <v>0</v>
      </c>
      <c r="S87">
        <f t="shared" si="18"/>
        <v>0</v>
      </c>
      <c r="T87">
        <f t="shared" si="18"/>
        <v>200663916036.7449</v>
      </c>
      <c r="U87">
        <f t="shared" si="18"/>
        <v>0</v>
      </c>
      <c r="V87">
        <f t="shared" si="18"/>
        <v>0</v>
      </c>
      <c r="W87">
        <f t="shared" si="18"/>
        <v>0</v>
      </c>
      <c r="X87">
        <f t="shared" si="18"/>
        <v>0</v>
      </c>
      <c r="Y87">
        <f t="shared" si="18"/>
        <v>0</v>
      </c>
      <c r="Z87">
        <f t="shared" si="18"/>
        <v>0</v>
      </c>
      <c r="AA87">
        <f t="shared" si="18"/>
        <v>0</v>
      </c>
      <c r="AB87">
        <f t="shared" si="18"/>
        <v>0</v>
      </c>
      <c r="AC87">
        <f t="shared" si="18"/>
        <v>0</v>
      </c>
      <c r="AD87">
        <f t="shared" si="18"/>
        <v>0</v>
      </c>
      <c r="AE87" s="47">
        <f t="shared" si="18"/>
        <v>0</v>
      </c>
    </row>
    <row r="88" spans="1:31" x14ac:dyDescent="0.25">
      <c r="A88" s="12" t="s">
        <v>21</v>
      </c>
      <c r="B88" s="96">
        <f t="shared" ref="B88:AE88" si="19">SUMIFS(C$5:C$60,$A$5:$A$60,$A88)</f>
        <v>2809864833246596</v>
      </c>
      <c r="C88">
        <f t="shared" si="19"/>
        <v>1.39279092634935E+16</v>
      </c>
      <c r="D88">
        <f t="shared" si="19"/>
        <v>243535142825740.16</v>
      </c>
      <c r="E88">
        <f t="shared" si="19"/>
        <v>-233202111578357.38</v>
      </c>
      <c r="F88">
        <f t="shared" si="19"/>
        <v>0</v>
      </c>
      <c r="G88">
        <f t="shared" si="19"/>
        <v>-1.2762197989893E+16</v>
      </c>
      <c r="H88">
        <f t="shared" si="19"/>
        <v>0</v>
      </c>
      <c r="I88">
        <f t="shared" si="19"/>
        <v>0</v>
      </c>
      <c r="J88">
        <f t="shared" si="19"/>
        <v>0</v>
      </c>
      <c r="K88">
        <f t="shared" si="19"/>
        <v>0</v>
      </c>
      <c r="L88">
        <f t="shared" si="19"/>
        <v>117983763701670.53</v>
      </c>
      <c r="M88">
        <f t="shared" si="19"/>
        <v>2.6545396486059E+16</v>
      </c>
      <c r="N88">
        <f t="shared" si="19"/>
        <v>11718378843265.02</v>
      </c>
      <c r="O88">
        <f t="shared" si="19"/>
        <v>0</v>
      </c>
      <c r="P88">
        <f t="shared" si="19"/>
        <v>33536675188500</v>
      </c>
      <c r="Q88">
        <f t="shared" si="19"/>
        <v>925760908999547.5</v>
      </c>
      <c r="R88">
        <f t="shared" si="19"/>
        <v>1131651660928223.3</v>
      </c>
      <c r="S88">
        <f t="shared" si="19"/>
        <v>84343708925957.656</v>
      </c>
      <c r="T88">
        <f t="shared" si="19"/>
        <v>2333372580000</v>
      </c>
      <c r="U88">
        <f t="shared" si="19"/>
        <v>2457807539771.0317</v>
      </c>
      <c r="V88">
        <f t="shared" si="19"/>
        <v>126449908311473.17</v>
      </c>
      <c r="W88">
        <f t="shared" si="19"/>
        <v>2375039947500</v>
      </c>
      <c r="X88">
        <f t="shared" si="19"/>
        <v>403420344466235.5</v>
      </c>
      <c r="Y88">
        <f t="shared" si="19"/>
        <v>72312327384000</v>
      </c>
      <c r="Z88">
        <f t="shared" si="19"/>
        <v>3420708489326871</v>
      </c>
      <c r="AA88">
        <f t="shared" si="19"/>
        <v>114665817535500</v>
      </c>
      <c r="AB88">
        <f t="shared" si="19"/>
        <v>0</v>
      </c>
      <c r="AC88">
        <f t="shared" si="19"/>
        <v>0</v>
      </c>
      <c r="AD88">
        <f t="shared" si="19"/>
        <v>0</v>
      </c>
      <c r="AE88" s="47">
        <f t="shared" si="19"/>
        <v>38606204901000</v>
      </c>
    </row>
    <row r="89" spans="1:31" x14ac:dyDescent="0.25">
      <c r="A89" s="12" t="s">
        <v>1</v>
      </c>
      <c r="B89" s="96">
        <f t="shared" ref="B89:AE89" si="20">SUMIFS(C$5:C$60,$A$5:$A$60,$A89)</f>
        <v>1245949322527778.3</v>
      </c>
      <c r="C89">
        <f t="shared" si="20"/>
        <v>0</v>
      </c>
      <c r="D89">
        <f t="shared" si="20"/>
        <v>0</v>
      </c>
      <c r="E89">
        <f t="shared" si="20"/>
        <v>0</v>
      </c>
      <c r="F89">
        <f t="shared" si="20"/>
        <v>0</v>
      </c>
      <c r="G89">
        <f t="shared" si="20"/>
        <v>36434069720656.438</v>
      </c>
      <c r="H89">
        <f t="shared" si="20"/>
        <v>0</v>
      </c>
      <c r="I89">
        <f t="shared" si="20"/>
        <v>0</v>
      </c>
      <c r="J89">
        <f t="shared" si="20"/>
        <v>0</v>
      </c>
      <c r="K89">
        <f t="shared" si="20"/>
        <v>0</v>
      </c>
      <c r="L89">
        <f t="shared" si="20"/>
        <v>81961808674018.125</v>
      </c>
      <c r="M89">
        <f t="shared" si="20"/>
        <v>0</v>
      </c>
      <c r="N89">
        <f t="shared" si="20"/>
        <v>462146472985.49866</v>
      </c>
      <c r="O89">
        <f t="shared" si="20"/>
        <v>178057443747.01199</v>
      </c>
      <c r="P89">
        <f t="shared" si="20"/>
        <v>7044562932000</v>
      </c>
      <c r="Q89">
        <f t="shared" si="20"/>
        <v>7657568612952.5</v>
      </c>
      <c r="R89">
        <f t="shared" si="20"/>
        <v>1724285264011776.8</v>
      </c>
      <c r="S89">
        <f t="shared" si="20"/>
        <v>0</v>
      </c>
      <c r="T89">
        <f t="shared" si="20"/>
        <v>94820572379281.016</v>
      </c>
      <c r="U89">
        <f t="shared" si="20"/>
        <v>33592813560531.527</v>
      </c>
      <c r="V89">
        <f t="shared" si="20"/>
        <v>461843036599.15228</v>
      </c>
      <c r="W89">
        <f t="shared" si="20"/>
        <v>0</v>
      </c>
      <c r="X89">
        <f t="shared" si="20"/>
        <v>120069016032264.47</v>
      </c>
      <c r="Y89">
        <f t="shared" si="20"/>
        <v>0</v>
      </c>
      <c r="Z89">
        <f t="shared" si="20"/>
        <v>208188658807629.09</v>
      </c>
      <c r="AA89">
        <f t="shared" si="20"/>
        <v>327688844967000</v>
      </c>
      <c r="AB89">
        <f t="shared" si="20"/>
        <v>46153554067500</v>
      </c>
      <c r="AC89">
        <f t="shared" si="20"/>
        <v>0</v>
      </c>
      <c r="AD89">
        <f t="shared" si="20"/>
        <v>0</v>
      </c>
      <c r="AE89" s="47">
        <f t="shared" si="20"/>
        <v>0</v>
      </c>
    </row>
    <row r="90" spans="1:31" x14ac:dyDescent="0.25">
      <c r="A90" s="12" t="s">
        <v>22</v>
      </c>
      <c r="B90" s="96">
        <f t="shared" ref="B90:AE90" si="21">SUMIFS(C$5:C$60,$A$5:$A$60,$A90)</f>
        <v>0</v>
      </c>
      <c r="C90">
        <f t="shared" si="21"/>
        <v>0</v>
      </c>
      <c r="D90">
        <f t="shared" si="21"/>
        <v>0</v>
      </c>
      <c r="E90">
        <f t="shared" si="21"/>
        <v>0</v>
      </c>
      <c r="F90">
        <f t="shared" si="21"/>
        <v>0</v>
      </c>
      <c r="G90">
        <f t="shared" si="21"/>
        <v>0</v>
      </c>
      <c r="H90">
        <f t="shared" si="21"/>
        <v>0</v>
      </c>
      <c r="I90">
        <f t="shared" si="21"/>
        <v>0</v>
      </c>
      <c r="J90">
        <f t="shared" si="21"/>
        <v>0</v>
      </c>
      <c r="K90">
        <f t="shared" si="21"/>
        <v>0</v>
      </c>
      <c r="L90">
        <f t="shared" si="21"/>
        <v>0</v>
      </c>
      <c r="M90">
        <f t="shared" si="21"/>
        <v>0</v>
      </c>
      <c r="N90">
        <f t="shared" si="21"/>
        <v>0</v>
      </c>
      <c r="O90">
        <f t="shared" si="21"/>
        <v>0</v>
      </c>
      <c r="P90">
        <f t="shared" si="21"/>
        <v>0</v>
      </c>
      <c r="Q90">
        <f t="shared" si="21"/>
        <v>0</v>
      </c>
      <c r="R90">
        <f t="shared" si="21"/>
        <v>0</v>
      </c>
      <c r="S90">
        <f t="shared" si="21"/>
        <v>0</v>
      </c>
      <c r="T90">
        <f t="shared" si="21"/>
        <v>10995283070.506569</v>
      </c>
      <c r="U90">
        <f t="shared" si="21"/>
        <v>0</v>
      </c>
      <c r="V90">
        <f t="shared" si="21"/>
        <v>0</v>
      </c>
      <c r="W90">
        <f t="shared" si="21"/>
        <v>0</v>
      </c>
      <c r="X90">
        <f t="shared" si="21"/>
        <v>0</v>
      </c>
      <c r="Y90">
        <f t="shared" si="21"/>
        <v>0</v>
      </c>
      <c r="Z90">
        <f t="shared" si="21"/>
        <v>0</v>
      </c>
      <c r="AA90">
        <f t="shared" si="21"/>
        <v>0</v>
      </c>
      <c r="AB90">
        <f t="shared" si="21"/>
        <v>0</v>
      </c>
      <c r="AC90">
        <f t="shared" si="21"/>
        <v>0</v>
      </c>
      <c r="AD90">
        <f t="shared" si="21"/>
        <v>0</v>
      </c>
      <c r="AE90" s="47">
        <f t="shared" si="21"/>
        <v>0</v>
      </c>
    </row>
    <row r="91" spans="1:31" x14ac:dyDescent="0.25">
      <c r="A91" s="12" t="s">
        <v>23</v>
      </c>
      <c r="B91" s="96">
        <f t="shared" ref="B91:AE91" si="22">SUMIFS(C$5:C$60,$A$5:$A$60,$A91)</f>
        <v>0</v>
      </c>
      <c r="C91">
        <f t="shared" si="22"/>
        <v>0</v>
      </c>
      <c r="D91">
        <f t="shared" si="22"/>
        <v>0</v>
      </c>
      <c r="E91">
        <f t="shared" si="22"/>
        <v>0</v>
      </c>
      <c r="F91">
        <f t="shared" si="22"/>
        <v>0</v>
      </c>
      <c r="G91">
        <f t="shared" si="22"/>
        <v>0</v>
      </c>
      <c r="H91">
        <f t="shared" si="22"/>
        <v>0</v>
      </c>
      <c r="I91">
        <f t="shared" si="22"/>
        <v>0</v>
      </c>
      <c r="J91">
        <f t="shared" si="22"/>
        <v>0</v>
      </c>
      <c r="K91">
        <f t="shared" si="22"/>
        <v>0</v>
      </c>
      <c r="L91">
        <f t="shared" si="22"/>
        <v>0</v>
      </c>
      <c r="M91">
        <f t="shared" si="22"/>
        <v>0</v>
      </c>
      <c r="N91">
        <f t="shared" si="22"/>
        <v>0</v>
      </c>
      <c r="O91">
        <f t="shared" si="22"/>
        <v>0</v>
      </c>
      <c r="P91">
        <f t="shared" si="22"/>
        <v>0</v>
      </c>
      <c r="Q91">
        <f t="shared" si="22"/>
        <v>0</v>
      </c>
      <c r="R91">
        <f t="shared" si="22"/>
        <v>0</v>
      </c>
      <c r="S91">
        <f t="shared" si="22"/>
        <v>0</v>
      </c>
      <c r="T91">
        <f t="shared" si="22"/>
        <v>0</v>
      </c>
      <c r="U91">
        <f t="shared" si="22"/>
        <v>0</v>
      </c>
      <c r="V91">
        <f t="shared" si="22"/>
        <v>0</v>
      </c>
      <c r="W91">
        <f t="shared" si="22"/>
        <v>0</v>
      </c>
      <c r="X91">
        <f t="shared" si="22"/>
        <v>0</v>
      </c>
      <c r="Y91">
        <f t="shared" si="22"/>
        <v>0</v>
      </c>
      <c r="Z91">
        <f t="shared" si="22"/>
        <v>0</v>
      </c>
      <c r="AA91">
        <f t="shared" si="22"/>
        <v>0</v>
      </c>
      <c r="AB91">
        <f t="shared" si="22"/>
        <v>0</v>
      </c>
      <c r="AC91">
        <f t="shared" si="22"/>
        <v>0</v>
      </c>
      <c r="AD91">
        <f t="shared" si="22"/>
        <v>0</v>
      </c>
      <c r="AE91" s="47">
        <f t="shared" si="22"/>
        <v>0</v>
      </c>
    </row>
    <row r="92" spans="1:31" x14ac:dyDescent="0.25">
      <c r="A92" s="12" t="s">
        <v>24</v>
      </c>
      <c r="B92" s="96">
        <f t="shared" ref="B92:AE92" si="23">SUMIFS(C$5:C$60,$A$5:$A$60,$A92)</f>
        <v>0</v>
      </c>
      <c r="C92">
        <f t="shared" si="23"/>
        <v>0</v>
      </c>
      <c r="D92">
        <f t="shared" si="23"/>
        <v>0</v>
      </c>
      <c r="E92">
        <f t="shared" si="23"/>
        <v>0</v>
      </c>
      <c r="F92">
        <f t="shared" si="23"/>
        <v>0</v>
      </c>
      <c r="G92">
        <f t="shared" si="23"/>
        <v>0</v>
      </c>
      <c r="H92">
        <f t="shared" si="23"/>
        <v>0</v>
      </c>
      <c r="I92">
        <f t="shared" si="23"/>
        <v>0</v>
      </c>
      <c r="J92">
        <f t="shared" si="23"/>
        <v>0</v>
      </c>
      <c r="K92">
        <f t="shared" si="23"/>
        <v>0</v>
      </c>
      <c r="L92">
        <f t="shared" si="23"/>
        <v>0</v>
      </c>
      <c r="M92">
        <f t="shared" si="23"/>
        <v>0</v>
      </c>
      <c r="N92">
        <f t="shared" si="23"/>
        <v>361352301249.48206</v>
      </c>
      <c r="O92">
        <f t="shared" si="23"/>
        <v>78498442942.231079</v>
      </c>
      <c r="P92">
        <f t="shared" si="23"/>
        <v>0</v>
      </c>
      <c r="Q92">
        <f t="shared" si="23"/>
        <v>0</v>
      </c>
      <c r="R92">
        <f t="shared" si="23"/>
        <v>0</v>
      </c>
      <c r="S92">
        <f t="shared" si="23"/>
        <v>0</v>
      </c>
      <c r="T92">
        <f t="shared" si="23"/>
        <v>0</v>
      </c>
      <c r="U92">
        <f t="shared" si="23"/>
        <v>0</v>
      </c>
      <c r="V92">
        <f t="shared" si="23"/>
        <v>0</v>
      </c>
      <c r="W92">
        <f t="shared" si="23"/>
        <v>0</v>
      </c>
      <c r="X92">
        <f t="shared" si="23"/>
        <v>0</v>
      </c>
      <c r="Y92">
        <f t="shared" si="23"/>
        <v>0</v>
      </c>
      <c r="Z92">
        <f t="shared" si="23"/>
        <v>0</v>
      </c>
      <c r="AA92">
        <f t="shared" si="23"/>
        <v>0</v>
      </c>
      <c r="AB92">
        <f t="shared" si="23"/>
        <v>0</v>
      </c>
      <c r="AC92">
        <f t="shared" si="23"/>
        <v>0</v>
      </c>
      <c r="AD92">
        <f t="shared" si="23"/>
        <v>0</v>
      </c>
      <c r="AE92" s="47">
        <f t="shared" si="23"/>
        <v>0</v>
      </c>
    </row>
    <row r="93" spans="1:31" x14ac:dyDescent="0.25">
      <c r="A93" s="12" t="s">
        <v>25</v>
      </c>
      <c r="B93" s="96">
        <f t="shared" ref="B93:AE93" si="24">SUMIFS(C$5:C$60,$A$5:$A$60,$A93)</f>
        <v>0</v>
      </c>
      <c r="C93">
        <f t="shared" si="24"/>
        <v>0</v>
      </c>
      <c r="D93">
        <f t="shared" si="24"/>
        <v>214406223049455.75</v>
      </c>
      <c r="E93">
        <f t="shared" si="24"/>
        <v>9716363084313.3594</v>
      </c>
      <c r="F93">
        <f t="shared" si="24"/>
        <v>0</v>
      </c>
      <c r="G93">
        <f t="shared" si="24"/>
        <v>0</v>
      </c>
      <c r="H93">
        <f t="shared" si="24"/>
        <v>0</v>
      </c>
      <c r="I93">
        <f t="shared" si="24"/>
        <v>0</v>
      </c>
      <c r="J93">
        <f t="shared" si="24"/>
        <v>0</v>
      </c>
      <c r="K93">
        <f t="shared" si="24"/>
        <v>0</v>
      </c>
      <c r="L93">
        <f t="shared" si="24"/>
        <v>2919088048858.2959</v>
      </c>
      <c r="M93">
        <f t="shared" si="24"/>
        <v>0</v>
      </c>
      <c r="N93">
        <f t="shared" si="24"/>
        <v>0</v>
      </c>
      <c r="O93">
        <f t="shared" si="24"/>
        <v>0</v>
      </c>
      <c r="P93">
        <f t="shared" si="24"/>
        <v>0</v>
      </c>
      <c r="Q93">
        <f t="shared" si="24"/>
        <v>0</v>
      </c>
      <c r="R93">
        <f t="shared" si="24"/>
        <v>0</v>
      </c>
      <c r="S93">
        <f t="shared" si="24"/>
        <v>0</v>
      </c>
      <c r="T93">
        <f t="shared" si="24"/>
        <v>0</v>
      </c>
      <c r="U93">
        <f t="shared" si="24"/>
        <v>63875224197.439262</v>
      </c>
      <c r="V93">
        <f t="shared" si="24"/>
        <v>73347172505927.672</v>
      </c>
      <c r="W93">
        <f t="shared" si="24"/>
        <v>599703352968965.13</v>
      </c>
      <c r="X93">
        <f t="shared" si="24"/>
        <v>0</v>
      </c>
      <c r="Y93">
        <f t="shared" si="24"/>
        <v>0</v>
      </c>
      <c r="Z93">
        <f t="shared" si="24"/>
        <v>0</v>
      </c>
      <c r="AA93">
        <f t="shared" si="24"/>
        <v>0</v>
      </c>
      <c r="AB93">
        <f t="shared" si="24"/>
        <v>0</v>
      </c>
      <c r="AC93">
        <f t="shared" si="24"/>
        <v>0</v>
      </c>
      <c r="AD93">
        <f t="shared" si="24"/>
        <v>0</v>
      </c>
      <c r="AE93" s="47">
        <f t="shared" si="24"/>
        <v>0</v>
      </c>
    </row>
    <row r="94" spans="1:31" x14ac:dyDescent="0.25">
      <c r="A94" s="12" t="s">
        <v>26</v>
      </c>
      <c r="B94" s="96">
        <f t="shared" ref="B94:AE94" si="25">SUMIFS(C$5:C$60,$A$5:$A$60,$A94)</f>
        <v>1068944263434625.6</v>
      </c>
      <c r="C94">
        <f t="shared" si="25"/>
        <v>0</v>
      </c>
      <c r="D94">
        <f t="shared" si="25"/>
        <v>17072179273804.113</v>
      </c>
      <c r="E94">
        <f t="shared" si="25"/>
        <v>773669206544.00757</v>
      </c>
      <c r="F94">
        <f t="shared" si="25"/>
        <v>0</v>
      </c>
      <c r="G94">
        <f t="shared" si="25"/>
        <v>361514290324843.5</v>
      </c>
      <c r="H94">
        <f t="shared" si="25"/>
        <v>0</v>
      </c>
      <c r="I94">
        <f t="shared" si="25"/>
        <v>0</v>
      </c>
      <c r="J94">
        <f t="shared" si="25"/>
        <v>0</v>
      </c>
      <c r="K94">
        <f t="shared" si="25"/>
        <v>0</v>
      </c>
      <c r="L94">
        <f t="shared" si="25"/>
        <v>39953312593953.031</v>
      </c>
      <c r="M94">
        <f t="shared" si="25"/>
        <v>0</v>
      </c>
      <c r="N94">
        <f t="shared" si="25"/>
        <v>0</v>
      </c>
      <c r="O94">
        <f t="shared" si="25"/>
        <v>0</v>
      </c>
      <c r="P94">
        <f t="shared" si="25"/>
        <v>0</v>
      </c>
      <c r="Q94">
        <f t="shared" si="25"/>
        <v>0</v>
      </c>
      <c r="R94">
        <f t="shared" si="25"/>
        <v>0</v>
      </c>
      <c r="S94">
        <f t="shared" si="25"/>
        <v>0</v>
      </c>
      <c r="T94">
        <f t="shared" si="25"/>
        <v>0</v>
      </c>
      <c r="U94">
        <f t="shared" si="25"/>
        <v>0</v>
      </c>
      <c r="V94">
        <f t="shared" si="25"/>
        <v>0</v>
      </c>
      <c r="W94">
        <f t="shared" si="25"/>
        <v>0</v>
      </c>
      <c r="X94">
        <f t="shared" si="25"/>
        <v>0</v>
      </c>
      <c r="Y94">
        <f t="shared" si="25"/>
        <v>0</v>
      </c>
      <c r="Z94">
        <f t="shared" si="25"/>
        <v>0</v>
      </c>
      <c r="AA94">
        <f t="shared" si="25"/>
        <v>0</v>
      </c>
      <c r="AB94">
        <f t="shared" si="25"/>
        <v>0</v>
      </c>
      <c r="AC94">
        <f t="shared" si="25"/>
        <v>0</v>
      </c>
      <c r="AD94">
        <f t="shared" si="25"/>
        <v>0</v>
      </c>
      <c r="AE94" s="47">
        <f t="shared" si="25"/>
        <v>0</v>
      </c>
    </row>
    <row r="95" spans="1:31" x14ac:dyDescent="0.25">
      <c r="A95" s="12" t="s">
        <v>27</v>
      </c>
      <c r="B95" s="96">
        <f t="shared" ref="B95:AE95" si="26">SUMIFS(C$5:C$60,$A$5:$A$60,$A95)</f>
        <v>0</v>
      </c>
      <c r="C95">
        <f t="shared" si="26"/>
        <v>0</v>
      </c>
      <c r="D95">
        <f t="shared" si="26"/>
        <v>0</v>
      </c>
      <c r="E95">
        <f t="shared" si="26"/>
        <v>0</v>
      </c>
      <c r="F95">
        <f t="shared" si="26"/>
        <v>0</v>
      </c>
      <c r="G95">
        <f t="shared" si="26"/>
        <v>0</v>
      </c>
      <c r="H95">
        <f t="shared" si="26"/>
        <v>0</v>
      </c>
      <c r="I95">
        <f t="shared" si="26"/>
        <v>0</v>
      </c>
      <c r="J95">
        <f t="shared" si="26"/>
        <v>0</v>
      </c>
      <c r="K95">
        <f t="shared" si="26"/>
        <v>0</v>
      </c>
      <c r="L95">
        <f t="shared" si="26"/>
        <v>0</v>
      </c>
      <c r="M95">
        <f t="shared" si="26"/>
        <v>0</v>
      </c>
      <c r="N95">
        <f t="shared" si="26"/>
        <v>0</v>
      </c>
      <c r="O95">
        <f t="shared" si="26"/>
        <v>0</v>
      </c>
      <c r="P95">
        <f t="shared" si="26"/>
        <v>0</v>
      </c>
      <c r="Q95">
        <f t="shared" si="26"/>
        <v>0</v>
      </c>
      <c r="R95">
        <f t="shared" si="26"/>
        <v>0</v>
      </c>
      <c r="S95">
        <f t="shared" si="26"/>
        <v>0</v>
      </c>
      <c r="T95">
        <f t="shared" si="26"/>
        <v>0</v>
      </c>
      <c r="U95">
        <f t="shared" si="26"/>
        <v>0</v>
      </c>
      <c r="V95">
        <f t="shared" si="26"/>
        <v>0</v>
      </c>
      <c r="W95">
        <f t="shared" si="26"/>
        <v>64243925547534.883</v>
      </c>
      <c r="X95">
        <f t="shared" si="26"/>
        <v>0</v>
      </c>
      <c r="Y95">
        <f t="shared" si="26"/>
        <v>0</v>
      </c>
      <c r="Z95">
        <f t="shared" si="26"/>
        <v>0</v>
      </c>
      <c r="AA95">
        <f t="shared" si="26"/>
        <v>0</v>
      </c>
      <c r="AB95">
        <f t="shared" si="26"/>
        <v>0</v>
      </c>
      <c r="AC95">
        <f t="shared" si="26"/>
        <v>0</v>
      </c>
      <c r="AD95">
        <f t="shared" si="26"/>
        <v>0</v>
      </c>
      <c r="AE95" s="47">
        <f t="shared" si="26"/>
        <v>0</v>
      </c>
    </row>
    <row r="96" spans="1:31" x14ac:dyDescent="0.25">
      <c r="A96" s="12" t="s">
        <v>28</v>
      </c>
      <c r="B96" s="96">
        <f t="shared" ref="B96:AE96" si="27">SUMIFS(C$5:C$60,$A$5:$A$60,$A96)</f>
        <v>0</v>
      </c>
      <c r="C96">
        <f t="shared" si="27"/>
        <v>0</v>
      </c>
      <c r="D96">
        <f t="shared" si="27"/>
        <v>0</v>
      </c>
      <c r="E96">
        <f t="shared" si="27"/>
        <v>0</v>
      </c>
      <c r="F96">
        <f t="shared" si="27"/>
        <v>0</v>
      </c>
      <c r="G96">
        <f t="shared" si="27"/>
        <v>0</v>
      </c>
      <c r="H96">
        <f t="shared" si="27"/>
        <v>0</v>
      </c>
      <c r="I96">
        <f t="shared" si="27"/>
        <v>0</v>
      </c>
      <c r="J96">
        <f t="shared" si="27"/>
        <v>0</v>
      </c>
      <c r="K96">
        <f t="shared" si="27"/>
        <v>0</v>
      </c>
      <c r="L96">
        <f t="shared" si="27"/>
        <v>0</v>
      </c>
      <c r="M96">
        <f t="shared" si="27"/>
        <v>0</v>
      </c>
      <c r="N96">
        <f t="shared" si="27"/>
        <v>0</v>
      </c>
      <c r="O96">
        <f t="shared" si="27"/>
        <v>0</v>
      </c>
      <c r="P96">
        <f t="shared" si="27"/>
        <v>0</v>
      </c>
      <c r="Q96">
        <f t="shared" si="27"/>
        <v>0</v>
      </c>
      <c r="R96">
        <f t="shared" si="27"/>
        <v>0</v>
      </c>
      <c r="S96">
        <f t="shared" si="27"/>
        <v>0</v>
      </c>
      <c r="T96">
        <f t="shared" si="27"/>
        <v>0</v>
      </c>
      <c r="U96">
        <f t="shared" si="27"/>
        <v>0</v>
      </c>
      <c r="V96">
        <f t="shared" si="27"/>
        <v>0</v>
      </c>
      <c r="W96">
        <f t="shared" si="27"/>
        <v>0</v>
      </c>
      <c r="X96">
        <f t="shared" si="27"/>
        <v>0</v>
      </c>
      <c r="Y96">
        <f t="shared" si="27"/>
        <v>0</v>
      </c>
      <c r="Z96">
        <f t="shared" si="27"/>
        <v>0</v>
      </c>
      <c r="AA96">
        <f t="shared" si="27"/>
        <v>0</v>
      </c>
      <c r="AB96">
        <f t="shared" si="27"/>
        <v>0</v>
      </c>
      <c r="AC96">
        <f t="shared" si="27"/>
        <v>0</v>
      </c>
      <c r="AD96">
        <f t="shared" si="27"/>
        <v>0</v>
      </c>
      <c r="AE96" s="47">
        <f t="shared" si="27"/>
        <v>0</v>
      </c>
    </row>
    <row r="97" spans="1:31" x14ac:dyDescent="0.25">
      <c r="A97" s="12" t="s">
        <v>29</v>
      </c>
      <c r="B97" s="96">
        <f t="shared" ref="B97:AE97" si="28">SUMIFS(C$5:C$60,$A$5:$A$60,$A97)</f>
        <v>0</v>
      </c>
      <c r="C97">
        <f t="shared" si="28"/>
        <v>0</v>
      </c>
      <c r="D97">
        <f t="shared" si="28"/>
        <v>0</v>
      </c>
      <c r="E97">
        <f t="shared" si="28"/>
        <v>0</v>
      </c>
      <c r="F97">
        <f t="shared" si="28"/>
        <v>0</v>
      </c>
      <c r="G97">
        <f t="shared" si="28"/>
        <v>0</v>
      </c>
      <c r="H97">
        <f t="shared" si="28"/>
        <v>0</v>
      </c>
      <c r="I97">
        <f t="shared" si="28"/>
        <v>0</v>
      </c>
      <c r="J97">
        <f t="shared" si="28"/>
        <v>0</v>
      </c>
      <c r="K97">
        <f t="shared" si="28"/>
        <v>0</v>
      </c>
      <c r="L97">
        <f t="shared" si="28"/>
        <v>0</v>
      </c>
      <c r="M97">
        <f t="shared" si="28"/>
        <v>0</v>
      </c>
      <c r="N97">
        <f t="shared" si="28"/>
        <v>0</v>
      </c>
      <c r="O97">
        <f t="shared" si="28"/>
        <v>151891296099.60159</v>
      </c>
      <c r="P97">
        <f t="shared" si="28"/>
        <v>0</v>
      </c>
      <c r="Q97">
        <f t="shared" si="28"/>
        <v>0</v>
      </c>
      <c r="R97">
        <f t="shared" si="28"/>
        <v>0</v>
      </c>
      <c r="S97">
        <f t="shared" si="28"/>
        <v>1105684061313.9509</v>
      </c>
      <c r="T97">
        <f t="shared" si="28"/>
        <v>0</v>
      </c>
      <c r="U97">
        <f t="shared" si="28"/>
        <v>0</v>
      </c>
      <c r="V97">
        <f t="shared" si="28"/>
        <v>0</v>
      </c>
      <c r="W97">
        <f t="shared" si="28"/>
        <v>0</v>
      </c>
      <c r="X97">
        <f t="shared" si="28"/>
        <v>0</v>
      </c>
      <c r="Y97">
        <f t="shared" si="28"/>
        <v>0</v>
      </c>
      <c r="Z97">
        <f t="shared" si="28"/>
        <v>0</v>
      </c>
      <c r="AA97">
        <f t="shared" si="28"/>
        <v>0</v>
      </c>
      <c r="AB97">
        <f t="shared" si="28"/>
        <v>0</v>
      </c>
      <c r="AC97">
        <f t="shared" si="28"/>
        <v>0</v>
      </c>
      <c r="AD97">
        <f t="shared" si="28"/>
        <v>0</v>
      </c>
      <c r="AE97" s="47">
        <f t="shared" si="28"/>
        <v>0</v>
      </c>
    </row>
    <row r="98" spans="1:31" x14ac:dyDescent="0.25">
      <c r="A98" s="12" t="s">
        <v>30</v>
      </c>
      <c r="B98" s="96">
        <f t="shared" ref="B98:AE98" si="29">SUMIFS(C$5:C$60,$A$5:$A$60,$A98)</f>
        <v>0</v>
      </c>
      <c r="C98">
        <f t="shared" si="29"/>
        <v>0</v>
      </c>
      <c r="D98">
        <f t="shared" si="29"/>
        <v>0</v>
      </c>
      <c r="E98">
        <f t="shared" si="29"/>
        <v>0</v>
      </c>
      <c r="F98">
        <f t="shared" si="29"/>
        <v>0</v>
      </c>
      <c r="G98">
        <f t="shared" si="29"/>
        <v>0</v>
      </c>
      <c r="H98">
        <f t="shared" si="29"/>
        <v>0</v>
      </c>
      <c r="I98">
        <f t="shared" si="29"/>
        <v>0</v>
      </c>
      <c r="J98">
        <f t="shared" si="29"/>
        <v>0</v>
      </c>
      <c r="K98">
        <f t="shared" si="29"/>
        <v>0</v>
      </c>
      <c r="L98">
        <f t="shared" si="29"/>
        <v>0</v>
      </c>
      <c r="M98">
        <f t="shared" si="29"/>
        <v>0</v>
      </c>
      <c r="N98">
        <f t="shared" si="29"/>
        <v>0</v>
      </c>
      <c r="O98">
        <f t="shared" si="29"/>
        <v>72116455711.15538</v>
      </c>
      <c r="P98">
        <f t="shared" si="29"/>
        <v>0</v>
      </c>
      <c r="Q98">
        <f t="shared" si="29"/>
        <v>0</v>
      </c>
      <c r="R98">
        <f t="shared" si="29"/>
        <v>0</v>
      </c>
      <c r="S98">
        <f t="shared" si="29"/>
        <v>1094949264602.1648</v>
      </c>
      <c r="T98">
        <f t="shared" si="29"/>
        <v>0</v>
      </c>
      <c r="U98">
        <f t="shared" si="29"/>
        <v>0</v>
      </c>
      <c r="V98">
        <f t="shared" si="29"/>
        <v>0</v>
      </c>
      <c r="W98">
        <f t="shared" si="29"/>
        <v>0</v>
      </c>
      <c r="X98">
        <f t="shared" si="29"/>
        <v>0</v>
      </c>
      <c r="Y98">
        <f t="shared" si="29"/>
        <v>0</v>
      </c>
      <c r="Z98">
        <f t="shared" si="29"/>
        <v>0</v>
      </c>
      <c r="AA98">
        <f t="shared" si="29"/>
        <v>0</v>
      </c>
      <c r="AB98">
        <f t="shared" si="29"/>
        <v>0</v>
      </c>
      <c r="AC98">
        <f t="shared" si="29"/>
        <v>0</v>
      </c>
      <c r="AD98">
        <f t="shared" si="29"/>
        <v>0</v>
      </c>
      <c r="AE98" s="47">
        <f t="shared" si="29"/>
        <v>0</v>
      </c>
    </row>
    <row r="99" spans="1:31" x14ac:dyDescent="0.25">
      <c r="A99" s="12" t="s">
        <v>31</v>
      </c>
      <c r="B99" s="96">
        <f t="shared" ref="B99:AE99" si="30">SUMIFS(C$5:C$60,$A$5:$A$60,$A99)</f>
        <v>0</v>
      </c>
      <c r="C99">
        <f t="shared" si="30"/>
        <v>0</v>
      </c>
      <c r="D99">
        <f t="shared" si="30"/>
        <v>0</v>
      </c>
      <c r="E99">
        <f t="shared" si="30"/>
        <v>0</v>
      </c>
      <c r="F99">
        <f t="shared" si="30"/>
        <v>0</v>
      </c>
      <c r="G99">
        <f t="shared" si="30"/>
        <v>0</v>
      </c>
      <c r="H99">
        <f t="shared" si="30"/>
        <v>0</v>
      </c>
      <c r="I99">
        <f t="shared" si="30"/>
        <v>0</v>
      </c>
      <c r="J99">
        <f t="shared" si="30"/>
        <v>0</v>
      </c>
      <c r="K99">
        <f t="shared" si="30"/>
        <v>0</v>
      </c>
      <c r="L99">
        <f t="shared" si="30"/>
        <v>0</v>
      </c>
      <c r="M99">
        <f t="shared" si="30"/>
        <v>0</v>
      </c>
      <c r="N99">
        <f t="shared" si="30"/>
        <v>0</v>
      </c>
      <c r="O99">
        <f t="shared" si="30"/>
        <v>0</v>
      </c>
      <c r="P99">
        <f t="shared" si="30"/>
        <v>0</v>
      </c>
      <c r="Q99">
        <f t="shared" si="30"/>
        <v>0</v>
      </c>
      <c r="R99">
        <f t="shared" si="30"/>
        <v>0</v>
      </c>
      <c r="S99">
        <f t="shared" si="30"/>
        <v>3510278524753.9995</v>
      </c>
      <c r="T99">
        <f t="shared" si="30"/>
        <v>0</v>
      </c>
      <c r="U99">
        <f t="shared" si="30"/>
        <v>0</v>
      </c>
      <c r="V99">
        <f t="shared" si="30"/>
        <v>0</v>
      </c>
      <c r="W99">
        <f t="shared" si="30"/>
        <v>0</v>
      </c>
      <c r="X99">
        <f t="shared" si="30"/>
        <v>0</v>
      </c>
      <c r="Y99">
        <f t="shared" si="30"/>
        <v>0</v>
      </c>
      <c r="Z99">
        <f t="shared" si="30"/>
        <v>0</v>
      </c>
      <c r="AA99">
        <f t="shared" si="30"/>
        <v>0</v>
      </c>
      <c r="AB99">
        <f t="shared" si="30"/>
        <v>0</v>
      </c>
      <c r="AC99">
        <f t="shared" si="30"/>
        <v>0</v>
      </c>
      <c r="AD99">
        <f t="shared" si="30"/>
        <v>0</v>
      </c>
      <c r="AE99" s="47">
        <f t="shared" si="30"/>
        <v>0</v>
      </c>
    </row>
    <row r="100" spans="1:31" x14ac:dyDescent="0.25">
      <c r="A100" s="12" t="s">
        <v>32</v>
      </c>
      <c r="B100" s="96">
        <f t="shared" ref="B100:AE100" si="31">SUMIFS(C$5:C$60,$A$5:$A$60,$A100)</f>
        <v>0</v>
      </c>
      <c r="C100">
        <f t="shared" si="31"/>
        <v>0</v>
      </c>
      <c r="D100">
        <f t="shared" si="31"/>
        <v>0</v>
      </c>
      <c r="E100">
        <f t="shared" si="31"/>
        <v>0</v>
      </c>
      <c r="F100">
        <f t="shared" si="31"/>
        <v>0</v>
      </c>
      <c r="G100">
        <f t="shared" si="31"/>
        <v>0</v>
      </c>
      <c r="H100">
        <f t="shared" si="31"/>
        <v>0</v>
      </c>
      <c r="I100">
        <f t="shared" si="31"/>
        <v>0</v>
      </c>
      <c r="J100">
        <f t="shared" si="31"/>
        <v>0</v>
      </c>
      <c r="K100">
        <f t="shared" si="31"/>
        <v>0</v>
      </c>
      <c r="L100">
        <f t="shared" si="31"/>
        <v>0</v>
      </c>
      <c r="M100">
        <f t="shared" si="31"/>
        <v>0</v>
      </c>
      <c r="N100">
        <f t="shared" si="31"/>
        <v>0</v>
      </c>
      <c r="O100">
        <f t="shared" si="31"/>
        <v>0</v>
      </c>
      <c r="P100">
        <f t="shared" si="31"/>
        <v>0</v>
      </c>
      <c r="Q100">
        <f t="shared" si="31"/>
        <v>0</v>
      </c>
      <c r="R100">
        <f t="shared" si="31"/>
        <v>0</v>
      </c>
      <c r="S100">
        <f t="shared" si="31"/>
        <v>88562072872.233932</v>
      </c>
      <c r="T100">
        <f t="shared" si="31"/>
        <v>0</v>
      </c>
      <c r="U100">
        <f t="shared" si="31"/>
        <v>0</v>
      </c>
      <c r="V100">
        <f t="shared" si="31"/>
        <v>0</v>
      </c>
      <c r="W100">
        <f t="shared" si="31"/>
        <v>0</v>
      </c>
      <c r="X100">
        <f t="shared" si="31"/>
        <v>0</v>
      </c>
      <c r="Y100">
        <f t="shared" si="31"/>
        <v>0</v>
      </c>
      <c r="Z100">
        <f t="shared" si="31"/>
        <v>0</v>
      </c>
      <c r="AA100">
        <f t="shared" si="31"/>
        <v>0</v>
      </c>
      <c r="AB100">
        <f t="shared" si="31"/>
        <v>0</v>
      </c>
      <c r="AC100">
        <f t="shared" si="31"/>
        <v>0</v>
      </c>
      <c r="AD100">
        <f t="shared" si="31"/>
        <v>0</v>
      </c>
      <c r="AE100" s="47">
        <f t="shared" si="31"/>
        <v>0</v>
      </c>
    </row>
    <row r="101" spans="1:31" x14ac:dyDescent="0.25">
      <c r="A101" s="12" t="s">
        <v>33</v>
      </c>
      <c r="B101" s="96">
        <f t="shared" ref="B101:AE101" si="32">SUMIFS(C$5:C$60,$A$5:$A$60,$A101)</f>
        <v>0</v>
      </c>
      <c r="C101">
        <f t="shared" si="32"/>
        <v>0</v>
      </c>
      <c r="D101">
        <f t="shared" si="32"/>
        <v>0</v>
      </c>
      <c r="E101">
        <f t="shared" si="32"/>
        <v>0</v>
      </c>
      <c r="F101">
        <f t="shared" si="32"/>
        <v>0</v>
      </c>
      <c r="G101">
        <f t="shared" si="32"/>
        <v>0</v>
      </c>
      <c r="H101">
        <f t="shared" si="32"/>
        <v>0</v>
      </c>
      <c r="I101">
        <f t="shared" si="32"/>
        <v>0</v>
      </c>
      <c r="J101">
        <f t="shared" si="32"/>
        <v>0</v>
      </c>
      <c r="K101">
        <f t="shared" si="32"/>
        <v>0</v>
      </c>
      <c r="L101">
        <f t="shared" si="32"/>
        <v>0</v>
      </c>
      <c r="M101">
        <f t="shared" si="32"/>
        <v>0</v>
      </c>
      <c r="N101">
        <f t="shared" si="32"/>
        <v>0</v>
      </c>
      <c r="O101">
        <f t="shared" si="32"/>
        <v>0</v>
      </c>
      <c r="P101">
        <f t="shared" si="32"/>
        <v>0</v>
      </c>
      <c r="Q101">
        <f t="shared" si="32"/>
        <v>0</v>
      </c>
      <c r="R101">
        <f t="shared" si="32"/>
        <v>0</v>
      </c>
      <c r="S101">
        <f t="shared" si="32"/>
        <v>0</v>
      </c>
      <c r="T101">
        <f t="shared" si="32"/>
        <v>0</v>
      </c>
      <c r="U101">
        <f t="shared" si="32"/>
        <v>0</v>
      </c>
      <c r="V101">
        <f t="shared" si="32"/>
        <v>0</v>
      </c>
      <c r="W101">
        <f t="shared" si="32"/>
        <v>0</v>
      </c>
      <c r="X101">
        <f t="shared" si="32"/>
        <v>0</v>
      </c>
      <c r="Y101">
        <f t="shared" si="32"/>
        <v>0</v>
      </c>
      <c r="Z101">
        <f t="shared" si="32"/>
        <v>0</v>
      </c>
      <c r="AA101">
        <f t="shared" si="32"/>
        <v>0</v>
      </c>
      <c r="AB101">
        <f t="shared" si="32"/>
        <v>0</v>
      </c>
      <c r="AC101">
        <f t="shared" si="32"/>
        <v>0</v>
      </c>
      <c r="AD101">
        <f t="shared" si="32"/>
        <v>0</v>
      </c>
      <c r="AE101" s="47">
        <f t="shared" si="32"/>
        <v>0</v>
      </c>
    </row>
    <row r="102" spans="1:31" x14ac:dyDescent="0.25">
      <c r="A102" s="12" t="s">
        <v>34</v>
      </c>
      <c r="B102" s="96">
        <f t="shared" ref="B102:AE102" si="33">SUMIFS(C$5:C$60,$A$5:$A$60,$A102)</f>
        <v>0</v>
      </c>
      <c r="C102">
        <f t="shared" si="33"/>
        <v>0</v>
      </c>
      <c r="D102">
        <f t="shared" si="33"/>
        <v>0</v>
      </c>
      <c r="E102">
        <f t="shared" si="33"/>
        <v>0</v>
      </c>
      <c r="F102">
        <f t="shared" si="33"/>
        <v>0</v>
      </c>
      <c r="G102">
        <f t="shared" si="33"/>
        <v>0</v>
      </c>
      <c r="H102">
        <f t="shared" si="33"/>
        <v>0</v>
      </c>
      <c r="I102">
        <f t="shared" si="33"/>
        <v>0</v>
      </c>
      <c r="J102">
        <f t="shared" si="33"/>
        <v>0</v>
      </c>
      <c r="K102">
        <f t="shared" si="33"/>
        <v>0</v>
      </c>
      <c r="L102">
        <f t="shared" si="33"/>
        <v>0</v>
      </c>
      <c r="M102">
        <f t="shared" si="33"/>
        <v>0</v>
      </c>
      <c r="N102">
        <f t="shared" si="33"/>
        <v>0</v>
      </c>
      <c r="O102">
        <f t="shared" si="33"/>
        <v>0</v>
      </c>
      <c r="P102">
        <f t="shared" si="33"/>
        <v>0</v>
      </c>
      <c r="Q102">
        <f t="shared" si="33"/>
        <v>0</v>
      </c>
      <c r="R102">
        <f t="shared" si="33"/>
        <v>0</v>
      </c>
      <c r="S102">
        <f t="shared" si="33"/>
        <v>0</v>
      </c>
      <c r="T102">
        <f t="shared" si="33"/>
        <v>0</v>
      </c>
      <c r="U102">
        <f t="shared" si="33"/>
        <v>0</v>
      </c>
      <c r="V102">
        <f t="shared" si="33"/>
        <v>0</v>
      </c>
      <c r="W102">
        <f t="shared" si="33"/>
        <v>0</v>
      </c>
      <c r="X102">
        <f t="shared" si="33"/>
        <v>0</v>
      </c>
      <c r="Y102">
        <f t="shared" si="33"/>
        <v>0</v>
      </c>
      <c r="Z102">
        <f t="shared" si="33"/>
        <v>0</v>
      </c>
      <c r="AA102">
        <f t="shared" si="33"/>
        <v>0</v>
      </c>
      <c r="AB102">
        <f t="shared" si="33"/>
        <v>0</v>
      </c>
      <c r="AC102">
        <f t="shared" si="33"/>
        <v>0</v>
      </c>
      <c r="AD102">
        <f t="shared" si="33"/>
        <v>0</v>
      </c>
      <c r="AE102" s="47">
        <f t="shared" si="33"/>
        <v>0</v>
      </c>
    </row>
    <row r="103" spans="1:31" x14ac:dyDescent="0.25">
      <c r="A103" s="12" t="s">
        <v>35</v>
      </c>
      <c r="B103" s="96">
        <f t="shared" ref="B103:AE103" si="34">SUMIFS(C$5:C$60,$A$5:$A$60,$A103)</f>
        <v>0</v>
      </c>
      <c r="C103">
        <f t="shared" si="34"/>
        <v>0</v>
      </c>
      <c r="D103">
        <f t="shared" si="34"/>
        <v>0</v>
      </c>
      <c r="E103">
        <f t="shared" si="34"/>
        <v>0</v>
      </c>
      <c r="F103">
        <f t="shared" si="34"/>
        <v>0</v>
      </c>
      <c r="G103">
        <f t="shared" si="34"/>
        <v>0</v>
      </c>
      <c r="H103">
        <f t="shared" si="34"/>
        <v>0</v>
      </c>
      <c r="I103">
        <f t="shared" si="34"/>
        <v>0</v>
      </c>
      <c r="J103">
        <f t="shared" si="34"/>
        <v>0</v>
      </c>
      <c r="K103">
        <f t="shared" si="34"/>
        <v>0</v>
      </c>
      <c r="L103">
        <f t="shared" si="34"/>
        <v>0</v>
      </c>
      <c r="M103">
        <f t="shared" si="34"/>
        <v>0</v>
      </c>
      <c r="N103">
        <f t="shared" si="34"/>
        <v>0</v>
      </c>
      <c r="O103">
        <f t="shared" si="34"/>
        <v>0</v>
      </c>
      <c r="P103">
        <f t="shared" si="34"/>
        <v>0</v>
      </c>
      <c r="Q103">
        <f t="shared" si="34"/>
        <v>0</v>
      </c>
      <c r="R103">
        <f t="shared" si="34"/>
        <v>0</v>
      </c>
      <c r="S103">
        <f t="shared" si="34"/>
        <v>0</v>
      </c>
      <c r="T103">
        <f t="shared" si="34"/>
        <v>0</v>
      </c>
      <c r="U103">
        <f t="shared" si="34"/>
        <v>0</v>
      </c>
      <c r="V103">
        <f t="shared" si="34"/>
        <v>0</v>
      </c>
      <c r="W103">
        <f t="shared" si="34"/>
        <v>0</v>
      </c>
      <c r="X103">
        <f t="shared" si="34"/>
        <v>0</v>
      </c>
      <c r="Y103">
        <f t="shared" si="34"/>
        <v>0</v>
      </c>
      <c r="Z103">
        <f t="shared" si="34"/>
        <v>0</v>
      </c>
      <c r="AA103">
        <f t="shared" si="34"/>
        <v>0</v>
      </c>
      <c r="AB103">
        <f t="shared" si="34"/>
        <v>0</v>
      </c>
      <c r="AC103">
        <f t="shared" si="34"/>
        <v>0</v>
      </c>
      <c r="AD103">
        <f t="shared" si="34"/>
        <v>0</v>
      </c>
      <c r="AE103" s="47">
        <f t="shared" si="34"/>
        <v>0</v>
      </c>
    </row>
    <row r="104" spans="1:31" x14ac:dyDescent="0.25">
      <c r="A104" s="12" t="s">
        <v>36</v>
      </c>
      <c r="B104" s="96">
        <f t="shared" ref="B104:AE104" si="35">SUMIFS(C$5:C$60,$A$5:$A$60,$A104)</f>
        <v>0</v>
      </c>
      <c r="C104">
        <f t="shared" si="35"/>
        <v>0</v>
      </c>
      <c r="D104">
        <f t="shared" si="35"/>
        <v>0</v>
      </c>
      <c r="E104">
        <f t="shared" si="35"/>
        <v>0</v>
      </c>
      <c r="F104">
        <f t="shared" si="35"/>
        <v>0</v>
      </c>
      <c r="G104">
        <f t="shared" si="35"/>
        <v>0</v>
      </c>
      <c r="H104">
        <f t="shared" si="35"/>
        <v>0</v>
      </c>
      <c r="I104">
        <f t="shared" si="35"/>
        <v>0</v>
      </c>
      <c r="J104">
        <f t="shared" si="35"/>
        <v>0</v>
      </c>
      <c r="K104">
        <f t="shared" si="35"/>
        <v>0</v>
      </c>
      <c r="L104">
        <f t="shared" si="35"/>
        <v>0</v>
      </c>
      <c r="M104">
        <f t="shared" si="35"/>
        <v>0</v>
      </c>
      <c r="N104">
        <f t="shared" si="35"/>
        <v>0</v>
      </c>
      <c r="O104">
        <f t="shared" si="35"/>
        <v>0</v>
      </c>
      <c r="P104">
        <f t="shared" si="35"/>
        <v>0</v>
      </c>
      <c r="Q104">
        <f t="shared" si="35"/>
        <v>0</v>
      </c>
      <c r="R104">
        <f t="shared" si="35"/>
        <v>0</v>
      </c>
      <c r="S104">
        <f t="shared" si="35"/>
        <v>0</v>
      </c>
      <c r="T104">
        <f t="shared" si="35"/>
        <v>0</v>
      </c>
      <c r="U104">
        <f t="shared" si="35"/>
        <v>0</v>
      </c>
      <c r="V104">
        <f t="shared" si="35"/>
        <v>0</v>
      </c>
      <c r="W104">
        <f t="shared" si="35"/>
        <v>0</v>
      </c>
      <c r="X104">
        <f t="shared" si="35"/>
        <v>0</v>
      </c>
      <c r="Y104">
        <f t="shared" si="35"/>
        <v>0</v>
      </c>
      <c r="Z104">
        <f t="shared" si="35"/>
        <v>0</v>
      </c>
      <c r="AA104">
        <f t="shared" si="35"/>
        <v>0</v>
      </c>
      <c r="AB104">
        <f t="shared" si="35"/>
        <v>0</v>
      </c>
      <c r="AC104">
        <f t="shared" si="35"/>
        <v>0</v>
      </c>
      <c r="AD104">
        <f t="shared" si="35"/>
        <v>0</v>
      </c>
      <c r="AE104" s="47">
        <f t="shared" si="35"/>
        <v>0</v>
      </c>
    </row>
    <row r="105" spans="1:31" x14ac:dyDescent="0.25">
      <c r="A105" s="12" t="s">
        <v>37</v>
      </c>
      <c r="B105" s="96">
        <f t="shared" ref="B105:AE105" si="36">SUMIFS(C$5:C$60,$A$5:$A$60,$A105)</f>
        <v>0</v>
      </c>
      <c r="C105">
        <f t="shared" si="36"/>
        <v>0</v>
      </c>
      <c r="D105">
        <f t="shared" si="36"/>
        <v>0</v>
      </c>
      <c r="E105">
        <f t="shared" si="36"/>
        <v>0</v>
      </c>
      <c r="F105">
        <f t="shared" si="36"/>
        <v>0</v>
      </c>
      <c r="G105">
        <f t="shared" si="36"/>
        <v>0</v>
      </c>
      <c r="H105">
        <f t="shared" si="36"/>
        <v>0</v>
      </c>
      <c r="I105">
        <f t="shared" si="36"/>
        <v>0</v>
      </c>
      <c r="J105">
        <f t="shared" si="36"/>
        <v>0</v>
      </c>
      <c r="K105">
        <f t="shared" si="36"/>
        <v>0</v>
      </c>
      <c r="L105">
        <f t="shared" si="36"/>
        <v>0</v>
      </c>
      <c r="M105">
        <f t="shared" si="36"/>
        <v>0</v>
      </c>
      <c r="N105">
        <f t="shared" si="36"/>
        <v>0</v>
      </c>
      <c r="O105">
        <f t="shared" si="36"/>
        <v>0</v>
      </c>
      <c r="P105">
        <f t="shared" si="36"/>
        <v>0</v>
      </c>
      <c r="Q105">
        <f t="shared" si="36"/>
        <v>0</v>
      </c>
      <c r="R105">
        <f t="shared" si="36"/>
        <v>0</v>
      </c>
      <c r="S105">
        <f t="shared" si="36"/>
        <v>0</v>
      </c>
      <c r="T105">
        <f t="shared" si="36"/>
        <v>0</v>
      </c>
      <c r="U105">
        <f t="shared" si="36"/>
        <v>0</v>
      </c>
      <c r="V105">
        <f t="shared" si="36"/>
        <v>0</v>
      </c>
      <c r="W105">
        <f t="shared" si="36"/>
        <v>0</v>
      </c>
      <c r="X105">
        <f t="shared" si="36"/>
        <v>0</v>
      </c>
      <c r="Y105">
        <f t="shared" si="36"/>
        <v>0</v>
      </c>
      <c r="Z105">
        <f t="shared" si="36"/>
        <v>0</v>
      </c>
      <c r="AA105">
        <f t="shared" si="36"/>
        <v>0</v>
      </c>
      <c r="AB105">
        <f t="shared" si="36"/>
        <v>0</v>
      </c>
      <c r="AC105">
        <f t="shared" si="36"/>
        <v>0</v>
      </c>
      <c r="AD105">
        <f t="shared" si="36"/>
        <v>0</v>
      </c>
      <c r="AE105" s="47">
        <f t="shared" si="36"/>
        <v>0</v>
      </c>
    </row>
    <row r="106" spans="1:31" x14ac:dyDescent="0.25">
      <c r="A106" s="12" t="s">
        <v>38</v>
      </c>
      <c r="B106" s="96">
        <f t="shared" ref="B106:AE106" si="37">SUMIFS(C$5:C$60,$A$5:$A$60,$A106)</f>
        <v>0</v>
      </c>
      <c r="C106">
        <f t="shared" si="37"/>
        <v>0</v>
      </c>
      <c r="D106">
        <f t="shared" si="37"/>
        <v>0</v>
      </c>
      <c r="E106">
        <f t="shared" si="37"/>
        <v>0</v>
      </c>
      <c r="F106">
        <f t="shared" si="37"/>
        <v>0</v>
      </c>
      <c r="G106">
        <f t="shared" si="37"/>
        <v>0</v>
      </c>
      <c r="H106">
        <f t="shared" si="37"/>
        <v>0</v>
      </c>
      <c r="I106">
        <f t="shared" si="37"/>
        <v>0</v>
      </c>
      <c r="J106">
        <f t="shared" si="37"/>
        <v>0</v>
      </c>
      <c r="K106">
        <f t="shared" si="37"/>
        <v>0</v>
      </c>
      <c r="L106">
        <f t="shared" si="37"/>
        <v>0</v>
      </c>
      <c r="M106">
        <f t="shared" si="37"/>
        <v>0</v>
      </c>
      <c r="N106">
        <f t="shared" si="37"/>
        <v>0</v>
      </c>
      <c r="O106">
        <f t="shared" si="37"/>
        <v>0</v>
      </c>
      <c r="P106">
        <f t="shared" si="37"/>
        <v>0</v>
      </c>
      <c r="Q106">
        <f t="shared" si="37"/>
        <v>0</v>
      </c>
      <c r="R106">
        <f t="shared" si="37"/>
        <v>0</v>
      </c>
      <c r="S106">
        <f t="shared" si="37"/>
        <v>0</v>
      </c>
      <c r="T106">
        <f t="shared" si="37"/>
        <v>0</v>
      </c>
      <c r="U106">
        <f t="shared" si="37"/>
        <v>0</v>
      </c>
      <c r="V106">
        <f t="shared" si="37"/>
        <v>0</v>
      </c>
      <c r="W106">
        <f t="shared" si="37"/>
        <v>0</v>
      </c>
      <c r="X106">
        <f t="shared" si="37"/>
        <v>0</v>
      </c>
      <c r="Y106">
        <f t="shared" si="37"/>
        <v>0</v>
      </c>
      <c r="Z106">
        <f t="shared" si="37"/>
        <v>0</v>
      </c>
      <c r="AA106">
        <f t="shared" si="37"/>
        <v>0</v>
      </c>
      <c r="AB106">
        <f t="shared" si="37"/>
        <v>0</v>
      </c>
      <c r="AC106">
        <f t="shared" si="37"/>
        <v>0</v>
      </c>
      <c r="AD106">
        <f t="shared" si="37"/>
        <v>0</v>
      </c>
      <c r="AE106" s="47">
        <f t="shared" si="37"/>
        <v>0</v>
      </c>
    </row>
    <row r="107" spans="1:31" x14ac:dyDescent="0.25">
      <c r="A107" s="12" t="s">
        <v>39</v>
      </c>
      <c r="B107" s="96">
        <f t="shared" ref="B107:AE107" si="38">SUMIFS(C$5:C$60,$A$5:$A$60,$A107)</f>
        <v>0</v>
      </c>
      <c r="C107">
        <f t="shared" si="38"/>
        <v>0</v>
      </c>
      <c r="D107">
        <f t="shared" si="38"/>
        <v>0</v>
      </c>
      <c r="E107">
        <f t="shared" si="38"/>
        <v>0</v>
      </c>
      <c r="F107">
        <f t="shared" si="38"/>
        <v>0</v>
      </c>
      <c r="G107">
        <f t="shared" si="38"/>
        <v>0</v>
      </c>
      <c r="H107">
        <f t="shared" si="38"/>
        <v>0</v>
      </c>
      <c r="I107">
        <f t="shared" si="38"/>
        <v>0</v>
      </c>
      <c r="J107">
        <f t="shared" si="38"/>
        <v>0</v>
      </c>
      <c r="K107">
        <f t="shared" si="38"/>
        <v>0</v>
      </c>
      <c r="L107">
        <f t="shared" si="38"/>
        <v>0</v>
      </c>
      <c r="M107">
        <f t="shared" si="38"/>
        <v>0</v>
      </c>
      <c r="N107">
        <f t="shared" si="38"/>
        <v>0</v>
      </c>
      <c r="O107">
        <f t="shared" si="38"/>
        <v>0</v>
      </c>
      <c r="P107">
        <f t="shared" si="38"/>
        <v>0</v>
      </c>
      <c r="Q107">
        <f t="shared" si="38"/>
        <v>0</v>
      </c>
      <c r="R107">
        <f t="shared" si="38"/>
        <v>0</v>
      </c>
      <c r="S107">
        <f t="shared" si="38"/>
        <v>0</v>
      </c>
      <c r="T107">
        <f t="shared" si="38"/>
        <v>0</v>
      </c>
      <c r="U107">
        <f t="shared" si="38"/>
        <v>0</v>
      </c>
      <c r="V107">
        <f t="shared" si="38"/>
        <v>0</v>
      </c>
      <c r="W107">
        <f t="shared" si="38"/>
        <v>0</v>
      </c>
      <c r="X107">
        <f t="shared" si="38"/>
        <v>0</v>
      </c>
      <c r="Y107">
        <f t="shared" si="38"/>
        <v>0</v>
      </c>
      <c r="Z107">
        <f t="shared" si="38"/>
        <v>0</v>
      </c>
      <c r="AA107">
        <f t="shared" si="38"/>
        <v>0</v>
      </c>
      <c r="AB107">
        <f t="shared" si="38"/>
        <v>0</v>
      </c>
      <c r="AC107">
        <f t="shared" si="38"/>
        <v>0</v>
      </c>
      <c r="AD107">
        <f t="shared" si="38"/>
        <v>0</v>
      </c>
      <c r="AE107" s="47">
        <f t="shared" si="38"/>
        <v>0</v>
      </c>
    </row>
    <row r="108" spans="1:31" x14ac:dyDescent="0.25">
      <c r="A108" s="12" t="s">
        <v>40</v>
      </c>
      <c r="B108" s="96">
        <f t="shared" ref="B108:AE108" si="39">SUMIFS(C$5:C$60,$A$5:$A$60,$A108)</f>
        <v>448340874300000</v>
      </c>
      <c r="C108">
        <f t="shared" si="39"/>
        <v>0</v>
      </c>
      <c r="D108">
        <f t="shared" si="39"/>
        <v>24733749348000</v>
      </c>
      <c r="E108">
        <f t="shared" si="39"/>
        <v>0</v>
      </c>
      <c r="F108">
        <f t="shared" si="39"/>
        <v>0</v>
      </c>
      <c r="G108">
        <f t="shared" si="39"/>
        <v>4455630498000</v>
      </c>
      <c r="H108">
        <f t="shared" si="39"/>
        <v>0</v>
      </c>
      <c r="I108">
        <f t="shared" si="39"/>
        <v>0</v>
      </c>
      <c r="J108">
        <f t="shared" si="39"/>
        <v>88890384000</v>
      </c>
      <c r="K108">
        <f t="shared" si="39"/>
        <v>0</v>
      </c>
      <c r="L108">
        <f t="shared" si="39"/>
        <v>0</v>
      </c>
      <c r="M108">
        <f t="shared" si="39"/>
        <v>0</v>
      </c>
      <c r="N108">
        <f t="shared" si="39"/>
        <v>0</v>
      </c>
      <c r="O108">
        <f t="shared" si="39"/>
        <v>0</v>
      </c>
      <c r="P108">
        <f t="shared" si="39"/>
        <v>0</v>
      </c>
      <c r="Q108">
        <f t="shared" si="39"/>
        <v>0</v>
      </c>
      <c r="R108">
        <f t="shared" si="39"/>
        <v>0</v>
      </c>
      <c r="S108">
        <f t="shared" si="39"/>
        <v>0</v>
      </c>
      <c r="T108">
        <f t="shared" si="39"/>
        <v>0</v>
      </c>
      <c r="U108">
        <f t="shared" si="39"/>
        <v>0</v>
      </c>
      <c r="V108">
        <f t="shared" si="39"/>
        <v>0</v>
      </c>
      <c r="W108">
        <f t="shared" si="39"/>
        <v>0</v>
      </c>
      <c r="X108">
        <f t="shared" si="39"/>
        <v>1755585084000</v>
      </c>
      <c r="Y108">
        <f t="shared" si="39"/>
        <v>0</v>
      </c>
      <c r="Z108">
        <f t="shared" si="39"/>
        <v>0</v>
      </c>
      <c r="AA108">
        <f t="shared" si="39"/>
        <v>617482608105000</v>
      </c>
      <c r="AB108">
        <f t="shared" si="39"/>
        <v>-569926252665000</v>
      </c>
      <c r="AC108">
        <f t="shared" si="39"/>
        <v>0</v>
      </c>
      <c r="AD108">
        <f t="shared" si="39"/>
        <v>0</v>
      </c>
      <c r="AE108" s="47">
        <f t="shared" si="39"/>
        <v>0</v>
      </c>
    </row>
    <row r="109" spans="1:31" x14ac:dyDescent="0.25">
      <c r="A109" s="37" t="s">
        <v>41</v>
      </c>
      <c r="B109" s="97">
        <f t="shared" ref="B109:AE109" si="40">SUMIFS(C$5:C$60,$A$5:$A$60,$A109)</f>
        <v>0</v>
      </c>
      <c r="C109" s="28">
        <f t="shared" si="40"/>
        <v>0</v>
      </c>
      <c r="D109" s="28">
        <f t="shared" si="40"/>
        <v>0</v>
      </c>
      <c r="E109" s="28">
        <f t="shared" si="40"/>
        <v>0</v>
      </c>
      <c r="F109" s="28">
        <f t="shared" si="40"/>
        <v>0</v>
      </c>
      <c r="G109" s="28">
        <f t="shared" si="40"/>
        <v>0</v>
      </c>
      <c r="H109" s="28">
        <f t="shared" si="40"/>
        <v>0</v>
      </c>
      <c r="I109" s="28">
        <f t="shared" si="40"/>
        <v>0</v>
      </c>
      <c r="J109" s="28">
        <f t="shared" si="40"/>
        <v>0</v>
      </c>
      <c r="K109" s="28">
        <f t="shared" si="40"/>
        <v>0</v>
      </c>
      <c r="L109" s="28">
        <f t="shared" si="40"/>
        <v>0</v>
      </c>
      <c r="M109" s="28">
        <f t="shared" si="40"/>
        <v>0</v>
      </c>
      <c r="N109" s="28">
        <f t="shared" si="40"/>
        <v>0</v>
      </c>
      <c r="O109" s="28">
        <f t="shared" si="40"/>
        <v>0</v>
      </c>
      <c r="P109" s="28">
        <f t="shared" si="40"/>
        <v>0</v>
      </c>
      <c r="Q109" s="28">
        <f t="shared" si="40"/>
        <v>0</v>
      </c>
      <c r="R109" s="28">
        <f t="shared" si="40"/>
        <v>0</v>
      </c>
      <c r="S109" s="28">
        <f t="shared" si="40"/>
        <v>0</v>
      </c>
      <c r="T109" s="28">
        <f t="shared" si="40"/>
        <v>0</v>
      </c>
      <c r="U109" s="28">
        <f t="shared" si="40"/>
        <v>0</v>
      </c>
      <c r="V109" s="28">
        <f t="shared" si="40"/>
        <v>0</v>
      </c>
      <c r="W109" s="28">
        <f t="shared" si="40"/>
        <v>0</v>
      </c>
      <c r="X109" s="28">
        <f t="shared" si="40"/>
        <v>0</v>
      </c>
      <c r="Y109" s="28">
        <f t="shared" si="40"/>
        <v>0</v>
      </c>
      <c r="Z109" s="28">
        <f t="shared" si="40"/>
        <v>0</v>
      </c>
      <c r="AA109" s="28">
        <f t="shared" si="40"/>
        <v>0</v>
      </c>
      <c r="AB109" s="28">
        <f t="shared" si="40"/>
        <v>0</v>
      </c>
      <c r="AC109" s="28">
        <f t="shared" si="40"/>
        <v>0</v>
      </c>
      <c r="AD109" s="28">
        <f t="shared" si="40"/>
        <v>0</v>
      </c>
      <c r="AE109" s="29">
        <f t="shared" si="40"/>
        <v>0</v>
      </c>
    </row>
    <row r="110" spans="1:31" x14ac:dyDescent="0.25">
      <c r="A110" s="76" t="s">
        <v>88</v>
      </c>
      <c r="B110" s="30">
        <f t="shared" ref="B110:AE110" si="41">SUMIFS(C$5:C$60,$A$5:$A$60,$A110)</f>
        <v>0</v>
      </c>
      <c r="C110" s="24">
        <f t="shared" si="41"/>
        <v>0</v>
      </c>
      <c r="D110" s="24">
        <f t="shared" si="41"/>
        <v>0</v>
      </c>
      <c r="E110" s="24">
        <f t="shared" si="41"/>
        <v>0</v>
      </c>
      <c r="F110" s="24">
        <f t="shared" si="41"/>
        <v>0</v>
      </c>
      <c r="G110" s="24">
        <f t="shared" si="41"/>
        <v>0</v>
      </c>
      <c r="H110" s="24">
        <f t="shared" si="41"/>
        <v>0</v>
      </c>
      <c r="I110" s="24">
        <f t="shared" si="41"/>
        <v>0</v>
      </c>
      <c r="J110" s="24">
        <f t="shared" si="41"/>
        <v>0</v>
      </c>
      <c r="K110" s="24">
        <f t="shared" si="41"/>
        <v>0</v>
      </c>
      <c r="L110" s="24">
        <f t="shared" si="41"/>
        <v>0</v>
      </c>
      <c r="M110" s="24">
        <f t="shared" si="41"/>
        <v>0</v>
      </c>
      <c r="N110" s="24">
        <f t="shared" si="41"/>
        <v>0</v>
      </c>
      <c r="O110" s="24">
        <f t="shared" si="41"/>
        <v>0</v>
      </c>
      <c r="P110" s="24">
        <f t="shared" si="41"/>
        <v>0</v>
      </c>
      <c r="Q110" s="24">
        <f t="shared" si="41"/>
        <v>0</v>
      </c>
      <c r="R110" s="24">
        <f t="shared" si="41"/>
        <v>0</v>
      </c>
      <c r="S110" s="24">
        <f t="shared" si="41"/>
        <v>0</v>
      </c>
      <c r="T110" s="24">
        <f t="shared" si="41"/>
        <v>0</v>
      </c>
      <c r="U110" s="24">
        <f t="shared" si="41"/>
        <v>0</v>
      </c>
      <c r="V110" s="24">
        <f>SUMIFS(W$5:W$60,$A$5:$A$60,$A110)</f>
        <v>1046148151471500</v>
      </c>
      <c r="W110" s="24">
        <f t="shared" si="41"/>
        <v>0</v>
      </c>
      <c r="X110" s="24">
        <f t="shared" si="41"/>
        <v>0</v>
      </c>
      <c r="Y110" s="24">
        <f t="shared" si="41"/>
        <v>0</v>
      </c>
      <c r="Z110" s="24">
        <f t="shared" si="41"/>
        <v>0</v>
      </c>
      <c r="AA110" s="24">
        <f t="shared" si="41"/>
        <v>0</v>
      </c>
      <c r="AB110" s="24">
        <f t="shared" si="41"/>
        <v>0</v>
      </c>
      <c r="AC110" s="24">
        <f t="shared" si="41"/>
        <v>0</v>
      </c>
      <c r="AD110" s="24">
        <f t="shared" si="41"/>
        <v>0</v>
      </c>
      <c r="AE110" s="25">
        <f t="shared" si="41"/>
        <v>0</v>
      </c>
    </row>
    <row r="114" spans="1:11" x14ac:dyDescent="0.25">
      <c r="A114" s="79" t="s">
        <v>274</v>
      </c>
    </row>
    <row r="115" spans="1:11" ht="41.4" x14ac:dyDescent="0.25">
      <c r="C115" s="107" t="s">
        <v>278</v>
      </c>
      <c r="D115" s="107" t="s">
        <v>159</v>
      </c>
      <c r="E115" s="107" t="s">
        <v>203</v>
      </c>
      <c r="F115" s="107" t="s">
        <v>202</v>
      </c>
      <c r="G115" s="107" t="s">
        <v>214</v>
      </c>
      <c r="H115" s="107" t="s">
        <v>200</v>
      </c>
      <c r="I115" s="107" t="s">
        <v>120</v>
      </c>
      <c r="J115" s="107" t="s">
        <v>129</v>
      </c>
      <c r="K115" s="107" t="s">
        <v>186</v>
      </c>
    </row>
    <row r="116" spans="1:11" x14ac:dyDescent="0.25">
      <c r="A116" s="110" t="str">
        <f>VLOOKUP(B116,'Sector Match'!$A$1:$B$43,2,0)</f>
        <v>coal mining 05</v>
      </c>
      <c r="B116" s="36" t="s">
        <v>2</v>
      </c>
      <c r="C116" s="95">
        <f>SUMIFS($B69:$AE69,$B$67:$AE$67,C$115)</f>
        <v>1245082053039000</v>
      </c>
      <c r="D116" s="45">
        <f t="shared" ref="D116:K116" si="42">SUMIFS($B69:$AE69,$B$67:$AE$67,D$115)</f>
        <v>0</v>
      </c>
      <c r="E116" s="45">
        <f t="shared" si="42"/>
        <v>0</v>
      </c>
      <c r="F116" s="45">
        <f t="shared" si="42"/>
        <v>0</v>
      </c>
      <c r="G116" s="45">
        <f t="shared" si="42"/>
        <v>0</v>
      </c>
      <c r="H116" s="45">
        <f t="shared" si="42"/>
        <v>0</v>
      </c>
      <c r="I116" s="45">
        <f t="shared" si="42"/>
        <v>0</v>
      </c>
      <c r="J116" s="45">
        <f t="shared" si="42"/>
        <v>0</v>
      </c>
      <c r="K116" s="46">
        <f t="shared" si="42"/>
        <v>0</v>
      </c>
    </row>
    <row r="117" spans="1:11" x14ac:dyDescent="0.25">
      <c r="A117" s="41" t="str">
        <f>VLOOKUP(B117,'Sector Match'!$A$1:$B$43,2,0)</f>
        <v>oil and gas extraction 06</v>
      </c>
      <c r="B117" s="12" t="s">
        <v>3</v>
      </c>
      <c r="C117" s="96">
        <f t="shared" ref="C117:K117" si="43">SUMIFS($B70:$AE70,$B$67:$AE$67,C$115)</f>
        <v>0</v>
      </c>
      <c r="D117">
        <f t="shared" si="43"/>
        <v>0</v>
      </c>
      <c r="E117">
        <f t="shared" si="43"/>
        <v>0</v>
      </c>
      <c r="F117">
        <f t="shared" si="43"/>
        <v>0</v>
      </c>
      <c r="G117">
        <f t="shared" si="43"/>
        <v>0</v>
      </c>
      <c r="H117">
        <f t="shared" si="43"/>
        <v>0</v>
      </c>
      <c r="I117">
        <f t="shared" si="43"/>
        <v>0</v>
      </c>
      <c r="J117">
        <f t="shared" si="43"/>
        <v>0</v>
      </c>
      <c r="K117" s="47">
        <f t="shared" si="43"/>
        <v>0</v>
      </c>
    </row>
    <row r="118" spans="1:11" x14ac:dyDescent="0.25">
      <c r="A118" s="41" t="str">
        <f>VLOOKUP(B118,'Sector Match'!$A$1:$B$43,2,0)</f>
        <v>other mining and quarrying 07T08</v>
      </c>
      <c r="B118" s="12" t="s">
        <v>4</v>
      </c>
      <c r="C118" s="96">
        <f t="shared" ref="C118:K118" si="44">SUMIFS($B71:$AE71,$B$67:$AE$67,C$115)</f>
        <v>0</v>
      </c>
      <c r="D118">
        <f t="shared" si="44"/>
        <v>0</v>
      </c>
      <c r="E118">
        <f t="shared" si="44"/>
        <v>0</v>
      </c>
      <c r="F118">
        <f t="shared" si="44"/>
        <v>0</v>
      </c>
      <c r="G118">
        <f t="shared" si="44"/>
        <v>0</v>
      </c>
      <c r="H118">
        <f t="shared" si="44"/>
        <v>0</v>
      </c>
      <c r="I118">
        <f t="shared" si="44"/>
        <v>0</v>
      </c>
      <c r="J118">
        <f t="shared" si="44"/>
        <v>0</v>
      </c>
      <c r="K118" s="47">
        <f t="shared" si="44"/>
        <v>0</v>
      </c>
    </row>
    <row r="119" spans="1:11" x14ac:dyDescent="0.25">
      <c r="A119" s="41" t="str">
        <f>VLOOKUP(B119,'Sector Match'!$A$1:$B$43,2,0)</f>
        <v>other mining and quarrying 07T08</v>
      </c>
      <c r="B119" s="12" t="s">
        <v>5</v>
      </c>
      <c r="C119" s="96">
        <f t="shared" ref="C119:K119" si="45">SUMIFS($B72:$AE72,$B$67:$AE$67,C$115)</f>
        <v>0</v>
      </c>
      <c r="D119">
        <f t="shared" si="45"/>
        <v>0</v>
      </c>
      <c r="E119">
        <f t="shared" si="45"/>
        <v>0</v>
      </c>
      <c r="F119">
        <f t="shared" si="45"/>
        <v>0</v>
      </c>
      <c r="G119">
        <f t="shared" si="45"/>
        <v>0</v>
      </c>
      <c r="H119">
        <f t="shared" si="45"/>
        <v>0</v>
      </c>
      <c r="I119">
        <f t="shared" si="45"/>
        <v>0</v>
      </c>
      <c r="J119">
        <f t="shared" si="45"/>
        <v>0</v>
      </c>
      <c r="K119" s="47">
        <f t="shared" si="45"/>
        <v>0</v>
      </c>
    </row>
    <row r="120" spans="1:11" x14ac:dyDescent="0.25">
      <c r="A120" s="41" t="str">
        <f>VLOOKUP(B120,'Sector Match'!$A$1:$B$43,2,0)</f>
        <v>other mining and quarrying 07T08</v>
      </c>
      <c r="B120" s="12" t="s">
        <v>6</v>
      </c>
      <c r="C120" s="96">
        <f t="shared" ref="C120:K120" si="46">SUMIFS($B73:$AE73,$B$67:$AE$67,C$115)</f>
        <v>0</v>
      </c>
      <c r="D120">
        <f t="shared" si="46"/>
        <v>0</v>
      </c>
      <c r="E120">
        <f t="shared" si="46"/>
        <v>0</v>
      </c>
      <c r="F120">
        <f t="shared" si="46"/>
        <v>0</v>
      </c>
      <c r="G120">
        <f t="shared" si="46"/>
        <v>0</v>
      </c>
      <c r="H120">
        <f t="shared" si="46"/>
        <v>0</v>
      </c>
      <c r="I120">
        <f t="shared" si="46"/>
        <v>0</v>
      </c>
      <c r="J120">
        <f t="shared" si="46"/>
        <v>0</v>
      </c>
      <c r="K120" s="47">
        <f t="shared" si="46"/>
        <v>0</v>
      </c>
    </row>
    <row r="121" spans="1:11" x14ac:dyDescent="0.25">
      <c r="A121" s="41" t="str">
        <f>VLOOKUP(B121,'Sector Match'!$A$1:$B$43,2,0)</f>
        <v>Mining Support Service Activities 09</v>
      </c>
      <c r="B121" s="12" t="s">
        <v>7</v>
      </c>
      <c r="C121" s="96">
        <f t="shared" ref="C121:K121" si="47">SUMIFS($B74:$AE74,$B$67:$AE$67,C$115)</f>
        <v>0</v>
      </c>
      <c r="D121">
        <f t="shared" si="47"/>
        <v>0</v>
      </c>
      <c r="E121">
        <f t="shared" si="47"/>
        <v>0</v>
      </c>
      <c r="F121">
        <f t="shared" si="47"/>
        <v>0</v>
      </c>
      <c r="G121">
        <f t="shared" si="47"/>
        <v>0</v>
      </c>
      <c r="H121">
        <f t="shared" si="47"/>
        <v>0</v>
      </c>
      <c r="I121">
        <f t="shared" si="47"/>
        <v>0</v>
      </c>
      <c r="J121">
        <f t="shared" si="47"/>
        <v>0</v>
      </c>
      <c r="K121" s="47">
        <f t="shared" si="47"/>
        <v>0</v>
      </c>
    </row>
    <row r="122" spans="1:11" x14ac:dyDescent="0.25">
      <c r="A122" s="41" t="str">
        <f>VLOOKUP(B122,'Sector Match'!$A$1:$B$43,2,0)</f>
        <v>Mining Support Service Activities 09</v>
      </c>
      <c r="B122" s="12" t="s">
        <v>8</v>
      </c>
      <c r="C122" s="96">
        <f t="shared" ref="C122:K122" si="48">SUMIFS($B75:$AE75,$B$67:$AE$67,C$115)</f>
        <v>0</v>
      </c>
      <c r="D122">
        <f t="shared" si="48"/>
        <v>0</v>
      </c>
      <c r="E122">
        <f t="shared" si="48"/>
        <v>0</v>
      </c>
      <c r="F122">
        <f t="shared" si="48"/>
        <v>0</v>
      </c>
      <c r="G122">
        <f t="shared" si="48"/>
        <v>0</v>
      </c>
      <c r="H122">
        <f t="shared" si="48"/>
        <v>0</v>
      </c>
      <c r="I122">
        <f t="shared" si="48"/>
        <v>0</v>
      </c>
      <c r="J122">
        <f t="shared" si="48"/>
        <v>0</v>
      </c>
      <c r="K122" s="47">
        <f t="shared" si="48"/>
        <v>0</v>
      </c>
    </row>
    <row r="123" spans="1:11" x14ac:dyDescent="0.25">
      <c r="A123" s="41" t="str">
        <f>VLOOKUP(B123,'Sector Match'!$A$1:$B$43,2,0)</f>
        <v>food beverage and tobacco 10T12</v>
      </c>
      <c r="B123" s="12" t="s">
        <v>9</v>
      </c>
      <c r="C123" s="96">
        <f t="shared" ref="C123:K123" si="49">SUMIFS($B76:$AE76,$B$67:$AE$67,C$115)</f>
        <v>0</v>
      </c>
      <c r="D123">
        <f t="shared" si="49"/>
        <v>0</v>
      </c>
      <c r="E123">
        <f t="shared" si="49"/>
        <v>0</v>
      </c>
      <c r="F123">
        <f t="shared" si="49"/>
        <v>0</v>
      </c>
      <c r="G123">
        <f t="shared" si="49"/>
        <v>0</v>
      </c>
      <c r="H123">
        <f t="shared" si="49"/>
        <v>0</v>
      </c>
      <c r="I123">
        <f t="shared" si="49"/>
        <v>0</v>
      </c>
      <c r="J123">
        <f t="shared" si="49"/>
        <v>0</v>
      </c>
      <c r="K123" s="47">
        <f t="shared" si="49"/>
        <v>0</v>
      </c>
    </row>
    <row r="124" spans="1:11" x14ac:dyDescent="0.25">
      <c r="A124" s="41" t="str">
        <f>VLOOKUP(B124,'Sector Match'!$A$1:$B$43,2,0)</f>
        <v>food beverage and tobacco 10T12</v>
      </c>
      <c r="B124" s="12" t="s">
        <v>10</v>
      </c>
      <c r="C124" s="96">
        <f t="shared" ref="C124:K124" si="50">SUMIFS($B77:$AE77,$B$67:$AE$67,C$115)</f>
        <v>0</v>
      </c>
      <c r="D124">
        <f t="shared" si="50"/>
        <v>0</v>
      </c>
      <c r="E124">
        <f t="shared" si="50"/>
        <v>0</v>
      </c>
      <c r="F124">
        <f t="shared" si="50"/>
        <v>0</v>
      </c>
      <c r="G124">
        <f t="shared" si="50"/>
        <v>153933962987.09198</v>
      </c>
      <c r="H124">
        <f t="shared" si="50"/>
        <v>0</v>
      </c>
      <c r="I124">
        <f t="shared" si="50"/>
        <v>0</v>
      </c>
      <c r="J124">
        <f t="shared" si="50"/>
        <v>0</v>
      </c>
      <c r="K124" s="47">
        <f t="shared" si="50"/>
        <v>0</v>
      </c>
    </row>
    <row r="125" spans="1:11" x14ac:dyDescent="0.25">
      <c r="A125" s="41" t="str">
        <f>VLOOKUP(B125,'Sector Match'!$A$1:$B$43,2,0)</f>
        <v>food beverage and tobacco 10T12</v>
      </c>
      <c r="B125" s="12" t="s">
        <v>11</v>
      </c>
      <c r="C125" s="96">
        <f t="shared" ref="C125:K125" si="51">SUMIFS($B78:$AE78,$B$67:$AE$67,C$115)</f>
        <v>0</v>
      </c>
      <c r="D125">
        <f t="shared" si="51"/>
        <v>0</v>
      </c>
      <c r="E125">
        <f t="shared" si="51"/>
        <v>0</v>
      </c>
      <c r="F125">
        <f t="shared" si="51"/>
        <v>0</v>
      </c>
      <c r="G125">
        <f t="shared" si="51"/>
        <v>0</v>
      </c>
      <c r="H125">
        <f t="shared" si="51"/>
        <v>0</v>
      </c>
      <c r="I125">
        <f t="shared" si="51"/>
        <v>0</v>
      </c>
      <c r="J125">
        <f t="shared" si="51"/>
        <v>0</v>
      </c>
      <c r="K125" s="47">
        <f t="shared" si="51"/>
        <v>0</v>
      </c>
    </row>
    <row r="126" spans="1:11" x14ac:dyDescent="0.25">
      <c r="A126" s="41" t="str">
        <f>VLOOKUP(B126,'Sector Match'!$A$1:$B$43,2,0)</f>
        <v>food beverage and tobacco 10T12</v>
      </c>
      <c r="B126" s="12" t="s">
        <v>12</v>
      </c>
      <c r="C126" s="96">
        <f t="shared" ref="C126:K126" si="52">SUMIFS($B79:$AE79,$B$67:$AE$67,C$115)</f>
        <v>0</v>
      </c>
      <c r="D126">
        <f t="shared" si="52"/>
        <v>0</v>
      </c>
      <c r="E126">
        <f t="shared" si="52"/>
        <v>0</v>
      </c>
      <c r="F126">
        <f t="shared" si="52"/>
        <v>0</v>
      </c>
      <c r="G126">
        <f t="shared" si="52"/>
        <v>0</v>
      </c>
      <c r="H126">
        <f t="shared" si="52"/>
        <v>0</v>
      </c>
      <c r="I126">
        <f t="shared" si="52"/>
        <v>0</v>
      </c>
      <c r="J126">
        <f t="shared" si="52"/>
        <v>0</v>
      </c>
      <c r="K126" s="47">
        <f t="shared" si="52"/>
        <v>0</v>
      </c>
    </row>
    <row r="127" spans="1:11" x14ac:dyDescent="0.25">
      <c r="A127" s="41" t="str">
        <f>VLOOKUP(B127,'Sector Match'!$A$1:$B$43,2,0)</f>
        <v>textiles apparel and leather 13T15</v>
      </c>
      <c r="B127" s="12" t="s">
        <v>13</v>
      </c>
      <c r="C127" s="96">
        <f t="shared" ref="C127:K127" si="53">SUMIFS($B80:$AE80,$B$67:$AE$67,C$115)</f>
        <v>0</v>
      </c>
      <c r="D127">
        <f t="shared" si="53"/>
        <v>0</v>
      </c>
      <c r="E127">
        <f t="shared" si="53"/>
        <v>0</v>
      </c>
      <c r="F127">
        <f t="shared" si="53"/>
        <v>0</v>
      </c>
      <c r="G127">
        <f t="shared" si="53"/>
        <v>0</v>
      </c>
      <c r="H127">
        <f t="shared" si="53"/>
        <v>0</v>
      </c>
      <c r="I127">
        <f t="shared" si="53"/>
        <v>0</v>
      </c>
      <c r="J127">
        <f t="shared" si="53"/>
        <v>0</v>
      </c>
      <c r="K127" s="47">
        <f t="shared" si="53"/>
        <v>0</v>
      </c>
    </row>
    <row r="128" spans="1:11" x14ac:dyDescent="0.25">
      <c r="A128" s="41" t="str">
        <f>VLOOKUP(B128,'Sector Match'!$A$1:$B$43,2,0)</f>
        <v>textiles apparel and leather 13T15</v>
      </c>
      <c r="B128" s="12" t="s">
        <v>14</v>
      </c>
      <c r="C128" s="96">
        <f t="shared" ref="C128:K128" si="54">SUMIFS($B81:$AE81,$B$67:$AE$67,C$115)</f>
        <v>0</v>
      </c>
      <c r="D128">
        <f t="shared" si="54"/>
        <v>0</v>
      </c>
      <c r="E128">
        <f t="shared" si="54"/>
        <v>0</v>
      </c>
      <c r="F128">
        <f t="shared" si="54"/>
        <v>0</v>
      </c>
      <c r="G128">
        <f t="shared" si="54"/>
        <v>0</v>
      </c>
      <c r="H128">
        <f t="shared" si="54"/>
        <v>0</v>
      </c>
      <c r="I128">
        <f t="shared" si="54"/>
        <v>0</v>
      </c>
      <c r="J128">
        <f t="shared" si="54"/>
        <v>0</v>
      </c>
      <c r="K128" s="47">
        <f t="shared" si="54"/>
        <v>0</v>
      </c>
    </row>
    <row r="129" spans="1:11" x14ac:dyDescent="0.25">
      <c r="A129" s="41" t="str">
        <f>VLOOKUP(B129,'Sector Match'!$A$1:$B$43,2,0)</f>
        <v>textiles apparel and leather 13T15</v>
      </c>
      <c r="B129" s="12" t="s">
        <v>15</v>
      </c>
      <c r="C129" s="96">
        <f t="shared" ref="C129:K129" si="55">SUMIFS($B82:$AE82,$B$67:$AE$67,C$115)</f>
        <v>0</v>
      </c>
      <c r="D129">
        <f t="shared" si="55"/>
        <v>0</v>
      </c>
      <c r="E129">
        <f t="shared" si="55"/>
        <v>0</v>
      </c>
      <c r="F129">
        <f t="shared" si="55"/>
        <v>0</v>
      </c>
      <c r="G129">
        <f t="shared" si="55"/>
        <v>0</v>
      </c>
      <c r="H129">
        <f t="shared" si="55"/>
        <v>0</v>
      </c>
      <c r="I129">
        <f t="shared" si="55"/>
        <v>0</v>
      </c>
      <c r="J129">
        <f t="shared" si="55"/>
        <v>0</v>
      </c>
      <c r="K129" s="47">
        <f t="shared" si="55"/>
        <v>0</v>
      </c>
    </row>
    <row r="130" spans="1:11" x14ac:dyDescent="0.25">
      <c r="A130" s="41" t="str">
        <f>VLOOKUP(B130,'Sector Match'!$A$1:$B$43,2,0)</f>
        <v>wood products 16</v>
      </c>
      <c r="B130" s="12" t="s">
        <v>16</v>
      </c>
      <c r="C130" s="96">
        <f t="shared" ref="C130:K130" si="56">SUMIFS($B83:$AE83,$B$67:$AE$67,C$115)</f>
        <v>0</v>
      </c>
      <c r="D130">
        <f t="shared" si="56"/>
        <v>0</v>
      </c>
      <c r="E130">
        <f t="shared" si="56"/>
        <v>0</v>
      </c>
      <c r="F130">
        <f t="shared" si="56"/>
        <v>0</v>
      </c>
      <c r="G130">
        <f t="shared" si="56"/>
        <v>643224059624.63416</v>
      </c>
      <c r="H130">
        <f t="shared" si="56"/>
        <v>0</v>
      </c>
      <c r="I130">
        <f t="shared" si="56"/>
        <v>0</v>
      </c>
      <c r="J130">
        <f t="shared" si="56"/>
        <v>0</v>
      </c>
      <c r="K130" s="47">
        <f t="shared" si="56"/>
        <v>0</v>
      </c>
    </row>
    <row r="131" spans="1:11" x14ac:dyDescent="0.25">
      <c r="A131" s="41" t="str">
        <f>VLOOKUP(B131,'Sector Match'!$A$1:$B$43,2,0)</f>
        <v>wood products 16</v>
      </c>
      <c r="B131" s="12" t="s">
        <v>17</v>
      </c>
      <c r="C131" s="96">
        <f t="shared" ref="C131:K131" si="57">SUMIFS($B84:$AE84,$B$67:$AE$67,C$115)</f>
        <v>0</v>
      </c>
      <c r="D131">
        <f t="shared" si="57"/>
        <v>0</v>
      </c>
      <c r="E131">
        <f t="shared" si="57"/>
        <v>0</v>
      </c>
      <c r="F131">
        <f t="shared" si="57"/>
        <v>0</v>
      </c>
      <c r="G131">
        <f t="shared" si="57"/>
        <v>0</v>
      </c>
      <c r="H131">
        <f t="shared" si="57"/>
        <v>0</v>
      </c>
      <c r="I131">
        <f t="shared" si="57"/>
        <v>0</v>
      </c>
      <c r="J131">
        <f t="shared" si="57"/>
        <v>0</v>
      </c>
      <c r="K131" s="47">
        <f t="shared" si="57"/>
        <v>0</v>
      </c>
    </row>
    <row r="132" spans="1:11" x14ac:dyDescent="0.25">
      <c r="A132" s="41" t="str">
        <f>VLOOKUP(B132,'Sector Match'!$A$1:$B$43,2,0)</f>
        <v>pulp paper and printing 17T18</v>
      </c>
      <c r="B132" s="12" t="s">
        <v>18</v>
      </c>
      <c r="C132" s="96">
        <f t="shared" ref="C132:K132" si="58">SUMIFS($B85:$AE85,$B$67:$AE$67,C$115)</f>
        <v>0</v>
      </c>
      <c r="D132">
        <f t="shared" si="58"/>
        <v>0</v>
      </c>
      <c r="E132">
        <f t="shared" si="58"/>
        <v>0</v>
      </c>
      <c r="F132">
        <f t="shared" si="58"/>
        <v>0</v>
      </c>
      <c r="G132">
        <f t="shared" si="58"/>
        <v>0</v>
      </c>
      <c r="H132">
        <f t="shared" si="58"/>
        <v>0</v>
      </c>
      <c r="I132">
        <f t="shared" si="58"/>
        <v>0</v>
      </c>
      <c r="J132">
        <f t="shared" si="58"/>
        <v>0</v>
      </c>
      <c r="K132" s="47">
        <f t="shared" si="58"/>
        <v>0</v>
      </c>
    </row>
    <row r="133" spans="1:11" x14ac:dyDescent="0.25">
      <c r="A133" s="41" t="str">
        <f>VLOOKUP(B133,'Sector Match'!$A$1:$B$43,2,0)</f>
        <v>pulp paper and printing 17T18</v>
      </c>
      <c r="B133" s="12" t="s">
        <v>19</v>
      </c>
      <c r="C133" s="96">
        <f t="shared" ref="C133:K133" si="59">SUMIFS($B86:$AE86,$B$67:$AE$67,C$115)</f>
        <v>0</v>
      </c>
      <c r="D133">
        <f t="shared" si="59"/>
        <v>0</v>
      </c>
      <c r="E133">
        <f t="shared" si="59"/>
        <v>0</v>
      </c>
      <c r="F133">
        <f t="shared" si="59"/>
        <v>0</v>
      </c>
      <c r="G133">
        <f t="shared" si="59"/>
        <v>0</v>
      </c>
      <c r="H133">
        <f t="shared" si="59"/>
        <v>0</v>
      </c>
      <c r="I133">
        <f t="shared" si="59"/>
        <v>0</v>
      </c>
      <c r="J133">
        <f t="shared" si="59"/>
        <v>0</v>
      </c>
      <c r="K133" s="47">
        <f t="shared" si="59"/>
        <v>0</v>
      </c>
    </row>
    <row r="134" spans="1:11" x14ac:dyDescent="0.25">
      <c r="A134" s="41" t="str">
        <f>VLOOKUP(B134,'Sector Match'!$A$1:$B$43,2,0)</f>
        <v>pulp paper and printing 17T18</v>
      </c>
      <c r="B134" s="12" t="s">
        <v>20</v>
      </c>
      <c r="C134" s="96">
        <f t="shared" ref="C134:K134" si="60">SUMIFS($B87:$AE87,$B$67:$AE$67,C$115)</f>
        <v>0</v>
      </c>
      <c r="D134">
        <f t="shared" si="60"/>
        <v>0</v>
      </c>
      <c r="E134">
        <f t="shared" si="60"/>
        <v>0</v>
      </c>
      <c r="F134">
        <f t="shared" si="60"/>
        <v>0</v>
      </c>
      <c r="G134">
        <f t="shared" si="60"/>
        <v>200663916036.7449</v>
      </c>
      <c r="H134">
        <f t="shared" si="60"/>
        <v>0</v>
      </c>
      <c r="I134">
        <f t="shared" si="60"/>
        <v>0</v>
      </c>
      <c r="J134">
        <f t="shared" si="60"/>
        <v>0</v>
      </c>
      <c r="K134" s="47">
        <f t="shared" si="60"/>
        <v>0</v>
      </c>
    </row>
    <row r="135" spans="1:11" x14ac:dyDescent="0.25">
      <c r="A135" s="41" t="str">
        <f>VLOOKUP(B135,'Sector Match'!$A$1:$B$43,2,0)</f>
        <v>refined petroleum and coke 19</v>
      </c>
      <c r="B135" s="12" t="s">
        <v>21</v>
      </c>
      <c r="C135" s="96">
        <f t="shared" ref="C135:K135" si="61">SUMIFS($B88:$AE88,$B$67:$AE$67,C$115)</f>
        <v>3985909138094478</v>
      </c>
      <c r="D135">
        <f t="shared" si="61"/>
        <v>1691728041704416.5</v>
      </c>
      <c r="E135">
        <f t="shared" si="61"/>
        <v>163238817733435.56</v>
      </c>
      <c r="F135">
        <f t="shared" si="61"/>
        <v>2.6545396486059E+16</v>
      </c>
      <c r="G135">
        <f t="shared" si="61"/>
        <v>4480085526705162.5</v>
      </c>
      <c r="H135">
        <f t="shared" si="61"/>
        <v>114665817535500</v>
      </c>
      <c r="I135">
        <f t="shared" si="61"/>
        <v>0</v>
      </c>
      <c r="J135">
        <f t="shared" si="61"/>
        <v>0</v>
      </c>
      <c r="K135" s="47">
        <f t="shared" si="61"/>
        <v>38606204901000</v>
      </c>
    </row>
    <row r="136" spans="1:11" x14ac:dyDescent="0.25">
      <c r="A136" s="41" t="str">
        <f>VLOOKUP(B136,'Sector Match'!$A$1:$B$43,2,0)</f>
        <v>chemicals 20</v>
      </c>
      <c r="B136" s="12" t="s">
        <v>1</v>
      </c>
      <c r="C136" s="96">
        <f t="shared" ref="C136:K136" si="62">SUMIFS($B89:$AE89,$B$67:$AE$67,C$115)</f>
        <v>1282383392248434.8</v>
      </c>
      <c r="D136">
        <f t="shared" si="62"/>
        <v>1844354280044041.3</v>
      </c>
      <c r="E136">
        <f t="shared" si="62"/>
        <v>89646575522750.641</v>
      </c>
      <c r="F136">
        <f t="shared" si="62"/>
        <v>0</v>
      </c>
      <c r="G136">
        <f t="shared" si="62"/>
        <v>344721456396993.31</v>
      </c>
      <c r="H136">
        <f t="shared" si="62"/>
        <v>373842399034500</v>
      </c>
      <c r="I136">
        <f t="shared" si="62"/>
        <v>0</v>
      </c>
      <c r="J136">
        <f t="shared" si="62"/>
        <v>0</v>
      </c>
      <c r="K136" s="47">
        <f t="shared" si="62"/>
        <v>0</v>
      </c>
    </row>
    <row r="137" spans="1:11" x14ac:dyDescent="0.25">
      <c r="A137" s="41">
        <f>VLOOKUP(B137,'Sector Match'!$A$1:$B$43,2,0)</f>
        <v>0</v>
      </c>
      <c r="B137" s="12" t="s">
        <v>22</v>
      </c>
      <c r="C137" s="96">
        <f t="shared" ref="C137:K137" si="63">SUMIFS($B90:$AE90,$B$67:$AE$67,C$115)</f>
        <v>0</v>
      </c>
      <c r="D137">
        <f t="shared" si="63"/>
        <v>0</v>
      </c>
      <c r="E137">
        <f t="shared" si="63"/>
        <v>0</v>
      </c>
      <c r="F137">
        <f t="shared" si="63"/>
        <v>0</v>
      </c>
      <c r="G137">
        <f t="shared" si="63"/>
        <v>10995283070.506569</v>
      </c>
      <c r="H137">
        <f t="shared" si="63"/>
        <v>0</v>
      </c>
      <c r="I137">
        <f t="shared" si="63"/>
        <v>0</v>
      </c>
      <c r="J137">
        <f t="shared" si="63"/>
        <v>0</v>
      </c>
      <c r="K137" s="47">
        <f t="shared" si="63"/>
        <v>0</v>
      </c>
    </row>
    <row r="138" spans="1:11" x14ac:dyDescent="0.25">
      <c r="A138" s="41" t="str">
        <f>VLOOKUP(B138,'Sector Match'!$A$1:$B$43,2,0)</f>
        <v>chemicals 20</v>
      </c>
      <c r="B138" s="12" t="s">
        <v>23</v>
      </c>
      <c r="C138" s="96">
        <f t="shared" ref="C138:K138" si="64">SUMIFS($B91:$AE91,$B$67:$AE$67,C$115)</f>
        <v>0</v>
      </c>
      <c r="D138">
        <f t="shared" si="64"/>
        <v>0</v>
      </c>
      <c r="E138">
        <f t="shared" si="64"/>
        <v>0</v>
      </c>
      <c r="F138">
        <f t="shared" si="64"/>
        <v>0</v>
      </c>
      <c r="G138">
        <f t="shared" si="64"/>
        <v>0</v>
      </c>
      <c r="H138">
        <f t="shared" si="64"/>
        <v>0</v>
      </c>
      <c r="I138">
        <f t="shared" si="64"/>
        <v>0</v>
      </c>
      <c r="J138">
        <f t="shared" si="64"/>
        <v>0</v>
      </c>
      <c r="K138" s="47">
        <f t="shared" si="64"/>
        <v>0</v>
      </c>
    </row>
    <row r="139" spans="1:11" x14ac:dyDescent="0.25">
      <c r="A139" s="41" t="str">
        <f>VLOOKUP(B139,'Sector Match'!$A$1:$B$43,2,0)</f>
        <v>rubber and plastic products 22</v>
      </c>
      <c r="B139" s="12" t="s">
        <v>24</v>
      </c>
      <c r="C139" s="96">
        <f t="shared" ref="C139:K139" si="65">SUMIFS($B92:$AE92,$B$67:$AE$67,C$115)</f>
        <v>0</v>
      </c>
      <c r="D139">
        <f t="shared" si="65"/>
        <v>0</v>
      </c>
      <c r="E139">
        <f t="shared" si="65"/>
        <v>439850744191.71313</v>
      </c>
      <c r="F139">
        <f t="shared" si="65"/>
        <v>0</v>
      </c>
      <c r="G139">
        <f t="shared" si="65"/>
        <v>0</v>
      </c>
      <c r="H139">
        <f t="shared" si="65"/>
        <v>0</v>
      </c>
      <c r="I139">
        <f t="shared" si="65"/>
        <v>0</v>
      </c>
      <c r="J139">
        <f t="shared" si="65"/>
        <v>0</v>
      </c>
      <c r="K139" s="47">
        <f t="shared" si="65"/>
        <v>0</v>
      </c>
    </row>
    <row r="140" spans="1:11" x14ac:dyDescent="0.25">
      <c r="A140" s="41" t="str">
        <f>VLOOKUP(B140,'Sector Match'!$A$1:$B$43,2,0)</f>
        <v>cement and other nonmetallic minerals 239</v>
      </c>
      <c r="B140" s="12" t="s">
        <v>25</v>
      </c>
      <c r="C140" s="96">
        <f t="shared" ref="C140:K140" si="66">SUMIFS($B93:$AE93,$B$67:$AE$67,C$115)</f>
        <v>224122586133769.13</v>
      </c>
      <c r="D140">
        <f t="shared" si="66"/>
        <v>0</v>
      </c>
      <c r="E140">
        <f t="shared" si="66"/>
        <v>2919088048858.2959</v>
      </c>
      <c r="F140">
        <f t="shared" si="66"/>
        <v>0</v>
      </c>
      <c r="G140">
        <f t="shared" si="66"/>
        <v>673114400699090.25</v>
      </c>
      <c r="H140">
        <f t="shared" si="66"/>
        <v>0</v>
      </c>
      <c r="I140">
        <f t="shared" si="66"/>
        <v>0</v>
      </c>
      <c r="J140">
        <f t="shared" si="66"/>
        <v>0</v>
      </c>
      <c r="K140" s="47">
        <f t="shared" si="66"/>
        <v>0</v>
      </c>
    </row>
    <row r="141" spans="1:11" x14ac:dyDescent="0.25">
      <c r="A141" s="41" t="str">
        <f>VLOOKUP(B141,'Sector Match'!$A$1:$B$43,2,0)</f>
        <v>iron and steel 241</v>
      </c>
      <c r="B141" s="12" t="s">
        <v>26</v>
      </c>
      <c r="C141" s="96">
        <f t="shared" ref="C141:K141" si="67">SUMIFS($B94:$AE94,$B$67:$AE$67,C$115)</f>
        <v>1448304402239817.3</v>
      </c>
      <c r="D141">
        <f t="shared" si="67"/>
        <v>0</v>
      </c>
      <c r="E141">
        <f t="shared" si="67"/>
        <v>39953312593953.031</v>
      </c>
      <c r="F141">
        <f t="shared" si="67"/>
        <v>0</v>
      </c>
      <c r="G141">
        <f t="shared" si="67"/>
        <v>0</v>
      </c>
      <c r="H141">
        <f t="shared" si="67"/>
        <v>0</v>
      </c>
      <c r="I141">
        <f t="shared" si="67"/>
        <v>0</v>
      </c>
      <c r="J141">
        <f t="shared" si="67"/>
        <v>0</v>
      </c>
      <c r="K141" s="47">
        <f t="shared" si="67"/>
        <v>0</v>
      </c>
    </row>
    <row r="142" spans="1:11" x14ac:dyDescent="0.25">
      <c r="A142" s="41" t="str">
        <f>VLOOKUP(B142,'Sector Match'!$A$1:$B$43,2,0)</f>
        <v>other metals 242</v>
      </c>
      <c r="B142" s="12" t="s">
        <v>27</v>
      </c>
      <c r="C142" s="96">
        <f t="shared" ref="C142:K142" si="68">SUMIFS($B95:$AE95,$B$67:$AE$67,C$115)</f>
        <v>0</v>
      </c>
      <c r="D142">
        <f t="shared" si="68"/>
        <v>0</v>
      </c>
      <c r="E142">
        <f t="shared" si="68"/>
        <v>0</v>
      </c>
      <c r="F142">
        <f t="shared" si="68"/>
        <v>0</v>
      </c>
      <c r="G142">
        <f t="shared" si="68"/>
        <v>64243925547534.883</v>
      </c>
      <c r="H142">
        <f t="shared" si="68"/>
        <v>0</v>
      </c>
      <c r="I142">
        <f t="shared" si="68"/>
        <v>0</v>
      </c>
      <c r="J142">
        <f t="shared" si="68"/>
        <v>0</v>
      </c>
      <c r="K142" s="47">
        <f t="shared" si="68"/>
        <v>0</v>
      </c>
    </row>
    <row r="143" spans="1:11" x14ac:dyDescent="0.25">
      <c r="A143" s="41" t="str">
        <f>VLOOKUP(B143,'Sector Match'!$A$1:$B$43,2,0)</f>
        <v>metal products except machinery and vehicles 25</v>
      </c>
      <c r="B143" s="12" t="s">
        <v>28</v>
      </c>
      <c r="C143" s="96">
        <f t="shared" ref="C143:K143" si="69">SUMIFS($B96:$AE96,$B$67:$AE$67,C$115)</f>
        <v>0</v>
      </c>
      <c r="D143">
        <f t="shared" si="69"/>
        <v>0</v>
      </c>
      <c r="E143">
        <f t="shared" si="69"/>
        <v>0</v>
      </c>
      <c r="F143">
        <f t="shared" si="69"/>
        <v>0</v>
      </c>
      <c r="G143">
        <f t="shared" si="69"/>
        <v>0</v>
      </c>
      <c r="H143">
        <f t="shared" si="69"/>
        <v>0</v>
      </c>
      <c r="I143">
        <f t="shared" si="69"/>
        <v>0</v>
      </c>
      <c r="J143">
        <f t="shared" si="69"/>
        <v>0</v>
      </c>
      <c r="K143" s="47">
        <f t="shared" si="69"/>
        <v>0</v>
      </c>
    </row>
    <row r="144" spans="1:11" x14ac:dyDescent="0.25">
      <c r="A144" s="41" t="str">
        <f>VLOOKUP(B144,'Sector Match'!$A$1:$B$43,2,0)</f>
        <v>other manufacturing 31T33</v>
      </c>
      <c r="B144" s="12" t="s">
        <v>29</v>
      </c>
      <c r="C144" s="96">
        <f t="shared" ref="C144:K144" si="70">SUMIFS($B97:$AE97,$B$67:$AE$67,C$115)</f>
        <v>0</v>
      </c>
      <c r="D144">
        <f t="shared" si="70"/>
        <v>1105684061313.9509</v>
      </c>
      <c r="E144">
        <f t="shared" si="70"/>
        <v>151891296099.60159</v>
      </c>
      <c r="F144">
        <f t="shared" si="70"/>
        <v>0</v>
      </c>
      <c r="G144">
        <f t="shared" si="70"/>
        <v>0</v>
      </c>
      <c r="H144">
        <f t="shared" si="70"/>
        <v>0</v>
      </c>
      <c r="I144">
        <f t="shared" si="70"/>
        <v>0</v>
      </c>
      <c r="J144">
        <f t="shared" si="70"/>
        <v>0</v>
      </c>
      <c r="K144" s="47">
        <f t="shared" si="70"/>
        <v>0</v>
      </c>
    </row>
    <row r="145" spans="1:11" x14ac:dyDescent="0.25">
      <c r="A145" s="41" t="str">
        <f>VLOOKUP(B145,'Sector Match'!$A$1:$B$43,2,0)</f>
        <v>glass and glass products 231</v>
      </c>
      <c r="B145" s="12" t="s">
        <v>30</v>
      </c>
      <c r="C145" s="96">
        <f t="shared" ref="C145:K145" si="71">SUMIFS($B98:$AE98,$B$67:$AE$67,C$115)</f>
        <v>0</v>
      </c>
      <c r="D145">
        <f t="shared" si="71"/>
        <v>1094949264602.1648</v>
      </c>
      <c r="E145">
        <f t="shared" si="71"/>
        <v>72116455711.15538</v>
      </c>
      <c r="F145">
        <f t="shared" si="71"/>
        <v>0</v>
      </c>
      <c r="G145">
        <f t="shared" si="71"/>
        <v>0</v>
      </c>
      <c r="H145">
        <f t="shared" si="71"/>
        <v>0</v>
      </c>
      <c r="I145">
        <f t="shared" si="71"/>
        <v>0</v>
      </c>
      <c r="J145">
        <f t="shared" si="71"/>
        <v>0</v>
      </c>
      <c r="K145" s="47">
        <f t="shared" si="71"/>
        <v>0</v>
      </c>
    </row>
    <row r="146" spans="1:11" x14ac:dyDescent="0.25">
      <c r="A146" s="41" t="str">
        <f>VLOOKUP(B146,'Sector Match'!$A$1:$B$43,2,0)</f>
        <v>road vehicles 29</v>
      </c>
      <c r="B146" s="12" t="s">
        <v>31</v>
      </c>
      <c r="C146" s="96">
        <f t="shared" ref="C146:K146" si="72">SUMIFS($B99:$AE99,$B$67:$AE$67,C$115)</f>
        <v>0</v>
      </c>
      <c r="D146">
        <f t="shared" si="72"/>
        <v>3510278524753.9995</v>
      </c>
      <c r="E146">
        <f t="shared" si="72"/>
        <v>0</v>
      </c>
      <c r="F146">
        <f t="shared" si="72"/>
        <v>0</v>
      </c>
      <c r="G146">
        <f t="shared" si="72"/>
        <v>0</v>
      </c>
      <c r="H146">
        <f t="shared" si="72"/>
        <v>0</v>
      </c>
      <c r="I146">
        <f t="shared" si="72"/>
        <v>0</v>
      </c>
      <c r="J146">
        <f t="shared" si="72"/>
        <v>0</v>
      </c>
      <c r="K146" s="47">
        <f t="shared" si="72"/>
        <v>0</v>
      </c>
    </row>
    <row r="147" spans="1:11" x14ac:dyDescent="0.25">
      <c r="A147" s="41" t="str">
        <f>VLOOKUP(B147,'Sector Match'!$A$1:$B$43,2,0)</f>
        <v>nonroad vehicles 30</v>
      </c>
      <c r="B147" s="12" t="s">
        <v>32</v>
      </c>
      <c r="C147" s="96">
        <f t="shared" ref="C147:K147" si="73">SUMIFS($B100:$AE100,$B$67:$AE$67,C$115)</f>
        <v>0</v>
      </c>
      <c r="D147">
        <f t="shared" si="73"/>
        <v>88562072872.233932</v>
      </c>
      <c r="E147">
        <f t="shared" si="73"/>
        <v>0</v>
      </c>
      <c r="F147">
        <f t="shared" si="73"/>
        <v>0</v>
      </c>
      <c r="G147">
        <f t="shared" si="73"/>
        <v>0</v>
      </c>
      <c r="H147">
        <f t="shared" si="73"/>
        <v>0</v>
      </c>
      <c r="I147">
        <f t="shared" si="73"/>
        <v>0</v>
      </c>
      <c r="J147">
        <f t="shared" si="73"/>
        <v>0</v>
      </c>
      <c r="K147" s="47">
        <f t="shared" si="73"/>
        <v>0</v>
      </c>
    </row>
    <row r="148" spans="1:11" x14ac:dyDescent="0.25">
      <c r="A148" s="41" t="str">
        <f>VLOOKUP(B148,'Sector Match'!$A$1:$B$43,2,0)</f>
        <v>appliances and electrical equipment 27</v>
      </c>
      <c r="B148" s="12" t="s">
        <v>33</v>
      </c>
      <c r="C148" s="96">
        <f t="shared" ref="C148:K148" si="74">SUMIFS($B101:$AE101,$B$67:$AE$67,C$115)</f>
        <v>0</v>
      </c>
      <c r="D148">
        <f t="shared" si="74"/>
        <v>0</v>
      </c>
      <c r="E148">
        <f t="shared" si="74"/>
        <v>0</v>
      </c>
      <c r="F148">
        <f t="shared" si="74"/>
        <v>0</v>
      </c>
      <c r="G148">
        <f t="shared" si="74"/>
        <v>0</v>
      </c>
      <c r="H148">
        <f t="shared" si="74"/>
        <v>0</v>
      </c>
      <c r="I148">
        <f t="shared" si="74"/>
        <v>0</v>
      </c>
      <c r="J148">
        <f t="shared" si="74"/>
        <v>0</v>
      </c>
      <c r="K148" s="47">
        <f t="shared" si="74"/>
        <v>0</v>
      </c>
    </row>
    <row r="149" spans="1:11" x14ac:dyDescent="0.25">
      <c r="A149" s="41" t="str">
        <f>VLOOKUP(B149,'Sector Match'!$A$1:$B$43,2,0)</f>
        <v>computers and electronics 26</v>
      </c>
      <c r="B149" s="12" t="s">
        <v>34</v>
      </c>
      <c r="C149" s="96">
        <f t="shared" ref="C149:K149" si="75">SUMIFS($B102:$AE102,$B$67:$AE$67,C$115)</f>
        <v>0</v>
      </c>
      <c r="D149">
        <f t="shared" si="75"/>
        <v>0</v>
      </c>
      <c r="E149">
        <f t="shared" si="75"/>
        <v>0</v>
      </c>
      <c r="F149">
        <f t="shared" si="75"/>
        <v>0</v>
      </c>
      <c r="G149">
        <f t="shared" si="75"/>
        <v>0</v>
      </c>
      <c r="H149">
        <f t="shared" si="75"/>
        <v>0</v>
      </c>
      <c r="I149">
        <f t="shared" si="75"/>
        <v>0</v>
      </c>
      <c r="J149">
        <f t="shared" si="75"/>
        <v>0</v>
      </c>
      <c r="K149" s="47">
        <f t="shared" si="75"/>
        <v>0</v>
      </c>
    </row>
    <row r="150" spans="1:11" x14ac:dyDescent="0.25">
      <c r="A150" s="41" t="str">
        <f>VLOOKUP(B150,'Sector Match'!$A$1:$B$43,2,0)</f>
        <v>computers and electronics 26</v>
      </c>
      <c r="B150" s="12" t="s">
        <v>35</v>
      </c>
      <c r="C150" s="96">
        <f t="shared" ref="C150:K150" si="76">SUMIFS($B103:$AE103,$B$67:$AE$67,C$115)</f>
        <v>0</v>
      </c>
      <c r="D150">
        <f t="shared" si="76"/>
        <v>0</v>
      </c>
      <c r="E150">
        <f t="shared" si="76"/>
        <v>0</v>
      </c>
      <c r="F150">
        <f t="shared" si="76"/>
        <v>0</v>
      </c>
      <c r="G150">
        <f t="shared" si="76"/>
        <v>0</v>
      </c>
      <c r="H150">
        <f t="shared" si="76"/>
        <v>0</v>
      </c>
      <c r="I150">
        <f t="shared" si="76"/>
        <v>0</v>
      </c>
      <c r="J150">
        <f t="shared" si="76"/>
        <v>0</v>
      </c>
      <c r="K150" s="47">
        <f t="shared" si="76"/>
        <v>0</v>
      </c>
    </row>
    <row r="151" spans="1:11" x14ac:dyDescent="0.25">
      <c r="A151" s="41" t="str">
        <f>VLOOKUP(B151,'Sector Match'!$A$1:$B$43,2,0)</f>
        <v>other machinery 28</v>
      </c>
      <c r="B151" s="12" t="s">
        <v>36</v>
      </c>
      <c r="C151" s="96">
        <f t="shared" ref="C151:K151" si="77">SUMIFS($B104:$AE104,$B$67:$AE$67,C$115)</f>
        <v>0</v>
      </c>
      <c r="D151">
        <f t="shared" si="77"/>
        <v>0</v>
      </c>
      <c r="E151">
        <f t="shared" si="77"/>
        <v>0</v>
      </c>
      <c r="F151">
        <f t="shared" si="77"/>
        <v>0</v>
      </c>
      <c r="G151">
        <f t="shared" si="77"/>
        <v>0</v>
      </c>
      <c r="H151">
        <f t="shared" si="77"/>
        <v>0</v>
      </c>
      <c r="I151">
        <f t="shared" si="77"/>
        <v>0</v>
      </c>
      <c r="J151">
        <f t="shared" si="77"/>
        <v>0</v>
      </c>
      <c r="K151" s="47">
        <f t="shared" si="77"/>
        <v>0</v>
      </c>
    </row>
    <row r="152" spans="1:11" x14ac:dyDescent="0.25">
      <c r="A152" s="41" t="str">
        <f>VLOOKUP(B152,'Sector Match'!$A$1:$B$43,2,0)</f>
        <v>water and waste 36T39</v>
      </c>
      <c r="B152" s="12" t="s">
        <v>37</v>
      </c>
      <c r="C152" s="96">
        <f t="shared" ref="C152:K152" si="78">SUMIFS($B105:$AE105,$B$67:$AE$67,C$115)</f>
        <v>0</v>
      </c>
      <c r="D152">
        <f t="shared" si="78"/>
        <v>0</v>
      </c>
      <c r="E152">
        <f t="shared" si="78"/>
        <v>0</v>
      </c>
      <c r="F152">
        <f t="shared" si="78"/>
        <v>0</v>
      </c>
      <c r="G152">
        <f t="shared" si="78"/>
        <v>0</v>
      </c>
      <c r="H152">
        <f t="shared" si="78"/>
        <v>0</v>
      </c>
      <c r="I152">
        <f t="shared" si="78"/>
        <v>0</v>
      </c>
      <c r="J152">
        <f t="shared" si="78"/>
        <v>0</v>
      </c>
      <c r="K152" s="47">
        <f t="shared" si="78"/>
        <v>0</v>
      </c>
    </row>
    <row r="153" spans="1:11" x14ac:dyDescent="0.25">
      <c r="A153" s="41" t="str">
        <f>VLOOKUP(B153,'Sector Match'!$A$1:$B$43,2,0)</f>
        <v>other machinery 28</v>
      </c>
      <c r="B153" s="12" t="s">
        <v>38</v>
      </c>
      <c r="C153" s="96">
        <f t="shared" ref="C153:K153" si="79">SUMIFS($B106:$AE106,$B$67:$AE$67,C$115)</f>
        <v>0</v>
      </c>
      <c r="D153">
        <f t="shared" si="79"/>
        <v>0</v>
      </c>
      <c r="E153">
        <f t="shared" si="79"/>
        <v>0</v>
      </c>
      <c r="F153">
        <f t="shared" si="79"/>
        <v>0</v>
      </c>
      <c r="G153">
        <f t="shared" si="79"/>
        <v>0</v>
      </c>
      <c r="H153">
        <f t="shared" si="79"/>
        <v>0</v>
      </c>
      <c r="I153">
        <f t="shared" si="79"/>
        <v>0</v>
      </c>
      <c r="J153">
        <f t="shared" si="79"/>
        <v>0</v>
      </c>
      <c r="K153" s="47">
        <f t="shared" si="79"/>
        <v>0</v>
      </c>
    </row>
    <row r="154" spans="1:11" x14ac:dyDescent="0.25">
      <c r="A154" s="41">
        <f>VLOOKUP(B154,'Sector Match'!$A$1:$B$43,2,0)</f>
        <v>0</v>
      </c>
      <c r="B154" s="12" t="s">
        <v>39</v>
      </c>
      <c r="C154" s="96">
        <f t="shared" ref="C154:K154" si="80">SUMIFS($B107:$AE107,$B$67:$AE$67,C$115)</f>
        <v>0</v>
      </c>
      <c r="D154">
        <f t="shared" si="80"/>
        <v>0</v>
      </c>
      <c r="E154">
        <f t="shared" si="80"/>
        <v>0</v>
      </c>
      <c r="F154">
        <f t="shared" si="80"/>
        <v>0</v>
      </c>
      <c r="G154">
        <f t="shared" si="80"/>
        <v>0</v>
      </c>
      <c r="H154">
        <f t="shared" si="80"/>
        <v>0</v>
      </c>
      <c r="I154">
        <f t="shared" si="80"/>
        <v>0</v>
      </c>
      <c r="J154">
        <f t="shared" si="80"/>
        <v>0</v>
      </c>
      <c r="K154" s="47">
        <f t="shared" si="80"/>
        <v>0</v>
      </c>
    </row>
    <row r="155" spans="1:11" x14ac:dyDescent="0.25">
      <c r="A155" s="41" t="str">
        <f>VLOOKUP(B155,'Sector Match'!$A$1:$B$43,2,0)</f>
        <v>energy pipelines and gas processing 352T353</v>
      </c>
      <c r="B155" s="12" t="s">
        <v>40</v>
      </c>
      <c r="C155" s="96">
        <f t="shared" ref="C155:K155" si="81">SUMIFS($B108:$AE108,$B$67:$AE$67,C$115)</f>
        <v>477530254146000</v>
      </c>
      <c r="D155">
        <f t="shared" si="81"/>
        <v>1844475468000</v>
      </c>
      <c r="E155">
        <f t="shared" si="81"/>
        <v>0</v>
      </c>
      <c r="F155">
        <f t="shared" si="81"/>
        <v>0</v>
      </c>
      <c r="G155">
        <f t="shared" si="81"/>
        <v>0</v>
      </c>
      <c r="H155">
        <f t="shared" si="81"/>
        <v>47556355440000</v>
      </c>
      <c r="I155">
        <f t="shared" si="81"/>
        <v>0</v>
      </c>
      <c r="J155">
        <f t="shared" si="81"/>
        <v>0</v>
      </c>
      <c r="K155" s="47">
        <f t="shared" si="81"/>
        <v>0</v>
      </c>
    </row>
    <row r="156" spans="1:11" x14ac:dyDescent="0.25">
      <c r="A156" s="111" t="str">
        <f>VLOOKUP(B156,'Sector Match'!$A$1:$B$43,2,0)</f>
        <v>water and waste 36T39</v>
      </c>
      <c r="B156" s="37" t="s">
        <v>41</v>
      </c>
      <c r="C156" s="97">
        <f>SUMIFS($B109:$AE109,$B$67:$AE$67,C$115)</f>
        <v>0</v>
      </c>
      <c r="D156" s="28">
        <f t="shared" ref="D156:K156" si="82">SUMIFS($B109:$AE109,$B$67:$AE$67,D$115)</f>
        <v>0</v>
      </c>
      <c r="E156" s="28">
        <f t="shared" si="82"/>
        <v>0</v>
      </c>
      <c r="F156" s="28">
        <f t="shared" si="82"/>
        <v>0</v>
      </c>
      <c r="G156" s="28">
        <f t="shared" si="82"/>
        <v>0</v>
      </c>
      <c r="H156" s="28">
        <f t="shared" si="82"/>
        <v>0</v>
      </c>
      <c r="I156" s="28">
        <f t="shared" si="82"/>
        <v>0</v>
      </c>
      <c r="J156" s="28">
        <f t="shared" si="82"/>
        <v>0</v>
      </c>
      <c r="K156" s="29">
        <f t="shared" si="82"/>
        <v>0</v>
      </c>
    </row>
    <row r="157" spans="1:11" x14ac:dyDescent="0.25">
      <c r="A157" s="111" t="str">
        <f>VLOOKUP(B157,'Sector Match'!$A$1:$B$43,2,0)</f>
        <v>construction 41T43</v>
      </c>
      <c r="B157" s="76" t="s">
        <v>88</v>
      </c>
      <c r="C157" s="24">
        <f>SUMIFS($B110:$AE110,$B$67:$AE$67,C$115)</f>
        <v>0</v>
      </c>
      <c r="D157" s="24">
        <f t="shared" ref="D157:K157" si="83">SUMIFS($B110:$AE110,$B$67:$AE$67,D$115)</f>
        <v>0</v>
      </c>
      <c r="E157" s="24">
        <f t="shared" si="83"/>
        <v>0</v>
      </c>
      <c r="F157" s="24">
        <f t="shared" si="83"/>
        <v>0</v>
      </c>
      <c r="G157" s="24">
        <f t="shared" si="83"/>
        <v>1046148151471500</v>
      </c>
      <c r="H157" s="24">
        <f t="shared" si="83"/>
        <v>0</v>
      </c>
      <c r="I157" s="24">
        <f t="shared" si="83"/>
        <v>0</v>
      </c>
      <c r="J157" s="24">
        <f t="shared" si="83"/>
        <v>0</v>
      </c>
      <c r="K157" s="25">
        <f t="shared" si="83"/>
        <v>0</v>
      </c>
    </row>
    <row r="162" spans="1:10" x14ac:dyDescent="0.25">
      <c r="A162" s="79" t="s">
        <v>274</v>
      </c>
    </row>
    <row r="163" spans="1:10" ht="41.4" x14ac:dyDescent="0.25">
      <c r="A163" s="118" t="s">
        <v>284</v>
      </c>
      <c r="B163" s="107" t="s">
        <v>278</v>
      </c>
      <c r="C163" s="107" t="s">
        <v>204</v>
      </c>
      <c r="D163" s="107" t="s">
        <v>147</v>
      </c>
      <c r="E163" s="107" t="s">
        <v>117</v>
      </c>
      <c r="F163" s="107" t="s">
        <v>132</v>
      </c>
      <c r="G163" s="107" t="s">
        <v>177</v>
      </c>
      <c r="H163" s="107" t="s">
        <v>120</v>
      </c>
      <c r="I163" s="107" t="s">
        <v>129</v>
      </c>
      <c r="J163" s="107" t="s">
        <v>186</v>
      </c>
    </row>
    <row r="164" spans="1:10" x14ac:dyDescent="0.25">
      <c r="A164" s="104" t="s">
        <v>275</v>
      </c>
      <c r="B164" s="119">
        <f>SUMIFS(C$116:C$157,$A$116:$A$157,$A164)</f>
        <v>0</v>
      </c>
      <c r="C164" s="120">
        <f t="shared" ref="C164:J164" si="84">SUMIFS(D$116:D$157,$A$116:$A$157,$A164)</f>
        <v>0</v>
      </c>
      <c r="D164" s="120">
        <f t="shared" si="84"/>
        <v>0</v>
      </c>
      <c r="E164" s="120">
        <f t="shared" si="84"/>
        <v>0</v>
      </c>
      <c r="F164" s="120">
        <f t="shared" si="84"/>
        <v>0</v>
      </c>
      <c r="G164" s="120">
        <f t="shared" si="84"/>
        <v>0</v>
      </c>
      <c r="H164" s="120">
        <f t="shared" si="84"/>
        <v>0</v>
      </c>
      <c r="I164" s="120">
        <f t="shared" si="84"/>
        <v>0</v>
      </c>
      <c r="J164" s="121">
        <f t="shared" si="84"/>
        <v>0</v>
      </c>
    </row>
    <row r="165" spans="1:10" x14ac:dyDescent="0.25">
      <c r="A165" s="105" t="s">
        <v>90</v>
      </c>
      <c r="B165" s="122">
        <f t="shared" ref="B165:B188" si="85">SUMIFS(C$116:C$157,$A$116:$A$157,$A165)</f>
        <v>1245082053039000</v>
      </c>
      <c r="C165" s="123">
        <f t="shared" ref="C165:J165" si="86">SUMIFS(D$116:D$157,$A$116:$A$157,$A165)</f>
        <v>0</v>
      </c>
      <c r="D165" s="123">
        <f t="shared" si="86"/>
        <v>0</v>
      </c>
      <c r="E165" s="123">
        <f t="shared" si="86"/>
        <v>0</v>
      </c>
      <c r="F165" s="123">
        <f t="shared" si="86"/>
        <v>0</v>
      </c>
      <c r="G165" s="123">
        <f t="shared" si="86"/>
        <v>0</v>
      </c>
      <c r="H165" s="123">
        <f t="shared" si="86"/>
        <v>0</v>
      </c>
      <c r="I165" s="123">
        <f t="shared" si="86"/>
        <v>0</v>
      </c>
      <c r="J165" s="124">
        <f t="shared" si="86"/>
        <v>0</v>
      </c>
    </row>
    <row r="166" spans="1:10" x14ac:dyDescent="0.25">
      <c r="A166" s="105" t="s">
        <v>91</v>
      </c>
      <c r="B166" s="122">
        <f t="shared" si="85"/>
        <v>0</v>
      </c>
      <c r="C166" s="123">
        <f t="shared" ref="C166:J166" si="87">SUMIFS(D$116:D$157,$A$116:$A$157,$A166)</f>
        <v>0</v>
      </c>
      <c r="D166" s="123">
        <f t="shared" si="87"/>
        <v>0</v>
      </c>
      <c r="E166" s="123">
        <f t="shared" si="87"/>
        <v>0</v>
      </c>
      <c r="F166" s="123">
        <f t="shared" si="87"/>
        <v>0</v>
      </c>
      <c r="G166" s="123">
        <f t="shared" si="87"/>
        <v>0</v>
      </c>
      <c r="H166" s="123">
        <f t="shared" si="87"/>
        <v>0</v>
      </c>
      <c r="I166" s="123">
        <f t="shared" si="87"/>
        <v>0</v>
      </c>
      <c r="J166" s="124">
        <f t="shared" si="87"/>
        <v>0</v>
      </c>
    </row>
    <row r="167" spans="1:10" x14ac:dyDescent="0.25">
      <c r="A167" s="105" t="s">
        <v>92</v>
      </c>
      <c r="B167" s="122">
        <f t="shared" si="85"/>
        <v>0</v>
      </c>
      <c r="C167" s="123">
        <f t="shared" ref="C167:J167" si="88">SUMIFS(D$116:D$157,$A$116:$A$157,$A167)</f>
        <v>0</v>
      </c>
      <c r="D167" s="123">
        <f t="shared" si="88"/>
        <v>0</v>
      </c>
      <c r="E167" s="123">
        <f t="shared" si="88"/>
        <v>0</v>
      </c>
      <c r="F167" s="123">
        <f t="shared" si="88"/>
        <v>0</v>
      </c>
      <c r="G167" s="123">
        <f t="shared" si="88"/>
        <v>0</v>
      </c>
      <c r="H167" s="123">
        <f t="shared" si="88"/>
        <v>0</v>
      </c>
      <c r="I167" s="123">
        <f t="shared" si="88"/>
        <v>0</v>
      </c>
      <c r="J167" s="124">
        <f t="shared" si="88"/>
        <v>0</v>
      </c>
    </row>
    <row r="168" spans="1:10" x14ac:dyDescent="0.25">
      <c r="A168" s="105" t="s">
        <v>93</v>
      </c>
      <c r="B168" s="122">
        <f t="shared" si="85"/>
        <v>0</v>
      </c>
      <c r="C168" s="123">
        <f t="shared" ref="C168:J168" si="89">SUMIFS(D$116:D$157,$A$116:$A$157,$A168)</f>
        <v>0</v>
      </c>
      <c r="D168" s="123">
        <f t="shared" si="89"/>
        <v>0</v>
      </c>
      <c r="E168" s="123">
        <f t="shared" si="89"/>
        <v>0</v>
      </c>
      <c r="F168" s="123">
        <f t="shared" si="89"/>
        <v>153933962987.09198</v>
      </c>
      <c r="G168" s="123">
        <f t="shared" si="89"/>
        <v>0</v>
      </c>
      <c r="H168" s="123">
        <f t="shared" si="89"/>
        <v>0</v>
      </c>
      <c r="I168" s="123">
        <f t="shared" si="89"/>
        <v>0</v>
      </c>
      <c r="J168" s="124">
        <f t="shared" si="89"/>
        <v>0</v>
      </c>
    </row>
    <row r="169" spans="1:10" x14ac:dyDescent="0.25">
      <c r="A169" s="105" t="s">
        <v>94</v>
      </c>
      <c r="B169" s="122">
        <f t="shared" si="85"/>
        <v>0</v>
      </c>
      <c r="C169" s="123">
        <f t="shared" ref="C169:J169" si="90">SUMIFS(D$116:D$157,$A$116:$A$157,$A169)</f>
        <v>0</v>
      </c>
      <c r="D169" s="123">
        <f t="shared" si="90"/>
        <v>0</v>
      </c>
      <c r="E169" s="123">
        <f t="shared" si="90"/>
        <v>0</v>
      </c>
      <c r="F169" s="123">
        <f t="shared" si="90"/>
        <v>0</v>
      </c>
      <c r="G169" s="123">
        <f t="shared" si="90"/>
        <v>0</v>
      </c>
      <c r="H169" s="123">
        <f t="shared" si="90"/>
        <v>0</v>
      </c>
      <c r="I169" s="123">
        <f t="shared" si="90"/>
        <v>0</v>
      </c>
      <c r="J169" s="124">
        <f t="shared" si="90"/>
        <v>0</v>
      </c>
    </row>
    <row r="170" spans="1:10" x14ac:dyDescent="0.25">
      <c r="A170" s="105" t="s">
        <v>95</v>
      </c>
      <c r="B170" s="122">
        <f t="shared" si="85"/>
        <v>0</v>
      </c>
      <c r="C170" s="123">
        <f t="shared" ref="C170:J170" si="91">SUMIFS(D$116:D$157,$A$116:$A$157,$A170)</f>
        <v>0</v>
      </c>
      <c r="D170" s="123">
        <f t="shared" si="91"/>
        <v>0</v>
      </c>
      <c r="E170" s="123">
        <f t="shared" si="91"/>
        <v>0</v>
      </c>
      <c r="F170" s="123">
        <f t="shared" si="91"/>
        <v>643224059624.63416</v>
      </c>
      <c r="G170" s="123">
        <f t="shared" si="91"/>
        <v>0</v>
      </c>
      <c r="H170" s="123">
        <f t="shared" si="91"/>
        <v>0</v>
      </c>
      <c r="I170" s="123">
        <f t="shared" si="91"/>
        <v>0</v>
      </c>
      <c r="J170" s="124">
        <f t="shared" si="91"/>
        <v>0</v>
      </c>
    </row>
    <row r="171" spans="1:10" x14ac:dyDescent="0.25">
      <c r="A171" s="105" t="s">
        <v>96</v>
      </c>
      <c r="B171" s="122">
        <f t="shared" si="85"/>
        <v>0</v>
      </c>
      <c r="C171" s="123">
        <f t="shared" ref="C171:J171" si="92">SUMIFS(D$116:D$157,$A$116:$A$157,$A171)</f>
        <v>0</v>
      </c>
      <c r="D171" s="123">
        <f t="shared" si="92"/>
        <v>0</v>
      </c>
      <c r="E171" s="123">
        <f t="shared" si="92"/>
        <v>0</v>
      </c>
      <c r="F171" s="123">
        <f t="shared" si="92"/>
        <v>200663916036.7449</v>
      </c>
      <c r="G171" s="123">
        <f t="shared" si="92"/>
        <v>0</v>
      </c>
      <c r="H171" s="123">
        <f t="shared" si="92"/>
        <v>0</v>
      </c>
      <c r="I171" s="123">
        <f t="shared" si="92"/>
        <v>0</v>
      </c>
      <c r="J171" s="124">
        <f t="shared" si="92"/>
        <v>0</v>
      </c>
    </row>
    <row r="172" spans="1:10" x14ac:dyDescent="0.25">
      <c r="A172" s="105" t="s">
        <v>97</v>
      </c>
      <c r="B172" s="122">
        <f t="shared" si="85"/>
        <v>3985909138094478</v>
      </c>
      <c r="C172" s="123">
        <f t="shared" ref="C172:J172" si="93">SUMIFS(D$116:D$157,$A$116:$A$157,$A172)</f>
        <v>1691728041704416.5</v>
      </c>
      <c r="D172" s="123">
        <f t="shared" si="93"/>
        <v>163238817733435.56</v>
      </c>
      <c r="E172" s="123">
        <f t="shared" si="93"/>
        <v>2.6545396486059E+16</v>
      </c>
      <c r="F172" s="123">
        <f t="shared" si="93"/>
        <v>4480085526705162.5</v>
      </c>
      <c r="G172" s="123">
        <f t="shared" si="93"/>
        <v>114665817535500</v>
      </c>
      <c r="H172" s="123">
        <f t="shared" si="93"/>
        <v>0</v>
      </c>
      <c r="I172" s="123">
        <f t="shared" si="93"/>
        <v>0</v>
      </c>
      <c r="J172" s="124">
        <f t="shared" si="93"/>
        <v>38606204901000</v>
      </c>
    </row>
    <row r="173" spans="1:10" x14ac:dyDescent="0.25">
      <c r="A173" s="105" t="s">
        <v>98</v>
      </c>
      <c r="B173" s="122">
        <f t="shared" si="85"/>
        <v>1282383392248434.8</v>
      </c>
      <c r="C173" s="123">
        <f t="shared" ref="C173:J173" si="94">SUMIFS(D$116:D$157,$A$116:$A$157,$A173)</f>
        <v>1844354280044041.3</v>
      </c>
      <c r="D173" s="123">
        <f t="shared" si="94"/>
        <v>89646575522750.641</v>
      </c>
      <c r="E173" s="123">
        <f t="shared" si="94"/>
        <v>0</v>
      </c>
      <c r="F173" s="123">
        <f t="shared" si="94"/>
        <v>344721456396993.31</v>
      </c>
      <c r="G173" s="123">
        <f t="shared" si="94"/>
        <v>373842399034500</v>
      </c>
      <c r="H173" s="123">
        <f t="shared" si="94"/>
        <v>0</v>
      </c>
      <c r="I173" s="123">
        <f t="shared" si="94"/>
        <v>0</v>
      </c>
      <c r="J173" s="124">
        <f t="shared" si="94"/>
        <v>0</v>
      </c>
    </row>
    <row r="174" spans="1:10" x14ac:dyDescent="0.25">
      <c r="A174" s="105" t="s">
        <v>99</v>
      </c>
      <c r="B174" s="122">
        <f t="shared" si="85"/>
        <v>0</v>
      </c>
      <c r="C174" s="123">
        <f t="shared" ref="C174:J174" si="95">SUMIFS(D$116:D$157,$A$116:$A$157,$A174)</f>
        <v>0</v>
      </c>
      <c r="D174" s="123">
        <f t="shared" si="95"/>
        <v>439850744191.71313</v>
      </c>
      <c r="E174" s="123">
        <f t="shared" si="95"/>
        <v>0</v>
      </c>
      <c r="F174" s="123">
        <f t="shared" si="95"/>
        <v>0</v>
      </c>
      <c r="G174" s="123">
        <f t="shared" si="95"/>
        <v>0</v>
      </c>
      <c r="H174" s="123">
        <f t="shared" si="95"/>
        <v>0</v>
      </c>
      <c r="I174" s="123">
        <f t="shared" si="95"/>
        <v>0</v>
      </c>
      <c r="J174" s="124">
        <f t="shared" si="95"/>
        <v>0</v>
      </c>
    </row>
    <row r="175" spans="1:10" x14ac:dyDescent="0.25">
      <c r="A175" s="105" t="s">
        <v>100</v>
      </c>
      <c r="B175" s="122">
        <f t="shared" si="85"/>
        <v>0</v>
      </c>
      <c r="C175" s="123">
        <f t="shared" ref="C175:J175" si="96">SUMIFS(D$116:D$157,$A$116:$A$157,$A175)</f>
        <v>1094949264602.1648</v>
      </c>
      <c r="D175" s="123">
        <f t="shared" si="96"/>
        <v>72116455711.15538</v>
      </c>
      <c r="E175" s="123">
        <f t="shared" si="96"/>
        <v>0</v>
      </c>
      <c r="F175" s="123">
        <f t="shared" si="96"/>
        <v>0</v>
      </c>
      <c r="G175" s="123">
        <f t="shared" si="96"/>
        <v>0</v>
      </c>
      <c r="H175" s="123">
        <f t="shared" si="96"/>
        <v>0</v>
      </c>
      <c r="I175" s="123">
        <f t="shared" si="96"/>
        <v>0</v>
      </c>
      <c r="J175" s="124">
        <f t="shared" si="96"/>
        <v>0</v>
      </c>
    </row>
    <row r="176" spans="1:10" x14ac:dyDescent="0.25">
      <c r="A176" s="105" t="s">
        <v>101</v>
      </c>
      <c r="B176" s="122">
        <f t="shared" si="85"/>
        <v>224122586133769.13</v>
      </c>
      <c r="C176" s="123">
        <f t="shared" ref="C176:J176" si="97">SUMIFS(D$116:D$157,$A$116:$A$157,$A176)</f>
        <v>0</v>
      </c>
      <c r="D176" s="123">
        <f t="shared" si="97"/>
        <v>2919088048858.2959</v>
      </c>
      <c r="E176" s="123">
        <f t="shared" si="97"/>
        <v>0</v>
      </c>
      <c r="F176" s="123">
        <f t="shared" si="97"/>
        <v>673114400699090.25</v>
      </c>
      <c r="G176" s="123">
        <f t="shared" si="97"/>
        <v>0</v>
      </c>
      <c r="H176" s="123">
        <f t="shared" si="97"/>
        <v>0</v>
      </c>
      <c r="I176" s="123">
        <f t="shared" si="97"/>
        <v>0</v>
      </c>
      <c r="J176" s="124">
        <f t="shared" si="97"/>
        <v>0</v>
      </c>
    </row>
    <row r="177" spans="1:10" x14ac:dyDescent="0.25">
      <c r="A177" s="105" t="s">
        <v>102</v>
      </c>
      <c r="B177" s="122">
        <f t="shared" si="85"/>
        <v>1448304402239817.3</v>
      </c>
      <c r="C177" s="123">
        <f t="shared" ref="C177:J177" si="98">SUMIFS(D$116:D$157,$A$116:$A$157,$A177)</f>
        <v>0</v>
      </c>
      <c r="D177" s="123">
        <f t="shared" si="98"/>
        <v>39953312593953.031</v>
      </c>
      <c r="E177" s="123">
        <f t="shared" si="98"/>
        <v>0</v>
      </c>
      <c r="F177" s="123">
        <f t="shared" si="98"/>
        <v>0</v>
      </c>
      <c r="G177" s="123">
        <f t="shared" si="98"/>
        <v>0</v>
      </c>
      <c r="H177" s="123">
        <f t="shared" si="98"/>
        <v>0</v>
      </c>
      <c r="I177" s="123">
        <f t="shared" si="98"/>
        <v>0</v>
      </c>
      <c r="J177" s="124">
        <f t="shared" si="98"/>
        <v>0</v>
      </c>
    </row>
    <row r="178" spans="1:10" x14ac:dyDescent="0.25">
      <c r="A178" s="105" t="s">
        <v>103</v>
      </c>
      <c r="B178" s="122">
        <f t="shared" si="85"/>
        <v>0</v>
      </c>
      <c r="C178" s="123">
        <f t="shared" ref="C178:J178" si="99">SUMIFS(D$116:D$157,$A$116:$A$157,$A178)</f>
        <v>0</v>
      </c>
      <c r="D178" s="123">
        <f t="shared" si="99"/>
        <v>0</v>
      </c>
      <c r="E178" s="123">
        <f t="shared" si="99"/>
        <v>0</v>
      </c>
      <c r="F178" s="123">
        <f t="shared" si="99"/>
        <v>64243925547534.883</v>
      </c>
      <c r="G178" s="123">
        <f t="shared" si="99"/>
        <v>0</v>
      </c>
      <c r="H178" s="123">
        <f t="shared" si="99"/>
        <v>0</v>
      </c>
      <c r="I178" s="123">
        <f t="shared" si="99"/>
        <v>0</v>
      </c>
      <c r="J178" s="124">
        <f t="shared" si="99"/>
        <v>0</v>
      </c>
    </row>
    <row r="179" spans="1:10" x14ac:dyDescent="0.25">
      <c r="A179" s="105" t="s">
        <v>104</v>
      </c>
      <c r="B179" s="122">
        <f t="shared" si="85"/>
        <v>0</v>
      </c>
      <c r="C179" s="123">
        <f t="shared" ref="C179:J179" si="100">SUMIFS(D$116:D$157,$A$116:$A$157,$A179)</f>
        <v>0</v>
      </c>
      <c r="D179" s="123">
        <f t="shared" si="100"/>
        <v>0</v>
      </c>
      <c r="E179" s="123">
        <f t="shared" si="100"/>
        <v>0</v>
      </c>
      <c r="F179" s="123">
        <f t="shared" si="100"/>
        <v>0</v>
      </c>
      <c r="G179" s="123">
        <f t="shared" si="100"/>
        <v>0</v>
      </c>
      <c r="H179" s="123">
        <f t="shared" si="100"/>
        <v>0</v>
      </c>
      <c r="I179" s="123">
        <f t="shared" si="100"/>
        <v>0</v>
      </c>
      <c r="J179" s="124">
        <f t="shared" si="100"/>
        <v>0</v>
      </c>
    </row>
    <row r="180" spans="1:10" x14ac:dyDescent="0.25">
      <c r="A180" s="105" t="s">
        <v>105</v>
      </c>
      <c r="B180" s="122">
        <f t="shared" si="85"/>
        <v>0</v>
      </c>
      <c r="C180" s="123">
        <f t="shared" ref="C180:J180" si="101">SUMIFS(D$116:D$157,$A$116:$A$157,$A180)</f>
        <v>0</v>
      </c>
      <c r="D180" s="123">
        <f t="shared" si="101"/>
        <v>0</v>
      </c>
      <c r="E180" s="123">
        <f t="shared" si="101"/>
        <v>0</v>
      </c>
      <c r="F180" s="123">
        <f t="shared" si="101"/>
        <v>0</v>
      </c>
      <c r="G180" s="123">
        <f t="shared" si="101"/>
        <v>0</v>
      </c>
      <c r="H180" s="123">
        <f t="shared" si="101"/>
        <v>0</v>
      </c>
      <c r="I180" s="123">
        <f t="shared" si="101"/>
        <v>0</v>
      </c>
      <c r="J180" s="124">
        <f t="shared" si="101"/>
        <v>0</v>
      </c>
    </row>
    <row r="181" spans="1:10" x14ac:dyDescent="0.25">
      <c r="A181" s="105" t="s">
        <v>106</v>
      </c>
      <c r="B181" s="122">
        <f t="shared" si="85"/>
        <v>0</v>
      </c>
      <c r="C181" s="123">
        <f t="shared" ref="C181:J181" si="102">SUMIFS(D$116:D$157,$A$116:$A$157,$A181)</f>
        <v>0</v>
      </c>
      <c r="D181" s="123">
        <f t="shared" si="102"/>
        <v>0</v>
      </c>
      <c r="E181" s="123">
        <f t="shared" si="102"/>
        <v>0</v>
      </c>
      <c r="F181" s="123">
        <f t="shared" si="102"/>
        <v>0</v>
      </c>
      <c r="G181" s="123">
        <f t="shared" si="102"/>
        <v>0</v>
      </c>
      <c r="H181" s="123">
        <f t="shared" si="102"/>
        <v>0</v>
      </c>
      <c r="I181" s="123">
        <f t="shared" si="102"/>
        <v>0</v>
      </c>
      <c r="J181" s="124">
        <f t="shared" si="102"/>
        <v>0</v>
      </c>
    </row>
    <row r="182" spans="1:10" x14ac:dyDescent="0.25">
      <c r="A182" s="105" t="s">
        <v>107</v>
      </c>
      <c r="B182" s="122">
        <f t="shared" si="85"/>
        <v>0</v>
      </c>
      <c r="C182" s="123">
        <f t="shared" ref="C182:J182" si="103">SUMIFS(D$116:D$157,$A$116:$A$157,$A182)</f>
        <v>0</v>
      </c>
      <c r="D182" s="123">
        <f t="shared" si="103"/>
        <v>0</v>
      </c>
      <c r="E182" s="123">
        <f t="shared" si="103"/>
        <v>0</v>
      </c>
      <c r="F182" s="123">
        <f t="shared" si="103"/>
        <v>0</v>
      </c>
      <c r="G182" s="123">
        <f t="shared" si="103"/>
        <v>0</v>
      </c>
      <c r="H182" s="123">
        <f t="shared" si="103"/>
        <v>0</v>
      </c>
      <c r="I182" s="123">
        <f t="shared" si="103"/>
        <v>0</v>
      </c>
      <c r="J182" s="124">
        <f t="shared" si="103"/>
        <v>0</v>
      </c>
    </row>
    <row r="183" spans="1:10" x14ac:dyDescent="0.25">
      <c r="A183" s="105" t="s">
        <v>108</v>
      </c>
      <c r="B183" s="122">
        <f t="shared" si="85"/>
        <v>0</v>
      </c>
      <c r="C183" s="123">
        <f t="shared" ref="C183:J183" si="104">SUMIFS(D$116:D$157,$A$116:$A$157,$A183)</f>
        <v>3510278524753.9995</v>
      </c>
      <c r="D183" s="123">
        <f t="shared" si="104"/>
        <v>0</v>
      </c>
      <c r="E183" s="123">
        <f t="shared" si="104"/>
        <v>0</v>
      </c>
      <c r="F183" s="123">
        <f t="shared" si="104"/>
        <v>0</v>
      </c>
      <c r="G183" s="123">
        <f t="shared" si="104"/>
        <v>0</v>
      </c>
      <c r="H183" s="123">
        <f t="shared" si="104"/>
        <v>0</v>
      </c>
      <c r="I183" s="123">
        <f t="shared" si="104"/>
        <v>0</v>
      </c>
      <c r="J183" s="124">
        <f t="shared" si="104"/>
        <v>0</v>
      </c>
    </row>
    <row r="184" spans="1:10" x14ac:dyDescent="0.25">
      <c r="A184" s="105" t="s">
        <v>109</v>
      </c>
      <c r="B184" s="122">
        <f t="shared" si="85"/>
        <v>0</v>
      </c>
      <c r="C184" s="123">
        <f t="shared" ref="C184:J184" si="105">SUMIFS(D$116:D$157,$A$116:$A$157,$A184)</f>
        <v>88562072872.233932</v>
      </c>
      <c r="D184" s="123">
        <f t="shared" si="105"/>
        <v>0</v>
      </c>
      <c r="E184" s="123">
        <f t="shared" si="105"/>
        <v>0</v>
      </c>
      <c r="F184" s="123">
        <f t="shared" si="105"/>
        <v>0</v>
      </c>
      <c r="G184" s="123">
        <f t="shared" si="105"/>
        <v>0</v>
      </c>
      <c r="H184" s="123">
        <f t="shared" si="105"/>
        <v>0</v>
      </c>
      <c r="I184" s="123">
        <f t="shared" si="105"/>
        <v>0</v>
      </c>
      <c r="J184" s="124">
        <f t="shared" si="105"/>
        <v>0</v>
      </c>
    </row>
    <row r="185" spans="1:10" x14ac:dyDescent="0.25">
      <c r="A185" s="105" t="s">
        <v>110</v>
      </c>
      <c r="B185" s="122">
        <f t="shared" si="85"/>
        <v>0</v>
      </c>
      <c r="C185" s="123">
        <f t="shared" ref="C185:J185" si="106">SUMIFS(D$116:D$157,$A$116:$A$157,$A185)</f>
        <v>1105684061313.9509</v>
      </c>
      <c r="D185" s="123">
        <f t="shared" si="106"/>
        <v>151891296099.60159</v>
      </c>
      <c r="E185" s="123">
        <f t="shared" si="106"/>
        <v>0</v>
      </c>
      <c r="F185" s="123">
        <f t="shared" si="106"/>
        <v>0</v>
      </c>
      <c r="G185" s="123">
        <f t="shared" si="106"/>
        <v>0</v>
      </c>
      <c r="H185" s="123">
        <f t="shared" si="106"/>
        <v>0</v>
      </c>
      <c r="I185" s="123">
        <f t="shared" si="106"/>
        <v>0</v>
      </c>
      <c r="J185" s="124">
        <f t="shared" si="106"/>
        <v>0</v>
      </c>
    </row>
    <row r="186" spans="1:10" x14ac:dyDescent="0.25">
      <c r="A186" s="105" t="s">
        <v>111</v>
      </c>
      <c r="B186" s="122">
        <f t="shared" si="85"/>
        <v>477530254146000</v>
      </c>
      <c r="C186" s="123">
        <f t="shared" ref="C186:J186" si="107">SUMIFS(D$116:D$157,$A$116:$A$157,$A186)</f>
        <v>1844475468000</v>
      </c>
      <c r="D186" s="123">
        <f t="shared" si="107"/>
        <v>0</v>
      </c>
      <c r="E186" s="123">
        <f t="shared" si="107"/>
        <v>0</v>
      </c>
      <c r="F186" s="123">
        <f t="shared" si="107"/>
        <v>0</v>
      </c>
      <c r="G186" s="123">
        <f t="shared" si="107"/>
        <v>47556355440000</v>
      </c>
      <c r="H186" s="123">
        <f t="shared" si="107"/>
        <v>0</v>
      </c>
      <c r="I186" s="123">
        <f t="shared" si="107"/>
        <v>0</v>
      </c>
      <c r="J186" s="124">
        <f t="shared" si="107"/>
        <v>0</v>
      </c>
    </row>
    <row r="187" spans="1:10" x14ac:dyDescent="0.25">
      <c r="A187" s="105" t="s">
        <v>112</v>
      </c>
      <c r="B187" s="122">
        <f t="shared" si="85"/>
        <v>0</v>
      </c>
      <c r="C187" s="123">
        <f t="shared" ref="C187:J187" si="108">SUMIFS(D$116:D$157,$A$116:$A$157,$A187)</f>
        <v>0</v>
      </c>
      <c r="D187" s="123">
        <f t="shared" si="108"/>
        <v>0</v>
      </c>
      <c r="E187" s="123">
        <f t="shared" si="108"/>
        <v>0</v>
      </c>
      <c r="F187" s="123">
        <f t="shared" si="108"/>
        <v>0</v>
      </c>
      <c r="G187" s="123">
        <f t="shared" si="108"/>
        <v>0</v>
      </c>
      <c r="H187" s="123">
        <f t="shared" si="108"/>
        <v>0</v>
      </c>
      <c r="I187" s="123">
        <f t="shared" si="108"/>
        <v>0</v>
      </c>
      <c r="J187" s="124">
        <f t="shared" si="108"/>
        <v>0</v>
      </c>
    </row>
    <row r="188" spans="1:10" x14ac:dyDescent="0.25">
      <c r="A188" s="106" t="s">
        <v>276</v>
      </c>
      <c r="B188" s="125">
        <f t="shared" si="85"/>
        <v>0</v>
      </c>
      <c r="C188" s="44">
        <f t="shared" ref="C188:J188" si="109">SUMIFS(D$116:D$157,$A$116:$A$157,$A188)</f>
        <v>0</v>
      </c>
      <c r="D188" s="44">
        <f t="shared" si="109"/>
        <v>0</v>
      </c>
      <c r="E188" s="44">
        <f t="shared" si="109"/>
        <v>0</v>
      </c>
      <c r="F188" s="44">
        <f t="shared" si="109"/>
        <v>1046148151471500</v>
      </c>
      <c r="G188" s="44">
        <f t="shared" si="109"/>
        <v>0</v>
      </c>
      <c r="H188" s="44">
        <f t="shared" si="109"/>
        <v>0</v>
      </c>
      <c r="I188" s="44">
        <f t="shared" si="109"/>
        <v>0</v>
      </c>
      <c r="J188" s="126">
        <f t="shared" si="109"/>
        <v>0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F46A-F181-4C40-920A-43F9ABEB0F50}">
  <sheetPr codeName="Sheet10">
    <tabColor theme="7" tint="0.39997558519241921"/>
  </sheetPr>
  <dimension ref="A1:AT165"/>
  <sheetViews>
    <sheetView zoomScale="90" zoomScaleNormal="90" workbookViewId="0">
      <selection activeCell="Q38" sqref="Q38"/>
    </sheetView>
  </sheetViews>
  <sheetFormatPr defaultColWidth="9" defaultRowHeight="14.4" x14ac:dyDescent="0.25"/>
  <cols>
    <col min="1" max="1" width="28.21875" style="84" customWidth="1"/>
    <col min="2" max="2" width="19.77734375" style="167" customWidth="1"/>
    <col min="3" max="3" width="18.6640625" style="167" customWidth="1"/>
    <col min="4" max="4" width="28.33203125" style="167" customWidth="1"/>
    <col min="5" max="5" width="11" style="167" customWidth="1"/>
    <col min="6" max="8" width="10" style="167" customWidth="1"/>
    <col min="9" max="9" width="9.33203125" style="167" customWidth="1"/>
    <col min="10" max="10" width="10.44140625" style="84" bestFit="1" customWidth="1"/>
    <col min="11" max="11" width="9" style="84" customWidth="1"/>
    <col min="12" max="15" width="9" style="184" customWidth="1"/>
    <col min="16" max="16" width="10.44140625" style="84" bestFit="1" customWidth="1"/>
    <col min="17" max="20" width="9.109375" style="84" customWidth="1"/>
    <col min="21" max="21" width="10.44140625" style="84" bestFit="1" customWidth="1"/>
    <col min="22" max="25" width="12.88671875" style="84" bestFit="1" customWidth="1"/>
    <col min="26" max="26" width="10.44140625" style="84" bestFit="1" customWidth="1"/>
    <col min="27" max="30" width="12.88671875" style="84" bestFit="1" customWidth="1"/>
    <col min="31" max="31" width="10.44140625" style="84" bestFit="1" customWidth="1"/>
    <col min="32" max="35" width="12.88671875" style="84" bestFit="1" customWidth="1"/>
    <col min="36" max="36" width="10.44140625" style="84" bestFit="1" customWidth="1"/>
    <col min="37" max="40" width="12.88671875" style="84" bestFit="1" customWidth="1"/>
    <col min="41" max="46" width="10.44140625" style="84" bestFit="1" customWidth="1"/>
    <col min="47" max="16384" width="9" style="84"/>
  </cols>
  <sheetData>
    <row r="1" spans="1:46" x14ac:dyDescent="0.25">
      <c r="A1" s="168" t="s">
        <v>367</v>
      </c>
      <c r="B1" s="168" t="s">
        <v>368</v>
      </c>
      <c r="C1" s="176" t="s">
        <v>369</v>
      </c>
      <c r="D1" s="168" t="s">
        <v>370</v>
      </c>
      <c r="E1" s="172">
        <v>2019</v>
      </c>
      <c r="F1" s="172">
        <v>2020</v>
      </c>
      <c r="G1" s="176">
        <v>2021</v>
      </c>
      <c r="H1" s="174">
        <v>2022</v>
      </c>
      <c r="I1" s="174">
        <v>2023</v>
      </c>
      <c r="J1" s="174">
        <v>2024</v>
      </c>
      <c r="K1" s="172">
        <v>2025</v>
      </c>
      <c r="L1" s="189">
        <v>2026</v>
      </c>
      <c r="M1" s="190">
        <v>2027</v>
      </c>
      <c r="N1" s="190">
        <v>2028</v>
      </c>
      <c r="O1" s="190">
        <v>2029</v>
      </c>
      <c r="P1" s="172">
        <v>2030</v>
      </c>
      <c r="Q1" s="176">
        <v>2031</v>
      </c>
      <c r="R1" s="174">
        <v>2032</v>
      </c>
      <c r="S1" s="174">
        <v>2033</v>
      </c>
      <c r="T1" s="174">
        <v>2034</v>
      </c>
      <c r="U1" s="172">
        <v>2035</v>
      </c>
      <c r="V1" s="176">
        <v>2036</v>
      </c>
      <c r="W1" s="174">
        <v>2037</v>
      </c>
      <c r="X1" s="174">
        <v>2038</v>
      </c>
      <c r="Y1" s="174">
        <v>2039</v>
      </c>
      <c r="Z1" s="172">
        <v>2040</v>
      </c>
      <c r="AA1" s="176">
        <v>2041</v>
      </c>
      <c r="AB1" s="174">
        <v>2042</v>
      </c>
      <c r="AC1" s="174">
        <v>2043</v>
      </c>
      <c r="AD1" s="174">
        <v>2044</v>
      </c>
      <c r="AE1" s="172">
        <v>2045</v>
      </c>
      <c r="AF1" s="176">
        <v>2046</v>
      </c>
      <c r="AG1" s="174">
        <v>2047</v>
      </c>
      <c r="AH1" s="174">
        <v>2048</v>
      </c>
      <c r="AI1" s="174">
        <v>2049</v>
      </c>
      <c r="AJ1" s="172">
        <v>2050</v>
      </c>
      <c r="AK1" s="176">
        <v>2051</v>
      </c>
      <c r="AL1" s="174">
        <v>2052</v>
      </c>
      <c r="AM1" s="174">
        <v>2053</v>
      </c>
      <c r="AN1" s="174">
        <v>2054</v>
      </c>
      <c r="AO1" s="172">
        <v>2055</v>
      </c>
      <c r="AP1" s="176">
        <v>2056</v>
      </c>
      <c r="AQ1" s="174">
        <v>2057</v>
      </c>
      <c r="AR1" s="174">
        <v>2058</v>
      </c>
      <c r="AS1" s="174">
        <v>2059</v>
      </c>
      <c r="AT1" s="172">
        <v>2060</v>
      </c>
    </row>
    <row r="2" spans="1:46" x14ac:dyDescent="0.25">
      <c r="A2" s="218" t="s">
        <v>2</v>
      </c>
      <c r="B2" s="173" t="s">
        <v>124</v>
      </c>
      <c r="C2" s="175" t="s">
        <v>371</v>
      </c>
      <c r="D2" s="173" t="s">
        <v>372</v>
      </c>
      <c r="E2" s="336">
        <v>38.46</v>
      </c>
      <c r="F2" s="321">
        <v>39.020000000000003</v>
      </c>
      <c r="G2" s="322">
        <f>F2+($K2-$F2)/5*0.75</f>
        <v>40.958000000000006</v>
      </c>
      <c r="H2" s="323">
        <f>G2+($K2-$F2)/5*1.25</f>
        <v>44.188000000000002</v>
      </c>
      <c r="I2" s="331">
        <f>H2+($K2-$F2)/5*1.1</f>
        <v>47.0304</v>
      </c>
      <c r="J2" s="184">
        <f>AVERAGE(I2,K2)</f>
        <v>49.485200000000006</v>
      </c>
      <c r="K2" s="177">
        <v>51.940000000000005</v>
      </c>
      <c r="L2" s="322">
        <f>K2+($P2-$K2)/5</f>
        <v>52.788000000000004</v>
      </c>
      <c r="M2" s="184">
        <f t="shared" ref="M2:O2" si="0">L2+($P2-$K2)/5</f>
        <v>53.636000000000003</v>
      </c>
      <c r="N2" s="184">
        <f t="shared" si="0"/>
        <v>54.484000000000002</v>
      </c>
      <c r="O2" s="184">
        <f t="shared" si="0"/>
        <v>55.332000000000001</v>
      </c>
      <c r="P2" s="178">
        <v>56.18</v>
      </c>
      <c r="Q2" s="322">
        <f>P2+($U2-$P2)/5</f>
        <v>56.497999999999998</v>
      </c>
      <c r="R2" s="184">
        <f t="shared" ref="R2:T2" si="1">Q2+($U2-$P2)/5</f>
        <v>56.815999999999995</v>
      </c>
      <c r="S2" s="184">
        <f t="shared" si="1"/>
        <v>57.133999999999993</v>
      </c>
      <c r="T2" s="184">
        <f t="shared" si="1"/>
        <v>57.451999999999991</v>
      </c>
      <c r="U2" s="181">
        <v>57.77</v>
      </c>
      <c r="V2" s="322">
        <f>U2+($Z2-$U2)/5</f>
        <v>57.24</v>
      </c>
      <c r="W2" s="184">
        <f t="shared" ref="W2:Y2" si="2">V2+($Z2-$U2)/5</f>
        <v>56.71</v>
      </c>
      <c r="X2" s="184">
        <f t="shared" si="2"/>
        <v>56.18</v>
      </c>
      <c r="Y2" s="184">
        <f t="shared" si="2"/>
        <v>55.65</v>
      </c>
      <c r="Z2" s="179">
        <v>55.120000000000005</v>
      </c>
      <c r="AA2" s="322">
        <f>Z2+($AE2-$Z2)/5</f>
        <v>54.272000000000006</v>
      </c>
      <c r="AB2" s="184">
        <f t="shared" ref="AB2:AD2" si="3">AA2+($AE2-$Z2)/5</f>
        <v>53.424000000000007</v>
      </c>
      <c r="AC2" s="184">
        <f t="shared" si="3"/>
        <v>52.576000000000008</v>
      </c>
      <c r="AD2" s="184">
        <f t="shared" si="3"/>
        <v>51.728000000000009</v>
      </c>
      <c r="AE2" s="180">
        <v>50.88</v>
      </c>
      <c r="AF2" s="322">
        <f>AE2+($AJ2-$AE2)/5</f>
        <v>50.032000000000004</v>
      </c>
      <c r="AG2" s="184">
        <f t="shared" ref="AG2:AI2" si="4">AF2+($AJ2-$AE2)/5</f>
        <v>49.184000000000005</v>
      </c>
      <c r="AH2" s="184">
        <f t="shared" si="4"/>
        <v>48.336000000000006</v>
      </c>
      <c r="AI2" s="184">
        <f t="shared" si="4"/>
        <v>47.488000000000007</v>
      </c>
      <c r="AJ2" s="180">
        <v>46.64</v>
      </c>
      <c r="AK2" s="322">
        <f>AJ2+($AO2-$AJ2)/5</f>
        <v>45.58</v>
      </c>
      <c r="AL2" s="184">
        <f t="shared" ref="AL2:AN2" si="5">AK2+($AO2-$AJ2)/5</f>
        <v>44.519999999999996</v>
      </c>
      <c r="AM2" s="184">
        <f t="shared" si="5"/>
        <v>43.459999999999994</v>
      </c>
      <c r="AN2" s="184">
        <f t="shared" si="5"/>
        <v>42.399999999999991</v>
      </c>
      <c r="AO2" s="180">
        <v>41.34</v>
      </c>
      <c r="AP2" s="322">
        <f>AO2+($AT2-$AO2)/5</f>
        <v>40.492000000000004</v>
      </c>
      <c r="AQ2" s="184">
        <f t="shared" ref="AQ2:AS2" si="6">AP2+($AT2-$AO2)/5</f>
        <v>39.644000000000005</v>
      </c>
      <c r="AR2" s="184">
        <f t="shared" si="6"/>
        <v>38.796000000000006</v>
      </c>
      <c r="AS2" s="184">
        <f t="shared" si="6"/>
        <v>37.948000000000008</v>
      </c>
      <c r="AT2" s="180">
        <v>37.1</v>
      </c>
    </row>
    <row r="3" spans="1:46" x14ac:dyDescent="0.25">
      <c r="A3" s="219" t="s">
        <v>3</v>
      </c>
      <c r="B3" s="173" t="s">
        <v>119</v>
      </c>
      <c r="C3" s="175" t="s">
        <v>371</v>
      </c>
      <c r="D3" s="173" t="s">
        <v>373</v>
      </c>
      <c r="E3" s="336">
        <v>1.919141</v>
      </c>
      <c r="F3" s="324">
        <v>1.9477</v>
      </c>
      <c r="G3" s="322">
        <f t="shared" ref="G3:G21" si="7">F3+($K3-$F3)/5*0.75</f>
        <v>2.000575</v>
      </c>
      <c r="H3" s="325">
        <f t="shared" ref="H3:H9" si="8">G3+($K3-$F3)/5*1.25</f>
        <v>2.0887000000000002</v>
      </c>
      <c r="I3" s="332">
        <f t="shared" ref="I3:I21" si="9">H3+($K3-$F3)/5*1.1</f>
        <v>2.1662500000000002</v>
      </c>
      <c r="J3" s="184">
        <f t="shared" ref="J3:J21" si="10">AVERAGE(I3,K3)</f>
        <v>2.233225</v>
      </c>
      <c r="K3" s="177">
        <v>2.3002000000000002</v>
      </c>
      <c r="L3" s="183">
        <f t="shared" ref="L3:O3" si="11">K3+($P3-$K3)/5</f>
        <v>2.3065600000000002</v>
      </c>
      <c r="M3" s="184">
        <f t="shared" si="11"/>
        <v>2.3129200000000001</v>
      </c>
      <c r="N3" s="184">
        <f t="shared" si="11"/>
        <v>2.31928</v>
      </c>
      <c r="O3" s="184">
        <f t="shared" si="11"/>
        <v>2.3256399999999999</v>
      </c>
      <c r="P3" s="177">
        <v>2.3320000000000003</v>
      </c>
      <c r="Q3" s="322">
        <f t="shared" ref="Q3:T3" si="12">P3+($U3-$P3)/5</f>
        <v>2.3489600000000004</v>
      </c>
      <c r="R3" s="184">
        <f t="shared" si="12"/>
        <v>2.3659200000000005</v>
      </c>
      <c r="S3" s="184">
        <f t="shared" si="12"/>
        <v>2.3828800000000006</v>
      </c>
      <c r="T3" s="184">
        <f t="shared" si="12"/>
        <v>2.3998400000000006</v>
      </c>
      <c r="U3" s="177">
        <v>2.4167999999999998</v>
      </c>
      <c r="V3" s="183">
        <f t="shared" ref="V3:Y3" si="13">U3+($Z3-$U3)/5</f>
        <v>2.4210399999999996</v>
      </c>
      <c r="W3" s="184">
        <f t="shared" si="13"/>
        <v>2.4252799999999994</v>
      </c>
      <c r="X3" s="184">
        <f t="shared" si="13"/>
        <v>2.4295199999999992</v>
      </c>
      <c r="Y3" s="184">
        <f t="shared" si="13"/>
        <v>2.433759999999999</v>
      </c>
      <c r="Z3" s="177">
        <v>2.4379999999999997</v>
      </c>
      <c r="AA3" s="183">
        <f t="shared" ref="AA3:AA21" si="14">Z3+($AE3-$Z3)/5</f>
        <v>2.4167999999999998</v>
      </c>
      <c r="AB3" s="184">
        <f t="shared" ref="AB3:AD3" si="15">AA3+($AE3-$Z3)/5</f>
        <v>2.3956</v>
      </c>
      <c r="AC3" s="184">
        <f t="shared" si="15"/>
        <v>2.3744000000000001</v>
      </c>
      <c r="AD3" s="184">
        <f t="shared" si="15"/>
        <v>2.3532000000000002</v>
      </c>
      <c r="AE3" s="177">
        <v>2.3320000000000003</v>
      </c>
      <c r="AF3" s="183">
        <f t="shared" ref="AF3:AI3" si="16">AE3+($AJ3-$AE3)/5</f>
        <v>2.3108000000000004</v>
      </c>
      <c r="AG3" s="184">
        <f t="shared" si="16"/>
        <v>2.2896000000000005</v>
      </c>
      <c r="AH3" s="184">
        <f t="shared" si="16"/>
        <v>2.2684000000000006</v>
      </c>
      <c r="AI3" s="184">
        <f t="shared" si="16"/>
        <v>2.2472000000000008</v>
      </c>
      <c r="AJ3" s="177">
        <v>2.2260000000000004</v>
      </c>
      <c r="AK3" s="183">
        <f t="shared" ref="AK3:AK21" si="17">AJ3+($AO3-$AJ3)/5</f>
        <v>2.1942000000000004</v>
      </c>
      <c r="AL3" s="184">
        <f t="shared" ref="AL3:AN3" si="18">AK3+($AO3-$AJ3)/5</f>
        <v>2.1624000000000003</v>
      </c>
      <c r="AM3" s="184">
        <f t="shared" si="18"/>
        <v>2.1306000000000003</v>
      </c>
      <c r="AN3" s="184">
        <f t="shared" si="18"/>
        <v>2.0988000000000002</v>
      </c>
      <c r="AO3" s="177">
        <v>2.0670000000000002</v>
      </c>
      <c r="AP3" s="183">
        <f t="shared" ref="AP3:AS3" si="19">AO3+($AT3-$AO3)/5</f>
        <v>2.0542800000000003</v>
      </c>
      <c r="AQ3" s="184">
        <f t="shared" si="19"/>
        <v>2.0415600000000005</v>
      </c>
      <c r="AR3" s="184">
        <f t="shared" si="19"/>
        <v>2.0288400000000006</v>
      </c>
      <c r="AS3" s="184">
        <f t="shared" si="19"/>
        <v>2.0161200000000008</v>
      </c>
      <c r="AT3" s="177">
        <v>2.0034000000000001</v>
      </c>
    </row>
    <row r="4" spans="1:46" x14ac:dyDescent="0.25">
      <c r="A4" s="219" t="s">
        <v>3</v>
      </c>
      <c r="B4" s="173" t="s">
        <v>179</v>
      </c>
      <c r="C4" s="175" t="s">
        <v>197</v>
      </c>
      <c r="D4" s="173" t="s">
        <v>373</v>
      </c>
      <c r="E4" s="336">
        <v>1761.74</v>
      </c>
      <c r="F4" s="326">
        <v>1924.95</v>
      </c>
      <c r="G4" s="322">
        <f t="shared" si="7"/>
        <v>2032.5945000000002</v>
      </c>
      <c r="H4" s="327">
        <f t="shared" si="8"/>
        <v>2212.002</v>
      </c>
      <c r="I4" s="184">
        <f t="shared" si="9"/>
        <v>2369.8806</v>
      </c>
      <c r="J4" s="184">
        <f t="shared" si="10"/>
        <v>2506.2303000000002</v>
      </c>
      <c r="K4" s="177">
        <v>2642.58</v>
      </c>
      <c r="L4" s="183">
        <f t="shared" ref="L4:O4" si="20">K4+($P4-$K4)/5</f>
        <v>2707.6639999999998</v>
      </c>
      <c r="M4" s="184">
        <f t="shared" si="20"/>
        <v>2772.7479999999996</v>
      </c>
      <c r="N4" s="184">
        <f t="shared" si="20"/>
        <v>2837.8319999999994</v>
      </c>
      <c r="O4" s="184">
        <f t="shared" si="20"/>
        <v>2902.9159999999993</v>
      </c>
      <c r="P4" s="177">
        <v>2968</v>
      </c>
      <c r="Q4" s="322">
        <f t="shared" ref="Q4:T4" si="21">P4+($U4-$P4)/5</f>
        <v>3010.4</v>
      </c>
      <c r="R4" s="184">
        <f t="shared" si="21"/>
        <v>3052.8</v>
      </c>
      <c r="S4" s="184">
        <f t="shared" si="21"/>
        <v>3095.2000000000003</v>
      </c>
      <c r="T4" s="184">
        <f t="shared" si="21"/>
        <v>3137.6000000000004</v>
      </c>
      <c r="U4" s="177">
        <v>3180</v>
      </c>
      <c r="V4" s="183">
        <f t="shared" ref="V4:Y4" si="22">U4+($Z4-$U4)/5</f>
        <v>3222.4</v>
      </c>
      <c r="W4" s="184">
        <f t="shared" si="22"/>
        <v>3264.8</v>
      </c>
      <c r="X4" s="184">
        <f t="shared" si="22"/>
        <v>3307.2000000000003</v>
      </c>
      <c r="Y4" s="184">
        <f t="shared" si="22"/>
        <v>3349.6000000000004</v>
      </c>
      <c r="Z4" s="177">
        <v>3392</v>
      </c>
      <c r="AA4" s="183">
        <f t="shared" si="14"/>
        <v>3413.2</v>
      </c>
      <c r="AB4" s="184">
        <f t="shared" ref="AB4:AD4" si="23">AA4+($AE4-$Z4)/5</f>
        <v>3434.3999999999996</v>
      </c>
      <c r="AC4" s="184">
        <f t="shared" si="23"/>
        <v>3455.5999999999995</v>
      </c>
      <c r="AD4" s="184">
        <f t="shared" si="23"/>
        <v>3476.7999999999993</v>
      </c>
      <c r="AE4" s="177">
        <v>3498</v>
      </c>
      <c r="AF4" s="183">
        <f t="shared" ref="AF4:AI4" si="24">AE4+($AJ4-$AE4)/5</f>
        <v>3519.2</v>
      </c>
      <c r="AG4" s="184">
        <f t="shared" si="24"/>
        <v>3540.3999999999996</v>
      </c>
      <c r="AH4" s="184">
        <f t="shared" si="24"/>
        <v>3561.5999999999995</v>
      </c>
      <c r="AI4" s="184">
        <f t="shared" si="24"/>
        <v>3582.7999999999993</v>
      </c>
      <c r="AJ4" s="177">
        <v>3604</v>
      </c>
      <c r="AK4" s="183">
        <f t="shared" si="17"/>
        <v>3625.2</v>
      </c>
      <c r="AL4" s="184">
        <f t="shared" ref="AL4:AN4" si="25">AK4+($AO4-$AJ4)/5</f>
        <v>3646.3999999999996</v>
      </c>
      <c r="AM4" s="184">
        <f t="shared" si="25"/>
        <v>3667.5999999999995</v>
      </c>
      <c r="AN4" s="184">
        <f t="shared" si="25"/>
        <v>3688.7999999999993</v>
      </c>
      <c r="AO4" s="177">
        <v>3710</v>
      </c>
      <c r="AP4" s="183">
        <f t="shared" ref="AP4:AS4" si="26">AO4+($AT4-$AO4)/5</f>
        <v>3710</v>
      </c>
      <c r="AQ4" s="184">
        <f t="shared" si="26"/>
        <v>3710</v>
      </c>
      <c r="AR4" s="184">
        <f t="shared" si="26"/>
        <v>3710</v>
      </c>
      <c r="AS4" s="184">
        <f t="shared" si="26"/>
        <v>3710</v>
      </c>
      <c r="AT4" s="177">
        <v>3710</v>
      </c>
    </row>
    <row r="5" spans="1:46" x14ac:dyDescent="0.25">
      <c r="A5" s="220" t="s">
        <v>4</v>
      </c>
      <c r="B5" s="173" t="s">
        <v>374</v>
      </c>
      <c r="C5" s="175" t="s">
        <v>371</v>
      </c>
      <c r="D5" s="173" t="s">
        <v>375</v>
      </c>
      <c r="E5" s="336">
        <v>8.443562</v>
      </c>
      <c r="F5" s="324">
        <v>8.6671999999999993</v>
      </c>
      <c r="G5" s="322">
        <f t="shared" si="7"/>
        <v>9.271942058648726</v>
      </c>
      <c r="H5" s="325">
        <f t="shared" si="8"/>
        <v>10.279845489729938</v>
      </c>
      <c r="I5" s="184">
        <f t="shared" si="9"/>
        <v>11.166800509081405</v>
      </c>
      <c r="J5" s="184">
        <f t="shared" si="10"/>
        <v>11.932807116703128</v>
      </c>
      <c r="K5" s="180">
        <v>12.698813724324848</v>
      </c>
      <c r="L5" s="183">
        <f t="shared" ref="L5:O5" si="27">K5+($P5-$K5)/5</f>
        <v>12.981009584865401</v>
      </c>
      <c r="M5" s="184">
        <f t="shared" si="27"/>
        <v>13.263205445405953</v>
      </c>
      <c r="N5" s="184">
        <f t="shared" si="27"/>
        <v>13.545401305946505</v>
      </c>
      <c r="O5" s="184">
        <f t="shared" si="27"/>
        <v>13.827597166487058</v>
      </c>
      <c r="P5" s="180">
        <v>14.10979302702761</v>
      </c>
      <c r="Q5" s="322">
        <f t="shared" ref="Q5:T5" si="28">P5+($U5-$P5)/5</f>
        <v>14.129949874209078</v>
      </c>
      <c r="R5" s="184">
        <f t="shared" si="28"/>
        <v>14.150106721390546</v>
      </c>
      <c r="S5" s="184">
        <f t="shared" si="28"/>
        <v>14.170263568572015</v>
      </c>
      <c r="T5" s="184">
        <f t="shared" si="28"/>
        <v>14.190420415753483</v>
      </c>
      <c r="U5" s="180">
        <v>14.210577262934951</v>
      </c>
      <c r="V5" s="183">
        <f t="shared" ref="V5:Y5" si="29">U5+($Z5-$U5)/5</f>
        <v>14.049322485483208</v>
      </c>
      <c r="W5" s="184">
        <f t="shared" si="29"/>
        <v>13.888067708031464</v>
      </c>
      <c r="X5" s="184">
        <f t="shared" si="29"/>
        <v>13.726812930579721</v>
      </c>
      <c r="Y5" s="184">
        <f t="shared" si="29"/>
        <v>13.565558153127977</v>
      </c>
      <c r="Z5" s="180">
        <v>13.40430337567623</v>
      </c>
      <c r="AA5" s="183">
        <f t="shared" si="14"/>
        <v>13.10195066795421</v>
      </c>
      <c r="AB5" s="184">
        <f t="shared" ref="AB5:AD5" si="30">AA5+($AE5-$Z5)/5</f>
        <v>12.799597960232189</v>
      </c>
      <c r="AC5" s="184">
        <f t="shared" si="30"/>
        <v>12.497245252510169</v>
      </c>
      <c r="AD5" s="184">
        <f t="shared" si="30"/>
        <v>12.194892544788148</v>
      </c>
      <c r="AE5" s="180">
        <v>11.892539837066129</v>
      </c>
      <c r="AF5" s="183">
        <f t="shared" ref="AF5:AI5" si="31">AE5+($AJ5-$AE5)/5</f>
        <v>11.590187129344109</v>
      </c>
      <c r="AG5" s="184">
        <f t="shared" si="31"/>
        <v>11.287834421622088</v>
      </c>
      <c r="AH5" s="184">
        <f t="shared" si="31"/>
        <v>10.985481713900068</v>
      </c>
      <c r="AI5" s="184">
        <f t="shared" si="31"/>
        <v>10.683129006178048</v>
      </c>
      <c r="AJ5" s="180">
        <v>10.380776298456027</v>
      </c>
      <c r="AK5" s="183">
        <f t="shared" si="17"/>
        <v>10.118737285096943</v>
      </c>
      <c r="AL5" s="184">
        <f t="shared" ref="AL5:AN5" si="32">AK5+($AO5-$AJ5)/5</f>
        <v>9.8566982717378586</v>
      </c>
      <c r="AM5" s="184">
        <f t="shared" si="32"/>
        <v>9.5946592583787744</v>
      </c>
      <c r="AN5" s="184">
        <f t="shared" si="32"/>
        <v>9.3326202450196902</v>
      </c>
      <c r="AO5" s="180">
        <v>9.070581231660606</v>
      </c>
      <c r="AP5" s="183">
        <f t="shared" ref="AP5:AS5" si="33">AO5+($AT5-$AO5)/5</f>
        <v>8.7953782853284839</v>
      </c>
      <c r="AQ5" s="184">
        <f t="shared" si="33"/>
        <v>8.5201753389963617</v>
      </c>
      <c r="AR5" s="184">
        <f t="shared" si="33"/>
        <v>8.2449723926642395</v>
      </c>
      <c r="AS5" s="184">
        <f t="shared" si="33"/>
        <v>7.9697694463321174</v>
      </c>
      <c r="AT5" s="180">
        <v>7.694566499999997</v>
      </c>
    </row>
    <row r="6" spans="1:46" x14ac:dyDescent="0.25">
      <c r="A6" s="219" t="s">
        <v>5</v>
      </c>
      <c r="B6" s="333" t="s">
        <v>376</v>
      </c>
      <c r="C6" s="175" t="s">
        <v>195</v>
      </c>
      <c r="D6" s="173" t="s">
        <v>402</v>
      </c>
      <c r="E6" s="336">
        <v>168</v>
      </c>
      <c r="F6" s="321">
        <v>172</v>
      </c>
      <c r="G6" s="322">
        <f t="shared" si="7"/>
        <v>189.21395373944023</v>
      </c>
      <c r="H6" s="327">
        <f t="shared" si="8"/>
        <v>217.90387663850728</v>
      </c>
      <c r="I6" s="184">
        <f t="shared" si="9"/>
        <v>243.1510087896863</v>
      </c>
      <c r="J6" s="184">
        <f t="shared" si="10"/>
        <v>264.95535019297728</v>
      </c>
      <c r="K6" s="182">
        <v>286.75969159626823</v>
      </c>
      <c r="L6" s="183">
        <f t="shared" ref="L6:O6" si="34">K6+($P6-$K6)/5</f>
        <v>299.710129281261</v>
      </c>
      <c r="M6" s="184">
        <f t="shared" si="34"/>
        <v>312.66056696625378</v>
      </c>
      <c r="N6" s="184">
        <f t="shared" si="34"/>
        <v>325.61100465124656</v>
      </c>
      <c r="O6" s="184">
        <f t="shared" si="34"/>
        <v>338.56144233623934</v>
      </c>
      <c r="P6" s="182">
        <v>351.511880021232</v>
      </c>
      <c r="Q6" s="322">
        <f t="shared" ref="Q6:T6" si="35">P6+($U6-$P6)/5</f>
        <v>358.91213012694215</v>
      </c>
      <c r="R6" s="184">
        <f t="shared" si="35"/>
        <v>366.31238023265229</v>
      </c>
      <c r="S6" s="184">
        <f t="shared" si="35"/>
        <v>373.71263033836243</v>
      </c>
      <c r="T6" s="184">
        <f t="shared" si="35"/>
        <v>381.11288044407257</v>
      </c>
      <c r="U6" s="182">
        <v>388.51313054978283</v>
      </c>
      <c r="V6" s="183">
        <f t="shared" ref="V6:Y6" si="36">U6+($Z6-$U6)/5</f>
        <v>392.2132556026379</v>
      </c>
      <c r="W6" s="184">
        <f t="shared" si="36"/>
        <v>395.91338065549297</v>
      </c>
      <c r="X6" s="184">
        <f t="shared" si="36"/>
        <v>399.61350570834804</v>
      </c>
      <c r="Y6" s="184">
        <f t="shared" si="36"/>
        <v>403.31363076120311</v>
      </c>
      <c r="Z6" s="182">
        <v>407.01375581405819</v>
      </c>
      <c r="AA6" s="183">
        <f t="shared" si="14"/>
        <v>408.86381834048569</v>
      </c>
      <c r="AB6" s="184">
        <f t="shared" ref="AB6:AD6" si="37">AA6+($AE6-$Z6)/5</f>
        <v>410.7138808669132</v>
      </c>
      <c r="AC6" s="184">
        <f t="shared" si="37"/>
        <v>412.56394339334071</v>
      </c>
      <c r="AD6" s="184">
        <f t="shared" si="37"/>
        <v>414.41400591976821</v>
      </c>
      <c r="AE6" s="182">
        <v>416.26406844619584</v>
      </c>
      <c r="AF6" s="183">
        <f t="shared" ref="AF6:AI6" si="38">AE6+($AJ6-$AE6)/5</f>
        <v>418.11413097262334</v>
      </c>
      <c r="AG6" s="184">
        <f t="shared" si="38"/>
        <v>419.96419349905085</v>
      </c>
      <c r="AH6" s="184">
        <f t="shared" si="38"/>
        <v>421.81425602547836</v>
      </c>
      <c r="AI6" s="184">
        <f t="shared" si="38"/>
        <v>423.66431855190586</v>
      </c>
      <c r="AJ6" s="182">
        <v>425.51438107833349</v>
      </c>
      <c r="AK6" s="183">
        <f t="shared" si="17"/>
        <v>427.36444360476105</v>
      </c>
      <c r="AL6" s="184">
        <f t="shared" ref="AL6:AN6" si="39">AK6+($AO6-$AJ6)/5</f>
        <v>429.21450613118861</v>
      </c>
      <c r="AM6" s="184">
        <f t="shared" si="39"/>
        <v>431.06456865761618</v>
      </c>
      <c r="AN6" s="184">
        <f t="shared" si="39"/>
        <v>432.91463118404374</v>
      </c>
      <c r="AO6" s="182">
        <v>434.76469371047119</v>
      </c>
      <c r="AP6" s="183">
        <f t="shared" ref="AP6:AS6" si="40">AO6+($AT6-$AO6)/5</f>
        <v>436.24474373161326</v>
      </c>
      <c r="AQ6" s="184">
        <f t="shared" si="40"/>
        <v>437.72479375275532</v>
      </c>
      <c r="AR6" s="184">
        <f t="shared" si="40"/>
        <v>439.20484377389738</v>
      </c>
      <c r="AS6" s="184">
        <f t="shared" si="40"/>
        <v>440.68489379503944</v>
      </c>
      <c r="AT6" s="182">
        <v>442.16494381618139</v>
      </c>
    </row>
    <row r="7" spans="1:46" x14ac:dyDescent="0.25">
      <c r="A7" s="219" t="s">
        <v>5</v>
      </c>
      <c r="B7" s="173" t="s">
        <v>377</v>
      </c>
      <c r="C7" s="175" t="s">
        <v>195</v>
      </c>
      <c r="D7" s="173" t="s">
        <v>378</v>
      </c>
      <c r="E7" s="336">
        <v>7500</v>
      </c>
      <c r="F7" s="321">
        <v>9269</v>
      </c>
      <c r="G7" s="322">
        <f t="shared" si="7"/>
        <v>9660.9702795913745</v>
      </c>
      <c r="H7" s="327">
        <f t="shared" si="8"/>
        <v>10314.254078910331</v>
      </c>
      <c r="I7" s="184">
        <f t="shared" si="9"/>
        <v>10889.143822311014</v>
      </c>
      <c r="J7" s="184">
        <f t="shared" si="10"/>
        <v>11385.639509793422</v>
      </c>
      <c r="K7" s="182">
        <v>11882.135197275829</v>
      </c>
      <c r="L7" s="183">
        <f t="shared" ref="L7:O7" si="41">K7+($P7-$K7)/5</f>
        <v>12500.006227534172</v>
      </c>
      <c r="M7" s="184">
        <f t="shared" si="41"/>
        <v>13117.877257792514</v>
      </c>
      <c r="N7" s="184">
        <f t="shared" si="41"/>
        <v>13735.748288050856</v>
      </c>
      <c r="O7" s="184">
        <f t="shared" si="41"/>
        <v>14353.619318309198</v>
      </c>
      <c r="P7" s="182">
        <v>14971.490348567544</v>
      </c>
      <c r="Q7" s="322">
        <f t="shared" ref="Q7:T7" si="42">P7+($U7-$P7)/5</f>
        <v>15304.190134091266</v>
      </c>
      <c r="R7" s="184">
        <f t="shared" si="42"/>
        <v>15636.889919614989</v>
      </c>
      <c r="S7" s="184">
        <f t="shared" si="42"/>
        <v>15969.589705138711</v>
      </c>
      <c r="T7" s="184">
        <f t="shared" si="42"/>
        <v>16302.289490662433</v>
      </c>
      <c r="U7" s="182">
        <v>16634.989276186159</v>
      </c>
      <c r="V7" s="183">
        <f t="shared" ref="V7:Y7" si="43">U7+($Z7-$U7)/5</f>
        <v>16730.046357764364</v>
      </c>
      <c r="W7" s="184">
        <f t="shared" si="43"/>
        <v>16825.103439342569</v>
      </c>
      <c r="X7" s="184">
        <f t="shared" si="43"/>
        <v>16920.160520920774</v>
      </c>
      <c r="Y7" s="184">
        <f t="shared" si="43"/>
        <v>17015.217602498979</v>
      </c>
      <c r="Z7" s="182">
        <v>17110.274684077191</v>
      </c>
      <c r="AA7" s="183">
        <f t="shared" si="14"/>
        <v>17062.746143288088</v>
      </c>
      <c r="AB7" s="184">
        <f t="shared" ref="AB7:AD7" si="44">AA7+($AE7-$Z7)/5</f>
        <v>17015.217602498986</v>
      </c>
      <c r="AC7" s="184">
        <f t="shared" si="44"/>
        <v>16967.689061709883</v>
      </c>
      <c r="AD7" s="184">
        <f t="shared" si="44"/>
        <v>16920.160520920781</v>
      </c>
      <c r="AE7" s="182">
        <v>16872.631980131675</v>
      </c>
      <c r="AF7" s="183">
        <f t="shared" ref="AF7:AI7" si="45">AE7+($AJ7-$AE7)/5</f>
        <v>16634.989276186159</v>
      </c>
      <c r="AG7" s="184">
        <f t="shared" si="45"/>
        <v>16397.346572240644</v>
      </c>
      <c r="AH7" s="184">
        <f t="shared" si="45"/>
        <v>16159.703868295126</v>
      </c>
      <c r="AI7" s="184">
        <f t="shared" si="45"/>
        <v>15922.061164349609</v>
      </c>
      <c r="AJ7" s="182">
        <v>15684.418460404091</v>
      </c>
      <c r="AK7" s="183">
        <f t="shared" si="17"/>
        <v>15304.190134091265</v>
      </c>
      <c r="AL7" s="184">
        <f t="shared" ref="AL7:AN7" si="46">AK7+($AO7-$AJ7)/5</f>
        <v>14923.961807778438</v>
      </c>
      <c r="AM7" s="184">
        <f t="shared" si="46"/>
        <v>14543.733481465611</v>
      </c>
      <c r="AN7" s="184">
        <f t="shared" si="46"/>
        <v>14163.505155152785</v>
      </c>
      <c r="AO7" s="182">
        <v>13783.276828839958</v>
      </c>
      <c r="AP7" s="183">
        <f t="shared" ref="AP7:AS7" si="47">AO7+($AT7-$AO7)/5</f>
        <v>13403.048502527132</v>
      </c>
      <c r="AQ7" s="184">
        <f t="shared" si="47"/>
        <v>13022.820176214305</v>
      </c>
      <c r="AR7" s="184">
        <f t="shared" si="47"/>
        <v>12642.591849901479</v>
      </c>
      <c r="AS7" s="184">
        <f t="shared" si="47"/>
        <v>12262.363523588652</v>
      </c>
      <c r="AT7" s="182">
        <v>11882.135197275828</v>
      </c>
    </row>
    <row r="8" spans="1:46" x14ac:dyDescent="0.25">
      <c r="A8" s="220" t="s">
        <v>6</v>
      </c>
      <c r="B8" s="173" t="s">
        <v>379</v>
      </c>
      <c r="C8" s="175" t="s">
        <v>371</v>
      </c>
      <c r="D8" s="328" t="s">
        <v>380</v>
      </c>
      <c r="E8" s="338">
        <v>31.4</v>
      </c>
      <c r="F8" s="324">
        <v>31.55</v>
      </c>
      <c r="G8" s="322">
        <f t="shared" si="7"/>
        <v>31.845035086423678</v>
      </c>
      <c r="H8" s="323">
        <f t="shared" si="8"/>
        <v>32.336760230463142</v>
      </c>
      <c r="I8" s="184">
        <f t="shared" si="9"/>
        <v>32.769478357217871</v>
      </c>
      <c r="J8" s="184">
        <f t="shared" si="10"/>
        <v>33.143189466687865</v>
      </c>
      <c r="K8" s="180">
        <v>33.516900576157859</v>
      </c>
      <c r="L8" s="183">
        <f t="shared" ref="L8:O8" si="48">K8+($P8-$K8)/5</f>
        <v>33.93586183335983</v>
      </c>
      <c r="M8" s="184">
        <f t="shared" si="48"/>
        <v>34.354823090561801</v>
      </c>
      <c r="N8" s="184">
        <f t="shared" si="48"/>
        <v>34.773784347763772</v>
      </c>
      <c r="O8" s="184">
        <f t="shared" si="48"/>
        <v>35.192745604965744</v>
      </c>
      <c r="P8" s="180">
        <v>35.611706862167729</v>
      </c>
      <c r="Q8" s="322">
        <f t="shared" ref="Q8:T8" si="49">P8+($U8-$P8)/5</f>
        <v>35.192745604965758</v>
      </c>
      <c r="R8" s="184">
        <f t="shared" si="49"/>
        <v>34.773784347763787</v>
      </c>
      <c r="S8" s="184">
        <f t="shared" si="49"/>
        <v>34.354823090561815</v>
      </c>
      <c r="T8" s="184">
        <f t="shared" si="49"/>
        <v>33.935861833359844</v>
      </c>
      <c r="U8" s="180">
        <v>33.516900576157859</v>
      </c>
      <c r="V8" s="183">
        <f t="shared" ref="V8:Y8" si="50">U8+($Z8-$U8)/5</f>
        <v>32.930354816075095</v>
      </c>
      <c r="W8" s="184">
        <f t="shared" si="50"/>
        <v>32.343809055992331</v>
      </c>
      <c r="X8" s="184">
        <f t="shared" si="50"/>
        <v>31.757263295909567</v>
      </c>
      <c r="Y8" s="184">
        <f t="shared" si="50"/>
        <v>31.170717535826803</v>
      </c>
      <c r="Z8" s="180">
        <v>30.584171775744046</v>
      </c>
      <c r="AA8" s="183">
        <f t="shared" si="14"/>
        <v>29.774180011820231</v>
      </c>
      <c r="AB8" s="184">
        <f t="shared" ref="AB8:AD8" si="51">AA8+($AE8-$Z8)/5</f>
        <v>28.964188247896416</v>
      </c>
      <c r="AC8" s="184">
        <f t="shared" si="51"/>
        <v>28.154196483972601</v>
      </c>
      <c r="AD8" s="184">
        <f t="shared" si="51"/>
        <v>27.344204720048786</v>
      </c>
      <c r="AE8" s="180">
        <v>26.534212956124968</v>
      </c>
      <c r="AF8" s="183">
        <f t="shared" ref="AF8:AI8" si="52">AE8+($AJ8-$AE8)/5</f>
        <v>25.919736445562073</v>
      </c>
      <c r="AG8" s="184">
        <f t="shared" si="52"/>
        <v>25.305259934999178</v>
      </c>
      <c r="AH8" s="184">
        <f t="shared" si="52"/>
        <v>24.690783424436283</v>
      </c>
      <c r="AI8" s="184">
        <f t="shared" si="52"/>
        <v>24.076306913873388</v>
      </c>
      <c r="AJ8" s="180">
        <v>23.461830403310497</v>
      </c>
      <c r="AK8" s="183">
        <f t="shared" si="17"/>
        <v>23.098730647068788</v>
      </c>
      <c r="AL8" s="184">
        <f t="shared" ref="AL8:AN8" si="53">AK8+($AO8-$AJ8)/5</f>
        <v>22.735630890827078</v>
      </c>
      <c r="AM8" s="184">
        <f t="shared" si="53"/>
        <v>22.372531134585369</v>
      </c>
      <c r="AN8" s="184">
        <f t="shared" si="53"/>
        <v>22.00943137834366</v>
      </c>
      <c r="AO8" s="180">
        <v>21.646331622101947</v>
      </c>
      <c r="AP8" s="183">
        <f t="shared" ref="AP8:AS8" si="54">AO8+($AT8-$AO8)/5</f>
        <v>21.480116452194196</v>
      </c>
      <c r="AQ8" s="184">
        <f t="shared" si="54"/>
        <v>21.313901282286444</v>
      </c>
      <c r="AR8" s="184">
        <f t="shared" si="54"/>
        <v>21.147686112378693</v>
      </c>
      <c r="AS8" s="184">
        <f t="shared" si="54"/>
        <v>20.981470942470942</v>
      </c>
      <c r="AT8" s="180">
        <v>20.815255772563194</v>
      </c>
    </row>
    <row r="9" spans="1:46" x14ac:dyDescent="0.25">
      <c r="A9" s="220" t="s">
        <v>18</v>
      </c>
      <c r="B9" s="173" t="s">
        <v>381</v>
      </c>
      <c r="C9" s="175" t="s">
        <v>195</v>
      </c>
      <c r="D9" s="173" t="s">
        <v>382</v>
      </c>
      <c r="E9" s="336">
        <v>12515.3</v>
      </c>
      <c r="F9" s="326">
        <v>12700.63</v>
      </c>
      <c r="G9" s="322">
        <f t="shared" si="7"/>
        <v>13339.5355</v>
      </c>
      <c r="H9" s="327">
        <f t="shared" si="8"/>
        <v>14404.378000000001</v>
      </c>
      <c r="I9" s="184">
        <f t="shared" si="9"/>
        <v>15341.439400000001</v>
      </c>
      <c r="J9" s="184">
        <f t="shared" si="10"/>
        <v>16150.719700000001</v>
      </c>
      <c r="K9" s="177">
        <v>16960</v>
      </c>
      <c r="L9" s="183">
        <f t="shared" ref="L9:O9" si="55">K9+($P9-$K9)/5</f>
        <v>17384</v>
      </c>
      <c r="M9" s="184">
        <f t="shared" si="55"/>
        <v>17808</v>
      </c>
      <c r="N9" s="184">
        <f t="shared" si="55"/>
        <v>18232</v>
      </c>
      <c r="O9" s="184">
        <f t="shared" si="55"/>
        <v>18656</v>
      </c>
      <c r="P9" s="177">
        <v>19080</v>
      </c>
      <c r="Q9" s="322">
        <f t="shared" ref="Q9:T9" si="56">P9+($U9-$P9)/5</f>
        <v>19292</v>
      </c>
      <c r="R9" s="184">
        <f t="shared" si="56"/>
        <v>19504</v>
      </c>
      <c r="S9" s="184">
        <f t="shared" si="56"/>
        <v>19716</v>
      </c>
      <c r="T9" s="184">
        <f t="shared" si="56"/>
        <v>19928</v>
      </c>
      <c r="U9" s="177">
        <v>20140</v>
      </c>
      <c r="V9" s="183">
        <f t="shared" ref="V9:Y9" si="57">U9+($Z9-$U9)/5</f>
        <v>20246</v>
      </c>
      <c r="W9" s="184">
        <f t="shared" si="57"/>
        <v>20352</v>
      </c>
      <c r="X9" s="184">
        <f t="shared" si="57"/>
        <v>20458</v>
      </c>
      <c r="Y9" s="184">
        <f t="shared" si="57"/>
        <v>20564</v>
      </c>
      <c r="Z9" s="177">
        <v>20670</v>
      </c>
      <c r="AA9" s="183">
        <f t="shared" si="14"/>
        <v>20564</v>
      </c>
      <c r="AB9" s="184">
        <f t="shared" ref="AB9:AD9" si="58">AA9+($AE9-$Z9)/5</f>
        <v>20458</v>
      </c>
      <c r="AC9" s="184">
        <f t="shared" si="58"/>
        <v>20352</v>
      </c>
      <c r="AD9" s="184">
        <f t="shared" si="58"/>
        <v>20246</v>
      </c>
      <c r="AE9" s="177">
        <v>20140</v>
      </c>
      <c r="AF9" s="183">
        <f t="shared" ref="AF9:AI9" si="59">AE9+($AJ9-$AE9)/5</f>
        <v>19885.599999999999</v>
      </c>
      <c r="AG9" s="184">
        <f t="shared" si="59"/>
        <v>19631.199999999997</v>
      </c>
      <c r="AH9" s="184">
        <f t="shared" si="59"/>
        <v>19376.799999999996</v>
      </c>
      <c r="AI9" s="184">
        <f t="shared" si="59"/>
        <v>19122.399999999994</v>
      </c>
      <c r="AJ9" s="177">
        <v>18868</v>
      </c>
      <c r="AK9" s="183">
        <f t="shared" si="17"/>
        <v>18592.400000000001</v>
      </c>
      <c r="AL9" s="184">
        <f t="shared" ref="AL9:AN9" si="60">AK9+($AO9-$AJ9)/5</f>
        <v>18316.800000000003</v>
      </c>
      <c r="AM9" s="184">
        <f t="shared" si="60"/>
        <v>18041.200000000004</v>
      </c>
      <c r="AN9" s="184">
        <f t="shared" si="60"/>
        <v>17765.600000000006</v>
      </c>
      <c r="AO9" s="177">
        <v>17490</v>
      </c>
      <c r="AP9" s="183">
        <f t="shared" ref="AP9:AS9" si="61">AO9+($AT9-$AO9)/5</f>
        <v>17172</v>
      </c>
      <c r="AQ9" s="184">
        <f t="shared" si="61"/>
        <v>16854</v>
      </c>
      <c r="AR9" s="184">
        <f t="shared" si="61"/>
        <v>16536</v>
      </c>
      <c r="AS9" s="184">
        <f t="shared" si="61"/>
        <v>16218</v>
      </c>
      <c r="AT9" s="177">
        <v>15900</v>
      </c>
    </row>
    <row r="10" spans="1:46" x14ac:dyDescent="0.25">
      <c r="A10" s="219" t="s">
        <v>21</v>
      </c>
      <c r="B10" s="173" t="s">
        <v>383</v>
      </c>
      <c r="C10" s="175" t="s">
        <v>371</v>
      </c>
      <c r="D10" s="173" t="s">
        <v>384</v>
      </c>
      <c r="E10" s="336">
        <v>6.5198</v>
      </c>
      <c r="F10" s="324">
        <v>6.7441000000000004</v>
      </c>
      <c r="G10" s="322">
        <f t="shared" si="7"/>
        <v>6.8716300615474797</v>
      </c>
      <c r="H10" s="325">
        <f t="shared" ref="H10:H20" si="62">G10+($K10-$F10)/5*1.1</f>
        <v>7.0586741518171161</v>
      </c>
      <c r="I10" s="184">
        <f t="shared" si="9"/>
        <v>7.2457182420867525</v>
      </c>
      <c r="J10" s="184">
        <f t="shared" si="10"/>
        <v>7.4200093262016402</v>
      </c>
      <c r="K10" s="180">
        <v>7.5943004103165288</v>
      </c>
      <c r="L10" s="183">
        <f t="shared" ref="L10:O10" si="63">K10+($P10-$K10)/5</f>
        <v>7.6152984759671734</v>
      </c>
      <c r="M10" s="184">
        <f t="shared" si="63"/>
        <v>7.6362965416178179</v>
      </c>
      <c r="N10" s="184">
        <f t="shared" si="63"/>
        <v>7.6572946072684624</v>
      </c>
      <c r="O10" s="184">
        <f t="shared" si="63"/>
        <v>7.678292672919107</v>
      </c>
      <c r="P10" s="180">
        <v>7.6992907385697533</v>
      </c>
      <c r="Q10" s="322">
        <f t="shared" ref="Q10:T10" si="64">P10+($U10-$P10)/5</f>
        <v>7.7552855803048057</v>
      </c>
      <c r="R10" s="184">
        <f t="shared" si="64"/>
        <v>7.8112804220398582</v>
      </c>
      <c r="S10" s="184">
        <f t="shared" si="64"/>
        <v>7.8672752637749106</v>
      </c>
      <c r="T10" s="184">
        <f t="shared" si="64"/>
        <v>7.923270105509963</v>
      </c>
      <c r="U10" s="180">
        <v>7.9792649472450154</v>
      </c>
      <c r="V10" s="183">
        <f t="shared" ref="V10:Y10" si="65">U10+($Z10-$U10)/5</f>
        <v>7.9932636576787788</v>
      </c>
      <c r="W10" s="184">
        <f t="shared" si="65"/>
        <v>8.0072623681125421</v>
      </c>
      <c r="X10" s="184">
        <f t="shared" si="65"/>
        <v>8.0212610785463045</v>
      </c>
      <c r="Y10" s="184">
        <f t="shared" si="65"/>
        <v>8.035259788980067</v>
      </c>
      <c r="Z10" s="180">
        <v>8.0492584994138312</v>
      </c>
      <c r="AA10" s="183">
        <f t="shared" si="14"/>
        <v>7.9792649472450154</v>
      </c>
      <c r="AB10" s="184">
        <f t="shared" ref="AB10:AD10" si="66">AA10+($AE10-$Z10)/5</f>
        <v>7.9092713950761997</v>
      </c>
      <c r="AC10" s="184">
        <f t="shared" si="66"/>
        <v>7.8392778429073839</v>
      </c>
      <c r="AD10" s="184">
        <f t="shared" si="66"/>
        <v>7.7692842907385682</v>
      </c>
      <c r="AE10" s="180">
        <v>7.6992907385697533</v>
      </c>
      <c r="AF10" s="183">
        <f t="shared" ref="AF10:AI10" si="67">AE10+($AJ10-$AE10)/5</f>
        <v>7.6292971864009376</v>
      </c>
      <c r="AG10" s="184">
        <f t="shared" si="67"/>
        <v>7.5593036342321218</v>
      </c>
      <c r="AH10" s="184">
        <f t="shared" si="67"/>
        <v>7.4893100820633061</v>
      </c>
      <c r="AI10" s="184">
        <f t="shared" si="67"/>
        <v>7.4193165298944903</v>
      </c>
      <c r="AJ10" s="180">
        <v>7.3493229777256737</v>
      </c>
      <c r="AK10" s="183">
        <f t="shared" si="17"/>
        <v>7.2443326494724491</v>
      </c>
      <c r="AL10" s="184">
        <f t="shared" ref="AL10:AN10" si="68">AK10+($AO10-$AJ10)/5</f>
        <v>7.1393423212192246</v>
      </c>
      <c r="AM10" s="184">
        <f t="shared" si="68"/>
        <v>7.0343519929660001</v>
      </c>
      <c r="AN10" s="184">
        <f t="shared" si="68"/>
        <v>6.9293616647127756</v>
      </c>
      <c r="AO10" s="180">
        <v>6.8243713364595529</v>
      </c>
      <c r="AP10" s="183">
        <f t="shared" ref="AP10:AS10" si="69">AO10+($AT10-$AO10)/5</f>
        <v>6.7823752051582638</v>
      </c>
      <c r="AQ10" s="184">
        <f t="shared" si="69"/>
        <v>6.7403790738569747</v>
      </c>
      <c r="AR10" s="184">
        <f t="shared" si="69"/>
        <v>6.6983829425556856</v>
      </c>
      <c r="AS10" s="184">
        <f t="shared" si="69"/>
        <v>6.6563868112543965</v>
      </c>
      <c r="AT10" s="180">
        <v>6.6143906799531056</v>
      </c>
    </row>
    <row r="11" spans="1:46" x14ac:dyDescent="0.25">
      <c r="A11" s="219" t="s">
        <v>21</v>
      </c>
      <c r="B11" s="173" t="s">
        <v>192</v>
      </c>
      <c r="C11" s="175" t="s">
        <v>195</v>
      </c>
      <c r="D11" s="173" t="s">
        <v>385</v>
      </c>
      <c r="E11" s="336">
        <v>47126.16</v>
      </c>
      <c r="F11" s="321">
        <v>47116</v>
      </c>
      <c r="G11" s="322">
        <f t="shared" si="7"/>
        <v>49357.503403771669</v>
      </c>
      <c r="H11" s="327">
        <f t="shared" si="62"/>
        <v>52645.041729303448</v>
      </c>
      <c r="I11" s="184">
        <f t="shared" si="9"/>
        <v>55932.580054835227</v>
      </c>
      <c r="J11" s="184">
        <f t="shared" si="10"/>
        <v>58995.968039989835</v>
      </c>
      <c r="K11" s="182">
        <v>62059.356025144436</v>
      </c>
      <c r="L11" s="183">
        <f t="shared" ref="L11:O11" si="70">K11+($P11-$K11)/5</f>
        <v>63438.4528257032</v>
      </c>
      <c r="M11" s="184">
        <f t="shared" si="70"/>
        <v>64817.549626261964</v>
      </c>
      <c r="N11" s="184">
        <f t="shared" si="70"/>
        <v>66196.646426820735</v>
      </c>
      <c r="O11" s="184">
        <f t="shared" si="70"/>
        <v>67575.743227379498</v>
      </c>
      <c r="P11" s="182">
        <v>68954.840027938262</v>
      </c>
      <c r="Q11" s="322">
        <f t="shared" ref="Q11:T11" si="71">P11+($U11-$P11)/5</f>
        <v>69053.346942263888</v>
      </c>
      <c r="R11" s="184">
        <f t="shared" si="71"/>
        <v>69151.853856589514</v>
      </c>
      <c r="S11" s="184">
        <f t="shared" si="71"/>
        <v>69250.36077091514</v>
      </c>
      <c r="T11" s="184">
        <f t="shared" si="71"/>
        <v>69348.867685240766</v>
      </c>
      <c r="U11" s="182">
        <v>69447.374599566392</v>
      </c>
      <c r="V11" s="183">
        <f t="shared" ref="V11:Y11" si="72">U11+($Z11-$U11)/5</f>
        <v>68659.319284961384</v>
      </c>
      <c r="W11" s="184">
        <f t="shared" si="72"/>
        <v>67871.263970356376</v>
      </c>
      <c r="X11" s="184">
        <f t="shared" si="72"/>
        <v>67083.208655751368</v>
      </c>
      <c r="Y11" s="184">
        <f t="shared" si="72"/>
        <v>66295.153341146361</v>
      </c>
      <c r="Z11" s="182">
        <v>65507.098026541353</v>
      </c>
      <c r="AA11" s="183">
        <f t="shared" si="14"/>
        <v>64029.494311656963</v>
      </c>
      <c r="AB11" s="184">
        <f t="shared" ref="AB11:AD11" si="73">AA11+($AE11-$Z11)/5</f>
        <v>62551.890596772573</v>
      </c>
      <c r="AC11" s="184">
        <f t="shared" si="73"/>
        <v>61074.286881888183</v>
      </c>
      <c r="AD11" s="184">
        <f t="shared" si="73"/>
        <v>59596.683167003794</v>
      </c>
      <c r="AE11" s="182">
        <v>58119.079452119389</v>
      </c>
      <c r="AF11" s="183">
        <f t="shared" ref="AF11:AI11" si="74">AE11+($AJ11-$AE11)/5</f>
        <v>56641.475737235</v>
      </c>
      <c r="AG11" s="184">
        <f t="shared" si="74"/>
        <v>55163.87202235061</v>
      </c>
      <c r="AH11" s="184">
        <f t="shared" si="74"/>
        <v>53686.26830746622</v>
      </c>
      <c r="AI11" s="184">
        <f t="shared" si="74"/>
        <v>52208.66459258183</v>
      </c>
      <c r="AJ11" s="182">
        <v>50731.060877697433</v>
      </c>
      <c r="AK11" s="183">
        <f t="shared" si="17"/>
        <v>49450.470991464295</v>
      </c>
      <c r="AL11" s="184">
        <f t="shared" ref="AL11:AN11" si="75">AK11+($AO11-$AJ11)/5</f>
        <v>48169.881105231158</v>
      </c>
      <c r="AM11" s="184">
        <f t="shared" si="75"/>
        <v>46889.29121899802</v>
      </c>
      <c r="AN11" s="184">
        <f t="shared" si="75"/>
        <v>45608.701332764882</v>
      </c>
      <c r="AO11" s="182">
        <v>44328.111446531737</v>
      </c>
      <c r="AP11" s="183">
        <f t="shared" ref="AP11:AS11" si="76">AO11+($AT11-$AO11)/5</f>
        <v>42983.189157225388</v>
      </c>
      <c r="AQ11" s="184">
        <f t="shared" si="76"/>
        <v>41638.266867919039</v>
      </c>
      <c r="AR11" s="184">
        <f t="shared" si="76"/>
        <v>40293.34457861269</v>
      </c>
      <c r="AS11" s="184">
        <f t="shared" si="76"/>
        <v>38948.422289306342</v>
      </c>
      <c r="AT11" s="182">
        <v>37603.499999999985</v>
      </c>
    </row>
    <row r="12" spans="1:46" x14ac:dyDescent="0.25">
      <c r="A12" s="219" t="s">
        <v>1</v>
      </c>
      <c r="B12" s="173" t="s">
        <v>386</v>
      </c>
      <c r="C12" s="175" t="s">
        <v>195</v>
      </c>
      <c r="D12" s="173" t="s">
        <v>382</v>
      </c>
      <c r="E12" s="336">
        <v>3457.89</v>
      </c>
      <c r="F12" s="326">
        <v>3673.87</v>
      </c>
      <c r="G12" s="322">
        <f t="shared" si="7"/>
        <v>3854.1895</v>
      </c>
      <c r="H12" s="327">
        <f>G12+($K12-$F12)/5*1.25</f>
        <v>4154.7219999999998</v>
      </c>
      <c r="I12" s="184">
        <f t="shared" si="9"/>
        <v>4419.1905999999999</v>
      </c>
      <c r="J12" s="184">
        <f t="shared" si="10"/>
        <v>4647.5953</v>
      </c>
      <c r="K12" s="177">
        <v>4876</v>
      </c>
      <c r="L12" s="183">
        <f t="shared" ref="L12:O12" si="77">K12+($P12-$K12)/5</f>
        <v>5088</v>
      </c>
      <c r="M12" s="184">
        <f t="shared" si="77"/>
        <v>5300</v>
      </c>
      <c r="N12" s="184">
        <f t="shared" si="77"/>
        <v>5512</v>
      </c>
      <c r="O12" s="184">
        <f t="shared" si="77"/>
        <v>5724</v>
      </c>
      <c r="P12" s="177">
        <v>5936</v>
      </c>
      <c r="Q12" s="322">
        <f t="shared" ref="Q12:T12" si="78">P12+($U12-$P12)/5</f>
        <v>6063.2</v>
      </c>
      <c r="R12" s="184">
        <f t="shared" si="78"/>
        <v>6190.4</v>
      </c>
      <c r="S12" s="184">
        <f t="shared" si="78"/>
        <v>6317.5999999999995</v>
      </c>
      <c r="T12" s="184">
        <f t="shared" si="78"/>
        <v>6444.7999999999993</v>
      </c>
      <c r="U12" s="177">
        <v>6572</v>
      </c>
      <c r="V12" s="183">
        <f t="shared" ref="V12:Y12" si="79">U12+($Z12-$U12)/5</f>
        <v>6635.6</v>
      </c>
      <c r="W12" s="184">
        <f t="shared" si="79"/>
        <v>6699.2000000000007</v>
      </c>
      <c r="X12" s="184">
        <f t="shared" si="79"/>
        <v>6762.8000000000011</v>
      </c>
      <c r="Y12" s="184">
        <f t="shared" si="79"/>
        <v>6826.4000000000015</v>
      </c>
      <c r="Z12" s="177">
        <v>6890</v>
      </c>
      <c r="AA12" s="183">
        <f t="shared" si="14"/>
        <v>6911.2</v>
      </c>
      <c r="AB12" s="184">
        <f t="shared" ref="AB12:AD12" si="80">AA12+($AE12-$Z12)/5</f>
        <v>6932.4</v>
      </c>
      <c r="AC12" s="184">
        <f t="shared" si="80"/>
        <v>6953.5999999999995</v>
      </c>
      <c r="AD12" s="184">
        <f t="shared" si="80"/>
        <v>6974.7999999999993</v>
      </c>
      <c r="AE12" s="177">
        <v>6996</v>
      </c>
      <c r="AF12" s="183">
        <f t="shared" ref="AF12:AI12" si="81">AE12+($AJ12-$AE12)/5</f>
        <v>6974.8</v>
      </c>
      <c r="AG12" s="184">
        <f t="shared" si="81"/>
        <v>6953.6</v>
      </c>
      <c r="AH12" s="184">
        <f t="shared" si="81"/>
        <v>6932.4000000000005</v>
      </c>
      <c r="AI12" s="184">
        <f t="shared" si="81"/>
        <v>6911.2000000000007</v>
      </c>
      <c r="AJ12" s="177">
        <v>6890</v>
      </c>
      <c r="AK12" s="183">
        <f t="shared" si="17"/>
        <v>6826.4</v>
      </c>
      <c r="AL12" s="184">
        <f t="shared" ref="AL12:AN12" si="82">AK12+($AO12-$AJ12)/5</f>
        <v>6762.7999999999993</v>
      </c>
      <c r="AM12" s="184">
        <f t="shared" si="82"/>
        <v>6699.1999999999989</v>
      </c>
      <c r="AN12" s="184">
        <f t="shared" si="82"/>
        <v>6635.5999999999985</v>
      </c>
      <c r="AO12" s="177">
        <v>6572</v>
      </c>
      <c r="AP12" s="183">
        <f t="shared" ref="AP12:AS12" si="83">AO12+($AT12-$AO12)/5</f>
        <v>6487.2</v>
      </c>
      <c r="AQ12" s="184">
        <f t="shared" si="83"/>
        <v>6402.4</v>
      </c>
      <c r="AR12" s="184">
        <f t="shared" si="83"/>
        <v>6317.5999999999995</v>
      </c>
      <c r="AS12" s="184">
        <f t="shared" si="83"/>
        <v>6232.7999999999993</v>
      </c>
      <c r="AT12" s="177">
        <v>6148</v>
      </c>
    </row>
    <row r="13" spans="1:46" x14ac:dyDescent="0.25">
      <c r="A13" s="219" t="s">
        <v>1</v>
      </c>
      <c r="B13" s="173" t="s">
        <v>387</v>
      </c>
      <c r="C13" s="175" t="s">
        <v>195</v>
      </c>
      <c r="D13" s="173" t="s">
        <v>382</v>
      </c>
      <c r="E13" s="336">
        <v>2986.46</v>
      </c>
      <c r="F13" s="326">
        <v>2812.37</v>
      </c>
      <c r="G13" s="322">
        <f t="shared" si="7"/>
        <v>2962.9144999999999</v>
      </c>
      <c r="H13" s="327">
        <f t="shared" ref="H13:H15" si="84">G13+($K13-$F13)/5*1.25</f>
        <v>3213.8220000000001</v>
      </c>
      <c r="I13" s="184">
        <f t="shared" si="9"/>
        <v>3434.6206000000002</v>
      </c>
      <c r="J13" s="184">
        <f t="shared" si="10"/>
        <v>3625.3103000000001</v>
      </c>
      <c r="K13" s="177">
        <v>3816</v>
      </c>
      <c r="L13" s="183">
        <f t="shared" ref="L13:O13" si="85">K13+($P13-$K13)/5</f>
        <v>3985.6</v>
      </c>
      <c r="M13" s="184">
        <f t="shared" si="85"/>
        <v>4155.2</v>
      </c>
      <c r="N13" s="184">
        <f t="shared" si="85"/>
        <v>4324.8</v>
      </c>
      <c r="O13" s="184">
        <f t="shared" si="85"/>
        <v>4494.4000000000005</v>
      </c>
      <c r="P13" s="177">
        <v>4664</v>
      </c>
      <c r="Q13" s="322">
        <f t="shared" ref="Q13:T13" si="86">P13+($U13-$P13)/5</f>
        <v>4748.8</v>
      </c>
      <c r="R13" s="184">
        <f t="shared" si="86"/>
        <v>4833.6000000000004</v>
      </c>
      <c r="S13" s="184">
        <f t="shared" si="86"/>
        <v>4918.4000000000005</v>
      </c>
      <c r="T13" s="184">
        <f t="shared" si="86"/>
        <v>5003.2000000000007</v>
      </c>
      <c r="U13" s="177">
        <v>5088</v>
      </c>
      <c r="V13" s="183">
        <f t="shared" ref="V13:Y13" si="87">U13+($Z13-$U13)/5</f>
        <v>5109.2</v>
      </c>
      <c r="W13" s="184">
        <f t="shared" si="87"/>
        <v>5130.3999999999996</v>
      </c>
      <c r="X13" s="184">
        <f t="shared" si="87"/>
        <v>5151.5999999999995</v>
      </c>
      <c r="Y13" s="184">
        <f t="shared" si="87"/>
        <v>5172.7999999999993</v>
      </c>
      <c r="Z13" s="177">
        <v>5194</v>
      </c>
      <c r="AA13" s="183">
        <f t="shared" si="14"/>
        <v>5183.3999999999996</v>
      </c>
      <c r="AB13" s="184">
        <f t="shared" ref="AB13:AD13" si="88">AA13+($AE13-$Z13)/5</f>
        <v>5172.7999999999993</v>
      </c>
      <c r="AC13" s="184">
        <f t="shared" si="88"/>
        <v>5162.1999999999989</v>
      </c>
      <c r="AD13" s="184">
        <f t="shared" si="88"/>
        <v>5151.5999999999985</v>
      </c>
      <c r="AE13" s="177">
        <v>5141</v>
      </c>
      <c r="AF13" s="183">
        <f t="shared" ref="AF13:AI13" si="89">AE13+($AJ13-$AE13)/5</f>
        <v>5109.2</v>
      </c>
      <c r="AG13" s="184">
        <f t="shared" si="89"/>
        <v>5077.3999999999996</v>
      </c>
      <c r="AH13" s="184">
        <f t="shared" si="89"/>
        <v>5045.5999999999995</v>
      </c>
      <c r="AI13" s="184">
        <f t="shared" si="89"/>
        <v>5013.7999999999993</v>
      </c>
      <c r="AJ13" s="177">
        <v>4982</v>
      </c>
      <c r="AK13" s="183">
        <f t="shared" si="17"/>
        <v>4939.6000000000004</v>
      </c>
      <c r="AL13" s="184">
        <f t="shared" ref="AL13:AN13" si="90">AK13+($AO13-$AJ13)/5</f>
        <v>4897.2000000000007</v>
      </c>
      <c r="AM13" s="184">
        <f t="shared" si="90"/>
        <v>4854.8000000000011</v>
      </c>
      <c r="AN13" s="184">
        <f t="shared" si="90"/>
        <v>4812.4000000000015</v>
      </c>
      <c r="AO13" s="177">
        <v>4770</v>
      </c>
      <c r="AP13" s="183">
        <f t="shared" ref="AP13:AS13" si="91">AO13+($AT13-$AO13)/5</f>
        <v>4706.3999999999996</v>
      </c>
      <c r="AQ13" s="184">
        <f t="shared" si="91"/>
        <v>4642.7999999999993</v>
      </c>
      <c r="AR13" s="184">
        <f t="shared" si="91"/>
        <v>4579.1999999999989</v>
      </c>
      <c r="AS13" s="184">
        <f t="shared" si="91"/>
        <v>4515.5999999999985</v>
      </c>
      <c r="AT13" s="177">
        <v>4452</v>
      </c>
    </row>
    <row r="14" spans="1:46" x14ac:dyDescent="0.25">
      <c r="A14" s="219" t="s">
        <v>1</v>
      </c>
      <c r="B14" s="173" t="s">
        <v>388</v>
      </c>
      <c r="C14" s="175" t="s">
        <v>195</v>
      </c>
      <c r="D14" s="173" t="s">
        <v>382</v>
      </c>
      <c r="E14" s="336">
        <v>2052.29</v>
      </c>
      <c r="F14" s="326">
        <v>2159.96</v>
      </c>
      <c r="G14" s="322">
        <f t="shared" si="7"/>
        <v>2535.5659999999998</v>
      </c>
      <c r="H14" s="327">
        <f t="shared" si="84"/>
        <v>3161.576</v>
      </c>
      <c r="I14" s="184">
        <f t="shared" si="9"/>
        <v>3712.4648000000002</v>
      </c>
      <c r="J14" s="184">
        <f t="shared" si="10"/>
        <v>4188.2323999999999</v>
      </c>
      <c r="K14" s="177">
        <v>4664</v>
      </c>
      <c r="L14" s="183">
        <f t="shared" ref="L14:O14" si="92">K14+($P14-$K14)/5</f>
        <v>4876</v>
      </c>
      <c r="M14" s="184">
        <f t="shared" si="92"/>
        <v>5088</v>
      </c>
      <c r="N14" s="184">
        <f t="shared" si="92"/>
        <v>5300</v>
      </c>
      <c r="O14" s="184">
        <f t="shared" si="92"/>
        <v>5512</v>
      </c>
      <c r="P14" s="177">
        <v>5724</v>
      </c>
      <c r="Q14" s="322">
        <f t="shared" ref="Q14:T14" si="93">P14+($U14-$P14)/5</f>
        <v>5851.2</v>
      </c>
      <c r="R14" s="184">
        <f t="shared" si="93"/>
        <v>5978.4</v>
      </c>
      <c r="S14" s="184">
        <f t="shared" si="93"/>
        <v>6105.5999999999995</v>
      </c>
      <c r="T14" s="184">
        <f t="shared" si="93"/>
        <v>6232.7999999999993</v>
      </c>
      <c r="U14" s="177">
        <v>6360</v>
      </c>
      <c r="V14" s="183">
        <f t="shared" ref="V14:Y14" si="94">U14+($Z14-$U14)/5</f>
        <v>6423.6</v>
      </c>
      <c r="W14" s="184">
        <f t="shared" si="94"/>
        <v>6487.2000000000007</v>
      </c>
      <c r="X14" s="184">
        <f t="shared" si="94"/>
        <v>6550.8000000000011</v>
      </c>
      <c r="Y14" s="184">
        <f t="shared" si="94"/>
        <v>6614.4000000000015</v>
      </c>
      <c r="Z14" s="177">
        <v>6678</v>
      </c>
      <c r="AA14" s="183">
        <f t="shared" si="14"/>
        <v>6699.2</v>
      </c>
      <c r="AB14" s="184">
        <f t="shared" ref="AB14:AD14" si="95">AA14+($AE14-$Z14)/5</f>
        <v>6720.4</v>
      </c>
      <c r="AC14" s="184">
        <f t="shared" si="95"/>
        <v>6741.5999999999995</v>
      </c>
      <c r="AD14" s="184">
        <f t="shared" si="95"/>
        <v>6762.7999999999993</v>
      </c>
      <c r="AE14" s="177">
        <v>6784</v>
      </c>
      <c r="AF14" s="183">
        <f t="shared" ref="AF14:AI14" si="96">AE14+($AJ14-$AE14)/5</f>
        <v>6741.6</v>
      </c>
      <c r="AG14" s="184">
        <f t="shared" si="96"/>
        <v>6699.2000000000007</v>
      </c>
      <c r="AH14" s="184">
        <f t="shared" si="96"/>
        <v>6656.8000000000011</v>
      </c>
      <c r="AI14" s="184">
        <f t="shared" si="96"/>
        <v>6614.4000000000015</v>
      </c>
      <c r="AJ14" s="177">
        <v>6572</v>
      </c>
      <c r="AK14" s="183">
        <f t="shared" si="17"/>
        <v>6508.4</v>
      </c>
      <c r="AL14" s="184">
        <f t="shared" ref="AL14:AN14" si="97">AK14+($AO14-$AJ14)/5</f>
        <v>6444.7999999999993</v>
      </c>
      <c r="AM14" s="184">
        <f t="shared" si="97"/>
        <v>6381.1999999999989</v>
      </c>
      <c r="AN14" s="184">
        <f t="shared" si="97"/>
        <v>6317.5999999999985</v>
      </c>
      <c r="AO14" s="177">
        <v>6254</v>
      </c>
      <c r="AP14" s="183">
        <f t="shared" ref="AP14:AS14" si="98">AO14+($AT14-$AO14)/5</f>
        <v>6201</v>
      </c>
      <c r="AQ14" s="184">
        <f t="shared" si="98"/>
        <v>6148</v>
      </c>
      <c r="AR14" s="184">
        <f t="shared" si="98"/>
        <v>6095</v>
      </c>
      <c r="AS14" s="184">
        <f t="shared" si="98"/>
        <v>6042</v>
      </c>
      <c r="AT14" s="177">
        <v>5989</v>
      </c>
    </row>
    <row r="15" spans="1:46" x14ac:dyDescent="0.25">
      <c r="A15" s="219" t="s">
        <v>1</v>
      </c>
      <c r="B15" s="173" t="s">
        <v>389</v>
      </c>
      <c r="C15" s="175" t="s">
        <v>195</v>
      </c>
      <c r="D15" s="173" t="s">
        <v>382</v>
      </c>
      <c r="E15" s="336">
        <v>4735.03</v>
      </c>
      <c r="F15" s="326">
        <v>5117.13</v>
      </c>
      <c r="G15" s="322">
        <f t="shared" si="7"/>
        <v>5351.2605000000003</v>
      </c>
      <c r="H15" s="327">
        <f t="shared" si="84"/>
        <v>5741.4780000000001</v>
      </c>
      <c r="I15" s="184">
        <f t="shared" si="9"/>
        <v>6084.8693999999996</v>
      </c>
      <c r="J15" s="184">
        <f t="shared" si="10"/>
        <v>6381.4346999999998</v>
      </c>
      <c r="K15" s="177">
        <v>6678</v>
      </c>
      <c r="L15" s="183">
        <f t="shared" ref="L15:O15" si="99">K15+($P15-$K15)/5</f>
        <v>6868.8</v>
      </c>
      <c r="M15" s="184">
        <f t="shared" si="99"/>
        <v>7059.6</v>
      </c>
      <c r="N15" s="184">
        <f t="shared" si="99"/>
        <v>7250.4000000000005</v>
      </c>
      <c r="O15" s="184">
        <f t="shared" si="99"/>
        <v>7441.2000000000007</v>
      </c>
      <c r="P15" s="177">
        <v>7632</v>
      </c>
      <c r="Q15" s="322">
        <f t="shared" ref="Q15:T15" si="100">P15+($U15-$P15)/5</f>
        <v>7738</v>
      </c>
      <c r="R15" s="184">
        <f t="shared" si="100"/>
        <v>7844</v>
      </c>
      <c r="S15" s="184">
        <f t="shared" si="100"/>
        <v>7950</v>
      </c>
      <c r="T15" s="184">
        <f t="shared" si="100"/>
        <v>8056</v>
      </c>
      <c r="U15" s="177">
        <v>8162</v>
      </c>
      <c r="V15" s="183">
        <f t="shared" ref="V15:Y15" si="101">U15+($Z15-$U15)/5</f>
        <v>8225.6</v>
      </c>
      <c r="W15" s="184">
        <f t="shared" si="101"/>
        <v>8289.2000000000007</v>
      </c>
      <c r="X15" s="184">
        <f t="shared" si="101"/>
        <v>8352.8000000000011</v>
      </c>
      <c r="Y15" s="184">
        <f t="shared" si="101"/>
        <v>8416.4000000000015</v>
      </c>
      <c r="Z15" s="177">
        <v>8480</v>
      </c>
      <c r="AA15" s="183">
        <f t="shared" si="14"/>
        <v>8522.4</v>
      </c>
      <c r="AB15" s="184">
        <f t="shared" ref="AB15:AD15" si="102">AA15+($AE15-$Z15)/5</f>
        <v>8564.7999999999993</v>
      </c>
      <c r="AC15" s="184">
        <f t="shared" si="102"/>
        <v>8607.1999999999989</v>
      </c>
      <c r="AD15" s="184">
        <f t="shared" si="102"/>
        <v>8649.5999999999985</v>
      </c>
      <c r="AE15" s="177">
        <v>8692</v>
      </c>
      <c r="AF15" s="183">
        <f t="shared" ref="AF15:AI15" si="103">AE15+($AJ15-$AE15)/5</f>
        <v>8734.4</v>
      </c>
      <c r="AG15" s="184">
        <f t="shared" si="103"/>
        <v>8776.7999999999993</v>
      </c>
      <c r="AH15" s="184">
        <f t="shared" si="103"/>
        <v>8819.1999999999989</v>
      </c>
      <c r="AI15" s="184">
        <f t="shared" si="103"/>
        <v>8861.5999999999985</v>
      </c>
      <c r="AJ15" s="177">
        <v>8904</v>
      </c>
      <c r="AK15" s="183">
        <f t="shared" si="17"/>
        <v>8925.2000000000007</v>
      </c>
      <c r="AL15" s="184">
        <f t="shared" ref="AL15:AN15" si="104">AK15+($AO15-$AJ15)/5</f>
        <v>8946.4000000000015</v>
      </c>
      <c r="AM15" s="184">
        <f t="shared" si="104"/>
        <v>8967.6000000000022</v>
      </c>
      <c r="AN15" s="184">
        <f t="shared" si="104"/>
        <v>8988.8000000000029</v>
      </c>
      <c r="AO15" s="177">
        <v>9010</v>
      </c>
      <c r="AP15" s="183">
        <f t="shared" ref="AP15:AS15" si="105">AO15+($AT15-$AO15)/5</f>
        <v>9031.2000000000007</v>
      </c>
      <c r="AQ15" s="184">
        <f t="shared" si="105"/>
        <v>9052.4000000000015</v>
      </c>
      <c r="AR15" s="184">
        <f t="shared" si="105"/>
        <v>9073.6000000000022</v>
      </c>
      <c r="AS15" s="184">
        <f t="shared" si="105"/>
        <v>9094.8000000000029</v>
      </c>
      <c r="AT15" s="177">
        <v>9116</v>
      </c>
    </row>
    <row r="16" spans="1:46" x14ac:dyDescent="0.25">
      <c r="A16" s="219" t="s">
        <v>25</v>
      </c>
      <c r="B16" s="173" t="s">
        <v>390</v>
      </c>
      <c r="C16" s="175" t="s">
        <v>195</v>
      </c>
      <c r="D16" s="173" t="s">
        <v>382</v>
      </c>
      <c r="E16" s="336">
        <v>234430.62</v>
      </c>
      <c r="F16" s="326">
        <v>239470.83</v>
      </c>
      <c r="G16" s="322">
        <f t="shared" si="7"/>
        <v>241710.20549999998</v>
      </c>
      <c r="H16" s="327">
        <f t="shared" si="62"/>
        <v>244994.62289999999</v>
      </c>
      <c r="I16" s="184">
        <f t="shared" si="9"/>
        <v>248279.04029999999</v>
      </c>
      <c r="J16" s="184">
        <f t="shared" si="10"/>
        <v>251339.52015</v>
      </c>
      <c r="K16" s="177">
        <v>254400</v>
      </c>
      <c r="L16" s="183">
        <f t="shared" ref="L16:O16" si="106">K16+($P16-$K16)/5</f>
        <v>257580</v>
      </c>
      <c r="M16" s="184">
        <f t="shared" si="106"/>
        <v>260760</v>
      </c>
      <c r="N16" s="184">
        <f t="shared" si="106"/>
        <v>263940</v>
      </c>
      <c r="O16" s="184">
        <f t="shared" si="106"/>
        <v>267120</v>
      </c>
      <c r="P16" s="177">
        <v>270300</v>
      </c>
      <c r="Q16" s="322">
        <f t="shared" ref="Q16:T16" si="107">P16+($U16-$P16)/5</f>
        <v>267120</v>
      </c>
      <c r="R16" s="184">
        <f t="shared" si="107"/>
        <v>263940</v>
      </c>
      <c r="S16" s="184">
        <f t="shared" si="107"/>
        <v>260760</v>
      </c>
      <c r="T16" s="184">
        <f t="shared" si="107"/>
        <v>257580</v>
      </c>
      <c r="U16" s="177">
        <v>254400</v>
      </c>
      <c r="V16" s="183">
        <f t="shared" ref="V16:Y16" si="108">U16+($Z16-$U16)/5</f>
        <v>249948</v>
      </c>
      <c r="W16" s="184">
        <f t="shared" si="108"/>
        <v>245496</v>
      </c>
      <c r="X16" s="184">
        <f t="shared" si="108"/>
        <v>241044</v>
      </c>
      <c r="Y16" s="184">
        <f t="shared" si="108"/>
        <v>236592</v>
      </c>
      <c r="Z16" s="177">
        <v>232140</v>
      </c>
      <c r="AA16" s="183">
        <f t="shared" si="14"/>
        <v>225992</v>
      </c>
      <c r="AB16" s="184">
        <f t="shared" ref="AB16:AD16" si="109">AA16+($AE16-$Z16)/5</f>
        <v>219844</v>
      </c>
      <c r="AC16" s="184">
        <f t="shared" si="109"/>
        <v>213696</v>
      </c>
      <c r="AD16" s="184">
        <f t="shared" si="109"/>
        <v>207548</v>
      </c>
      <c r="AE16" s="177">
        <v>201400</v>
      </c>
      <c r="AF16" s="183">
        <f t="shared" ref="AF16:AI16" si="110">AE16+($AJ16-$AE16)/5</f>
        <v>196736</v>
      </c>
      <c r="AG16" s="184">
        <f t="shared" si="110"/>
        <v>192072</v>
      </c>
      <c r="AH16" s="184">
        <f t="shared" si="110"/>
        <v>187408</v>
      </c>
      <c r="AI16" s="184">
        <f t="shared" si="110"/>
        <v>182744</v>
      </c>
      <c r="AJ16" s="177">
        <v>178080</v>
      </c>
      <c r="AK16" s="183">
        <f t="shared" si="17"/>
        <v>175324</v>
      </c>
      <c r="AL16" s="184">
        <f t="shared" ref="AL16:AN16" si="111">AK16+($AO16-$AJ16)/5</f>
        <v>172568</v>
      </c>
      <c r="AM16" s="184">
        <f t="shared" si="111"/>
        <v>169812</v>
      </c>
      <c r="AN16" s="184">
        <f t="shared" si="111"/>
        <v>167056</v>
      </c>
      <c r="AO16" s="177">
        <v>164300</v>
      </c>
      <c r="AP16" s="183">
        <f t="shared" ref="AP16:AS16" si="112">AO16+($AT16-$AO16)/5</f>
        <v>163038.39351200001</v>
      </c>
      <c r="AQ16" s="184">
        <f t="shared" si="112"/>
        <v>161776.78702400002</v>
      </c>
      <c r="AR16" s="184">
        <f t="shared" si="112"/>
        <v>160515.18053600003</v>
      </c>
      <c r="AS16" s="184">
        <f t="shared" si="112"/>
        <v>159253.57404800004</v>
      </c>
      <c r="AT16" s="177">
        <v>157991.96755999999</v>
      </c>
    </row>
    <row r="17" spans="1:46" x14ac:dyDescent="0.25">
      <c r="A17" s="219" t="s">
        <v>25</v>
      </c>
      <c r="B17" s="173" t="s">
        <v>391</v>
      </c>
      <c r="C17" s="175" t="s">
        <v>392</v>
      </c>
      <c r="D17" s="173" t="s">
        <v>382</v>
      </c>
      <c r="E17" s="336">
        <v>94461.22</v>
      </c>
      <c r="F17" s="326">
        <v>95227.79</v>
      </c>
      <c r="G17" s="322">
        <f t="shared" si="7"/>
        <v>100023.62149999999</v>
      </c>
      <c r="H17" s="327">
        <f t="shared" si="62"/>
        <v>107057.5077</v>
      </c>
      <c r="I17" s="184">
        <f t="shared" si="9"/>
        <v>114091.39390000001</v>
      </c>
      <c r="J17" s="184">
        <f t="shared" si="10"/>
        <v>120645.69695000001</v>
      </c>
      <c r="K17" s="177">
        <v>127200</v>
      </c>
      <c r="L17" s="183">
        <f t="shared" ref="L17:O17" si="113">K17+($P17-$K17)/5</f>
        <v>129320</v>
      </c>
      <c r="M17" s="184">
        <f t="shared" si="113"/>
        <v>131440</v>
      </c>
      <c r="N17" s="184">
        <f t="shared" si="113"/>
        <v>133560</v>
      </c>
      <c r="O17" s="184">
        <f t="shared" si="113"/>
        <v>135680</v>
      </c>
      <c r="P17" s="177">
        <v>137800</v>
      </c>
      <c r="Q17" s="322">
        <f t="shared" ref="Q17:T17" si="114">P17+($U17-$P17)/5</f>
        <v>137588</v>
      </c>
      <c r="R17" s="184">
        <f t="shared" si="114"/>
        <v>137376</v>
      </c>
      <c r="S17" s="184">
        <f t="shared" si="114"/>
        <v>137164</v>
      </c>
      <c r="T17" s="184">
        <f t="shared" si="114"/>
        <v>136952</v>
      </c>
      <c r="U17" s="177">
        <v>136740</v>
      </c>
      <c r="V17" s="183">
        <f t="shared" ref="V17:Y17" si="115">U17+($Z17-$U17)/5</f>
        <v>135468</v>
      </c>
      <c r="W17" s="184">
        <f t="shared" si="115"/>
        <v>134196</v>
      </c>
      <c r="X17" s="184">
        <f t="shared" si="115"/>
        <v>132924</v>
      </c>
      <c r="Y17" s="184">
        <f t="shared" si="115"/>
        <v>131652</v>
      </c>
      <c r="Z17" s="177">
        <v>130380</v>
      </c>
      <c r="AA17" s="183">
        <f t="shared" si="14"/>
        <v>129108</v>
      </c>
      <c r="AB17" s="184">
        <f t="shared" ref="AB17:AD17" si="116">AA17+($AE17-$Z17)/5</f>
        <v>127836</v>
      </c>
      <c r="AC17" s="184">
        <f t="shared" si="116"/>
        <v>126564</v>
      </c>
      <c r="AD17" s="184">
        <f t="shared" si="116"/>
        <v>125292</v>
      </c>
      <c r="AE17" s="177">
        <v>124020</v>
      </c>
      <c r="AF17" s="183">
        <f t="shared" ref="AF17:AI17" si="117">AE17+($AJ17-$AE17)/5</f>
        <v>122112</v>
      </c>
      <c r="AG17" s="184">
        <f t="shared" si="117"/>
        <v>120204</v>
      </c>
      <c r="AH17" s="184">
        <f t="shared" si="117"/>
        <v>118296</v>
      </c>
      <c r="AI17" s="184">
        <f t="shared" si="117"/>
        <v>116388</v>
      </c>
      <c r="AJ17" s="177">
        <v>114480</v>
      </c>
      <c r="AK17" s="183">
        <f t="shared" si="17"/>
        <v>112784</v>
      </c>
      <c r="AL17" s="184">
        <f t="shared" ref="AL17:AN17" si="118">AK17+($AO17-$AJ17)/5</f>
        <v>111088</v>
      </c>
      <c r="AM17" s="184">
        <f t="shared" si="118"/>
        <v>109392</v>
      </c>
      <c r="AN17" s="184">
        <f t="shared" si="118"/>
        <v>107696</v>
      </c>
      <c r="AO17" s="177">
        <v>106000</v>
      </c>
      <c r="AP17" s="183">
        <f t="shared" ref="AP17:AS17" si="119">AO17+($AT17-$AO17)/5</f>
        <v>103880</v>
      </c>
      <c r="AQ17" s="184">
        <f t="shared" si="119"/>
        <v>101760</v>
      </c>
      <c r="AR17" s="184">
        <f t="shared" si="119"/>
        <v>99640</v>
      </c>
      <c r="AS17" s="184">
        <f t="shared" si="119"/>
        <v>97520</v>
      </c>
      <c r="AT17" s="177">
        <v>95400</v>
      </c>
    </row>
    <row r="18" spans="1:46" x14ac:dyDescent="0.25">
      <c r="A18" s="220" t="s">
        <v>26</v>
      </c>
      <c r="B18" s="173" t="s">
        <v>403</v>
      </c>
      <c r="C18" s="175" t="s">
        <v>195</v>
      </c>
      <c r="D18" s="173" t="s">
        <v>382</v>
      </c>
      <c r="E18" s="336">
        <v>99541.89</v>
      </c>
      <c r="F18" s="326">
        <v>106476.68</v>
      </c>
      <c r="G18" s="322">
        <f t="shared" si="7"/>
        <v>110539.178</v>
      </c>
      <c r="H18" s="327">
        <f t="shared" si="62"/>
        <v>116497.50840000001</v>
      </c>
      <c r="I18" s="184">
        <f t="shared" si="9"/>
        <v>122455.83880000001</v>
      </c>
      <c r="J18" s="184">
        <f t="shared" si="10"/>
        <v>128007.91940000001</v>
      </c>
      <c r="K18" s="177">
        <v>133560</v>
      </c>
      <c r="L18" s="183">
        <f t="shared" ref="L18:O18" si="120">K18+($P18-$K18)/5</f>
        <v>136528</v>
      </c>
      <c r="M18" s="184">
        <f t="shared" si="120"/>
        <v>139496</v>
      </c>
      <c r="N18" s="184">
        <f t="shared" si="120"/>
        <v>142464</v>
      </c>
      <c r="O18" s="184">
        <f t="shared" si="120"/>
        <v>145432</v>
      </c>
      <c r="P18" s="177">
        <v>148400</v>
      </c>
      <c r="Q18" s="322">
        <f t="shared" ref="Q18:T18" si="121">P18+($U18-$P18)/5</f>
        <v>148612</v>
      </c>
      <c r="R18" s="184">
        <f t="shared" si="121"/>
        <v>148824</v>
      </c>
      <c r="S18" s="184">
        <f t="shared" si="121"/>
        <v>149036</v>
      </c>
      <c r="T18" s="184">
        <f t="shared" si="121"/>
        <v>149248</v>
      </c>
      <c r="U18" s="177">
        <v>149460</v>
      </c>
      <c r="V18" s="183">
        <f t="shared" ref="V18:Y18" si="122">U18+($Z18-$U18)/5</f>
        <v>147764</v>
      </c>
      <c r="W18" s="184">
        <f t="shared" si="122"/>
        <v>146068</v>
      </c>
      <c r="X18" s="184">
        <f t="shared" si="122"/>
        <v>144372</v>
      </c>
      <c r="Y18" s="184">
        <f t="shared" si="122"/>
        <v>142676</v>
      </c>
      <c r="Z18" s="177">
        <v>140980</v>
      </c>
      <c r="AA18" s="183">
        <f t="shared" si="14"/>
        <v>137800</v>
      </c>
      <c r="AB18" s="184">
        <f t="shared" ref="AB18:AD18" si="123">AA18+($AE18-$Z18)/5</f>
        <v>134620</v>
      </c>
      <c r="AC18" s="184">
        <f t="shared" si="123"/>
        <v>131440</v>
      </c>
      <c r="AD18" s="184">
        <f t="shared" si="123"/>
        <v>128260</v>
      </c>
      <c r="AE18" s="177">
        <v>125080</v>
      </c>
      <c r="AF18" s="183">
        <f t="shared" ref="AF18:AI18" si="124">AE18+($AJ18-$AE18)/5</f>
        <v>121900</v>
      </c>
      <c r="AG18" s="184">
        <f t="shared" si="124"/>
        <v>118720</v>
      </c>
      <c r="AH18" s="184">
        <f t="shared" si="124"/>
        <v>115540</v>
      </c>
      <c r="AI18" s="184">
        <f t="shared" si="124"/>
        <v>112360</v>
      </c>
      <c r="AJ18" s="177">
        <v>109180</v>
      </c>
      <c r="AK18" s="183">
        <f t="shared" si="17"/>
        <v>106424</v>
      </c>
      <c r="AL18" s="184">
        <f t="shared" ref="AL18:AN18" si="125">AK18+($AO18-$AJ18)/5</f>
        <v>103668</v>
      </c>
      <c r="AM18" s="184">
        <f t="shared" si="125"/>
        <v>100912</v>
      </c>
      <c r="AN18" s="184">
        <f t="shared" si="125"/>
        <v>98156</v>
      </c>
      <c r="AO18" s="177">
        <v>95400</v>
      </c>
      <c r="AP18" s="183">
        <f t="shared" ref="AP18:AS18" si="126">AO18+($AT18-$AO18)/5</f>
        <v>92505.5481</v>
      </c>
      <c r="AQ18" s="184">
        <f t="shared" si="126"/>
        <v>89611.0962</v>
      </c>
      <c r="AR18" s="184">
        <f t="shared" si="126"/>
        <v>86716.6443</v>
      </c>
      <c r="AS18" s="184">
        <f t="shared" si="126"/>
        <v>83822.1924</v>
      </c>
      <c r="AT18" s="177">
        <v>80927.740499999985</v>
      </c>
    </row>
    <row r="19" spans="1:46" x14ac:dyDescent="0.25">
      <c r="A19" s="219" t="s">
        <v>27</v>
      </c>
      <c r="B19" s="173" t="s">
        <v>393</v>
      </c>
      <c r="C19" s="175" t="s">
        <v>195</v>
      </c>
      <c r="D19" s="173" t="s">
        <v>382</v>
      </c>
      <c r="E19" s="336">
        <v>3512.96</v>
      </c>
      <c r="F19" s="321">
        <v>3708.04</v>
      </c>
      <c r="G19" s="322">
        <f t="shared" si="7"/>
        <v>3946.8339999999998</v>
      </c>
      <c r="H19" s="327">
        <f t="shared" si="62"/>
        <v>4297.0652</v>
      </c>
      <c r="I19" s="184">
        <f t="shared" si="9"/>
        <v>4647.2964000000002</v>
      </c>
      <c r="J19" s="184">
        <f t="shared" si="10"/>
        <v>4973.6481999999996</v>
      </c>
      <c r="K19" s="177">
        <v>5300</v>
      </c>
      <c r="L19" s="183">
        <f t="shared" ref="L19:O19" si="127">K19+($P19-$K19)/5</f>
        <v>5575.6</v>
      </c>
      <c r="M19" s="184">
        <f t="shared" si="127"/>
        <v>5851.2000000000007</v>
      </c>
      <c r="N19" s="184">
        <f t="shared" si="127"/>
        <v>6126.8000000000011</v>
      </c>
      <c r="O19" s="184">
        <f t="shared" si="127"/>
        <v>6402.4000000000015</v>
      </c>
      <c r="P19" s="177">
        <v>6678</v>
      </c>
      <c r="Q19" s="322">
        <f t="shared" ref="Q19:T19" si="128">P19+($U19-$P19)/5</f>
        <v>6826.4</v>
      </c>
      <c r="R19" s="184">
        <f t="shared" si="128"/>
        <v>6974.7999999999993</v>
      </c>
      <c r="S19" s="184">
        <f t="shared" si="128"/>
        <v>7123.1999999999989</v>
      </c>
      <c r="T19" s="184">
        <f t="shared" si="128"/>
        <v>7271.5999999999985</v>
      </c>
      <c r="U19" s="177">
        <v>7420</v>
      </c>
      <c r="V19" s="183">
        <f t="shared" ref="V19:Y19" si="129">U19+($Z19-$U19)/5</f>
        <v>7462.4</v>
      </c>
      <c r="W19" s="184">
        <f t="shared" si="129"/>
        <v>7504.7999999999993</v>
      </c>
      <c r="X19" s="184">
        <f t="shared" si="129"/>
        <v>7547.1999999999989</v>
      </c>
      <c r="Y19" s="184">
        <f t="shared" si="129"/>
        <v>7589.5999999999985</v>
      </c>
      <c r="Z19" s="177">
        <v>7632</v>
      </c>
      <c r="AA19" s="183">
        <f t="shared" si="14"/>
        <v>7610.8</v>
      </c>
      <c r="AB19" s="184">
        <f t="shared" ref="AB19:AD19" si="130">AA19+($AE19-$Z19)/5</f>
        <v>7589.6</v>
      </c>
      <c r="AC19" s="184">
        <f t="shared" si="130"/>
        <v>7568.4000000000005</v>
      </c>
      <c r="AD19" s="184">
        <f t="shared" si="130"/>
        <v>7547.2000000000007</v>
      </c>
      <c r="AE19" s="177">
        <v>7526</v>
      </c>
      <c r="AF19" s="183">
        <f t="shared" ref="AF19:AI19" si="131">AE19+($AJ19-$AE19)/5</f>
        <v>7420</v>
      </c>
      <c r="AG19" s="184">
        <f t="shared" si="131"/>
        <v>7314</v>
      </c>
      <c r="AH19" s="184">
        <f t="shared" si="131"/>
        <v>7208</v>
      </c>
      <c r="AI19" s="184">
        <f t="shared" si="131"/>
        <v>7102</v>
      </c>
      <c r="AJ19" s="177">
        <v>6996</v>
      </c>
      <c r="AK19" s="183">
        <f t="shared" si="17"/>
        <v>6826.4</v>
      </c>
      <c r="AL19" s="184">
        <f t="shared" ref="AL19:AN19" si="132">AK19+($AO19-$AJ19)/5</f>
        <v>6656.7999999999993</v>
      </c>
      <c r="AM19" s="184">
        <f t="shared" si="132"/>
        <v>6487.1999999999989</v>
      </c>
      <c r="AN19" s="184">
        <f t="shared" si="132"/>
        <v>6317.5999999999985</v>
      </c>
      <c r="AO19" s="177">
        <v>6148</v>
      </c>
      <c r="AP19" s="183">
        <f t="shared" ref="AP19:AS19" si="133">AO19+($AT19-$AO19)/5</f>
        <v>5978.4</v>
      </c>
      <c r="AQ19" s="184">
        <f t="shared" si="133"/>
        <v>5808.7999999999993</v>
      </c>
      <c r="AR19" s="184">
        <f t="shared" si="133"/>
        <v>5639.1999999999989</v>
      </c>
      <c r="AS19" s="184">
        <f t="shared" si="133"/>
        <v>5469.5999999999985</v>
      </c>
      <c r="AT19" s="177">
        <v>5300</v>
      </c>
    </row>
    <row r="20" spans="1:46" x14ac:dyDescent="0.25">
      <c r="A20" s="219" t="s">
        <v>27</v>
      </c>
      <c r="B20" s="333" t="s">
        <v>394</v>
      </c>
      <c r="C20" s="175" t="s">
        <v>195</v>
      </c>
      <c r="D20" s="173" t="s">
        <v>395</v>
      </c>
      <c r="E20" s="336">
        <v>978.42</v>
      </c>
      <c r="F20" s="321">
        <v>1002.51</v>
      </c>
      <c r="G20" s="322">
        <f t="shared" si="7"/>
        <v>1098.5835</v>
      </c>
      <c r="H20" s="327">
        <f t="shared" si="62"/>
        <v>1239.4912999999999</v>
      </c>
      <c r="I20" s="184">
        <f t="shared" si="9"/>
        <v>1380.3990999999999</v>
      </c>
      <c r="J20" s="184">
        <f t="shared" si="10"/>
        <v>1511.6995499999998</v>
      </c>
      <c r="K20" s="177">
        <v>1643</v>
      </c>
      <c r="L20" s="183">
        <f t="shared" ref="L20:O20" si="134">K20+($P20-$K20)/5</f>
        <v>1717.2</v>
      </c>
      <c r="M20" s="184">
        <f t="shared" si="134"/>
        <v>1791.4</v>
      </c>
      <c r="N20" s="184">
        <f t="shared" si="134"/>
        <v>1865.6000000000001</v>
      </c>
      <c r="O20" s="184">
        <f t="shared" si="134"/>
        <v>1939.8000000000002</v>
      </c>
      <c r="P20" s="177">
        <v>2014</v>
      </c>
      <c r="Q20" s="322">
        <f t="shared" ref="Q20:T20" si="135">P20+($U20-$P20)/5</f>
        <v>2056.4</v>
      </c>
      <c r="R20" s="184">
        <f t="shared" si="135"/>
        <v>2098.8000000000002</v>
      </c>
      <c r="S20" s="184">
        <f t="shared" si="135"/>
        <v>2141.2000000000003</v>
      </c>
      <c r="T20" s="184">
        <f t="shared" si="135"/>
        <v>2183.6000000000004</v>
      </c>
      <c r="U20" s="177">
        <v>2226</v>
      </c>
      <c r="V20" s="183">
        <f t="shared" ref="V20:Y20" si="136">U20+($Z20-$U20)/5</f>
        <v>2247.1999999999998</v>
      </c>
      <c r="W20" s="184">
        <f t="shared" si="136"/>
        <v>2268.3999999999996</v>
      </c>
      <c r="X20" s="184">
        <f t="shared" si="136"/>
        <v>2289.5999999999995</v>
      </c>
      <c r="Y20" s="184">
        <f t="shared" si="136"/>
        <v>2310.7999999999993</v>
      </c>
      <c r="Z20" s="177">
        <v>2332</v>
      </c>
      <c r="AA20" s="183">
        <f t="shared" si="14"/>
        <v>2342.6</v>
      </c>
      <c r="AB20" s="184">
        <f t="shared" ref="AB20:AD20" si="137">AA20+($AE20-$Z20)/5</f>
        <v>2353.1999999999998</v>
      </c>
      <c r="AC20" s="184">
        <f t="shared" si="137"/>
        <v>2363.7999999999997</v>
      </c>
      <c r="AD20" s="184">
        <f t="shared" si="137"/>
        <v>2374.3999999999996</v>
      </c>
      <c r="AE20" s="177">
        <v>2385</v>
      </c>
      <c r="AF20" s="183">
        <f t="shared" ref="AF20:AI20" si="138">AE20+($AJ20-$AE20)/5</f>
        <v>2395.6</v>
      </c>
      <c r="AG20" s="184">
        <f t="shared" si="138"/>
        <v>2406.1999999999998</v>
      </c>
      <c r="AH20" s="184">
        <f t="shared" si="138"/>
        <v>2416.7999999999997</v>
      </c>
      <c r="AI20" s="184">
        <f t="shared" si="138"/>
        <v>2427.3999999999996</v>
      </c>
      <c r="AJ20" s="177">
        <v>2438</v>
      </c>
      <c r="AK20" s="183">
        <f t="shared" si="17"/>
        <v>2448.6</v>
      </c>
      <c r="AL20" s="184">
        <f t="shared" ref="AL20:AN20" si="139">AK20+($AO20-$AJ20)/5</f>
        <v>2459.1999999999998</v>
      </c>
      <c r="AM20" s="184">
        <f t="shared" si="139"/>
        <v>2469.7999999999997</v>
      </c>
      <c r="AN20" s="184">
        <f t="shared" si="139"/>
        <v>2480.3999999999996</v>
      </c>
      <c r="AO20" s="177">
        <v>2491</v>
      </c>
      <c r="AP20" s="183">
        <f t="shared" ref="AP20:AS20" si="140">AO20+($AT20-$AO20)/5</f>
        <v>2499.48</v>
      </c>
      <c r="AQ20" s="184">
        <f t="shared" si="140"/>
        <v>2507.96</v>
      </c>
      <c r="AR20" s="184">
        <f t="shared" si="140"/>
        <v>2516.44</v>
      </c>
      <c r="AS20" s="184">
        <f t="shared" si="140"/>
        <v>2524.92</v>
      </c>
      <c r="AT20" s="177">
        <v>2533.4</v>
      </c>
    </row>
    <row r="21" spans="1:46" x14ac:dyDescent="0.25">
      <c r="A21" s="221" t="s">
        <v>31</v>
      </c>
      <c r="B21" s="186" t="s">
        <v>396</v>
      </c>
      <c r="C21" s="187" t="s">
        <v>397</v>
      </c>
      <c r="D21" s="186" t="s">
        <v>398</v>
      </c>
      <c r="E21" s="337">
        <v>2567.67</v>
      </c>
      <c r="F21" s="329">
        <v>2532.4899999999998</v>
      </c>
      <c r="G21" s="191">
        <f t="shared" si="7"/>
        <v>2696.2154784999998</v>
      </c>
      <c r="H21" s="330">
        <f>G21+($K21-$F21)/5*1.25</f>
        <v>2969.0912760000001</v>
      </c>
      <c r="I21" s="192">
        <f t="shared" si="9"/>
        <v>3209.2219778000003</v>
      </c>
      <c r="J21" s="184">
        <f t="shared" si="10"/>
        <v>3416.6075839000005</v>
      </c>
      <c r="K21" s="188">
        <v>3623.9931900000001</v>
      </c>
      <c r="L21" s="191">
        <f t="shared" ref="L21:O21" si="141">K21+($P21-$K21)/5</f>
        <v>3731.370766</v>
      </c>
      <c r="M21" s="192">
        <f t="shared" si="141"/>
        <v>3838.7483419999999</v>
      </c>
      <c r="N21" s="192">
        <f t="shared" si="141"/>
        <v>3946.1259179999997</v>
      </c>
      <c r="O21" s="192">
        <f t="shared" si="141"/>
        <v>4053.5034939999996</v>
      </c>
      <c r="P21" s="188">
        <v>4160.8810700000004</v>
      </c>
      <c r="Q21" s="412">
        <f t="shared" ref="Q21:T21" si="142">P21+($U21-$P21)/5</f>
        <v>4214.5698579999998</v>
      </c>
      <c r="R21" s="192">
        <f t="shared" si="142"/>
        <v>4268.2586459999993</v>
      </c>
      <c r="S21" s="192">
        <f t="shared" si="142"/>
        <v>4321.9474339999988</v>
      </c>
      <c r="T21" s="192">
        <f t="shared" si="142"/>
        <v>4375.6362219999983</v>
      </c>
      <c r="U21" s="188">
        <v>4429.3250099999996</v>
      </c>
      <c r="V21" s="191">
        <f t="shared" ref="V21:Y21" si="143">U21+($Z21-$U21)/5</f>
        <v>4415.9028129999997</v>
      </c>
      <c r="W21" s="192">
        <f t="shared" si="143"/>
        <v>4402.4806159999998</v>
      </c>
      <c r="X21" s="192">
        <f t="shared" si="143"/>
        <v>4389.058419</v>
      </c>
      <c r="Y21" s="192">
        <f t="shared" si="143"/>
        <v>4375.6362220000001</v>
      </c>
      <c r="Z21" s="188">
        <v>4362.2140249999993</v>
      </c>
      <c r="AA21" s="191">
        <f t="shared" si="14"/>
        <v>4348.7918279999994</v>
      </c>
      <c r="AB21" s="192">
        <f t="shared" ref="AB21:AD21" si="144">AA21+($AE21-$Z21)/5</f>
        <v>4335.3696309999996</v>
      </c>
      <c r="AC21" s="192">
        <f t="shared" si="144"/>
        <v>4321.9474339999997</v>
      </c>
      <c r="AD21" s="192">
        <f t="shared" si="144"/>
        <v>4308.5252369999998</v>
      </c>
      <c r="AE21" s="188">
        <v>4295.10304</v>
      </c>
      <c r="AF21" s="191">
        <f t="shared" ref="AF21:AI21" si="145">AE21+($AJ21-$AE21)/5</f>
        <v>4281.6808430000001</v>
      </c>
      <c r="AG21" s="192">
        <f t="shared" si="145"/>
        <v>4268.2586460000002</v>
      </c>
      <c r="AH21" s="192">
        <f t="shared" si="145"/>
        <v>4254.8364490000004</v>
      </c>
      <c r="AI21" s="192">
        <f t="shared" si="145"/>
        <v>4241.4142520000005</v>
      </c>
      <c r="AJ21" s="188">
        <v>4227.9920549999997</v>
      </c>
      <c r="AK21" s="191">
        <f t="shared" si="17"/>
        <v>4222.6231761999998</v>
      </c>
      <c r="AL21" s="192">
        <f t="shared" ref="AL21:AN21" si="146">AK21+($AO21-$AJ21)/5</f>
        <v>4217.2542973999998</v>
      </c>
      <c r="AM21" s="192">
        <f t="shared" si="146"/>
        <v>4211.8854185999999</v>
      </c>
      <c r="AN21" s="192">
        <f t="shared" si="146"/>
        <v>4206.5165397999999</v>
      </c>
      <c r="AO21" s="188">
        <v>4201.147661</v>
      </c>
      <c r="AP21" s="191">
        <f t="shared" ref="AP21:AS21" si="147">AO21+($AT21-$AO21)/5</f>
        <v>4193.0943428</v>
      </c>
      <c r="AQ21" s="192">
        <f t="shared" si="147"/>
        <v>4185.0410246000001</v>
      </c>
      <c r="AR21" s="192">
        <f t="shared" si="147"/>
        <v>4176.9877064000002</v>
      </c>
      <c r="AS21" s="192">
        <f t="shared" si="147"/>
        <v>4168.9343882000003</v>
      </c>
      <c r="AT21" s="188">
        <v>4160.8810699999995</v>
      </c>
    </row>
    <row r="22" spans="1:46" x14ac:dyDescent="0.25">
      <c r="F22" s="84"/>
      <c r="G22" s="84"/>
      <c r="H22" s="84"/>
      <c r="I22" s="84"/>
    </row>
    <row r="23" spans="1:46" x14ac:dyDescent="0.25">
      <c r="F23" s="84"/>
      <c r="G23" s="84"/>
      <c r="H23" s="84"/>
      <c r="I23" s="84"/>
    </row>
    <row r="24" spans="1:46" x14ac:dyDescent="0.25">
      <c r="F24" s="84"/>
      <c r="G24" s="84"/>
      <c r="H24" s="84"/>
      <c r="I24" s="84"/>
    </row>
    <row r="25" spans="1:46" x14ac:dyDescent="0.25">
      <c r="F25" s="84"/>
      <c r="G25" s="84"/>
      <c r="H25" s="84"/>
      <c r="I25" s="84"/>
    </row>
    <row r="26" spans="1:46" x14ac:dyDescent="0.25">
      <c r="A26" s="168" t="s">
        <v>279</v>
      </c>
      <c r="B26" s="168" t="s">
        <v>294</v>
      </c>
      <c r="C26" s="168" t="s">
        <v>295</v>
      </c>
      <c r="D26" s="168" t="s">
        <v>194</v>
      </c>
      <c r="E26" s="196" t="s">
        <v>342</v>
      </c>
      <c r="F26" s="84"/>
      <c r="G26" s="84"/>
      <c r="H26" s="84"/>
      <c r="I26" s="84"/>
      <c r="O26" s="84"/>
    </row>
    <row r="27" spans="1:46" x14ac:dyDescent="0.25">
      <c r="A27" s="216" t="s">
        <v>3</v>
      </c>
      <c r="B27" s="210" t="s">
        <v>331</v>
      </c>
      <c r="C27" s="210" t="s">
        <v>339</v>
      </c>
      <c r="D27" s="210" t="s">
        <v>333</v>
      </c>
      <c r="E27" s="110">
        <v>0.5</v>
      </c>
      <c r="F27" s="84"/>
      <c r="G27" s="84"/>
      <c r="H27" s="84"/>
      <c r="I27" s="84"/>
      <c r="O27" s="84"/>
    </row>
    <row r="28" spans="1:46" x14ac:dyDescent="0.25">
      <c r="A28" s="169" t="s">
        <v>3</v>
      </c>
      <c r="B28" s="173" t="s">
        <v>332</v>
      </c>
      <c r="C28" s="173" t="s">
        <v>340</v>
      </c>
      <c r="D28" s="173" t="s">
        <v>338</v>
      </c>
      <c r="E28" s="41">
        <v>0.5</v>
      </c>
      <c r="F28" s="84"/>
      <c r="G28" s="84"/>
      <c r="H28" s="84"/>
      <c r="I28" s="84"/>
      <c r="O28" s="84"/>
    </row>
    <row r="29" spans="1:46" x14ac:dyDescent="0.25">
      <c r="A29" s="169" t="s">
        <v>5</v>
      </c>
      <c r="B29" s="173" t="s">
        <v>334</v>
      </c>
      <c r="C29" s="173" t="s">
        <v>196</v>
      </c>
      <c r="D29" s="173" t="s">
        <v>333</v>
      </c>
      <c r="E29" s="41">
        <v>0.5</v>
      </c>
      <c r="F29" s="84"/>
      <c r="G29" s="84"/>
      <c r="H29" s="84"/>
      <c r="I29" s="84"/>
      <c r="O29" s="84"/>
    </row>
    <row r="30" spans="1:46" x14ac:dyDescent="0.25">
      <c r="A30" s="169" t="s">
        <v>5</v>
      </c>
      <c r="B30" s="173" t="s">
        <v>335</v>
      </c>
      <c r="C30" s="173" t="s">
        <v>196</v>
      </c>
      <c r="D30" s="173" t="s">
        <v>333</v>
      </c>
      <c r="E30" s="41">
        <v>0.5</v>
      </c>
      <c r="F30" s="84"/>
      <c r="G30" s="84"/>
      <c r="H30" s="84"/>
      <c r="I30" s="84"/>
      <c r="O30" s="84"/>
    </row>
    <row r="31" spans="1:46" x14ac:dyDescent="0.25">
      <c r="A31" s="169" t="s">
        <v>21</v>
      </c>
      <c r="B31" s="173" t="s">
        <v>322</v>
      </c>
      <c r="C31" s="173" t="s">
        <v>323</v>
      </c>
      <c r="D31" s="173" t="s">
        <v>326</v>
      </c>
      <c r="E31" s="41">
        <v>8.5</v>
      </c>
      <c r="F31" s="84"/>
      <c r="G31" s="84"/>
      <c r="H31" s="84"/>
      <c r="I31" s="84"/>
      <c r="O31" s="84"/>
    </row>
    <row r="32" spans="1:46" x14ac:dyDescent="0.25">
      <c r="A32" s="169" t="s">
        <v>21</v>
      </c>
      <c r="B32" s="173" t="s">
        <v>324</v>
      </c>
      <c r="C32" s="173" t="s">
        <v>325</v>
      </c>
      <c r="D32" s="173" t="s">
        <v>326</v>
      </c>
      <c r="E32" s="41">
        <v>135</v>
      </c>
      <c r="F32" s="84"/>
      <c r="G32" s="84"/>
      <c r="H32" s="84"/>
      <c r="I32" s="84"/>
      <c r="O32" s="84"/>
    </row>
    <row r="33" spans="1:15" x14ac:dyDescent="0.25">
      <c r="A33" s="169" t="s">
        <v>1</v>
      </c>
      <c r="B33" s="173" t="s">
        <v>327</v>
      </c>
      <c r="C33" s="173" t="s">
        <v>325</v>
      </c>
      <c r="D33" s="173" t="s">
        <v>320</v>
      </c>
      <c r="E33" s="41">
        <v>850</v>
      </c>
      <c r="F33" s="84"/>
      <c r="G33" s="84"/>
      <c r="H33" s="84"/>
      <c r="I33" s="84"/>
      <c r="O33" s="84"/>
    </row>
    <row r="34" spans="1:15" x14ac:dyDescent="0.25">
      <c r="A34" s="169" t="s">
        <v>1</v>
      </c>
      <c r="B34" s="173" t="s">
        <v>328</v>
      </c>
      <c r="C34" s="173" t="s">
        <v>325</v>
      </c>
      <c r="D34" s="173" t="s">
        <v>320</v>
      </c>
      <c r="E34" s="41">
        <v>326</v>
      </c>
      <c r="F34" s="84"/>
      <c r="G34" s="84"/>
      <c r="H34" s="84"/>
      <c r="I34" s="84"/>
      <c r="O34" s="84"/>
    </row>
    <row r="35" spans="1:15" x14ac:dyDescent="0.25">
      <c r="A35" s="169" t="s">
        <v>1</v>
      </c>
      <c r="B35" s="173" t="s">
        <v>329</v>
      </c>
      <c r="C35" s="173" t="s">
        <v>325</v>
      </c>
      <c r="D35" s="173" t="s">
        <v>320</v>
      </c>
      <c r="E35" s="41">
        <v>837</v>
      </c>
      <c r="F35" s="84"/>
      <c r="G35" s="84"/>
      <c r="H35" s="84"/>
      <c r="I35" s="84"/>
      <c r="O35" s="84"/>
    </row>
    <row r="36" spans="1:15" x14ac:dyDescent="0.25">
      <c r="A36" s="169" t="s">
        <v>1</v>
      </c>
      <c r="B36" s="173" t="s">
        <v>330</v>
      </c>
      <c r="C36" s="173" t="s">
        <v>325</v>
      </c>
      <c r="D36" s="173" t="s">
        <v>320</v>
      </c>
      <c r="E36" s="41">
        <v>1422</v>
      </c>
      <c r="F36" s="84"/>
      <c r="G36" s="84"/>
      <c r="H36" s="84"/>
      <c r="I36" s="84"/>
      <c r="O36" s="84"/>
    </row>
    <row r="37" spans="1:15" x14ac:dyDescent="0.25">
      <c r="A37" s="169" t="s">
        <v>25</v>
      </c>
      <c r="B37" s="173" t="s">
        <v>319</v>
      </c>
      <c r="C37" s="173" t="s">
        <v>316</v>
      </c>
      <c r="D37" s="173" t="s">
        <v>320</v>
      </c>
      <c r="E37" s="41">
        <v>128</v>
      </c>
      <c r="F37" s="84"/>
      <c r="G37" s="84"/>
      <c r="H37" s="84"/>
      <c r="I37" s="84"/>
      <c r="O37" s="84"/>
    </row>
    <row r="38" spans="1:15" x14ac:dyDescent="0.25">
      <c r="A38" s="169" t="s">
        <v>25</v>
      </c>
      <c r="B38" s="173" t="s">
        <v>317</v>
      </c>
      <c r="C38" s="173" t="s">
        <v>318</v>
      </c>
      <c r="D38" s="173" t="s">
        <v>320</v>
      </c>
      <c r="E38" s="41">
        <v>11.5</v>
      </c>
      <c r="F38" s="84"/>
      <c r="G38" s="84"/>
      <c r="H38" s="84"/>
      <c r="I38" s="84"/>
      <c r="O38" s="84"/>
    </row>
    <row r="39" spans="1:15" ht="24" x14ac:dyDescent="0.25">
      <c r="A39" s="169" t="s">
        <v>27</v>
      </c>
      <c r="B39" s="173" t="s">
        <v>336</v>
      </c>
      <c r="C39" s="173" t="s">
        <v>325</v>
      </c>
      <c r="D39" s="212" t="s">
        <v>337</v>
      </c>
      <c r="E39" s="213">
        <f>13543/10*'Heat Value'!O50</f>
        <v>1663.5548458420342</v>
      </c>
      <c r="F39" s="84"/>
      <c r="G39" s="84"/>
      <c r="H39" s="84"/>
      <c r="I39" s="84"/>
      <c r="O39" s="84"/>
    </row>
    <row r="40" spans="1:15" x14ac:dyDescent="0.25">
      <c r="A40" s="217" t="s">
        <v>27</v>
      </c>
      <c r="B40" s="186" t="s">
        <v>315</v>
      </c>
      <c r="C40" s="186" t="s">
        <v>316</v>
      </c>
      <c r="D40" s="186" t="s">
        <v>321</v>
      </c>
      <c r="E40" s="111">
        <v>213.6</v>
      </c>
      <c r="F40" s="84"/>
      <c r="G40" s="84"/>
      <c r="H40" s="84"/>
      <c r="I40" s="84"/>
      <c r="O40" s="84"/>
    </row>
    <row r="41" spans="1:15" x14ac:dyDescent="0.25">
      <c r="F41" s="84"/>
      <c r="G41" s="84"/>
      <c r="H41" s="84"/>
      <c r="I41" s="84"/>
    </row>
    <row r="42" spans="1:15" x14ac:dyDescent="0.25">
      <c r="F42" s="84"/>
      <c r="G42" s="84"/>
      <c r="H42" s="84"/>
      <c r="I42" s="84"/>
    </row>
    <row r="43" spans="1:15" x14ac:dyDescent="0.25">
      <c r="F43" s="84"/>
      <c r="G43" s="84"/>
      <c r="H43" s="84"/>
      <c r="I43" s="84"/>
      <c r="O43" s="84"/>
    </row>
    <row r="44" spans="1:15" x14ac:dyDescent="0.25">
      <c r="F44" s="84"/>
      <c r="G44" s="84"/>
      <c r="H44" s="84"/>
      <c r="I44" s="84"/>
    </row>
    <row r="45" spans="1:15" x14ac:dyDescent="0.25">
      <c r="F45" s="84"/>
      <c r="G45" s="84"/>
      <c r="H45" s="84"/>
      <c r="I45" s="84"/>
    </row>
    <row r="46" spans="1:15" x14ac:dyDescent="0.25">
      <c r="F46" s="84"/>
      <c r="G46" s="84"/>
      <c r="H46" s="84"/>
      <c r="I46" s="84"/>
    </row>
    <row r="47" spans="1:15" x14ac:dyDescent="0.25">
      <c r="F47" s="84"/>
      <c r="G47" s="84"/>
      <c r="H47" s="84"/>
      <c r="I47" s="84"/>
    </row>
    <row r="48" spans="1:15" x14ac:dyDescent="0.25">
      <c r="F48" s="84"/>
      <c r="G48" s="84"/>
      <c r="H48" s="84"/>
      <c r="I48" s="84"/>
    </row>
    <row r="49" spans="6:9" x14ac:dyDescent="0.25">
      <c r="F49" s="84"/>
      <c r="G49" s="84"/>
      <c r="H49" s="84"/>
      <c r="I49" s="84"/>
    </row>
    <row r="50" spans="6:9" x14ac:dyDescent="0.25">
      <c r="F50" s="84"/>
      <c r="G50" s="84"/>
      <c r="H50" s="84"/>
      <c r="I50" s="84"/>
    </row>
    <row r="51" spans="6:9" x14ac:dyDescent="0.25">
      <c r="F51" s="84"/>
      <c r="G51" s="84"/>
      <c r="H51" s="84"/>
      <c r="I51" s="84"/>
    </row>
    <row r="52" spans="6:9" x14ac:dyDescent="0.25">
      <c r="F52" s="84"/>
      <c r="G52" s="84"/>
      <c r="H52" s="84"/>
      <c r="I52" s="84"/>
    </row>
    <row r="53" spans="6:9" x14ac:dyDescent="0.25">
      <c r="F53" s="84"/>
      <c r="G53" s="84"/>
      <c r="H53" s="84"/>
      <c r="I53" s="84"/>
    </row>
    <row r="54" spans="6:9" x14ac:dyDescent="0.25">
      <c r="F54" s="84"/>
      <c r="G54" s="84"/>
      <c r="H54" s="84"/>
      <c r="I54" s="84"/>
    </row>
    <row r="55" spans="6:9" x14ac:dyDescent="0.25">
      <c r="F55" s="84"/>
      <c r="G55" s="84"/>
      <c r="H55" s="84"/>
      <c r="I55" s="84"/>
    </row>
    <row r="56" spans="6:9" x14ac:dyDescent="0.25">
      <c r="F56" s="84"/>
      <c r="G56" s="84"/>
      <c r="H56" s="84"/>
      <c r="I56" s="84"/>
    </row>
    <row r="57" spans="6:9" x14ac:dyDescent="0.25">
      <c r="F57" s="84"/>
      <c r="G57" s="84"/>
      <c r="H57" s="84"/>
      <c r="I57" s="84"/>
    </row>
    <row r="58" spans="6:9" x14ac:dyDescent="0.25">
      <c r="F58" s="84"/>
      <c r="G58" s="84"/>
      <c r="H58" s="84"/>
      <c r="I58" s="84"/>
    </row>
    <row r="59" spans="6:9" x14ac:dyDescent="0.25">
      <c r="F59" s="84"/>
      <c r="G59" s="84"/>
      <c r="H59" s="84"/>
      <c r="I59" s="84"/>
    </row>
    <row r="60" spans="6:9" x14ac:dyDescent="0.25">
      <c r="F60" s="84"/>
      <c r="G60" s="84"/>
      <c r="H60" s="84"/>
      <c r="I60" s="84"/>
    </row>
    <row r="61" spans="6:9" x14ac:dyDescent="0.25">
      <c r="F61" s="84"/>
      <c r="G61" s="84"/>
      <c r="H61" s="84"/>
      <c r="I61" s="84"/>
    </row>
    <row r="62" spans="6:9" x14ac:dyDescent="0.25">
      <c r="F62" s="84"/>
      <c r="G62" s="84"/>
      <c r="H62" s="84"/>
      <c r="I62" s="84"/>
    </row>
    <row r="63" spans="6:9" x14ac:dyDescent="0.25">
      <c r="F63" s="84"/>
      <c r="G63" s="84"/>
      <c r="H63" s="84"/>
      <c r="I63" s="84"/>
    </row>
    <row r="64" spans="6:9" x14ac:dyDescent="0.25">
      <c r="F64" s="84"/>
      <c r="G64" s="84"/>
      <c r="H64" s="84"/>
      <c r="I64" s="84"/>
    </row>
    <row r="65" spans="6:9" x14ac:dyDescent="0.25">
      <c r="F65" s="84"/>
      <c r="G65" s="84"/>
      <c r="H65" s="84"/>
      <c r="I65" s="84"/>
    </row>
    <row r="66" spans="6:9" x14ac:dyDescent="0.25">
      <c r="F66" s="84"/>
      <c r="G66" s="84"/>
      <c r="H66" s="84"/>
      <c r="I66" s="84"/>
    </row>
    <row r="67" spans="6:9" x14ac:dyDescent="0.25">
      <c r="F67" s="84"/>
      <c r="G67" s="84"/>
      <c r="H67" s="84"/>
      <c r="I67" s="84"/>
    </row>
    <row r="68" spans="6:9" x14ac:dyDescent="0.25">
      <c r="F68" s="84"/>
      <c r="G68" s="84"/>
      <c r="H68" s="84"/>
      <c r="I68" s="84"/>
    </row>
    <row r="69" spans="6:9" x14ac:dyDescent="0.25">
      <c r="F69" s="84"/>
      <c r="G69" s="84"/>
      <c r="H69" s="84"/>
      <c r="I69" s="84"/>
    </row>
    <row r="70" spans="6:9" x14ac:dyDescent="0.25">
      <c r="F70" s="84"/>
      <c r="G70" s="84"/>
      <c r="H70" s="84"/>
      <c r="I70" s="84"/>
    </row>
    <row r="71" spans="6:9" x14ac:dyDescent="0.25">
      <c r="F71" s="84"/>
      <c r="G71" s="84"/>
      <c r="H71" s="84"/>
      <c r="I71" s="84"/>
    </row>
    <row r="72" spans="6:9" x14ac:dyDescent="0.25">
      <c r="F72" s="84"/>
      <c r="G72" s="84"/>
      <c r="H72" s="84"/>
      <c r="I72" s="84"/>
    </row>
    <row r="73" spans="6:9" x14ac:dyDescent="0.25">
      <c r="F73" s="84"/>
      <c r="G73" s="84"/>
      <c r="H73" s="84"/>
      <c r="I73" s="84"/>
    </row>
    <row r="74" spans="6:9" x14ac:dyDescent="0.25">
      <c r="F74" s="84"/>
      <c r="G74" s="84"/>
      <c r="H74" s="84"/>
      <c r="I74" s="84"/>
    </row>
    <row r="75" spans="6:9" x14ac:dyDescent="0.25">
      <c r="F75" s="84"/>
      <c r="G75" s="84"/>
      <c r="H75" s="84"/>
      <c r="I75" s="84"/>
    </row>
    <row r="76" spans="6:9" x14ac:dyDescent="0.25">
      <c r="F76" s="84"/>
      <c r="G76" s="84"/>
      <c r="H76" s="84"/>
      <c r="I76" s="84"/>
    </row>
    <row r="77" spans="6:9" x14ac:dyDescent="0.25">
      <c r="F77" s="84"/>
      <c r="G77" s="84"/>
      <c r="H77" s="84"/>
      <c r="I77" s="84"/>
    </row>
    <row r="78" spans="6:9" x14ac:dyDescent="0.25">
      <c r="F78" s="84"/>
      <c r="G78" s="84"/>
      <c r="H78" s="84"/>
      <c r="I78" s="84"/>
    </row>
    <row r="79" spans="6:9" x14ac:dyDescent="0.25">
      <c r="F79" s="84"/>
      <c r="G79" s="84"/>
      <c r="H79" s="84"/>
      <c r="I79" s="84"/>
    </row>
    <row r="80" spans="6:9" x14ac:dyDescent="0.25">
      <c r="F80" s="84"/>
      <c r="G80" s="84"/>
      <c r="H80" s="84"/>
      <c r="I80" s="84"/>
    </row>
    <row r="81" spans="6:9" x14ac:dyDescent="0.25">
      <c r="F81" s="84"/>
      <c r="G81" s="84"/>
      <c r="H81" s="84"/>
      <c r="I81" s="84"/>
    </row>
    <row r="82" spans="6:9" x14ac:dyDescent="0.25">
      <c r="F82" s="84"/>
      <c r="G82" s="84"/>
      <c r="H82" s="84"/>
      <c r="I82" s="84"/>
    </row>
    <row r="83" spans="6:9" x14ac:dyDescent="0.25">
      <c r="F83" s="84"/>
      <c r="G83" s="84"/>
      <c r="H83" s="84"/>
      <c r="I83" s="84"/>
    </row>
    <row r="84" spans="6:9" x14ac:dyDescent="0.25">
      <c r="F84" s="84"/>
      <c r="G84" s="84"/>
      <c r="H84" s="84"/>
      <c r="I84" s="84"/>
    </row>
    <row r="85" spans="6:9" x14ac:dyDescent="0.25">
      <c r="F85" s="84"/>
      <c r="G85" s="84"/>
      <c r="H85" s="84"/>
      <c r="I85" s="84"/>
    </row>
    <row r="86" spans="6:9" x14ac:dyDescent="0.25">
      <c r="F86" s="84"/>
      <c r="G86" s="84"/>
      <c r="H86" s="84"/>
      <c r="I86" s="84"/>
    </row>
    <row r="87" spans="6:9" x14ac:dyDescent="0.25">
      <c r="F87" s="84"/>
      <c r="G87" s="84"/>
      <c r="H87" s="84"/>
      <c r="I87" s="84"/>
    </row>
    <row r="88" spans="6:9" x14ac:dyDescent="0.25">
      <c r="F88" s="84"/>
      <c r="G88" s="84"/>
      <c r="H88" s="84"/>
      <c r="I88" s="84"/>
    </row>
    <row r="89" spans="6:9" x14ac:dyDescent="0.25">
      <c r="F89" s="84"/>
      <c r="G89" s="84"/>
      <c r="H89" s="84"/>
      <c r="I89" s="84"/>
    </row>
    <row r="90" spans="6:9" x14ac:dyDescent="0.25">
      <c r="F90" s="84"/>
      <c r="G90" s="84"/>
      <c r="H90" s="84"/>
      <c r="I90" s="84"/>
    </row>
    <row r="91" spans="6:9" x14ac:dyDescent="0.25">
      <c r="F91" s="84"/>
      <c r="G91" s="84"/>
      <c r="H91" s="84"/>
      <c r="I91" s="84"/>
    </row>
    <row r="92" spans="6:9" x14ac:dyDescent="0.25">
      <c r="F92" s="84"/>
      <c r="G92" s="84"/>
      <c r="H92" s="84"/>
      <c r="I92" s="84"/>
    </row>
    <row r="93" spans="6:9" x14ac:dyDescent="0.25">
      <c r="F93" s="84"/>
      <c r="G93" s="84"/>
      <c r="H93" s="84"/>
      <c r="I93" s="84"/>
    </row>
    <row r="94" spans="6:9" x14ac:dyDescent="0.25">
      <c r="F94" s="84"/>
      <c r="G94" s="84"/>
      <c r="H94" s="84"/>
      <c r="I94" s="84"/>
    </row>
    <row r="95" spans="6:9" x14ac:dyDescent="0.25">
      <c r="F95" s="84"/>
      <c r="G95" s="84"/>
      <c r="H95" s="84"/>
      <c r="I95" s="84"/>
    </row>
    <row r="96" spans="6:9" x14ac:dyDescent="0.25">
      <c r="F96" s="84"/>
      <c r="G96" s="84"/>
      <c r="H96" s="84"/>
      <c r="I96" s="84"/>
    </row>
    <row r="97" spans="6:9" x14ac:dyDescent="0.25">
      <c r="F97" s="84"/>
      <c r="G97" s="84"/>
      <c r="H97" s="84"/>
      <c r="I97" s="84"/>
    </row>
    <row r="98" spans="6:9" x14ac:dyDescent="0.25">
      <c r="F98" s="84"/>
      <c r="G98" s="84"/>
      <c r="H98" s="84"/>
      <c r="I98" s="84"/>
    </row>
    <row r="99" spans="6:9" x14ac:dyDescent="0.25">
      <c r="F99" s="84"/>
      <c r="G99" s="84"/>
      <c r="H99" s="84"/>
      <c r="I99" s="84"/>
    </row>
    <row r="100" spans="6:9" x14ac:dyDescent="0.25">
      <c r="F100" s="84"/>
      <c r="G100" s="84"/>
      <c r="H100" s="84"/>
      <c r="I100" s="84"/>
    </row>
    <row r="101" spans="6:9" x14ac:dyDescent="0.25">
      <c r="F101" s="84"/>
      <c r="G101" s="84"/>
      <c r="H101" s="84"/>
      <c r="I101" s="84"/>
    </row>
    <row r="102" spans="6:9" x14ac:dyDescent="0.25">
      <c r="F102" s="84"/>
      <c r="G102" s="84"/>
      <c r="H102" s="84"/>
      <c r="I102" s="84"/>
    </row>
    <row r="103" spans="6:9" x14ac:dyDescent="0.25">
      <c r="F103" s="84"/>
      <c r="G103" s="84"/>
      <c r="H103" s="84"/>
      <c r="I103" s="84"/>
    </row>
    <row r="104" spans="6:9" x14ac:dyDescent="0.25">
      <c r="F104" s="84"/>
      <c r="G104" s="84"/>
      <c r="H104" s="84"/>
      <c r="I104" s="84"/>
    </row>
    <row r="105" spans="6:9" x14ac:dyDescent="0.25">
      <c r="F105" s="84"/>
      <c r="G105" s="84"/>
      <c r="H105" s="84"/>
      <c r="I105" s="84"/>
    </row>
    <row r="106" spans="6:9" x14ac:dyDescent="0.25">
      <c r="F106" s="84"/>
      <c r="G106" s="84"/>
      <c r="H106" s="84"/>
      <c r="I106" s="84"/>
    </row>
    <row r="107" spans="6:9" x14ac:dyDescent="0.25">
      <c r="F107" s="84"/>
      <c r="G107" s="84"/>
      <c r="H107" s="84"/>
      <c r="I107" s="84"/>
    </row>
    <row r="108" spans="6:9" x14ac:dyDescent="0.25">
      <c r="F108" s="84"/>
      <c r="G108" s="84"/>
      <c r="H108" s="84"/>
      <c r="I108" s="84"/>
    </row>
    <row r="109" spans="6:9" x14ac:dyDescent="0.25">
      <c r="F109" s="84"/>
      <c r="G109" s="84"/>
      <c r="H109" s="84"/>
      <c r="I109" s="84"/>
    </row>
    <row r="110" spans="6:9" x14ac:dyDescent="0.25">
      <c r="F110" s="84"/>
      <c r="G110" s="84"/>
      <c r="H110" s="84"/>
      <c r="I110" s="84"/>
    </row>
    <row r="111" spans="6:9" x14ac:dyDescent="0.25">
      <c r="F111" s="84"/>
      <c r="G111" s="84"/>
      <c r="H111" s="84"/>
      <c r="I111" s="84"/>
    </row>
    <row r="112" spans="6:9" x14ac:dyDescent="0.25">
      <c r="F112" s="84"/>
      <c r="G112" s="84"/>
      <c r="H112" s="84"/>
      <c r="I112" s="84"/>
    </row>
    <row r="113" spans="6:9" x14ac:dyDescent="0.25">
      <c r="F113" s="84"/>
      <c r="G113" s="84"/>
      <c r="H113" s="84"/>
      <c r="I113" s="84"/>
    </row>
    <row r="114" spans="6:9" x14ac:dyDescent="0.25">
      <c r="F114" s="84"/>
      <c r="G114" s="84"/>
      <c r="H114" s="84"/>
      <c r="I114" s="84"/>
    </row>
    <row r="115" spans="6:9" x14ac:dyDescent="0.25">
      <c r="F115" s="84"/>
      <c r="G115" s="84"/>
      <c r="H115" s="84"/>
      <c r="I115" s="84"/>
    </row>
    <row r="116" spans="6:9" x14ac:dyDescent="0.25">
      <c r="F116" s="84"/>
      <c r="G116" s="84"/>
      <c r="H116" s="84"/>
      <c r="I116" s="84"/>
    </row>
    <row r="117" spans="6:9" x14ac:dyDescent="0.25">
      <c r="F117" s="84"/>
      <c r="G117" s="84"/>
      <c r="H117" s="84"/>
      <c r="I117" s="84"/>
    </row>
    <row r="118" spans="6:9" x14ac:dyDescent="0.25">
      <c r="F118" s="84"/>
      <c r="G118" s="84"/>
      <c r="H118" s="84"/>
      <c r="I118" s="84"/>
    </row>
    <row r="119" spans="6:9" x14ac:dyDescent="0.25">
      <c r="F119" s="84"/>
      <c r="G119" s="84"/>
      <c r="H119" s="84"/>
      <c r="I119" s="84"/>
    </row>
    <row r="120" spans="6:9" x14ac:dyDescent="0.25">
      <c r="F120" s="84"/>
      <c r="G120" s="84"/>
      <c r="H120" s="84"/>
      <c r="I120" s="84"/>
    </row>
    <row r="121" spans="6:9" x14ac:dyDescent="0.25">
      <c r="F121" s="84"/>
      <c r="G121" s="84"/>
      <c r="H121" s="84"/>
      <c r="I121" s="84"/>
    </row>
    <row r="122" spans="6:9" x14ac:dyDescent="0.25">
      <c r="F122" s="84"/>
      <c r="G122" s="84"/>
      <c r="H122" s="84"/>
      <c r="I122" s="84"/>
    </row>
    <row r="123" spans="6:9" x14ac:dyDescent="0.25">
      <c r="F123" s="84"/>
      <c r="G123" s="84"/>
      <c r="H123" s="84"/>
      <c r="I123" s="84"/>
    </row>
    <row r="124" spans="6:9" x14ac:dyDescent="0.25">
      <c r="F124" s="84"/>
      <c r="G124" s="84"/>
      <c r="H124" s="84"/>
      <c r="I124" s="84"/>
    </row>
    <row r="125" spans="6:9" x14ac:dyDescent="0.25">
      <c r="F125" s="84"/>
      <c r="G125" s="84"/>
      <c r="H125" s="84"/>
      <c r="I125" s="84"/>
    </row>
    <row r="126" spans="6:9" x14ac:dyDescent="0.25">
      <c r="F126" s="84"/>
      <c r="G126" s="84"/>
      <c r="H126" s="84"/>
      <c r="I126" s="84"/>
    </row>
    <row r="127" spans="6:9" x14ac:dyDescent="0.25">
      <c r="F127" s="84"/>
      <c r="G127" s="84"/>
      <c r="H127" s="84"/>
      <c r="I127" s="84"/>
    </row>
    <row r="128" spans="6:9" x14ac:dyDescent="0.25">
      <c r="F128" s="84"/>
      <c r="G128" s="84"/>
      <c r="H128" s="84"/>
      <c r="I128" s="84"/>
    </row>
    <row r="129" spans="6:9" x14ac:dyDescent="0.25">
      <c r="F129" s="84"/>
      <c r="G129" s="84"/>
      <c r="H129" s="84"/>
      <c r="I129" s="84"/>
    </row>
    <row r="130" spans="6:9" x14ac:dyDescent="0.25">
      <c r="F130" s="84"/>
      <c r="G130" s="84"/>
      <c r="H130" s="84"/>
      <c r="I130" s="84"/>
    </row>
    <row r="131" spans="6:9" x14ac:dyDescent="0.25">
      <c r="F131" s="84"/>
      <c r="G131" s="84"/>
      <c r="H131" s="84"/>
      <c r="I131" s="84"/>
    </row>
    <row r="132" spans="6:9" x14ac:dyDescent="0.25">
      <c r="F132" s="84"/>
      <c r="G132" s="84"/>
      <c r="H132" s="84"/>
      <c r="I132" s="84"/>
    </row>
    <row r="133" spans="6:9" x14ac:dyDescent="0.25">
      <c r="F133" s="84"/>
      <c r="G133" s="84"/>
      <c r="H133" s="84"/>
      <c r="I133" s="84"/>
    </row>
    <row r="134" spans="6:9" x14ac:dyDescent="0.25">
      <c r="F134" s="84"/>
      <c r="G134" s="84"/>
      <c r="H134" s="84"/>
      <c r="I134" s="84"/>
    </row>
    <row r="135" spans="6:9" x14ac:dyDescent="0.25">
      <c r="F135" s="84"/>
      <c r="G135" s="84"/>
      <c r="H135" s="84"/>
      <c r="I135" s="84"/>
    </row>
    <row r="136" spans="6:9" x14ac:dyDescent="0.25">
      <c r="F136" s="84"/>
      <c r="G136" s="84"/>
      <c r="H136" s="84"/>
      <c r="I136" s="84"/>
    </row>
    <row r="137" spans="6:9" x14ac:dyDescent="0.25">
      <c r="F137" s="84"/>
      <c r="G137" s="84"/>
      <c r="H137" s="84"/>
      <c r="I137" s="84"/>
    </row>
    <row r="138" spans="6:9" x14ac:dyDescent="0.25">
      <c r="F138" s="84"/>
      <c r="G138" s="84"/>
      <c r="H138" s="84"/>
      <c r="I138" s="84"/>
    </row>
    <row r="139" spans="6:9" x14ac:dyDescent="0.25">
      <c r="F139" s="84"/>
      <c r="G139" s="84"/>
      <c r="H139" s="84"/>
      <c r="I139" s="84"/>
    </row>
    <row r="140" spans="6:9" x14ac:dyDescent="0.25">
      <c r="F140" s="84"/>
      <c r="G140" s="84"/>
      <c r="H140" s="84"/>
      <c r="I140" s="84"/>
    </row>
    <row r="141" spans="6:9" x14ac:dyDescent="0.25">
      <c r="F141" s="84"/>
      <c r="G141" s="84"/>
      <c r="H141" s="84"/>
      <c r="I141" s="84"/>
    </row>
    <row r="142" spans="6:9" x14ac:dyDescent="0.25">
      <c r="F142" s="84"/>
      <c r="G142" s="84"/>
      <c r="H142" s="84"/>
      <c r="I142" s="84"/>
    </row>
    <row r="143" spans="6:9" x14ac:dyDescent="0.25">
      <c r="F143" s="84"/>
      <c r="G143" s="84"/>
      <c r="H143" s="84"/>
      <c r="I143" s="84"/>
    </row>
    <row r="144" spans="6:9" x14ac:dyDescent="0.25">
      <c r="F144" s="84"/>
      <c r="G144" s="84"/>
      <c r="H144" s="84"/>
      <c r="I144" s="84"/>
    </row>
    <row r="145" spans="6:9" x14ac:dyDescent="0.25">
      <c r="F145" s="84"/>
      <c r="G145" s="84"/>
      <c r="H145" s="84"/>
      <c r="I145" s="84"/>
    </row>
    <row r="146" spans="6:9" x14ac:dyDescent="0.25">
      <c r="F146" s="84"/>
      <c r="G146" s="84"/>
      <c r="H146" s="84"/>
      <c r="I146" s="84"/>
    </row>
    <row r="147" spans="6:9" x14ac:dyDescent="0.25">
      <c r="F147" s="84"/>
      <c r="G147" s="84"/>
      <c r="H147" s="84"/>
      <c r="I147" s="84"/>
    </row>
    <row r="148" spans="6:9" x14ac:dyDescent="0.25">
      <c r="F148" s="84"/>
      <c r="G148" s="84"/>
      <c r="H148" s="84"/>
      <c r="I148" s="84"/>
    </row>
    <row r="149" spans="6:9" x14ac:dyDescent="0.25">
      <c r="F149" s="84"/>
      <c r="G149" s="84"/>
      <c r="H149" s="84"/>
      <c r="I149" s="84"/>
    </row>
    <row r="150" spans="6:9" x14ac:dyDescent="0.25">
      <c r="F150" s="84"/>
      <c r="G150" s="84"/>
      <c r="H150" s="84"/>
      <c r="I150" s="84"/>
    </row>
    <row r="151" spans="6:9" x14ac:dyDescent="0.25">
      <c r="F151" s="84"/>
      <c r="G151" s="84"/>
      <c r="H151" s="84"/>
      <c r="I151" s="84"/>
    </row>
    <row r="152" spans="6:9" x14ac:dyDescent="0.25">
      <c r="F152" s="84"/>
      <c r="G152" s="84"/>
      <c r="H152" s="84"/>
      <c r="I152" s="84"/>
    </row>
    <row r="153" spans="6:9" x14ac:dyDescent="0.25">
      <c r="F153" s="84"/>
      <c r="G153" s="84"/>
      <c r="H153" s="84"/>
      <c r="I153" s="84"/>
    </row>
    <row r="154" spans="6:9" x14ac:dyDescent="0.25">
      <c r="F154" s="84"/>
      <c r="G154" s="84"/>
      <c r="H154" s="84"/>
      <c r="I154" s="84"/>
    </row>
    <row r="155" spans="6:9" x14ac:dyDescent="0.25">
      <c r="F155" s="84"/>
      <c r="G155" s="84"/>
      <c r="H155" s="84"/>
      <c r="I155" s="84"/>
    </row>
    <row r="156" spans="6:9" x14ac:dyDescent="0.25">
      <c r="F156" s="84"/>
      <c r="G156" s="84"/>
      <c r="H156" s="84"/>
      <c r="I156" s="84"/>
    </row>
    <row r="157" spans="6:9" x14ac:dyDescent="0.25">
      <c r="F157" s="84"/>
      <c r="G157" s="84"/>
      <c r="H157" s="84"/>
      <c r="I157" s="84"/>
    </row>
    <row r="158" spans="6:9" x14ac:dyDescent="0.25">
      <c r="I158" s="84"/>
    </row>
    <row r="159" spans="6:9" x14ac:dyDescent="0.25">
      <c r="I159" s="84"/>
    </row>
    <row r="160" spans="6:9" x14ac:dyDescent="0.25">
      <c r="I160" s="84"/>
    </row>
    <row r="161" spans="9:9" x14ac:dyDescent="0.25">
      <c r="I161" s="84"/>
    </row>
    <row r="162" spans="9:9" x14ac:dyDescent="0.25">
      <c r="I162" s="84"/>
    </row>
    <row r="163" spans="9:9" x14ac:dyDescent="0.25">
      <c r="I163" s="84"/>
    </row>
    <row r="164" spans="9:9" x14ac:dyDescent="0.25">
      <c r="I164" s="84"/>
    </row>
    <row r="165" spans="9:9" x14ac:dyDescent="0.25">
      <c r="I165" s="84"/>
    </row>
  </sheetData>
  <phoneticPr fontId="3" type="noConversion"/>
  <hyperlinks>
    <hyperlink ref="D8" r:id="rId1" display="https://www.sohu.com/a/716515038_121388092" xr:uid="{CF877E33-1996-4AE5-912D-A6D38BB2DAFC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013B0-D09D-4EF2-A21E-5BBB86E60740}">
  <dimension ref="A1:AF187"/>
  <sheetViews>
    <sheetView topLeftCell="J43" workbookViewId="0">
      <selection activeCell="W47" sqref="W47"/>
    </sheetView>
  </sheetViews>
  <sheetFormatPr defaultRowHeight="13.8" x14ac:dyDescent="0.25"/>
  <cols>
    <col min="1" max="1" width="35.109375" customWidth="1"/>
    <col min="2" max="2" width="19.33203125" bestFit="1" customWidth="1"/>
    <col min="3" max="32" width="10.77734375" customWidth="1"/>
  </cols>
  <sheetData>
    <row r="1" spans="1:32" x14ac:dyDescent="0.25">
      <c r="A1" s="79" t="s">
        <v>271</v>
      </c>
      <c r="C1" t="str">
        <f>VLOOKUP(C$3,'Fuel Match'!$B$2:$D$35,3,0)</f>
        <v>coal</v>
      </c>
      <c r="D1" t="str">
        <f>VLOOKUP(D$3,'Fuel Match'!$B$2:$D$35,3,0)</f>
        <v>coal</v>
      </c>
      <c r="E1" t="str">
        <f>VLOOKUP(E$3,'Fuel Match'!$B$2:$D$35,3,0)</f>
        <v>coal</v>
      </c>
      <c r="F1" t="str">
        <f>VLOOKUP(F$3,'Fuel Match'!$B$2:$D$35,3,0)</f>
        <v>coal</v>
      </c>
      <c r="G1" t="str">
        <f>VLOOKUP(G$3,'Fuel Match'!$B$2:$D$35,3,0)</f>
        <v>coal</v>
      </c>
      <c r="H1" t="str">
        <f>VLOOKUP(H$3,'Fuel Match'!$B$2:$D$35,3,0)</f>
        <v>coal</v>
      </c>
      <c r="I1" t="str">
        <f>VLOOKUP(I$3,'Fuel Match'!$B$2:$D$35,3,0)</f>
        <v>LPG propane or butane</v>
      </c>
      <c r="J1" t="str">
        <f>VLOOKUP(J$3,'Fuel Match'!$B$2:$D$35,3,0)</f>
        <v>LPG propane or butane</v>
      </c>
      <c r="K1" t="str">
        <f>VLOOKUP(K$3,'Fuel Match'!$B$2:$D$35,3,0)</f>
        <v>LPG propane or butane</v>
      </c>
      <c r="L1" t="str">
        <f>VLOOKUP(L$3,'Fuel Match'!$B$2:$D$35,3,0)</f>
        <v>LPG propane or butane</v>
      </c>
      <c r="M1" t="str">
        <f>VLOOKUP(M$3,'Fuel Match'!$B$2:$D$35,3,0)</f>
        <v>petroleum diesel</v>
      </c>
      <c r="N1" t="str">
        <f>VLOOKUP(N$3,'Fuel Match'!$B$2:$D$35,3,0)</f>
        <v>crude oil</v>
      </c>
      <c r="O1" t="str">
        <f>VLOOKUP(O$3,'Fuel Match'!$B$2:$D$35,3,0)</f>
        <v>petroleum diesel</v>
      </c>
      <c r="P1" t="str">
        <f>VLOOKUP(P$3,'Fuel Match'!$B$2:$D$35,3,0)</f>
        <v>petroleum diesel</v>
      </c>
      <c r="Q1" t="str">
        <f>VLOOKUP(Q$3,'Fuel Match'!$B$2:$D$35,3,0)</f>
        <v>petroleum diesel</v>
      </c>
      <c r="R1" t="str">
        <f>VLOOKUP(R$3,'Fuel Match'!$B$2:$D$35,3,0)</f>
        <v>heavy fuel oil</v>
      </c>
      <c r="S1" t="str">
        <f>VLOOKUP(S$3,'Fuel Match'!$B$2:$D$35,3,0)</f>
        <v>LPG propane or butane</v>
      </c>
      <c r="T1" t="str">
        <f>VLOOKUP(T$3,'Fuel Match'!$B$2:$D$35,3,0)</f>
        <v>LPG propane or butane</v>
      </c>
      <c r="U1" t="str">
        <f>VLOOKUP(U$3,'Fuel Match'!$B$2:$D$35,3,0)</f>
        <v>heavy fuel oil</v>
      </c>
      <c r="V1" t="str">
        <f>VLOOKUP(V$3,'Fuel Match'!$B$2:$D$35,3,0)</f>
        <v>heavy fuel oil</v>
      </c>
      <c r="W1" t="str">
        <f>VLOOKUP(W$3,'Fuel Match'!$B$2:$D$35,3,0)</f>
        <v>heavy fuel oil</v>
      </c>
      <c r="X1" t="str">
        <f>VLOOKUP(X$3,'Fuel Match'!$B$2:$D$35,3,0)</f>
        <v>heavy fuel oil</v>
      </c>
      <c r="Y1" t="str">
        <f>VLOOKUP(Y$3,'Fuel Match'!$B$2:$D$35,3,0)</f>
        <v>LPG propane or butane</v>
      </c>
      <c r="Z1" t="str">
        <f>VLOOKUP(Z$3,'Fuel Match'!$B$2:$D$35,3,0)</f>
        <v>LPG propane or butane</v>
      </c>
      <c r="AA1" t="str">
        <f>VLOOKUP(AA$3,'Fuel Match'!$B$2:$D$35,3,0)</f>
        <v>heavy fuel oil</v>
      </c>
      <c r="AB1" t="str">
        <f>VLOOKUP(AB$3,'Fuel Match'!$B$2:$D$35,3,0)</f>
        <v>natural gas</v>
      </c>
      <c r="AC1" t="str">
        <f>VLOOKUP(AC$3,'Fuel Match'!$B$2:$D$35,3,0)</f>
        <v>natural gas</v>
      </c>
      <c r="AD1" t="str">
        <f>VLOOKUP(AD$3,'Fuel Match'!$B$2:$D$35,3,0)</f>
        <v>heat</v>
      </c>
      <c r="AE1" t="str">
        <f>VLOOKUP(AE$3,'Fuel Match'!$B$2:$D$35,3,0)</f>
        <v>electricity</v>
      </c>
      <c r="AF1" t="str">
        <f>VLOOKUP(AF$3,'Fuel Match'!$B$2:$D$35,3,0)</f>
        <v>biomass</v>
      </c>
    </row>
    <row r="2" spans="1:32" ht="60" x14ac:dyDescent="0.25">
      <c r="A2" s="117" t="s">
        <v>43</v>
      </c>
      <c r="B2" s="1"/>
      <c r="C2" s="426" t="s">
        <v>685</v>
      </c>
      <c r="D2" s="426" t="s">
        <v>686</v>
      </c>
      <c r="E2" s="426" t="s">
        <v>687</v>
      </c>
      <c r="F2" s="426" t="s">
        <v>688</v>
      </c>
      <c r="G2" s="426" t="s">
        <v>689</v>
      </c>
      <c r="H2" s="426" t="s">
        <v>690</v>
      </c>
      <c r="I2" s="426" t="s">
        <v>691</v>
      </c>
      <c r="J2" s="426" t="s">
        <v>692</v>
      </c>
      <c r="K2" s="427" t="s">
        <v>693</v>
      </c>
      <c r="L2" s="423" t="s">
        <v>695</v>
      </c>
      <c r="M2" s="423" t="s">
        <v>696</v>
      </c>
      <c r="N2" s="423" t="s">
        <v>698</v>
      </c>
      <c r="O2" s="423" t="s">
        <v>699</v>
      </c>
      <c r="P2" s="423" t="s">
        <v>700</v>
      </c>
      <c r="Q2" s="423" t="s">
        <v>701</v>
      </c>
      <c r="R2" s="423" t="s">
        <v>702</v>
      </c>
      <c r="S2" s="423" t="s">
        <v>703</v>
      </c>
      <c r="T2" s="423" t="s">
        <v>704</v>
      </c>
      <c r="U2" s="428" t="s">
        <v>705</v>
      </c>
      <c r="V2" s="423" t="s">
        <v>706</v>
      </c>
      <c r="W2" s="423" t="s">
        <v>707</v>
      </c>
      <c r="X2" s="423" t="s">
        <v>708</v>
      </c>
      <c r="Y2" s="423" t="s">
        <v>709</v>
      </c>
      <c r="Z2" s="423" t="s">
        <v>710</v>
      </c>
      <c r="AA2" s="423" t="s">
        <v>711</v>
      </c>
      <c r="AB2" s="423" t="s">
        <v>712</v>
      </c>
      <c r="AC2" s="423" t="s">
        <v>713</v>
      </c>
      <c r="AD2" s="423" t="s">
        <v>714</v>
      </c>
      <c r="AE2" s="423" t="s">
        <v>715</v>
      </c>
      <c r="AF2" s="428" t="s">
        <v>716</v>
      </c>
    </row>
    <row r="3" spans="1:32" x14ac:dyDescent="0.25">
      <c r="A3" s="115" t="s">
        <v>272</v>
      </c>
      <c r="B3" s="98"/>
      <c r="C3" s="99" t="s">
        <v>124</v>
      </c>
      <c r="D3" s="99" t="s">
        <v>126</v>
      </c>
      <c r="E3" s="99" t="s">
        <v>146</v>
      </c>
      <c r="F3" s="99" t="s">
        <v>277</v>
      </c>
      <c r="G3" s="99" t="s">
        <v>144</v>
      </c>
      <c r="H3" s="99" t="s">
        <v>192</v>
      </c>
      <c r="I3" s="99" t="s">
        <v>161</v>
      </c>
      <c r="J3" s="99" t="s">
        <v>163</v>
      </c>
      <c r="K3" s="99" t="s">
        <v>165</v>
      </c>
      <c r="L3" s="99" t="s">
        <v>167</v>
      </c>
      <c r="M3" s="99" t="s">
        <v>149</v>
      </c>
      <c r="N3" s="99" t="s">
        <v>119</v>
      </c>
      <c r="O3" s="99" t="s">
        <v>158</v>
      </c>
      <c r="P3" s="99" t="s">
        <v>141</v>
      </c>
      <c r="Q3" s="99" t="s">
        <v>151</v>
      </c>
      <c r="R3" s="99" t="s">
        <v>134</v>
      </c>
      <c r="S3" s="99" t="s">
        <v>169</v>
      </c>
      <c r="T3" s="99" t="s">
        <v>170</v>
      </c>
      <c r="U3" s="99" t="s">
        <v>172</v>
      </c>
      <c r="V3" s="99" t="s">
        <v>136</v>
      </c>
      <c r="W3" s="99" t="s">
        <v>153</v>
      </c>
      <c r="X3" s="99" t="s">
        <v>155</v>
      </c>
      <c r="Y3" s="99" t="s">
        <v>174</v>
      </c>
      <c r="Z3" s="99" t="s">
        <v>176</v>
      </c>
      <c r="AA3" s="99" t="s">
        <v>138</v>
      </c>
      <c r="AB3" s="99" t="s">
        <v>179</v>
      </c>
      <c r="AC3" s="99" t="s">
        <v>181</v>
      </c>
      <c r="AD3" s="100" t="s">
        <v>131</v>
      </c>
      <c r="AE3" s="100" t="s">
        <v>122</v>
      </c>
      <c r="AF3" s="100" t="s">
        <v>193</v>
      </c>
    </row>
    <row r="4" spans="1:32" x14ac:dyDescent="0.25">
      <c r="A4" s="116" t="s">
        <v>270</v>
      </c>
      <c r="B4" s="94"/>
      <c r="C4" s="102">
        <f>INDEX('Energy Balance-2020'!$A$2:$AI$38,MATCH('Energy Balance-2020'!$A$29,'Energy Balance-2020'!$A$2:$A$38,0),MATCH(C$2,'Energy Balance-2020'!$A$2:$AI$2,0))*'Heat Value'!$P$78</f>
        <v>2518792365375000</v>
      </c>
      <c r="D4" s="102">
        <f>INDEX('Energy Balance-2020'!$A$2:$AI$38,MATCH('Energy Balance-2020'!$A$29,'Energy Balance-2020'!$A$2:$A$38,0),MATCH(D$2,'Energy Balance-2020'!$A$2:$AI$2,0))*'Heat Value'!$P$78</f>
        <v>0</v>
      </c>
      <c r="E4" s="102">
        <f>INDEX('Energy Balance-2020'!$A$2:$AI$38,MATCH('Energy Balance-2020'!$A$29,'Energy Balance-2020'!$A$2:$A$38,0),MATCH(E$2,'Energy Balance-2020'!$A$2:$AI$2,0))*'Heat Value'!$P$78</f>
        <v>345386364856500</v>
      </c>
      <c r="F4" s="102">
        <f>INDEX('Energy Balance-2020'!$A$2:$AI$38,MATCH('Energy Balance-2020'!$A$29,'Energy Balance-2020'!$A$2:$A$38,0),MATCH(F$2,'Energy Balance-2020'!$A$2:$AI$2,0))*'Heat Value'!$P$78</f>
        <v>27881024506500</v>
      </c>
      <c r="G4" s="102">
        <f>INDEX('Energy Balance-2020'!$A$2:$AI$38,MATCH('Energy Balance-2020'!$A$29,'Energy Balance-2020'!$A$2:$A$38,0),MATCH(G$2,'Energy Balance-2020'!$A$2:$AI$2,0))*'Heat Value'!$P$78</f>
        <v>0</v>
      </c>
      <c r="H4" s="102">
        <f>INDEX('Energy Balance-2020'!$A$2:$AI$38,MATCH('Energy Balance-2020'!$A$29,'Energy Balance-2020'!$A$2:$A$38,0),MATCH(H$2,'Energy Balance-2020'!$A$2:$AI$2,0))*'Heat Value'!$P$78</f>
        <v>490644363610500</v>
      </c>
      <c r="I4" s="102">
        <f>INDEX('Energy Balance-2020'!$A$2:$AI$38,MATCH('Energy Balance-2020'!$A$29,'Energy Balance-2020'!$A$2:$A$38,0),MATCH(I$2,'Energy Balance-2020'!$A$2:$AI$2,0))*'Heat Value'!$P$78</f>
        <v>167422260439500</v>
      </c>
      <c r="J4" s="102">
        <f>INDEX('Energy Balance-2020'!$A$2:$AI$38,MATCH('Energy Balance-2020'!$A$29,'Energy Balance-2020'!$A$2:$A$38,0),MATCH(J$2,'Energy Balance-2020'!$A$2:$AI$2,0))*'Heat Value'!$P$78</f>
        <v>0</v>
      </c>
      <c r="K4" s="102">
        <f>INDEX('Energy Balance-2020'!$A$2:$AI$38,MATCH('Energy Balance-2020'!$A$29,'Energy Balance-2020'!$A$2:$A$38,0),MATCH(K$2,'Energy Balance-2020'!$A$2:$AI$2,0))*'Heat Value'!$P$78</f>
        <v>0</v>
      </c>
      <c r="L4" s="102">
        <f>INDEX('Energy Balance-2020'!$A$2:$AI$38,MATCH('Energy Balance-2020'!$A$29,'Energy Balance-2020'!$A$2:$A$38,0),MATCH(L$2,'Energy Balance-2020'!$A$2:$AI$2,0))*'Heat Value'!$P$78</f>
        <v>0</v>
      </c>
      <c r="M4" s="102">
        <f>INDEX('Energy Balance-2020'!$A$2:$AI$38,MATCH('Energy Balance-2020'!$A$29,'Energy Balance-2020'!$A$2:$A$38,0),MATCH(M$2,'Energy Balance-2020'!$A$2:$AI$2,0))*'Heat Value'!$P$78</f>
        <v>118599217027500</v>
      </c>
      <c r="N4" s="102">
        <f>INDEX('Energy Balance-2020'!$A$2:$AI$38,MATCH('Energy Balance-2020'!$A$29,'Energy Balance-2020'!$A$2:$A$38,0),MATCH(N$2,'Energy Balance-2020'!$A$2:$AI$2,0))*'Heat Value'!$P$78</f>
        <v>0</v>
      </c>
      <c r="O4" s="102">
        <f>INDEX('Energy Balance-2020'!$A$2:$AI$38,MATCH('Energy Balance-2020'!$A$29,'Energy Balance-2020'!$A$2:$A$38,0),MATCH(O$2,'Energy Balance-2020'!$A$2:$AI$2,0))*'Heat Value'!$P$78</f>
        <v>1011128118000</v>
      </c>
      <c r="P4" s="102">
        <f>INDEX('Energy Balance-2020'!$A$2:$AI$38,MATCH('Energy Balance-2020'!$A$29,'Energy Balance-2020'!$A$2:$A$38,0),MATCH(P$2,'Energy Balance-2020'!$A$2:$AI$2,0))*'Heat Value'!$P$78</f>
        <v>744456966000</v>
      </c>
      <c r="Q4" s="102">
        <f>INDEX('Energy Balance-2020'!$A$2:$AI$38,MATCH('Energy Balance-2020'!$A$29,'Energy Balance-2020'!$A$2:$A$38,0),MATCH(Q$2,'Energy Balance-2020'!$A$2:$AI$2,0))*'Heat Value'!$P$78</f>
        <v>8397363463500</v>
      </c>
      <c r="R4" s="102">
        <f>INDEX('Energy Balance-2020'!$A$2:$AI$38,MATCH('Energy Balance-2020'!$A$29,'Energy Balance-2020'!$A$2:$A$38,0),MATCH(R$2,'Energy Balance-2020'!$A$2:$AI$2,0))*'Heat Value'!$P$78</f>
        <v>15075253561500</v>
      </c>
      <c r="S4" s="102">
        <f>INDEX('Energy Balance-2020'!$A$2:$AI$38,MATCH('Energy Balance-2020'!$A$29,'Energy Balance-2020'!$A$2:$A$38,0),MATCH(S$2,'Energy Balance-2020'!$A$2:$AI$2,0))*'Heat Value'!$P$78</f>
        <v>2396031967246500</v>
      </c>
      <c r="T4" s="102">
        <f>INDEX('Energy Balance-2020'!$A$2:$AI$38,MATCH('Energy Balance-2020'!$A$29,'Energy Balance-2020'!$A$2:$A$38,0),MATCH(T$2,'Energy Balance-2020'!$A$2:$AI$2,0))*'Heat Value'!$P$78</f>
        <v>96632180881500</v>
      </c>
      <c r="U4" s="102">
        <f>INDEX('Energy Balance-2020'!$A$2:$AI$38,MATCH('Energy Balance-2020'!$A$29,'Energy Balance-2020'!$A$2:$A$38,0),MATCH(U$2,'Energy Balance-2020'!$A$2:$AI$2,0))*'Heat Value'!$P$78</f>
        <v>73673461389000</v>
      </c>
      <c r="V4" s="102">
        <f>INDEX('Energy Balance-2020'!$A$2:$AI$38,MATCH('Energy Balance-2020'!$A$29,'Energy Balance-2020'!$A$2:$A$38,0),MATCH(V$2,'Energy Balance-2020'!$A$2:$AI$2,0))*'Heat Value'!$P$78</f>
        <v>16936395976500</v>
      </c>
      <c r="W4" s="102">
        <f>INDEX('Energy Balance-2020'!$A$2:$AI$38,MATCH('Energy Balance-2020'!$A$29,'Energy Balance-2020'!$A$2:$A$38,0),MATCH(W$2,'Energy Balance-2020'!$A$2:$AI$2,0))*'Heat Value'!$P$78</f>
        <v>110674083729000</v>
      </c>
      <c r="X4" s="102">
        <f>INDEX('Energy Balance-2020'!$A$2:$AI$38,MATCH('Energy Balance-2020'!$A$29,'Energy Balance-2020'!$A$2:$A$38,0),MATCH(X$2,'Energy Balance-2020'!$A$2:$AI$2,0))*'Heat Value'!$P$78</f>
        <v>706731331465500</v>
      </c>
      <c r="Y4" s="102">
        <f>INDEX('Energy Balance-2020'!$A$2:$AI$38,MATCH('Energy Balance-2020'!$A$29,'Energy Balance-2020'!$A$2:$A$38,0),MATCH(Y$2,'Energy Balance-2020'!$A$2:$AI$2,0))*'Heat Value'!$P$78</f>
        <v>412754164630500</v>
      </c>
      <c r="Z4" s="102">
        <f>INDEX('Energy Balance-2020'!$A$2:$AI$38,MATCH('Energy Balance-2020'!$A$29,'Energy Balance-2020'!$A$2:$A$38,0),MATCH(Z$2,'Energy Balance-2020'!$A$2:$AI$2,0))*'Heat Value'!$P$78</f>
        <v>55500933510000</v>
      </c>
      <c r="AA4" s="102">
        <f>INDEX('Energy Balance-2020'!$A$2:$AI$38,MATCH('Energy Balance-2020'!$A$29,'Energy Balance-2020'!$A$2:$A$38,0),MATCH(AA$2,'Energy Balance-2020'!$A$2:$AI$2,0))*'Heat Value'!$P$78</f>
        <v>1617402204247500</v>
      </c>
      <c r="AB4" s="102">
        <f>INDEX('Energy Balance-2020'!$A$2:$AI$38,MATCH('Energy Balance-2020'!$A$29,'Energy Balance-2020'!$A$2:$A$38,0),MATCH(AB$2,'Energy Balance-2020'!$A$2:$AI$2,0))*'Heat Value'!$P$78</f>
        <v>309957991183500</v>
      </c>
      <c r="AC4" s="102">
        <f>INDEX('Energy Balance-2020'!$A$2:$AI$38,MATCH('Energy Balance-2020'!$A$29,'Energy Balance-2020'!$A$2:$A$38,0),MATCH(AC$2,'Energy Balance-2020'!$A$2:$AI$2,0))*'Heat Value'!$P$78</f>
        <v>79729118799000</v>
      </c>
      <c r="AD4" s="102">
        <f>INDEX('Energy Balance-2020'!$A$2:$AI$38,MATCH('Energy Balance-2020'!$A$29,'Energy Balance-2020'!$A$2:$A$38,0),MATCH(AD$2,'Energy Balance-2020'!$A$2:$AI$2,0))*'Heat Value'!$P$78</f>
        <v>0</v>
      </c>
      <c r="AE4" s="102">
        <f>INDEX('Energy Balance-2020'!$A$2:$AI$38,MATCH('Energy Balance-2020'!$A$29,'Energy Balance-2020'!$A$2:$A$38,0),MATCH(AE$2,'Energy Balance-2020'!$A$2:$AI$2,0))*'Heat Value'!$P$78</f>
        <v>0</v>
      </c>
      <c r="AF4" s="102">
        <f>INDEX('Energy Balance-2020'!$A$2:$AI$38,MATCH('Energy Balance-2020'!$A$29,'Energy Balance-2020'!$A$2:$A$38,0),MATCH(AF$2,'Energy Balance-2020'!$A$2:$AI$2,0))*'Heat Value'!$P$78</f>
        <v>29383827561000</v>
      </c>
    </row>
    <row r="5" spans="1:32" x14ac:dyDescent="0.25">
      <c r="A5" s="36" t="s">
        <v>2</v>
      </c>
      <c r="B5" s="112"/>
      <c r="C5" s="101">
        <f>VLOOKUP($A5,'Feedstock Split-2020'!$A$1:$AG$43,MATCH(C$2,'Feedstock Split-2020'!$A$1:$AG$1,0),0)*C$4</f>
        <v>0</v>
      </c>
      <c r="D5" s="339">
        <f>VLOOKUP($A5,'Feedstock Split-2020'!$A$1:$AG$43,MATCH(D$2,'Feedstock Split-2020'!$A$1:$AG$1,0),0)*D$4</f>
        <v>0</v>
      </c>
      <c r="E5" s="339">
        <f>VLOOKUP($A5,'Feedstock Split-2020'!$A$1:$AG$43,MATCH(E$2,'Feedstock Split-2020'!$A$1:$AG$1,0),0)*E$4</f>
        <v>0</v>
      </c>
      <c r="F5" s="339">
        <f>VLOOKUP($A5,'Feedstock Split-2020'!$A$1:$AG$43,MATCH(F$2,'Feedstock Split-2020'!$A$1:$AG$1,0),0)*F$4</f>
        <v>0</v>
      </c>
      <c r="G5" s="339">
        <f>VLOOKUP($A5,'Feedstock Split-2020'!$A$1:$AG$43,MATCH(G$2,'Feedstock Split-2020'!$A$1:$AG$1,0),0)*G$4</f>
        <v>0</v>
      </c>
      <c r="H5" s="339">
        <f>VLOOKUP($A5,'Feedstock Split-2020'!$A$1:$AG$43,MATCH(H$2,'Feedstock Split-2020'!$A$1:$AG$1,0),0)*H$4</f>
        <v>0</v>
      </c>
      <c r="I5" s="339">
        <f>VLOOKUP($A5,'Feedstock Split-2020'!$A$1:$AG$43,MATCH(I$2,'Feedstock Split-2020'!$A$1:$AG$1,0),0)*I$4</f>
        <v>0</v>
      </c>
      <c r="J5" s="339">
        <f>VLOOKUP($A5,'Feedstock Split-2020'!$A$1:$AG$43,MATCH(J$2,'Feedstock Split-2020'!$A$1:$AG$1,0),0)*J$4</f>
        <v>0</v>
      </c>
      <c r="K5" s="339">
        <f>VLOOKUP($A5,'Feedstock Split-2020'!$A$1:$AG$43,MATCH(K$2,'Feedstock Split-2020'!$A$1:$AG$1,0),0)*K$4</f>
        <v>0</v>
      </c>
      <c r="L5" s="339">
        <f>VLOOKUP($A5,'Feedstock Split-2020'!$A$1:$AG$43,MATCH(L$2,'Feedstock Split-2020'!$A$1:$AG$1,0),0)*L$4</f>
        <v>0</v>
      </c>
      <c r="M5" s="339">
        <f>VLOOKUP($A5,'Feedstock Split-2020'!$A$1:$AG$43,MATCH(M$2,'Feedstock Split-2020'!$A$1:$AG$1,0),0)*M$4</f>
        <v>0</v>
      </c>
      <c r="N5" s="339">
        <f>VLOOKUP($A5,'Feedstock Split-2020'!$A$1:$AG$43,MATCH(N$2,'Feedstock Split-2020'!$A$1:$AG$1,0),0)*N$4</f>
        <v>0</v>
      </c>
      <c r="O5" s="339">
        <f>VLOOKUP($A5,'Feedstock Split-2020'!$A$1:$AG$43,MATCH(O$2,'Feedstock Split-2020'!$A$1:$AG$1,0),0)*O$4</f>
        <v>0</v>
      </c>
      <c r="P5" s="339">
        <f>VLOOKUP($A5,'Feedstock Split-2020'!$A$1:$AG$43,MATCH(P$2,'Feedstock Split-2020'!$A$1:$AG$1,0),0)*P$4</f>
        <v>0</v>
      </c>
      <c r="Q5" s="339">
        <f>VLOOKUP($A5,'Feedstock Split-2020'!$A$1:$AG$43,MATCH(Q$2,'Feedstock Split-2020'!$A$1:$AG$1,0),0)*Q$4</f>
        <v>0</v>
      </c>
      <c r="R5" s="339">
        <f>VLOOKUP($A5,'Feedstock Split-2020'!$A$1:$AG$43,MATCH(R$2,'Feedstock Split-2020'!$A$1:$AG$1,0),0)*R$4</f>
        <v>0</v>
      </c>
      <c r="S5" s="339">
        <f>VLOOKUP($A5,'Feedstock Split-2020'!$A$1:$AG$43,MATCH(S$2,'Feedstock Split-2020'!$A$1:$AG$1,0),0)*S$4</f>
        <v>0</v>
      </c>
      <c r="T5" s="339">
        <f>VLOOKUP($A5,'Feedstock Split-2020'!$A$1:$AG$43,MATCH(T$2,'Feedstock Split-2020'!$A$1:$AG$1,0),0)*T$4</f>
        <v>0</v>
      </c>
      <c r="U5" s="339">
        <f>VLOOKUP($A5,'Feedstock Split-2020'!$A$1:$AG$43,MATCH(U$2,'Feedstock Split-2020'!$A$1:$AG$1,0),0)*U$4</f>
        <v>0</v>
      </c>
      <c r="V5" s="339">
        <f>VLOOKUP($A5,'Feedstock Split-2020'!$A$1:$AG$43,MATCH(V$2,'Feedstock Split-2020'!$A$1:$AG$1,0),0)*V$4</f>
        <v>0</v>
      </c>
      <c r="W5" s="339">
        <f>VLOOKUP($A5,'Feedstock Split-2020'!$A$1:$AG$43,MATCH(W$2,'Feedstock Split-2020'!$A$1:$AG$1,0),0)*W$4</f>
        <v>0</v>
      </c>
      <c r="X5" s="339">
        <f>VLOOKUP($A5,'Feedstock Split-2020'!$A$1:$AG$43,MATCH(X$2,'Feedstock Split-2020'!$A$1:$AG$1,0),0)*X$4</f>
        <v>0</v>
      </c>
      <c r="Y5" s="339">
        <f>VLOOKUP($A5,'Feedstock Split-2020'!$A$1:$AG$43,MATCH(Y$2,'Feedstock Split-2020'!$A$1:$AG$1,0),0)*Y$4</f>
        <v>0</v>
      </c>
      <c r="Z5" s="339">
        <f>VLOOKUP($A5,'Feedstock Split-2020'!$A$1:$AG$43,MATCH(Z$2,'Feedstock Split-2020'!$A$1:$AG$1,0),0)*Z$4</f>
        <v>0</v>
      </c>
      <c r="AA5" s="339">
        <f>VLOOKUP($A5,'Feedstock Split-2020'!$A$1:$AG$43,MATCH(AA$2,'Feedstock Split-2020'!$A$1:$AG$1,0),0)*AA$4</f>
        <v>0</v>
      </c>
      <c r="AB5" s="339">
        <f>VLOOKUP($A5,'Feedstock Split-2020'!$A$1:$AG$43,MATCH(AB$2,'Feedstock Split-2020'!$A$1:$AG$1,0),0)*AB$4</f>
        <v>0</v>
      </c>
      <c r="AC5" s="339">
        <f>VLOOKUP($A5,'Feedstock Split-2020'!$A$1:$AG$43,MATCH(AC$2,'Feedstock Split-2020'!$A$1:$AG$1,0),0)*AC$4</f>
        <v>0</v>
      </c>
      <c r="AD5" s="339">
        <f>VLOOKUP($A5,'Feedstock Split-2020'!$A$1:$AG$43,MATCH(AD$2,'Feedstock Split-2020'!$A$1:$AG$1,0),0)*AD$4</f>
        <v>0</v>
      </c>
      <c r="AE5" s="339">
        <f>VLOOKUP($A5,'Feedstock Split-2020'!$A$1:$AG$43,MATCH(AE$2,'Feedstock Split-2020'!$A$1:$AG$1,0),0)*AE$4</f>
        <v>0</v>
      </c>
      <c r="AF5" s="340">
        <f>VLOOKUP($A5,'Feedstock Split-2020'!$A$1:$AG$43,MATCH(AF$2,'Feedstock Split-2020'!$A$1:$AG$1,0),0)*AF$4</f>
        <v>0</v>
      </c>
    </row>
    <row r="6" spans="1:32" x14ac:dyDescent="0.25">
      <c r="A6" s="12" t="s">
        <v>3</v>
      </c>
      <c r="B6" s="27"/>
      <c r="C6" s="314">
        <f>VLOOKUP($A6,'Feedstock Split-2020'!$A$1:$AG$43,MATCH(C$2,'Feedstock Split-2020'!$A$1:$AG$1,0),0)*C$4</f>
        <v>0</v>
      </c>
      <c r="D6" s="341">
        <f>VLOOKUP($A6,'Feedstock Split-2020'!$A$1:$AG$43,MATCH(D$2,'Feedstock Split-2020'!$A$1:$AG$1,0),0)*D$4</f>
        <v>0</v>
      </c>
      <c r="E6" s="341">
        <f>VLOOKUP($A6,'Feedstock Split-2020'!$A$1:$AG$43,MATCH(E$2,'Feedstock Split-2020'!$A$1:$AG$1,0),0)*E$4</f>
        <v>0</v>
      </c>
      <c r="F6" s="341">
        <f>VLOOKUP($A6,'Feedstock Split-2020'!$A$1:$AG$43,MATCH(F$2,'Feedstock Split-2020'!$A$1:$AG$1,0),0)*F$4</f>
        <v>0</v>
      </c>
      <c r="G6" s="341">
        <f>VLOOKUP($A6,'Feedstock Split-2020'!$A$1:$AG$43,MATCH(G$2,'Feedstock Split-2020'!$A$1:$AG$1,0),0)*G$4</f>
        <v>0</v>
      </c>
      <c r="H6" s="341">
        <f>VLOOKUP($A6,'Feedstock Split-2020'!$A$1:$AG$43,MATCH(H$2,'Feedstock Split-2020'!$A$1:$AG$1,0),0)*H$4</f>
        <v>0</v>
      </c>
      <c r="I6" s="341">
        <f>VLOOKUP($A6,'Feedstock Split-2020'!$A$1:$AG$43,MATCH(I$2,'Feedstock Split-2020'!$A$1:$AG$1,0),0)*I$4</f>
        <v>0</v>
      </c>
      <c r="J6" s="341">
        <f>VLOOKUP($A6,'Feedstock Split-2020'!$A$1:$AG$43,MATCH(J$2,'Feedstock Split-2020'!$A$1:$AG$1,0),0)*J$4</f>
        <v>0</v>
      </c>
      <c r="K6" s="341">
        <f>VLOOKUP($A6,'Feedstock Split-2020'!$A$1:$AG$43,MATCH(K$2,'Feedstock Split-2020'!$A$1:$AG$1,0),0)*K$4</f>
        <v>0</v>
      </c>
      <c r="L6" s="341">
        <f>VLOOKUP($A6,'Feedstock Split-2020'!$A$1:$AG$43,MATCH(L$2,'Feedstock Split-2020'!$A$1:$AG$1,0),0)*L$4</f>
        <v>0</v>
      </c>
      <c r="M6" s="341">
        <f>VLOOKUP($A6,'Feedstock Split-2020'!$A$1:$AG$43,MATCH(M$2,'Feedstock Split-2020'!$A$1:$AG$1,0),0)*M$4</f>
        <v>0</v>
      </c>
      <c r="N6" s="341">
        <f>VLOOKUP($A6,'Feedstock Split-2020'!$A$1:$AG$43,MATCH(N$2,'Feedstock Split-2020'!$A$1:$AG$1,0),0)*N$4</f>
        <v>0</v>
      </c>
      <c r="O6" s="341">
        <f>VLOOKUP($A6,'Feedstock Split-2020'!$A$1:$AG$43,MATCH(O$2,'Feedstock Split-2020'!$A$1:$AG$1,0),0)*O$4</f>
        <v>0</v>
      </c>
      <c r="P6" s="341">
        <f>VLOOKUP($A6,'Feedstock Split-2020'!$A$1:$AG$43,MATCH(P$2,'Feedstock Split-2020'!$A$1:$AG$1,0),0)*P$4</f>
        <v>0</v>
      </c>
      <c r="Q6" s="341">
        <f>VLOOKUP($A6,'Feedstock Split-2020'!$A$1:$AG$43,MATCH(Q$2,'Feedstock Split-2020'!$A$1:$AG$1,0),0)*Q$4</f>
        <v>0</v>
      </c>
      <c r="R6" s="341">
        <f>VLOOKUP($A6,'Feedstock Split-2020'!$A$1:$AG$43,MATCH(R$2,'Feedstock Split-2020'!$A$1:$AG$1,0),0)*R$4</f>
        <v>0</v>
      </c>
      <c r="S6" s="341">
        <f>VLOOKUP($A6,'Feedstock Split-2020'!$A$1:$AG$43,MATCH(S$2,'Feedstock Split-2020'!$A$1:$AG$1,0),0)*S$4</f>
        <v>0</v>
      </c>
      <c r="T6" s="341">
        <f>VLOOKUP($A6,'Feedstock Split-2020'!$A$1:$AG$43,MATCH(T$2,'Feedstock Split-2020'!$A$1:$AG$1,0),0)*T$4</f>
        <v>0</v>
      </c>
      <c r="U6" s="341">
        <f>VLOOKUP($A6,'Feedstock Split-2020'!$A$1:$AG$43,MATCH(U$2,'Feedstock Split-2020'!$A$1:$AG$1,0),0)*U$4</f>
        <v>0</v>
      </c>
      <c r="V6" s="341">
        <f>VLOOKUP($A6,'Feedstock Split-2020'!$A$1:$AG$43,MATCH(V$2,'Feedstock Split-2020'!$A$1:$AG$1,0),0)*V$4</f>
        <v>0</v>
      </c>
      <c r="W6" s="341">
        <f>VLOOKUP($A6,'Feedstock Split-2020'!$A$1:$AG$43,MATCH(W$2,'Feedstock Split-2020'!$A$1:$AG$1,0),0)*W$4</f>
        <v>0</v>
      </c>
      <c r="X6" s="341">
        <f>VLOOKUP($A6,'Feedstock Split-2020'!$A$1:$AG$43,MATCH(X$2,'Feedstock Split-2020'!$A$1:$AG$1,0),0)*X$4</f>
        <v>0</v>
      </c>
      <c r="Y6" s="341">
        <f>VLOOKUP($A6,'Feedstock Split-2020'!$A$1:$AG$43,MATCH(Y$2,'Feedstock Split-2020'!$A$1:$AG$1,0),0)*Y$4</f>
        <v>0</v>
      </c>
      <c r="Z6" s="341">
        <f>VLOOKUP($A6,'Feedstock Split-2020'!$A$1:$AG$43,MATCH(Z$2,'Feedstock Split-2020'!$A$1:$AG$1,0),0)*Z$4</f>
        <v>0</v>
      </c>
      <c r="AA6" s="341">
        <f>VLOOKUP($A6,'Feedstock Split-2020'!$A$1:$AG$43,MATCH(AA$2,'Feedstock Split-2020'!$A$1:$AG$1,0),0)*AA$4</f>
        <v>0</v>
      </c>
      <c r="AB6" s="341">
        <f>VLOOKUP($A6,'Feedstock Split-2020'!$A$1:$AG$43,MATCH(AB$2,'Feedstock Split-2020'!$A$1:$AG$1,0),0)*AB$4</f>
        <v>0</v>
      </c>
      <c r="AC6" s="341">
        <f>VLOOKUP($A6,'Feedstock Split-2020'!$A$1:$AG$43,MATCH(AC$2,'Feedstock Split-2020'!$A$1:$AG$1,0),0)*AC$4</f>
        <v>0</v>
      </c>
      <c r="AD6" s="341">
        <f>VLOOKUP($A6,'Feedstock Split-2020'!$A$1:$AG$43,MATCH(AD$2,'Feedstock Split-2020'!$A$1:$AG$1,0),0)*AD$4</f>
        <v>0</v>
      </c>
      <c r="AE6" s="341">
        <f>VLOOKUP($A6,'Feedstock Split-2020'!$A$1:$AG$43,MATCH(AE$2,'Feedstock Split-2020'!$A$1:$AG$1,0),0)*AE$4</f>
        <v>0</v>
      </c>
      <c r="AF6" s="342">
        <f>VLOOKUP($A6,'Feedstock Split-2020'!$A$1:$AG$43,MATCH(AF$2,'Feedstock Split-2020'!$A$1:$AG$1,0),0)*AF$4</f>
        <v>0</v>
      </c>
    </row>
    <row r="7" spans="1:32" x14ac:dyDescent="0.25">
      <c r="A7" s="12" t="s">
        <v>4</v>
      </c>
      <c r="B7" s="27"/>
      <c r="C7" s="314">
        <f>VLOOKUP($A7,'Feedstock Split-2020'!$A$1:$AG$43,MATCH(C$2,'Feedstock Split-2020'!$A$1:$AG$1,0),0)*C$4</f>
        <v>0</v>
      </c>
      <c r="D7" s="341">
        <f>VLOOKUP($A7,'Feedstock Split-2020'!$A$1:$AG$43,MATCH(D$2,'Feedstock Split-2020'!$A$1:$AG$1,0),0)*D$4</f>
        <v>0</v>
      </c>
      <c r="E7" s="341">
        <f>VLOOKUP($A7,'Feedstock Split-2020'!$A$1:$AG$43,MATCH(E$2,'Feedstock Split-2020'!$A$1:$AG$1,0),0)*E$4</f>
        <v>0</v>
      </c>
      <c r="F7" s="341">
        <f>VLOOKUP($A7,'Feedstock Split-2020'!$A$1:$AG$43,MATCH(F$2,'Feedstock Split-2020'!$A$1:$AG$1,0),0)*F$4</f>
        <v>0</v>
      </c>
      <c r="G7" s="341">
        <f>VLOOKUP($A7,'Feedstock Split-2020'!$A$1:$AG$43,MATCH(G$2,'Feedstock Split-2020'!$A$1:$AG$1,0),0)*G$4</f>
        <v>0</v>
      </c>
      <c r="H7" s="341">
        <f>VLOOKUP($A7,'Feedstock Split-2020'!$A$1:$AG$43,MATCH(H$2,'Feedstock Split-2020'!$A$1:$AG$1,0),0)*H$4</f>
        <v>0</v>
      </c>
      <c r="I7" s="341">
        <f>VLOOKUP($A7,'Feedstock Split-2020'!$A$1:$AG$43,MATCH(I$2,'Feedstock Split-2020'!$A$1:$AG$1,0),0)*I$4</f>
        <v>0</v>
      </c>
      <c r="J7" s="341">
        <f>VLOOKUP($A7,'Feedstock Split-2020'!$A$1:$AG$43,MATCH(J$2,'Feedstock Split-2020'!$A$1:$AG$1,0),0)*J$4</f>
        <v>0</v>
      </c>
      <c r="K7" s="341">
        <f>VLOOKUP($A7,'Feedstock Split-2020'!$A$1:$AG$43,MATCH(K$2,'Feedstock Split-2020'!$A$1:$AG$1,0),0)*K$4</f>
        <v>0</v>
      </c>
      <c r="L7" s="341">
        <f>VLOOKUP($A7,'Feedstock Split-2020'!$A$1:$AG$43,MATCH(L$2,'Feedstock Split-2020'!$A$1:$AG$1,0),0)*L$4</f>
        <v>0</v>
      </c>
      <c r="M7" s="341">
        <f>VLOOKUP($A7,'Feedstock Split-2020'!$A$1:$AG$43,MATCH(M$2,'Feedstock Split-2020'!$A$1:$AG$1,0),0)*M$4</f>
        <v>0</v>
      </c>
      <c r="N7" s="341">
        <f>VLOOKUP($A7,'Feedstock Split-2020'!$A$1:$AG$43,MATCH(N$2,'Feedstock Split-2020'!$A$1:$AG$1,0),0)*N$4</f>
        <v>0</v>
      </c>
      <c r="O7" s="341">
        <f>VLOOKUP($A7,'Feedstock Split-2020'!$A$1:$AG$43,MATCH(O$2,'Feedstock Split-2020'!$A$1:$AG$1,0),0)*O$4</f>
        <v>0</v>
      </c>
      <c r="P7" s="341">
        <f>VLOOKUP($A7,'Feedstock Split-2020'!$A$1:$AG$43,MATCH(P$2,'Feedstock Split-2020'!$A$1:$AG$1,0),0)*P$4</f>
        <v>0</v>
      </c>
      <c r="Q7" s="341">
        <f>VLOOKUP($A7,'Feedstock Split-2020'!$A$1:$AG$43,MATCH(Q$2,'Feedstock Split-2020'!$A$1:$AG$1,0),0)*Q$4</f>
        <v>0</v>
      </c>
      <c r="R7" s="341">
        <f>VLOOKUP($A7,'Feedstock Split-2020'!$A$1:$AG$43,MATCH(R$2,'Feedstock Split-2020'!$A$1:$AG$1,0),0)*R$4</f>
        <v>0</v>
      </c>
      <c r="S7" s="341">
        <f>VLOOKUP($A7,'Feedstock Split-2020'!$A$1:$AG$43,MATCH(S$2,'Feedstock Split-2020'!$A$1:$AG$1,0),0)*S$4</f>
        <v>0</v>
      </c>
      <c r="T7" s="341">
        <f>VLOOKUP($A7,'Feedstock Split-2020'!$A$1:$AG$43,MATCH(T$2,'Feedstock Split-2020'!$A$1:$AG$1,0),0)*T$4</f>
        <v>0</v>
      </c>
      <c r="U7" s="341">
        <f>VLOOKUP($A7,'Feedstock Split-2020'!$A$1:$AG$43,MATCH(U$2,'Feedstock Split-2020'!$A$1:$AG$1,0),0)*U$4</f>
        <v>0</v>
      </c>
      <c r="V7" s="341">
        <f>VLOOKUP($A7,'Feedstock Split-2020'!$A$1:$AG$43,MATCH(V$2,'Feedstock Split-2020'!$A$1:$AG$1,0),0)*V$4</f>
        <v>0</v>
      </c>
      <c r="W7" s="341">
        <f>VLOOKUP($A7,'Feedstock Split-2020'!$A$1:$AG$43,MATCH(W$2,'Feedstock Split-2020'!$A$1:$AG$1,0),0)*W$4</f>
        <v>0</v>
      </c>
      <c r="X7" s="341">
        <f>VLOOKUP($A7,'Feedstock Split-2020'!$A$1:$AG$43,MATCH(X$2,'Feedstock Split-2020'!$A$1:$AG$1,0),0)*X$4</f>
        <v>0</v>
      </c>
      <c r="Y7" s="341">
        <f>VLOOKUP($A7,'Feedstock Split-2020'!$A$1:$AG$43,MATCH(Y$2,'Feedstock Split-2020'!$A$1:$AG$1,0),0)*Y$4</f>
        <v>0</v>
      </c>
      <c r="Z7" s="341">
        <f>VLOOKUP($A7,'Feedstock Split-2020'!$A$1:$AG$43,MATCH(Z$2,'Feedstock Split-2020'!$A$1:$AG$1,0),0)*Z$4</f>
        <v>0</v>
      </c>
      <c r="AA7" s="341">
        <f>VLOOKUP($A7,'Feedstock Split-2020'!$A$1:$AG$43,MATCH(AA$2,'Feedstock Split-2020'!$A$1:$AG$1,0),0)*AA$4</f>
        <v>0</v>
      </c>
      <c r="AB7" s="341">
        <f>VLOOKUP($A7,'Feedstock Split-2020'!$A$1:$AG$43,MATCH(AB$2,'Feedstock Split-2020'!$A$1:$AG$1,0),0)*AB$4</f>
        <v>0</v>
      </c>
      <c r="AC7" s="341">
        <f>VLOOKUP($A7,'Feedstock Split-2020'!$A$1:$AG$43,MATCH(AC$2,'Feedstock Split-2020'!$A$1:$AG$1,0),0)*AC$4</f>
        <v>0</v>
      </c>
      <c r="AD7" s="341">
        <f>VLOOKUP($A7,'Feedstock Split-2020'!$A$1:$AG$43,MATCH(AD$2,'Feedstock Split-2020'!$A$1:$AG$1,0),0)*AD$4</f>
        <v>0</v>
      </c>
      <c r="AE7" s="341">
        <f>VLOOKUP($A7,'Feedstock Split-2020'!$A$1:$AG$43,MATCH(AE$2,'Feedstock Split-2020'!$A$1:$AG$1,0),0)*AE$4</f>
        <v>0</v>
      </c>
      <c r="AF7" s="342">
        <f>VLOOKUP($A7,'Feedstock Split-2020'!$A$1:$AG$43,MATCH(AF$2,'Feedstock Split-2020'!$A$1:$AG$1,0),0)*AF$4</f>
        <v>0</v>
      </c>
    </row>
    <row r="8" spans="1:32" x14ac:dyDescent="0.25">
      <c r="A8" s="12" t="s">
        <v>5</v>
      </c>
      <c r="B8" s="27"/>
      <c r="C8" s="314">
        <f>VLOOKUP($A8,'Feedstock Split-2020'!$A$1:$AG$43,MATCH(C$2,'Feedstock Split-2020'!$A$1:$AG$1,0),0)*C$4</f>
        <v>0</v>
      </c>
      <c r="D8" s="341">
        <f>VLOOKUP($A8,'Feedstock Split-2020'!$A$1:$AG$43,MATCH(D$2,'Feedstock Split-2020'!$A$1:$AG$1,0),0)*D$4</f>
        <v>0</v>
      </c>
      <c r="E8" s="341">
        <f>VLOOKUP($A8,'Feedstock Split-2020'!$A$1:$AG$43,MATCH(E$2,'Feedstock Split-2020'!$A$1:$AG$1,0),0)*E$4</f>
        <v>0</v>
      </c>
      <c r="F8" s="341">
        <f>VLOOKUP($A8,'Feedstock Split-2020'!$A$1:$AG$43,MATCH(F$2,'Feedstock Split-2020'!$A$1:$AG$1,0),0)*F$4</f>
        <v>0</v>
      </c>
      <c r="G8" s="341">
        <f>VLOOKUP($A8,'Feedstock Split-2020'!$A$1:$AG$43,MATCH(G$2,'Feedstock Split-2020'!$A$1:$AG$1,0),0)*G$4</f>
        <v>0</v>
      </c>
      <c r="H8" s="341">
        <f>VLOOKUP($A8,'Feedstock Split-2020'!$A$1:$AG$43,MATCH(H$2,'Feedstock Split-2020'!$A$1:$AG$1,0),0)*H$4</f>
        <v>0</v>
      </c>
      <c r="I8" s="341">
        <f>VLOOKUP($A8,'Feedstock Split-2020'!$A$1:$AG$43,MATCH(I$2,'Feedstock Split-2020'!$A$1:$AG$1,0),0)*I$4</f>
        <v>0</v>
      </c>
      <c r="J8" s="341">
        <f>VLOOKUP($A8,'Feedstock Split-2020'!$A$1:$AG$43,MATCH(J$2,'Feedstock Split-2020'!$A$1:$AG$1,0),0)*J$4</f>
        <v>0</v>
      </c>
      <c r="K8" s="341">
        <f>VLOOKUP($A8,'Feedstock Split-2020'!$A$1:$AG$43,MATCH(K$2,'Feedstock Split-2020'!$A$1:$AG$1,0),0)*K$4</f>
        <v>0</v>
      </c>
      <c r="L8" s="341">
        <f>VLOOKUP($A8,'Feedstock Split-2020'!$A$1:$AG$43,MATCH(L$2,'Feedstock Split-2020'!$A$1:$AG$1,0),0)*L$4</f>
        <v>0</v>
      </c>
      <c r="M8" s="341">
        <f>VLOOKUP($A8,'Feedstock Split-2020'!$A$1:$AG$43,MATCH(M$2,'Feedstock Split-2020'!$A$1:$AG$1,0),0)*M$4</f>
        <v>0</v>
      </c>
      <c r="N8" s="341">
        <f>VLOOKUP($A8,'Feedstock Split-2020'!$A$1:$AG$43,MATCH(N$2,'Feedstock Split-2020'!$A$1:$AG$1,0),0)*N$4</f>
        <v>0</v>
      </c>
      <c r="O8" s="341">
        <f>VLOOKUP($A8,'Feedstock Split-2020'!$A$1:$AG$43,MATCH(O$2,'Feedstock Split-2020'!$A$1:$AG$1,0),0)*O$4</f>
        <v>0</v>
      </c>
      <c r="P8" s="341">
        <f>VLOOKUP($A8,'Feedstock Split-2020'!$A$1:$AG$43,MATCH(P$2,'Feedstock Split-2020'!$A$1:$AG$1,0),0)*P$4</f>
        <v>0</v>
      </c>
      <c r="Q8" s="341">
        <f>VLOOKUP($A8,'Feedstock Split-2020'!$A$1:$AG$43,MATCH(Q$2,'Feedstock Split-2020'!$A$1:$AG$1,0),0)*Q$4</f>
        <v>0</v>
      </c>
      <c r="R8" s="341">
        <f>VLOOKUP($A8,'Feedstock Split-2020'!$A$1:$AG$43,MATCH(R$2,'Feedstock Split-2020'!$A$1:$AG$1,0),0)*R$4</f>
        <v>0</v>
      </c>
      <c r="S8" s="341">
        <f>VLOOKUP($A8,'Feedstock Split-2020'!$A$1:$AG$43,MATCH(S$2,'Feedstock Split-2020'!$A$1:$AG$1,0),0)*S$4</f>
        <v>0</v>
      </c>
      <c r="T8" s="341">
        <f>VLOOKUP($A8,'Feedstock Split-2020'!$A$1:$AG$43,MATCH(T$2,'Feedstock Split-2020'!$A$1:$AG$1,0),0)*T$4</f>
        <v>0</v>
      </c>
      <c r="U8" s="341">
        <f>VLOOKUP($A8,'Feedstock Split-2020'!$A$1:$AG$43,MATCH(U$2,'Feedstock Split-2020'!$A$1:$AG$1,0),0)*U$4</f>
        <v>0</v>
      </c>
      <c r="V8" s="341">
        <f>VLOOKUP($A8,'Feedstock Split-2020'!$A$1:$AG$43,MATCH(V$2,'Feedstock Split-2020'!$A$1:$AG$1,0),0)*V$4</f>
        <v>0</v>
      </c>
      <c r="W8" s="341">
        <f>VLOOKUP($A8,'Feedstock Split-2020'!$A$1:$AG$43,MATCH(W$2,'Feedstock Split-2020'!$A$1:$AG$1,0),0)*W$4</f>
        <v>0</v>
      </c>
      <c r="X8" s="341">
        <f>VLOOKUP($A8,'Feedstock Split-2020'!$A$1:$AG$43,MATCH(X$2,'Feedstock Split-2020'!$A$1:$AG$1,0),0)*X$4</f>
        <v>0</v>
      </c>
      <c r="Y8" s="341">
        <f>VLOOKUP($A8,'Feedstock Split-2020'!$A$1:$AG$43,MATCH(Y$2,'Feedstock Split-2020'!$A$1:$AG$1,0),0)*Y$4</f>
        <v>0</v>
      </c>
      <c r="Z8" s="341">
        <f>VLOOKUP($A8,'Feedstock Split-2020'!$A$1:$AG$43,MATCH(Z$2,'Feedstock Split-2020'!$A$1:$AG$1,0),0)*Z$4</f>
        <v>0</v>
      </c>
      <c r="AA8" s="341">
        <f>VLOOKUP($A8,'Feedstock Split-2020'!$A$1:$AG$43,MATCH(AA$2,'Feedstock Split-2020'!$A$1:$AG$1,0),0)*AA$4</f>
        <v>0</v>
      </c>
      <c r="AB8" s="341">
        <f>VLOOKUP($A8,'Feedstock Split-2020'!$A$1:$AG$43,MATCH(AB$2,'Feedstock Split-2020'!$A$1:$AG$1,0),0)*AB$4</f>
        <v>0</v>
      </c>
      <c r="AC8" s="341">
        <f>VLOOKUP($A8,'Feedstock Split-2020'!$A$1:$AG$43,MATCH(AC$2,'Feedstock Split-2020'!$A$1:$AG$1,0),0)*AC$4</f>
        <v>0</v>
      </c>
      <c r="AD8" s="341">
        <f>VLOOKUP($A8,'Feedstock Split-2020'!$A$1:$AG$43,MATCH(AD$2,'Feedstock Split-2020'!$A$1:$AG$1,0),0)*AD$4</f>
        <v>0</v>
      </c>
      <c r="AE8" s="341">
        <f>VLOOKUP($A8,'Feedstock Split-2020'!$A$1:$AG$43,MATCH(AE$2,'Feedstock Split-2020'!$A$1:$AG$1,0),0)*AE$4</f>
        <v>0</v>
      </c>
      <c r="AF8" s="342">
        <f>VLOOKUP($A8,'Feedstock Split-2020'!$A$1:$AG$43,MATCH(AF$2,'Feedstock Split-2020'!$A$1:$AG$1,0),0)*AF$4</f>
        <v>0</v>
      </c>
    </row>
    <row r="9" spans="1:32" x14ac:dyDescent="0.25">
      <c r="A9" s="12" t="s">
        <v>6</v>
      </c>
      <c r="B9" s="27"/>
      <c r="C9" s="314">
        <f>VLOOKUP($A9,'Feedstock Split-2020'!$A$1:$AG$43,MATCH(C$2,'Feedstock Split-2020'!$A$1:$AG$1,0),0)*C$4</f>
        <v>0</v>
      </c>
      <c r="D9" s="341">
        <f>VLOOKUP($A9,'Feedstock Split-2020'!$A$1:$AG$43,MATCH(D$2,'Feedstock Split-2020'!$A$1:$AG$1,0),0)*D$4</f>
        <v>0</v>
      </c>
      <c r="E9" s="341">
        <f>VLOOKUP($A9,'Feedstock Split-2020'!$A$1:$AG$43,MATCH(E$2,'Feedstock Split-2020'!$A$1:$AG$1,0),0)*E$4</f>
        <v>0</v>
      </c>
      <c r="F9" s="341">
        <f>VLOOKUP($A9,'Feedstock Split-2020'!$A$1:$AG$43,MATCH(F$2,'Feedstock Split-2020'!$A$1:$AG$1,0),0)*F$4</f>
        <v>0</v>
      </c>
      <c r="G9" s="341">
        <f>VLOOKUP($A9,'Feedstock Split-2020'!$A$1:$AG$43,MATCH(G$2,'Feedstock Split-2020'!$A$1:$AG$1,0),0)*G$4</f>
        <v>0</v>
      </c>
      <c r="H9" s="341">
        <f>VLOOKUP($A9,'Feedstock Split-2020'!$A$1:$AG$43,MATCH(H$2,'Feedstock Split-2020'!$A$1:$AG$1,0),0)*H$4</f>
        <v>0</v>
      </c>
      <c r="I9" s="341">
        <f>VLOOKUP($A9,'Feedstock Split-2020'!$A$1:$AG$43,MATCH(I$2,'Feedstock Split-2020'!$A$1:$AG$1,0),0)*I$4</f>
        <v>0</v>
      </c>
      <c r="J9" s="341">
        <f>VLOOKUP($A9,'Feedstock Split-2020'!$A$1:$AG$43,MATCH(J$2,'Feedstock Split-2020'!$A$1:$AG$1,0),0)*J$4</f>
        <v>0</v>
      </c>
      <c r="K9" s="341">
        <f>VLOOKUP($A9,'Feedstock Split-2020'!$A$1:$AG$43,MATCH(K$2,'Feedstock Split-2020'!$A$1:$AG$1,0),0)*K$4</f>
        <v>0</v>
      </c>
      <c r="L9" s="341">
        <f>VLOOKUP($A9,'Feedstock Split-2020'!$A$1:$AG$43,MATCH(L$2,'Feedstock Split-2020'!$A$1:$AG$1,0),0)*L$4</f>
        <v>0</v>
      </c>
      <c r="M9" s="341">
        <f>VLOOKUP($A9,'Feedstock Split-2020'!$A$1:$AG$43,MATCH(M$2,'Feedstock Split-2020'!$A$1:$AG$1,0),0)*M$4</f>
        <v>0</v>
      </c>
      <c r="N9" s="341">
        <f>VLOOKUP($A9,'Feedstock Split-2020'!$A$1:$AG$43,MATCH(N$2,'Feedstock Split-2020'!$A$1:$AG$1,0),0)*N$4</f>
        <v>0</v>
      </c>
      <c r="O9" s="341">
        <f>VLOOKUP($A9,'Feedstock Split-2020'!$A$1:$AG$43,MATCH(O$2,'Feedstock Split-2020'!$A$1:$AG$1,0),0)*O$4</f>
        <v>0</v>
      </c>
      <c r="P9" s="341">
        <f>VLOOKUP($A9,'Feedstock Split-2020'!$A$1:$AG$43,MATCH(P$2,'Feedstock Split-2020'!$A$1:$AG$1,0),0)*P$4</f>
        <v>0</v>
      </c>
      <c r="Q9" s="341">
        <f>VLOOKUP($A9,'Feedstock Split-2020'!$A$1:$AG$43,MATCH(Q$2,'Feedstock Split-2020'!$A$1:$AG$1,0),0)*Q$4</f>
        <v>0</v>
      </c>
      <c r="R9" s="341">
        <f>VLOOKUP($A9,'Feedstock Split-2020'!$A$1:$AG$43,MATCH(R$2,'Feedstock Split-2020'!$A$1:$AG$1,0),0)*R$4</f>
        <v>0</v>
      </c>
      <c r="S9" s="341">
        <f>VLOOKUP($A9,'Feedstock Split-2020'!$A$1:$AG$43,MATCH(S$2,'Feedstock Split-2020'!$A$1:$AG$1,0),0)*S$4</f>
        <v>0</v>
      </c>
      <c r="T9" s="341">
        <f>VLOOKUP($A9,'Feedstock Split-2020'!$A$1:$AG$43,MATCH(T$2,'Feedstock Split-2020'!$A$1:$AG$1,0),0)*T$4</f>
        <v>0</v>
      </c>
      <c r="U9" s="341">
        <f>VLOOKUP($A9,'Feedstock Split-2020'!$A$1:$AG$43,MATCH(U$2,'Feedstock Split-2020'!$A$1:$AG$1,0),0)*U$4</f>
        <v>0</v>
      </c>
      <c r="V9" s="341">
        <f>VLOOKUP($A9,'Feedstock Split-2020'!$A$1:$AG$43,MATCH(V$2,'Feedstock Split-2020'!$A$1:$AG$1,0),0)*V$4</f>
        <v>0</v>
      </c>
      <c r="W9" s="341">
        <f>VLOOKUP($A9,'Feedstock Split-2020'!$A$1:$AG$43,MATCH(W$2,'Feedstock Split-2020'!$A$1:$AG$1,0),0)*W$4</f>
        <v>0</v>
      </c>
      <c r="X9" s="341">
        <f>VLOOKUP($A9,'Feedstock Split-2020'!$A$1:$AG$43,MATCH(X$2,'Feedstock Split-2020'!$A$1:$AG$1,0),0)*X$4</f>
        <v>0</v>
      </c>
      <c r="Y9" s="341">
        <f>VLOOKUP($A9,'Feedstock Split-2020'!$A$1:$AG$43,MATCH(Y$2,'Feedstock Split-2020'!$A$1:$AG$1,0),0)*Y$4</f>
        <v>0</v>
      </c>
      <c r="Z9" s="341">
        <f>VLOOKUP($A9,'Feedstock Split-2020'!$A$1:$AG$43,MATCH(Z$2,'Feedstock Split-2020'!$A$1:$AG$1,0),0)*Z$4</f>
        <v>0</v>
      </c>
      <c r="AA9" s="341">
        <f>VLOOKUP($A9,'Feedstock Split-2020'!$A$1:$AG$43,MATCH(AA$2,'Feedstock Split-2020'!$A$1:$AG$1,0),0)*AA$4</f>
        <v>0</v>
      </c>
      <c r="AB9" s="341">
        <f>VLOOKUP($A9,'Feedstock Split-2020'!$A$1:$AG$43,MATCH(AB$2,'Feedstock Split-2020'!$A$1:$AG$1,0),0)*AB$4</f>
        <v>0</v>
      </c>
      <c r="AC9" s="341">
        <f>VLOOKUP($A9,'Feedstock Split-2020'!$A$1:$AG$43,MATCH(AC$2,'Feedstock Split-2020'!$A$1:$AG$1,0),0)*AC$4</f>
        <v>0</v>
      </c>
      <c r="AD9" s="341">
        <f>VLOOKUP($A9,'Feedstock Split-2020'!$A$1:$AG$43,MATCH(AD$2,'Feedstock Split-2020'!$A$1:$AG$1,0),0)*AD$4</f>
        <v>0</v>
      </c>
      <c r="AE9" s="341">
        <f>VLOOKUP($A9,'Feedstock Split-2020'!$A$1:$AG$43,MATCH(AE$2,'Feedstock Split-2020'!$A$1:$AG$1,0),0)*AE$4</f>
        <v>0</v>
      </c>
      <c r="AF9" s="342">
        <f>VLOOKUP($A9,'Feedstock Split-2020'!$A$1:$AG$43,MATCH(AF$2,'Feedstock Split-2020'!$A$1:$AG$1,0),0)*AF$4</f>
        <v>0</v>
      </c>
    </row>
    <row r="10" spans="1:32" x14ac:dyDescent="0.25">
      <c r="A10" s="12" t="s">
        <v>7</v>
      </c>
      <c r="B10" s="27"/>
      <c r="C10" s="314">
        <f>VLOOKUP($A10,'Feedstock Split-2020'!$A$1:$AG$43,MATCH(C$2,'Feedstock Split-2020'!$A$1:$AG$1,0),0)*C$4</f>
        <v>0</v>
      </c>
      <c r="D10" s="341">
        <f>VLOOKUP($A10,'Feedstock Split-2020'!$A$1:$AG$43,MATCH(D$2,'Feedstock Split-2020'!$A$1:$AG$1,0),0)*D$4</f>
        <v>0</v>
      </c>
      <c r="E10" s="341">
        <f>VLOOKUP($A10,'Feedstock Split-2020'!$A$1:$AG$43,MATCH(E$2,'Feedstock Split-2020'!$A$1:$AG$1,0),0)*E$4</f>
        <v>0</v>
      </c>
      <c r="F10" s="341">
        <f>VLOOKUP($A10,'Feedstock Split-2020'!$A$1:$AG$43,MATCH(F$2,'Feedstock Split-2020'!$A$1:$AG$1,0),0)*F$4</f>
        <v>0</v>
      </c>
      <c r="G10" s="341">
        <f>VLOOKUP($A10,'Feedstock Split-2020'!$A$1:$AG$43,MATCH(G$2,'Feedstock Split-2020'!$A$1:$AG$1,0),0)*G$4</f>
        <v>0</v>
      </c>
      <c r="H10" s="341">
        <f>VLOOKUP($A10,'Feedstock Split-2020'!$A$1:$AG$43,MATCH(H$2,'Feedstock Split-2020'!$A$1:$AG$1,0),0)*H$4</f>
        <v>0</v>
      </c>
      <c r="I10" s="341">
        <f>VLOOKUP($A10,'Feedstock Split-2020'!$A$1:$AG$43,MATCH(I$2,'Feedstock Split-2020'!$A$1:$AG$1,0),0)*I$4</f>
        <v>0</v>
      </c>
      <c r="J10" s="341">
        <f>VLOOKUP($A10,'Feedstock Split-2020'!$A$1:$AG$43,MATCH(J$2,'Feedstock Split-2020'!$A$1:$AG$1,0),0)*J$4</f>
        <v>0</v>
      </c>
      <c r="K10" s="341">
        <f>VLOOKUP($A10,'Feedstock Split-2020'!$A$1:$AG$43,MATCH(K$2,'Feedstock Split-2020'!$A$1:$AG$1,0),0)*K$4</f>
        <v>0</v>
      </c>
      <c r="L10" s="341">
        <f>VLOOKUP($A10,'Feedstock Split-2020'!$A$1:$AG$43,MATCH(L$2,'Feedstock Split-2020'!$A$1:$AG$1,0),0)*L$4</f>
        <v>0</v>
      </c>
      <c r="M10" s="341">
        <f>VLOOKUP($A10,'Feedstock Split-2020'!$A$1:$AG$43,MATCH(M$2,'Feedstock Split-2020'!$A$1:$AG$1,0),0)*M$4</f>
        <v>0</v>
      </c>
      <c r="N10" s="341">
        <f>VLOOKUP($A10,'Feedstock Split-2020'!$A$1:$AG$43,MATCH(N$2,'Feedstock Split-2020'!$A$1:$AG$1,0),0)*N$4</f>
        <v>0</v>
      </c>
      <c r="O10" s="341">
        <f>VLOOKUP($A10,'Feedstock Split-2020'!$A$1:$AG$43,MATCH(O$2,'Feedstock Split-2020'!$A$1:$AG$1,0),0)*O$4</f>
        <v>0</v>
      </c>
      <c r="P10" s="341">
        <f>VLOOKUP($A10,'Feedstock Split-2020'!$A$1:$AG$43,MATCH(P$2,'Feedstock Split-2020'!$A$1:$AG$1,0),0)*P$4</f>
        <v>0</v>
      </c>
      <c r="Q10" s="341">
        <f>VLOOKUP($A10,'Feedstock Split-2020'!$A$1:$AG$43,MATCH(Q$2,'Feedstock Split-2020'!$A$1:$AG$1,0),0)*Q$4</f>
        <v>0</v>
      </c>
      <c r="R10" s="341">
        <f>VLOOKUP($A10,'Feedstock Split-2020'!$A$1:$AG$43,MATCH(R$2,'Feedstock Split-2020'!$A$1:$AG$1,0),0)*R$4</f>
        <v>0</v>
      </c>
      <c r="S10" s="341">
        <f>VLOOKUP($A10,'Feedstock Split-2020'!$A$1:$AG$43,MATCH(S$2,'Feedstock Split-2020'!$A$1:$AG$1,0),0)*S$4</f>
        <v>0</v>
      </c>
      <c r="T10" s="341">
        <f>VLOOKUP($A10,'Feedstock Split-2020'!$A$1:$AG$43,MATCH(T$2,'Feedstock Split-2020'!$A$1:$AG$1,0),0)*T$4</f>
        <v>0</v>
      </c>
      <c r="U10" s="341">
        <f>VLOOKUP($A10,'Feedstock Split-2020'!$A$1:$AG$43,MATCH(U$2,'Feedstock Split-2020'!$A$1:$AG$1,0),0)*U$4</f>
        <v>0</v>
      </c>
      <c r="V10" s="341">
        <f>VLOOKUP($A10,'Feedstock Split-2020'!$A$1:$AG$43,MATCH(V$2,'Feedstock Split-2020'!$A$1:$AG$1,0),0)*V$4</f>
        <v>0</v>
      </c>
      <c r="W10" s="341">
        <f>VLOOKUP($A10,'Feedstock Split-2020'!$A$1:$AG$43,MATCH(W$2,'Feedstock Split-2020'!$A$1:$AG$1,0),0)*W$4</f>
        <v>0</v>
      </c>
      <c r="X10" s="341">
        <f>VLOOKUP($A10,'Feedstock Split-2020'!$A$1:$AG$43,MATCH(X$2,'Feedstock Split-2020'!$A$1:$AG$1,0),0)*X$4</f>
        <v>0</v>
      </c>
      <c r="Y10" s="341">
        <f>VLOOKUP($A10,'Feedstock Split-2020'!$A$1:$AG$43,MATCH(Y$2,'Feedstock Split-2020'!$A$1:$AG$1,0),0)*Y$4</f>
        <v>0</v>
      </c>
      <c r="Z10" s="341">
        <f>VLOOKUP($A10,'Feedstock Split-2020'!$A$1:$AG$43,MATCH(Z$2,'Feedstock Split-2020'!$A$1:$AG$1,0),0)*Z$4</f>
        <v>0</v>
      </c>
      <c r="AA10" s="341">
        <f>VLOOKUP($A10,'Feedstock Split-2020'!$A$1:$AG$43,MATCH(AA$2,'Feedstock Split-2020'!$A$1:$AG$1,0),0)*AA$4</f>
        <v>0</v>
      </c>
      <c r="AB10" s="341">
        <f>VLOOKUP($A10,'Feedstock Split-2020'!$A$1:$AG$43,MATCH(AB$2,'Feedstock Split-2020'!$A$1:$AG$1,0),0)*AB$4</f>
        <v>0</v>
      </c>
      <c r="AC10" s="341">
        <f>VLOOKUP($A10,'Feedstock Split-2020'!$A$1:$AG$43,MATCH(AC$2,'Feedstock Split-2020'!$A$1:$AG$1,0),0)*AC$4</f>
        <v>0</v>
      </c>
      <c r="AD10" s="341">
        <f>VLOOKUP($A10,'Feedstock Split-2020'!$A$1:$AG$43,MATCH(AD$2,'Feedstock Split-2020'!$A$1:$AG$1,0),0)*AD$4</f>
        <v>0</v>
      </c>
      <c r="AE10" s="341">
        <f>VLOOKUP($A10,'Feedstock Split-2020'!$A$1:$AG$43,MATCH(AE$2,'Feedstock Split-2020'!$A$1:$AG$1,0),0)*AE$4</f>
        <v>0</v>
      </c>
      <c r="AF10" s="342">
        <f>VLOOKUP($A10,'Feedstock Split-2020'!$A$1:$AG$43,MATCH(AF$2,'Feedstock Split-2020'!$A$1:$AG$1,0),0)*AF$4</f>
        <v>0</v>
      </c>
    </row>
    <row r="11" spans="1:32" x14ac:dyDescent="0.25">
      <c r="A11" s="12" t="s">
        <v>8</v>
      </c>
      <c r="B11" s="27"/>
      <c r="C11" s="314">
        <f>VLOOKUP($A11,'Feedstock Split-2020'!$A$1:$AG$43,MATCH(C$2,'Feedstock Split-2020'!$A$1:$AG$1,0),0)*C$4</f>
        <v>0</v>
      </c>
      <c r="D11" s="341">
        <f>VLOOKUP($A11,'Feedstock Split-2020'!$A$1:$AG$43,MATCH(D$2,'Feedstock Split-2020'!$A$1:$AG$1,0),0)*D$4</f>
        <v>0</v>
      </c>
      <c r="E11" s="341">
        <f>VLOOKUP($A11,'Feedstock Split-2020'!$A$1:$AG$43,MATCH(E$2,'Feedstock Split-2020'!$A$1:$AG$1,0),0)*E$4</f>
        <v>0</v>
      </c>
      <c r="F11" s="341">
        <f>VLOOKUP($A11,'Feedstock Split-2020'!$A$1:$AG$43,MATCH(F$2,'Feedstock Split-2020'!$A$1:$AG$1,0),0)*F$4</f>
        <v>0</v>
      </c>
      <c r="G11" s="341">
        <f>VLOOKUP($A11,'Feedstock Split-2020'!$A$1:$AG$43,MATCH(G$2,'Feedstock Split-2020'!$A$1:$AG$1,0),0)*G$4</f>
        <v>0</v>
      </c>
      <c r="H11" s="341">
        <f>VLOOKUP($A11,'Feedstock Split-2020'!$A$1:$AG$43,MATCH(H$2,'Feedstock Split-2020'!$A$1:$AG$1,0),0)*H$4</f>
        <v>0</v>
      </c>
      <c r="I11" s="341">
        <f>VLOOKUP($A11,'Feedstock Split-2020'!$A$1:$AG$43,MATCH(I$2,'Feedstock Split-2020'!$A$1:$AG$1,0),0)*I$4</f>
        <v>0</v>
      </c>
      <c r="J11" s="341">
        <f>VLOOKUP($A11,'Feedstock Split-2020'!$A$1:$AG$43,MATCH(J$2,'Feedstock Split-2020'!$A$1:$AG$1,0),0)*J$4</f>
        <v>0</v>
      </c>
      <c r="K11" s="341">
        <f>VLOOKUP($A11,'Feedstock Split-2020'!$A$1:$AG$43,MATCH(K$2,'Feedstock Split-2020'!$A$1:$AG$1,0),0)*K$4</f>
        <v>0</v>
      </c>
      <c r="L11" s="341">
        <f>VLOOKUP($A11,'Feedstock Split-2020'!$A$1:$AG$43,MATCH(L$2,'Feedstock Split-2020'!$A$1:$AG$1,0),0)*L$4</f>
        <v>0</v>
      </c>
      <c r="M11" s="341">
        <f>VLOOKUP($A11,'Feedstock Split-2020'!$A$1:$AG$43,MATCH(M$2,'Feedstock Split-2020'!$A$1:$AG$1,0),0)*M$4</f>
        <v>0</v>
      </c>
      <c r="N11" s="341">
        <f>VLOOKUP($A11,'Feedstock Split-2020'!$A$1:$AG$43,MATCH(N$2,'Feedstock Split-2020'!$A$1:$AG$1,0),0)*N$4</f>
        <v>0</v>
      </c>
      <c r="O11" s="341">
        <f>VLOOKUP($A11,'Feedstock Split-2020'!$A$1:$AG$43,MATCH(O$2,'Feedstock Split-2020'!$A$1:$AG$1,0),0)*O$4</f>
        <v>0</v>
      </c>
      <c r="P11" s="341">
        <f>VLOOKUP($A11,'Feedstock Split-2020'!$A$1:$AG$43,MATCH(P$2,'Feedstock Split-2020'!$A$1:$AG$1,0),0)*P$4</f>
        <v>0</v>
      </c>
      <c r="Q11" s="341">
        <f>VLOOKUP($A11,'Feedstock Split-2020'!$A$1:$AG$43,MATCH(Q$2,'Feedstock Split-2020'!$A$1:$AG$1,0),0)*Q$4</f>
        <v>0</v>
      </c>
      <c r="R11" s="341">
        <f>VLOOKUP($A11,'Feedstock Split-2020'!$A$1:$AG$43,MATCH(R$2,'Feedstock Split-2020'!$A$1:$AG$1,0),0)*R$4</f>
        <v>0</v>
      </c>
      <c r="S11" s="341">
        <f>VLOOKUP($A11,'Feedstock Split-2020'!$A$1:$AG$43,MATCH(S$2,'Feedstock Split-2020'!$A$1:$AG$1,0),0)*S$4</f>
        <v>0</v>
      </c>
      <c r="T11" s="341">
        <f>VLOOKUP($A11,'Feedstock Split-2020'!$A$1:$AG$43,MATCH(T$2,'Feedstock Split-2020'!$A$1:$AG$1,0),0)*T$4</f>
        <v>0</v>
      </c>
      <c r="U11" s="341">
        <f>VLOOKUP($A11,'Feedstock Split-2020'!$A$1:$AG$43,MATCH(U$2,'Feedstock Split-2020'!$A$1:$AG$1,0),0)*U$4</f>
        <v>0</v>
      </c>
      <c r="V11" s="341">
        <f>VLOOKUP($A11,'Feedstock Split-2020'!$A$1:$AG$43,MATCH(V$2,'Feedstock Split-2020'!$A$1:$AG$1,0),0)*V$4</f>
        <v>0</v>
      </c>
      <c r="W11" s="341">
        <f>VLOOKUP($A11,'Feedstock Split-2020'!$A$1:$AG$43,MATCH(W$2,'Feedstock Split-2020'!$A$1:$AG$1,0),0)*W$4</f>
        <v>0</v>
      </c>
      <c r="X11" s="341">
        <f>VLOOKUP($A11,'Feedstock Split-2020'!$A$1:$AG$43,MATCH(X$2,'Feedstock Split-2020'!$A$1:$AG$1,0),0)*X$4</f>
        <v>0</v>
      </c>
      <c r="Y11" s="341">
        <f>VLOOKUP($A11,'Feedstock Split-2020'!$A$1:$AG$43,MATCH(Y$2,'Feedstock Split-2020'!$A$1:$AG$1,0),0)*Y$4</f>
        <v>0</v>
      </c>
      <c r="Z11" s="341">
        <f>VLOOKUP($A11,'Feedstock Split-2020'!$A$1:$AG$43,MATCH(Z$2,'Feedstock Split-2020'!$A$1:$AG$1,0),0)*Z$4</f>
        <v>0</v>
      </c>
      <c r="AA11" s="341">
        <f>VLOOKUP($A11,'Feedstock Split-2020'!$A$1:$AG$43,MATCH(AA$2,'Feedstock Split-2020'!$A$1:$AG$1,0),0)*AA$4</f>
        <v>0</v>
      </c>
      <c r="AB11" s="341">
        <f>VLOOKUP($A11,'Feedstock Split-2020'!$A$1:$AG$43,MATCH(AB$2,'Feedstock Split-2020'!$A$1:$AG$1,0),0)*AB$4</f>
        <v>0</v>
      </c>
      <c r="AC11" s="341">
        <f>VLOOKUP($A11,'Feedstock Split-2020'!$A$1:$AG$43,MATCH(AC$2,'Feedstock Split-2020'!$A$1:$AG$1,0),0)*AC$4</f>
        <v>0</v>
      </c>
      <c r="AD11" s="341">
        <f>VLOOKUP($A11,'Feedstock Split-2020'!$A$1:$AG$43,MATCH(AD$2,'Feedstock Split-2020'!$A$1:$AG$1,0),0)*AD$4</f>
        <v>0</v>
      </c>
      <c r="AE11" s="341">
        <f>VLOOKUP($A11,'Feedstock Split-2020'!$A$1:$AG$43,MATCH(AE$2,'Feedstock Split-2020'!$A$1:$AG$1,0),0)*AE$4</f>
        <v>0</v>
      </c>
      <c r="AF11" s="342">
        <f>VLOOKUP($A11,'Feedstock Split-2020'!$A$1:$AG$43,MATCH(AF$2,'Feedstock Split-2020'!$A$1:$AG$1,0),0)*AF$4</f>
        <v>0</v>
      </c>
    </row>
    <row r="12" spans="1:32" x14ac:dyDescent="0.25">
      <c r="A12" s="12" t="s">
        <v>9</v>
      </c>
      <c r="B12" s="27"/>
      <c r="C12" s="314">
        <f>VLOOKUP($A12,'Feedstock Split-2020'!$A$1:$AG$43,MATCH(C$2,'Feedstock Split-2020'!$A$1:$AG$1,0),0)*C$4</f>
        <v>0</v>
      </c>
      <c r="D12" s="341">
        <f>VLOOKUP($A12,'Feedstock Split-2020'!$A$1:$AG$43,MATCH(D$2,'Feedstock Split-2020'!$A$1:$AG$1,0),0)*D$4</f>
        <v>0</v>
      </c>
      <c r="E12" s="341">
        <f>VLOOKUP($A12,'Feedstock Split-2020'!$A$1:$AG$43,MATCH(E$2,'Feedstock Split-2020'!$A$1:$AG$1,0),0)*E$4</f>
        <v>0</v>
      </c>
      <c r="F12" s="341">
        <f>VLOOKUP($A12,'Feedstock Split-2020'!$A$1:$AG$43,MATCH(F$2,'Feedstock Split-2020'!$A$1:$AG$1,0),0)*F$4</f>
        <v>0</v>
      </c>
      <c r="G12" s="341">
        <f>VLOOKUP($A12,'Feedstock Split-2020'!$A$1:$AG$43,MATCH(G$2,'Feedstock Split-2020'!$A$1:$AG$1,0),0)*G$4</f>
        <v>0</v>
      </c>
      <c r="H12" s="341">
        <f>VLOOKUP($A12,'Feedstock Split-2020'!$A$1:$AG$43,MATCH(H$2,'Feedstock Split-2020'!$A$1:$AG$1,0),0)*H$4</f>
        <v>0</v>
      </c>
      <c r="I12" s="341">
        <f>VLOOKUP($A12,'Feedstock Split-2020'!$A$1:$AG$43,MATCH(I$2,'Feedstock Split-2020'!$A$1:$AG$1,0),0)*I$4</f>
        <v>0</v>
      </c>
      <c r="J12" s="341">
        <f>VLOOKUP($A12,'Feedstock Split-2020'!$A$1:$AG$43,MATCH(J$2,'Feedstock Split-2020'!$A$1:$AG$1,0),0)*J$4</f>
        <v>0</v>
      </c>
      <c r="K12" s="341">
        <f>VLOOKUP($A12,'Feedstock Split-2020'!$A$1:$AG$43,MATCH(K$2,'Feedstock Split-2020'!$A$1:$AG$1,0),0)*K$4</f>
        <v>0</v>
      </c>
      <c r="L12" s="341">
        <f>VLOOKUP($A12,'Feedstock Split-2020'!$A$1:$AG$43,MATCH(L$2,'Feedstock Split-2020'!$A$1:$AG$1,0),0)*L$4</f>
        <v>0</v>
      </c>
      <c r="M12" s="341">
        <f>VLOOKUP($A12,'Feedstock Split-2020'!$A$1:$AG$43,MATCH(M$2,'Feedstock Split-2020'!$A$1:$AG$1,0),0)*M$4</f>
        <v>0</v>
      </c>
      <c r="N12" s="341">
        <f>VLOOKUP($A12,'Feedstock Split-2020'!$A$1:$AG$43,MATCH(N$2,'Feedstock Split-2020'!$A$1:$AG$1,0),0)*N$4</f>
        <v>0</v>
      </c>
      <c r="O12" s="341">
        <f>VLOOKUP($A12,'Feedstock Split-2020'!$A$1:$AG$43,MATCH(O$2,'Feedstock Split-2020'!$A$1:$AG$1,0),0)*O$4</f>
        <v>0</v>
      </c>
      <c r="P12" s="341">
        <f>VLOOKUP($A12,'Feedstock Split-2020'!$A$1:$AG$43,MATCH(P$2,'Feedstock Split-2020'!$A$1:$AG$1,0),0)*P$4</f>
        <v>0</v>
      </c>
      <c r="Q12" s="341">
        <f>VLOOKUP($A12,'Feedstock Split-2020'!$A$1:$AG$43,MATCH(Q$2,'Feedstock Split-2020'!$A$1:$AG$1,0),0)*Q$4</f>
        <v>0</v>
      </c>
      <c r="R12" s="341">
        <f>VLOOKUP($A12,'Feedstock Split-2020'!$A$1:$AG$43,MATCH(R$2,'Feedstock Split-2020'!$A$1:$AG$1,0),0)*R$4</f>
        <v>0</v>
      </c>
      <c r="S12" s="341">
        <f>VLOOKUP($A12,'Feedstock Split-2020'!$A$1:$AG$43,MATCH(S$2,'Feedstock Split-2020'!$A$1:$AG$1,0),0)*S$4</f>
        <v>0</v>
      </c>
      <c r="T12" s="341">
        <f>VLOOKUP($A12,'Feedstock Split-2020'!$A$1:$AG$43,MATCH(T$2,'Feedstock Split-2020'!$A$1:$AG$1,0),0)*T$4</f>
        <v>0</v>
      </c>
      <c r="U12" s="341">
        <f>VLOOKUP($A12,'Feedstock Split-2020'!$A$1:$AG$43,MATCH(U$2,'Feedstock Split-2020'!$A$1:$AG$1,0),0)*U$4</f>
        <v>0</v>
      </c>
      <c r="V12" s="341">
        <f>VLOOKUP($A12,'Feedstock Split-2020'!$A$1:$AG$43,MATCH(V$2,'Feedstock Split-2020'!$A$1:$AG$1,0),0)*V$4</f>
        <v>0</v>
      </c>
      <c r="W12" s="341">
        <f>VLOOKUP($A12,'Feedstock Split-2020'!$A$1:$AG$43,MATCH(W$2,'Feedstock Split-2020'!$A$1:$AG$1,0),0)*W$4</f>
        <v>0</v>
      </c>
      <c r="X12" s="341">
        <f>VLOOKUP($A12,'Feedstock Split-2020'!$A$1:$AG$43,MATCH(X$2,'Feedstock Split-2020'!$A$1:$AG$1,0),0)*X$4</f>
        <v>0</v>
      </c>
      <c r="Y12" s="341">
        <f>VLOOKUP($A12,'Feedstock Split-2020'!$A$1:$AG$43,MATCH(Y$2,'Feedstock Split-2020'!$A$1:$AG$1,0),0)*Y$4</f>
        <v>0</v>
      </c>
      <c r="Z12" s="341">
        <f>VLOOKUP($A12,'Feedstock Split-2020'!$A$1:$AG$43,MATCH(Z$2,'Feedstock Split-2020'!$A$1:$AG$1,0),0)*Z$4</f>
        <v>0</v>
      </c>
      <c r="AA12" s="341">
        <f>VLOOKUP($A12,'Feedstock Split-2020'!$A$1:$AG$43,MATCH(AA$2,'Feedstock Split-2020'!$A$1:$AG$1,0),0)*AA$4</f>
        <v>0</v>
      </c>
      <c r="AB12" s="341">
        <f>VLOOKUP($A12,'Feedstock Split-2020'!$A$1:$AG$43,MATCH(AB$2,'Feedstock Split-2020'!$A$1:$AG$1,0),0)*AB$4</f>
        <v>0</v>
      </c>
      <c r="AC12" s="341">
        <f>VLOOKUP($A12,'Feedstock Split-2020'!$A$1:$AG$43,MATCH(AC$2,'Feedstock Split-2020'!$A$1:$AG$1,0),0)*AC$4</f>
        <v>0</v>
      </c>
      <c r="AD12" s="341">
        <f>VLOOKUP($A12,'Feedstock Split-2020'!$A$1:$AG$43,MATCH(AD$2,'Feedstock Split-2020'!$A$1:$AG$1,0),0)*AD$4</f>
        <v>0</v>
      </c>
      <c r="AE12" s="341">
        <f>VLOOKUP($A12,'Feedstock Split-2020'!$A$1:$AG$43,MATCH(AE$2,'Feedstock Split-2020'!$A$1:$AG$1,0),0)*AE$4</f>
        <v>0</v>
      </c>
      <c r="AF12" s="342">
        <f>VLOOKUP($A12,'Feedstock Split-2020'!$A$1:$AG$43,MATCH(AF$2,'Feedstock Split-2020'!$A$1:$AG$1,0),0)*AF$4</f>
        <v>9904529923762.3047</v>
      </c>
    </row>
    <row r="13" spans="1:32" x14ac:dyDescent="0.25">
      <c r="A13" s="12" t="s">
        <v>10</v>
      </c>
      <c r="B13" s="27"/>
      <c r="C13" s="314">
        <f>VLOOKUP($A13,'Feedstock Split-2020'!$A$1:$AG$43,MATCH(C$2,'Feedstock Split-2020'!$A$1:$AG$1,0),0)*C$4</f>
        <v>0</v>
      </c>
      <c r="D13" s="341">
        <f>VLOOKUP($A13,'Feedstock Split-2020'!$A$1:$AG$43,MATCH(D$2,'Feedstock Split-2020'!$A$1:$AG$1,0),0)*D$4</f>
        <v>0</v>
      </c>
      <c r="E13" s="341">
        <f>VLOOKUP($A13,'Feedstock Split-2020'!$A$1:$AG$43,MATCH(E$2,'Feedstock Split-2020'!$A$1:$AG$1,0),0)*E$4</f>
        <v>0</v>
      </c>
      <c r="F13" s="341">
        <f>VLOOKUP($A13,'Feedstock Split-2020'!$A$1:$AG$43,MATCH(F$2,'Feedstock Split-2020'!$A$1:$AG$1,0),0)*F$4</f>
        <v>0</v>
      </c>
      <c r="G13" s="341">
        <f>VLOOKUP($A13,'Feedstock Split-2020'!$A$1:$AG$43,MATCH(G$2,'Feedstock Split-2020'!$A$1:$AG$1,0),0)*G$4</f>
        <v>0</v>
      </c>
      <c r="H13" s="341">
        <f>VLOOKUP($A13,'Feedstock Split-2020'!$A$1:$AG$43,MATCH(H$2,'Feedstock Split-2020'!$A$1:$AG$1,0),0)*H$4</f>
        <v>0</v>
      </c>
      <c r="I13" s="341">
        <f>VLOOKUP($A13,'Feedstock Split-2020'!$A$1:$AG$43,MATCH(I$2,'Feedstock Split-2020'!$A$1:$AG$1,0),0)*I$4</f>
        <v>0</v>
      </c>
      <c r="J13" s="341">
        <f>VLOOKUP($A13,'Feedstock Split-2020'!$A$1:$AG$43,MATCH(J$2,'Feedstock Split-2020'!$A$1:$AG$1,0),0)*J$4</f>
        <v>0</v>
      </c>
      <c r="K13" s="341">
        <f>VLOOKUP($A13,'Feedstock Split-2020'!$A$1:$AG$43,MATCH(K$2,'Feedstock Split-2020'!$A$1:$AG$1,0),0)*K$4</f>
        <v>0</v>
      </c>
      <c r="L13" s="341">
        <f>VLOOKUP($A13,'Feedstock Split-2020'!$A$1:$AG$43,MATCH(L$2,'Feedstock Split-2020'!$A$1:$AG$1,0),0)*L$4</f>
        <v>0</v>
      </c>
      <c r="M13" s="341">
        <f>VLOOKUP($A13,'Feedstock Split-2020'!$A$1:$AG$43,MATCH(M$2,'Feedstock Split-2020'!$A$1:$AG$1,0),0)*M$4</f>
        <v>0</v>
      </c>
      <c r="N13" s="341">
        <f>VLOOKUP($A13,'Feedstock Split-2020'!$A$1:$AG$43,MATCH(N$2,'Feedstock Split-2020'!$A$1:$AG$1,0),0)*N$4</f>
        <v>0</v>
      </c>
      <c r="O13" s="341">
        <f>VLOOKUP($A13,'Feedstock Split-2020'!$A$1:$AG$43,MATCH(O$2,'Feedstock Split-2020'!$A$1:$AG$1,0),0)*O$4</f>
        <v>0</v>
      </c>
      <c r="P13" s="341">
        <f>VLOOKUP($A13,'Feedstock Split-2020'!$A$1:$AG$43,MATCH(P$2,'Feedstock Split-2020'!$A$1:$AG$1,0),0)*P$4</f>
        <v>0</v>
      </c>
      <c r="Q13" s="341">
        <f>VLOOKUP($A13,'Feedstock Split-2020'!$A$1:$AG$43,MATCH(Q$2,'Feedstock Split-2020'!$A$1:$AG$1,0),0)*Q$4</f>
        <v>0</v>
      </c>
      <c r="R13" s="341">
        <f>VLOOKUP($A13,'Feedstock Split-2020'!$A$1:$AG$43,MATCH(R$2,'Feedstock Split-2020'!$A$1:$AG$1,0),0)*R$4</f>
        <v>0</v>
      </c>
      <c r="S13" s="341">
        <f>VLOOKUP($A13,'Feedstock Split-2020'!$A$1:$AG$43,MATCH(S$2,'Feedstock Split-2020'!$A$1:$AG$1,0),0)*S$4</f>
        <v>0</v>
      </c>
      <c r="T13" s="341">
        <f>VLOOKUP($A13,'Feedstock Split-2020'!$A$1:$AG$43,MATCH(T$2,'Feedstock Split-2020'!$A$1:$AG$1,0),0)*T$4</f>
        <v>0</v>
      </c>
      <c r="U13" s="341">
        <f>VLOOKUP($A13,'Feedstock Split-2020'!$A$1:$AG$43,MATCH(U$2,'Feedstock Split-2020'!$A$1:$AG$1,0),0)*U$4</f>
        <v>0</v>
      </c>
      <c r="V13" s="341">
        <f>VLOOKUP($A13,'Feedstock Split-2020'!$A$1:$AG$43,MATCH(V$2,'Feedstock Split-2020'!$A$1:$AG$1,0),0)*V$4</f>
        <v>0</v>
      </c>
      <c r="W13" s="341">
        <f>VLOOKUP($A13,'Feedstock Split-2020'!$A$1:$AG$43,MATCH(W$2,'Feedstock Split-2020'!$A$1:$AG$1,0),0)*W$4</f>
        <v>0</v>
      </c>
      <c r="X13" s="341">
        <f>VLOOKUP($A13,'Feedstock Split-2020'!$A$1:$AG$43,MATCH(X$2,'Feedstock Split-2020'!$A$1:$AG$1,0),0)*X$4</f>
        <v>0</v>
      </c>
      <c r="Y13" s="341">
        <f>VLOOKUP($A13,'Feedstock Split-2020'!$A$1:$AG$43,MATCH(Y$2,'Feedstock Split-2020'!$A$1:$AG$1,0),0)*Y$4</f>
        <v>0</v>
      </c>
      <c r="Z13" s="341">
        <f>VLOOKUP($A13,'Feedstock Split-2020'!$A$1:$AG$43,MATCH(Z$2,'Feedstock Split-2020'!$A$1:$AG$1,0),0)*Z$4</f>
        <v>0</v>
      </c>
      <c r="AA13" s="341">
        <f>VLOOKUP($A13,'Feedstock Split-2020'!$A$1:$AG$43,MATCH(AA$2,'Feedstock Split-2020'!$A$1:$AG$1,0),0)*AA$4</f>
        <v>0</v>
      </c>
      <c r="AB13" s="341">
        <f>VLOOKUP($A13,'Feedstock Split-2020'!$A$1:$AG$43,MATCH(AB$2,'Feedstock Split-2020'!$A$1:$AG$1,0),0)*AB$4</f>
        <v>0</v>
      </c>
      <c r="AC13" s="341">
        <f>VLOOKUP($A13,'Feedstock Split-2020'!$A$1:$AG$43,MATCH(AC$2,'Feedstock Split-2020'!$A$1:$AG$1,0),0)*AC$4</f>
        <v>0</v>
      </c>
      <c r="AD13" s="341">
        <f>VLOOKUP($A13,'Feedstock Split-2020'!$A$1:$AG$43,MATCH(AD$2,'Feedstock Split-2020'!$A$1:$AG$1,0),0)*AD$4</f>
        <v>0</v>
      </c>
      <c r="AE13" s="341">
        <f>VLOOKUP($A13,'Feedstock Split-2020'!$A$1:$AG$43,MATCH(AE$2,'Feedstock Split-2020'!$A$1:$AG$1,0),0)*AE$4</f>
        <v>0</v>
      </c>
      <c r="AF13" s="342">
        <f>VLOOKUP($A13,'Feedstock Split-2020'!$A$1:$AG$43,MATCH(AF$2,'Feedstock Split-2020'!$A$1:$AG$1,0),0)*AF$4</f>
        <v>0</v>
      </c>
    </row>
    <row r="14" spans="1:32" x14ac:dyDescent="0.25">
      <c r="A14" s="12" t="s">
        <v>11</v>
      </c>
      <c r="B14" s="27"/>
      <c r="C14" s="314">
        <f>VLOOKUP($A14,'Feedstock Split-2020'!$A$1:$AG$43,MATCH(C$2,'Feedstock Split-2020'!$A$1:$AG$1,0),0)*C$4</f>
        <v>0</v>
      </c>
      <c r="D14" s="341">
        <f>VLOOKUP($A14,'Feedstock Split-2020'!$A$1:$AG$43,MATCH(D$2,'Feedstock Split-2020'!$A$1:$AG$1,0),0)*D$4</f>
        <v>0</v>
      </c>
      <c r="E14" s="341">
        <f>VLOOKUP($A14,'Feedstock Split-2020'!$A$1:$AG$43,MATCH(E$2,'Feedstock Split-2020'!$A$1:$AG$1,0),0)*E$4</f>
        <v>0</v>
      </c>
      <c r="F14" s="341">
        <f>VLOOKUP($A14,'Feedstock Split-2020'!$A$1:$AG$43,MATCH(F$2,'Feedstock Split-2020'!$A$1:$AG$1,0),0)*F$4</f>
        <v>0</v>
      </c>
      <c r="G14" s="341">
        <f>VLOOKUP($A14,'Feedstock Split-2020'!$A$1:$AG$43,MATCH(G$2,'Feedstock Split-2020'!$A$1:$AG$1,0),0)*G$4</f>
        <v>0</v>
      </c>
      <c r="H14" s="341">
        <f>VLOOKUP($A14,'Feedstock Split-2020'!$A$1:$AG$43,MATCH(H$2,'Feedstock Split-2020'!$A$1:$AG$1,0),0)*H$4</f>
        <v>0</v>
      </c>
      <c r="I14" s="341">
        <f>VLOOKUP($A14,'Feedstock Split-2020'!$A$1:$AG$43,MATCH(I$2,'Feedstock Split-2020'!$A$1:$AG$1,0),0)*I$4</f>
        <v>0</v>
      </c>
      <c r="J14" s="341">
        <f>VLOOKUP($A14,'Feedstock Split-2020'!$A$1:$AG$43,MATCH(J$2,'Feedstock Split-2020'!$A$1:$AG$1,0),0)*J$4</f>
        <v>0</v>
      </c>
      <c r="K14" s="341">
        <f>VLOOKUP($A14,'Feedstock Split-2020'!$A$1:$AG$43,MATCH(K$2,'Feedstock Split-2020'!$A$1:$AG$1,0),0)*K$4</f>
        <v>0</v>
      </c>
      <c r="L14" s="341">
        <f>VLOOKUP($A14,'Feedstock Split-2020'!$A$1:$AG$43,MATCH(L$2,'Feedstock Split-2020'!$A$1:$AG$1,0),0)*L$4</f>
        <v>0</v>
      </c>
      <c r="M14" s="341">
        <f>VLOOKUP($A14,'Feedstock Split-2020'!$A$1:$AG$43,MATCH(M$2,'Feedstock Split-2020'!$A$1:$AG$1,0),0)*M$4</f>
        <v>0</v>
      </c>
      <c r="N14" s="341">
        <f>VLOOKUP($A14,'Feedstock Split-2020'!$A$1:$AG$43,MATCH(N$2,'Feedstock Split-2020'!$A$1:$AG$1,0),0)*N$4</f>
        <v>0</v>
      </c>
      <c r="O14" s="341">
        <f>VLOOKUP($A14,'Feedstock Split-2020'!$A$1:$AG$43,MATCH(O$2,'Feedstock Split-2020'!$A$1:$AG$1,0),0)*O$4</f>
        <v>0</v>
      </c>
      <c r="P14" s="341">
        <f>VLOOKUP($A14,'Feedstock Split-2020'!$A$1:$AG$43,MATCH(P$2,'Feedstock Split-2020'!$A$1:$AG$1,0),0)*P$4</f>
        <v>0</v>
      </c>
      <c r="Q14" s="341">
        <f>VLOOKUP($A14,'Feedstock Split-2020'!$A$1:$AG$43,MATCH(Q$2,'Feedstock Split-2020'!$A$1:$AG$1,0),0)*Q$4</f>
        <v>0</v>
      </c>
      <c r="R14" s="341">
        <f>VLOOKUP($A14,'Feedstock Split-2020'!$A$1:$AG$43,MATCH(R$2,'Feedstock Split-2020'!$A$1:$AG$1,0),0)*R$4</f>
        <v>0</v>
      </c>
      <c r="S14" s="341">
        <f>VLOOKUP($A14,'Feedstock Split-2020'!$A$1:$AG$43,MATCH(S$2,'Feedstock Split-2020'!$A$1:$AG$1,0),0)*S$4</f>
        <v>0</v>
      </c>
      <c r="T14" s="341">
        <f>VLOOKUP($A14,'Feedstock Split-2020'!$A$1:$AG$43,MATCH(T$2,'Feedstock Split-2020'!$A$1:$AG$1,0),0)*T$4</f>
        <v>0</v>
      </c>
      <c r="U14" s="341">
        <f>VLOOKUP($A14,'Feedstock Split-2020'!$A$1:$AG$43,MATCH(U$2,'Feedstock Split-2020'!$A$1:$AG$1,0),0)*U$4</f>
        <v>0</v>
      </c>
      <c r="V14" s="341">
        <f>VLOOKUP($A14,'Feedstock Split-2020'!$A$1:$AG$43,MATCH(V$2,'Feedstock Split-2020'!$A$1:$AG$1,0),0)*V$4</f>
        <v>0</v>
      </c>
      <c r="W14" s="341">
        <f>VLOOKUP($A14,'Feedstock Split-2020'!$A$1:$AG$43,MATCH(W$2,'Feedstock Split-2020'!$A$1:$AG$1,0),0)*W$4</f>
        <v>0</v>
      </c>
      <c r="X14" s="341">
        <f>VLOOKUP($A14,'Feedstock Split-2020'!$A$1:$AG$43,MATCH(X$2,'Feedstock Split-2020'!$A$1:$AG$1,0),0)*X$4</f>
        <v>0</v>
      </c>
      <c r="Y14" s="341">
        <f>VLOOKUP($A14,'Feedstock Split-2020'!$A$1:$AG$43,MATCH(Y$2,'Feedstock Split-2020'!$A$1:$AG$1,0),0)*Y$4</f>
        <v>0</v>
      </c>
      <c r="Z14" s="341">
        <f>VLOOKUP($A14,'Feedstock Split-2020'!$A$1:$AG$43,MATCH(Z$2,'Feedstock Split-2020'!$A$1:$AG$1,0),0)*Z$4</f>
        <v>0</v>
      </c>
      <c r="AA14" s="341">
        <f>VLOOKUP($A14,'Feedstock Split-2020'!$A$1:$AG$43,MATCH(AA$2,'Feedstock Split-2020'!$A$1:$AG$1,0),0)*AA$4</f>
        <v>0</v>
      </c>
      <c r="AB14" s="341">
        <f>VLOOKUP($A14,'Feedstock Split-2020'!$A$1:$AG$43,MATCH(AB$2,'Feedstock Split-2020'!$A$1:$AG$1,0),0)*AB$4</f>
        <v>0</v>
      </c>
      <c r="AC14" s="341">
        <f>VLOOKUP($A14,'Feedstock Split-2020'!$A$1:$AG$43,MATCH(AC$2,'Feedstock Split-2020'!$A$1:$AG$1,0),0)*AC$4</f>
        <v>0</v>
      </c>
      <c r="AD14" s="341">
        <f>VLOOKUP($A14,'Feedstock Split-2020'!$A$1:$AG$43,MATCH(AD$2,'Feedstock Split-2020'!$A$1:$AG$1,0),0)*AD$4</f>
        <v>0</v>
      </c>
      <c r="AE14" s="341">
        <f>VLOOKUP($A14,'Feedstock Split-2020'!$A$1:$AG$43,MATCH(AE$2,'Feedstock Split-2020'!$A$1:$AG$1,0),0)*AE$4</f>
        <v>0</v>
      </c>
      <c r="AF14" s="342">
        <f>VLOOKUP($A14,'Feedstock Split-2020'!$A$1:$AG$43,MATCH(AF$2,'Feedstock Split-2020'!$A$1:$AG$1,0),0)*AF$4</f>
        <v>0</v>
      </c>
    </row>
    <row r="15" spans="1:32" x14ac:dyDescent="0.25">
      <c r="A15" s="12" t="s">
        <v>12</v>
      </c>
      <c r="B15" s="27"/>
      <c r="C15" s="314">
        <f>VLOOKUP($A15,'Feedstock Split-2020'!$A$1:$AG$43,MATCH(C$2,'Feedstock Split-2020'!$A$1:$AG$1,0),0)*C$4</f>
        <v>0</v>
      </c>
      <c r="D15" s="341">
        <f>VLOOKUP($A15,'Feedstock Split-2020'!$A$1:$AG$43,MATCH(D$2,'Feedstock Split-2020'!$A$1:$AG$1,0),0)*D$4</f>
        <v>0</v>
      </c>
      <c r="E15" s="341">
        <f>VLOOKUP($A15,'Feedstock Split-2020'!$A$1:$AG$43,MATCH(E$2,'Feedstock Split-2020'!$A$1:$AG$1,0),0)*E$4</f>
        <v>0</v>
      </c>
      <c r="F15" s="341">
        <f>VLOOKUP($A15,'Feedstock Split-2020'!$A$1:$AG$43,MATCH(F$2,'Feedstock Split-2020'!$A$1:$AG$1,0),0)*F$4</f>
        <v>0</v>
      </c>
      <c r="G15" s="341">
        <f>VLOOKUP($A15,'Feedstock Split-2020'!$A$1:$AG$43,MATCH(G$2,'Feedstock Split-2020'!$A$1:$AG$1,0),0)*G$4</f>
        <v>0</v>
      </c>
      <c r="H15" s="341">
        <f>VLOOKUP($A15,'Feedstock Split-2020'!$A$1:$AG$43,MATCH(H$2,'Feedstock Split-2020'!$A$1:$AG$1,0),0)*H$4</f>
        <v>0</v>
      </c>
      <c r="I15" s="341">
        <f>VLOOKUP($A15,'Feedstock Split-2020'!$A$1:$AG$43,MATCH(I$2,'Feedstock Split-2020'!$A$1:$AG$1,0),0)*I$4</f>
        <v>0</v>
      </c>
      <c r="J15" s="341">
        <f>VLOOKUP($A15,'Feedstock Split-2020'!$A$1:$AG$43,MATCH(J$2,'Feedstock Split-2020'!$A$1:$AG$1,0),0)*J$4</f>
        <v>0</v>
      </c>
      <c r="K15" s="341">
        <f>VLOOKUP($A15,'Feedstock Split-2020'!$A$1:$AG$43,MATCH(K$2,'Feedstock Split-2020'!$A$1:$AG$1,0),0)*K$4</f>
        <v>0</v>
      </c>
      <c r="L15" s="341">
        <f>VLOOKUP($A15,'Feedstock Split-2020'!$A$1:$AG$43,MATCH(L$2,'Feedstock Split-2020'!$A$1:$AG$1,0),0)*L$4</f>
        <v>0</v>
      </c>
      <c r="M15" s="341">
        <f>VLOOKUP($A15,'Feedstock Split-2020'!$A$1:$AG$43,MATCH(M$2,'Feedstock Split-2020'!$A$1:$AG$1,0),0)*M$4</f>
        <v>0</v>
      </c>
      <c r="N15" s="341">
        <f>VLOOKUP($A15,'Feedstock Split-2020'!$A$1:$AG$43,MATCH(N$2,'Feedstock Split-2020'!$A$1:$AG$1,0),0)*N$4</f>
        <v>0</v>
      </c>
      <c r="O15" s="341">
        <f>VLOOKUP($A15,'Feedstock Split-2020'!$A$1:$AG$43,MATCH(O$2,'Feedstock Split-2020'!$A$1:$AG$1,0),0)*O$4</f>
        <v>0</v>
      </c>
      <c r="P15" s="341">
        <f>VLOOKUP($A15,'Feedstock Split-2020'!$A$1:$AG$43,MATCH(P$2,'Feedstock Split-2020'!$A$1:$AG$1,0),0)*P$4</f>
        <v>0</v>
      </c>
      <c r="Q15" s="341">
        <f>VLOOKUP($A15,'Feedstock Split-2020'!$A$1:$AG$43,MATCH(Q$2,'Feedstock Split-2020'!$A$1:$AG$1,0),0)*Q$4</f>
        <v>0</v>
      </c>
      <c r="R15" s="341">
        <f>VLOOKUP($A15,'Feedstock Split-2020'!$A$1:$AG$43,MATCH(R$2,'Feedstock Split-2020'!$A$1:$AG$1,0),0)*R$4</f>
        <v>0</v>
      </c>
      <c r="S15" s="341">
        <f>VLOOKUP($A15,'Feedstock Split-2020'!$A$1:$AG$43,MATCH(S$2,'Feedstock Split-2020'!$A$1:$AG$1,0),0)*S$4</f>
        <v>0</v>
      </c>
      <c r="T15" s="341">
        <f>VLOOKUP($A15,'Feedstock Split-2020'!$A$1:$AG$43,MATCH(T$2,'Feedstock Split-2020'!$A$1:$AG$1,0),0)*T$4</f>
        <v>0</v>
      </c>
      <c r="U15" s="341">
        <f>VLOOKUP($A15,'Feedstock Split-2020'!$A$1:$AG$43,MATCH(U$2,'Feedstock Split-2020'!$A$1:$AG$1,0),0)*U$4</f>
        <v>0</v>
      </c>
      <c r="V15" s="341">
        <f>VLOOKUP($A15,'Feedstock Split-2020'!$A$1:$AG$43,MATCH(V$2,'Feedstock Split-2020'!$A$1:$AG$1,0),0)*V$4</f>
        <v>0</v>
      </c>
      <c r="W15" s="341">
        <f>VLOOKUP($A15,'Feedstock Split-2020'!$A$1:$AG$43,MATCH(W$2,'Feedstock Split-2020'!$A$1:$AG$1,0),0)*W$4</f>
        <v>0</v>
      </c>
      <c r="X15" s="341">
        <f>VLOOKUP($A15,'Feedstock Split-2020'!$A$1:$AG$43,MATCH(X$2,'Feedstock Split-2020'!$A$1:$AG$1,0),0)*X$4</f>
        <v>0</v>
      </c>
      <c r="Y15" s="341">
        <f>VLOOKUP($A15,'Feedstock Split-2020'!$A$1:$AG$43,MATCH(Y$2,'Feedstock Split-2020'!$A$1:$AG$1,0),0)*Y$4</f>
        <v>0</v>
      </c>
      <c r="Z15" s="341">
        <f>VLOOKUP($A15,'Feedstock Split-2020'!$A$1:$AG$43,MATCH(Z$2,'Feedstock Split-2020'!$A$1:$AG$1,0),0)*Z$4</f>
        <v>0</v>
      </c>
      <c r="AA15" s="341">
        <f>VLOOKUP($A15,'Feedstock Split-2020'!$A$1:$AG$43,MATCH(AA$2,'Feedstock Split-2020'!$A$1:$AG$1,0),0)*AA$4</f>
        <v>0</v>
      </c>
      <c r="AB15" s="341">
        <f>VLOOKUP($A15,'Feedstock Split-2020'!$A$1:$AG$43,MATCH(AB$2,'Feedstock Split-2020'!$A$1:$AG$1,0),0)*AB$4</f>
        <v>0</v>
      </c>
      <c r="AC15" s="341">
        <f>VLOOKUP($A15,'Feedstock Split-2020'!$A$1:$AG$43,MATCH(AC$2,'Feedstock Split-2020'!$A$1:$AG$1,0),0)*AC$4</f>
        <v>0</v>
      </c>
      <c r="AD15" s="341">
        <f>VLOOKUP($A15,'Feedstock Split-2020'!$A$1:$AG$43,MATCH(AD$2,'Feedstock Split-2020'!$A$1:$AG$1,0),0)*AD$4</f>
        <v>0</v>
      </c>
      <c r="AE15" s="341">
        <f>VLOOKUP($A15,'Feedstock Split-2020'!$A$1:$AG$43,MATCH(AE$2,'Feedstock Split-2020'!$A$1:$AG$1,0),0)*AE$4</f>
        <v>0</v>
      </c>
      <c r="AF15" s="342">
        <f>VLOOKUP($A15,'Feedstock Split-2020'!$A$1:$AG$43,MATCH(AF$2,'Feedstock Split-2020'!$A$1:$AG$1,0),0)*AF$4</f>
        <v>0</v>
      </c>
    </row>
    <row r="16" spans="1:32" x14ac:dyDescent="0.25">
      <c r="A16" s="12" t="s">
        <v>13</v>
      </c>
      <c r="B16" s="27"/>
      <c r="C16" s="314">
        <f>VLOOKUP($A16,'Feedstock Split-2020'!$A$1:$AG$43,MATCH(C$2,'Feedstock Split-2020'!$A$1:$AG$1,0),0)*C$4</f>
        <v>0</v>
      </c>
      <c r="D16" s="341">
        <f>VLOOKUP($A16,'Feedstock Split-2020'!$A$1:$AG$43,MATCH(D$2,'Feedstock Split-2020'!$A$1:$AG$1,0),0)*D$4</f>
        <v>0</v>
      </c>
      <c r="E16" s="341">
        <f>VLOOKUP($A16,'Feedstock Split-2020'!$A$1:$AG$43,MATCH(E$2,'Feedstock Split-2020'!$A$1:$AG$1,0),0)*E$4</f>
        <v>0</v>
      </c>
      <c r="F16" s="341">
        <f>VLOOKUP($A16,'Feedstock Split-2020'!$A$1:$AG$43,MATCH(F$2,'Feedstock Split-2020'!$A$1:$AG$1,0),0)*F$4</f>
        <v>0</v>
      </c>
      <c r="G16" s="341">
        <f>VLOOKUP($A16,'Feedstock Split-2020'!$A$1:$AG$43,MATCH(G$2,'Feedstock Split-2020'!$A$1:$AG$1,0),0)*G$4</f>
        <v>0</v>
      </c>
      <c r="H16" s="341">
        <f>VLOOKUP($A16,'Feedstock Split-2020'!$A$1:$AG$43,MATCH(H$2,'Feedstock Split-2020'!$A$1:$AG$1,0),0)*H$4</f>
        <v>0</v>
      </c>
      <c r="I16" s="341">
        <f>VLOOKUP($A16,'Feedstock Split-2020'!$A$1:$AG$43,MATCH(I$2,'Feedstock Split-2020'!$A$1:$AG$1,0),0)*I$4</f>
        <v>0</v>
      </c>
      <c r="J16" s="341">
        <f>VLOOKUP($A16,'Feedstock Split-2020'!$A$1:$AG$43,MATCH(J$2,'Feedstock Split-2020'!$A$1:$AG$1,0),0)*J$4</f>
        <v>0</v>
      </c>
      <c r="K16" s="341">
        <f>VLOOKUP($A16,'Feedstock Split-2020'!$A$1:$AG$43,MATCH(K$2,'Feedstock Split-2020'!$A$1:$AG$1,0),0)*K$4</f>
        <v>0</v>
      </c>
      <c r="L16" s="341">
        <f>VLOOKUP($A16,'Feedstock Split-2020'!$A$1:$AG$43,MATCH(L$2,'Feedstock Split-2020'!$A$1:$AG$1,0),0)*L$4</f>
        <v>0</v>
      </c>
      <c r="M16" s="341">
        <f>VLOOKUP($A16,'Feedstock Split-2020'!$A$1:$AG$43,MATCH(M$2,'Feedstock Split-2020'!$A$1:$AG$1,0),0)*M$4</f>
        <v>0</v>
      </c>
      <c r="N16" s="341">
        <f>VLOOKUP($A16,'Feedstock Split-2020'!$A$1:$AG$43,MATCH(N$2,'Feedstock Split-2020'!$A$1:$AG$1,0),0)*N$4</f>
        <v>0</v>
      </c>
      <c r="O16" s="341">
        <f>VLOOKUP($A16,'Feedstock Split-2020'!$A$1:$AG$43,MATCH(O$2,'Feedstock Split-2020'!$A$1:$AG$1,0),0)*O$4</f>
        <v>0</v>
      </c>
      <c r="P16" s="341">
        <f>VLOOKUP($A16,'Feedstock Split-2020'!$A$1:$AG$43,MATCH(P$2,'Feedstock Split-2020'!$A$1:$AG$1,0),0)*P$4</f>
        <v>0</v>
      </c>
      <c r="Q16" s="341">
        <f>VLOOKUP($A16,'Feedstock Split-2020'!$A$1:$AG$43,MATCH(Q$2,'Feedstock Split-2020'!$A$1:$AG$1,0),0)*Q$4</f>
        <v>0</v>
      </c>
      <c r="R16" s="341">
        <f>VLOOKUP($A16,'Feedstock Split-2020'!$A$1:$AG$43,MATCH(R$2,'Feedstock Split-2020'!$A$1:$AG$1,0),0)*R$4</f>
        <v>0</v>
      </c>
      <c r="S16" s="341">
        <f>VLOOKUP($A16,'Feedstock Split-2020'!$A$1:$AG$43,MATCH(S$2,'Feedstock Split-2020'!$A$1:$AG$1,0),0)*S$4</f>
        <v>0</v>
      </c>
      <c r="T16" s="341">
        <f>VLOOKUP($A16,'Feedstock Split-2020'!$A$1:$AG$43,MATCH(T$2,'Feedstock Split-2020'!$A$1:$AG$1,0),0)*T$4</f>
        <v>0</v>
      </c>
      <c r="U16" s="341">
        <f>VLOOKUP($A16,'Feedstock Split-2020'!$A$1:$AG$43,MATCH(U$2,'Feedstock Split-2020'!$A$1:$AG$1,0),0)*U$4</f>
        <v>0</v>
      </c>
      <c r="V16" s="341">
        <f>VLOOKUP($A16,'Feedstock Split-2020'!$A$1:$AG$43,MATCH(V$2,'Feedstock Split-2020'!$A$1:$AG$1,0),0)*V$4</f>
        <v>0</v>
      </c>
      <c r="W16" s="341">
        <f>VLOOKUP($A16,'Feedstock Split-2020'!$A$1:$AG$43,MATCH(W$2,'Feedstock Split-2020'!$A$1:$AG$1,0),0)*W$4</f>
        <v>0</v>
      </c>
      <c r="X16" s="341">
        <f>VLOOKUP($A16,'Feedstock Split-2020'!$A$1:$AG$43,MATCH(X$2,'Feedstock Split-2020'!$A$1:$AG$1,0),0)*X$4</f>
        <v>0</v>
      </c>
      <c r="Y16" s="341">
        <f>VLOOKUP($A16,'Feedstock Split-2020'!$A$1:$AG$43,MATCH(Y$2,'Feedstock Split-2020'!$A$1:$AG$1,0),0)*Y$4</f>
        <v>0</v>
      </c>
      <c r="Z16" s="341">
        <f>VLOOKUP($A16,'Feedstock Split-2020'!$A$1:$AG$43,MATCH(Z$2,'Feedstock Split-2020'!$A$1:$AG$1,0),0)*Z$4</f>
        <v>0</v>
      </c>
      <c r="AA16" s="341">
        <f>VLOOKUP($A16,'Feedstock Split-2020'!$A$1:$AG$43,MATCH(AA$2,'Feedstock Split-2020'!$A$1:$AG$1,0),0)*AA$4</f>
        <v>0</v>
      </c>
      <c r="AB16" s="341">
        <f>VLOOKUP($A16,'Feedstock Split-2020'!$A$1:$AG$43,MATCH(AB$2,'Feedstock Split-2020'!$A$1:$AG$1,0),0)*AB$4</f>
        <v>0</v>
      </c>
      <c r="AC16" s="341">
        <f>VLOOKUP($A16,'Feedstock Split-2020'!$A$1:$AG$43,MATCH(AC$2,'Feedstock Split-2020'!$A$1:$AG$1,0),0)*AC$4</f>
        <v>0</v>
      </c>
      <c r="AD16" s="341">
        <f>VLOOKUP($A16,'Feedstock Split-2020'!$A$1:$AG$43,MATCH(AD$2,'Feedstock Split-2020'!$A$1:$AG$1,0),0)*AD$4</f>
        <v>0</v>
      </c>
      <c r="AE16" s="341">
        <f>VLOOKUP($A16,'Feedstock Split-2020'!$A$1:$AG$43,MATCH(AE$2,'Feedstock Split-2020'!$A$1:$AG$1,0),0)*AE$4</f>
        <v>0</v>
      </c>
      <c r="AF16" s="342">
        <f>VLOOKUP($A16,'Feedstock Split-2020'!$A$1:$AG$43,MATCH(AF$2,'Feedstock Split-2020'!$A$1:$AG$1,0),0)*AF$4</f>
        <v>0</v>
      </c>
    </row>
    <row r="17" spans="1:32" x14ac:dyDescent="0.25">
      <c r="A17" s="12" t="s">
        <v>14</v>
      </c>
      <c r="B17" s="27"/>
      <c r="C17" s="314">
        <f>VLOOKUP($A17,'Feedstock Split-2020'!$A$1:$AG$43,MATCH(C$2,'Feedstock Split-2020'!$A$1:$AG$1,0),0)*C$4</f>
        <v>0</v>
      </c>
      <c r="D17" s="341">
        <f>VLOOKUP($A17,'Feedstock Split-2020'!$A$1:$AG$43,MATCH(D$2,'Feedstock Split-2020'!$A$1:$AG$1,0),0)*D$4</f>
        <v>0</v>
      </c>
      <c r="E17" s="341">
        <f>VLOOKUP($A17,'Feedstock Split-2020'!$A$1:$AG$43,MATCH(E$2,'Feedstock Split-2020'!$A$1:$AG$1,0),0)*E$4</f>
        <v>0</v>
      </c>
      <c r="F17" s="341">
        <f>VLOOKUP($A17,'Feedstock Split-2020'!$A$1:$AG$43,MATCH(F$2,'Feedstock Split-2020'!$A$1:$AG$1,0),0)*F$4</f>
        <v>0</v>
      </c>
      <c r="G17" s="341">
        <f>VLOOKUP($A17,'Feedstock Split-2020'!$A$1:$AG$43,MATCH(G$2,'Feedstock Split-2020'!$A$1:$AG$1,0),0)*G$4</f>
        <v>0</v>
      </c>
      <c r="H17" s="341">
        <f>VLOOKUP($A17,'Feedstock Split-2020'!$A$1:$AG$43,MATCH(H$2,'Feedstock Split-2020'!$A$1:$AG$1,0),0)*H$4</f>
        <v>0</v>
      </c>
      <c r="I17" s="341">
        <f>VLOOKUP($A17,'Feedstock Split-2020'!$A$1:$AG$43,MATCH(I$2,'Feedstock Split-2020'!$A$1:$AG$1,0),0)*I$4</f>
        <v>0</v>
      </c>
      <c r="J17" s="341">
        <f>VLOOKUP($A17,'Feedstock Split-2020'!$A$1:$AG$43,MATCH(J$2,'Feedstock Split-2020'!$A$1:$AG$1,0),0)*J$4</f>
        <v>0</v>
      </c>
      <c r="K17" s="341">
        <f>VLOOKUP($A17,'Feedstock Split-2020'!$A$1:$AG$43,MATCH(K$2,'Feedstock Split-2020'!$A$1:$AG$1,0),0)*K$4</f>
        <v>0</v>
      </c>
      <c r="L17" s="341">
        <f>VLOOKUP($A17,'Feedstock Split-2020'!$A$1:$AG$43,MATCH(L$2,'Feedstock Split-2020'!$A$1:$AG$1,0),0)*L$4</f>
        <v>0</v>
      </c>
      <c r="M17" s="341">
        <f>VLOOKUP($A17,'Feedstock Split-2020'!$A$1:$AG$43,MATCH(M$2,'Feedstock Split-2020'!$A$1:$AG$1,0),0)*M$4</f>
        <v>0</v>
      </c>
      <c r="N17" s="341">
        <f>VLOOKUP($A17,'Feedstock Split-2020'!$A$1:$AG$43,MATCH(N$2,'Feedstock Split-2020'!$A$1:$AG$1,0),0)*N$4</f>
        <v>0</v>
      </c>
      <c r="O17" s="341">
        <f>VLOOKUP($A17,'Feedstock Split-2020'!$A$1:$AG$43,MATCH(O$2,'Feedstock Split-2020'!$A$1:$AG$1,0),0)*O$4</f>
        <v>0</v>
      </c>
      <c r="P17" s="341">
        <f>VLOOKUP($A17,'Feedstock Split-2020'!$A$1:$AG$43,MATCH(P$2,'Feedstock Split-2020'!$A$1:$AG$1,0),0)*P$4</f>
        <v>0</v>
      </c>
      <c r="Q17" s="341">
        <f>VLOOKUP($A17,'Feedstock Split-2020'!$A$1:$AG$43,MATCH(Q$2,'Feedstock Split-2020'!$A$1:$AG$1,0),0)*Q$4</f>
        <v>0</v>
      </c>
      <c r="R17" s="341">
        <f>VLOOKUP($A17,'Feedstock Split-2020'!$A$1:$AG$43,MATCH(R$2,'Feedstock Split-2020'!$A$1:$AG$1,0),0)*R$4</f>
        <v>0</v>
      </c>
      <c r="S17" s="341">
        <f>VLOOKUP($A17,'Feedstock Split-2020'!$A$1:$AG$43,MATCH(S$2,'Feedstock Split-2020'!$A$1:$AG$1,0),0)*S$4</f>
        <v>0</v>
      </c>
      <c r="T17" s="341">
        <f>VLOOKUP($A17,'Feedstock Split-2020'!$A$1:$AG$43,MATCH(T$2,'Feedstock Split-2020'!$A$1:$AG$1,0),0)*T$4</f>
        <v>0</v>
      </c>
      <c r="U17" s="341">
        <f>VLOOKUP($A17,'Feedstock Split-2020'!$A$1:$AG$43,MATCH(U$2,'Feedstock Split-2020'!$A$1:$AG$1,0),0)*U$4</f>
        <v>0</v>
      </c>
      <c r="V17" s="341">
        <f>VLOOKUP($A17,'Feedstock Split-2020'!$A$1:$AG$43,MATCH(V$2,'Feedstock Split-2020'!$A$1:$AG$1,0),0)*V$4</f>
        <v>0</v>
      </c>
      <c r="W17" s="341">
        <f>VLOOKUP($A17,'Feedstock Split-2020'!$A$1:$AG$43,MATCH(W$2,'Feedstock Split-2020'!$A$1:$AG$1,0),0)*W$4</f>
        <v>0</v>
      </c>
      <c r="X17" s="341">
        <f>VLOOKUP($A17,'Feedstock Split-2020'!$A$1:$AG$43,MATCH(X$2,'Feedstock Split-2020'!$A$1:$AG$1,0),0)*X$4</f>
        <v>0</v>
      </c>
      <c r="Y17" s="341">
        <f>VLOOKUP($A17,'Feedstock Split-2020'!$A$1:$AG$43,MATCH(Y$2,'Feedstock Split-2020'!$A$1:$AG$1,0),0)*Y$4</f>
        <v>0</v>
      </c>
      <c r="Z17" s="341">
        <f>VLOOKUP($A17,'Feedstock Split-2020'!$A$1:$AG$43,MATCH(Z$2,'Feedstock Split-2020'!$A$1:$AG$1,0),0)*Z$4</f>
        <v>0</v>
      </c>
      <c r="AA17" s="341">
        <f>VLOOKUP($A17,'Feedstock Split-2020'!$A$1:$AG$43,MATCH(AA$2,'Feedstock Split-2020'!$A$1:$AG$1,0),0)*AA$4</f>
        <v>0</v>
      </c>
      <c r="AB17" s="341">
        <f>VLOOKUP($A17,'Feedstock Split-2020'!$A$1:$AG$43,MATCH(AB$2,'Feedstock Split-2020'!$A$1:$AG$1,0),0)*AB$4</f>
        <v>0</v>
      </c>
      <c r="AC17" s="341">
        <f>VLOOKUP($A17,'Feedstock Split-2020'!$A$1:$AG$43,MATCH(AC$2,'Feedstock Split-2020'!$A$1:$AG$1,0),0)*AC$4</f>
        <v>0</v>
      </c>
      <c r="AD17" s="341">
        <f>VLOOKUP($A17,'Feedstock Split-2020'!$A$1:$AG$43,MATCH(AD$2,'Feedstock Split-2020'!$A$1:$AG$1,0),0)*AD$4</f>
        <v>0</v>
      </c>
      <c r="AE17" s="341">
        <f>VLOOKUP($A17,'Feedstock Split-2020'!$A$1:$AG$43,MATCH(AE$2,'Feedstock Split-2020'!$A$1:$AG$1,0),0)*AE$4</f>
        <v>0</v>
      </c>
      <c r="AF17" s="342">
        <f>VLOOKUP($A17,'Feedstock Split-2020'!$A$1:$AG$43,MATCH(AF$2,'Feedstock Split-2020'!$A$1:$AG$1,0),0)*AF$4</f>
        <v>0</v>
      </c>
    </row>
    <row r="18" spans="1:32" x14ac:dyDescent="0.25">
      <c r="A18" s="12" t="s">
        <v>15</v>
      </c>
      <c r="B18" s="27"/>
      <c r="C18" s="314">
        <f>VLOOKUP($A18,'Feedstock Split-2020'!$A$1:$AG$43,MATCH(C$2,'Feedstock Split-2020'!$A$1:$AG$1,0),0)*C$4</f>
        <v>0</v>
      </c>
      <c r="D18" s="341">
        <f>VLOOKUP($A18,'Feedstock Split-2020'!$A$1:$AG$43,MATCH(D$2,'Feedstock Split-2020'!$A$1:$AG$1,0),0)*D$4</f>
        <v>0</v>
      </c>
      <c r="E18" s="341">
        <f>VLOOKUP($A18,'Feedstock Split-2020'!$A$1:$AG$43,MATCH(E$2,'Feedstock Split-2020'!$A$1:$AG$1,0),0)*E$4</f>
        <v>0</v>
      </c>
      <c r="F18" s="341">
        <f>VLOOKUP($A18,'Feedstock Split-2020'!$A$1:$AG$43,MATCH(F$2,'Feedstock Split-2020'!$A$1:$AG$1,0),0)*F$4</f>
        <v>0</v>
      </c>
      <c r="G18" s="341">
        <f>VLOOKUP($A18,'Feedstock Split-2020'!$A$1:$AG$43,MATCH(G$2,'Feedstock Split-2020'!$A$1:$AG$1,0),0)*G$4</f>
        <v>0</v>
      </c>
      <c r="H18" s="341">
        <f>VLOOKUP($A18,'Feedstock Split-2020'!$A$1:$AG$43,MATCH(H$2,'Feedstock Split-2020'!$A$1:$AG$1,0),0)*H$4</f>
        <v>0</v>
      </c>
      <c r="I18" s="341">
        <f>VLOOKUP($A18,'Feedstock Split-2020'!$A$1:$AG$43,MATCH(I$2,'Feedstock Split-2020'!$A$1:$AG$1,0),0)*I$4</f>
        <v>0</v>
      </c>
      <c r="J18" s="341">
        <f>VLOOKUP($A18,'Feedstock Split-2020'!$A$1:$AG$43,MATCH(J$2,'Feedstock Split-2020'!$A$1:$AG$1,0),0)*J$4</f>
        <v>0</v>
      </c>
      <c r="K18" s="341">
        <f>VLOOKUP($A18,'Feedstock Split-2020'!$A$1:$AG$43,MATCH(K$2,'Feedstock Split-2020'!$A$1:$AG$1,0),0)*K$4</f>
        <v>0</v>
      </c>
      <c r="L18" s="341">
        <f>VLOOKUP($A18,'Feedstock Split-2020'!$A$1:$AG$43,MATCH(L$2,'Feedstock Split-2020'!$A$1:$AG$1,0),0)*L$4</f>
        <v>0</v>
      </c>
      <c r="M18" s="341">
        <f>VLOOKUP($A18,'Feedstock Split-2020'!$A$1:$AG$43,MATCH(M$2,'Feedstock Split-2020'!$A$1:$AG$1,0),0)*M$4</f>
        <v>0</v>
      </c>
      <c r="N18" s="341">
        <f>VLOOKUP($A18,'Feedstock Split-2020'!$A$1:$AG$43,MATCH(N$2,'Feedstock Split-2020'!$A$1:$AG$1,0),0)*N$4</f>
        <v>0</v>
      </c>
      <c r="O18" s="341">
        <f>VLOOKUP($A18,'Feedstock Split-2020'!$A$1:$AG$43,MATCH(O$2,'Feedstock Split-2020'!$A$1:$AG$1,0),0)*O$4</f>
        <v>0</v>
      </c>
      <c r="P18" s="341">
        <f>VLOOKUP($A18,'Feedstock Split-2020'!$A$1:$AG$43,MATCH(P$2,'Feedstock Split-2020'!$A$1:$AG$1,0),0)*P$4</f>
        <v>0</v>
      </c>
      <c r="Q18" s="341">
        <f>VLOOKUP($A18,'Feedstock Split-2020'!$A$1:$AG$43,MATCH(Q$2,'Feedstock Split-2020'!$A$1:$AG$1,0),0)*Q$4</f>
        <v>0</v>
      </c>
      <c r="R18" s="341">
        <f>VLOOKUP($A18,'Feedstock Split-2020'!$A$1:$AG$43,MATCH(R$2,'Feedstock Split-2020'!$A$1:$AG$1,0),0)*R$4</f>
        <v>0</v>
      </c>
      <c r="S18" s="341">
        <f>VLOOKUP($A18,'Feedstock Split-2020'!$A$1:$AG$43,MATCH(S$2,'Feedstock Split-2020'!$A$1:$AG$1,0),0)*S$4</f>
        <v>0</v>
      </c>
      <c r="T18" s="341">
        <f>VLOOKUP($A18,'Feedstock Split-2020'!$A$1:$AG$43,MATCH(T$2,'Feedstock Split-2020'!$A$1:$AG$1,0),0)*T$4</f>
        <v>0</v>
      </c>
      <c r="U18" s="341">
        <f>VLOOKUP($A18,'Feedstock Split-2020'!$A$1:$AG$43,MATCH(U$2,'Feedstock Split-2020'!$A$1:$AG$1,0),0)*U$4</f>
        <v>0</v>
      </c>
      <c r="V18" s="341">
        <f>VLOOKUP($A18,'Feedstock Split-2020'!$A$1:$AG$43,MATCH(V$2,'Feedstock Split-2020'!$A$1:$AG$1,0),0)*V$4</f>
        <v>0</v>
      </c>
      <c r="W18" s="341">
        <f>VLOOKUP($A18,'Feedstock Split-2020'!$A$1:$AG$43,MATCH(W$2,'Feedstock Split-2020'!$A$1:$AG$1,0),0)*W$4</f>
        <v>0</v>
      </c>
      <c r="X18" s="341">
        <f>VLOOKUP($A18,'Feedstock Split-2020'!$A$1:$AG$43,MATCH(X$2,'Feedstock Split-2020'!$A$1:$AG$1,0),0)*X$4</f>
        <v>0</v>
      </c>
      <c r="Y18" s="341">
        <f>VLOOKUP($A18,'Feedstock Split-2020'!$A$1:$AG$43,MATCH(Y$2,'Feedstock Split-2020'!$A$1:$AG$1,0),0)*Y$4</f>
        <v>0</v>
      </c>
      <c r="Z18" s="341">
        <f>VLOOKUP($A18,'Feedstock Split-2020'!$A$1:$AG$43,MATCH(Z$2,'Feedstock Split-2020'!$A$1:$AG$1,0),0)*Z$4</f>
        <v>0</v>
      </c>
      <c r="AA18" s="341">
        <f>VLOOKUP($A18,'Feedstock Split-2020'!$A$1:$AG$43,MATCH(AA$2,'Feedstock Split-2020'!$A$1:$AG$1,0),0)*AA$4</f>
        <v>0</v>
      </c>
      <c r="AB18" s="341">
        <f>VLOOKUP($A18,'Feedstock Split-2020'!$A$1:$AG$43,MATCH(AB$2,'Feedstock Split-2020'!$A$1:$AG$1,0),0)*AB$4</f>
        <v>0</v>
      </c>
      <c r="AC18" s="341">
        <f>VLOOKUP($A18,'Feedstock Split-2020'!$A$1:$AG$43,MATCH(AC$2,'Feedstock Split-2020'!$A$1:$AG$1,0),0)*AC$4</f>
        <v>0</v>
      </c>
      <c r="AD18" s="341">
        <f>VLOOKUP($A18,'Feedstock Split-2020'!$A$1:$AG$43,MATCH(AD$2,'Feedstock Split-2020'!$A$1:$AG$1,0),0)*AD$4</f>
        <v>0</v>
      </c>
      <c r="AE18" s="341">
        <f>VLOOKUP($A18,'Feedstock Split-2020'!$A$1:$AG$43,MATCH(AE$2,'Feedstock Split-2020'!$A$1:$AG$1,0),0)*AE$4</f>
        <v>0</v>
      </c>
      <c r="AF18" s="342">
        <f>VLOOKUP($A18,'Feedstock Split-2020'!$A$1:$AG$43,MATCH(AF$2,'Feedstock Split-2020'!$A$1:$AG$1,0),0)*AF$4</f>
        <v>0</v>
      </c>
    </row>
    <row r="19" spans="1:32" x14ac:dyDescent="0.25">
      <c r="A19" s="12" t="s">
        <v>16</v>
      </c>
      <c r="B19" s="27"/>
      <c r="C19" s="314">
        <f>VLOOKUP($A19,'Feedstock Split-2020'!$A$1:$AG$43,MATCH(C$2,'Feedstock Split-2020'!$A$1:$AG$1,0),0)*C$4</f>
        <v>0</v>
      </c>
      <c r="D19" s="341">
        <f>VLOOKUP($A19,'Feedstock Split-2020'!$A$1:$AG$43,MATCH(D$2,'Feedstock Split-2020'!$A$1:$AG$1,0),0)*D$4</f>
        <v>0</v>
      </c>
      <c r="E19" s="341">
        <f>VLOOKUP($A19,'Feedstock Split-2020'!$A$1:$AG$43,MATCH(E$2,'Feedstock Split-2020'!$A$1:$AG$1,0),0)*E$4</f>
        <v>0</v>
      </c>
      <c r="F19" s="341">
        <f>VLOOKUP($A19,'Feedstock Split-2020'!$A$1:$AG$43,MATCH(F$2,'Feedstock Split-2020'!$A$1:$AG$1,0),0)*F$4</f>
        <v>0</v>
      </c>
      <c r="G19" s="341">
        <f>VLOOKUP($A19,'Feedstock Split-2020'!$A$1:$AG$43,MATCH(G$2,'Feedstock Split-2020'!$A$1:$AG$1,0),0)*G$4</f>
        <v>0</v>
      </c>
      <c r="H19" s="341">
        <f>VLOOKUP($A19,'Feedstock Split-2020'!$A$1:$AG$43,MATCH(H$2,'Feedstock Split-2020'!$A$1:$AG$1,0),0)*H$4</f>
        <v>0</v>
      </c>
      <c r="I19" s="341">
        <f>VLOOKUP($A19,'Feedstock Split-2020'!$A$1:$AG$43,MATCH(I$2,'Feedstock Split-2020'!$A$1:$AG$1,0),0)*I$4</f>
        <v>0</v>
      </c>
      <c r="J19" s="341">
        <f>VLOOKUP($A19,'Feedstock Split-2020'!$A$1:$AG$43,MATCH(J$2,'Feedstock Split-2020'!$A$1:$AG$1,0),0)*J$4</f>
        <v>0</v>
      </c>
      <c r="K19" s="341">
        <f>VLOOKUP($A19,'Feedstock Split-2020'!$A$1:$AG$43,MATCH(K$2,'Feedstock Split-2020'!$A$1:$AG$1,0),0)*K$4</f>
        <v>0</v>
      </c>
      <c r="L19" s="341">
        <f>VLOOKUP($A19,'Feedstock Split-2020'!$A$1:$AG$43,MATCH(L$2,'Feedstock Split-2020'!$A$1:$AG$1,0),0)*L$4</f>
        <v>0</v>
      </c>
      <c r="M19" s="341">
        <f>VLOOKUP($A19,'Feedstock Split-2020'!$A$1:$AG$43,MATCH(M$2,'Feedstock Split-2020'!$A$1:$AG$1,0),0)*M$4</f>
        <v>0</v>
      </c>
      <c r="N19" s="341">
        <f>VLOOKUP($A19,'Feedstock Split-2020'!$A$1:$AG$43,MATCH(N$2,'Feedstock Split-2020'!$A$1:$AG$1,0),0)*N$4</f>
        <v>0</v>
      </c>
      <c r="O19" s="341">
        <f>VLOOKUP($A19,'Feedstock Split-2020'!$A$1:$AG$43,MATCH(O$2,'Feedstock Split-2020'!$A$1:$AG$1,0),0)*O$4</f>
        <v>0</v>
      </c>
      <c r="P19" s="341">
        <f>VLOOKUP($A19,'Feedstock Split-2020'!$A$1:$AG$43,MATCH(P$2,'Feedstock Split-2020'!$A$1:$AG$1,0),0)*P$4</f>
        <v>0</v>
      </c>
      <c r="Q19" s="341">
        <f>VLOOKUP($A19,'Feedstock Split-2020'!$A$1:$AG$43,MATCH(Q$2,'Feedstock Split-2020'!$A$1:$AG$1,0),0)*Q$4</f>
        <v>0</v>
      </c>
      <c r="R19" s="341">
        <f>VLOOKUP($A19,'Feedstock Split-2020'!$A$1:$AG$43,MATCH(R$2,'Feedstock Split-2020'!$A$1:$AG$1,0),0)*R$4</f>
        <v>0</v>
      </c>
      <c r="S19" s="341">
        <f>VLOOKUP($A19,'Feedstock Split-2020'!$A$1:$AG$43,MATCH(S$2,'Feedstock Split-2020'!$A$1:$AG$1,0),0)*S$4</f>
        <v>0</v>
      </c>
      <c r="T19" s="341">
        <f>VLOOKUP($A19,'Feedstock Split-2020'!$A$1:$AG$43,MATCH(T$2,'Feedstock Split-2020'!$A$1:$AG$1,0),0)*T$4</f>
        <v>0</v>
      </c>
      <c r="U19" s="341">
        <f>VLOOKUP($A19,'Feedstock Split-2020'!$A$1:$AG$43,MATCH(U$2,'Feedstock Split-2020'!$A$1:$AG$1,0),0)*U$4</f>
        <v>635902582634.81799</v>
      </c>
      <c r="V19" s="341">
        <f>VLOOKUP($A19,'Feedstock Split-2020'!$A$1:$AG$43,MATCH(V$2,'Feedstock Split-2020'!$A$1:$AG$1,0),0)*V$4</f>
        <v>0</v>
      </c>
      <c r="W19" s="341">
        <f>VLOOKUP($A19,'Feedstock Split-2020'!$A$1:$AG$43,MATCH(W$2,'Feedstock Split-2020'!$A$1:$AG$1,0),0)*W$4</f>
        <v>0</v>
      </c>
      <c r="X19" s="341">
        <f>VLOOKUP($A19,'Feedstock Split-2020'!$A$1:$AG$43,MATCH(X$2,'Feedstock Split-2020'!$A$1:$AG$1,0),0)*X$4</f>
        <v>0</v>
      </c>
      <c r="Y19" s="341">
        <f>VLOOKUP($A19,'Feedstock Split-2020'!$A$1:$AG$43,MATCH(Y$2,'Feedstock Split-2020'!$A$1:$AG$1,0),0)*Y$4</f>
        <v>0</v>
      </c>
      <c r="Z19" s="341">
        <f>VLOOKUP($A19,'Feedstock Split-2020'!$A$1:$AG$43,MATCH(Z$2,'Feedstock Split-2020'!$A$1:$AG$1,0),0)*Z$4</f>
        <v>0</v>
      </c>
      <c r="AA19" s="341">
        <f>VLOOKUP($A19,'Feedstock Split-2020'!$A$1:$AG$43,MATCH(AA$2,'Feedstock Split-2020'!$A$1:$AG$1,0),0)*AA$4</f>
        <v>0</v>
      </c>
      <c r="AB19" s="341">
        <f>VLOOKUP($A19,'Feedstock Split-2020'!$A$1:$AG$43,MATCH(AB$2,'Feedstock Split-2020'!$A$1:$AG$1,0),0)*AB$4</f>
        <v>0</v>
      </c>
      <c r="AC19" s="341">
        <f>VLOOKUP($A19,'Feedstock Split-2020'!$A$1:$AG$43,MATCH(AC$2,'Feedstock Split-2020'!$A$1:$AG$1,0),0)*AC$4</f>
        <v>0</v>
      </c>
      <c r="AD19" s="341">
        <f>VLOOKUP($A19,'Feedstock Split-2020'!$A$1:$AG$43,MATCH(AD$2,'Feedstock Split-2020'!$A$1:$AG$1,0),0)*AD$4</f>
        <v>0</v>
      </c>
      <c r="AE19" s="341">
        <f>VLOOKUP($A19,'Feedstock Split-2020'!$A$1:$AG$43,MATCH(AE$2,'Feedstock Split-2020'!$A$1:$AG$1,0),0)*AE$4</f>
        <v>0</v>
      </c>
      <c r="AF19" s="342">
        <f>VLOOKUP($A19,'Feedstock Split-2020'!$A$1:$AG$43,MATCH(AF$2,'Feedstock Split-2020'!$A$1:$AG$1,0),0)*AF$4</f>
        <v>0</v>
      </c>
    </row>
    <row r="20" spans="1:32" x14ac:dyDescent="0.25">
      <c r="A20" s="12" t="s">
        <v>17</v>
      </c>
      <c r="B20" s="27"/>
      <c r="C20" s="314">
        <f>VLOOKUP($A20,'Feedstock Split-2020'!$A$1:$AG$43,MATCH(C$2,'Feedstock Split-2020'!$A$1:$AG$1,0),0)*C$4</f>
        <v>0</v>
      </c>
      <c r="D20" s="341">
        <f>VLOOKUP($A20,'Feedstock Split-2020'!$A$1:$AG$43,MATCH(D$2,'Feedstock Split-2020'!$A$1:$AG$1,0),0)*D$4</f>
        <v>0</v>
      </c>
      <c r="E20" s="341">
        <f>VLOOKUP($A20,'Feedstock Split-2020'!$A$1:$AG$43,MATCH(E$2,'Feedstock Split-2020'!$A$1:$AG$1,0),0)*E$4</f>
        <v>0</v>
      </c>
      <c r="F20" s="341">
        <f>VLOOKUP($A20,'Feedstock Split-2020'!$A$1:$AG$43,MATCH(F$2,'Feedstock Split-2020'!$A$1:$AG$1,0),0)*F$4</f>
        <v>0</v>
      </c>
      <c r="G20" s="341">
        <f>VLOOKUP($A20,'Feedstock Split-2020'!$A$1:$AG$43,MATCH(G$2,'Feedstock Split-2020'!$A$1:$AG$1,0),0)*G$4</f>
        <v>0</v>
      </c>
      <c r="H20" s="341">
        <f>VLOOKUP($A20,'Feedstock Split-2020'!$A$1:$AG$43,MATCH(H$2,'Feedstock Split-2020'!$A$1:$AG$1,0),0)*H$4</f>
        <v>0</v>
      </c>
      <c r="I20" s="341">
        <f>VLOOKUP($A20,'Feedstock Split-2020'!$A$1:$AG$43,MATCH(I$2,'Feedstock Split-2020'!$A$1:$AG$1,0),0)*I$4</f>
        <v>0</v>
      </c>
      <c r="J20" s="341">
        <f>VLOOKUP($A20,'Feedstock Split-2020'!$A$1:$AG$43,MATCH(J$2,'Feedstock Split-2020'!$A$1:$AG$1,0),0)*J$4</f>
        <v>0</v>
      </c>
      <c r="K20" s="341">
        <f>VLOOKUP($A20,'Feedstock Split-2020'!$A$1:$AG$43,MATCH(K$2,'Feedstock Split-2020'!$A$1:$AG$1,0),0)*K$4</f>
        <v>0</v>
      </c>
      <c r="L20" s="341">
        <f>VLOOKUP($A20,'Feedstock Split-2020'!$A$1:$AG$43,MATCH(L$2,'Feedstock Split-2020'!$A$1:$AG$1,0),0)*L$4</f>
        <v>0</v>
      </c>
      <c r="M20" s="341">
        <f>VLOOKUP($A20,'Feedstock Split-2020'!$A$1:$AG$43,MATCH(M$2,'Feedstock Split-2020'!$A$1:$AG$1,0),0)*M$4</f>
        <v>0</v>
      </c>
      <c r="N20" s="341">
        <f>VLOOKUP($A20,'Feedstock Split-2020'!$A$1:$AG$43,MATCH(N$2,'Feedstock Split-2020'!$A$1:$AG$1,0),0)*N$4</f>
        <v>0</v>
      </c>
      <c r="O20" s="341">
        <f>VLOOKUP($A20,'Feedstock Split-2020'!$A$1:$AG$43,MATCH(O$2,'Feedstock Split-2020'!$A$1:$AG$1,0),0)*O$4</f>
        <v>0</v>
      </c>
      <c r="P20" s="341">
        <f>VLOOKUP($A20,'Feedstock Split-2020'!$A$1:$AG$43,MATCH(P$2,'Feedstock Split-2020'!$A$1:$AG$1,0),0)*P$4</f>
        <v>0</v>
      </c>
      <c r="Q20" s="341">
        <f>VLOOKUP($A20,'Feedstock Split-2020'!$A$1:$AG$43,MATCH(Q$2,'Feedstock Split-2020'!$A$1:$AG$1,0),0)*Q$4</f>
        <v>0</v>
      </c>
      <c r="R20" s="341">
        <f>VLOOKUP($A20,'Feedstock Split-2020'!$A$1:$AG$43,MATCH(R$2,'Feedstock Split-2020'!$A$1:$AG$1,0),0)*R$4</f>
        <v>0</v>
      </c>
      <c r="S20" s="341">
        <f>VLOOKUP($A20,'Feedstock Split-2020'!$A$1:$AG$43,MATCH(S$2,'Feedstock Split-2020'!$A$1:$AG$1,0),0)*S$4</f>
        <v>0</v>
      </c>
      <c r="T20" s="341">
        <f>VLOOKUP($A20,'Feedstock Split-2020'!$A$1:$AG$43,MATCH(T$2,'Feedstock Split-2020'!$A$1:$AG$1,0),0)*T$4</f>
        <v>0</v>
      </c>
      <c r="U20" s="341">
        <f>VLOOKUP($A20,'Feedstock Split-2020'!$A$1:$AG$43,MATCH(U$2,'Feedstock Split-2020'!$A$1:$AG$1,0),0)*U$4</f>
        <v>0</v>
      </c>
      <c r="V20" s="341">
        <f>VLOOKUP($A20,'Feedstock Split-2020'!$A$1:$AG$43,MATCH(V$2,'Feedstock Split-2020'!$A$1:$AG$1,0),0)*V$4</f>
        <v>0</v>
      </c>
      <c r="W20" s="341">
        <f>VLOOKUP($A20,'Feedstock Split-2020'!$A$1:$AG$43,MATCH(W$2,'Feedstock Split-2020'!$A$1:$AG$1,0),0)*W$4</f>
        <v>0</v>
      </c>
      <c r="X20" s="341">
        <f>VLOOKUP($A20,'Feedstock Split-2020'!$A$1:$AG$43,MATCH(X$2,'Feedstock Split-2020'!$A$1:$AG$1,0),0)*X$4</f>
        <v>0</v>
      </c>
      <c r="Y20" s="341">
        <f>VLOOKUP($A20,'Feedstock Split-2020'!$A$1:$AG$43,MATCH(Y$2,'Feedstock Split-2020'!$A$1:$AG$1,0),0)*Y$4</f>
        <v>0</v>
      </c>
      <c r="Z20" s="341">
        <f>VLOOKUP($A20,'Feedstock Split-2020'!$A$1:$AG$43,MATCH(Z$2,'Feedstock Split-2020'!$A$1:$AG$1,0),0)*Z$4</f>
        <v>0</v>
      </c>
      <c r="AA20" s="341">
        <f>VLOOKUP($A20,'Feedstock Split-2020'!$A$1:$AG$43,MATCH(AA$2,'Feedstock Split-2020'!$A$1:$AG$1,0),0)*AA$4</f>
        <v>0</v>
      </c>
      <c r="AB20" s="341">
        <f>VLOOKUP($A20,'Feedstock Split-2020'!$A$1:$AG$43,MATCH(AB$2,'Feedstock Split-2020'!$A$1:$AG$1,0),0)*AB$4</f>
        <v>0</v>
      </c>
      <c r="AC20" s="341">
        <f>VLOOKUP($A20,'Feedstock Split-2020'!$A$1:$AG$43,MATCH(AC$2,'Feedstock Split-2020'!$A$1:$AG$1,0),0)*AC$4</f>
        <v>0</v>
      </c>
      <c r="AD20" s="341">
        <f>VLOOKUP($A20,'Feedstock Split-2020'!$A$1:$AG$43,MATCH(AD$2,'Feedstock Split-2020'!$A$1:$AG$1,0),0)*AD$4</f>
        <v>0</v>
      </c>
      <c r="AE20" s="341">
        <f>VLOOKUP($A20,'Feedstock Split-2020'!$A$1:$AG$43,MATCH(AE$2,'Feedstock Split-2020'!$A$1:$AG$1,0),0)*AE$4</f>
        <v>0</v>
      </c>
      <c r="AF20" s="342">
        <f>VLOOKUP($A20,'Feedstock Split-2020'!$A$1:$AG$43,MATCH(AF$2,'Feedstock Split-2020'!$A$1:$AG$1,0),0)*AF$4</f>
        <v>0</v>
      </c>
    </row>
    <row r="21" spans="1:32" x14ac:dyDescent="0.25">
      <c r="A21" s="12" t="s">
        <v>18</v>
      </c>
      <c r="B21" s="27"/>
      <c r="C21" s="314">
        <f>VLOOKUP($A21,'Feedstock Split-2020'!$A$1:$AG$43,MATCH(C$2,'Feedstock Split-2020'!$A$1:$AG$1,0),0)*C$4</f>
        <v>0</v>
      </c>
      <c r="D21" s="341">
        <f>VLOOKUP($A21,'Feedstock Split-2020'!$A$1:$AG$43,MATCH(D$2,'Feedstock Split-2020'!$A$1:$AG$1,0),0)*D$4</f>
        <v>0</v>
      </c>
      <c r="E21" s="341">
        <f>VLOOKUP($A21,'Feedstock Split-2020'!$A$1:$AG$43,MATCH(E$2,'Feedstock Split-2020'!$A$1:$AG$1,0),0)*E$4</f>
        <v>0</v>
      </c>
      <c r="F21" s="341">
        <f>VLOOKUP($A21,'Feedstock Split-2020'!$A$1:$AG$43,MATCH(F$2,'Feedstock Split-2020'!$A$1:$AG$1,0),0)*F$4</f>
        <v>0</v>
      </c>
      <c r="G21" s="341">
        <f>VLOOKUP($A21,'Feedstock Split-2020'!$A$1:$AG$43,MATCH(G$2,'Feedstock Split-2020'!$A$1:$AG$1,0),0)*G$4</f>
        <v>0</v>
      </c>
      <c r="H21" s="341">
        <f>VLOOKUP($A21,'Feedstock Split-2020'!$A$1:$AG$43,MATCH(H$2,'Feedstock Split-2020'!$A$1:$AG$1,0),0)*H$4</f>
        <v>0</v>
      </c>
      <c r="I21" s="341">
        <f>VLOOKUP($A21,'Feedstock Split-2020'!$A$1:$AG$43,MATCH(I$2,'Feedstock Split-2020'!$A$1:$AG$1,0),0)*I$4</f>
        <v>0</v>
      </c>
      <c r="J21" s="341">
        <f>VLOOKUP($A21,'Feedstock Split-2020'!$A$1:$AG$43,MATCH(J$2,'Feedstock Split-2020'!$A$1:$AG$1,0),0)*J$4</f>
        <v>0</v>
      </c>
      <c r="K21" s="341">
        <f>VLOOKUP($A21,'Feedstock Split-2020'!$A$1:$AG$43,MATCH(K$2,'Feedstock Split-2020'!$A$1:$AG$1,0),0)*K$4</f>
        <v>0</v>
      </c>
      <c r="L21" s="341">
        <f>VLOOKUP($A21,'Feedstock Split-2020'!$A$1:$AG$43,MATCH(L$2,'Feedstock Split-2020'!$A$1:$AG$1,0),0)*L$4</f>
        <v>0</v>
      </c>
      <c r="M21" s="341">
        <f>VLOOKUP($A21,'Feedstock Split-2020'!$A$1:$AG$43,MATCH(M$2,'Feedstock Split-2020'!$A$1:$AG$1,0),0)*M$4</f>
        <v>0</v>
      </c>
      <c r="N21" s="341">
        <f>VLOOKUP($A21,'Feedstock Split-2020'!$A$1:$AG$43,MATCH(N$2,'Feedstock Split-2020'!$A$1:$AG$1,0),0)*N$4</f>
        <v>0</v>
      </c>
      <c r="O21" s="341">
        <f>VLOOKUP($A21,'Feedstock Split-2020'!$A$1:$AG$43,MATCH(O$2,'Feedstock Split-2020'!$A$1:$AG$1,0),0)*O$4</f>
        <v>0</v>
      </c>
      <c r="P21" s="341">
        <f>VLOOKUP($A21,'Feedstock Split-2020'!$A$1:$AG$43,MATCH(P$2,'Feedstock Split-2020'!$A$1:$AG$1,0),0)*P$4</f>
        <v>0</v>
      </c>
      <c r="Q21" s="341">
        <f>VLOOKUP($A21,'Feedstock Split-2020'!$A$1:$AG$43,MATCH(Q$2,'Feedstock Split-2020'!$A$1:$AG$1,0),0)*Q$4</f>
        <v>0</v>
      </c>
      <c r="R21" s="341">
        <f>VLOOKUP($A21,'Feedstock Split-2020'!$A$1:$AG$43,MATCH(R$2,'Feedstock Split-2020'!$A$1:$AG$1,0),0)*R$4</f>
        <v>0</v>
      </c>
      <c r="S21" s="341">
        <f>VLOOKUP($A21,'Feedstock Split-2020'!$A$1:$AG$43,MATCH(S$2,'Feedstock Split-2020'!$A$1:$AG$1,0),0)*S$4</f>
        <v>0</v>
      </c>
      <c r="T21" s="341">
        <f>VLOOKUP($A21,'Feedstock Split-2020'!$A$1:$AG$43,MATCH(T$2,'Feedstock Split-2020'!$A$1:$AG$1,0),0)*T$4</f>
        <v>0</v>
      </c>
      <c r="U21" s="341">
        <f>VLOOKUP($A21,'Feedstock Split-2020'!$A$1:$AG$43,MATCH(U$2,'Feedstock Split-2020'!$A$1:$AG$1,0),0)*U$4</f>
        <v>0</v>
      </c>
      <c r="V21" s="341">
        <f>VLOOKUP($A21,'Feedstock Split-2020'!$A$1:$AG$43,MATCH(V$2,'Feedstock Split-2020'!$A$1:$AG$1,0),0)*V$4</f>
        <v>0</v>
      </c>
      <c r="W21" s="341">
        <f>VLOOKUP($A21,'Feedstock Split-2020'!$A$1:$AG$43,MATCH(W$2,'Feedstock Split-2020'!$A$1:$AG$1,0),0)*W$4</f>
        <v>0</v>
      </c>
      <c r="X21" s="341">
        <f>VLOOKUP($A21,'Feedstock Split-2020'!$A$1:$AG$43,MATCH(X$2,'Feedstock Split-2020'!$A$1:$AG$1,0),0)*X$4</f>
        <v>0</v>
      </c>
      <c r="Y21" s="341">
        <f>VLOOKUP($A21,'Feedstock Split-2020'!$A$1:$AG$43,MATCH(Y$2,'Feedstock Split-2020'!$A$1:$AG$1,0),0)*Y$4</f>
        <v>0</v>
      </c>
      <c r="Z21" s="341">
        <f>VLOOKUP($A21,'Feedstock Split-2020'!$A$1:$AG$43,MATCH(Z$2,'Feedstock Split-2020'!$A$1:$AG$1,0),0)*Z$4</f>
        <v>0</v>
      </c>
      <c r="AA21" s="341">
        <f>VLOOKUP($A21,'Feedstock Split-2020'!$A$1:$AG$43,MATCH(AA$2,'Feedstock Split-2020'!$A$1:$AG$1,0),0)*AA$4</f>
        <v>0</v>
      </c>
      <c r="AB21" s="341">
        <f>VLOOKUP($A21,'Feedstock Split-2020'!$A$1:$AG$43,MATCH(AB$2,'Feedstock Split-2020'!$A$1:$AG$1,0),0)*AB$4</f>
        <v>0</v>
      </c>
      <c r="AC21" s="341">
        <f>VLOOKUP($A21,'Feedstock Split-2020'!$A$1:$AG$43,MATCH(AC$2,'Feedstock Split-2020'!$A$1:$AG$1,0),0)*AC$4</f>
        <v>0</v>
      </c>
      <c r="AD21" s="341">
        <f>VLOOKUP($A21,'Feedstock Split-2020'!$A$1:$AG$43,MATCH(AD$2,'Feedstock Split-2020'!$A$1:$AG$1,0),0)*AD$4</f>
        <v>0</v>
      </c>
      <c r="AE21" s="341">
        <f>VLOOKUP($A21,'Feedstock Split-2020'!$A$1:$AG$43,MATCH(AE$2,'Feedstock Split-2020'!$A$1:$AG$1,0),0)*AE$4</f>
        <v>0</v>
      </c>
      <c r="AF21" s="342">
        <f>VLOOKUP($A21,'Feedstock Split-2020'!$A$1:$AG$43,MATCH(AF$2,'Feedstock Split-2020'!$A$1:$AG$1,0),0)*AF$4</f>
        <v>0</v>
      </c>
    </row>
    <row r="22" spans="1:32" x14ac:dyDescent="0.25">
      <c r="A22" s="12" t="s">
        <v>19</v>
      </c>
      <c r="B22" s="27"/>
      <c r="C22" s="314">
        <f>VLOOKUP($A22,'Feedstock Split-2020'!$A$1:$AG$43,MATCH(C$2,'Feedstock Split-2020'!$A$1:$AG$1,0),0)*C$4</f>
        <v>0</v>
      </c>
      <c r="D22" s="341">
        <f>VLOOKUP($A22,'Feedstock Split-2020'!$A$1:$AG$43,MATCH(D$2,'Feedstock Split-2020'!$A$1:$AG$1,0),0)*D$4</f>
        <v>0</v>
      </c>
      <c r="E22" s="341">
        <f>VLOOKUP($A22,'Feedstock Split-2020'!$A$1:$AG$43,MATCH(E$2,'Feedstock Split-2020'!$A$1:$AG$1,0),0)*E$4</f>
        <v>0</v>
      </c>
      <c r="F22" s="341">
        <f>VLOOKUP($A22,'Feedstock Split-2020'!$A$1:$AG$43,MATCH(F$2,'Feedstock Split-2020'!$A$1:$AG$1,0),0)*F$4</f>
        <v>0</v>
      </c>
      <c r="G22" s="341">
        <f>VLOOKUP($A22,'Feedstock Split-2020'!$A$1:$AG$43,MATCH(G$2,'Feedstock Split-2020'!$A$1:$AG$1,0),0)*G$4</f>
        <v>0</v>
      </c>
      <c r="H22" s="341">
        <f>VLOOKUP($A22,'Feedstock Split-2020'!$A$1:$AG$43,MATCH(H$2,'Feedstock Split-2020'!$A$1:$AG$1,0),0)*H$4</f>
        <v>0</v>
      </c>
      <c r="I22" s="341">
        <f>VLOOKUP($A22,'Feedstock Split-2020'!$A$1:$AG$43,MATCH(I$2,'Feedstock Split-2020'!$A$1:$AG$1,0),0)*I$4</f>
        <v>0</v>
      </c>
      <c r="J22" s="341">
        <f>VLOOKUP($A22,'Feedstock Split-2020'!$A$1:$AG$43,MATCH(J$2,'Feedstock Split-2020'!$A$1:$AG$1,0),0)*J$4</f>
        <v>0</v>
      </c>
      <c r="K22" s="341">
        <f>VLOOKUP($A22,'Feedstock Split-2020'!$A$1:$AG$43,MATCH(K$2,'Feedstock Split-2020'!$A$1:$AG$1,0),0)*K$4</f>
        <v>0</v>
      </c>
      <c r="L22" s="341">
        <f>VLOOKUP($A22,'Feedstock Split-2020'!$A$1:$AG$43,MATCH(L$2,'Feedstock Split-2020'!$A$1:$AG$1,0),0)*L$4</f>
        <v>0</v>
      </c>
      <c r="M22" s="341">
        <f>VLOOKUP($A22,'Feedstock Split-2020'!$A$1:$AG$43,MATCH(M$2,'Feedstock Split-2020'!$A$1:$AG$1,0),0)*M$4</f>
        <v>0</v>
      </c>
      <c r="N22" s="341">
        <f>VLOOKUP($A22,'Feedstock Split-2020'!$A$1:$AG$43,MATCH(N$2,'Feedstock Split-2020'!$A$1:$AG$1,0),0)*N$4</f>
        <v>0</v>
      </c>
      <c r="O22" s="341">
        <f>VLOOKUP($A22,'Feedstock Split-2020'!$A$1:$AG$43,MATCH(O$2,'Feedstock Split-2020'!$A$1:$AG$1,0),0)*O$4</f>
        <v>0</v>
      </c>
      <c r="P22" s="341">
        <f>VLOOKUP($A22,'Feedstock Split-2020'!$A$1:$AG$43,MATCH(P$2,'Feedstock Split-2020'!$A$1:$AG$1,0),0)*P$4</f>
        <v>0</v>
      </c>
      <c r="Q22" s="341">
        <f>VLOOKUP($A22,'Feedstock Split-2020'!$A$1:$AG$43,MATCH(Q$2,'Feedstock Split-2020'!$A$1:$AG$1,0),0)*Q$4</f>
        <v>0</v>
      </c>
      <c r="R22" s="341">
        <f>VLOOKUP($A22,'Feedstock Split-2020'!$A$1:$AG$43,MATCH(R$2,'Feedstock Split-2020'!$A$1:$AG$1,0),0)*R$4</f>
        <v>0</v>
      </c>
      <c r="S22" s="341">
        <f>VLOOKUP($A22,'Feedstock Split-2020'!$A$1:$AG$43,MATCH(S$2,'Feedstock Split-2020'!$A$1:$AG$1,0),0)*S$4</f>
        <v>0</v>
      </c>
      <c r="T22" s="341">
        <f>VLOOKUP($A22,'Feedstock Split-2020'!$A$1:$AG$43,MATCH(T$2,'Feedstock Split-2020'!$A$1:$AG$1,0),0)*T$4</f>
        <v>0</v>
      </c>
      <c r="U22" s="341">
        <f>VLOOKUP($A22,'Feedstock Split-2020'!$A$1:$AG$43,MATCH(U$2,'Feedstock Split-2020'!$A$1:$AG$1,0),0)*U$4</f>
        <v>0</v>
      </c>
      <c r="V22" s="341">
        <f>VLOOKUP($A22,'Feedstock Split-2020'!$A$1:$AG$43,MATCH(V$2,'Feedstock Split-2020'!$A$1:$AG$1,0),0)*V$4</f>
        <v>0</v>
      </c>
      <c r="W22" s="341">
        <f>VLOOKUP($A22,'Feedstock Split-2020'!$A$1:$AG$43,MATCH(W$2,'Feedstock Split-2020'!$A$1:$AG$1,0),0)*W$4</f>
        <v>0</v>
      </c>
      <c r="X22" s="341">
        <f>VLOOKUP($A22,'Feedstock Split-2020'!$A$1:$AG$43,MATCH(X$2,'Feedstock Split-2020'!$A$1:$AG$1,0),0)*X$4</f>
        <v>0</v>
      </c>
      <c r="Y22" s="341">
        <f>VLOOKUP($A22,'Feedstock Split-2020'!$A$1:$AG$43,MATCH(Y$2,'Feedstock Split-2020'!$A$1:$AG$1,0),0)*Y$4</f>
        <v>0</v>
      </c>
      <c r="Z22" s="341">
        <f>VLOOKUP($A22,'Feedstock Split-2020'!$A$1:$AG$43,MATCH(Z$2,'Feedstock Split-2020'!$A$1:$AG$1,0),0)*Z$4</f>
        <v>0</v>
      </c>
      <c r="AA22" s="341">
        <f>VLOOKUP($A22,'Feedstock Split-2020'!$A$1:$AG$43,MATCH(AA$2,'Feedstock Split-2020'!$A$1:$AG$1,0),0)*AA$4</f>
        <v>0</v>
      </c>
      <c r="AB22" s="341">
        <f>VLOOKUP($A22,'Feedstock Split-2020'!$A$1:$AG$43,MATCH(AB$2,'Feedstock Split-2020'!$A$1:$AG$1,0),0)*AB$4</f>
        <v>0</v>
      </c>
      <c r="AC22" s="341">
        <f>VLOOKUP($A22,'Feedstock Split-2020'!$A$1:$AG$43,MATCH(AC$2,'Feedstock Split-2020'!$A$1:$AG$1,0),0)*AC$4</f>
        <v>0</v>
      </c>
      <c r="AD22" s="341">
        <f>VLOOKUP($A22,'Feedstock Split-2020'!$A$1:$AG$43,MATCH(AD$2,'Feedstock Split-2020'!$A$1:$AG$1,0),0)*AD$4</f>
        <v>0</v>
      </c>
      <c r="AE22" s="341">
        <f>VLOOKUP($A22,'Feedstock Split-2020'!$A$1:$AG$43,MATCH(AE$2,'Feedstock Split-2020'!$A$1:$AG$1,0),0)*AE$4</f>
        <v>0</v>
      </c>
      <c r="AF22" s="342">
        <f>VLOOKUP($A22,'Feedstock Split-2020'!$A$1:$AG$43,MATCH(AF$2,'Feedstock Split-2020'!$A$1:$AG$1,0),0)*AF$4</f>
        <v>0</v>
      </c>
    </row>
    <row r="23" spans="1:32" x14ac:dyDescent="0.25">
      <c r="A23" s="12" t="s">
        <v>20</v>
      </c>
      <c r="B23" s="27"/>
      <c r="C23" s="314">
        <f>VLOOKUP($A23,'Feedstock Split-2020'!$A$1:$AG$43,MATCH(C$2,'Feedstock Split-2020'!$A$1:$AG$1,0),0)*C$4</f>
        <v>0</v>
      </c>
      <c r="D23" s="341">
        <f>VLOOKUP($A23,'Feedstock Split-2020'!$A$1:$AG$43,MATCH(D$2,'Feedstock Split-2020'!$A$1:$AG$1,0),0)*D$4</f>
        <v>0</v>
      </c>
      <c r="E23" s="341">
        <f>VLOOKUP($A23,'Feedstock Split-2020'!$A$1:$AG$43,MATCH(E$2,'Feedstock Split-2020'!$A$1:$AG$1,0),0)*E$4</f>
        <v>0</v>
      </c>
      <c r="F23" s="341">
        <f>VLOOKUP($A23,'Feedstock Split-2020'!$A$1:$AG$43,MATCH(F$2,'Feedstock Split-2020'!$A$1:$AG$1,0),0)*F$4</f>
        <v>0</v>
      </c>
      <c r="G23" s="341">
        <f>VLOOKUP($A23,'Feedstock Split-2020'!$A$1:$AG$43,MATCH(G$2,'Feedstock Split-2020'!$A$1:$AG$1,0),0)*G$4</f>
        <v>0</v>
      </c>
      <c r="H23" s="341">
        <f>VLOOKUP($A23,'Feedstock Split-2020'!$A$1:$AG$43,MATCH(H$2,'Feedstock Split-2020'!$A$1:$AG$1,0),0)*H$4</f>
        <v>0</v>
      </c>
      <c r="I23" s="341">
        <f>VLOOKUP($A23,'Feedstock Split-2020'!$A$1:$AG$43,MATCH(I$2,'Feedstock Split-2020'!$A$1:$AG$1,0),0)*I$4</f>
        <v>0</v>
      </c>
      <c r="J23" s="341">
        <f>VLOOKUP($A23,'Feedstock Split-2020'!$A$1:$AG$43,MATCH(J$2,'Feedstock Split-2020'!$A$1:$AG$1,0),0)*J$4</f>
        <v>0</v>
      </c>
      <c r="K23" s="341">
        <f>VLOOKUP($A23,'Feedstock Split-2020'!$A$1:$AG$43,MATCH(K$2,'Feedstock Split-2020'!$A$1:$AG$1,0),0)*K$4</f>
        <v>0</v>
      </c>
      <c r="L23" s="341">
        <f>VLOOKUP($A23,'Feedstock Split-2020'!$A$1:$AG$43,MATCH(L$2,'Feedstock Split-2020'!$A$1:$AG$1,0),0)*L$4</f>
        <v>0</v>
      </c>
      <c r="M23" s="341">
        <f>VLOOKUP($A23,'Feedstock Split-2020'!$A$1:$AG$43,MATCH(M$2,'Feedstock Split-2020'!$A$1:$AG$1,0),0)*M$4</f>
        <v>0</v>
      </c>
      <c r="N23" s="341">
        <f>VLOOKUP($A23,'Feedstock Split-2020'!$A$1:$AG$43,MATCH(N$2,'Feedstock Split-2020'!$A$1:$AG$1,0),0)*N$4</f>
        <v>0</v>
      </c>
      <c r="O23" s="341">
        <f>VLOOKUP($A23,'Feedstock Split-2020'!$A$1:$AG$43,MATCH(O$2,'Feedstock Split-2020'!$A$1:$AG$1,0),0)*O$4</f>
        <v>0</v>
      </c>
      <c r="P23" s="341">
        <f>VLOOKUP($A23,'Feedstock Split-2020'!$A$1:$AG$43,MATCH(P$2,'Feedstock Split-2020'!$A$1:$AG$1,0),0)*P$4</f>
        <v>0</v>
      </c>
      <c r="Q23" s="341">
        <f>VLOOKUP($A23,'Feedstock Split-2020'!$A$1:$AG$43,MATCH(Q$2,'Feedstock Split-2020'!$A$1:$AG$1,0),0)*Q$4</f>
        <v>0</v>
      </c>
      <c r="R23" s="341">
        <f>VLOOKUP($A23,'Feedstock Split-2020'!$A$1:$AG$43,MATCH(R$2,'Feedstock Split-2020'!$A$1:$AG$1,0),0)*R$4</f>
        <v>0</v>
      </c>
      <c r="S23" s="341">
        <f>VLOOKUP($A23,'Feedstock Split-2020'!$A$1:$AG$43,MATCH(S$2,'Feedstock Split-2020'!$A$1:$AG$1,0),0)*S$4</f>
        <v>0</v>
      </c>
      <c r="T23" s="341">
        <f>VLOOKUP($A23,'Feedstock Split-2020'!$A$1:$AG$43,MATCH(T$2,'Feedstock Split-2020'!$A$1:$AG$1,0),0)*T$4</f>
        <v>0</v>
      </c>
      <c r="U23" s="341">
        <f>VLOOKUP($A23,'Feedstock Split-2020'!$A$1:$AG$43,MATCH(U$2,'Feedstock Split-2020'!$A$1:$AG$1,0),0)*U$4</f>
        <v>190770774790.44543</v>
      </c>
      <c r="V23" s="341">
        <f>VLOOKUP($A23,'Feedstock Split-2020'!$A$1:$AG$43,MATCH(V$2,'Feedstock Split-2020'!$A$1:$AG$1,0),0)*V$4</f>
        <v>0</v>
      </c>
      <c r="W23" s="341">
        <f>VLOOKUP($A23,'Feedstock Split-2020'!$A$1:$AG$43,MATCH(W$2,'Feedstock Split-2020'!$A$1:$AG$1,0),0)*W$4</f>
        <v>0</v>
      </c>
      <c r="X23" s="341">
        <f>VLOOKUP($A23,'Feedstock Split-2020'!$A$1:$AG$43,MATCH(X$2,'Feedstock Split-2020'!$A$1:$AG$1,0),0)*X$4</f>
        <v>0</v>
      </c>
      <c r="Y23" s="341">
        <f>VLOOKUP($A23,'Feedstock Split-2020'!$A$1:$AG$43,MATCH(Y$2,'Feedstock Split-2020'!$A$1:$AG$1,0),0)*Y$4</f>
        <v>0</v>
      </c>
      <c r="Z23" s="341">
        <f>VLOOKUP($A23,'Feedstock Split-2020'!$A$1:$AG$43,MATCH(Z$2,'Feedstock Split-2020'!$A$1:$AG$1,0),0)*Z$4</f>
        <v>0</v>
      </c>
      <c r="AA23" s="341">
        <f>VLOOKUP($A23,'Feedstock Split-2020'!$A$1:$AG$43,MATCH(AA$2,'Feedstock Split-2020'!$A$1:$AG$1,0),0)*AA$4</f>
        <v>0</v>
      </c>
      <c r="AB23" s="341">
        <f>VLOOKUP($A23,'Feedstock Split-2020'!$A$1:$AG$43,MATCH(AB$2,'Feedstock Split-2020'!$A$1:$AG$1,0),0)*AB$4</f>
        <v>0</v>
      </c>
      <c r="AC23" s="341">
        <f>VLOOKUP($A23,'Feedstock Split-2020'!$A$1:$AG$43,MATCH(AC$2,'Feedstock Split-2020'!$A$1:$AG$1,0),0)*AC$4</f>
        <v>0</v>
      </c>
      <c r="AD23" s="341">
        <f>VLOOKUP($A23,'Feedstock Split-2020'!$A$1:$AG$43,MATCH(AD$2,'Feedstock Split-2020'!$A$1:$AG$1,0),0)*AD$4</f>
        <v>0</v>
      </c>
      <c r="AE23" s="341">
        <f>VLOOKUP($A23,'Feedstock Split-2020'!$A$1:$AG$43,MATCH(AE$2,'Feedstock Split-2020'!$A$1:$AG$1,0),0)*AE$4</f>
        <v>0</v>
      </c>
      <c r="AF23" s="342">
        <f>VLOOKUP($A23,'Feedstock Split-2020'!$A$1:$AG$43,MATCH(AF$2,'Feedstock Split-2020'!$A$1:$AG$1,0),0)*AF$4</f>
        <v>0</v>
      </c>
    </row>
    <row r="24" spans="1:32" x14ac:dyDescent="0.25">
      <c r="A24" s="74" t="s">
        <v>281</v>
      </c>
      <c r="B24" s="113"/>
      <c r="C24" s="314">
        <f>VLOOKUP($A24,'Feedstock Split-2020'!$A$1:$AG$43,MATCH(C$2,'Feedstock Split-2020'!$A$1:$AG$1,0),0)*C$4</f>
        <v>112738039839902.14</v>
      </c>
      <c r="D24" s="341">
        <f>VLOOKUP($A24,'Feedstock Split-2020'!$A$1:$AG$43,MATCH(D$2,'Feedstock Split-2020'!$A$1:$AG$1,0),0)*D$4</f>
        <v>0</v>
      </c>
      <c r="E24" s="341">
        <f>VLOOKUP($A24,'Feedstock Split-2020'!$A$1:$AG$43,MATCH(E$2,'Feedstock Split-2020'!$A$1:$AG$1,0),0)*E$4</f>
        <v>21892083129843.75</v>
      </c>
      <c r="F24" s="341">
        <f>VLOOKUP($A24,'Feedstock Split-2020'!$A$1:$AG$43,MATCH(F$2,'Feedstock Split-2020'!$A$1:$AG$1,0),0)*F$4</f>
        <v>1767220042097.2173</v>
      </c>
      <c r="G24" s="341">
        <f>VLOOKUP($A24,'Feedstock Split-2020'!$A$1:$AG$43,MATCH(G$2,'Feedstock Split-2020'!$A$1:$AG$1,0),0)*G$4</f>
        <v>0</v>
      </c>
      <c r="H24" s="341">
        <f>VLOOKUP($A24,'Feedstock Split-2020'!$A$1:$AG$43,MATCH(H$2,'Feedstock Split-2020'!$A$1:$AG$1,0),0)*H$4</f>
        <v>0</v>
      </c>
      <c r="I24" s="341">
        <f>VLOOKUP($A24,'Feedstock Split-2020'!$A$1:$AG$43,MATCH(I$2,'Feedstock Split-2020'!$A$1:$AG$1,0),0)*I$4</f>
        <v>0</v>
      </c>
      <c r="J24" s="341">
        <f>VLOOKUP($A24,'Feedstock Split-2020'!$A$1:$AG$43,MATCH(J$2,'Feedstock Split-2020'!$A$1:$AG$1,0),0)*J$4</f>
        <v>0</v>
      </c>
      <c r="K24" s="341">
        <f>VLOOKUP($A24,'Feedstock Split-2020'!$A$1:$AG$43,MATCH(K$2,'Feedstock Split-2020'!$A$1:$AG$1,0),0)*K$4</f>
        <v>0</v>
      </c>
      <c r="L24" s="341">
        <f>VLOOKUP($A24,'Feedstock Split-2020'!$A$1:$AG$43,MATCH(L$2,'Feedstock Split-2020'!$A$1:$AG$1,0),0)*L$4</f>
        <v>0</v>
      </c>
      <c r="M24" s="341">
        <f>VLOOKUP($A24,'Feedstock Split-2020'!$A$1:$AG$43,MATCH(M$2,'Feedstock Split-2020'!$A$1:$AG$1,0),0)*M$4</f>
        <v>11002293111620.717</v>
      </c>
      <c r="N24" s="341">
        <f>VLOOKUP($A24,'Feedstock Split-2020'!$A$1:$AG$43,MATCH(N$2,'Feedstock Split-2020'!$A$1:$AG$1,0),0)*N$4</f>
        <v>0</v>
      </c>
      <c r="O24" s="341">
        <f>VLOOKUP($A24,'Feedstock Split-2020'!$A$1:$AG$43,MATCH(O$2,'Feedstock Split-2020'!$A$1:$AG$1,0),0)*O$4</f>
        <v>76050661866.666656</v>
      </c>
      <c r="P24" s="341">
        <f>VLOOKUP($A24,'Feedstock Split-2020'!$A$1:$AG$43,MATCH(P$2,'Feedstock Split-2020'!$A$1:$AG$1,0),0)*P$4</f>
        <v>0</v>
      </c>
      <c r="Q24" s="341">
        <f>VLOOKUP($A24,'Feedstock Split-2020'!$A$1:$AG$43,MATCH(Q$2,'Feedstock Split-2020'!$A$1:$AG$1,0),0)*Q$4</f>
        <v>0</v>
      </c>
      <c r="R24" s="341">
        <f>VLOOKUP($A24,'Feedstock Split-2020'!$A$1:$AG$43,MATCH(R$2,'Feedstock Split-2020'!$A$1:$AG$1,0),0)*R$4</f>
        <v>12009759840151.006</v>
      </c>
      <c r="S24" s="341">
        <f>VLOOKUP($A24,'Feedstock Split-2020'!$A$1:$AG$43,MATCH(S$2,'Feedstock Split-2020'!$A$1:$AG$1,0),0)*S$4</f>
        <v>514179047611787.44</v>
      </c>
      <c r="T24" s="341">
        <f>VLOOKUP($A24,'Feedstock Split-2020'!$A$1:$AG$43,MATCH(T$2,'Feedstock Split-2020'!$A$1:$AG$1,0),0)*T$4</f>
        <v>90625695949677.5</v>
      </c>
      <c r="U24" s="341">
        <f>VLOOKUP($A24,'Feedstock Split-2020'!$A$1:$AG$43,MATCH(U$2,'Feedstock Split-2020'!$A$1:$AG$1,0),0)*U$4</f>
        <v>0</v>
      </c>
      <c r="V24" s="341">
        <f>VLOOKUP($A24,'Feedstock Split-2020'!$A$1:$AG$43,MATCH(V$2,'Feedstock Split-2020'!$A$1:$AG$1,0),0)*V$4</f>
        <v>434049755430.35443</v>
      </c>
      <c r="W24" s="341">
        <f>VLOOKUP($A24,'Feedstock Split-2020'!$A$1:$AG$43,MATCH(W$2,'Feedstock Split-2020'!$A$1:$AG$1,0),0)*W$4</f>
        <v>2660075329164.3105</v>
      </c>
      <c r="X24" s="341">
        <f>VLOOKUP($A24,'Feedstock Split-2020'!$A$1:$AG$43,MATCH(X$2,'Feedstock Split-2020'!$A$1:$AG$1,0),0)*X$4</f>
        <v>0</v>
      </c>
      <c r="Y24" s="341">
        <f>VLOOKUP($A24,'Feedstock Split-2020'!$A$1:$AG$43,MATCH(Y$2,'Feedstock Split-2020'!$A$1:$AG$1,0),0)*Y$4</f>
        <v>265784461932871</v>
      </c>
      <c r="Z24" s="341">
        <f>VLOOKUP($A24,'Feedstock Split-2020'!$A$1:$AG$43,MATCH(Z$2,'Feedstock Split-2020'!$A$1:$AG$1,0),0)*Z$4</f>
        <v>55500933510000</v>
      </c>
      <c r="AA24" s="341">
        <f>VLOOKUP($A24,'Feedstock Split-2020'!$A$1:$AG$43,MATCH(AA$2,'Feedstock Split-2020'!$A$1:$AG$1,0),0)*AA$4</f>
        <v>1255597788669819.5</v>
      </c>
      <c r="AB24" s="341">
        <f>VLOOKUP($A24,'Feedstock Split-2020'!$A$1:$AG$43,MATCH(AB$2,'Feedstock Split-2020'!$A$1:$AG$1,0),0)*AB$4</f>
        <v>0</v>
      </c>
      <c r="AC24" s="341">
        <f>VLOOKUP($A24,'Feedstock Split-2020'!$A$1:$AG$43,MATCH(AC$2,'Feedstock Split-2020'!$A$1:$AG$1,0),0)*AC$4</f>
        <v>0</v>
      </c>
      <c r="AD24" s="341">
        <f>VLOOKUP($A24,'Feedstock Split-2020'!$A$1:$AG$43,MATCH(AD$2,'Feedstock Split-2020'!$A$1:$AG$1,0),0)*AD$4</f>
        <v>0</v>
      </c>
      <c r="AE24" s="341">
        <f>VLOOKUP($A24,'Feedstock Split-2020'!$A$1:$AG$43,MATCH(AE$2,'Feedstock Split-2020'!$A$1:$AG$1,0),0)*AE$4</f>
        <v>0</v>
      </c>
      <c r="AF24" s="342">
        <f>VLOOKUP($A24,'Feedstock Split-2020'!$A$1:$AG$43,MATCH(AF$2,'Feedstock Split-2020'!$A$1:$AG$1,0),0)*AF$4</f>
        <v>2762156134396.8315</v>
      </c>
    </row>
    <row r="25" spans="1:32" x14ac:dyDescent="0.25">
      <c r="A25" s="12" t="s">
        <v>1</v>
      </c>
      <c r="B25" s="27"/>
      <c r="C25" s="314">
        <f>VLOOKUP($A25,'Feedstock Split-2020'!$A$1:$AG$43,MATCH(C$2,'Feedstock Split-2020'!$A$1:$AG$1,0),0)*C$4</f>
        <v>1287974985928071</v>
      </c>
      <c r="D25" s="341">
        <f>VLOOKUP($A25,'Feedstock Split-2020'!$A$1:$AG$43,MATCH(D$2,'Feedstock Split-2020'!$A$1:$AG$1,0),0)*D$4</f>
        <v>0</v>
      </c>
      <c r="E25" s="341">
        <f>VLOOKUP($A25,'Feedstock Split-2020'!$A$1:$AG$43,MATCH(E$2,'Feedstock Split-2020'!$A$1:$AG$1,0),0)*E$4</f>
        <v>0</v>
      </c>
      <c r="F25" s="341">
        <f>VLOOKUP($A25,'Feedstock Split-2020'!$A$1:$AG$43,MATCH(F$2,'Feedstock Split-2020'!$A$1:$AG$1,0),0)*F$4</f>
        <v>0</v>
      </c>
      <c r="G25" s="341">
        <f>VLOOKUP($A25,'Feedstock Split-2020'!$A$1:$AG$43,MATCH(G$2,'Feedstock Split-2020'!$A$1:$AG$1,0),0)*G$4</f>
        <v>0</v>
      </c>
      <c r="H25" s="341">
        <f>VLOOKUP($A25,'Feedstock Split-2020'!$A$1:$AG$43,MATCH(H$2,'Feedstock Split-2020'!$A$1:$AG$1,0),0)*H$4</f>
        <v>44869315806976.969</v>
      </c>
      <c r="I25" s="341">
        <f>VLOOKUP($A25,'Feedstock Split-2020'!$A$1:$AG$43,MATCH(I$2,'Feedstock Split-2020'!$A$1:$AG$1,0),0)*I$4</f>
        <v>167422260439500</v>
      </c>
      <c r="J25" s="341">
        <f>VLOOKUP($A25,'Feedstock Split-2020'!$A$1:$AG$43,MATCH(J$2,'Feedstock Split-2020'!$A$1:$AG$1,0),0)*J$4</f>
        <v>0</v>
      </c>
      <c r="K25" s="341">
        <f>VLOOKUP($A25,'Feedstock Split-2020'!$A$1:$AG$43,MATCH(K$2,'Feedstock Split-2020'!$A$1:$AG$1,0),0)*K$4</f>
        <v>0</v>
      </c>
      <c r="L25" s="341">
        <f>VLOOKUP($A25,'Feedstock Split-2020'!$A$1:$AG$43,MATCH(L$2,'Feedstock Split-2020'!$A$1:$AG$1,0),0)*L$4</f>
        <v>0</v>
      </c>
      <c r="M25" s="346">
        <f>VLOOKUP($A25,'Feedstock Split-2020'!$A$1:$AG$43,MATCH(M$2,'Feedstock Split-2020'!$A$1:$AG$1,0),0)*M$4</f>
        <v>65874621559916.797</v>
      </c>
      <c r="N25" s="341">
        <f>VLOOKUP($A25,'Feedstock Split-2020'!$A$1:$AG$43,MATCH(N$2,'Feedstock Split-2020'!$A$1:$AG$1,0),0)*N$4</f>
        <v>0</v>
      </c>
      <c r="O25" s="346">
        <f>VLOOKUP($A25,'Feedstock Split-2020'!$A$1:$AG$43,MATCH(O$2,'Feedstock Split-2020'!$A$1:$AG$1,0),0)*O$4</f>
        <v>558713101099.99988</v>
      </c>
      <c r="P25" s="346">
        <f>VLOOKUP($A25,'Feedstock Split-2020'!$A$1:$AG$43,MATCH(P$2,'Feedstock Split-2020'!$A$1:$AG$1,0),0)*P$4</f>
        <v>307583760462.18488</v>
      </c>
      <c r="Q25" s="346">
        <f>VLOOKUP($A25,'Feedstock Split-2020'!$A$1:$AG$43,MATCH(Q$2,'Feedstock Split-2020'!$A$1:$AG$1,0),0)*Q$4</f>
        <v>8397363463500</v>
      </c>
      <c r="R25" s="341">
        <f>VLOOKUP($A25,'Feedstock Split-2020'!$A$1:$AG$43,MATCH(R$2,'Feedstock Split-2020'!$A$1:$AG$1,0),0)*R$4</f>
        <v>3065493721348.9961</v>
      </c>
      <c r="S25" s="341">
        <f>VLOOKUP($A25,'Feedstock Split-2020'!$A$1:$AG$43,MATCH(S$2,'Feedstock Split-2020'!$A$1:$AG$1,0),0)*S$4</f>
        <v>1881852919634712.5</v>
      </c>
      <c r="T25" s="341">
        <f>VLOOKUP($A25,'Feedstock Split-2020'!$A$1:$AG$43,MATCH(T$2,'Feedstock Split-2020'!$A$1:$AG$1,0),0)*T$4</f>
        <v>0</v>
      </c>
      <c r="U25" s="341">
        <f>VLOOKUP($A25,'Feedstock Split-2020'!$A$1:$AG$43,MATCH(U$2,'Feedstock Split-2020'!$A$1:$AG$1,0),0)*U$4</f>
        <v>72835728856224.563</v>
      </c>
      <c r="V25" s="341">
        <f>VLOOKUP($A25,'Feedstock Split-2020'!$A$1:$AG$43,MATCH(V$2,'Feedstock Split-2020'!$A$1:$AG$1,0),0)*V$4</f>
        <v>16395243034664.752</v>
      </c>
      <c r="W25" s="341">
        <f>VLOOKUP($A25,'Feedstock Split-2020'!$A$1:$AG$43,MATCH(W$2,'Feedstock Split-2020'!$A$1:$AG$1,0),0)*W$4</f>
        <v>13189540173773.039</v>
      </c>
      <c r="X25" s="341">
        <f>VLOOKUP($A25,'Feedstock Split-2020'!$A$1:$AG$43,MATCH(X$2,'Feedstock Split-2020'!$A$1:$AG$1,0),0)*X$4</f>
        <v>0</v>
      </c>
      <c r="Y25" s="341">
        <f>VLOOKUP($A25,'Feedstock Split-2020'!$A$1:$AG$43,MATCH(Y$2,'Feedstock Split-2020'!$A$1:$AG$1,0),0)*Y$4</f>
        <v>146969702697629</v>
      </c>
      <c r="Z25" s="341">
        <f>VLOOKUP($A25,'Feedstock Split-2020'!$A$1:$AG$43,MATCH(Z$2,'Feedstock Split-2020'!$A$1:$AG$1,0),0)*Z$4</f>
        <v>0</v>
      </c>
      <c r="AA25" s="341">
        <f>VLOOKUP($A25,'Feedstock Split-2020'!$A$1:$AG$43,MATCH(AA$2,'Feedstock Split-2020'!$A$1:$AG$1,0),0)*AA$4</f>
        <v>361804415577680.38</v>
      </c>
      <c r="AB25" s="341">
        <f>VLOOKUP($A25,'Feedstock Split-2020'!$A$1:$AG$43,MATCH(AB$2,'Feedstock Split-2020'!$A$1:$AG$1,0),0)*AB$4</f>
        <v>309957991183500</v>
      </c>
      <c r="AC25" s="341">
        <f>VLOOKUP($A25,'Feedstock Split-2020'!$A$1:$AG$43,MATCH(AC$2,'Feedstock Split-2020'!$A$1:$AG$1,0),0)*AC$4</f>
        <v>79729118799000</v>
      </c>
      <c r="AD25" s="341">
        <f>VLOOKUP($A25,'Feedstock Split-2020'!$A$1:$AG$43,MATCH(AD$2,'Feedstock Split-2020'!$A$1:$AG$1,0),0)*AD$4</f>
        <v>0</v>
      </c>
      <c r="AE25" s="341">
        <f>VLOOKUP($A25,'Feedstock Split-2020'!$A$1:$AG$43,MATCH(AE$2,'Feedstock Split-2020'!$A$1:$AG$1,0),0)*AE$4</f>
        <v>0</v>
      </c>
      <c r="AF25" s="342">
        <f>VLOOKUP($A25,'Feedstock Split-2020'!$A$1:$AG$43,MATCH(AF$2,'Feedstock Split-2020'!$A$1:$AG$1,0),0)*AF$4</f>
        <v>12315187110538.195</v>
      </c>
    </row>
    <row r="26" spans="1:32" x14ac:dyDescent="0.25">
      <c r="A26" s="12" t="s">
        <v>22</v>
      </c>
      <c r="B26" s="27"/>
      <c r="C26" s="314">
        <f>VLOOKUP($A26,'Feedstock Split-2020'!$A$1:$AG$43,MATCH(C$2,'Feedstock Split-2020'!$A$1:$AG$1,0),0)*C$4</f>
        <v>0</v>
      </c>
      <c r="D26" s="341">
        <f>VLOOKUP($A26,'Feedstock Split-2020'!$A$1:$AG$43,MATCH(D$2,'Feedstock Split-2020'!$A$1:$AG$1,0),0)*D$4</f>
        <v>0</v>
      </c>
      <c r="E26" s="341">
        <f>VLOOKUP($A26,'Feedstock Split-2020'!$A$1:$AG$43,MATCH(E$2,'Feedstock Split-2020'!$A$1:$AG$1,0),0)*E$4</f>
        <v>0</v>
      </c>
      <c r="F26" s="341">
        <f>VLOOKUP($A26,'Feedstock Split-2020'!$A$1:$AG$43,MATCH(F$2,'Feedstock Split-2020'!$A$1:$AG$1,0),0)*F$4</f>
        <v>0</v>
      </c>
      <c r="G26" s="341">
        <f>VLOOKUP($A26,'Feedstock Split-2020'!$A$1:$AG$43,MATCH(G$2,'Feedstock Split-2020'!$A$1:$AG$1,0),0)*G$4</f>
        <v>0</v>
      </c>
      <c r="H26" s="341">
        <f>VLOOKUP($A26,'Feedstock Split-2020'!$A$1:$AG$43,MATCH(H$2,'Feedstock Split-2020'!$A$1:$AG$1,0),0)*H$4</f>
        <v>0</v>
      </c>
      <c r="I26" s="341">
        <f>VLOOKUP($A26,'Feedstock Split-2020'!$A$1:$AG$43,MATCH(I$2,'Feedstock Split-2020'!$A$1:$AG$1,0),0)*I$4</f>
        <v>0</v>
      </c>
      <c r="J26" s="341">
        <f>VLOOKUP($A26,'Feedstock Split-2020'!$A$1:$AG$43,MATCH(J$2,'Feedstock Split-2020'!$A$1:$AG$1,0),0)*J$4</f>
        <v>0</v>
      </c>
      <c r="K26" s="341">
        <f>VLOOKUP($A26,'Feedstock Split-2020'!$A$1:$AG$43,MATCH(K$2,'Feedstock Split-2020'!$A$1:$AG$1,0),0)*K$4</f>
        <v>0</v>
      </c>
      <c r="L26" s="341">
        <f>VLOOKUP($A26,'Feedstock Split-2020'!$A$1:$AG$43,MATCH(L$2,'Feedstock Split-2020'!$A$1:$AG$1,0),0)*L$4</f>
        <v>0</v>
      </c>
      <c r="M26" s="341">
        <f>VLOOKUP($A26,'Feedstock Split-2020'!$A$1:$AG$43,MATCH(M$2,'Feedstock Split-2020'!$A$1:$AG$1,0),0)*M$4</f>
        <v>0</v>
      </c>
      <c r="N26" s="341">
        <f>VLOOKUP($A26,'Feedstock Split-2020'!$A$1:$AG$43,MATCH(N$2,'Feedstock Split-2020'!$A$1:$AG$1,0),0)*N$4</f>
        <v>0</v>
      </c>
      <c r="O26" s="341">
        <f>VLOOKUP($A26,'Feedstock Split-2020'!$A$1:$AG$43,MATCH(O$2,'Feedstock Split-2020'!$A$1:$AG$1,0),0)*O$4</f>
        <v>0</v>
      </c>
      <c r="P26" s="341">
        <f>VLOOKUP($A26,'Feedstock Split-2020'!$A$1:$AG$43,MATCH(P$2,'Feedstock Split-2020'!$A$1:$AG$1,0),0)*P$4</f>
        <v>0</v>
      </c>
      <c r="Q26" s="341">
        <f>VLOOKUP($A26,'Feedstock Split-2020'!$A$1:$AG$43,MATCH(Q$2,'Feedstock Split-2020'!$A$1:$AG$1,0),0)*Q$4</f>
        <v>0</v>
      </c>
      <c r="R26" s="341">
        <f>VLOOKUP($A26,'Feedstock Split-2020'!$A$1:$AG$43,MATCH(R$2,'Feedstock Split-2020'!$A$1:$AG$1,0),0)*R$4</f>
        <v>0</v>
      </c>
      <c r="S26" s="341">
        <f>VLOOKUP($A26,'Feedstock Split-2020'!$A$1:$AG$43,MATCH(S$2,'Feedstock Split-2020'!$A$1:$AG$1,0),0)*S$4</f>
        <v>0</v>
      </c>
      <c r="T26" s="341">
        <f>VLOOKUP($A26,'Feedstock Split-2020'!$A$1:$AG$43,MATCH(T$2,'Feedstock Split-2020'!$A$1:$AG$1,0),0)*T$4</f>
        <v>0</v>
      </c>
      <c r="U26" s="341">
        <f>VLOOKUP($A26,'Feedstock Split-2020'!$A$1:$AG$43,MATCH(U$2,'Feedstock Split-2020'!$A$1:$AG$1,0),0)*U$4</f>
        <v>11059175350.17075</v>
      </c>
      <c r="V26" s="341">
        <f>VLOOKUP($A26,'Feedstock Split-2020'!$A$1:$AG$43,MATCH(V$2,'Feedstock Split-2020'!$A$1:$AG$1,0),0)*V$4</f>
        <v>0</v>
      </c>
      <c r="W26" s="341">
        <f>VLOOKUP($A26,'Feedstock Split-2020'!$A$1:$AG$43,MATCH(W$2,'Feedstock Split-2020'!$A$1:$AG$1,0),0)*W$4</f>
        <v>0</v>
      </c>
      <c r="X26" s="341">
        <f>VLOOKUP($A26,'Feedstock Split-2020'!$A$1:$AG$43,MATCH(X$2,'Feedstock Split-2020'!$A$1:$AG$1,0),0)*X$4</f>
        <v>0</v>
      </c>
      <c r="Y26" s="341">
        <f>VLOOKUP($A26,'Feedstock Split-2020'!$A$1:$AG$43,MATCH(Y$2,'Feedstock Split-2020'!$A$1:$AG$1,0),0)*Y$4</f>
        <v>0</v>
      </c>
      <c r="Z26" s="341">
        <f>VLOOKUP($A26,'Feedstock Split-2020'!$A$1:$AG$43,MATCH(Z$2,'Feedstock Split-2020'!$A$1:$AG$1,0),0)*Z$4</f>
        <v>0</v>
      </c>
      <c r="AA26" s="341">
        <f>VLOOKUP($A26,'Feedstock Split-2020'!$A$1:$AG$43,MATCH(AA$2,'Feedstock Split-2020'!$A$1:$AG$1,0),0)*AA$4</f>
        <v>0</v>
      </c>
      <c r="AB26" s="341">
        <f>VLOOKUP($A26,'Feedstock Split-2020'!$A$1:$AG$43,MATCH(AB$2,'Feedstock Split-2020'!$A$1:$AG$1,0),0)*AB$4</f>
        <v>0</v>
      </c>
      <c r="AC26" s="341">
        <f>VLOOKUP($A26,'Feedstock Split-2020'!$A$1:$AG$43,MATCH(AC$2,'Feedstock Split-2020'!$A$1:$AG$1,0),0)*AC$4</f>
        <v>0</v>
      </c>
      <c r="AD26" s="341">
        <f>VLOOKUP($A26,'Feedstock Split-2020'!$A$1:$AG$43,MATCH(AD$2,'Feedstock Split-2020'!$A$1:$AG$1,0),0)*AD$4</f>
        <v>0</v>
      </c>
      <c r="AE26" s="341">
        <f>VLOOKUP($A26,'Feedstock Split-2020'!$A$1:$AG$43,MATCH(AE$2,'Feedstock Split-2020'!$A$1:$AG$1,0),0)*AE$4</f>
        <v>0</v>
      </c>
      <c r="AF26" s="342">
        <f>VLOOKUP($A26,'Feedstock Split-2020'!$A$1:$AG$43,MATCH(AF$2,'Feedstock Split-2020'!$A$1:$AG$1,0),0)*AF$4</f>
        <v>0</v>
      </c>
    </row>
    <row r="27" spans="1:32" x14ac:dyDescent="0.25">
      <c r="A27" s="12" t="s">
        <v>23</v>
      </c>
      <c r="B27" s="27"/>
      <c r="C27" s="314">
        <f>VLOOKUP($A27,'Feedstock Split-2020'!$A$1:$AG$43,MATCH(C$2,'Feedstock Split-2020'!$A$1:$AG$1,0),0)*C$4</f>
        <v>0</v>
      </c>
      <c r="D27" s="341">
        <f>VLOOKUP($A27,'Feedstock Split-2020'!$A$1:$AG$43,MATCH(D$2,'Feedstock Split-2020'!$A$1:$AG$1,0),0)*D$4</f>
        <v>0</v>
      </c>
      <c r="E27" s="341">
        <f>VLOOKUP($A27,'Feedstock Split-2020'!$A$1:$AG$43,MATCH(E$2,'Feedstock Split-2020'!$A$1:$AG$1,0),0)*E$4</f>
        <v>0</v>
      </c>
      <c r="F27" s="341">
        <f>VLOOKUP($A27,'Feedstock Split-2020'!$A$1:$AG$43,MATCH(F$2,'Feedstock Split-2020'!$A$1:$AG$1,0),0)*F$4</f>
        <v>0</v>
      </c>
      <c r="G27" s="341">
        <f>VLOOKUP($A27,'Feedstock Split-2020'!$A$1:$AG$43,MATCH(G$2,'Feedstock Split-2020'!$A$1:$AG$1,0),0)*G$4</f>
        <v>0</v>
      </c>
      <c r="H27" s="341">
        <f>VLOOKUP($A27,'Feedstock Split-2020'!$A$1:$AG$43,MATCH(H$2,'Feedstock Split-2020'!$A$1:$AG$1,0),0)*H$4</f>
        <v>0</v>
      </c>
      <c r="I27" s="341">
        <f>VLOOKUP($A27,'Feedstock Split-2020'!$A$1:$AG$43,MATCH(I$2,'Feedstock Split-2020'!$A$1:$AG$1,0),0)*I$4</f>
        <v>0</v>
      </c>
      <c r="J27" s="341">
        <f>VLOOKUP($A27,'Feedstock Split-2020'!$A$1:$AG$43,MATCH(J$2,'Feedstock Split-2020'!$A$1:$AG$1,0),0)*J$4</f>
        <v>0</v>
      </c>
      <c r="K27" s="341">
        <f>VLOOKUP($A27,'Feedstock Split-2020'!$A$1:$AG$43,MATCH(K$2,'Feedstock Split-2020'!$A$1:$AG$1,0),0)*K$4</f>
        <v>0</v>
      </c>
      <c r="L27" s="341">
        <f>VLOOKUP($A27,'Feedstock Split-2020'!$A$1:$AG$43,MATCH(L$2,'Feedstock Split-2020'!$A$1:$AG$1,0),0)*L$4</f>
        <v>0</v>
      </c>
      <c r="M27" s="341">
        <f>VLOOKUP($A27,'Feedstock Split-2020'!$A$1:$AG$43,MATCH(M$2,'Feedstock Split-2020'!$A$1:$AG$1,0),0)*M$4</f>
        <v>0</v>
      </c>
      <c r="N27" s="341">
        <f>VLOOKUP($A27,'Feedstock Split-2020'!$A$1:$AG$43,MATCH(N$2,'Feedstock Split-2020'!$A$1:$AG$1,0),0)*N$4</f>
        <v>0</v>
      </c>
      <c r="O27" s="341">
        <f>VLOOKUP($A27,'Feedstock Split-2020'!$A$1:$AG$43,MATCH(O$2,'Feedstock Split-2020'!$A$1:$AG$1,0),0)*O$4</f>
        <v>0</v>
      </c>
      <c r="P27" s="341">
        <f>VLOOKUP($A27,'Feedstock Split-2020'!$A$1:$AG$43,MATCH(P$2,'Feedstock Split-2020'!$A$1:$AG$1,0),0)*P$4</f>
        <v>0</v>
      </c>
      <c r="Q27" s="341">
        <f>VLOOKUP($A27,'Feedstock Split-2020'!$A$1:$AG$43,MATCH(Q$2,'Feedstock Split-2020'!$A$1:$AG$1,0),0)*Q$4</f>
        <v>0</v>
      </c>
      <c r="R27" s="341">
        <f>VLOOKUP($A27,'Feedstock Split-2020'!$A$1:$AG$43,MATCH(R$2,'Feedstock Split-2020'!$A$1:$AG$1,0),0)*R$4</f>
        <v>0</v>
      </c>
      <c r="S27" s="341">
        <f>VLOOKUP($A27,'Feedstock Split-2020'!$A$1:$AG$43,MATCH(S$2,'Feedstock Split-2020'!$A$1:$AG$1,0),0)*S$4</f>
        <v>0</v>
      </c>
      <c r="T27" s="341">
        <f>VLOOKUP($A27,'Feedstock Split-2020'!$A$1:$AG$43,MATCH(T$2,'Feedstock Split-2020'!$A$1:$AG$1,0),0)*T$4</f>
        <v>0</v>
      </c>
      <c r="U27" s="341">
        <f>VLOOKUP($A27,'Feedstock Split-2020'!$A$1:$AG$43,MATCH(U$2,'Feedstock Split-2020'!$A$1:$AG$1,0),0)*U$4</f>
        <v>0</v>
      </c>
      <c r="V27" s="341">
        <f>VLOOKUP($A27,'Feedstock Split-2020'!$A$1:$AG$43,MATCH(V$2,'Feedstock Split-2020'!$A$1:$AG$1,0),0)*V$4</f>
        <v>0</v>
      </c>
      <c r="W27" s="341">
        <f>VLOOKUP($A27,'Feedstock Split-2020'!$A$1:$AG$43,MATCH(W$2,'Feedstock Split-2020'!$A$1:$AG$1,0),0)*W$4</f>
        <v>0</v>
      </c>
      <c r="X27" s="341">
        <f>VLOOKUP($A27,'Feedstock Split-2020'!$A$1:$AG$43,MATCH(X$2,'Feedstock Split-2020'!$A$1:$AG$1,0),0)*X$4</f>
        <v>0</v>
      </c>
      <c r="Y27" s="341">
        <f>VLOOKUP($A27,'Feedstock Split-2020'!$A$1:$AG$43,MATCH(Y$2,'Feedstock Split-2020'!$A$1:$AG$1,0),0)*Y$4</f>
        <v>0</v>
      </c>
      <c r="Z27" s="341">
        <f>VLOOKUP($A27,'Feedstock Split-2020'!$A$1:$AG$43,MATCH(Z$2,'Feedstock Split-2020'!$A$1:$AG$1,0),0)*Z$4</f>
        <v>0</v>
      </c>
      <c r="AA27" s="341">
        <f>VLOOKUP($A27,'Feedstock Split-2020'!$A$1:$AG$43,MATCH(AA$2,'Feedstock Split-2020'!$A$1:$AG$1,0),0)*AA$4</f>
        <v>0</v>
      </c>
      <c r="AB27" s="341">
        <f>VLOOKUP($A27,'Feedstock Split-2020'!$A$1:$AG$43,MATCH(AB$2,'Feedstock Split-2020'!$A$1:$AG$1,0),0)*AB$4</f>
        <v>0</v>
      </c>
      <c r="AC27" s="341">
        <f>VLOOKUP($A27,'Feedstock Split-2020'!$A$1:$AG$43,MATCH(AC$2,'Feedstock Split-2020'!$A$1:$AG$1,0),0)*AC$4</f>
        <v>0</v>
      </c>
      <c r="AD27" s="341">
        <f>VLOOKUP($A27,'Feedstock Split-2020'!$A$1:$AG$43,MATCH(AD$2,'Feedstock Split-2020'!$A$1:$AG$1,0),0)*AD$4</f>
        <v>0</v>
      </c>
      <c r="AE27" s="341">
        <f>VLOOKUP($A27,'Feedstock Split-2020'!$A$1:$AG$43,MATCH(AE$2,'Feedstock Split-2020'!$A$1:$AG$1,0),0)*AE$4</f>
        <v>0</v>
      </c>
      <c r="AF27" s="342">
        <f>VLOOKUP($A27,'Feedstock Split-2020'!$A$1:$AG$43,MATCH(AF$2,'Feedstock Split-2020'!$A$1:$AG$1,0),0)*AF$4</f>
        <v>0</v>
      </c>
    </row>
    <row r="28" spans="1:32" x14ac:dyDescent="0.25">
      <c r="A28" s="12" t="s">
        <v>24</v>
      </c>
      <c r="B28" s="27"/>
      <c r="C28" s="314">
        <f>VLOOKUP($A28,'Feedstock Split-2020'!$A$1:$AG$43,MATCH(C$2,'Feedstock Split-2020'!$A$1:$AG$1,0),0)*C$4</f>
        <v>0</v>
      </c>
      <c r="D28" s="341">
        <f>VLOOKUP($A28,'Feedstock Split-2020'!$A$1:$AG$43,MATCH(D$2,'Feedstock Split-2020'!$A$1:$AG$1,0),0)*D$4</f>
        <v>0</v>
      </c>
      <c r="E28" s="341">
        <f>VLOOKUP($A28,'Feedstock Split-2020'!$A$1:$AG$43,MATCH(E$2,'Feedstock Split-2020'!$A$1:$AG$1,0),0)*E$4</f>
        <v>0</v>
      </c>
      <c r="F28" s="341">
        <f>VLOOKUP($A28,'Feedstock Split-2020'!$A$1:$AG$43,MATCH(F$2,'Feedstock Split-2020'!$A$1:$AG$1,0),0)*F$4</f>
        <v>0</v>
      </c>
      <c r="G28" s="341">
        <f>VLOOKUP($A28,'Feedstock Split-2020'!$A$1:$AG$43,MATCH(G$2,'Feedstock Split-2020'!$A$1:$AG$1,0),0)*G$4</f>
        <v>0</v>
      </c>
      <c r="H28" s="341">
        <f>VLOOKUP($A28,'Feedstock Split-2020'!$A$1:$AG$43,MATCH(H$2,'Feedstock Split-2020'!$A$1:$AG$1,0),0)*H$4</f>
        <v>0</v>
      </c>
      <c r="I28" s="341">
        <f>VLOOKUP($A28,'Feedstock Split-2020'!$A$1:$AG$43,MATCH(I$2,'Feedstock Split-2020'!$A$1:$AG$1,0),0)*I$4</f>
        <v>0</v>
      </c>
      <c r="J28" s="341">
        <f>VLOOKUP($A28,'Feedstock Split-2020'!$A$1:$AG$43,MATCH(J$2,'Feedstock Split-2020'!$A$1:$AG$1,0),0)*J$4</f>
        <v>0</v>
      </c>
      <c r="K28" s="341">
        <f>VLOOKUP($A28,'Feedstock Split-2020'!$A$1:$AG$43,MATCH(K$2,'Feedstock Split-2020'!$A$1:$AG$1,0),0)*K$4</f>
        <v>0</v>
      </c>
      <c r="L28" s="341">
        <f>VLOOKUP($A28,'Feedstock Split-2020'!$A$1:$AG$43,MATCH(L$2,'Feedstock Split-2020'!$A$1:$AG$1,0),0)*L$4</f>
        <v>0</v>
      </c>
      <c r="M28" s="341">
        <f>VLOOKUP($A28,'Feedstock Split-2020'!$A$1:$AG$43,MATCH(M$2,'Feedstock Split-2020'!$A$1:$AG$1,0),0)*M$4</f>
        <v>0</v>
      </c>
      <c r="N28" s="341">
        <f>VLOOKUP($A28,'Feedstock Split-2020'!$A$1:$AG$43,MATCH(N$2,'Feedstock Split-2020'!$A$1:$AG$1,0),0)*N$4</f>
        <v>0</v>
      </c>
      <c r="O28" s="341">
        <f>VLOOKUP($A28,'Feedstock Split-2020'!$A$1:$AG$43,MATCH(O$2,'Feedstock Split-2020'!$A$1:$AG$1,0),0)*O$4</f>
        <v>376364355033.33331</v>
      </c>
      <c r="P28" s="341">
        <f>VLOOKUP($A28,'Feedstock Split-2020'!$A$1:$AG$43,MATCH(P$2,'Feedstock Split-2020'!$A$1:$AG$1,0),0)*P$4</f>
        <v>80284574764.705887</v>
      </c>
      <c r="Q28" s="341">
        <f>VLOOKUP($A28,'Feedstock Split-2020'!$A$1:$AG$43,MATCH(Q$2,'Feedstock Split-2020'!$A$1:$AG$1,0),0)*Q$4</f>
        <v>0</v>
      </c>
      <c r="R28" s="341">
        <f>VLOOKUP($A28,'Feedstock Split-2020'!$A$1:$AG$43,MATCH(R$2,'Feedstock Split-2020'!$A$1:$AG$1,0),0)*R$4</f>
        <v>0</v>
      </c>
      <c r="S28" s="341">
        <f>VLOOKUP($A28,'Feedstock Split-2020'!$A$1:$AG$43,MATCH(S$2,'Feedstock Split-2020'!$A$1:$AG$1,0),0)*S$4</f>
        <v>0</v>
      </c>
      <c r="T28" s="341">
        <f>VLOOKUP($A28,'Feedstock Split-2020'!$A$1:$AG$43,MATCH(T$2,'Feedstock Split-2020'!$A$1:$AG$1,0),0)*T$4</f>
        <v>0</v>
      </c>
      <c r="U28" s="341">
        <f>VLOOKUP($A28,'Feedstock Split-2020'!$A$1:$AG$43,MATCH(U$2,'Feedstock Split-2020'!$A$1:$AG$1,0),0)*U$4</f>
        <v>0</v>
      </c>
      <c r="V28" s="341">
        <f>VLOOKUP($A28,'Feedstock Split-2020'!$A$1:$AG$43,MATCH(V$2,'Feedstock Split-2020'!$A$1:$AG$1,0),0)*V$4</f>
        <v>0</v>
      </c>
      <c r="W28" s="341">
        <f>VLOOKUP($A28,'Feedstock Split-2020'!$A$1:$AG$43,MATCH(W$2,'Feedstock Split-2020'!$A$1:$AG$1,0),0)*W$4</f>
        <v>0</v>
      </c>
      <c r="X28" s="341">
        <f>VLOOKUP($A28,'Feedstock Split-2020'!$A$1:$AG$43,MATCH(X$2,'Feedstock Split-2020'!$A$1:$AG$1,0),0)*X$4</f>
        <v>0</v>
      </c>
      <c r="Y28" s="341">
        <f>VLOOKUP($A28,'Feedstock Split-2020'!$A$1:$AG$43,MATCH(Y$2,'Feedstock Split-2020'!$A$1:$AG$1,0),0)*Y$4</f>
        <v>0</v>
      </c>
      <c r="Z28" s="341">
        <f>VLOOKUP($A28,'Feedstock Split-2020'!$A$1:$AG$43,MATCH(Z$2,'Feedstock Split-2020'!$A$1:$AG$1,0),0)*Z$4</f>
        <v>0</v>
      </c>
      <c r="AA28" s="341">
        <f>VLOOKUP($A28,'Feedstock Split-2020'!$A$1:$AG$43,MATCH(AA$2,'Feedstock Split-2020'!$A$1:$AG$1,0),0)*AA$4</f>
        <v>0</v>
      </c>
      <c r="AB28" s="341">
        <f>VLOOKUP($A28,'Feedstock Split-2020'!$A$1:$AG$43,MATCH(AB$2,'Feedstock Split-2020'!$A$1:$AG$1,0),0)*AB$4</f>
        <v>0</v>
      </c>
      <c r="AC28" s="341">
        <f>VLOOKUP($A28,'Feedstock Split-2020'!$A$1:$AG$43,MATCH(AC$2,'Feedstock Split-2020'!$A$1:$AG$1,0),0)*AC$4</f>
        <v>0</v>
      </c>
      <c r="AD28" s="341">
        <f>VLOOKUP($A28,'Feedstock Split-2020'!$A$1:$AG$43,MATCH(AD$2,'Feedstock Split-2020'!$A$1:$AG$1,0),0)*AD$4</f>
        <v>0</v>
      </c>
      <c r="AE28" s="341">
        <f>VLOOKUP($A28,'Feedstock Split-2020'!$A$1:$AG$43,MATCH(AE$2,'Feedstock Split-2020'!$A$1:$AG$1,0),0)*AE$4</f>
        <v>0</v>
      </c>
      <c r="AF28" s="342">
        <f>VLOOKUP($A28,'Feedstock Split-2020'!$A$1:$AG$43,MATCH(AF$2,'Feedstock Split-2020'!$A$1:$AG$1,0),0)*AF$4</f>
        <v>0</v>
      </c>
    </row>
    <row r="29" spans="1:32" x14ac:dyDescent="0.25">
      <c r="A29" s="12" t="s">
        <v>25</v>
      </c>
      <c r="B29" s="27"/>
      <c r="C29" s="314">
        <f>VLOOKUP($A29,'Feedstock Split-2020'!$A$1:$AG$43,MATCH(C$2,'Feedstock Split-2020'!$A$1:$AG$1,0),0)*C$4</f>
        <v>0</v>
      </c>
      <c r="D29" s="341">
        <f>VLOOKUP($A29,'Feedstock Split-2020'!$A$1:$AG$43,MATCH(D$2,'Feedstock Split-2020'!$A$1:$AG$1,0),0)*D$4</f>
        <v>0</v>
      </c>
      <c r="E29" s="341">
        <f>VLOOKUP($A29,'Feedstock Split-2020'!$A$1:$AG$43,MATCH(E$2,'Feedstock Split-2020'!$A$1:$AG$1,0),0)*E$4</f>
        <v>296796878520825.31</v>
      </c>
      <c r="F29" s="341">
        <f>VLOOKUP($A29,'Feedstock Split-2020'!$A$1:$AG$43,MATCH(F$2,'Feedstock Split-2020'!$A$1:$AG$1,0),0)*F$4</f>
        <v>23958678991076.859</v>
      </c>
      <c r="G29" s="341">
        <f>VLOOKUP($A29,'Feedstock Split-2020'!$A$1:$AG$43,MATCH(G$2,'Feedstock Split-2020'!$A$1:$AG$1,0),0)*G$4</f>
        <v>0</v>
      </c>
      <c r="H29" s="341">
        <f>VLOOKUP($A29,'Feedstock Split-2020'!$A$1:$AG$43,MATCH(H$2,'Feedstock Split-2020'!$A$1:$AG$1,0),0)*H$4</f>
        <v>0</v>
      </c>
      <c r="I29" s="341">
        <f>VLOOKUP($A29,'Feedstock Split-2020'!$A$1:$AG$43,MATCH(I$2,'Feedstock Split-2020'!$A$1:$AG$1,0),0)*I$4</f>
        <v>0</v>
      </c>
      <c r="J29" s="341">
        <f>VLOOKUP($A29,'Feedstock Split-2020'!$A$1:$AG$43,MATCH(J$2,'Feedstock Split-2020'!$A$1:$AG$1,0),0)*J$4</f>
        <v>0</v>
      </c>
      <c r="K29" s="341">
        <f>VLOOKUP($A29,'Feedstock Split-2020'!$A$1:$AG$43,MATCH(K$2,'Feedstock Split-2020'!$A$1:$AG$1,0),0)*K$4</f>
        <v>0</v>
      </c>
      <c r="L29" s="341">
        <f>VLOOKUP($A29,'Feedstock Split-2020'!$A$1:$AG$43,MATCH(L$2,'Feedstock Split-2020'!$A$1:$AG$1,0),0)*L$4</f>
        <v>0</v>
      </c>
      <c r="M29" s="341">
        <f>VLOOKUP($A29,'Feedstock Split-2020'!$A$1:$AG$43,MATCH(M$2,'Feedstock Split-2020'!$A$1:$AG$1,0),0)*M$4</f>
        <v>1999180577760.5007</v>
      </c>
      <c r="N29" s="341">
        <f>VLOOKUP($A29,'Feedstock Split-2020'!$A$1:$AG$43,MATCH(N$2,'Feedstock Split-2020'!$A$1:$AG$1,0),0)*N$4</f>
        <v>0</v>
      </c>
      <c r="O29" s="341">
        <f>VLOOKUP($A29,'Feedstock Split-2020'!$A$1:$AG$43,MATCH(O$2,'Feedstock Split-2020'!$A$1:$AG$1,0),0)*O$4</f>
        <v>0</v>
      </c>
      <c r="P29" s="341">
        <f>VLOOKUP($A29,'Feedstock Split-2020'!$A$1:$AG$43,MATCH(P$2,'Feedstock Split-2020'!$A$1:$AG$1,0),0)*P$4</f>
        <v>0</v>
      </c>
      <c r="Q29" s="341">
        <f>VLOOKUP($A29,'Feedstock Split-2020'!$A$1:$AG$43,MATCH(Q$2,'Feedstock Split-2020'!$A$1:$AG$1,0),0)*Q$4</f>
        <v>0</v>
      </c>
      <c r="R29" s="341">
        <f>VLOOKUP($A29,'Feedstock Split-2020'!$A$1:$AG$43,MATCH(R$2,'Feedstock Split-2020'!$A$1:$AG$1,0),0)*R$4</f>
        <v>0</v>
      </c>
      <c r="S29" s="341">
        <f>VLOOKUP($A29,'Feedstock Split-2020'!$A$1:$AG$43,MATCH(S$2,'Feedstock Split-2020'!$A$1:$AG$1,0),0)*S$4</f>
        <v>0</v>
      </c>
      <c r="T29" s="341">
        <f>VLOOKUP($A29,'Feedstock Split-2020'!$A$1:$AG$43,MATCH(T$2,'Feedstock Split-2020'!$A$1:$AG$1,0),0)*T$4</f>
        <v>0</v>
      </c>
      <c r="U29" s="341">
        <f>VLOOKUP($A29,'Feedstock Split-2020'!$A$1:$AG$43,MATCH(U$2,'Feedstock Split-2020'!$A$1:$AG$1,0),0)*U$4</f>
        <v>0</v>
      </c>
      <c r="V29" s="341">
        <f>VLOOKUP($A29,'Feedstock Split-2020'!$A$1:$AG$43,MATCH(V$2,'Feedstock Split-2020'!$A$1:$AG$1,0),0)*V$4</f>
        <v>107103186404.89265</v>
      </c>
      <c r="W29" s="341">
        <f>VLOOKUP($A29,'Feedstock Split-2020'!$A$1:$AG$43,MATCH(W$2,'Feedstock Split-2020'!$A$1:$AG$1,0),0)*W$4</f>
        <v>94824468226062.641</v>
      </c>
      <c r="X29" s="341">
        <f>VLOOKUP($A29,'Feedstock Split-2020'!$A$1:$AG$43,MATCH(X$2,'Feedstock Split-2020'!$A$1:$AG$1,0),0)*X$4</f>
        <v>642161095530760.25</v>
      </c>
      <c r="Y29" s="341">
        <f>VLOOKUP($A29,'Feedstock Split-2020'!$A$1:$AG$43,MATCH(Y$2,'Feedstock Split-2020'!$A$1:$AG$1,0),0)*Y$4</f>
        <v>0</v>
      </c>
      <c r="Z29" s="341">
        <f>VLOOKUP($A29,'Feedstock Split-2020'!$A$1:$AG$43,MATCH(Z$2,'Feedstock Split-2020'!$A$1:$AG$1,0),0)*Z$4</f>
        <v>0</v>
      </c>
      <c r="AA29" s="341">
        <f>VLOOKUP($A29,'Feedstock Split-2020'!$A$1:$AG$43,MATCH(AA$2,'Feedstock Split-2020'!$A$1:$AG$1,0),0)*AA$4</f>
        <v>0</v>
      </c>
      <c r="AB29" s="341">
        <f>VLOOKUP($A29,'Feedstock Split-2020'!$A$1:$AG$43,MATCH(AB$2,'Feedstock Split-2020'!$A$1:$AG$1,0),0)*AB$4</f>
        <v>0</v>
      </c>
      <c r="AC29" s="341">
        <f>VLOOKUP($A29,'Feedstock Split-2020'!$A$1:$AG$43,MATCH(AC$2,'Feedstock Split-2020'!$A$1:$AG$1,0),0)*AC$4</f>
        <v>0</v>
      </c>
      <c r="AD29" s="341">
        <f>VLOOKUP($A29,'Feedstock Split-2020'!$A$1:$AG$43,MATCH(AD$2,'Feedstock Split-2020'!$A$1:$AG$1,0),0)*AD$4</f>
        <v>0</v>
      </c>
      <c r="AE29" s="341">
        <f>VLOOKUP($A29,'Feedstock Split-2020'!$A$1:$AG$43,MATCH(AE$2,'Feedstock Split-2020'!$A$1:$AG$1,0),0)*AE$4</f>
        <v>0</v>
      </c>
      <c r="AF29" s="342">
        <f>VLOOKUP($A29,'Feedstock Split-2020'!$A$1:$AG$43,MATCH(AF$2,'Feedstock Split-2020'!$A$1:$AG$1,0),0)*AF$4</f>
        <v>4401954392302.667</v>
      </c>
    </row>
    <row r="30" spans="1:32" x14ac:dyDescent="0.25">
      <c r="A30" s="12" t="s">
        <v>26</v>
      </c>
      <c r="B30" s="27"/>
      <c r="C30" s="314">
        <f>VLOOKUP($A30,'Feedstock Split-2020'!$A$1:$AG$43,MATCH(C$2,'Feedstock Split-2020'!$A$1:$AG$1,0),0)*C$4</f>
        <v>1118079339607026.9</v>
      </c>
      <c r="D30" s="341">
        <f>VLOOKUP($A30,'Feedstock Split-2020'!$A$1:$AG$43,MATCH(D$2,'Feedstock Split-2020'!$A$1:$AG$1,0),0)*D$4</f>
        <v>0</v>
      </c>
      <c r="E30" s="341">
        <f>VLOOKUP($A30,'Feedstock Split-2020'!$A$1:$AG$43,MATCH(E$2,'Feedstock Split-2020'!$A$1:$AG$1,0),0)*E$4</f>
        <v>26697403205830.961</v>
      </c>
      <c r="F30" s="341">
        <f>VLOOKUP($A30,'Feedstock Split-2020'!$A$1:$AG$43,MATCH(F$2,'Feedstock Split-2020'!$A$1:$AG$1,0),0)*F$4</f>
        <v>2155125473325.9233</v>
      </c>
      <c r="G30" s="341">
        <f>VLOOKUP($A30,'Feedstock Split-2020'!$A$1:$AG$43,MATCH(G$2,'Feedstock Split-2020'!$A$1:$AG$1,0),0)*G$4</f>
        <v>0</v>
      </c>
      <c r="H30" s="341">
        <f>VLOOKUP($A30,'Feedstock Split-2020'!$A$1:$AG$43,MATCH(H$2,'Feedstock Split-2020'!$A$1:$AG$1,0),0)*H$4</f>
        <v>445775047803523</v>
      </c>
      <c r="I30" s="341">
        <f>VLOOKUP($A30,'Feedstock Split-2020'!$A$1:$AG$43,MATCH(I$2,'Feedstock Split-2020'!$A$1:$AG$1,0),0)*I$4</f>
        <v>0</v>
      </c>
      <c r="J30" s="341">
        <f>VLOOKUP($A30,'Feedstock Split-2020'!$A$1:$AG$43,MATCH(J$2,'Feedstock Split-2020'!$A$1:$AG$1,0),0)*J$4</f>
        <v>0</v>
      </c>
      <c r="K30" s="341">
        <f>VLOOKUP($A30,'Feedstock Split-2020'!$A$1:$AG$43,MATCH(K$2,'Feedstock Split-2020'!$A$1:$AG$1,0),0)*K$4</f>
        <v>0</v>
      </c>
      <c r="L30" s="341">
        <f>VLOOKUP($A30,'Feedstock Split-2020'!$A$1:$AG$43,MATCH(L$2,'Feedstock Split-2020'!$A$1:$AG$1,0),0)*L$4</f>
        <v>0</v>
      </c>
      <c r="M30" s="341">
        <f>VLOOKUP($A30,'Feedstock Split-2020'!$A$1:$AG$43,MATCH(M$2,'Feedstock Split-2020'!$A$1:$AG$1,0),0)*M$4</f>
        <v>39723121778201.977</v>
      </c>
      <c r="N30" s="341">
        <f>VLOOKUP($A30,'Feedstock Split-2020'!$A$1:$AG$43,MATCH(N$2,'Feedstock Split-2020'!$A$1:$AG$1,0),0)*N$4</f>
        <v>0</v>
      </c>
      <c r="O30" s="341">
        <f>VLOOKUP($A30,'Feedstock Split-2020'!$A$1:$AG$43,MATCH(O$2,'Feedstock Split-2020'!$A$1:$AG$1,0),0)*O$4</f>
        <v>0</v>
      </c>
      <c r="P30" s="341">
        <f>VLOOKUP($A30,'Feedstock Split-2020'!$A$1:$AG$43,MATCH(P$2,'Feedstock Split-2020'!$A$1:$AG$1,0),0)*P$4</f>
        <v>0</v>
      </c>
      <c r="Q30" s="341">
        <f>VLOOKUP($A30,'Feedstock Split-2020'!$A$1:$AG$43,MATCH(Q$2,'Feedstock Split-2020'!$A$1:$AG$1,0),0)*Q$4</f>
        <v>0</v>
      </c>
      <c r="R30" s="341">
        <f>VLOOKUP($A30,'Feedstock Split-2020'!$A$1:$AG$43,MATCH(R$2,'Feedstock Split-2020'!$A$1:$AG$1,0),0)*R$4</f>
        <v>0</v>
      </c>
      <c r="S30" s="341">
        <f>VLOOKUP($A30,'Feedstock Split-2020'!$A$1:$AG$43,MATCH(S$2,'Feedstock Split-2020'!$A$1:$AG$1,0),0)*S$4</f>
        <v>0</v>
      </c>
      <c r="T30" s="341">
        <f>VLOOKUP($A30,'Feedstock Split-2020'!$A$1:$AG$43,MATCH(T$2,'Feedstock Split-2020'!$A$1:$AG$1,0),0)*T$4</f>
        <v>0</v>
      </c>
      <c r="U30" s="341">
        <f>VLOOKUP($A30,'Feedstock Split-2020'!$A$1:$AG$43,MATCH(U$2,'Feedstock Split-2020'!$A$1:$AG$1,0),0)*U$4</f>
        <v>0</v>
      </c>
      <c r="V30" s="341">
        <f>VLOOKUP($A30,'Feedstock Split-2020'!$A$1:$AG$43,MATCH(V$2,'Feedstock Split-2020'!$A$1:$AG$1,0),0)*V$4</f>
        <v>0</v>
      </c>
      <c r="W30" s="341">
        <f>VLOOKUP($A30,'Feedstock Split-2020'!$A$1:$AG$43,MATCH(W$2,'Feedstock Split-2020'!$A$1:$AG$1,0),0)*W$4</f>
        <v>0</v>
      </c>
      <c r="X30" s="341">
        <f>VLOOKUP($A30,'Feedstock Split-2020'!$A$1:$AG$43,MATCH(X$2,'Feedstock Split-2020'!$A$1:$AG$1,0),0)*X$4</f>
        <v>0</v>
      </c>
      <c r="Y30" s="341">
        <f>VLOOKUP($A30,'Feedstock Split-2020'!$A$1:$AG$43,MATCH(Y$2,'Feedstock Split-2020'!$A$1:$AG$1,0),0)*Y$4</f>
        <v>0</v>
      </c>
      <c r="Z30" s="341">
        <f>VLOOKUP($A30,'Feedstock Split-2020'!$A$1:$AG$43,MATCH(Z$2,'Feedstock Split-2020'!$A$1:$AG$1,0),0)*Z$4</f>
        <v>0</v>
      </c>
      <c r="AA30" s="341">
        <f>VLOOKUP($A30,'Feedstock Split-2020'!$A$1:$AG$43,MATCH(AA$2,'Feedstock Split-2020'!$A$1:$AG$1,0),0)*AA$4</f>
        <v>0</v>
      </c>
      <c r="AB30" s="341">
        <f>VLOOKUP($A30,'Feedstock Split-2020'!$A$1:$AG$43,MATCH(AB$2,'Feedstock Split-2020'!$A$1:$AG$1,0),0)*AB$4</f>
        <v>0</v>
      </c>
      <c r="AC30" s="341">
        <f>VLOOKUP($A30,'Feedstock Split-2020'!$A$1:$AG$43,MATCH(AC$2,'Feedstock Split-2020'!$A$1:$AG$1,0),0)*AC$4</f>
        <v>0</v>
      </c>
      <c r="AD30" s="341">
        <f>VLOOKUP($A30,'Feedstock Split-2020'!$A$1:$AG$43,MATCH(AD$2,'Feedstock Split-2020'!$A$1:$AG$1,0),0)*AD$4</f>
        <v>0</v>
      </c>
      <c r="AE30" s="341">
        <f>VLOOKUP($A30,'Feedstock Split-2020'!$A$1:$AG$43,MATCH(AE$2,'Feedstock Split-2020'!$A$1:$AG$1,0),0)*AE$4</f>
        <v>0</v>
      </c>
      <c r="AF30" s="342">
        <f>VLOOKUP($A30,'Feedstock Split-2020'!$A$1:$AG$43,MATCH(AF$2,'Feedstock Split-2020'!$A$1:$AG$1,0),0)*AF$4</f>
        <v>0</v>
      </c>
    </row>
    <row r="31" spans="1:32" x14ac:dyDescent="0.25">
      <c r="A31" s="12" t="s">
        <v>27</v>
      </c>
      <c r="B31" s="27"/>
      <c r="C31" s="314">
        <f>VLOOKUP($A31,'Feedstock Split-2020'!$A$1:$AG$43,MATCH(C$2,'Feedstock Split-2020'!$A$1:$AG$1,0),0)*C$4</f>
        <v>0</v>
      </c>
      <c r="D31" s="341">
        <f>VLOOKUP($A31,'Feedstock Split-2020'!$A$1:$AG$43,MATCH(D$2,'Feedstock Split-2020'!$A$1:$AG$1,0),0)*D$4</f>
        <v>0</v>
      </c>
      <c r="E31" s="341">
        <f>VLOOKUP($A31,'Feedstock Split-2020'!$A$1:$AG$43,MATCH(E$2,'Feedstock Split-2020'!$A$1:$AG$1,0),0)*E$4</f>
        <v>0</v>
      </c>
      <c r="F31" s="341">
        <f>VLOOKUP($A31,'Feedstock Split-2020'!$A$1:$AG$43,MATCH(F$2,'Feedstock Split-2020'!$A$1:$AG$1,0),0)*F$4</f>
        <v>0</v>
      </c>
      <c r="G31" s="341">
        <f>VLOOKUP($A31,'Feedstock Split-2020'!$A$1:$AG$43,MATCH(G$2,'Feedstock Split-2020'!$A$1:$AG$1,0),0)*G$4</f>
        <v>0</v>
      </c>
      <c r="H31" s="341">
        <f>VLOOKUP($A31,'Feedstock Split-2020'!$A$1:$AG$43,MATCH(H$2,'Feedstock Split-2020'!$A$1:$AG$1,0),0)*H$4</f>
        <v>0</v>
      </c>
      <c r="I31" s="341">
        <f>VLOOKUP($A31,'Feedstock Split-2020'!$A$1:$AG$43,MATCH(I$2,'Feedstock Split-2020'!$A$1:$AG$1,0),0)*I$4</f>
        <v>0</v>
      </c>
      <c r="J31" s="341">
        <f>VLOOKUP($A31,'Feedstock Split-2020'!$A$1:$AG$43,MATCH(J$2,'Feedstock Split-2020'!$A$1:$AG$1,0),0)*J$4</f>
        <v>0</v>
      </c>
      <c r="K31" s="341">
        <f>VLOOKUP($A31,'Feedstock Split-2020'!$A$1:$AG$43,MATCH(K$2,'Feedstock Split-2020'!$A$1:$AG$1,0),0)*K$4</f>
        <v>0</v>
      </c>
      <c r="L31" s="341">
        <f>VLOOKUP($A31,'Feedstock Split-2020'!$A$1:$AG$43,MATCH(L$2,'Feedstock Split-2020'!$A$1:$AG$1,0),0)*L$4</f>
        <v>0</v>
      </c>
      <c r="M31" s="341">
        <f>VLOOKUP($A31,'Feedstock Split-2020'!$A$1:$AG$43,MATCH(M$2,'Feedstock Split-2020'!$A$1:$AG$1,0),0)*M$4</f>
        <v>0</v>
      </c>
      <c r="N31" s="341">
        <f>VLOOKUP($A31,'Feedstock Split-2020'!$A$1:$AG$43,MATCH(N$2,'Feedstock Split-2020'!$A$1:$AG$1,0),0)*N$4</f>
        <v>0</v>
      </c>
      <c r="O31" s="341">
        <f>VLOOKUP($A31,'Feedstock Split-2020'!$A$1:$AG$43,MATCH(O$2,'Feedstock Split-2020'!$A$1:$AG$1,0),0)*O$4</f>
        <v>0</v>
      </c>
      <c r="P31" s="341">
        <f>VLOOKUP($A31,'Feedstock Split-2020'!$A$1:$AG$43,MATCH(P$2,'Feedstock Split-2020'!$A$1:$AG$1,0),0)*P$4</f>
        <v>0</v>
      </c>
      <c r="Q31" s="341">
        <f>VLOOKUP($A31,'Feedstock Split-2020'!$A$1:$AG$43,MATCH(Q$2,'Feedstock Split-2020'!$A$1:$AG$1,0),0)*Q$4</f>
        <v>0</v>
      </c>
      <c r="R31" s="341">
        <f>VLOOKUP($A31,'Feedstock Split-2020'!$A$1:$AG$43,MATCH(R$2,'Feedstock Split-2020'!$A$1:$AG$1,0),0)*R$4</f>
        <v>0</v>
      </c>
      <c r="S31" s="341">
        <f>VLOOKUP($A31,'Feedstock Split-2020'!$A$1:$AG$43,MATCH(S$2,'Feedstock Split-2020'!$A$1:$AG$1,0),0)*S$4</f>
        <v>0</v>
      </c>
      <c r="T31" s="341">
        <f>VLOOKUP($A31,'Feedstock Split-2020'!$A$1:$AG$43,MATCH(T$2,'Feedstock Split-2020'!$A$1:$AG$1,0),0)*T$4</f>
        <v>0</v>
      </c>
      <c r="U31" s="341">
        <f>VLOOKUP($A31,'Feedstock Split-2020'!$A$1:$AG$43,MATCH(U$2,'Feedstock Split-2020'!$A$1:$AG$1,0),0)*U$4</f>
        <v>0</v>
      </c>
      <c r="V31" s="341">
        <f>VLOOKUP($A31,'Feedstock Split-2020'!$A$1:$AG$43,MATCH(V$2,'Feedstock Split-2020'!$A$1:$AG$1,0),0)*V$4</f>
        <v>0</v>
      </c>
      <c r="W31" s="341">
        <f>VLOOKUP($A31,'Feedstock Split-2020'!$A$1:$AG$43,MATCH(W$2,'Feedstock Split-2020'!$A$1:$AG$1,0),0)*W$4</f>
        <v>0</v>
      </c>
      <c r="X31" s="341">
        <f>VLOOKUP($A31,'Feedstock Split-2020'!$A$1:$AG$43,MATCH(X$2,'Feedstock Split-2020'!$A$1:$AG$1,0),0)*X$4</f>
        <v>64570235934739.758</v>
      </c>
      <c r="Y31" s="341">
        <f>VLOOKUP($A31,'Feedstock Split-2020'!$A$1:$AG$43,MATCH(Y$2,'Feedstock Split-2020'!$A$1:$AG$1,0),0)*Y$4</f>
        <v>0</v>
      </c>
      <c r="Z31" s="341">
        <f>VLOOKUP($A31,'Feedstock Split-2020'!$A$1:$AG$43,MATCH(Z$2,'Feedstock Split-2020'!$A$1:$AG$1,0),0)*Z$4</f>
        <v>0</v>
      </c>
      <c r="AA31" s="341">
        <f>VLOOKUP($A31,'Feedstock Split-2020'!$A$1:$AG$43,MATCH(AA$2,'Feedstock Split-2020'!$A$1:$AG$1,0),0)*AA$4</f>
        <v>0</v>
      </c>
      <c r="AB31" s="341">
        <f>VLOOKUP($A31,'Feedstock Split-2020'!$A$1:$AG$43,MATCH(AB$2,'Feedstock Split-2020'!$A$1:$AG$1,0),0)*AB$4</f>
        <v>0</v>
      </c>
      <c r="AC31" s="341">
        <f>VLOOKUP($A31,'Feedstock Split-2020'!$A$1:$AG$43,MATCH(AC$2,'Feedstock Split-2020'!$A$1:$AG$1,0),0)*AC$4</f>
        <v>0</v>
      </c>
      <c r="AD31" s="341">
        <f>VLOOKUP($A31,'Feedstock Split-2020'!$A$1:$AG$43,MATCH(AD$2,'Feedstock Split-2020'!$A$1:$AG$1,0),0)*AD$4</f>
        <v>0</v>
      </c>
      <c r="AE31" s="341">
        <f>VLOOKUP($A31,'Feedstock Split-2020'!$A$1:$AG$43,MATCH(AE$2,'Feedstock Split-2020'!$A$1:$AG$1,0),0)*AE$4</f>
        <v>0</v>
      </c>
      <c r="AF31" s="342">
        <f>VLOOKUP($A31,'Feedstock Split-2020'!$A$1:$AG$43,MATCH(AF$2,'Feedstock Split-2020'!$A$1:$AG$1,0),0)*AF$4</f>
        <v>0</v>
      </c>
    </row>
    <row r="32" spans="1:32" x14ac:dyDescent="0.25">
      <c r="A32" s="12" t="s">
        <v>28</v>
      </c>
      <c r="B32" s="27"/>
      <c r="C32" s="314">
        <f>VLOOKUP($A32,'Feedstock Split-2020'!$A$1:$AG$43,MATCH(C$2,'Feedstock Split-2020'!$A$1:$AG$1,0),0)*C$4</f>
        <v>0</v>
      </c>
      <c r="D32" s="341">
        <f>VLOOKUP($A32,'Feedstock Split-2020'!$A$1:$AG$43,MATCH(D$2,'Feedstock Split-2020'!$A$1:$AG$1,0),0)*D$4</f>
        <v>0</v>
      </c>
      <c r="E32" s="341">
        <f>VLOOKUP($A32,'Feedstock Split-2020'!$A$1:$AG$43,MATCH(E$2,'Feedstock Split-2020'!$A$1:$AG$1,0),0)*E$4</f>
        <v>0</v>
      </c>
      <c r="F32" s="341">
        <f>VLOOKUP($A32,'Feedstock Split-2020'!$A$1:$AG$43,MATCH(F$2,'Feedstock Split-2020'!$A$1:$AG$1,0),0)*F$4</f>
        <v>0</v>
      </c>
      <c r="G32" s="341">
        <f>VLOOKUP($A32,'Feedstock Split-2020'!$A$1:$AG$43,MATCH(G$2,'Feedstock Split-2020'!$A$1:$AG$1,0),0)*G$4</f>
        <v>0</v>
      </c>
      <c r="H32" s="341">
        <f>VLOOKUP($A32,'Feedstock Split-2020'!$A$1:$AG$43,MATCH(H$2,'Feedstock Split-2020'!$A$1:$AG$1,0),0)*H$4</f>
        <v>0</v>
      </c>
      <c r="I32" s="341">
        <f>VLOOKUP($A32,'Feedstock Split-2020'!$A$1:$AG$43,MATCH(I$2,'Feedstock Split-2020'!$A$1:$AG$1,0),0)*I$4</f>
        <v>0</v>
      </c>
      <c r="J32" s="341">
        <f>VLOOKUP($A32,'Feedstock Split-2020'!$A$1:$AG$43,MATCH(J$2,'Feedstock Split-2020'!$A$1:$AG$1,0),0)*J$4</f>
        <v>0</v>
      </c>
      <c r="K32" s="341">
        <f>VLOOKUP($A32,'Feedstock Split-2020'!$A$1:$AG$43,MATCH(K$2,'Feedstock Split-2020'!$A$1:$AG$1,0),0)*K$4</f>
        <v>0</v>
      </c>
      <c r="L32" s="341">
        <f>VLOOKUP($A32,'Feedstock Split-2020'!$A$1:$AG$43,MATCH(L$2,'Feedstock Split-2020'!$A$1:$AG$1,0),0)*L$4</f>
        <v>0</v>
      </c>
      <c r="M32" s="341">
        <f>VLOOKUP($A32,'Feedstock Split-2020'!$A$1:$AG$43,MATCH(M$2,'Feedstock Split-2020'!$A$1:$AG$1,0),0)*M$4</f>
        <v>0</v>
      </c>
      <c r="N32" s="341">
        <f>VLOOKUP($A32,'Feedstock Split-2020'!$A$1:$AG$43,MATCH(N$2,'Feedstock Split-2020'!$A$1:$AG$1,0),0)*N$4</f>
        <v>0</v>
      </c>
      <c r="O32" s="341">
        <f>VLOOKUP($A32,'Feedstock Split-2020'!$A$1:$AG$43,MATCH(O$2,'Feedstock Split-2020'!$A$1:$AG$1,0),0)*O$4</f>
        <v>0</v>
      </c>
      <c r="P32" s="341">
        <f>VLOOKUP($A32,'Feedstock Split-2020'!$A$1:$AG$43,MATCH(P$2,'Feedstock Split-2020'!$A$1:$AG$1,0),0)*P$4</f>
        <v>0</v>
      </c>
      <c r="Q32" s="341">
        <f>VLOOKUP($A32,'Feedstock Split-2020'!$A$1:$AG$43,MATCH(Q$2,'Feedstock Split-2020'!$A$1:$AG$1,0),0)*Q$4</f>
        <v>0</v>
      </c>
      <c r="R32" s="341">
        <f>VLOOKUP($A32,'Feedstock Split-2020'!$A$1:$AG$43,MATCH(R$2,'Feedstock Split-2020'!$A$1:$AG$1,0),0)*R$4</f>
        <v>0</v>
      </c>
      <c r="S32" s="341">
        <f>VLOOKUP($A32,'Feedstock Split-2020'!$A$1:$AG$43,MATCH(S$2,'Feedstock Split-2020'!$A$1:$AG$1,0),0)*S$4</f>
        <v>0</v>
      </c>
      <c r="T32" s="341">
        <f>VLOOKUP($A32,'Feedstock Split-2020'!$A$1:$AG$43,MATCH(T$2,'Feedstock Split-2020'!$A$1:$AG$1,0),0)*T$4</f>
        <v>0</v>
      </c>
      <c r="U32" s="341">
        <f>VLOOKUP($A32,'Feedstock Split-2020'!$A$1:$AG$43,MATCH(U$2,'Feedstock Split-2020'!$A$1:$AG$1,0),0)*U$4</f>
        <v>0</v>
      </c>
      <c r="V32" s="341">
        <f>VLOOKUP($A32,'Feedstock Split-2020'!$A$1:$AG$43,MATCH(V$2,'Feedstock Split-2020'!$A$1:$AG$1,0),0)*V$4</f>
        <v>0</v>
      </c>
      <c r="W32" s="341">
        <f>VLOOKUP($A32,'Feedstock Split-2020'!$A$1:$AG$43,MATCH(W$2,'Feedstock Split-2020'!$A$1:$AG$1,0),0)*W$4</f>
        <v>0</v>
      </c>
      <c r="X32" s="341">
        <f>VLOOKUP($A32,'Feedstock Split-2020'!$A$1:$AG$43,MATCH(X$2,'Feedstock Split-2020'!$A$1:$AG$1,0),0)*X$4</f>
        <v>0</v>
      </c>
      <c r="Y32" s="341">
        <f>VLOOKUP($A32,'Feedstock Split-2020'!$A$1:$AG$43,MATCH(Y$2,'Feedstock Split-2020'!$A$1:$AG$1,0),0)*Y$4</f>
        <v>0</v>
      </c>
      <c r="Z32" s="341">
        <f>VLOOKUP($A32,'Feedstock Split-2020'!$A$1:$AG$43,MATCH(Z$2,'Feedstock Split-2020'!$A$1:$AG$1,0),0)*Z$4</f>
        <v>0</v>
      </c>
      <c r="AA32" s="341">
        <f>VLOOKUP($A32,'Feedstock Split-2020'!$A$1:$AG$43,MATCH(AA$2,'Feedstock Split-2020'!$A$1:$AG$1,0),0)*AA$4</f>
        <v>0</v>
      </c>
      <c r="AB32" s="341">
        <f>VLOOKUP($A32,'Feedstock Split-2020'!$A$1:$AG$43,MATCH(AB$2,'Feedstock Split-2020'!$A$1:$AG$1,0),0)*AB$4</f>
        <v>0</v>
      </c>
      <c r="AC32" s="341">
        <f>VLOOKUP($A32,'Feedstock Split-2020'!$A$1:$AG$43,MATCH(AC$2,'Feedstock Split-2020'!$A$1:$AG$1,0),0)*AC$4</f>
        <v>0</v>
      </c>
      <c r="AD32" s="341">
        <f>VLOOKUP($A32,'Feedstock Split-2020'!$A$1:$AG$43,MATCH(AD$2,'Feedstock Split-2020'!$A$1:$AG$1,0),0)*AD$4</f>
        <v>0</v>
      </c>
      <c r="AE32" s="341">
        <f>VLOOKUP($A32,'Feedstock Split-2020'!$A$1:$AG$43,MATCH(AE$2,'Feedstock Split-2020'!$A$1:$AG$1,0),0)*AE$4</f>
        <v>0</v>
      </c>
      <c r="AF32" s="342">
        <f>VLOOKUP($A32,'Feedstock Split-2020'!$A$1:$AG$43,MATCH(AF$2,'Feedstock Split-2020'!$A$1:$AG$1,0),0)*AF$4</f>
        <v>0</v>
      </c>
    </row>
    <row r="33" spans="1:32" x14ac:dyDescent="0.25">
      <c r="A33" s="12" t="s">
        <v>29</v>
      </c>
      <c r="B33" s="27"/>
      <c r="C33" s="314">
        <f>VLOOKUP($A33,'Feedstock Split-2020'!$A$1:$AG$43,MATCH(C$2,'Feedstock Split-2020'!$A$1:$AG$1,0),0)*C$4</f>
        <v>0</v>
      </c>
      <c r="D33" s="341">
        <f>VLOOKUP($A33,'Feedstock Split-2020'!$A$1:$AG$43,MATCH(D$2,'Feedstock Split-2020'!$A$1:$AG$1,0),0)*D$4</f>
        <v>0</v>
      </c>
      <c r="E33" s="341">
        <f>VLOOKUP($A33,'Feedstock Split-2020'!$A$1:$AG$43,MATCH(E$2,'Feedstock Split-2020'!$A$1:$AG$1,0),0)*E$4</f>
        <v>0</v>
      </c>
      <c r="F33" s="341">
        <f>VLOOKUP($A33,'Feedstock Split-2020'!$A$1:$AG$43,MATCH(F$2,'Feedstock Split-2020'!$A$1:$AG$1,0),0)*F$4</f>
        <v>0</v>
      </c>
      <c r="G33" s="341">
        <f>VLOOKUP($A33,'Feedstock Split-2020'!$A$1:$AG$43,MATCH(G$2,'Feedstock Split-2020'!$A$1:$AG$1,0),0)*G$4</f>
        <v>0</v>
      </c>
      <c r="H33" s="341">
        <f>VLOOKUP($A33,'Feedstock Split-2020'!$A$1:$AG$43,MATCH(H$2,'Feedstock Split-2020'!$A$1:$AG$1,0),0)*H$4</f>
        <v>0</v>
      </c>
      <c r="I33" s="341">
        <f>VLOOKUP($A33,'Feedstock Split-2020'!$A$1:$AG$43,MATCH(I$2,'Feedstock Split-2020'!$A$1:$AG$1,0),0)*I$4</f>
        <v>0</v>
      </c>
      <c r="J33" s="341">
        <f>VLOOKUP($A33,'Feedstock Split-2020'!$A$1:$AG$43,MATCH(J$2,'Feedstock Split-2020'!$A$1:$AG$1,0),0)*J$4</f>
        <v>0</v>
      </c>
      <c r="K33" s="341">
        <f>VLOOKUP($A33,'Feedstock Split-2020'!$A$1:$AG$43,MATCH(K$2,'Feedstock Split-2020'!$A$1:$AG$1,0),0)*K$4</f>
        <v>0</v>
      </c>
      <c r="L33" s="341">
        <f>VLOOKUP($A33,'Feedstock Split-2020'!$A$1:$AG$43,MATCH(L$2,'Feedstock Split-2020'!$A$1:$AG$1,0),0)*L$4</f>
        <v>0</v>
      </c>
      <c r="M33" s="341">
        <f>VLOOKUP($A33,'Feedstock Split-2020'!$A$1:$AG$43,MATCH(M$2,'Feedstock Split-2020'!$A$1:$AG$1,0),0)*M$4</f>
        <v>0</v>
      </c>
      <c r="N33" s="341">
        <f>VLOOKUP($A33,'Feedstock Split-2020'!$A$1:$AG$43,MATCH(N$2,'Feedstock Split-2020'!$A$1:$AG$1,0),0)*N$4</f>
        <v>0</v>
      </c>
      <c r="O33" s="341">
        <f>VLOOKUP($A33,'Feedstock Split-2020'!$A$1:$AG$43,MATCH(O$2,'Feedstock Split-2020'!$A$1:$AG$1,0),0)*O$4</f>
        <v>0</v>
      </c>
      <c r="P33" s="341">
        <f>VLOOKUP($A33,'Feedstock Split-2020'!$A$1:$AG$43,MATCH(P$2,'Feedstock Split-2020'!$A$1:$AG$1,0),0)*P$4</f>
        <v>221043244806.72272</v>
      </c>
      <c r="Q33" s="341">
        <f>VLOOKUP($A33,'Feedstock Split-2020'!$A$1:$AG$43,MATCH(Q$2,'Feedstock Split-2020'!$A$1:$AG$1,0),0)*Q$4</f>
        <v>0</v>
      </c>
      <c r="R33" s="341">
        <f>VLOOKUP($A33,'Feedstock Split-2020'!$A$1:$AG$43,MATCH(R$2,'Feedstock Split-2020'!$A$1:$AG$1,0),0)*R$4</f>
        <v>0</v>
      </c>
      <c r="S33" s="341">
        <f>VLOOKUP($A33,'Feedstock Split-2020'!$A$1:$AG$43,MATCH(S$2,'Feedstock Split-2020'!$A$1:$AG$1,0),0)*S$4</f>
        <v>0</v>
      </c>
      <c r="T33" s="341">
        <f>VLOOKUP($A33,'Feedstock Split-2020'!$A$1:$AG$43,MATCH(T$2,'Feedstock Split-2020'!$A$1:$AG$1,0),0)*T$4</f>
        <v>1351591878999.8486</v>
      </c>
      <c r="U33" s="341">
        <f>VLOOKUP($A33,'Feedstock Split-2020'!$A$1:$AG$43,MATCH(U$2,'Feedstock Split-2020'!$A$1:$AG$1,0),0)*U$4</f>
        <v>0</v>
      </c>
      <c r="V33" s="341">
        <f>VLOOKUP($A33,'Feedstock Split-2020'!$A$1:$AG$43,MATCH(V$2,'Feedstock Split-2020'!$A$1:$AG$1,0),0)*V$4</f>
        <v>0</v>
      </c>
      <c r="W33" s="341">
        <f>VLOOKUP($A33,'Feedstock Split-2020'!$A$1:$AG$43,MATCH(W$2,'Feedstock Split-2020'!$A$1:$AG$1,0),0)*W$4</f>
        <v>0</v>
      </c>
      <c r="X33" s="341">
        <f>VLOOKUP($A33,'Feedstock Split-2020'!$A$1:$AG$43,MATCH(X$2,'Feedstock Split-2020'!$A$1:$AG$1,0),0)*X$4</f>
        <v>0</v>
      </c>
      <c r="Y33" s="341">
        <f>VLOOKUP($A33,'Feedstock Split-2020'!$A$1:$AG$43,MATCH(Y$2,'Feedstock Split-2020'!$A$1:$AG$1,0),0)*Y$4</f>
        <v>0</v>
      </c>
      <c r="Z33" s="341">
        <f>VLOOKUP($A33,'Feedstock Split-2020'!$A$1:$AG$43,MATCH(Z$2,'Feedstock Split-2020'!$A$1:$AG$1,0),0)*Z$4</f>
        <v>0</v>
      </c>
      <c r="AA33" s="341">
        <f>VLOOKUP($A33,'Feedstock Split-2020'!$A$1:$AG$43,MATCH(AA$2,'Feedstock Split-2020'!$A$1:$AG$1,0),0)*AA$4</f>
        <v>0</v>
      </c>
      <c r="AB33" s="341">
        <f>VLOOKUP($A33,'Feedstock Split-2020'!$A$1:$AG$43,MATCH(AB$2,'Feedstock Split-2020'!$A$1:$AG$1,0),0)*AB$4</f>
        <v>0</v>
      </c>
      <c r="AC33" s="341">
        <f>VLOOKUP($A33,'Feedstock Split-2020'!$A$1:$AG$43,MATCH(AC$2,'Feedstock Split-2020'!$A$1:$AG$1,0),0)*AC$4</f>
        <v>0</v>
      </c>
      <c r="AD33" s="341">
        <f>VLOOKUP($A33,'Feedstock Split-2020'!$A$1:$AG$43,MATCH(AD$2,'Feedstock Split-2020'!$A$1:$AG$1,0),0)*AD$4</f>
        <v>0</v>
      </c>
      <c r="AE33" s="341">
        <f>VLOOKUP($A33,'Feedstock Split-2020'!$A$1:$AG$43,MATCH(AE$2,'Feedstock Split-2020'!$A$1:$AG$1,0),0)*AE$4</f>
        <v>0</v>
      </c>
      <c r="AF33" s="342">
        <f>VLOOKUP($A33,'Feedstock Split-2020'!$A$1:$AG$43,MATCH(AF$2,'Feedstock Split-2020'!$A$1:$AG$1,0),0)*AF$4</f>
        <v>0</v>
      </c>
    </row>
    <row r="34" spans="1:32" x14ac:dyDescent="0.25">
      <c r="A34" s="12" t="s">
        <v>30</v>
      </c>
      <c r="B34" s="27"/>
      <c r="C34" s="314">
        <f>VLOOKUP($A34,'Feedstock Split-2020'!$A$1:$AG$43,MATCH(C$2,'Feedstock Split-2020'!$A$1:$AG$1,0),0)*C$4</f>
        <v>0</v>
      </c>
      <c r="D34" s="341">
        <f>VLOOKUP($A34,'Feedstock Split-2020'!$A$1:$AG$43,MATCH(D$2,'Feedstock Split-2020'!$A$1:$AG$1,0),0)*D$4</f>
        <v>0</v>
      </c>
      <c r="E34" s="341">
        <f>VLOOKUP($A34,'Feedstock Split-2020'!$A$1:$AG$43,MATCH(E$2,'Feedstock Split-2020'!$A$1:$AG$1,0),0)*E$4</f>
        <v>0</v>
      </c>
      <c r="F34" s="341">
        <f>VLOOKUP($A34,'Feedstock Split-2020'!$A$1:$AG$43,MATCH(F$2,'Feedstock Split-2020'!$A$1:$AG$1,0),0)*F$4</f>
        <v>0</v>
      </c>
      <c r="G34" s="341">
        <f>VLOOKUP($A34,'Feedstock Split-2020'!$A$1:$AG$43,MATCH(G$2,'Feedstock Split-2020'!$A$1:$AG$1,0),0)*G$4</f>
        <v>0</v>
      </c>
      <c r="H34" s="341">
        <f>VLOOKUP($A34,'Feedstock Split-2020'!$A$1:$AG$43,MATCH(H$2,'Feedstock Split-2020'!$A$1:$AG$1,0),0)*H$4</f>
        <v>0</v>
      </c>
      <c r="I34" s="341">
        <f>VLOOKUP($A34,'Feedstock Split-2020'!$A$1:$AG$43,MATCH(I$2,'Feedstock Split-2020'!$A$1:$AG$1,0),0)*I$4</f>
        <v>0</v>
      </c>
      <c r="J34" s="341">
        <f>VLOOKUP($A34,'Feedstock Split-2020'!$A$1:$AG$43,MATCH(J$2,'Feedstock Split-2020'!$A$1:$AG$1,0),0)*J$4</f>
        <v>0</v>
      </c>
      <c r="K34" s="341">
        <f>VLOOKUP($A34,'Feedstock Split-2020'!$A$1:$AG$43,MATCH(K$2,'Feedstock Split-2020'!$A$1:$AG$1,0),0)*K$4</f>
        <v>0</v>
      </c>
      <c r="L34" s="341">
        <f>VLOOKUP($A34,'Feedstock Split-2020'!$A$1:$AG$43,MATCH(L$2,'Feedstock Split-2020'!$A$1:$AG$1,0),0)*L$4</f>
        <v>0</v>
      </c>
      <c r="M34" s="341">
        <f>VLOOKUP($A34,'Feedstock Split-2020'!$A$1:$AG$43,MATCH(M$2,'Feedstock Split-2020'!$A$1:$AG$1,0),0)*M$4</f>
        <v>0</v>
      </c>
      <c r="N34" s="341">
        <f>VLOOKUP($A34,'Feedstock Split-2020'!$A$1:$AG$43,MATCH(N$2,'Feedstock Split-2020'!$A$1:$AG$1,0),0)*N$4</f>
        <v>0</v>
      </c>
      <c r="O34" s="341">
        <f>VLOOKUP($A34,'Feedstock Split-2020'!$A$1:$AG$43,MATCH(O$2,'Feedstock Split-2020'!$A$1:$AG$1,0),0)*O$4</f>
        <v>0</v>
      </c>
      <c r="P34" s="341">
        <f>VLOOKUP($A34,'Feedstock Split-2020'!$A$1:$AG$43,MATCH(P$2,'Feedstock Split-2020'!$A$1:$AG$1,0),0)*P$4</f>
        <v>135545385966.38657</v>
      </c>
      <c r="Q34" s="341">
        <f>VLOOKUP($A34,'Feedstock Split-2020'!$A$1:$AG$43,MATCH(Q$2,'Feedstock Split-2020'!$A$1:$AG$1,0),0)*Q$4</f>
        <v>0</v>
      </c>
      <c r="R34" s="341">
        <f>VLOOKUP($A34,'Feedstock Split-2020'!$A$1:$AG$43,MATCH(R$2,'Feedstock Split-2020'!$A$1:$AG$1,0),0)*R$4</f>
        <v>0</v>
      </c>
      <c r="S34" s="341">
        <f>VLOOKUP($A34,'Feedstock Split-2020'!$A$1:$AG$43,MATCH(S$2,'Feedstock Split-2020'!$A$1:$AG$1,0),0)*S$4</f>
        <v>0</v>
      </c>
      <c r="T34" s="341">
        <f>VLOOKUP($A34,'Feedstock Split-2020'!$A$1:$AG$43,MATCH(T$2,'Feedstock Split-2020'!$A$1:$AG$1,0),0)*T$4</f>
        <v>1386111907343.6563</v>
      </c>
      <c r="U34" s="341">
        <f>VLOOKUP($A34,'Feedstock Split-2020'!$A$1:$AG$43,MATCH(U$2,'Feedstock Split-2020'!$A$1:$AG$1,0),0)*U$4</f>
        <v>0</v>
      </c>
      <c r="V34" s="341">
        <f>VLOOKUP($A34,'Feedstock Split-2020'!$A$1:$AG$43,MATCH(V$2,'Feedstock Split-2020'!$A$1:$AG$1,0),0)*V$4</f>
        <v>0</v>
      </c>
      <c r="W34" s="341">
        <f>VLOOKUP($A34,'Feedstock Split-2020'!$A$1:$AG$43,MATCH(W$2,'Feedstock Split-2020'!$A$1:$AG$1,0),0)*W$4</f>
        <v>0</v>
      </c>
      <c r="X34" s="341">
        <f>VLOOKUP($A34,'Feedstock Split-2020'!$A$1:$AG$43,MATCH(X$2,'Feedstock Split-2020'!$A$1:$AG$1,0),0)*X$4</f>
        <v>0</v>
      </c>
      <c r="Y34" s="341">
        <f>VLOOKUP($A34,'Feedstock Split-2020'!$A$1:$AG$43,MATCH(Y$2,'Feedstock Split-2020'!$A$1:$AG$1,0),0)*Y$4</f>
        <v>0</v>
      </c>
      <c r="Z34" s="341">
        <f>VLOOKUP($A34,'Feedstock Split-2020'!$A$1:$AG$43,MATCH(Z$2,'Feedstock Split-2020'!$A$1:$AG$1,0),0)*Z$4</f>
        <v>0</v>
      </c>
      <c r="AA34" s="341">
        <f>VLOOKUP($A34,'Feedstock Split-2020'!$A$1:$AG$43,MATCH(AA$2,'Feedstock Split-2020'!$A$1:$AG$1,0),0)*AA$4</f>
        <v>0</v>
      </c>
      <c r="AB34" s="341">
        <f>VLOOKUP($A34,'Feedstock Split-2020'!$A$1:$AG$43,MATCH(AB$2,'Feedstock Split-2020'!$A$1:$AG$1,0),0)*AB$4</f>
        <v>0</v>
      </c>
      <c r="AC34" s="341">
        <f>VLOOKUP($A34,'Feedstock Split-2020'!$A$1:$AG$43,MATCH(AC$2,'Feedstock Split-2020'!$A$1:$AG$1,0),0)*AC$4</f>
        <v>0</v>
      </c>
      <c r="AD34" s="341">
        <f>VLOOKUP($A34,'Feedstock Split-2020'!$A$1:$AG$43,MATCH(AD$2,'Feedstock Split-2020'!$A$1:$AG$1,0),0)*AD$4</f>
        <v>0</v>
      </c>
      <c r="AE34" s="341">
        <f>VLOOKUP($A34,'Feedstock Split-2020'!$A$1:$AG$43,MATCH(AE$2,'Feedstock Split-2020'!$A$1:$AG$1,0),0)*AE$4</f>
        <v>0</v>
      </c>
      <c r="AF34" s="342">
        <f>VLOOKUP($A34,'Feedstock Split-2020'!$A$1:$AG$43,MATCH(AF$2,'Feedstock Split-2020'!$A$1:$AG$1,0),0)*AF$4</f>
        <v>0</v>
      </c>
    </row>
    <row r="35" spans="1:32" x14ac:dyDescent="0.25">
      <c r="A35" s="12" t="s">
        <v>31</v>
      </c>
      <c r="B35" s="27"/>
      <c r="C35" s="314">
        <f>VLOOKUP($A35,'Feedstock Split-2020'!$A$1:$AG$43,MATCH(C$2,'Feedstock Split-2020'!$A$1:$AG$1,0),0)*C$4</f>
        <v>0</v>
      </c>
      <c r="D35" s="341">
        <f>VLOOKUP($A35,'Feedstock Split-2020'!$A$1:$AG$43,MATCH(D$2,'Feedstock Split-2020'!$A$1:$AG$1,0),0)*D$4</f>
        <v>0</v>
      </c>
      <c r="E35" s="341">
        <f>VLOOKUP($A35,'Feedstock Split-2020'!$A$1:$AG$43,MATCH(E$2,'Feedstock Split-2020'!$A$1:$AG$1,0),0)*E$4</f>
        <v>0</v>
      </c>
      <c r="F35" s="341">
        <f>VLOOKUP($A35,'Feedstock Split-2020'!$A$1:$AG$43,MATCH(F$2,'Feedstock Split-2020'!$A$1:$AG$1,0),0)*F$4</f>
        <v>0</v>
      </c>
      <c r="G35" s="341">
        <f>VLOOKUP($A35,'Feedstock Split-2020'!$A$1:$AG$43,MATCH(G$2,'Feedstock Split-2020'!$A$1:$AG$1,0),0)*G$4</f>
        <v>0</v>
      </c>
      <c r="H35" s="341">
        <f>VLOOKUP($A35,'Feedstock Split-2020'!$A$1:$AG$43,MATCH(H$2,'Feedstock Split-2020'!$A$1:$AG$1,0),0)*H$4</f>
        <v>0</v>
      </c>
      <c r="I35" s="341">
        <f>VLOOKUP($A35,'Feedstock Split-2020'!$A$1:$AG$43,MATCH(I$2,'Feedstock Split-2020'!$A$1:$AG$1,0),0)*I$4</f>
        <v>0</v>
      </c>
      <c r="J35" s="341">
        <f>VLOOKUP($A35,'Feedstock Split-2020'!$A$1:$AG$43,MATCH(J$2,'Feedstock Split-2020'!$A$1:$AG$1,0),0)*J$4</f>
        <v>0</v>
      </c>
      <c r="K35" s="341">
        <f>VLOOKUP($A35,'Feedstock Split-2020'!$A$1:$AG$43,MATCH(K$2,'Feedstock Split-2020'!$A$1:$AG$1,0),0)*K$4</f>
        <v>0</v>
      </c>
      <c r="L35" s="341">
        <f>VLOOKUP($A35,'Feedstock Split-2020'!$A$1:$AG$43,MATCH(L$2,'Feedstock Split-2020'!$A$1:$AG$1,0),0)*L$4</f>
        <v>0</v>
      </c>
      <c r="M35" s="341">
        <f>VLOOKUP($A35,'Feedstock Split-2020'!$A$1:$AG$43,MATCH(M$2,'Feedstock Split-2020'!$A$1:$AG$1,0),0)*M$4</f>
        <v>0</v>
      </c>
      <c r="N35" s="341">
        <f>VLOOKUP($A35,'Feedstock Split-2020'!$A$1:$AG$43,MATCH(N$2,'Feedstock Split-2020'!$A$1:$AG$1,0),0)*N$4</f>
        <v>0</v>
      </c>
      <c r="O35" s="341">
        <f>VLOOKUP($A35,'Feedstock Split-2020'!$A$1:$AG$43,MATCH(O$2,'Feedstock Split-2020'!$A$1:$AG$1,0),0)*O$4</f>
        <v>0</v>
      </c>
      <c r="P35" s="341">
        <f>VLOOKUP($A35,'Feedstock Split-2020'!$A$1:$AG$43,MATCH(P$2,'Feedstock Split-2020'!$A$1:$AG$1,0),0)*P$4</f>
        <v>0</v>
      </c>
      <c r="Q35" s="341">
        <f>VLOOKUP($A35,'Feedstock Split-2020'!$A$1:$AG$43,MATCH(Q$2,'Feedstock Split-2020'!$A$1:$AG$1,0),0)*Q$4</f>
        <v>0</v>
      </c>
      <c r="R35" s="341">
        <f>VLOOKUP($A35,'Feedstock Split-2020'!$A$1:$AG$43,MATCH(R$2,'Feedstock Split-2020'!$A$1:$AG$1,0),0)*R$4</f>
        <v>0</v>
      </c>
      <c r="S35" s="341">
        <f>VLOOKUP($A35,'Feedstock Split-2020'!$A$1:$AG$43,MATCH(S$2,'Feedstock Split-2020'!$A$1:$AG$1,0),0)*S$4</f>
        <v>0</v>
      </c>
      <c r="T35" s="341">
        <f>VLOOKUP($A35,'Feedstock Split-2020'!$A$1:$AG$43,MATCH(T$2,'Feedstock Split-2020'!$A$1:$AG$1,0),0)*T$4</f>
        <v>3141322579286.4854</v>
      </c>
      <c r="U35" s="341">
        <f>VLOOKUP($A35,'Feedstock Split-2020'!$A$1:$AG$43,MATCH(U$2,'Feedstock Split-2020'!$A$1:$AG$1,0),0)*U$4</f>
        <v>0</v>
      </c>
      <c r="V35" s="341">
        <f>VLOOKUP($A35,'Feedstock Split-2020'!$A$1:$AG$43,MATCH(V$2,'Feedstock Split-2020'!$A$1:$AG$1,0),0)*V$4</f>
        <v>0</v>
      </c>
      <c r="W35" s="341">
        <f>VLOOKUP($A35,'Feedstock Split-2020'!$A$1:$AG$43,MATCH(W$2,'Feedstock Split-2020'!$A$1:$AG$1,0),0)*W$4</f>
        <v>0</v>
      </c>
      <c r="X35" s="341">
        <f>VLOOKUP($A35,'Feedstock Split-2020'!$A$1:$AG$43,MATCH(X$2,'Feedstock Split-2020'!$A$1:$AG$1,0),0)*X$4</f>
        <v>0</v>
      </c>
      <c r="Y35" s="341">
        <f>VLOOKUP($A35,'Feedstock Split-2020'!$A$1:$AG$43,MATCH(Y$2,'Feedstock Split-2020'!$A$1:$AG$1,0),0)*Y$4</f>
        <v>0</v>
      </c>
      <c r="Z35" s="341">
        <f>VLOOKUP($A35,'Feedstock Split-2020'!$A$1:$AG$43,MATCH(Z$2,'Feedstock Split-2020'!$A$1:$AG$1,0),0)*Z$4</f>
        <v>0</v>
      </c>
      <c r="AA35" s="341">
        <f>VLOOKUP($A35,'Feedstock Split-2020'!$A$1:$AG$43,MATCH(AA$2,'Feedstock Split-2020'!$A$1:$AG$1,0),0)*AA$4</f>
        <v>0</v>
      </c>
      <c r="AB35" s="341">
        <f>VLOOKUP($A35,'Feedstock Split-2020'!$A$1:$AG$43,MATCH(AB$2,'Feedstock Split-2020'!$A$1:$AG$1,0),0)*AB$4</f>
        <v>0</v>
      </c>
      <c r="AC35" s="341">
        <f>VLOOKUP($A35,'Feedstock Split-2020'!$A$1:$AG$43,MATCH(AC$2,'Feedstock Split-2020'!$A$1:$AG$1,0),0)*AC$4</f>
        <v>0</v>
      </c>
      <c r="AD35" s="341">
        <f>VLOOKUP($A35,'Feedstock Split-2020'!$A$1:$AG$43,MATCH(AD$2,'Feedstock Split-2020'!$A$1:$AG$1,0),0)*AD$4</f>
        <v>0</v>
      </c>
      <c r="AE35" s="341">
        <f>VLOOKUP($A35,'Feedstock Split-2020'!$A$1:$AG$43,MATCH(AE$2,'Feedstock Split-2020'!$A$1:$AG$1,0),0)*AE$4</f>
        <v>0</v>
      </c>
      <c r="AF35" s="342">
        <f>VLOOKUP($A35,'Feedstock Split-2020'!$A$1:$AG$43,MATCH(AF$2,'Feedstock Split-2020'!$A$1:$AG$1,0),0)*AF$4</f>
        <v>0</v>
      </c>
    </row>
    <row r="36" spans="1:32" x14ac:dyDescent="0.25">
      <c r="A36" s="12" t="s">
        <v>32</v>
      </c>
      <c r="B36" s="27"/>
      <c r="C36" s="314">
        <f>VLOOKUP($A36,'Feedstock Split-2020'!$A$1:$AG$43,MATCH(C$2,'Feedstock Split-2020'!$A$1:$AG$1,0),0)*C$4</f>
        <v>0</v>
      </c>
      <c r="D36" s="341">
        <f>VLOOKUP($A36,'Feedstock Split-2020'!$A$1:$AG$43,MATCH(D$2,'Feedstock Split-2020'!$A$1:$AG$1,0),0)*D$4</f>
        <v>0</v>
      </c>
      <c r="E36" s="341">
        <f>VLOOKUP($A36,'Feedstock Split-2020'!$A$1:$AG$43,MATCH(E$2,'Feedstock Split-2020'!$A$1:$AG$1,0),0)*E$4</f>
        <v>0</v>
      </c>
      <c r="F36" s="341">
        <f>VLOOKUP($A36,'Feedstock Split-2020'!$A$1:$AG$43,MATCH(F$2,'Feedstock Split-2020'!$A$1:$AG$1,0),0)*F$4</f>
        <v>0</v>
      </c>
      <c r="G36" s="341">
        <f>VLOOKUP($A36,'Feedstock Split-2020'!$A$1:$AG$43,MATCH(G$2,'Feedstock Split-2020'!$A$1:$AG$1,0),0)*G$4</f>
        <v>0</v>
      </c>
      <c r="H36" s="341">
        <f>VLOOKUP($A36,'Feedstock Split-2020'!$A$1:$AG$43,MATCH(H$2,'Feedstock Split-2020'!$A$1:$AG$1,0),0)*H$4</f>
        <v>0</v>
      </c>
      <c r="I36" s="341">
        <f>VLOOKUP($A36,'Feedstock Split-2020'!$A$1:$AG$43,MATCH(I$2,'Feedstock Split-2020'!$A$1:$AG$1,0),0)*I$4</f>
        <v>0</v>
      </c>
      <c r="J36" s="341">
        <f>VLOOKUP($A36,'Feedstock Split-2020'!$A$1:$AG$43,MATCH(J$2,'Feedstock Split-2020'!$A$1:$AG$1,0),0)*J$4</f>
        <v>0</v>
      </c>
      <c r="K36" s="341">
        <f>VLOOKUP($A36,'Feedstock Split-2020'!$A$1:$AG$43,MATCH(K$2,'Feedstock Split-2020'!$A$1:$AG$1,0),0)*K$4</f>
        <v>0</v>
      </c>
      <c r="L36" s="341">
        <f>VLOOKUP($A36,'Feedstock Split-2020'!$A$1:$AG$43,MATCH(L$2,'Feedstock Split-2020'!$A$1:$AG$1,0),0)*L$4</f>
        <v>0</v>
      </c>
      <c r="M36" s="341">
        <f>VLOOKUP($A36,'Feedstock Split-2020'!$A$1:$AG$43,MATCH(M$2,'Feedstock Split-2020'!$A$1:$AG$1,0),0)*M$4</f>
        <v>0</v>
      </c>
      <c r="N36" s="341">
        <f>VLOOKUP($A36,'Feedstock Split-2020'!$A$1:$AG$43,MATCH(N$2,'Feedstock Split-2020'!$A$1:$AG$1,0),0)*N$4</f>
        <v>0</v>
      </c>
      <c r="O36" s="341">
        <f>VLOOKUP($A36,'Feedstock Split-2020'!$A$1:$AG$43,MATCH(O$2,'Feedstock Split-2020'!$A$1:$AG$1,0),0)*O$4</f>
        <v>0</v>
      </c>
      <c r="P36" s="341">
        <f>VLOOKUP($A36,'Feedstock Split-2020'!$A$1:$AG$43,MATCH(P$2,'Feedstock Split-2020'!$A$1:$AG$1,0),0)*P$4</f>
        <v>0</v>
      </c>
      <c r="Q36" s="341">
        <f>VLOOKUP($A36,'Feedstock Split-2020'!$A$1:$AG$43,MATCH(Q$2,'Feedstock Split-2020'!$A$1:$AG$1,0),0)*Q$4</f>
        <v>0</v>
      </c>
      <c r="R36" s="341">
        <f>VLOOKUP($A36,'Feedstock Split-2020'!$A$1:$AG$43,MATCH(R$2,'Feedstock Split-2020'!$A$1:$AG$1,0),0)*R$4</f>
        <v>0</v>
      </c>
      <c r="S36" s="341">
        <f>VLOOKUP($A36,'Feedstock Split-2020'!$A$1:$AG$43,MATCH(S$2,'Feedstock Split-2020'!$A$1:$AG$1,0),0)*S$4</f>
        <v>0</v>
      </c>
      <c r="T36" s="341">
        <f>VLOOKUP($A36,'Feedstock Split-2020'!$A$1:$AG$43,MATCH(T$2,'Feedstock Split-2020'!$A$1:$AG$1,0),0)*T$4</f>
        <v>127458566192.52011</v>
      </c>
      <c r="U36" s="341">
        <f>VLOOKUP($A36,'Feedstock Split-2020'!$A$1:$AG$43,MATCH(U$2,'Feedstock Split-2020'!$A$1:$AG$1,0),0)*U$4</f>
        <v>0</v>
      </c>
      <c r="V36" s="341">
        <f>VLOOKUP($A36,'Feedstock Split-2020'!$A$1:$AG$43,MATCH(V$2,'Feedstock Split-2020'!$A$1:$AG$1,0),0)*V$4</f>
        <v>0</v>
      </c>
      <c r="W36" s="341">
        <f>VLOOKUP($A36,'Feedstock Split-2020'!$A$1:$AG$43,MATCH(W$2,'Feedstock Split-2020'!$A$1:$AG$1,0),0)*W$4</f>
        <v>0</v>
      </c>
      <c r="X36" s="341">
        <f>VLOOKUP($A36,'Feedstock Split-2020'!$A$1:$AG$43,MATCH(X$2,'Feedstock Split-2020'!$A$1:$AG$1,0),0)*X$4</f>
        <v>0</v>
      </c>
      <c r="Y36" s="341">
        <f>VLOOKUP($A36,'Feedstock Split-2020'!$A$1:$AG$43,MATCH(Y$2,'Feedstock Split-2020'!$A$1:$AG$1,0),0)*Y$4</f>
        <v>0</v>
      </c>
      <c r="Z36" s="341">
        <f>VLOOKUP($A36,'Feedstock Split-2020'!$A$1:$AG$43,MATCH(Z$2,'Feedstock Split-2020'!$A$1:$AG$1,0),0)*Z$4</f>
        <v>0</v>
      </c>
      <c r="AA36" s="341">
        <f>VLOOKUP($A36,'Feedstock Split-2020'!$A$1:$AG$43,MATCH(AA$2,'Feedstock Split-2020'!$A$1:$AG$1,0),0)*AA$4</f>
        <v>0</v>
      </c>
      <c r="AB36" s="341">
        <f>VLOOKUP($A36,'Feedstock Split-2020'!$A$1:$AG$43,MATCH(AB$2,'Feedstock Split-2020'!$A$1:$AG$1,0),0)*AB$4</f>
        <v>0</v>
      </c>
      <c r="AC36" s="341">
        <f>VLOOKUP($A36,'Feedstock Split-2020'!$A$1:$AG$43,MATCH(AC$2,'Feedstock Split-2020'!$A$1:$AG$1,0),0)*AC$4</f>
        <v>0</v>
      </c>
      <c r="AD36" s="341">
        <f>VLOOKUP($A36,'Feedstock Split-2020'!$A$1:$AG$43,MATCH(AD$2,'Feedstock Split-2020'!$A$1:$AG$1,0),0)*AD$4</f>
        <v>0</v>
      </c>
      <c r="AE36" s="341">
        <f>VLOOKUP($A36,'Feedstock Split-2020'!$A$1:$AG$43,MATCH(AE$2,'Feedstock Split-2020'!$A$1:$AG$1,0),0)*AE$4</f>
        <v>0</v>
      </c>
      <c r="AF36" s="342">
        <f>VLOOKUP($A36,'Feedstock Split-2020'!$A$1:$AG$43,MATCH(AF$2,'Feedstock Split-2020'!$A$1:$AG$1,0),0)*AF$4</f>
        <v>0</v>
      </c>
    </row>
    <row r="37" spans="1:32" x14ac:dyDescent="0.25">
      <c r="A37" s="12" t="s">
        <v>33</v>
      </c>
      <c r="B37" s="27"/>
      <c r="C37" s="314">
        <f>VLOOKUP($A37,'Feedstock Split-2020'!$A$1:$AG$43,MATCH(C$2,'Feedstock Split-2020'!$A$1:$AG$1,0),0)*C$4</f>
        <v>0</v>
      </c>
      <c r="D37" s="341">
        <f>VLOOKUP($A37,'Feedstock Split-2020'!$A$1:$AG$43,MATCH(D$2,'Feedstock Split-2020'!$A$1:$AG$1,0),0)*D$4</f>
        <v>0</v>
      </c>
      <c r="E37" s="341">
        <f>VLOOKUP($A37,'Feedstock Split-2020'!$A$1:$AG$43,MATCH(E$2,'Feedstock Split-2020'!$A$1:$AG$1,0),0)*E$4</f>
        <v>0</v>
      </c>
      <c r="F37" s="341">
        <f>VLOOKUP($A37,'Feedstock Split-2020'!$A$1:$AG$43,MATCH(F$2,'Feedstock Split-2020'!$A$1:$AG$1,0),0)*F$4</f>
        <v>0</v>
      </c>
      <c r="G37" s="341">
        <f>VLOOKUP($A37,'Feedstock Split-2020'!$A$1:$AG$43,MATCH(G$2,'Feedstock Split-2020'!$A$1:$AG$1,0),0)*G$4</f>
        <v>0</v>
      </c>
      <c r="H37" s="341">
        <f>VLOOKUP($A37,'Feedstock Split-2020'!$A$1:$AG$43,MATCH(H$2,'Feedstock Split-2020'!$A$1:$AG$1,0),0)*H$4</f>
        <v>0</v>
      </c>
      <c r="I37" s="341">
        <f>VLOOKUP($A37,'Feedstock Split-2020'!$A$1:$AG$43,MATCH(I$2,'Feedstock Split-2020'!$A$1:$AG$1,0),0)*I$4</f>
        <v>0</v>
      </c>
      <c r="J37" s="341">
        <f>VLOOKUP($A37,'Feedstock Split-2020'!$A$1:$AG$43,MATCH(J$2,'Feedstock Split-2020'!$A$1:$AG$1,0),0)*J$4</f>
        <v>0</v>
      </c>
      <c r="K37" s="341">
        <f>VLOOKUP($A37,'Feedstock Split-2020'!$A$1:$AG$43,MATCH(K$2,'Feedstock Split-2020'!$A$1:$AG$1,0),0)*K$4</f>
        <v>0</v>
      </c>
      <c r="L37" s="341">
        <f>VLOOKUP($A37,'Feedstock Split-2020'!$A$1:$AG$43,MATCH(L$2,'Feedstock Split-2020'!$A$1:$AG$1,0),0)*L$4</f>
        <v>0</v>
      </c>
      <c r="M37" s="341">
        <f>VLOOKUP($A37,'Feedstock Split-2020'!$A$1:$AG$43,MATCH(M$2,'Feedstock Split-2020'!$A$1:$AG$1,0),0)*M$4</f>
        <v>0</v>
      </c>
      <c r="N37" s="341">
        <f>VLOOKUP($A37,'Feedstock Split-2020'!$A$1:$AG$43,MATCH(N$2,'Feedstock Split-2020'!$A$1:$AG$1,0),0)*N$4</f>
        <v>0</v>
      </c>
      <c r="O37" s="341">
        <f>VLOOKUP($A37,'Feedstock Split-2020'!$A$1:$AG$43,MATCH(O$2,'Feedstock Split-2020'!$A$1:$AG$1,0),0)*O$4</f>
        <v>0</v>
      </c>
      <c r="P37" s="341">
        <f>VLOOKUP($A37,'Feedstock Split-2020'!$A$1:$AG$43,MATCH(P$2,'Feedstock Split-2020'!$A$1:$AG$1,0),0)*P$4</f>
        <v>0</v>
      </c>
      <c r="Q37" s="341">
        <f>VLOOKUP($A37,'Feedstock Split-2020'!$A$1:$AG$43,MATCH(Q$2,'Feedstock Split-2020'!$A$1:$AG$1,0),0)*Q$4</f>
        <v>0</v>
      </c>
      <c r="R37" s="341">
        <f>VLOOKUP($A37,'Feedstock Split-2020'!$A$1:$AG$43,MATCH(R$2,'Feedstock Split-2020'!$A$1:$AG$1,0),0)*R$4</f>
        <v>0</v>
      </c>
      <c r="S37" s="341">
        <f>VLOOKUP($A37,'Feedstock Split-2020'!$A$1:$AG$43,MATCH(S$2,'Feedstock Split-2020'!$A$1:$AG$1,0),0)*S$4</f>
        <v>0</v>
      </c>
      <c r="T37" s="341">
        <f>VLOOKUP($A37,'Feedstock Split-2020'!$A$1:$AG$43,MATCH(T$2,'Feedstock Split-2020'!$A$1:$AG$1,0),0)*T$4</f>
        <v>0</v>
      </c>
      <c r="U37" s="341">
        <f>VLOOKUP($A37,'Feedstock Split-2020'!$A$1:$AG$43,MATCH(U$2,'Feedstock Split-2020'!$A$1:$AG$1,0),0)*U$4</f>
        <v>0</v>
      </c>
      <c r="V37" s="341">
        <f>VLOOKUP($A37,'Feedstock Split-2020'!$A$1:$AG$43,MATCH(V$2,'Feedstock Split-2020'!$A$1:$AG$1,0),0)*V$4</f>
        <v>0</v>
      </c>
      <c r="W37" s="341">
        <f>VLOOKUP($A37,'Feedstock Split-2020'!$A$1:$AG$43,MATCH(W$2,'Feedstock Split-2020'!$A$1:$AG$1,0),0)*W$4</f>
        <v>0</v>
      </c>
      <c r="X37" s="341">
        <f>VLOOKUP($A37,'Feedstock Split-2020'!$A$1:$AG$43,MATCH(X$2,'Feedstock Split-2020'!$A$1:$AG$1,0),0)*X$4</f>
        <v>0</v>
      </c>
      <c r="Y37" s="341">
        <f>VLOOKUP($A37,'Feedstock Split-2020'!$A$1:$AG$43,MATCH(Y$2,'Feedstock Split-2020'!$A$1:$AG$1,0),0)*Y$4</f>
        <v>0</v>
      </c>
      <c r="Z37" s="341">
        <f>VLOOKUP($A37,'Feedstock Split-2020'!$A$1:$AG$43,MATCH(Z$2,'Feedstock Split-2020'!$A$1:$AG$1,0),0)*Z$4</f>
        <v>0</v>
      </c>
      <c r="AA37" s="341">
        <f>VLOOKUP($A37,'Feedstock Split-2020'!$A$1:$AG$43,MATCH(AA$2,'Feedstock Split-2020'!$A$1:$AG$1,0),0)*AA$4</f>
        <v>0</v>
      </c>
      <c r="AB37" s="341">
        <f>VLOOKUP($A37,'Feedstock Split-2020'!$A$1:$AG$43,MATCH(AB$2,'Feedstock Split-2020'!$A$1:$AG$1,0),0)*AB$4</f>
        <v>0</v>
      </c>
      <c r="AC37" s="341">
        <f>VLOOKUP($A37,'Feedstock Split-2020'!$A$1:$AG$43,MATCH(AC$2,'Feedstock Split-2020'!$A$1:$AG$1,0),0)*AC$4</f>
        <v>0</v>
      </c>
      <c r="AD37" s="341">
        <f>VLOOKUP($A37,'Feedstock Split-2020'!$A$1:$AG$43,MATCH(AD$2,'Feedstock Split-2020'!$A$1:$AG$1,0),0)*AD$4</f>
        <v>0</v>
      </c>
      <c r="AE37" s="341">
        <f>VLOOKUP($A37,'Feedstock Split-2020'!$A$1:$AG$43,MATCH(AE$2,'Feedstock Split-2020'!$A$1:$AG$1,0),0)*AE$4</f>
        <v>0</v>
      </c>
      <c r="AF37" s="342">
        <f>VLOOKUP($A37,'Feedstock Split-2020'!$A$1:$AG$43,MATCH(AF$2,'Feedstock Split-2020'!$A$1:$AG$1,0),0)*AF$4</f>
        <v>0</v>
      </c>
    </row>
    <row r="38" spans="1:32" x14ac:dyDescent="0.25">
      <c r="A38" s="12" t="s">
        <v>34</v>
      </c>
      <c r="B38" s="27"/>
      <c r="C38" s="314">
        <f>VLOOKUP($A38,'Feedstock Split-2020'!$A$1:$AG$43,MATCH(C$2,'Feedstock Split-2020'!$A$1:$AG$1,0),0)*C$4</f>
        <v>0</v>
      </c>
      <c r="D38" s="341">
        <f>VLOOKUP($A38,'Feedstock Split-2020'!$A$1:$AG$43,MATCH(D$2,'Feedstock Split-2020'!$A$1:$AG$1,0),0)*D$4</f>
        <v>0</v>
      </c>
      <c r="E38" s="341">
        <f>VLOOKUP($A38,'Feedstock Split-2020'!$A$1:$AG$43,MATCH(E$2,'Feedstock Split-2020'!$A$1:$AG$1,0),0)*E$4</f>
        <v>0</v>
      </c>
      <c r="F38" s="341">
        <f>VLOOKUP($A38,'Feedstock Split-2020'!$A$1:$AG$43,MATCH(F$2,'Feedstock Split-2020'!$A$1:$AG$1,0),0)*F$4</f>
        <v>0</v>
      </c>
      <c r="G38" s="341">
        <f>VLOOKUP($A38,'Feedstock Split-2020'!$A$1:$AG$43,MATCH(G$2,'Feedstock Split-2020'!$A$1:$AG$1,0),0)*G$4</f>
        <v>0</v>
      </c>
      <c r="H38" s="341">
        <f>VLOOKUP($A38,'Feedstock Split-2020'!$A$1:$AG$43,MATCH(H$2,'Feedstock Split-2020'!$A$1:$AG$1,0),0)*H$4</f>
        <v>0</v>
      </c>
      <c r="I38" s="341">
        <f>VLOOKUP($A38,'Feedstock Split-2020'!$A$1:$AG$43,MATCH(I$2,'Feedstock Split-2020'!$A$1:$AG$1,0),0)*I$4</f>
        <v>0</v>
      </c>
      <c r="J38" s="341">
        <f>VLOOKUP($A38,'Feedstock Split-2020'!$A$1:$AG$43,MATCH(J$2,'Feedstock Split-2020'!$A$1:$AG$1,0),0)*J$4</f>
        <v>0</v>
      </c>
      <c r="K38" s="341">
        <f>VLOOKUP($A38,'Feedstock Split-2020'!$A$1:$AG$43,MATCH(K$2,'Feedstock Split-2020'!$A$1:$AG$1,0),0)*K$4</f>
        <v>0</v>
      </c>
      <c r="L38" s="341">
        <f>VLOOKUP($A38,'Feedstock Split-2020'!$A$1:$AG$43,MATCH(L$2,'Feedstock Split-2020'!$A$1:$AG$1,0),0)*L$4</f>
        <v>0</v>
      </c>
      <c r="M38" s="341">
        <f>VLOOKUP($A38,'Feedstock Split-2020'!$A$1:$AG$43,MATCH(M$2,'Feedstock Split-2020'!$A$1:$AG$1,0),0)*M$4</f>
        <v>0</v>
      </c>
      <c r="N38" s="341">
        <f>VLOOKUP($A38,'Feedstock Split-2020'!$A$1:$AG$43,MATCH(N$2,'Feedstock Split-2020'!$A$1:$AG$1,0),0)*N$4</f>
        <v>0</v>
      </c>
      <c r="O38" s="341">
        <f>VLOOKUP($A38,'Feedstock Split-2020'!$A$1:$AG$43,MATCH(O$2,'Feedstock Split-2020'!$A$1:$AG$1,0),0)*O$4</f>
        <v>0</v>
      </c>
      <c r="P38" s="341">
        <f>VLOOKUP($A38,'Feedstock Split-2020'!$A$1:$AG$43,MATCH(P$2,'Feedstock Split-2020'!$A$1:$AG$1,0),0)*P$4</f>
        <v>0</v>
      </c>
      <c r="Q38" s="341">
        <f>VLOOKUP($A38,'Feedstock Split-2020'!$A$1:$AG$43,MATCH(Q$2,'Feedstock Split-2020'!$A$1:$AG$1,0),0)*Q$4</f>
        <v>0</v>
      </c>
      <c r="R38" s="341">
        <f>VLOOKUP($A38,'Feedstock Split-2020'!$A$1:$AG$43,MATCH(R$2,'Feedstock Split-2020'!$A$1:$AG$1,0),0)*R$4</f>
        <v>0</v>
      </c>
      <c r="S38" s="341">
        <f>VLOOKUP($A38,'Feedstock Split-2020'!$A$1:$AG$43,MATCH(S$2,'Feedstock Split-2020'!$A$1:$AG$1,0),0)*S$4</f>
        <v>0</v>
      </c>
      <c r="T38" s="341">
        <f>VLOOKUP($A38,'Feedstock Split-2020'!$A$1:$AG$43,MATCH(T$2,'Feedstock Split-2020'!$A$1:$AG$1,0),0)*T$4</f>
        <v>0</v>
      </c>
      <c r="U38" s="341">
        <f>VLOOKUP($A38,'Feedstock Split-2020'!$A$1:$AG$43,MATCH(U$2,'Feedstock Split-2020'!$A$1:$AG$1,0),0)*U$4</f>
        <v>0</v>
      </c>
      <c r="V38" s="341">
        <f>VLOOKUP($A38,'Feedstock Split-2020'!$A$1:$AG$43,MATCH(V$2,'Feedstock Split-2020'!$A$1:$AG$1,0),0)*V$4</f>
        <v>0</v>
      </c>
      <c r="W38" s="341">
        <f>VLOOKUP($A38,'Feedstock Split-2020'!$A$1:$AG$43,MATCH(W$2,'Feedstock Split-2020'!$A$1:$AG$1,0),0)*W$4</f>
        <v>0</v>
      </c>
      <c r="X38" s="341">
        <f>VLOOKUP($A38,'Feedstock Split-2020'!$A$1:$AG$43,MATCH(X$2,'Feedstock Split-2020'!$A$1:$AG$1,0),0)*X$4</f>
        <v>0</v>
      </c>
      <c r="Y38" s="341">
        <f>VLOOKUP($A38,'Feedstock Split-2020'!$A$1:$AG$43,MATCH(Y$2,'Feedstock Split-2020'!$A$1:$AG$1,0),0)*Y$4</f>
        <v>0</v>
      </c>
      <c r="Z38" s="341">
        <f>VLOOKUP($A38,'Feedstock Split-2020'!$A$1:$AG$43,MATCH(Z$2,'Feedstock Split-2020'!$A$1:$AG$1,0),0)*Z$4</f>
        <v>0</v>
      </c>
      <c r="AA38" s="341">
        <f>VLOOKUP($A38,'Feedstock Split-2020'!$A$1:$AG$43,MATCH(AA$2,'Feedstock Split-2020'!$A$1:$AG$1,0),0)*AA$4</f>
        <v>0</v>
      </c>
      <c r="AB38" s="341">
        <f>VLOOKUP($A38,'Feedstock Split-2020'!$A$1:$AG$43,MATCH(AB$2,'Feedstock Split-2020'!$A$1:$AG$1,0),0)*AB$4</f>
        <v>0</v>
      </c>
      <c r="AC38" s="341">
        <f>VLOOKUP($A38,'Feedstock Split-2020'!$A$1:$AG$43,MATCH(AC$2,'Feedstock Split-2020'!$A$1:$AG$1,0),0)*AC$4</f>
        <v>0</v>
      </c>
      <c r="AD38" s="341">
        <f>VLOOKUP($A38,'Feedstock Split-2020'!$A$1:$AG$43,MATCH(AD$2,'Feedstock Split-2020'!$A$1:$AG$1,0),0)*AD$4</f>
        <v>0</v>
      </c>
      <c r="AE38" s="341">
        <f>VLOOKUP($A38,'Feedstock Split-2020'!$A$1:$AG$43,MATCH(AE$2,'Feedstock Split-2020'!$A$1:$AG$1,0),0)*AE$4</f>
        <v>0</v>
      </c>
      <c r="AF38" s="342">
        <f>VLOOKUP($A38,'Feedstock Split-2020'!$A$1:$AG$43,MATCH(AF$2,'Feedstock Split-2020'!$A$1:$AG$1,0),0)*AF$4</f>
        <v>0</v>
      </c>
    </row>
    <row r="39" spans="1:32" x14ac:dyDescent="0.25">
      <c r="A39" s="12" t="s">
        <v>35</v>
      </c>
      <c r="B39" s="27"/>
      <c r="C39" s="314">
        <f>VLOOKUP($A39,'Feedstock Split-2020'!$A$1:$AG$43,MATCH(C$2,'Feedstock Split-2020'!$A$1:$AG$1,0),0)*C$4</f>
        <v>0</v>
      </c>
      <c r="D39" s="341">
        <f>VLOOKUP($A39,'Feedstock Split-2020'!$A$1:$AG$43,MATCH(D$2,'Feedstock Split-2020'!$A$1:$AG$1,0),0)*D$4</f>
        <v>0</v>
      </c>
      <c r="E39" s="341">
        <f>VLOOKUP($A39,'Feedstock Split-2020'!$A$1:$AG$43,MATCH(E$2,'Feedstock Split-2020'!$A$1:$AG$1,0),0)*E$4</f>
        <v>0</v>
      </c>
      <c r="F39" s="341">
        <f>VLOOKUP($A39,'Feedstock Split-2020'!$A$1:$AG$43,MATCH(F$2,'Feedstock Split-2020'!$A$1:$AG$1,0),0)*F$4</f>
        <v>0</v>
      </c>
      <c r="G39" s="341">
        <f>VLOOKUP($A39,'Feedstock Split-2020'!$A$1:$AG$43,MATCH(G$2,'Feedstock Split-2020'!$A$1:$AG$1,0),0)*G$4</f>
        <v>0</v>
      </c>
      <c r="H39" s="341">
        <f>VLOOKUP($A39,'Feedstock Split-2020'!$A$1:$AG$43,MATCH(H$2,'Feedstock Split-2020'!$A$1:$AG$1,0),0)*H$4</f>
        <v>0</v>
      </c>
      <c r="I39" s="341">
        <f>VLOOKUP($A39,'Feedstock Split-2020'!$A$1:$AG$43,MATCH(I$2,'Feedstock Split-2020'!$A$1:$AG$1,0),0)*I$4</f>
        <v>0</v>
      </c>
      <c r="J39" s="341">
        <f>VLOOKUP($A39,'Feedstock Split-2020'!$A$1:$AG$43,MATCH(J$2,'Feedstock Split-2020'!$A$1:$AG$1,0),0)*J$4</f>
        <v>0</v>
      </c>
      <c r="K39" s="341">
        <f>VLOOKUP($A39,'Feedstock Split-2020'!$A$1:$AG$43,MATCH(K$2,'Feedstock Split-2020'!$A$1:$AG$1,0),0)*K$4</f>
        <v>0</v>
      </c>
      <c r="L39" s="341">
        <f>VLOOKUP($A39,'Feedstock Split-2020'!$A$1:$AG$43,MATCH(L$2,'Feedstock Split-2020'!$A$1:$AG$1,0),0)*L$4</f>
        <v>0</v>
      </c>
      <c r="M39" s="341">
        <f>VLOOKUP($A39,'Feedstock Split-2020'!$A$1:$AG$43,MATCH(M$2,'Feedstock Split-2020'!$A$1:$AG$1,0),0)*M$4</f>
        <v>0</v>
      </c>
      <c r="N39" s="341">
        <f>VLOOKUP($A39,'Feedstock Split-2020'!$A$1:$AG$43,MATCH(N$2,'Feedstock Split-2020'!$A$1:$AG$1,0),0)*N$4</f>
        <v>0</v>
      </c>
      <c r="O39" s="341">
        <f>VLOOKUP($A39,'Feedstock Split-2020'!$A$1:$AG$43,MATCH(O$2,'Feedstock Split-2020'!$A$1:$AG$1,0),0)*O$4</f>
        <v>0</v>
      </c>
      <c r="P39" s="341">
        <f>VLOOKUP($A39,'Feedstock Split-2020'!$A$1:$AG$43,MATCH(P$2,'Feedstock Split-2020'!$A$1:$AG$1,0),0)*P$4</f>
        <v>0</v>
      </c>
      <c r="Q39" s="341">
        <f>VLOOKUP($A39,'Feedstock Split-2020'!$A$1:$AG$43,MATCH(Q$2,'Feedstock Split-2020'!$A$1:$AG$1,0),0)*Q$4</f>
        <v>0</v>
      </c>
      <c r="R39" s="341">
        <f>VLOOKUP($A39,'Feedstock Split-2020'!$A$1:$AG$43,MATCH(R$2,'Feedstock Split-2020'!$A$1:$AG$1,0),0)*R$4</f>
        <v>0</v>
      </c>
      <c r="S39" s="341">
        <f>VLOOKUP($A39,'Feedstock Split-2020'!$A$1:$AG$43,MATCH(S$2,'Feedstock Split-2020'!$A$1:$AG$1,0),0)*S$4</f>
        <v>0</v>
      </c>
      <c r="T39" s="341">
        <f>VLOOKUP($A39,'Feedstock Split-2020'!$A$1:$AG$43,MATCH(T$2,'Feedstock Split-2020'!$A$1:$AG$1,0),0)*T$4</f>
        <v>0</v>
      </c>
      <c r="U39" s="341">
        <f>VLOOKUP($A39,'Feedstock Split-2020'!$A$1:$AG$43,MATCH(U$2,'Feedstock Split-2020'!$A$1:$AG$1,0),0)*U$4</f>
        <v>0</v>
      </c>
      <c r="V39" s="341">
        <f>VLOOKUP($A39,'Feedstock Split-2020'!$A$1:$AG$43,MATCH(V$2,'Feedstock Split-2020'!$A$1:$AG$1,0),0)*V$4</f>
        <v>0</v>
      </c>
      <c r="W39" s="341">
        <f>VLOOKUP($A39,'Feedstock Split-2020'!$A$1:$AG$43,MATCH(W$2,'Feedstock Split-2020'!$A$1:$AG$1,0),0)*W$4</f>
        <v>0</v>
      </c>
      <c r="X39" s="341">
        <f>VLOOKUP($A39,'Feedstock Split-2020'!$A$1:$AG$43,MATCH(X$2,'Feedstock Split-2020'!$A$1:$AG$1,0),0)*X$4</f>
        <v>0</v>
      </c>
      <c r="Y39" s="341">
        <f>VLOOKUP($A39,'Feedstock Split-2020'!$A$1:$AG$43,MATCH(Y$2,'Feedstock Split-2020'!$A$1:$AG$1,0),0)*Y$4</f>
        <v>0</v>
      </c>
      <c r="Z39" s="341">
        <f>VLOOKUP($A39,'Feedstock Split-2020'!$A$1:$AG$43,MATCH(Z$2,'Feedstock Split-2020'!$A$1:$AG$1,0),0)*Z$4</f>
        <v>0</v>
      </c>
      <c r="AA39" s="341">
        <f>VLOOKUP($A39,'Feedstock Split-2020'!$A$1:$AG$43,MATCH(AA$2,'Feedstock Split-2020'!$A$1:$AG$1,0),0)*AA$4</f>
        <v>0</v>
      </c>
      <c r="AB39" s="341">
        <f>VLOOKUP($A39,'Feedstock Split-2020'!$A$1:$AG$43,MATCH(AB$2,'Feedstock Split-2020'!$A$1:$AG$1,0),0)*AB$4</f>
        <v>0</v>
      </c>
      <c r="AC39" s="341">
        <f>VLOOKUP($A39,'Feedstock Split-2020'!$A$1:$AG$43,MATCH(AC$2,'Feedstock Split-2020'!$A$1:$AG$1,0),0)*AC$4</f>
        <v>0</v>
      </c>
      <c r="AD39" s="341">
        <f>VLOOKUP($A39,'Feedstock Split-2020'!$A$1:$AG$43,MATCH(AD$2,'Feedstock Split-2020'!$A$1:$AG$1,0),0)*AD$4</f>
        <v>0</v>
      </c>
      <c r="AE39" s="341">
        <f>VLOOKUP($A39,'Feedstock Split-2020'!$A$1:$AG$43,MATCH(AE$2,'Feedstock Split-2020'!$A$1:$AG$1,0),0)*AE$4</f>
        <v>0</v>
      </c>
      <c r="AF39" s="342">
        <f>VLOOKUP($A39,'Feedstock Split-2020'!$A$1:$AG$43,MATCH(AF$2,'Feedstock Split-2020'!$A$1:$AG$1,0),0)*AF$4</f>
        <v>0</v>
      </c>
    </row>
    <row r="40" spans="1:32" x14ac:dyDescent="0.25">
      <c r="A40" s="12" t="s">
        <v>36</v>
      </c>
      <c r="B40" s="27"/>
      <c r="C40" s="314">
        <f>VLOOKUP($A40,'Feedstock Split-2020'!$A$1:$AG$43,MATCH(C$2,'Feedstock Split-2020'!$A$1:$AG$1,0),0)*C$4</f>
        <v>0</v>
      </c>
      <c r="D40" s="341">
        <f>VLOOKUP($A40,'Feedstock Split-2020'!$A$1:$AG$43,MATCH(D$2,'Feedstock Split-2020'!$A$1:$AG$1,0),0)*D$4</f>
        <v>0</v>
      </c>
      <c r="E40" s="341">
        <f>VLOOKUP($A40,'Feedstock Split-2020'!$A$1:$AG$43,MATCH(E$2,'Feedstock Split-2020'!$A$1:$AG$1,0),0)*E$4</f>
        <v>0</v>
      </c>
      <c r="F40" s="341">
        <f>VLOOKUP($A40,'Feedstock Split-2020'!$A$1:$AG$43,MATCH(F$2,'Feedstock Split-2020'!$A$1:$AG$1,0),0)*F$4</f>
        <v>0</v>
      </c>
      <c r="G40" s="341">
        <f>VLOOKUP($A40,'Feedstock Split-2020'!$A$1:$AG$43,MATCH(G$2,'Feedstock Split-2020'!$A$1:$AG$1,0),0)*G$4</f>
        <v>0</v>
      </c>
      <c r="H40" s="341">
        <f>VLOOKUP($A40,'Feedstock Split-2020'!$A$1:$AG$43,MATCH(H$2,'Feedstock Split-2020'!$A$1:$AG$1,0),0)*H$4</f>
        <v>0</v>
      </c>
      <c r="I40" s="341">
        <f>VLOOKUP($A40,'Feedstock Split-2020'!$A$1:$AG$43,MATCH(I$2,'Feedstock Split-2020'!$A$1:$AG$1,0),0)*I$4</f>
        <v>0</v>
      </c>
      <c r="J40" s="341">
        <f>VLOOKUP($A40,'Feedstock Split-2020'!$A$1:$AG$43,MATCH(J$2,'Feedstock Split-2020'!$A$1:$AG$1,0),0)*J$4</f>
        <v>0</v>
      </c>
      <c r="K40" s="341">
        <f>VLOOKUP($A40,'Feedstock Split-2020'!$A$1:$AG$43,MATCH(K$2,'Feedstock Split-2020'!$A$1:$AG$1,0),0)*K$4</f>
        <v>0</v>
      </c>
      <c r="L40" s="341">
        <f>VLOOKUP($A40,'Feedstock Split-2020'!$A$1:$AG$43,MATCH(L$2,'Feedstock Split-2020'!$A$1:$AG$1,0),0)*L$4</f>
        <v>0</v>
      </c>
      <c r="M40" s="341">
        <f>VLOOKUP($A40,'Feedstock Split-2020'!$A$1:$AG$43,MATCH(M$2,'Feedstock Split-2020'!$A$1:$AG$1,0),0)*M$4</f>
        <v>0</v>
      </c>
      <c r="N40" s="341">
        <f>VLOOKUP($A40,'Feedstock Split-2020'!$A$1:$AG$43,MATCH(N$2,'Feedstock Split-2020'!$A$1:$AG$1,0),0)*N$4</f>
        <v>0</v>
      </c>
      <c r="O40" s="341">
        <f>VLOOKUP($A40,'Feedstock Split-2020'!$A$1:$AG$43,MATCH(O$2,'Feedstock Split-2020'!$A$1:$AG$1,0),0)*O$4</f>
        <v>0</v>
      </c>
      <c r="P40" s="341">
        <f>VLOOKUP($A40,'Feedstock Split-2020'!$A$1:$AG$43,MATCH(P$2,'Feedstock Split-2020'!$A$1:$AG$1,0),0)*P$4</f>
        <v>0</v>
      </c>
      <c r="Q40" s="341">
        <f>VLOOKUP($A40,'Feedstock Split-2020'!$A$1:$AG$43,MATCH(Q$2,'Feedstock Split-2020'!$A$1:$AG$1,0),0)*Q$4</f>
        <v>0</v>
      </c>
      <c r="R40" s="341">
        <f>VLOOKUP($A40,'Feedstock Split-2020'!$A$1:$AG$43,MATCH(R$2,'Feedstock Split-2020'!$A$1:$AG$1,0),0)*R$4</f>
        <v>0</v>
      </c>
      <c r="S40" s="341">
        <f>VLOOKUP($A40,'Feedstock Split-2020'!$A$1:$AG$43,MATCH(S$2,'Feedstock Split-2020'!$A$1:$AG$1,0),0)*S$4</f>
        <v>0</v>
      </c>
      <c r="T40" s="341">
        <f>VLOOKUP($A40,'Feedstock Split-2020'!$A$1:$AG$43,MATCH(T$2,'Feedstock Split-2020'!$A$1:$AG$1,0),0)*T$4</f>
        <v>0</v>
      </c>
      <c r="U40" s="341">
        <f>VLOOKUP($A40,'Feedstock Split-2020'!$A$1:$AG$43,MATCH(U$2,'Feedstock Split-2020'!$A$1:$AG$1,0),0)*U$4</f>
        <v>0</v>
      </c>
      <c r="V40" s="341">
        <f>VLOOKUP($A40,'Feedstock Split-2020'!$A$1:$AG$43,MATCH(V$2,'Feedstock Split-2020'!$A$1:$AG$1,0),0)*V$4</f>
        <v>0</v>
      </c>
      <c r="W40" s="341">
        <f>VLOOKUP($A40,'Feedstock Split-2020'!$A$1:$AG$43,MATCH(W$2,'Feedstock Split-2020'!$A$1:$AG$1,0),0)*W$4</f>
        <v>0</v>
      </c>
      <c r="X40" s="341">
        <f>VLOOKUP($A40,'Feedstock Split-2020'!$A$1:$AG$43,MATCH(X$2,'Feedstock Split-2020'!$A$1:$AG$1,0),0)*X$4</f>
        <v>0</v>
      </c>
      <c r="Y40" s="341">
        <f>VLOOKUP($A40,'Feedstock Split-2020'!$A$1:$AG$43,MATCH(Y$2,'Feedstock Split-2020'!$A$1:$AG$1,0),0)*Y$4</f>
        <v>0</v>
      </c>
      <c r="Z40" s="341">
        <f>VLOOKUP($A40,'Feedstock Split-2020'!$A$1:$AG$43,MATCH(Z$2,'Feedstock Split-2020'!$A$1:$AG$1,0),0)*Z$4</f>
        <v>0</v>
      </c>
      <c r="AA40" s="341">
        <f>VLOOKUP($A40,'Feedstock Split-2020'!$A$1:$AG$43,MATCH(AA$2,'Feedstock Split-2020'!$A$1:$AG$1,0),0)*AA$4</f>
        <v>0</v>
      </c>
      <c r="AB40" s="341">
        <f>VLOOKUP($A40,'Feedstock Split-2020'!$A$1:$AG$43,MATCH(AB$2,'Feedstock Split-2020'!$A$1:$AG$1,0),0)*AB$4</f>
        <v>0</v>
      </c>
      <c r="AC40" s="341">
        <f>VLOOKUP($A40,'Feedstock Split-2020'!$A$1:$AG$43,MATCH(AC$2,'Feedstock Split-2020'!$A$1:$AG$1,0),0)*AC$4</f>
        <v>0</v>
      </c>
      <c r="AD40" s="341">
        <f>VLOOKUP($A40,'Feedstock Split-2020'!$A$1:$AG$43,MATCH(AD$2,'Feedstock Split-2020'!$A$1:$AG$1,0),0)*AD$4</f>
        <v>0</v>
      </c>
      <c r="AE40" s="341">
        <f>VLOOKUP($A40,'Feedstock Split-2020'!$A$1:$AG$43,MATCH(AE$2,'Feedstock Split-2020'!$A$1:$AG$1,0),0)*AE$4</f>
        <v>0</v>
      </c>
      <c r="AF40" s="342">
        <f>VLOOKUP($A40,'Feedstock Split-2020'!$A$1:$AG$43,MATCH(AF$2,'Feedstock Split-2020'!$A$1:$AG$1,0),0)*AF$4</f>
        <v>0</v>
      </c>
    </row>
    <row r="41" spans="1:32" x14ac:dyDescent="0.25">
      <c r="A41" s="12" t="s">
        <v>37</v>
      </c>
      <c r="B41" s="27"/>
      <c r="C41" s="314">
        <f>VLOOKUP($A41,'Feedstock Split-2020'!$A$1:$AG$43,MATCH(C$2,'Feedstock Split-2020'!$A$1:$AG$1,0),0)*C$4</f>
        <v>0</v>
      </c>
      <c r="D41" s="341">
        <f>VLOOKUP($A41,'Feedstock Split-2020'!$A$1:$AG$43,MATCH(D$2,'Feedstock Split-2020'!$A$1:$AG$1,0),0)*D$4</f>
        <v>0</v>
      </c>
      <c r="E41" s="341">
        <f>VLOOKUP($A41,'Feedstock Split-2020'!$A$1:$AG$43,MATCH(E$2,'Feedstock Split-2020'!$A$1:$AG$1,0),0)*E$4</f>
        <v>0</v>
      </c>
      <c r="F41" s="341">
        <f>VLOOKUP($A41,'Feedstock Split-2020'!$A$1:$AG$43,MATCH(F$2,'Feedstock Split-2020'!$A$1:$AG$1,0),0)*F$4</f>
        <v>0</v>
      </c>
      <c r="G41" s="341">
        <f>VLOOKUP($A41,'Feedstock Split-2020'!$A$1:$AG$43,MATCH(G$2,'Feedstock Split-2020'!$A$1:$AG$1,0),0)*G$4</f>
        <v>0</v>
      </c>
      <c r="H41" s="341">
        <f>VLOOKUP($A41,'Feedstock Split-2020'!$A$1:$AG$43,MATCH(H$2,'Feedstock Split-2020'!$A$1:$AG$1,0),0)*H$4</f>
        <v>0</v>
      </c>
      <c r="I41" s="341">
        <f>VLOOKUP($A41,'Feedstock Split-2020'!$A$1:$AG$43,MATCH(I$2,'Feedstock Split-2020'!$A$1:$AG$1,0),0)*I$4</f>
        <v>0</v>
      </c>
      <c r="J41" s="341">
        <f>VLOOKUP($A41,'Feedstock Split-2020'!$A$1:$AG$43,MATCH(J$2,'Feedstock Split-2020'!$A$1:$AG$1,0),0)*J$4</f>
        <v>0</v>
      </c>
      <c r="K41" s="341">
        <f>VLOOKUP($A41,'Feedstock Split-2020'!$A$1:$AG$43,MATCH(K$2,'Feedstock Split-2020'!$A$1:$AG$1,0),0)*K$4</f>
        <v>0</v>
      </c>
      <c r="L41" s="341">
        <f>VLOOKUP($A41,'Feedstock Split-2020'!$A$1:$AG$43,MATCH(L$2,'Feedstock Split-2020'!$A$1:$AG$1,0),0)*L$4</f>
        <v>0</v>
      </c>
      <c r="M41" s="341">
        <f>VLOOKUP($A41,'Feedstock Split-2020'!$A$1:$AG$43,MATCH(M$2,'Feedstock Split-2020'!$A$1:$AG$1,0),0)*M$4</f>
        <v>0</v>
      </c>
      <c r="N41" s="341">
        <f>VLOOKUP($A41,'Feedstock Split-2020'!$A$1:$AG$43,MATCH(N$2,'Feedstock Split-2020'!$A$1:$AG$1,0),0)*N$4</f>
        <v>0</v>
      </c>
      <c r="O41" s="341">
        <f>VLOOKUP($A41,'Feedstock Split-2020'!$A$1:$AG$43,MATCH(O$2,'Feedstock Split-2020'!$A$1:$AG$1,0),0)*O$4</f>
        <v>0</v>
      </c>
      <c r="P41" s="341">
        <f>VLOOKUP($A41,'Feedstock Split-2020'!$A$1:$AG$43,MATCH(P$2,'Feedstock Split-2020'!$A$1:$AG$1,0),0)*P$4</f>
        <v>0</v>
      </c>
      <c r="Q41" s="341">
        <f>VLOOKUP($A41,'Feedstock Split-2020'!$A$1:$AG$43,MATCH(Q$2,'Feedstock Split-2020'!$A$1:$AG$1,0),0)*Q$4</f>
        <v>0</v>
      </c>
      <c r="R41" s="341">
        <f>VLOOKUP($A41,'Feedstock Split-2020'!$A$1:$AG$43,MATCH(R$2,'Feedstock Split-2020'!$A$1:$AG$1,0),0)*R$4</f>
        <v>0</v>
      </c>
      <c r="S41" s="341">
        <f>VLOOKUP($A41,'Feedstock Split-2020'!$A$1:$AG$43,MATCH(S$2,'Feedstock Split-2020'!$A$1:$AG$1,0),0)*S$4</f>
        <v>0</v>
      </c>
      <c r="T41" s="341">
        <f>VLOOKUP($A41,'Feedstock Split-2020'!$A$1:$AG$43,MATCH(T$2,'Feedstock Split-2020'!$A$1:$AG$1,0),0)*T$4</f>
        <v>0</v>
      </c>
      <c r="U41" s="341">
        <f>VLOOKUP($A41,'Feedstock Split-2020'!$A$1:$AG$43,MATCH(U$2,'Feedstock Split-2020'!$A$1:$AG$1,0),0)*U$4</f>
        <v>0</v>
      </c>
      <c r="V41" s="341">
        <f>VLOOKUP($A41,'Feedstock Split-2020'!$A$1:$AG$43,MATCH(V$2,'Feedstock Split-2020'!$A$1:$AG$1,0),0)*V$4</f>
        <v>0</v>
      </c>
      <c r="W41" s="341">
        <f>VLOOKUP($A41,'Feedstock Split-2020'!$A$1:$AG$43,MATCH(W$2,'Feedstock Split-2020'!$A$1:$AG$1,0),0)*W$4</f>
        <v>0</v>
      </c>
      <c r="X41" s="341">
        <f>VLOOKUP($A41,'Feedstock Split-2020'!$A$1:$AG$43,MATCH(X$2,'Feedstock Split-2020'!$A$1:$AG$1,0),0)*X$4</f>
        <v>0</v>
      </c>
      <c r="Y41" s="341">
        <f>VLOOKUP($A41,'Feedstock Split-2020'!$A$1:$AG$43,MATCH(Y$2,'Feedstock Split-2020'!$A$1:$AG$1,0),0)*Y$4</f>
        <v>0</v>
      </c>
      <c r="Z41" s="341">
        <f>VLOOKUP($A41,'Feedstock Split-2020'!$A$1:$AG$43,MATCH(Z$2,'Feedstock Split-2020'!$A$1:$AG$1,0),0)*Z$4</f>
        <v>0</v>
      </c>
      <c r="AA41" s="341">
        <f>VLOOKUP($A41,'Feedstock Split-2020'!$A$1:$AG$43,MATCH(AA$2,'Feedstock Split-2020'!$A$1:$AG$1,0),0)*AA$4</f>
        <v>0</v>
      </c>
      <c r="AB41" s="341">
        <f>VLOOKUP($A41,'Feedstock Split-2020'!$A$1:$AG$43,MATCH(AB$2,'Feedstock Split-2020'!$A$1:$AG$1,0),0)*AB$4</f>
        <v>0</v>
      </c>
      <c r="AC41" s="341">
        <f>VLOOKUP($A41,'Feedstock Split-2020'!$A$1:$AG$43,MATCH(AC$2,'Feedstock Split-2020'!$A$1:$AG$1,0),0)*AC$4</f>
        <v>0</v>
      </c>
      <c r="AD41" s="341">
        <f>VLOOKUP($A41,'Feedstock Split-2020'!$A$1:$AG$43,MATCH(AD$2,'Feedstock Split-2020'!$A$1:$AG$1,0),0)*AD$4</f>
        <v>0</v>
      </c>
      <c r="AE41" s="341">
        <f>VLOOKUP($A41,'Feedstock Split-2020'!$A$1:$AG$43,MATCH(AE$2,'Feedstock Split-2020'!$A$1:$AG$1,0),0)*AE$4</f>
        <v>0</v>
      </c>
      <c r="AF41" s="342">
        <f>VLOOKUP($A41,'Feedstock Split-2020'!$A$1:$AG$43,MATCH(AF$2,'Feedstock Split-2020'!$A$1:$AG$1,0),0)*AF$4</f>
        <v>0</v>
      </c>
    </row>
    <row r="42" spans="1:32" x14ac:dyDescent="0.25">
      <c r="A42" s="12" t="s">
        <v>38</v>
      </c>
      <c r="B42" s="27"/>
      <c r="C42" s="314">
        <f>VLOOKUP($A42,'Feedstock Split-2020'!$A$1:$AG$43,MATCH(C$2,'Feedstock Split-2020'!$A$1:$AG$1,0),0)*C$4</f>
        <v>0</v>
      </c>
      <c r="D42" s="341">
        <f>VLOOKUP($A42,'Feedstock Split-2020'!$A$1:$AG$43,MATCH(D$2,'Feedstock Split-2020'!$A$1:$AG$1,0),0)*D$4</f>
        <v>0</v>
      </c>
      <c r="E42" s="341">
        <f>VLOOKUP($A42,'Feedstock Split-2020'!$A$1:$AG$43,MATCH(E$2,'Feedstock Split-2020'!$A$1:$AG$1,0),0)*E$4</f>
        <v>0</v>
      </c>
      <c r="F42" s="341">
        <f>VLOOKUP($A42,'Feedstock Split-2020'!$A$1:$AG$43,MATCH(F$2,'Feedstock Split-2020'!$A$1:$AG$1,0),0)*F$4</f>
        <v>0</v>
      </c>
      <c r="G42" s="341">
        <f>VLOOKUP($A42,'Feedstock Split-2020'!$A$1:$AG$43,MATCH(G$2,'Feedstock Split-2020'!$A$1:$AG$1,0),0)*G$4</f>
        <v>0</v>
      </c>
      <c r="H42" s="341">
        <f>VLOOKUP($A42,'Feedstock Split-2020'!$A$1:$AG$43,MATCH(H$2,'Feedstock Split-2020'!$A$1:$AG$1,0),0)*H$4</f>
        <v>0</v>
      </c>
      <c r="I42" s="341">
        <f>VLOOKUP($A42,'Feedstock Split-2020'!$A$1:$AG$43,MATCH(I$2,'Feedstock Split-2020'!$A$1:$AG$1,0),0)*I$4</f>
        <v>0</v>
      </c>
      <c r="J42" s="341">
        <f>VLOOKUP($A42,'Feedstock Split-2020'!$A$1:$AG$43,MATCH(J$2,'Feedstock Split-2020'!$A$1:$AG$1,0),0)*J$4</f>
        <v>0</v>
      </c>
      <c r="K42" s="341">
        <f>VLOOKUP($A42,'Feedstock Split-2020'!$A$1:$AG$43,MATCH(K$2,'Feedstock Split-2020'!$A$1:$AG$1,0),0)*K$4</f>
        <v>0</v>
      </c>
      <c r="L42" s="341">
        <f>VLOOKUP($A42,'Feedstock Split-2020'!$A$1:$AG$43,MATCH(L$2,'Feedstock Split-2020'!$A$1:$AG$1,0),0)*L$4</f>
        <v>0</v>
      </c>
      <c r="M42" s="341">
        <f>VLOOKUP($A42,'Feedstock Split-2020'!$A$1:$AG$43,MATCH(M$2,'Feedstock Split-2020'!$A$1:$AG$1,0),0)*M$4</f>
        <v>0</v>
      </c>
      <c r="N42" s="341">
        <f>VLOOKUP($A42,'Feedstock Split-2020'!$A$1:$AG$43,MATCH(N$2,'Feedstock Split-2020'!$A$1:$AG$1,0),0)*N$4</f>
        <v>0</v>
      </c>
      <c r="O42" s="341">
        <f>VLOOKUP($A42,'Feedstock Split-2020'!$A$1:$AG$43,MATCH(O$2,'Feedstock Split-2020'!$A$1:$AG$1,0),0)*O$4</f>
        <v>0</v>
      </c>
      <c r="P42" s="341">
        <f>VLOOKUP($A42,'Feedstock Split-2020'!$A$1:$AG$43,MATCH(P$2,'Feedstock Split-2020'!$A$1:$AG$1,0),0)*P$4</f>
        <v>0</v>
      </c>
      <c r="Q42" s="341">
        <f>VLOOKUP($A42,'Feedstock Split-2020'!$A$1:$AG$43,MATCH(Q$2,'Feedstock Split-2020'!$A$1:$AG$1,0),0)*Q$4</f>
        <v>0</v>
      </c>
      <c r="R42" s="341">
        <f>VLOOKUP($A42,'Feedstock Split-2020'!$A$1:$AG$43,MATCH(R$2,'Feedstock Split-2020'!$A$1:$AG$1,0),0)*R$4</f>
        <v>0</v>
      </c>
      <c r="S42" s="341">
        <f>VLOOKUP($A42,'Feedstock Split-2020'!$A$1:$AG$43,MATCH(S$2,'Feedstock Split-2020'!$A$1:$AG$1,0),0)*S$4</f>
        <v>0</v>
      </c>
      <c r="T42" s="341">
        <f>VLOOKUP($A42,'Feedstock Split-2020'!$A$1:$AG$43,MATCH(T$2,'Feedstock Split-2020'!$A$1:$AG$1,0),0)*T$4</f>
        <v>0</v>
      </c>
      <c r="U42" s="341">
        <f>VLOOKUP($A42,'Feedstock Split-2020'!$A$1:$AG$43,MATCH(U$2,'Feedstock Split-2020'!$A$1:$AG$1,0),0)*U$4</f>
        <v>0</v>
      </c>
      <c r="V42" s="341">
        <f>VLOOKUP($A42,'Feedstock Split-2020'!$A$1:$AG$43,MATCH(V$2,'Feedstock Split-2020'!$A$1:$AG$1,0),0)*V$4</f>
        <v>0</v>
      </c>
      <c r="W42" s="341">
        <f>VLOOKUP($A42,'Feedstock Split-2020'!$A$1:$AG$43,MATCH(W$2,'Feedstock Split-2020'!$A$1:$AG$1,0),0)*W$4</f>
        <v>0</v>
      </c>
      <c r="X42" s="341">
        <f>VLOOKUP($A42,'Feedstock Split-2020'!$A$1:$AG$43,MATCH(X$2,'Feedstock Split-2020'!$A$1:$AG$1,0),0)*X$4</f>
        <v>0</v>
      </c>
      <c r="Y42" s="341">
        <f>VLOOKUP($A42,'Feedstock Split-2020'!$A$1:$AG$43,MATCH(Y$2,'Feedstock Split-2020'!$A$1:$AG$1,0),0)*Y$4</f>
        <v>0</v>
      </c>
      <c r="Z42" s="341">
        <f>VLOOKUP($A42,'Feedstock Split-2020'!$A$1:$AG$43,MATCH(Z$2,'Feedstock Split-2020'!$A$1:$AG$1,0),0)*Z$4</f>
        <v>0</v>
      </c>
      <c r="AA42" s="341">
        <f>VLOOKUP($A42,'Feedstock Split-2020'!$A$1:$AG$43,MATCH(AA$2,'Feedstock Split-2020'!$A$1:$AG$1,0),0)*AA$4</f>
        <v>0</v>
      </c>
      <c r="AB42" s="341">
        <f>VLOOKUP($A42,'Feedstock Split-2020'!$A$1:$AG$43,MATCH(AB$2,'Feedstock Split-2020'!$A$1:$AG$1,0),0)*AB$4</f>
        <v>0</v>
      </c>
      <c r="AC42" s="341">
        <f>VLOOKUP($A42,'Feedstock Split-2020'!$A$1:$AG$43,MATCH(AC$2,'Feedstock Split-2020'!$A$1:$AG$1,0),0)*AC$4</f>
        <v>0</v>
      </c>
      <c r="AD42" s="341">
        <f>VLOOKUP($A42,'Feedstock Split-2020'!$A$1:$AG$43,MATCH(AD$2,'Feedstock Split-2020'!$A$1:$AG$1,0),0)*AD$4</f>
        <v>0</v>
      </c>
      <c r="AE42" s="341">
        <f>VLOOKUP($A42,'Feedstock Split-2020'!$A$1:$AG$43,MATCH(AE$2,'Feedstock Split-2020'!$A$1:$AG$1,0),0)*AE$4</f>
        <v>0</v>
      </c>
      <c r="AF42" s="342">
        <f>VLOOKUP($A42,'Feedstock Split-2020'!$A$1:$AG$43,MATCH(AF$2,'Feedstock Split-2020'!$A$1:$AG$1,0),0)*AF$4</f>
        <v>0</v>
      </c>
    </row>
    <row r="43" spans="1:32" x14ac:dyDescent="0.25">
      <c r="A43" s="12" t="s">
        <v>39</v>
      </c>
      <c r="B43" s="27"/>
      <c r="C43" s="314">
        <f>VLOOKUP($A43,'Feedstock Split-2020'!$A$1:$AG$43,MATCH(C$2,'Feedstock Split-2020'!$A$1:$AG$1,0),0)*C$4</f>
        <v>0</v>
      </c>
      <c r="D43" s="341">
        <f>VLOOKUP($A43,'Feedstock Split-2020'!$A$1:$AG$43,MATCH(D$2,'Feedstock Split-2020'!$A$1:$AG$1,0),0)*D$4</f>
        <v>0</v>
      </c>
      <c r="E43" s="341">
        <f>VLOOKUP($A43,'Feedstock Split-2020'!$A$1:$AG$43,MATCH(E$2,'Feedstock Split-2020'!$A$1:$AG$1,0),0)*E$4</f>
        <v>0</v>
      </c>
      <c r="F43" s="341">
        <f>VLOOKUP($A43,'Feedstock Split-2020'!$A$1:$AG$43,MATCH(F$2,'Feedstock Split-2020'!$A$1:$AG$1,0),0)*F$4</f>
        <v>0</v>
      </c>
      <c r="G43" s="341">
        <f>VLOOKUP($A43,'Feedstock Split-2020'!$A$1:$AG$43,MATCH(G$2,'Feedstock Split-2020'!$A$1:$AG$1,0),0)*G$4</f>
        <v>0</v>
      </c>
      <c r="H43" s="341">
        <f>VLOOKUP($A43,'Feedstock Split-2020'!$A$1:$AG$43,MATCH(H$2,'Feedstock Split-2020'!$A$1:$AG$1,0),0)*H$4</f>
        <v>0</v>
      </c>
      <c r="I43" s="341">
        <f>VLOOKUP($A43,'Feedstock Split-2020'!$A$1:$AG$43,MATCH(I$2,'Feedstock Split-2020'!$A$1:$AG$1,0),0)*I$4</f>
        <v>0</v>
      </c>
      <c r="J43" s="341">
        <f>VLOOKUP($A43,'Feedstock Split-2020'!$A$1:$AG$43,MATCH(J$2,'Feedstock Split-2020'!$A$1:$AG$1,0),0)*J$4</f>
        <v>0</v>
      </c>
      <c r="K43" s="341">
        <f>VLOOKUP($A43,'Feedstock Split-2020'!$A$1:$AG$43,MATCH(K$2,'Feedstock Split-2020'!$A$1:$AG$1,0),0)*K$4</f>
        <v>0</v>
      </c>
      <c r="L43" s="341">
        <f>VLOOKUP($A43,'Feedstock Split-2020'!$A$1:$AG$43,MATCH(L$2,'Feedstock Split-2020'!$A$1:$AG$1,0),0)*L$4</f>
        <v>0</v>
      </c>
      <c r="M43" s="341">
        <f>VLOOKUP($A43,'Feedstock Split-2020'!$A$1:$AG$43,MATCH(M$2,'Feedstock Split-2020'!$A$1:$AG$1,0),0)*M$4</f>
        <v>0</v>
      </c>
      <c r="N43" s="341">
        <f>VLOOKUP($A43,'Feedstock Split-2020'!$A$1:$AG$43,MATCH(N$2,'Feedstock Split-2020'!$A$1:$AG$1,0),0)*N$4</f>
        <v>0</v>
      </c>
      <c r="O43" s="341">
        <f>VLOOKUP($A43,'Feedstock Split-2020'!$A$1:$AG$43,MATCH(O$2,'Feedstock Split-2020'!$A$1:$AG$1,0),0)*O$4</f>
        <v>0</v>
      </c>
      <c r="P43" s="341">
        <f>VLOOKUP($A43,'Feedstock Split-2020'!$A$1:$AG$43,MATCH(P$2,'Feedstock Split-2020'!$A$1:$AG$1,0),0)*P$4</f>
        <v>0</v>
      </c>
      <c r="Q43" s="341">
        <f>VLOOKUP($A43,'Feedstock Split-2020'!$A$1:$AG$43,MATCH(Q$2,'Feedstock Split-2020'!$A$1:$AG$1,0),0)*Q$4</f>
        <v>0</v>
      </c>
      <c r="R43" s="341">
        <f>VLOOKUP($A43,'Feedstock Split-2020'!$A$1:$AG$43,MATCH(R$2,'Feedstock Split-2020'!$A$1:$AG$1,0),0)*R$4</f>
        <v>0</v>
      </c>
      <c r="S43" s="341">
        <f>VLOOKUP($A43,'Feedstock Split-2020'!$A$1:$AG$43,MATCH(S$2,'Feedstock Split-2020'!$A$1:$AG$1,0),0)*S$4</f>
        <v>0</v>
      </c>
      <c r="T43" s="341">
        <f>VLOOKUP($A43,'Feedstock Split-2020'!$A$1:$AG$43,MATCH(T$2,'Feedstock Split-2020'!$A$1:$AG$1,0),0)*T$4</f>
        <v>0</v>
      </c>
      <c r="U43" s="341">
        <f>VLOOKUP($A43,'Feedstock Split-2020'!$A$1:$AG$43,MATCH(U$2,'Feedstock Split-2020'!$A$1:$AG$1,0),0)*U$4</f>
        <v>0</v>
      </c>
      <c r="V43" s="341">
        <f>VLOOKUP($A43,'Feedstock Split-2020'!$A$1:$AG$43,MATCH(V$2,'Feedstock Split-2020'!$A$1:$AG$1,0),0)*V$4</f>
        <v>0</v>
      </c>
      <c r="W43" s="341">
        <f>VLOOKUP($A43,'Feedstock Split-2020'!$A$1:$AG$43,MATCH(W$2,'Feedstock Split-2020'!$A$1:$AG$1,0),0)*W$4</f>
        <v>0</v>
      </c>
      <c r="X43" s="341">
        <f>VLOOKUP($A43,'Feedstock Split-2020'!$A$1:$AG$43,MATCH(X$2,'Feedstock Split-2020'!$A$1:$AG$1,0),0)*X$4</f>
        <v>0</v>
      </c>
      <c r="Y43" s="341">
        <f>VLOOKUP($A43,'Feedstock Split-2020'!$A$1:$AG$43,MATCH(Y$2,'Feedstock Split-2020'!$A$1:$AG$1,0),0)*Y$4</f>
        <v>0</v>
      </c>
      <c r="Z43" s="341">
        <f>VLOOKUP($A43,'Feedstock Split-2020'!$A$1:$AG$43,MATCH(Z$2,'Feedstock Split-2020'!$A$1:$AG$1,0),0)*Z$4</f>
        <v>0</v>
      </c>
      <c r="AA43" s="341">
        <f>VLOOKUP($A43,'Feedstock Split-2020'!$A$1:$AG$43,MATCH(AA$2,'Feedstock Split-2020'!$A$1:$AG$1,0),0)*AA$4</f>
        <v>0</v>
      </c>
      <c r="AB43" s="341">
        <f>VLOOKUP($A43,'Feedstock Split-2020'!$A$1:$AG$43,MATCH(AB$2,'Feedstock Split-2020'!$A$1:$AG$1,0),0)*AB$4</f>
        <v>0</v>
      </c>
      <c r="AC43" s="341">
        <f>VLOOKUP($A43,'Feedstock Split-2020'!$A$1:$AG$43,MATCH(AC$2,'Feedstock Split-2020'!$A$1:$AG$1,0),0)*AC$4</f>
        <v>0</v>
      </c>
      <c r="AD43" s="341">
        <f>VLOOKUP($A43,'Feedstock Split-2020'!$A$1:$AG$43,MATCH(AD$2,'Feedstock Split-2020'!$A$1:$AG$1,0),0)*AD$4</f>
        <v>0</v>
      </c>
      <c r="AE43" s="341">
        <f>VLOOKUP($A43,'Feedstock Split-2020'!$A$1:$AG$43,MATCH(AE$2,'Feedstock Split-2020'!$A$1:$AG$1,0),0)*AE$4</f>
        <v>0</v>
      </c>
      <c r="AF43" s="342">
        <f>VLOOKUP($A43,'Feedstock Split-2020'!$A$1:$AG$43,MATCH(AF$2,'Feedstock Split-2020'!$A$1:$AG$1,0),0)*AF$4</f>
        <v>0</v>
      </c>
    </row>
    <row r="44" spans="1:32" x14ac:dyDescent="0.25">
      <c r="A44" s="74" t="s">
        <v>282</v>
      </c>
      <c r="B44" s="113"/>
      <c r="C44" s="314">
        <f>VLOOKUP($A44,'Feedstock Split-2020'!$A$1:$AG$43,MATCH(C$2,'Feedstock Split-2020'!$A$1:$AG$1,0),0)*C$4</f>
        <v>0</v>
      </c>
      <c r="D44" s="341">
        <f>VLOOKUP($A44,'Feedstock Split-2020'!$A$1:$AG$43,MATCH(D$2,'Feedstock Split-2020'!$A$1:$AG$1,0),0)*D$4</f>
        <v>0</v>
      </c>
      <c r="E44" s="341">
        <f>VLOOKUP($A44,'Feedstock Split-2020'!$A$1:$AG$43,MATCH(E$2,'Feedstock Split-2020'!$A$1:$AG$1,0),0)*E$4</f>
        <v>0</v>
      </c>
      <c r="F44" s="341">
        <f>VLOOKUP($A44,'Feedstock Split-2020'!$A$1:$AG$43,MATCH(F$2,'Feedstock Split-2020'!$A$1:$AG$1,0),0)*F$4</f>
        <v>0</v>
      </c>
      <c r="G44" s="341">
        <f>VLOOKUP($A44,'Feedstock Split-2020'!$A$1:$AG$43,MATCH(G$2,'Feedstock Split-2020'!$A$1:$AG$1,0),0)*G$4</f>
        <v>0</v>
      </c>
      <c r="H44" s="341">
        <f>VLOOKUP($A44,'Feedstock Split-2020'!$A$1:$AG$43,MATCH(H$2,'Feedstock Split-2020'!$A$1:$AG$1,0),0)*H$4</f>
        <v>0</v>
      </c>
      <c r="I44" s="341">
        <f>VLOOKUP($A44,'Feedstock Split-2020'!$A$1:$AG$43,MATCH(I$2,'Feedstock Split-2020'!$A$1:$AG$1,0),0)*I$4</f>
        <v>0</v>
      </c>
      <c r="J44" s="341">
        <f>VLOOKUP($A44,'Feedstock Split-2020'!$A$1:$AG$43,MATCH(J$2,'Feedstock Split-2020'!$A$1:$AG$1,0),0)*J$4</f>
        <v>0</v>
      </c>
      <c r="K44" s="341">
        <f>VLOOKUP($A44,'Feedstock Split-2020'!$A$1:$AG$43,MATCH(K$2,'Feedstock Split-2020'!$A$1:$AG$1,0),0)*K$4</f>
        <v>0</v>
      </c>
      <c r="L44" s="341">
        <f>VLOOKUP($A44,'Feedstock Split-2020'!$A$1:$AG$43,MATCH(L$2,'Feedstock Split-2020'!$A$1:$AG$1,0),0)*L$4</f>
        <v>0</v>
      </c>
      <c r="M44" s="341">
        <f>VLOOKUP($A44,'Feedstock Split-2020'!$A$1:$AG$43,MATCH(M$2,'Feedstock Split-2020'!$A$1:$AG$1,0),0)*M$4</f>
        <v>0</v>
      </c>
      <c r="N44" s="341">
        <f>VLOOKUP($A44,'Feedstock Split-2020'!$A$1:$AG$43,MATCH(N$2,'Feedstock Split-2020'!$A$1:$AG$1,0),0)*N$4</f>
        <v>0</v>
      </c>
      <c r="O44" s="341">
        <f>VLOOKUP($A44,'Feedstock Split-2020'!$A$1:$AG$43,MATCH(O$2,'Feedstock Split-2020'!$A$1:$AG$1,0),0)*O$4</f>
        <v>0</v>
      </c>
      <c r="P44" s="341">
        <f>VLOOKUP($A44,'Feedstock Split-2020'!$A$1:$AG$43,MATCH(P$2,'Feedstock Split-2020'!$A$1:$AG$1,0),0)*P$4</f>
        <v>0</v>
      </c>
      <c r="Q44" s="341">
        <f>VLOOKUP($A44,'Feedstock Split-2020'!$A$1:$AG$43,MATCH(Q$2,'Feedstock Split-2020'!$A$1:$AG$1,0),0)*Q$4</f>
        <v>0</v>
      </c>
      <c r="R44" s="341">
        <f>VLOOKUP($A44,'Feedstock Split-2020'!$A$1:$AG$43,MATCH(R$2,'Feedstock Split-2020'!$A$1:$AG$1,0),0)*R$4</f>
        <v>0</v>
      </c>
      <c r="S44" s="341">
        <f>VLOOKUP($A44,'Feedstock Split-2020'!$A$1:$AG$43,MATCH(S$2,'Feedstock Split-2020'!$A$1:$AG$1,0),0)*S$4</f>
        <v>0</v>
      </c>
      <c r="T44" s="341">
        <f>VLOOKUP($A44,'Feedstock Split-2020'!$A$1:$AG$43,MATCH(T$2,'Feedstock Split-2020'!$A$1:$AG$1,0),0)*T$4</f>
        <v>0</v>
      </c>
      <c r="U44" s="341">
        <f>VLOOKUP($A44,'Feedstock Split-2020'!$A$1:$AG$43,MATCH(U$2,'Feedstock Split-2020'!$A$1:$AG$1,0),0)*U$4</f>
        <v>0</v>
      </c>
      <c r="V44" s="341">
        <f>VLOOKUP($A44,'Feedstock Split-2020'!$A$1:$AG$43,MATCH(V$2,'Feedstock Split-2020'!$A$1:$AG$1,0),0)*V$4</f>
        <v>0</v>
      </c>
      <c r="W44" s="341">
        <f>VLOOKUP($A44,'Feedstock Split-2020'!$A$1:$AG$43,MATCH(W$2,'Feedstock Split-2020'!$A$1:$AG$1,0),0)*W$4</f>
        <v>0</v>
      </c>
      <c r="X44" s="341">
        <f>VLOOKUP($A44,'Feedstock Split-2020'!$A$1:$AG$43,MATCH(X$2,'Feedstock Split-2020'!$A$1:$AG$1,0),0)*X$4</f>
        <v>0</v>
      </c>
      <c r="Y44" s="341">
        <f>VLOOKUP($A44,'Feedstock Split-2020'!$A$1:$AG$43,MATCH(Y$2,'Feedstock Split-2020'!$A$1:$AG$1,0),0)*Y$4</f>
        <v>0</v>
      </c>
      <c r="Z44" s="341">
        <f>VLOOKUP($A44,'Feedstock Split-2020'!$A$1:$AG$43,MATCH(Z$2,'Feedstock Split-2020'!$A$1:$AG$1,0),0)*Z$4</f>
        <v>0</v>
      </c>
      <c r="AA44" s="341">
        <f>VLOOKUP($A44,'Feedstock Split-2020'!$A$1:$AG$43,MATCH(AA$2,'Feedstock Split-2020'!$A$1:$AG$1,0),0)*AA$4</f>
        <v>0</v>
      </c>
      <c r="AB44" s="341">
        <f>VLOOKUP($A44,'Feedstock Split-2020'!$A$1:$AG$43,MATCH(AB$2,'Feedstock Split-2020'!$A$1:$AG$1,0),0)*AB$4</f>
        <v>0</v>
      </c>
      <c r="AC44" s="341">
        <f>VLOOKUP($A44,'Feedstock Split-2020'!$A$1:$AG$43,MATCH(AC$2,'Feedstock Split-2020'!$A$1:$AG$1,0),0)*AC$4</f>
        <v>0</v>
      </c>
      <c r="AD44" s="341">
        <f>VLOOKUP($A44,'Feedstock Split-2020'!$A$1:$AG$43,MATCH(AD$2,'Feedstock Split-2020'!$A$1:$AG$1,0),0)*AD$4</f>
        <v>0</v>
      </c>
      <c r="AE44" s="341">
        <f>VLOOKUP($A44,'Feedstock Split-2020'!$A$1:$AG$43,MATCH(AE$2,'Feedstock Split-2020'!$A$1:$AG$1,0),0)*AE$4</f>
        <v>0</v>
      </c>
      <c r="AF44" s="342">
        <f>VLOOKUP($A44,'Feedstock Split-2020'!$A$1:$AG$43,MATCH(AF$2,'Feedstock Split-2020'!$A$1:$AG$1,0),0)*AF$4</f>
        <v>0</v>
      </c>
    </row>
    <row r="45" spans="1:32" x14ac:dyDescent="0.25">
      <c r="A45" s="37" t="s">
        <v>41</v>
      </c>
      <c r="B45" s="114"/>
      <c r="C45" s="343">
        <f>VLOOKUP($A45,'Feedstock Split-2020'!$A$1:$AG$43,MATCH(C$2,'Feedstock Split-2020'!$A$1:$AG$1,0),0)*C$4</f>
        <v>0</v>
      </c>
      <c r="D45" s="344">
        <f>VLOOKUP($A45,'Feedstock Split-2020'!$A$1:$AG$43,MATCH(D$2,'Feedstock Split-2020'!$A$1:$AG$1,0),0)*D$4</f>
        <v>0</v>
      </c>
      <c r="E45" s="344">
        <f>VLOOKUP($A45,'Feedstock Split-2020'!$A$1:$AG$43,MATCH(E$2,'Feedstock Split-2020'!$A$1:$AG$1,0),0)*E$4</f>
        <v>0</v>
      </c>
      <c r="F45" s="344">
        <f>VLOOKUP($A45,'Feedstock Split-2020'!$A$1:$AG$43,MATCH(F$2,'Feedstock Split-2020'!$A$1:$AG$1,0),0)*F$4</f>
        <v>0</v>
      </c>
      <c r="G45" s="344">
        <f>VLOOKUP($A45,'Feedstock Split-2020'!$A$1:$AG$43,MATCH(G$2,'Feedstock Split-2020'!$A$1:$AG$1,0),0)*G$4</f>
        <v>0</v>
      </c>
      <c r="H45" s="344">
        <f>VLOOKUP($A45,'Feedstock Split-2020'!$A$1:$AG$43,MATCH(H$2,'Feedstock Split-2020'!$A$1:$AG$1,0),0)*H$4</f>
        <v>0</v>
      </c>
      <c r="I45" s="344">
        <f>VLOOKUP($A45,'Feedstock Split-2020'!$A$1:$AG$43,MATCH(I$2,'Feedstock Split-2020'!$A$1:$AG$1,0),0)*I$4</f>
        <v>0</v>
      </c>
      <c r="J45" s="344">
        <f>VLOOKUP($A45,'Feedstock Split-2020'!$A$1:$AG$43,MATCH(J$2,'Feedstock Split-2020'!$A$1:$AG$1,0),0)*J$4</f>
        <v>0</v>
      </c>
      <c r="K45" s="344">
        <f>VLOOKUP($A45,'Feedstock Split-2020'!$A$1:$AG$43,MATCH(K$2,'Feedstock Split-2020'!$A$1:$AG$1,0),0)*K$4</f>
        <v>0</v>
      </c>
      <c r="L45" s="344">
        <f>VLOOKUP($A45,'Feedstock Split-2020'!$A$1:$AG$43,MATCH(L$2,'Feedstock Split-2020'!$A$1:$AG$1,0),0)*L$4</f>
        <v>0</v>
      </c>
      <c r="M45" s="344">
        <f>VLOOKUP($A45,'Feedstock Split-2020'!$A$1:$AG$43,MATCH(M$2,'Feedstock Split-2020'!$A$1:$AG$1,0),0)*M$4</f>
        <v>0</v>
      </c>
      <c r="N45" s="344">
        <f>VLOOKUP($A45,'Feedstock Split-2020'!$A$1:$AG$43,MATCH(N$2,'Feedstock Split-2020'!$A$1:$AG$1,0),0)*N$4</f>
        <v>0</v>
      </c>
      <c r="O45" s="344">
        <f>VLOOKUP($A45,'Feedstock Split-2020'!$A$1:$AG$43,MATCH(O$2,'Feedstock Split-2020'!$A$1:$AG$1,0),0)*O$4</f>
        <v>0</v>
      </c>
      <c r="P45" s="344">
        <f>VLOOKUP($A45,'Feedstock Split-2020'!$A$1:$AG$43,MATCH(P$2,'Feedstock Split-2020'!$A$1:$AG$1,0),0)*P$4</f>
        <v>0</v>
      </c>
      <c r="Q45" s="344">
        <f>VLOOKUP($A45,'Feedstock Split-2020'!$A$1:$AG$43,MATCH(Q$2,'Feedstock Split-2020'!$A$1:$AG$1,0),0)*Q$4</f>
        <v>0</v>
      </c>
      <c r="R45" s="344">
        <f>VLOOKUP($A45,'Feedstock Split-2020'!$A$1:$AG$43,MATCH(R$2,'Feedstock Split-2020'!$A$1:$AG$1,0),0)*R$4</f>
        <v>0</v>
      </c>
      <c r="S45" s="344">
        <f>VLOOKUP($A45,'Feedstock Split-2020'!$A$1:$AG$43,MATCH(S$2,'Feedstock Split-2020'!$A$1:$AG$1,0),0)*S$4</f>
        <v>0</v>
      </c>
      <c r="T45" s="344">
        <f>VLOOKUP($A45,'Feedstock Split-2020'!$A$1:$AG$43,MATCH(T$2,'Feedstock Split-2020'!$A$1:$AG$1,0),0)*T$4</f>
        <v>0</v>
      </c>
      <c r="U45" s="344">
        <f>VLOOKUP($A45,'Feedstock Split-2020'!$A$1:$AG$43,MATCH(U$2,'Feedstock Split-2020'!$A$1:$AG$1,0),0)*U$4</f>
        <v>0</v>
      </c>
      <c r="V45" s="344">
        <f>VLOOKUP($A45,'Feedstock Split-2020'!$A$1:$AG$43,MATCH(V$2,'Feedstock Split-2020'!$A$1:$AG$1,0),0)*V$4</f>
        <v>0</v>
      </c>
      <c r="W45" s="344">
        <f>VLOOKUP($A45,'Feedstock Split-2020'!$A$1:$AG$43,MATCH(W$2,'Feedstock Split-2020'!$A$1:$AG$1,0),0)*W$4</f>
        <v>0</v>
      </c>
      <c r="X45" s="344">
        <f>VLOOKUP($A45,'Feedstock Split-2020'!$A$1:$AG$43,MATCH(X$2,'Feedstock Split-2020'!$A$1:$AG$1,0),0)*X$4</f>
        <v>0</v>
      </c>
      <c r="Y45" s="344">
        <f>VLOOKUP($A45,'Feedstock Split-2020'!$A$1:$AG$43,MATCH(Y$2,'Feedstock Split-2020'!$A$1:$AG$1,0),0)*Y$4</f>
        <v>0</v>
      </c>
      <c r="Z45" s="344">
        <f>VLOOKUP($A45,'Feedstock Split-2020'!$A$1:$AG$43,MATCH(Z$2,'Feedstock Split-2020'!$A$1:$AG$1,0),0)*Z$4</f>
        <v>0</v>
      </c>
      <c r="AA45" s="344">
        <f>VLOOKUP($A45,'Feedstock Split-2020'!$A$1:$AG$43,MATCH(AA$2,'Feedstock Split-2020'!$A$1:$AG$1,0),0)*AA$4</f>
        <v>0</v>
      </c>
      <c r="AB45" s="344">
        <f>VLOOKUP($A45,'Feedstock Split-2020'!$A$1:$AG$43,MATCH(AB$2,'Feedstock Split-2020'!$A$1:$AG$1,0),0)*AB$4</f>
        <v>0</v>
      </c>
      <c r="AC45" s="344">
        <f>VLOOKUP($A45,'Feedstock Split-2020'!$A$1:$AG$43,MATCH(AC$2,'Feedstock Split-2020'!$A$1:$AG$1,0),0)*AC$4</f>
        <v>0</v>
      </c>
      <c r="AD45" s="344">
        <f>VLOOKUP($A45,'Feedstock Split-2020'!$A$1:$AG$43,MATCH(AD$2,'Feedstock Split-2020'!$A$1:$AG$1,0),0)*AD$4</f>
        <v>0</v>
      </c>
      <c r="AE45" s="344">
        <f>VLOOKUP($A45,'Feedstock Split-2020'!$A$1:$AG$43,MATCH(AE$2,'Feedstock Split-2020'!$A$1:$AG$1,0),0)*AE$4</f>
        <v>0</v>
      </c>
      <c r="AF45" s="345">
        <f>VLOOKUP($A45,'Feedstock Split-2020'!$A$1:$AG$43,MATCH(AF$2,'Feedstock Split-2020'!$A$1:$AG$1,0),0)*AF$4</f>
        <v>0</v>
      </c>
    </row>
    <row r="46" spans="1:32" x14ac:dyDescent="0.25">
      <c r="A46" s="76" t="s">
        <v>88</v>
      </c>
      <c r="B46" s="26"/>
      <c r="C46" s="30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>
        <f>'Energy Balance-2020'!$Z$30*'Heat Value'!$P$78</f>
        <v>1098535143717000</v>
      </c>
      <c r="X46" s="24"/>
      <c r="Y46" s="24"/>
      <c r="Z46" s="24"/>
      <c r="AA46" s="24"/>
      <c r="AB46" s="24"/>
      <c r="AC46" s="24"/>
      <c r="AD46" s="24"/>
      <c r="AE46" s="24"/>
      <c r="AF46" s="25"/>
    </row>
    <row r="50" spans="1:32" x14ac:dyDescent="0.25">
      <c r="A50" s="79" t="s">
        <v>273</v>
      </c>
      <c r="C50" t="s">
        <v>406</v>
      </c>
      <c r="D50" t="s">
        <v>406</v>
      </c>
      <c r="E50" t="s">
        <v>406</v>
      </c>
      <c r="F50" t="s">
        <v>406</v>
      </c>
      <c r="G50" t="s">
        <v>406</v>
      </c>
      <c r="H50" t="s">
        <v>406</v>
      </c>
      <c r="I50" t="s">
        <v>159</v>
      </c>
      <c r="J50" t="s">
        <v>159</v>
      </c>
      <c r="K50" t="s">
        <v>159</v>
      </c>
      <c r="L50" t="s">
        <v>159</v>
      </c>
      <c r="M50" t="s">
        <v>147</v>
      </c>
      <c r="N50" t="s">
        <v>117</v>
      </c>
      <c r="O50" t="s">
        <v>147</v>
      </c>
      <c r="P50" t="s">
        <v>147</v>
      </c>
      <c r="Q50" t="s">
        <v>147</v>
      </c>
      <c r="R50" t="s">
        <v>132</v>
      </c>
      <c r="S50" t="s">
        <v>159</v>
      </c>
      <c r="T50" t="s">
        <v>159</v>
      </c>
      <c r="U50" t="s">
        <v>132</v>
      </c>
      <c r="V50" t="s">
        <v>132</v>
      </c>
      <c r="W50" t="s">
        <v>132</v>
      </c>
      <c r="X50" t="s">
        <v>132</v>
      </c>
      <c r="Y50" t="s">
        <v>159</v>
      </c>
      <c r="Z50" t="s">
        <v>159</v>
      </c>
      <c r="AA50" t="s">
        <v>132</v>
      </c>
      <c r="AB50" t="s">
        <v>177</v>
      </c>
      <c r="AC50" t="s">
        <v>177</v>
      </c>
      <c r="AD50" t="s">
        <v>129</v>
      </c>
      <c r="AE50" t="s">
        <v>120</v>
      </c>
      <c r="AF50" t="s">
        <v>186</v>
      </c>
    </row>
    <row r="51" spans="1:32" ht="60" x14ac:dyDescent="0.25">
      <c r="B51" s="109" t="s">
        <v>283</v>
      </c>
      <c r="C51" s="426" t="s">
        <v>685</v>
      </c>
      <c r="D51" s="426" t="s">
        <v>686</v>
      </c>
      <c r="E51" s="426" t="s">
        <v>687</v>
      </c>
      <c r="F51" s="426" t="s">
        <v>688</v>
      </c>
      <c r="G51" s="426" t="s">
        <v>689</v>
      </c>
      <c r="H51" s="426" t="s">
        <v>690</v>
      </c>
      <c r="I51" s="426" t="s">
        <v>691</v>
      </c>
      <c r="J51" s="426" t="s">
        <v>692</v>
      </c>
      <c r="K51" s="427" t="s">
        <v>693</v>
      </c>
      <c r="L51" s="423" t="s">
        <v>695</v>
      </c>
      <c r="M51" s="423" t="s">
        <v>696</v>
      </c>
      <c r="N51" s="423" t="s">
        <v>698</v>
      </c>
      <c r="O51" s="423" t="s">
        <v>699</v>
      </c>
      <c r="P51" s="423" t="s">
        <v>700</v>
      </c>
      <c r="Q51" s="423" t="s">
        <v>701</v>
      </c>
      <c r="R51" s="423" t="s">
        <v>702</v>
      </c>
      <c r="S51" s="423" t="s">
        <v>703</v>
      </c>
      <c r="T51" s="423" t="s">
        <v>704</v>
      </c>
      <c r="U51" s="428" t="s">
        <v>705</v>
      </c>
      <c r="V51" s="423" t="s">
        <v>706</v>
      </c>
      <c r="W51" s="423" t="s">
        <v>707</v>
      </c>
      <c r="X51" s="423" t="s">
        <v>708</v>
      </c>
      <c r="Y51" s="423" t="s">
        <v>709</v>
      </c>
      <c r="Z51" s="423" t="s">
        <v>710</v>
      </c>
      <c r="AA51" s="423" t="s">
        <v>711</v>
      </c>
      <c r="AB51" s="423" t="s">
        <v>712</v>
      </c>
      <c r="AC51" s="423" t="s">
        <v>713</v>
      </c>
      <c r="AD51" s="423" t="s">
        <v>714</v>
      </c>
      <c r="AE51" s="423" t="s">
        <v>715</v>
      </c>
      <c r="AF51" s="428" t="s">
        <v>716</v>
      </c>
    </row>
    <row r="52" spans="1:32" x14ac:dyDescent="0.25">
      <c r="B52" s="103" t="s">
        <v>272</v>
      </c>
      <c r="C52" s="99" t="s">
        <v>124</v>
      </c>
      <c r="D52" s="99" t="s">
        <v>126</v>
      </c>
      <c r="E52" s="99" t="s">
        <v>146</v>
      </c>
      <c r="F52" s="99" t="s">
        <v>277</v>
      </c>
      <c r="G52" s="99" t="s">
        <v>144</v>
      </c>
      <c r="H52" s="99" t="s">
        <v>192</v>
      </c>
      <c r="I52" s="99" t="s">
        <v>161</v>
      </c>
      <c r="J52" s="99" t="s">
        <v>163</v>
      </c>
      <c r="K52" s="99" t="s">
        <v>165</v>
      </c>
      <c r="L52" s="99" t="s">
        <v>167</v>
      </c>
      <c r="M52" s="99" t="s">
        <v>149</v>
      </c>
      <c r="N52" s="99" t="s">
        <v>119</v>
      </c>
      <c r="O52" s="99" t="s">
        <v>158</v>
      </c>
      <c r="P52" s="99" t="s">
        <v>141</v>
      </c>
      <c r="Q52" s="99" t="s">
        <v>151</v>
      </c>
      <c r="R52" s="99" t="s">
        <v>134</v>
      </c>
      <c r="S52" s="99" t="s">
        <v>169</v>
      </c>
      <c r="T52" s="99" t="s">
        <v>170</v>
      </c>
      <c r="U52" s="99" t="s">
        <v>172</v>
      </c>
      <c r="V52" s="99" t="s">
        <v>136</v>
      </c>
      <c r="W52" s="99" t="s">
        <v>153</v>
      </c>
      <c r="X52" s="99" t="s">
        <v>155</v>
      </c>
      <c r="Y52" s="99" t="s">
        <v>174</v>
      </c>
      <c r="Z52" s="99" t="s">
        <v>176</v>
      </c>
      <c r="AA52" s="99" t="s">
        <v>138</v>
      </c>
      <c r="AB52" s="99" t="s">
        <v>179</v>
      </c>
      <c r="AC52" s="99" t="s">
        <v>181</v>
      </c>
      <c r="AD52" s="100" t="s">
        <v>131</v>
      </c>
      <c r="AE52" s="100" t="s">
        <v>122</v>
      </c>
      <c r="AF52" s="100" t="s">
        <v>193</v>
      </c>
    </row>
    <row r="53" spans="1:32" x14ac:dyDescent="0.25">
      <c r="A53" s="110" t="str">
        <f>VLOOKUP($B53,'Transformation Match'!$A$1:$C$9,2,0)</f>
        <v>煤炭开采和洗选业</v>
      </c>
      <c r="B53" s="21" t="s">
        <v>57</v>
      </c>
      <c r="C53" s="95">
        <f>-'Energy Balance-2020'!E16*'Heat Value'!$P$78</f>
        <v>1.8876100824009E+16</v>
      </c>
      <c r="D53" s="339">
        <f>-'Energy Balance-2020'!F16*'Heat Value'!$P$78</f>
        <v>-1.40315943407805E+16</v>
      </c>
      <c r="E53" s="339">
        <f>-'Energy Balance-2020'!G16*'Heat Value'!$P$78</f>
        <v>-3410615698924500</v>
      </c>
      <c r="F53" s="45">
        <f>-'Energy Balance-2020'!H16*'Heat Value'!$P$78</f>
        <v>0</v>
      </c>
      <c r="G53" s="339">
        <f>-'Energy Balance-2020'!I16*'Heat Value'!$P$78</f>
        <v>-170525090406000</v>
      </c>
      <c r="H53" s="400">
        <f>-'Energy Balance-2020'!J16*'Heat Value'!$P$78</f>
        <v>0</v>
      </c>
      <c r="I53" s="400">
        <f>IF(INDEX('Energy Balance-2020'!$A$2:$AI$38,MATCH('Energy Balance-2020'!$A16,'Energy Balance-2020'!$A$2:$A$38,0),MATCH(I$2,'Energy Balance-2020'!$A$2:$AI$2,0))&lt;0,-INDEX('Energy Balance-2020'!$A$2:$AI$38,MATCH('Energy Balance-2020'!$A16,'Energy Balance-2020'!$A$2:$A$38,0),MATCH(I$2,'Energy Balance-2020'!$A$2:$AI$2,0)),0)*'Heat Value'!$P$78</f>
        <v>0</v>
      </c>
      <c r="J53" s="400">
        <f>IF(INDEX('Energy Balance-2020'!$A$2:$AI$38,MATCH('Energy Balance-2020'!$A16,'Energy Balance-2020'!$A$2:$A$38,0),MATCH(J$2,'Energy Balance-2020'!$A$2:$AI$2,0))&lt;0,-INDEX('Energy Balance-2020'!$A$2:$AI$38,MATCH('Energy Balance-2020'!$A16,'Energy Balance-2020'!$A$2:$A$38,0),MATCH(J$2,'Energy Balance-2020'!$A$2:$AI$2,0)),0)*'Heat Value'!$P$78</f>
        <v>0</v>
      </c>
      <c r="K53" s="400">
        <f>IF(INDEX('Energy Balance-2020'!$A$2:$AI$38,MATCH('Energy Balance-2020'!$A16,'Energy Balance-2020'!$A$2:$A$38,0),MATCH(K$2,'Energy Balance-2020'!$A$2:$AI$2,0))&lt;0,-INDEX('Energy Balance-2020'!$A$2:$AI$38,MATCH('Energy Balance-2020'!$A16,'Energy Balance-2020'!$A$2:$A$38,0),MATCH(K$2,'Energy Balance-2020'!$A$2:$AI$2,0)),0)*'Heat Value'!$P$78</f>
        <v>0</v>
      </c>
      <c r="L53" s="400">
        <f>IF(INDEX('Energy Balance-2020'!$A$2:$AI$38,MATCH('Energy Balance-2020'!$A16,'Energy Balance-2020'!$A$2:$A$38,0),MATCH(L$2,'Energy Balance-2020'!$A$2:$AI$2,0))&lt;0,-INDEX('Energy Balance-2020'!$A$2:$AI$38,MATCH('Energy Balance-2020'!$A16,'Energy Balance-2020'!$A$2:$A$38,0),MATCH(L$2,'Energy Balance-2020'!$A$2:$AI$2,0)),0)*'Heat Value'!$P$78</f>
        <v>0</v>
      </c>
      <c r="M53" s="400">
        <f>IF(INDEX('Energy Balance-2020'!$A$2:$AI$38,MATCH('Energy Balance-2020'!$A16,'Energy Balance-2020'!$A$2:$A$38,0),MATCH(M$2,'Energy Balance-2020'!$A$2:$AI$2,0))&lt;0,-INDEX('Energy Balance-2020'!$A$2:$AI$38,MATCH('Energy Balance-2020'!$A16,'Energy Balance-2020'!$A$2:$A$38,0),MATCH(M$2,'Energy Balance-2020'!$A$2:$AI$2,0)),0)*'Heat Value'!$P$78</f>
        <v>0</v>
      </c>
      <c r="N53" s="400">
        <f>IF(INDEX('Energy Balance-2020'!$A$2:$AI$38,MATCH('Energy Balance-2020'!$A16,'Energy Balance-2020'!$A$2:$A$38,0),MATCH(N$2,'Energy Balance-2020'!$A$2:$AI$2,0))&lt;0,-INDEX('Energy Balance-2020'!$A$2:$AI$38,MATCH('Energy Balance-2020'!$A16,'Energy Balance-2020'!$A$2:$A$38,0),MATCH(N$2,'Energy Balance-2020'!$A$2:$AI$2,0)),0)*'Heat Value'!$P$78</f>
        <v>0</v>
      </c>
      <c r="O53" s="400">
        <f>IF(INDEX('Energy Balance-2020'!$A$2:$AI$38,MATCH('Energy Balance-2020'!$A16,'Energy Balance-2020'!$A$2:$A$38,0),MATCH(O$2,'Energy Balance-2020'!$A$2:$AI$2,0))&lt;0,-INDEX('Energy Balance-2020'!$A$2:$AI$38,MATCH('Energy Balance-2020'!$A16,'Energy Balance-2020'!$A$2:$A$38,0),MATCH(O$2,'Energy Balance-2020'!$A$2:$AI$2,0)),0)*'Heat Value'!$P$78</f>
        <v>0</v>
      </c>
      <c r="P53" s="400">
        <f>IF(INDEX('Energy Balance-2020'!$A$2:$AI$38,MATCH('Energy Balance-2020'!$A16,'Energy Balance-2020'!$A$2:$A$38,0),MATCH(P$2,'Energy Balance-2020'!$A$2:$AI$2,0))&lt;0,-INDEX('Energy Balance-2020'!$A$2:$AI$38,MATCH('Energy Balance-2020'!$A16,'Energy Balance-2020'!$A$2:$A$38,0),MATCH(P$2,'Energy Balance-2020'!$A$2:$AI$2,0)),0)*'Heat Value'!$P$78</f>
        <v>0</v>
      </c>
      <c r="Q53" s="400">
        <f>IF(INDEX('Energy Balance-2020'!$A$2:$AI$38,MATCH('Energy Balance-2020'!$A16,'Energy Balance-2020'!$A$2:$A$38,0),MATCH(Q$2,'Energy Balance-2020'!$A$2:$AI$2,0))&lt;0,-INDEX('Energy Balance-2020'!$A$2:$AI$38,MATCH('Energy Balance-2020'!$A16,'Energy Balance-2020'!$A$2:$A$38,0),MATCH(Q$2,'Energy Balance-2020'!$A$2:$AI$2,0)),0)*'Heat Value'!$P$78</f>
        <v>0</v>
      </c>
      <c r="R53" s="400">
        <f>IF(INDEX('Energy Balance-2020'!$A$2:$AI$38,MATCH('Energy Balance-2020'!$A16,'Energy Balance-2020'!$A$2:$A$38,0),MATCH(R$2,'Energy Balance-2020'!$A$2:$AI$2,0))&lt;0,-INDEX('Energy Balance-2020'!$A$2:$AI$38,MATCH('Energy Balance-2020'!$A16,'Energy Balance-2020'!$A$2:$A$38,0),MATCH(R$2,'Energy Balance-2020'!$A$2:$AI$2,0)),0)*'Heat Value'!$P$78</f>
        <v>0</v>
      </c>
      <c r="S53" s="400">
        <f>IF(INDEX('Energy Balance-2020'!$A$2:$AI$38,MATCH('Energy Balance-2020'!$A16,'Energy Balance-2020'!$A$2:$A$38,0),MATCH(S$2,'Energy Balance-2020'!$A$2:$AI$2,0))&lt;0,-INDEX('Energy Balance-2020'!$A$2:$AI$38,MATCH('Energy Balance-2020'!$A16,'Energy Balance-2020'!$A$2:$A$38,0),MATCH(S$2,'Energy Balance-2020'!$A$2:$AI$2,0)),0)*'Heat Value'!$P$78</f>
        <v>0</v>
      </c>
      <c r="T53" s="400">
        <f>IF(INDEX('Energy Balance-2020'!$A$2:$AI$38,MATCH('Energy Balance-2020'!$A16,'Energy Balance-2020'!$A$2:$A$38,0),MATCH(T$2,'Energy Balance-2020'!$A$2:$AI$2,0))&lt;0,-INDEX('Energy Balance-2020'!$A$2:$AI$38,MATCH('Energy Balance-2020'!$A16,'Energy Balance-2020'!$A$2:$A$38,0),MATCH(T$2,'Energy Balance-2020'!$A$2:$AI$2,0)),0)*'Heat Value'!$P$78</f>
        <v>0</v>
      </c>
      <c r="U53" s="400">
        <f>IF(INDEX('Energy Balance-2020'!$A$2:$AI$38,MATCH('Energy Balance-2020'!$A16,'Energy Balance-2020'!$A$2:$A$38,0),MATCH(U$2,'Energy Balance-2020'!$A$2:$AI$2,0))&lt;0,-INDEX('Energy Balance-2020'!$A$2:$AI$38,MATCH('Energy Balance-2020'!$A16,'Energy Balance-2020'!$A$2:$A$38,0),MATCH(U$2,'Energy Balance-2020'!$A$2:$AI$2,0)),0)*'Heat Value'!$P$78</f>
        <v>0</v>
      </c>
      <c r="V53" s="400">
        <f>IF(INDEX('Energy Balance-2020'!$A$2:$AI$38,MATCH('Energy Balance-2020'!$A16,'Energy Balance-2020'!$A$2:$A$38,0),MATCH(V$2,'Energy Balance-2020'!$A$2:$AI$2,0))&lt;0,-INDEX('Energy Balance-2020'!$A$2:$AI$38,MATCH('Energy Balance-2020'!$A16,'Energy Balance-2020'!$A$2:$A$38,0),MATCH(V$2,'Energy Balance-2020'!$A$2:$AI$2,0)),0)*'Heat Value'!$P$78</f>
        <v>0</v>
      </c>
      <c r="W53" s="400">
        <f>IF(INDEX('Energy Balance-2020'!$A$2:$AI$38,MATCH('Energy Balance-2020'!$A16,'Energy Balance-2020'!$A$2:$A$38,0),MATCH(W$2,'Energy Balance-2020'!$A$2:$AI$2,0))&lt;0,-INDEX('Energy Balance-2020'!$A$2:$AI$38,MATCH('Energy Balance-2020'!$A16,'Energy Balance-2020'!$A$2:$A$38,0),MATCH(W$2,'Energy Balance-2020'!$A$2:$AI$2,0)),0)*'Heat Value'!$P$78</f>
        <v>0</v>
      </c>
      <c r="X53" s="400">
        <f>IF(INDEX('Energy Balance-2020'!$A$2:$AI$38,MATCH('Energy Balance-2020'!$A16,'Energy Balance-2020'!$A$2:$A$38,0),MATCH(X$2,'Energy Balance-2020'!$A$2:$AI$2,0))&lt;0,-INDEX('Energy Balance-2020'!$A$2:$AI$38,MATCH('Energy Balance-2020'!$A16,'Energy Balance-2020'!$A$2:$A$38,0),MATCH(X$2,'Energy Balance-2020'!$A$2:$AI$2,0)),0)*'Heat Value'!$P$78</f>
        <v>0</v>
      </c>
      <c r="Y53" s="400">
        <f>IF(INDEX('Energy Balance-2020'!$A$2:$AI$38,MATCH('Energy Balance-2020'!$A16,'Energy Balance-2020'!$A$2:$A$38,0),MATCH(Y$2,'Energy Balance-2020'!$A$2:$AI$2,0))&lt;0,-INDEX('Energy Balance-2020'!$A$2:$AI$38,MATCH('Energy Balance-2020'!$A16,'Energy Balance-2020'!$A$2:$A$38,0),MATCH(Y$2,'Energy Balance-2020'!$A$2:$AI$2,0)),0)*'Heat Value'!$P$78</f>
        <v>0</v>
      </c>
      <c r="Z53" s="400">
        <f>IF(INDEX('Energy Balance-2020'!$A$2:$AI$38,MATCH('Energy Balance-2020'!$A16,'Energy Balance-2020'!$A$2:$A$38,0),MATCH(Z$2,'Energy Balance-2020'!$A$2:$AI$2,0))&lt;0,-INDEX('Energy Balance-2020'!$A$2:$AI$38,MATCH('Energy Balance-2020'!$A16,'Energy Balance-2020'!$A$2:$A$38,0),MATCH(Z$2,'Energy Balance-2020'!$A$2:$AI$2,0)),0)*'Heat Value'!$P$78</f>
        <v>0</v>
      </c>
      <c r="AA53" s="400">
        <f>IF(INDEX('Energy Balance-2020'!$A$2:$AI$38,MATCH('Energy Balance-2020'!$A16,'Energy Balance-2020'!$A$2:$A$38,0),MATCH(AA$2,'Energy Balance-2020'!$A$2:$AI$2,0))&lt;0,-INDEX('Energy Balance-2020'!$A$2:$AI$38,MATCH('Energy Balance-2020'!$A16,'Energy Balance-2020'!$A$2:$A$38,0),MATCH(AA$2,'Energy Balance-2020'!$A$2:$AI$2,0)),0)*'Heat Value'!$P$78</f>
        <v>0</v>
      </c>
      <c r="AB53" s="400">
        <f>IF(INDEX('Energy Balance-2020'!$A$2:$AI$38,MATCH('Energy Balance-2020'!$A16,'Energy Balance-2020'!$A$2:$A$38,0),MATCH(AB$2,'Energy Balance-2020'!$A$2:$AI$2,0))&lt;0,-INDEX('Energy Balance-2020'!$A$2:$AI$38,MATCH('Energy Balance-2020'!$A16,'Energy Balance-2020'!$A$2:$A$38,0),MATCH(AB$2,'Energy Balance-2020'!$A$2:$AI$2,0)),0)*'Heat Value'!$P$78</f>
        <v>0</v>
      </c>
      <c r="AC53" s="400">
        <f>IF(INDEX('Energy Balance-2020'!$A$2:$AI$38,MATCH('Energy Balance-2020'!$A16,'Energy Balance-2020'!$A$2:$A$38,0),MATCH(AC$2,'Energy Balance-2020'!$A$2:$AI$2,0))&lt;0,-INDEX('Energy Balance-2020'!$A$2:$AI$38,MATCH('Energy Balance-2020'!$A16,'Energy Balance-2020'!$A$2:$A$38,0),MATCH(AC$2,'Energy Balance-2020'!$A$2:$AI$2,0)),0)*'Heat Value'!$P$78</f>
        <v>0</v>
      </c>
      <c r="AD53" s="400">
        <f>IF(INDEX('Energy Balance-2020'!$A$2:$AI$38,MATCH('Energy Balance-2020'!$A16,'Energy Balance-2020'!$A$2:$A$38,0),MATCH(AD$2,'Energy Balance-2020'!$A$2:$AI$2,0))&lt;0,-INDEX('Energy Balance-2020'!$A$2:$AI$38,MATCH('Energy Balance-2020'!$A16,'Energy Balance-2020'!$A$2:$A$38,0),MATCH(AD$2,'Energy Balance-2020'!$A$2:$AI$2,0)),0)*'Heat Value'!$P$78</f>
        <v>0</v>
      </c>
      <c r="AE53" s="400">
        <f>IF(INDEX('Energy Balance-2020'!$A$2:$AI$38,MATCH('Energy Balance-2020'!$A16,'Energy Balance-2020'!$A$2:$A$38,0),MATCH(AE$2,'Energy Balance-2020'!$A$2:$AI$2,0))&lt;0,-INDEX('Energy Balance-2020'!$A$2:$AI$38,MATCH('Energy Balance-2020'!$A16,'Energy Balance-2020'!$A$2:$A$38,0),MATCH(AE$2,'Energy Balance-2020'!$A$2:$AI$2,0)),0)*'Heat Value'!$P$78</f>
        <v>0</v>
      </c>
      <c r="AF53" s="401">
        <f>IF(INDEX('Energy Balance-2020'!$A$2:$AI$38,MATCH('Energy Balance-2020'!$A16,'Energy Balance-2020'!$A$2:$A$38,0),MATCH(AF$2,'Energy Balance-2020'!$A$2:$AI$2,0))&lt;0,-INDEX('Energy Balance-2020'!$A$2:$AI$38,MATCH('Energy Balance-2020'!$A16,'Energy Balance-2020'!$A$2:$A$38,0),MATCH(AF$2,'Energy Balance-2020'!$A$2:$AI$2,0)),0)*'Heat Value'!$P$78</f>
        <v>0</v>
      </c>
    </row>
    <row r="54" spans="1:32" x14ac:dyDescent="0.25">
      <c r="A54" s="41" t="str">
        <f>VLOOKUP($B54,'Transformation Match'!$A$1:$C$9,2,0)</f>
        <v>石油、煤炭及其他燃料加工业</v>
      </c>
      <c r="B54" s="21" t="s">
        <v>58</v>
      </c>
      <c r="C54" s="96">
        <f>-'Energy Balance-2020'!E17*'Heat Value'!$P$78</f>
        <v>2145213859668000</v>
      </c>
      <c r="D54" s="341">
        <f>-'Energy Balance-2020'!F17*'Heat Value'!$P$78</f>
        <v>1.37521396404315E+16</v>
      </c>
      <c r="E54" s="341">
        <f>-'Energy Balance-2020'!G17*'Heat Value'!$P$78</f>
        <v>0</v>
      </c>
      <c r="F54">
        <f>-'Energy Balance-2020'!H17*'Heat Value'!$P$78</f>
        <v>0</v>
      </c>
      <c r="G54" s="341">
        <f>-'Energy Balance-2020'!I17*'Heat Value'!$P$78</f>
        <v>0</v>
      </c>
      <c r="H54" s="341">
        <f>-'Energy Balance-2020'!J17*'Heat Value'!$P$78</f>
        <v>-1.2733169723868E+16</v>
      </c>
      <c r="I54" s="397">
        <f>IF(INDEX('Energy Balance-2020'!$A$2:$AI$38,MATCH('Energy Balance-2020'!$A17,'Energy Balance-2020'!$A$2:$A$38,0),MATCH(I$2,'Energy Balance-2020'!$A$2:$AI$2,0))&lt;0,-INDEX('Energy Balance-2020'!$A$2:$AI$38,MATCH('Energy Balance-2020'!$A17,'Energy Balance-2020'!$A$2:$A$38,0),MATCH(I$2,'Energy Balance-2020'!$A$2:$AI$2,0)),0)*'Heat Value'!$P$78</f>
        <v>0</v>
      </c>
      <c r="J54" s="341">
        <f>IF(INDEX('Energy Balance-2020'!$A$2:$AI$38,MATCH('Energy Balance-2020'!$A17,'Energy Balance-2020'!$A$2:$A$38,0),MATCH(J$2,'Energy Balance-2020'!$A$2:$AI$2,0))&lt;0,-INDEX('Energy Balance-2020'!$A$2:$AI$38,MATCH('Energy Balance-2020'!$A17,'Energy Balance-2020'!$A$2:$A$38,0),MATCH(J$2,'Energy Balance-2020'!$A$2:$AI$2,0)),0)*'Heat Value'!$P$78</f>
        <v>0</v>
      </c>
      <c r="K54" s="341">
        <f>IF(INDEX('Energy Balance-2020'!$A$2:$AI$38,MATCH('Energy Balance-2020'!$A17,'Energy Balance-2020'!$A$2:$A$38,0),MATCH(K$2,'Energy Balance-2020'!$A$2:$AI$2,0))&lt;0,-INDEX('Energy Balance-2020'!$A$2:$AI$38,MATCH('Energy Balance-2020'!$A17,'Energy Balance-2020'!$A$2:$A$38,0),MATCH(K$2,'Energy Balance-2020'!$A$2:$AI$2,0)),0)*'Heat Value'!$P$78</f>
        <v>0</v>
      </c>
      <c r="L54" s="341">
        <f>IF(INDEX('Energy Balance-2020'!$A$2:$AI$38,MATCH('Energy Balance-2020'!$A17,'Energy Balance-2020'!$A$2:$A$38,0),MATCH(L$2,'Energy Balance-2020'!$A$2:$AI$2,0))&lt;0,-INDEX('Energy Balance-2020'!$A$2:$AI$38,MATCH('Energy Balance-2020'!$A17,'Energy Balance-2020'!$A$2:$A$38,0),MATCH(L$2,'Energy Balance-2020'!$A$2:$AI$2,0)),0)*'Heat Value'!$P$78</f>
        <v>0</v>
      </c>
      <c r="M54" s="341">
        <f>IF(INDEX('Energy Balance-2020'!$A$2:$AI$38,MATCH('Energy Balance-2020'!$A17,'Energy Balance-2020'!$A$2:$A$38,0),MATCH(M$2,'Energy Balance-2020'!$A$2:$AI$2,0))&lt;0,-INDEX('Energy Balance-2020'!$A$2:$AI$38,MATCH('Energy Balance-2020'!$A17,'Energy Balance-2020'!$A$2:$A$38,0),MATCH(M$2,'Energy Balance-2020'!$A$2:$AI$2,0)),0)*'Heat Value'!$P$78</f>
        <v>0</v>
      </c>
      <c r="N54" s="341">
        <f>IF(INDEX('Energy Balance-2020'!$A$2:$AI$38,MATCH('Energy Balance-2020'!$A17,'Energy Balance-2020'!$A$2:$A$38,0),MATCH(N$2,'Energy Balance-2020'!$A$2:$AI$2,0))&lt;0,-INDEX('Energy Balance-2020'!$A$2:$AI$38,MATCH('Energy Balance-2020'!$A17,'Energy Balance-2020'!$A$2:$A$38,0),MATCH(N$2,'Energy Balance-2020'!$A$2:$AI$2,0)),0)*'Heat Value'!$P$78</f>
        <v>0</v>
      </c>
      <c r="O54" s="341">
        <f>IF(INDEX('Energy Balance-2020'!$A$2:$AI$38,MATCH('Energy Balance-2020'!$A17,'Energy Balance-2020'!$A$2:$A$38,0),MATCH(O$2,'Energy Balance-2020'!$A$2:$AI$2,0))&lt;0,-INDEX('Energy Balance-2020'!$A$2:$AI$38,MATCH('Energy Balance-2020'!$A17,'Energy Balance-2020'!$A$2:$A$38,0),MATCH(O$2,'Energy Balance-2020'!$A$2:$AI$2,0)),0)*'Heat Value'!$P$78</f>
        <v>0</v>
      </c>
      <c r="P54" s="341">
        <f>IF(INDEX('Energy Balance-2020'!$A$2:$AI$38,MATCH('Energy Balance-2020'!$A17,'Energy Balance-2020'!$A$2:$A$38,0),MATCH(P$2,'Energy Balance-2020'!$A$2:$AI$2,0))&lt;0,-INDEX('Energy Balance-2020'!$A$2:$AI$38,MATCH('Energy Balance-2020'!$A17,'Energy Balance-2020'!$A$2:$A$38,0),MATCH(P$2,'Energy Balance-2020'!$A$2:$AI$2,0)),0)*'Heat Value'!$P$78</f>
        <v>0</v>
      </c>
      <c r="Q54" s="341">
        <f>IF(INDEX('Energy Balance-2020'!$A$2:$AI$38,MATCH('Energy Balance-2020'!$A17,'Energy Balance-2020'!$A$2:$A$38,0),MATCH(Q$2,'Energy Balance-2020'!$A$2:$AI$2,0))&lt;0,-INDEX('Energy Balance-2020'!$A$2:$AI$38,MATCH('Energy Balance-2020'!$A17,'Energy Balance-2020'!$A$2:$A$38,0),MATCH(Q$2,'Energy Balance-2020'!$A$2:$AI$2,0)),0)*'Heat Value'!$P$78</f>
        <v>0</v>
      </c>
      <c r="R54" s="341">
        <f>IF(INDEX('Energy Balance-2020'!$A$2:$AI$38,MATCH('Energy Balance-2020'!$A17,'Energy Balance-2020'!$A$2:$A$38,0),MATCH(R$2,'Energy Balance-2020'!$A$2:$AI$2,0))&lt;0,-INDEX('Energy Balance-2020'!$A$2:$AI$38,MATCH('Energy Balance-2020'!$A17,'Energy Balance-2020'!$A$2:$A$38,0),MATCH(R$2,'Energy Balance-2020'!$A$2:$AI$2,0)),0)*'Heat Value'!$P$78</f>
        <v>0</v>
      </c>
      <c r="S54" s="341">
        <f>IF(INDEX('Energy Balance-2020'!$A$2:$AI$38,MATCH('Energy Balance-2020'!$A17,'Energy Balance-2020'!$A$2:$A$38,0),MATCH(S$2,'Energy Balance-2020'!$A$2:$AI$2,0))&lt;0,-INDEX('Energy Balance-2020'!$A$2:$AI$38,MATCH('Energy Balance-2020'!$A17,'Energy Balance-2020'!$A$2:$A$38,0),MATCH(S$2,'Energy Balance-2020'!$A$2:$AI$2,0)),0)*'Heat Value'!$P$78</f>
        <v>0</v>
      </c>
      <c r="T54" s="341">
        <f>IF(INDEX('Energy Balance-2020'!$A$2:$AI$38,MATCH('Energy Balance-2020'!$A17,'Energy Balance-2020'!$A$2:$A$38,0),MATCH(T$2,'Energy Balance-2020'!$A$2:$AI$2,0))&lt;0,-INDEX('Energy Balance-2020'!$A$2:$AI$38,MATCH('Energy Balance-2020'!$A17,'Energy Balance-2020'!$A$2:$A$38,0),MATCH(T$2,'Energy Balance-2020'!$A$2:$AI$2,0)),0)*'Heat Value'!$P$78</f>
        <v>0</v>
      </c>
      <c r="U54" s="341">
        <f>IF(INDEX('Energy Balance-2020'!$A$2:$AI$38,MATCH('Energy Balance-2020'!$A17,'Energy Balance-2020'!$A$2:$A$38,0),MATCH(U$2,'Energy Balance-2020'!$A$2:$AI$2,0))&lt;0,-INDEX('Energy Balance-2020'!$A$2:$AI$38,MATCH('Energy Balance-2020'!$A17,'Energy Balance-2020'!$A$2:$A$38,0),MATCH(U$2,'Energy Balance-2020'!$A$2:$AI$2,0)),0)*'Heat Value'!$P$78</f>
        <v>0</v>
      </c>
      <c r="V54" s="341">
        <f>IF(INDEX('Energy Balance-2020'!$A$2:$AI$38,MATCH('Energy Balance-2020'!$A17,'Energy Balance-2020'!$A$2:$A$38,0),MATCH(V$2,'Energy Balance-2020'!$A$2:$AI$2,0))&lt;0,-INDEX('Energy Balance-2020'!$A$2:$AI$38,MATCH('Energy Balance-2020'!$A17,'Energy Balance-2020'!$A$2:$A$38,0),MATCH(V$2,'Energy Balance-2020'!$A$2:$AI$2,0)),0)*'Heat Value'!$P$78</f>
        <v>0</v>
      </c>
      <c r="W54" s="341">
        <f>IF(INDEX('Energy Balance-2020'!$A$2:$AI$38,MATCH('Energy Balance-2020'!$A17,'Energy Balance-2020'!$A$2:$A$38,0),MATCH(W$2,'Energy Balance-2020'!$A$2:$AI$2,0))&lt;0,-INDEX('Energy Balance-2020'!$A$2:$AI$38,MATCH('Energy Balance-2020'!$A17,'Energy Balance-2020'!$A$2:$A$38,0),MATCH(W$2,'Energy Balance-2020'!$A$2:$AI$2,0)),0)*'Heat Value'!$P$78</f>
        <v>0</v>
      </c>
      <c r="X54" s="341">
        <f>IF(INDEX('Energy Balance-2020'!$A$2:$AI$38,MATCH('Energy Balance-2020'!$A17,'Energy Balance-2020'!$A$2:$A$38,0),MATCH(X$2,'Energy Balance-2020'!$A$2:$AI$2,0))&lt;0,-INDEX('Energy Balance-2020'!$A$2:$AI$38,MATCH('Energy Balance-2020'!$A17,'Energy Balance-2020'!$A$2:$A$38,0),MATCH(X$2,'Energy Balance-2020'!$A$2:$AI$2,0)),0)*'Heat Value'!$P$78</f>
        <v>1341689233500</v>
      </c>
      <c r="Y54" s="341">
        <f>IF(INDEX('Energy Balance-2020'!$A$2:$AI$38,MATCH('Energy Balance-2020'!$A17,'Energy Balance-2020'!$A$2:$A$38,0),MATCH(Y$2,'Energy Balance-2020'!$A$2:$AI$2,0))&lt;0,-INDEX('Energy Balance-2020'!$A$2:$AI$38,MATCH('Energy Balance-2020'!$A17,'Energy Balance-2020'!$A$2:$A$38,0),MATCH(Y$2,'Energy Balance-2020'!$A$2:$AI$2,0)),0)*'Heat Value'!$P$78</f>
        <v>0</v>
      </c>
      <c r="Z54" s="341">
        <f>IF(INDEX('Energy Balance-2020'!$A$2:$AI$38,MATCH('Energy Balance-2020'!$A17,'Energy Balance-2020'!$A$2:$A$38,0),MATCH(Z$2,'Energy Balance-2020'!$A$2:$AI$2,0))&lt;0,-INDEX('Energy Balance-2020'!$A$2:$AI$38,MATCH('Energy Balance-2020'!$A17,'Energy Balance-2020'!$A$2:$A$38,0),MATCH(Z$2,'Energy Balance-2020'!$A$2:$AI$2,0)),0)*'Heat Value'!$P$78</f>
        <v>0</v>
      </c>
      <c r="AA54" s="341">
        <f>IF(INDEX('Energy Balance-2020'!$A$2:$AI$38,MATCH('Energy Balance-2020'!$A17,'Energy Balance-2020'!$A$2:$A$38,0),MATCH(AA$2,'Energy Balance-2020'!$A$2:$AI$2,0))&lt;0,-INDEX('Energy Balance-2020'!$A$2:$AI$38,MATCH('Energy Balance-2020'!$A17,'Energy Balance-2020'!$A$2:$A$38,0),MATCH(AA$2,'Energy Balance-2020'!$A$2:$AI$2,0)),0)*'Heat Value'!$P$78</f>
        <v>0</v>
      </c>
      <c r="AB54" s="341">
        <f>IF(INDEX('Energy Balance-2020'!$A$2:$AI$38,MATCH('Energy Balance-2020'!$A17,'Energy Balance-2020'!$A$2:$A$38,0),MATCH(AB$2,'Energy Balance-2020'!$A$2:$AI$2,0))&lt;0,-INDEX('Energy Balance-2020'!$A$2:$AI$38,MATCH('Energy Balance-2020'!$A17,'Energy Balance-2020'!$A$2:$A$38,0),MATCH(AB$2,'Energy Balance-2020'!$A$2:$AI$2,0)),0)*'Heat Value'!$P$78</f>
        <v>0</v>
      </c>
      <c r="AC54" s="341">
        <f>IF(INDEX('Energy Balance-2020'!$A$2:$AI$38,MATCH('Energy Balance-2020'!$A17,'Energy Balance-2020'!$A$2:$A$38,0),MATCH(AC$2,'Energy Balance-2020'!$A$2:$AI$2,0))&lt;0,-INDEX('Energy Balance-2020'!$A$2:$AI$38,MATCH('Energy Balance-2020'!$A17,'Energy Balance-2020'!$A$2:$A$38,0),MATCH(AC$2,'Energy Balance-2020'!$A$2:$AI$2,0)),0)*'Heat Value'!$P$78</f>
        <v>0</v>
      </c>
      <c r="AD54" s="341">
        <f>IF(INDEX('Energy Balance-2020'!$A$2:$AI$38,MATCH('Energy Balance-2020'!$A17,'Energy Balance-2020'!$A$2:$A$38,0),MATCH(AD$2,'Energy Balance-2020'!$A$2:$AI$2,0))&lt;0,-INDEX('Energy Balance-2020'!$A$2:$AI$38,MATCH('Energy Balance-2020'!$A17,'Energy Balance-2020'!$A$2:$A$38,0),MATCH(AD$2,'Energy Balance-2020'!$A$2:$AI$2,0)),0)*'Heat Value'!$P$78</f>
        <v>0</v>
      </c>
      <c r="AE54" s="341">
        <f>IF(INDEX('Energy Balance-2020'!$A$2:$AI$38,MATCH('Energy Balance-2020'!$A17,'Energy Balance-2020'!$A$2:$A$38,0),MATCH(AE$2,'Energy Balance-2020'!$A$2:$AI$2,0))&lt;0,-INDEX('Energy Balance-2020'!$A$2:$AI$38,MATCH('Energy Balance-2020'!$A17,'Energy Balance-2020'!$A$2:$A$38,0),MATCH(AE$2,'Energy Balance-2020'!$A$2:$AI$2,0)),0)*'Heat Value'!$P$78</f>
        <v>0</v>
      </c>
      <c r="AF54" s="342">
        <f>IF(INDEX('Energy Balance-2020'!$A$2:$AI$38,MATCH('Energy Balance-2020'!$A17,'Energy Balance-2020'!$A$2:$A$38,0),MATCH(AF$2,'Energy Balance-2020'!$A$2:$AI$2,0))&lt;0,-INDEX('Energy Balance-2020'!$A$2:$AI$38,MATCH('Energy Balance-2020'!$A17,'Energy Balance-2020'!$A$2:$A$38,0),MATCH(AF$2,'Energy Balance-2020'!$A$2:$AI$2,0)),0)*'Heat Value'!$P$78</f>
        <v>0</v>
      </c>
    </row>
    <row r="55" spans="1:32" x14ac:dyDescent="0.25">
      <c r="A55" s="41" t="str">
        <f>VLOOKUP($B55,'Transformation Match'!$A$1:$C$9,2,0)</f>
        <v>石油、煤炭及其他燃料加工业</v>
      </c>
      <c r="B55" s="21" t="s">
        <v>59</v>
      </c>
      <c r="C55" s="314">
        <f>IF(INDEX('Energy Balance-2020'!$A$2:$AI$38,MATCH('Energy Balance-2020'!$A18,'Energy Balance-2020'!$A$2:$A$38,0),MATCH(C$2,'Energy Balance-2020'!$A$2:$AI$2,0))&lt;0,-INDEX('Energy Balance-2020'!$A$2:$AI$38,MATCH('Energy Balance-2020'!$A18,'Energy Balance-2020'!$A$2:$A$38,0),MATCH(C$2,'Energy Balance-2020'!$A$2:$AI$2,0)),0)*'Heat Value'!$P$78</f>
        <v>584807058511500</v>
      </c>
      <c r="D55" s="341">
        <f>IF(INDEX('Energy Balance-2020'!$A$2:$AI$38,MATCH('Energy Balance-2020'!$A18,'Energy Balance-2020'!$A$2:$A$38,0),MATCH(D$2,'Energy Balance-2020'!$A$2:$AI$2,0))&lt;0,-INDEX('Energy Balance-2020'!$A$2:$AI$38,MATCH('Energy Balance-2020'!$A18,'Energy Balance-2020'!$A$2:$A$38,0),MATCH(D$2,'Energy Balance-2020'!$A$2:$AI$2,0)),0)*'Heat Value'!$P$78</f>
        <v>0</v>
      </c>
      <c r="E55" s="341">
        <f>IF(INDEX('Energy Balance-2020'!$A$2:$AI$38,MATCH('Energy Balance-2020'!$A18,'Energy Balance-2020'!$A$2:$A$38,0),MATCH(E$2,'Energy Balance-2020'!$A$2:$AI$2,0))&lt;0,-INDEX('Energy Balance-2020'!$A$2:$AI$38,MATCH('Energy Balance-2020'!$A18,'Energy Balance-2020'!$A$2:$A$38,0),MATCH(E$2,'Energy Balance-2020'!$A$2:$AI$2,0)),0)*'Heat Value'!$P$78</f>
        <v>19950335559000</v>
      </c>
      <c r="F55" s="341">
        <f>IF(INDEX('Energy Balance-2020'!$A$2:$AI$38,MATCH('Energy Balance-2020'!$A18,'Energy Balance-2020'!$A$2:$A$38,0),MATCH(F$2,'Energy Balance-2020'!$A$2:$AI$2,0))&lt;0,-INDEX('Energy Balance-2020'!$A$2:$AI$38,MATCH('Energy Balance-2020'!$A18,'Energy Balance-2020'!$A$2:$A$38,0),MATCH(F$2,'Energy Balance-2020'!$A$2:$AI$2,0)),0)*'Heat Value'!$P$78</f>
        <v>0</v>
      </c>
      <c r="G55" s="341">
        <f>IF(INDEX('Energy Balance-2020'!$A$2:$AI$38,MATCH('Energy Balance-2020'!$A18,'Energy Balance-2020'!$A$2:$A$38,0),MATCH(G$2,'Energy Balance-2020'!$A$2:$AI$2,0))&lt;0,-INDEX('Energy Balance-2020'!$A$2:$AI$38,MATCH('Energy Balance-2020'!$A18,'Energy Balance-2020'!$A$2:$A$38,0),MATCH(G$2,'Energy Balance-2020'!$A$2:$AI$2,0)),0)*'Heat Value'!$P$78</f>
        <v>0</v>
      </c>
      <c r="H55" s="341">
        <f>IF(INDEX('Energy Balance-2020'!$A$2:$AI$38,MATCH('Energy Balance-2020'!$A18,'Energy Balance-2020'!$A$2:$A$38,0),MATCH(H$2,'Energy Balance-2020'!$A$2:$AI$2,0))&lt;0,-INDEX('Energy Balance-2020'!$A$2:$AI$38,MATCH('Energy Balance-2020'!$A18,'Energy Balance-2020'!$A$2:$A$38,0),MATCH(H$2,'Energy Balance-2020'!$A$2:$AI$2,0)),0)*'Heat Value'!$P$78</f>
        <v>0</v>
      </c>
      <c r="I55" s="341">
        <f>IF(INDEX('Energy Balance-2020'!$A$2:$AI$38,MATCH('Energy Balance-2020'!$A18,'Energy Balance-2020'!$A$2:$A$38,0),MATCH(I$2,'Energy Balance-2020'!$A$2:$AI$2,0))&lt;0,-INDEX('Energy Balance-2020'!$A$2:$AI$38,MATCH('Energy Balance-2020'!$A18,'Energy Balance-2020'!$A$2:$A$38,0),MATCH(I$2,'Energy Balance-2020'!$A$2:$AI$2,0)),0)*'Heat Value'!$P$78</f>
        <v>0</v>
      </c>
      <c r="J55" s="341">
        <f>IF(INDEX('Energy Balance-2020'!$A$2:$AI$38,MATCH('Energy Balance-2020'!$A18,'Energy Balance-2020'!$A$2:$A$38,0),MATCH(J$2,'Energy Balance-2020'!$A$2:$AI$2,0))&lt;0,-INDEX('Energy Balance-2020'!$A$2:$AI$38,MATCH('Energy Balance-2020'!$A18,'Energy Balance-2020'!$A$2:$A$38,0),MATCH(J$2,'Energy Balance-2020'!$A$2:$AI$2,0)),0)*'Heat Value'!$P$78</f>
        <v>0</v>
      </c>
      <c r="K55" s="341">
        <f>IF(INDEX('Energy Balance-2020'!$A$2:$AI$38,MATCH('Energy Balance-2020'!$A18,'Energy Balance-2020'!$A$2:$A$38,0),MATCH(K$2,'Energy Balance-2020'!$A$2:$AI$2,0))&lt;0,-INDEX('Energy Balance-2020'!$A$2:$AI$38,MATCH('Energy Balance-2020'!$A18,'Energy Balance-2020'!$A$2:$A$38,0),MATCH(K$2,'Energy Balance-2020'!$A$2:$AI$2,0)),0)*'Heat Value'!$P$78</f>
        <v>0</v>
      </c>
      <c r="L55" s="341">
        <f>IF(INDEX('Energy Balance-2020'!$A$2:$AI$38,MATCH('Energy Balance-2020'!$A18,'Energy Balance-2020'!$A$2:$A$38,0),MATCH(L$2,'Energy Balance-2020'!$A$2:$AI$2,0))&lt;0,-INDEX('Energy Balance-2020'!$A$2:$AI$38,MATCH('Energy Balance-2020'!$A18,'Energy Balance-2020'!$A$2:$A$38,0),MATCH(L$2,'Energy Balance-2020'!$A$2:$AI$2,0)),0)*'Heat Value'!$P$78</f>
        <v>0</v>
      </c>
      <c r="M55" s="341">
        <f>IF(INDEX('Energy Balance-2020'!$A$2:$AI$38,MATCH('Energy Balance-2020'!$A18,'Energy Balance-2020'!$A$2:$A$38,0),MATCH(M$2,'Energy Balance-2020'!$A$2:$AI$2,0))&lt;0,-INDEX('Energy Balance-2020'!$A$2:$AI$38,MATCH('Energy Balance-2020'!$A18,'Energy Balance-2020'!$A$2:$A$38,0),MATCH(M$2,'Energy Balance-2020'!$A$2:$AI$2,0)),0)*'Heat Value'!$P$78</f>
        <v>132091110624000</v>
      </c>
      <c r="N55" s="341">
        <f>IF(INDEX('Energy Balance-2020'!$A$2:$AI$38,MATCH('Energy Balance-2020'!$A18,'Energy Balance-2020'!$A$2:$A$38,0),MATCH(N$2,'Energy Balance-2020'!$A$2:$AI$2,0))&lt;0,-INDEX('Energy Balance-2020'!$A$2:$AI$38,MATCH('Energy Balance-2020'!$A18,'Energy Balance-2020'!$A$2:$A$38,0),MATCH(N$2,'Energy Balance-2020'!$A$2:$AI$2,0)),0)*'Heat Value'!$P$78</f>
        <v>2.73914579387955E+16</v>
      </c>
      <c r="O55" s="341">
        <f>IF(INDEX('Energy Balance-2020'!$A$2:$AI$38,MATCH('Energy Balance-2020'!$A18,'Energy Balance-2020'!$A$2:$A$38,0),MATCH(O$2,'Energy Balance-2020'!$A$2:$AI$2,0))&lt;0,-INDEX('Energy Balance-2020'!$A$2:$AI$38,MATCH('Energy Balance-2020'!$A18,'Energy Balance-2020'!$A$2:$A$38,0),MATCH(O$2,'Energy Balance-2020'!$A$2:$AI$2,0)),0)*'Heat Value'!$P$78</f>
        <v>0</v>
      </c>
      <c r="P55" s="341">
        <f>IF(INDEX('Energy Balance-2020'!$A$2:$AI$38,MATCH('Energy Balance-2020'!$A18,'Energy Balance-2020'!$A$2:$A$38,0),MATCH(P$2,'Energy Balance-2020'!$A$2:$AI$2,0))&lt;0,-INDEX('Energy Balance-2020'!$A$2:$AI$38,MATCH('Energy Balance-2020'!$A18,'Energy Balance-2020'!$A$2:$A$38,0),MATCH(P$2,'Energy Balance-2020'!$A$2:$AI$2,0)),0)*'Heat Value'!$P$78</f>
        <v>0</v>
      </c>
      <c r="Q55" s="341">
        <f>IF(INDEX('Energy Balance-2020'!$A$2:$AI$38,MATCH('Energy Balance-2020'!$A18,'Energy Balance-2020'!$A$2:$A$38,0),MATCH(Q$2,'Energy Balance-2020'!$A$2:$AI$2,0))&lt;0,-INDEX('Energy Balance-2020'!$A$2:$AI$38,MATCH('Energy Balance-2020'!$A18,'Energy Balance-2020'!$A$2:$A$38,0),MATCH(Q$2,'Energy Balance-2020'!$A$2:$AI$2,0)),0)*'Heat Value'!$P$78</f>
        <v>0</v>
      </c>
      <c r="R55" s="341">
        <f>IF(INDEX('Energy Balance-2020'!$A$2:$AI$38,MATCH('Energy Balance-2020'!$A18,'Energy Balance-2020'!$A$2:$A$38,0),MATCH(R$2,'Energy Balance-2020'!$A$2:$AI$2,0))&lt;0,-INDEX('Energy Balance-2020'!$A$2:$AI$38,MATCH('Energy Balance-2020'!$A18,'Energy Balance-2020'!$A$2:$A$38,0),MATCH(R$2,'Energy Balance-2020'!$A$2:$AI$2,0)),0)*'Heat Value'!$P$78</f>
        <v>0</v>
      </c>
      <c r="S55" s="341">
        <f>IF(INDEX('Energy Balance-2020'!$A$2:$AI$38,MATCH('Energy Balance-2020'!$A18,'Energy Balance-2020'!$A$2:$A$38,0),MATCH(S$2,'Energy Balance-2020'!$A$2:$AI$2,0))&lt;0,-INDEX('Energy Balance-2020'!$A$2:$AI$38,MATCH('Energy Balance-2020'!$A18,'Energy Balance-2020'!$A$2:$A$38,0),MATCH(S$2,'Energy Balance-2020'!$A$2:$AI$2,0)),0)*'Heat Value'!$P$78</f>
        <v>0</v>
      </c>
      <c r="T55" s="341">
        <f>IF(INDEX('Energy Balance-2020'!$A$2:$AI$38,MATCH('Energy Balance-2020'!$A18,'Energy Balance-2020'!$A$2:$A$38,0),MATCH(T$2,'Energy Balance-2020'!$A$2:$AI$2,0))&lt;0,-INDEX('Energy Balance-2020'!$A$2:$AI$38,MATCH('Energy Balance-2020'!$A18,'Energy Balance-2020'!$A$2:$A$38,0),MATCH(T$2,'Energy Balance-2020'!$A$2:$AI$2,0)),0)*'Heat Value'!$P$78</f>
        <v>0</v>
      </c>
      <c r="U55" s="341">
        <f>IF(INDEX('Energy Balance-2020'!$A$2:$AI$38,MATCH('Energy Balance-2020'!$A18,'Energy Balance-2020'!$A$2:$A$38,0),MATCH(U$2,'Energy Balance-2020'!$A$2:$AI$2,0))&lt;0,-INDEX('Energy Balance-2020'!$A$2:$AI$38,MATCH('Energy Balance-2020'!$A18,'Energy Balance-2020'!$A$2:$A$38,0),MATCH(U$2,'Energy Balance-2020'!$A$2:$AI$2,0)),0)*'Heat Value'!$P$78</f>
        <v>0</v>
      </c>
      <c r="V55" s="341">
        <f>IF(INDEX('Energy Balance-2020'!$A$2:$AI$38,MATCH('Energy Balance-2020'!$A18,'Energy Balance-2020'!$A$2:$A$38,0),MATCH(V$2,'Energy Balance-2020'!$A$2:$AI$2,0))&lt;0,-INDEX('Energy Balance-2020'!$A$2:$AI$38,MATCH('Energy Balance-2020'!$A18,'Energy Balance-2020'!$A$2:$A$38,0),MATCH(V$2,'Energy Balance-2020'!$A$2:$AI$2,0)),0)*'Heat Value'!$P$78</f>
        <v>0</v>
      </c>
      <c r="W55" s="341">
        <f>IF(INDEX('Energy Balance-2020'!$A$2:$AI$38,MATCH('Energy Balance-2020'!$A18,'Energy Balance-2020'!$A$2:$A$38,0),MATCH(W$2,'Energy Balance-2020'!$A$2:$AI$2,0))&lt;0,-INDEX('Energy Balance-2020'!$A$2:$AI$38,MATCH('Energy Balance-2020'!$A18,'Energy Balance-2020'!$A$2:$A$38,0),MATCH(W$2,'Energy Balance-2020'!$A$2:$AI$2,0)),0)*'Heat Value'!$P$78</f>
        <v>0</v>
      </c>
      <c r="X55" s="341">
        <f>IF(INDEX('Energy Balance-2020'!$A$2:$AI$38,MATCH('Energy Balance-2020'!$A18,'Energy Balance-2020'!$A$2:$A$38,0),MATCH(X$2,'Energy Balance-2020'!$A$2:$AI$2,0))&lt;0,-INDEX('Energy Balance-2020'!$A$2:$AI$38,MATCH('Energy Balance-2020'!$A18,'Energy Balance-2020'!$A$2:$A$38,0),MATCH(X$2,'Energy Balance-2020'!$A$2:$AI$2,0)),0)*'Heat Value'!$P$78</f>
        <v>0</v>
      </c>
      <c r="Y55" s="341">
        <f>IF(INDEX('Energy Balance-2020'!$A$2:$AI$38,MATCH('Energy Balance-2020'!$A18,'Energy Balance-2020'!$A$2:$A$38,0),MATCH(Y$2,'Energy Balance-2020'!$A$2:$AI$2,0))&lt;0,-INDEX('Energy Balance-2020'!$A$2:$AI$38,MATCH('Energy Balance-2020'!$A18,'Energy Balance-2020'!$A$2:$A$38,0),MATCH(Y$2,'Energy Balance-2020'!$A$2:$AI$2,0)),0)*'Heat Value'!$P$78</f>
        <v>0</v>
      </c>
      <c r="Z55" s="341">
        <f>IF(INDEX('Energy Balance-2020'!$A$2:$AI$38,MATCH('Energy Balance-2020'!$A18,'Energy Balance-2020'!$A$2:$A$38,0),MATCH(Z$2,'Energy Balance-2020'!$A$2:$AI$2,0))&lt;0,-INDEX('Energy Balance-2020'!$A$2:$AI$38,MATCH('Energy Balance-2020'!$A18,'Energy Balance-2020'!$A$2:$A$38,0),MATCH(Z$2,'Energy Balance-2020'!$A$2:$AI$2,0)),0)*'Heat Value'!$P$78</f>
        <v>0</v>
      </c>
      <c r="AA55" s="341">
        <f>IF(INDEX('Energy Balance-2020'!$A$2:$AI$38,MATCH('Energy Balance-2020'!$A18,'Energy Balance-2020'!$A$2:$A$38,0),MATCH(AA$2,'Energy Balance-2020'!$A$2:$AI$2,0))&lt;0,-INDEX('Energy Balance-2020'!$A$2:$AI$38,MATCH('Energy Balance-2020'!$A18,'Energy Balance-2020'!$A$2:$A$38,0),MATCH(AA$2,'Energy Balance-2020'!$A$2:$AI$2,0)),0)*'Heat Value'!$P$78</f>
        <v>0</v>
      </c>
      <c r="AB55" s="341">
        <f>IF(INDEX('Energy Balance-2020'!$A$2:$AI$38,MATCH('Energy Balance-2020'!$A18,'Energy Balance-2020'!$A$2:$A$38,0),MATCH(AB$2,'Energy Balance-2020'!$A$2:$AI$2,0))&lt;0,-INDEX('Energy Balance-2020'!$A$2:$AI$38,MATCH('Energy Balance-2020'!$A18,'Energy Balance-2020'!$A$2:$A$38,0),MATCH(AB$2,'Energy Balance-2020'!$A$2:$AI$2,0)),0)*'Heat Value'!$P$78</f>
        <v>111390762450000</v>
      </c>
      <c r="AC55" s="341">
        <f>IF(INDEX('Energy Balance-2020'!$A$2:$AI$38,MATCH('Energy Balance-2020'!$A18,'Energy Balance-2020'!$A$2:$A$38,0),MATCH(AC$2,'Energy Balance-2020'!$A$2:$AI$2,0))&lt;0,-INDEX('Energy Balance-2020'!$A$2:$AI$38,MATCH('Energy Balance-2020'!$A18,'Energy Balance-2020'!$A$2:$A$38,0),MATCH(AC$2,'Energy Balance-2020'!$A$2:$AI$2,0)),0)*'Heat Value'!$P$78</f>
        <v>0</v>
      </c>
      <c r="AD55" s="341">
        <f>IF(INDEX('Energy Balance-2020'!$A$2:$AI$38,MATCH('Energy Balance-2020'!$A18,'Energy Balance-2020'!$A$2:$A$38,0),MATCH(AD$2,'Energy Balance-2020'!$A$2:$AI$2,0))&lt;0,-INDEX('Energy Balance-2020'!$A$2:$AI$38,MATCH('Energy Balance-2020'!$A18,'Energy Balance-2020'!$A$2:$A$38,0),MATCH(AD$2,'Energy Balance-2020'!$A$2:$AI$2,0)),0)*'Heat Value'!$P$78</f>
        <v>0</v>
      </c>
      <c r="AE55" s="341">
        <f>IF(INDEX('Energy Balance-2020'!$A$2:$AI$38,MATCH('Energy Balance-2020'!$A18,'Energy Balance-2020'!$A$2:$A$38,0),MATCH(AE$2,'Energy Balance-2020'!$A$2:$AI$2,0))&lt;0,-INDEX('Energy Balance-2020'!$A$2:$AI$38,MATCH('Energy Balance-2020'!$A18,'Energy Balance-2020'!$A$2:$A$38,0),MATCH(AE$2,'Energy Balance-2020'!$A$2:$AI$2,0)),0)*'Heat Value'!$P$78</f>
        <v>0</v>
      </c>
      <c r="AF55" s="342">
        <f>IF(INDEX('Energy Balance-2020'!$A$2:$AI$38,MATCH('Energy Balance-2020'!$A18,'Energy Balance-2020'!$A$2:$A$38,0),MATCH(AF$2,'Energy Balance-2020'!$A$2:$AI$2,0))&lt;0,-INDEX('Energy Balance-2020'!$A$2:$AI$38,MATCH('Energy Balance-2020'!$A18,'Energy Balance-2020'!$A$2:$A$38,0),MATCH(AF$2,'Energy Balance-2020'!$A$2:$AI$2,0)),0)*'Heat Value'!$P$78</f>
        <v>115346384538000</v>
      </c>
    </row>
    <row r="56" spans="1:32" x14ac:dyDescent="0.25">
      <c r="A56" s="41" t="str">
        <f>VLOOKUP($B56,'Transformation Match'!$A$1:$C$9,2,0)</f>
        <v>石油、煤炭及其他燃料加工业</v>
      </c>
      <c r="B56" s="21" t="s">
        <v>60</v>
      </c>
      <c r="C56" s="314">
        <f>IF(INDEX('Energy Balance-2020'!$A$2:$AI$38,MATCH('Energy Balance-2020'!$A19,'Energy Balance-2020'!$A$2:$A$38,0),MATCH(C$2,'Energy Balance-2020'!$A$2:$AI$2,0))&lt;0,-INDEX('Energy Balance-2020'!$A$2:$AI$38,MATCH('Energy Balance-2020'!$A19,'Energy Balance-2020'!$A$2:$A$38,0),MATCH(C$2,'Energy Balance-2020'!$A$2:$AI$2,0)),0)*'Heat Value'!$P$78</f>
        <v>0</v>
      </c>
      <c r="D56" s="341">
        <f>IF(INDEX('Energy Balance-2020'!$A$2:$AI$38,MATCH('Energy Balance-2020'!$A19,'Energy Balance-2020'!$A$2:$A$38,0),MATCH(D$2,'Energy Balance-2020'!$A$2:$AI$2,0))&lt;0,-INDEX('Energy Balance-2020'!$A$2:$AI$38,MATCH('Energy Balance-2020'!$A19,'Energy Balance-2020'!$A$2:$A$38,0),MATCH(D$2,'Energy Balance-2020'!$A$2:$AI$2,0)),0)*'Heat Value'!$P$78</f>
        <v>0</v>
      </c>
      <c r="E56" s="341">
        <f>IF(INDEX('Energy Balance-2020'!$A$2:$AI$38,MATCH('Energy Balance-2020'!$A19,'Energy Balance-2020'!$A$2:$A$38,0),MATCH(E$2,'Energy Balance-2020'!$A$2:$AI$2,0))&lt;0,-INDEX('Energy Balance-2020'!$A$2:$AI$38,MATCH('Energy Balance-2020'!$A19,'Energy Balance-2020'!$A$2:$A$38,0),MATCH(E$2,'Energy Balance-2020'!$A$2:$AI$2,0)),0)*'Heat Value'!$P$78</f>
        <v>0</v>
      </c>
      <c r="F56" s="341">
        <f>IF(INDEX('Energy Balance-2020'!$A$2:$AI$38,MATCH('Energy Balance-2020'!$A19,'Energy Balance-2020'!$A$2:$A$38,0),MATCH(F$2,'Energy Balance-2020'!$A$2:$AI$2,0))&lt;0,-INDEX('Energy Balance-2020'!$A$2:$AI$38,MATCH('Energy Balance-2020'!$A19,'Energy Balance-2020'!$A$2:$A$38,0),MATCH(F$2,'Energy Balance-2020'!$A$2:$AI$2,0)),0)*'Heat Value'!$P$78</f>
        <v>0</v>
      </c>
      <c r="G56" s="341">
        <f>IF(INDEX('Energy Balance-2020'!$A$2:$AI$38,MATCH('Energy Balance-2020'!$A19,'Energy Balance-2020'!$A$2:$A$38,0),MATCH(G$2,'Energy Balance-2020'!$A$2:$AI$2,0))&lt;0,-INDEX('Energy Balance-2020'!$A$2:$AI$38,MATCH('Energy Balance-2020'!$A19,'Energy Balance-2020'!$A$2:$A$38,0),MATCH(G$2,'Energy Balance-2020'!$A$2:$AI$2,0)),0)*'Heat Value'!$P$78</f>
        <v>0</v>
      </c>
      <c r="H56" s="341">
        <f>IF(INDEX('Energy Balance-2020'!$A$2:$AI$38,MATCH('Energy Balance-2020'!$A19,'Energy Balance-2020'!$A$2:$A$38,0),MATCH(H$2,'Energy Balance-2020'!$A$2:$AI$2,0))&lt;0,-INDEX('Energy Balance-2020'!$A$2:$AI$38,MATCH('Energy Balance-2020'!$A19,'Energy Balance-2020'!$A$2:$A$38,0),MATCH(H$2,'Energy Balance-2020'!$A$2:$AI$2,0)),0)*'Heat Value'!$P$78</f>
        <v>0</v>
      </c>
      <c r="I56" s="341">
        <f>IF(INDEX('Energy Balance-2020'!$A$2:$AI$38,MATCH('Energy Balance-2020'!$A19,'Energy Balance-2020'!$A$2:$A$38,0),MATCH(I$2,'Energy Balance-2020'!$A$2:$AI$2,0))&lt;0,-INDEX('Energy Balance-2020'!$A$2:$AI$38,MATCH('Energy Balance-2020'!$A19,'Energy Balance-2020'!$A$2:$A$38,0),MATCH(I$2,'Energy Balance-2020'!$A$2:$AI$2,0)),0)*'Heat Value'!$P$78</f>
        <v>0</v>
      </c>
      <c r="J56" s="341">
        <f>IF(INDEX('Energy Balance-2020'!$A$2:$AI$38,MATCH('Energy Balance-2020'!$A19,'Energy Balance-2020'!$A$2:$A$38,0),MATCH(J$2,'Energy Balance-2020'!$A$2:$AI$2,0))&lt;0,-INDEX('Energy Balance-2020'!$A$2:$AI$38,MATCH('Energy Balance-2020'!$A19,'Energy Balance-2020'!$A$2:$A$38,0),MATCH(J$2,'Energy Balance-2020'!$A$2:$AI$2,0)),0)*'Heat Value'!$P$78</f>
        <v>0</v>
      </c>
      <c r="K56" s="341">
        <f>IF(INDEX('Energy Balance-2020'!$A$2:$AI$38,MATCH('Energy Balance-2020'!$A19,'Energy Balance-2020'!$A$2:$A$38,0),MATCH(K$2,'Energy Balance-2020'!$A$2:$AI$2,0))&lt;0,-INDEX('Energy Balance-2020'!$A$2:$AI$38,MATCH('Energy Balance-2020'!$A19,'Energy Balance-2020'!$A$2:$A$38,0),MATCH(K$2,'Energy Balance-2020'!$A$2:$AI$2,0)),0)*'Heat Value'!$P$78</f>
        <v>0</v>
      </c>
      <c r="L56" s="341">
        <f>IF(INDEX('Energy Balance-2020'!$A$2:$AI$38,MATCH('Energy Balance-2020'!$A19,'Energy Balance-2020'!$A$2:$A$38,0),MATCH(L$2,'Energy Balance-2020'!$A$2:$AI$2,0))&lt;0,-INDEX('Energy Balance-2020'!$A$2:$AI$38,MATCH('Energy Balance-2020'!$A19,'Energy Balance-2020'!$A$2:$A$38,0),MATCH(L$2,'Energy Balance-2020'!$A$2:$AI$2,0)),0)*'Heat Value'!$P$78</f>
        <v>0</v>
      </c>
      <c r="M56" s="341">
        <f>IF(INDEX('Energy Balance-2020'!$A$2:$AI$38,MATCH('Energy Balance-2020'!$A19,'Energy Balance-2020'!$A$2:$A$38,0),MATCH(M$2,'Energy Balance-2020'!$A$2:$AI$2,0))&lt;0,-INDEX('Energy Balance-2020'!$A$2:$AI$38,MATCH('Energy Balance-2020'!$A19,'Energy Balance-2020'!$A$2:$A$38,0),MATCH(M$2,'Energy Balance-2020'!$A$2:$AI$2,0)),0)*'Heat Value'!$P$78</f>
        <v>0</v>
      </c>
      <c r="N56" s="341">
        <f>IF(INDEX('Energy Balance-2020'!$A$2:$AI$38,MATCH('Energy Balance-2020'!$A19,'Energy Balance-2020'!$A$2:$A$38,0),MATCH(N$2,'Energy Balance-2020'!$A$2:$AI$2,0))&lt;0,-INDEX('Energy Balance-2020'!$A$2:$AI$38,MATCH('Energy Balance-2020'!$A19,'Energy Balance-2020'!$A$2:$A$38,0),MATCH(N$2,'Energy Balance-2020'!$A$2:$AI$2,0)),0)*'Heat Value'!$P$78</f>
        <v>0</v>
      </c>
      <c r="O56" s="341">
        <f>IF(INDEX('Energy Balance-2020'!$A$2:$AI$38,MATCH('Energy Balance-2020'!$A19,'Energy Balance-2020'!$A$2:$A$38,0),MATCH(O$2,'Energy Balance-2020'!$A$2:$AI$2,0))&lt;0,-INDEX('Energy Balance-2020'!$A$2:$AI$38,MATCH('Energy Balance-2020'!$A19,'Energy Balance-2020'!$A$2:$A$38,0),MATCH(O$2,'Energy Balance-2020'!$A$2:$AI$2,0)),0)*'Heat Value'!$P$78</f>
        <v>9641828839500</v>
      </c>
      <c r="P56" s="341">
        <f>IF(INDEX('Energy Balance-2020'!$A$2:$AI$38,MATCH('Energy Balance-2020'!$A19,'Energy Balance-2020'!$A$2:$A$38,0),MATCH(P$2,'Energy Balance-2020'!$A$2:$AI$2,0))&lt;0,-INDEX('Energy Balance-2020'!$A$2:$AI$38,MATCH('Energy Balance-2020'!$A19,'Energy Balance-2020'!$A$2:$A$38,0),MATCH(P$2,'Energy Balance-2020'!$A$2:$AI$2,0)),0)*'Heat Value'!$P$78</f>
        <v>0</v>
      </c>
      <c r="Q56" s="341">
        <f>IF(INDEX('Energy Balance-2020'!$A$2:$AI$38,MATCH('Energy Balance-2020'!$A19,'Energy Balance-2020'!$A$2:$A$38,0),MATCH(Q$2,'Energy Balance-2020'!$A$2:$AI$2,0))&lt;0,-INDEX('Energy Balance-2020'!$A$2:$AI$38,MATCH('Energy Balance-2020'!$A19,'Energy Balance-2020'!$A$2:$A$38,0),MATCH(Q$2,'Energy Balance-2020'!$A$2:$AI$2,0)),0)*'Heat Value'!$P$78</f>
        <v>46970234470500</v>
      </c>
      <c r="R56" s="341">
        <f>IF(INDEX('Energy Balance-2020'!$A$2:$AI$38,MATCH('Energy Balance-2020'!$A19,'Energy Balance-2020'!$A$2:$A$38,0),MATCH(R$2,'Energy Balance-2020'!$A$2:$AI$2,0))&lt;0,-INDEX('Energy Balance-2020'!$A$2:$AI$38,MATCH('Energy Balance-2020'!$A19,'Energy Balance-2020'!$A$2:$A$38,0),MATCH(R$2,'Energy Balance-2020'!$A$2:$AI$2,0)),0)*'Heat Value'!$P$78</f>
        <v>1099576827904500</v>
      </c>
      <c r="S56" s="341">
        <f>IF(INDEX('Energy Balance-2020'!$A$2:$AI$38,MATCH('Energy Balance-2020'!$A19,'Energy Balance-2020'!$A$2:$A$38,0),MATCH(S$2,'Energy Balance-2020'!$A$2:$AI$2,0))&lt;0,-INDEX('Energy Balance-2020'!$A$2:$AI$38,MATCH('Energy Balance-2020'!$A19,'Energy Balance-2020'!$A$2:$A$38,0),MATCH(S$2,'Energy Balance-2020'!$A$2:$AI$2,0)),0)*'Heat Value'!$P$78</f>
        <v>653680439164500</v>
      </c>
      <c r="T56" s="341">
        <f>IF(INDEX('Energy Balance-2020'!$A$2:$AI$38,MATCH('Energy Balance-2020'!$A19,'Energy Balance-2020'!$A$2:$A$38,0),MATCH(T$2,'Energy Balance-2020'!$A$2:$AI$2,0))&lt;0,-INDEX('Energy Balance-2020'!$A$2:$AI$38,MATCH('Energy Balance-2020'!$A19,'Energy Balance-2020'!$A$2:$A$38,0),MATCH(T$2,'Energy Balance-2020'!$A$2:$AI$2,0)),0)*'Heat Value'!$P$78</f>
        <v>1750029435000</v>
      </c>
      <c r="U56" s="341">
        <f>IF(INDEX('Energy Balance-2020'!$A$2:$AI$38,MATCH('Energy Balance-2020'!$A19,'Energy Balance-2020'!$A$2:$A$38,0),MATCH(U$2,'Energy Balance-2020'!$A$2:$AI$2,0))&lt;0,-INDEX('Energy Balance-2020'!$A$2:$AI$38,MATCH('Energy Balance-2020'!$A19,'Energy Balance-2020'!$A$2:$A$38,0),MATCH(U$2,'Energy Balance-2020'!$A$2:$AI$2,0)),0)*'Heat Value'!$P$78</f>
        <v>3858398230500</v>
      </c>
      <c r="V56" s="341">
        <f>IF(INDEX('Energy Balance-2020'!$A$2:$AI$38,MATCH('Energy Balance-2020'!$A19,'Energy Balance-2020'!$A$2:$A$38,0),MATCH(V$2,'Energy Balance-2020'!$A$2:$AI$2,0))&lt;0,-INDEX('Energy Balance-2020'!$A$2:$AI$38,MATCH('Energy Balance-2020'!$A19,'Energy Balance-2020'!$A$2:$A$38,0),MATCH(V$2,'Energy Balance-2020'!$A$2:$AI$2,0)),0)*'Heat Value'!$P$78</f>
        <v>947238154500</v>
      </c>
      <c r="W56" s="341">
        <f>IF(INDEX('Energy Balance-2020'!$A$2:$AI$38,MATCH('Energy Balance-2020'!$A19,'Energy Balance-2020'!$A$2:$A$38,0),MATCH(W$2,'Energy Balance-2020'!$A$2:$AI$2,0))&lt;0,-INDEX('Energy Balance-2020'!$A$2:$AI$38,MATCH('Energy Balance-2020'!$A19,'Energy Balance-2020'!$A$2:$A$38,0),MATCH(W$2,'Energy Balance-2020'!$A$2:$AI$2,0)),0)*'Heat Value'!$P$78</f>
        <v>228867738379500</v>
      </c>
      <c r="X56" s="341">
        <f>IF(INDEX('Energy Balance-2020'!$A$2:$AI$38,MATCH('Energy Balance-2020'!$A19,'Energy Balance-2020'!$A$2:$A$38,0),MATCH(X$2,'Energy Balance-2020'!$A$2:$AI$2,0))&lt;0,-INDEX('Energy Balance-2020'!$A$2:$AI$38,MATCH('Energy Balance-2020'!$A19,'Energy Balance-2020'!$A$2:$A$38,0),MATCH(X$2,'Energy Balance-2020'!$A$2:$AI$2,0)),0)*'Heat Value'!$P$78</f>
        <v>12347429902500</v>
      </c>
      <c r="Y56" s="341">
        <f>IF(INDEX('Energy Balance-2020'!$A$2:$AI$38,MATCH('Energy Balance-2020'!$A19,'Energy Balance-2020'!$A$2:$A$38,0),MATCH(Y$2,'Energy Balance-2020'!$A$2:$AI$2,0))&lt;0,-INDEX('Energy Balance-2020'!$A$2:$AI$38,MATCH('Energy Balance-2020'!$A19,'Energy Balance-2020'!$A$2:$A$38,0),MATCH(Y$2,'Energy Balance-2020'!$A$2:$AI$2,0)),0)*'Heat Value'!$P$78</f>
        <v>265190571541500</v>
      </c>
      <c r="Z56" s="341">
        <f>IF(INDEX('Energy Balance-2020'!$A$2:$AI$38,MATCH('Energy Balance-2020'!$A19,'Energy Balance-2020'!$A$2:$A$38,0),MATCH(Z$2,'Energy Balance-2020'!$A$2:$AI$2,0))&lt;0,-INDEX('Energy Balance-2020'!$A$2:$AI$38,MATCH('Energy Balance-2020'!$A19,'Energy Balance-2020'!$A$2:$A$38,0),MATCH(Z$2,'Energy Balance-2020'!$A$2:$AI$2,0)),0)*'Heat Value'!$P$78</f>
        <v>96551623971000</v>
      </c>
      <c r="AA56" s="341">
        <f>IF(INDEX('Energy Balance-2020'!$A$2:$AI$38,MATCH('Energy Balance-2020'!$A19,'Energy Balance-2020'!$A$2:$A$38,0),MATCH(AA$2,'Energy Balance-2020'!$A$2:$AI$2,0))&lt;0,-INDEX('Energy Balance-2020'!$A$2:$AI$38,MATCH('Energy Balance-2020'!$A19,'Energy Balance-2020'!$A$2:$A$38,0),MATCH(AA$2,'Energy Balance-2020'!$A$2:$AI$2,0)),0)*'Heat Value'!$P$78</f>
        <v>3244671241119000</v>
      </c>
      <c r="AB56" s="341">
        <f>IF(INDEX('Energy Balance-2020'!$A$2:$AI$38,MATCH('Energy Balance-2020'!$A19,'Energy Balance-2020'!$A$2:$A$38,0),MATCH(AB$2,'Energy Balance-2020'!$A$2:$AI$2,0))&lt;0,-INDEX('Energy Balance-2020'!$A$2:$AI$38,MATCH('Energy Balance-2020'!$A19,'Energy Balance-2020'!$A$2:$A$38,0),MATCH(AB$2,'Energy Balance-2020'!$A$2:$AI$2,0)),0)*'Heat Value'!$P$78</f>
        <v>0</v>
      </c>
      <c r="AC56" s="341">
        <f>IF(INDEX('Energy Balance-2020'!$A$2:$AI$38,MATCH('Energy Balance-2020'!$A19,'Energy Balance-2020'!$A$2:$A$38,0),MATCH(AC$2,'Energy Balance-2020'!$A$2:$AI$2,0))&lt;0,-INDEX('Energy Balance-2020'!$A$2:$AI$38,MATCH('Energy Balance-2020'!$A19,'Energy Balance-2020'!$A$2:$A$38,0),MATCH(AC$2,'Energy Balance-2020'!$A$2:$AI$2,0)),0)*'Heat Value'!$P$78</f>
        <v>0</v>
      </c>
      <c r="AD56" s="341">
        <f>IF(INDEX('Energy Balance-2020'!$A$2:$AI$38,MATCH('Energy Balance-2020'!$A19,'Energy Balance-2020'!$A$2:$A$38,0),MATCH(AD$2,'Energy Balance-2020'!$A$2:$AI$2,0))&lt;0,-INDEX('Energy Balance-2020'!$A$2:$AI$38,MATCH('Energy Balance-2020'!$A19,'Energy Balance-2020'!$A$2:$A$38,0),MATCH(AD$2,'Energy Balance-2020'!$A$2:$AI$2,0)),0)*'Heat Value'!$P$78</f>
        <v>0</v>
      </c>
      <c r="AE56" s="341">
        <f>IF(INDEX('Energy Balance-2020'!$A$2:$AI$38,MATCH('Energy Balance-2020'!$A19,'Energy Balance-2020'!$A$2:$A$38,0),MATCH(AE$2,'Energy Balance-2020'!$A$2:$AI$2,0))&lt;0,-INDEX('Energy Balance-2020'!$A$2:$AI$38,MATCH('Energy Balance-2020'!$A19,'Energy Balance-2020'!$A$2:$A$38,0),MATCH(AE$2,'Energy Balance-2020'!$A$2:$AI$2,0)),0)*'Heat Value'!$P$78</f>
        <v>0</v>
      </c>
      <c r="AF56" s="342">
        <f>IF(INDEX('Energy Balance-2020'!$A$2:$AI$38,MATCH('Energy Balance-2020'!$A19,'Energy Balance-2020'!$A$2:$A$38,0),MATCH(AF$2,'Energy Balance-2020'!$A$2:$AI$2,0))&lt;0,-INDEX('Energy Balance-2020'!$A$2:$AI$38,MATCH('Energy Balance-2020'!$A19,'Energy Balance-2020'!$A$2:$A$38,0),MATCH(AF$2,'Energy Balance-2020'!$A$2:$AI$2,0)),0)*'Heat Value'!$P$78</f>
        <v>0</v>
      </c>
    </row>
    <row r="57" spans="1:32" x14ac:dyDescent="0.25">
      <c r="A57" s="41" t="str">
        <f>VLOOKUP($B57,'Transformation Match'!$A$1:$C$9,2,0)</f>
        <v>燃气生产和供应业</v>
      </c>
      <c r="B57" s="21" t="s">
        <v>61</v>
      </c>
      <c r="C57" s="314">
        <f>IF(INDEX('Energy Balance-2020'!$A$2:$AI$38,MATCH('Energy Balance-2020'!$A20,'Energy Balance-2020'!$A$2:$A$38,0),MATCH(C$2,'Energy Balance-2020'!$A$2:$AI$2,0))&lt;0,-INDEX('Energy Balance-2020'!$A$2:$AI$38,MATCH('Energy Balance-2020'!$A20,'Energy Balance-2020'!$A$2:$A$38,0),MATCH(C$2,'Energy Balance-2020'!$A$2:$AI$2,0)),0)*'Heat Value'!$P$78</f>
        <v>619765979844000</v>
      </c>
      <c r="D57" s="341">
        <f>IF(INDEX('Energy Balance-2020'!$A$2:$AI$38,MATCH('Energy Balance-2020'!$A20,'Energy Balance-2020'!$A$2:$A$38,0),MATCH(D$2,'Energy Balance-2020'!$A$2:$AI$2,0))&lt;0,-INDEX('Energy Balance-2020'!$A$2:$AI$38,MATCH('Energy Balance-2020'!$A20,'Energy Balance-2020'!$A$2:$A$38,0),MATCH(D$2,'Energy Balance-2020'!$A$2:$AI$2,0)),0)*'Heat Value'!$P$78</f>
        <v>0</v>
      </c>
      <c r="E57" s="341">
        <f>IF(INDEX('Energy Balance-2020'!$A$2:$AI$38,MATCH('Energy Balance-2020'!$A20,'Energy Balance-2020'!$A$2:$A$38,0),MATCH(E$2,'Energy Balance-2020'!$A$2:$AI$2,0))&lt;0,-INDEX('Energy Balance-2020'!$A$2:$AI$38,MATCH('Energy Balance-2020'!$A20,'Energy Balance-2020'!$A$2:$A$38,0),MATCH(E$2,'Energy Balance-2020'!$A$2:$AI$2,0)),0)*'Heat Value'!$P$78</f>
        <v>23753177299500</v>
      </c>
      <c r="F57" s="341">
        <f>IF(INDEX('Energy Balance-2020'!$A$2:$AI$38,MATCH('Energy Balance-2020'!$A20,'Energy Balance-2020'!$A$2:$A$38,0),MATCH(F$2,'Energy Balance-2020'!$A$2:$AI$2,0))&lt;0,-INDEX('Energy Balance-2020'!$A$2:$AI$38,MATCH('Energy Balance-2020'!$A20,'Energy Balance-2020'!$A$2:$A$38,0),MATCH(F$2,'Energy Balance-2020'!$A$2:$AI$2,0)),0)*'Heat Value'!$P$78</f>
        <v>0</v>
      </c>
      <c r="G57" s="341">
        <f>IF(INDEX('Energy Balance-2020'!$A$2:$AI$38,MATCH('Energy Balance-2020'!$A20,'Energy Balance-2020'!$A$2:$A$38,0),MATCH(G$2,'Energy Balance-2020'!$A$2:$AI$2,0))&lt;0,-INDEX('Energy Balance-2020'!$A$2:$AI$38,MATCH('Energy Balance-2020'!$A20,'Energy Balance-2020'!$A$2:$A$38,0),MATCH(G$2,'Energy Balance-2020'!$A$2:$AI$2,0)),0)*'Heat Value'!$P$78</f>
        <v>0</v>
      </c>
      <c r="H57" s="341">
        <f>IF(INDEX('Energy Balance-2020'!$A$2:$AI$38,MATCH('Energy Balance-2020'!$A20,'Energy Balance-2020'!$A$2:$A$38,0),MATCH(H$2,'Energy Balance-2020'!$A$2:$AI$2,0))&lt;0,-INDEX('Energy Balance-2020'!$A$2:$AI$38,MATCH('Energy Balance-2020'!$A20,'Energy Balance-2020'!$A$2:$A$38,0),MATCH(H$2,'Energy Balance-2020'!$A$2:$AI$2,0)),0)*'Heat Value'!$P$78</f>
        <v>0</v>
      </c>
      <c r="I57" s="341">
        <f>IF(INDEX('Energy Balance-2020'!$A$2:$AI$38,MATCH('Energy Balance-2020'!$A20,'Energy Balance-2020'!$A$2:$A$38,0),MATCH(I$2,'Energy Balance-2020'!$A$2:$AI$2,0))&lt;0,-INDEX('Energy Balance-2020'!$A$2:$AI$38,MATCH('Energy Balance-2020'!$A20,'Energy Balance-2020'!$A$2:$A$38,0),MATCH(I$2,'Energy Balance-2020'!$A$2:$AI$2,0)),0)*'Heat Value'!$P$78</f>
        <v>0</v>
      </c>
      <c r="J57" s="341">
        <f>IF(INDEX('Energy Balance-2020'!$A$2:$AI$38,MATCH('Energy Balance-2020'!$A20,'Energy Balance-2020'!$A$2:$A$38,0),MATCH(J$2,'Energy Balance-2020'!$A$2:$AI$2,0))&lt;0,-INDEX('Energy Balance-2020'!$A$2:$AI$38,MATCH('Energy Balance-2020'!$A20,'Energy Balance-2020'!$A$2:$A$38,0),MATCH(J$2,'Energy Balance-2020'!$A$2:$AI$2,0)),0)*'Heat Value'!$P$78</f>
        <v>0</v>
      </c>
      <c r="K57" s="341">
        <f>IF(INDEX('Energy Balance-2020'!$A$2:$AI$38,MATCH('Energy Balance-2020'!$A20,'Energy Balance-2020'!$A$2:$A$38,0),MATCH(K$2,'Energy Balance-2020'!$A$2:$AI$2,0))&lt;0,-INDEX('Energy Balance-2020'!$A$2:$AI$38,MATCH('Energy Balance-2020'!$A20,'Energy Balance-2020'!$A$2:$A$38,0),MATCH(K$2,'Energy Balance-2020'!$A$2:$AI$2,0)),0)*'Heat Value'!$P$78</f>
        <v>0</v>
      </c>
      <c r="L57" s="341">
        <f>IF(INDEX('Energy Balance-2020'!$A$2:$AI$38,MATCH('Energy Balance-2020'!$A20,'Energy Balance-2020'!$A$2:$A$38,0),MATCH(L$2,'Energy Balance-2020'!$A$2:$AI$2,0))&lt;0,-INDEX('Energy Balance-2020'!$A$2:$AI$38,MATCH('Energy Balance-2020'!$A20,'Energy Balance-2020'!$A$2:$A$38,0),MATCH(L$2,'Energy Balance-2020'!$A$2:$AI$2,0)),0)*'Heat Value'!$P$78</f>
        <v>0</v>
      </c>
      <c r="M57" s="341">
        <f>IF(INDEX('Energy Balance-2020'!$A$2:$AI$38,MATCH('Energy Balance-2020'!$A20,'Energy Balance-2020'!$A$2:$A$38,0),MATCH(M$2,'Energy Balance-2020'!$A$2:$AI$2,0))&lt;0,-INDEX('Energy Balance-2020'!$A$2:$AI$38,MATCH('Energy Balance-2020'!$A20,'Energy Balance-2020'!$A$2:$A$38,0),MATCH(M$2,'Energy Balance-2020'!$A$2:$AI$2,0)),0)*'Heat Value'!$P$78</f>
        <v>0</v>
      </c>
      <c r="N57" s="341">
        <f>IF(INDEX('Energy Balance-2020'!$A$2:$AI$38,MATCH('Energy Balance-2020'!$A20,'Energy Balance-2020'!$A$2:$A$38,0),MATCH(N$2,'Energy Balance-2020'!$A$2:$AI$2,0))&lt;0,-INDEX('Energy Balance-2020'!$A$2:$AI$38,MATCH('Energy Balance-2020'!$A20,'Energy Balance-2020'!$A$2:$A$38,0),MATCH(N$2,'Energy Balance-2020'!$A$2:$AI$2,0)),0)*'Heat Value'!$P$78</f>
        <v>0</v>
      </c>
      <c r="O57" s="341">
        <f>IF(INDEX('Energy Balance-2020'!$A$2:$AI$38,MATCH('Energy Balance-2020'!$A20,'Energy Balance-2020'!$A$2:$A$38,0),MATCH(O$2,'Energy Balance-2020'!$A$2:$AI$2,0))&lt;0,-INDEX('Energy Balance-2020'!$A$2:$AI$38,MATCH('Energy Balance-2020'!$A20,'Energy Balance-2020'!$A$2:$A$38,0),MATCH(O$2,'Energy Balance-2020'!$A$2:$AI$2,0)),0)*'Heat Value'!$P$78</f>
        <v>0</v>
      </c>
      <c r="P57" s="341">
        <f>IF(INDEX('Energy Balance-2020'!$A$2:$AI$38,MATCH('Energy Balance-2020'!$A20,'Energy Balance-2020'!$A$2:$A$38,0),MATCH(P$2,'Energy Balance-2020'!$A$2:$AI$2,0))&lt;0,-INDEX('Energy Balance-2020'!$A$2:$AI$38,MATCH('Energy Balance-2020'!$A20,'Energy Balance-2020'!$A$2:$A$38,0),MATCH(P$2,'Energy Balance-2020'!$A$2:$AI$2,0)),0)*'Heat Value'!$P$78</f>
        <v>0</v>
      </c>
      <c r="Q57" s="341">
        <f>IF(INDEX('Energy Balance-2020'!$A$2:$AI$38,MATCH('Energy Balance-2020'!$A20,'Energy Balance-2020'!$A$2:$A$38,0),MATCH(Q$2,'Energy Balance-2020'!$A$2:$AI$2,0))&lt;0,-INDEX('Energy Balance-2020'!$A$2:$AI$38,MATCH('Energy Balance-2020'!$A20,'Energy Balance-2020'!$A$2:$A$38,0),MATCH(Q$2,'Energy Balance-2020'!$A$2:$AI$2,0)),0)*'Heat Value'!$P$78</f>
        <v>0</v>
      </c>
      <c r="R57" s="341">
        <f>IF(INDEX('Energy Balance-2020'!$A$2:$AI$38,MATCH('Energy Balance-2020'!$A20,'Energy Balance-2020'!$A$2:$A$38,0),MATCH(R$2,'Energy Balance-2020'!$A$2:$AI$2,0))&lt;0,-INDEX('Energy Balance-2020'!$A$2:$AI$38,MATCH('Energy Balance-2020'!$A20,'Energy Balance-2020'!$A$2:$A$38,0),MATCH(R$2,'Energy Balance-2020'!$A$2:$AI$2,0)),0)*'Heat Value'!$P$78</f>
        <v>0</v>
      </c>
      <c r="S57" s="341">
        <f>IF(INDEX('Energy Balance-2020'!$A$2:$AI$38,MATCH('Energy Balance-2020'!$A20,'Energy Balance-2020'!$A$2:$A$38,0),MATCH(S$2,'Energy Balance-2020'!$A$2:$AI$2,0))&lt;0,-INDEX('Energy Balance-2020'!$A$2:$AI$38,MATCH('Energy Balance-2020'!$A20,'Energy Balance-2020'!$A$2:$A$38,0),MATCH(S$2,'Energy Balance-2020'!$A$2:$AI$2,0)),0)*'Heat Value'!$P$78</f>
        <v>0</v>
      </c>
      <c r="T57" s="341">
        <f>IF(INDEX('Energy Balance-2020'!$A$2:$AI$38,MATCH('Energy Balance-2020'!$A20,'Energy Balance-2020'!$A$2:$A$38,0),MATCH(T$2,'Energy Balance-2020'!$A$2:$AI$2,0))&lt;0,-INDEX('Energy Balance-2020'!$A$2:$AI$38,MATCH('Energy Balance-2020'!$A20,'Energy Balance-2020'!$A$2:$A$38,0),MATCH(T$2,'Energy Balance-2020'!$A$2:$AI$2,0)),0)*'Heat Value'!$P$78</f>
        <v>0</v>
      </c>
      <c r="U57" s="341">
        <f>IF(INDEX('Energy Balance-2020'!$A$2:$AI$38,MATCH('Energy Balance-2020'!$A20,'Energy Balance-2020'!$A$2:$A$38,0),MATCH(U$2,'Energy Balance-2020'!$A$2:$AI$2,0))&lt;0,-INDEX('Energy Balance-2020'!$A$2:$AI$38,MATCH('Energy Balance-2020'!$A20,'Energy Balance-2020'!$A$2:$A$38,0),MATCH(U$2,'Energy Balance-2020'!$A$2:$AI$2,0)),0)*'Heat Value'!$P$78</f>
        <v>0</v>
      </c>
      <c r="V57" s="341">
        <f>IF(INDEX('Energy Balance-2020'!$A$2:$AI$38,MATCH('Energy Balance-2020'!$A20,'Energy Balance-2020'!$A$2:$A$38,0),MATCH(V$2,'Energy Balance-2020'!$A$2:$AI$2,0))&lt;0,-INDEX('Energy Balance-2020'!$A$2:$AI$38,MATCH('Energy Balance-2020'!$A20,'Energy Balance-2020'!$A$2:$A$38,0),MATCH(V$2,'Energy Balance-2020'!$A$2:$AI$2,0)),0)*'Heat Value'!$P$78</f>
        <v>0</v>
      </c>
      <c r="W57" s="341">
        <f>IF(INDEX('Energy Balance-2020'!$A$2:$AI$38,MATCH('Energy Balance-2020'!$A20,'Energy Balance-2020'!$A$2:$A$38,0),MATCH(W$2,'Energy Balance-2020'!$A$2:$AI$2,0))&lt;0,-INDEX('Energy Balance-2020'!$A$2:$AI$38,MATCH('Energy Balance-2020'!$A20,'Energy Balance-2020'!$A$2:$A$38,0),MATCH(W$2,'Energy Balance-2020'!$A$2:$AI$2,0)),0)*'Heat Value'!$P$78</f>
        <v>0</v>
      </c>
      <c r="X57" s="341">
        <f>IF(INDEX('Energy Balance-2020'!$A$2:$AI$38,MATCH('Energy Balance-2020'!$A20,'Energy Balance-2020'!$A$2:$A$38,0),MATCH(X$2,'Energy Balance-2020'!$A$2:$AI$2,0))&lt;0,-INDEX('Energy Balance-2020'!$A$2:$AI$38,MATCH('Energy Balance-2020'!$A20,'Energy Balance-2020'!$A$2:$A$38,0),MATCH(X$2,'Energy Balance-2020'!$A$2:$AI$2,0)),0)*'Heat Value'!$P$78</f>
        <v>2697267589500</v>
      </c>
      <c r="Y57" s="341">
        <f>IF(INDEX('Energy Balance-2020'!$A$2:$AI$38,MATCH('Energy Balance-2020'!$A20,'Energy Balance-2020'!$A$2:$A$38,0),MATCH(Y$2,'Energy Balance-2020'!$A$2:$AI$2,0))&lt;0,-INDEX('Energy Balance-2020'!$A$2:$AI$38,MATCH('Energy Balance-2020'!$A20,'Energy Balance-2020'!$A$2:$A$38,0),MATCH(Y$2,'Energy Balance-2020'!$A$2:$AI$2,0)),0)*'Heat Value'!$P$78</f>
        <v>1772252031000</v>
      </c>
      <c r="Z57" s="341">
        <f>IF(INDEX('Energy Balance-2020'!$A$2:$AI$38,MATCH('Energy Balance-2020'!$A20,'Energy Balance-2020'!$A$2:$A$38,0),MATCH(Z$2,'Energy Balance-2020'!$A$2:$AI$2,0))&lt;0,-INDEX('Energy Balance-2020'!$A$2:$AI$38,MATCH('Energy Balance-2020'!$A20,'Energy Balance-2020'!$A$2:$A$38,0),MATCH(Z$2,'Energy Balance-2020'!$A$2:$AI$2,0)),0)*'Heat Value'!$P$78</f>
        <v>6939005601000</v>
      </c>
      <c r="AA57" s="341">
        <f>IF(INDEX('Energy Balance-2020'!$A$2:$AI$38,MATCH('Energy Balance-2020'!$A20,'Energy Balance-2020'!$A$2:$A$38,0),MATCH(AA$2,'Energy Balance-2020'!$A$2:$AI$2,0))&lt;0,-INDEX('Energy Balance-2020'!$A$2:$AI$38,MATCH('Energy Balance-2020'!$A20,'Energy Balance-2020'!$A$2:$A$38,0),MATCH(AA$2,'Energy Balance-2020'!$A$2:$AI$2,0)),0)*'Heat Value'!$P$78</f>
        <v>0</v>
      </c>
      <c r="AB57" s="341">
        <f>IF(INDEX('Energy Balance-2020'!$A$2:$AI$38,MATCH('Energy Balance-2020'!$A20,'Energy Balance-2020'!$A$2:$A$38,0),MATCH(AB$2,'Energy Balance-2020'!$A$2:$AI$2,0))&lt;0,-INDEX('Energy Balance-2020'!$A$2:$AI$38,MATCH('Energy Balance-2020'!$A20,'Energy Balance-2020'!$A$2:$A$38,0),MATCH(AB$2,'Energy Balance-2020'!$A$2:$AI$2,0)),0)*'Heat Value'!$P$78</f>
        <v>0</v>
      </c>
      <c r="AC57" s="341">
        <f>IF(INDEX('Energy Balance-2020'!$A$2:$AI$38,MATCH('Energy Balance-2020'!$A20,'Energy Balance-2020'!$A$2:$A$38,0),MATCH(AC$2,'Energy Balance-2020'!$A$2:$AI$2,0))&lt;0,-INDEX('Energy Balance-2020'!$A$2:$AI$38,MATCH('Energy Balance-2020'!$A20,'Energy Balance-2020'!$A$2:$A$38,0),MATCH(AC$2,'Energy Balance-2020'!$A$2:$AI$2,0)),0)*'Heat Value'!$P$78</f>
        <v>0</v>
      </c>
      <c r="AD57" s="341">
        <f>IF(INDEX('Energy Balance-2020'!$A$2:$AI$38,MATCH('Energy Balance-2020'!$A20,'Energy Balance-2020'!$A$2:$A$38,0),MATCH(AD$2,'Energy Balance-2020'!$A$2:$AI$2,0))&lt;0,-INDEX('Energy Balance-2020'!$A$2:$AI$38,MATCH('Energy Balance-2020'!$A20,'Energy Balance-2020'!$A$2:$A$38,0),MATCH(AD$2,'Energy Balance-2020'!$A$2:$AI$2,0)),0)*'Heat Value'!$P$78</f>
        <v>0</v>
      </c>
      <c r="AE57" s="341">
        <f>IF(INDEX('Energy Balance-2020'!$A$2:$AI$38,MATCH('Energy Balance-2020'!$A20,'Energy Balance-2020'!$A$2:$A$38,0),MATCH(AE$2,'Energy Balance-2020'!$A$2:$AI$2,0))&lt;0,-INDEX('Energy Balance-2020'!$A$2:$AI$38,MATCH('Energy Balance-2020'!$A20,'Energy Balance-2020'!$A$2:$A$38,0),MATCH(AE$2,'Energy Balance-2020'!$A$2:$AI$2,0)),0)*'Heat Value'!$P$78</f>
        <v>0</v>
      </c>
      <c r="AF57" s="342">
        <f>IF(INDEX('Energy Balance-2020'!$A$2:$AI$38,MATCH('Energy Balance-2020'!$A20,'Energy Balance-2020'!$A$2:$A$38,0),MATCH(AF$2,'Energy Balance-2020'!$A$2:$AI$2,0))&lt;0,-INDEX('Energy Balance-2020'!$A$2:$AI$38,MATCH('Energy Balance-2020'!$A20,'Energy Balance-2020'!$A$2:$A$38,0),MATCH(AF$2,'Energy Balance-2020'!$A$2:$AI$2,0)),0)*'Heat Value'!$P$78</f>
        <v>0</v>
      </c>
    </row>
    <row r="58" spans="1:32" x14ac:dyDescent="0.25">
      <c r="A58" s="41" t="str">
        <f>VLOOKUP($B58,'Transformation Match'!$A$1:$C$9,2,0)</f>
        <v>燃气生产和供应业</v>
      </c>
      <c r="B58" s="21" t="s">
        <v>62</v>
      </c>
      <c r="C58" s="314">
        <f>IF(INDEX('Energy Balance-2020'!$A$2:$AI$38,MATCH('Energy Balance-2020'!$A21,'Energy Balance-2020'!$A$2:$A$38,0),MATCH(C$2,'Energy Balance-2020'!$A$2:$AI$2,0))&lt;0,-INDEX('Energy Balance-2020'!$A$2:$AI$38,MATCH('Energy Balance-2020'!$A21,'Energy Balance-2020'!$A$2:$A$38,0),MATCH(C$2,'Energy Balance-2020'!$A$2:$AI$2,0)),0)*'Heat Value'!$P$78</f>
        <v>0</v>
      </c>
      <c r="D58" s="341">
        <f>IF(INDEX('Energy Balance-2020'!$A$2:$AI$38,MATCH('Energy Balance-2020'!$A21,'Energy Balance-2020'!$A$2:$A$38,0),MATCH(D$2,'Energy Balance-2020'!$A$2:$AI$2,0))&lt;0,-INDEX('Energy Balance-2020'!$A$2:$AI$38,MATCH('Energy Balance-2020'!$A21,'Energy Balance-2020'!$A$2:$A$38,0),MATCH(D$2,'Energy Balance-2020'!$A$2:$AI$2,0)),0)*'Heat Value'!$P$78</f>
        <v>0</v>
      </c>
      <c r="E58" s="341">
        <f>IF(INDEX('Energy Balance-2020'!$A$2:$AI$38,MATCH('Energy Balance-2020'!$A21,'Energy Balance-2020'!$A$2:$A$38,0),MATCH(E$2,'Energy Balance-2020'!$A$2:$AI$2,0))&lt;0,-INDEX('Energy Balance-2020'!$A$2:$AI$38,MATCH('Energy Balance-2020'!$A21,'Energy Balance-2020'!$A$2:$A$38,0),MATCH(E$2,'Energy Balance-2020'!$A$2:$AI$2,0)),0)*'Heat Value'!$P$78</f>
        <v>0</v>
      </c>
      <c r="F58" s="341">
        <f>IF(INDEX('Energy Balance-2020'!$A$2:$AI$38,MATCH('Energy Balance-2020'!$A21,'Energy Balance-2020'!$A$2:$A$38,0),MATCH(F$2,'Energy Balance-2020'!$A$2:$AI$2,0))&lt;0,-INDEX('Energy Balance-2020'!$A$2:$AI$38,MATCH('Energy Balance-2020'!$A21,'Energy Balance-2020'!$A$2:$A$38,0),MATCH(F$2,'Energy Balance-2020'!$A$2:$AI$2,0)),0)*'Heat Value'!$P$78</f>
        <v>0</v>
      </c>
      <c r="G58" s="341">
        <f>IF(INDEX('Energy Balance-2020'!$A$2:$AI$38,MATCH('Energy Balance-2020'!$A21,'Energy Balance-2020'!$A$2:$A$38,0),MATCH(G$2,'Energy Balance-2020'!$A$2:$AI$2,0))&lt;0,-INDEX('Energy Balance-2020'!$A$2:$AI$38,MATCH('Energy Balance-2020'!$A21,'Energy Balance-2020'!$A$2:$A$38,0),MATCH(G$2,'Energy Balance-2020'!$A$2:$AI$2,0)),0)*'Heat Value'!$P$78</f>
        <v>0</v>
      </c>
      <c r="H58" s="341">
        <f>IF(INDEX('Energy Balance-2020'!$A$2:$AI$38,MATCH('Energy Balance-2020'!$A21,'Energy Balance-2020'!$A$2:$A$38,0),MATCH(H$2,'Energy Balance-2020'!$A$2:$AI$2,0))&lt;0,-INDEX('Energy Balance-2020'!$A$2:$AI$38,MATCH('Energy Balance-2020'!$A21,'Energy Balance-2020'!$A$2:$A$38,0),MATCH(H$2,'Energy Balance-2020'!$A$2:$AI$2,0)),0)*'Heat Value'!$P$78</f>
        <v>4747302070500</v>
      </c>
      <c r="I58" s="341">
        <f>IF(INDEX('Energy Balance-2020'!$A$2:$AI$38,MATCH('Energy Balance-2020'!$A21,'Energy Balance-2020'!$A$2:$A$38,0),MATCH(I$2,'Energy Balance-2020'!$A$2:$AI$2,0))&lt;0,-INDEX('Energy Balance-2020'!$A$2:$AI$38,MATCH('Energy Balance-2020'!$A21,'Energy Balance-2020'!$A$2:$A$38,0),MATCH(I$2,'Energy Balance-2020'!$A$2:$AI$2,0)),0)*'Heat Value'!$P$78</f>
        <v>72995672211000</v>
      </c>
      <c r="J58" s="341">
        <f>IF(INDEX('Energy Balance-2020'!$A$2:$AI$38,MATCH('Energy Balance-2020'!$A21,'Energy Balance-2020'!$A$2:$A$38,0),MATCH(J$2,'Energy Balance-2020'!$A$2:$AI$2,0))&lt;0,-INDEX('Energy Balance-2020'!$A$2:$AI$38,MATCH('Energy Balance-2020'!$A21,'Energy Balance-2020'!$A$2:$A$38,0),MATCH(J$2,'Energy Balance-2020'!$A$2:$AI$2,0)),0)*'Heat Value'!$P$78</f>
        <v>0</v>
      </c>
      <c r="K58" s="341">
        <f>IF(INDEX('Energy Balance-2020'!$A$2:$AI$38,MATCH('Energy Balance-2020'!$A21,'Energy Balance-2020'!$A$2:$A$38,0),MATCH(K$2,'Energy Balance-2020'!$A$2:$AI$2,0))&lt;0,-INDEX('Energy Balance-2020'!$A$2:$AI$38,MATCH('Energy Balance-2020'!$A21,'Energy Balance-2020'!$A$2:$A$38,0),MATCH(K$2,'Energy Balance-2020'!$A$2:$AI$2,0)),0)*'Heat Value'!$P$78</f>
        <v>0</v>
      </c>
      <c r="L58" s="341">
        <f>IF(INDEX('Energy Balance-2020'!$A$2:$AI$38,MATCH('Energy Balance-2020'!$A21,'Energy Balance-2020'!$A$2:$A$38,0),MATCH(L$2,'Energy Balance-2020'!$A$2:$AI$2,0))&lt;0,-INDEX('Energy Balance-2020'!$A$2:$AI$38,MATCH('Energy Balance-2020'!$A21,'Energy Balance-2020'!$A$2:$A$38,0),MATCH(L$2,'Energy Balance-2020'!$A$2:$AI$2,0)),0)*'Heat Value'!$P$78</f>
        <v>0</v>
      </c>
      <c r="M58" s="341">
        <f>IF(INDEX('Energy Balance-2020'!$A$2:$AI$38,MATCH('Energy Balance-2020'!$A21,'Energy Balance-2020'!$A$2:$A$38,0),MATCH(M$2,'Energy Balance-2020'!$A$2:$AI$2,0))&lt;0,-INDEX('Energy Balance-2020'!$A$2:$AI$38,MATCH('Energy Balance-2020'!$A21,'Energy Balance-2020'!$A$2:$A$38,0),MATCH(M$2,'Energy Balance-2020'!$A$2:$AI$2,0)),0)*'Heat Value'!$P$78</f>
        <v>2125035742500</v>
      </c>
      <c r="N58" s="341">
        <f>IF(INDEX('Energy Balance-2020'!$A$2:$AI$38,MATCH('Energy Balance-2020'!$A21,'Energy Balance-2020'!$A$2:$A$38,0),MATCH(N$2,'Energy Balance-2020'!$A$2:$AI$2,0))&lt;0,-INDEX('Energy Balance-2020'!$A$2:$AI$38,MATCH('Energy Balance-2020'!$A21,'Energy Balance-2020'!$A$2:$A$38,0),MATCH(N$2,'Energy Balance-2020'!$A$2:$AI$2,0)),0)*'Heat Value'!$P$78</f>
        <v>0</v>
      </c>
      <c r="O58" s="341">
        <f>IF(INDEX('Energy Balance-2020'!$A$2:$AI$38,MATCH('Energy Balance-2020'!$A21,'Energy Balance-2020'!$A$2:$A$38,0),MATCH(O$2,'Energy Balance-2020'!$A$2:$AI$2,0))&lt;0,-INDEX('Energy Balance-2020'!$A$2:$AI$38,MATCH('Energy Balance-2020'!$A21,'Energy Balance-2020'!$A$2:$A$38,0),MATCH(O$2,'Energy Balance-2020'!$A$2:$AI$2,0)),0)*'Heat Value'!$P$78</f>
        <v>0</v>
      </c>
      <c r="P58" s="341">
        <f>IF(INDEX('Energy Balance-2020'!$A$2:$AI$38,MATCH('Energy Balance-2020'!$A21,'Energy Balance-2020'!$A$2:$A$38,0),MATCH(P$2,'Energy Balance-2020'!$A$2:$AI$2,0))&lt;0,-INDEX('Energy Balance-2020'!$A$2:$AI$38,MATCH('Energy Balance-2020'!$A21,'Energy Balance-2020'!$A$2:$A$38,0),MATCH(P$2,'Energy Balance-2020'!$A$2:$AI$2,0)),0)*'Heat Value'!$P$78</f>
        <v>0</v>
      </c>
      <c r="Q58" s="341">
        <f>IF(INDEX('Energy Balance-2020'!$A$2:$AI$38,MATCH('Energy Balance-2020'!$A21,'Energy Balance-2020'!$A$2:$A$38,0),MATCH(Q$2,'Energy Balance-2020'!$A$2:$AI$2,0))&lt;0,-INDEX('Energy Balance-2020'!$A$2:$AI$38,MATCH('Energy Balance-2020'!$A21,'Energy Balance-2020'!$A$2:$A$38,0),MATCH(Q$2,'Energy Balance-2020'!$A$2:$AI$2,0)),0)*'Heat Value'!$P$78</f>
        <v>0</v>
      </c>
      <c r="R58" s="341">
        <f>IF(INDEX('Energy Balance-2020'!$A$2:$AI$38,MATCH('Energy Balance-2020'!$A21,'Energy Balance-2020'!$A$2:$A$38,0),MATCH(R$2,'Energy Balance-2020'!$A$2:$AI$2,0))&lt;0,-INDEX('Energy Balance-2020'!$A$2:$AI$38,MATCH('Energy Balance-2020'!$A21,'Energy Balance-2020'!$A$2:$A$38,0),MATCH(R$2,'Energy Balance-2020'!$A$2:$AI$2,0)),0)*'Heat Value'!$P$78</f>
        <v>0</v>
      </c>
      <c r="S58" s="341">
        <f>IF(INDEX('Energy Balance-2020'!$A$2:$AI$38,MATCH('Energy Balance-2020'!$A21,'Energy Balance-2020'!$A$2:$A$38,0),MATCH(S$2,'Energy Balance-2020'!$A$2:$AI$2,0))&lt;0,-INDEX('Energy Balance-2020'!$A$2:$AI$38,MATCH('Energy Balance-2020'!$A21,'Energy Balance-2020'!$A$2:$A$38,0),MATCH(S$2,'Energy Balance-2020'!$A$2:$AI$2,0)),0)*'Heat Value'!$P$78</f>
        <v>0</v>
      </c>
      <c r="T58" s="341">
        <f>IF(INDEX('Energy Balance-2020'!$A$2:$AI$38,MATCH('Energy Balance-2020'!$A21,'Energy Balance-2020'!$A$2:$A$38,0),MATCH(T$2,'Energy Balance-2020'!$A$2:$AI$2,0))&lt;0,-INDEX('Energy Balance-2020'!$A$2:$AI$38,MATCH('Energy Balance-2020'!$A21,'Energy Balance-2020'!$A$2:$A$38,0),MATCH(T$2,'Energy Balance-2020'!$A$2:$AI$2,0)),0)*'Heat Value'!$P$78</f>
        <v>0</v>
      </c>
      <c r="U58" s="341">
        <f>IF(INDEX('Energy Balance-2020'!$A$2:$AI$38,MATCH('Energy Balance-2020'!$A21,'Energy Balance-2020'!$A$2:$A$38,0),MATCH(U$2,'Energy Balance-2020'!$A$2:$AI$2,0))&lt;0,-INDEX('Energy Balance-2020'!$A$2:$AI$38,MATCH('Energy Balance-2020'!$A21,'Energy Balance-2020'!$A$2:$A$38,0),MATCH(U$2,'Energy Balance-2020'!$A$2:$AI$2,0)),0)*'Heat Value'!$P$78</f>
        <v>0</v>
      </c>
      <c r="V58" s="341">
        <f>IF(INDEX('Energy Balance-2020'!$A$2:$AI$38,MATCH('Energy Balance-2020'!$A21,'Energy Balance-2020'!$A$2:$A$38,0),MATCH(V$2,'Energy Balance-2020'!$A$2:$AI$2,0))&lt;0,-INDEX('Energy Balance-2020'!$A$2:$AI$38,MATCH('Energy Balance-2020'!$A21,'Energy Balance-2020'!$A$2:$A$38,0),MATCH(V$2,'Energy Balance-2020'!$A$2:$AI$2,0)),0)*'Heat Value'!$P$78</f>
        <v>0</v>
      </c>
      <c r="W58" s="341">
        <f>IF(INDEX('Energy Balance-2020'!$A$2:$AI$38,MATCH('Energy Balance-2020'!$A21,'Energy Balance-2020'!$A$2:$A$38,0),MATCH(W$2,'Energy Balance-2020'!$A$2:$AI$2,0))&lt;0,-INDEX('Energy Balance-2020'!$A$2:$AI$38,MATCH('Energy Balance-2020'!$A21,'Energy Balance-2020'!$A$2:$A$38,0),MATCH(W$2,'Energy Balance-2020'!$A$2:$AI$2,0)),0)*'Heat Value'!$P$78</f>
        <v>0</v>
      </c>
      <c r="X58" s="341">
        <f>IF(INDEX('Energy Balance-2020'!$A$2:$AI$38,MATCH('Energy Balance-2020'!$A21,'Energy Balance-2020'!$A$2:$A$38,0),MATCH(X$2,'Energy Balance-2020'!$A$2:$AI$2,0))&lt;0,-INDEX('Energy Balance-2020'!$A$2:$AI$38,MATCH('Energy Balance-2020'!$A21,'Energy Balance-2020'!$A$2:$A$38,0),MATCH(X$2,'Energy Balance-2020'!$A$2:$AI$2,0)),0)*'Heat Value'!$P$78</f>
        <v>0</v>
      </c>
      <c r="Y58" s="341">
        <f>IF(INDEX('Energy Balance-2020'!$A$2:$AI$38,MATCH('Energy Balance-2020'!$A21,'Energy Balance-2020'!$A$2:$A$38,0),MATCH(Y$2,'Energy Balance-2020'!$A$2:$AI$2,0))&lt;0,-INDEX('Energy Balance-2020'!$A$2:$AI$38,MATCH('Energy Balance-2020'!$A21,'Energy Balance-2020'!$A$2:$A$38,0),MATCH(Y$2,'Energy Balance-2020'!$A$2:$AI$2,0)),0)*'Heat Value'!$P$78</f>
        <v>0</v>
      </c>
      <c r="Z58" s="341">
        <f>IF(INDEX('Energy Balance-2020'!$A$2:$AI$38,MATCH('Energy Balance-2020'!$A21,'Energy Balance-2020'!$A$2:$A$38,0),MATCH(Z$2,'Energy Balance-2020'!$A$2:$AI$2,0))&lt;0,-INDEX('Energy Balance-2020'!$A$2:$AI$38,MATCH('Energy Balance-2020'!$A21,'Energy Balance-2020'!$A$2:$A$38,0),MATCH(Z$2,'Energy Balance-2020'!$A$2:$AI$2,0)),0)*'Heat Value'!$P$78</f>
        <v>0</v>
      </c>
      <c r="AA58" s="341">
        <f>IF(INDEX('Energy Balance-2020'!$A$2:$AI$38,MATCH('Energy Balance-2020'!$A21,'Energy Balance-2020'!$A$2:$A$38,0),MATCH(AA$2,'Energy Balance-2020'!$A$2:$AI$2,0))&lt;0,-INDEX('Energy Balance-2020'!$A$2:$AI$38,MATCH('Energy Balance-2020'!$A21,'Energy Balance-2020'!$A$2:$A$38,0),MATCH(AA$2,'Energy Balance-2020'!$A$2:$AI$2,0)),0)*'Heat Value'!$P$78</f>
        <v>0</v>
      </c>
      <c r="AB58" s="341">
        <f>IF(INDEX('Energy Balance-2020'!$A$2:$AI$38,MATCH('Energy Balance-2020'!$A21,'Energy Balance-2020'!$A$2:$A$38,0),MATCH(AB$2,'Energy Balance-2020'!$A$2:$AI$2,0))&lt;0,-INDEX('Energy Balance-2020'!$A$2:$AI$38,MATCH('Energy Balance-2020'!$A21,'Energy Balance-2020'!$A$2:$A$38,0),MATCH(AB$2,'Energy Balance-2020'!$A$2:$AI$2,0)),0)*'Heat Value'!$P$78</f>
        <v>53773126671000</v>
      </c>
      <c r="AC58" s="341">
        <f>IF(INDEX('Energy Balance-2020'!$A$2:$AI$38,MATCH('Energy Balance-2020'!$A21,'Energy Balance-2020'!$A$2:$A$38,0),MATCH(AC$2,'Energy Balance-2020'!$A$2:$AI$2,0))&lt;0,-INDEX('Energy Balance-2020'!$A$2:$AI$38,MATCH('Energy Balance-2020'!$A21,'Energy Balance-2020'!$A$2:$A$38,0),MATCH(AC$2,'Energy Balance-2020'!$A$2:$AI$2,0)),0)*'Heat Value'!$P$78</f>
        <v>0</v>
      </c>
      <c r="AD58" s="341">
        <f>IF(INDEX('Energy Balance-2020'!$A$2:$AI$38,MATCH('Energy Balance-2020'!$A21,'Energy Balance-2020'!$A$2:$A$38,0),MATCH(AD$2,'Energy Balance-2020'!$A$2:$AI$2,0))&lt;0,-INDEX('Energy Balance-2020'!$A$2:$AI$38,MATCH('Energy Balance-2020'!$A21,'Energy Balance-2020'!$A$2:$A$38,0),MATCH(AD$2,'Energy Balance-2020'!$A$2:$AI$2,0)),0)*'Heat Value'!$P$78</f>
        <v>0</v>
      </c>
      <c r="AE58" s="341">
        <f>IF(INDEX('Energy Balance-2020'!$A$2:$AI$38,MATCH('Energy Balance-2020'!$A21,'Energy Balance-2020'!$A$2:$A$38,0),MATCH(AE$2,'Energy Balance-2020'!$A$2:$AI$2,0))&lt;0,-INDEX('Energy Balance-2020'!$A$2:$AI$38,MATCH('Energy Balance-2020'!$A21,'Energy Balance-2020'!$A$2:$A$38,0),MATCH(AE$2,'Energy Balance-2020'!$A$2:$AI$2,0)),0)*'Heat Value'!$P$78</f>
        <v>0</v>
      </c>
      <c r="AF58" s="342">
        <f>IF(INDEX('Energy Balance-2020'!$A$2:$AI$38,MATCH('Energy Balance-2020'!$A21,'Energy Balance-2020'!$A$2:$A$38,0),MATCH(AF$2,'Energy Balance-2020'!$A$2:$AI$2,0))&lt;0,-INDEX('Energy Balance-2020'!$A$2:$AI$38,MATCH('Energy Balance-2020'!$A21,'Energy Balance-2020'!$A$2:$A$38,0),MATCH(AF$2,'Energy Balance-2020'!$A$2:$AI$2,0)),0)*'Heat Value'!$P$78</f>
        <v>0</v>
      </c>
    </row>
    <row r="59" spans="1:32" x14ac:dyDescent="0.25">
      <c r="A59" s="41" t="str">
        <f>VLOOKUP($B59,'Transformation Match'!$A$1:$C$9,2,0)</f>
        <v>燃气生产和供应业</v>
      </c>
      <c r="B59" s="21" t="s">
        <v>63</v>
      </c>
      <c r="C59" s="314">
        <f>IF(INDEX('Energy Balance-2020'!$A$2:$AI$38,MATCH('Energy Balance-2020'!$A22,'Energy Balance-2020'!$A$2:$A$38,0),MATCH(C$2,'Energy Balance-2020'!$A$2:$AI$2,0))&lt;0,-INDEX('Energy Balance-2020'!$A$2:$AI$38,MATCH('Energy Balance-2020'!$A22,'Energy Balance-2020'!$A$2:$A$38,0),MATCH(C$2,'Energy Balance-2020'!$A$2:$AI$2,0)),0)*'Heat Value'!$P$78</f>
        <v>0</v>
      </c>
      <c r="D59" s="341">
        <f>IF(INDEX('Energy Balance-2020'!$A$2:$AI$38,MATCH('Energy Balance-2020'!$A22,'Energy Balance-2020'!$A$2:$A$38,0),MATCH(D$2,'Energy Balance-2020'!$A$2:$AI$2,0))&lt;0,-INDEX('Energy Balance-2020'!$A$2:$AI$38,MATCH('Energy Balance-2020'!$A22,'Energy Balance-2020'!$A$2:$A$38,0),MATCH(D$2,'Energy Balance-2020'!$A$2:$AI$2,0)),0)*'Heat Value'!$P$78</f>
        <v>0</v>
      </c>
      <c r="E59" s="341">
        <f>IF(INDEX('Energy Balance-2020'!$A$2:$AI$38,MATCH('Energy Balance-2020'!$A22,'Energy Balance-2020'!$A$2:$A$38,0),MATCH(E$2,'Energy Balance-2020'!$A$2:$AI$2,0))&lt;0,-INDEX('Energy Balance-2020'!$A$2:$AI$38,MATCH('Energy Balance-2020'!$A22,'Energy Balance-2020'!$A$2:$A$38,0),MATCH(E$2,'Energy Balance-2020'!$A$2:$AI$2,0)),0)*'Heat Value'!$P$78</f>
        <v>0</v>
      </c>
      <c r="F59" s="341">
        <f>IF(INDEX('Energy Balance-2020'!$A$2:$AI$38,MATCH('Energy Balance-2020'!$A22,'Energy Balance-2020'!$A$2:$A$38,0),MATCH(F$2,'Energy Balance-2020'!$A$2:$AI$2,0))&lt;0,-INDEX('Energy Balance-2020'!$A$2:$AI$38,MATCH('Energy Balance-2020'!$A22,'Energy Balance-2020'!$A$2:$A$38,0),MATCH(F$2,'Energy Balance-2020'!$A$2:$AI$2,0)),0)*'Heat Value'!$P$78</f>
        <v>0</v>
      </c>
      <c r="G59" s="341">
        <f>IF(INDEX('Energy Balance-2020'!$A$2:$AI$38,MATCH('Energy Balance-2020'!$A22,'Energy Balance-2020'!$A$2:$A$38,0),MATCH(G$2,'Energy Balance-2020'!$A$2:$AI$2,0))&lt;0,-INDEX('Energy Balance-2020'!$A$2:$AI$38,MATCH('Energy Balance-2020'!$A22,'Energy Balance-2020'!$A$2:$A$38,0),MATCH(G$2,'Energy Balance-2020'!$A$2:$AI$2,0)),0)*'Heat Value'!$P$78</f>
        <v>0</v>
      </c>
      <c r="H59" s="341">
        <f>IF(INDEX('Energy Balance-2020'!$A$2:$AI$38,MATCH('Energy Balance-2020'!$A22,'Energy Balance-2020'!$A$2:$A$38,0),MATCH(H$2,'Energy Balance-2020'!$A$2:$AI$2,0))&lt;0,-INDEX('Energy Balance-2020'!$A$2:$AI$38,MATCH('Energy Balance-2020'!$A22,'Energy Balance-2020'!$A$2:$A$38,0),MATCH(H$2,'Energy Balance-2020'!$A$2:$AI$2,0)),0)*'Heat Value'!$P$78</f>
        <v>0</v>
      </c>
      <c r="I59" s="341">
        <f>IF(INDEX('Energy Balance-2020'!$A$2:$AI$38,MATCH('Energy Balance-2020'!$A22,'Energy Balance-2020'!$A$2:$A$38,0),MATCH(I$2,'Energy Balance-2020'!$A$2:$AI$2,0))&lt;0,-INDEX('Energy Balance-2020'!$A$2:$AI$38,MATCH('Energy Balance-2020'!$A22,'Energy Balance-2020'!$A$2:$A$38,0),MATCH(I$2,'Energy Balance-2020'!$A$2:$AI$2,0)),0)*'Heat Value'!$P$78</f>
        <v>0</v>
      </c>
      <c r="J59" s="341">
        <f>IF(INDEX('Energy Balance-2020'!$A$2:$AI$38,MATCH('Energy Balance-2020'!$A22,'Energy Balance-2020'!$A$2:$A$38,0),MATCH(J$2,'Energy Balance-2020'!$A$2:$AI$2,0))&lt;0,-INDEX('Energy Balance-2020'!$A$2:$AI$38,MATCH('Energy Balance-2020'!$A22,'Energy Balance-2020'!$A$2:$A$38,0),MATCH(J$2,'Energy Balance-2020'!$A$2:$AI$2,0)),0)*'Heat Value'!$P$78</f>
        <v>0</v>
      </c>
      <c r="K59" s="341">
        <f>IF(INDEX('Energy Balance-2020'!$A$2:$AI$38,MATCH('Energy Balance-2020'!$A22,'Energy Balance-2020'!$A$2:$A$38,0),MATCH(K$2,'Energy Balance-2020'!$A$2:$AI$2,0))&lt;0,-INDEX('Energy Balance-2020'!$A$2:$AI$38,MATCH('Energy Balance-2020'!$A22,'Energy Balance-2020'!$A$2:$A$38,0),MATCH(K$2,'Energy Balance-2020'!$A$2:$AI$2,0)),0)*'Heat Value'!$P$78</f>
        <v>0</v>
      </c>
      <c r="L59" s="341">
        <f>IF(INDEX('Energy Balance-2020'!$A$2:$AI$38,MATCH('Energy Balance-2020'!$A22,'Energy Balance-2020'!$A$2:$A$38,0),MATCH(L$2,'Energy Balance-2020'!$A$2:$AI$2,0))&lt;0,-INDEX('Energy Balance-2020'!$A$2:$AI$38,MATCH('Energy Balance-2020'!$A22,'Energy Balance-2020'!$A$2:$A$38,0),MATCH(L$2,'Energy Balance-2020'!$A$2:$AI$2,0)),0)*'Heat Value'!$P$78</f>
        <v>0</v>
      </c>
      <c r="M59" s="341">
        <f>IF(INDEX('Energy Balance-2020'!$A$2:$AI$38,MATCH('Energy Balance-2020'!$A22,'Energy Balance-2020'!$A$2:$A$38,0),MATCH(M$2,'Energy Balance-2020'!$A$2:$AI$2,0))&lt;0,-INDEX('Energy Balance-2020'!$A$2:$AI$38,MATCH('Energy Balance-2020'!$A22,'Energy Balance-2020'!$A$2:$A$38,0),MATCH(M$2,'Energy Balance-2020'!$A$2:$AI$2,0)),0)*'Heat Value'!$P$78</f>
        <v>0</v>
      </c>
      <c r="N59" s="341">
        <f>IF(INDEX('Energy Balance-2020'!$A$2:$AI$38,MATCH('Energy Balance-2020'!$A22,'Energy Balance-2020'!$A$2:$A$38,0),MATCH(N$2,'Energy Balance-2020'!$A$2:$AI$2,0))&lt;0,-INDEX('Energy Balance-2020'!$A$2:$AI$38,MATCH('Energy Balance-2020'!$A22,'Energy Balance-2020'!$A$2:$A$38,0),MATCH(N$2,'Energy Balance-2020'!$A$2:$AI$2,0)),0)*'Heat Value'!$P$78</f>
        <v>0</v>
      </c>
      <c r="O59" s="341">
        <f>IF(INDEX('Energy Balance-2020'!$A$2:$AI$38,MATCH('Energy Balance-2020'!$A22,'Energy Balance-2020'!$A$2:$A$38,0),MATCH(O$2,'Energy Balance-2020'!$A$2:$AI$2,0))&lt;0,-INDEX('Energy Balance-2020'!$A$2:$AI$38,MATCH('Energy Balance-2020'!$A22,'Energy Balance-2020'!$A$2:$A$38,0),MATCH(O$2,'Energy Balance-2020'!$A$2:$AI$2,0)),0)*'Heat Value'!$P$78</f>
        <v>0</v>
      </c>
      <c r="P59" s="341">
        <f>IF(INDEX('Energy Balance-2020'!$A$2:$AI$38,MATCH('Energy Balance-2020'!$A22,'Energy Balance-2020'!$A$2:$A$38,0),MATCH(P$2,'Energy Balance-2020'!$A$2:$AI$2,0))&lt;0,-INDEX('Energy Balance-2020'!$A$2:$AI$38,MATCH('Energy Balance-2020'!$A22,'Energy Balance-2020'!$A$2:$A$38,0),MATCH(P$2,'Energy Balance-2020'!$A$2:$AI$2,0)),0)*'Heat Value'!$P$78</f>
        <v>0</v>
      </c>
      <c r="Q59" s="341">
        <f>IF(INDEX('Energy Balance-2020'!$A$2:$AI$38,MATCH('Energy Balance-2020'!$A22,'Energy Balance-2020'!$A$2:$A$38,0),MATCH(Q$2,'Energy Balance-2020'!$A$2:$AI$2,0))&lt;0,-INDEX('Energy Balance-2020'!$A$2:$AI$38,MATCH('Energy Balance-2020'!$A22,'Energy Balance-2020'!$A$2:$A$38,0),MATCH(Q$2,'Energy Balance-2020'!$A$2:$AI$2,0)),0)*'Heat Value'!$P$78</f>
        <v>0</v>
      </c>
      <c r="R59" s="341">
        <f>IF(INDEX('Energy Balance-2020'!$A$2:$AI$38,MATCH('Energy Balance-2020'!$A22,'Energy Balance-2020'!$A$2:$A$38,0),MATCH(R$2,'Energy Balance-2020'!$A$2:$AI$2,0))&lt;0,-INDEX('Energy Balance-2020'!$A$2:$AI$38,MATCH('Energy Balance-2020'!$A22,'Energy Balance-2020'!$A$2:$A$38,0),MATCH(R$2,'Energy Balance-2020'!$A$2:$AI$2,0)),0)*'Heat Value'!$P$78</f>
        <v>0</v>
      </c>
      <c r="S59" s="341">
        <f>IF(INDEX('Energy Balance-2020'!$A$2:$AI$38,MATCH('Energy Balance-2020'!$A22,'Energy Balance-2020'!$A$2:$A$38,0),MATCH(S$2,'Energy Balance-2020'!$A$2:$AI$2,0))&lt;0,-INDEX('Energy Balance-2020'!$A$2:$AI$38,MATCH('Energy Balance-2020'!$A22,'Energy Balance-2020'!$A$2:$A$38,0),MATCH(S$2,'Energy Balance-2020'!$A$2:$AI$2,0)),0)*'Heat Value'!$P$78</f>
        <v>0</v>
      </c>
      <c r="T59" s="341">
        <f>IF(INDEX('Energy Balance-2020'!$A$2:$AI$38,MATCH('Energy Balance-2020'!$A22,'Energy Balance-2020'!$A$2:$A$38,0),MATCH(T$2,'Energy Balance-2020'!$A$2:$AI$2,0))&lt;0,-INDEX('Energy Balance-2020'!$A$2:$AI$38,MATCH('Energy Balance-2020'!$A22,'Energy Balance-2020'!$A$2:$A$38,0),MATCH(T$2,'Energy Balance-2020'!$A$2:$AI$2,0)),0)*'Heat Value'!$P$78</f>
        <v>0</v>
      </c>
      <c r="U59" s="341">
        <f>IF(INDEX('Energy Balance-2020'!$A$2:$AI$38,MATCH('Energy Balance-2020'!$A22,'Energy Balance-2020'!$A$2:$A$38,0),MATCH(U$2,'Energy Balance-2020'!$A$2:$AI$2,0))&lt;0,-INDEX('Energy Balance-2020'!$A$2:$AI$38,MATCH('Energy Balance-2020'!$A22,'Energy Balance-2020'!$A$2:$A$38,0),MATCH(U$2,'Energy Balance-2020'!$A$2:$AI$2,0)),0)*'Heat Value'!$P$78</f>
        <v>0</v>
      </c>
      <c r="V59" s="341">
        <f>IF(INDEX('Energy Balance-2020'!$A$2:$AI$38,MATCH('Energy Balance-2020'!$A22,'Energy Balance-2020'!$A$2:$A$38,0),MATCH(V$2,'Energy Balance-2020'!$A$2:$AI$2,0))&lt;0,-INDEX('Energy Balance-2020'!$A$2:$AI$38,MATCH('Energy Balance-2020'!$A22,'Energy Balance-2020'!$A$2:$A$38,0),MATCH(V$2,'Energy Balance-2020'!$A$2:$AI$2,0)),0)*'Heat Value'!$P$78</f>
        <v>0</v>
      </c>
      <c r="W59" s="341">
        <f>IF(INDEX('Energy Balance-2020'!$A$2:$AI$38,MATCH('Energy Balance-2020'!$A22,'Energy Balance-2020'!$A$2:$A$38,0),MATCH(W$2,'Energy Balance-2020'!$A$2:$AI$2,0))&lt;0,-INDEX('Energy Balance-2020'!$A$2:$AI$38,MATCH('Energy Balance-2020'!$A22,'Energy Balance-2020'!$A$2:$A$38,0),MATCH(W$2,'Energy Balance-2020'!$A$2:$AI$2,0)),0)*'Heat Value'!$P$78</f>
        <v>0</v>
      </c>
      <c r="X59" s="341">
        <f>IF(INDEX('Energy Balance-2020'!$A$2:$AI$38,MATCH('Energy Balance-2020'!$A22,'Energy Balance-2020'!$A$2:$A$38,0),MATCH(X$2,'Energy Balance-2020'!$A$2:$AI$2,0))&lt;0,-INDEX('Energy Balance-2020'!$A$2:$AI$38,MATCH('Energy Balance-2020'!$A22,'Energy Balance-2020'!$A$2:$A$38,0),MATCH(X$2,'Energy Balance-2020'!$A$2:$AI$2,0)),0)*'Heat Value'!$P$78</f>
        <v>0</v>
      </c>
      <c r="Y59" s="341">
        <f>IF(INDEX('Energy Balance-2020'!$A$2:$AI$38,MATCH('Energy Balance-2020'!$A22,'Energy Balance-2020'!$A$2:$A$38,0),MATCH(Y$2,'Energy Balance-2020'!$A$2:$AI$2,0))&lt;0,-INDEX('Energy Balance-2020'!$A$2:$AI$38,MATCH('Energy Balance-2020'!$A22,'Energy Balance-2020'!$A$2:$A$38,0),MATCH(Y$2,'Energy Balance-2020'!$A$2:$AI$2,0)),0)*'Heat Value'!$P$78</f>
        <v>0</v>
      </c>
      <c r="Z59" s="341">
        <f>IF(INDEX('Energy Balance-2020'!$A$2:$AI$38,MATCH('Energy Balance-2020'!$A22,'Energy Balance-2020'!$A$2:$A$38,0),MATCH(Z$2,'Energy Balance-2020'!$A$2:$AI$2,0))&lt;0,-INDEX('Energy Balance-2020'!$A$2:$AI$38,MATCH('Energy Balance-2020'!$A22,'Energy Balance-2020'!$A$2:$A$38,0),MATCH(Z$2,'Energy Balance-2020'!$A$2:$AI$2,0)),0)*'Heat Value'!$P$78</f>
        <v>0</v>
      </c>
      <c r="AA59" s="341">
        <f>IF(INDEX('Energy Balance-2020'!$A$2:$AI$38,MATCH('Energy Balance-2020'!$A22,'Energy Balance-2020'!$A$2:$A$38,0),MATCH(AA$2,'Energy Balance-2020'!$A$2:$AI$2,0))&lt;0,-INDEX('Energy Balance-2020'!$A$2:$AI$38,MATCH('Energy Balance-2020'!$A22,'Energy Balance-2020'!$A$2:$A$38,0),MATCH(AA$2,'Energy Balance-2020'!$A$2:$AI$2,0)),0)*'Heat Value'!$P$78</f>
        <v>0</v>
      </c>
      <c r="AB59">
        <f>-'Energy Balance-2020'!AE22*'Heat Value'!$P$78</f>
        <v>702770153728500</v>
      </c>
      <c r="AC59">
        <f>-'Energy Balance-2020'!AF22*'Heat Value'!$P$78</f>
        <v>-652019300113500</v>
      </c>
      <c r="AD59" s="341">
        <f>IF(INDEX('Energy Balance-2020'!$A$2:$AI$38,MATCH('Energy Balance-2020'!$A22,'Energy Balance-2020'!$A$2:$A$38,0),MATCH(AD$2,'Energy Balance-2020'!$A$2:$AI$2,0))&lt;0,-INDEX('Energy Balance-2020'!$A$2:$AI$38,MATCH('Energy Balance-2020'!$A22,'Energy Balance-2020'!$A$2:$A$38,0),MATCH(AD$2,'Energy Balance-2020'!$A$2:$AI$2,0)),0)*'Heat Value'!$P$78</f>
        <v>0</v>
      </c>
      <c r="AE59" s="341">
        <f>IF(INDEX('Energy Balance-2020'!$A$2:$AI$38,MATCH('Energy Balance-2020'!$A22,'Energy Balance-2020'!$A$2:$A$38,0),MATCH(AE$2,'Energy Balance-2020'!$A$2:$AI$2,0))&lt;0,-INDEX('Energy Balance-2020'!$A$2:$AI$38,MATCH('Energy Balance-2020'!$A22,'Energy Balance-2020'!$A$2:$A$38,0),MATCH(AE$2,'Energy Balance-2020'!$A$2:$AI$2,0)),0)*'Heat Value'!$P$78</f>
        <v>0</v>
      </c>
      <c r="AF59" s="342">
        <f>IF(INDEX('Energy Balance-2020'!$A$2:$AI$38,MATCH('Energy Balance-2020'!$A22,'Energy Balance-2020'!$A$2:$A$38,0),MATCH(AF$2,'Energy Balance-2020'!$A$2:$AI$2,0))&lt;0,-INDEX('Energy Balance-2020'!$A$2:$AI$38,MATCH('Energy Balance-2020'!$A22,'Energy Balance-2020'!$A$2:$A$38,0),MATCH(AF$2,'Energy Balance-2020'!$A$2:$AI$2,0)),0)*'Heat Value'!$P$78</f>
        <v>0</v>
      </c>
    </row>
    <row r="60" spans="1:32" x14ac:dyDescent="0.25">
      <c r="A60" s="111" t="str">
        <f>VLOOKUP($B60,'Transformation Match'!$A$1:$C$9,2,0)</f>
        <v>石油、煤炭及其他燃料加工业</v>
      </c>
      <c r="B60" s="89" t="s">
        <v>64</v>
      </c>
      <c r="C60" s="97">
        <f>-'Energy Balance-2020'!E23*'Heat Value'!$P$78</f>
        <v>87062575479000</v>
      </c>
      <c r="D60" s="344">
        <f>-'Energy Balance-2020'!F23*'Heat Value'!$P$78</f>
        <v>0</v>
      </c>
      <c r="E60" s="344">
        <f>-'Energy Balance-2020'!G23*'Heat Value'!$P$78</f>
        <v>172380677172000</v>
      </c>
      <c r="F60" s="28">
        <f>-'Energy Balance-2020'!H23*'Heat Value'!$P$78</f>
        <v>-228737180628000</v>
      </c>
      <c r="G60" s="344">
        <f>-'Energy Balance-2020'!I23*'Heat Value'!$P$78</f>
        <v>0</v>
      </c>
      <c r="H60" s="344">
        <f>-'Energy Balance-2020'!J23*'Heat Value'!$P$78</f>
        <v>0</v>
      </c>
      <c r="I60" s="344">
        <f>IF(INDEX('Energy Balance-2020'!$A$2:$AI$38,MATCH('Energy Balance-2020'!$A23,'Energy Balance-2020'!$A$2:$A$38,0),MATCH(I$2,'Energy Balance-2020'!$A$2:$AI$2,0))&lt;0,-INDEX('Energy Balance-2020'!$A$2:$AI$38,MATCH('Energy Balance-2020'!$A23,'Energy Balance-2020'!$A$2:$A$38,0),MATCH(I$2,'Energy Balance-2020'!$A$2:$AI$2,0)),0)*'Heat Value'!$P$78</f>
        <v>0</v>
      </c>
      <c r="J60" s="344">
        <f>IF(INDEX('Energy Balance-2020'!$A$2:$AI$38,MATCH('Energy Balance-2020'!$A23,'Energy Balance-2020'!$A$2:$A$38,0),MATCH(J$2,'Energy Balance-2020'!$A$2:$AI$2,0))&lt;0,-INDEX('Energy Balance-2020'!$A$2:$AI$38,MATCH('Energy Balance-2020'!$A23,'Energy Balance-2020'!$A$2:$A$38,0),MATCH(J$2,'Energy Balance-2020'!$A$2:$AI$2,0)),0)*'Heat Value'!$P$78</f>
        <v>0</v>
      </c>
      <c r="K60" s="344">
        <f>IF(INDEX('Energy Balance-2020'!$A$2:$AI$38,MATCH('Energy Balance-2020'!$A23,'Energy Balance-2020'!$A$2:$A$38,0),MATCH(K$2,'Energy Balance-2020'!$A$2:$AI$2,0))&lt;0,-INDEX('Energy Balance-2020'!$A$2:$AI$38,MATCH('Energy Balance-2020'!$A23,'Energy Balance-2020'!$A$2:$A$38,0),MATCH(K$2,'Energy Balance-2020'!$A$2:$AI$2,0)),0)*'Heat Value'!$P$78</f>
        <v>0</v>
      </c>
      <c r="L60" s="344">
        <f>IF(INDEX('Energy Balance-2020'!$A$2:$AI$38,MATCH('Energy Balance-2020'!$A23,'Energy Balance-2020'!$A$2:$A$38,0),MATCH(L$2,'Energy Balance-2020'!$A$2:$AI$2,0))&lt;0,-INDEX('Energy Balance-2020'!$A$2:$AI$38,MATCH('Energy Balance-2020'!$A23,'Energy Balance-2020'!$A$2:$A$38,0),MATCH(L$2,'Energy Balance-2020'!$A$2:$AI$2,0)),0)*'Heat Value'!$P$78</f>
        <v>0</v>
      </c>
      <c r="M60" s="344">
        <f>IF(INDEX('Energy Balance-2020'!$A$2:$AI$38,MATCH('Energy Balance-2020'!$A23,'Energy Balance-2020'!$A$2:$A$38,0),MATCH(M$2,'Energy Balance-2020'!$A$2:$AI$2,0))&lt;0,-INDEX('Energy Balance-2020'!$A$2:$AI$38,MATCH('Energy Balance-2020'!$A23,'Energy Balance-2020'!$A$2:$A$38,0),MATCH(M$2,'Energy Balance-2020'!$A$2:$AI$2,0)),0)*'Heat Value'!$P$78</f>
        <v>0</v>
      </c>
      <c r="N60" s="344">
        <f>IF(INDEX('Energy Balance-2020'!$A$2:$AI$38,MATCH('Energy Balance-2020'!$A23,'Energy Balance-2020'!$A$2:$A$38,0),MATCH(N$2,'Energy Balance-2020'!$A$2:$AI$2,0))&lt;0,-INDEX('Energy Balance-2020'!$A$2:$AI$38,MATCH('Energy Balance-2020'!$A23,'Energy Balance-2020'!$A$2:$A$38,0),MATCH(N$2,'Energy Balance-2020'!$A$2:$AI$2,0)),0)*'Heat Value'!$P$78</f>
        <v>0</v>
      </c>
      <c r="O60" s="344">
        <f>IF(INDEX('Energy Balance-2020'!$A$2:$AI$38,MATCH('Energy Balance-2020'!$A23,'Energy Balance-2020'!$A$2:$A$38,0),MATCH(O$2,'Energy Balance-2020'!$A$2:$AI$2,0))&lt;0,-INDEX('Energy Balance-2020'!$A$2:$AI$38,MATCH('Energy Balance-2020'!$A23,'Energy Balance-2020'!$A$2:$A$38,0),MATCH(O$2,'Energy Balance-2020'!$A$2:$AI$2,0)),0)*'Heat Value'!$P$78</f>
        <v>0</v>
      </c>
      <c r="P60" s="344">
        <f>IF(INDEX('Energy Balance-2020'!$A$2:$AI$38,MATCH('Energy Balance-2020'!$A23,'Energy Balance-2020'!$A$2:$A$38,0),MATCH(P$2,'Energy Balance-2020'!$A$2:$AI$2,0))&lt;0,-INDEX('Energy Balance-2020'!$A$2:$AI$38,MATCH('Energy Balance-2020'!$A23,'Energy Balance-2020'!$A$2:$A$38,0),MATCH(P$2,'Energy Balance-2020'!$A$2:$AI$2,0)),0)*'Heat Value'!$P$78</f>
        <v>0</v>
      </c>
      <c r="Q60" s="344">
        <f>IF(INDEX('Energy Balance-2020'!$A$2:$AI$38,MATCH('Energy Balance-2020'!$A23,'Energy Balance-2020'!$A$2:$A$38,0),MATCH(Q$2,'Energy Balance-2020'!$A$2:$AI$2,0))&lt;0,-INDEX('Energy Balance-2020'!$A$2:$AI$38,MATCH('Energy Balance-2020'!$A23,'Energy Balance-2020'!$A$2:$A$38,0),MATCH(Q$2,'Energy Balance-2020'!$A$2:$AI$2,0)),0)*'Heat Value'!$P$78</f>
        <v>0</v>
      </c>
      <c r="R60" s="344">
        <f>IF(INDEX('Energy Balance-2020'!$A$2:$AI$38,MATCH('Energy Balance-2020'!$A23,'Energy Balance-2020'!$A$2:$A$38,0),MATCH(R$2,'Energy Balance-2020'!$A$2:$AI$2,0))&lt;0,-INDEX('Energy Balance-2020'!$A$2:$AI$38,MATCH('Energy Balance-2020'!$A23,'Energy Balance-2020'!$A$2:$A$38,0),MATCH(R$2,'Energy Balance-2020'!$A$2:$AI$2,0)),0)*'Heat Value'!$P$78</f>
        <v>0</v>
      </c>
      <c r="S60" s="344">
        <f>IF(INDEX('Energy Balance-2020'!$A$2:$AI$38,MATCH('Energy Balance-2020'!$A23,'Energy Balance-2020'!$A$2:$A$38,0),MATCH(S$2,'Energy Balance-2020'!$A$2:$AI$2,0))&lt;0,-INDEX('Energy Balance-2020'!$A$2:$AI$38,MATCH('Energy Balance-2020'!$A23,'Energy Balance-2020'!$A$2:$A$38,0),MATCH(S$2,'Energy Balance-2020'!$A$2:$AI$2,0)),0)*'Heat Value'!$P$78</f>
        <v>0</v>
      </c>
      <c r="T60" s="344">
        <f>IF(INDEX('Energy Balance-2020'!$A$2:$AI$38,MATCH('Energy Balance-2020'!$A23,'Energy Balance-2020'!$A$2:$A$38,0),MATCH(T$2,'Energy Balance-2020'!$A$2:$AI$2,0))&lt;0,-INDEX('Energy Balance-2020'!$A$2:$AI$38,MATCH('Energy Balance-2020'!$A23,'Energy Balance-2020'!$A$2:$A$38,0),MATCH(T$2,'Energy Balance-2020'!$A$2:$AI$2,0)),0)*'Heat Value'!$P$78</f>
        <v>0</v>
      </c>
      <c r="U60" s="344">
        <f>IF(INDEX('Energy Balance-2020'!$A$2:$AI$38,MATCH('Energy Balance-2020'!$A23,'Energy Balance-2020'!$A$2:$A$38,0),MATCH(U$2,'Energy Balance-2020'!$A$2:$AI$2,0))&lt;0,-INDEX('Energy Balance-2020'!$A$2:$AI$38,MATCH('Energy Balance-2020'!$A23,'Energy Balance-2020'!$A$2:$A$38,0),MATCH(U$2,'Energy Balance-2020'!$A$2:$AI$2,0)),0)*'Heat Value'!$P$78</f>
        <v>0</v>
      </c>
      <c r="V60" s="344">
        <f>IF(INDEX('Energy Balance-2020'!$A$2:$AI$38,MATCH('Energy Balance-2020'!$A23,'Energy Balance-2020'!$A$2:$A$38,0),MATCH(V$2,'Energy Balance-2020'!$A$2:$AI$2,0))&lt;0,-INDEX('Energy Balance-2020'!$A$2:$AI$38,MATCH('Energy Balance-2020'!$A23,'Energy Balance-2020'!$A$2:$A$38,0),MATCH(V$2,'Energy Balance-2020'!$A$2:$AI$2,0)),0)*'Heat Value'!$P$78</f>
        <v>0</v>
      </c>
      <c r="W60" s="344">
        <f>IF(INDEX('Energy Balance-2020'!$A$2:$AI$38,MATCH('Energy Balance-2020'!$A23,'Energy Balance-2020'!$A$2:$A$38,0),MATCH(W$2,'Energy Balance-2020'!$A$2:$AI$2,0))&lt;0,-INDEX('Energy Balance-2020'!$A$2:$AI$38,MATCH('Energy Balance-2020'!$A23,'Energy Balance-2020'!$A$2:$A$38,0),MATCH(W$2,'Energy Balance-2020'!$A$2:$AI$2,0)),0)*'Heat Value'!$P$78</f>
        <v>0</v>
      </c>
      <c r="X60" s="344">
        <f>IF(INDEX('Energy Balance-2020'!$A$2:$AI$38,MATCH('Energy Balance-2020'!$A23,'Energy Balance-2020'!$A$2:$A$38,0),MATCH(X$2,'Energy Balance-2020'!$A$2:$AI$2,0))&lt;0,-INDEX('Energy Balance-2020'!$A$2:$AI$38,MATCH('Energy Balance-2020'!$A23,'Energy Balance-2020'!$A$2:$A$38,0),MATCH(X$2,'Energy Balance-2020'!$A$2:$AI$2,0)),0)*'Heat Value'!$P$78</f>
        <v>0</v>
      </c>
      <c r="Y60" s="344">
        <f>IF(INDEX('Energy Balance-2020'!$A$2:$AI$38,MATCH('Energy Balance-2020'!$A23,'Energy Balance-2020'!$A$2:$A$38,0),MATCH(Y$2,'Energy Balance-2020'!$A$2:$AI$2,0))&lt;0,-INDEX('Energy Balance-2020'!$A$2:$AI$38,MATCH('Energy Balance-2020'!$A23,'Energy Balance-2020'!$A$2:$A$38,0),MATCH(Y$2,'Energy Balance-2020'!$A$2:$AI$2,0)),0)*'Heat Value'!$P$78</f>
        <v>0</v>
      </c>
      <c r="Z60" s="344">
        <f>IF(INDEX('Energy Balance-2020'!$A$2:$AI$38,MATCH('Energy Balance-2020'!$A23,'Energy Balance-2020'!$A$2:$A$38,0),MATCH(Z$2,'Energy Balance-2020'!$A$2:$AI$2,0))&lt;0,-INDEX('Energy Balance-2020'!$A$2:$AI$38,MATCH('Energy Balance-2020'!$A23,'Energy Balance-2020'!$A$2:$A$38,0),MATCH(Z$2,'Energy Balance-2020'!$A$2:$AI$2,0)),0)*'Heat Value'!$P$78</f>
        <v>0</v>
      </c>
      <c r="AA60" s="344">
        <f>IF(INDEX('Energy Balance-2020'!$A$2:$AI$38,MATCH('Energy Balance-2020'!$A23,'Energy Balance-2020'!$A$2:$A$38,0),MATCH(AA$2,'Energy Balance-2020'!$A$2:$AI$2,0))&lt;0,-INDEX('Energy Balance-2020'!$A$2:$AI$38,MATCH('Energy Balance-2020'!$A23,'Energy Balance-2020'!$A$2:$A$38,0),MATCH(AA$2,'Energy Balance-2020'!$A$2:$AI$2,0)),0)*'Heat Value'!$P$78</f>
        <v>0</v>
      </c>
      <c r="AB60" s="344">
        <f>IF(INDEX('Energy Balance-2020'!$A$2:$AI$38,MATCH('Energy Balance-2020'!$A23,'Energy Balance-2020'!$A$2:$A$38,0),MATCH(AB$2,'Energy Balance-2020'!$A$2:$AI$2,0))&lt;0,-INDEX('Energy Balance-2020'!$A$2:$AI$38,MATCH('Energy Balance-2020'!$A23,'Energy Balance-2020'!$A$2:$A$38,0),MATCH(AB$2,'Energy Balance-2020'!$A$2:$AI$2,0)),0)*'Heat Value'!$P$78</f>
        <v>0</v>
      </c>
      <c r="AC60" s="344">
        <f>IF(INDEX('Energy Balance-2020'!$A$2:$AI$38,MATCH('Energy Balance-2020'!$A23,'Energy Balance-2020'!$A$2:$A$38,0),MATCH(AC$2,'Energy Balance-2020'!$A$2:$AI$2,0))&lt;0,-INDEX('Energy Balance-2020'!$A$2:$AI$38,MATCH('Energy Balance-2020'!$A23,'Energy Balance-2020'!$A$2:$A$38,0),MATCH(AC$2,'Energy Balance-2020'!$A$2:$AI$2,0)),0)*'Heat Value'!$P$78</f>
        <v>0</v>
      </c>
      <c r="AD60" s="344">
        <f>IF(INDEX('Energy Balance-2020'!$A$2:$AI$38,MATCH('Energy Balance-2020'!$A23,'Energy Balance-2020'!$A$2:$A$38,0),MATCH(AD$2,'Energy Balance-2020'!$A$2:$AI$2,0))&lt;0,-INDEX('Energy Balance-2020'!$A$2:$AI$38,MATCH('Energy Balance-2020'!$A23,'Energy Balance-2020'!$A$2:$A$38,0),MATCH(AD$2,'Energy Balance-2020'!$A$2:$AI$2,0)),0)*'Heat Value'!$P$78</f>
        <v>0</v>
      </c>
      <c r="AE60" s="344">
        <f>IF(INDEX('Energy Balance-2020'!$A$2:$AI$38,MATCH('Energy Balance-2020'!$A23,'Energy Balance-2020'!$A$2:$A$38,0),MATCH(AE$2,'Energy Balance-2020'!$A$2:$AI$2,0))&lt;0,-INDEX('Energy Balance-2020'!$A$2:$AI$38,MATCH('Energy Balance-2020'!$A23,'Energy Balance-2020'!$A$2:$A$38,0),MATCH(AE$2,'Energy Balance-2020'!$A$2:$AI$2,0)),0)*'Heat Value'!$P$78</f>
        <v>0</v>
      </c>
      <c r="AF60" s="345">
        <f>IF(INDEX('Energy Balance-2020'!$A$2:$AI$38,MATCH('Energy Balance-2020'!$A23,'Energy Balance-2020'!$A$2:$A$38,0),MATCH(AF$2,'Energy Balance-2020'!$A$2:$AI$2,0))&lt;0,-INDEX('Energy Balance-2020'!$A$2:$AI$38,MATCH('Energy Balance-2020'!$A23,'Energy Balance-2020'!$A$2:$A$38,0),MATCH(AF$2,'Energy Balance-2020'!$A$2:$AI$2,0)),0)*'Heat Value'!$P$78</f>
        <v>0</v>
      </c>
    </row>
    <row r="65" spans="1:31" x14ac:dyDescent="0.25">
      <c r="A65" s="79" t="s">
        <v>274</v>
      </c>
    </row>
    <row r="66" spans="1:31" x14ac:dyDescent="0.25">
      <c r="B66" s="30" t="str">
        <f>VLOOKUP(B$67,'Fuel Match'!$B$2:$D$35,3,0)</f>
        <v>coal</v>
      </c>
      <c r="C66" s="24" t="str">
        <f>VLOOKUP(C$67,'Fuel Match'!$B$2:$D$35,3,0)</f>
        <v>coal</v>
      </c>
      <c r="D66" s="24" t="str">
        <f>VLOOKUP(D$67,'Fuel Match'!$B$2:$D$35,3,0)</f>
        <v>coal</v>
      </c>
      <c r="E66" s="24" t="str">
        <f>VLOOKUP(E$67,'Fuel Match'!$B$2:$D$35,3,0)</f>
        <v>coal</v>
      </c>
      <c r="F66" s="24" t="str">
        <f>VLOOKUP(F$67,'Fuel Match'!$B$2:$D$35,3,0)</f>
        <v>coal</v>
      </c>
      <c r="G66" s="24" t="str">
        <f>VLOOKUP(G$67,'Fuel Match'!$B$2:$D$35,3,0)</f>
        <v>coal</v>
      </c>
      <c r="H66" s="24" t="str">
        <f>VLOOKUP(H$67,'Fuel Match'!$B$2:$D$35,3,0)</f>
        <v>LPG propane or butane</v>
      </c>
      <c r="I66" s="24" t="str">
        <f>VLOOKUP(I$67,'Fuel Match'!$B$2:$D$35,3,0)</f>
        <v>LPG propane or butane</v>
      </c>
      <c r="J66" s="24" t="str">
        <f>VLOOKUP(J$67,'Fuel Match'!$B$2:$D$35,3,0)</f>
        <v>LPG propane or butane</v>
      </c>
      <c r="K66" s="24" t="str">
        <f>VLOOKUP(K$67,'Fuel Match'!$B$2:$D$35,3,0)</f>
        <v>LPG propane or butane</v>
      </c>
      <c r="L66" s="24" t="str">
        <f>VLOOKUP(L$67,'Fuel Match'!$B$2:$D$35,3,0)</f>
        <v>petroleum diesel</v>
      </c>
      <c r="M66" s="24" t="str">
        <f>VLOOKUP(M$67,'Fuel Match'!$B$2:$D$35,3,0)</f>
        <v>crude oil</v>
      </c>
      <c r="N66" s="24" t="str">
        <f>VLOOKUP(N$67,'Fuel Match'!$B$2:$D$35,3,0)</f>
        <v>petroleum diesel</v>
      </c>
      <c r="O66" s="24" t="str">
        <f>VLOOKUP(O$67,'Fuel Match'!$B$2:$D$35,3,0)</f>
        <v>petroleum diesel</v>
      </c>
      <c r="P66" s="24" t="str">
        <f>VLOOKUP(P$67,'Fuel Match'!$B$2:$D$35,3,0)</f>
        <v>petroleum diesel</v>
      </c>
      <c r="Q66" s="24" t="str">
        <f>VLOOKUP(Q$67,'Fuel Match'!$B$2:$D$35,3,0)</f>
        <v>heavy fuel oil</v>
      </c>
      <c r="R66" s="24" t="str">
        <f>VLOOKUP(R$67,'Fuel Match'!$B$2:$D$35,3,0)</f>
        <v>LPG propane or butane</v>
      </c>
      <c r="S66" s="24" t="str">
        <f>VLOOKUP(S$67,'Fuel Match'!$B$2:$D$35,3,0)</f>
        <v>LPG propane or butane</v>
      </c>
      <c r="T66" s="24" t="str">
        <f>VLOOKUP(T$67,'Fuel Match'!$B$2:$D$35,3,0)</f>
        <v>heavy fuel oil</v>
      </c>
      <c r="U66" s="24" t="str">
        <f>VLOOKUP(U$67,'Fuel Match'!$B$2:$D$35,3,0)</f>
        <v>heavy fuel oil</v>
      </c>
      <c r="V66" s="24" t="str">
        <f>VLOOKUP(V$67,'Fuel Match'!$B$2:$D$35,3,0)</f>
        <v>heavy fuel oil</v>
      </c>
      <c r="W66" s="24" t="str">
        <f>VLOOKUP(W$67,'Fuel Match'!$B$2:$D$35,3,0)</f>
        <v>heavy fuel oil</v>
      </c>
      <c r="X66" s="24" t="str">
        <f>VLOOKUP(X$67,'Fuel Match'!$B$2:$D$35,3,0)</f>
        <v>LPG propane or butane</v>
      </c>
      <c r="Y66" s="24" t="str">
        <f>VLOOKUP(Y$67,'Fuel Match'!$B$2:$D$35,3,0)</f>
        <v>LPG propane or butane</v>
      </c>
      <c r="Z66" s="24" t="str">
        <f>VLOOKUP(Z$67,'Fuel Match'!$B$2:$D$35,3,0)</f>
        <v>heavy fuel oil</v>
      </c>
      <c r="AA66" s="24" t="str">
        <f>VLOOKUP(AA$67,'Fuel Match'!$B$2:$D$35,3,0)</f>
        <v>natural gas</v>
      </c>
      <c r="AB66" s="24" t="str">
        <f>VLOOKUP(AB$67,'Fuel Match'!$B$2:$D$35,3,0)</f>
        <v>natural gas</v>
      </c>
      <c r="AC66" s="24" t="str">
        <f>VLOOKUP(AC$67,'Fuel Match'!$B$2:$D$35,3,0)</f>
        <v>heat</v>
      </c>
      <c r="AD66" s="24" t="str">
        <f>VLOOKUP(AD$67,'Fuel Match'!$B$2:$D$35,3,0)</f>
        <v>electricity</v>
      </c>
      <c r="AE66" s="25" t="str">
        <f>VLOOKUP(AE$67,'Fuel Match'!$B$2:$D$35,3,0)</f>
        <v>biomass</v>
      </c>
    </row>
    <row r="67" spans="1:31" x14ac:dyDescent="0.25">
      <c r="B67" s="99" t="s">
        <v>124</v>
      </c>
      <c r="C67" s="99" t="s">
        <v>126</v>
      </c>
      <c r="D67" s="99" t="s">
        <v>146</v>
      </c>
      <c r="E67" s="99" t="s">
        <v>277</v>
      </c>
      <c r="F67" s="99" t="s">
        <v>144</v>
      </c>
      <c r="G67" s="99" t="s">
        <v>192</v>
      </c>
      <c r="H67" s="99" t="s">
        <v>161</v>
      </c>
      <c r="I67" s="99" t="s">
        <v>163</v>
      </c>
      <c r="J67" s="99" t="s">
        <v>165</v>
      </c>
      <c r="K67" s="99" t="s">
        <v>167</v>
      </c>
      <c r="L67" s="99" t="s">
        <v>149</v>
      </c>
      <c r="M67" s="99" t="s">
        <v>119</v>
      </c>
      <c r="N67" s="99" t="s">
        <v>158</v>
      </c>
      <c r="O67" s="99" t="s">
        <v>141</v>
      </c>
      <c r="P67" s="99" t="s">
        <v>151</v>
      </c>
      <c r="Q67" s="99" t="s">
        <v>134</v>
      </c>
      <c r="R67" s="99" t="s">
        <v>169</v>
      </c>
      <c r="S67" s="99" t="s">
        <v>170</v>
      </c>
      <c r="T67" s="99" t="s">
        <v>172</v>
      </c>
      <c r="U67" s="99" t="s">
        <v>136</v>
      </c>
      <c r="V67" s="99" t="s">
        <v>153</v>
      </c>
      <c r="W67" s="99" t="s">
        <v>155</v>
      </c>
      <c r="X67" s="99" t="s">
        <v>174</v>
      </c>
      <c r="Y67" s="99" t="s">
        <v>176</v>
      </c>
      <c r="Z67" s="99" t="s">
        <v>138</v>
      </c>
      <c r="AA67" s="99" t="s">
        <v>179</v>
      </c>
      <c r="AB67" s="99" t="s">
        <v>181</v>
      </c>
      <c r="AC67" s="100" t="s">
        <v>131</v>
      </c>
      <c r="AD67" s="100" t="s">
        <v>122</v>
      </c>
      <c r="AE67" s="100" t="s">
        <v>193</v>
      </c>
    </row>
    <row r="68" spans="1:31" x14ac:dyDescent="0.25">
      <c r="A68" s="36" t="s">
        <v>2</v>
      </c>
      <c r="B68" s="95">
        <f t="shared" ref="B68:AE76" si="0">SUMIFS(C$5:C$60,$A$5:$A$60,$A68)</f>
        <v>1.8876100824009E+16</v>
      </c>
      <c r="C68" s="45">
        <f t="shared" si="0"/>
        <v>-1.40315943407805E+16</v>
      </c>
      <c r="D68" s="45">
        <f t="shared" si="0"/>
        <v>-3410615698924500</v>
      </c>
      <c r="E68" s="45">
        <f t="shared" si="0"/>
        <v>0</v>
      </c>
      <c r="F68" s="45">
        <f t="shared" si="0"/>
        <v>-170525090406000</v>
      </c>
      <c r="G68" s="45">
        <f t="shared" si="0"/>
        <v>0</v>
      </c>
      <c r="H68" s="45">
        <f t="shared" si="0"/>
        <v>0</v>
      </c>
      <c r="I68" s="45">
        <f t="shared" si="0"/>
        <v>0</v>
      </c>
      <c r="J68" s="45">
        <f t="shared" si="0"/>
        <v>0</v>
      </c>
      <c r="K68" s="45">
        <f t="shared" si="0"/>
        <v>0</v>
      </c>
      <c r="L68" s="45">
        <f t="shared" si="0"/>
        <v>0</v>
      </c>
      <c r="M68" s="45">
        <f t="shared" si="0"/>
        <v>0</v>
      </c>
      <c r="N68" s="45">
        <f t="shared" si="0"/>
        <v>0</v>
      </c>
      <c r="O68" s="45">
        <f t="shared" si="0"/>
        <v>0</v>
      </c>
      <c r="P68" s="45">
        <f t="shared" si="0"/>
        <v>0</v>
      </c>
      <c r="Q68" s="45">
        <f t="shared" si="0"/>
        <v>0</v>
      </c>
      <c r="R68" s="45">
        <f t="shared" si="0"/>
        <v>0</v>
      </c>
      <c r="S68" s="45">
        <f t="shared" si="0"/>
        <v>0</v>
      </c>
      <c r="T68" s="45">
        <f t="shared" si="0"/>
        <v>0</v>
      </c>
      <c r="U68" s="45">
        <f t="shared" si="0"/>
        <v>0</v>
      </c>
      <c r="V68" s="45">
        <f t="shared" si="0"/>
        <v>0</v>
      </c>
      <c r="W68" s="45">
        <f t="shared" si="0"/>
        <v>0</v>
      </c>
      <c r="X68" s="45">
        <f t="shared" si="0"/>
        <v>0</v>
      </c>
      <c r="Y68" s="45">
        <f t="shared" si="0"/>
        <v>0</v>
      </c>
      <c r="Z68" s="45">
        <f t="shared" si="0"/>
        <v>0</v>
      </c>
      <c r="AA68" s="45">
        <f t="shared" si="0"/>
        <v>0</v>
      </c>
      <c r="AB68" s="45">
        <f t="shared" si="0"/>
        <v>0</v>
      </c>
      <c r="AC68" s="45">
        <f t="shared" si="0"/>
        <v>0</v>
      </c>
      <c r="AD68" s="45">
        <f t="shared" si="0"/>
        <v>0</v>
      </c>
      <c r="AE68" s="46">
        <f t="shared" si="0"/>
        <v>0</v>
      </c>
    </row>
    <row r="69" spans="1:31" x14ac:dyDescent="0.25">
      <c r="A69" s="12" t="s">
        <v>3</v>
      </c>
      <c r="B69" s="96">
        <f t="shared" si="0"/>
        <v>0</v>
      </c>
      <c r="C69">
        <f t="shared" si="0"/>
        <v>0</v>
      </c>
      <c r="D69">
        <f t="shared" si="0"/>
        <v>0</v>
      </c>
      <c r="E69">
        <f t="shared" si="0"/>
        <v>0</v>
      </c>
      <c r="F69">
        <f t="shared" si="0"/>
        <v>0</v>
      </c>
      <c r="G69">
        <f t="shared" si="0"/>
        <v>0</v>
      </c>
      <c r="H69">
        <f t="shared" si="0"/>
        <v>0</v>
      </c>
      <c r="I69">
        <f t="shared" si="0"/>
        <v>0</v>
      </c>
      <c r="J69">
        <f t="shared" si="0"/>
        <v>0</v>
      </c>
      <c r="K69">
        <f t="shared" si="0"/>
        <v>0</v>
      </c>
      <c r="L69">
        <f t="shared" si="0"/>
        <v>0</v>
      </c>
      <c r="M69">
        <f t="shared" si="0"/>
        <v>0</v>
      </c>
      <c r="N69">
        <f t="shared" si="0"/>
        <v>0</v>
      </c>
      <c r="O69">
        <f t="shared" si="0"/>
        <v>0</v>
      </c>
      <c r="P69">
        <f t="shared" si="0"/>
        <v>0</v>
      </c>
      <c r="Q69">
        <f t="shared" si="0"/>
        <v>0</v>
      </c>
      <c r="R69">
        <f t="shared" si="0"/>
        <v>0</v>
      </c>
      <c r="S69">
        <f t="shared" si="0"/>
        <v>0</v>
      </c>
      <c r="T69">
        <f t="shared" si="0"/>
        <v>0</v>
      </c>
      <c r="U69">
        <f t="shared" si="0"/>
        <v>0</v>
      </c>
      <c r="V69">
        <f t="shared" si="0"/>
        <v>0</v>
      </c>
      <c r="W69">
        <f t="shared" si="0"/>
        <v>0</v>
      </c>
      <c r="X69">
        <f t="shared" si="0"/>
        <v>0</v>
      </c>
      <c r="Y69">
        <f t="shared" si="0"/>
        <v>0</v>
      </c>
      <c r="Z69">
        <f t="shared" si="0"/>
        <v>0</v>
      </c>
      <c r="AA69">
        <f t="shared" si="0"/>
        <v>0</v>
      </c>
      <c r="AB69">
        <f t="shared" si="0"/>
        <v>0</v>
      </c>
      <c r="AC69">
        <f t="shared" si="0"/>
        <v>0</v>
      </c>
      <c r="AD69">
        <f t="shared" si="0"/>
        <v>0</v>
      </c>
      <c r="AE69" s="47">
        <f t="shared" si="0"/>
        <v>0</v>
      </c>
    </row>
    <row r="70" spans="1:31" x14ac:dyDescent="0.25">
      <c r="A70" s="12" t="s">
        <v>4</v>
      </c>
      <c r="B70" s="96">
        <f t="shared" si="0"/>
        <v>0</v>
      </c>
      <c r="C70">
        <f t="shared" si="0"/>
        <v>0</v>
      </c>
      <c r="D70">
        <f t="shared" si="0"/>
        <v>0</v>
      </c>
      <c r="E70">
        <f t="shared" si="0"/>
        <v>0</v>
      </c>
      <c r="F70">
        <f t="shared" si="0"/>
        <v>0</v>
      </c>
      <c r="G70">
        <f t="shared" si="0"/>
        <v>0</v>
      </c>
      <c r="H70">
        <f t="shared" si="0"/>
        <v>0</v>
      </c>
      <c r="I70">
        <f t="shared" si="0"/>
        <v>0</v>
      </c>
      <c r="J70">
        <f t="shared" si="0"/>
        <v>0</v>
      </c>
      <c r="K70">
        <f t="shared" si="0"/>
        <v>0</v>
      </c>
      <c r="L70">
        <f t="shared" si="0"/>
        <v>0</v>
      </c>
      <c r="M70">
        <f t="shared" si="0"/>
        <v>0</v>
      </c>
      <c r="N70">
        <f t="shared" si="0"/>
        <v>0</v>
      </c>
      <c r="O70">
        <f t="shared" si="0"/>
        <v>0</v>
      </c>
      <c r="P70">
        <f t="shared" si="0"/>
        <v>0</v>
      </c>
      <c r="Q70">
        <f t="shared" si="0"/>
        <v>0</v>
      </c>
      <c r="R70">
        <f t="shared" si="0"/>
        <v>0</v>
      </c>
      <c r="S70">
        <f t="shared" si="0"/>
        <v>0</v>
      </c>
      <c r="T70">
        <f t="shared" si="0"/>
        <v>0</v>
      </c>
      <c r="U70">
        <f t="shared" si="0"/>
        <v>0</v>
      </c>
      <c r="V70">
        <f t="shared" si="0"/>
        <v>0</v>
      </c>
      <c r="W70">
        <f t="shared" si="0"/>
        <v>0</v>
      </c>
      <c r="X70">
        <f t="shared" si="0"/>
        <v>0</v>
      </c>
      <c r="Y70">
        <f t="shared" si="0"/>
        <v>0</v>
      </c>
      <c r="Z70">
        <f t="shared" si="0"/>
        <v>0</v>
      </c>
      <c r="AA70">
        <f t="shared" si="0"/>
        <v>0</v>
      </c>
      <c r="AB70">
        <f t="shared" si="0"/>
        <v>0</v>
      </c>
      <c r="AC70">
        <f t="shared" si="0"/>
        <v>0</v>
      </c>
      <c r="AD70">
        <f t="shared" si="0"/>
        <v>0</v>
      </c>
      <c r="AE70" s="47">
        <f t="shared" si="0"/>
        <v>0</v>
      </c>
    </row>
    <row r="71" spans="1:31" x14ac:dyDescent="0.25">
      <c r="A71" s="12" t="s">
        <v>5</v>
      </c>
      <c r="B71" s="96">
        <f t="shared" si="0"/>
        <v>0</v>
      </c>
      <c r="C71">
        <f t="shared" si="0"/>
        <v>0</v>
      </c>
      <c r="D71">
        <f t="shared" si="0"/>
        <v>0</v>
      </c>
      <c r="E71">
        <f t="shared" si="0"/>
        <v>0</v>
      </c>
      <c r="F71">
        <f t="shared" si="0"/>
        <v>0</v>
      </c>
      <c r="G71">
        <f t="shared" si="0"/>
        <v>0</v>
      </c>
      <c r="H71">
        <f t="shared" si="0"/>
        <v>0</v>
      </c>
      <c r="I71">
        <f t="shared" si="0"/>
        <v>0</v>
      </c>
      <c r="J71">
        <f t="shared" si="0"/>
        <v>0</v>
      </c>
      <c r="K71">
        <f t="shared" si="0"/>
        <v>0</v>
      </c>
      <c r="L71">
        <f t="shared" si="0"/>
        <v>0</v>
      </c>
      <c r="M71">
        <f t="shared" si="0"/>
        <v>0</v>
      </c>
      <c r="N71">
        <f t="shared" si="0"/>
        <v>0</v>
      </c>
      <c r="O71">
        <f t="shared" si="0"/>
        <v>0</v>
      </c>
      <c r="P71">
        <f t="shared" si="0"/>
        <v>0</v>
      </c>
      <c r="Q71">
        <f t="shared" si="0"/>
        <v>0</v>
      </c>
      <c r="R71">
        <f t="shared" si="0"/>
        <v>0</v>
      </c>
      <c r="S71">
        <f t="shared" si="0"/>
        <v>0</v>
      </c>
      <c r="T71">
        <f t="shared" si="0"/>
        <v>0</v>
      </c>
      <c r="U71">
        <f t="shared" si="0"/>
        <v>0</v>
      </c>
      <c r="V71">
        <f t="shared" si="0"/>
        <v>0</v>
      </c>
      <c r="W71">
        <f t="shared" si="0"/>
        <v>0</v>
      </c>
      <c r="X71">
        <f t="shared" si="0"/>
        <v>0</v>
      </c>
      <c r="Y71">
        <f t="shared" si="0"/>
        <v>0</v>
      </c>
      <c r="Z71">
        <f t="shared" si="0"/>
        <v>0</v>
      </c>
      <c r="AA71">
        <f t="shared" si="0"/>
        <v>0</v>
      </c>
      <c r="AB71">
        <f t="shared" si="0"/>
        <v>0</v>
      </c>
      <c r="AC71">
        <f t="shared" si="0"/>
        <v>0</v>
      </c>
      <c r="AD71">
        <f t="shared" si="0"/>
        <v>0</v>
      </c>
      <c r="AE71" s="47">
        <f t="shared" si="0"/>
        <v>0</v>
      </c>
    </row>
    <row r="72" spans="1:31" x14ac:dyDescent="0.25">
      <c r="A72" s="12" t="s">
        <v>6</v>
      </c>
      <c r="B72" s="96">
        <f t="shared" si="0"/>
        <v>0</v>
      </c>
      <c r="C72">
        <f t="shared" si="0"/>
        <v>0</v>
      </c>
      <c r="D72">
        <f t="shared" si="0"/>
        <v>0</v>
      </c>
      <c r="E72">
        <f t="shared" si="0"/>
        <v>0</v>
      </c>
      <c r="F72">
        <f t="shared" si="0"/>
        <v>0</v>
      </c>
      <c r="G72">
        <f t="shared" si="0"/>
        <v>0</v>
      </c>
      <c r="H72">
        <f t="shared" si="0"/>
        <v>0</v>
      </c>
      <c r="I72">
        <f t="shared" si="0"/>
        <v>0</v>
      </c>
      <c r="J72">
        <f t="shared" si="0"/>
        <v>0</v>
      </c>
      <c r="K72">
        <f t="shared" si="0"/>
        <v>0</v>
      </c>
      <c r="L72">
        <f t="shared" si="0"/>
        <v>0</v>
      </c>
      <c r="M72">
        <f t="shared" si="0"/>
        <v>0</v>
      </c>
      <c r="N72">
        <f t="shared" si="0"/>
        <v>0</v>
      </c>
      <c r="O72">
        <f t="shared" si="0"/>
        <v>0</v>
      </c>
      <c r="P72">
        <f t="shared" si="0"/>
        <v>0</v>
      </c>
      <c r="Q72">
        <f t="shared" si="0"/>
        <v>0</v>
      </c>
      <c r="R72">
        <f t="shared" si="0"/>
        <v>0</v>
      </c>
      <c r="S72">
        <f t="shared" si="0"/>
        <v>0</v>
      </c>
      <c r="T72">
        <f t="shared" si="0"/>
        <v>0</v>
      </c>
      <c r="U72">
        <f t="shared" si="0"/>
        <v>0</v>
      </c>
      <c r="V72">
        <f t="shared" si="0"/>
        <v>0</v>
      </c>
      <c r="W72">
        <f t="shared" si="0"/>
        <v>0</v>
      </c>
      <c r="X72">
        <f t="shared" si="0"/>
        <v>0</v>
      </c>
      <c r="Y72">
        <f t="shared" si="0"/>
        <v>0</v>
      </c>
      <c r="Z72">
        <f t="shared" si="0"/>
        <v>0</v>
      </c>
      <c r="AA72">
        <f t="shared" si="0"/>
        <v>0</v>
      </c>
      <c r="AB72">
        <f t="shared" si="0"/>
        <v>0</v>
      </c>
      <c r="AC72">
        <f t="shared" si="0"/>
        <v>0</v>
      </c>
      <c r="AD72">
        <f t="shared" si="0"/>
        <v>0</v>
      </c>
      <c r="AE72" s="47">
        <f t="shared" si="0"/>
        <v>0</v>
      </c>
    </row>
    <row r="73" spans="1:31" x14ac:dyDescent="0.25">
      <c r="A73" s="12" t="s">
        <v>7</v>
      </c>
      <c r="B73" s="96">
        <f t="shared" si="0"/>
        <v>0</v>
      </c>
      <c r="C73">
        <f t="shared" si="0"/>
        <v>0</v>
      </c>
      <c r="D73">
        <f t="shared" si="0"/>
        <v>0</v>
      </c>
      <c r="E73">
        <f t="shared" si="0"/>
        <v>0</v>
      </c>
      <c r="F73">
        <f t="shared" si="0"/>
        <v>0</v>
      </c>
      <c r="G73">
        <f t="shared" si="0"/>
        <v>0</v>
      </c>
      <c r="H73">
        <f t="shared" si="0"/>
        <v>0</v>
      </c>
      <c r="I73">
        <f t="shared" si="0"/>
        <v>0</v>
      </c>
      <c r="J73">
        <f t="shared" si="0"/>
        <v>0</v>
      </c>
      <c r="K73">
        <f t="shared" si="0"/>
        <v>0</v>
      </c>
      <c r="L73">
        <f t="shared" si="0"/>
        <v>0</v>
      </c>
      <c r="M73">
        <f t="shared" si="0"/>
        <v>0</v>
      </c>
      <c r="N73">
        <f t="shared" si="0"/>
        <v>0</v>
      </c>
      <c r="O73">
        <f t="shared" si="0"/>
        <v>0</v>
      </c>
      <c r="P73">
        <f t="shared" si="0"/>
        <v>0</v>
      </c>
      <c r="Q73">
        <f t="shared" si="0"/>
        <v>0</v>
      </c>
      <c r="R73">
        <f t="shared" si="0"/>
        <v>0</v>
      </c>
      <c r="S73">
        <f t="shared" si="0"/>
        <v>0</v>
      </c>
      <c r="T73">
        <f t="shared" si="0"/>
        <v>0</v>
      </c>
      <c r="U73">
        <f t="shared" si="0"/>
        <v>0</v>
      </c>
      <c r="V73">
        <f t="shared" si="0"/>
        <v>0</v>
      </c>
      <c r="W73">
        <f t="shared" si="0"/>
        <v>0</v>
      </c>
      <c r="X73">
        <f t="shared" si="0"/>
        <v>0</v>
      </c>
      <c r="Y73">
        <f t="shared" si="0"/>
        <v>0</v>
      </c>
      <c r="Z73">
        <f t="shared" si="0"/>
        <v>0</v>
      </c>
      <c r="AA73">
        <f t="shared" si="0"/>
        <v>0</v>
      </c>
      <c r="AB73">
        <f t="shared" si="0"/>
        <v>0</v>
      </c>
      <c r="AC73">
        <f t="shared" si="0"/>
        <v>0</v>
      </c>
      <c r="AD73">
        <f t="shared" si="0"/>
        <v>0</v>
      </c>
      <c r="AE73" s="47">
        <f t="shared" si="0"/>
        <v>0</v>
      </c>
    </row>
    <row r="74" spans="1:31" x14ac:dyDescent="0.25">
      <c r="A74" s="12" t="s">
        <v>8</v>
      </c>
      <c r="B74" s="96">
        <f t="shared" si="0"/>
        <v>0</v>
      </c>
      <c r="C74">
        <f t="shared" si="0"/>
        <v>0</v>
      </c>
      <c r="D74">
        <f t="shared" si="0"/>
        <v>0</v>
      </c>
      <c r="E74">
        <f t="shared" si="0"/>
        <v>0</v>
      </c>
      <c r="F74">
        <f t="shared" si="0"/>
        <v>0</v>
      </c>
      <c r="G74">
        <f t="shared" si="0"/>
        <v>0</v>
      </c>
      <c r="H74">
        <f t="shared" si="0"/>
        <v>0</v>
      </c>
      <c r="I74">
        <f t="shared" si="0"/>
        <v>0</v>
      </c>
      <c r="J74">
        <f t="shared" si="0"/>
        <v>0</v>
      </c>
      <c r="K74">
        <f t="shared" si="0"/>
        <v>0</v>
      </c>
      <c r="L74">
        <f t="shared" si="0"/>
        <v>0</v>
      </c>
      <c r="M74">
        <f t="shared" si="0"/>
        <v>0</v>
      </c>
      <c r="N74">
        <f t="shared" si="0"/>
        <v>0</v>
      </c>
      <c r="O74">
        <f t="shared" si="0"/>
        <v>0</v>
      </c>
      <c r="P74">
        <f t="shared" si="0"/>
        <v>0</v>
      </c>
      <c r="Q74">
        <f t="shared" si="0"/>
        <v>0</v>
      </c>
      <c r="R74">
        <f t="shared" si="0"/>
        <v>0</v>
      </c>
      <c r="S74">
        <f t="shared" si="0"/>
        <v>0</v>
      </c>
      <c r="T74">
        <f t="shared" si="0"/>
        <v>0</v>
      </c>
      <c r="U74">
        <f t="shared" si="0"/>
        <v>0</v>
      </c>
      <c r="V74">
        <f t="shared" si="0"/>
        <v>0</v>
      </c>
      <c r="W74">
        <f t="shared" si="0"/>
        <v>0</v>
      </c>
      <c r="X74">
        <f t="shared" si="0"/>
        <v>0</v>
      </c>
      <c r="Y74">
        <f t="shared" si="0"/>
        <v>0</v>
      </c>
      <c r="Z74">
        <f t="shared" si="0"/>
        <v>0</v>
      </c>
      <c r="AA74">
        <f t="shared" si="0"/>
        <v>0</v>
      </c>
      <c r="AB74">
        <f t="shared" si="0"/>
        <v>0</v>
      </c>
      <c r="AC74">
        <f t="shared" si="0"/>
        <v>0</v>
      </c>
      <c r="AD74">
        <f t="shared" si="0"/>
        <v>0</v>
      </c>
      <c r="AE74" s="47">
        <f t="shared" si="0"/>
        <v>0</v>
      </c>
    </row>
    <row r="75" spans="1:31" x14ac:dyDescent="0.25">
      <c r="A75" s="12" t="s">
        <v>9</v>
      </c>
      <c r="B75" s="96">
        <f t="shared" si="0"/>
        <v>0</v>
      </c>
      <c r="C75">
        <f t="shared" si="0"/>
        <v>0</v>
      </c>
      <c r="D75">
        <f t="shared" si="0"/>
        <v>0</v>
      </c>
      <c r="E75">
        <f t="shared" si="0"/>
        <v>0</v>
      </c>
      <c r="F75">
        <f t="shared" si="0"/>
        <v>0</v>
      </c>
      <c r="G75">
        <f t="shared" si="0"/>
        <v>0</v>
      </c>
      <c r="H75">
        <f t="shared" si="0"/>
        <v>0</v>
      </c>
      <c r="I75">
        <f t="shared" si="0"/>
        <v>0</v>
      </c>
      <c r="J75">
        <f t="shared" si="0"/>
        <v>0</v>
      </c>
      <c r="K75">
        <f t="shared" si="0"/>
        <v>0</v>
      </c>
      <c r="L75">
        <f t="shared" si="0"/>
        <v>0</v>
      </c>
      <c r="M75">
        <f t="shared" si="0"/>
        <v>0</v>
      </c>
      <c r="N75">
        <f t="shared" si="0"/>
        <v>0</v>
      </c>
      <c r="O75">
        <f t="shared" si="0"/>
        <v>0</v>
      </c>
      <c r="P75">
        <f t="shared" si="0"/>
        <v>0</v>
      </c>
      <c r="Q75">
        <f t="shared" si="0"/>
        <v>0</v>
      </c>
      <c r="R75">
        <f t="shared" si="0"/>
        <v>0</v>
      </c>
      <c r="S75">
        <f t="shared" si="0"/>
        <v>0</v>
      </c>
      <c r="T75">
        <f t="shared" si="0"/>
        <v>0</v>
      </c>
      <c r="U75">
        <f t="shared" si="0"/>
        <v>0</v>
      </c>
      <c r="V75">
        <f t="shared" si="0"/>
        <v>0</v>
      </c>
      <c r="W75">
        <f t="shared" si="0"/>
        <v>0</v>
      </c>
      <c r="X75">
        <f t="shared" si="0"/>
        <v>0</v>
      </c>
      <c r="Y75">
        <f t="shared" si="0"/>
        <v>0</v>
      </c>
      <c r="Z75">
        <f t="shared" si="0"/>
        <v>0</v>
      </c>
      <c r="AA75">
        <f t="shared" si="0"/>
        <v>0</v>
      </c>
      <c r="AB75">
        <f t="shared" si="0"/>
        <v>0</v>
      </c>
      <c r="AC75">
        <f t="shared" si="0"/>
        <v>0</v>
      </c>
      <c r="AD75">
        <f t="shared" si="0"/>
        <v>0</v>
      </c>
      <c r="AE75" s="47">
        <f t="shared" si="0"/>
        <v>9904529923762.3047</v>
      </c>
    </row>
    <row r="76" spans="1:31" x14ac:dyDescent="0.25">
      <c r="A76" s="12" t="s">
        <v>10</v>
      </c>
      <c r="B76" s="96">
        <f t="shared" si="0"/>
        <v>0</v>
      </c>
      <c r="C76">
        <f t="shared" si="0"/>
        <v>0</v>
      </c>
      <c r="D76">
        <f t="shared" si="0"/>
        <v>0</v>
      </c>
      <c r="E76">
        <f t="shared" si="0"/>
        <v>0</v>
      </c>
      <c r="F76">
        <f t="shared" si="0"/>
        <v>0</v>
      </c>
      <c r="G76">
        <f t="shared" si="0"/>
        <v>0</v>
      </c>
      <c r="H76">
        <f t="shared" si="0"/>
        <v>0</v>
      </c>
      <c r="I76">
        <f t="shared" si="0"/>
        <v>0</v>
      </c>
      <c r="J76">
        <f t="shared" si="0"/>
        <v>0</v>
      </c>
      <c r="K76">
        <f t="shared" si="0"/>
        <v>0</v>
      </c>
      <c r="L76">
        <f t="shared" si="0"/>
        <v>0</v>
      </c>
      <c r="M76">
        <f t="shared" si="0"/>
        <v>0</v>
      </c>
      <c r="N76">
        <f t="shared" si="0"/>
        <v>0</v>
      </c>
      <c r="O76">
        <f t="shared" si="0"/>
        <v>0</v>
      </c>
      <c r="P76">
        <f t="shared" si="0"/>
        <v>0</v>
      </c>
      <c r="Q76">
        <f t="shared" ref="Q76:AE76" si="1">SUMIFS(R$5:R$60,$A$5:$A$60,$A76)</f>
        <v>0</v>
      </c>
      <c r="R76">
        <f t="shared" si="1"/>
        <v>0</v>
      </c>
      <c r="S76">
        <f t="shared" si="1"/>
        <v>0</v>
      </c>
      <c r="T76">
        <f t="shared" si="1"/>
        <v>0</v>
      </c>
      <c r="U76">
        <f t="shared" si="1"/>
        <v>0</v>
      </c>
      <c r="V76">
        <f t="shared" si="1"/>
        <v>0</v>
      </c>
      <c r="W76">
        <f t="shared" si="1"/>
        <v>0</v>
      </c>
      <c r="X76">
        <f t="shared" si="1"/>
        <v>0</v>
      </c>
      <c r="Y76">
        <f t="shared" si="1"/>
        <v>0</v>
      </c>
      <c r="Z76">
        <f t="shared" si="1"/>
        <v>0</v>
      </c>
      <c r="AA76">
        <f t="shared" si="1"/>
        <v>0</v>
      </c>
      <c r="AB76">
        <f t="shared" si="1"/>
        <v>0</v>
      </c>
      <c r="AC76">
        <f t="shared" si="1"/>
        <v>0</v>
      </c>
      <c r="AD76">
        <f t="shared" si="1"/>
        <v>0</v>
      </c>
      <c r="AE76" s="47">
        <f t="shared" si="1"/>
        <v>0</v>
      </c>
    </row>
    <row r="77" spans="1:31" x14ac:dyDescent="0.25">
      <c r="A77" s="12" t="s">
        <v>11</v>
      </c>
      <c r="B77" s="96">
        <f t="shared" ref="B77:AE85" si="2">SUMIFS(C$5:C$60,$A$5:$A$60,$A77)</f>
        <v>0</v>
      </c>
      <c r="C77">
        <f t="shared" si="2"/>
        <v>0</v>
      </c>
      <c r="D77">
        <f t="shared" si="2"/>
        <v>0</v>
      </c>
      <c r="E77">
        <f t="shared" si="2"/>
        <v>0</v>
      </c>
      <c r="F77">
        <f t="shared" si="2"/>
        <v>0</v>
      </c>
      <c r="G77">
        <f t="shared" si="2"/>
        <v>0</v>
      </c>
      <c r="H77">
        <f t="shared" si="2"/>
        <v>0</v>
      </c>
      <c r="I77">
        <f t="shared" si="2"/>
        <v>0</v>
      </c>
      <c r="J77">
        <f t="shared" si="2"/>
        <v>0</v>
      </c>
      <c r="K77">
        <f t="shared" si="2"/>
        <v>0</v>
      </c>
      <c r="L77">
        <f t="shared" si="2"/>
        <v>0</v>
      </c>
      <c r="M77">
        <f t="shared" si="2"/>
        <v>0</v>
      </c>
      <c r="N77">
        <f t="shared" si="2"/>
        <v>0</v>
      </c>
      <c r="O77">
        <f t="shared" si="2"/>
        <v>0</v>
      </c>
      <c r="P77">
        <f t="shared" si="2"/>
        <v>0</v>
      </c>
      <c r="Q77">
        <f t="shared" si="2"/>
        <v>0</v>
      </c>
      <c r="R77">
        <f t="shared" si="2"/>
        <v>0</v>
      </c>
      <c r="S77">
        <f t="shared" si="2"/>
        <v>0</v>
      </c>
      <c r="T77">
        <f t="shared" si="2"/>
        <v>0</v>
      </c>
      <c r="U77">
        <f t="shared" si="2"/>
        <v>0</v>
      </c>
      <c r="V77">
        <f t="shared" si="2"/>
        <v>0</v>
      </c>
      <c r="W77">
        <f t="shared" si="2"/>
        <v>0</v>
      </c>
      <c r="X77">
        <f t="shared" si="2"/>
        <v>0</v>
      </c>
      <c r="Y77">
        <f t="shared" si="2"/>
        <v>0</v>
      </c>
      <c r="Z77">
        <f t="shared" si="2"/>
        <v>0</v>
      </c>
      <c r="AA77">
        <f t="shared" si="2"/>
        <v>0</v>
      </c>
      <c r="AB77">
        <f t="shared" si="2"/>
        <v>0</v>
      </c>
      <c r="AC77">
        <f t="shared" si="2"/>
        <v>0</v>
      </c>
      <c r="AD77">
        <f t="shared" si="2"/>
        <v>0</v>
      </c>
      <c r="AE77" s="47">
        <f t="shared" si="2"/>
        <v>0</v>
      </c>
    </row>
    <row r="78" spans="1:31" x14ac:dyDescent="0.25">
      <c r="A78" s="12" t="s">
        <v>12</v>
      </c>
      <c r="B78" s="96">
        <f t="shared" si="2"/>
        <v>0</v>
      </c>
      <c r="C78">
        <f t="shared" si="2"/>
        <v>0</v>
      </c>
      <c r="D78">
        <f t="shared" si="2"/>
        <v>0</v>
      </c>
      <c r="E78">
        <f t="shared" si="2"/>
        <v>0</v>
      </c>
      <c r="F78">
        <f t="shared" si="2"/>
        <v>0</v>
      </c>
      <c r="G78">
        <f t="shared" si="2"/>
        <v>0</v>
      </c>
      <c r="H78">
        <f t="shared" si="2"/>
        <v>0</v>
      </c>
      <c r="I78">
        <f t="shared" si="2"/>
        <v>0</v>
      </c>
      <c r="J78">
        <f t="shared" si="2"/>
        <v>0</v>
      </c>
      <c r="K78">
        <f t="shared" si="2"/>
        <v>0</v>
      </c>
      <c r="L78">
        <f t="shared" si="2"/>
        <v>0</v>
      </c>
      <c r="M78">
        <f t="shared" si="2"/>
        <v>0</v>
      </c>
      <c r="N78">
        <f t="shared" si="2"/>
        <v>0</v>
      </c>
      <c r="O78">
        <f t="shared" si="2"/>
        <v>0</v>
      </c>
      <c r="P78">
        <f t="shared" si="2"/>
        <v>0</v>
      </c>
      <c r="Q78">
        <f t="shared" si="2"/>
        <v>0</v>
      </c>
      <c r="R78">
        <f t="shared" si="2"/>
        <v>0</v>
      </c>
      <c r="S78">
        <f t="shared" si="2"/>
        <v>0</v>
      </c>
      <c r="T78">
        <f t="shared" si="2"/>
        <v>0</v>
      </c>
      <c r="U78">
        <f t="shared" si="2"/>
        <v>0</v>
      </c>
      <c r="V78">
        <f t="shared" si="2"/>
        <v>0</v>
      </c>
      <c r="W78">
        <f t="shared" si="2"/>
        <v>0</v>
      </c>
      <c r="X78">
        <f t="shared" si="2"/>
        <v>0</v>
      </c>
      <c r="Y78">
        <f t="shared" si="2"/>
        <v>0</v>
      </c>
      <c r="Z78">
        <f t="shared" si="2"/>
        <v>0</v>
      </c>
      <c r="AA78">
        <f t="shared" si="2"/>
        <v>0</v>
      </c>
      <c r="AB78">
        <f t="shared" si="2"/>
        <v>0</v>
      </c>
      <c r="AC78">
        <f t="shared" si="2"/>
        <v>0</v>
      </c>
      <c r="AD78">
        <f t="shared" si="2"/>
        <v>0</v>
      </c>
      <c r="AE78" s="47">
        <f t="shared" si="2"/>
        <v>0</v>
      </c>
    </row>
    <row r="79" spans="1:31" x14ac:dyDescent="0.25">
      <c r="A79" s="12" t="s">
        <v>13</v>
      </c>
      <c r="B79" s="96">
        <f t="shared" si="2"/>
        <v>0</v>
      </c>
      <c r="C79">
        <f t="shared" si="2"/>
        <v>0</v>
      </c>
      <c r="D79">
        <f t="shared" si="2"/>
        <v>0</v>
      </c>
      <c r="E79">
        <f t="shared" si="2"/>
        <v>0</v>
      </c>
      <c r="F79">
        <f t="shared" si="2"/>
        <v>0</v>
      </c>
      <c r="G79">
        <f t="shared" si="2"/>
        <v>0</v>
      </c>
      <c r="H79">
        <f t="shared" si="2"/>
        <v>0</v>
      </c>
      <c r="I79">
        <f t="shared" si="2"/>
        <v>0</v>
      </c>
      <c r="J79">
        <f t="shared" si="2"/>
        <v>0</v>
      </c>
      <c r="K79">
        <f t="shared" si="2"/>
        <v>0</v>
      </c>
      <c r="L79">
        <f t="shared" si="2"/>
        <v>0</v>
      </c>
      <c r="M79">
        <f t="shared" si="2"/>
        <v>0</v>
      </c>
      <c r="N79">
        <f t="shared" si="2"/>
        <v>0</v>
      </c>
      <c r="O79">
        <f t="shared" si="2"/>
        <v>0</v>
      </c>
      <c r="P79">
        <f t="shared" si="2"/>
        <v>0</v>
      </c>
      <c r="Q79">
        <f t="shared" si="2"/>
        <v>0</v>
      </c>
      <c r="R79">
        <f t="shared" si="2"/>
        <v>0</v>
      </c>
      <c r="S79">
        <f t="shared" si="2"/>
        <v>0</v>
      </c>
      <c r="T79">
        <f t="shared" si="2"/>
        <v>0</v>
      </c>
      <c r="U79">
        <f t="shared" si="2"/>
        <v>0</v>
      </c>
      <c r="V79">
        <f t="shared" si="2"/>
        <v>0</v>
      </c>
      <c r="W79">
        <f t="shared" si="2"/>
        <v>0</v>
      </c>
      <c r="X79">
        <f t="shared" si="2"/>
        <v>0</v>
      </c>
      <c r="Y79">
        <f t="shared" si="2"/>
        <v>0</v>
      </c>
      <c r="Z79">
        <f t="shared" si="2"/>
        <v>0</v>
      </c>
      <c r="AA79">
        <f t="shared" si="2"/>
        <v>0</v>
      </c>
      <c r="AB79">
        <f t="shared" si="2"/>
        <v>0</v>
      </c>
      <c r="AC79">
        <f t="shared" si="2"/>
        <v>0</v>
      </c>
      <c r="AD79">
        <f t="shared" si="2"/>
        <v>0</v>
      </c>
      <c r="AE79" s="47">
        <f t="shared" si="2"/>
        <v>0</v>
      </c>
    </row>
    <row r="80" spans="1:31" x14ac:dyDescent="0.25">
      <c r="A80" s="12" t="s">
        <v>14</v>
      </c>
      <c r="B80" s="96">
        <f t="shared" si="2"/>
        <v>0</v>
      </c>
      <c r="C80">
        <f t="shared" si="2"/>
        <v>0</v>
      </c>
      <c r="D80">
        <f t="shared" si="2"/>
        <v>0</v>
      </c>
      <c r="E80">
        <f t="shared" si="2"/>
        <v>0</v>
      </c>
      <c r="F80">
        <f t="shared" si="2"/>
        <v>0</v>
      </c>
      <c r="G80">
        <f t="shared" si="2"/>
        <v>0</v>
      </c>
      <c r="H80">
        <f t="shared" si="2"/>
        <v>0</v>
      </c>
      <c r="I80">
        <f t="shared" si="2"/>
        <v>0</v>
      </c>
      <c r="J80">
        <f t="shared" si="2"/>
        <v>0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0</v>
      </c>
      <c r="S80">
        <f t="shared" si="2"/>
        <v>0</v>
      </c>
      <c r="T80">
        <f t="shared" si="2"/>
        <v>0</v>
      </c>
      <c r="U80">
        <f t="shared" si="2"/>
        <v>0</v>
      </c>
      <c r="V80">
        <f t="shared" si="2"/>
        <v>0</v>
      </c>
      <c r="W80">
        <f t="shared" si="2"/>
        <v>0</v>
      </c>
      <c r="X80">
        <f t="shared" si="2"/>
        <v>0</v>
      </c>
      <c r="Y80">
        <f t="shared" si="2"/>
        <v>0</v>
      </c>
      <c r="Z80">
        <f t="shared" si="2"/>
        <v>0</v>
      </c>
      <c r="AA80">
        <f t="shared" si="2"/>
        <v>0</v>
      </c>
      <c r="AB80">
        <f t="shared" si="2"/>
        <v>0</v>
      </c>
      <c r="AC80">
        <f t="shared" si="2"/>
        <v>0</v>
      </c>
      <c r="AD80">
        <f t="shared" si="2"/>
        <v>0</v>
      </c>
      <c r="AE80" s="47">
        <f t="shared" si="2"/>
        <v>0</v>
      </c>
    </row>
    <row r="81" spans="1:31" x14ac:dyDescent="0.25">
      <c r="A81" s="12" t="s">
        <v>15</v>
      </c>
      <c r="B81" s="96">
        <f t="shared" si="2"/>
        <v>0</v>
      </c>
      <c r="C81">
        <f t="shared" si="2"/>
        <v>0</v>
      </c>
      <c r="D81">
        <f t="shared" si="2"/>
        <v>0</v>
      </c>
      <c r="E81">
        <f t="shared" si="2"/>
        <v>0</v>
      </c>
      <c r="F81">
        <f t="shared" si="2"/>
        <v>0</v>
      </c>
      <c r="G81">
        <f t="shared" si="2"/>
        <v>0</v>
      </c>
      <c r="H81">
        <f t="shared" si="2"/>
        <v>0</v>
      </c>
      <c r="I81">
        <f t="shared" si="2"/>
        <v>0</v>
      </c>
      <c r="J81">
        <f t="shared" si="2"/>
        <v>0</v>
      </c>
      <c r="K81">
        <f t="shared" si="2"/>
        <v>0</v>
      </c>
      <c r="L81">
        <f t="shared" si="2"/>
        <v>0</v>
      </c>
      <c r="M81">
        <f t="shared" si="2"/>
        <v>0</v>
      </c>
      <c r="N81">
        <f t="shared" si="2"/>
        <v>0</v>
      </c>
      <c r="O81">
        <f t="shared" si="2"/>
        <v>0</v>
      </c>
      <c r="P81">
        <f t="shared" si="2"/>
        <v>0</v>
      </c>
      <c r="Q81">
        <f t="shared" si="2"/>
        <v>0</v>
      </c>
      <c r="R81">
        <f t="shared" si="2"/>
        <v>0</v>
      </c>
      <c r="S81">
        <f t="shared" si="2"/>
        <v>0</v>
      </c>
      <c r="T81">
        <f t="shared" si="2"/>
        <v>0</v>
      </c>
      <c r="U81">
        <f t="shared" si="2"/>
        <v>0</v>
      </c>
      <c r="V81">
        <f t="shared" si="2"/>
        <v>0</v>
      </c>
      <c r="W81">
        <f t="shared" si="2"/>
        <v>0</v>
      </c>
      <c r="X81">
        <f t="shared" si="2"/>
        <v>0</v>
      </c>
      <c r="Y81">
        <f t="shared" si="2"/>
        <v>0</v>
      </c>
      <c r="Z81">
        <f t="shared" si="2"/>
        <v>0</v>
      </c>
      <c r="AA81">
        <f t="shared" si="2"/>
        <v>0</v>
      </c>
      <c r="AB81">
        <f t="shared" si="2"/>
        <v>0</v>
      </c>
      <c r="AC81">
        <f t="shared" si="2"/>
        <v>0</v>
      </c>
      <c r="AD81">
        <f t="shared" si="2"/>
        <v>0</v>
      </c>
      <c r="AE81" s="47">
        <f t="shared" si="2"/>
        <v>0</v>
      </c>
    </row>
    <row r="82" spans="1:31" x14ac:dyDescent="0.25">
      <c r="A82" s="12" t="s">
        <v>16</v>
      </c>
      <c r="B82" s="96">
        <f t="shared" si="2"/>
        <v>0</v>
      </c>
      <c r="C82">
        <f t="shared" si="2"/>
        <v>0</v>
      </c>
      <c r="D82">
        <f t="shared" si="2"/>
        <v>0</v>
      </c>
      <c r="E82">
        <f t="shared" si="2"/>
        <v>0</v>
      </c>
      <c r="F82">
        <f t="shared" si="2"/>
        <v>0</v>
      </c>
      <c r="G82">
        <f t="shared" si="2"/>
        <v>0</v>
      </c>
      <c r="H82">
        <f t="shared" si="2"/>
        <v>0</v>
      </c>
      <c r="I82">
        <f t="shared" si="2"/>
        <v>0</v>
      </c>
      <c r="J82">
        <f t="shared" si="2"/>
        <v>0</v>
      </c>
      <c r="K82">
        <f t="shared" si="2"/>
        <v>0</v>
      </c>
      <c r="L82">
        <f t="shared" si="2"/>
        <v>0</v>
      </c>
      <c r="M82">
        <f t="shared" si="2"/>
        <v>0</v>
      </c>
      <c r="N82">
        <f t="shared" si="2"/>
        <v>0</v>
      </c>
      <c r="O82">
        <f t="shared" si="2"/>
        <v>0</v>
      </c>
      <c r="P82">
        <f t="shared" si="2"/>
        <v>0</v>
      </c>
      <c r="Q82">
        <f t="shared" si="2"/>
        <v>0</v>
      </c>
      <c r="R82">
        <f t="shared" si="2"/>
        <v>0</v>
      </c>
      <c r="S82">
        <f t="shared" si="2"/>
        <v>0</v>
      </c>
      <c r="T82">
        <f t="shared" si="2"/>
        <v>635902582634.81799</v>
      </c>
      <c r="U82">
        <f t="shared" si="2"/>
        <v>0</v>
      </c>
      <c r="V82">
        <f t="shared" si="2"/>
        <v>0</v>
      </c>
      <c r="W82">
        <f t="shared" si="2"/>
        <v>0</v>
      </c>
      <c r="X82">
        <f t="shared" si="2"/>
        <v>0</v>
      </c>
      <c r="Y82">
        <f t="shared" si="2"/>
        <v>0</v>
      </c>
      <c r="Z82">
        <f t="shared" si="2"/>
        <v>0</v>
      </c>
      <c r="AA82">
        <f t="shared" si="2"/>
        <v>0</v>
      </c>
      <c r="AB82">
        <f t="shared" si="2"/>
        <v>0</v>
      </c>
      <c r="AC82">
        <f t="shared" si="2"/>
        <v>0</v>
      </c>
      <c r="AD82">
        <f t="shared" si="2"/>
        <v>0</v>
      </c>
      <c r="AE82" s="47">
        <f t="shared" si="2"/>
        <v>0</v>
      </c>
    </row>
    <row r="83" spans="1:31" x14ac:dyDescent="0.25">
      <c r="A83" s="12" t="s">
        <v>17</v>
      </c>
      <c r="B83" s="96">
        <f t="shared" si="2"/>
        <v>0</v>
      </c>
      <c r="C83">
        <f t="shared" si="2"/>
        <v>0</v>
      </c>
      <c r="D83">
        <f t="shared" si="2"/>
        <v>0</v>
      </c>
      <c r="E83">
        <f t="shared" si="2"/>
        <v>0</v>
      </c>
      <c r="F83">
        <f t="shared" si="2"/>
        <v>0</v>
      </c>
      <c r="G83">
        <f t="shared" si="2"/>
        <v>0</v>
      </c>
      <c r="H83">
        <f t="shared" si="2"/>
        <v>0</v>
      </c>
      <c r="I83">
        <f t="shared" si="2"/>
        <v>0</v>
      </c>
      <c r="J83">
        <f t="shared" si="2"/>
        <v>0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0</v>
      </c>
      <c r="S83">
        <f t="shared" si="2"/>
        <v>0</v>
      </c>
      <c r="T83">
        <f t="shared" si="2"/>
        <v>0</v>
      </c>
      <c r="U83">
        <f t="shared" si="2"/>
        <v>0</v>
      </c>
      <c r="V83">
        <f t="shared" si="2"/>
        <v>0</v>
      </c>
      <c r="W83">
        <f t="shared" si="2"/>
        <v>0</v>
      </c>
      <c r="X83">
        <f t="shared" si="2"/>
        <v>0</v>
      </c>
      <c r="Y83">
        <f t="shared" si="2"/>
        <v>0</v>
      </c>
      <c r="Z83">
        <f t="shared" si="2"/>
        <v>0</v>
      </c>
      <c r="AA83">
        <f t="shared" si="2"/>
        <v>0</v>
      </c>
      <c r="AB83">
        <f t="shared" si="2"/>
        <v>0</v>
      </c>
      <c r="AC83">
        <f t="shared" si="2"/>
        <v>0</v>
      </c>
      <c r="AD83">
        <f t="shared" si="2"/>
        <v>0</v>
      </c>
      <c r="AE83" s="47">
        <f t="shared" si="2"/>
        <v>0</v>
      </c>
    </row>
    <row r="84" spans="1:31" x14ac:dyDescent="0.25">
      <c r="A84" s="12" t="s">
        <v>18</v>
      </c>
      <c r="B84" s="96">
        <f t="shared" si="2"/>
        <v>0</v>
      </c>
      <c r="C84">
        <f t="shared" si="2"/>
        <v>0</v>
      </c>
      <c r="D84">
        <f t="shared" si="2"/>
        <v>0</v>
      </c>
      <c r="E84">
        <f t="shared" si="2"/>
        <v>0</v>
      </c>
      <c r="F84">
        <f t="shared" si="2"/>
        <v>0</v>
      </c>
      <c r="G84">
        <f t="shared" si="2"/>
        <v>0</v>
      </c>
      <c r="H84">
        <f t="shared" si="2"/>
        <v>0</v>
      </c>
      <c r="I84">
        <f t="shared" si="2"/>
        <v>0</v>
      </c>
      <c r="J84">
        <f t="shared" si="2"/>
        <v>0</v>
      </c>
      <c r="K84">
        <f t="shared" si="2"/>
        <v>0</v>
      </c>
      <c r="L84">
        <f t="shared" si="2"/>
        <v>0</v>
      </c>
      <c r="M84">
        <f t="shared" si="2"/>
        <v>0</v>
      </c>
      <c r="N84">
        <f t="shared" si="2"/>
        <v>0</v>
      </c>
      <c r="O84">
        <f t="shared" si="2"/>
        <v>0</v>
      </c>
      <c r="P84">
        <f t="shared" si="2"/>
        <v>0</v>
      </c>
      <c r="Q84">
        <f t="shared" si="2"/>
        <v>0</v>
      </c>
      <c r="R84">
        <f t="shared" si="2"/>
        <v>0</v>
      </c>
      <c r="S84">
        <f t="shared" si="2"/>
        <v>0</v>
      </c>
      <c r="T84">
        <f t="shared" si="2"/>
        <v>0</v>
      </c>
      <c r="U84">
        <f t="shared" si="2"/>
        <v>0</v>
      </c>
      <c r="V84">
        <f t="shared" si="2"/>
        <v>0</v>
      </c>
      <c r="W84">
        <f t="shared" si="2"/>
        <v>0</v>
      </c>
      <c r="X84">
        <f t="shared" si="2"/>
        <v>0</v>
      </c>
      <c r="Y84">
        <f t="shared" si="2"/>
        <v>0</v>
      </c>
      <c r="Z84">
        <f t="shared" si="2"/>
        <v>0</v>
      </c>
      <c r="AA84">
        <f t="shared" si="2"/>
        <v>0</v>
      </c>
      <c r="AB84">
        <f t="shared" si="2"/>
        <v>0</v>
      </c>
      <c r="AC84">
        <f t="shared" si="2"/>
        <v>0</v>
      </c>
      <c r="AD84">
        <f t="shared" si="2"/>
        <v>0</v>
      </c>
      <c r="AE84" s="47">
        <f t="shared" si="2"/>
        <v>0</v>
      </c>
    </row>
    <row r="85" spans="1:31" x14ac:dyDescent="0.25">
      <c r="A85" s="12" t="s">
        <v>19</v>
      </c>
      <c r="B85" s="96">
        <f t="shared" si="2"/>
        <v>0</v>
      </c>
      <c r="C85">
        <f t="shared" si="2"/>
        <v>0</v>
      </c>
      <c r="D85">
        <f t="shared" si="2"/>
        <v>0</v>
      </c>
      <c r="E85">
        <f t="shared" si="2"/>
        <v>0</v>
      </c>
      <c r="F85">
        <f t="shared" si="2"/>
        <v>0</v>
      </c>
      <c r="G85">
        <f t="shared" si="2"/>
        <v>0</v>
      </c>
      <c r="H85">
        <f t="shared" si="2"/>
        <v>0</v>
      </c>
      <c r="I85">
        <f t="shared" si="2"/>
        <v>0</v>
      </c>
      <c r="J85">
        <f t="shared" si="2"/>
        <v>0</v>
      </c>
      <c r="K85">
        <f t="shared" si="2"/>
        <v>0</v>
      </c>
      <c r="L85">
        <f t="shared" si="2"/>
        <v>0</v>
      </c>
      <c r="M85">
        <f t="shared" si="2"/>
        <v>0</v>
      </c>
      <c r="N85">
        <f t="shared" si="2"/>
        <v>0</v>
      </c>
      <c r="O85">
        <f t="shared" si="2"/>
        <v>0</v>
      </c>
      <c r="P85">
        <f t="shared" si="2"/>
        <v>0</v>
      </c>
      <c r="Q85">
        <f t="shared" ref="Q85:AE85" si="3">SUMIFS(R$5:R$60,$A$5:$A$60,$A85)</f>
        <v>0</v>
      </c>
      <c r="R85">
        <f t="shared" si="3"/>
        <v>0</v>
      </c>
      <c r="S85">
        <f t="shared" si="3"/>
        <v>0</v>
      </c>
      <c r="T85">
        <f t="shared" si="3"/>
        <v>0</v>
      </c>
      <c r="U85">
        <f t="shared" si="3"/>
        <v>0</v>
      </c>
      <c r="V85">
        <f t="shared" si="3"/>
        <v>0</v>
      </c>
      <c r="W85">
        <f t="shared" si="3"/>
        <v>0</v>
      </c>
      <c r="X85">
        <f t="shared" si="3"/>
        <v>0</v>
      </c>
      <c r="Y85">
        <f t="shared" si="3"/>
        <v>0</v>
      </c>
      <c r="Z85">
        <f t="shared" si="3"/>
        <v>0</v>
      </c>
      <c r="AA85">
        <f t="shared" si="3"/>
        <v>0</v>
      </c>
      <c r="AB85">
        <f t="shared" si="3"/>
        <v>0</v>
      </c>
      <c r="AC85">
        <f t="shared" si="3"/>
        <v>0</v>
      </c>
      <c r="AD85">
        <f t="shared" si="3"/>
        <v>0</v>
      </c>
      <c r="AE85" s="47">
        <f t="shared" si="3"/>
        <v>0</v>
      </c>
    </row>
    <row r="86" spans="1:31" x14ac:dyDescent="0.25">
      <c r="A86" s="12" t="s">
        <v>20</v>
      </c>
      <c r="B86" s="96">
        <f t="shared" ref="B86:AE94" si="4">SUMIFS(C$5:C$60,$A$5:$A$60,$A86)</f>
        <v>0</v>
      </c>
      <c r="C86">
        <f t="shared" si="4"/>
        <v>0</v>
      </c>
      <c r="D86">
        <f t="shared" si="4"/>
        <v>0</v>
      </c>
      <c r="E86">
        <f t="shared" si="4"/>
        <v>0</v>
      </c>
      <c r="F86">
        <f t="shared" si="4"/>
        <v>0</v>
      </c>
      <c r="G86">
        <f t="shared" si="4"/>
        <v>0</v>
      </c>
      <c r="H86">
        <f t="shared" si="4"/>
        <v>0</v>
      </c>
      <c r="I86">
        <f t="shared" si="4"/>
        <v>0</v>
      </c>
      <c r="J86">
        <f t="shared" si="4"/>
        <v>0</v>
      </c>
      <c r="K86">
        <f t="shared" si="4"/>
        <v>0</v>
      </c>
      <c r="L86">
        <f t="shared" si="4"/>
        <v>0</v>
      </c>
      <c r="M86">
        <f t="shared" si="4"/>
        <v>0</v>
      </c>
      <c r="N86">
        <f t="shared" si="4"/>
        <v>0</v>
      </c>
      <c r="O86">
        <f t="shared" si="4"/>
        <v>0</v>
      </c>
      <c r="P86">
        <f t="shared" si="4"/>
        <v>0</v>
      </c>
      <c r="Q86">
        <f t="shared" si="4"/>
        <v>0</v>
      </c>
      <c r="R86">
        <f t="shared" si="4"/>
        <v>0</v>
      </c>
      <c r="S86">
        <f t="shared" si="4"/>
        <v>0</v>
      </c>
      <c r="T86">
        <f t="shared" si="4"/>
        <v>190770774790.44543</v>
      </c>
      <c r="U86">
        <f t="shared" si="4"/>
        <v>0</v>
      </c>
      <c r="V86">
        <f t="shared" si="4"/>
        <v>0</v>
      </c>
      <c r="W86">
        <f t="shared" si="4"/>
        <v>0</v>
      </c>
      <c r="X86">
        <f t="shared" si="4"/>
        <v>0</v>
      </c>
      <c r="Y86">
        <f t="shared" si="4"/>
        <v>0</v>
      </c>
      <c r="Z86">
        <f t="shared" si="4"/>
        <v>0</v>
      </c>
      <c r="AA86">
        <f t="shared" si="4"/>
        <v>0</v>
      </c>
      <c r="AB86">
        <f t="shared" si="4"/>
        <v>0</v>
      </c>
      <c r="AC86">
        <f t="shared" si="4"/>
        <v>0</v>
      </c>
      <c r="AD86">
        <f t="shared" si="4"/>
        <v>0</v>
      </c>
      <c r="AE86" s="47">
        <f t="shared" si="4"/>
        <v>0</v>
      </c>
    </row>
    <row r="87" spans="1:31" x14ac:dyDescent="0.25">
      <c r="A87" s="12" t="s">
        <v>21</v>
      </c>
      <c r="B87" s="96">
        <f t="shared" si="4"/>
        <v>2929821533498402</v>
      </c>
      <c r="C87">
        <f t="shared" si="4"/>
        <v>1.37521396404315E+16</v>
      </c>
      <c r="D87">
        <f t="shared" si="4"/>
        <v>214223095860843.75</v>
      </c>
      <c r="E87">
        <f t="shared" si="4"/>
        <v>-226969960585902.78</v>
      </c>
      <c r="F87">
        <f t="shared" si="4"/>
        <v>0</v>
      </c>
      <c r="G87">
        <f t="shared" si="4"/>
        <v>-1.2733169723868E+16</v>
      </c>
      <c r="H87">
        <f t="shared" si="4"/>
        <v>0</v>
      </c>
      <c r="I87">
        <f t="shared" si="4"/>
        <v>0</v>
      </c>
      <c r="J87">
        <f t="shared" si="4"/>
        <v>0</v>
      </c>
      <c r="K87">
        <f t="shared" si="4"/>
        <v>0</v>
      </c>
      <c r="L87">
        <f t="shared" si="4"/>
        <v>143093403735620.72</v>
      </c>
      <c r="M87">
        <f t="shared" si="4"/>
        <v>2.73914579387955E+16</v>
      </c>
      <c r="N87">
        <f t="shared" si="4"/>
        <v>9717879501366.666</v>
      </c>
      <c r="O87">
        <f t="shared" si="4"/>
        <v>0</v>
      </c>
      <c r="P87">
        <f t="shared" si="4"/>
        <v>46970234470500</v>
      </c>
      <c r="Q87">
        <f t="shared" si="4"/>
        <v>1111586587744651</v>
      </c>
      <c r="R87">
        <f t="shared" si="4"/>
        <v>1167859486776287.5</v>
      </c>
      <c r="S87">
        <f t="shared" si="4"/>
        <v>92375725384677.5</v>
      </c>
      <c r="T87">
        <f t="shared" si="4"/>
        <v>3858398230500</v>
      </c>
      <c r="U87">
        <f t="shared" si="4"/>
        <v>1381287909930.3545</v>
      </c>
      <c r="V87">
        <f t="shared" si="4"/>
        <v>231527813708664.31</v>
      </c>
      <c r="W87">
        <f t="shared" si="4"/>
        <v>13689119136000</v>
      </c>
      <c r="X87">
        <f t="shared" si="4"/>
        <v>530975033474371</v>
      </c>
      <c r="Y87">
        <f t="shared" si="4"/>
        <v>152052557481000</v>
      </c>
      <c r="Z87">
        <f t="shared" si="4"/>
        <v>4500269029788819.5</v>
      </c>
      <c r="AA87">
        <f t="shared" si="4"/>
        <v>111390762450000</v>
      </c>
      <c r="AB87">
        <f t="shared" si="4"/>
        <v>0</v>
      </c>
      <c r="AC87">
        <f t="shared" si="4"/>
        <v>0</v>
      </c>
      <c r="AD87">
        <f t="shared" si="4"/>
        <v>0</v>
      </c>
      <c r="AE87" s="47">
        <f t="shared" si="4"/>
        <v>118108540672396.83</v>
      </c>
    </row>
    <row r="88" spans="1:31" x14ac:dyDescent="0.25">
      <c r="A88" s="12" t="s">
        <v>1</v>
      </c>
      <c r="B88" s="96">
        <f t="shared" si="4"/>
        <v>1287974985928071</v>
      </c>
      <c r="C88">
        <f t="shared" si="4"/>
        <v>0</v>
      </c>
      <c r="D88">
        <f t="shared" si="4"/>
        <v>0</v>
      </c>
      <c r="E88">
        <f t="shared" si="4"/>
        <v>0</v>
      </c>
      <c r="F88">
        <f t="shared" si="4"/>
        <v>0</v>
      </c>
      <c r="G88">
        <f t="shared" si="4"/>
        <v>44869315806976.969</v>
      </c>
      <c r="H88">
        <f t="shared" si="4"/>
        <v>167422260439500</v>
      </c>
      <c r="I88">
        <f t="shared" si="4"/>
        <v>0</v>
      </c>
      <c r="J88">
        <f t="shared" si="4"/>
        <v>0</v>
      </c>
      <c r="K88">
        <f t="shared" si="4"/>
        <v>0</v>
      </c>
      <c r="L88">
        <f t="shared" si="4"/>
        <v>65874621559916.797</v>
      </c>
      <c r="M88">
        <f t="shared" si="4"/>
        <v>0</v>
      </c>
      <c r="N88">
        <f t="shared" si="4"/>
        <v>558713101099.99988</v>
      </c>
      <c r="O88">
        <f t="shared" si="4"/>
        <v>307583760462.18488</v>
      </c>
      <c r="P88">
        <f t="shared" si="4"/>
        <v>8397363463500</v>
      </c>
      <c r="Q88">
        <f t="shared" si="4"/>
        <v>3065493721348.9961</v>
      </c>
      <c r="R88">
        <f t="shared" si="4"/>
        <v>1881852919634712.5</v>
      </c>
      <c r="S88">
        <f t="shared" si="4"/>
        <v>0</v>
      </c>
      <c r="T88">
        <f t="shared" si="4"/>
        <v>72835728856224.563</v>
      </c>
      <c r="U88">
        <f t="shared" si="4"/>
        <v>16395243034664.752</v>
      </c>
      <c r="V88">
        <f t="shared" si="4"/>
        <v>13189540173773.039</v>
      </c>
      <c r="W88">
        <f t="shared" si="4"/>
        <v>0</v>
      </c>
      <c r="X88">
        <f t="shared" si="4"/>
        <v>146969702697629</v>
      </c>
      <c r="Y88">
        <f t="shared" si="4"/>
        <v>0</v>
      </c>
      <c r="Z88">
        <f t="shared" si="4"/>
        <v>361804415577680.38</v>
      </c>
      <c r="AA88">
        <f t="shared" si="4"/>
        <v>309957991183500</v>
      </c>
      <c r="AB88">
        <f t="shared" si="4"/>
        <v>79729118799000</v>
      </c>
      <c r="AC88">
        <f t="shared" si="4"/>
        <v>0</v>
      </c>
      <c r="AD88">
        <f t="shared" si="4"/>
        <v>0</v>
      </c>
      <c r="AE88" s="47">
        <f t="shared" si="4"/>
        <v>12315187110538.195</v>
      </c>
    </row>
    <row r="89" spans="1:31" x14ac:dyDescent="0.25">
      <c r="A89" s="12" t="s">
        <v>22</v>
      </c>
      <c r="B89" s="96">
        <f t="shared" si="4"/>
        <v>0</v>
      </c>
      <c r="C89">
        <f t="shared" si="4"/>
        <v>0</v>
      </c>
      <c r="D89">
        <f t="shared" si="4"/>
        <v>0</v>
      </c>
      <c r="E89">
        <f t="shared" si="4"/>
        <v>0</v>
      </c>
      <c r="F89">
        <f t="shared" si="4"/>
        <v>0</v>
      </c>
      <c r="G89">
        <f t="shared" si="4"/>
        <v>0</v>
      </c>
      <c r="H89">
        <f t="shared" si="4"/>
        <v>0</v>
      </c>
      <c r="I89">
        <f t="shared" si="4"/>
        <v>0</v>
      </c>
      <c r="J89">
        <f t="shared" si="4"/>
        <v>0</v>
      </c>
      <c r="K89">
        <f t="shared" si="4"/>
        <v>0</v>
      </c>
      <c r="L89">
        <f t="shared" si="4"/>
        <v>0</v>
      </c>
      <c r="M89">
        <f t="shared" si="4"/>
        <v>0</v>
      </c>
      <c r="N89">
        <f t="shared" si="4"/>
        <v>0</v>
      </c>
      <c r="O89">
        <f t="shared" si="4"/>
        <v>0</v>
      </c>
      <c r="P89">
        <f t="shared" si="4"/>
        <v>0</v>
      </c>
      <c r="Q89">
        <f t="shared" si="4"/>
        <v>0</v>
      </c>
      <c r="R89">
        <f t="shared" si="4"/>
        <v>0</v>
      </c>
      <c r="S89">
        <f t="shared" si="4"/>
        <v>0</v>
      </c>
      <c r="T89">
        <f t="shared" si="4"/>
        <v>11059175350.17075</v>
      </c>
      <c r="U89">
        <f t="shared" si="4"/>
        <v>0</v>
      </c>
      <c r="V89">
        <f t="shared" si="4"/>
        <v>0</v>
      </c>
      <c r="W89">
        <f t="shared" si="4"/>
        <v>0</v>
      </c>
      <c r="X89">
        <f t="shared" si="4"/>
        <v>0</v>
      </c>
      <c r="Y89">
        <f t="shared" si="4"/>
        <v>0</v>
      </c>
      <c r="Z89">
        <f t="shared" si="4"/>
        <v>0</v>
      </c>
      <c r="AA89">
        <f t="shared" si="4"/>
        <v>0</v>
      </c>
      <c r="AB89">
        <f t="shared" si="4"/>
        <v>0</v>
      </c>
      <c r="AC89">
        <f t="shared" si="4"/>
        <v>0</v>
      </c>
      <c r="AD89">
        <f t="shared" si="4"/>
        <v>0</v>
      </c>
      <c r="AE89" s="47">
        <f t="shared" si="4"/>
        <v>0</v>
      </c>
    </row>
    <row r="90" spans="1:31" x14ac:dyDescent="0.25">
      <c r="A90" s="12" t="s">
        <v>23</v>
      </c>
      <c r="B90" s="96">
        <f t="shared" si="4"/>
        <v>0</v>
      </c>
      <c r="C90">
        <f t="shared" si="4"/>
        <v>0</v>
      </c>
      <c r="D90">
        <f t="shared" si="4"/>
        <v>0</v>
      </c>
      <c r="E90">
        <f t="shared" si="4"/>
        <v>0</v>
      </c>
      <c r="F90">
        <f t="shared" si="4"/>
        <v>0</v>
      </c>
      <c r="G90">
        <f t="shared" si="4"/>
        <v>0</v>
      </c>
      <c r="H90">
        <f t="shared" si="4"/>
        <v>0</v>
      </c>
      <c r="I90">
        <f t="shared" si="4"/>
        <v>0</v>
      </c>
      <c r="J90">
        <f t="shared" si="4"/>
        <v>0</v>
      </c>
      <c r="K90">
        <f t="shared" si="4"/>
        <v>0</v>
      </c>
      <c r="L90">
        <f t="shared" si="4"/>
        <v>0</v>
      </c>
      <c r="M90">
        <f t="shared" si="4"/>
        <v>0</v>
      </c>
      <c r="N90">
        <f t="shared" si="4"/>
        <v>0</v>
      </c>
      <c r="O90">
        <f t="shared" si="4"/>
        <v>0</v>
      </c>
      <c r="P90">
        <f t="shared" si="4"/>
        <v>0</v>
      </c>
      <c r="Q90">
        <f t="shared" si="4"/>
        <v>0</v>
      </c>
      <c r="R90">
        <f t="shared" si="4"/>
        <v>0</v>
      </c>
      <c r="S90">
        <f t="shared" si="4"/>
        <v>0</v>
      </c>
      <c r="T90">
        <f t="shared" si="4"/>
        <v>0</v>
      </c>
      <c r="U90">
        <f t="shared" si="4"/>
        <v>0</v>
      </c>
      <c r="V90">
        <f t="shared" si="4"/>
        <v>0</v>
      </c>
      <c r="W90">
        <f t="shared" si="4"/>
        <v>0</v>
      </c>
      <c r="X90">
        <f t="shared" si="4"/>
        <v>0</v>
      </c>
      <c r="Y90">
        <f t="shared" si="4"/>
        <v>0</v>
      </c>
      <c r="Z90">
        <f t="shared" si="4"/>
        <v>0</v>
      </c>
      <c r="AA90">
        <f t="shared" si="4"/>
        <v>0</v>
      </c>
      <c r="AB90">
        <f t="shared" si="4"/>
        <v>0</v>
      </c>
      <c r="AC90">
        <f t="shared" si="4"/>
        <v>0</v>
      </c>
      <c r="AD90">
        <f t="shared" si="4"/>
        <v>0</v>
      </c>
      <c r="AE90" s="47">
        <f t="shared" si="4"/>
        <v>0</v>
      </c>
    </row>
    <row r="91" spans="1:31" x14ac:dyDescent="0.25">
      <c r="A91" s="12" t="s">
        <v>24</v>
      </c>
      <c r="B91" s="96">
        <f t="shared" si="4"/>
        <v>0</v>
      </c>
      <c r="C91">
        <f t="shared" si="4"/>
        <v>0</v>
      </c>
      <c r="D91">
        <f t="shared" si="4"/>
        <v>0</v>
      </c>
      <c r="E91">
        <f t="shared" si="4"/>
        <v>0</v>
      </c>
      <c r="F91">
        <f t="shared" si="4"/>
        <v>0</v>
      </c>
      <c r="G91">
        <f t="shared" si="4"/>
        <v>0</v>
      </c>
      <c r="H91">
        <f t="shared" si="4"/>
        <v>0</v>
      </c>
      <c r="I91">
        <f t="shared" si="4"/>
        <v>0</v>
      </c>
      <c r="J91">
        <f t="shared" si="4"/>
        <v>0</v>
      </c>
      <c r="K91">
        <f t="shared" si="4"/>
        <v>0</v>
      </c>
      <c r="L91">
        <f t="shared" si="4"/>
        <v>0</v>
      </c>
      <c r="M91">
        <f t="shared" si="4"/>
        <v>0</v>
      </c>
      <c r="N91">
        <f t="shared" si="4"/>
        <v>376364355033.33331</v>
      </c>
      <c r="O91">
        <f t="shared" si="4"/>
        <v>80284574764.705887</v>
      </c>
      <c r="P91">
        <f t="shared" si="4"/>
        <v>0</v>
      </c>
      <c r="Q91">
        <f t="shared" si="4"/>
        <v>0</v>
      </c>
      <c r="R91">
        <f t="shared" si="4"/>
        <v>0</v>
      </c>
      <c r="S91">
        <f t="shared" si="4"/>
        <v>0</v>
      </c>
      <c r="T91">
        <f t="shared" si="4"/>
        <v>0</v>
      </c>
      <c r="U91">
        <f t="shared" si="4"/>
        <v>0</v>
      </c>
      <c r="V91">
        <f t="shared" si="4"/>
        <v>0</v>
      </c>
      <c r="W91">
        <f t="shared" si="4"/>
        <v>0</v>
      </c>
      <c r="X91">
        <f t="shared" si="4"/>
        <v>0</v>
      </c>
      <c r="Y91">
        <f t="shared" si="4"/>
        <v>0</v>
      </c>
      <c r="Z91">
        <f t="shared" si="4"/>
        <v>0</v>
      </c>
      <c r="AA91">
        <f t="shared" si="4"/>
        <v>0</v>
      </c>
      <c r="AB91">
        <f t="shared" si="4"/>
        <v>0</v>
      </c>
      <c r="AC91">
        <f t="shared" si="4"/>
        <v>0</v>
      </c>
      <c r="AD91">
        <f t="shared" si="4"/>
        <v>0</v>
      </c>
      <c r="AE91" s="47">
        <f t="shared" si="4"/>
        <v>0</v>
      </c>
    </row>
    <row r="92" spans="1:31" x14ac:dyDescent="0.25">
      <c r="A92" s="12" t="s">
        <v>25</v>
      </c>
      <c r="B92" s="96">
        <f t="shared" si="4"/>
        <v>0</v>
      </c>
      <c r="C92">
        <f t="shared" si="4"/>
        <v>0</v>
      </c>
      <c r="D92">
        <f t="shared" si="4"/>
        <v>296796878520825.31</v>
      </c>
      <c r="E92">
        <f t="shared" si="4"/>
        <v>23958678991076.859</v>
      </c>
      <c r="F92">
        <f t="shared" si="4"/>
        <v>0</v>
      </c>
      <c r="G92">
        <f t="shared" si="4"/>
        <v>0</v>
      </c>
      <c r="H92">
        <f t="shared" si="4"/>
        <v>0</v>
      </c>
      <c r="I92">
        <f t="shared" si="4"/>
        <v>0</v>
      </c>
      <c r="J92">
        <f t="shared" si="4"/>
        <v>0</v>
      </c>
      <c r="K92">
        <f t="shared" si="4"/>
        <v>0</v>
      </c>
      <c r="L92">
        <f t="shared" si="4"/>
        <v>1999180577760.5007</v>
      </c>
      <c r="M92">
        <f t="shared" si="4"/>
        <v>0</v>
      </c>
      <c r="N92">
        <f t="shared" si="4"/>
        <v>0</v>
      </c>
      <c r="O92">
        <f t="shared" si="4"/>
        <v>0</v>
      </c>
      <c r="P92">
        <f t="shared" si="4"/>
        <v>0</v>
      </c>
      <c r="Q92">
        <f t="shared" si="4"/>
        <v>0</v>
      </c>
      <c r="R92">
        <f t="shared" si="4"/>
        <v>0</v>
      </c>
      <c r="S92">
        <f t="shared" si="4"/>
        <v>0</v>
      </c>
      <c r="T92">
        <f t="shared" si="4"/>
        <v>0</v>
      </c>
      <c r="U92">
        <f t="shared" si="4"/>
        <v>107103186404.89265</v>
      </c>
      <c r="V92">
        <f t="shared" si="4"/>
        <v>94824468226062.641</v>
      </c>
      <c r="W92">
        <f t="shared" si="4"/>
        <v>642161095530760.25</v>
      </c>
      <c r="X92">
        <f t="shared" si="4"/>
        <v>0</v>
      </c>
      <c r="Y92">
        <f t="shared" si="4"/>
        <v>0</v>
      </c>
      <c r="Z92">
        <f t="shared" si="4"/>
        <v>0</v>
      </c>
      <c r="AA92">
        <f t="shared" si="4"/>
        <v>0</v>
      </c>
      <c r="AB92">
        <f t="shared" si="4"/>
        <v>0</v>
      </c>
      <c r="AC92">
        <f t="shared" si="4"/>
        <v>0</v>
      </c>
      <c r="AD92">
        <f t="shared" si="4"/>
        <v>0</v>
      </c>
      <c r="AE92" s="47">
        <f t="shared" si="4"/>
        <v>4401954392302.667</v>
      </c>
    </row>
    <row r="93" spans="1:31" x14ac:dyDescent="0.25">
      <c r="A93" s="12" t="s">
        <v>26</v>
      </c>
      <c r="B93" s="96">
        <f t="shared" si="4"/>
        <v>1118079339607026.9</v>
      </c>
      <c r="C93">
        <f t="shared" si="4"/>
        <v>0</v>
      </c>
      <c r="D93">
        <f t="shared" si="4"/>
        <v>26697403205830.961</v>
      </c>
      <c r="E93">
        <f t="shared" si="4"/>
        <v>2155125473325.9233</v>
      </c>
      <c r="F93">
        <f t="shared" si="4"/>
        <v>0</v>
      </c>
      <c r="G93">
        <f t="shared" si="4"/>
        <v>445775047803523</v>
      </c>
      <c r="H93">
        <f t="shared" si="4"/>
        <v>0</v>
      </c>
      <c r="I93">
        <f t="shared" si="4"/>
        <v>0</v>
      </c>
      <c r="J93">
        <f t="shared" si="4"/>
        <v>0</v>
      </c>
      <c r="K93">
        <f t="shared" si="4"/>
        <v>0</v>
      </c>
      <c r="L93">
        <f t="shared" si="4"/>
        <v>39723121778201.977</v>
      </c>
      <c r="M93">
        <f t="shared" si="4"/>
        <v>0</v>
      </c>
      <c r="N93">
        <f t="shared" si="4"/>
        <v>0</v>
      </c>
      <c r="O93">
        <f t="shared" si="4"/>
        <v>0</v>
      </c>
      <c r="P93">
        <f t="shared" si="4"/>
        <v>0</v>
      </c>
      <c r="Q93">
        <f t="shared" si="4"/>
        <v>0</v>
      </c>
      <c r="R93">
        <f t="shared" si="4"/>
        <v>0</v>
      </c>
      <c r="S93">
        <f t="shared" si="4"/>
        <v>0</v>
      </c>
      <c r="T93">
        <f t="shared" si="4"/>
        <v>0</v>
      </c>
      <c r="U93">
        <f t="shared" si="4"/>
        <v>0</v>
      </c>
      <c r="V93">
        <f t="shared" si="4"/>
        <v>0</v>
      </c>
      <c r="W93">
        <f t="shared" si="4"/>
        <v>0</v>
      </c>
      <c r="X93">
        <f t="shared" si="4"/>
        <v>0</v>
      </c>
      <c r="Y93">
        <f t="shared" si="4"/>
        <v>0</v>
      </c>
      <c r="Z93">
        <f t="shared" si="4"/>
        <v>0</v>
      </c>
      <c r="AA93">
        <f t="shared" si="4"/>
        <v>0</v>
      </c>
      <c r="AB93">
        <f t="shared" si="4"/>
        <v>0</v>
      </c>
      <c r="AC93">
        <f t="shared" si="4"/>
        <v>0</v>
      </c>
      <c r="AD93">
        <f t="shared" si="4"/>
        <v>0</v>
      </c>
      <c r="AE93" s="47">
        <f t="shared" si="4"/>
        <v>0</v>
      </c>
    </row>
    <row r="94" spans="1:31" x14ac:dyDescent="0.25">
      <c r="A94" s="12" t="s">
        <v>27</v>
      </c>
      <c r="B94" s="96">
        <f t="shared" si="4"/>
        <v>0</v>
      </c>
      <c r="C94">
        <f t="shared" si="4"/>
        <v>0</v>
      </c>
      <c r="D94">
        <f t="shared" si="4"/>
        <v>0</v>
      </c>
      <c r="E94">
        <f t="shared" si="4"/>
        <v>0</v>
      </c>
      <c r="F94">
        <f t="shared" si="4"/>
        <v>0</v>
      </c>
      <c r="G94">
        <f t="shared" si="4"/>
        <v>0</v>
      </c>
      <c r="H94">
        <f t="shared" si="4"/>
        <v>0</v>
      </c>
      <c r="I94">
        <f t="shared" si="4"/>
        <v>0</v>
      </c>
      <c r="J94">
        <f t="shared" si="4"/>
        <v>0</v>
      </c>
      <c r="K94">
        <f t="shared" si="4"/>
        <v>0</v>
      </c>
      <c r="L94">
        <f t="shared" si="4"/>
        <v>0</v>
      </c>
      <c r="M94">
        <f t="shared" si="4"/>
        <v>0</v>
      </c>
      <c r="N94">
        <f t="shared" si="4"/>
        <v>0</v>
      </c>
      <c r="O94">
        <f t="shared" si="4"/>
        <v>0</v>
      </c>
      <c r="P94">
        <f t="shared" si="4"/>
        <v>0</v>
      </c>
      <c r="Q94">
        <f t="shared" ref="Q94:AE94" si="5">SUMIFS(R$5:R$60,$A$5:$A$60,$A94)</f>
        <v>0</v>
      </c>
      <c r="R94">
        <f t="shared" si="5"/>
        <v>0</v>
      </c>
      <c r="S94">
        <f t="shared" si="5"/>
        <v>0</v>
      </c>
      <c r="T94">
        <f t="shared" si="5"/>
        <v>0</v>
      </c>
      <c r="U94">
        <f t="shared" si="5"/>
        <v>0</v>
      </c>
      <c r="V94">
        <f t="shared" si="5"/>
        <v>0</v>
      </c>
      <c r="W94">
        <f t="shared" si="5"/>
        <v>64570235934739.758</v>
      </c>
      <c r="X94">
        <f t="shared" si="5"/>
        <v>0</v>
      </c>
      <c r="Y94">
        <f t="shared" si="5"/>
        <v>0</v>
      </c>
      <c r="Z94">
        <f t="shared" si="5"/>
        <v>0</v>
      </c>
      <c r="AA94">
        <f t="shared" si="5"/>
        <v>0</v>
      </c>
      <c r="AB94">
        <f t="shared" si="5"/>
        <v>0</v>
      </c>
      <c r="AC94">
        <f t="shared" si="5"/>
        <v>0</v>
      </c>
      <c r="AD94">
        <f t="shared" si="5"/>
        <v>0</v>
      </c>
      <c r="AE94" s="47">
        <f t="shared" si="5"/>
        <v>0</v>
      </c>
    </row>
    <row r="95" spans="1:31" x14ac:dyDescent="0.25">
      <c r="A95" s="12" t="s">
        <v>28</v>
      </c>
      <c r="B95" s="96">
        <f t="shared" ref="B95:AE103" si="6">SUMIFS(C$5:C$60,$A$5:$A$60,$A95)</f>
        <v>0</v>
      </c>
      <c r="C95">
        <f t="shared" si="6"/>
        <v>0</v>
      </c>
      <c r="D95">
        <f t="shared" si="6"/>
        <v>0</v>
      </c>
      <c r="E95">
        <f t="shared" si="6"/>
        <v>0</v>
      </c>
      <c r="F95">
        <f t="shared" si="6"/>
        <v>0</v>
      </c>
      <c r="G95">
        <f t="shared" si="6"/>
        <v>0</v>
      </c>
      <c r="H95">
        <f t="shared" si="6"/>
        <v>0</v>
      </c>
      <c r="I95">
        <f t="shared" si="6"/>
        <v>0</v>
      </c>
      <c r="J95">
        <f t="shared" si="6"/>
        <v>0</v>
      </c>
      <c r="K95">
        <f t="shared" si="6"/>
        <v>0</v>
      </c>
      <c r="L95">
        <f t="shared" si="6"/>
        <v>0</v>
      </c>
      <c r="M95">
        <f t="shared" si="6"/>
        <v>0</v>
      </c>
      <c r="N95">
        <f t="shared" si="6"/>
        <v>0</v>
      </c>
      <c r="O95">
        <f t="shared" si="6"/>
        <v>0</v>
      </c>
      <c r="P95">
        <f t="shared" si="6"/>
        <v>0</v>
      </c>
      <c r="Q95">
        <f t="shared" si="6"/>
        <v>0</v>
      </c>
      <c r="R95">
        <f t="shared" si="6"/>
        <v>0</v>
      </c>
      <c r="S95">
        <f t="shared" si="6"/>
        <v>0</v>
      </c>
      <c r="T95">
        <f t="shared" si="6"/>
        <v>0</v>
      </c>
      <c r="U95">
        <f t="shared" si="6"/>
        <v>0</v>
      </c>
      <c r="V95">
        <f t="shared" si="6"/>
        <v>0</v>
      </c>
      <c r="W95">
        <f t="shared" si="6"/>
        <v>0</v>
      </c>
      <c r="X95">
        <f t="shared" si="6"/>
        <v>0</v>
      </c>
      <c r="Y95">
        <f t="shared" si="6"/>
        <v>0</v>
      </c>
      <c r="Z95">
        <f t="shared" si="6"/>
        <v>0</v>
      </c>
      <c r="AA95">
        <f t="shared" si="6"/>
        <v>0</v>
      </c>
      <c r="AB95">
        <f t="shared" si="6"/>
        <v>0</v>
      </c>
      <c r="AC95">
        <f t="shared" si="6"/>
        <v>0</v>
      </c>
      <c r="AD95">
        <f t="shared" si="6"/>
        <v>0</v>
      </c>
      <c r="AE95" s="47">
        <f t="shared" si="6"/>
        <v>0</v>
      </c>
    </row>
    <row r="96" spans="1:31" x14ac:dyDescent="0.25">
      <c r="A96" s="12" t="s">
        <v>29</v>
      </c>
      <c r="B96" s="96">
        <f t="shared" si="6"/>
        <v>0</v>
      </c>
      <c r="C96">
        <f t="shared" si="6"/>
        <v>0</v>
      </c>
      <c r="D96">
        <f t="shared" si="6"/>
        <v>0</v>
      </c>
      <c r="E96">
        <f t="shared" si="6"/>
        <v>0</v>
      </c>
      <c r="F96">
        <f t="shared" si="6"/>
        <v>0</v>
      </c>
      <c r="G96">
        <f t="shared" si="6"/>
        <v>0</v>
      </c>
      <c r="H96">
        <f t="shared" si="6"/>
        <v>0</v>
      </c>
      <c r="I96">
        <f t="shared" si="6"/>
        <v>0</v>
      </c>
      <c r="J96">
        <f t="shared" si="6"/>
        <v>0</v>
      </c>
      <c r="K96">
        <f t="shared" si="6"/>
        <v>0</v>
      </c>
      <c r="L96">
        <f t="shared" si="6"/>
        <v>0</v>
      </c>
      <c r="M96">
        <f t="shared" si="6"/>
        <v>0</v>
      </c>
      <c r="N96">
        <f t="shared" si="6"/>
        <v>0</v>
      </c>
      <c r="O96">
        <f t="shared" si="6"/>
        <v>221043244806.72272</v>
      </c>
      <c r="P96">
        <f t="shared" si="6"/>
        <v>0</v>
      </c>
      <c r="Q96">
        <f t="shared" si="6"/>
        <v>0</v>
      </c>
      <c r="R96">
        <f t="shared" si="6"/>
        <v>0</v>
      </c>
      <c r="S96">
        <f t="shared" si="6"/>
        <v>1351591878999.8486</v>
      </c>
      <c r="T96">
        <f t="shared" si="6"/>
        <v>0</v>
      </c>
      <c r="U96">
        <f t="shared" si="6"/>
        <v>0</v>
      </c>
      <c r="V96">
        <f t="shared" si="6"/>
        <v>0</v>
      </c>
      <c r="W96">
        <f t="shared" si="6"/>
        <v>0</v>
      </c>
      <c r="X96">
        <f t="shared" si="6"/>
        <v>0</v>
      </c>
      <c r="Y96">
        <f t="shared" si="6"/>
        <v>0</v>
      </c>
      <c r="Z96">
        <f t="shared" si="6"/>
        <v>0</v>
      </c>
      <c r="AA96">
        <f t="shared" si="6"/>
        <v>0</v>
      </c>
      <c r="AB96">
        <f t="shared" si="6"/>
        <v>0</v>
      </c>
      <c r="AC96">
        <f t="shared" si="6"/>
        <v>0</v>
      </c>
      <c r="AD96">
        <f t="shared" si="6"/>
        <v>0</v>
      </c>
      <c r="AE96" s="47">
        <f t="shared" si="6"/>
        <v>0</v>
      </c>
    </row>
    <row r="97" spans="1:31" x14ac:dyDescent="0.25">
      <c r="A97" s="12" t="s">
        <v>30</v>
      </c>
      <c r="B97" s="96">
        <f t="shared" si="6"/>
        <v>0</v>
      </c>
      <c r="C97">
        <f t="shared" si="6"/>
        <v>0</v>
      </c>
      <c r="D97">
        <f t="shared" si="6"/>
        <v>0</v>
      </c>
      <c r="E97">
        <f t="shared" si="6"/>
        <v>0</v>
      </c>
      <c r="F97">
        <f t="shared" si="6"/>
        <v>0</v>
      </c>
      <c r="G97">
        <f t="shared" si="6"/>
        <v>0</v>
      </c>
      <c r="H97">
        <f t="shared" si="6"/>
        <v>0</v>
      </c>
      <c r="I97">
        <f t="shared" si="6"/>
        <v>0</v>
      </c>
      <c r="J97">
        <f t="shared" si="6"/>
        <v>0</v>
      </c>
      <c r="K97">
        <f t="shared" si="6"/>
        <v>0</v>
      </c>
      <c r="L97">
        <f t="shared" si="6"/>
        <v>0</v>
      </c>
      <c r="M97">
        <f t="shared" si="6"/>
        <v>0</v>
      </c>
      <c r="N97">
        <f t="shared" si="6"/>
        <v>0</v>
      </c>
      <c r="O97">
        <f t="shared" si="6"/>
        <v>135545385966.38657</v>
      </c>
      <c r="P97">
        <f t="shared" si="6"/>
        <v>0</v>
      </c>
      <c r="Q97">
        <f t="shared" si="6"/>
        <v>0</v>
      </c>
      <c r="R97">
        <f t="shared" si="6"/>
        <v>0</v>
      </c>
      <c r="S97">
        <f t="shared" si="6"/>
        <v>1386111907343.6563</v>
      </c>
      <c r="T97">
        <f t="shared" si="6"/>
        <v>0</v>
      </c>
      <c r="U97">
        <f t="shared" si="6"/>
        <v>0</v>
      </c>
      <c r="V97">
        <f t="shared" si="6"/>
        <v>0</v>
      </c>
      <c r="W97">
        <f t="shared" si="6"/>
        <v>0</v>
      </c>
      <c r="X97">
        <f t="shared" si="6"/>
        <v>0</v>
      </c>
      <c r="Y97">
        <f t="shared" si="6"/>
        <v>0</v>
      </c>
      <c r="Z97">
        <f t="shared" si="6"/>
        <v>0</v>
      </c>
      <c r="AA97">
        <f t="shared" si="6"/>
        <v>0</v>
      </c>
      <c r="AB97">
        <f t="shared" si="6"/>
        <v>0</v>
      </c>
      <c r="AC97">
        <f t="shared" si="6"/>
        <v>0</v>
      </c>
      <c r="AD97">
        <f t="shared" si="6"/>
        <v>0</v>
      </c>
      <c r="AE97" s="47">
        <f t="shared" si="6"/>
        <v>0</v>
      </c>
    </row>
    <row r="98" spans="1:31" x14ac:dyDescent="0.25">
      <c r="A98" s="12" t="s">
        <v>31</v>
      </c>
      <c r="B98" s="96">
        <f t="shared" si="6"/>
        <v>0</v>
      </c>
      <c r="C98">
        <f t="shared" si="6"/>
        <v>0</v>
      </c>
      <c r="D98">
        <f t="shared" si="6"/>
        <v>0</v>
      </c>
      <c r="E98">
        <f t="shared" si="6"/>
        <v>0</v>
      </c>
      <c r="F98">
        <f t="shared" si="6"/>
        <v>0</v>
      </c>
      <c r="G98">
        <f t="shared" si="6"/>
        <v>0</v>
      </c>
      <c r="H98">
        <f t="shared" si="6"/>
        <v>0</v>
      </c>
      <c r="I98">
        <f t="shared" si="6"/>
        <v>0</v>
      </c>
      <c r="J98">
        <f t="shared" si="6"/>
        <v>0</v>
      </c>
      <c r="K98">
        <f t="shared" si="6"/>
        <v>0</v>
      </c>
      <c r="L98">
        <f t="shared" si="6"/>
        <v>0</v>
      </c>
      <c r="M98">
        <f t="shared" si="6"/>
        <v>0</v>
      </c>
      <c r="N98">
        <f t="shared" si="6"/>
        <v>0</v>
      </c>
      <c r="O98">
        <f t="shared" si="6"/>
        <v>0</v>
      </c>
      <c r="P98">
        <f t="shared" si="6"/>
        <v>0</v>
      </c>
      <c r="Q98">
        <f t="shared" si="6"/>
        <v>0</v>
      </c>
      <c r="R98">
        <f t="shared" si="6"/>
        <v>0</v>
      </c>
      <c r="S98">
        <f t="shared" si="6"/>
        <v>3141322579286.4854</v>
      </c>
      <c r="T98">
        <f t="shared" si="6"/>
        <v>0</v>
      </c>
      <c r="U98">
        <f t="shared" si="6"/>
        <v>0</v>
      </c>
      <c r="V98">
        <f t="shared" si="6"/>
        <v>0</v>
      </c>
      <c r="W98">
        <f t="shared" si="6"/>
        <v>0</v>
      </c>
      <c r="X98">
        <f t="shared" si="6"/>
        <v>0</v>
      </c>
      <c r="Y98">
        <f t="shared" si="6"/>
        <v>0</v>
      </c>
      <c r="Z98">
        <f t="shared" si="6"/>
        <v>0</v>
      </c>
      <c r="AA98">
        <f t="shared" si="6"/>
        <v>0</v>
      </c>
      <c r="AB98">
        <f t="shared" si="6"/>
        <v>0</v>
      </c>
      <c r="AC98">
        <f t="shared" si="6"/>
        <v>0</v>
      </c>
      <c r="AD98">
        <f t="shared" si="6"/>
        <v>0</v>
      </c>
      <c r="AE98" s="47">
        <f t="shared" si="6"/>
        <v>0</v>
      </c>
    </row>
    <row r="99" spans="1:31" x14ac:dyDescent="0.25">
      <c r="A99" s="12" t="s">
        <v>32</v>
      </c>
      <c r="B99" s="96">
        <f t="shared" si="6"/>
        <v>0</v>
      </c>
      <c r="C99">
        <f t="shared" si="6"/>
        <v>0</v>
      </c>
      <c r="D99">
        <f t="shared" si="6"/>
        <v>0</v>
      </c>
      <c r="E99">
        <f t="shared" si="6"/>
        <v>0</v>
      </c>
      <c r="F99">
        <f t="shared" si="6"/>
        <v>0</v>
      </c>
      <c r="G99">
        <f t="shared" si="6"/>
        <v>0</v>
      </c>
      <c r="H99">
        <f t="shared" si="6"/>
        <v>0</v>
      </c>
      <c r="I99">
        <f t="shared" si="6"/>
        <v>0</v>
      </c>
      <c r="J99">
        <f t="shared" si="6"/>
        <v>0</v>
      </c>
      <c r="K99">
        <f t="shared" si="6"/>
        <v>0</v>
      </c>
      <c r="L99">
        <f t="shared" si="6"/>
        <v>0</v>
      </c>
      <c r="M99">
        <f t="shared" si="6"/>
        <v>0</v>
      </c>
      <c r="N99">
        <f t="shared" si="6"/>
        <v>0</v>
      </c>
      <c r="O99">
        <f t="shared" si="6"/>
        <v>0</v>
      </c>
      <c r="P99">
        <f t="shared" si="6"/>
        <v>0</v>
      </c>
      <c r="Q99">
        <f t="shared" si="6"/>
        <v>0</v>
      </c>
      <c r="R99">
        <f t="shared" si="6"/>
        <v>0</v>
      </c>
      <c r="S99">
        <f t="shared" si="6"/>
        <v>127458566192.52011</v>
      </c>
      <c r="T99">
        <f t="shared" si="6"/>
        <v>0</v>
      </c>
      <c r="U99">
        <f t="shared" si="6"/>
        <v>0</v>
      </c>
      <c r="V99">
        <f t="shared" si="6"/>
        <v>0</v>
      </c>
      <c r="W99">
        <f t="shared" si="6"/>
        <v>0</v>
      </c>
      <c r="X99">
        <f t="shared" si="6"/>
        <v>0</v>
      </c>
      <c r="Y99">
        <f t="shared" si="6"/>
        <v>0</v>
      </c>
      <c r="Z99">
        <f t="shared" si="6"/>
        <v>0</v>
      </c>
      <c r="AA99">
        <f t="shared" si="6"/>
        <v>0</v>
      </c>
      <c r="AB99">
        <f t="shared" si="6"/>
        <v>0</v>
      </c>
      <c r="AC99">
        <f t="shared" si="6"/>
        <v>0</v>
      </c>
      <c r="AD99">
        <f t="shared" si="6"/>
        <v>0</v>
      </c>
      <c r="AE99" s="47">
        <f t="shared" si="6"/>
        <v>0</v>
      </c>
    </row>
    <row r="100" spans="1:31" x14ac:dyDescent="0.25">
      <c r="A100" s="12" t="s">
        <v>33</v>
      </c>
      <c r="B100" s="96">
        <f t="shared" si="6"/>
        <v>0</v>
      </c>
      <c r="C100">
        <f t="shared" si="6"/>
        <v>0</v>
      </c>
      <c r="D100">
        <f t="shared" si="6"/>
        <v>0</v>
      </c>
      <c r="E100">
        <f t="shared" si="6"/>
        <v>0</v>
      </c>
      <c r="F100">
        <f t="shared" si="6"/>
        <v>0</v>
      </c>
      <c r="G100">
        <f t="shared" si="6"/>
        <v>0</v>
      </c>
      <c r="H100">
        <f t="shared" si="6"/>
        <v>0</v>
      </c>
      <c r="I100">
        <f t="shared" si="6"/>
        <v>0</v>
      </c>
      <c r="J100">
        <f t="shared" si="6"/>
        <v>0</v>
      </c>
      <c r="K100">
        <f t="shared" si="6"/>
        <v>0</v>
      </c>
      <c r="L100">
        <f t="shared" si="6"/>
        <v>0</v>
      </c>
      <c r="M100">
        <f t="shared" si="6"/>
        <v>0</v>
      </c>
      <c r="N100">
        <f t="shared" si="6"/>
        <v>0</v>
      </c>
      <c r="O100">
        <f t="shared" si="6"/>
        <v>0</v>
      </c>
      <c r="P100">
        <f t="shared" si="6"/>
        <v>0</v>
      </c>
      <c r="Q100">
        <f t="shared" si="6"/>
        <v>0</v>
      </c>
      <c r="R100">
        <f t="shared" si="6"/>
        <v>0</v>
      </c>
      <c r="S100">
        <f t="shared" si="6"/>
        <v>0</v>
      </c>
      <c r="T100">
        <f t="shared" si="6"/>
        <v>0</v>
      </c>
      <c r="U100">
        <f t="shared" si="6"/>
        <v>0</v>
      </c>
      <c r="V100">
        <f t="shared" si="6"/>
        <v>0</v>
      </c>
      <c r="W100">
        <f t="shared" si="6"/>
        <v>0</v>
      </c>
      <c r="X100">
        <f t="shared" si="6"/>
        <v>0</v>
      </c>
      <c r="Y100">
        <f t="shared" si="6"/>
        <v>0</v>
      </c>
      <c r="Z100">
        <f t="shared" si="6"/>
        <v>0</v>
      </c>
      <c r="AA100">
        <f t="shared" si="6"/>
        <v>0</v>
      </c>
      <c r="AB100">
        <f t="shared" si="6"/>
        <v>0</v>
      </c>
      <c r="AC100">
        <f t="shared" si="6"/>
        <v>0</v>
      </c>
      <c r="AD100">
        <f t="shared" si="6"/>
        <v>0</v>
      </c>
      <c r="AE100" s="47">
        <f t="shared" si="6"/>
        <v>0</v>
      </c>
    </row>
    <row r="101" spans="1:31" x14ac:dyDescent="0.25">
      <c r="A101" s="12" t="s">
        <v>34</v>
      </c>
      <c r="B101" s="96">
        <f t="shared" si="6"/>
        <v>0</v>
      </c>
      <c r="C101">
        <f t="shared" si="6"/>
        <v>0</v>
      </c>
      <c r="D101">
        <f t="shared" si="6"/>
        <v>0</v>
      </c>
      <c r="E101">
        <f t="shared" si="6"/>
        <v>0</v>
      </c>
      <c r="F101">
        <f t="shared" si="6"/>
        <v>0</v>
      </c>
      <c r="G101">
        <f t="shared" si="6"/>
        <v>0</v>
      </c>
      <c r="H101">
        <f t="shared" si="6"/>
        <v>0</v>
      </c>
      <c r="I101">
        <f t="shared" si="6"/>
        <v>0</v>
      </c>
      <c r="J101">
        <f t="shared" si="6"/>
        <v>0</v>
      </c>
      <c r="K101">
        <f t="shared" si="6"/>
        <v>0</v>
      </c>
      <c r="L101">
        <f t="shared" si="6"/>
        <v>0</v>
      </c>
      <c r="M101">
        <f t="shared" si="6"/>
        <v>0</v>
      </c>
      <c r="N101">
        <f t="shared" si="6"/>
        <v>0</v>
      </c>
      <c r="O101">
        <f t="shared" si="6"/>
        <v>0</v>
      </c>
      <c r="P101">
        <f t="shared" si="6"/>
        <v>0</v>
      </c>
      <c r="Q101">
        <f t="shared" si="6"/>
        <v>0</v>
      </c>
      <c r="R101">
        <f t="shared" si="6"/>
        <v>0</v>
      </c>
      <c r="S101">
        <f t="shared" si="6"/>
        <v>0</v>
      </c>
      <c r="T101">
        <f t="shared" si="6"/>
        <v>0</v>
      </c>
      <c r="U101">
        <f t="shared" si="6"/>
        <v>0</v>
      </c>
      <c r="V101">
        <f t="shared" si="6"/>
        <v>0</v>
      </c>
      <c r="W101">
        <f t="shared" si="6"/>
        <v>0</v>
      </c>
      <c r="X101">
        <f t="shared" si="6"/>
        <v>0</v>
      </c>
      <c r="Y101">
        <f t="shared" si="6"/>
        <v>0</v>
      </c>
      <c r="Z101">
        <f t="shared" si="6"/>
        <v>0</v>
      </c>
      <c r="AA101">
        <f t="shared" si="6"/>
        <v>0</v>
      </c>
      <c r="AB101">
        <f t="shared" si="6"/>
        <v>0</v>
      </c>
      <c r="AC101">
        <f t="shared" si="6"/>
        <v>0</v>
      </c>
      <c r="AD101">
        <f t="shared" si="6"/>
        <v>0</v>
      </c>
      <c r="AE101" s="47">
        <f t="shared" si="6"/>
        <v>0</v>
      </c>
    </row>
    <row r="102" spans="1:31" x14ac:dyDescent="0.25">
      <c r="A102" s="12" t="s">
        <v>35</v>
      </c>
      <c r="B102" s="96">
        <f t="shared" si="6"/>
        <v>0</v>
      </c>
      <c r="C102">
        <f t="shared" si="6"/>
        <v>0</v>
      </c>
      <c r="D102">
        <f t="shared" si="6"/>
        <v>0</v>
      </c>
      <c r="E102">
        <f t="shared" si="6"/>
        <v>0</v>
      </c>
      <c r="F102">
        <f t="shared" si="6"/>
        <v>0</v>
      </c>
      <c r="G102">
        <f t="shared" si="6"/>
        <v>0</v>
      </c>
      <c r="H102">
        <f t="shared" si="6"/>
        <v>0</v>
      </c>
      <c r="I102">
        <f t="shared" si="6"/>
        <v>0</v>
      </c>
      <c r="J102">
        <f t="shared" si="6"/>
        <v>0</v>
      </c>
      <c r="K102">
        <f t="shared" si="6"/>
        <v>0</v>
      </c>
      <c r="L102">
        <f t="shared" si="6"/>
        <v>0</v>
      </c>
      <c r="M102">
        <f t="shared" si="6"/>
        <v>0</v>
      </c>
      <c r="N102">
        <f t="shared" si="6"/>
        <v>0</v>
      </c>
      <c r="O102">
        <f t="shared" si="6"/>
        <v>0</v>
      </c>
      <c r="P102">
        <f t="shared" si="6"/>
        <v>0</v>
      </c>
      <c r="Q102">
        <f t="shared" si="6"/>
        <v>0</v>
      </c>
      <c r="R102">
        <f t="shared" si="6"/>
        <v>0</v>
      </c>
      <c r="S102">
        <f t="shared" si="6"/>
        <v>0</v>
      </c>
      <c r="T102">
        <f t="shared" si="6"/>
        <v>0</v>
      </c>
      <c r="U102">
        <f t="shared" si="6"/>
        <v>0</v>
      </c>
      <c r="V102">
        <f t="shared" si="6"/>
        <v>0</v>
      </c>
      <c r="W102">
        <f t="shared" si="6"/>
        <v>0</v>
      </c>
      <c r="X102">
        <f t="shared" si="6"/>
        <v>0</v>
      </c>
      <c r="Y102">
        <f t="shared" si="6"/>
        <v>0</v>
      </c>
      <c r="Z102">
        <f t="shared" si="6"/>
        <v>0</v>
      </c>
      <c r="AA102">
        <f t="shared" si="6"/>
        <v>0</v>
      </c>
      <c r="AB102">
        <f t="shared" si="6"/>
        <v>0</v>
      </c>
      <c r="AC102">
        <f t="shared" si="6"/>
        <v>0</v>
      </c>
      <c r="AD102">
        <f t="shared" si="6"/>
        <v>0</v>
      </c>
      <c r="AE102" s="47">
        <f t="shared" si="6"/>
        <v>0</v>
      </c>
    </row>
    <row r="103" spans="1:31" x14ac:dyDescent="0.25">
      <c r="A103" s="12" t="s">
        <v>36</v>
      </c>
      <c r="B103" s="96">
        <f t="shared" si="6"/>
        <v>0</v>
      </c>
      <c r="C103">
        <f t="shared" si="6"/>
        <v>0</v>
      </c>
      <c r="D103">
        <f t="shared" si="6"/>
        <v>0</v>
      </c>
      <c r="E103">
        <f t="shared" si="6"/>
        <v>0</v>
      </c>
      <c r="F103">
        <f t="shared" si="6"/>
        <v>0</v>
      </c>
      <c r="G103">
        <f t="shared" si="6"/>
        <v>0</v>
      </c>
      <c r="H103">
        <f t="shared" si="6"/>
        <v>0</v>
      </c>
      <c r="I103">
        <f t="shared" si="6"/>
        <v>0</v>
      </c>
      <c r="J103">
        <f t="shared" si="6"/>
        <v>0</v>
      </c>
      <c r="K103">
        <f t="shared" si="6"/>
        <v>0</v>
      </c>
      <c r="L103">
        <f t="shared" si="6"/>
        <v>0</v>
      </c>
      <c r="M103">
        <f t="shared" si="6"/>
        <v>0</v>
      </c>
      <c r="N103">
        <f t="shared" si="6"/>
        <v>0</v>
      </c>
      <c r="O103">
        <f t="shared" si="6"/>
        <v>0</v>
      </c>
      <c r="P103">
        <f t="shared" si="6"/>
        <v>0</v>
      </c>
      <c r="Q103">
        <f t="shared" ref="Q103:AE103" si="7">SUMIFS(R$5:R$60,$A$5:$A$60,$A103)</f>
        <v>0</v>
      </c>
      <c r="R103">
        <f t="shared" si="7"/>
        <v>0</v>
      </c>
      <c r="S103">
        <f t="shared" si="7"/>
        <v>0</v>
      </c>
      <c r="T103">
        <f t="shared" si="7"/>
        <v>0</v>
      </c>
      <c r="U103">
        <f t="shared" si="7"/>
        <v>0</v>
      </c>
      <c r="V103">
        <f t="shared" si="7"/>
        <v>0</v>
      </c>
      <c r="W103">
        <f t="shared" si="7"/>
        <v>0</v>
      </c>
      <c r="X103">
        <f t="shared" si="7"/>
        <v>0</v>
      </c>
      <c r="Y103">
        <f t="shared" si="7"/>
        <v>0</v>
      </c>
      <c r="Z103">
        <f t="shared" si="7"/>
        <v>0</v>
      </c>
      <c r="AA103">
        <f t="shared" si="7"/>
        <v>0</v>
      </c>
      <c r="AB103">
        <f t="shared" si="7"/>
        <v>0</v>
      </c>
      <c r="AC103">
        <f t="shared" si="7"/>
        <v>0</v>
      </c>
      <c r="AD103">
        <f t="shared" si="7"/>
        <v>0</v>
      </c>
      <c r="AE103" s="47">
        <f t="shared" si="7"/>
        <v>0</v>
      </c>
    </row>
    <row r="104" spans="1:31" x14ac:dyDescent="0.25">
      <c r="A104" s="12" t="s">
        <v>37</v>
      </c>
      <c r="B104" s="96">
        <f t="shared" ref="B104:AE109" si="8">SUMIFS(C$5:C$60,$A$5:$A$60,$A104)</f>
        <v>0</v>
      </c>
      <c r="C104">
        <f t="shared" si="8"/>
        <v>0</v>
      </c>
      <c r="D104">
        <f t="shared" si="8"/>
        <v>0</v>
      </c>
      <c r="E104">
        <f t="shared" si="8"/>
        <v>0</v>
      </c>
      <c r="F104">
        <f t="shared" si="8"/>
        <v>0</v>
      </c>
      <c r="G104">
        <f t="shared" si="8"/>
        <v>0</v>
      </c>
      <c r="H104">
        <f t="shared" si="8"/>
        <v>0</v>
      </c>
      <c r="I104">
        <f t="shared" si="8"/>
        <v>0</v>
      </c>
      <c r="J104">
        <f t="shared" si="8"/>
        <v>0</v>
      </c>
      <c r="K104">
        <f t="shared" si="8"/>
        <v>0</v>
      </c>
      <c r="L104">
        <f t="shared" si="8"/>
        <v>0</v>
      </c>
      <c r="M104">
        <f t="shared" si="8"/>
        <v>0</v>
      </c>
      <c r="N104">
        <f t="shared" si="8"/>
        <v>0</v>
      </c>
      <c r="O104">
        <f t="shared" si="8"/>
        <v>0</v>
      </c>
      <c r="P104">
        <f t="shared" si="8"/>
        <v>0</v>
      </c>
      <c r="Q104">
        <f t="shared" si="8"/>
        <v>0</v>
      </c>
      <c r="R104">
        <f t="shared" si="8"/>
        <v>0</v>
      </c>
      <c r="S104">
        <f t="shared" si="8"/>
        <v>0</v>
      </c>
      <c r="T104">
        <f t="shared" si="8"/>
        <v>0</v>
      </c>
      <c r="U104">
        <f t="shared" si="8"/>
        <v>0</v>
      </c>
      <c r="V104">
        <f t="shared" si="8"/>
        <v>0</v>
      </c>
      <c r="W104">
        <f t="shared" si="8"/>
        <v>0</v>
      </c>
      <c r="X104">
        <f t="shared" si="8"/>
        <v>0</v>
      </c>
      <c r="Y104">
        <f t="shared" si="8"/>
        <v>0</v>
      </c>
      <c r="Z104">
        <f t="shared" si="8"/>
        <v>0</v>
      </c>
      <c r="AA104">
        <f t="shared" si="8"/>
        <v>0</v>
      </c>
      <c r="AB104">
        <f t="shared" si="8"/>
        <v>0</v>
      </c>
      <c r="AC104">
        <f t="shared" si="8"/>
        <v>0</v>
      </c>
      <c r="AD104">
        <f t="shared" si="8"/>
        <v>0</v>
      </c>
      <c r="AE104" s="47">
        <f t="shared" si="8"/>
        <v>0</v>
      </c>
    </row>
    <row r="105" spans="1:31" x14ac:dyDescent="0.25">
      <c r="A105" s="12" t="s">
        <v>38</v>
      </c>
      <c r="B105" s="96">
        <f t="shared" si="8"/>
        <v>0</v>
      </c>
      <c r="C105">
        <f t="shared" si="8"/>
        <v>0</v>
      </c>
      <c r="D105">
        <f t="shared" si="8"/>
        <v>0</v>
      </c>
      <c r="E105">
        <f t="shared" si="8"/>
        <v>0</v>
      </c>
      <c r="F105">
        <f t="shared" si="8"/>
        <v>0</v>
      </c>
      <c r="G105">
        <f t="shared" si="8"/>
        <v>0</v>
      </c>
      <c r="H105">
        <f t="shared" si="8"/>
        <v>0</v>
      </c>
      <c r="I105">
        <f t="shared" si="8"/>
        <v>0</v>
      </c>
      <c r="J105">
        <f t="shared" si="8"/>
        <v>0</v>
      </c>
      <c r="K105">
        <f t="shared" si="8"/>
        <v>0</v>
      </c>
      <c r="L105">
        <f t="shared" si="8"/>
        <v>0</v>
      </c>
      <c r="M105">
        <f t="shared" si="8"/>
        <v>0</v>
      </c>
      <c r="N105">
        <f t="shared" si="8"/>
        <v>0</v>
      </c>
      <c r="O105">
        <f t="shared" si="8"/>
        <v>0</v>
      </c>
      <c r="P105">
        <f t="shared" si="8"/>
        <v>0</v>
      </c>
      <c r="Q105">
        <f t="shared" si="8"/>
        <v>0</v>
      </c>
      <c r="R105">
        <f t="shared" si="8"/>
        <v>0</v>
      </c>
      <c r="S105">
        <f t="shared" si="8"/>
        <v>0</v>
      </c>
      <c r="T105">
        <f t="shared" si="8"/>
        <v>0</v>
      </c>
      <c r="U105">
        <f t="shared" si="8"/>
        <v>0</v>
      </c>
      <c r="V105">
        <f t="shared" si="8"/>
        <v>0</v>
      </c>
      <c r="W105">
        <f t="shared" si="8"/>
        <v>0</v>
      </c>
      <c r="X105">
        <f t="shared" si="8"/>
        <v>0</v>
      </c>
      <c r="Y105">
        <f t="shared" si="8"/>
        <v>0</v>
      </c>
      <c r="Z105">
        <f t="shared" si="8"/>
        <v>0</v>
      </c>
      <c r="AA105">
        <f t="shared" si="8"/>
        <v>0</v>
      </c>
      <c r="AB105">
        <f t="shared" si="8"/>
        <v>0</v>
      </c>
      <c r="AC105">
        <f t="shared" si="8"/>
        <v>0</v>
      </c>
      <c r="AD105">
        <f t="shared" si="8"/>
        <v>0</v>
      </c>
      <c r="AE105" s="47">
        <f t="shared" si="8"/>
        <v>0</v>
      </c>
    </row>
    <row r="106" spans="1:31" x14ac:dyDescent="0.25">
      <c r="A106" s="12" t="s">
        <v>39</v>
      </c>
      <c r="B106" s="96">
        <f t="shared" si="8"/>
        <v>0</v>
      </c>
      <c r="C106">
        <f t="shared" si="8"/>
        <v>0</v>
      </c>
      <c r="D106">
        <f t="shared" si="8"/>
        <v>0</v>
      </c>
      <c r="E106">
        <f t="shared" si="8"/>
        <v>0</v>
      </c>
      <c r="F106">
        <f t="shared" si="8"/>
        <v>0</v>
      </c>
      <c r="G106">
        <f t="shared" si="8"/>
        <v>0</v>
      </c>
      <c r="H106">
        <f t="shared" si="8"/>
        <v>0</v>
      </c>
      <c r="I106">
        <f t="shared" si="8"/>
        <v>0</v>
      </c>
      <c r="J106">
        <f t="shared" si="8"/>
        <v>0</v>
      </c>
      <c r="K106">
        <f t="shared" si="8"/>
        <v>0</v>
      </c>
      <c r="L106">
        <f t="shared" si="8"/>
        <v>0</v>
      </c>
      <c r="M106">
        <f t="shared" si="8"/>
        <v>0</v>
      </c>
      <c r="N106">
        <f t="shared" si="8"/>
        <v>0</v>
      </c>
      <c r="O106">
        <f t="shared" si="8"/>
        <v>0</v>
      </c>
      <c r="P106">
        <f t="shared" si="8"/>
        <v>0</v>
      </c>
      <c r="Q106">
        <f t="shared" si="8"/>
        <v>0</v>
      </c>
      <c r="R106">
        <f t="shared" si="8"/>
        <v>0</v>
      </c>
      <c r="S106">
        <f t="shared" si="8"/>
        <v>0</v>
      </c>
      <c r="T106">
        <f t="shared" si="8"/>
        <v>0</v>
      </c>
      <c r="U106">
        <f t="shared" si="8"/>
        <v>0</v>
      </c>
      <c r="V106">
        <f t="shared" si="8"/>
        <v>0</v>
      </c>
      <c r="W106">
        <f t="shared" si="8"/>
        <v>0</v>
      </c>
      <c r="X106">
        <f t="shared" si="8"/>
        <v>0</v>
      </c>
      <c r="Y106">
        <f t="shared" si="8"/>
        <v>0</v>
      </c>
      <c r="Z106">
        <f t="shared" si="8"/>
        <v>0</v>
      </c>
      <c r="AA106">
        <f t="shared" si="8"/>
        <v>0</v>
      </c>
      <c r="AB106">
        <f t="shared" si="8"/>
        <v>0</v>
      </c>
      <c r="AC106">
        <f t="shared" si="8"/>
        <v>0</v>
      </c>
      <c r="AD106">
        <f t="shared" si="8"/>
        <v>0</v>
      </c>
      <c r="AE106" s="47">
        <f t="shared" si="8"/>
        <v>0</v>
      </c>
    </row>
    <row r="107" spans="1:31" x14ac:dyDescent="0.25">
      <c r="A107" s="12" t="s">
        <v>40</v>
      </c>
      <c r="B107" s="96">
        <f t="shared" si="8"/>
        <v>619765979844000</v>
      </c>
      <c r="C107">
        <f t="shared" si="8"/>
        <v>0</v>
      </c>
      <c r="D107">
        <f t="shared" si="8"/>
        <v>23753177299500</v>
      </c>
      <c r="E107">
        <f t="shared" si="8"/>
        <v>0</v>
      </c>
      <c r="F107">
        <f t="shared" si="8"/>
        <v>0</v>
      </c>
      <c r="G107">
        <f t="shared" si="8"/>
        <v>4747302070500</v>
      </c>
      <c r="H107">
        <f t="shared" si="8"/>
        <v>72995672211000</v>
      </c>
      <c r="I107">
        <f t="shared" si="8"/>
        <v>0</v>
      </c>
      <c r="J107">
        <f t="shared" si="8"/>
        <v>0</v>
      </c>
      <c r="K107">
        <f t="shared" si="8"/>
        <v>0</v>
      </c>
      <c r="L107">
        <f t="shared" si="8"/>
        <v>2125035742500</v>
      </c>
      <c r="M107">
        <f t="shared" si="8"/>
        <v>0</v>
      </c>
      <c r="N107">
        <f t="shared" si="8"/>
        <v>0</v>
      </c>
      <c r="O107">
        <f t="shared" si="8"/>
        <v>0</v>
      </c>
      <c r="P107">
        <f t="shared" si="8"/>
        <v>0</v>
      </c>
      <c r="Q107">
        <f t="shared" si="8"/>
        <v>0</v>
      </c>
      <c r="R107">
        <f t="shared" si="8"/>
        <v>0</v>
      </c>
      <c r="S107">
        <f t="shared" si="8"/>
        <v>0</v>
      </c>
      <c r="T107">
        <f t="shared" si="8"/>
        <v>0</v>
      </c>
      <c r="U107">
        <f t="shared" si="8"/>
        <v>0</v>
      </c>
      <c r="V107">
        <f t="shared" si="8"/>
        <v>0</v>
      </c>
      <c r="W107">
        <f t="shared" si="8"/>
        <v>2697267589500</v>
      </c>
      <c r="X107">
        <f t="shared" si="8"/>
        <v>1772252031000</v>
      </c>
      <c r="Y107">
        <f t="shared" si="8"/>
        <v>6939005601000</v>
      </c>
      <c r="Z107">
        <f t="shared" si="8"/>
        <v>0</v>
      </c>
      <c r="AA107">
        <f t="shared" si="8"/>
        <v>756543280399500</v>
      </c>
      <c r="AB107">
        <f t="shared" si="8"/>
        <v>-652019300113500</v>
      </c>
      <c r="AC107">
        <f t="shared" si="8"/>
        <v>0</v>
      </c>
      <c r="AD107">
        <f t="shared" si="8"/>
        <v>0</v>
      </c>
      <c r="AE107" s="47">
        <f t="shared" si="8"/>
        <v>0</v>
      </c>
    </row>
    <row r="108" spans="1:31" x14ac:dyDescent="0.25">
      <c r="A108" s="37" t="s">
        <v>41</v>
      </c>
      <c r="B108" s="97">
        <f t="shared" si="8"/>
        <v>0</v>
      </c>
      <c r="C108" s="28">
        <f t="shared" si="8"/>
        <v>0</v>
      </c>
      <c r="D108" s="28">
        <f t="shared" si="8"/>
        <v>0</v>
      </c>
      <c r="E108" s="28">
        <f t="shared" si="8"/>
        <v>0</v>
      </c>
      <c r="F108" s="28">
        <f t="shared" si="8"/>
        <v>0</v>
      </c>
      <c r="G108" s="28">
        <f t="shared" si="8"/>
        <v>0</v>
      </c>
      <c r="H108" s="28">
        <f t="shared" si="8"/>
        <v>0</v>
      </c>
      <c r="I108" s="28">
        <f t="shared" si="8"/>
        <v>0</v>
      </c>
      <c r="J108" s="28">
        <f t="shared" si="8"/>
        <v>0</v>
      </c>
      <c r="K108" s="28">
        <f t="shared" si="8"/>
        <v>0</v>
      </c>
      <c r="L108" s="28">
        <f t="shared" si="8"/>
        <v>0</v>
      </c>
      <c r="M108" s="28">
        <f t="shared" si="8"/>
        <v>0</v>
      </c>
      <c r="N108" s="28">
        <f t="shared" si="8"/>
        <v>0</v>
      </c>
      <c r="O108" s="28">
        <f t="shared" si="8"/>
        <v>0</v>
      </c>
      <c r="P108" s="28">
        <f t="shared" si="8"/>
        <v>0</v>
      </c>
      <c r="Q108" s="28">
        <f t="shared" si="8"/>
        <v>0</v>
      </c>
      <c r="R108" s="28">
        <f t="shared" si="8"/>
        <v>0</v>
      </c>
      <c r="S108" s="28">
        <f t="shared" si="8"/>
        <v>0</v>
      </c>
      <c r="T108" s="28">
        <f t="shared" si="8"/>
        <v>0</v>
      </c>
      <c r="U108" s="28">
        <f t="shared" si="8"/>
        <v>0</v>
      </c>
      <c r="V108" s="28">
        <f t="shared" si="8"/>
        <v>0</v>
      </c>
      <c r="W108" s="28">
        <f t="shared" si="8"/>
        <v>0</v>
      </c>
      <c r="X108" s="28">
        <f t="shared" si="8"/>
        <v>0</v>
      </c>
      <c r="Y108" s="28">
        <f t="shared" si="8"/>
        <v>0</v>
      </c>
      <c r="Z108" s="28">
        <f t="shared" si="8"/>
        <v>0</v>
      </c>
      <c r="AA108" s="28">
        <f t="shared" si="8"/>
        <v>0</v>
      </c>
      <c r="AB108" s="28">
        <f t="shared" si="8"/>
        <v>0</v>
      </c>
      <c r="AC108" s="28">
        <f t="shared" si="8"/>
        <v>0</v>
      </c>
      <c r="AD108" s="28">
        <f t="shared" si="8"/>
        <v>0</v>
      </c>
      <c r="AE108" s="29">
        <f t="shared" si="8"/>
        <v>0</v>
      </c>
    </row>
    <row r="109" spans="1:31" x14ac:dyDescent="0.25">
      <c r="A109" s="76" t="s">
        <v>88</v>
      </c>
      <c r="B109" s="30">
        <f t="shared" si="8"/>
        <v>0</v>
      </c>
      <c r="C109" s="24">
        <f t="shared" si="8"/>
        <v>0</v>
      </c>
      <c r="D109" s="24">
        <f t="shared" si="8"/>
        <v>0</v>
      </c>
      <c r="E109" s="24">
        <f t="shared" si="8"/>
        <v>0</v>
      </c>
      <c r="F109" s="24">
        <f t="shared" si="8"/>
        <v>0</v>
      </c>
      <c r="G109" s="24">
        <f t="shared" si="8"/>
        <v>0</v>
      </c>
      <c r="H109" s="24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8"/>
        <v>0</v>
      </c>
      <c r="N109" s="24">
        <f t="shared" si="8"/>
        <v>0</v>
      </c>
      <c r="O109" s="24">
        <f t="shared" si="8"/>
        <v>0</v>
      </c>
      <c r="P109" s="24">
        <f t="shared" si="8"/>
        <v>0</v>
      </c>
      <c r="Q109" s="24">
        <f t="shared" si="8"/>
        <v>0</v>
      </c>
      <c r="R109" s="24">
        <f t="shared" si="8"/>
        <v>0</v>
      </c>
      <c r="S109" s="24">
        <f t="shared" si="8"/>
        <v>0</v>
      </c>
      <c r="T109" s="24">
        <f t="shared" si="8"/>
        <v>0</v>
      </c>
      <c r="U109" s="24">
        <f t="shared" si="8"/>
        <v>0</v>
      </c>
      <c r="V109" s="24">
        <f t="shared" si="8"/>
        <v>1098535143717000</v>
      </c>
      <c r="W109" s="24">
        <f t="shared" si="8"/>
        <v>0</v>
      </c>
      <c r="X109" s="24">
        <f t="shared" si="8"/>
        <v>0</v>
      </c>
      <c r="Y109" s="24">
        <f t="shared" si="8"/>
        <v>0</v>
      </c>
      <c r="Z109" s="24">
        <f t="shared" si="8"/>
        <v>0</v>
      </c>
      <c r="AA109" s="24">
        <f t="shared" si="8"/>
        <v>0</v>
      </c>
      <c r="AB109" s="24">
        <f t="shared" si="8"/>
        <v>0</v>
      </c>
      <c r="AC109" s="24">
        <f t="shared" si="8"/>
        <v>0</v>
      </c>
      <c r="AD109" s="24">
        <f t="shared" si="8"/>
        <v>0</v>
      </c>
      <c r="AE109" s="25">
        <f t="shared" si="8"/>
        <v>0</v>
      </c>
    </row>
    <row r="113" spans="1:11" x14ac:dyDescent="0.25">
      <c r="A113" s="79" t="s">
        <v>274</v>
      </c>
    </row>
    <row r="114" spans="1:11" ht="41.4" x14ac:dyDescent="0.25">
      <c r="C114" s="107" t="s">
        <v>278</v>
      </c>
      <c r="D114" s="107" t="s">
        <v>159</v>
      </c>
      <c r="E114" s="107" t="s">
        <v>203</v>
      </c>
      <c r="F114" s="107" t="s">
        <v>202</v>
      </c>
      <c r="G114" s="107" t="s">
        <v>214</v>
      </c>
      <c r="H114" s="107" t="s">
        <v>200</v>
      </c>
      <c r="I114" s="107" t="s">
        <v>120</v>
      </c>
      <c r="J114" s="107" t="s">
        <v>129</v>
      </c>
      <c r="K114" s="107" t="s">
        <v>186</v>
      </c>
    </row>
    <row r="115" spans="1:11" x14ac:dyDescent="0.25">
      <c r="A115" s="110" t="str">
        <f>VLOOKUP(B115,'Sector Match'!$A$1:$B$43,2,0)</f>
        <v>coal mining 05</v>
      </c>
      <c r="B115" s="36" t="s">
        <v>2</v>
      </c>
      <c r="C115" s="95">
        <f>SUMIFS($B68:$AE68,$B$66:$AE$66,C$114)</f>
        <v>1263365693898000</v>
      </c>
      <c r="D115" s="45">
        <f t="shared" ref="D115:K115" si="9">SUMIFS($B68:$AE68,$B$66:$AE$66,D$114)</f>
        <v>0</v>
      </c>
      <c r="E115" s="45">
        <f t="shared" si="9"/>
        <v>0</v>
      </c>
      <c r="F115" s="45">
        <f t="shared" si="9"/>
        <v>0</v>
      </c>
      <c r="G115" s="45">
        <f t="shared" si="9"/>
        <v>0</v>
      </c>
      <c r="H115" s="45">
        <f t="shared" si="9"/>
        <v>0</v>
      </c>
      <c r="I115" s="45">
        <f t="shared" si="9"/>
        <v>0</v>
      </c>
      <c r="J115" s="45">
        <f t="shared" si="9"/>
        <v>0</v>
      </c>
      <c r="K115" s="46">
        <f t="shared" si="9"/>
        <v>0</v>
      </c>
    </row>
    <row r="116" spans="1:11" x14ac:dyDescent="0.25">
      <c r="A116" s="41" t="str">
        <f>VLOOKUP(B116,'Sector Match'!$A$1:$B$43,2,0)</f>
        <v>oil and gas extraction 06</v>
      </c>
      <c r="B116" s="12" t="s">
        <v>3</v>
      </c>
      <c r="C116" s="96">
        <f t="shared" ref="C116:K131" si="10">SUMIFS($B69:$AE69,$B$66:$AE$66,C$114)</f>
        <v>0</v>
      </c>
      <c r="D116">
        <f t="shared" si="10"/>
        <v>0</v>
      </c>
      <c r="E116">
        <f t="shared" si="10"/>
        <v>0</v>
      </c>
      <c r="F116">
        <f t="shared" si="10"/>
        <v>0</v>
      </c>
      <c r="G116">
        <f t="shared" si="10"/>
        <v>0</v>
      </c>
      <c r="H116">
        <f t="shared" si="10"/>
        <v>0</v>
      </c>
      <c r="I116">
        <f t="shared" si="10"/>
        <v>0</v>
      </c>
      <c r="J116">
        <f t="shared" si="10"/>
        <v>0</v>
      </c>
      <c r="K116" s="47">
        <f t="shared" si="10"/>
        <v>0</v>
      </c>
    </row>
    <row r="117" spans="1:11" x14ac:dyDescent="0.25">
      <c r="A117" s="41" t="str">
        <f>VLOOKUP(B117,'Sector Match'!$A$1:$B$43,2,0)</f>
        <v>other mining and quarrying 07T08</v>
      </c>
      <c r="B117" s="12" t="s">
        <v>4</v>
      </c>
      <c r="C117" s="96">
        <f t="shared" si="10"/>
        <v>0</v>
      </c>
      <c r="D117">
        <f t="shared" si="10"/>
        <v>0</v>
      </c>
      <c r="E117">
        <f t="shared" si="10"/>
        <v>0</v>
      </c>
      <c r="F117">
        <f t="shared" si="10"/>
        <v>0</v>
      </c>
      <c r="G117">
        <f t="shared" si="10"/>
        <v>0</v>
      </c>
      <c r="H117">
        <f t="shared" si="10"/>
        <v>0</v>
      </c>
      <c r="I117">
        <f t="shared" si="10"/>
        <v>0</v>
      </c>
      <c r="J117">
        <f t="shared" si="10"/>
        <v>0</v>
      </c>
      <c r="K117" s="47">
        <f t="shared" si="10"/>
        <v>0</v>
      </c>
    </row>
    <row r="118" spans="1:11" x14ac:dyDescent="0.25">
      <c r="A118" s="41" t="str">
        <f>VLOOKUP(B118,'Sector Match'!$A$1:$B$43,2,0)</f>
        <v>other mining and quarrying 07T08</v>
      </c>
      <c r="B118" s="12" t="s">
        <v>5</v>
      </c>
      <c r="C118" s="96">
        <f t="shared" si="10"/>
        <v>0</v>
      </c>
      <c r="D118">
        <f t="shared" si="10"/>
        <v>0</v>
      </c>
      <c r="E118">
        <f t="shared" si="10"/>
        <v>0</v>
      </c>
      <c r="F118">
        <f t="shared" si="10"/>
        <v>0</v>
      </c>
      <c r="G118">
        <f t="shared" si="10"/>
        <v>0</v>
      </c>
      <c r="H118">
        <f t="shared" si="10"/>
        <v>0</v>
      </c>
      <c r="I118">
        <f t="shared" si="10"/>
        <v>0</v>
      </c>
      <c r="J118">
        <f t="shared" si="10"/>
        <v>0</v>
      </c>
      <c r="K118" s="47">
        <f t="shared" si="10"/>
        <v>0</v>
      </c>
    </row>
    <row r="119" spans="1:11" x14ac:dyDescent="0.25">
      <c r="A119" s="41" t="str">
        <f>VLOOKUP(B119,'Sector Match'!$A$1:$B$43,2,0)</f>
        <v>other mining and quarrying 07T08</v>
      </c>
      <c r="B119" s="12" t="s">
        <v>6</v>
      </c>
      <c r="C119" s="96">
        <f t="shared" si="10"/>
        <v>0</v>
      </c>
      <c r="D119">
        <f t="shared" si="10"/>
        <v>0</v>
      </c>
      <c r="E119">
        <f t="shared" si="10"/>
        <v>0</v>
      </c>
      <c r="F119">
        <f t="shared" si="10"/>
        <v>0</v>
      </c>
      <c r="G119">
        <f t="shared" si="10"/>
        <v>0</v>
      </c>
      <c r="H119">
        <f t="shared" si="10"/>
        <v>0</v>
      </c>
      <c r="I119">
        <f t="shared" si="10"/>
        <v>0</v>
      </c>
      <c r="J119">
        <f t="shared" si="10"/>
        <v>0</v>
      </c>
      <c r="K119" s="47">
        <f t="shared" si="10"/>
        <v>0</v>
      </c>
    </row>
    <row r="120" spans="1:11" x14ac:dyDescent="0.25">
      <c r="A120" s="41" t="str">
        <f>VLOOKUP(B120,'Sector Match'!$A$1:$B$43,2,0)</f>
        <v>Mining Support Service Activities 09</v>
      </c>
      <c r="B120" s="12" t="s">
        <v>7</v>
      </c>
      <c r="C120" s="96">
        <f t="shared" si="10"/>
        <v>0</v>
      </c>
      <c r="D120">
        <f t="shared" si="10"/>
        <v>0</v>
      </c>
      <c r="E120">
        <f t="shared" si="10"/>
        <v>0</v>
      </c>
      <c r="F120">
        <f t="shared" si="10"/>
        <v>0</v>
      </c>
      <c r="G120">
        <f t="shared" si="10"/>
        <v>0</v>
      </c>
      <c r="H120">
        <f t="shared" si="10"/>
        <v>0</v>
      </c>
      <c r="I120">
        <f t="shared" si="10"/>
        <v>0</v>
      </c>
      <c r="J120">
        <f t="shared" si="10"/>
        <v>0</v>
      </c>
      <c r="K120" s="47">
        <f t="shared" si="10"/>
        <v>0</v>
      </c>
    </row>
    <row r="121" spans="1:11" x14ac:dyDescent="0.25">
      <c r="A121" s="41" t="str">
        <f>VLOOKUP(B121,'Sector Match'!$A$1:$B$43,2,0)</f>
        <v>Mining Support Service Activities 09</v>
      </c>
      <c r="B121" s="12" t="s">
        <v>8</v>
      </c>
      <c r="C121" s="96">
        <f t="shared" si="10"/>
        <v>0</v>
      </c>
      <c r="D121">
        <f t="shared" si="10"/>
        <v>0</v>
      </c>
      <c r="E121">
        <f t="shared" si="10"/>
        <v>0</v>
      </c>
      <c r="F121">
        <f t="shared" si="10"/>
        <v>0</v>
      </c>
      <c r="G121">
        <f t="shared" si="10"/>
        <v>0</v>
      </c>
      <c r="H121">
        <f t="shared" si="10"/>
        <v>0</v>
      </c>
      <c r="I121">
        <f t="shared" si="10"/>
        <v>0</v>
      </c>
      <c r="J121">
        <f t="shared" si="10"/>
        <v>0</v>
      </c>
      <c r="K121" s="47">
        <f t="shared" si="10"/>
        <v>0</v>
      </c>
    </row>
    <row r="122" spans="1:11" x14ac:dyDescent="0.25">
      <c r="A122" s="41" t="str">
        <f>VLOOKUP(B122,'Sector Match'!$A$1:$B$43,2,0)</f>
        <v>food beverage and tobacco 10T12</v>
      </c>
      <c r="B122" s="12" t="s">
        <v>9</v>
      </c>
      <c r="C122" s="96">
        <f t="shared" si="10"/>
        <v>0</v>
      </c>
      <c r="D122">
        <f t="shared" si="10"/>
        <v>0</v>
      </c>
      <c r="E122">
        <f t="shared" si="10"/>
        <v>0</v>
      </c>
      <c r="F122">
        <f t="shared" si="10"/>
        <v>0</v>
      </c>
      <c r="G122">
        <f t="shared" si="10"/>
        <v>0</v>
      </c>
      <c r="H122">
        <f t="shared" si="10"/>
        <v>0</v>
      </c>
      <c r="I122">
        <f t="shared" si="10"/>
        <v>0</v>
      </c>
      <c r="J122">
        <f t="shared" si="10"/>
        <v>0</v>
      </c>
      <c r="K122" s="47">
        <f t="shared" si="10"/>
        <v>9904529923762.3047</v>
      </c>
    </row>
    <row r="123" spans="1:11" x14ac:dyDescent="0.25">
      <c r="A123" s="41" t="str">
        <f>VLOOKUP(B123,'Sector Match'!$A$1:$B$43,2,0)</f>
        <v>food beverage and tobacco 10T12</v>
      </c>
      <c r="B123" s="12" t="s">
        <v>10</v>
      </c>
      <c r="C123" s="96">
        <f t="shared" si="10"/>
        <v>0</v>
      </c>
      <c r="D123">
        <f t="shared" si="10"/>
        <v>0</v>
      </c>
      <c r="E123">
        <f t="shared" si="10"/>
        <v>0</v>
      </c>
      <c r="F123">
        <f t="shared" si="10"/>
        <v>0</v>
      </c>
      <c r="G123">
        <f t="shared" si="10"/>
        <v>0</v>
      </c>
      <c r="H123">
        <f t="shared" si="10"/>
        <v>0</v>
      </c>
      <c r="I123">
        <f t="shared" si="10"/>
        <v>0</v>
      </c>
      <c r="J123">
        <f t="shared" si="10"/>
        <v>0</v>
      </c>
      <c r="K123" s="47">
        <f t="shared" si="10"/>
        <v>0</v>
      </c>
    </row>
    <row r="124" spans="1:11" x14ac:dyDescent="0.25">
      <c r="A124" s="41" t="str">
        <f>VLOOKUP(B124,'Sector Match'!$A$1:$B$43,2,0)</f>
        <v>food beverage and tobacco 10T12</v>
      </c>
      <c r="B124" s="12" t="s">
        <v>11</v>
      </c>
      <c r="C124" s="96">
        <f t="shared" si="10"/>
        <v>0</v>
      </c>
      <c r="D124">
        <f t="shared" si="10"/>
        <v>0</v>
      </c>
      <c r="E124">
        <f t="shared" si="10"/>
        <v>0</v>
      </c>
      <c r="F124">
        <f t="shared" si="10"/>
        <v>0</v>
      </c>
      <c r="G124">
        <f t="shared" si="10"/>
        <v>0</v>
      </c>
      <c r="H124">
        <f t="shared" si="10"/>
        <v>0</v>
      </c>
      <c r="I124">
        <f t="shared" si="10"/>
        <v>0</v>
      </c>
      <c r="J124">
        <f t="shared" si="10"/>
        <v>0</v>
      </c>
      <c r="K124" s="47">
        <f t="shared" si="10"/>
        <v>0</v>
      </c>
    </row>
    <row r="125" spans="1:11" x14ac:dyDescent="0.25">
      <c r="A125" s="41" t="str">
        <f>VLOOKUP(B125,'Sector Match'!$A$1:$B$43,2,0)</f>
        <v>food beverage and tobacco 10T12</v>
      </c>
      <c r="B125" s="12" t="s">
        <v>12</v>
      </c>
      <c r="C125" s="96">
        <f t="shared" si="10"/>
        <v>0</v>
      </c>
      <c r="D125">
        <f t="shared" si="10"/>
        <v>0</v>
      </c>
      <c r="E125">
        <f t="shared" si="10"/>
        <v>0</v>
      </c>
      <c r="F125">
        <f t="shared" si="10"/>
        <v>0</v>
      </c>
      <c r="G125">
        <f t="shared" si="10"/>
        <v>0</v>
      </c>
      <c r="H125">
        <f t="shared" si="10"/>
        <v>0</v>
      </c>
      <c r="I125">
        <f t="shared" si="10"/>
        <v>0</v>
      </c>
      <c r="J125">
        <f t="shared" si="10"/>
        <v>0</v>
      </c>
      <c r="K125" s="47">
        <f t="shared" si="10"/>
        <v>0</v>
      </c>
    </row>
    <row r="126" spans="1:11" x14ac:dyDescent="0.25">
      <c r="A126" s="41" t="str">
        <f>VLOOKUP(B126,'Sector Match'!$A$1:$B$43,2,0)</f>
        <v>textiles apparel and leather 13T15</v>
      </c>
      <c r="B126" s="12" t="s">
        <v>13</v>
      </c>
      <c r="C126" s="96">
        <f t="shared" si="10"/>
        <v>0</v>
      </c>
      <c r="D126">
        <f t="shared" si="10"/>
        <v>0</v>
      </c>
      <c r="E126">
        <f t="shared" si="10"/>
        <v>0</v>
      </c>
      <c r="F126">
        <f t="shared" si="10"/>
        <v>0</v>
      </c>
      <c r="G126">
        <f t="shared" si="10"/>
        <v>0</v>
      </c>
      <c r="H126">
        <f t="shared" si="10"/>
        <v>0</v>
      </c>
      <c r="I126">
        <f t="shared" si="10"/>
        <v>0</v>
      </c>
      <c r="J126">
        <f t="shared" si="10"/>
        <v>0</v>
      </c>
      <c r="K126" s="47">
        <f t="shared" si="10"/>
        <v>0</v>
      </c>
    </row>
    <row r="127" spans="1:11" x14ac:dyDescent="0.25">
      <c r="A127" s="41" t="str">
        <f>VLOOKUP(B127,'Sector Match'!$A$1:$B$43,2,0)</f>
        <v>textiles apparel and leather 13T15</v>
      </c>
      <c r="B127" s="12" t="s">
        <v>14</v>
      </c>
      <c r="C127" s="96">
        <f t="shared" si="10"/>
        <v>0</v>
      </c>
      <c r="D127">
        <f t="shared" si="10"/>
        <v>0</v>
      </c>
      <c r="E127">
        <f t="shared" si="10"/>
        <v>0</v>
      </c>
      <c r="F127">
        <f t="shared" si="10"/>
        <v>0</v>
      </c>
      <c r="G127">
        <f t="shared" si="10"/>
        <v>0</v>
      </c>
      <c r="H127">
        <f t="shared" si="10"/>
        <v>0</v>
      </c>
      <c r="I127">
        <f t="shared" si="10"/>
        <v>0</v>
      </c>
      <c r="J127">
        <f t="shared" si="10"/>
        <v>0</v>
      </c>
      <c r="K127" s="47">
        <f t="shared" si="10"/>
        <v>0</v>
      </c>
    </row>
    <row r="128" spans="1:11" x14ac:dyDescent="0.25">
      <c r="A128" s="41" t="str">
        <f>VLOOKUP(B128,'Sector Match'!$A$1:$B$43,2,0)</f>
        <v>textiles apparel and leather 13T15</v>
      </c>
      <c r="B128" s="12" t="s">
        <v>15</v>
      </c>
      <c r="C128" s="96">
        <f t="shared" si="10"/>
        <v>0</v>
      </c>
      <c r="D128">
        <f t="shared" si="10"/>
        <v>0</v>
      </c>
      <c r="E128">
        <f t="shared" si="10"/>
        <v>0</v>
      </c>
      <c r="F128">
        <f t="shared" si="10"/>
        <v>0</v>
      </c>
      <c r="G128">
        <f t="shared" si="10"/>
        <v>0</v>
      </c>
      <c r="H128">
        <f t="shared" si="10"/>
        <v>0</v>
      </c>
      <c r="I128">
        <f t="shared" si="10"/>
        <v>0</v>
      </c>
      <c r="J128">
        <f t="shared" si="10"/>
        <v>0</v>
      </c>
      <c r="K128" s="47">
        <f t="shared" si="10"/>
        <v>0</v>
      </c>
    </row>
    <row r="129" spans="1:11" x14ac:dyDescent="0.25">
      <c r="A129" s="41" t="str">
        <f>VLOOKUP(B129,'Sector Match'!$A$1:$B$43,2,0)</f>
        <v>wood products 16</v>
      </c>
      <c r="B129" s="12" t="s">
        <v>16</v>
      </c>
      <c r="C129" s="96">
        <f t="shared" si="10"/>
        <v>0</v>
      </c>
      <c r="D129">
        <f t="shared" si="10"/>
        <v>0</v>
      </c>
      <c r="E129">
        <f t="shared" si="10"/>
        <v>0</v>
      </c>
      <c r="F129">
        <f t="shared" si="10"/>
        <v>0</v>
      </c>
      <c r="G129">
        <f t="shared" si="10"/>
        <v>635902582634.81799</v>
      </c>
      <c r="H129">
        <f t="shared" si="10"/>
        <v>0</v>
      </c>
      <c r="I129">
        <f t="shared" si="10"/>
        <v>0</v>
      </c>
      <c r="J129">
        <f t="shared" si="10"/>
        <v>0</v>
      </c>
      <c r="K129" s="47">
        <f t="shared" si="10"/>
        <v>0</v>
      </c>
    </row>
    <row r="130" spans="1:11" x14ac:dyDescent="0.25">
      <c r="A130" s="41" t="str">
        <f>VLOOKUP(B130,'Sector Match'!$A$1:$B$43,2,0)</f>
        <v>wood products 16</v>
      </c>
      <c r="B130" s="12" t="s">
        <v>17</v>
      </c>
      <c r="C130" s="96">
        <f t="shared" si="10"/>
        <v>0</v>
      </c>
      <c r="D130">
        <f t="shared" si="10"/>
        <v>0</v>
      </c>
      <c r="E130">
        <f t="shared" si="10"/>
        <v>0</v>
      </c>
      <c r="F130">
        <f t="shared" si="10"/>
        <v>0</v>
      </c>
      <c r="G130">
        <f t="shared" si="10"/>
        <v>0</v>
      </c>
      <c r="H130">
        <f t="shared" si="10"/>
        <v>0</v>
      </c>
      <c r="I130">
        <f t="shared" si="10"/>
        <v>0</v>
      </c>
      <c r="J130">
        <f t="shared" si="10"/>
        <v>0</v>
      </c>
      <c r="K130" s="47">
        <f t="shared" si="10"/>
        <v>0</v>
      </c>
    </row>
    <row r="131" spans="1:11" x14ac:dyDescent="0.25">
      <c r="A131" s="41" t="str">
        <f>VLOOKUP(B131,'Sector Match'!$A$1:$B$43,2,0)</f>
        <v>pulp paper and printing 17T18</v>
      </c>
      <c r="B131" s="12" t="s">
        <v>18</v>
      </c>
      <c r="C131" s="96">
        <f t="shared" si="10"/>
        <v>0</v>
      </c>
      <c r="D131">
        <f t="shared" si="10"/>
        <v>0</v>
      </c>
      <c r="E131">
        <f t="shared" si="10"/>
        <v>0</v>
      </c>
      <c r="F131">
        <f t="shared" si="10"/>
        <v>0</v>
      </c>
      <c r="G131">
        <f t="shared" si="10"/>
        <v>0</v>
      </c>
      <c r="H131">
        <f t="shared" si="10"/>
        <v>0</v>
      </c>
      <c r="I131">
        <f t="shared" si="10"/>
        <v>0</v>
      </c>
      <c r="J131">
        <f t="shared" si="10"/>
        <v>0</v>
      </c>
      <c r="K131" s="47">
        <f t="shared" si="10"/>
        <v>0</v>
      </c>
    </row>
    <row r="132" spans="1:11" x14ac:dyDescent="0.25">
      <c r="A132" s="41" t="str">
        <f>VLOOKUP(B132,'Sector Match'!$A$1:$B$43,2,0)</f>
        <v>pulp paper and printing 17T18</v>
      </c>
      <c r="B132" s="12" t="s">
        <v>19</v>
      </c>
      <c r="C132" s="96">
        <f t="shared" ref="C132:K147" si="11">SUMIFS($B85:$AE85,$B$66:$AE$66,C$114)</f>
        <v>0</v>
      </c>
      <c r="D132">
        <f t="shared" si="11"/>
        <v>0</v>
      </c>
      <c r="E132">
        <f t="shared" si="11"/>
        <v>0</v>
      </c>
      <c r="F132">
        <f t="shared" si="11"/>
        <v>0</v>
      </c>
      <c r="G132">
        <f t="shared" si="11"/>
        <v>0</v>
      </c>
      <c r="H132">
        <f t="shared" si="11"/>
        <v>0</v>
      </c>
      <c r="I132">
        <f t="shared" si="11"/>
        <v>0</v>
      </c>
      <c r="J132">
        <f t="shared" si="11"/>
        <v>0</v>
      </c>
      <c r="K132" s="47">
        <f t="shared" si="11"/>
        <v>0</v>
      </c>
    </row>
    <row r="133" spans="1:11" x14ac:dyDescent="0.25">
      <c r="A133" s="41" t="str">
        <f>VLOOKUP(B133,'Sector Match'!$A$1:$B$43,2,0)</f>
        <v>pulp paper and printing 17T18</v>
      </c>
      <c r="B133" s="12" t="s">
        <v>20</v>
      </c>
      <c r="C133" s="96">
        <f t="shared" si="11"/>
        <v>0</v>
      </c>
      <c r="D133">
        <f t="shared" si="11"/>
        <v>0</v>
      </c>
      <c r="E133">
        <f t="shared" si="11"/>
        <v>0</v>
      </c>
      <c r="F133">
        <f t="shared" si="11"/>
        <v>0</v>
      </c>
      <c r="G133">
        <f t="shared" si="11"/>
        <v>190770774790.44543</v>
      </c>
      <c r="H133">
        <f t="shared" si="11"/>
        <v>0</v>
      </c>
      <c r="I133">
        <f t="shared" si="11"/>
        <v>0</v>
      </c>
      <c r="J133">
        <f t="shared" si="11"/>
        <v>0</v>
      </c>
      <c r="K133" s="47">
        <f t="shared" si="11"/>
        <v>0</v>
      </c>
    </row>
    <row r="134" spans="1:11" x14ac:dyDescent="0.25">
      <c r="A134" s="41" t="str">
        <f>VLOOKUP(B134,'Sector Match'!$A$1:$B$43,2,0)</f>
        <v>refined petroleum and coke 19</v>
      </c>
      <c r="B134" s="12" t="s">
        <v>21</v>
      </c>
      <c r="C134" s="96">
        <f t="shared" si="11"/>
        <v>3936044585336844</v>
      </c>
      <c r="D134">
        <f t="shared" si="11"/>
        <v>1943262803116336</v>
      </c>
      <c r="E134">
        <f t="shared" si="11"/>
        <v>199781517707487.38</v>
      </c>
      <c r="F134">
        <f t="shared" si="11"/>
        <v>2.73914579387955E+16</v>
      </c>
      <c r="G134">
        <f t="shared" si="11"/>
        <v>5862312236518565</v>
      </c>
      <c r="H134">
        <f t="shared" si="11"/>
        <v>111390762450000</v>
      </c>
      <c r="I134">
        <f t="shared" si="11"/>
        <v>0</v>
      </c>
      <c r="J134">
        <f t="shared" si="11"/>
        <v>0</v>
      </c>
      <c r="K134" s="47">
        <f t="shared" si="11"/>
        <v>118108540672396.83</v>
      </c>
    </row>
    <row r="135" spans="1:11" x14ac:dyDescent="0.25">
      <c r="A135" s="41" t="str">
        <f>VLOOKUP(B135,'Sector Match'!$A$1:$B$43,2,0)</f>
        <v>chemicals 20</v>
      </c>
      <c r="B135" s="12" t="s">
        <v>1</v>
      </c>
      <c r="C135" s="96">
        <f t="shared" si="11"/>
        <v>1332844301735048</v>
      </c>
      <c r="D135">
        <f t="shared" si="11"/>
        <v>2196244882771841.5</v>
      </c>
      <c r="E135">
        <f t="shared" si="11"/>
        <v>75138281884978.984</v>
      </c>
      <c r="F135">
        <f t="shared" si="11"/>
        <v>0</v>
      </c>
      <c r="G135">
        <f t="shared" si="11"/>
        <v>467290421363691.75</v>
      </c>
      <c r="H135">
        <f t="shared" si="11"/>
        <v>389687109982500</v>
      </c>
      <c r="I135">
        <f t="shared" si="11"/>
        <v>0</v>
      </c>
      <c r="J135">
        <f t="shared" si="11"/>
        <v>0</v>
      </c>
      <c r="K135" s="47">
        <f t="shared" si="11"/>
        <v>12315187110538.195</v>
      </c>
    </row>
    <row r="136" spans="1:11" x14ac:dyDescent="0.25">
      <c r="A136" s="41">
        <f>VLOOKUP(B136,'Sector Match'!$A$1:$B$43,2,0)</f>
        <v>0</v>
      </c>
      <c r="B136" s="12" t="s">
        <v>22</v>
      </c>
      <c r="C136" s="96">
        <f t="shared" si="11"/>
        <v>0</v>
      </c>
      <c r="D136">
        <f t="shared" si="11"/>
        <v>0</v>
      </c>
      <c r="E136">
        <f t="shared" si="11"/>
        <v>0</v>
      </c>
      <c r="F136">
        <f t="shared" si="11"/>
        <v>0</v>
      </c>
      <c r="G136">
        <f t="shared" si="11"/>
        <v>11059175350.17075</v>
      </c>
      <c r="H136">
        <f t="shared" si="11"/>
        <v>0</v>
      </c>
      <c r="I136">
        <f t="shared" si="11"/>
        <v>0</v>
      </c>
      <c r="J136">
        <f t="shared" si="11"/>
        <v>0</v>
      </c>
      <c r="K136" s="47">
        <f t="shared" si="11"/>
        <v>0</v>
      </c>
    </row>
    <row r="137" spans="1:11" x14ac:dyDescent="0.25">
      <c r="A137" s="41" t="str">
        <f>VLOOKUP(B137,'Sector Match'!$A$1:$B$43,2,0)</f>
        <v>chemicals 20</v>
      </c>
      <c r="B137" s="12" t="s">
        <v>23</v>
      </c>
      <c r="C137" s="96">
        <f t="shared" si="11"/>
        <v>0</v>
      </c>
      <c r="D137">
        <f t="shared" si="11"/>
        <v>0</v>
      </c>
      <c r="E137">
        <f t="shared" si="11"/>
        <v>0</v>
      </c>
      <c r="F137">
        <f t="shared" si="11"/>
        <v>0</v>
      </c>
      <c r="G137">
        <f t="shared" si="11"/>
        <v>0</v>
      </c>
      <c r="H137">
        <f t="shared" si="11"/>
        <v>0</v>
      </c>
      <c r="I137">
        <f t="shared" si="11"/>
        <v>0</v>
      </c>
      <c r="J137">
        <f t="shared" si="11"/>
        <v>0</v>
      </c>
      <c r="K137" s="47">
        <f t="shared" si="11"/>
        <v>0</v>
      </c>
    </row>
    <row r="138" spans="1:11" x14ac:dyDescent="0.25">
      <c r="A138" s="41" t="str">
        <f>VLOOKUP(B138,'Sector Match'!$A$1:$B$43,2,0)</f>
        <v>rubber and plastic products 22</v>
      </c>
      <c r="B138" s="12" t="s">
        <v>24</v>
      </c>
      <c r="C138" s="96">
        <f t="shared" si="11"/>
        <v>0</v>
      </c>
      <c r="D138">
        <f t="shared" si="11"/>
        <v>0</v>
      </c>
      <c r="E138">
        <f t="shared" si="11"/>
        <v>456648929798.03918</v>
      </c>
      <c r="F138">
        <f t="shared" si="11"/>
        <v>0</v>
      </c>
      <c r="G138">
        <f t="shared" si="11"/>
        <v>0</v>
      </c>
      <c r="H138">
        <f t="shared" si="11"/>
        <v>0</v>
      </c>
      <c r="I138">
        <f t="shared" si="11"/>
        <v>0</v>
      </c>
      <c r="J138">
        <f t="shared" si="11"/>
        <v>0</v>
      </c>
      <c r="K138" s="47">
        <f t="shared" si="11"/>
        <v>0</v>
      </c>
    </row>
    <row r="139" spans="1:11" x14ac:dyDescent="0.25">
      <c r="A139" s="41" t="str">
        <f>VLOOKUP(B139,'Sector Match'!$A$1:$B$43,2,0)</f>
        <v>cement and other nonmetallic minerals 239</v>
      </c>
      <c r="B139" s="12" t="s">
        <v>25</v>
      </c>
      <c r="C139" s="96">
        <f t="shared" si="11"/>
        <v>320755557511902.19</v>
      </c>
      <c r="D139">
        <f t="shared" si="11"/>
        <v>0</v>
      </c>
      <c r="E139">
        <f t="shared" si="11"/>
        <v>1999180577760.5007</v>
      </c>
      <c r="F139">
        <f t="shared" si="11"/>
        <v>0</v>
      </c>
      <c r="G139">
        <f t="shared" si="11"/>
        <v>737092666943227.75</v>
      </c>
      <c r="H139">
        <f t="shared" si="11"/>
        <v>0</v>
      </c>
      <c r="I139">
        <f t="shared" si="11"/>
        <v>0</v>
      </c>
      <c r="J139">
        <f t="shared" si="11"/>
        <v>0</v>
      </c>
      <c r="K139" s="47">
        <f t="shared" si="11"/>
        <v>4401954392302.667</v>
      </c>
    </row>
    <row r="140" spans="1:11" x14ac:dyDescent="0.25">
      <c r="A140" s="41" t="str">
        <f>VLOOKUP(B140,'Sector Match'!$A$1:$B$43,2,0)</f>
        <v>iron and steel 241</v>
      </c>
      <c r="B140" s="12" t="s">
        <v>26</v>
      </c>
      <c r="C140" s="96">
        <f t="shared" si="11"/>
        <v>1592706916089706.8</v>
      </c>
      <c r="D140">
        <f t="shared" si="11"/>
        <v>0</v>
      </c>
      <c r="E140">
        <f t="shared" si="11"/>
        <v>39723121778201.977</v>
      </c>
      <c r="F140">
        <f t="shared" si="11"/>
        <v>0</v>
      </c>
      <c r="G140">
        <f t="shared" si="11"/>
        <v>0</v>
      </c>
      <c r="H140">
        <f t="shared" si="11"/>
        <v>0</v>
      </c>
      <c r="I140">
        <f t="shared" si="11"/>
        <v>0</v>
      </c>
      <c r="J140">
        <f t="shared" si="11"/>
        <v>0</v>
      </c>
      <c r="K140" s="47">
        <f t="shared" si="11"/>
        <v>0</v>
      </c>
    </row>
    <row r="141" spans="1:11" x14ac:dyDescent="0.25">
      <c r="A141" s="41" t="str">
        <f>VLOOKUP(B141,'Sector Match'!$A$1:$B$43,2,0)</f>
        <v>other metals 242</v>
      </c>
      <c r="B141" s="12" t="s">
        <v>27</v>
      </c>
      <c r="C141" s="96">
        <f t="shared" si="11"/>
        <v>0</v>
      </c>
      <c r="D141">
        <f t="shared" si="11"/>
        <v>0</v>
      </c>
      <c r="E141">
        <f t="shared" si="11"/>
        <v>0</v>
      </c>
      <c r="F141">
        <f t="shared" si="11"/>
        <v>0</v>
      </c>
      <c r="G141">
        <f t="shared" si="11"/>
        <v>64570235934739.758</v>
      </c>
      <c r="H141">
        <f t="shared" si="11"/>
        <v>0</v>
      </c>
      <c r="I141">
        <f t="shared" si="11"/>
        <v>0</v>
      </c>
      <c r="J141">
        <f t="shared" si="11"/>
        <v>0</v>
      </c>
      <c r="K141" s="47">
        <f t="shared" si="11"/>
        <v>0</v>
      </c>
    </row>
    <row r="142" spans="1:11" x14ac:dyDescent="0.25">
      <c r="A142" s="41" t="str">
        <f>VLOOKUP(B142,'Sector Match'!$A$1:$B$43,2,0)</f>
        <v>metal products except machinery and vehicles 25</v>
      </c>
      <c r="B142" s="12" t="s">
        <v>28</v>
      </c>
      <c r="C142" s="96">
        <f t="shared" si="11"/>
        <v>0</v>
      </c>
      <c r="D142">
        <f t="shared" si="11"/>
        <v>0</v>
      </c>
      <c r="E142">
        <f t="shared" si="11"/>
        <v>0</v>
      </c>
      <c r="F142">
        <f t="shared" si="11"/>
        <v>0</v>
      </c>
      <c r="G142">
        <f t="shared" si="11"/>
        <v>0</v>
      </c>
      <c r="H142">
        <f t="shared" si="11"/>
        <v>0</v>
      </c>
      <c r="I142">
        <f t="shared" si="11"/>
        <v>0</v>
      </c>
      <c r="J142">
        <f t="shared" si="11"/>
        <v>0</v>
      </c>
      <c r="K142" s="47">
        <f t="shared" si="11"/>
        <v>0</v>
      </c>
    </row>
    <row r="143" spans="1:11" x14ac:dyDescent="0.25">
      <c r="A143" s="41" t="str">
        <f>VLOOKUP(B143,'Sector Match'!$A$1:$B$43,2,0)</f>
        <v>other manufacturing 31T33</v>
      </c>
      <c r="B143" s="12" t="s">
        <v>29</v>
      </c>
      <c r="C143" s="96">
        <f t="shared" si="11"/>
        <v>0</v>
      </c>
      <c r="D143">
        <f t="shared" si="11"/>
        <v>1351591878999.8486</v>
      </c>
      <c r="E143">
        <f t="shared" si="11"/>
        <v>221043244806.72272</v>
      </c>
      <c r="F143">
        <f t="shared" si="11"/>
        <v>0</v>
      </c>
      <c r="G143">
        <f t="shared" si="11"/>
        <v>0</v>
      </c>
      <c r="H143">
        <f t="shared" si="11"/>
        <v>0</v>
      </c>
      <c r="I143">
        <f t="shared" si="11"/>
        <v>0</v>
      </c>
      <c r="J143">
        <f t="shared" si="11"/>
        <v>0</v>
      </c>
      <c r="K143" s="47">
        <f t="shared" si="11"/>
        <v>0</v>
      </c>
    </row>
    <row r="144" spans="1:11" x14ac:dyDescent="0.25">
      <c r="A144" s="41" t="str">
        <f>VLOOKUP(B144,'Sector Match'!$A$1:$B$43,2,0)</f>
        <v>glass and glass products 231</v>
      </c>
      <c r="B144" s="12" t="s">
        <v>30</v>
      </c>
      <c r="C144" s="96">
        <f t="shared" si="11"/>
        <v>0</v>
      </c>
      <c r="D144">
        <f t="shared" si="11"/>
        <v>1386111907343.6563</v>
      </c>
      <c r="E144">
        <f t="shared" si="11"/>
        <v>135545385966.38657</v>
      </c>
      <c r="F144">
        <f t="shared" si="11"/>
        <v>0</v>
      </c>
      <c r="G144">
        <f t="shared" si="11"/>
        <v>0</v>
      </c>
      <c r="H144">
        <f t="shared" si="11"/>
        <v>0</v>
      </c>
      <c r="I144">
        <f t="shared" si="11"/>
        <v>0</v>
      </c>
      <c r="J144">
        <f t="shared" si="11"/>
        <v>0</v>
      </c>
      <c r="K144" s="47">
        <f t="shared" si="11"/>
        <v>0</v>
      </c>
    </row>
    <row r="145" spans="1:11" x14ac:dyDescent="0.25">
      <c r="A145" s="41" t="str">
        <f>VLOOKUP(B145,'Sector Match'!$A$1:$B$43,2,0)</f>
        <v>road vehicles 29</v>
      </c>
      <c r="B145" s="12" t="s">
        <v>31</v>
      </c>
      <c r="C145" s="96">
        <f t="shared" si="11"/>
        <v>0</v>
      </c>
      <c r="D145">
        <f t="shared" si="11"/>
        <v>3141322579286.4854</v>
      </c>
      <c r="E145">
        <f t="shared" si="11"/>
        <v>0</v>
      </c>
      <c r="F145">
        <f t="shared" si="11"/>
        <v>0</v>
      </c>
      <c r="G145">
        <f t="shared" si="11"/>
        <v>0</v>
      </c>
      <c r="H145">
        <f t="shared" si="11"/>
        <v>0</v>
      </c>
      <c r="I145">
        <f t="shared" si="11"/>
        <v>0</v>
      </c>
      <c r="J145">
        <f t="shared" si="11"/>
        <v>0</v>
      </c>
      <c r="K145" s="47">
        <f t="shared" si="11"/>
        <v>0</v>
      </c>
    </row>
    <row r="146" spans="1:11" x14ac:dyDescent="0.25">
      <c r="A146" s="41" t="str">
        <f>VLOOKUP(B146,'Sector Match'!$A$1:$B$43,2,0)</f>
        <v>nonroad vehicles 30</v>
      </c>
      <c r="B146" s="12" t="s">
        <v>32</v>
      </c>
      <c r="C146" s="96">
        <f t="shared" si="11"/>
        <v>0</v>
      </c>
      <c r="D146">
        <f t="shared" si="11"/>
        <v>127458566192.52011</v>
      </c>
      <c r="E146">
        <f t="shared" si="11"/>
        <v>0</v>
      </c>
      <c r="F146">
        <f t="shared" si="11"/>
        <v>0</v>
      </c>
      <c r="G146">
        <f t="shared" si="11"/>
        <v>0</v>
      </c>
      <c r="H146">
        <f t="shared" si="11"/>
        <v>0</v>
      </c>
      <c r="I146">
        <f t="shared" si="11"/>
        <v>0</v>
      </c>
      <c r="J146">
        <f t="shared" si="11"/>
        <v>0</v>
      </c>
      <c r="K146" s="47">
        <f t="shared" si="11"/>
        <v>0</v>
      </c>
    </row>
    <row r="147" spans="1:11" x14ac:dyDescent="0.25">
      <c r="A147" s="41" t="str">
        <f>VLOOKUP(B147,'Sector Match'!$A$1:$B$43,2,0)</f>
        <v>appliances and electrical equipment 27</v>
      </c>
      <c r="B147" s="12" t="s">
        <v>33</v>
      </c>
      <c r="C147" s="96">
        <f t="shared" si="11"/>
        <v>0</v>
      </c>
      <c r="D147">
        <f t="shared" si="11"/>
        <v>0</v>
      </c>
      <c r="E147">
        <f t="shared" si="11"/>
        <v>0</v>
      </c>
      <c r="F147">
        <f t="shared" si="11"/>
        <v>0</v>
      </c>
      <c r="G147">
        <f t="shared" si="11"/>
        <v>0</v>
      </c>
      <c r="H147">
        <f t="shared" si="11"/>
        <v>0</v>
      </c>
      <c r="I147">
        <f t="shared" si="11"/>
        <v>0</v>
      </c>
      <c r="J147">
        <f t="shared" si="11"/>
        <v>0</v>
      </c>
      <c r="K147" s="47">
        <f t="shared" si="11"/>
        <v>0</v>
      </c>
    </row>
    <row r="148" spans="1:11" x14ac:dyDescent="0.25">
      <c r="A148" s="41" t="str">
        <f>VLOOKUP(B148,'Sector Match'!$A$1:$B$43,2,0)</f>
        <v>computers and electronics 26</v>
      </c>
      <c r="B148" s="12" t="s">
        <v>34</v>
      </c>
      <c r="C148" s="96">
        <f t="shared" ref="C148:K156" si="12">SUMIFS($B101:$AE101,$B$66:$AE$66,C$114)</f>
        <v>0</v>
      </c>
      <c r="D148">
        <f t="shared" si="12"/>
        <v>0</v>
      </c>
      <c r="E148">
        <f t="shared" si="12"/>
        <v>0</v>
      </c>
      <c r="F148">
        <f t="shared" si="12"/>
        <v>0</v>
      </c>
      <c r="G148">
        <f t="shared" si="12"/>
        <v>0</v>
      </c>
      <c r="H148">
        <f t="shared" si="12"/>
        <v>0</v>
      </c>
      <c r="I148">
        <f t="shared" si="12"/>
        <v>0</v>
      </c>
      <c r="J148">
        <f t="shared" si="12"/>
        <v>0</v>
      </c>
      <c r="K148" s="47">
        <f t="shared" si="12"/>
        <v>0</v>
      </c>
    </row>
    <row r="149" spans="1:11" x14ac:dyDescent="0.25">
      <c r="A149" s="41" t="str">
        <f>VLOOKUP(B149,'Sector Match'!$A$1:$B$43,2,0)</f>
        <v>computers and electronics 26</v>
      </c>
      <c r="B149" s="12" t="s">
        <v>35</v>
      </c>
      <c r="C149" s="96">
        <f t="shared" si="12"/>
        <v>0</v>
      </c>
      <c r="D149">
        <f t="shared" si="12"/>
        <v>0</v>
      </c>
      <c r="E149">
        <f t="shared" si="12"/>
        <v>0</v>
      </c>
      <c r="F149">
        <f t="shared" si="12"/>
        <v>0</v>
      </c>
      <c r="G149">
        <f t="shared" si="12"/>
        <v>0</v>
      </c>
      <c r="H149">
        <f t="shared" si="12"/>
        <v>0</v>
      </c>
      <c r="I149">
        <f t="shared" si="12"/>
        <v>0</v>
      </c>
      <c r="J149">
        <f t="shared" si="12"/>
        <v>0</v>
      </c>
      <c r="K149" s="47">
        <f t="shared" si="12"/>
        <v>0</v>
      </c>
    </row>
    <row r="150" spans="1:11" x14ac:dyDescent="0.25">
      <c r="A150" s="41" t="str">
        <f>VLOOKUP(B150,'Sector Match'!$A$1:$B$43,2,0)</f>
        <v>other machinery 28</v>
      </c>
      <c r="B150" s="12" t="s">
        <v>36</v>
      </c>
      <c r="C150" s="96">
        <f t="shared" si="12"/>
        <v>0</v>
      </c>
      <c r="D150">
        <f t="shared" si="12"/>
        <v>0</v>
      </c>
      <c r="E150">
        <f t="shared" si="12"/>
        <v>0</v>
      </c>
      <c r="F150">
        <f t="shared" si="12"/>
        <v>0</v>
      </c>
      <c r="G150">
        <f t="shared" si="12"/>
        <v>0</v>
      </c>
      <c r="H150">
        <f t="shared" si="12"/>
        <v>0</v>
      </c>
      <c r="I150">
        <f t="shared" si="12"/>
        <v>0</v>
      </c>
      <c r="J150">
        <f t="shared" si="12"/>
        <v>0</v>
      </c>
      <c r="K150" s="47">
        <f t="shared" si="12"/>
        <v>0</v>
      </c>
    </row>
    <row r="151" spans="1:11" x14ac:dyDescent="0.25">
      <c r="A151" s="41" t="str">
        <f>VLOOKUP(B151,'Sector Match'!$A$1:$B$43,2,0)</f>
        <v>water and waste 36T39</v>
      </c>
      <c r="B151" s="12" t="s">
        <v>37</v>
      </c>
      <c r="C151" s="96">
        <f t="shared" si="12"/>
        <v>0</v>
      </c>
      <c r="D151">
        <f t="shared" si="12"/>
        <v>0</v>
      </c>
      <c r="E151">
        <f t="shared" si="12"/>
        <v>0</v>
      </c>
      <c r="F151">
        <f t="shared" si="12"/>
        <v>0</v>
      </c>
      <c r="G151">
        <f t="shared" si="12"/>
        <v>0</v>
      </c>
      <c r="H151">
        <f t="shared" si="12"/>
        <v>0</v>
      </c>
      <c r="I151">
        <f t="shared" si="12"/>
        <v>0</v>
      </c>
      <c r="J151">
        <f t="shared" si="12"/>
        <v>0</v>
      </c>
      <c r="K151" s="47">
        <f t="shared" si="12"/>
        <v>0</v>
      </c>
    </row>
    <row r="152" spans="1:11" x14ac:dyDescent="0.25">
      <c r="A152" s="41" t="str">
        <f>VLOOKUP(B152,'Sector Match'!$A$1:$B$43,2,0)</f>
        <v>other machinery 28</v>
      </c>
      <c r="B152" s="12" t="s">
        <v>38</v>
      </c>
      <c r="C152" s="96">
        <f t="shared" si="12"/>
        <v>0</v>
      </c>
      <c r="D152">
        <f t="shared" si="12"/>
        <v>0</v>
      </c>
      <c r="E152">
        <f t="shared" si="12"/>
        <v>0</v>
      </c>
      <c r="F152">
        <f t="shared" si="12"/>
        <v>0</v>
      </c>
      <c r="G152">
        <f t="shared" si="12"/>
        <v>0</v>
      </c>
      <c r="H152">
        <f t="shared" si="12"/>
        <v>0</v>
      </c>
      <c r="I152">
        <f t="shared" si="12"/>
        <v>0</v>
      </c>
      <c r="J152">
        <f t="shared" si="12"/>
        <v>0</v>
      </c>
      <c r="K152" s="47">
        <f t="shared" si="12"/>
        <v>0</v>
      </c>
    </row>
    <row r="153" spans="1:11" x14ac:dyDescent="0.25">
      <c r="A153" s="41">
        <f>VLOOKUP(B153,'Sector Match'!$A$1:$B$43,2,0)</f>
        <v>0</v>
      </c>
      <c r="B153" s="12" t="s">
        <v>39</v>
      </c>
      <c r="C153" s="96">
        <f t="shared" si="12"/>
        <v>0</v>
      </c>
      <c r="D153">
        <f t="shared" si="12"/>
        <v>0</v>
      </c>
      <c r="E153">
        <f t="shared" si="12"/>
        <v>0</v>
      </c>
      <c r="F153">
        <f t="shared" si="12"/>
        <v>0</v>
      </c>
      <c r="G153">
        <f t="shared" si="12"/>
        <v>0</v>
      </c>
      <c r="H153">
        <f t="shared" si="12"/>
        <v>0</v>
      </c>
      <c r="I153">
        <f t="shared" si="12"/>
        <v>0</v>
      </c>
      <c r="J153">
        <f t="shared" si="12"/>
        <v>0</v>
      </c>
      <c r="K153" s="47">
        <f t="shared" si="12"/>
        <v>0</v>
      </c>
    </row>
    <row r="154" spans="1:11" x14ac:dyDescent="0.25">
      <c r="A154" s="41" t="str">
        <f>VLOOKUP(B154,'Sector Match'!$A$1:$B$43,2,0)</f>
        <v>energy pipelines and gas processing 352T353</v>
      </c>
      <c r="B154" s="12" t="s">
        <v>40</v>
      </c>
      <c r="C154" s="96">
        <f t="shared" si="12"/>
        <v>648266459214000</v>
      </c>
      <c r="D154">
        <f t="shared" si="12"/>
        <v>81706929843000</v>
      </c>
      <c r="E154">
        <f t="shared" si="12"/>
        <v>2125035742500</v>
      </c>
      <c r="F154">
        <f t="shared" si="12"/>
        <v>0</v>
      </c>
      <c r="G154">
        <f t="shared" si="12"/>
        <v>2697267589500</v>
      </c>
      <c r="H154">
        <f t="shared" si="12"/>
        <v>104523980286000</v>
      </c>
      <c r="I154">
        <f t="shared" si="12"/>
        <v>0</v>
      </c>
      <c r="J154">
        <f t="shared" si="12"/>
        <v>0</v>
      </c>
      <c r="K154" s="47">
        <f t="shared" si="12"/>
        <v>0</v>
      </c>
    </row>
    <row r="155" spans="1:11" x14ac:dyDescent="0.25">
      <c r="A155" s="111" t="str">
        <f>VLOOKUP(B155,'Sector Match'!$A$1:$B$43,2,0)</f>
        <v>water and waste 36T39</v>
      </c>
      <c r="B155" s="37" t="s">
        <v>41</v>
      </c>
      <c r="C155" s="97">
        <f>SUMIFS($B108:$AE108,$B$66:$AE$66,C$114)</f>
        <v>0</v>
      </c>
      <c r="D155" s="28">
        <f t="shared" si="12"/>
        <v>0</v>
      </c>
      <c r="E155" s="28">
        <f t="shared" si="12"/>
        <v>0</v>
      </c>
      <c r="F155" s="28">
        <f t="shared" si="12"/>
        <v>0</v>
      </c>
      <c r="G155" s="28">
        <f t="shared" si="12"/>
        <v>0</v>
      </c>
      <c r="H155" s="28">
        <f t="shared" si="12"/>
        <v>0</v>
      </c>
      <c r="I155" s="28">
        <f t="shared" si="12"/>
        <v>0</v>
      </c>
      <c r="J155" s="28">
        <f t="shared" si="12"/>
        <v>0</v>
      </c>
      <c r="K155" s="29">
        <f t="shared" si="12"/>
        <v>0</v>
      </c>
    </row>
    <row r="156" spans="1:11" x14ac:dyDescent="0.25">
      <c r="A156" s="111" t="str">
        <f>VLOOKUP(B156,'Sector Match'!$A$1:$B$43,2,0)</f>
        <v>construction 41T43</v>
      </c>
      <c r="B156" s="76" t="s">
        <v>88</v>
      </c>
      <c r="C156" s="24">
        <f>SUMIFS($B109:$AE109,$B$66:$AE$66,C$114)</f>
        <v>0</v>
      </c>
      <c r="D156" s="24">
        <f t="shared" si="12"/>
        <v>0</v>
      </c>
      <c r="E156" s="24">
        <f t="shared" si="12"/>
        <v>0</v>
      </c>
      <c r="F156" s="24">
        <f t="shared" si="12"/>
        <v>0</v>
      </c>
      <c r="G156" s="24">
        <f t="shared" si="12"/>
        <v>1098535143717000</v>
      </c>
      <c r="H156" s="24">
        <f t="shared" si="12"/>
        <v>0</v>
      </c>
      <c r="I156" s="24">
        <f t="shared" si="12"/>
        <v>0</v>
      </c>
      <c r="J156" s="24">
        <f t="shared" si="12"/>
        <v>0</v>
      </c>
      <c r="K156" s="25">
        <f t="shared" si="12"/>
        <v>0</v>
      </c>
    </row>
    <row r="161" spans="1:10" x14ac:dyDescent="0.25">
      <c r="A161" s="79" t="s">
        <v>274</v>
      </c>
    </row>
    <row r="162" spans="1:10" ht="41.4" x14ac:dyDescent="0.25">
      <c r="A162" s="118" t="s">
        <v>284</v>
      </c>
      <c r="B162" s="107" t="s">
        <v>278</v>
      </c>
      <c r="C162" s="107" t="s">
        <v>204</v>
      </c>
      <c r="D162" s="107" t="s">
        <v>147</v>
      </c>
      <c r="E162" s="107" t="s">
        <v>117</v>
      </c>
      <c r="F162" s="107" t="s">
        <v>132</v>
      </c>
      <c r="G162" s="107" t="s">
        <v>177</v>
      </c>
      <c r="H162" s="107" t="s">
        <v>120</v>
      </c>
      <c r="I162" s="107" t="s">
        <v>129</v>
      </c>
      <c r="J162" s="107" t="s">
        <v>186</v>
      </c>
    </row>
    <row r="163" spans="1:10" x14ac:dyDescent="0.25">
      <c r="A163" s="104" t="s">
        <v>275</v>
      </c>
      <c r="B163" s="119">
        <f>SUMIFS(C$115:C$156,$A$115:$A$156,$A163)</f>
        <v>0</v>
      </c>
      <c r="C163" s="120">
        <f t="shared" ref="C163:J178" si="13">SUMIFS(D$115:D$156,$A$115:$A$156,$A163)</f>
        <v>0</v>
      </c>
      <c r="D163" s="120">
        <f t="shared" si="13"/>
        <v>0</v>
      </c>
      <c r="E163" s="120">
        <f t="shared" si="13"/>
        <v>0</v>
      </c>
      <c r="F163" s="120">
        <f t="shared" si="13"/>
        <v>0</v>
      </c>
      <c r="G163" s="120">
        <f t="shared" si="13"/>
        <v>0</v>
      </c>
      <c r="H163" s="120">
        <f t="shared" si="13"/>
        <v>0</v>
      </c>
      <c r="I163" s="120">
        <f t="shared" si="13"/>
        <v>0</v>
      </c>
      <c r="J163" s="121">
        <f t="shared" si="13"/>
        <v>0</v>
      </c>
    </row>
    <row r="164" spans="1:10" x14ac:dyDescent="0.25">
      <c r="A164" s="105" t="s">
        <v>90</v>
      </c>
      <c r="B164" s="122">
        <f t="shared" ref="B164:J187" si="14">SUMIFS(C$115:C$156,$A$115:$A$156,$A164)</f>
        <v>1263365693898000</v>
      </c>
      <c r="C164" s="123">
        <f t="shared" si="13"/>
        <v>0</v>
      </c>
      <c r="D164" s="123">
        <f t="shared" si="13"/>
        <v>0</v>
      </c>
      <c r="E164" s="123">
        <f t="shared" si="13"/>
        <v>0</v>
      </c>
      <c r="F164" s="123">
        <f t="shared" si="13"/>
        <v>0</v>
      </c>
      <c r="G164" s="123">
        <f t="shared" si="13"/>
        <v>0</v>
      </c>
      <c r="H164" s="123">
        <f t="shared" si="13"/>
        <v>0</v>
      </c>
      <c r="I164" s="123">
        <f t="shared" si="13"/>
        <v>0</v>
      </c>
      <c r="J164" s="124">
        <f t="shared" si="13"/>
        <v>0</v>
      </c>
    </row>
    <row r="165" spans="1:10" x14ac:dyDescent="0.25">
      <c r="A165" s="105" t="s">
        <v>91</v>
      </c>
      <c r="B165" s="122">
        <f t="shared" si="14"/>
        <v>0</v>
      </c>
      <c r="C165" s="123">
        <f t="shared" si="13"/>
        <v>0</v>
      </c>
      <c r="D165" s="123">
        <f t="shared" si="13"/>
        <v>0</v>
      </c>
      <c r="E165" s="123">
        <f t="shared" si="13"/>
        <v>0</v>
      </c>
      <c r="F165" s="123">
        <f t="shared" si="13"/>
        <v>0</v>
      </c>
      <c r="G165" s="123">
        <f t="shared" si="13"/>
        <v>0</v>
      </c>
      <c r="H165" s="123">
        <f t="shared" si="13"/>
        <v>0</v>
      </c>
      <c r="I165" s="123">
        <f t="shared" si="13"/>
        <v>0</v>
      </c>
      <c r="J165" s="124">
        <f t="shared" si="13"/>
        <v>0</v>
      </c>
    </row>
    <row r="166" spans="1:10" x14ac:dyDescent="0.25">
      <c r="A166" s="105" t="s">
        <v>92</v>
      </c>
      <c r="B166" s="122">
        <f t="shared" si="14"/>
        <v>0</v>
      </c>
      <c r="C166" s="123">
        <f t="shared" si="13"/>
        <v>0</v>
      </c>
      <c r="D166" s="123">
        <f t="shared" si="13"/>
        <v>0</v>
      </c>
      <c r="E166" s="123">
        <f t="shared" si="13"/>
        <v>0</v>
      </c>
      <c r="F166" s="123">
        <f t="shared" si="13"/>
        <v>0</v>
      </c>
      <c r="G166" s="123">
        <f t="shared" si="13"/>
        <v>0</v>
      </c>
      <c r="H166" s="123">
        <f t="shared" si="13"/>
        <v>0</v>
      </c>
      <c r="I166" s="123">
        <f t="shared" si="13"/>
        <v>0</v>
      </c>
      <c r="J166" s="124">
        <f t="shared" si="13"/>
        <v>0</v>
      </c>
    </row>
    <row r="167" spans="1:10" x14ac:dyDescent="0.25">
      <c r="A167" s="105" t="s">
        <v>93</v>
      </c>
      <c r="B167" s="122">
        <f t="shared" si="14"/>
        <v>0</v>
      </c>
      <c r="C167" s="123">
        <f t="shared" si="13"/>
        <v>0</v>
      </c>
      <c r="D167" s="123">
        <f t="shared" si="13"/>
        <v>0</v>
      </c>
      <c r="E167" s="123">
        <f t="shared" si="13"/>
        <v>0</v>
      </c>
      <c r="F167" s="123">
        <f t="shared" si="13"/>
        <v>0</v>
      </c>
      <c r="G167" s="123">
        <f t="shared" si="13"/>
        <v>0</v>
      </c>
      <c r="H167" s="123">
        <f t="shared" si="13"/>
        <v>0</v>
      </c>
      <c r="I167" s="123">
        <f t="shared" si="13"/>
        <v>0</v>
      </c>
      <c r="J167" s="124">
        <f t="shared" si="13"/>
        <v>9904529923762.3047</v>
      </c>
    </row>
    <row r="168" spans="1:10" x14ac:dyDescent="0.25">
      <c r="A168" s="105" t="s">
        <v>94</v>
      </c>
      <c r="B168" s="122">
        <f t="shared" si="14"/>
        <v>0</v>
      </c>
      <c r="C168" s="123">
        <f t="shared" si="13"/>
        <v>0</v>
      </c>
      <c r="D168" s="123">
        <f t="shared" si="13"/>
        <v>0</v>
      </c>
      <c r="E168" s="123">
        <f t="shared" si="13"/>
        <v>0</v>
      </c>
      <c r="F168" s="123">
        <f t="shared" si="13"/>
        <v>0</v>
      </c>
      <c r="G168" s="123">
        <f t="shared" si="13"/>
        <v>0</v>
      </c>
      <c r="H168" s="123">
        <f t="shared" si="13"/>
        <v>0</v>
      </c>
      <c r="I168" s="123">
        <f t="shared" si="13"/>
        <v>0</v>
      </c>
      <c r="J168" s="124">
        <f t="shared" si="13"/>
        <v>0</v>
      </c>
    </row>
    <row r="169" spans="1:10" x14ac:dyDescent="0.25">
      <c r="A169" s="105" t="s">
        <v>95</v>
      </c>
      <c r="B169" s="122">
        <f t="shared" si="14"/>
        <v>0</v>
      </c>
      <c r="C169" s="123">
        <f t="shared" si="13"/>
        <v>0</v>
      </c>
      <c r="D169" s="123">
        <f t="shared" si="13"/>
        <v>0</v>
      </c>
      <c r="E169" s="123">
        <f t="shared" si="13"/>
        <v>0</v>
      </c>
      <c r="F169" s="123">
        <f t="shared" si="13"/>
        <v>635902582634.81799</v>
      </c>
      <c r="G169" s="123">
        <f t="shared" si="13"/>
        <v>0</v>
      </c>
      <c r="H169" s="123">
        <f t="shared" si="13"/>
        <v>0</v>
      </c>
      <c r="I169" s="123">
        <f t="shared" si="13"/>
        <v>0</v>
      </c>
      <c r="J169" s="124">
        <f t="shared" si="13"/>
        <v>0</v>
      </c>
    </row>
    <row r="170" spans="1:10" x14ac:dyDescent="0.25">
      <c r="A170" s="105" t="s">
        <v>96</v>
      </c>
      <c r="B170" s="122">
        <f t="shared" si="14"/>
        <v>0</v>
      </c>
      <c r="C170" s="123">
        <f t="shared" si="13"/>
        <v>0</v>
      </c>
      <c r="D170" s="123">
        <f t="shared" si="13"/>
        <v>0</v>
      </c>
      <c r="E170" s="123">
        <f t="shared" si="13"/>
        <v>0</v>
      </c>
      <c r="F170" s="123">
        <f t="shared" si="13"/>
        <v>190770774790.44543</v>
      </c>
      <c r="G170" s="123">
        <f t="shared" si="13"/>
        <v>0</v>
      </c>
      <c r="H170" s="123">
        <f t="shared" si="13"/>
        <v>0</v>
      </c>
      <c r="I170" s="123">
        <f t="shared" si="13"/>
        <v>0</v>
      </c>
      <c r="J170" s="124">
        <f t="shared" si="13"/>
        <v>0</v>
      </c>
    </row>
    <row r="171" spans="1:10" x14ac:dyDescent="0.25">
      <c r="A171" s="105" t="s">
        <v>97</v>
      </c>
      <c r="B171" s="122">
        <f t="shared" si="14"/>
        <v>3936044585336844</v>
      </c>
      <c r="C171" s="123">
        <f t="shared" si="13"/>
        <v>1943262803116336</v>
      </c>
      <c r="D171" s="123">
        <f t="shared" si="13"/>
        <v>199781517707487.38</v>
      </c>
      <c r="E171" s="123">
        <f t="shared" si="13"/>
        <v>2.73914579387955E+16</v>
      </c>
      <c r="F171" s="123">
        <f t="shared" si="13"/>
        <v>5862312236518565</v>
      </c>
      <c r="G171" s="123">
        <f t="shared" si="13"/>
        <v>111390762450000</v>
      </c>
      <c r="H171" s="123">
        <f t="shared" si="13"/>
        <v>0</v>
      </c>
      <c r="I171" s="123">
        <f t="shared" si="13"/>
        <v>0</v>
      </c>
      <c r="J171" s="124">
        <f t="shared" si="13"/>
        <v>118108540672396.83</v>
      </c>
    </row>
    <row r="172" spans="1:10" x14ac:dyDescent="0.25">
      <c r="A172" s="105" t="s">
        <v>98</v>
      </c>
      <c r="B172" s="122">
        <f t="shared" si="14"/>
        <v>1332844301735048</v>
      </c>
      <c r="C172" s="123">
        <f t="shared" si="13"/>
        <v>2196244882771841.5</v>
      </c>
      <c r="D172" s="123">
        <f t="shared" si="13"/>
        <v>75138281884978.984</v>
      </c>
      <c r="E172" s="123">
        <f t="shared" si="13"/>
        <v>0</v>
      </c>
      <c r="F172" s="123">
        <f t="shared" si="13"/>
        <v>467290421363691.75</v>
      </c>
      <c r="G172" s="123">
        <f t="shared" si="13"/>
        <v>389687109982500</v>
      </c>
      <c r="H172" s="123">
        <f t="shared" si="13"/>
        <v>0</v>
      </c>
      <c r="I172" s="123">
        <f t="shared" si="13"/>
        <v>0</v>
      </c>
      <c r="J172" s="124">
        <f t="shared" si="13"/>
        <v>12315187110538.195</v>
      </c>
    </row>
    <row r="173" spans="1:10" x14ac:dyDescent="0.25">
      <c r="A173" s="105" t="s">
        <v>99</v>
      </c>
      <c r="B173" s="122">
        <f t="shared" si="14"/>
        <v>0</v>
      </c>
      <c r="C173" s="123">
        <f t="shared" si="13"/>
        <v>0</v>
      </c>
      <c r="D173" s="123">
        <f t="shared" si="13"/>
        <v>456648929798.03918</v>
      </c>
      <c r="E173" s="123">
        <f t="shared" si="13"/>
        <v>0</v>
      </c>
      <c r="F173" s="123">
        <f t="shared" si="13"/>
        <v>0</v>
      </c>
      <c r="G173" s="123">
        <f t="shared" si="13"/>
        <v>0</v>
      </c>
      <c r="H173" s="123">
        <f t="shared" si="13"/>
        <v>0</v>
      </c>
      <c r="I173" s="123">
        <f t="shared" si="13"/>
        <v>0</v>
      </c>
      <c r="J173" s="124">
        <f t="shared" si="13"/>
        <v>0</v>
      </c>
    </row>
    <row r="174" spans="1:10" x14ac:dyDescent="0.25">
      <c r="A174" s="105" t="s">
        <v>100</v>
      </c>
      <c r="B174" s="122">
        <f t="shared" si="14"/>
        <v>0</v>
      </c>
      <c r="C174" s="123">
        <f t="shared" si="13"/>
        <v>1386111907343.6563</v>
      </c>
      <c r="D174" s="123">
        <f t="shared" si="13"/>
        <v>135545385966.38657</v>
      </c>
      <c r="E174" s="123">
        <f t="shared" si="13"/>
        <v>0</v>
      </c>
      <c r="F174" s="123">
        <f t="shared" si="13"/>
        <v>0</v>
      </c>
      <c r="G174" s="123">
        <f t="shared" si="13"/>
        <v>0</v>
      </c>
      <c r="H174" s="123">
        <f t="shared" si="13"/>
        <v>0</v>
      </c>
      <c r="I174" s="123">
        <f t="shared" si="13"/>
        <v>0</v>
      </c>
      <c r="J174" s="124">
        <f t="shared" si="13"/>
        <v>0</v>
      </c>
    </row>
    <row r="175" spans="1:10" x14ac:dyDescent="0.25">
      <c r="A175" s="105" t="s">
        <v>101</v>
      </c>
      <c r="B175" s="122">
        <f t="shared" si="14"/>
        <v>320755557511902.19</v>
      </c>
      <c r="C175" s="123">
        <f t="shared" si="13"/>
        <v>0</v>
      </c>
      <c r="D175" s="123">
        <f t="shared" si="13"/>
        <v>1999180577760.5007</v>
      </c>
      <c r="E175" s="123">
        <f t="shared" si="13"/>
        <v>0</v>
      </c>
      <c r="F175" s="123">
        <f t="shared" si="13"/>
        <v>737092666943227.75</v>
      </c>
      <c r="G175" s="123">
        <f t="shared" si="13"/>
        <v>0</v>
      </c>
      <c r="H175" s="123">
        <f t="shared" si="13"/>
        <v>0</v>
      </c>
      <c r="I175" s="123">
        <f t="shared" si="13"/>
        <v>0</v>
      </c>
      <c r="J175" s="124">
        <f t="shared" si="13"/>
        <v>4401954392302.667</v>
      </c>
    </row>
    <row r="176" spans="1:10" x14ac:dyDescent="0.25">
      <c r="A176" s="105" t="s">
        <v>102</v>
      </c>
      <c r="B176" s="122">
        <f t="shared" si="14"/>
        <v>1592706916089706.8</v>
      </c>
      <c r="C176" s="123">
        <f t="shared" si="13"/>
        <v>0</v>
      </c>
      <c r="D176" s="123">
        <f t="shared" si="13"/>
        <v>39723121778201.977</v>
      </c>
      <c r="E176" s="123">
        <f t="shared" si="13"/>
        <v>0</v>
      </c>
      <c r="F176" s="123">
        <f t="shared" si="13"/>
        <v>0</v>
      </c>
      <c r="G176" s="123">
        <f t="shared" si="13"/>
        <v>0</v>
      </c>
      <c r="H176" s="123">
        <f t="shared" si="13"/>
        <v>0</v>
      </c>
      <c r="I176" s="123">
        <f t="shared" si="13"/>
        <v>0</v>
      </c>
      <c r="J176" s="124">
        <f t="shared" si="13"/>
        <v>0</v>
      </c>
    </row>
    <row r="177" spans="1:10" x14ac:dyDescent="0.25">
      <c r="A177" s="105" t="s">
        <v>103</v>
      </c>
      <c r="B177" s="122">
        <f t="shared" si="14"/>
        <v>0</v>
      </c>
      <c r="C177" s="123">
        <f t="shared" si="13"/>
        <v>0</v>
      </c>
      <c r="D177" s="123">
        <f t="shared" si="13"/>
        <v>0</v>
      </c>
      <c r="E177" s="123">
        <f t="shared" si="13"/>
        <v>0</v>
      </c>
      <c r="F177" s="123">
        <f t="shared" si="13"/>
        <v>64570235934739.758</v>
      </c>
      <c r="G177" s="123">
        <f t="shared" si="13"/>
        <v>0</v>
      </c>
      <c r="H177" s="123">
        <f t="shared" si="13"/>
        <v>0</v>
      </c>
      <c r="I177" s="123">
        <f t="shared" si="13"/>
        <v>0</v>
      </c>
      <c r="J177" s="124">
        <f t="shared" si="13"/>
        <v>0</v>
      </c>
    </row>
    <row r="178" spans="1:10" x14ac:dyDescent="0.25">
      <c r="A178" s="105" t="s">
        <v>104</v>
      </c>
      <c r="B178" s="122">
        <f t="shared" si="14"/>
        <v>0</v>
      </c>
      <c r="C178" s="123">
        <f t="shared" si="13"/>
        <v>0</v>
      </c>
      <c r="D178" s="123">
        <f t="shared" si="13"/>
        <v>0</v>
      </c>
      <c r="E178" s="123">
        <f t="shared" si="13"/>
        <v>0</v>
      </c>
      <c r="F178" s="123">
        <f t="shared" si="13"/>
        <v>0</v>
      </c>
      <c r="G178" s="123">
        <f t="shared" si="13"/>
        <v>0</v>
      </c>
      <c r="H178" s="123">
        <f t="shared" si="13"/>
        <v>0</v>
      </c>
      <c r="I178" s="123">
        <f t="shared" si="13"/>
        <v>0</v>
      </c>
      <c r="J178" s="124">
        <f t="shared" si="13"/>
        <v>0</v>
      </c>
    </row>
    <row r="179" spans="1:10" x14ac:dyDescent="0.25">
      <c r="A179" s="105" t="s">
        <v>105</v>
      </c>
      <c r="B179" s="122">
        <f t="shared" si="14"/>
        <v>0</v>
      </c>
      <c r="C179" s="123">
        <f t="shared" si="14"/>
        <v>0</v>
      </c>
      <c r="D179" s="123">
        <f t="shared" si="14"/>
        <v>0</v>
      </c>
      <c r="E179" s="123">
        <f t="shared" si="14"/>
        <v>0</v>
      </c>
      <c r="F179" s="123">
        <f t="shared" si="14"/>
        <v>0</v>
      </c>
      <c r="G179" s="123">
        <f t="shared" si="14"/>
        <v>0</v>
      </c>
      <c r="H179" s="123">
        <f t="shared" si="14"/>
        <v>0</v>
      </c>
      <c r="I179" s="123">
        <f t="shared" si="14"/>
        <v>0</v>
      </c>
      <c r="J179" s="124">
        <f t="shared" si="14"/>
        <v>0</v>
      </c>
    </row>
    <row r="180" spans="1:10" x14ac:dyDescent="0.25">
      <c r="A180" s="105" t="s">
        <v>106</v>
      </c>
      <c r="B180" s="122">
        <f t="shared" si="14"/>
        <v>0</v>
      </c>
      <c r="C180" s="123">
        <f t="shared" si="14"/>
        <v>0</v>
      </c>
      <c r="D180" s="123">
        <f t="shared" si="14"/>
        <v>0</v>
      </c>
      <c r="E180" s="123">
        <f t="shared" si="14"/>
        <v>0</v>
      </c>
      <c r="F180" s="123">
        <f t="shared" si="14"/>
        <v>0</v>
      </c>
      <c r="G180" s="123">
        <f t="shared" si="14"/>
        <v>0</v>
      </c>
      <c r="H180" s="123">
        <f t="shared" si="14"/>
        <v>0</v>
      </c>
      <c r="I180" s="123">
        <f t="shared" si="14"/>
        <v>0</v>
      </c>
      <c r="J180" s="124">
        <f t="shared" si="14"/>
        <v>0</v>
      </c>
    </row>
    <row r="181" spans="1:10" x14ac:dyDescent="0.25">
      <c r="A181" s="105" t="s">
        <v>107</v>
      </c>
      <c r="B181" s="122">
        <f t="shared" si="14"/>
        <v>0</v>
      </c>
      <c r="C181" s="123">
        <f t="shared" si="14"/>
        <v>0</v>
      </c>
      <c r="D181" s="123">
        <f t="shared" si="14"/>
        <v>0</v>
      </c>
      <c r="E181" s="123">
        <f t="shared" si="14"/>
        <v>0</v>
      </c>
      <c r="F181" s="123">
        <f t="shared" si="14"/>
        <v>0</v>
      </c>
      <c r="G181" s="123">
        <f t="shared" si="14"/>
        <v>0</v>
      </c>
      <c r="H181" s="123">
        <f t="shared" si="14"/>
        <v>0</v>
      </c>
      <c r="I181" s="123">
        <f t="shared" si="14"/>
        <v>0</v>
      </c>
      <c r="J181" s="124">
        <f t="shared" si="14"/>
        <v>0</v>
      </c>
    </row>
    <row r="182" spans="1:10" x14ac:dyDescent="0.25">
      <c r="A182" s="105" t="s">
        <v>108</v>
      </c>
      <c r="B182" s="122">
        <f t="shared" si="14"/>
        <v>0</v>
      </c>
      <c r="C182" s="123">
        <f t="shared" si="14"/>
        <v>3141322579286.4854</v>
      </c>
      <c r="D182" s="123">
        <f t="shared" si="14"/>
        <v>0</v>
      </c>
      <c r="E182" s="123">
        <f t="shared" si="14"/>
        <v>0</v>
      </c>
      <c r="F182" s="123">
        <f t="shared" si="14"/>
        <v>0</v>
      </c>
      <c r="G182" s="123">
        <f t="shared" si="14"/>
        <v>0</v>
      </c>
      <c r="H182" s="123">
        <f t="shared" si="14"/>
        <v>0</v>
      </c>
      <c r="I182" s="123">
        <f t="shared" si="14"/>
        <v>0</v>
      </c>
      <c r="J182" s="124">
        <f t="shared" si="14"/>
        <v>0</v>
      </c>
    </row>
    <row r="183" spans="1:10" x14ac:dyDescent="0.25">
      <c r="A183" s="105" t="s">
        <v>109</v>
      </c>
      <c r="B183" s="122">
        <f t="shared" si="14"/>
        <v>0</v>
      </c>
      <c r="C183" s="123">
        <f t="shared" si="14"/>
        <v>127458566192.52011</v>
      </c>
      <c r="D183" s="123">
        <f t="shared" si="14"/>
        <v>0</v>
      </c>
      <c r="E183" s="123">
        <f t="shared" si="14"/>
        <v>0</v>
      </c>
      <c r="F183" s="123">
        <f t="shared" si="14"/>
        <v>0</v>
      </c>
      <c r="G183" s="123">
        <f t="shared" si="14"/>
        <v>0</v>
      </c>
      <c r="H183" s="123">
        <f t="shared" si="14"/>
        <v>0</v>
      </c>
      <c r="I183" s="123">
        <f t="shared" si="14"/>
        <v>0</v>
      </c>
      <c r="J183" s="124">
        <f t="shared" si="14"/>
        <v>0</v>
      </c>
    </row>
    <row r="184" spans="1:10" x14ac:dyDescent="0.25">
      <c r="A184" s="105" t="s">
        <v>110</v>
      </c>
      <c r="B184" s="122">
        <f t="shared" si="14"/>
        <v>0</v>
      </c>
      <c r="C184" s="123">
        <f t="shared" si="14"/>
        <v>1351591878999.8486</v>
      </c>
      <c r="D184" s="123">
        <f t="shared" si="14"/>
        <v>221043244806.72272</v>
      </c>
      <c r="E184" s="123">
        <f t="shared" si="14"/>
        <v>0</v>
      </c>
      <c r="F184" s="123">
        <f t="shared" si="14"/>
        <v>0</v>
      </c>
      <c r="G184" s="123">
        <f t="shared" si="14"/>
        <v>0</v>
      </c>
      <c r="H184" s="123">
        <f t="shared" si="14"/>
        <v>0</v>
      </c>
      <c r="I184" s="123">
        <f t="shared" si="14"/>
        <v>0</v>
      </c>
      <c r="J184" s="124">
        <f t="shared" si="14"/>
        <v>0</v>
      </c>
    </row>
    <row r="185" spans="1:10" x14ac:dyDescent="0.25">
      <c r="A185" s="105" t="s">
        <v>111</v>
      </c>
      <c r="B185" s="122">
        <f t="shared" si="14"/>
        <v>648266459214000</v>
      </c>
      <c r="C185" s="123">
        <f t="shared" si="14"/>
        <v>81706929843000</v>
      </c>
      <c r="D185" s="123">
        <f t="shared" si="14"/>
        <v>2125035742500</v>
      </c>
      <c r="E185" s="123">
        <f t="shared" si="14"/>
        <v>0</v>
      </c>
      <c r="F185" s="123">
        <f t="shared" si="14"/>
        <v>2697267589500</v>
      </c>
      <c r="G185" s="123">
        <f t="shared" si="14"/>
        <v>104523980286000</v>
      </c>
      <c r="H185" s="123">
        <f t="shared" si="14"/>
        <v>0</v>
      </c>
      <c r="I185" s="123">
        <f t="shared" si="14"/>
        <v>0</v>
      </c>
      <c r="J185" s="124">
        <f t="shared" si="14"/>
        <v>0</v>
      </c>
    </row>
    <row r="186" spans="1:10" x14ac:dyDescent="0.25">
      <c r="A186" s="105" t="s">
        <v>112</v>
      </c>
      <c r="B186" s="122">
        <f t="shared" si="14"/>
        <v>0</v>
      </c>
      <c r="C186" s="123">
        <f t="shared" si="14"/>
        <v>0</v>
      </c>
      <c r="D186" s="123">
        <f t="shared" si="14"/>
        <v>0</v>
      </c>
      <c r="E186" s="123">
        <f t="shared" si="14"/>
        <v>0</v>
      </c>
      <c r="F186" s="123">
        <f t="shared" si="14"/>
        <v>0</v>
      </c>
      <c r="G186" s="123">
        <f t="shared" si="14"/>
        <v>0</v>
      </c>
      <c r="H186" s="123">
        <f t="shared" si="14"/>
        <v>0</v>
      </c>
      <c r="I186" s="123">
        <f t="shared" si="14"/>
        <v>0</v>
      </c>
      <c r="J186" s="124">
        <f t="shared" si="14"/>
        <v>0</v>
      </c>
    </row>
    <row r="187" spans="1:10" x14ac:dyDescent="0.25">
      <c r="A187" s="106" t="s">
        <v>276</v>
      </c>
      <c r="B187" s="125">
        <f t="shared" si="14"/>
        <v>0</v>
      </c>
      <c r="C187" s="44">
        <f t="shared" si="14"/>
        <v>0</v>
      </c>
      <c r="D187" s="44">
        <f t="shared" si="14"/>
        <v>0</v>
      </c>
      <c r="E187" s="44">
        <f t="shared" si="14"/>
        <v>0</v>
      </c>
      <c r="F187" s="44">
        <f t="shared" si="14"/>
        <v>1098535143717000</v>
      </c>
      <c r="G187" s="44">
        <f t="shared" si="14"/>
        <v>0</v>
      </c>
      <c r="H187" s="44">
        <f t="shared" si="14"/>
        <v>0</v>
      </c>
      <c r="I187" s="44">
        <f t="shared" si="14"/>
        <v>0</v>
      </c>
      <c r="J187" s="126">
        <f t="shared" si="14"/>
        <v>0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39C4C-E781-4725-B677-85876BF1CC77}">
  <sheetPr codeName="Sheet12"/>
  <dimension ref="A1:AE136"/>
  <sheetViews>
    <sheetView topLeftCell="A100" workbookViewId="0">
      <selection activeCell="B55" sqref="B55"/>
    </sheetView>
  </sheetViews>
  <sheetFormatPr defaultRowHeight="13.8" x14ac:dyDescent="0.25"/>
  <cols>
    <col min="1" max="1" width="25.109375" customWidth="1"/>
    <col min="2" max="2" width="10.109375" customWidth="1"/>
    <col min="3" max="4" width="13.21875" bestFit="1" customWidth="1"/>
    <col min="5" max="5" width="13.21875" customWidth="1"/>
    <col min="6" max="11" width="13.21875" bestFit="1" customWidth="1"/>
    <col min="12" max="12" width="11.109375" customWidth="1"/>
    <col min="13" max="13" width="11.21875" bestFit="1" customWidth="1"/>
    <col min="14" max="15" width="9.109375" bestFit="1" customWidth="1"/>
    <col min="16" max="16" width="12.77734375" bestFit="1" customWidth="1"/>
    <col min="17" max="17" width="10.88671875" customWidth="1"/>
    <col min="18" max="18" width="12.77734375" bestFit="1" customWidth="1"/>
    <col min="19" max="22" width="9.109375" bestFit="1" customWidth="1"/>
    <col min="23" max="23" width="12.77734375" bestFit="1" customWidth="1"/>
    <col min="24" max="24" width="9.109375" bestFit="1" customWidth="1"/>
    <col min="25" max="25" width="12.77734375" bestFit="1" customWidth="1"/>
    <col min="26" max="26" width="9.109375" bestFit="1" customWidth="1"/>
    <col min="27" max="28" width="12.77734375" bestFit="1" customWidth="1"/>
    <col min="29" max="29" width="9.109375" bestFit="1" customWidth="1"/>
    <col min="30" max="31" width="11.6640625" bestFit="1" customWidth="1"/>
    <col min="32" max="32" width="12.77734375" bestFit="1" customWidth="1"/>
  </cols>
  <sheetData>
    <row r="1" spans="1:30" x14ac:dyDescent="0.25">
      <c r="A1" s="79" t="s">
        <v>285</v>
      </c>
    </row>
    <row r="2" spans="1:30" ht="85.2" x14ac:dyDescent="0.25">
      <c r="A2" s="1" t="s">
        <v>0</v>
      </c>
      <c r="B2" s="13" t="s">
        <v>685</v>
      </c>
      <c r="C2" s="13" t="s">
        <v>686</v>
      </c>
      <c r="D2" s="13" t="s">
        <v>687</v>
      </c>
      <c r="E2" s="13" t="s">
        <v>688</v>
      </c>
      <c r="F2" s="13" t="s">
        <v>690</v>
      </c>
      <c r="G2" s="13" t="s">
        <v>691</v>
      </c>
      <c r="H2" s="13" t="s">
        <v>692</v>
      </c>
      <c r="I2" s="13" t="s">
        <v>693</v>
      </c>
      <c r="J2" s="13" t="s">
        <v>695</v>
      </c>
      <c r="K2" s="14" t="s">
        <v>696</v>
      </c>
      <c r="L2" s="13" t="s">
        <v>698</v>
      </c>
      <c r="M2" s="374" t="s">
        <v>699</v>
      </c>
      <c r="N2" s="13" t="s">
        <v>700</v>
      </c>
      <c r="O2" s="374" t="s">
        <v>701</v>
      </c>
      <c r="P2" s="13" t="s">
        <v>702</v>
      </c>
      <c r="Q2" s="13" t="s">
        <v>703</v>
      </c>
      <c r="R2" s="13" t="s">
        <v>704</v>
      </c>
      <c r="S2" s="13" t="s">
        <v>705</v>
      </c>
      <c r="T2" s="14" t="s">
        <v>718</v>
      </c>
      <c r="U2" s="13" t="s">
        <v>707</v>
      </c>
      <c r="V2" s="13" t="s">
        <v>708</v>
      </c>
      <c r="W2" s="13" t="s">
        <v>709</v>
      </c>
      <c r="X2" s="13" t="s">
        <v>710</v>
      </c>
      <c r="Y2" s="13" t="s">
        <v>711</v>
      </c>
      <c r="Z2" s="13" t="s">
        <v>712</v>
      </c>
      <c r="AA2" s="13" t="s">
        <v>713</v>
      </c>
      <c r="AB2" s="13" t="s">
        <v>714</v>
      </c>
      <c r="AC2" s="13" t="s">
        <v>42</v>
      </c>
      <c r="AD2" s="14" t="s">
        <v>719</v>
      </c>
    </row>
    <row r="3" spans="1:30" s="133" customFormat="1" ht="13.2" x14ac:dyDescent="0.25">
      <c r="A3" s="127" t="s">
        <v>272</v>
      </c>
      <c r="B3" s="131" t="s">
        <v>124</v>
      </c>
      <c r="C3" s="131" t="s">
        <v>126</v>
      </c>
      <c r="D3" s="131" t="s">
        <v>146</v>
      </c>
      <c r="E3" s="155" t="s">
        <v>277</v>
      </c>
      <c r="F3" s="131" t="s">
        <v>192</v>
      </c>
      <c r="G3" s="131" t="s">
        <v>161</v>
      </c>
      <c r="H3" s="131" t="s">
        <v>163</v>
      </c>
      <c r="I3" s="131" t="s">
        <v>165</v>
      </c>
      <c r="J3" s="131" t="s">
        <v>167</v>
      </c>
      <c r="K3" s="131" t="s">
        <v>149</v>
      </c>
      <c r="L3" s="131" t="s">
        <v>119</v>
      </c>
      <c r="M3" s="131" t="s">
        <v>158</v>
      </c>
      <c r="N3" s="131" t="s">
        <v>141</v>
      </c>
      <c r="O3" s="131" t="s">
        <v>151</v>
      </c>
      <c r="P3" s="131" t="s">
        <v>134</v>
      </c>
      <c r="Q3" s="131" t="s">
        <v>169</v>
      </c>
      <c r="R3" s="131" t="s">
        <v>170</v>
      </c>
      <c r="S3" s="131" t="s">
        <v>172</v>
      </c>
      <c r="T3" s="131" t="s">
        <v>136</v>
      </c>
      <c r="U3" s="131" t="s">
        <v>153</v>
      </c>
      <c r="V3" s="131" t="s">
        <v>155</v>
      </c>
      <c r="W3" s="131" t="s">
        <v>174</v>
      </c>
      <c r="X3" s="131" t="s">
        <v>176</v>
      </c>
      <c r="Y3" s="131" t="s">
        <v>138</v>
      </c>
      <c r="Z3" s="131" t="s">
        <v>179</v>
      </c>
      <c r="AA3" s="131" t="s">
        <v>181</v>
      </c>
      <c r="AB3" s="132" t="s">
        <v>131</v>
      </c>
      <c r="AC3" s="132" t="s">
        <v>122</v>
      </c>
      <c r="AD3" s="132" t="s">
        <v>193</v>
      </c>
    </row>
    <row r="4" spans="1:30" s="133" customFormat="1" ht="13.2" x14ac:dyDescent="0.25">
      <c r="A4" s="127" t="s">
        <v>272</v>
      </c>
      <c r="B4" s="134" t="str">
        <f>VLOOKUP(B3,'Fuel Match'!$B$2:$D$35,3,0)</f>
        <v>coal</v>
      </c>
      <c r="C4" s="135" t="str">
        <f>VLOOKUP(C3,'Fuel Match'!$B$2:$D$35,3,0)</f>
        <v>coal</v>
      </c>
      <c r="D4" s="135" t="str">
        <f>VLOOKUP(D3,'Fuel Match'!$B$2:$D$35,3,0)</f>
        <v>coal</v>
      </c>
      <c r="E4" s="135" t="str">
        <f>VLOOKUP(E3,'Fuel Match'!$B$2:$D$35,3,0)</f>
        <v>coal</v>
      </c>
      <c r="F4" s="135" t="str">
        <f>VLOOKUP(F3,'Fuel Match'!$B$2:$D$35,3,0)</f>
        <v>coal</v>
      </c>
      <c r="G4" s="135" t="str">
        <f>VLOOKUP(G3,'Fuel Match'!$B$2:$D$35,3,0)</f>
        <v>LPG propane or butane</v>
      </c>
      <c r="H4" s="135" t="str">
        <f>VLOOKUP(H3,'Fuel Match'!$B$2:$D$35,3,0)</f>
        <v>LPG propane or butane</v>
      </c>
      <c r="I4" s="135" t="str">
        <f>VLOOKUP(I3,'Fuel Match'!$B$2:$D$35,3,0)</f>
        <v>LPG propane or butane</v>
      </c>
      <c r="J4" s="135" t="str">
        <f>VLOOKUP(J3,'Fuel Match'!$B$2:$D$35,3,0)</f>
        <v>LPG propane or butane</v>
      </c>
      <c r="K4" s="135" t="str">
        <f>VLOOKUP(K3,'Fuel Match'!$B$2:$D$35,3,0)</f>
        <v>petroleum diesel</v>
      </c>
      <c r="L4" s="135" t="str">
        <f>VLOOKUP(L3,'Fuel Match'!$B$2:$D$35,3,0)</f>
        <v>crude oil</v>
      </c>
      <c r="M4" s="135" t="str">
        <f>VLOOKUP(M3,'Fuel Match'!$B$2:$D$35,3,0)</f>
        <v>petroleum diesel</v>
      </c>
      <c r="N4" s="135" t="str">
        <f>VLOOKUP(N3,'Fuel Match'!$B$2:$D$35,3,0)</f>
        <v>petroleum diesel</v>
      </c>
      <c r="O4" s="135" t="str">
        <f>VLOOKUP(O3,'Fuel Match'!$B$2:$D$35,3,0)</f>
        <v>petroleum diesel</v>
      </c>
      <c r="P4" s="135" t="str">
        <f>VLOOKUP(P3,'Fuel Match'!$B$2:$D$35,3,0)</f>
        <v>heavy fuel oil</v>
      </c>
      <c r="Q4" s="135" t="str">
        <f>VLOOKUP(Q3,'Fuel Match'!$B$2:$D$35,3,0)</f>
        <v>LPG propane or butane</v>
      </c>
      <c r="R4" s="135" t="str">
        <f>VLOOKUP(R3,'Fuel Match'!$B$2:$D$35,3,0)</f>
        <v>LPG propane or butane</v>
      </c>
      <c r="S4" s="135" t="str">
        <f>VLOOKUP(S3,'Fuel Match'!$B$2:$D$35,3,0)</f>
        <v>heavy fuel oil</v>
      </c>
      <c r="T4" s="135" t="str">
        <f>VLOOKUP(T3,'Fuel Match'!$B$2:$D$35,3,0)</f>
        <v>heavy fuel oil</v>
      </c>
      <c r="U4" s="134" t="str">
        <f>VLOOKUP(U3,'Fuel Match'!$B$2:$D$35,3,0)</f>
        <v>heavy fuel oil</v>
      </c>
      <c r="V4" s="135" t="str">
        <f>VLOOKUP(V3,'Fuel Match'!$B$2:$D$35,3,0)</f>
        <v>heavy fuel oil</v>
      </c>
      <c r="W4" s="135" t="str">
        <f>VLOOKUP(W3,'Fuel Match'!$B$2:$D$35,3,0)</f>
        <v>LPG propane or butane</v>
      </c>
      <c r="X4" s="135" t="str">
        <f>VLOOKUP(X3,'Fuel Match'!$B$2:$D$35,3,0)</f>
        <v>LPG propane or butane</v>
      </c>
      <c r="Y4" s="135" t="str">
        <f>VLOOKUP(Y3,'Fuel Match'!$B$2:$D$35,3,0)</f>
        <v>heavy fuel oil</v>
      </c>
      <c r="Z4" s="135" t="str">
        <f>VLOOKUP(Z3,'Fuel Match'!$B$2:$D$35,3,0)</f>
        <v>natural gas</v>
      </c>
      <c r="AA4" s="135" t="str">
        <f>VLOOKUP(AA3,'Fuel Match'!$B$2:$D$35,3,0)</f>
        <v>natural gas</v>
      </c>
      <c r="AB4" s="136" t="str">
        <f>VLOOKUP(AB3,'Fuel Match'!$B$2:$D$35,3,0)</f>
        <v>heat</v>
      </c>
      <c r="AC4" s="136" t="str">
        <f>VLOOKUP(AC3,'Fuel Match'!$B$2:$D$35,3,0)</f>
        <v>electricity</v>
      </c>
      <c r="AD4" s="137" t="str">
        <f>VLOOKUP(AD3,'Fuel Match'!$B$2:$D$35,3,0)</f>
        <v>biomass</v>
      </c>
    </row>
    <row r="5" spans="1:30" x14ac:dyDescent="0.25">
      <c r="A5" s="36" t="s">
        <v>2</v>
      </c>
      <c r="B5" s="154">
        <f>INDEX('Final Energy Consumption-2019'!$A$2:$AF$43,MATCH('Energy Use 2019'!$A5,'Final Energy Consumption-2019'!$A$2:$A$43,0),MATCH('Energy Use 2019'!B$2,'Final Energy Consumption-2019'!$A$2:$AF$2,0))*'Heat Value'!$P$78</f>
        <v>318452578504500</v>
      </c>
      <c r="C5" s="3">
        <f>INDEX('Final Energy Consumption-2019'!$A$2:$AF$43,MATCH('Energy Use 2019'!$A5,'Final Energy Consumption-2019'!$A$2:$A$43,0),MATCH('Energy Use 2019'!C$2,'Final Energy Consumption-2019'!$A$2:$AF$2,0))*'Heat Value'!$P$78</f>
        <v>0</v>
      </c>
      <c r="D5" s="3">
        <f>INDEX('Final Energy Consumption-2019'!$A$2:$AF$43,MATCH('Energy Use 2019'!$A5,'Final Energy Consumption-2019'!$A$2:$A$43,0),MATCH('Energy Use 2019'!D$2,'Final Energy Consumption-2019'!$A$2:$AF$2,0))*'Heat Value'!$P$78</f>
        <v>194569939278000</v>
      </c>
      <c r="E5" s="3">
        <f>INDEX('Final Energy Consumption-2019'!$A$2:$AF$43,MATCH('Energy Use 2019'!$A5,'Final Energy Consumption-2019'!$A$2:$A$43,0),MATCH('Energy Use 2019'!E$2,'Final Energy Consumption-2019'!$A$2:$AF$2,0))*'Heat Value'!$P$78</f>
        <v>927793382999.97729</v>
      </c>
      <c r="F5" s="3">
        <f>INDEX('Final Energy Consumption-2019'!$A$2:$AF$43,MATCH('Energy Use 2019'!$A5,'Final Energy Consumption-2019'!$A$2:$A$43,0),MATCH('Energy Use 2019'!F$2,'Final Energy Consumption-2019'!$A$2:$AF$2,0))*'Heat Value'!$P$78</f>
        <v>13200222024000</v>
      </c>
      <c r="G5" s="3">
        <f>INDEX('Final Energy Consumption-2019'!$A$2:$AF$43,MATCH('Energy Use 2019'!$A5,'Final Energy Consumption-2019'!$A$2:$A$43,0),MATCH('Energy Use 2019'!G$2,'Final Energy Consumption-2019'!$A$2:$AF$2,0))*'Heat Value'!$P$78</f>
        <v>1658361226500</v>
      </c>
      <c r="H5" s="3">
        <f>INDEX('Final Energy Consumption-2019'!$A$2:$AF$43,MATCH('Energy Use 2019'!$A5,'Final Energy Consumption-2019'!$A$2:$A$43,0),MATCH('Energy Use 2019'!H$2,'Final Energy Consumption-2019'!$A$2:$AF$2,0))*'Heat Value'!$P$78</f>
        <v>8941817065500</v>
      </c>
      <c r="I5" s="3">
        <f>INDEX('Final Energy Consumption-2019'!$A$2:$AF$43,MATCH('Energy Use 2019'!$A5,'Final Energy Consumption-2019'!$A$2:$A$43,0),MATCH('Energy Use 2019'!I$2,'Final Energy Consumption-2019'!$A$2:$AF$2,0))*'Heat Value'!$P$78</f>
        <v>544453602000</v>
      </c>
      <c r="J5" s="3">
        <f>INDEX('Final Energy Consumption-2019'!$A$2:$AF$43,MATCH('Energy Use 2019'!$A5,'Final Energy Consumption-2019'!$A$2:$A$43,0),MATCH('Energy Use 2019'!J$2,'Final Energy Consumption-2019'!$A$2:$AF$2,0))*'Heat Value'!$P$78</f>
        <v>705567423000</v>
      </c>
      <c r="K5" s="3">
        <f>INDEX('Final Energy Consumption-2019'!$A$2:$AF$43,MATCH('Energy Use 2019'!$A5,'Final Energy Consumption-2019'!$A$2:$A$43,0),MATCH('Energy Use 2019'!K$2,'Final Energy Consumption-2019'!$A$2:$AF$2,0))*'Heat Value'!$P$78</f>
        <v>2083368375000</v>
      </c>
      <c r="L5" s="375">
        <f>INDEX('Final Energy Consumption-2019'!$A$2:$AF$43,MATCH('Energy Use 2019'!$A5,'Final Energy Consumption-2019'!$A$2:$A$43,0),MATCH('Energy Use 2019'!L$2,'Final Energy Consumption-2019'!$A$2:$AF$2,0))*'Heat Value'!$P$78</f>
        <v>86112559500</v>
      </c>
      <c r="M5" s="375">
        <f>INDEX('Final Energy Consumption-2019'!$A$2:$AH$43,MATCH('Energy Use 2019'!$A5,'Final Energy Consumption-2019'!$A$2:$A$43,0),MATCH('Energy Use 2019'!M$2,'Final Energy Consumption-2019'!$A$2:$AH$2,0))*'Heat Value'!$P$78*0.21</f>
        <v>424673809560</v>
      </c>
      <c r="N5" s="375">
        <f>INDEX('Final Energy Consumption-2019'!$A$2:$AH$43,MATCH('Energy Use 2019'!$A5,'Final Energy Consumption-2019'!$A$2:$A$43,0),MATCH('Energy Use 2019'!N$2,'Final Energy Consumption-2019'!$A$2:$AH$2,0))*'Heat Value'!$P$78</f>
        <v>305560695000</v>
      </c>
      <c r="O5" s="375">
        <f>INDEX('Final Energy Consumption-2019'!$A$2:$AH$43,MATCH('Energy Use 2019'!$A5,'Final Energy Consumption-2019'!$A$2:$A$43,0),MATCH('Energy Use 2019'!O$2,'Final Energy Consumption-2019'!$A$2:$AH$2,0))*'Heat Value'!$P$78*0.74</f>
        <v>45706046540550</v>
      </c>
      <c r="P5" s="375">
        <f>INDEX('Final Energy Consumption-2019'!$A$2:$AH$43,MATCH('Energy Use 2019'!$A5,'Final Energy Consumption-2019'!$A$2:$A$43,0),MATCH('Energy Use 2019'!P$2,'Final Energy Consumption-2019'!$A$2:$AH$2,0))*'Heat Value'!$P$78</f>
        <v>105557331000</v>
      </c>
      <c r="Q5" s="3">
        <f>INDEX('Final Energy Consumption-2019'!$A$2:$AH$43,MATCH('Energy Use 2019'!$A5,'Final Energy Consumption-2019'!$A$2:$A$43,0),MATCH('Energy Use 2019'!Q$2,'Final Energy Consumption-2019'!$A$2:$AH$2,0))*'Heat Value'!$P$78</f>
        <v>62237157922500</v>
      </c>
      <c r="R5" s="20">
        <f>INDEX('Final Energy Consumption-2019'!$A$2:$AH$43,MATCH('Energy Use 2019'!$A5,'Final Energy Consumption-2019'!$A$2:$A$43,0),MATCH('Energy Use 2019'!R$2,'Final Energy Consumption-2019'!$A$2:$AH$2,0))*'Heat Value'!$P$78</f>
        <v>397228903500</v>
      </c>
      <c r="S5" s="3">
        <f>INDEX('Final Energy Consumption-2019'!$A$2:$AH$43,MATCH('Energy Use 2019'!$A5,'Final Energy Consumption-2019'!$A$2:$A$43,0),MATCH('Energy Use 2019'!S$2,'Final Energy Consumption-2019'!$A$2:$AH$2,0))*'Heat Value'!$P$78</f>
        <v>0</v>
      </c>
      <c r="T5" s="3">
        <f>INDEX('Final Energy Consumption-2019'!$A$2:$AH$43,MATCH('Energy Use 2019'!$A5,'Final Energy Consumption-2019'!$A$2:$A$43,0),MATCH('Energy Use 2019'!T$2,'Final Energy Consumption-2019'!$A$2:$AH$2,0))*'Heat Value'!$P$78</f>
        <v>0</v>
      </c>
      <c r="U5" s="19">
        <f>INDEX('Final Energy Consumption-2019'!$A$2:$AH$43,MATCH('Energy Use 2019'!$A5,'Final Energy Consumption-2019'!$A$2:$A$43,0),MATCH('Energy Use 2019'!U$2,'Final Energy Consumption-2019'!$A$2:$AH$2,0))*'Heat Value'!$P$78</f>
        <v>36111718500</v>
      </c>
      <c r="V5" s="3">
        <f>INDEX('Final Energy Consumption-2019'!$A$2:$AH$43,MATCH('Energy Use 2019'!$A5,'Final Energy Consumption-2019'!$A$2:$A$43,0),MATCH('Energy Use 2019'!V$2,'Final Energy Consumption-2019'!$A$2:$AH$2,0))*'Heat Value'!$P$78</f>
        <v>0</v>
      </c>
      <c r="W5" s="20">
        <f>INDEX('Final Energy Consumption-2019'!$A$2:$AH$43,MATCH('Energy Use 2019'!$A5,'Final Energy Consumption-2019'!$A$2:$A$43,0),MATCH('Energy Use 2019'!W$2,'Final Energy Consumption-2019'!$A$2:$AH$2,0))*'Heat Value'!$P$78</f>
        <v>19883667771000</v>
      </c>
      <c r="X5" s="3">
        <f>INDEX('Final Energy Consumption-2019'!$A$2:$AH$43,MATCH('Energy Use 2019'!$A5,'Final Energy Consumption-2019'!$A$2:$A$43,0),MATCH('Energy Use 2019'!X$2,'Final Energy Consumption-2019'!$A$2:$AH$2,0))*'Heat Value'!$P$78</f>
        <v>0</v>
      </c>
      <c r="Y5" s="20">
        <f>INDEX('Final Energy Consumption-2019'!$A$2:$AH$43,MATCH('Energy Use 2019'!$A5,'Final Energy Consumption-2019'!$A$2:$A$43,0),MATCH('Energy Use 2019'!Y$2,'Final Energy Consumption-2019'!$A$2:$AH$2,0))*'Heat Value'!$P$78</f>
        <v>191669890500</v>
      </c>
      <c r="Z5" s="20">
        <f>INDEX('Final Energy Consumption-2019'!$A$2:$AH$43,MATCH('Energy Use 2019'!$A5,'Final Energy Consumption-2019'!$A$2:$A$43,0),MATCH('Energy Use 2019'!Z$2,'Final Energy Consumption-2019'!$A$2:$AH$2,0))*'Heat Value'!$P$78</f>
        <v>50867522244000</v>
      </c>
      <c r="AA5" s="20">
        <f>INDEX('Final Energy Consumption-2019'!$A$2:$AH$43,MATCH('Energy Use 2019'!$A5,'Final Energy Consumption-2019'!$A$2:$A$43,0),MATCH('Energy Use 2019'!AA$2,'Final Energy Consumption-2019'!$A$2:$AH$2,0))*'Heat Value'!$P$78</f>
        <v>6577888416000</v>
      </c>
      <c r="AB5" s="3">
        <f>INDEX('Final Energy Consumption-2019'!$A$2:$AH$43,MATCH('Energy Use 2019'!$A5,'Final Energy Consumption-2019'!$A$2:$A$43,0),MATCH('Energy Use 2019'!AB$2,'Final Energy Consumption-2019'!$A$2:$AH$2,0))*'Heat Value'!$P$78</f>
        <v>6683445747000</v>
      </c>
      <c r="AC5" s="375">
        <f>INDEX('Final Energy Consumption-2019'!$A$2:$AH$43,MATCH('Energy Use 2019'!$A5,'Final Energy Consumption-2019'!$A$2:$A$43,0),MATCH('Energy Use 2019'!AC$2,'Final Energy Consumption-2019'!$A$2:$AH$2,0))*VLOOKUP(AC$3,'Heat Value'!$B$2:$P$78,15,0)</f>
        <v>350343689466391.31</v>
      </c>
      <c r="AD5" s="347">
        <f>INDEX('Final Energy Consumption-2019'!$A$2:$AH$43,MATCH('Energy Use 2019'!$A5,'Final Energy Consumption-2019'!$A$2:$A$43,0),MATCH('Energy Use 2019'!AD$2,'Final Energy Consumption-2019'!$A$2:$AH$2,0))*'Heat Value'!$P$78</f>
        <v>800013456000</v>
      </c>
    </row>
    <row r="6" spans="1:30" x14ac:dyDescent="0.25">
      <c r="A6" s="12" t="s">
        <v>3</v>
      </c>
      <c r="B6" s="9">
        <f>INDEX('Final Energy Consumption-2019'!$A$2:$AF$43,MATCH('Energy Use 2019'!$A6,'Final Energy Consumption-2019'!$A$2:$A$43,0),MATCH('Energy Use 2019'!B$2,'Final Energy Consumption-2019'!$A$2:$AF$2,0))*'Heat Value'!$P$78</f>
        <v>22553157115500</v>
      </c>
      <c r="C6" s="5">
        <f>INDEX('Final Energy Consumption-2019'!$A$2:$AF$43,MATCH('Energy Use 2019'!$A6,'Final Energy Consumption-2019'!$A$2:$A$43,0),MATCH('Energy Use 2019'!C$2,'Final Energy Consumption-2019'!$A$2:$AF$2,0))*'Heat Value'!$P$78</f>
        <v>0</v>
      </c>
      <c r="D6" s="5">
        <f>INDEX('Final Energy Consumption-2019'!$A$2:$AF$43,MATCH('Energy Use 2019'!$A6,'Final Energy Consumption-2019'!$A$2:$A$43,0),MATCH('Energy Use 2019'!D$2,'Final Energy Consumption-2019'!$A$2:$AF$2,0))*'Heat Value'!$P$78</f>
        <v>0</v>
      </c>
      <c r="E6" s="5">
        <f>INDEX('Final Energy Consumption-2019'!$A$2:$AF$43,MATCH('Energy Use 2019'!$A6,'Final Energy Consumption-2019'!$A$2:$A$43,0),MATCH('Energy Use 2019'!E$2,'Final Energy Consumption-2019'!$A$2:$AF$2,0))*'Heat Value'!$P$78</f>
        <v>0</v>
      </c>
      <c r="F6" s="5">
        <f>INDEX('Final Energy Consumption-2019'!$A$2:$AF$43,MATCH('Energy Use 2019'!$A6,'Final Energy Consumption-2019'!$A$2:$A$43,0),MATCH('Energy Use 2019'!F$2,'Final Energy Consumption-2019'!$A$2:$AF$2,0))*'Heat Value'!$P$78</f>
        <v>0</v>
      </c>
      <c r="G6" s="5">
        <f>INDEX('Final Energy Consumption-2019'!$A$2:$AF$43,MATCH('Energy Use 2019'!$A6,'Final Energy Consumption-2019'!$A$2:$A$43,0),MATCH('Energy Use 2019'!G$2,'Final Energy Consumption-2019'!$A$2:$AF$2,0))*'Heat Value'!$P$78</f>
        <v>0</v>
      </c>
      <c r="H6" s="5">
        <f>INDEX('Final Energy Consumption-2019'!$A$2:$AF$43,MATCH('Energy Use 2019'!$A6,'Final Energy Consumption-2019'!$A$2:$A$43,0),MATCH('Energy Use 2019'!H$2,'Final Energy Consumption-2019'!$A$2:$AF$2,0))*'Heat Value'!$P$78</f>
        <v>0</v>
      </c>
      <c r="I6" s="5">
        <f>INDEX('Final Energy Consumption-2019'!$A$2:$AF$43,MATCH('Energy Use 2019'!$A6,'Final Energy Consumption-2019'!$A$2:$A$43,0),MATCH('Energy Use 2019'!I$2,'Final Energy Consumption-2019'!$A$2:$AF$2,0))*'Heat Value'!$P$78</f>
        <v>0</v>
      </c>
      <c r="J6" s="5">
        <f>INDEX('Final Energy Consumption-2019'!$A$2:$AF$43,MATCH('Energy Use 2019'!$A6,'Final Energy Consumption-2019'!$A$2:$A$43,0),MATCH('Energy Use 2019'!J$2,'Final Energy Consumption-2019'!$A$2:$AF$2,0))*'Heat Value'!$P$78</f>
        <v>0</v>
      </c>
      <c r="K6" s="5">
        <f>INDEX('Final Energy Consumption-2019'!$A$2:$AF$43,MATCH('Energy Use 2019'!$A6,'Final Energy Consumption-2019'!$A$2:$A$43,0),MATCH('Energy Use 2019'!K$2,'Final Energy Consumption-2019'!$A$2:$AF$2,0))*'Heat Value'!$P$78</f>
        <v>0</v>
      </c>
      <c r="L6" s="11">
        <f>INDEX('Final Energy Consumption-2019'!$A$2:$AF$43,MATCH('Energy Use 2019'!$A6,'Final Energy Consumption-2019'!$A$2:$A$43,0),MATCH('Energy Use 2019'!L$2,'Final Energy Consumption-2019'!$A$2:$AF$2,0))*'Heat Value'!$P$78</f>
        <v>106432345717500</v>
      </c>
      <c r="M6" s="11">
        <f>INDEX('Final Energy Consumption-2019'!$A$2:$AH$43,MATCH('Energy Use 2019'!$A6,'Final Energy Consumption-2019'!$A$2:$A$43,0),MATCH('Energy Use 2019'!M$2,'Final Energy Consumption-2019'!$A$2:$AH$2,0))*'Heat Value'!$P$78*0.21</f>
        <v>599676753060</v>
      </c>
      <c r="N6" s="5">
        <f>INDEX('Final Energy Consumption-2019'!$A$2:$AH$43,MATCH('Energy Use 2019'!$A6,'Final Energy Consumption-2019'!$A$2:$A$43,0),MATCH('Energy Use 2019'!N$2,'Final Energy Consumption-2019'!$A$2:$AH$2,0))*'Heat Value'!$P$78</f>
        <v>0</v>
      </c>
      <c r="O6" s="11">
        <f>INDEX('Final Energy Consumption-2019'!$A$2:$AH$43,MATCH('Energy Use 2019'!$A6,'Final Energy Consumption-2019'!$A$2:$A$43,0),MATCH('Energy Use 2019'!O$2,'Final Energy Consumption-2019'!$A$2:$AH$2,0))*'Heat Value'!$P$78*0.74</f>
        <v>12146482078170</v>
      </c>
      <c r="P6" s="11">
        <f>INDEX('Final Energy Consumption-2019'!$A$2:$AH$43,MATCH('Energy Use 2019'!$A6,'Final Energy Consumption-2019'!$A$2:$A$43,0),MATCH('Energy Use 2019'!P$2,'Final Energy Consumption-2019'!$A$2:$AH$2,0))*'Heat Value'!$P$78</f>
        <v>344450238000</v>
      </c>
      <c r="Q6" s="5">
        <f>INDEX('Final Energy Consumption-2019'!$A$2:$AH$43,MATCH('Energy Use 2019'!$A6,'Final Energy Consumption-2019'!$A$2:$A$43,0),MATCH('Energy Use 2019'!Q$2,'Final Energy Consumption-2019'!$A$2:$AH$2,0))*'Heat Value'!$P$78</f>
        <v>0</v>
      </c>
      <c r="R6" s="11">
        <f>INDEX('Final Energy Consumption-2019'!$A$2:$AH$43,MATCH('Energy Use 2019'!$A6,'Final Energy Consumption-2019'!$A$2:$A$43,0),MATCH('Energy Use 2019'!R$2,'Final Energy Consumption-2019'!$A$2:$AH$2,0))*'Heat Value'!$P$78</f>
        <v>5555649000</v>
      </c>
      <c r="S6" s="5">
        <f>INDEX('Final Energy Consumption-2019'!$A$2:$AH$43,MATCH('Energy Use 2019'!$A6,'Final Energy Consumption-2019'!$A$2:$A$43,0),MATCH('Energy Use 2019'!S$2,'Final Energy Consumption-2019'!$A$2:$AH$2,0))*'Heat Value'!$P$78</f>
        <v>0</v>
      </c>
      <c r="T6" s="5">
        <f>INDEX('Final Energy Consumption-2019'!$A$2:$AH$43,MATCH('Energy Use 2019'!$A6,'Final Energy Consumption-2019'!$A$2:$A$43,0),MATCH('Energy Use 2019'!T$2,'Final Energy Consumption-2019'!$A$2:$AH$2,0))*'Heat Value'!$P$78</f>
        <v>0</v>
      </c>
      <c r="U6" s="9">
        <f>INDEX('Final Energy Consumption-2019'!$A$2:$AH$43,MATCH('Energy Use 2019'!$A6,'Final Energy Consumption-2019'!$A$2:$A$43,0),MATCH('Energy Use 2019'!U$2,'Final Energy Consumption-2019'!$A$2:$AH$2,0))*'Heat Value'!$P$78</f>
        <v>0</v>
      </c>
      <c r="V6" s="5">
        <f>INDEX('Final Energy Consumption-2019'!$A$2:$AH$43,MATCH('Energy Use 2019'!$A6,'Final Energy Consumption-2019'!$A$2:$A$43,0),MATCH('Energy Use 2019'!V$2,'Final Energy Consumption-2019'!$A$2:$AH$2,0))*'Heat Value'!$P$78</f>
        <v>0</v>
      </c>
      <c r="W6" s="11">
        <f>INDEX('Final Energy Consumption-2019'!$A$2:$AH$43,MATCH('Energy Use 2019'!$A6,'Final Energy Consumption-2019'!$A$2:$A$43,0),MATCH('Energy Use 2019'!W$2,'Final Energy Consumption-2019'!$A$2:$AH$2,0))*'Heat Value'!$P$78</f>
        <v>61112139000</v>
      </c>
      <c r="X6" s="11">
        <f>INDEX('Final Energy Consumption-2019'!$A$2:$AH$43,MATCH('Energy Use 2019'!$A6,'Final Energy Consumption-2019'!$A$2:$A$43,0),MATCH('Energy Use 2019'!X$2,'Final Energy Consumption-2019'!$A$2:$AH$2,0))*'Heat Value'!$P$78</f>
        <v>5594538543000</v>
      </c>
      <c r="Y6" s="11">
        <f>INDEX('Final Energy Consumption-2019'!$A$2:$AH$43,MATCH('Energy Use 2019'!$A6,'Final Energy Consumption-2019'!$A$2:$A$43,0),MATCH('Energy Use 2019'!Y$2,'Final Energy Consumption-2019'!$A$2:$AH$2,0))*'Heat Value'!$P$78</f>
        <v>6469553260500</v>
      </c>
      <c r="Z6" s="11">
        <f>INDEX('Final Energy Consumption-2019'!$A$2:$AH$43,MATCH('Energy Use 2019'!$A6,'Final Energy Consumption-2019'!$A$2:$A$43,0),MATCH('Energy Use 2019'!Z$2,'Final Energy Consumption-2019'!$A$2:$AH$2,0))*'Heat Value'!$P$78</f>
        <v>469252337136000</v>
      </c>
      <c r="AA6" s="11">
        <f>INDEX('Final Energy Consumption-2019'!$A$2:$AH$43,MATCH('Energy Use 2019'!$A6,'Final Energy Consumption-2019'!$A$2:$A$43,0),MATCH('Energy Use 2019'!AA$2,'Final Energy Consumption-2019'!$A$2:$AH$2,0))*'Heat Value'!$P$78</f>
        <v>2244482196000</v>
      </c>
      <c r="AB6" s="11">
        <f>INDEX('Final Energy Consumption-2019'!$A$2:$AH$43,MATCH('Energy Use 2019'!$A6,'Final Energy Consumption-2019'!$A$2:$A$43,0),MATCH('Energy Use 2019'!AB$2,'Final Energy Consumption-2019'!$A$2:$AH$2,0))*'Heat Value'!$P$78</f>
        <v>26317109313000</v>
      </c>
      <c r="AC6" s="11">
        <f>INDEX('Final Energy Consumption-2019'!$A$2:$AH$43,MATCH('Energy Use 2019'!$A6,'Final Energy Consumption-2019'!$A$2:$A$43,0),MATCH('Energy Use 2019'!AC$2,'Final Energy Consumption-2019'!$A$2:$AH$2,0))*VLOOKUP(AC$3,'Heat Value'!$B$2:$P$78,15,0)</f>
        <v>148236978745361.31</v>
      </c>
      <c r="AD6" s="128">
        <f>INDEX('Final Energy Consumption-2019'!$A$2:$AH$43,MATCH('Energy Use 2019'!$A6,'Final Energy Consumption-2019'!$A$2:$A$43,0),MATCH('Energy Use 2019'!AD$2,'Final Energy Consumption-2019'!$A$2:$AH$2,0))*'Heat Value'!$P$78</f>
        <v>0</v>
      </c>
    </row>
    <row r="7" spans="1:30" x14ac:dyDescent="0.25">
      <c r="A7" s="12" t="s">
        <v>4</v>
      </c>
      <c r="B7" s="15">
        <f>INDEX('Final Energy Consumption-2019'!$A$2:$AF$43,MATCH('Energy Use 2019'!$A7,'Final Energy Consumption-2019'!$A$2:$A$43,0),MATCH('Energy Use 2019'!B$2,'Final Energy Consumption-2019'!$A$2:$AF$2,0))*'Heat Value'!$P$78</f>
        <v>38914543420500</v>
      </c>
      <c r="C7" s="5">
        <f>INDEX('Final Energy Consumption-2019'!$A$2:$AF$43,MATCH('Energy Use 2019'!$A7,'Final Energy Consumption-2019'!$A$2:$A$43,0),MATCH('Energy Use 2019'!C$2,'Final Energy Consumption-2019'!$A$2:$AF$2,0))*'Heat Value'!$P$78</f>
        <v>0</v>
      </c>
      <c r="D7" s="11">
        <f>INDEX('Final Energy Consumption-2019'!$A$2:$AF$43,MATCH('Energy Use 2019'!$A7,'Final Energy Consumption-2019'!$A$2:$A$43,0),MATCH('Energy Use 2019'!D$2,'Final Energy Consumption-2019'!$A$2:$AF$2,0))*'Heat Value'!$P$78</f>
        <v>830569525500</v>
      </c>
      <c r="E7" s="11">
        <f>INDEX('Final Energy Consumption-2019'!$A$2:$AF$43,MATCH('Energy Use 2019'!$A7,'Final Energy Consumption-2019'!$A$2:$A$43,0),MATCH('Energy Use 2019'!E$2,'Final Energy Consumption-2019'!$A$2:$AF$2,0))*'Heat Value'!$P$78</f>
        <v>536120128499.99402</v>
      </c>
      <c r="F7" s="11">
        <f>INDEX('Final Energy Consumption-2019'!$A$2:$AF$43,MATCH('Energy Use 2019'!$A7,'Final Energy Consumption-2019'!$A$2:$A$43,0),MATCH('Energy Use 2019'!F$2,'Final Energy Consumption-2019'!$A$2:$AF$2,0))*'Heat Value'!$P$78</f>
        <v>39867337224000</v>
      </c>
      <c r="G7" s="11">
        <f>INDEX('Final Energy Consumption-2019'!$A$2:$AF$43,MATCH('Energy Use 2019'!$A7,'Final Energy Consumption-2019'!$A$2:$A$43,0),MATCH('Energy Use 2019'!G$2,'Final Energy Consumption-2019'!$A$2:$AF$2,0))*'Heat Value'!$P$78</f>
        <v>5030640169500</v>
      </c>
      <c r="H7" s="11">
        <f>INDEX('Final Energy Consumption-2019'!$A$2:$AF$43,MATCH('Energy Use 2019'!$A7,'Final Energy Consumption-2019'!$A$2:$A$43,0),MATCH('Energy Use 2019'!H$2,'Final Energy Consumption-2019'!$A$2:$AF$2,0))*'Heat Value'!$P$78</f>
        <v>6508442803500</v>
      </c>
      <c r="I7" s="11">
        <f>INDEX('Final Energy Consumption-2019'!$A$2:$AF$43,MATCH('Energy Use 2019'!$A7,'Final Energy Consumption-2019'!$A$2:$A$43,0),MATCH('Energy Use 2019'!I$2,'Final Energy Consumption-2019'!$A$2:$AF$2,0))*'Heat Value'!$P$78</f>
        <v>419451499500</v>
      </c>
      <c r="J7" s="5">
        <f>INDEX('Final Energy Consumption-2019'!$A$2:$AF$43,MATCH('Energy Use 2019'!$A7,'Final Energy Consumption-2019'!$A$2:$A$43,0),MATCH('Energy Use 2019'!J$2,'Final Energy Consumption-2019'!$A$2:$AF$2,0))*'Heat Value'!$P$78</f>
        <v>0</v>
      </c>
      <c r="K7" s="11">
        <f>INDEX('Final Energy Consumption-2019'!$A$2:$AF$43,MATCH('Energy Use 2019'!$A7,'Final Energy Consumption-2019'!$A$2:$A$43,0),MATCH('Energy Use 2019'!K$2,'Final Energy Consumption-2019'!$A$2:$AF$2,0))*'Heat Value'!$P$78</f>
        <v>55556490000</v>
      </c>
      <c r="L7" s="5">
        <f>INDEX('Final Energy Consumption-2019'!$A$2:$AF$43,MATCH('Energy Use 2019'!$A7,'Final Energy Consumption-2019'!$A$2:$A$43,0),MATCH('Energy Use 2019'!L$2,'Final Energy Consumption-2019'!$A$2:$AF$2,0))*'Heat Value'!$P$78</f>
        <v>0</v>
      </c>
      <c r="M7" s="11">
        <f>INDEX('Final Energy Consumption-2019'!$A$2:$AH$43,MATCH('Energy Use 2019'!$A7,'Final Energy Consumption-2019'!$A$2:$A$43,0),MATCH('Energy Use 2019'!M$2,'Final Energy Consumption-2019'!$A$2:$AH$2,0))*'Heat Value'!$P$78*0.21</f>
        <v>69417834255</v>
      </c>
      <c r="N7" s="5">
        <f>INDEX('Final Energy Consumption-2019'!$A$2:$AH$43,MATCH('Energy Use 2019'!$A7,'Final Energy Consumption-2019'!$A$2:$A$43,0),MATCH('Energy Use 2019'!N$2,'Final Energy Consumption-2019'!$A$2:$AH$2,0))*'Heat Value'!$P$78</f>
        <v>0</v>
      </c>
      <c r="O7" s="11">
        <f>INDEX('Final Energy Consumption-2019'!$A$2:$AH$43,MATCH('Energy Use 2019'!$A7,'Final Energy Consumption-2019'!$A$2:$A$43,0),MATCH('Energy Use 2019'!O$2,'Final Energy Consumption-2019'!$A$2:$AH$2,0))*'Heat Value'!$P$78*0.74</f>
        <v>12742603215870</v>
      </c>
      <c r="P7" s="11">
        <f>INDEX('Final Energy Consumption-2019'!$A$2:$AH$43,MATCH('Energy Use 2019'!$A7,'Final Energy Consumption-2019'!$A$2:$A$43,0),MATCH('Energy Use 2019'!P$2,'Final Energy Consumption-2019'!$A$2:$AH$2,0))*'Heat Value'!$P$78</f>
        <v>19444771500</v>
      </c>
      <c r="Q7" s="5">
        <f>INDEX('Final Energy Consumption-2019'!$A$2:$AH$43,MATCH('Energy Use 2019'!$A7,'Final Energy Consumption-2019'!$A$2:$A$43,0),MATCH('Energy Use 2019'!Q$2,'Final Energy Consumption-2019'!$A$2:$AH$2,0))*'Heat Value'!$P$78</f>
        <v>0</v>
      </c>
      <c r="R7" s="11">
        <f>INDEX('Final Energy Consumption-2019'!$A$2:$AH$43,MATCH('Energy Use 2019'!$A7,'Final Energy Consumption-2019'!$A$2:$A$43,0),MATCH('Energy Use 2019'!R$2,'Final Energy Consumption-2019'!$A$2:$AH$2,0))*'Heat Value'!$P$78</f>
        <v>88890384000</v>
      </c>
      <c r="S7" s="5">
        <f>INDEX('Final Energy Consumption-2019'!$A$2:$AH$43,MATCH('Energy Use 2019'!$A7,'Final Energy Consumption-2019'!$A$2:$A$43,0),MATCH('Energy Use 2019'!S$2,'Final Energy Consumption-2019'!$A$2:$AH$2,0))*'Heat Value'!$P$78</f>
        <v>0</v>
      </c>
      <c r="T7" s="5">
        <f>INDEX('Final Energy Consumption-2019'!$A$2:$AH$43,MATCH('Energy Use 2019'!$A7,'Final Energy Consumption-2019'!$A$2:$A$43,0),MATCH('Energy Use 2019'!T$2,'Final Energy Consumption-2019'!$A$2:$AH$2,0))*'Heat Value'!$P$78</f>
        <v>0</v>
      </c>
      <c r="U7" s="9">
        <f>INDEX('Final Energy Consumption-2019'!$A$2:$AH$43,MATCH('Energy Use 2019'!$A7,'Final Energy Consumption-2019'!$A$2:$A$43,0),MATCH('Energy Use 2019'!U$2,'Final Energy Consumption-2019'!$A$2:$AH$2,0))*'Heat Value'!$P$78</f>
        <v>0</v>
      </c>
      <c r="V7" s="5">
        <f>INDEX('Final Energy Consumption-2019'!$A$2:$AH$43,MATCH('Energy Use 2019'!$A7,'Final Energy Consumption-2019'!$A$2:$A$43,0),MATCH('Energy Use 2019'!V$2,'Final Energy Consumption-2019'!$A$2:$AH$2,0))*'Heat Value'!$P$78</f>
        <v>0</v>
      </c>
      <c r="W7" s="5">
        <f>INDEX('Final Energy Consumption-2019'!$A$2:$AH$43,MATCH('Energy Use 2019'!$A7,'Final Energy Consumption-2019'!$A$2:$A$43,0),MATCH('Energy Use 2019'!W$2,'Final Energy Consumption-2019'!$A$2:$AH$2,0))*'Heat Value'!$P$78</f>
        <v>0</v>
      </c>
      <c r="X7" s="5">
        <f>INDEX('Final Energy Consumption-2019'!$A$2:$AH$43,MATCH('Energy Use 2019'!$A7,'Final Energy Consumption-2019'!$A$2:$A$43,0),MATCH('Energy Use 2019'!X$2,'Final Energy Consumption-2019'!$A$2:$AH$2,0))*'Heat Value'!$P$78</f>
        <v>0</v>
      </c>
      <c r="Y7" s="5">
        <f>INDEX('Final Energy Consumption-2019'!$A$2:$AH$43,MATCH('Energy Use 2019'!$A7,'Final Energy Consumption-2019'!$A$2:$A$43,0),MATCH('Energy Use 2019'!Y$2,'Final Energy Consumption-2019'!$A$2:$AH$2,0))*'Heat Value'!$P$78</f>
        <v>2777824500</v>
      </c>
      <c r="Z7" s="11">
        <f>INDEX('Final Energy Consumption-2019'!$A$2:$AH$43,MATCH('Energy Use 2019'!$A7,'Final Energy Consumption-2019'!$A$2:$A$43,0),MATCH('Energy Use 2019'!Z$2,'Final Energy Consumption-2019'!$A$2:$AH$2,0))*'Heat Value'!$P$78</f>
        <v>55556490000</v>
      </c>
      <c r="AA7" s="5">
        <f>INDEX('Final Energy Consumption-2019'!$A$2:$AH$43,MATCH('Energy Use 2019'!$A7,'Final Energy Consumption-2019'!$A$2:$A$43,0),MATCH('Energy Use 2019'!AA$2,'Final Energy Consumption-2019'!$A$2:$AH$2,0))*'Heat Value'!$P$78</f>
        <v>0</v>
      </c>
      <c r="AB7" s="11">
        <f>INDEX('Final Energy Consumption-2019'!$A$2:$AH$43,MATCH('Energy Use 2019'!$A7,'Final Energy Consumption-2019'!$A$2:$A$43,0),MATCH('Energy Use 2019'!AB$2,'Final Energy Consumption-2019'!$A$2:$AH$2,0))*'Heat Value'!$P$78</f>
        <v>1536136948500</v>
      </c>
      <c r="AC7" s="11">
        <f>INDEX('Final Energy Consumption-2019'!$A$2:$AH$43,MATCH('Energy Use 2019'!$A7,'Final Energy Consumption-2019'!$A$2:$A$43,0),MATCH('Energy Use 2019'!AC$2,'Final Energy Consumption-2019'!$A$2:$AH$2,0))*VLOOKUP(AC$3,'Heat Value'!$B$2:$P$78,15,0)</f>
        <v>143063694329710.72</v>
      </c>
      <c r="AD7" s="129">
        <f>INDEX('Final Energy Consumption-2019'!$A$2:$AH$43,MATCH('Energy Use 2019'!$A7,'Final Energy Consumption-2019'!$A$2:$A$43,0),MATCH('Energy Use 2019'!AD$2,'Final Energy Consumption-2019'!$A$2:$AH$2,0))*'Heat Value'!$P$78</f>
        <v>288893748000</v>
      </c>
    </row>
    <row r="8" spans="1:30" x14ac:dyDescent="0.25">
      <c r="A8" s="12" t="s">
        <v>5</v>
      </c>
      <c r="B8" s="15">
        <f>INDEX('Final Energy Consumption-2019'!$A$2:$AF$43,MATCH('Energy Use 2019'!$A8,'Final Energy Consumption-2019'!$A$2:$A$43,0),MATCH('Energy Use 2019'!B$2,'Final Energy Consumption-2019'!$A$2:$AF$2,0))*'Heat Value'!$P$78</f>
        <v>15144699174000</v>
      </c>
      <c r="C8" s="5">
        <f>INDEX('Final Energy Consumption-2019'!$A$2:$AF$43,MATCH('Energy Use 2019'!$A8,'Final Energy Consumption-2019'!$A$2:$A$43,0),MATCH('Energy Use 2019'!C$2,'Final Energy Consumption-2019'!$A$2:$AF$2,0))*'Heat Value'!$P$78</f>
        <v>0</v>
      </c>
      <c r="D8" s="11">
        <f>INDEX('Final Energy Consumption-2019'!$A$2:$AF$43,MATCH('Energy Use 2019'!$A8,'Final Energy Consumption-2019'!$A$2:$A$43,0),MATCH('Energy Use 2019'!D$2,'Final Energy Consumption-2019'!$A$2:$AF$2,0))*'Heat Value'!$P$78</f>
        <v>275004625500</v>
      </c>
      <c r="E8" s="11">
        <f>INDEX('Final Energy Consumption-2019'!$A$2:$AF$43,MATCH('Energy Use 2019'!$A8,'Final Energy Consumption-2019'!$A$2:$A$43,0),MATCH('Energy Use 2019'!E$2,'Final Energy Consumption-2019'!$A$2:$AF$2,0))*'Heat Value'!$P$78</f>
        <v>88890383999.998108</v>
      </c>
      <c r="F8" s="11">
        <f>INDEX('Final Energy Consumption-2019'!$A$2:$AF$43,MATCH('Energy Use 2019'!$A8,'Final Energy Consumption-2019'!$A$2:$A$43,0),MATCH('Energy Use 2019'!F$2,'Final Energy Consumption-2019'!$A$2:$AF$2,0))*'Heat Value'!$P$78</f>
        <v>961127277000</v>
      </c>
      <c r="G8" s="5">
        <f>INDEX('Final Energy Consumption-2019'!$A$2:$AF$43,MATCH('Energy Use 2019'!$A8,'Final Energy Consumption-2019'!$A$2:$A$43,0),MATCH('Energy Use 2019'!G$2,'Final Energy Consumption-2019'!$A$2:$AF$2,0))*'Heat Value'!$P$78</f>
        <v>0</v>
      </c>
      <c r="H8" s="5">
        <f>INDEX('Final Energy Consumption-2019'!$A$2:$AF$43,MATCH('Energy Use 2019'!$A8,'Final Energy Consumption-2019'!$A$2:$A$43,0),MATCH('Energy Use 2019'!H$2,'Final Energy Consumption-2019'!$A$2:$AF$2,0))*'Heat Value'!$P$78</f>
        <v>0</v>
      </c>
      <c r="I8" s="5">
        <f>INDEX('Final Energy Consumption-2019'!$A$2:$AF$43,MATCH('Energy Use 2019'!$A8,'Final Energy Consumption-2019'!$A$2:$A$43,0),MATCH('Energy Use 2019'!I$2,'Final Energy Consumption-2019'!$A$2:$AF$2,0))*'Heat Value'!$P$78</f>
        <v>0</v>
      </c>
      <c r="J8" s="5">
        <f>INDEX('Final Energy Consumption-2019'!$A$2:$AF$43,MATCH('Energy Use 2019'!$A8,'Final Energy Consumption-2019'!$A$2:$A$43,0),MATCH('Energy Use 2019'!J$2,'Final Energy Consumption-2019'!$A$2:$AF$2,0))*'Heat Value'!$P$78</f>
        <v>0</v>
      </c>
      <c r="K8" s="5">
        <f>INDEX('Final Energy Consumption-2019'!$A$2:$AF$43,MATCH('Energy Use 2019'!$A8,'Final Energy Consumption-2019'!$A$2:$A$43,0),MATCH('Energy Use 2019'!K$2,'Final Energy Consumption-2019'!$A$2:$AF$2,0))*'Heat Value'!$P$78</f>
        <v>0</v>
      </c>
      <c r="L8" s="5">
        <f>INDEX('Final Energy Consumption-2019'!$A$2:$AF$43,MATCH('Energy Use 2019'!$A8,'Final Energy Consumption-2019'!$A$2:$A$43,0),MATCH('Energy Use 2019'!L$2,'Final Energy Consumption-2019'!$A$2:$AF$2,0))*'Heat Value'!$P$78</f>
        <v>0</v>
      </c>
      <c r="M8" s="11">
        <f>INDEX('Final Energy Consumption-2019'!$A$2:$AH$43,MATCH('Energy Use 2019'!$A8,'Final Energy Consumption-2019'!$A$2:$A$43,0),MATCH('Energy Use 2019'!M$2,'Final Energy Consumption-2019'!$A$2:$AH$2,0))*'Heat Value'!$P$78*0.21</f>
        <v>141169041090</v>
      </c>
      <c r="N8" s="11">
        <f>INDEX('Final Energy Consumption-2019'!$A$2:$AH$43,MATCH('Energy Use 2019'!$A8,'Final Energy Consumption-2019'!$A$2:$A$43,0),MATCH('Energy Use 2019'!N$2,'Final Energy Consumption-2019'!$A$2:$AH$2,0))*'Heat Value'!$P$78</f>
        <v>186114241500</v>
      </c>
      <c r="O8" s="11">
        <f>INDEX('Final Energy Consumption-2019'!$A$2:$AH$43,MATCH('Energy Use 2019'!$A8,'Final Energy Consumption-2019'!$A$2:$A$43,0),MATCH('Energy Use 2019'!O$2,'Final Energy Consumption-2019'!$A$2:$AH$2,0))*'Heat Value'!$P$78*0.74</f>
        <v>6534721023270</v>
      </c>
      <c r="P8" s="11">
        <f>INDEX('Final Energy Consumption-2019'!$A$2:$AH$43,MATCH('Energy Use 2019'!$A8,'Final Energy Consumption-2019'!$A$2:$A$43,0),MATCH('Energy Use 2019'!P$2,'Final Energy Consumption-2019'!$A$2:$AH$2,0))*'Heat Value'!$P$78</f>
        <v>383339781000</v>
      </c>
      <c r="Q8" s="5">
        <f>INDEX('Final Energy Consumption-2019'!$A$2:$AH$43,MATCH('Energy Use 2019'!$A8,'Final Energy Consumption-2019'!$A$2:$A$43,0),MATCH('Energy Use 2019'!Q$2,'Final Energy Consumption-2019'!$A$2:$AH$2,0))*'Heat Value'!$P$78</f>
        <v>0</v>
      </c>
      <c r="R8" s="11">
        <f>INDEX('Final Energy Consumption-2019'!$A$2:$AH$43,MATCH('Energy Use 2019'!$A8,'Final Energy Consumption-2019'!$A$2:$A$43,0),MATCH('Energy Use 2019'!R$2,'Final Energy Consumption-2019'!$A$2:$AH$2,0))*'Heat Value'!$P$78</f>
        <v>13889122500</v>
      </c>
      <c r="S8" s="5">
        <f>INDEX('Final Energy Consumption-2019'!$A$2:$AH$43,MATCH('Energy Use 2019'!$A8,'Final Energy Consumption-2019'!$A$2:$A$43,0),MATCH('Energy Use 2019'!S$2,'Final Energy Consumption-2019'!$A$2:$AH$2,0))*'Heat Value'!$P$78</f>
        <v>0</v>
      </c>
      <c r="T8" s="5">
        <f>INDEX('Final Energy Consumption-2019'!$A$2:$AH$43,MATCH('Energy Use 2019'!$A8,'Final Energy Consumption-2019'!$A$2:$A$43,0),MATCH('Energy Use 2019'!T$2,'Final Energy Consumption-2019'!$A$2:$AH$2,0))*'Heat Value'!$P$78</f>
        <v>0</v>
      </c>
      <c r="U8" s="15">
        <f>INDEX('Final Energy Consumption-2019'!$A$2:$AH$43,MATCH('Energy Use 2019'!$A8,'Final Energy Consumption-2019'!$A$2:$A$43,0),MATCH('Energy Use 2019'!U$2,'Final Energy Consumption-2019'!$A$2:$AH$2,0))*'Heat Value'!$P$78</f>
        <v>52778665500</v>
      </c>
      <c r="V8" s="5">
        <f>INDEX('Final Energy Consumption-2019'!$A$2:$AH$43,MATCH('Energy Use 2019'!$A8,'Final Energy Consumption-2019'!$A$2:$A$43,0),MATCH('Energy Use 2019'!V$2,'Final Energy Consumption-2019'!$A$2:$AH$2,0))*'Heat Value'!$P$78</f>
        <v>0</v>
      </c>
      <c r="W8" s="5">
        <f>INDEX('Final Energy Consumption-2019'!$A$2:$AH$43,MATCH('Energy Use 2019'!$A8,'Final Energy Consumption-2019'!$A$2:$A$43,0),MATCH('Energy Use 2019'!W$2,'Final Energy Consumption-2019'!$A$2:$AH$2,0))*'Heat Value'!$P$78</f>
        <v>0</v>
      </c>
      <c r="X8" s="5">
        <f>INDEX('Final Energy Consumption-2019'!$A$2:$AH$43,MATCH('Energy Use 2019'!$A8,'Final Energy Consumption-2019'!$A$2:$A$43,0),MATCH('Energy Use 2019'!X$2,'Final Energy Consumption-2019'!$A$2:$AH$2,0))*'Heat Value'!$P$78</f>
        <v>0</v>
      </c>
      <c r="Y8" s="5">
        <f>INDEX('Final Energy Consumption-2019'!$A$2:$AH$43,MATCH('Energy Use 2019'!$A8,'Final Energy Consumption-2019'!$A$2:$A$43,0),MATCH('Energy Use 2019'!Y$2,'Final Energy Consumption-2019'!$A$2:$AH$2,0))*'Heat Value'!$P$78</f>
        <v>0</v>
      </c>
      <c r="Z8" s="11">
        <f>INDEX('Final Energy Consumption-2019'!$A$2:$AH$43,MATCH('Energy Use 2019'!$A8,'Final Energy Consumption-2019'!$A$2:$A$43,0),MATCH('Energy Use 2019'!Z$2,'Final Energy Consumption-2019'!$A$2:$AH$2,0))*'Heat Value'!$P$78</f>
        <v>2355595176000</v>
      </c>
      <c r="AA8" s="5">
        <f>INDEX('Final Energy Consumption-2019'!$A$2:$AH$43,MATCH('Energy Use 2019'!$A8,'Final Energy Consumption-2019'!$A$2:$A$43,0),MATCH('Energy Use 2019'!AA$2,'Final Energy Consumption-2019'!$A$2:$AH$2,0))*'Heat Value'!$P$78</f>
        <v>0</v>
      </c>
      <c r="AB8" s="11">
        <f>INDEX('Final Energy Consumption-2019'!$A$2:$AH$43,MATCH('Energy Use 2019'!$A8,'Final Energy Consumption-2019'!$A$2:$A$43,0),MATCH('Energy Use 2019'!AB$2,'Final Energy Consumption-2019'!$A$2:$AH$2,0))*'Heat Value'!$P$78</f>
        <v>0</v>
      </c>
      <c r="AC8" s="11">
        <f>INDEX('Final Energy Consumption-2019'!$A$2:$AH$43,MATCH('Energy Use 2019'!$A8,'Final Energy Consumption-2019'!$A$2:$A$43,0),MATCH('Energy Use 2019'!AC$2,'Final Energy Consumption-2019'!$A$2:$AH$2,0))*VLOOKUP(AC$3,'Heat Value'!$B$2:$P$78,15,0)</f>
        <v>131767833574657</v>
      </c>
      <c r="AD8" s="129">
        <f>INDEX('Final Energy Consumption-2019'!$A$2:$AH$43,MATCH('Energy Use 2019'!$A8,'Final Energy Consumption-2019'!$A$2:$A$43,0),MATCH('Energy Use 2019'!AD$2,'Final Energy Consumption-2019'!$A$2:$AH$2,0))*'Heat Value'!$P$78</f>
        <v>669455704500</v>
      </c>
    </row>
    <row r="9" spans="1:30" x14ac:dyDescent="0.25">
      <c r="A9" s="12" t="s">
        <v>6</v>
      </c>
      <c r="B9" s="15">
        <f>INDEX('Final Energy Consumption-2019'!$A$2:$AF$43,MATCH('Energy Use 2019'!$A9,'Final Energy Consumption-2019'!$A$2:$A$43,0),MATCH('Energy Use 2019'!B$2,'Final Energy Consumption-2019'!$A$2:$AF$2,0))*'Heat Value'!$P$78</f>
        <v>54778699140000</v>
      </c>
      <c r="C9" s="5">
        <f>INDEX('Final Energy Consumption-2019'!$A$2:$AF$43,MATCH('Energy Use 2019'!$A9,'Final Energy Consumption-2019'!$A$2:$A$43,0),MATCH('Energy Use 2019'!C$2,'Final Energy Consumption-2019'!$A$2:$AF$2,0))*'Heat Value'!$P$78</f>
        <v>0</v>
      </c>
      <c r="D9" s="11">
        <f>INDEX('Final Energy Consumption-2019'!$A$2:$AF$43,MATCH('Energy Use 2019'!$A9,'Final Energy Consumption-2019'!$A$2:$A$43,0),MATCH('Energy Use 2019'!D$2,'Final Energy Consumption-2019'!$A$2:$AF$2,0))*'Heat Value'!$P$78</f>
        <v>38545092762000</v>
      </c>
      <c r="E9" s="11">
        <f>INDEX('Final Energy Consumption-2019'!$A$2:$AF$43,MATCH('Energy Use 2019'!$A9,'Final Energy Consumption-2019'!$A$2:$A$43,0),MATCH('Energy Use 2019'!E$2,'Final Energy Consumption-2019'!$A$2:$AF$2,0))*'Heat Value'!$P$78</f>
        <v>847236472500.00317</v>
      </c>
      <c r="F9" s="11">
        <f>INDEX('Final Energy Consumption-2019'!$A$2:$AF$43,MATCH('Energy Use 2019'!$A9,'Final Energy Consumption-2019'!$A$2:$A$43,0),MATCH('Energy Use 2019'!F$2,'Final Energy Consumption-2019'!$A$2:$AF$2,0))*'Heat Value'!$P$78</f>
        <v>2088924024000</v>
      </c>
      <c r="G9" s="11">
        <f>INDEX('Final Energy Consumption-2019'!$A$2:$AF$43,MATCH('Energy Use 2019'!$A9,'Final Energy Consumption-2019'!$A$2:$A$43,0),MATCH('Energy Use 2019'!G$2,'Final Energy Consumption-2019'!$A$2:$AF$2,0))*'Heat Value'!$P$78</f>
        <v>1752807259500</v>
      </c>
      <c r="H9" s="5">
        <f>INDEX('Final Energy Consumption-2019'!$A$2:$AF$43,MATCH('Energy Use 2019'!$A9,'Final Energy Consumption-2019'!$A$2:$A$43,0),MATCH('Energy Use 2019'!H$2,'Final Energy Consumption-2019'!$A$2:$AF$2,0))*'Heat Value'!$P$78</f>
        <v>0</v>
      </c>
      <c r="I9" s="11">
        <f>INDEX('Final Energy Consumption-2019'!$A$2:$AF$43,MATCH('Energy Use 2019'!$A9,'Final Energy Consumption-2019'!$A$2:$A$43,0),MATCH('Energy Use 2019'!I$2,'Final Energy Consumption-2019'!$A$2:$AF$2,0))*'Heat Value'!$P$78</f>
        <v>1047239836500</v>
      </c>
      <c r="J9" s="5">
        <f>INDEX('Final Energy Consumption-2019'!$A$2:$AF$43,MATCH('Energy Use 2019'!$A9,'Final Energy Consumption-2019'!$A$2:$A$43,0),MATCH('Energy Use 2019'!J$2,'Final Energy Consumption-2019'!$A$2:$AF$2,0))*'Heat Value'!$P$78</f>
        <v>0</v>
      </c>
      <c r="K9" s="5">
        <f>INDEX('Final Energy Consumption-2019'!$A$2:$AF$43,MATCH('Energy Use 2019'!$A9,'Final Energy Consumption-2019'!$A$2:$A$43,0),MATCH('Energy Use 2019'!K$2,'Final Energy Consumption-2019'!$A$2:$AF$2,0))*'Heat Value'!$P$78</f>
        <v>0</v>
      </c>
      <c r="L9" s="5">
        <f>INDEX('Final Energy Consumption-2019'!$A$2:$AF$43,MATCH('Energy Use 2019'!$A9,'Final Energy Consumption-2019'!$A$2:$A$43,0),MATCH('Energy Use 2019'!L$2,'Final Energy Consumption-2019'!$A$2:$AF$2,0))*'Heat Value'!$P$78</f>
        <v>0</v>
      </c>
      <c r="M9" s="11">
        <f>INDEX('Final Energy Consumption-2019'!$A$2:$AH$43,MATCH('Energy Use 2019'!$A9,'Final Energy Consumption-2019'!$A$2:$A$43,0),MATCH('Energy Use 2019'!M$2,'Final Energy Consumption-2019'!$A$2:$AH$2,0))*'Heat Value'!$P$78*0.21</f>
        <v>89834844330</v>
      </c>
      <c r="N9" s="11">
        <f>INDEX('Final Energy Consumption-2019'!$A$2:$AH$43,MATCH('Energy Use 2019'!$A9,'Final Energy Consumption-2019'!$A$2:$A$43,0),MATCH('Energy Use 2019'!N$2,'Final Energy Consumption-2019'!$A$2:$AH$2,0))*'Heat Value'!$P$78</f>
        <v>8333473500</v>
      </c>
      <c r="O9" s="11">
        <f>INDEX('Final Energy Consumption-2019'!$A$2:$AH$43,MATCH('Energy Use 2019'!$A9,'Final Energy Consumption-2019'!$A$2:$A$43,0),MATCH('Energy Use 2019'!O$2,'Final Energy Consumption-2019'!$A$2:$AH$2,0))*'Heat Value'!$P$78*0.74</f>
        <v>16111715438940</v>
      </c>
      <c r="P9" s="11">
        <f>INDEX('Final Energy Consumption-2019'!$A$2:$AH$43,MATCH('Energy Use 2019'!$A9,'Final Energy Consumption-2019'!$A$2:$A$43,0),MATCH('Energy Use 2019'!P$2,'Final Energy Consumption-2019'!$A$2:$AH$2,0))*'Heat Value'!$P$78</f>
        <v>13889122500</v>
      </c>
      <c r="Q9" s="5">
        <f>INDEX('Final Energy Consumption-2019'!$A$2:$AH$43,MATCH('Energy Use 2019'!$A9,'Final Energy Consumption-2019'!$A$2:$A$43,0),MATCH('Energy Use 2019'!Q$2,'Final Energy Consumption-2019'!$A$2:$AH$2,0))*'Heat Value'!$P$78</f>
        <v>0</v>
      </c>
      <c r="R9" s="11">
        <f>INDEX('Final Energy Consumption-2019'!$A$2:$AH$43,MATCH('Energy Use 2019'!$A9,'Final Energy Consumption-2019'!$A$2:$A$43,0),MATCH('Energy Use 2019'!R$2,'Final Energy Consumption-2019'!$A$2:$AH$2,0))*'Heat Value'!$P$78</f>
        <v>22222596000</v>
      </c>
      <c r="S9" s="5">
        <f>INDEX('Final Energy Consumption-2019'!$A$2:$AH$43,MATCH('Energy Use 2019'!$A9,'Final Energy Consumption-2019'!$A$2:$A$43,0),MATCH('Energy Use 2019'!S$2,'Final Energy Consumption-2019'!$A$2:$AH$2,0))*'Heat Value'!$P$78</f>
        <v>0</v>
      </c>
      <c r="T9" s="5">
        <f>INDEX('Final Energy Consumption-2019'!$A$2:$AH$43,MATCH('Energy Use 2019'!$A9,'Final Energy Consumption-2019'!$A$2:$A$43,0),MATCH('Energy Use 2019'!T$2,'Final Energy Consumption-2019'!$A$2:$AH$2,0))*'Heat Value'!$P$78</f>
        <v>0</v>
      </c>
      <c r="U9" s="15">
        <f>INDEX('Final Energy Consumption-2019'!$A$2:$AH$43,MATCH('Energy Use 2019'!$A9,'Final Energy Consumption-2019'!$A$2:$A$43,0),MATCH('Energy Use 2019'!U$2,'Final Energy Consumption-2019'!$A$2:$AH$2,0))*'Heat Value'!$P$78</f>
        <v>216670311000</v>
      </c>
      <c r="V9" s="11">
        <f>INDEX('Final Energy Consumption-2019'!$A$2:$AH$43,MATCH('Energy Use 2019'!$A9,'Final Energy Consumption-2019'!$A$2:$A$43,0),MATCH('Energy Use 2019'!V$2,'Final Energy Consumption-2019'!$A$2:$AH$2,0))*'Heat Value'!$P$78</f>
        <v>447229744500</v>
      </c>
      <c r="W9" s="11">
        <f>INDEX('Final Energy Consumption-2019'!$A$2:$AH$43,MATCH('Energy Use 2019'!$A9,'Final Energy Consumption-2019'!$A$2:$A$43,0),MATCH('Energy Use 2019'!W$2,'Final Energy Consumption-2019'!$A$2:$AH$2,0))*'Heat Value'!$P$78</f>
        <v>5555649000</v>
      </c>
      <c r="X9" s="5">
        <f>INDEX('Final Energy Consumption-2019'!$A$2:$AH$43,MATCH('Energy Use 2019'!$A9,'Final Energy Consumption-2019'!$A$2:$A$43,0),MATCH('Energy Use 2019'!X$2,'Final Energy Consumption-2019'!$A$2:$AH$2,0))*'Heat Value'!$P$78</f>
        <v>0</v>
      </c>
      <c r="Y9" s="11">
        <f>INDEX('Final Energy Consumption-2019'!$A$2:$AH$43,MATCH('Energy Use 2019'!$A9,'Final Energy Consumption-2019'!$A$2:$A$43,0),MATCH('Energy Use 2019'!Y$2,'Final Energy Consumption-2019'!$A$2:$AH$2,0))*'Heat Value'!$P$78</f>
        <v>19444771500</v>
      </c>
      <c r="Z9" s="11">
        <f>INDEX('Final Energy Consumption-2019'!$A$2:$AH$43,MATCH('Energy Use 2019'!$A9,'Final Energy Consumption-2019'!$A$2:$A$43,0),MATCH('Energy Use 2019'!Z$2,'Final Energy Consumption-2019'!$A$2:$AH$2,0))*'Heat Value'!$P$78</f>
        <v>2213926126500</v>
      </c>
      <c r="AA9" s="11">
        <f>INDEX('Final Energy Consumption-2019'!$A$2:$AH$43,MATCH('Energy Use 2019'!$A9,'Final Energy Consumption-2019'!$A$2:$A$43,0),MATCH('Energy Use 2019'!AA$2,'Final Energy Consumption-2019'!$A$2:$AH$2,0))*'Heat Value'!$P$78</f>
        <v>3541726237500</v>
      </c>
      <c r="AB9" s="11">
        <f>INDEX('Final Energy Consumption-2019'!$A$2:$AH$43,MATCH('Energy Use 2019'!$A9,'Final Energy Consumption-2019'!$A$2:$A$43,0),MATCH('Energy Use 2019'!AB$2,'Final Energy Consumption-2019'!$A$2:$AH$2,0))*'Heat Value'!$P$78</f>
        <v>21292024792500</v>
      </c>
      <c r="AC9" s="11">
        <f>INDEX('Final Energy Consumption-2019'!$A$2:$AH$43,MATCH('Energy Use 2019'!$A9,'Final Energy Consumption-2019'!$A$2:$A$43,0),MATCH('Energy Use 2019'!AC$2,'Final Energy Consumption-2019'!$A$2:$AH$2,0))*VLOOKUP(AC$3,'Heat Value'!$B$2:$P$78,15,0)</f>
        <v>87814092277605.094</v>
      </c>
      <c r="AD9" s="129">
        <f>INDEX('Final Energy Consumption-2019'!$A$2:$AH$43,MATCH('Energy Use 2019'!$A9,'Final Energy Consumption-2019'!$A$2:$A$43,0),MATCH('Energy Use 2019'!AD$2,'Final Energy Consumption-2019'!$A$2:$AH$2,0))*'Heat Value'!$P$78</f>
        <v>52778665500</v>
      </c>
    </row>
    <row r="10" spans="1:30" x14ac:dyDescent="0.25">
      <c r="A10" s="12" t="s">
        <v>7</v>
      </c>
      <c r="B10" s="15">
        <f>INDEX('Final Energy Consumption-2019'!$A$2:$AF$43,MATCH('Energy Use 2019'!$A10,'Final Energy Consumption-2019'!$A$2:$A$43,0),MATCH('Energy Use 2019'!B$2,'Final Energy Consumption-2019'!$A$2:$AF$2,0))*'Heat Value'!$P$78</f>
        <v>1486136107500</v>
      </c>
      <c r="C10" s="5">
        <f>INDEX('Final Energy Consumption-2019'!$A$2:$AF$43,MATCH('Energy Use 2019'!$A10,'Final Energy Consumption-2019'!$A$2:$A$43,0),MATCH('Energy Use 2019'!C$2,'Final Energy Consumption-2019'!$A$2:$AF$2,0))*'Heat Value'!$P$78</f>
        <v>0</v>
      </c>
      <c r="D10" s="5">
        <f>INDEX('Final Energy Consumption-2019'!$A$2:$AF$43,MATCH('Energy Use 2019'!$A10,'Final Energy Consumption-2019'!$A$2:$A$43,0),MATCH('Energy Use 2019'!D$2,'Final Energy Consumption-2019'!$A$2:$AF$2,0))*'Heat Value'!$P$78</f>
        <v>0</v>
      </c>
      <c r="E10" s="5">
        <f>INDEX('Final Energy Consumption-2019'!$A$2:$AF$43,MATCH('Energy Use 2019'!$A10,'Final Energy Consumption-2019'!$A$2:$A$43,0),MATCH('Energy Use 2019'!E$2,'Final Energy Consumption-2019'!$A$2:$AF$2,0))*'Heat Value'!$P$78</f>
        <v>0</v>
      </c>
      <c r="F10" s="5">
        <f>INDEX('Final Energy Consumption-2019'!$A$2:$AF$43,MATCH('Energy Use 2019'!$A10,'Final Energy Consumption-2019'!$A$2:$A$43,0),MATCH('Energy Use 2019'!F$2,'Final Energy Consumption-2019'!$A$2:$AF$2,0))*'Heat Value'!$P$78</f>
        <v>0</v>
      </c>
      <c r="G10" s="5">
        <f>INDEX('Final Energy Consumption-2019'!$A$2:$AF$43,MATCH('Energy Use 2019'!$A10,'Final Energy Consumption-2019'!$A$2:$A$43,0),MATCH('Energy Use 2019'!G$2,'Final Energy Consumption-2019'!$A$2:$AF$2,0))*'Heat Value'!$P$78</f>
        <v>0</v>
      </c>
      <c r="H10" s="5">
        <f>INDEX('Final Energy Consumption-2019'!$A$2:$AF$43,MATCH('Energy Use 2019'!$A10,'Final Energy Consumption-2019'!$A$2:$A$43,0),MATCH('Energy Use 2019'!H$2,'Final Energy Consumption-2019'!$A$2:$AF$2,0))*'Heat Value'!$P$78</f>
        <v>0</v>
      </c>
      <c r="I10" s="5">
        <f>INDEX('Final Energy Consumption-2019'!$A$2:$AF$43,MATCH('Energy Use 2019'!$A10,'Final Energy Consumption-2019'!$A$2:$A$43,0),MATCH('Energy Use 2019'!I$2,'Final Energy Consumption-2019'!$A$2:$AF$2,0))*'Heat Value'!$P$78</f>
        <v>0</v>
      </c>
      <c r="J10" s="5">
        <f>INDEX('Final Energy Consumption-2019'!$A$2:$AF$43,MATCH('Energy Use 2019'!$A10,'Final Energy Consumption-2019'!$A$2:$A$43,0),MATCH('Energy Use 2019'!J$2,'Final Energy Consumption-2019'!$A$2:$AF$2,0))*'Heat Value'!$P$78</f>
        <v>0</v>
      </c>
      <c r="K10" s="5">
        <f>INDEX('Final Energy Consumption-2019'!$A$2:$AF$43,MATCH('Energy Use 2019'!$A10,'Final Energy Consumption-2019'!$A$2:$A$43,0),MATCH('Energy Use 2019'!K$2,'Final Energy Consumption-2019'!$A$2:$AF$2,0))*'Heat Value'!$P$78</f>
        <v>0</v>
      </c>
      <c r="L10" s="11">
        <f>INDEX('Final Energy Consumption-2019'!$A$2:$AF$43,MATCH('Energy Use 2019'!$A10,'Final Energy Consumption-2019'!$A$2:$A$43,0),MATCH('Energy Use 2019'!L$2,'Final Energy Consumption-2019'!$A$2:$AF$2,0))*'Heat Value'!$P$78</f>
        <v>38889543000</v>
      </c>
      <c r="M10" s="11">
        <f>INDEX('Final Energy Consumption-2019'!$A$2:$AH$43,MATCH('Energy Use 2019'!$A10,'Final Energy Consumption-2019'!$A$2:$A$43,0),MATCH('Energy Use 2019'!M$2,'Final Energy Consumption-2019'!$A$2:$AH$2,0))*'Heat Value'!$P$78*0.21</f>
        <v>327838847490</v>
      </c>
      <c r="N10" s="5">
        <f>INDEX('Final Energy Consumption-2019'!$A$2:$AH$43,MATCH('Energy Use 2019'!$A10,'Final Energy Consumption-2019'!$A$2:$A$43,0),MATCH('Energy Use 2019'!N$2,'Final Energy Consumption-2019'!$A$2:$AH$2,0))*'Heat Value'!$P$78</f>
        <v>0</v>
      </c>
      <c r="O10" s="11">
        <f>INDEX('Final Energy Consumption-2019'!$A$2:$AH$43,MATCH('Energy Use 2019'!$A10,'Final Energy Consumption-2019'!$A$2:$A$43,0),MATCH('Energy Use 2019'!O$2,'Final Energy Consumption-2019'!$A$2:$AH$2,0))*'Heat Value'!$P$78*0.74</f>
        <v>46082219534340</v>
      </c>
      <c r="P10" s="11">
        <f>INDEX('Final Energy Consumption-2019'!$A$2:$AH$43,MATCH('Energy Use 2019'!$A10,'Final Energy Consumption-2019'!$A$2:$A$43,0),MATCH('Energy Use 2019'!P$2,'Final Energy Consumption-2019'!$A$2:$AH$2,0))*'Heat Value'!$P$78</f>
        <v>119446453500</v>
      </c>
      <c r="Q10" s="5">
        <f>INDEX('Final Energy Consumption-2019'!$A$2:$AH$43,MATCH('Energy Use 2019'!$A10,'Final Energy Consumption-2019'!$A$2:$A$43,0),MATCH('Energy Use 2019'!Q$2,'Final Energy Consumption-2019'!$A$2:$AH$2,0))*'Heat Value'!$P$78</f>
        <v>0</v>
      </c>
      <c r="R10" s="11">
        <f>INDEX('Final Energy Consumption-2019'!$A$2:$AH$43,MATCH('Energy Use 2019'!$A10,'Final Energy Consumption-2019'!$A$2:$A$43,0),MATCH('Energy Use 2019'!R$2,'Final Energy Consumption-2019'!$A$2:$AH$2,0))*'Heat Value'!$P$78</f>
        <v>108335155500</v>
      </c>
      <c r="S10" s="5">
        <f>INDEX('Final Energy Consumption-2019'!$A$2:$AH$43,MATCH('Energy Use 2019'!$A10,'Final Energy Consumption-2019'!$A$2:$A$43,0),MATCH('Energy Use 2019'!S$2,'Final Energy Consumption-2019'!$A$2:$AH$2,0))*'Heat Value'!$P$78</f>
        <v>0</v>
      </c>
      <c r="T10" s="5">
        <f>INDEX('Final Energy Consumption-2019'!$A$2:$AH$43,MATCH('Energy Use 2019'!$A10,'Final Energy Consumption-2019'!$A$2:$A$43,0),MATCH('Energy Use 2019'!T$2,'Final Energy Consumption-2019'!$A$2:$AH$2,0))*'Heat Value'!$P$78</f>
        <v>0</v>
      </c>
      <c r="U10" s="9">
        <f>INDEX('Final Energy Consumption-2019'!$A$2:$AH$43,MATCH('Energy Use 2019'!$A10,'Final Energy Consumption-2019'!$A$2:$A$43,0),MATCH('Energy Use 2019'!U$2,'Final Energy Consumption-2019'!$A$2:$AH$2,0))*'Heat Value'!$P$78</f>
        <v>0</v>
      </c>
      <c r="V10" s="5">
        <f>INDEX('Final Energy Consumption-2019'!$A$2:$AH$43,MATCH('Energy Use 2019'!$A10,'Final Energy Consumption-2019'!$A$2:$A$43,0),MATCH('Energy Use 2019'!V$2,'Final Energy Consumption-2019'!$A$2:$AH$2,0))*'Heat Value'!$P$78</f>
        <v>0</v>
      </c>
      <c r="W10" s="11">
        <f>INDEX('Final Energy Consumption-2019'!$A$2:$AH$43,MATCH('Energy Use 2019'!$A10,'Final Energy Consumption-2019'!$A$2:$A$43,0),MATCH('Energy Use 2019'!W$2,'Final Energy Consumption-2019'!$A$2:$AH$2,0))*'Heat Value'!$P$78</f>
        <v>36111718500</v>
      </c>
      <c r="X10" s="5">
        <f>INDEX('Final Energy Consumption-2019'!$A$2:$AH$43,MATCH('Energy Use 2019'!$A10,'Final Energy Consumption-2019'!$A$2:$A$43,0),MATCH('Energy Use 2019'!X$2,'Final Energy Consumption-2019'!$A$2:$AH$2,0))*'Heat Value'!$P$78</f>
        <v>0</v>
      </c>
      <c r="Y10" s="11">
        <f>INDEX('Final Energy Consumption-2019'!$A$2:$AH$43,MATCH('Energy Use 2019'!$A10,'Final Energy Consumption-2019'!$A$2:$A$43,0),MATCH('Energy Use 2019'!Y$2,'Final Energy Consumption-2019'!$A$2:$AH$2,0))*'Heat Value'!$P$78</f>
        <v>108335155500</v>
      </c>
      <c r="Z10" s="11">
        <f>INDEX('Final Energy Consumption-2019'!$A$2:$AH$43,MATCH('Energy Use 2019'!$A10,'Final Energy Consumption-2019'!$A$2:$A$43,0),MATCH('Energy Use 2019'!Z$2,'Final Energy Consumption-2019'!$A$2:$AH$2,0))*'Heat Value'!$P$78</f>
        <v>8444586480000</v>
      </c>
      <c r="AA10" s="11">
        <f>INDEX('Final Energy Consumption-2019'!$A$2:$AH$43,MATCH('Energy Use 2019'!$A10,'Final Energy Consumption-2019'!$A$2:$A$43,0),MATCH('Energy Use 2019'!AA$2,'Final Energy Consumption-2019'!$A$2:$AH$2,0))*'Heat Value'!$P$78</f>
        <v>186114241500</v>
      </c>
      <c r="AB10" s="11">
        <f>INDEX('Final Energy Consumption-2019'!$A$2:$AH$43,MATCH('Energy Use 2019'!$A10,'Final Energy Consumption-2019'!$A$2:$A$43,0),MATCH('Energy Use 2019'!AB$2,'Final Energy Consumption-2019'!$A$2:$AH$2,0))*'Heat Value'!$P$78</f>
        <v>2633377626000</v>
      </c>
      <c r="AC10" s="11">
        <f>INDEX('Final Energy Consumption-2019'!$A$2:$AH$43,MATCH('Energy Use 2019'!$A10,'Final Energy Consumption-2019'!$A$2:$A$43,0),MATCH('Energy Use 2019'!AC$2,'Final Energy Consumption-2019'!$A$2:$AH$2,0))*VLOOKUP(AC$3,'Heat Value'!$B$2:$P$78,15,0)</f>
        <v>0</v>
      </c>
      <c r="AD10" s="128">
        <f>INDEX('Final Energy Consumption-2019'!$A$2:$AH$43,MATCH('Energy Use 2019'!$A10,'Final Energy Consumption-2019'!$A$2:$A$43,0),MATCH('Energy Use 2019'!AD$2,'Final Energy Consumption-2019'!$A$2:$AH$2,0))*'Heat Value'!$P$78</f>
        <v>0</v>
      </c>
    </row>
    <row r="11" spans="1:30" x14ac:dyDescent="0.25">
      <c r="A11" s="12" t="s">
        <v>8</v>
      </c>
      <c r="B11" s="15">
        <f>INDEX('Final Energy Consumption-2019'!$A$2:$AF$43,MATCH('Energy Use 2019'!$A11,'Final Energy Consumption-2019'!$A$2:$A$43,0),MATCH('Energy Use 2019'!B$2,'Final Energy Consumption-2019'!$A$2:$AF$2,0))*'Heat Value'!$P$78</f>
        <v>25000420500</v>
      </c>
      <c r="C11" s="5">
        <f>INDEX('Final Energy Consumption-2019'!$A$2:$AF$43,MATCH('Energy Use 2019'!$A11,'Final Energy Consumption-2019'!$A$2:$A$43,0),MATCH('Energy Use 2019'!C$2,'Final Energy Consumption-2019'!$A$2:$AF$2,0))*'Heat Value'!$P$78</f>
        <v>0</v>
      </c>
      <c r="D11" s="5">
        <f>INDEX('Final Energy Consumption-2019'!$A$2:$AF$43,MATCH('Energy Use 2019'!$A11,'Final Energy Consumption-2019'!$A$2:$A$43,0),MATCH('Energy Use 2019'!D$2,'Final Energy Consumption-2019'!$A$2:$AF$2,0))*'Heat Value'!$P$78</f>
        <v>0</v>
      </c>
      <c r="E11" s="5">
        <f>INDEX('Final Energy Consumption-2019'!$A$2:$AF$43,MATCH('Energy Use 2019'!$A11,'Final Energy Consumption-2019'!$A$2:$A$43,0),MATCH('Energy Use 2019'!E$2,'Final Energy Consumption-2019'!$A$2:$AF$2,0))*'Heat Value'!$P$78</f>
        <v>0</v>
      </c>
      <c r="F11" s="5">
        <f>INDEX('Final Energy Consumption-2019'!$A$2:$AF$43,MATCH('Energy Use 2019'!$A11,'Final Energy Consumption-2019'!$A$2:$A$43,0),MATCH('Energy Use 2019'!F$2,'Final Energy Consumption-2019'!$A$2:$AF$2,0))*'Heat Value'!$P$78</f>
        <v>0</v>
      </c>
      <c r="G11" s="5">
        <f>INDEX('Final Energy Consumption-2019'!$A$2:$AF$43,MATCH('Energy Use 2019'!$A11,'Final Energy Consumption-2019'!$A$2:$A$43,0),MATCH('Energy Use 2019'!G$2,'Final Energy Consumption-2019'!$A$2:$AF$2,0))*'Heat Value'!$P$78</f>
        <v>0</v>
      </c>
      <c r="H11" s="5">
        <f>INDEX('Final Energy Consumption-2019'!$A$2:$AF$43,MATCH('Energy Use 2019'!$A11,'Final Energy Consumption-2019'!$A$2:$A$43,0),MATCH('Energy Use 2019'!H$2,'Final Energy Consumption-2019'!$A$2:$AF$2,0))*'Heat Value'!$P$78</f>
        <v>0</v>
      </c>
      <c r="I11" s="5">
        <f>INDEX('Final Energy Consumption-2019'!$A$2:$AF$43,MATCH('Energy Use 2019'!$A11,'Final Energy Consumption-2019'!$A$2:$A$43,0),MATCH('Energy Use 2019'!I$2,'Final Energy Consumption-2019'!$A$2:$AF$2,0))*'Heat Value'!$P$78</f>
        <v>0</v>
      </c>
      <c r="J11" s="5">
        <f>INDEX('Final Energy Consumption-2019'!$A$2:$AF$43,MATCH('Energy Use 2019'!$A11,'Final Energy Consumption-2019'!$A$2:$A$43,0),MATCH('Energy Use 2019'!J$2,'Final Energy Consumption-2019'!$A$2:$AF$2,0))*'Heat Value'!$P$78</f>
        <v>0</v>
      </c>
      <c r="K11" s="5">
        <f>INDEX('Final Energy Consumption-2019'!$A$2:$AF$43,MATCH('Energy Use 2019'!$A11,'Final Energy Consumption-2019'!$A$2:$A$43,0),MATCH('Energy Use 2019'!K$2,'Final Energy Consumption-2019'!$A$2:$AF$2,0))*'Heat Value'!$P$78</f>
        <v>0</v>
      </c>
      <c r="L11" s="5">
        <f>INDEX('Final Energy Consumption-2019'!$A$2:$AF$43,MATCH('Energy Use 2019'!$A11,'Final Energy Consumption-2019'!$A$2:$A$43,0),MATCH('Energy Use 2019'!L$2,'Final Energy Consumption-2019'!$A$2:$AF$2,0))*'Heat Value'!$P$78</f>
        <v>0</v>
      </c>
      <c r="M11" s="5">
        <f>INDEX('Final Energy Consumption-2019'!$A$2:$AH$43,MATCH('Energy Use 2019'!$A11,'Final Energy Consumption-2019'!$A$2:$A$43,0),MATCH('Energy Use 2019'!M$2,'Final Energy Consumption-2019'!$A$2:$AH$2,0))*'Heat Value'!$P$78*0.21</f>
        <v>0</v>
      </c>
      <c r="N11" s="5">
        <f>INDEX('Final Energy Consumption-2019'!$A$2:$AH$43,MATCH('Energy Use 2019'!$A11,'Final Energy Consumption-2019'!$A$2:$A$43,0),MATCH('Energy Use 2019'!N$2,'Final Energy Consumption-2019'!$A$2:$AH$2,0))*'Heat Value'!$P$78</f>
        <v>0</v>
      </c>
      <c r="O11" s="11">
        <f>INDEX('Final Energy Consumption-2019'!$A$2:$AH$43,MATCH('Energy Use 2019'!$A11,'Final Energy Consumption-2019'!$A$2:$A$43,0),MATCH('Energy Use 2019'!O$2,'Final Energy Consumption-2019'!$A$2:$AH$2,0))*'Heat Value'!$P$78*0.74</f>
        <v>30833851950</v>
      </c>
      <c r="P11" s="5">
        <f>INDEX('Final Energy Consumption-2019'!$A$2:$AH$43,MATCH('Energy Use 2019'!$A11,'Final Energy Consumption-2019'!$A$2:$A$43,0),MATCH('Energy Use 2019'!P$2,'Final Energy Consumption-2019'!$A$2:$AH$2,0))*'Heat Value'!$P$78</f>
        <v>0</v>
      </c>
      <c r="Q11" s="5">
        <f>INDEX('Final Energy Consumption-2019'!$A$2:$AH$43,MATCH('Energy Use 2019'!$A11,'Final Energy Consumption-2019'!$A$2:$A$43,0),MATCH('Energy Use 2019'!Q$2,'Final Energy Consumption-2019'!$A$2:$AH$2,0))*'Heat Value'!$P$78</f>
        <v>0</v>
      </c>
      <c r="R11" s="5">
        <f>INDEX('Final Energy Consumption-2019'!$A$2:$AH$43,MATCH('Energy Use 2019'!$A11,'Final Energy Consumption-2019'!$A$2:$A$43,0),MATCH('Energy Use 2019'!R$2,'Final Energy Consumption-2019'!$A$2:$AH$2,0))*'Heat Value'!$P$78</f>
        <v>0</v>
      </c>
      <c r="S11" s="5">
        <f>INDEX('Final Energy Consumption-2019'!$A$2:$AH$43,MATCH('Energy Use 2019'!$A11,'Final Energy Consumption-2019'!$A$2:$A$43,0),MATCH('Energy Use 2019'!S$2,'Final Energy Consumption-2019'!$A$2:$AH$2,0))*'Heat Value'!$P$78</f>
        <v>0</v>
      </c>
      <c r="T11" s="5">
        <f>INDEX('Final Energy Consumption-2019'!$A$2:$AH$43,MATCH('Energy Use 2019'!$A11,'Final Energy Consumption-2019'!$A$2:$A$43,0),MATCH('Energy Use 2019'!T$2,'Final Energy Consumption-2019'!$A$2:$AH$2,0))*'Heat Value'!$P$78</f>
        <v>0</v>
      </c>
      <c r="U11" s="9">
        <f>INDEX('Final Energy Consumption-2019'!$A$2:$AH$43,MATCH('Energy Use 2019'!$A11,'Final Energy Consumption-2019'!$A$2:$A$43,0),MATCH('Energy Use 2019'!U$2,'Final Energy Consumption-2019'!$A$2:$AH$2,0))*'Heat Value'!$P$78</f>
        <v>0</v>
      </c>
      <c r="V11" s="5">
        <f>INDEX('Final Energy Consumption-2019'!$A$2:$AH$43,MATCH('Energy Use 2019'!$A11,'Final Energy Consumption-2019'!$A$2:$A$43,0),MATCH('Energy Use 2019'!V$2,'Final Energy Consumption-2019'!$A$2:$AH$2,0))*'Heat Value'!$P$78</f>
        <v>0</v>
      </c>
      <c r="W11" s="5">
        <f>INDEX('Final Energy Consumption-2019'!$A$2:$AH$43,MATCH('Energy Use 2019'!$A11,'Final Energy Consumption-2019'!$A$2:$A$43,0),MATCH('Energy Use 2019'!W$2,'Final Energy Consumption-2019'!$A$2:$AH$2,0))*'Heat Value'!$P$78</f>
        <v>0</v>
      </c>
      <c r="X11" s="5">
        <f>INDEX('Final Energy Consumption-2019'!$A$2:$AH$43,MATCH('Energy Use 2019'!$A11,'Final Energy Consumption-2019'!$A$2:$A$43,0),MATCH('Energy Use 2019'!X$2,'Final Energy Consumption-2019'!$A$2:$AH$2,0))*'Heat Value'!$P$78</f>
        <v>0</v>
      </c>
      <c r="Y11" s="5">
        <f>INDEX('Final Energy Consumption-2019'!$A$2:$AH$43,MATCH('Energy Use 2019'!$A11,'Final Energy Consumption-2019'!$A$2:$A$43,0),MATCH('Energy Use 2019'!Y$2,'Final Energy Consumption-2019'!$A$2:$AH$2,0))*'Heat Value'!$P$78</f>
        <v>0</v>
      </c>
      <c r="Z11" s="5">
        <f>INDEX('Final Energy Consumption-2019'!$A$2:$AH$43,MATCH('Energy Use 2019'!$A11,'Final Energy Consumption-2019'!$A$2:$A$43,0),MATCH('Energy Use 2019'!Z$2,'Final Energy Consumption-2019'!$A$2:$AH$2,0))*'Heat Value'!$P$78</f>
        <v>0</v>
      </c>
      <c r="AA11" s="5">
        <f>INDEX('Final Energy Consumption-2019'!$A$2:$AH$43,MATCH('Energy Use 2019'!$A11,'Final Energy Consumption-2019'!$A$2:$A$43,0),MATCH('Energy Use 2019'!AA$2,'Final Energy Consumption-2019'!$A$2:$AH$2,0))*'Heat Value'!$P$78</f>
        <v>0</v>
      </c>
      <c r="AB11" s="5">
        <f>INDEX('Final Energy Consumption-2019'!$A$2:$AH$43,MATCH('Energy Use 2019'!$A11,'Final Energy Consumption-2019'!$A$2:$A$43,0),MATCH('Energy Use 2019'!AB$2,'Final Energy Consumption-2019'!$A$2:$AH$2,0))*'Heat Value'!$P$78</f>
        <v>0</v>
      </c>
      <c r="AC11" s="11">
        <f>INDEX('Final Energy Consumption-2019'!$A$2:$AH$43,MATCH('Energy Use 2019'!$A11,'Final Energy Consumption-2019'!$A$2:$A$43,0),MATCH('Energy Use 2019'!AC$2,'Final Energy Consumption-2019'!$A$2:$AH$2,0))*VLOOKUP(AC$3,'Heat Value'!$B$2:$P$78,15,0)</f>
        <v>72207672997420.844</v>
      </c>
      <c r="AD11" s="128">
        <f>INDEX('Final Energy Consumption-2019'!$A$2:$AH$43,MATCH('Energy Use 2019'!$A11,'Final Energy Consumption-2019'!$A$2:$A$43,0),MATCH('Energy Use 2019'!AD$2,'Final Energy Consumption-2019'!$A$2:$AH$2,0))*'Heat Value'!$P$78</f>
        <v>0</v>
      </c>
    </row>
    <row r="12" spans="1:30" x14ac:dyDescent="0.25">
      <c r="A12" s="12" t="s">
        <v>9</v>
      </c>
      <c r="B12" s="15">
        <f>INDEX('Final Energy Consumption-2019'!$A$2:$AF$43,MATCH('Energy Use 2019'!$A12,'Final Energy Consumption-2019'!$A$2:$A$43,0),MATCH('Energy Use 2019'!B$2,'Final Energy Consumption-2019'!$A$2:$AF$2,0))*'Heat Value'!$P$78</f>
        <v>185139225100500</v>
      </c>
      <c r="C12" s="5">
        <f>INDEX('Final Energy Consumption-2019'!$A$2:$AF$43,MATCH('Energy Use 2019'!$A12,'Final Energy Consumption-2019'!$A$2:$A$43,0),MATCH('Energy Use 2019'!C$2,'Final Energy Consumption-2019'!$A$2:$AF$2,0))*'Heat Value'!$P$78</f>
        <v>0</v>
      </c>
      <c r="D12" s="11">
        <f>INDEX('Final Energy Consumption-2019'!$A$2:$AF$43,MATCH('Energy Use 2019'!$A12,'Final Energy Consumption-2019'!$A$2:$A$43,0),MATCH('Energy Use 2019'!D$2,'Final Energy Consumption-2019'!$A$2:$AF$2,0))*'Heat Value'!$P$78</f>
        <v>3200053824000</v>
      </c>
      <c r="E12" s="11">
        <f>INDEX('Final Energy Consumption-2019'!$A$2:$AF$43,MATCH('Energy Use 2019'!$A12,'Final Energy Consumption-2019'!$A$2:$A$43,0),MATCH('Energy Use 2019'!E$2,'Final Energy Consumption-2019'!$A$2:$AF$2,0))*'Heat Value'!$P$78</f>
        <v>327783291000.0177</v>
      </c>
      <c r="F12" s="11">
        <f>INDEX('Final Energy Consumption-2019'!$A$2:$AF$43,MATCH('Energy Use 2019'!$A12,'Final Energy Consumption-2019'!$A$2:$A$43,0),MATCH('Energy Use 2019'!F$2,'Final Energy Consumption-2019'!$A$2:$AF$2,0))*'Heat Value'!$P$78</f>
        <v>33578342556000</v>
      </c>
      <c r="G12" s="11">
        <f>INDEX('Final Energy Consumption-2019'!$A$2:$AF$43,MATCH('Energy Use 2019'!$A12,'Final Energy Consumption-2019'!$A$2:$A$43,0),MATCH('Energy Use 2019'!G$2,'Final Energy Consumption-2019'!$A$2:$AF$2,0))*'Heat Value'!$P$78</f>
        <v>44445192000</v>
      </c>
      <c r="H12" s="11">
        <f>INDEX('Final Energy Consumption-2019'!$A$2:$AF$43,MATCH('Energy Use 2019'!$A12,'Final Energy Consumption-2019'!$A$2:$A$43,0),MATCH('Energy Use 2019'!H$2,'Final Energy Consumption-2019'!$A$2:$AF$2,0))*'Heat Value'!$P$78</f>
        <v>9402935932500</v>
      </c>
      <c r="I12" s="11">
        <f>INDEX('Final Energy Consumption-2019'!$A$2:$AF$43,MATCH('Energy Use 2019'!$A12,'Final Energy Consumption-2019'!$A$2:$A$43,0),MATCH('Energy Use 2019'!I$2,'Final Energy Consumption-2019'!$A$2:$AF$2,0))*'Heat Value'!$P$78</f>
        <v>1580582140500</v>
      </c>
      <c r="J12" s="11">
        <f>INDEX('Final Energy Consumption-2019'!$A$2:$AF$43,MATCH('Energy Use 2019'!$A12,'Final Energy Consumption-2019'!$A$2:$A$43,0),MATCH('Energy Use 2019'!J$2,'Final Energy Consumption-2019'!$A$2:$AF$2,0))*'Heat Value'!$P$78</f>
        <v>80556910500</v>
      </c>
      <c r="K12" s="11">
        <f>INDEX('Final Energy Consumption-2019'!$A$2:$AF$43,MATCH('Energy Use 2019'!$A12,'Final Energy Consumption-2019'!$A$2:$A$43,0),MATCH('Energy Use 2019'!K$2,'Final Energy Consumption-2019'!$A$2:$AF$2,0))*'Heat Value'!$P$78</f>
        <v>2777824500</v>
      </c>
      <c r="L12" s="5">
        <f>INDEX('Final Energy Consumption-2019'!$A$2:$AF$43,MATCH('Energy Use 2019'!$A12,'Final Energy Consumption-2019'!$A$2:$A$43,0),MATCH('Energy Use 2019'!L$2,'Final Energy Consumption-2019'!$A$2:$AF$2,0))*'Heat Value'!$P$78</f>
        <v>0</v>
      </c>
      <c r="M12" s="11">
        <f>INDEX('Final Energy Consumption-2019'!$A$2:$AH$43,MATCH('Energy Use 2019'!$A12,'Final Energy Consumption-2019'!$A$2:$A$43,0),MATCH('Energy Use 2019'!M$2,'Final Energy Consumption-2019'!$A$2:$AH$2,0))*'Heat Value'!$P$78*0.21</f>
        <v>608426900235</v>
      </c>
      <c r="N12" s="11">
        <f>INDEX('Final Energy Consumption-2019'!$A$2:$AH$43,MATCH('Energy Use 2019'!$A12,'Final Energy Consumption-2019'!$A$2:$A$43,0),MATCH('Energy Use 2019'!N$2,'Final Energy Consumption-2019'!$A$2:$AH$2,0))*'Heat Value'!$P$78</f>
        <v>38889543000</v>
      </c>
      <c r="O12" s="11">
        <f>INDEX('Final Energy Consumption-2019'!$A$2:$AH$43,MATCH('Energy Use 2019'!$A12,'Final Energy Consumption-2019'!$A$2:$A$43,0),MATCH('Energy Use 2019'!O$2,'Final Energy Consumption-2019'!$A$2:$AH$2,0))*'Heat Value'!$P$78*0.74</f>
        <v>6442219467420</v>
      </c>
      <c r="P12" s="11">
        <f>INDEX('Final Energy Consumption-2019'!$A$2:$AH$43,MATCH('Energy Use 2019'!$A12,'Final Energy Consumption-2019'!$A$2:$A$43,0),MATCH('Energy Use 2019'!P$2,'Final Energy Consumption-2019'!$A$2:$AH$2,0))*'Heat Value'!$P$78</f>
        <v>600010092000</v>
      </c>
      <c r="Q12" s="5">
        <f>INDEX('Final Energy Consumption-2019'!$A$2:$AH$43,MATCH('Energy Use 2019'!$A12,'Final Energy Consumption-2019'!$A$2:$A$43,0),MATCH('Energy Use 2019'!Q$2,'Final Energy Consumption-2019'!$A$2:$AH$2,0))*'Heat Value'!$P$78</f>
        <v>0</v>
      </c>
      <c r="R12" s="11">
        <f>INDEX('Final Energy Consumption-2019'!$A$2:$AH$43,MATCH('Energy Use 2019'!$A12,'Final Energy Consumption-2019'!$A$2:$A$43,0),MATCH('Energy Use 2019'!R$2,'Final Energy Consumption-2019'!$A$2:$AH$2,0))*'Heat Value'!$P$78</f>
        <v>36111718500</v>
      </c>
      <c r="S12" s="11">
        <f>INDEX('Final Energy Consumption-2019'!$A$2:$AH$43,MATCH('Energy Use 2019'!$A12,'Final Energy Consumption-2019'!$A$2:$A$43,0),MATCH('Energy Use 2019'!S$2,'Final Energy Consumption-2019'!$A$2:$AH$2,0))*'Heat Value'!$P$78</f>
        <v>11111298000</v>
      </c>
      <c r="T12" s="11">
        <f>INDEX('Final Energy Consumption-2019'!$A$2:$AH$43,MATCH('Energy Use 2019'!$A12,'Final Energy Consumption-2019'!$A$2:$A$43,0),MATCH('Energy Use 2019'!T$2,'Final Energy Consumption-2019'!$A$2:$AH$2,0))*'Heat Value'!$P$78</f>
        <v>613899214500</v>
      </c>
      <c r="U12" s="9">
        <f>INDEX('Final Energy Consumption-2019'!$A$2:$AH$43,MATCH('Energy Use 2019'!$A12,'Final Energy Consumption-2019'!$A$2:$A$43,0),MATCH('Energy Use 2019'!U$2,'Final Energy Consumption-2019'!$A$2:$AH$2,0))*'Heat Value'!$P$78</f>
        <v>0</v>
      </c>
      <c r="V12" s="5">
        <f>INDEX('Final Energy Consumption-2019'!$A$2:$AH$43,MATCH('Energy Use 2019'!$A12,'Final Energy Consumption-2019'!$A$2:$A$43,0),MATCH('Energy Use 2019'!V$2,'Final Energy Consumption-2019'!$A$2:$AH$2,0))*'Heat Value'!$P$78</f>
        <v>0</v>
      </c>
      <c r="W12" s="11">
        <f>INDEX('Final Energy Consumption-2019'!$A$2:$AH$43,MATCH('Energy Use 2019'!$A12,'Final Energy Consumption-2019'!$A$2:$A$43,0),MATCH('Energy Use 2019'!W$2,'Final Energy Consumption-2019'!$A$2:$AH$2,0))*'Heat Value'!$P$78</f>
        <v>452785393500</v>
      </c>
      <c r="X12" s="5">
        <f>INDEX('Final Energy Consumption-2019'!$A$2:$AH$43,MATCH('Energy Use 2019'!$A12,'Final Energy Consumption-2019'!$A$2:$A$43,0),MATCH('Energy Use 2019'!X$2,'Final Energy Consumption-2019'!$A$2:$AH$2,0))*'Heat Value'!$P$78</f>
        <v>0</v>
      </c>
      <c r="Y12" s="11">
        <f>INDEX('Final Energy Consumption-2019'!$A$2:$AH$43,MATCH('Energy Use 2019'!$A12,'Final Energy Consumption-2019'!$A$2:$A$43,0),MATCH('Energy Use 2019'!Y$2,'Final Energy Consumption-2019'!$A$2:$AH$2,0))*'Heat Value'!$P$78</f>
        <v>88890384000</v>
      </c>
      <c r="Z12" s="11">
        <f>INDEX('Final Energy Consumption-2019'!$A$2:$AH$43,MATCH('Energy Use 2019'!$A12,'Final Energy Consumption-2019'!$A$2:$A$43,0),MATCH('Energy Use 2019'!Z$2,'Final Energy Consumption-2019'!$A$2:$AH$2,0))*'Heat Value'!$P$78</f>
        <v>13664118715500</v>
      </c>
      <c r="AA12" s="11">
        <f>INDEX('Final Energy Consumption-2019'!$A$2:$AH$43,MATCH('Energy Use 2019'!$A12,'Final Energy Consumption-2019'!$A$2:$A$43,0),MATCH('Energy Use 2019'!AA$2,'Final Energy Consumption-2019'!$A$2:$AH$2,0))*'Heat Value'!$P$78</f>
        <v>97112744520000</v>
      </c>
      <c r="AB12" s="11">
        <f>INDEX('Final Energy Consumption-2019'!$A$2:$AH$43,MATCH('Energy Use 2019'!$A12,'Final Energy Consumption-2019'!$A$2:$A$43,0),MATCH('Energy Use 2019'!AB$2,'Final Energy Consumption-2019'!$A$2:$AH$2,0))*'Heat Value'!$P$78</f>
        <v>72134546616000</v>
      </c>
      <c r="AC12" s="11">
        <f>INDEX('Final Energy Consumption-2019'!$A$2:$AH$43,MATCH('Energy Use 2019'!$A12,'Final Energy Consumption-2019'!$A$2:$A$43,0),MATCH('Energy Use 2019'!AC$2,'Final Energy Consumption-2019'!$A$2:$AH$2,0))*VLOOKUP(AC$3,'Heat Value'!$B$2:$P$78,15,0)</f>
        <v>224101478052421.72</v>
      </c>
      <c r="AD12" s="129">
        <f>INDEX('Final Energy Consumption-2019'!$A$2:$AH$43,MATCH('Energy Use 2019'!$A12,'Final Energy Consumption-2019'!$A$2:$A$43,0),MATCH('Energy Use 2019'!AD$2,'Final Energy Consumption-2019'!$A$2:$AH$2,0))*'Heat Value'!$P$78</f>
        <v>61523257026000</v>
      </c>
    </row>
    <row r="13" spans="1:30" x14ac:dyDescent="0.25">
      <c r="A13" s="12" t="s">
        <v>10</v>
      </c>
      <c r="B13" s="15">
        <f>INDEX('Final Energy Consumption-2019'!$A$2:$AF$43,MATCH('Energy Use 2019'!$A13,'Final Energy Consumption-2019'!$A$2:$A$43,0),MATCH('Energy Use 2019'!B$2,'Final Energy Consumption-2019'!$A$2:$AF$2,0))*'Heat Value'!$P$78</f>
        <v>131029981665000</v>
      </c>
      <c r="C13" s="5">
        <f>INDEX('Final Energy Consumption-2019'!$A$2:$AF$43,MATCH('Energy Use 2019'!$A13,'Final Energy Consumption-2019'!$A$2:$A$43,0),MATCH('Energy Use 2019'!C$2,'Final Energy Consumption-2019'!$A$2:$AF$2,0))*'Heat Value'!$P$78</f>
        <v>0</v>
      </c>
      <c r="D13" s="11">
        <f>INDEX('Final Energy Consumption-2019'!$A$2:$AF$43,MATCH('Energy Use 2019'!$A13,'Final Energy Consumption-2019'!$A$2:$A$43,0),MATCH('Energy Use 2019'!D$2,'Final Energy Consumption-2019'!$A$2:$AF$2,0))*'Heat Value'!$P$78</f>
        <v>169447294500</v>
      </c>
      <c r="E13" s="11">
        <f>INDEX('Final Energy Consumption-2019'!$A$2:$AF$43,MATCH('Energy Use 2019'!$A13,'Final Energy Consumption-2019'!$A$2:$A$43,0),MATCH('Energy Use 2019'!E$2,'Final Energy Consumption-2019'!$A$2:$AF$2,0))*'Heat Value'!$P$78</f>
        <v>852792121499.99805</v>
      </c>
      <c r="F13" s="11">
        <f>INDEX('Final Energy Consumption-2019'!$A$2:$AF$43,MATCH('Energy Use 2019'!$A13,'Final Energy Consumption-2019'!$A$2:$A$43,0),MATCH('Energy Use 2019'!F$2,'Final Energy Consumption-2019'!$A$2:$AF$2,0))*'Heat Value'!$P$78</f>
        <v>425007148500</v>
      </c>
      <c r="G13" s="5">
        <f>INDEX('Final Energy Consumption-2019'!$A$2:$AF$43,MATCH('Energy Use 2019'!$A13,'Final Energy Consumption-2019'!$A$2:$A$43,0),MATCH('Energy Use 2019'!G$2,'Final Energy Consumption-2019'!$A$2:$AF$2,0))*'Heat Value'!$P$78</f>
        <v>0</v>
      </c>
      <c r="H13" s="5">
        <f>INDEX('Final Energy Consumption-2019'!$A$2:$AF$43,MATCH('Energy Use 2019'!$A13,'Final Energy Consumption-2019'!$A$2:$A$43,0),MATCH('Energy Use 2019'!H$2,'Final Energy Consumption-2019'!$A$2:$AF$2,0))*'Heat Value'!$P$78</f>
        <v>0</v>
      </c>
      <c r="I13" s="5">
        <f>INDEX('Final Energy Consumption-2019'!$A$2:$AF$43,MATCH('Energy Use 2019'!$A13,'Final Energy Consumption-2019'!$A$2:$A$43,0),MATCH('Energy Use 2019'!I$2,'Final Energy Consumption-2019'!$A$2:$AF$2,0))*'Heat Value'!$P$78</f>
        <v>0</v>
      </c>
      <c r="J13" s="5">
        <f>INDEX('Final Energy Consumption-2019'!$A$2:$AF$43,MATCH('Energy Use 2019'!$A13,'Final Energy Consumption-2019'!$A$2:$A$43,0),MATCH('Energy Use 2019'!J$2,'Final Energy Consumption-2019'!$A$2:$AF$2,0))*'Heat Value'!$P$78</f>
        <v>0</v>
      </c>
      <c r="K13" s="5">
        <f>INDEX('Final Energy Consumption-2019'!$A$2:$AF$43,MATCH('Energy Use 2019'!$A13,'Final Energy Consumption-2019'!$A$2:$A$43,0),MATCH('Energy Use 2019'!K$2,'Final Energy Consumption-2019'!$A$2:$AF$2,0))*'Heat Value'!$P$78</f>
        <v>0</v>
      </c>
      <c r="L13" s="5">
        <f>INDEX('Final Energy Consumption-2019'!$A$2:$AF$43,MATCH('Energy Use 2019'!$A13,'Final Energy Consumption-2019'!$A$2:$A$43,0),MATCH('Energy Use 2019'!L$2,'Final Energy Consumption-2019'!$A$2:$AF$2,0))*'Heat Value'!$P$78</f>
        <v>0</v>
      </c>
      <c r="M13" s="11">
        <f>INDEX('Final Energy Consumption-2019'!$A$2:$AH$43,MATCH('Energy Use 2019'!$A13,'Final Energy Consumption-2019'!$A$2:$A$43,0),MATCH('Energy Use 2019'!M$2,'Final Energy Consumption-2019'!$A$2:$AH$2,0))*'Heat Value'!$P$78*0.21</f>
        <v>361089406755</v>
      </c>
      <c r="N13" s="5">
        <f>INDEX('Final Energy Consumption-2019'!$A$2:$AH$43,MATCH('Energy Use 2019'!$A13,'Final Energy Consumption-2019'!$A$2:$A$43,0),MATCH('Energy Use 2019'!N$2,'Final Energy Consumption-2019'!$A$2:$AH$2,0))*'Heat Value'!$P$78</f>
        <v>2777824500</v>
      </c>
      <c r="O13" s="11">
        <f>INDEX('Final Energy Consumption-2019'!$A$2:$AH$43,MATCH('Energy Use 2019'!$A13,'Final Energy Consumption-2019'!$A$2:$A$43,0),MATCH('Energy Use 2019'!O$2,'Final Energy Consumption-2019'!$A$2:$AH$2,0))*'Heat Value'!$P$78*0.74</f>
        <v>2474930516520</v>
      </c>
      <c r="P13" s="11">
        <f>INDEX('Final Energy Consumption-2019'!$A$2:$AH$43,MATCH('Energy Use 2019'!$A13,'Final Energy Consumption-2019'!$A$2:$A$43,0),MATCH('Energy Use 2019'!P$2,'Final Energy Consumption-2019'!$A$2:$AH$2,0))*'Heat Value'!$P$78</f>
        <v>444451920000</v>
      </c>
      <c r="Q13" s="5">
        <f>INDEX('Final Energy Consumption-2019'!$A$2:$AH$43,MATCH('Energy Use 2019'!$A13,'Final Energy Consumption-2019'!$A$2:$A$43,0),MATCH('Energy Use 2019'!Q$2,'Final Energy Consumption-2019'!$A$2:$AH$2,0))*'Heat Value'!$P$78</f>
        <v>0</v>
      </c>
      <c r="R13" s="5">
        <f>INDEX('Final Energy Consumption-2019'!$A$2:$AH$43,MATCH('Energy Use 2019'!$A13,'Final Energy Consumption-2019'!$A$2:$A$43,0),MATCH('Energy Use 2019'!R$2,'Final Energy Consumption-2019'!$A$2:$AH$2,0))*'Heat Value'!$P$78</f>
        <v>2777824500</v>
      </c>
      <c r="S13" s="11">
        <f>INDEX('Final Energy Consumption-2019'!$A$2:$AH$43,MATCH('Energy Use 2019'!$A13,'Final Energy Consumption-2019'!$A$2:$A$43,0),MATCH('Energy Use 2019'!S$2,'Final Energy Consumption-2019'!$A$2:$AH$2,0))*'Heat Value'!$P$78</f>
        <v>155558172000</v>
      </c>
      <c r="T13" s="5">
        <f>INDEX('Final Energy Consumption-2019'!$A$2:$AH$43,MATCH('Energy Use 2019'!$A13,'Final Energy Consumption-2019'!$A$2:$A$43,0),MATCH('Energy Use 2019'!T$2,'Final Energy Consumption-2019'!$A$2:$AH$2,0))*'Heat Value'!$P$78</f>
        <v>0</v>
      </c>
      <c r="U13" s="9">
        <f>INDEX('Final Energy Consumption-2019'!$A$2:$AH$43,MATCH('Energy Use 2019'!$A13,'Final Energy Consumption-2019'!$A$2:$A$43,0),MATCH('Energy Use 2019'!U$2,'Final Energy Consumption-2019'!$A$2:$AH$2,0))*'Heat Value'!$P$78</f>
        <v>0</v>
      </c>
      <c r="V13" s="5">
        <f>INDEX('Final Energy Consumption-2019'!$A$2:$AH$43,MATCH('Energy Use 2019'!$A13,'Final Energy Consumption-2019'!$A$2:$A$43,0),MATCH('Energy Use 2019'!V$2,'Final Energy Consumption-2019'!$A$2:$AH$2,0))*'Heat Value'!$P$78</f>
        <v>0</v>
      </c>
      <c r="W13" s="11">
        <f>INDEX('Final Energy Consumption-2019'!$A$2:$AH$43,MATCH('Energy Use 2019'!$A13,'Final Energy Consumption-2019'!$A$2:$A$43,0),MATCH('Energy Use 2019'!W$2,'Final Energy Consumption-2019'!$A$2:$AH$2,0))*'Heat Value'!$P$78</f>
        <v>555564900000</v>
      </c>
      <c r="X13" s="5">
        <f>INDEX('Final Energy Consumption-2019'!$A$2:$AH$43,MATCH('Energy Use 2019'!$A13,'Final Energy Consumption-2019'!$A$2:$A$43,0),MATCH('Energy Use 2019'!X$2,'Final Energy Consumption-2019'!$A$2:$AH$2,0))*'Heat Value'!$P$78</f>
        <v>0</v>
      </c>
      <c r="Y13" s="11">
        <f>INDEX('Final Energy Consumption-2019'!$A$2:$AH$43,MATCH('Energy Use 2019'!$A13,'Final Energy Consumption-2019'!$A$2:$A$43,0),MATCH('Energy Use 2019'!Y$2,'Final Energy Consumption-2019'!$A$2:$AH$2,0))*'Heat Value'!$P$78</f>
        <v>122224278000</v>
      </c>
      <c r="Z13" s="11">
        <f>INDEX('Final Energy Consumption-2019'!$A$2:$AH$43,MATCH('Energy Use 2019'!$A13,'Final Energy Consumption-2019'!$A$2:$A$43,0),MATCH('Energy Use 2019'!Z$2,'Final Energy Consumption-2019'!$A$2:$AH$2,0))*'Heat Value'!$P$78</f>
        <v>45631323061500</v>
      </c>
      <c r="AA13" s="11">
        <f>INDEX('Final Energy Consumption-2019'!$A$2:$AH$43,MATCH('Energy Use 2019'!$A13,'Final Energy Consumption-2019'!$A$2:$A$43,0),MATCH('Energy Use 2019'!AA$2,'Final Energy Consumption-2019'!$A$2:$AH$2,0))*'Heat Value'!$P$78</f>
        <v>40361789985000</v>
      </c>
      <c r="AB13" s="11">
        <f>INDEX('Final Energy Consumption-2019'!$A$2:$AH$43,MATCH('Energy Use 2019'!$A13,'Final Energy Consumption-2019'!$A$2:$A$43,0),MATCH('Energy Use 2019'!AB$2,'Final Energy Consumption-2019'!$A$2:$AH$2,0))*'Heat Value'!$P$78</f>
        <v>69126162682500</v>
      </c>
      <c r="AC13" s="11">
        <f>INDEX('Final Energy Consumption-2019'!$A$2:$AH$43,MATCH('Energy Use 2019'!$A13,'Final Energy Consumption-2019'!$A$2:$A$43,0),MATCH('Energy Use 2019'!AC$2,'Final Energy Consumption-2019'!$A$2:$AH$2,0))*VLOOKUP(AC$3,'Heat Value'!$B$2:$P$78,15,0)</f>
        <v>126792180402397.17</v>
      </c>
      <c r="AD13" s="129">
        <f>INDEX('Final Energy Consumption-2019'!$A$2:$AH$43,MATCH('Energy Use 2019'!$A13,'Final Energy Consumption-2019'!$A$2:$A$43,0),MATCH('Energy Use 2019'!AD$2,'Final Energy Consumption-2019'!$A$2:$AH$2,0))*'Heat Value'!$P$78</f>
        <v>10872405093000</v>
      </c>
    </row>
    <row r="14" spans="1:30" x14ac:dyDescent="0.25">
      <c r="A14" s="12" t="s">
        <v>11</v>
      </c>
      <c r="B14" s="15">
        <f>INDEX('Final Energy Consumption-2019'!$A$2:$AF$43,MATCH('Energy Use 2019'!$A14,'Final Energy Consumption-2019'!$A$2:$A$43,0),MATCH('Energy Use 2019'!B$2,'Final Energy Consumption-2019'!$A$2:$AF$2,0))*'Heat Value'!$P$78</f>
        <v>91787654953500</v>
      </c>
      <c r="C14" s="5">
        <f>INDEX('Final Energy Consumption-2019'!$A$2:$AF$43,MATCH('Energy Use 2019'!$A14,'Final Energy Consumption-2019'!$A$2:$A$43,0),MATCH('Energy Use 2019'!C$2,'Final Energy Consumption-2019'!$A$2:$AF$2,0))*'Heat Value'!$P$78</f>
        <v>0</v>
      </c>
      <c r="D14" s="11">
        <f>INDEX('Final Energy Consumption-2019'!$A$2:$AF$43,MATCH('Energy Use 2019'!$A14,'Final Energy Consumption-2019'!$A$2:$A$43,0),MATCH('Energy Use 2019'!D$2,'Final Energy Consumption-2019'!$A$2:$AF$2,0))*'Heat Value'!$P$78</f>
        <v>861125595000</v>
      </c>
      <c r="E14" s="11">
        <f>INDEX('Final Energy Consumption-2019'!$A$2:$AF$43,MATCH('Energy Use 2019'!$A14,'Final Energy Consumption-2019'!$A$2:$A$43,0),MATCH('Energy Use 2019'!E$2,'Final Energy Consumption-2019'!$A$2:$AF$2,0))*'Heat Value'!$P$78</f>
        <v>166669469999.99054</v>
      </c>
      <c r="F14" s="11">
        <f>INDEX('Final Energy Consumption-2019'!$A$2:$AF$43,MATCH('Energy Use 2019'!$A14,'Final Energy Consumption-2019'!$A$2:$A$43,0),MATCH('Energy Use 2019'!F$2,'Final Energy Consumption-2019'!$A$2:$AF$2,0))*'Heat Value'!$P$78</f>
        <v>22222596000</v>
      </c>
      <c r="G14" s="11">
        <f>INDEX('Final Energy Consumption-2019'!$A$2:$AF$43,MATCH('Energy Use 2019'!$A14,'Final Energy Consumption-2019'!$A$2:$A$43,0),MATCH('Energy Use 2019'!G$2,'Final Energy Consumption-2019'!$A$2:$AF$2,0))*'Heat Value'!$P$78</f>
        <v>47223016500</v>
      </c>
      <c r="H14" s="5">
        <f>INDEX('Final Energy Consumption-2019'!$A$2:$AF$43,MATCH('Energy Use 2019'!$A14,'Final Energy Consumption-2019'!$A$2:$A$43,0),MATCH('Energy Use 2019'!H$2,'Final Energy Consumption-2019'!$A$2:$AF$2,0))*'Heat Value'!$P$78</f>
        <v>0</v>
      </c>
      <c r="I14" s="5">
        <f>INDEX('Final Energy Consumption-2019'!$A$2:$AF$43,MATCH('Energy Use 2019'!$A14,'Final Energy Consumption-2019'!$A$2:$A$43,0),MATCH('Energy Use 2019'!I$2,'Final Energy Consumption-2019'!$A$2:$AF$2,0))*'Heat Value'!$P$78</f>
        <v>0</v>
      </c>
      <c r="J14" s="5">
        <f>INDEX('Final Energy Consumption-2019'!$A$2:$AF$43,MATCH('Energy Use 2019'!$A14,'Final Energy Consumption-2019'!$A$2:$A$43,0),MATCH('Energy Use 2019'!J$2,'Final Energy Consumption-2019'!$A$2:$AF$2,0))*'Heat Value'!$P$78</f>
        <v>0</v>
      </c>
      <c r="K14" s="11">
        <f>INDEX('Final Energy Consumption-2019'!$A$2:$AF$43,MATCH('Energy Use 2019'!$A14,'Final Energy Consumption-2019'!$A$2:$A$43,0),MATCH('Energy Use 2019'!K$2,'Final Energy Consumption-2019'!$A$2:$AF$2,0))*'Heat Value'!$P$78</f>
        <v>2777824500</v>
      </c>
      <c r="L14" s="5">
        <f>INDEX('Final Energy Consumption-2019'!$A$2:$AF$43,MATCH('Energy Use 2019'!$A14,'Final Energy Consumption-2019'!$A$2:$A$43,0),MATCH('Energy Use 2019'!L$2,'Final Energy Consumption-2019'!$A$2:$AF$2,0))*'Heat Value'!$P$78</f>
        <v>0</v>
      </c>
      <c r="M14" s="11">
        <f>INDEX('Final Energy Consumption-2019'!$A$2:$AH$43,MATCH('Energy Use 2019'!$A14,'Final Energy Consumption-2019'!$A$2:$A$43,0),MATCH('Energy Use 2019'!M$2,'Final Energy Consumption-2019'!$A$2:$AH$2,0))*'Heat Value'!$P$78*0.21</f>
        <v>248504179770</v>
      </c>
      <c r="N14" s="11">
        <f>INDEX('Final Energy Consumption-2019'!$A$2:$AH$43,MATCH('Energy Use 2019'!$A14,'Final Energy Consumption-2019'!$A$2:$A$43,0),MATCH('Energy Use 2019'!N$2,'Final Energy Consumption-2019'!$A$2:$AH$2,0))*'Heat Value'!$P$78</f>
        <v>25000420500</v>
      </c>
      <c r="O14" s="11">
        <f>INDEX('Final Energy Consumption-2019'!$A$2:$AH$43,MATCH('Energy Use 2019'!$A14,'Final Energy Consumption-2019'!$A$2:$A$43,0),MATCH('Energy Use 2019'!O$2,'Final Energy Consumption-2019'!$A$2:$AH$2,0))*'Heat Value'!$P$78*0.74</f>
        <v>1428635140350</v>
      </c>
      <c r="P14" s="11">
        <f>INDEX('Final Energy Consumption-2019'!$A$2:$AH$43,MATCH('Energy Use 2019'!$A14,'Final Energy Consumption-2019'!$A$2:$A$43,0),MATCH('Energy Use 2019'!P$2,'Final Energy Consumption-2019'!$A$2:$AH$2,0))*'Heat Value'!$P$78</f>
        <v>141669049500</v>
      </c>
      <c r="Q14" s="5">
        <f>INDEX('Final Energy Consumption-2019'!$A$2:$AH$43,MATCH('Energy Use 2019'!$A14,'Final Energy Consumption-2019'!$A$2:$A$43,0),MATCH('Energy Use 2019'!Q$2,'Final Energy Consumption-2019'!$A$2:$AH$2,0))*'Heat Value'!$P$78</f>
        <v>0</v>
      </c>
      <c r="R14" s="11">
        <f>INDEX('Final Energy Consumption-2019'!$A$2:$AH$43,MATCH('Energy Use 2019'!$A14,'Final Energy Consumption-2019'!$A$2:$A$43,0),MATCH('Energy Use 2019'!R$2,'Final Energy Consumption-2019'!$A$2:$AH$2,0))*'Heat Value'!$P$78</f>
        <v>5555649000</v>
      </c>
      <c r="S14" s="5">
        <f>INDEX('Final Energy Consumption-2019'!$A$2:$AH$43,MATCH('Energy Use 2019'!$A14,'Final Energy Consumption-2019'!$A$2:$A$43,0),MATCH('Energy Use 2019'!S$2,'Final Energy Consumption-2019'!$A$2:$AH$2,0))*'Heat Value'!$P$78</f>
        <v>0</v>
      </c>
      <c r="T14" s="5">
        <f>INDEX('Final Energy Consumption-2019'!$A$2:$AH$43,MATCH('Energy Use 2019'!$A14,'Final Energy Consumption-2019'!$A$2:$A$43,0),MATCH('Energy Use 2019'!T$2,'Final Energy Consumption-2019'!$A$2:$AH$2,0))*'Heat Value'!$P$78</f>
        <v>0</v>
      </c>
      <c r="U14" s="9">
        <f>INDEX('Final Energy Consumption-2019'!$A$2:$AH$43,MATCH('Energy Use 2019'!$A14,'Final Energy Consumption-2019'!$A$2:$A$43,0),MATCH('Energy Use 2019'!U$2,'Final Energy Consumption-2019'!$A$2:$AH$2,0))*'Heat Value'!$P$78</f>
        <v>0</v>
      </c>
      <c r="V14" s="5">
        <f>INDEX('Final Energy Consumption-2019'!$A$2:$AH$43,MATCH('Energy Use 2019'!$A14,'Final Energy Consumption-2019'!$A$2:$A$43,0),MATCH('Energy Use 2019'!V$2,'Final Energy Consumption-2019'!$A$2:$AH$2,0))*'Heat Value'!$P$78</f>
        <v>0</v>
      </c>
      <c r="W14" s="11">
        <f>INDEX('Final Energy Consumption-2019'!$A$2:$AH$43,MATCH('Energy Use 2019'!$A14,'Final Energy Consumption-2019'!$A$2:$A$43,0),MATCH('Energy Use 2019'!W$2,'Final Energy Consumption-2019'!$A$2:$AH$2,0))*'Heat Value'!$P$78</f>
        <v>325005466500</v>
      </c>
      <c r="X14" s="5">
        <f>INDEX('Final Energy Consumption-2019'!$A$2:$AH$43,MATCH('Energy Use 2019'!$A14,'Final Energy Consumption-2019'!$A$2:$A$43,0),MATCH('Energy Use 2019'!X$2,'Final Energy Consumption-2019'!$A$2:$AH$2,0))*'Heat Value'!$P$78</f>
        <v>0</v>
      </c>
      <c r="Y14" s="11">
        <f>INDEX('Final Energy Consumption-2019'!$A$2:$AH$43,MATCH('Energy Use 2019'!$A14,'Final Energy Consumption-2019'!$A$2:$A$43,0),MATCH('Energy Use 2019'!Y$2,'Final Energy Consumption-2019'!$A$2:$AH$2,0))*'Heat Value'!$P$78</f>
        <v>13889122500</v>
      </c>
      <c r="Z14" s="11">
        <f>INDEX('Final Energy Consumption-2019'!$A$2:$AH$43,MATCH('Energy Use 2019'!$A14,'Final Energy Consumption-2019'!$A$2:$A$43,0),MATCH('Energy Use 2019'!Z$2,'Final Energy Consumption-2019'!$A$2:$AH$2,0))*'Heat Value'!$P$78</f>
        <v>35170035994500</v>
      </c>
      <c r="AA14" s="11">
        <f>INDEX('Final Energy Consumption-2019'!$A$2:$AH$43,MATCH('Energy Use 2019'!$A14,'Final Energy Consumption-2019'!$A$2:$A$43,0),MATCH('Energy Use 2019'!AA$2,'Final Energy Consumption-2019'!$A$2:$AH$2,0))*'Heat Value'!$P$78</f>
        <v>23705954283000</v>
      </c>
      <c r="AB14" s="11">
        <f>INDEX('Final Energy Consumption-2019'!$A$2:$AH$43,MATCH('Energy Use 2019'!$A14,'Final Energy Consumption-2019'!$A$2:$A$43,0),MATCH('Energy Use 2019'!AB$2,'Final Energy Consumption-2019'!$A$2:$AH$2,0))*'Heat Value'!$P$78</f>
        <v>51734203488000</v>
      </c>
      <c r="AC14" s="11">
        <f>INDEX('Final Energy Consumption-2019'!$A$2:$AH$43,MATCH('Energy Use 2019'!$A14,'Final Energy Consumption-2019'!$A$2:$A$43,0),MATCH('Energy Use 2019'!AC$2,'Final Energy Consumption-2019'!$A$2:$AH$2,0))*VLOOKUP(AC$3,'Heat Value'!$B$2:$P$78,15,0)</f>
        <v>50209186431649.023</v>
      </c>
      <c r="AD14" s="129">
        <f>INDEX('Final Energy Consumption-2019'!$A$2:$AH$43,MATCH('Energy Use 2019'!$A14,'Final Energy Consumption-2019'!$A$2:$A$43,0),MATCH('Energy Use 2019'!AD$2,'Final Energy Consumption-2019'!$A$2:$AH$2,0))*'Heat Value'!$P$78</f>
        <v>3675061813500</v>
      </c>
    </row>
    <row r="15" spans="1:30" x14ac:dyDescent="0.25">
      <c r="A15" s="12" t="s">
        <v>12</v>
      </c>
      <c r="B15" s="15">
        <f>INDEX('Final Energy Consumption-2019'!$A$2:$AF$43,MATCH('Energy Use 2019'!$A15,'Final Energy Consumption-2019'!$A$2:$A$43,0),MATCH('Energy Use 2019'!B$2,'Final Energy Consumption-2019'!$A$2:$AF$2,0))*'Heat Value'!$P$78</f>
        <v>1313910988500</v>
      </c>
      <c r="C15" s="5">
        <f>INDEX('Final Energy Consumption-2019'!$A$2:$AF$43,MATCH('Energy Use 2019'!$A15,'Final Energy Consumption-2019'!$A$2:$A$43,0),MATCH('Energy Use 2019'!C$2,'Final Energy Consumption-2019'!$A$2:$AF$2,0))*'Heat Value'!$P$78</f>
        <v>0</v>
      </c>
      <c r="D15" s="11">
        <f>INDEX('Final Energy Consumption-2019'!$A$2:$AF$43,MATCH('Energy Use 2019'!$A15,'Final Energy Consumption-2019'!$A$2:$A$43,0),MATCH('Energy Use 2019'!D$2,'Final Energy Consumption-2019'!$A$2:$AF$2,0))*'Heat Value'!$P$78</f>
        <v>66667788000</v>
      </c>
      <c r="E15" s="11">
        <f>INDEX('Final Energy Consumption-2019'!$A$2:$AF$43,MATCH('Energy Use 2019'!$A15,'Final Energy Consumption-2019'!$A$2:$A$43,0),MATCH('Energy Use 2019'!E$2,'Final Energy Consumption-2019'!$A$2:$AF$2,0))*'Heat Value'!$P$78</f>
        <v>5555648999.9998817</v>
      </c>
      <c r="F15" s="5">
        <f>INDEX('Final Energy Consumption-2019'!$A$2:$AF$43,MATCH('Energy Use 2019'!$A15,'Final Energy Consumption-2019'!$A$2:$A$43,0),MATCH('Energy Use 2019'!F$2,'Final Energy Consumption-2019'!$A$2:$AF$2,0))*'Heat Value'!$P$78</f>
        <v>0</v>
      </c>
      <c r="G15" s="5">
        <f>INDEX('Final Energy Consumption-2019'!$A$2:$AF$43,MATCH('Energy Use 2019'!$A15,'Final Energy Consumption-2019'!$A$2:$A$43,0),MATCH('Energy Use 2019'!G$2,'Final Energy Consumption-2019'!$A$2:$AF$2,0))*'Heat Value'!$P$78</f>
        <v>0</v>
      </c>
      <c r="H15" s="5">
        <f>INDEX('Final Energy Consumption-2019'!$A$2:$AF$43,MATCH('Energy Use 2019'!$A15,'Final Energy Consumption-2019'!$A$2:$A$43,0),MATCH('Energy Use 2019'!H$2,'Final Energy Consumption-2019'!$A$2:$AF$2,0))*'Heat Value'!$P$78</f>
        <v>0</v>
      </c>
      <c r="I15" s="5">
        <f>INDEX('Final Energy Consumption-2019'!$A$2:$AF$43,MATCH('Energy Use 2019'!$A15,'Final Energy Consumption-2019'!$A$2:$A$43,0),MATCH('Energy Use 2019'!I$2,'Final Energy Consumption-2019'!$A$2:$AF$2,0))*'Heat Value'!$P$78</f>
        <v>0</v>
      </c>
      <c r="J15" s="5">
        <f>INDEX('Final Energy Consumption-2019'!$A$2:$AF$43,MATCH('Energy Use 2019'!$A15,'Final Energy Consumption-2019'!$A$2:$A$43,0),MATCH('Energy Use 2019'!J$2,'Final Energy Consumption-2019'!$A$2:$AF$2,0))*'Heat Value'!$P$78</f>
        <v>0</v>
      </c>
      <c r="K15" s="5">
        <f>INDEX('Final Energy Consumption-2019'!$A$2:$AF$43,MATCH('Energy Use 2019'!$A15,'Final Energy Consumption-2019'!$A$2:$A$43,0),MATCH('Energy Use 2019'!K$2,'Final Energy Consumption-2019'!$A$2:$AF$2,0))*'Heat Value'!$P$78</f>
        <v>0</v>
      </c>
      <c r="L15" s="5">
        <f>INDEX('Final Energy Consumption-2019'!$A$2:$AF$43,MATCH('Energy Use 2019'!$A15,'Final Energy Consumption-2019'!$A$2:$A$43,0),MATCH('Energy Use 2019'!L$2,'Final Energy Consumption-2019'!$A$2:$AF$2,0))*'Heat Value'!$P$78</f>
        <v>0</v>
      </c>
      <c r="M15" s="11">
        <f>INDEX('Final Energy Consumption-2019'!$A$2:$AH$43,MATCH('Energy Use 2019'!$A15,'Final Energy Consumption-2019'!$A$2:$A$43,0),MATCH('Energy Use 2019'!M$2,'Final Energy Consumption-2019'!$A$2:$AH$2,0))*'Heat Value'!$P$78*0.21</f>
        <v>32083872975</v>
      </c>
      <c r="N15" s="5">
        <f>INDEX('Final Energy Consumption-2019'!$A$2:$AH$43,MATCH('Energy Use 2019'!$A15,'Final Energy Consumption-2019'!$A$2:$A$43,0),MATCH('Energy Use 2019'!N$2,'Final Energy Consumption-2019'!$A$2:$AH$2,0))*'Heat Value'!$P$78</f>
        <v>0</v>
      </c>
      <c r="O15" s="11">
        <f>INDEX('Final Energy Consumption-2019'!$A$2:$AH$43,MATCH('Energy Use 2019'!$A15,'Final Energy Consumption-2019'!$A$2:$A$43,0),MATCH('Energy Use 2019'!O$2,'Final Energy Consumption-2019'!$A$2:$AH$2,0))*'Heat Value'!$P$78*0.74</f>
        <v>312449699760</v>
      </c>
      <c r="P15" s="5">
        <f>INDEX('Final Energy Consumption-2019'!$A$2:$AH$43,MATCH('Energy Use 2019'!$A15,'Final Energy Consumption-2019'!$A$2:$A$43,0),MATCH('Energy Use 2019'!P$2,'Final Energy Consumption-2019'!$A$2:$AH$2,0))*'Heat Value'!$P$78</f>
        <v>0</v>
      </c>
      <c r="Q15" s="5">
        <f>INDEX('Final Energy Consumption-2019'!$A$2:$AH$43,MATCH('Energy Use 2019'!$A15,'Final Energy Consumption-2019'!$A$2:$A$43,0),MATCH('Energy Use 2019'!Q$2,'Final Energy Consumption-2019'!$A$2:$AH$2,0))*'Heat Value'!$P$78</f>
        <v>0</v>
      </c>
      <c r="R15" s="5">
        <f>INDEX('Final Energy Consumption-2019'!$A$2:$AH$43,MATCH('Energy Use 2019'!$A15,'Final Energy Consumption-2019'!$A$2:$A$43,0),MATCH('Energy Use 2019'!R$2,'Final Energy Consumption-2019'!$A$2:$AH$2,0))*'Heat Value'!$P$78</f>
        <v>0</v>
      </c>
      <c r="S15" s="5">
        <f>INDEX('Final Energy Consumption-2019'!$A$2:$AH$43,MATCH('Energy Use 2019'!$A15,'Final Energy Consumption-2019'!$A$2:$A$43,0),MATCH('Energy Use 2019'!S$2,'Final Energy Consumption-2019'!$A$2:$AH$2,0))*'Heat Value'!$P$78</f>
        <v>0</v>
      </c>
      <c r="T15" s="5">
        <f>INDEX('Final Energy Consumption-2019'!$A$2:$AH$43,MATCH('Energy Use 2019'!$A15,'Final Energy Consumption-2019'!$A$2:$A$43,0),MATCH('Energy Use 2019'!T$2,'Final Energy Consumption-2019'!$A$2:$AH$2,0))*'Heat Value'!$P$78</f>
        <v>0</v>
      </c>
      <c r="U15" s="9">
        <f>INDEX('Final Energy Consumption-2019'!$A$2:$AH$43,MATCH('Energy Use 2019'!$A15,'Final Energy Consumption-2019'!$A$2:$A$43,0),MATCH('Energy Use 2019'!U$2,'Final Energy Consumption-2019'!$A$2:$AH$2,0))*'Heat Value'!$P$78</f>
        <v>0</v>
      </c>
      <c r="V15" s="5">
        <f>INDEX('Final Energy Consumption-2019'!$A$2:$AH$43,MATCH('Energy Use 2019'!$A15,'Final Energy Consumption-2019'!$A$2:$A$43,0),MATCH('Energy Use 2019'!V$2,'Final Energy Consumption-2019'!$A$2:$AH$2,0))*'Heat Value'!$P$78</f>
        <v>0</v>
      </c>
      <c r="W15" s="11">
        <f>INDEX('Final Energy Consumption-2019'!$A$2:$AH$43,MATCH('Energy Use 2019'!$A15,'Final Energy Consumption-2019'!$A$2:$A$43,0),MATCH('Energy Use 2019'!W$2,'Final Energy Consumption-2019'!$A$2:$AH$2,0))*'Heat Value'!$P$78</f>
        <v>25000420500</v>
      </c>
      <c r="X15" s="5">
        <f>INDEX('Final Energy Consumption-2019'!$A$2:$AH$43,MATCH('Energy Use 2019'!$A15,'Final Energy Consumption-2019'!$A$2:$A$43,0),MATCH('Energy Use 2019'!X$2,'Final Energy Consumption-2019'!$A$2:$AH$2,0))*'Heat Value'!$P$78</f>
        <v>0</v>
      </c>
      <c r="Y15" s="5">
        <f>INDEX('Final Energy Consumption-2019'!$A$2:$AH$43,MATCH('Energy Use 2019'!$A15,'Final Energy Consumption-2019'!$A$2:$A$43,0),MATCH('Energy Use 2019'!Y$2,'Final Energy Consumption-2019'!$A$2:$AH$2,0))*'Heat Value'!$P$78</f>
        <v>0</v>
      </c>
      <c r="Z15" s="11">
        <f>INDEX('Final Energy Consumption-2019'!$A$2:$AH$43,MATCH('Energy Use 2019'!$A15,'Final Energy Consumption-2019'!$A$2:$A$43,0),MATCH('Energy Use 2019'!Z$2,'Final Energy Consumption-2019'!$A$2:$AH$2,0))*'Heat Value'!$P$78</f>
        <v>4300072326000</v>
      </c>
      <c r="AA15" s="5">
        <f>INDEX('Final Energy Consumption-2019'!$A$2:$AH$43,MATCH('Energy Use 2019'!$A15,'Final Energy Consumption-2019'!$A$2:$A$43,0),MATCH('Energy Use 2019'!AA$2,'Final Energy Consumption-2019'!$A$2:$AH$2,0))*'Heat Value'!$P$78</f>
        <v>0</v>
      </c>
      <c r="AB15" s="11">
        <f>INDEX('Final Energy Consumption-2019'!$A$2:$AH$43,MATCH('Energy Use 2019'!$A15,'Final Energy Consumption-2019'!$A$2:$A$43,0),MATCH('Energy Use 2019'!AB$2,'Final Energy Consumption-2019'!$A$2:$AH$2,0))*'Heat Value'!$P$78</f>
        <v>2441707735500</v>
      </c>
      <c r="AC15" s="11">
        <f>INDEX('Final Energy Consumption-2019'!$A$2:$AH$43,MATCH('Energy Use 2019'!$A15,'Final Energy Consumption-2019'!$A$2:$A$43,0),MATCH('Energy Use 2019'!AC$2,'Final Energy Consumption-2019'!$A$2:$AH$2,0))*VLOOKUP(AC$3,'Heat Value'!$B$2:$P$78,15,0)</f>
        <v>13194376359726.107</v>
      </c>
      <c r="AD15" s="129">
        <f>INDEX('Final Energy Consumption-2019'!$A$2:$AH$43,MATCH('Energy Use 2019'!$A15,'Final Energy Consumption-2019'!$A$2:$A$43,0),MATCH('Energy Use 2019'!AD$2,'Final Energy Consumption-2019'!$A$2:$AH$2,0))*'Heat Value'!$P$78</f>
        <v>700011774000</v>
      </c>
    </row>
    <row r="16" spans="1:30" x14ac:dyDescent="0.25">
      <c r="A16" s="12" t="s">
        <v>13</v>
      </c>
      <c r="B16" s="15">
        <f>INDEX('Final Energy Consumption-2019'!$A$2:$AF$43,MATCH('Energy Use 2019'!$A16,'Final Energy Consumption-2019'!$A$2:$A$43,0),MATCH('Energy Use 2019'!B$2,'Final Energy Consumption-2019'!$A$2:$AF$2,0))*'Heat Value'!$P$78</f>
        <v>80487464887500</v>
      </c>
      <c r="C16" s="5">
        <f>INDEX('Final Energy Consumption-2019'!$A$2:$AF$43,MATCH('Energy Use 2019'!$A16,'Final Energy Consumption-2019'!$A$2:$A$43,0),MATCH('Energy Use 2019'!C$2,'Final Energy Consumption-2019'!$A$2:$AF$2,0))*'Heat Value'!$P$78</f>
        <v>0</v>
      </c>
      <c r="D16" s="11">
        <f>INDEX('Final Energy Consumption-2019'!$A$2:$AF$43,MATCH('Energy Use 2019'!$A16,'Final Energy Consumption-2019'!$A$2:$A$43,0),MATCH('Energy Use 2019'!D$2,'Final Energy Consumption-2019'!$A$2:$AF$2,0))*'Heat Value'!$P$78</f>
        <v>961127277000</v>
      </c>
      <c r="E16" s="11">
        <f>INDEX('Final Energy Consumption-2019'!$A$2:$AF$43,MATCH('Energy Use 2019'!$A16,'Final Energy Consumption-2019'!$A$2:$A$43,0),MATCH('Energy Use 2019'!E$2,'Final Energy Consumption-2019'!$A$2:$AF$2,0))*'Heat Value'!$P$78</f>
        <v>6194548635000.0029</v>
      </c>
      <c r="F16" s="11">
        <f>INDEX('Final Energy Consumption-2019'!$A$2:$AF$43,MATCH('Energy Use 2019'!$A16,'Final Energy Consumption-2019'!$A$2:$A$43,0),MATCH('Energy Use 2019'!F$2,'Final Energy Consumption-2019'!$A$2:$AF$2,0))*'Heat Value'!$P$78</f>
        <v>322227642000</v>
      </c>
      <c r="G16" s="5">
        <f>INDEX('Final Energy Consumption-2019'!$A$2:$AF$43,MATCH('Energy Use 2019'!$A16,'Final Energy Consumption-2019'!$A$2:$A$43,0),MATCH('Energy Use 2019'!G$2,'Final Energy Consumption-2019'!$A$2:$AF$2,0))*'Heat Value'!$P$78</f>
        <v>0</v>
      </c>
      <c r="H16" s="5">
        <f>INDEX('Final Energy Consumption-2019'!$A$2:$AF$43,MATCH('Energy Use 2019'!$A16,'Final Energy Consumption-2019'!$A$2:$A$43,0),MATCH('Energy Use 2019'!H$2,'Final Energy Consumption-2019'!$A$2:$AF$2,0))*'Heat Value'!$P$78</f>
        <v>0</v>
      </c>
      <c r="I16" s="11">
        <f>INDEX('Final Energy Consumption-2019'!$A$2:$AF$43,MATCH('Energy Use 2019'!$A16,'Final Energy Consumption-2019'!$A$2:$A$43,0),MATCH('Energy Use 2019'!I$2,'Final Energy Consumption-2019'!$A$2:$AF$2,0))*'Heat Value'!$P$78</f>
        <v>8333473500</v>
      </c>
      <c r="J16" s="5">
        <f>INDEX('Final Energy Consumption-2019'!$A$2:$AF$43,MATCH('Energy Use 2019'!$A16,'Final Energy Consumption-2019'!$A$2:$A$43,0),MATCH('Energy Use 2019'!J$2,'Final Energy Consumption-2019'!$A$2:$AF$2,0))*'Heat Value'!$P$78</f>
        <v>0</v>
      </c>
      <c r="K16" s="5">
        <f>INDEX('Final Energy Consumption-2019'!$A$2:$AF$43,MATCH('Energy Use 2019'!$A16,'Final Energy Consumption-2019'!$A$2:$A$43,0),MATCH('Energy Use 2019'!K$2,'Final Energy Consumption-2019'!$A$2:$AF$2,0))*'Heat Value'!$P$78</f>
        <v>0</v>
      </c>
      <c r="L16" s="5">
        <f>INDEX('Final Energy Consumption-2019'!$A$2:$AF$43,MATCH('Energy Use 2019'!$A16,'Final Energy Consumption-2019'!$A$2:$A$43,0),MATCH('Energy Use 2019'!L$2,'Final Energy Consumption-2019'!$A$2:$AF$2,0))*'Heat Value'!$P$78</f>
        <v>0</v>
      </c>
      <c r="M16" s="11">
        <f>INDEX('Final Energy Consumption-2019'!$A$2:$AH$43,MATCH('Energy Use 2019'!$A16,'Final Energy Consumption-2019'!$A$2:$A$43,0),MATCH('Energy Use 2019'!M$2,'Final Energy Consumption-2019'!$A$2:$AH$2,0))*'Heat Value'!$P$78*0.21</f>
        <v>479508065190</v>
      </c>
      <c r="N16" s="11">
        <f>INDEX('Final Energy Consumption-2019'!$A$2:$AH$43,MATCH('Energy Use 2019'!$A16,'Final Energy Consumption-2019'!$A$2:$A$43,0),MATCH('Energy Use 2019'!N$2,'Final Energy Consumption-2019'!$A$2:$AH$2,0))*'Heat Value'!$P$78</f>
        <v>11111298000</v>
      </c>
      <c r="O16" s="11">
        <f>INDEX('Final Energy Consumption-2019'!$A$2:$AH$43,MATCH('Energy Use 2019'!$A16,'Final Energy Consumption-2019'!$A$2:$A$43,0),MATCH('Energy Use 2019'!O$2,'Final Energy Consumption-2019'!$A$2:$AH$2,0))*'Heat Value'!$P$78*0.74</f>
        <v>1769863101930</v>
      </c>
      <c r="P16" s="11">
        <f>INDEX('Final Energy Consumption-2019'!$A$2:$AH$43,MATCH('Energy Use 2019'!$A16,'Final Energy Consumption-2019'!$A$2:$A$43,0),MATCH('Energy Use 2019'!P$2,'Final Energy Consumption-2019'!$A$2:$AH$2,0))*'Heat Value'!$P$78</f>
        <v>1369467478500</v>
      </c>
      <c r="Q16" s="5">
        <f>INDEX('Final Energy Consumption-2019'!$A$2:$AH$43,MATCH('Energy Use 2019'!$A16,'Final Energy Consumption-2019'!$A$2:$A$43,0),MATCH('Energy Use 2019'!Q$2,'Final Energy Consumption-2019'!$A$2:$AH$2,0))*'Heat Value'!$P$78</f>
        <v>0</v>
      </c>
      <c r="R16" s="11">
        <f>INDEX('Final Energy Consumption-2019'!$A$2:$AH$43,MATCH('Energy Use 2019'!$A16,'Final Energy Consumption-2019'!$A$2:$A$43,0),MATCH('Energy Use 2019'!R$2,'Final Energy Consumption-2019'!$A$2:$AH$2,0))*'Heat Value'!$P$78</f>
        <v>41667367500</v>
      </c>
      <c r="S16" s="5">
        <f>INDEX('Final Energy Consumption-2019'!$A$2:$AH$43,MATCH('Energy Use 2019'!$A16,'Final Energy Consumption-2019'!$A$2:$A$43,0),MATCH('Energy Use 2019'!S$2,'Final Energy Consumption-2019'!$A$2:$AH$2,0))*'Heat Value'!$P$78</f>
        <v>0</v>
      </c>
      <c r="T16" s="5">
        <f>INDEX('Final Energy Consumption-2019'!$A$2:$AH$43,MATCH('Energy Use 2019'!$A16,'Final Energy Consumption-2019'!$A$2:$A$43,0),MATCH('Energy Use 2019'!T$2,'Final Energy Consumption-2019'!$A$2:$AH$2,0))*'Heat Value'!$P$78</f>
        <v>0</v>
      </c>
      <c r="U16" s="15">
        <f>INDEX('Final Energy Consumption-2019'!$A$2:$AH$43,MATCH('Energy Use 2019'!$A16,'Final Energy Consumption-2019'!$A$2:$A$43,0),MATCH('Energy Use 2019'!U$2,'Final Energy Consumption-2019'!$A$2:$AH$2,0))*'Heat Value'!$P$78</f>
        <v>566676198000</v>
      </c>
      <c r="V16" s="5">
        <f>INDEX('Final Energy Consumption-2019'!$A$2:$AH$43,MATCH('Energy Use 2019'!$A16,'Final Energy Consumption-2019'!$A$2:$A$43,0),MATCH('Energy Use 2019'!V$2,'Final Energy Consumption-2019'!$A$2:$AH$2,0))*'Heat Value'!$P$78</f>
        <v>0</v>
      </c>
      <c r="W16" s="11">
        <f>INDEX('Final Energy Consumption-2019'!$A$2:$AH$43,MATCH('Energy Use 2019'!$A16,'Final Energy Consumption-2019'!$A$2:$A$43,0),MATCH('Energy Use 2019'!W$2,'Final Energy Consumption-2019'!$A$2:$AH$2,0))*'Heat Value'!$P$78</f>
        <v>733345668000</v>
      </c>
      <c r="X16" s="5">
        <f>INDEX('Final Energy Consumption-2019'!$A$2:$AH$43,MATCH('Energy Use 2019'!$A16,'Final Energy Consumption-2019'!$A$2:$A$43,0),MATCH('Energy Use 2019'!X$2,'Final Energy Consumption-2019'!$A$2:$AH$2,0))*'Heat Value'!$P$78</f>
        <v>0</v>
      </c>
      <c r="Y16" s="11">
        <f>INDEX('Final Energy Consumption-2019'!$A$2:$AH$43,MATCH('Energy Use 2019'!$A16,'Final Energy Consumption-2019'!$A$2:$A$43,0),MATCH('Energy Use 2019'!Y$2,'Final Energy Consumption-2019'!$A$2:$AH$2,0))*'Heat Value'!$P$78</f>
        <v>352783711500</v>
      </c>
      <c r="Z16" s="11">
        <f>INDEX('Final Energy Consumption-2019'!$A$2:$AH$43,MATCH('Energy Use 2019'!$A16,'Final Energy Consumption-2019'!$A$2:$A$43,0),MATCH('Energy Use 2019'!Z$2,'Final Energy Consumption-2019'!$A$2:$AH$2,0))*'Heat Value'!$P$78</f>
        <v>52561995189000</v>
      </c>
      <c r="AA16" s="11">
        <f>INDEX('Final Energy Consumption-2019'!$A$2:$AH$43,MATCH('Energy Use 2019'!$A16,'Final Energy Consumption-2019'!$A$2:$A$43,0),MATCH('Energy Use 2019'!AA$2,'Final Energy Consumption-2019'!$A$2:$AH$2,0))*'Heat Value'!$P$78</f>
        <v>106412900946000</v>
      </c>
      <c r="AB16" s="11">
        <f>INDEX('Final Energy Consumption-2019'!$A$2:$AH$43,MATCH('Energy Use 2019'!$A16,'Final Energy Consumption-2019'!$A$2:$A$43,0),MATCH('Energy Use 2019'!AB$2,'Final Energy Consumption-2019'!$A$2:$AH$2,0))*'Heat Value'!$P$78</f>
        <v>306691269571500</v>
      </c>
      <c r="AC16" s="11">
        <f>INDEX('Final Energy Consumption-2019'!$A$2:$AH$43,MATCH('Energy Use 2019'!$A16,'Final Energy Consumption-2019'!$A$2:$A$43,0),MATCH('Energy Use 2019'!AC$2,'Final Energy Consumption-2019'!$A$2:$AH$2,0))*VLOOKUP(AC$3,'Heat Value'!$B$2:$P$78,15,0)</f>
        <v>562657071211764.31</v>
      </c>
      <c r="AD16" s="129">
        <f>INDEX('Final Energy Consumption-2019'!$A$2:$AH$43,MATCH('Energy Use 2019'!$A16,'Final Energy Consumption-2019'!$A$2:$A$43,0),MATCH('Energy Use 2019'!AD$2,'Final Energy Consumption-2019'!$A$2:$AH$2,0))*'Heat Value'!$P$78</f>
        <v>18191972650500</v>
      </c>
    </row>
    <row r="17" spans="1:30" x14ac:dyDescent="0.25">
      <c r="A17" s="12" t="s">
        <v>14</v>
      </c>
      <c r="B17" s="15">
        <f>INDEX('Final Energy Consumption-2019'!$A$2:$AF$43,MATCH('Energy Use 2019'!$A17,'Final Energy Consumption-2019'!$A$2:$A$43,0),MATCH('Energy Use 2019'!B$2,'Final Energy Consumption-2019'!$A$2:$AF$2,0))*'Heat Value'!$P$78</f>
        <v>7875132457500</v>
      </c>
      <c r="C17" s="5">
        <f>INDEX('Final Energy Consumption-2019'!$A$2:$AF$43,MATCH('Energy Use 2019'!$A17,'Final Energy Consumption-2019'!$A$2:$A$43,0),MATCH('Energy Use 2019'!C$2,'Final Energy Consumption-2019'!$A$2:$AF$2,0))*'Heat Value'!$P$78</f>
        <v>0</v>
      </c>
      <c r="D17" s="11">
        <f>INDEX('Final Energy Consumption-2019'!$A$2:$AF$43,MATCH('Energy Use 2019'!$A17,'Final Energy Consumption-2019'!$A$2:$A$43,0),MATCH('Energy Use 2019'!D$2,'Final Energy Consumption-2019'!$A$2:$AF$2,0))*'Heat Value'!$P$78</f>
        <v>63889963500</v>
      </c>
      <c r="E17" s="11">
        <f>INDEX('Final Energy Consumption-2019'!$A$2:$AF$43,MATCH('Energy Use 2019'!$A17,'Final Energy Consumption-2019'!$A$2:$A$43,0),MATCH('Energy Use 2019'!E$2,'Final Energy Consumption-2019'!$A$2:$AF$2,0))*'Heat Value'!$P$78</f>
        <v>47223016499.999489</v>
      </c>
      <c r="F17" s="11">
        <f>INDEX('Final Energy Consumption-2019'!$A$2:$AF$43,MATCH('Energy Use 2019'!$A17,'Final Energy Consumption-2019'!$A$2:$A$43,0),MATCH('Energy Use 2019'!F$2,'Final Energy Consumption-2019'!$A$2:$AF$2,0))*'Heat Value'!$P$78</f>
        <v>13889122500</v>
      </c>
      <c r="G17" s="5">
        <f>INDEX('Final Energy Consumption-2019'!$A$2:$AF$43,MATCH('Energy Use 2019'!$A17,'Final Energy Consumption-2019'!$A$2:$A$43,0),MATCH('Energy Use 2019'!G$2,'Final Energy Consumption-2019'!$A$2:$AF$2,0))*'Heat Value'!$P$78</f>
        <v>0</v>
      </c>
      <c r="H17" s="5">
        <f>INDEX('Final Energy Consumption-2019'!$A$2:$AF$43,MATCH('Energy Use 2019'!$A17,'Final Energy Consumption-2019'!$A$2:$A$43,0),MATCH('Energy Use 2019'!H$2,'Final Energy Consumption-2019'!$A$2:$AF$2,0))*'Heat Value'!$P$78</f>
        <v>0</v>
      </c>
      <c r="I17" s="5">
        <f>INDEX('Final Energy Consumption-2019'!$A$2:$AF$43,MATCH('Energy Use 2019'!$A17,'Final Energy Consumption-2019'!$A$2:$A$43,0),MATCH('Energy Use 2019'!I$2,'Final Energy Consumption-2019'!$A$2:$AF$2,0))*'Heat Value'!$P$78</f>
        <v>0</v>
      </c>
      <c r="J17" s="5">
        <f>INDEX('Final Energy Consumption-2019'!$A$2:$AF$43,MATCH('Energy Use 2019'!$A17,'Final Energy Consumption-2019'!$A$2:$A$43,0),MATCH('Energy Use 2019'!J$2,'Final Energy Consumption-2019'!$A$2:$AF$2,0))*'Heat Value'!$P$78</f>
        <v>0</v>
      </c>
      <c r="K17" s="5">
        <f>INDEX('Final Energy Consumption-2019'!$A$2:$AF$43,MATCH('Energy Use 2019'!$A17,'Final Energy Consumption-2019'!$A$2:$A$43,0),MATCH('Energy Use 2019'!K$2,'Final Energy Consumption-2019'!$A$2:$AF$2,0))*'Heat Value'!$P$78</f>
        <v>0</v>
      </c>
      <c r="L17" s="5">
        <f>INDEX('Final Energy Consumption-2019'!$A$2:$AF$43,MATCH('Energy Use 2019'!$A17,'Final Energy Consumption-2019'!$A$2:$A$43,0),MATCH('Energy Use 2019'!L$2,'Final Energy Consumption-2019'!$A$2:$AF$2,0))*'Heat Value'!$P$78</f>
        <v>0</v>
      </c>
      <c r="M17" s="11">
        <f>INDEX('Final Energy Consumption-2019'!$A$2:$AH$43,MATCH('Energy Use 2019'!$A17,'Final Energy Consumption-2019'!$A$2:$A$43,0),MATCH('Energy Use 2019'!M$2,'Final Energy Consumption-2019'!$A$2:$AH$2,0))*'Heat Value'!$P$78*0.21</f>
        <v>419423721255</v>
      </c>
      <c r="N17" s="11">
        <f>INDEX('Final Energy Consumption-2019'!$A$2:$AH$43,MATCH('Energy Use 2019'!$A17,'Final Energy Consumption-2019'!$A$2:$A$43,0),MATCH('Energy Use 2019'!N$2,'Final Energy Consumption-2019'!$A$2:$AH$2,0))*'Heat Value'!$P$78</f>
        <v>19444771500</v>
      </c>
      <c r="O17" s="11">
        <f>INDEX('Final Energy Consumption-2019'!$A$2:$AH$43,MATCH('Energy Use 2019'!$A17,'Final Energy Consumption-2019'!$A$2:$A$43,0),MATCH('Energy Use 2019'!O$2,'Final Energy Consumption-2019'!$A$2:$AH$2,0))*'Heat Value'!$P$78*0.74</f>
        <v>1607471481660</v>
      </c>
      <c r="P17" s="11">
        <f>INDEX('Final Energy Consumption-2019'!$A$2:$AH$43,MATCH('Energy Use 2019'!$A17,'Final Energy Consumption-2019'!$A$2:$A$43,0),MATCH('Energy Use 2019'!P$2,'Final Energy Consumption-2019'!$A$2:$AH$2,0))*'Heat Value'!$P$78</f>
        <v>194447715000</v>
      </c>
      <c r="Q17" s="5">
        <f>INDEX('Final Energy Consumption-2019'!$A$2:$AH$43,MATCH('Energy Use 2019'!$A17,'Final Energy Consumption-2019'!$A$2:$A$43,0),MATCH('Energy Use 2019'!Q$2,'Final Energy Consumption-2019'!$A$2:$AH$2,0))*'Heat Value'!$P$78</f>
        <v>0</v>
      </c>
      <c r="R17" s="11">
        <f>INDEX('Final Energy Consumption-2019'!$A$2:$AH$43,MATCH('Energy Use 2019'!$A17,'Final Energy Consumption-2019'!$A$2:$A$43,0),MATCH('Energy Use 2019'!R$2,'Final Energy Consumption-2019'!$A$2:$AH$2,0))*'Heat Value'!$P$78</f>
        <v>5555649000</v>
      </c>
      <c r="S17" s="5">
        <f>INDEX('Final Energy Consumption-2019'!$A$2:$AH$43,MATCH('Energy Use 2019'!$A17,'Final Energy Consumption-2019'!$A$2:$A$43,0),MATCH('Energy Use 2019'!S$2,'Final Energy Consumption-2019'!$A$2:$AH$2,0))*'Heat Value'!$P$78</f>
        <v>0</v>
      </c>
      <c r="T17" s="5">
        <f>INDEX('Final Energy Consumption-2019'!$A$2:$AH$43,MATCH('Energy Use 2019'!$A17,'Final Energy Consumption-2019'!$A$2:$A$43,0),MATCH('Energy Use 2019'!T$2,'Final Energy Consumption-2019'!$A$2:$AH$2,0))*'Heat Value'!$P$78</f>
        <v>0</v>
      </c>
      <c r="U17" s="9">
        <f>INDEX('Final Energy Consumption-2019'!$A$2:$AH$43,MATCH('Energy Use 2019'!$A17,'Final Energy Consumption-2019'!$A$2:$A$43,0),MATCH('Energy Use 2019'!U$2,'Final Energy Consumption-2019'!$A$2:$AH$2,0))*'Heat Value'!$P$78</f>
        <v>0</v>
      </c>
      <c r="V17" s="5">
        <f>INDEX('Final Energy Consumption-2019'!$A$2:$AH$43,MATCH('Energy Use 2019'!$A17,'Final Energy Consumption-2019'!$A$2:$A$43,0),MATCH('Energy Use 2019'!V$2,'Final Energy Consumption-2019'!$A$2:$AH$2,0))*'Heat Value'!$P$78</f>
        <v>0</v>
      </c>
      <c r="W17" s="11">
        <f>INDEX('Final Energy Consumption-2019'!$A$2:$AH$43,MATCH('Energy Use 2019'!$A17,'Final Energy Consumption-2019'!$A$2:$A$43,0),MATCH('Energy Use 2019'!W$2,'Final Energy Consumption-2019'!$A$2:$AH$2,0))*'Heat Value'!$P$78</f>
        <v>175002943500</v>
      </c>
      <c r="X17" s="5">
        <f>INDEX('Final Energy Consumption-2019'!$A$2:$AH$43,MATCH('Energy Use 2019'!$A17,'Final Energy Consumption-2019'!$A$2:$A$43,0),MATCH('Energy Use 2019'!X$2,'Final Energy Consumption-2019'!$A$2:$AH$2,0))*'Heat Value'!$P$78</f>
        <v>0</v>
      </c>
      <c r="Y17" s="11">
        <f>INDEX('Final Energy Consumption-2019'!$A$2:$AH$43,MATCH('Energy Use 2019'!$A17,'Final Energy Consumption-2019'!$A$2:$A$43,0),MATCH('Energy Use 2019'!Y$2,'Final Energy Consumption-2019'!$A$2:$AH$2,0))*'Heat Value'!$P$78</f>
        <v>80556910500</v>
      </c>
      <c r="Z17" s="11">
        <f>INDEX('Final Energy Consumption-2019'!$A$2:$AH$43,MATCH('Energy Use 2019'!$A17,'Final Energy Consumption-2019'!$A$2:$A$43,0),MATCH('Energy Use 2019'!Z$2,'Final Energy Consumption-2019'!$A$2:$AH$2,0))*'Heat Value'!$P$78</f>
        <v>4633411266000</v>
      </c>
      <c r="AA17" s="11">
        <f>INDEX('Final Energy Consumption-2019'!$A$2:$AH$43,MATCH('Energy Use 2019'!$A17,'Final Energy Consumption-2019'!$A$2:$A$43,0),MATCH('Energy Use 2019'!AA$2,'Final Energy Consumption-2019'!$A$2:$AH$2,0))*'Heat Value'!$P$78</f>
        <v>33720011605500</v>
      </c>
      <c r="AB17" s="11">
        <f>INDEX('Final Energy Consumption-2019'!$A$2:$AH$43,MATCH('Energy Use 2019'!$A17,'Final Energy Consumption-2019'!$A$2:$A$43,0),MATCH('Energy Use 2019'!AB$2,'Final Energy Consumption-2019'!$A$2:$AH$2,0))*'Heat Value'!$P$78</f>
        <v>5622316788000</v>
      </c>
      <c r="AC17" s="11">
        <f>INDEX('Final Energy Consumption-2019'!$A$2:$AH$43,MATCH('Energy Use 2019'!$A17,'Final Energy Consumption-2019'!$A$2:$A$43,0),MATCH('Energy Use 2019'!AC$2,'Final Energy Consumption-2019'!$A$2:$AH$2,0))*VLOOKUP(AC$3,'Heat Value'!$B$2:$P$78,15,0)</f>
        <v>117052768053294.75</v>
      </c>
      <c r="AD17" s="129">
        <f>INDEX('Final Energy Consumption-2019'!$A$2:$AH$43,MATCH('Energy Use 2019'!$A17,'Final Energy Consumption-2019'!$A$2:$A$43,0),MATCH('Energy Use 2019'!AD$2,'Final Energy Consumption-2019'!$A$2:$AH$2,0))*'Heat Value'!$P$78</f>
        <v>2297260861500</v>
      </c>
    </row>
    <row r="18" spans="1:30" x14ac:dyDescent="0.25">
      <c r="A18" s="12" t="s">
        <v>15</v>
      </c>
      <c r="B18" s="15">
        <f>INDEX('Final Energy Consumption-2019'!$A$2:$AF$43,MATCH('Energy Use 2019'!$A18,'Final Energy Consumption-2019'!$A$2:$A$43,0),MATCH('Energy Use 2019'!B$2,'Final Energy Consumption-2019'!$A$2:$AF$2,0))*'Heat Value'!$P$78</f>
        <v>4347295342500</v>
      </c>
      <c r="C18" s="5">
        <f>INDEX('Final Energy Consumption-2019'!$A$2:$AF$43,MATCH('Energy Use 2019'!$A18,'Final Energy Consumption-2019'!$A$2:$A$43,0),MATCH('Energy Use 2019'!C$2,'Final Energy Consumption-2019'!$A$2:$AF$2,0))*'Heat Value'!$P$78</f>
        <v>0</v>
      </c>
      <c r="D18" s="11">
        <f>INDEX('Final Energy Consumption-2019'!$A$2:$AF$43,MATCH('Energy Use 2019'!$A18,'Final Energy Consumption-2019'!$A$2:$A$43,0),MATCH('Energy Use 2019'!D$2,'Final Energy Consumption-2019'!$A$2:$AF$2,0))*'Heat Value'!$P$78</f>
        <v>13889122500</v>
      </c>
      <c r="E18" s="11">
        <f>INDEX('Final Energy Consumption-2019'!$A$2:$AF$43,MATCH('Energy Use 2019'!$A18,'Final Energy Consumption-2019'!$A$2:$A$43,0),MATCH('Energy Use 2019'!E$2,'Final Energy Consumption-2019'!$A$2:$AF$2,0))*'Heat Value'!$P$78</f>
        <v>255559853999.99997</v>
      </c>
      <c r="F18" s="5">
        <f>INDEX('Final Energy Consumption-2019'!$A$2:$AF$43,MATCH('Energy Use 2019'!$A18,'Final Energy Consumption-2019'!$A$2:$A$43,0),MATCH('Energy Use 2019'!F$2,'Final Energy Consumption-2019'!$A$2:$AF$2,0))*'Heat Value'!$P$78</f>
        <v>0</v>
      </c>
      <c r="G18" s="5">
        <f>INDEX('Final Energy Consumption-2019'!$A$2:$AF$43,MATCH('Energy Use 2019'!$A18,'Final Energy Consumption-2019'!$A$2:$A$43,0),MATCH('Energy Use 2019'!G$2,'Final Energy Consumption-2019'!$A$2:$AF$2,0))*'Heat Value'!$P$78</f>
        <v>0</v>
      </c>
      <c r="H18" s="5">
        <f>INDEX('Final Energy Consumption-2019'!$A$2:$AF$43,MATCH('Energy Use 2019'!$A18,'Final Energy Consumption-2019'!$A$2:$A$43,0),MATCH('Energy Use 2019'!H$2,'Final Energy Consumption-2019'!$A$2:$AF$2,0))*'Heat Value'!$P$78</f>
        <v>0</v>
      </c>
      <c r="I18" s="5">
        <f>INDEX('Final Energy Consumption-2019'!$A$2:$AF$43,MATCH('Energy Use 2019'!$A18,'Final Energy Consumption-2019'!$A$2:$A$43,0),MATCH('Energy Use 2019'!I$2,'Final Energy Consumption-2019'!$A$2:$AF$2,0))*'Heat Value'!$P$78</f>
        <v>0</v>
      </c>
      <c r="J18" s="5">
        <f>INDEX('Final Energy Consumption-2019'!$A$2:$AF$43,MATCH('Energy Use 2019'!$A18,'Final Energy Consumption-2019'!$A$2:$A$43,0),MATCH('Energy Use 2019'!J$2,'Final Energy Consumption-2019'!$A$2:$AF$2,0))*'Heat Value'!$P$78</f>
        <v>0</v>
      </c>
      <c r="K18" s="5">
        <f>INDEX('Final Energy Consumption-2019'!$A$2:$AF$43,MATCH('Energy Use 2019'!$A18,'Final Energy Consumption-2019'!$A$2:$A$43,0),MATCH('Energy Use 2019'!K$2,'Final Energy Consumption-2019'!$A$2:$AF$2,0))*'Heat Value'!$P$78</f>
        <v>0</v>
      </c>
      <c r="L18" s="5">
        <f>INDEX('Final Energy Consumption-2019'!$A$2:$AF$43,MATCH('Energy Use 2019'!$A18,'Final Energy Consumption-2019'!$A$2:$A$43,0),MATCH('Energy Use 2019'!L$2,'Final Energy Consumption-2019'!$A$2:$AF$2,0))*'Heat Value'!$P$78</f>
        <v>0</v>
      </c>
      <c r="M18" s="11">
        <f>INDEX('Final Energy Consumption-2019'!$A$2:$AH$43,MATCH('Energy Use 2019'!$A18,'Final Energy Consumption-2019'!$A$2:$A$43,0),MATCH('Energy Use 2019'!M$2,'Final Energy Consumption-2019'!$A$2:$AH$2,0))*'Heat Value'!$P$78*0.21</f>
        <v>245587464045</v>
      </c>
      <c r="N18" s="11">
        <f>INDEX('Final Energy Consumption-2019'!$A$2:$AH$43,MATCH('Energy Use 2019'!$A18,'Final Energy Consumption-2019'!$A$2:$A$43,0),MATCH('Energy Use 2019'!N$2,'Final Energy Consumption-2019'!$A$2:$AH$2,0))*'Heat Value'!$P$78</f>
        <v>5555649000</v>
      </c>
      <c r="O18" s="11">
        <f>INDEX('Final Energy Consumption-2019'!$A$2:$AH$43,MATCH('Energy Use 2019'!$A18,'Final Energy Consumption-2019'!$A$2:$A$43,0),MATCH('Energy Use 2019'!O$2,'Final Energy Consumption-2019'!$A$2:$AH$2,0))*'Heat Value'!$P$78*0.74</f>
        <v>579676416660</v>
      </c>
      <c r="P18" s="11">
        <f>INDEX('Final Energy Consumption-2019'!$A$2:$AH$43,MATCH('Energy Use 2019'!$A18,'Final Energy Consumption-2019'!$A$2:$A$43,0),MATCH('Energy Use 2019'!P$2,'Final Energy Consumption-2019'!$A$2:$AH$2,0))*'Heat Value'!$P$78</f>
        <v>136113400500</v>
      </c>
      <c r="Q18" s="11">
        <f>INDEX('Final Energy Consumption-2019'!$A$2:$AH$43,MATCH('Energy Use 2019'!$A18,'Final Energy Consumption-2019'!$A$2:$A$43,0),MATCH('Energy Use 2019'!Q$2,'Final Energy Consumption-2019'!$A$2:$AH$2,0))*'Heat Value'!$P$78</f>
        <v>2777824500</v>
      </c>
      <c r="R18" s="11">
        <f>INDEX('Final Energy Consumption-2019'!$A$2:$AH$43,MATCH('Energy Use 2019'!$A18,'Final Energy Consumption-2019'!$A$2:$A$43,0),MATCH('Energy Use 2019'!R$2,'Final Energy Consumption-2019'!$A$2:$AH$2,0))*'Heat Value'!$P$78</f>
        <v>19444771500</v>
      </c>
      <c r="S18" s="11">
        <f>INDEX('Final Energy Consumption-2019'!$A$2:$AH$43,MATCH('Energy Use 2019'!$A18,'Final Energy Consumption-2019'!$A$2:$A$43,0),MATCH('Energy Use 2019'!S$2,'Final Energy Consumption-2019'!$A$2:$AH$2,0))*'Heat Value'!$P$78</f>
        <v>16666947000</v>
      </c>
      <c r="T18" s="11">
        <f>INDEX('Final Energy Consumption-2019'!$A$2:$AH$43,MATCH('Energy Use 2019'!$A18,'Final Energy Consumption-2019'!$A$2:$A$43,0),MATCH('Energy Use 2019'!T$2,'Final Energy Consumption-2019'!$A$2:$AH$2,0))*'Heat Value'!$P$78</f>
        <v>50000841000</v>
      </c>
      <c r="U18" s="9">
        <f>INDEX('Final Energy Consumption-2019'!$A$2:$AH$43,MATCH('Energy Use 2019'!$A18,'Final Energy Consumption-2019'!$A$2:$A$43,0),MATCH('Energy Use 2019'!U$2,'Final Energy Consumption-2019'!$A$2:$AH$2,0))*'Heat Value'!$P$78</f>
        <v>0</v>
      </c>
      <c r="V18" s="5">
        <f>INDEX('Final Energy Consumption-2019'!$A$2:$AH$43,MATCH('Energy Use 2019'!$A18,'Final Energy Consumption-2019'!$A$2:$A$43,0),MATCH('Energy Use 2019'!V$2,'Final Energy Consumption-2019'!$A$2:$AH$2,0))*'Heat Value'!$P$78</f>
        <v>0</v>
      </c>
      <c r="W18" s="11">
        <f>INDEX('Final Energy Consumption-2019'!$A$2:$AH$43,MATCH('Energy Use 2019'!$A18,'Final Energy Consumption-2019'!$A$2:$A$43,0),MATCH('Energy Use 2019'!W$2,'Final Energy Consumption-2019'!$A$2:$AH$2,0))*'Heat Value'!$P$78</f>
        <v>138891225000</v>
      </c>
      <c r="X18" s="5">
        <f>INDEX('Final Energy Consumption-2019'!$A$2:$AH$43,MATCH('Energy Use 2019'!$A18,'Final Energy Consumption-2019'!$A$2:$A$43,0),MATCH('Energy Use 2019'!X$2,'Final Energy Consumption-2019'!$A$2:$AH$2,0))*'Heat Value'!$P$78</f>
        <v>0</v>
      </c>
      <c r="Y18" s="11">
        <f>INDEX('Final Energy Consumption-2019'!$A$2:$AH$43,MATCH('Energy Use 2019'!$A18,'Final Energy Consumption-2019'!$A$2:$A$43,0),MATCH('Energy Use 2019'!Y$2,'Final Energy Consumption-2019'!$A$2:$AH$2,0))*'Heat Value'!$P$78</f>
        <v>13889122500</v>
      </c>
      <c r="Z18" s="11">
        <f>INDEX('Final Energy Consumption-2019'!$A$2:$AH$43,MATCH('Energy Use 2019'!$A18,'Final Energy Consumption-2019'!$A$2:$A$43,0),MATCH('Energy Use 2019'!Z$2,'Final Energy Consumption-2019'!$A$2:$AH$2,0))*'Heat Value'!$P$78</f>
        <v>436118446500</v>
      </c>
      <c r="AA18" s="11">
        <f>INDEX('Final Energy Consumption-2019'!$A$2:$AH$43,MATCH('Energy Use 2019'!$A18,'Final Energy Consumption-2019'!$A$2:$A$43,0),MATCH('Energy Use 2019'!AA$2,'Final Energy Consumption-2019'!$A$2:$AH$2,0))*'Heat Value'!$P$78</f>
        <v>7250121945000</v>
      </c>
      <c r="AB18" s="11">
        <f>INDEX('Final Energy Consumption-2019'!$A$2:$AH$43,MATCH('Energy Use 2019'!$A18,'Final Energy Consumption-2019'!$A$2:$A$43,0),MATCH('Energy Use 2019'!AB$2,'Final Energy Consumption-2019'!$A$2:$AH$2,0))*'Heat Value'!$P$78</f>
        <v>2158369636500</v>
      </c>
      <c r="AC18" s="11">
        <f>INDEX('Final Energy Consumption-2019'!$A$2:$AH$43,MATCH('Energy Use 2019'!$A18,'Final Energy Consumption-2019'!$A$2:$A$43,0),MATCH('Energy Use 2019'!AC$2,'Final Energy Consumption-2019'!$A$2:$AH$2,0))*VLOOKUP(AC$3,'Heat Value'!$B$2:$P$78,15,0)</f>
        <v>75933185718135.25</v>
      </c>
      <c r="AD18" s="129">
        <f>INDEX('Final Energy Consumption-2019'!$A$2:$AH$43,MATCH('Energy Use 2019'!$A18,'Final Energy Consumption-2019'!$A$2:$A$43,0),MATCH('Energy Use 2019'!AD$2,'Final Energy Consumption-2019'!$A$2:$AH$2,0))*'Heat Value'!$P$78</f>
        <v>2694489765000</v>
      </c>
    </row>
    <row r="19" spans="1:30" x14ac:dyDescent="0.25">
      <c r="A19" s="74" t="s">
        <v>253</v>
      </c>
      <c r="B19" s="15">
        <f>INDEX('Final Energy Consumption-2019'!$A$2:$AF$43,MATCH('Energy Use 2019'!$A19,'Final Energy Consumption-2019'!$A$2:$A$43,0),MATCH('Energy Use 2019'!B$2,'Final Energy Consumption-2019'!$A$2:$AF$2,0))*'Heat Value'!$P$78</f>
        <v>10291839772500</v>
      </c>
      <c r="C19" s="5">
        <f>INDEX('Final Energy Consumption-2019'!$A$2:$AF$43,MATCH('Energy Use 2019'!$A19,'Final Energy Consumption-2019'!$A$2:$A$43,0),MATCH('Energy Use 2019'!C$2,'Final Energy Consumption-2019'!$A$2:$AF$2,0))*'Heat Value'!$P$78</f>
        <v>0</v>
      </c>
      <c r="D19" s="11">
        <f>INDEX('Final Energy Consumption-2019'!$A$2:$AF$43,MATCH('Energy Use 2019'!$A19,'Final Energy Consumption-2019'!$A$2:$A$43,0),MATCH('Energy Use 2019'!D$2,'Final Energy Consumption-2019'!$A$2:$AF$2,0))*'Heat Value'!$P$78</f>
        <v>130557751500</v>
      </c>
      <c r="E19" s="11">
        <f>INDEX('Final Energy Consumption-2019'!$A$2:$AF$43,MATCH('Energy Use 2019'!$A19,'Final Energy Consumption-2019'!$A$2:$A$43,0),MATCH('Energy Use 2019'!E$2,'Final Energy Consumption-2019'!$A$2:$AF$2,0))*'Heat Value'!$P$78</f>
        <v>0</v>
      </c>
      <c r="F19" s="11">
        <f>INDEX('Final Energy Consumption-2019'!$A$2:$AF$43,MATCH('Energy Use 2019'!$A19,'Final Energy Consumption-2019'!$A$2:$A$43,0),MATCH('Energy Use 2019'!F$2,'Final Energy Consumption-2019'!$A$2:$AF$2,0))*'Heat Value'!$P$78</f>
        <v>11111298000</v>
      </c>
      <c r="G19" s="5">
        <f>INDEX('Final Energy Consumption-2019'!$A$2:$AF$43,MATCH('Energy Use 2019'!$A19,'Final Energy Consumption-2019'!$A$2:$A$43,0),MATCH('Energy Use 2019'!G$2,'Final Energy Consumption-2019'!$A$2:$AF$2,0))*'Heat Value'!$P$78</f>
        <v>0</v>
      </c>
      <c r="H19" s="5">
        <f>INDEX('Final Energy Consumption-2019'!$A$2:$AF$43,MATCH('Energy Use 2019'!$A19,'Final Energy Consumption-2019'!$A$2:$A$43,0),MATCH('Energy Use 2019'!H$2,'Final Energy Consumption-2019'!$A$2:$AF$2,0))*'Heat Value'!$P$78</f>
        <v>0</v>
      </c>
      <c r="I19" s="5">
        <f>INDEX('Final Energy Consumption-2019'!$A$2:$AF$43,MATCH('Energy Use 2019'!$A19,'Final Energy Consumption-2019'!$A$2:$A$43,0),MATCH('Energy Use 2019'!I$2,'Final Energy Consumption-2019'!$A$2:$AF$2,0))*'Heat Value'!$P$78</f>
        <v>0</v>
      </c>
      <c r="J19" s="5">
        <f>INDEX('Final Energy Consumption-2019'!$A$2:$AF$43,MATCH('Energy Use 2019'!$A19,'Final Energy Consumption-2019'!$A$2:$A$43,0),MATCH('Energy Use 2019'!J$2,'Final Energy Consumption-2019'!$A$2:$AF$2,0))*'Heat Value'!$P$78</f>
        <v>0</v>
      </c>
      <c r="K19" s="5">
        <f>INDEX('Final Energy Consumption-2019'!$A$2:$AF$43,MATCH('Energy Use 2019'!$A19,'Final Energy Consumption-2019'!$A$2:$A$43,0),MATCH('Energy Use 2019'!K$2,'Final Energy Consumption-2019'!$A$2:$AF$2,0))*'Heat Value'!$P$78</f>
        <v>0</v>
      </c>
      <c r="L19" s="5">
        <f>INDEX('Final Energy Consumption-2019'!$A$2:$AF$43,MATCH('Energy Use 2019'!$A19,'Final Energy Consumption-2019'!$A$2:$A$43,0),MATCH('Energy Use 2019'!L$2,'Final Energy Consumption-2019'!$A$2:$AF$2,0))*'Heat Value'!$P$78</f>
        <v>0</v>
      </c>
      <c r="M19" s="11">
        <f>INDEX('Final Energy Consumption-2019'!$A$2:$AH$43,MATCH('Energy Use 2019'!$A19,'Final Energy Consumption-2019'!$A$2:$A$43,0),MATCH('Energy Use 2019'!M$2,'Final Energy Consumption-2019'!$A$2:$AH$2,0))*'Heat Value'!$P$78*0.21</f>
        <v>145835786250</v>
      </c>
      <c r="N19" s="5">
        <f>INDEX('Final Energy Consumption-2019'!$A$2:$AH$43,MATCH('Energy Use 2019'!$A19,'Final Energy Consumption-2019'!$A$2:$A$43,0),MATCH('Energy Use 2019'!N$2,'Final Energy Consumption-2019'!$A$2:$AH$2,0))*'Heat Value'!$P$78</f>
        <v>0</v>
      </c>
      <c r="O19" s="11">
        <f>INDEX('Final Energy Consumption-2019'!$A$2:$AH$43,MATCH('Energy Use 2019'!$A19,'Final Energy Consumption-2019'!$A$2:$A$43,0),MATCH('Energy Use 2019'!O$2,'Final Energy Consumption-2019'!$A$2:$AH$2,0))*'Heat Value'!$P$78*0.74</f>
        <v>1560192908670</v>
      </c>
      <c r="P19" s="11">
        <f>INDEX('Final Energy Consumption-2019'!$A$2:$AH$43,MATCH('Energy Use 2019'!$A19,'Final Energy Consumption-2019'!$A$2:$A$43,0),MATCH('Energy Use 2019'!P$2,'Final Energy Consumption-2019'!$A$2:$AH$2,0))*'Heat Value'!$P$78</f>
        <v>80556910500</v>
      </c>
      <c r="Q19" s="5">
        <f>INDEX('Final Energy Consumption-2019'!$A$2:$AH$43,MATCH('Energy Use 2019'!$A19,'Final Energy Consumption-2019'!$A$2:$A$43,0),MATCH('Energy Use 2019'!Q$2,'Final Energy Consumption-2019'!$A$2:$AH$2,0))*'Heat Value'!$P$78</f>
        <v>0</v>
      </c>
      <c r="R19" s="11">
        <f>INDEX('Final Energy Consumption-2019'!$A$2:$AH$43,MATCH('Energy Use 2019'!$A19,'Final Energy Consumption-2019'!$A$2:$A$43,0),MATCH('Energy Use 2019'!R$2,'Final Energy Consumption-2019'!$A$2:$AH$2,0))*'Heat Value'!$P$78</f>
        <v>13889122500</v>
      </c>
      <c r="S19" s="11">
        <f>INDEX('Final Energy Consumption-2019'!$A$2:$AH$43,MATCH('Energy Use 2019'!$A19,'Final Energy Consumption-2019'!$A$2:$A$43,0),MATCH('Energy Use 2019'!S$2,'Final Energy Consumption-2019'!$A$2:$AH$2,0))*'Heat Value'!$P$78</f>
        <v>650010933000</v>
      </c>
      <c r="T19" s="5">
        <f>INDEX('Final Energy Consumption-2019'!$A$2:$AH$43,MATCH('Energy Use 2019'!$A19,'Final Energy Consumption-2019'!$A$2:$A$43,0),MATCH('Energy Use 2019'!T$2,'Final Energy Consumption-2019'!$A$2:$AH$2,0))*'Heat Value'!$P$78</f>
        <v>0</v>
      </c>
      <c r="U19" s="9">
        <f>INDEX('Final Energy Consumption-2019'!$A$2:$AH$43,MATCH('Energy Use 2019'!$A19,'Final Energy Consumption-2019'!$A$2:$A$43,0),MATCH('Energy Use 2019'!U$2,'Final Energy Consumption-2019'!$A$2:$AH$2,0))*'Heat Value'!$P$78</f>
        <v>0</v>
      </c>
      <c r="V19" s="5">
        <f>INDEX('Final Energy Consumption-2019'!$A$2:$AH$43,MATCH('Energy Use 2019'!$A19,'Final Energy Consumption-2019'!$A$2:$A$43,0),MATCH('Energy Use 2019'!V$2,'Final Energy Consumption-2019'!$A$2:$AH$2,0))*'Heat Value'!$P$78</f>
        <v>0</v>
      </c>
      <c r="W19" s="11">
        <f>INDEX('Final Energy Consumption-2019'!$A$2:$AH$43,MATCH('Energy Use 2019'!$A19,'Final Energy Consumption-2019'!$A$2:$A$43,0),MATCH('Energy Use 2019'!W$2,'Final Energy Consumption-2019'!$A$2:$AH$2,0))*'Heat Value'!$P$78</f>
        <v>100001682000</v>
      </c>
      <c r="X19" s="5">
        <f>INDEX('Final Energy Consumption-2019'!$A$2:$AH$43,MATCH('Energy Use 2019'!$A19,'Final Energy Consumption-2019'!$A$2:$A$43,0),MATCH('Energy Use 2019'!X$2,'Final Energy Consumption-2019'!$A$2:$AH$2,0))*'Heat Value'!$P$78</f>
        <v>0</v>
      </c>
      <c r="Y19" s="5">
        <f>INDEX('Final Energy Consumption-2019'!$A$2:$AH$43,MATCH('Energy Use 2019'!$A19,'Final Energy Consumption-2019'!$A$2:$A$43,0),MATCH('Energy Use 2019'!Y$2,'Final Energy Consumption-2019'!$A$2:$AH$2,0))*'Heat Value'!$P$78</f>
        <v>0</v>
      </c>
      <c r="Z19" s="11">
        <f>INDEX('Final Energy Consumption-2019'!$A$2:$AH$43,MATCH('Energy Use 2019'!$A19,'Final Energy Consumption-2019'!$A$2:$A$43,0),MATCH('Energy Use 2019'!Z$2,'Final Energy Consumption-2019'!$A$2:$AH$2,0))*'Heat Value'!$P$78</f>
        <v>9322379022000</v>
      </c>
      <c r="AA19" s="11">
        <f>INDEX('Final Energy Consumption-2019'!$A$2:$AH$43,MATCH('Energy Use 2019'!$A19,'Final Energy Consumption-2019'!$A$2:$A$43,0),MATCH('Energy Use 2019'!AA$2,'Final Energy Consumption-2019'!$A$2:$AH$2,0))*'Heat Value'!$P$78</f>
        <v>900015138000</v>
      </c>
      <c r="AB19" s="11">
        <f>INDEX('Final Energy Consumption-2019'!$A$2:$AH$43,MATCH('Energy Use 2019'!$A19,'Final Energy Consumption-2019'!$A$2:$A$43,0),MATCH('Energy Use 2019'!AB$2,'Final Energy Consumption-2019'!$A$2:$AH$2,0))*'Heat Value'!$P$78</f>
        <v>6363995929500</v>
      </c>
      <c r="AC19" s="11">
        <f>INDEX('Final Energy Consumption-2019'!$A$2:$AH$43,MATCH('Energy Use 2019'!$A19,'Final Energy Consumption-2019'!$A$2:$A$43,0),MATCH('Energy Use 2019'!AC$2,'Final Energy Consumption-2019'!$A$2:$AH$2,0))*VLOOKUP(AC$3,'Heat Value'!$B$2:$P$78,15,0)</f>
        <v>119494257756046.8</v>
      </c>
      <c r="AD19" s="129">
        <f>INDEX('Final Energy Consumption-2019'!$A$2:$AH$43,MATCH('Energy Use 2019'!$A19,'Final Energy Consumption-2019'!$A$2:$A$43,0),MATCH('Energy Use 2019'!AD$2,'Final Energy Consumption-2019'!$A$2:$AH$2,0))*'Heat Value'!$P$78</f>
        <v>29144934654000</v>
      </c>
    </row>
    <row r="20" spans="1:30" x14ac:dyDescent="0.25">
      <c r="A20" s="12" t="s">
        <v>17</v>
      </c>
      <c r="B20" s="15">
        <f>INDEX('Final Energy Consumption-2019'!$A$2:$AF$43,MATCH('Energy Use 2019'!$A20,'Final Energy Consumption-2019'!$A$2:$A$43,0),MATCH('Energy Use 2019'!B$2,'Final Energy Consumption-2019'!$A$2:$AF$2,0))*'Heat Value'!$P$78</f>
        <v>388895430000</v>
      </c>
      <c r="C20" s="5">
        <f>INDEX('Final Energy Consumption-2019'!$A$2:$AF$43,MATCH('Energy Use 2019'!$A20,'Final Energy Consumption-2019'!$A$2:$A$43,0),MATCH('Energy Use 2019'!C$2,'Final Energy Consumption-2019'!$A$2:$AF$2,0))*'Heat Value'!$P$78</f>
        <v>0</v>
      </c>
      <c r="D20" s="11">
        <f>INDEX('Final Energy Consumption-2019'!$A$2:$AF$43,MATCH('Energy Use 2019'!$A20,'Final Energy Consumption-2019'!$A$2:$A$43,0),MATCH('Energy Use 2019'!D$2,'Final Energy Consumption-2019'!$A$2:$AF$2,0))*'Heat Value'!$P$78</f>
        <v>38889543000</v>
      </c>
      <c r="E20" s="11">
        <f>INDEX('Final Energy Consumption-2019'!$A$2:$AF$43,MATCH('Energy Use 2019'!$A20,'Final Energy Consumption-2019'!$A$2:$A$43,0),MATCH('Energy Use 2019'!E$2,'Final Energy Consumption-2019'!$A$2:$AF$2,0))*'Heat Value'!$P$78</f>
        <v>5555649000.0000048</v>
      </c>
      <c r="F20" s="11">
        <f>INDEX('Final Energy Consumption-2019'!$A$2:$AF$43,MATCH('Energy Use 2019'!$A20,'Final Energy Consumption-2019'!$A$2:$A$43,0),MATCH('Energy Use 2019'!F$2,'Final Energy Consumption-2019'!$A$2:$AF$2,0))*'Heat Value'!$P$78</f>
        <v>144446874000</v>
      </c>
      <c r="G20" s="5">
        <f>INDEX('Final Energy Consumption-2019'!$A$2:$AF$43,MATCH('Energy Use 2019'!$A20,'Final Energy Consumption-2019'!$A$2:$A$43,0),MATCH('Energy Use 2019'!G$2,'Final Energy Consumption-2019'!$A$2:$AF$2,0))*'Heat Value'!$P$78</f>
        <v>0</v>
      </c>
      <c r="H20" s="5">
        <f>INDEX('Final Energy Consumption-2019'!$A$2:$AF$43,MATCH('Energy Use 2019'!$A20,'Final Energy Consumption-2019'!$A$2:$A$43,0),MATCH('Energy Use 2019'!H$2,'Final Energy Consumption-2019'!$A$2:$AF$2,0))*'Heat Value'!$P$78</f>
        <v>0</v>
      </c>
      <c r="I20" s="5">
        <f>INDEX('Final Energy Consumption-2019'!$A$2:$AF$43,MATCH('Energy Use 2019'!$A20,'Final Energy Consumption-2019'!$A$2:$A$43,0),MATCH('Energy Use 2019'!I$2,'Final Energy Consumption-2019'!$A$2:$AF$2,0))*'Heat Value'!$P$78</f>
        <v>0</v>
      </c>
      <c r="J20" s="5">
        <f>INDEX('Final Energy Consumption-2019'!$A$2:$AF$43,MATCH('Energy Use 2019'!$A20,'Final Energy Consumption-2019'!$A$2:$A$43,0),MATCH('Energy Use 2019'!J$2,'Final Energy Consumption-2019'!$A$2:$AF$2,0))*'Heat Value'!$P$78</f>
        <v>0</v>
      </c>
      <c r="K20" s="5">
        <f>INDEX('Final Energy Consumption-2019'!$A$2:$AF$43,MATCH('Energy Use 2019'!$A20,'Final Energy Consumption-2019'!$A$2:$A$43,0),MATCH('Energy Use 2019'!K$2,'Final Energy Consumption-2019'!$A$2:$AF$2,0))*'Heat Value'!$P$78</f>
        <v>0</v>
      </c>
      <c r="L20" s="5">
        <f>INDEX('Final Energy Consumption-2019'!$A$2:$AF$43,MATCH('Energy Use 2019'!$A20,'Final Energy Consumption-2019'!$A$2:$A$43,0),MATCH('Energy Use 2019'!L$2,'Final Energy Consumption-2019'!$A$2:$AF$2,0))*'Heat Value'!$P$78</f>
        <v>0</v>
      </c>
      <c r="M20" s="11">
        <f>INDEX('Final Energy Consumption-2019'!$A$2:$AH$43,MATCH('Energy Use 2019'!$A20,'Final Energy Consumption-2019'!$A$2:$A$43,0),MATCH('Energy Use 2019'!M$2,'Final Energy Consumption-2019'!$A$2:$AH$2,0))*'Heat Value'!$P$78*0.21</f>
        <v>206503473330</v>
      </c>
      <c r="N20" s="5">
        <f>INDEX('Final Energy Consumption-2019'!$A$2:$AH$43,MATCH('Energy Use 2019'!$A20,'Final Energy Consumption-2019'!$A$2:$A$43,0),MATCH('Energy Use 2019'!N$2,'Final Energy Consumption-2019'!$A$2:$AH$2,0))*'Heat Value'!$P$78</f>
        <v>0</v>
      </c>
      <c r="O20" s="11">
        <f>INDEX('Final Energy Consumption-2019'!$A$2:$AH$43,MATCH('Energy Use 2019'!$A20,'Final Energy Consumption-2019'!$A$2:$A$43,0),MATCH('Energy Use 2019'!O$2,'Final Energy Consumption-2019'!$A$2:$AH$2,0))*'Heat Value'!$P$78*0.74</f>
        <v>894181706550</v>
      </c>
      <c r="P20" s="11">
        <f>INDEX('Final Energy Consumption-2019'!$A$2:$AH$43,MATCH('Energy Use 2019'!$A20,'Final Energy Consumption-2019'!$A$2:$A$43,0),MATCH('Energy Use 2019'!P$2,'Final Energy Consumption-2019'!$A$2:$AH$2,0))*'Heat Value'!$P$78</f>
        <v>58334314500</v>
      </c>
      <c r="Q20" s="5">
        <f>INDEX('Final Energy Consumption-2019'!$A$2:$AH$43,MATCH('Energy Use 2019'!$A20,'Final Energy Consumption-2019'!$A$2:$A$43,0),MATCH('Energy Use 2019'!Q$2,'Final Energy Consumption-2019'!$A$2:$AH$2,0))*'Heat Value'!$P$78</f>
        <v>0</v>
      </c>
      <c r="R20" s="11">
        <f>INDEX('Final Energy Consumption-2019'!$A$2:$AH$43,MATCH('Energy Use 2019'!$A20,'Final Energy Consumption-2019'!$A$2:$A$43,0),MATCH('Energy Use 2019'!R$2,'Final Energy Consumption-2019'!$A$2:$AH$2,0))*'Heat Value'!$P$78</f>
        <v>5555649000</v>
      </c>
      <c r="S20" s="5">
        <f>INDEX('Final Energy Consumption-2019'!$A$2:$AH$43,MATCH('Energy Use 2019'!$A20,'Final Energy Consumption-2019'!$A$2:$A$43,0),MATCH('Energy Use 2019'!S$2,'Final Energy Consumption-2019'!$A$2:$AH$2,0))*'Heat Value'!$P$78</f>
        <v>0</v>
      </c>
      <c r="T20" s="5">
        <f>INDEX('Final Energy Consumption-2019'!$A$2:$AH$43,MATCH('Energy Use 2019'!$A20,'Final Energy Consumption-2019'!$A$2:$A$43,0),MATCH('Energy Use 2019'!T$2,'Final Energy Consumption-2019'!$A$2:$AH$2,0))*'Heat Value'!$P$78</f>
        <v>0</v>
      </c>
      <c r="U20" s="9">
        <f>INDEX('Final Energy Consumption-2019'!$A$2:$AH$43,MATCH('Energy Use 2019'!$A20,'Final Energy Consumption-2019'!$A$2:$A$43,0),MATCH('Energy Use 2019'!U$2,'Final Energy Consumption-2019'!$A$2:$AH$2,0))*'Heat Value'!$P$78</f>
        <v>0</v>
      </c>
      <c r="V20" s="5">
        <f>INDEX('Final Energy Consumption-2019'!$A$2:$AH$43,MATCH('Energy Use 2019'!$A20,'Final Energy Consumption-2019'!$A$2:$A$43,0),MATCH('Energy Use 2019'!V$2,'Final Energy Consumption-2019'!$A$2:$AH$2,0))*'Heat Value'!$P$78</f>
        <v>0</v>
      </c>
      <c r="W20" s="11">
        <f>INDEX('Final Energy Consumption-2019'!$A$2:$AH$43,MATCH('Energy Use 2019'!$A20,'Final Energy Consumption-2019'!$A$2:$A$43,0),MATCH('Energy Use 2019'!W$2,'Final Energy Consumption-2019'!$A$2:$AH$2,0))*'Heat Value'!$P$78</f>
        <v>130557751500</v>
      </c>
      <c r="X20" s="5">
        <f>INDEX('Final Energy Consumption-2019'!$A$2:$AH$43,MATCH('Energy Use 2019'!$A20,'Final Energy Consumption-2019'!$A$2:$A$43,0),MATCH('Energy Use 2019'!X$2,'Final Energy Consumption-2019'!$A$2:$AH$2,0))*'Heat Value'!$P$78</f>
        <v>0</v>
      </c>
      <c r="Y20" s="5">
        <f>INDEX('Final Energy Consumption-2019'!$A$2:$AH$43,MATCH('Energy Use 2019'!$A20,'Final Energy Consumption-2019'!$A$2:$A$43,0),MATCH('Energy Use 2019'!Y$2,'Final Energy Consumption-2019'!$A$2:$AH$2,0))*'Heat Value'!$P$78</f>
        <v>0</v>
      </c>
      <c r="Z20" s="11">
        <f>INDEX('Final Energy Consumption-2019'!$A$2:$AH$43,MATCH('Energy Use 2019'!$A20,'Final Energy Consumption-2019'!$A$2:$A$43,0),MATCH('Energy Use 2019'!Z$2,'Final Energy Consumption-2019'!$A$2:$AH$2,0))*'Heat Value'!$P$78</f>
        <v>4786191613500</v>
      </c>
      <c r="AA20" s="11">
        <f>INDEX('Final Energy Consumption-2019'!$A$2:$AH$43,MATCH('Energy Use 2019'!$A20,'Final Energy Consumption-2019'!$A$2:$A$43,0),MATCH('Energy Use 2019'!AA$2,'Final Energy Consumption-2019'!$A$2:$AH$2,0))*'Heat Value'!$P$78</f>
        <v>1147241518500</v>
      </c>
      <c r="AB20" s="11">
        <f>INDEX('Final Energy Consumption-2019'!$A$2:$AH$43,MATCH('Energy Use 2019'!$A20,'Final Energy Consumption-2019'!$A$2:$A$43,0),MATCH('Energy Use 2019'!AB$2,'Final Energy Consumption-2019'!$A$2:$AH$2,0))*'Heat Value'!$P$78</f>
        <v>575009671500</v>
      </c>
      <c r="AC20" s="11">
        <f>INDEX('Final Energy Consumption-2019'!$A$2:$AH$43,MATCH('Energy Use 2019'!$A20,'Final Energy Consumption-2019'!$A$2:$A$43,0),MATCH('Energy Use 2019'!AC$2,'Final Energy Consumption-2019'!$A$2:$AH$2,0))*VLOOKUP(AC$3,'Heat Value'!$B$2:$P$78,15,0)</f>
        <v>55396187656664.797</v>
      </c>
      <c r="AD20" s="129">
        <f>INDEX('Final Energy Consumption-2019'!$A$2:$AH$43,MATCH('Energy Use 2019'!$A20,'Final Energy Consumption-2019'!$A$2:$A$43,0),MATCH('Energy Use 2019'!AD$2,'Final Energy Consumption-2019'!$A$2:$AH$2,0))*'Heat Value'!$P$78</f>
        <v>1391690074500</v>
      </c>
    </row>
    <row r="21" spans="1:30" x14ac:dyDescent="0.25">
      <c r="A21" s="12" t="s">
        <v>18</v>
      </c>
      <c r="B21" s="15">
        <f>INDEX('Final Energy Consumption-2019'!$A$2:$AF$43,MATCH('Energy Use 2019'!$A21,'Final Energy Consumption-2019'!$A$2:$A$43,0),MATCH('Energy Use 2019'!B$2,'Final Energy Consumption-2019'!$A$2:$AF$2,0))*'Heat Value'!$P$78</f>
        <v>121435375842000</v>
      </c>
      <c r="C21" s="5">
        <f>INDEX('Final Energy Consumption-2019'!$A$2:$AF$43,MATCH('Energy Use 2019'!$A21,'Final Energy Consumption-2019'!$A$2:$A$43,0),MATCH('Energy Use 2019'!C$2,'Final Energy Consumption-2019'!$A$2:$AF$2,0))*'Heat Value'!$P$78</f>
        <v>0</v>
      </c>
      <c r="D21" s="11">
        <f>INDEX('Final Energy Consumption-2019'!$A$2:$AF$43,MATCH('Energy Use 2019'!$A21,'Final Energy Consumption-2019'!$A$2:$A$43,0),MATCH('Energy Use 2019'!D$2,'Final Energy Consumption-2019'!$A$2:$AF$2,0))*'Heat Value'!$P$78</f>
        <v>5897321413500</v>
      </c>
      <c r="E21" s="11">
        <f>INDEX('Final Energy Consumption-2019'!$A$2:$AF$43,MATCH('Energy Use 2019'!$A21,'Final Energy Consumption-2019'!$A$2:$A$43,0),MATCH('Energy Use 2019'!E$2,'Final Energy Consumption-2019'!$A$2:$AF$2,0))*'Heat Value'!$P$78</f>
        <v>3586171429499.9912</v>
      </c>
      <c r="F21" s="11">
        <f>INDEX('Final Energy Consumption-2019'!$A$2:$AF$43,MATCH('Energy Use 2019'!$A21,'Final Energy Consumption-2019'!$A$2:$A$43,0),MATCH('Energy Use 2019'!F$2,'Final Energy Consumption-2019'!$A$2:$AF$2,0))*'Heat Value'!$P$78</f>
        <v>61112139000</v>
      </c>
      <c r="G21" s="11">
        <f>INDEX('Final Energy Consumption-2019'!$A$2:$AF$43,MATCH('Energy Use 2019'!$A21,'Final Energy Consumption-2019'!$A$2:$A$43,0),MATCH('Energy Use 2019'!G$2,'Final Energy Consumption-2019'!$A$2:$AF$2,0))*'Heat Value'!$P$78</f>
        <v>144446874000</v>
      </c>
      <c r="H21" s="5">
        <f>INDEX('Final Energy Consumption-2019'!$A$2:$AF$43,MATCH('Energy Use 2019'!$A21,'Final Energy Consumption-2019'!$A$2:$A$43,0),MATCH('Energy Use 2019'!H$2,'Final Energy Consumption-2019'!$A$2:$AF$2,0))*'Heat Value'!$P$78</f>
        <v>0</v>
      </c>
      <c r="I21" s="5">
        <f>INDEX('Final Energy Consumption-2019'!$A$2:$AF$43,MATCH('Energy Use 2019'!$A21,'Final Energy Consumption-2019'!$A$2:$A$43,0),MATCH('Energy Use 2019'!I$2,'Final Energy Consumption-2019'!$A$2:$AF$2,0))*'Heat Value'!$P$78</f>
        <v>0</v>
      </c>
      <c r="J21" s="5">
        <f>INDEX('Final Energy Consumption-2019'!$A$2:$AF$43,MATCH('Energy Use 2019'!$A21,'Final Energy Consumption-2019'!$A$2:$A$43,0),MATCH('Energy Use 2019'!J$2,'Final Energy Consumption-2019'!$A$2:$AF$2,0))*'Heat Value'!$P$78</f>
        <v>0</v>
      </c>
      <c r="K21" s="5">
        <f>INDEX('Final Energy Consumption-2019'!$A$2:$AF$43,MATCH('Energy Use 2019'!$A21,'Final Energy Consumption-2019'!$A$2:$A$43,0),MATCH('Energy Use 2019'!K$2,'Final Energy Consumption-2019'!$A$2:$AF$2,0))*'Heat Value'!$P$78</f>
        <v>0</v>
      </c>
      <c r="L21" s="11">
        <f>INDEX('Final Energy Consumption-2019'!$A$2:$AF$43,MATCH('Energy Use 2019'!$A21,'Final Energy Consumption-2019'!$A$2:$A$43,0),MATCH('Energy Use 2019'!L$2,'Final Energy Consumption-2019'!$A$2:$AF$2,0))*'Heat Value'!$P$78</f>
        <v>13889122500</v>
      </c>
      <c r="M21" s="11">
        <f>INDEX('Final Energy Consumption-2019'!$A$2:$AH$43,MATCH('Energy Use 2019'!$A21,'Final Energy Consumption-2019'!$A$2:$A$43,0),MATCH('Energy Use 2019'!M$2,'Final Energy Consumption-2019'!$A$2:$AH$2,0))*'Heat Value'!$P$78*0.21</f>
        <v>215253620505</v>
      </c>
      <c r="N21" s="11">
        <f>INDEX('Final Energy Consumption-2019'!$A$2:$AH$43,MATCH('Energy Use 2019'!$A21,'Final Energy Consumption-2019'!$A$2:$A$43,0),MATCH('Energy Use 2019'!N$2,'Final Energy Consumption-2019'!$A$2:$AH$2,0))*'Heat Value'!$P$78</f>
        <v>2777824500</v>
      </c>
      <c r="O21" s="11">
        <f>INDEX('Final Energy Consumption-2019'!$A$2:$AH$43,MATCH('Energy Use 2019'!$A21,'Final Energy Consumption-2019'!$A$2:$A$43,0),MATCH('Energy Use 2019'!O$2,'Final Energy Consumption-2019'!$A$2:$AH$2,0))*'Heat Value'!$P$78*0.74</f>
        <v>4491464434050</v>
      </c>
      <c r="P21" s="11">
        <f>INDEX('Final Energy Consumption-2019'!$A$2:$AH$43,MATCH('Energy Use 2019'!$A21,'Final Energy Consumption-2019'!$A$2:$A$43,0),MATCH('Energy Use 2019'!P$2,'Final Energy Consumption-2019'!$A$2:$AH$2,0))*'Heat Value'!$P$78</f>
        <v>3177831228000</v>
      </c>
      <c r="Q21" s="5">
        <f>INDEX('Final Energy Consumption-2019'!$A$2:$AH$43,MATCH('Energy Use 2019'!$A21,'Final Energy Consumption-2019'!$A$2:$A$43,0),MATCH('Energy Use 2019'!Q$2,'Final Energy Consumption-2019'!$A$2:$AH$2,0))*'Heat Value'!$P$78</f>
        <v>0</v>
      </c>
      <c r="R21" s="11">
        <f>INDEX('Final Energy Consumption-2019'!$A$2:$AH$43,MATCH('Energy Use 2019'!$A21,'Final Energy Consumption-2019'!$A$2:$A$43,0),MATCH('Energy Use 2019'!R$2,'Final Energy Consumption-2019'!$A$2:$AH$2,0))*'Heat Value'!$P$78</f>
        <v>38889543000</v>
      </c>
      <c r="S21" s="11">
        <f>INDEX('Final Energy Consumption-2019'!$A$2:$AH$43,MATCH('Energy Use 2019'!$A21,'Final Energy Consumption-2019'!$A$2:$A$43,0),MATCH('Energy Use 2019'!S$2,'Final Energy Consumption-2019'!$A$2:$AH$2,0))*'Heat Value'!$P$78</f>
        <v>11111298000</v>
      </c>
      <c r="T21" s="11">
        <f>INDEX('Final Energy Consumption-2019'!$A$2:$AH$43,MATCH('Energy Use 2019'!$A21,'Final Energy Consumption-2019'!$A$2:$A$43,0),MATCH('Energy Use 2019'!T$2,'Final Energy Consumption-2019'!$A$2:$AH$2,0))*'Heat Value'!$P$78</f>
        <v>122224278000</v>
      </c>
      <c r="U21" s="9">
        <f>INDEX('Final Energy Consumption-2019'!$A$2:$AH$43,MATCH('Energy Use 2019'!$A21,'Final Energy Consumption-2019'!$A$2:$A$43,0),MATCH('Energy Use 2019'!U$2,'Final Energy Consumption-2019'!$A$2:$AH$2,0))*'Heat Value'!$P$78</f>
        <v>0</v>
      </c>
      <c r="V21" s="5">
        <f>INDEX('Final Energy Consumption-2019'!$A$2:$AH$43,MATCH('Energy Use 2019'!$A21,'Final Energy Consumption-2019'!$A$2:$A$43,0),MATCH('Energy Use 2019'!V$2,'Final Energy Consumption-2019'!$A$2:$AH$2,0))*'Heat Value'!$P$78</f>
        <v>0</v>
      </c>
      <c r="W21" s="11">
        <f>INDEX('Final Energy Consumption-2019'!$A$2:$AH$43,MATCH('Energy Use 2019'!$A21,'Final Energy Consumption-2019'!$A$2:$A$43,0),MATCH('Energy Use 2019'!W$2,'Final Energy Consumption-2019'!$A$2:$AH$2,0))*'Heat Value'!$P$78</f>
        <v>905570787000</v>
      </c>
      <c r="X21" s="5">
        <f>INDEX('Final Energy Consumption-2019'!$A$2:$AH$43,MATCH('Energy Use 2019'!$A21,'Final Energy Consumption-2019'!$A$2:$A$43,0),MATCH('Energy Use 2019'!X$2,'Final Energy Consumption-2019'!$A$2:$AH$2,0))*'Heat Value'!$P$78</f>
        <v>0</v>
      </c>
      <c r="Y21" s="11">
        <f>INDEX('Final Energy Consumption-2019'!$A$2:$AH$43,MATCH('Energy Use 2019'!$A21,'Final Energy Consumption-2019'!$A$2:$A$43,0),MATCH('Energy Use 2019'!Y$2,'Final Energy Consumption-2019'!$A$2:$AH$2,0))*'Heat Value'!$P$78</f>
        <v>36111718500</v>
      </c>
      <c r="Z21" s="11">
        <f>INDEX('Final Energy Consumption-2019'!$A$2:$AH$43,MATCH('Energy Use 2019'!$A21,'Final Energy Consumption-2019'!$A$2:$A$43,0),MATCH('Energy Use 2019'!Z$2,'Final Energy Consumption-2019'!$A$2:$AH$2,0))*'Heat Value'!$P$78</f>
        <v>17211400602000</v>
      </c>
      <c r="AA21" s="11">
        <f>INDEX('Final Energy Consumption-2019'!$A$2:$AH$43,MATCH('Energy Use 2019'!$A21,'Final Energy Consumption-2019'!$A$2:$A$43,0),MATCH('Energy Use 2019'!AA$2,'Final Energy Consumption-2019'!$A$2:$AH$2,0))*'Heat Value'!$P$78</f>
        <v>60576018871500</v>
      </c>
      <c r="AB21" s="11">
        <f>INDEX('Final Energy Consumption-2019'!$A$2:$AH$43,MATCH('Energy Use 2019'!$A21,'Final Energy Consumption-2019'!$A$2:$A$43,0),MATCH('Energy Use 2019'!AB$2,'Final Energy Consumption-2019'!$A$2:$AH$2,0))*'Heat Value'!$P$78</f>
        <v>202861745410500</v>
      </c>
      <c r="AC21" s="11">
        <f>INDEX('Final Energy Consumption-2019'!$A$2:$AH$43,MATCH('Energy Use 2019'!$A21,'Final Energy Consumption-2019'!$A$2:$A$43,0),MATCH('Energy Use 2019'!AC$2,'Final Energy Consumption-2019'!$A$2:$AH$2,0))*VLOOKUP(AC$3,'Heat Value'!$B$2:$P$78,15,0)</f>
        <v>254071136930176.38</v>
      </c>
      <c r="AD21" s="129">
        <f>INDEX('Final Energy Consumption-2019'!$A$2:$AH$43,MATCH('Energy Use 2019'!$A21,'Final Energy Consumption-2019'!$A$2:$A$43,0),MATCH('Energy Use 2019'!AD$2,'Final Energy Consumption-2019'!$A$2:$AH$2,0))*'Heat Value'!$P$78</f>
        <v>25172645619000</v>
      </c>
    </row>
    <row r="22" spans="1:30" x14ac:dyDescent="0.25">
      <c r="A22" s="12" t="s">
        <v>19</v>
      </c>
      <c r="B22" s="15">
        <f>INDEX('Final Energy Consumption-2019'!$A$2:$AF$43,MATCH('Energy Use 2019'!$A22,'Final Energy Consumption-2019'!$A$2:$A$43,0),MATCH('Energy Use 2019'!B$2,'Final Energy Consumption-2019'!$A$2:$AF$2,0))*'Heat Value'!$P$78</f>
        <v>3111163440000</v>
      </c>
      <c r="C22" s="5">
        <f>INDEX('Final Energy Consumption-2019'!$A$2:$AF$43,MATCH('Energy Use 2019'!$A22,'Final Energy Consumption-2019'!$A$2:$A$43,0),MATCH('Energy Use 2019'!C$2,'Final Energy Consumption-2019'!$A$2:$AF$2,0))*'Heat Value'!$P$78</f>
        <v>0</v>
      </c>
      <c r="D22" s="11">
        <f>INDEX('Final Energy Consumption-2019'!$A$2:$AF$43,MATCH('Energy Use 2019'!$A22,'Final Energy Consumption-2019'!$A$2:$A$43,0),MATCH('Energy Use 2019'!D$2,'Final Energy Consumption-2019'!$A$2:$AF$2,0))*'Heat Value'!$P$78</f>
        <v>50000841000</v>
      </c>
      <c r="E22" s="11">
        <f>INDEX('Final Energy Consumption-2019'!$A$2:$AF$43,MATCH('Energy Use 2019'!$A22,'Final Energy Consumption-2019'!$A$2:$A$43,0),MATCH('Energy Use 2019'!E$2,'Final Energy Consumption-2019'!$A$2:$AF$2,0))*'Heat Value'!$P$78</f>
        <v>66667788000.000061</v>
      </c>
      <c r="F22" s="11">
        <f>INDEX('Final Energy Consumption-2019'!$A$2:$AF$43,MATCH('Energy Use 2019'!$A22,'Final Energy Consumption-2019'!$A$2:$A$43,0),MATCH('Energy Use 2019'!F$2,'Final Energy Consumption-2019'!$A$2:$AF$2,0))*'Heat Value'!$P$78</f>
        <v>5555649000</v>
      </c>
      <c r="G22" s="11">
        <f>INDEX('Final Energy Consumption-2019'!$A$2:$AF$43,MATCH('Energy Use 2019'!$A22,'Final Energy Consumption-2019'!$A$2:$A$43,0),MATCH('Energy Use 2019'!G$2,'Final Energy Consumption-2019'!$A$2:$AF$2,0))*'Heat Value'!$P$78</f>
        <v>113890804500</v>
      </c>
      <c r="H22" s="5">
        <f>INDEX('Final Energy Consumption-2019'!$A$2:$AF$43,MATCH('Energy Use 2019'!$A22,'Final Energy Consumption-2019'!$A$2:$A$43,0),MATCH('Energy Use 2019'!H$2,'Final Energy Consumption-2019'!$A$2:$AF$2,0))*'Heat Value'!$P$78</f>
        <v>0</v>
      </c>
      <c r="I22" s="5">
        <f>INDEX('Final Energy Consumption-2019'!$A$2:$AF$43,MATCH('Energy Use 2019'!$A22,'Final Energy Consumption-2019'!$A$2:$A$43,0),MATCH('Energy Use 2019'!I$2,'Final Energy Consumption-2019'!$A$2:$AF$2,0))*'Heat Value'!$P$78</f>
        <v>0</v>
      </c>
      <c r="J22" s="11">
        <f>INDEX('Final Energy Consumption-2019'!$A$2:$AF$43,MATCH('Energy Use 2019'!$A22,'Final Energy Consumption-2019'!$A$2:$A$43,0),MATCH('Energy Use 2019'!J$2,'Final Energy Consumption-2019'!$A$2:$AF$2,0))*'Heat Value'!$P$78</f>
        <v>47223016500</v>
      </c>
      <c r="K22" s="5">
        <f>INDEX('Final Energy Consumption-2019'!$A$2:$AF$43,MATCH('Energy Use 2019'!$A22,'Final Energy Consumption-2019'!$A$2:$A$43,0),MATCH('Energy Use 2019'!K$2,'Final Energy Consumption-2019'!$A$2:$AF$2,0))*'Heat Value'!$P$78</f>
        <v>0</v>
      </c>
      <c r="L22" s="5">
        <f>INDEX('Final Energy Consumption-2019'!$A$2:$AF$43,MATCH('Energy Use 2019'!$A22,'Final Energy Consumption-2019'!$A$2:$A$43,0),MATCH('Energy Use 2019'!L$2,'Final Energy Consumption-2019'!$A$2:$AF$2,0))*'Heat Value'!$P$78</f>
        <v>0</v>
      </c>
      <c r="M22" s="11">
        <f>INDEX('Final Energy Consumption-2019'!$A$2:$AH$43,MATCH('Energy Use 2019'!$A22,'Final Energy Consumption-2019'!$A$2:$A$43,0),MATCH('Energy Use 2019'!M$2,'Final Energy Consumption-2019'!$A$2:$AH$2,0))*'Heat Value'!$P$78*0.21</f>
        <v>308588523705</v>
      </c>
      <c r="N22" s="11">
        <f>INDEX('Final Energy Consumption-2019'!$A$2:$AH$43,MATCH('Energy Use 2019'!$A22,'Final Energy Consumption-2019'!$A$2:$A$43,0),MATCH('Energy Use 2019'!N$2,'Final Energy Consumption-2019'!$A$2:$AH$2,0))*'Heat Value'!$P$78</f>
        <v>5555649000</v>
      </c>
      <c r="O22" s="11">
        <f>INDEX('Final Energy Consumption-2019'!$A$2:$AH$43,MATCH('Energy Use 2019'!$A22,'Final Energy Consumption-2019'!$A$2:$A$43,0),MATCH('Energy Use 2019'!O$2,'Final Energy Consumption-2019'!$A$2:$AH$2,0))*'Heat Value'!$P$78*0.74</f>
        <v>1262132339820</v>
      </c>
      <c r="P22" s="11">
        <f>INDEX('Final Energy Consumption-2019'!$A$2:$AH$43,MATCH('Energy Use 2019'!$A22,'Final Energy Consumption-2019'!$A$2:$A$43,0),MATCH('Energy Use 2019'!P$2,'Final Energy Consumption-2019'!$A$2:$AH$2,0))*'Heat Value'!$P$78</f>
        <v>158335996500</v>
      </c>
      <c r="Q22" s="5">
        <f>INDEX('Final Energy Consumption-2019'!$A$2:$AH$43,MATCH('Energy Use 2019'!$A22,'Final Energy Consumption-2019'!$A$2:$A$43,0),MATCH('Energy Use 2019'!Q$2,'Final Energy Consumption-2019'!$A$2:$AH$2,0))*'Heat Value'!$P$78</f>
        <v>0</v>
      </c>
      <c r="R22" s="11">
        <f>INDEX('Final Energy Consumption-2019'!$A$2:$AH$43,MATCH('Energy Use 2019'!$A22,'Final Energy Consumption-2019'!$A$2:$A$43,0),MATCH('Energy Use 2019'!R$2,'Final Energy Consumption-2019'!$A$2:$AH$2,0))*'Heat Value'!$P$78</f>
        <v>11111298000</v>
      </c>
      <c r="S22" s="5">
        <f>INDEX('Final Energy Consumption-2019'!$A$2:$AH$43,MATCH('Energy Use 2019'!$A22,'Final Energy Consumption-2019'!$A$2:$A$43,0),MATCH('Energy Use 2019'!S$2,'Final Energy Consumption-2019'!$A$2:$AH$2,0))*'Heat Value'!$P$78</f>
        <v>0</v>
      </c>
      <c r="T22" s="11">
        <f>INDEX('Final Energy Consumption-2019'!$A$2:$AH$43,MATCH('Energy Use 2019'!$A22,'Final Energy Consumption-2019'!$A$2:$A$43,0),MATCH('Energy Use 2019'!T$2,'Final Energy Consumption-2019'!$A$2:$AH$2,0))*'Heat Value'!$P$78</f>
        <v>19444771500</v>
      </c>
      <c r="U22" s="9">
        <f>INDEX('Final Energy Consumption-2019'!$A$2:$AH$43,MATCH('Energy Use 2019'!$A22,'Final Energy Consumption-2019'!$A$2:$A$43,0),MATCH('Energy Use 2019'!U$2,'Final Energy Consumption-2019'!$A$2:$AH$2,0))*'Heat Value'!$P$78</f>
        <v>0</v>
      </c>
      <c r="V22" s="5">
        <f>INDEX('Final Energy Consumption-2019'!$A$2:$AH$43,MATCH('Energy Use 2019'!$A22,'Final Energy Consumption-2019'!$A$2:$A$43,0),MATCH('Energy Use 2019'!V$2,'Final Energy Consumption-2019'!$A$2:$AH$2,0))*'Heat Value'!$P$78</f>
        <v>0</v>
      </c>
      <c r="W22" s="11">
        <f>INDEX('Final Energy Consumption-2019'!$A$2:$AH$43,MATCH('Energy Use 2019'!$A22,'Final Energy Consumption-2019'!$A$2:$A$43,0),MATCH('Energy Use 2019'!W$2,'Final Energy Consumption-2019'!$A$2:$AH$2,0))*'Heat Value'!$P$78</f>
        <v>194447715000</v>
      </c>
      <c r="X22" s="5">
        <f>INDEX('Final Energy Consumption-2019'!$A$2:$AH$43,MATCH('Energy Use 2019'!$A22,'Final Energy Consumption-2019'!$A$2:$A$43,0),MATCH('Energy Use 2019'!X$2,'Final Energy Consumption-2019'!$A$2:$AH$2,0))*'Heat Value'!$P$78</f>
        <v>0</v>
      </c>
      <c r="Y22" s="11">
        <f>INDEX('Final Energy Consumption-2019'!$A$2:$AH$43,MATCH('Energy Use 2019'!$A22,'Final Energy Consumption-2019'!$A$2:$A$43,0),MATCH('Energy Use 2019'!Y$2,'Final Energy Consumption-2019'!$A$2:$AH$2,0))*'Heat Value'!$P$78</f>
        <v>130557751500</v>
      </c>
      <c r="Z22" s="11">
        <f>INDEX('Final Energy Consumption-2019'!$A$2:$AH$43,MATCH('Energy Use 2019'!$A22,'Final Energy Consumption-2019'!$A$2:$A$43,0),MATCH('Energy Use 2019'!Z$2,'Final Energy Consumption-2019'!$A$2:$AH$2,0))*'Heat Value'!$P$78</f>
        <v>12039091383000</v>
      </c>
      <c r="AA22" s="11">
        <f>INDEX('Final Energy Consumption-2019'!$A$2:$AH$43,MATCH('Energy Use 2019'!$A22,'Final Energy Consumption-2019'!$A$2:$A$43,0),MATCH('Energy Use 2019'!AA$2,'Final Energy Consumption-2019'!$A$2:$AH$2,0))*'Heat Value'!$P$78</f>
        <v>5611205490000</v>
      </c>
      <c r="AB22" s="11">
        <f>INDEX('Final Energy Consumption-2019'!$A$2:$AH$43,MATCH('Energy Use 2019'!$A22,'Final Energy Consumption-2019'!$A$2:$A$43,0),MATCH('Energy Use 2019'!AB$2,'Final Energy Consumption-2019'!$A$2:$AH$2,0))*'Heat Value'!$P$78</f>
        <v>4627855617000</v>
      </c>
      <c r="AC22" s="11">
        <f>INDEX('Final Energy Consumption-2019'!$A$2:$AH$43,MATCH('Energy Use 2019'!$A22,'Final Energy Consumption-2019'!$A$2:$A$43,0),MATCH('Energy Use 2019'!AC$2,'Final Energy Consumption-2019'!$A$2:$AH$2,0))*VLOOKUP(AC$3,'Heat Value'!$B$2:$P$78,15,0)</f>
        <v>44716764409051.969</v>
      </c>
      <c r="AD22" s="129">
        <f>INDEX('Final Energy Consumption-2019'!$A$2:$AH$43,MATCH('Energy Use 2019'!$A22,'Final Energy Consumption-2019'!$A$2:$A$43,0),MATCH('Energy Use 2019'!AD$2,'Final Energy Consumption-2019'!$A$2:$AH$2,0))*'Heat Value'!$P$78</f>
        <v>2519486821500</v>
      </c>
    </row>
    <row r="23" spans="1:30" x14ac:dyDescent="0.25">
      <c r="A23" s="12" t="s">
        <v>20</v>
      </c>
      <c r="B23" s="15">
        <f>INDEX('Final Energy Consumption-2019'!$A$2:$AF$43,MATCH('Energy Use 2019'!$A23,'Final Energy Consumption-2019'!$A$2:$A$43,0),MATCH('Energy Use 2019'!B$2,'Final Energy Consumption-2019'!$A$2:$AF$2,0))*'Heat Value'!$P$78</f>
        <v>2897270953500</v>
      </c>
      <c r="C23" s="5">
        <f>INDEX('Final Energy Consumption-2019'!$A$2:$AF$43,MATCH('Energy Use 2019'!$A23,'Final Energy Consumption-2019'!$A$2:$A$43,0),MATCH('Energy Use 2019'!C$2,'Final Energy Consumption-2019'!$A$2:$AF$2,0))*'Heat Value'!$P$78</f>
        <v>0</v>
      </c>
      <c r="D23" s="11">
        <f>INDEX('Final Energy Consumption-2019'!$A$2:$AF$43,MATCH('Energy Use 2019'!$A23,'Final Energy Consumption-2019'!$A$2:$A$43,0),MATCH('Energy Use 2019'!D$2,'Final Energy Consumption-2019'!$A$2:$AF$2,0))*'Heat Value'!$P$78</f>
        <v>55556490000</v>
      </c>
      <c r="E23" s="11">
        <f>INDEX('Final Energy Consumption-2019'!$A$2:$AF$43,MATCH('Energy Use 2019'!$A23,'Final Energy Consumption-2019'!$A$2:$A$43,0),MATCH('Energy Use 2019'!E$2,'Final Energy Consumption-2019'!$A$2:$AF$2,0))*'Heat Value'!$P$78</f>
        <v>69445612500.000488</v>
      </c>
      <c r="F23" s="11">
        <f>INDEX('Final Energy Consumption-2019'!$A$2:$AF$43,MATCH('Energy Use 2019'!$A23,'Final Energy Consumption-2019'!$A$2:$A$43,0),MATCH('Energy Use 2019'!F$2,'Final Energy Consumption-2019'!$A$2:$AF$2,0))*'Heat Value'!$P$78</f>
        <v>116668629000</v>
      </c>
      <c r="G23" s="5">
        <f>INDEX('Final Energy Consumption-2019'!$A$2:$AF$43,MATCH('Energy Use 2019'!$A23,'Final Energy Consumption-2019'!$A$2:$A$43,0),MATCH('Energy Use 2019'!G$2,'Final Energy Consumption-2019'!$A$2:$AF$2,0))*'Heat Value'!$P$78</f>
        <v>0</v>
      </c>
      <c r="H23" s="5">
        <f>INDEX('Final Energy Consumption-2019'!$A$2:$AF$43,MATCH('Energy Use 2019'!$A23,'Final Energy Consumption-2019'!$A$2:$A$43,0),MATCH('Energy Use 2019'!H$2,'Final Energy Consumption-2019'!$A$2:$AF$2,0))*'Heat Value'!$P$78</f>
        <v>0</v>
      </c>
      <c r="I23" s="5">
        <f>INDEX('Final Energy Consumption-2019'!$A$2:$AF$43,MATCH('Energy Use 2019'!$A23,'Final Energy Consumption-2019'!$A$2:$A$43,0),MATCH('Energy Use 2019'!I$2,'Final Energy Consumption-2019'!$A$2:$AF$2,0))*'Heat Value'!$P$78</f>
        <v>0</v>
      </c>
      <c r="J23" s="5">
        <f>INDEX('Final Energy Consumption-2019'!$A$2:$AF$43,MATCH('Energy Use 2019'!$A23,'Final Energy Consumption-2019'!$A$2:$A$43,0),MATCH('Energy Use 2019'!J$2,'Final Energy Consumption-2019'!$A$2:$AF$2,0))*'Heat Value'!$P$78</f>
        <v>0</v>
      </c>
      <c r="K23" s="5">
        <f>INDEX('Final Energy Consumption-2019'!$A$2:$AF$43,MATCH('Energy Use 2019'!$A23,'Final Energy Consumption-2019'!$A$2:$A$43,0),MATCH('Energy Use 2019'!K$2,'Final Energy Consumption-2019'!$A$2:$AF$2,0))*'Heat Value'!$P$78</f>
        <v>0</v>
      </c>
      <c r="L23" s="5">
        <f>INDEX('Final Energy Consumption-2019'!$A$2:$AF$43,MATCH('Energy Use 2019'!$A23,'Final Energy Consumption-2019'!$A$2:$A$43,0),MATCH('Energy Use 2019'!L$2,'Final Energy Consumption-2019'!$A$2:$AF$2,0))*'Heat Value'!$P$78</f>
        <v>0</v>
      </c>
      <c r="M23" s="11">
        <f>INDEX('Final Energy Consumption-2019'!$A$2:$AH$43,MATCH('Energy Use 2019'!$A23,'Final Energy Consumption-2019'!$A$2:$A$43,0),MATCH('Energy Use 2019'!M$2,'Final Energy Consumption-2019'!$A$2:$AH$2,0))*'Heat Value'!$P$78*0.21</f>
        <v>284088111615</v>
      </c>
      <c r="N23" s="11">
        <f>INDEX('Final Energy Consumption-2019'!$A$2:$AH$43,MATCH('Energy Use 2019'!$A23,'Final Energy Consumption-2019'!$A$2:$A$43,0),MATCH('Energy Use 2019'!N$2,'Final Energy Consumption-2019'!$A$2:$AH$2,0))*'Heat Value'!$P$78</f>
        <v>41667367500</v>
      </c>
      <c r="O23" s="11">
        <f>INDEX('Final Energy Consumption-2019'!$A$2:$AH$43,MATCH('Energy Use 2019'!$A23,'Final Energy Consumption-2019'!$A$2:$A$43,0),MATCH('Energy Use 2019'!O$2,'Final Energy Consumption-2019'!$A$2:$AH$2,0))*'Heat Value'!$P$78*0.74</f>
        <v>1046295376170</v>
      </c>
      <c r="P23" s="11">
        <f>INDEX('Final Energy Consumption-2019'!$A$2:$AH$43,MATCH('Energy Use 2019'!$A23,'Final Energy Consumption-2019'!$A$2:$A$43,0),MATCH('Energy Use 2019'!P$2,'Final Energy Consumption-2019'!$A$2:$AH$2,0))*'Heat Value'!$P$78</f>
        <v>183336417000</v>
      </c>
      <c r="Q23" s="11">
        <f>INDEX('Final Energy Consumption-2019'!$A$2:$AH$43,MATCH('Energy Use 2019'!$A23,'Final Energy Consumption-2019'!$A$2:$A$43,0),MATCH('Energy Use 2019'!Q$2,'Final Energy Consumption-2019'!$A$2:$AH$2,0))*'Heat Value'!$P$78</f>
        <v>2777824500</v>
      </c>
      <c r="R23" s="11">
        <f>INDEX('Final Energy Consumption-2019'!$A$2:$AH$43,MATCH('Energy Use 2019'!$A23,'Final Energy Consumption-2019'!$A$2:$A$43,0),MATCH('Energy Use 2019'!R$2,'Final Energy Consumption-2019'!$A$2:$AH$2,0))*'Heat Value'!$P$78</f>
        <v>8333473500</v>
      </c>
      <c r="S23" s="11">
        <f>INDEX('Final Energy Consumption-2019'!$A$2:$AH$43,MATCH('Energy Use 2019'!$A23,'Final Energy Consumption-2019'!$A$2:$A$43,0),MATCH('Energy Use 2019'!S$2,'Final Energy Consumption-2019'!$A$2:$AH$2,0))*'Heat Value'!$P$78</f>
        <v>202781188500</v>
      </c>
      <c r="T23" s="11">
        <f>INDEX('Final Energy Consumption-2019'!$A$2:$AH$43,MATCH('Energy Use 2019'!$A23,'Final Energy Consumption-2019'!$A$2:$A$43,0),MATCH('Energy Use 2019'!T$2,'Final Energy Consumption-2019'!$A$2:$AH$2,0))*'Heat Value'!$P$78</f>
        <v>2777824500</v>
      </c>
      <c r="U23" s="9">
        <f>INDEX('Final Energy Consumption-2019'!$A$2:$AH$43,MATCH('Energy Use 2019'!$A23,'Final Energy Consumption-2019'!$A$2:$A$43,0),MATCH('Energy Use 2019'!U$2,'Final Energy Consumption-2019'!$A$2:$AH$2,0))*'Heat Value'!$P$78</f>
        <v>0</v>
      </c>
      <c r="V23" s="11">
        <f>INDEX('Final Energy Consumption-2019'!$A$2:$AH$43,MATCH('Energy Use 2019'!$A23,'Final Energy Consumption-2019'!$A$2:$A$43,0),MATCH('Energy Use 2019'!V$2,'Final Energy Consumption-2019'!$A$2:$AH$2,0))*'Heat Value'!$P$78</f>
        <v>3372278943000</v>
      </c>
      <c r="W23" s="11">
        <f>INDEX('Final Energy Consumption-2019'!$A$2:$AH$43,MATCH('Energy Use 2019'!$A23,'Final Energy Consumption-2019'!$A$2:$A$43,0),MATCH('Energy Use 2019'!W$2,'Final Energy Consumption-2019'!$A$2:$AH$2,0))*'Heat Value'!$P$78</f>
        <v>316671993000</v>
      </c>
      <c r="X23" s="5">
        <f>INDEX('Final Energy Consumption-2019'!$A$2:$AH$43,MATCH('Energy Use 2019'!$A23,'Final Energy Consumption-2019'!$A$2:$A$43,0),MATCH('Energy Use 2019'!X$2,'Final Energy Consumption-2019'!$A$2:$AH$2,0))*'Heat Value'!$P$78</f>
        <v>0</v>
      </c>
      <c r="Y23" s="11">
        <f>INDEX('Final Energy Consumption-2019'!$A$2:$AH$43,MATCH('Energy Use 2019'!$A23,'Final Energy Consumption-2019'!$A$2:$A$43,0),MATCH('Energy Use 2019'!Y$2,'Final Energy Consumption-2019'!$A$2:$AH$2,0))*'Heat Value'!$P$78</f>
        <v>66667788000</v>
      </c>
      <c r="Z23" s="11">
        <f>INDEX('Final Energy Consumption-2019'!$A$2:$AH$43,MATCH('Energy Use 2019'!$A23,'Final Energy Consumption-2019'!$A$2:$A$43,0),MATCH('Energy Use 2019'!Z$2,'Final Energy Consumption-2019'!$A$2:$AH$2,0))*'Heat Value'!$P$78</f>
        <v>10516843557000</v>
      </c>
      <c r="AA23" s="11">
        <f>INDEX('Final Energy Consumption-2019'!$A$2:$AH$43,MATCH('Energy Use 2019'!$A23,'Final Energy Consumption-2019'!$A$2:$A$43,0),MATCH('Energy Use 2019'!AA$2,'Final Energy Consumption-2019'!$A$2:$AH$2,0))*'Heat Value'!$P$78</f>
        <v>39428440953000</v>
      </c>
      <c r="AB23" s="11">
        <f>INDEX('Final Energy Consumption-2019'!$A$2:$AH$43,MATCH('Energy Use 2019'!$A23,'Final Energy Consumption-2019'!$A$2:$A$43,0),MATCH('Energy Use 2019'!AB$2,'Final Energy Consumption-2019'!$A$2:$AH$2,0))*'Heat Value'!$P$78</f>
        <v>822236052000</v>
      </c>
      <c r="AC23" s="11">
        <f>INDEX('Final Energy Consumption-2019'!$A$2:$AH$43,MATCH('Energy Use 2019'!$A23,'Final Energy Consumption-2019'!$A$2:$A$43,0),MATCH('Energy Use 2019'!AC$2,'Final Energy Consumption-2019'!$A$2:$AH$2,0))*VLOOKUP(AC$3,'Heat Value'!$B$2:$P$78,15,0)</f>
        <v>55499200212568.93</v>
      </c>
      <c r="AD23" s="129">
        <f>INDEX('Final Energy Consumption-2019'!$A$2:$AH$43,MATCH('Energy Use 2019'!$A23,'Final Energy Consumption-2019'!$A$2:$A$43,0),MATCH('Energy Use 2019'!AD$2,'Final Energy Consumption-2019'!$A$2:$AH$2,0))*'Heat Value'!$P$78</f>
        <v>1636138630500</v>
      </c>
    </row>
    <row r="24" spans="1:30" x14ac:dyDescent="0.25">
      <c r="A24" s="12" t="s">
        <v>21</v>
      </c>
      <c r="B24" s="15">
        <f>INDEX('Final Energy Consumption-2019'!$A$2:$AF$43,MATCH('Energy Use 2019'!$A24,'Final Energy Consumption-2019'!$A$2:$A$43,0),MATCH('Energy Use 2019'!B$2,'Final Energy Consumption-2019'!$A$2:$AF$2,0))*'Heat Value'!$P$78</f>
        <v>296213315557500</v>
      </c>
      <c r="C24" s="5">
        <f>INDEX('Final Energy Consumption-2019'!$A$2:$AF$43,MATCH('Energy Use 2019'!$A24,'Final Energy Consumption-2019'!$A$2:$A$43,0),MATCH('Energy Use 2019'!C$2,'Final Energy Consumption-2019'!$A$2:$AF$2,0))*'Heat Value'!$P$78</f>
        <v>0</v>
      </c>
      <c r="D24" s="11">
        <f>INDEX('Final Energy Consumption-2019'!$A$2:$AF$43,MATCH('Energy Use 2019'!$A24,'Final Energy Consumption-2019'!$A$2:$A$43,0),MATCH('Energy Use 2019'!D$2,'Final Energy Consumption-2019'!$A$2:$AF$2,0))*'Heat Value'!$P$78</f>
        <v>172705682638500</v>
      </c>
      <c r="E24" s="11">
        <f>INDEX('Final Energy Consumption-2019'!$A$2:$AF$43,MATCH('Energy Use 2019'!$A24,'Final Energy Consumption-2019'!$A$2:$A$43,0),MATCH('Energy Use 2019'!E$2,'Final Energy Consumption-2019'!$A$2:$AF$2,0))*'Heat Value'!$P$78</f>
        <v>21592029838500.004</v>
      </c>
      <c r="F24" s="11">
        <f>INDEX('Final Energy Consumption-2019'!$A$2:$AF$43,MATCH('Energy Use 2019'!$A24,'Final Energy Consumption-2019'!$A$2:$A$43,0),MATCH('Energy Use 2019'!F$2,'Final Energy Consumption-2019'!$A$2:$AF$2,0))*'Heat Value'!$P$78</f>
        <v>14278017930000</v>
      </c>
      <c r="G24" s="11">
        <f>INDEX('Final Energy Consumption-2019'!$A$2:$AF$43,MATCH('Energy Use 2019'!$A24,'Final Energy Consumption-2019'!$A$2:$A$43,0),MATCH('Energy Use 2019'!G$2,'Final Energy Consumption-2019'!$A$2:$AF$2,0))*'Heat Value'!$P$78</f>
        <v>330630561112500</v>
      </c>
      <c r="H24" s="11">
        <f>INDEX('Final Energy Consumption-2019'!$A$2:$AF$43,MATCH('Energy Use 2019'!$A24,'Final Energy Consumption-2019'!$A$2:$A$43,0),MATCH('Energy Use 2019'!H$2,'Final Energy Consumption-2019'!$A$2:$AF$2,0))*'Heat Value'!$P$78</f>
        <v>34972810455000</v>
      </c>
      <c r="I24" s="5">
        <f>INDEX('Final Energy Consumption-2019'!$A$2:$AF$43,MATCH('Energy Use 2019'!$A24,'Final Energy Consumption-2019'!$A$2:$A$43,0),MATCH('Energy Use 2019'!I$2,'Final Energy Consumption-2019'!$A$2:$AF$2,0))*'Heat Value'!$P$78</f>
        <v>0</v>
      </c>
      <c r="J24" s="11">
        <f>INDEX('Final Energy Consumption-2019'!$A$2:$AF$43,MATCH('Energy Use 2019'!$A24,'Final Energy Consumption-2019'!$A$2:$A$43,0),MATCH('Energy Use 2019'!J$2,'Final Energy Consumption-2019'!$A$2:$AF$2,0))*'Heat Value'!$P$78</f>
        <v>5586205069500</v>
      </c>
      <c r="K24" s="11">
        <f>INDEX('Final Energy Consumption-2019'!$A$2:$AF$43,MATCH('Energy Use 2019'!$A24,'Final Energy Consumption-2019'!$A$2:$A$43,0),MATCH('Energy Use 2019'!K$2,'Final Energy Consumption-2019'!$A$2:$AF$2,0))*'Heat Value'!$P$78</f>
        <v>45911883336000</v>
      </c>
      <c r="L24" s="11">
        <f>INDEX('Final Energy Consumption-2019'!$A$2:$AF$43,MATCH('Energy Use 2019'!$A24,'Final Energy Consumption-2019'!$A$2:$A$43,0),MATCH('Energy Use 2019'!L$2,'Final Energy Consumption-2019'!$A$2:$AF$2,0))*'Heat Value'!$P$78</f>
        <v>22203151228500</v>
      </c>
      <c r="M24" s="11">
        <f>INDEX('Final Energy Consumption-2019'!$A$2:$AH$43,MATCH('Energy Use 2019'!$A24,'Final Energy Consumption-2019'!$A$2:$A$43,0),MATCH('Energy Use 2019'!M$2,'Final Energy Consumption-2019'!$A$2:$AH$2,0))*'Heat Value'!$P$78*0.21</f>
        <v>121918717305</v>
      </c>
      <c r="N24" s="11">
        <f>INDEX('Final Energy Consumption-2019'!$A$2:$AH$43,MATCH('Energy Use 2019'!$A24,'Final Energy Consumption-2019'!$A$2:$A$43,0),MATCH('Energy Use 2019'!N$2,'Final Energy Consumption-2019'!$A$2:$AH$2,0))*'Heat Value'!$P$78</f>
        <v>72223437000</v>
      </c>
      <c r="O24" s="11">
        <f>INDEX('Final Energy Consumption-2019'!$A$2:$AH$43,MATCH('Energy Use 2019'!$A24,'Final Energy Consumption-2019'!$A$2:$A$43,0),MATCH('Energy Use 2019'!O$2,'Final Energy Consumption-2019'!$A$2:$AH$2,0))*'Heat Value'!$P$78*0.74</f>
        <v>6750557986920</v>
      </c>
      <c r="P24" s="11">
        <f>INDEX('Final Energy Consumption-2019'!$A$2:$AH$43,MATCH('Energy Use 2019'!$A24,'Final Energy Consumption-2019'!$A$2:$A$43,0),MATCH('Energy Use 2019'!P$2,'Final Energy Consumption-2019'!$A$2:$AH$2,0))*'Heat Value'!$P$78</f>
        <v>10864071619500</v>
      </c>
      <c r="Q24" s="11">
        <f>INDEX('Final Energy Consumption-2019'!$A$2:$AH$43,MATCH('Energy Use 2019'!$A24,'Final Energy Consumption-2019'!$A$2:$A$43,0),MATCH('Energy Use 2019'!Q$2,'Final Energy Consumption-2019'!$A$2:$AH$2,0))*'Heat Value'!$P$78</f>
        <v>579181963899000</v>
      </c>
      <c r="R24" s="11">
        <f>INDEX('Final Energy Consumption-2019'!$A$2:$AH$43,MATCH('Energy Use 2019'!$A24,'Final Energy Consumption-2019'!$A$2:$A$43,0),MATCH('Energy Use 2019'!R$2,'Final Energy Consumption-2019'!$A$2:$AH$2,0))*'Heat Value'!$P$78</f>
        <v>86387564125500</v>
      </c>
      <c r="S24" s="11">
        <f>INDEX('Final Energy Consumption-2019'!$A$2:$AH$43,MATCH('Energy Use 2019'!$A24,'Final Energy Consumption-2019'!$A$2:$A$43,0),MATCH('Energy Use 2019'!S$2,'Final Energy Consumption-2019'!$A$2:$AH$2,0))*'Heat Value'!$P$78</f>
        <v>22222596000</v>
      </c>
      <c r="T24" s="11">
        <f>INDEX('Final Energy Consumption-2019'!$A$2:$AH$43,MATCH('Energy Use 2019'!$A24,'Final Energy Consumption-2019'!$A$2:$A$43,0),MATCH('Energy Use 2019'!T$2,'Final Energy Consumption-2019'!$A$2:$AH$2,0))*'Heat Value'!$P$78</f>
        <v>2458374682500</v>
      </c>
      <c r="U24" s="15">
        <f>INDEX('Final Energy Consumption-2019'!$A$2:$AH$43,MATCH('Energy Use 2019'!$A24,'Final Energy Consumption-2019'!$A$2:$A$43,0),MATCH('Energy Use 2019'!U$2,'Final Energy Consumption-2019'!$A$2:$AH$2,0))*'Heat Value'!$P$78</f>
        <v>1769474206500</v>
      </c>
      <c r="V24" s="11">
        <f>INDEX('Final Energy Consumption-2019'!$A$2:$AH$43,MATCH('Energy Use 2019'!$A24,'Final Energy Consumption-2019'!$A$2:$A$43,0),MATCH('Energy Use 2019'!V$2,'Final Energy Consumption-2019'!$A$2:$AH$2,0))*'Heat Value'!$P$78</f>
        <v>67245575496000</v>
      </c>
      <c r="W24" s="11">
        <f>INDEX('Final Energy Consumption-2019'!$A$2:$AH$43,MATCH('Energy Use 2019'!$A24,'Final Energy Consumption-2019'!$A$2:$A$43,0),MATCH('Energy Use 2019'!W$2,'Final Energy Consumption-2019'!$A$2:$AH$2,0))*'Heat Value'!$P$78</f>
        <v>503533469290500</v>
      </c>
      <c r="X24" s="11">
        <f>INDEX('Final Energy Consumption-2019'!$A$2:$AH$43,MATCH('Energy Use 2019'!$A24,'Final Energy Consumption-2019'!$A$2:$A$43,0),MATCH('Energy Use 2019'!X$2,'Final Energy Consumption-2019'!$A$2:$AH$2,0))*'Heat Value'!$P$78</f>
        <v>759109990237500</v>
      </c>
      <c r="Y24" s="11">
        <f>INDEX('Final Energy Consumption-2019'!$A$2:$AH$43,MATCH('Energy Use 2019'!$A24,'Final Energy Consumption-2019'!$A$2:$A$43,0),MATCH('Energy Use 2019'!Y$2,'Final Energy Consumption-2019'!$A$2:$AH$2,0))*'Heat Value'!$P$78</f>
        <v>1676503198309500</v>
      </c>
      <c r="Z24" s="11">
        <f>INDEX('Final Energy Consumption-2019'!$A$2:$AH$43,MATCH('Energy Use 2019'!$A24,'Final Energy Consumption-2019'!$A$2:$A$43,0),MATCH('Energy Use 2019'!Z$2,'Final Energy Consumption-2019'!$A$2:$AH$2,0))*'Heat Value'!$P$78</f>
        <v>94893262744500</v>
      </c>
      <c r="AA24" s="11">
        <f>INDEX('Final Energy Consumption-2019'!$A$2:$AH$43,MATCH('Energy Use 2019'!$A24,'Final Energy Consumption-2019'!$A$2:$A$43,0),MATCH('Energy Use 2019'!AA$2,'Final Energy Consumption-2019'!$A$2:$AH$2,0))*'Heat Value'!$P$78</f>
        <v>408781875595500</v>
      </c>
      <c r="AB24" s="11">
        <f>INDEX('Final Energy Consumption-2019'!$A$2:$AH$43,MATCH('Energy Use 2019'!$A24,'Final Energy Consumption-2019'!$A$2:$A$43,0),MATCH('Energy Use 2019'!AB$2,'Final Energy Consumption-2019'!$A$2:$AH$2,0))*'Heat Value'!$P$78</f>
        <v>600935107558500</v>
      </c>
      <c r="AC24" s="11">
        <f>INDEX('Final Energy Consumption-2019'!$A$2:$AH$43,MATCH('Energy Use 2019'!$A24,'Final Energy Consumption-2019'!$A$2:$A$43,0),MATCH('Energy Use 2019'!AC$2,'Final Energy Consumption-2019'!$A$2:$AH$2,0))*VLOOKUP(AC$3,'Heat Value'!$B$2:$P$78,15,0)</f>
        <v>436530190184994.31</v>
      </c>
      <c r="AD24" s="129">
        <f>INDEX('Final Energy Consumption-2019'!$A$2:$AH$43,MATCH('Energy Use 2019'!$A24,'Final Energy Consumption-2019'!$A$2:$A$43,0),MATCH('Energy Use 2019'!AD$2,'Final Energy Consumption-2019'!$A$2:$AH$2,0))*'Heat Value'!$P$78</f>
        <v>1711139892000</v>
      </c>
    </row>
    <row r="25" spans="1:30" x14ac:dyDescent="0.25">
      <c r="A25" s="12" t="s">
        <v>1</v>
      </c>
      <c r="B25" s="15">
        <f>INDEX('Final Energy Consumption-2019'!$A$2:$AF$43,MATCH('Energy Use 2019'!$A25,'Final Energy Consumption-2019'!$A$2:$A$43,0),MATCH('Energy Use 2019'!B$2,'Final Energy Consumption-2019'!$A$2:$AF$2,0))*'Heat Value'!$P$78</f>
        <v>2463399767020500</v>
      </c>
      <c r="C25" s="5">
        <f>INDEX('Final Energy Consumption-2019'!$A$2:$AF$43,MATCH('Energy Use 2019'!$A25,'Final Energy Consumption-2019'!$A$2:$A$43,0),MATCH('Energy Use 2019'!C$2,'Final Energy Consumption-2019'!$A$2:$AF$2,0))*'Heat Value'!$P$78</f>
        <v>0</v>
      </c>
      <c r="D25" s="11">
        <f>INDEX('Final Energy Consumption-2019'!$A$2:$AF$43,MATCH('Energy Use 2019'!$A25,'Final Energy Consumption-2019'!$A$2:$A$43,0),MATCH('Energy Use 2019'!D$2,'Final Energy Consumption-2019'!$A$2:$AF$2,0))*'Heat Value'!$P$78</f>
        <v>26258774998500</v>
      </c>
      <c r="E25" s="11">
        <f>INDEX('Final Energy Consumption-2019'!$A$2:$AF$43,MATCH('Energy Use 2019'!$A25,'Final Energy Consumption-2019'!$A$2:$A$43,0),MATCH('Energy Use 2019'!E$2,'Final Energy Consumption-2019'!$A$2:$AF$2,0))*'Heat Value'!$P$78</f>
        <v>56662064150999.875</v>
      </c>
      <c r="F25" s="11">
        <f>INDEX('Final Energy Consumption-2019'!$A$2:$AF$43,MATCH('Energy Use 2019'!$A25,'Final Energy Consumption-2019'!$A$2:$A$43,0),MATCH('Energy Use 2019'!F$2,'Final Energy Consumption-2019'!$A$2:$AF$2,0))*'Heat Value'!$P$78</f>
        <v>1067323507635000</v>
      </c>
      <c r="G25" s="11">
        <f>INDEX('Final Energy Consumption-2019'!$A$2:$AF$43,MATCH('Energy Use 2019'!$A25,'Final Energy Consumption-2019'!$A$2:$A$43,0),MATCH('Energy Use 2019'!G$2,'Final Energy Consumption-2019'!$A$2:$AF$2,0))*'Heat Value'!$P$78</f>
        <v>126249345700500</v>
      </c>
      <c r="H25" s="11">
        <f>INDEX('Final Energy Consumption-2019'!$A$2:$AF$43,MATCH('Energy Use 2019'!$A25,'Final Energy Consumption-2019'!$A$2:$A$43,0),MATCH('Energy Use 2019'!H$2,'Final Energy Consumption-2019'!$A$2:$AF$2,0))*'Heat Value'!$P$78</f>
        <v>3216720771000</v>
      </c>
      <c r="I25" s="11">
        <f>INDEX('Final Energy Consumption-2019'!$A$2:$AF$43,MATCH('Energy Use 2019'!$A25,'Final Energy Consumption-2019'!$A$2:$A$43,0),MATCH('Energy Use 2019'!I$2,'Final Energy Consumption-2019'!$A$2:$AF$2,0))*'Heat Value'!$P$78</f>
        <v>7583460885000</v>
      </c>
      <c r="J25" s="11">
        <f>INDEX('Final Energy Consumption-2019'!$A$2:$AF$43,MATCH('Energy Use 2019'!$A25,'Final Energy Consumption-2019'!$A$2:$A$43,0),MATCH('Energy Use 2019'!J$2,'Final Energy Consumption-2019'!$A$2:$AF$2,0))*'Heat Value'!$P$78</f>
        <v>11191854910500</v>
      </c>
      <c r="K25" s="316">
        <f>INDEX('Final Energy Consumption-2019'!$A$2:$AF$43,MATCH('Energy Use 2019'!$A25,'Final Energy Consumption-2019'!$A$2:$A$43,0),MATCH('Energy Use 2019'!K$2,'Final Energy Consumption-2019'!$A$2:$AF$2,0))*'Heat Value'!$P$78</f>
        <v>200292257748000</v>
      </c>
      <c r="L25" s="11">
        <f>INDEX('Final Energy Consumption-2019'!$A$2:$AF$43,MATCH('Energy Use 2019'!$A25,'Final Energy Consumption-2019'!$A$2:$A$43,0),MATCH('Energy Use 2019'!L$2,'Final Energy Consumption-2019'!$A$2:$AF$2,0))*'Heat Value'!$P$78</f>
        <v>533342304000</v>
      </c>
      <c r="M25" s="316">
        <f>INDEX('Final Energy Consumption-2019'!$A$2:$AH$43,MATCH('Energy Use 2019'!$A25,'Final Energy Consumption-2019'!$A$2:$A$43,0),MATCH('Energy Use 2019'!M$2,'Final Energy Consumption-2019'!$A$2:$AH$2,0))*'Heat Value'!$P$78*0.21</f>
        <v>1037767454955</v>
      </c>
      <c r="N25" s="316">
        <f>INDEX('Final Energy Consumption-2019'!$A$2:$AH$43,MATCH('Energy Use 2019'!$A25,'Final Energy Consumption-2019'!$A$2:$A$43,0),MATCH('Energy Use 2019'!N$2,'Final Energy Consumption-2019'!$A$2:$AH$2,0))*'Heat Value'!$P$78</f>
        <v>775013035500</v>
      </c>
      <c r="O25" s="316">
        <f>INDEX('Final Energy Consumption-2019'!$A$2:$AH$43,MATCH('Energy Use 2019'!$A25,'Final Energy Consumption-2019'!$A$2:$A$43,0),MATCH('Energy Use 2019'!O$2,'Final Energy Consumption-2019'!$A$2:$AH$2,0))*'Heat Value'!$P$78*0.74</f>
        <v>11373580189290</v>
      </c>
      <c r="P25" s="11">
        <f>INDEX('Final Energy Consumption-2019'!$A$2:$AH$43,MATCH('Energy Use 2019'!$A25,'Final Energy Consumption-2019'!$A$2:$A$43,0),MATCH('Energy Use 2019'!P$2,'Final Energy Consumption-2019'!$A$2:$AH$2,0))*'Heat Value'!$P$78</f>
        <v>17469738280500</v>
      </c>
      <c r="Q25" s="11">
        <f>INDEX('Final Energy Consumption-2019'!$A$2:$AH$43,MATCH('Energy Use 2019'!$A25,'Final Energy Consumption-2019'!$A$2:$A$43,0),MATCH('Energy Use 2019'!Q$2,'Final Energy Consumption-2019'!$A$2:$AH$2,0))*'Heat Value'!$P$78</f>
        <v>1753204488403500</v>
      </c>
      <c r="R25" s="11">
        <f>INDEX('Final Energy Consumption-2019'!$A$2:$AH$43,MATCH('Energy Use 2019'!$A25,'Final Energy Consumption-2019'!$A$2:$A$43,0),MATCH('Energy Use 2019'!R$2,'Final Energy Consumption-2019'!$A$2:$AH$2,0))*'Heat Value'!$P$78</f>
        <v>2077812726000</v>
      </c>
      <c r="S25" s="11">
        <f>INDEX('Final Energy Consumption-2019'!$A$2:$AH$43,MATCH('Energy Use 2019'!$A25,'Final Energy Consumption-2019'!$A$2:$A$43,0),MATCH('Energy Use 2019'!S$2,'Final Energy Consumption-2019'!$A$2:$AH$2,0))*'Heat Value'!$P$78</f>
        <v>95821056127500</v>
      </c>
      <c r="T25" s="11">
        <f>INDEX('Final Energy Consumption-2019'!$A$2:$AH$43,MATCH('Energy Use 2019'!$A25,'Final Energy Consumption-2019'!$A$2:$A$43,0),MATCH('Energy Use 2019'!T$2,'Final Energy Consumption-2019'!$A$2:$AH$2,0))*'Heat Value'!$P$78</f>
        <v>33600565152000</v>
      </c>
      <c r="U25" s="15">
        <f>INDEX('Final Energy Consumption-2019'!$A$2:$AH$43,MATCH('Energy Use 2019'!$A25,'Final Energy Consumption-2019'!$A$2:$A$43,0),MATCH('Energy Use 2019'!U$2,'Final Energy Consumption-2019'!$A$2:$AH$2,0))*'Heat Value'!$P$78</f>
        <v>552787075500</v>
      </c>
      <c r="V25" s="11">
        <f>INDEX('Final Energy Consumption-2019'!$A$2:$AH$43,MATCH('Energy Use 2019'!$A25,'Final Energy Consumption-2019'!$A$2:$A$43,0),MATCH('Energy Use 2019'!V$2,'Final Energy Consumption-2019'!$A$2:$AH$2,0))*'Heat Value'!$P$78</f>
        <v>15028030545000</v>
      </c>
      <c r="W25" s="11">
        <f>INDEX('Final Energy Consumption-2019'!$A$2:$AH$43,MATCH('Energy Use 2019'!$A25,'Final Energy Consumption-2019'!$A$2:$A$43,0),MATCH('Energy Use 2019'!W$2,'Final Energy Consumption-2019'!$A$2:$AH$2,0))*'Heat Value'!$P$78</f>
        <v>504294593203500</v>
      </c>
      <c r="X25" s="11">
        <f>INDEX('Final Energy Consumption-2019'!$A$2:$AH$43,MATCH('Energy Use 2019'!$A25,'Final Energy Consumption-2019'!$A$2:$A$43,0),MATCH('Energy Use 2019'!X$2,'Final Energy Consumption-2019'!$A$2:$AH$2,0))*'Heat Value'!$P$78</f>
        <v>32944998570000</v>
      </c>
      <c r="Y25" s="11">
        <f>INDEX('Final Energy Consumption-2019'!$A$2:$AH$43,MATCH('Energy Use 2019'!$A25,'Final Energy Consumption-2019'!$A$2:$A$43,0),MATCH('Energy Use 2019'!Y$2,'Final Energy Consumption-2019'!$A$2:$AH$2,0))*'Heat Value'!$P$78</f>
        <v>530642258586000</v>
      </c>
      <c r="Z25" s="11">
        <f>INDEX('Final Energy Consumption-2019'!$A$2:$AH$43,MATCH('Energy Use 2019'!$A25,'Final Energy Consumption-2019'!$A$2:$A$43,0),MATCH('Energy Use 2019'!Z$2,'Final Energy Consumption-2019'!$A$2:$AH$2,0))*'Heat Value'!$P$78</f>
        <v>733751230377000</v>
      </c>
      <c r="AA25" s="11">
        <f>INDEX('Final Energy Consumption-2019'!$A$2:$AH$43,MATCH('Energy Use 2019'!$A25,'Final Energy Consumption-2019'!$A$2:$A$43,0),MATCH('Energy Use 2019'!AA$2,'Final Energy Consumption-2019'!$A$2:$AH$2,0))*'Heat Value'!$P$78</f>
        <v>674716904103000</v>
      </c>
      <c r="AB25" s="11">
        <f>INDEX('Final Energy Consumption-2019'!$A$2:$AH$43,MATCH('Energy Use 2019'!$A25,'Final Energy Consumption-2019'!$A$2:$A$43,0),MATCH('Energy Use 2019'!AB$2,'Final Energy Consumption-2019'!$A$2:$AH$2,0))*'Heat Value'!$P$78</f>
        <v>1375181463496500</v>
      </c>
      <c r="AC25" s="11">
        <f>INDEX('Final Energy Consumption-2019'!$A$2:$AH$43,MATCH('Energy Use 2019'!$A25,'Final Energy Consumption-2019'!$A$2:$A$43,0),MATCH('Energy Use 2019'!AC$2,'Final Energy Consumption-2019'!$A$2:$AH$2,0))*VLOOKUP(AC$3,'Heat Value'!$B$2:$P$78,15,0)</f>
        <v>1537399033399051.5</v>
      </c>
      <c r="AD25" s="129">
        <f>INDEX('Final Energy Consumption-2019'!$A$2:$AH$43,MATCH('Energy Use 2019'!$A25,'Final Energy Consumption-2019'!$A$2:$A$43,0),MATCH('Energy Use 2019'!AD$2,'Final Energy Consumption-2019'!$A$2:$AH$2,0))*'Heat Value'!$P$78</f>
        <v>25264313827500</v>
      </c>
    </row>
    <row r="26" spans="1:30" x14ac:dyDescent="0.25">
      <c r="A26" s="12" t="s">
        <v>22</v>
      </c>
      <c r="B26" s="15">
        <f>INDEX('Final Energy Consumption-2019'!$A$2:$AF$43,MATCH('Energy Use 2019'!$A26,'Final Energy Consumption-2019'!$A$2:$A$43,0),MATCH('Energy Use 2019'!B$2,'Final Energy Consumption-2019'!$A$2:$AF$2,0))*'Heat Value'!$P$78</f>
        <v>98118316989000</v>
      </c>
      <c r="C26" s="5">
        <f>INDEX('Final Energy Consumption-2019'!$A$2:$AF$43,MATCH('Energy Use 2019'!$A26,'Final Energy Consumption-2019'!$A$2:$A$43,0),MATCH('Energy Use 2019'!C$2,'Final Energy Consumption-2019'!$A$2:$AF$2,0))*'Heat Value'!$P$78</f>
        <v>0</v>
      </c>
      <c r="D26" s="11">
        <f>INDEX('Final Energy Consumption-2019'!$A$2:$AF$43,MATCH('Energy Use 2019'!$A26,'Final Energy Consumption-2019'!$A$2:$A$43,0),MATCH('Energy Use 2019'!D$2,'Final Energy Consumption-2019'!$A$2:$AF$2,0))*'Heat Value'!$P$78</f>
        <v>288893748000</v>
      </c>
      <c r="E26" s="11">
        <f>INDEX('Final Energy Consumption-2019'!$A$2:$AF$43,MATCH('Energy Use 2019'!$A26,'Final Energy Consumption-2019'!$A$2:$A$43,0),MATCH('Energy Use 2019'!E$2,'Final Energy Consumption-2019'!$A$2:$AF$2,0))*'Heat Value'!$P$78</f>
        <v>997238995499.99304</v>
      </c>
      <c r="F26" s="11">
        <f>INDEX('Final Energy Consumption-2019'!$A$2:$AF$43,MATCH('Energy Use 2019'!$A26,'Final Energy Consumption-2019'!$A$2:$A$43,0),MATCH('Energy Use 2019'!F$2,'Final Energy Consumption-2019'!$A$2:$AF$2,0))*'Heat Value'!$P$78</f>
        <v>527786655000</v>
      </c>
      <c r="G26" s="11">
        <f>INDEX('Final Energy Consumption-2019'!$A$2:$AF$43,MATCH('Energy Use 2019'!$A26,'Final Energy Consumption-2019'!$A$2:$A$43,0),MATCH('Energy Use 2019'!G$2,'Final Energy Consumption-2019'!$A$2:$AF$2,0))*'Heat Value'!$P$78</f>
        <v>583343145000</v>
      </c>
      <c r="H26" s="5">
        <f>INDEX('Final Energy Consumption-2019'!$A$2:$AF$43,MATCH('Energy Use 2019'!$A26,'Final Energy Consumption-2019'!$A$2:$A$43,0),MATCH('Energy Use 2019'!H$2,'Final Energy Consumption-2019'!$A$2:$AF$2,0))*'Heat Value'!$P$78</f>
        <v>0</v>
      </c>
      <c r="I26" s="5">
        <f>INDEX('Final Energy Consumption-2019'!$A$2:$AF$43,MATCH('Energy Use 2019'!$A26,'Final Energy Consumption-2019'!$A$2:$A$43,0),MATCH('Energy Use 2019'!I$2,'Final Energy Consumption-2019'!$A$2:$AF$2,0))*'Heat Value'!$P$78</f>
        <v>0</v>
      </c>
      <c r="J26" s="5">
        <f>INDEX('Final Energy Consumption-2019'!$A$2:$AF$43,MATCH('Energy Use 2019'!$A26,'Final Energy Consumption-2019'!$A$2:$A$43,0),MATCH('Energy Use 2019'!J$2,'Final Energy Consumption-2019'!$A$2:$AF$2,0))*'Heat Value'!$P$78</f>
        <v>0</v>
      </c>
      <c r="K26" s="11">
        <f>INDEX('Final Energy Consumption-2019'!$A$2:$AF$43,MATCH('Energy Use 2019'!$A26,'Final Energy Consumption-2019'!$A$2:$A$43,0),MATCH('Energy Use 2019'!K$2,'Final Energy Consumption-2019'!$A$2:$AF$2,0))*'Heat Value'!$P$78</f>
        <v>25000420500</v>
      </c>
      <c r="L26" s="11">
        <f>INDEX('Final Energy Consumption-2019'!$A$2:$AF$43,MATCH('Energy Use 2019'!$A26,'Final Energy Consumption-2019'!$A$2:$A$43,0),MATCH('Energy Use 2019'!L$2,'Final Energy Consumption-2019'!$A$2:$AF$2,0))*'Heat Value'!$P$78</f>
        <v>11111298000</v>
      </c>
      <c r="M26" s="11">
        <f>INDEX('Final Energy Consumption-2019'!$A$2:$AH$43,MATCH('Energy Use 2019'!$A26,'Final Energy Consumption-2019'!$A$2:$A$43,0),MATCH('Energy Use 2019'!M$2,'Final Energy Consumption-2019'!$A$2:$AH$2,0))*'Heat Value'!$P$78*0.21</f>
        <v>336588994665</v>
      </c>
      <c r="N26" s="11">
        <f>INDEX('Final Energy Consumption-2019'!$A$2:$AH$43,MATCH('Energy Use 2019'!$A26,'Final Energy Consumption-2019'!$A$2:$A$43,0),MATCH('Energy Use 2019'!N$2,'Final Energy Consumption-2019'!$A$2:$AH$2,0))*'Heat Value'!$P$78</f>
        <v>5555649000</v>
      </c>
      <c r="O26" s="11">
        <f>INDEX('Final Energy Consumption-2019'!$A$2:$AH$43,MATCH('Energy Use 2019'!$A26,'Final Energy Consumption-2019'!$A$2:$A$43,0),MATCH('Energy Use 2019'!O$2,'Final Energy Consumption-2019'!$A$2:$AH$2,0))*'Heat Value'!$P$78*0.74</f>
        <v>1716417758550</v>
      </c>
      <c r="P26" s="11">
        <f>INDEX('Final Energy Consumption-2019'!$A$2:$AH$43,MATCH('Energy Use 2019'!$A26,'Final Energy Consumption-2019'!$A$2:$A$43,0),MATCH('Energy Use 2019'!P$2,'Final Energy Consumption-2019'!$A$2:$AH$2,0))*'Heat Value'!$P$78</f>
        <v>1080573730500</v>
      </c>
      <c r="Q26" s="11">
        <f>INDEX('Final Energy Consumption-2019'!$A$2:$AH$43,MATCH('Energy Use 2019'!$A26,'Final Energy Consumption-2019'!$A$2:$A$43,0),MATCH('Energy Use 2019'!Q$2,'Final Energy Consumption-2019'!$A$2:$AH$2,0))*'Heat Value'!$P$78</f>
        <v>13889122500</v>
      </c>
      <c r="R26" s="5">
        <f>INDEX('Final Energy Consumption-2019'!$A$2:$AH$43,MATCH('Energy Use 2019'!$A26,'Final Energy Consumption-2019'!$A$2:$A$43,0),MATCH('Energy Use 2019'!R$2,'Final Energy Consumption-2019'!$A$2:$AH$2,0))*'Heat Value'!$P$78</f>
        <v>2777824500</v>
      </c>
      <c r="S26" s="11">
        <f>INDEX('Final Energy Consumption-2019'!$A$2:$AH$43,MATCH('Energy Use 2019'!$A26,'Final Energy Consumption-2019'!$A$2:$A$43,0),MATCH('Energy Use 2019'!S$2,'Final Energy Consumption-2019'!$A$2:$AH$2,0))*'Heat Value'!$P$78</f>
        <v>11111298000</v>
      </c>
      <c r="T26" s="11">
        <f>INDEX('Final Energy Consumption-2019'!$A$2:$AH$43,MATCH('Energy Use 2019'!$A26,'Final Energy Consumption-2019'!$A$2:$A$43,0),MATCH('Energy Use 2019'!T$2,'Final Energy Consumption-2019'!$A$2:$AH$2,0))*'Heat Value'!$P$78</f>
        <v>94446033000</v>
      </c>
      <c r="U26" s="9">
        <f>INDEX('Final Energy Consumption-2019'!$A$2:$AH$43,MATCH('Energy Use 2019'!$A26,'Final Energy Consumption-2019'!$A$2:$A$43,0),MATCH('Energy Use 2019'!U$2,'Final Energy Consumption-2019'!$A$2:$AH$2,0))*'Heat Value'!$P$78</f>
        <v>0</v>
      </c>
      <c r="V26" s="5">
        <f>INDEX('Final Energy Consumption-2019'!$A$2:$AH$43,MATCH('Energy Use 2019'!$A26,'Final Energy Consumption-2019'!$A$2:$A$43,0),MATCH('Energy Use 2019'!V$2,'Final Energy Consumption-2019'!$A$2:$AH$2,0))*'Heat Value'!$P$78</f>
        <v>0</v>
      </c>
      <c r="W26" s="11">
        <f>INDEX('Final Energy Consumption-2019'!$A$2:$AH$43,MATCH('Energy Use 2019'!$A26,'Final Energy Consumption-2019'!$A$2:$A$43,0),MATCH('Energy Use 2019'!W$2,'Final Energy Consumption-2019'!$A$2:$AH$2,0))*'Heat Value'!$P$78</f>
        <v>100001682000</v>
      </c>
      <c r="X26" s="5">
        <f>INDEX('Final Energy Consumption-2019'!$A$2:$AH$43,MATCH('Energy Use 2019'!$A26,'Final Energy Consumption-2019'!$A$2:$A$43,0),MATCH('Energy Use 2019'!X$2,'Final Energy Consumption-2019'!$A$2:$AH$2,0))*'Heat Value'!$P$78</f>
        <v>0</v>
      </c>
      <c r="Y26" s="11">
        <f>INDEX('Final Energy Consumption-2019'!$A$2:$AH$43,MATCH('Energy Use 2019'!$A26,'Final Energy Consumption-2019'!$A$2:$A$43,0),MATCH('Energy Use 2019'!Y$2,'Final Energy Consumption-2019'!$A$2:$AH$2,0))*'Heat Value'!$P$78</f>
        <v>286115923500</v>
      </c>
      <c r="Z26" s="11">
        <f>INDEX('Final Energy Consumption-2019'!$A$2:$AH$43,MATCH('Energy Use 2019'!$A26,'Final Energy Consumption-2019'!$A$2:$A$43,0),MATCH('Energy Use 2019'!Z$2,'Final Energy Consumption-2019'!$A$2:$AH$2,0))*'Heat Value'!$P$78</f>
        <v>26444889240000</v>
      </c>
      <c r="AA26" s="11">
        <f>INDEX('Final Energy Consumption-2019'!$A$2:$AH$43,MATCH('Energy Use 2019'!$A26,'Final Energy Consumption-2019'!$A$2:$A$43,0),MATCH('Energy Use 2019'!AA$2,'Final Energy Consumption-2019'!$A$2:$AH$2,0))*'Heat Value'!$P$78</f>
        <v>26242108051500</v>
      </c>
      <c r="AB26" s="11">
        <f>INDEX('Final Energy Consumption-2019'!$A$2:$AH$43,MATCH('Energy Use 2019'!$A26,'Final Energy Consumption-2019'!$A$2:$A$43,0),MATCH('Energy Use 2019'!AB$2,'Final Energy Consumption-2019'!$A$2:$AH$2,0))*'Heat Value'!$P$78</f>
        <v>96943297225500</v>
      </c>
      <c r="AC26" s="11">
        <f>INDEX('Final Energy Consumption-2019'!$A$2:$AH$43,MATCH('Energy Use 2019'!$A26,'Final Energy Consumption-2019'!$A$2:$A$43,0),MATCH('Energy Use 2019'!AC$2,'Final Energy Consumption-2019'!$A$2:$AH$2,0))*VLOOKUP(AC$3,'Heat Value'!$B$2:$P$78,15,0)</f>
        <v>139117245438251.27</v>
      </c>
      <c r="AD26" s="129">
        <f>INDEX('Final Energy Consumption-2019'!$A$2:$AH$43,MATCH('Energy Use 2019'!$A26,'Final Energy Consumption-2019'!$A$2:$A$43,0),MATCH('Energy Use 2019'!AD$2,'Final Energy Consumption-2019'!$A$2:$AH$2,0))*'Heat Value'!$P$78</f>
        <v>7002895564500</v>
      </c>
    </row>
    <row r="27" spans="1:30" x14ac:dyDescent="0.25">
      <c r="A27" s="12" t="s">
        <v>23</v>
      </c>
      <c r="B27" s="15">
        <f>INDEX('Final Energy Consumption-2019'!$A$2:$AF$43,MATCH('Energy Use 2019'!$A27,'Final Energy Consumption-2019'!$A$2:$A$43,0),MATCH('Energy Use 2019'!B$2,'Final Energy Consumption-2019'!$A$2:$AF$2,0))*'Heat Value'!$P$78</f>
        <v>102326721106500</v>
      </c>
      <c r="C27" s="5">
        <f>INDEX('Final Energy Consumption-2019'!$A$2:$AF$43,MATCH('Energy Use 2019'!$A27,'Final Energy Consumption-2019'!$A$2:$A$43,0),MATCH('Energy Use 2019'!C$2,'Final Energy Consumption-2019'!$A$2:$AF$2,0))*'Heat Value'!$P$78</f>
        <v>0</v>
      </c>
      <c r="D27" s="11">
        <f>INDEX('Final Energy Consumption-2019'!$A$2:$AF$43,MATCH('Energy Use 2019'!$A27,'Final Energy Consumption-2019'!$A$2:$A$43,0),MATCH('Energy Use 2019'!D$2,'Final Energy Consumption-2019'!$A$2:$AF$2,0))*'Heat Value'!$P$78</f>
        <v>711123072000</v>
      </c>
      <c r="E27" s="11">
        <f>INDEX('Final Energy Consumption-2019'!$A$2:$AF$43,MATCH('Energy Use 2019'!$A27,'Final Energy Consumption-2019'!$A$2:$A$43,0),MATCH('Energy Use 2019'!E$2,'Final Energy Consumption-2019'!$A$2:$AF$2,0))*'Heat Value'!$P$78</f>
        <v>17169733234500</v>
      </c>
      <c r="F27" s="11">
        <f>INDEX('Final Energy Consumption-2019'!$A$2:$AF$43,MATCH('Energy Use 2019'!$A27,'Final Energy Consumption-2019'!$A$2:$A$43,0),MATCH('Energy Use 2019'!F$2,'Final Energy Consumption-2019'!$A$2:$AF$2,0))*'Heat Value'!$P$78</f>
        <v>5011195398000</v>
      </c>
      <c r="G27" s="5">
        <f>INDEX('Final Energy Consumption-2019'!$A$2:$AF$43,MATCH('Energy Use 2019'!$A27,'Final Energy Consumption-2019'!$A$2:$A$43,0),MATCH('Energy Use 2019'!G$2,'Final Energy Consumption-2019'!$A$2:$AF$2,0))*'Heat Value'!$P$78</f>
        <v>0</v>
      </c>
      <c r="H27" s="5">
        <f>INDEX('Final Energy Consumption-2019'!$A$2:$AF$43,MATCH('Energy Use 2019'!$A27,'Final Energy Consumption-2019'!$A$2:$A$43,0),MATCH('Energy Use 2019'!H$2,'Final Energy Consumption-2019'!$A$2:$AF$2,0))*'Heat Value'!$P$78</f>
        <v>0</v>
      </c>
      <c r="I27" s="5">
        <f>INDEX('Final Energy Consumption-2019'!$A$2:$AF$43,MATCH('Energy Use 2019'!$A27,'Final Energy Consumption-2019'!$A$2:$A$43,0),MATCH('Energy Use 2019'!I$2,'Final Energy Consumption-2019'!$A$2:$AF$2,0))*'Heat Value'!$P$78</f>
        <v>0</v>
      </c>
      <c r="J27" s="5">
        <f>INDEX('Final Energy Consumption-2019'!$A$2:$AF$43,MATCH('Energy Use 2019'!$A27,'Final Energy Consumption-2019'!$A$2:$A$43,0),MATCH('Energy Use 2019'!J$2,'Final Energy Consumption-2019'!$A$2:$AF$2,0))*'Heat Value'!$P$78</f>
        <v>0</v>
      </c>
      <c r="K27" s="5">
        <f>INDEX('Final Energy Consumption-2019'!$A$2:$AF$43,MATCH('Energy Use 2019'!$A27,'Final Energy Consumption-2019'!$A$2:$A$43,0),MATCH('Energy Use 2019'!K$2,'Final Energy Consumption-2019'!$A$2:$AF$2,0))*'Heat Value'!$P$78</f>
        <v>0</v>
      </c>
      <c r="L27" s="5">
        <f>INDEX('Final Energy Consumption-2019'!$A$2:$AF$43,MATCH('Energy Use 2019'!$A27,'Final Energy Consumption-2019'!$A$2:$A$43,0),MATCH('Energy Use 2019'!L$2,'Final Energy Consumption-2019'!$A$2:$AF$2,0))*'Heat Value'!$P$78</f>
        <v>0</v>
      </c>
      <c r="M27" s="11">
        <f>INDEX('Final Energy Consumption-2019'!$A$2:$AH$43,MATCH('Energy Use 2019'!$A27,'Final Energy Consumption-2019'!$A$2:$A$43,0),MATCH('Energy Use 2019'!M$2,'Final Energy Consumption-2019'!$A$2:$AH$2,0))*'Heat Value'!$P$78*0.21</f>
        <v>52500883050</v>
      </c>
      <c r="N27" s="11">
        <f>INDEX('Final Energy Consumption-2019'!$A$2:$AH$43,MATCH('Energy Use 2019'!$A27,'Final Energy Consumption-2019'!$A$2:$A$43,0),MATCH('Energy Use 2019'!N$2,'Final Energy Consumption-2019'!$A$2:$AH$2,0))*'Heat Value'!$P$78</f>
        <v>8333473500</v>
      </c>
      <c r="O27" s="11">
        <f>INDEX('Final Energy Consumption-2019'!$A$2:$AH$43,MATCH('Energy Use 2019'!$A27,'Final Energy Consumption-2019'!$A$2:$A$43,0),MATCH('Energy Use 2019'!O$2,'Final Energy Consumption-2019'!$A$2:$AH$2,0))*'Heat Value'!$P$78*0.74</f>
        <v>491286041070</v>
      </c>
      <c r="P27" s="11">
        <f>INDEX('Final Energy Consumption-2019'!$A$2:$AH$43,MATCH('Energy Use 2019'!$A27,'Final Energy Consumption-2019'!$A$2:$A$43,0),MATCH('Energy Use 2019'!P$2,'Final Energy Consumption-2019'!$A$2:$AH$2,0))*'Heat Value'!$P$78</f>
        <v>152780347500</v>
      </c>
      <c r="Q27" s="5">
        <f>INDEX('Final Energy Consumption-2019'!$A$2:$AH$43,MATCH('Energy Use 2019'!$A27,'Final Energy Consumption-2019'!$A$2:$A$43,0),MATCH('Energy Use 2019'!Q$2,'Final Energy Consumption-2019'!$A$2:$AH$2,0))*'Heat Value'!$P$78</f>
        <v>0</v>
      </c>
      <c r="R27" s="11">
        <f>INDEX('Final Energy Consumption-2019'!$A$2:$AH$43,MATCH('Energy Use 2019'!$A27,'Final Energy Consumption-2019'!$A$2:$A$43,0),MATCH('Energy Use 2019'!R$2,'Final Energy Consumption-2019'!$A$2:$AH$2,0))*'Heat Value'!$P$78</f>
        <v>19444771500</v>
      </c>
      <c r="S27" s="5">
        <f>INDEX('Final Energy Consumption-2019'!$A$2:$AH$43,MATCH('Energy Use 2019'!$A27,'Final Energy Consumption-2019'!$A$2:$A$43,0),MATCH('Energy Use 2019'!S$2,'Final Energy Consumption-2019'!$A$2:$AH$2,0))*'Heat Value'!$P$78</f>
        <v>0</v>
      </c>
      <c r="T27" s="11">
        <f>INDEX('Final Energy Consumption-2019'!$A$2:$AH$43,MATCH('Energy Use 2019'!$A27,'Final Energy Consumption-2019'!$A$2:$A$43,0),MATCH('Energy Use 2019'!T$2,'Final Energy Consumption-2019'!$A$2:$AH$2,0))*'Heat Value'!$P$78</f>
        <v>16666947000</v>
      </c>
      <c r="U27" s="9">
        <f>INDEX('Final Energy Consumption-2019'!$A$2:$AH$43,MATCH('Energy Use 2019'!$A27,'Final Energy Consumption-2019'!$A$2:$A$43,0),MATCH('Energy Use 2019'!U$2,'Final Energy Consumption-2019'!$A$2:$AH$2,0))*'Heat Value'!$P$78</f>
        <v>0</v>
      </c>
      <c r="V27" s="5">
        <f>INDEX('Final Energy Consumption-2019'!$A$2:$AH$43,MATCH('Energy Use 2019'!$A27,'Final Energy Consumption-2019'!$A$2:$A$43,0),MATCH('Energy Use 2019'!V$2,'Final Energy Consumption-2019'!$A$2:$AH$2,0))*'Heat Value'!$P$78</f>
        <v>0</v>
      </c>
      <c r="W27" s="11">
        <f>INDEX('Final Energy Consumption-2019'!$A$2:$AH$43,MATCH('Energy Use 2019'!$A27,'Final Energy Consumption-2019'!$A$2:$A$43,0),MATCH('Energy Use 2019'!W$2,'Final Energy Consumption-2019'!$A$2:$AH$2,0))*'Heat Value'!$P$78</f>
        <v>27778245000</v>
      </c>
      <c r="X27" s="5">
        <f>INDEX('Final Energy Consumption-2019'!$A$2:$AH$43,MATCH('Energy Use 2019'!$A27,'Final Energy Consumption-2019'!$A$2:$A$43,0),MATCH('Energy Use 2019'!X$2,'Final Energy Consumption-2019'!$A$2:$AH$2,0))*'Heat Value'!$P$78</f>
        <v>0</v>
      </c>
      <c r="Y27" s="11">
        <f>INDEX('Final Energy Consumption-2019'!$A$2:$AH$43,MATCH('Energy Use 2019'!$A27,'Final Energy Consumption-2019'!$A$2:$A$43,0),MATCH('Energy Use 2019'!Y$2,'Final Energy Consumption-2019'!$A$2:$AH$2,0))*'Heat Value'!$P$78</f>
        <v>25000420500</v>
      </c>
      <c r="Z27" s="11">
        <f>INDEX('Final Energy Consumption-2019'!$A$2:$AH$43,MATCH('Energy Use 2019'!$A27,'Final Energy Consumption-2019'!$A$2:$A$43,0),MATCH('Energy Use 2019'!Z$2,'Final Energy Consumption-2019'!$A$2:$AH$2,0))*'Heat Value'!$P$78</f>
        <v>6052879585500</v>
      </c>
      <c r="AA27" s="11">
        <f>INDEX('Final Energy Consumption-2019'!$A$2:$AH$43,MATCH('Energy Use 2019'!$A27,'Final Energy Consumption-2019'!$A$2:$A$43,0),MATCH('Energy Use 2019'!AA$2,'Final Energy Consumption-2019'!$A$2:$AH$2,0))*'Heat Value'!$P$78</f>
        <v>44045185272000</v>
      </c>
      <c r="AB27" s="11">
        <f>INDEX('Final Energy Consumption-2019'!$A$2:$AH$43,MATCH('Energy Use 2019'!$A27,'Final Energy Consumption-2019'!$A$2:$A$43,0),MATCH('Energy Use 2019'!AB$2,'Final Energy Consumption-2019'!$A$2:$AH$2,0))*'Heat Value'!$P$78</f>
        <v>108682383562500</v>
      </c>
      <c r="AC27" s="11">
        <f>INDEX('Final Energy Consumption-2019'!$A$2:$AH$43,MATCH('Energy Use 2019'!$A27,'Final Energy Consumption-2019'!$A$2:$A$43,0),MATCH('Energy Use 2019'!AC$2,'Final Energy Consumption-2019'!$A$2:$AH$2,0))*VLOOKUP(AC$3,'Heat Value'!$B$2:$P$78,15,0)</f>
        <v>140280956342229.56</v>
      </c>
      <c r="AD27" s="129">
        <f>INDEX('Final Energy Consumption-2019'!$A$2:$AH$43,MATCH('Energy Use 2019'!$A27,'Final Energy Consumption-2019'!$A$2:$A$43,0),MATCH('Energy Use 2019'!AD$2,'Final Energy Consumption-2019'!$A$2:$AH$2,0))*'Heat Value'!$P$78</f>
        <v>3505614519000</v>
      </c>
    </row>
    <row r="28" spans="1:30" x14ac:dyDescent="0.25">
      <c r="A28" s="12" t="s">
        <v>24</v>
      </c>
      <c r="B28" s="15">
        <f>INDEX('Final Energy Consumption-2019'!$A$2:$AF$43,MATCH('Energy Use 2019'!$A28,'Final Energy Consumption-2019'!$A$2:$A$43,0),MATCH('Energy Use 2019'!B$2,'Final Energy Consumption-2019'!$A$2:$AF$2,0))*'Heat Value'!$P$78</f>
        <v>50748075790500</v>
      </c>
      <c r="C28" s="5">
        <f>INDEX('Final Energy Consumption-2019'!$A$2:$AF$43,MATCH('Energy Use 2019'!$A28,'Final Energy Consumption-2019'!$A$2:$A$43,0),MATCH('Energy Use 2019'!C$2,'Final Energy Consumption-2019'!$A$2:$AF$2,0))*'Heat Value'!$P$78</f>
        <v>0</v>
      </c>
      <c r="D28" s="11">
        <f>INDEX('Final Energy Consumption-2019'!$A$2:$AF$43,MATCH('Energy Use 2019'!$A28,'Final Energy Consumption-2019'!$A$2:$A$43,0),MATCH('Energy Use 2019'!D$2,'Final Energy Consumption-2019'!$A$2:$AF$2,0))*'Heat Value'!$P$78</f>
        <v>380561956500</v>
      </c>
      <c r="E28" s="11">
        <f>INDEX('Final Energy Consumption-2019'!$A$2:$AF$43,MATCH('Energy Use 2019'!$A28,'Final Energy Consumption-2019'!$A$2:$A$43,0),MATCH('Energy Use 2019'!E$2,'Final Energy Consumption-2019'!$A$2:$AF$2,0))*'Heat Value'!$P$78</f>
        <v>2516708997000.0005</v>
      </c>
      <c r="F28" s="11">
        <f>INDEX('Final Energy Consumption-2019'!$A$2:$AF$43,MATCH('Energy Use 2019'!$A28,'Final Energy Consumption-2019'!$A$2:$A$43,0),MATCH('Energy Use 2019'!F$2,'Final Energy Consumption-2019'!$A$2:$AF$2,0))*'Heat Value'!$P$78</f>
        <v>8333473500</v>
      </c>
      <c r="G28" s="11">
        <f>INDEX('Final Energy Consumption-2019'!$A$2:$AF$43,MATCH('Energy Use 2019'!$A28,'Final Energy Consumption-2019'!$A$2:$A$43,0),MATCH('Energy Use 2019'!G$2,'Final Energy Consumption-2019'!$A$2:$AF$2,0))*'Heat Value'!$P$78</f>
        <v>986127697500</v>
      </c>
      <c r="H28" s="5">
        <f>INDEX('Final Energy Consumption-2019'!$A$2:$AF$43,MATCH('Energy Use 2019'!$A28,'Final Energy Consumption-2019'!$A$2:$A$43,0),MATCH('Energy Use 2019'!H$2,'Final Energy Consumption-2019'!$A$2:$AF$2,0))*'Heat Value'!$P$78</f>
        <v>0</v>
      </c>
      <c r="I28" s="5">
        <f>INDEX('Final Energy Consumption-2019'!$A$2:$AF$43,MATCH('Energy Use 2019'!$A28,'Final Energy Consumption-2019'!$A$2:$A$43,0),MATCH('Energy Use 2019'!I$2,'Final Energy Consumption-2019'!$A$2:$AF$2,0))*'Heat Value'!$P$78</f>
        <v>0</v>
      </c>
      <c r="J28" s="5">
        <f>INDEX('Final Energy Consumption-2019'!$A$2:$AF$43,MATCH('Energy Use 2019'!$A28,'Final Energy Consumption-2019'!$A$2:$A$43,0),MATCH('Energy Use 2019'!J$2,'Final Energy Consumption-2019'!$A$2:$AF$2,0))*'Heat Value'!$P$78</f>
        <v>0</v>
      </c>
      <c r="K28" s="11">
        <f>INDEX('Final Energy Consumption-2019'!$A$2:$AF$43,MATCH('Energy Use 2019'!$A28,'Final Energy Consumption-2019'!$A$2:$A$43,0),MATCH('Energy Use 2019'!K$2,'Final Energy Consumption-2019'!$A$2:$AF$2,0))*'Heat Value'!$P$78</f>
        <v>1708362067500</v>
      </c>
      <c r="L28" s="11">
        <f>INDEX('Final Energy Consumption-2019'!$A$2:$AF$43,MATCH('Energy Use 2019'!$A28,'Final Energy Consumption-2019'!$A$2:$A$43,0),MATCH('Energy Use 2019'!L$2,'Final Energy Consumption-2019'!$A$2:$AF$2,0))*'Heat Value'!$P$78</f>
        <v>2777824500</v>
      </c>
      <c r="M28" s="11">
        <f>INDEX('Final Energy Consumption-2019'!$A$2:$AH$43,MATCH('Energy Use 2019'!$A28,'Final Energy Consumption-2019'!$A$2:$A$43,0),MATCH('Energy Use 2019'!M$2,'Final Energy Consumption-2019'!$A$2:$AH$2,0))*'Heat Value'!$P$78*0.21</f>
        <v>811430314695</v>
      </c>
      <c r="N28" s="11">
        <f>INDEX('Final Energy Consumption-2019'!$A$2:$AH$43,MATCH('Energy Use 2019'!$A28,'Final Energy Consumption-2019'!$A$2:$A$43,0),MATCH('Energy Use 2019'!N$2,'Final Energy Consumption-2019'!$A$2:$AH$2,0))*'Heat Value'!$P$78</f>
        <v>25000420500</v>
      </c>
      <c r="O28" s="11">
        <f>INDEX('Final Energy Consumption-2019'!$A$2:$AH$43,MATCH('Energy Use 2019'!$A28,'Final Energy Consumption-2019'!$A$2:$A$43,0),MATCH('Energy Use 2019'!O$2,'Final Energy Consumption-2019'!$A$2:$AH$2,0))*'Heat Value'!$P$78*0.74</f>
        <v>3564393285420</v>
      </c>
      <c r="P28" s="11">
        <f>INDEX('Final Energy Consumption-2019'!$A$2:$AH$43,MATCH('Energy Use 2019'!$A28,'Final Energy Consumption-2019'!$A$2:$A$43,0),MATCH('Energy Use 2019'!P$2,'Final Energy Consumption-2019'!$A$2:$AH$2,0))*'Heat Value'!$P$78</f>
        <v>1338911409000</v>
      </c>
      <c r="Q28" s="5">
        <f>INDEX('Final Energy Consumption-2019'!$A$2:$AH$43,MATCH('Energy Use 2019'!$A28,'Final Energy Consumption-2019'!$A$2:$A$43,0),MATCH('Energy Use 2019'!Q$2,'Final Energy Consumption-2019'!$A$2:$AH$2,0))*'Heat Value'!$P$78</f>
        <v>0</v>
      </c>
      <c r="R28" s="11">
        <f>INDEX('Final Energy Consumption-2019'!$A$2:$AH$43,MATCH('Energy Use 2019'!$A28,'Final Energy Consumption-2019'!$A$2:$A$43,0),MATCH('Energy Use 2019'!R$2,'Final Energy Consumption-2019'!$A$2:$AH$2,0))*'Heat Value'!$P$78</f>
        <v>177780768000</v>
      </c>
      <c r="S28" s="11">
        <f>INDEX('Final Energy Consumption-2019'!$A$2:$AH$43,MATCH('Energy Use 2019'!$A28,'Final Energy Consumption-2019'!$A$2:$A$43,0),MATCH('Energy Use 2019'!S$2,'Final Energy Consumption-2019'!$A$2:$AH$2,0))*'Heat Value'!$P$78</f>
        <v>163891645500</v>
      </c>
      <c r="T28" s="11">
        <f>INDEX('Final Energy Consumption-2019'!$A$2:$AH$43,MATCH('Energy Use 2019'!$A28,'Final Energy Consumption-2019'!$A$2:$A$43,0),MATCH('Energy Use 2019'!T$2,'Final Energy Consumption-2019'!$A$2:$AH$2,0))*'Heat Value'!$P$78</f>
        <v>166669470000</v>
      </c>
      <c r="U28" s="15">
        <f>INDEX('Final Energy Consumption-2019'!$A$2:$AH$43,MATCH('Energy Use 2019'!$A28,'Final Energy Consumption-2019'!$A$2:$A$43,0),MATCH('Energy Use 2019'!U$2,'Final Energy Consumption-2019'!$A$2:$AH$2,0))*'Heat Value'!$P$78</f>
        <v>558342724500</v>
      </c>
      <c r="V28" s="5">
        <f>INDEX('Final Energy Consumption-2019'!$A$2:$AH$43,MATCH('Energy Use 2019'!$A28,'Final Energy Consumption-2019'!$A$2:$A$43,0),MATCH('Energy Use 2019'!V$2,'Final Energy Consumption-2019'!$A$2:$AH$2,0))*'Heat Value'!$P$78</f>
        <v>0</v>
      </c>
      <c r="W28" s="11">
        <f>INDEX('Final Energy Consumption-2019'!$A$2:$AH$43,MATCH('Energy Use 2019'!$A28,'Final Energy Consumption-2019'!$A$2:$A$43,0),MATCH('Energy Use 2019'!W$2,'Final Energy Consumption-2019'!$A$2:$AH$2,0))*'Heat Value'!$P$78</f>
        <v>1075018081500</v>
      </c>
      <c r="X28" s="5">
        <f>INDEX('Final Energy Consumption-2019'!$A$2:$AH$43,MATCH('Energy Use 2019'!$A28,'Final Energy Consumption-2019'!$A$2:$A$43,0),MATCH('Energy Use 2019'!X$2,'Final Energy Consumption-2019'!$A$2:$AH$2,0))*'Heat Value'!$P$78</f>
        <v>0</v>
      </c>
      <c r="Y28" s="11">
        <f>INDEX('Final Energy Consumption-2019'!$A$2:$AH$43,MATCH('Energy Use 2019'!$A28,'Final Energy Consumption-2019'!$A$2:$A$43,0),MATCH('Energy Use 2019'!Y$2,'Final Energy Consumption-2019'!$A$2:$AH$2,0))*'Heat Value'!$P$78</f>
        <v>1011128118000</v>
      </c>
      <c r="Z28" s="11">
        <f>INDEX('Final Energy Consumption-2019'!$A$2:$AH$43,MATCH('Energy Use 2019'!$A28,'Final Energy Consumption-2019'!$A$2:$A$43,0),MATCH('Energy Use 2019'!Z$2,'Final Energy Consumption-2019'!$A$2:$AH$2,0))*'Heat Value'!$P$78</f>
        <v>28178251728000</v>
      </c>
      <c r="AA28" s="11">
        <f>INDEX('Final Energy Consumption-2019'!$A$2:$AH$43,MATCH('Energy Use 2019'!$A28,'Final Energy Consumption-2019'!$A$2:$A$43,0),MATCH('Energy Use 2019'!AA$2,'Final Energy Consumption-2019'!$A$2:$AH$2,0))*'Heat Value'!$P$78</f>
        <v>30831074125500</v>
      </c>
      <c r="AB28" s="11">
        <f>INDEX('Final Energy Consumption-2019'!$A$2:$AH$43,MATCH('Energy Use 2019'!$A28,'Final Energy Consumption-2019'!$A$2:$A$43,0),MATCH('Energy Use 2019'!AB$2,'Final Energy Consumption-2019'!$A$2:$AH$2,0))*'Heat Value'!$P$78</f>
        <v>29733833448000</v>
      </c>
      <c r="AC28" s="11">
        <f>INDEX('Final Energy Consumption-2019'!$A$2:$AH$43,MATCH('Energy Use 2019'!$A28,'Final Energy Consumption-2019'!$A$2:$A$43,0),MATCH('Energy Use 2019'!AC$2,'Final Energy Consumption-2019'!$A$2:$AH$2,0))*VLOOKUP(AC$3,'Heat Value'!$B$2:$P$78,15,0)</f>
        <v>486702354879924</v>
      </c>
      <c r="AD28" s="129">
        <f>INDEX('Final Energy Consumption-2019'!$A$2:$AH$43,MATCH('Energy Use 2019'!$A28,'Final Energy Consumption-2019'!$A$2:$A$43,0),MATCH('Energy Use 2019'!AD$2,'Final Energy Consumption-2019'!$A$2:$AH$2,0))*'Heat Value'!$P$78</f>
        <v>4522298286000</v>
      </c>
    </row>
    <row r="29" spans="1:30" x14ac:dyDescent="0.25">
      <c r="A29" s="12" t="s">
        <v>25</v>
      </c>
      <c r="B29" s="15">
        <f>INDEX('Final Energy Consumption-2019'!$A$2:$AF$43,MATCH('Energy Use 2019'!$A29,'Final Energy Consumption-2019'!$A$2:$A$43,0),MATCH('Energy Use 2019'!B$2,'Final Energy Consumption-2019'!$A$2:$AF$2,0))*'Heat Value'!$P$78</f>
        <v>2987955812127000</v>
      </c>
      <c r="C29" s="5">
        <f>INDEX('Final Energy Consumption-2019'!$A$2:$AF$43,MATCH('Energy Use 2019'!$A29,'Final Energy Consumption-2019'!$A$2:$A$43,0),MATCH('Energy Use 2019'!C$2,'Final Energy Consumption-2019'!$A$2:$AF$2,0))*'Heat Value'!$P$78</f>
        <v>0</v>
      </c>
      <c r="D29" s="11">
        <f>INDEX('Final Energy Consumption-2019'!$A$2:$AF$43,MATCH('Energy Use 2019'!$A29,'Final Energy Consumption-2019'!$A$2:$A$43,0),MATCH('Energy Use 2019'!D$2,'Final Energy Consumption-2019'!$A$2:$AF$2,0))*'Heat Value'!$P$78</f>
        <v>1262076783330000</v>
      </c>
      <c r="E29" s="11">
        <f>INDEX('Final Energy Consumption-2019'!$A$2:$AF$43,MATCH('Energy Use 2019'!$A29,'Final Energy Consumption-2019'!$A$2:$A$43,0),MATCH('Energy Use 2019'!E$2,'Final Energy Consumption-2019'!$A$2:$AF$2,0))*'Heat Value'!$P$78</f>
        <v>16600279212000.566</v>
      </c>
      <c r="F29" s="11">
        <f>INDEX('Final Energy Consumption-2019'!$A$2:$AF$43,MATCH('Energy Use 2019'!$A29,'Final Energy Consumption-2019'!$A$2:$A$43,0),MATCH('Energy Use 2019'!F$2,'Final Energy Consumption-2019'!$A$2:$AF$2,0))*'Heat Value'!$P$78</f>
        <v>361700528145000</v>
      </c>
      <c r="G29" s="11">
        <f>INDEX('Final Energy Consumption-2019'!$A$2:$AF$43,MATCH('Energy Use 2019'!$A29,'Final Energy Consumption-2019'!$A$2:$A$43,0),MATCH('Energy Use 2019'!G$2,'Final Energy Consumption-2019'!$A$2:$AF$2,0))*'Heat Value'!$P$78</f>
        <v>57050959581000</v>
      </c>
      <c r="H29" s="11">
        <f>INDEX('Final Energy Consumption-2019'!$A$2:$AF$43,MATCH('Energy Use 2019'!$A29,'Final Energy Consumption-2019'!$A$2:$A$43,0),MATCH('Energy Use 2019'!H$2,'Final Energy Consumption-2019'!$A$2:$AF$2,0))*'Heat Value'!$P$78</f>
        <v>15183588717000</v>
      </c>
      <c r="I29" s="11">
        <f>INDEX('Final Energy Consumption-2019'!$A$2:$AF$43,MATCH('Energy Use 2019'!$A29,'Final Energy Consumption-2019'!$A$2:$A$43,0),MATCH('Energy Use 2019'!I$2,'Final Energy Consumption-2019'!$A$2:$AF$2,0))*'Heat Value'!$P$78</f>
        <v>4233404538000</v>
      </c>
      <c r="J29" s="11">
        <f>INDEX('Final Energy Consumption-2019'!$A$2:$AF$43,MATCH('Energy Use 2019'!$A29,'Final Energy Consumption-2019'!$A$2:$A$43,0),MATCH('Energy Use 2019'!J$2,'Final Energy Consumption-2019'!$A$2:$AF$2,0))*'Heat Value'!$P$78</f>
        <v>4244515836000</v>
      </c>
      <c r="K29" s="11">
        <f>INDEX('Final Energy Consumption-2019'!$A$2:$AF$43,MATCH('Energy Use 2019'!$A29,'Final Energy Consumption-2019'!$A$2:$A$43,0),MATCH('Energy Use 2019'!K$2,'Final Energy Consumption-2019'!$A$2:$AF$2,0))*'Heat Value'!$P$78</f>
        <v>7133453316000</v>
      </c>
      <c r="L29" s="11">
        <f>INDEX('Final Energy Consumption-2019'!$A$2:$AF$43,MATCH('Energy Use 2019'!$A29,'Final Energy Consumption-2019'!$A$2:$A$43,0),MATCH('Energy Use 2019'!L$2,'Final Energy Consumption-2019'!$A$2:$AF$2,0))*'Heat Value'!$P$78</f>
        <v>38889543000</v>
      </c>
      <c r="M29" s="11">
        <f>INDEX('Final Energy Consumption-2019'!$A$2:$AH$43,MATCH('Energy Use 2019'!$A29,'Final Energy Consumption-2019'!$A$2:$A$43,0),MATCH('Energy Use 2019'!M$2,'Final Energy Consumption-2019'!$A$2:$AH$2,0))*'Heat Value'!$P$78*0.21</f>
        <v>1266437967795</v>
      </c>
      <c r="N29" s="11">
        <f>INDEX('Final Energy Consumption-2019'!$A$2:$AH$43,MATCH('Energy Use 2019'!$A29,'Final Energy Consumption-2019'!$A$2:$A$43,0),MATCH('Energy Use 2019'!N$2,'Final Energy Consumption-2019'!$A$2:$AH$2,0))*'Heat Value'!$P$78</f>
        <v>341672413500</v>
      </c>
      <c r="O29" s="11">
        <f>INDEX('Final Energy Consumption-2019'!$A$2:$AH$43,MATCH('Energy Use 2019'!$A29,'Final Energy Consumption-2019'!$A$2:$A$43,0),MATCH('Energy Use 2019'!O$2,'Final Energy Consumption-2019'!$A$2:$AH$2,0))*'Heat Value'!$P$78*0.74</f>
        <v>94069971119190</v>
      </c>
      <c r="P29" s="11">
        <f>INDEX('Final Energy Consumption-2019'!$A$2:$AH$43,MATCH('Energy Use 2019'!$A29,'Final Energy Consumption-2019'!$A$2:$A$43,0),MATCH('Energy Use 2019'!P$2,'Final Energy Consumption-2019'!$A$2:$AH$2,0))*'Heat Value'!$P$78</f>
        <v>38211753822000</v>
      </c>
      <c r="Q29" s="5">
        <f>INDEX('Final Energy Consumption-2019'!$A$2:$AH$43,MATCH('Energy Use 2019'!$A29,'Final Energy Consumption-2019'!$A$2:$A$43,0),MATCH('Energy Use 2019'!Q$2,'Final Energy Consumption-2019'!$A$2:$AH$2,0))*'Heat Value'!$P$78</f>
        <v>0</v>
      </c>
      <c r="R29" s="11">
        <f>INDEX('Final Energy Consumption-2019'!$A$2:$AH$43,MATCH('Energy Use 2019'!$A29,'Final Energy Consumption-2019'!$A$2:$A$43,0),MATCH('Energy Use 2019'!R$2,'Final Energy Consumption-2019'!$A$2:$AH$2,0))*'Heat Value'!$P$78</f>
        <v>233337258000</v>
      </c>
      <c r="S29" s="11">
        <f>INDEX('Final Energy Consumption-2019'!$A$2:$AH$43,MATCH('Energy Use 2019'!$A29,'Final Energy Consumption-2019'!$A$2:$A$43,0),MATCH('Energy Use 2019'!S$2,'Final Energy Consumption-2019'!$A$2:$AH$2,0))*'Heat Value'!$P$78</f>
        <v>275004625500</v>
      </c>
      <c r="T29" s="11">
        <f>INDEX('Final Energy Consumption-2019'!$A$2:$AH$43,MATCH('Energy Use 2019'!$A29,'Final Energy Consumption-2019'!$A$2:$A$43,0),MATCH('Energy Use 2019'!T$2,'Final Energy Consumption-2019'!$A$2:$AH$2,0))*'Heat Value'!$P$78</f>
        <v>63889963500</v>
      </c>
      <c r="U29" s="15">
        <f>INDEX('Final Energy Consumption-2019'!$A$2:$AH$43,MATCH('Energy Use 2019'!$A29,'Final Energy Consumption-2019'!$A$2:$A$43,0),MATCH('Energy Use 2019'!U$2,'Final Energy Consumption-2019'!$A$2:$AH$2,0))*'Heat Value'!$P$78</f>
        <v>87790365498000</v>
      </c>
      <c r="V29" s="11">
        <f>INDEX('Final Energy Consumption-2019'!$A$2:$AH$43,MATCH('Energy Use 2019'!$A29,'Final Energy Consumption-2019'!$A$2:$A$43,0),MATCH('Energy Use 2019'!V$2,'Final Energy Consumption-2019'!$A$2:$AH$2,0))*'Heat Value'!$P$78</f>
        <v>713578668858000</v>
      </c>
      <c r="W29" s="11">
        <f>INDEX('Final Energy Consumption-2019'!$A$2:$AH$43,MATCH('Energy Use 2019'!$A29,'Final Energy Consumption-2019'!$A$2:$A$43,0),MATCH('Energy Use 2019'!W$2,'Final Energy Consumption-2019'!$A$2:$AH$2,0))*'Heat Value'!$P$78</f>
        <v>29242158511500</v>
      </c>
      <c r="X29" s="11">
        <f>INDEX('Final Energy Consumption-2019'!$A$2:$AH$43,MATCH('Energy Use 2019'!$A29,'Final Energy Consumption-2019'!$A$2:$A$43,0),MATCH('Energy Use 2019'!X$2,'Final Energy Consumption-2019'!$A$2:$AH$2,0))*'Heat Value'!$P$78</f>
        <v>50000841000</v>
      </c>
      <c r="Y29" s="11">
        <f>INDEX('Final Energy Consumption-2019'!$A$2:$AH$43,MATCH('Energy Use 2019'!$A29,'Final Energy Consumption-2019'!$A$2:$A$43,0),MATCH('Energy Use 2019'!Y$2,'Final Energy Consumption-2019'!$A$2:$AH$2,0))*'Heat Value'!$P$78</f>
        <v>4755635544000</v>
      </c>
      <c r="Z29" s="11">
        <f>INDEX('Final Energy Consumption-2019'!$A$2:$AH$43,MATCH('Energy Use 2019'!$A29,'Final Energy Consumption-2019'!$A$2:$A$43,0),MATCH('Energy Use 2019'!Z$2,'Final Energy Consumption-2019'!$A$2:$AH$2,0))*'Heat Value'!$P$78</f>
        <v>131082760330500</v>
      </c>
      <c r="AA29" s="11">
        <f>INDEX('Final Energy Consumption-2019'!$A$2:$AH$43,MATCH('Energy Use 2019'!$A29,'Final Energy Consumption-2019'!$A$2:$A$43,0),MATCH('Energy Use 2019'!AA$2,'Final Energy Consumption-2019'!$A$2:$AH$2,0))*'Heat Value'!$P$78</f>
        <v>501266764498500</v>
      </c>
      <c r="AB29" s="11">
        <f>INDEX('Final Energy Consumption-2019'!$A$2:$AH$43,MATCH('Energy Use 2019'!$A29,'Final Energy Consumption-2019'!$A$2:$A$43,0),MATCH('Energy Use 2019'!AB$2,'Final Energy Consumption-2019'!$A$2:$AH$2,0))*'Heat Value'!$P$78</f>
        <v>23855956806000</v>
      </c>
      <c r="AC29" s="11">
        <f>INDEX('Final Energy Consumption-2019'!$A$2:$AH$43,MATCH('Energy Use 2019'!$A29,'Final Energy Consumption-2019'!$A$2:$A$43,0),MATCH('Energy Use 2019'!AC$2,'Final Energy Consumption-2019'!$A$2:$AH$2,0))*VLOOKUP(AC$3,'Heat Value'!$B$2:$P$78,15,0)</f>
        <v>1283184654763116.3</v>
      </c>
      <c r="AD29" s="129">
        <f>INDEX('Final Energy Consumption-2019'!$A$2:$AH$43,MATCH('Energy Use 2019'!$A29,'Final Energy Consumption-2019'!$A$2:$A$43,0),MATCH('Energy Use 2019'!AD$2,'Final Energy Consumption-2019'!$A$2:$AH$2,0))*'Heat Value'!$P$78</f>
        <v>25011531798000</v>
      </c>
    </row>
    <row r="30" spans="1:30" x14ac:dyDescent="0.25">
      <c r="A30" s="12" t="s">
        <v>26</v>
      </c>
      <c r="B30" s="15">
        <f>INDEX('Final Energy Consumption-2019'!$A$2:$AF$43,MATCH('Energy Use 2019'!$A30,'Final Energy Consumption-2019'!$A$2:$A$43,0),MATCH('Energy Use 2019'!B$2,'Final Energy Consumption-2019'!$A$2:$AF$2,0))*'Heat Value'!$P$78</f>
        <v>2113438325212500</v>
      </c>
      <c r="C30" s="5">
        <f>INDEX('Final Energy Consumption-2019'!$A$2:$AF$43,MATCH('Energy Use 2019'!$A30,'Final Energy Consumption-2019'!$A$2:$A$43,0),MATCH('Energy Use 2019'!C$2,'Final Energy Consumption-2019'!$A$2:$AF$2,0))*'Heat Value'!$P$78</f>
        <v>0</v>
      </c>
      <c r="D30" s="11">
        <f>INDEX('Final Energy Consumption-2019'!$A$2:$AF$43,MATCH('Energy Use 2019'!$A30,'Final Energy Consumption-2019'!$A$2:$A$43,0),MATCH('Energy Use 2019'!D$2,'Final Energy Consumption-2019'!$A$2:$AF$2,0))*'Heat Value'!$P$78</f>
        <v>100493356936500</v>
      </c>
      <c r="E30" s="11">
        <f>INDEX('Final Energy Consumption-2019'!$A$2:$AF$43,MATCH('Energy Use 2019'!$A30,'Final Energy Consumption-2019'!$A$2:$A$43,0),MATCH('Energy Use 2019'!E$2,'Final Energy Consumption-2019'!$A$2:$AF$2,0))*'Heat Value'!$P$78</f>
        <v>15169699594499.908</v>
      </c>
      <c r="F30" s="11">
        <f>INDEX('Final Energy Consumption-2019'!$A$2:$AF$43,MATCH('Energy Use 2019'!$A30,'Final Energy Consumption-2019'!$A$2:$A$43,0),MATCH('Energy Use 2019'!F$2,'Final Energy Consumption-2019'!$A$2:$AF$2,0))*'Heat Value'!$P$78</f>
        <v>1.05904364614785E+16</v>
      </c>
      <c r="G30" s="11">
        <f>INDEX('Final Energy Consumption-2019'!$A$2:$AF$43,MATCH('Energy Use 2019'!$A30,'Final Energy Consumption-2019'!$A$2:$A$43,0),MATCH('Energy Use 2019'!G$2,'Final Energy Consumption-2019'!$A$2:$AF$2,0))*'Heat Value'!$P$78</f>
        <v>544920276516000</v>
      </c>
      <c r="H30" s="11">
        <f>INDEX('Final Energy Consumption-2019'!$A$2:$AF$43,MATCH('Energy Use 2019'!$A30,'Final Energy Consumption-2019'!$A$2:$A$43,0),MATCH('Energy Use 2019'!H$2,'Final Energy Consumption-2019'!$A$2:$AF$2,0))*'Heat Value'!$P$78</f>
        <v>2879534544067500</v>
      </c>
      <c r="I30" s="11">
        <f>INDEX('Final Energy Consumption-2019'!$A$2:$AF$43,MATCH('Energy Use 2019'!$A30,'Final Energy Consumption-2019'!$A$2:$A$43,0),MATCH('Energy Use 2019'!I$2,'Final Energy Consumption-2019'!$A$2:$AF$2,0))*'Heat Value'!$P$78</f>
        <v>419626502443500</v>
      </c>
      <c r="J30" s="11">
        <f>INDEX('Final Energy Consumption-2019'!$A$2:$AF$43,MATCH('Energy Use 2019'!$A30,'Final Energy Consumption-2019'!$A$2:$A$43,0),MATCH('Energy Use 2019'!J$2,'Final Energy Consumption-2019'!$A$2:$AF$2,0))*'Heat Value'!$P$78</f>
        <v>750012615000</v>
      </c>
      <c r="K30" s="11">
        <f>INDEX('Final Energy Consumption-2019'!$A$2:$AF$43,MATCH('Energy Use 2019'!$A30,'Final Energy Consumption-2019'!$A$2:$A$43,0),MATCH('Energy Use 2019'!K$2,'Final Energy Consumption-2019'!$A$2:$AF$2,0))*'Heat Value'!$P$78</f>
        <v>97634975526000</v>
      </c>
      <c r="L30" s="5">
        <f>INDEX('Final Energy Consumption-2019'!$A$2:$AF$43,MATCH('Energy Use 2019'!$A30,'Final Energy Consumption-2019'!$A$2:$A$43,0),MATCH('Energy Use 2019'!L$2,'Final Energy Consumption-2019'!$A$2:$AF$2,0))*'Heat Value'!$P$78</f>
        <v>0</v>
      </c>
      <c r="M30" s="11">
        <f>INDEX('Final Energy Consumption-2019'!$A$2:$AH$43,MATCH('Energy Use 2019'!$A30,'Final Energy Consumption-2019'!$A$2:$A$43,0),MATCH('Energy Use 2019'!M$2,'Final Energy Consumption-2019'!$A$2:$AH$2,0))*'Heat Value'!$P$78*0.21</f>
        <v>287588170485</v>
      </c>
      <c r="N30" s="11">
        <f>INDEX('Final Energy Consumption-2019'!$A$2:$AH$43,MATCH('Energy Use 2019'!$A30,'Final Energy Consumption-2019'!$A$2:$A$43,0),MATCH('Energy Use 2019'!N$2,'Final Energy Consumption-2019'!$A$2:$AH$2,0))*'Heat Value'!$P$78</f>
        <v>11111298000</v>
      </c>
      <c r="O30" s="11">
        <f>INDEX('Final Energy Consumption-2019'!$A$2:$AH$43,MATCH('Energy Use 2019'!$A30,'Final Energy Consumption-2019'!$A$2:$A$43,0),MATCH('Energy Use 2019'!O$2,'Final Energy Consumption-2019'!$A$2:$AH$2,0))*'Heat Value'!$P$78*0.74</f>
        <v>15733486855020</v>
      </c>
      <c r="P30" s="11">
        <f>INDEX('Final Energy Consumption-2019'!$A$2:$AH$43,MATCH('Energy Use 2019'!$A30,'Final Energy Consumption-2019'!$A$2:$A$43,0),MATCH('Energy Use 2019'!P$2,'Final Energy Consumption-2019'!$A$2:$AH$2,0))*'Heat Value'!$P$78</f>
        <v>255559854000</v>
      </c>
      <c r="Q30" s="5">
        <f>INDEX('Final Energy Consumption-2019'!$A$2:$AH$43,MATCH('Energy Use 2019'!$A30,'Final Energy Consumption-2019'!$A$2:$A$43,0),MATCH('Energy Use 2019'!Q$2,'Final Energy Consumption-2019'!$A$2:$AH$2,0))*'Heat Value'!$P$78</f>
        <v>0</v>
      </c>
      <c r="R30" s="11">
        <f>INDEX('Final Energy Consumption-2019'!$A$2:$AH$43,MATCH('Energy Use 2019'!$A30,'Final Energy Consumption-2019'!$A$2:$A$43,0),MATCH('Energy Use 2019'!R$2,'Final Energy Consumption-2019'!$A$2:$AH$2,0))*'Heat Value'!$P$78</f>
        <v>302782870500</v>
      </c>
      <c r="S30" s="11">
        <f>INDEX('Final Energy Consumption-2019'!$A$2:$AH$43,MATCH('Energy Use 2019'!$A30,'Final Energy Consumption-2019'!$A$2:$A$43,0),MATCH('Energy Use 2019'!S$2,'Final Energy Consumption-2019'!$A$2:$AH$2,0))*'Heat Value'!$P$78</f>
        <v>5555649000</v>
      </c>
      <c r="T30" s="5">
        <f>INDEX('Final Energy Consumption-2019'!$A$2:$AH$43,MATCH('Energy Use 2019'!$A30,'Final Energy Consumption-2019'!$A$2:$A$43,0),MATCH('Energy Use 2019'!T$2,'Final Energy Consumption-2019'!$A$2:$AH$2,0))*'Heat Value'!$P$78</f>
        <v>0</v>
      </c>
      <c r="U30" s="9">
        <f>INDEX('Final Energy Consumption-2019'!$A$2:$AH$43,MATCH('Energy Use 2019'!$A30,'Final Energy Consumption-2019'!$A$2:$A$43,0),MATCH('Energy Use 2019'!U$2,'Final Energy Consumption-2019'!$A$2:$AH$2,0))*'Heat Value'!$P$78</f>
        <v>0</v>
      </c>
      <c r="V30" s="11">
        <f>INDEX('Final Energy Consumption-2019'!$A$2:$AH$43,MATCH('Energy Use 2019'!$A30,'Final Energy Consumption-2019'!$A$2:$A$43,0),MATCH('Energy Use 2019'!V$2,'Final Energy Consumption-2019'!$A$2:$AH$2,0))*'Heat Value'!$P$78</f>
        <v>5255643954000</v>
      </c>
      <c r="W30" s="11">
        <f>INDEX('Final Energy Consumption-2019'!$A$2:$AH$43,MATCH('Energy Use 2019'!$A30,'Final Energy Consumption-2019'!$A$2:$A$43,0),MATCH('Energy Use 2019'!W$2,'Final Energy Consumption-2019'!$A$2:$AH$2,0))*'Heat Value'!$P$78</f>
        <v>4569521302500</v>
      </c>
      <c r="X30" s="11">
        <f>INDEX('Final Energy Consumption-2019'!$A$2:$AH$43,MATCH('Energy Use 2019'!$A30,'Final Energy Consumption-2019'!$A$2:$A$43,0),MATCH('Energy Use 2019'!X$2,'Final Energy Consumption-2019'!$A$2:$AH$2,0))*'Heat Value'!$P$78</f>
        <v>688900476000</v>
      </c>
      <c r="Y30" s="11">
        <f>INDEX('Final Energy Consumption-2019'!$A$2:$AH$43,MATCH('Energy Use 2019'!$A30,'Final Energy Consumption-2019'!$A$2:$A$43,0),MATCH('Energy Use 2019'!Y$2,'Final Energy Consumption-2019'!$A$2:$AH$2,0))*'Heat Value'!$P$78</f>
        <v>313894168500</v>
      </c>
      <c r="Z30" s="11">
        <f>INDEX('Final Energy Consumption-2019'!$A$2:$AH$43,MATCH('Energy Use 2019'!$A30,'Final Energy Consumption-2019'!$A$2:$A$43,0),MATCH('Energy Use 2019'!Z$2,'Final Energy Consumption-2019'!$A$2:$AH$2,0))*'Heat Value'!$P$78</f>
        <v>165205556488500</v>
      </c>
      <c r="AA30" s="11">
        <f>INDEX('Final Energy Consumption-2019'!$A$2:$AH$43,MATCH('Energy Use 2019'!$A30,'Final Energy Consumption-2019'!$A$2:$A$43,0),MATCH('Energy Use 2019'!AA$2,'Final Energy Consumption-2019'!$A$2:$AH$2,0))*'Heat Value'!$P$78</f>
        <v>320172051870000</v>
      </c>
      <c r="AB30" s="11">
        <f>INDEX('Final Energy Consumption-2019'!$A$2:$AH$43,MATCH('Energy Use 2019'!$A30,'Final Energy Consumption-2019'!$A$2:$A$43,0),MATCH('Energy Use 2019'!AB$2,'Final Energy Consumption-2019'!$A$2:$AH$2,0))*'Heat Value'!$P$78</f>
        <v>184453102449000</v>
      </c>
      <c r="AC30" s="11">
        <f>INDEX('Final Energy Consumption-2019'!$A$2:$AH$43,MATCH('Energy Use 2019'!$A30,'Final Energy Consumption-2019'!$A$2:$A$43,0),MATCH('Energy Use 2019'!AC$2,'Final Energy Consumption-2019'!$A$2:$AH$2,0))*VLOOKUP(AC$3,'Heat Value'!$B$2:$P$78,15,0)</f>
        <v>1938941600977780.3</v>
      </c>
      <c r="AD30" s="129">
        <f>INDEX('Final Energy Consumption-2019'!$A$2:$AH$43,MATCH('Energy Use 2019'!$A30,'Final Energy Consumption-2019'!$A$2:$A$43,0),MATCH('Energy Use 2019'!AD$2,'Final Energy Consumption-2019'!$A$2:$AH$2,0))*'Heat Value'!$P$78</f>
        <v>28189363026000</v>
      </c>
    </row>
    <row r="31" spans="1:30" x14ac:dyDescent="0.25">
      <c r="A31" s="12" t="s">
        <v>27</v>
      </c>
      <c r="B31" s="15">
        <f>INDEX('Final Energy Consumption-2019'!$A$2:$AF$43,MATCH('Energy Use 2019'!$A31,'Final Energy Consumption-2019'!$A$2:$A$43,0),MATCH('Energy Use 2019'!B$2,'Final Energy Consumption-2019'!$A$2:$AF$2,0))*'Heat Value'!$P$78</f>
        <v>452363164176000</v>
      </c>
      <c r="C31" s="5">
        <f>INDEX('Final Energy Consumption-2019'!$A$2:$AF$43,MATCH('Energy Use 2019'!$A31,'Final Energy Consumption-2019'!$A$2:$A$43,0),MATCH('Energy Use 2019'!C$2,'Final Energy Consumption-2019'!$A$2:$AF$2,0))*'Heat Value'!$P$78</f>
        <v>0</v>
      </c>
      <c r="D31" s="11">
        <f>INDEX('Final Energy Consumption-2019'!$A$2:$AF$43,MATCH('Energy Use 2019'!$A31,'Final Energy Consumption-2019'!$A$2:$A$43,0),MATCH('Energy Use 2019'!D$2,'Final Energy Consumption-2019'!$A$2:$AF$2,0))*'Heat Value'!$P$78</f>
        <v>38497869745500</v>
      </c>
      <c r="E31" s="11">
        <f>INDEX('Final Energy Consumption-2019'!$A$2:$AF$43,MATCH('Energy Use 2019'!$A31,'Final Energy Consumption-2019'!$A$2:$A$43,0),MATCH('Energy Use 2019'!E$2,'Final Energy Consumption-2019'!$A$2:$AF$2,0))*'Heat Value'!$P$78</f>
        <v>1216687131000.0303</v>
      </c>
      <c r="F31" s="11">
        <f>INDEX('Final Energy Consumption-2019'!$A$2:$AF$43,MATCH('Energy Use 2019'!$A31,'Final Energy Consumption-2019'!$A$2:$A$43,0),MATCH('Energy Use 2019'!F$2,'Final Energy Consumption-2019'!$A$2:$AF$2,0))*'Heat Value'!$P$78</f>
        <v>109593509998500</v>
      </c>
      <c r="G31" s="11">
        <f>INDEX('Final Energy Consumption-2019'!$A$2:$AF$43,MATCH('Energy Use 2019'!$A31,'Final Energy Consumption-2019'!$A$2:$A$43,0),MATCH('Energy Use 2019'!G$2,'Final Energy Consumption-2019'!$A$2:$AF$2,0))*'Heat Value'!$P$78</f>
        <v>30697738549500</v>
      </c>
      <c r="H31" s="5">
        <f>INDEX('Final Energy Consumption-2019'!$A$2:$AF$43,MATCH('Energy Use 2019'!$A31,'Final Energy Consumption-2019'!$A$2:$A$43,0),MATCH('Energy Use 2019'!H$2,'Final Energy Consumption-2019'!$A$2:$AF$2,0))*'Heat Value'!$P$78</f>
        <v>0</v>
      </c>
      <c r="I31" s="11">
        <f>INDEX('Final Energy Consumption-2019'!$A$2:$AF$43,MATCH('Energy Use 2019'!$A31,'Final Energy Consumption-2019'!$A$2:$A$43,0),MATCH('Energy Use 2019'!I$2,'Final Energy Consumption-2019'!$A$2:$AF$2,0))*'Heat Value'!$P$78</f>
        <v>61112139000</v>
      </c>
      <c r="J31" s="11">
        <f>INDEX('Final Energy Consumption-2019'!$A$2:$AF$43,MATCH('Energy Use 2019'!$A31,'Final Energy Consumption-2019'!$A$2:$A$43,0),MATCH('Energy Use 2019'!J$2,'Final Energy Consumption-2019'!$A$2:$AF$2,0))*'Heat Value'!$P$78</f>
        <v>44414635930500</v>
      </c>
      <c r="K31" s="11">
        <f>INDEX('Final Energy Consumption-2019'!$A$2:$AF$43,MATCH('Energy Use 2019'!$A31,'Final Energy Consumption-2019'!$A$2:$A$43,0),MATCH('Energy Use 2019'!K$2,'Final Energy Consumption-2019'!$A$2:$AF$2,0))*'Heat Value'!$P$78</f>
        <v>6611222310000</v>
      </c>
      <c r="L31" s="11">
        <f>INDEX('Final Energy Consumption-2019'!$A$2:$AF$43,MATCH('Energy Use 2019'!$A31,'Final Energy Consumption-2019'!$A$2:$A$43,0),MATCH('Energy Use 2019'!L$2,'Final Energy Consumption-2019'!$A$2:$AF$2,0))*'Heat Value'!$P$78</f>
        <v>119446453500</v>
      </c>
      <c r="M31" s="11">
        <f>INDEX('Final Energy Consumption-2019'!$A$2:$AH$43,MATCH('Energy Use 2019'!$A31,'Final Energy Consumption-2019'!$A$2:$A$43,0),MATCH('Energy Use 2019'!M$2,'Final Energy Consumption-2019'!$A$2:$AH$2,0))*'Heat Value'!$P$78*0.21</f>
        <v>291088229355</v>
      </c>
      <c r="N31" s="11">
        <f>INDEX('Final Energy Consumption-2019'!$A$2:$AH$43,MATCH('Energy Use 2019'!$A31,'Final Energy Consumption-2019'!$A$2:$A$43,0),MATCH('Energy Use 2019'!N$2,'Final Energy Consumption-2019'!$A$2:$AH$2,0))*'Heat Value'!$P$78</f>
        <v>219448135500</v>
      </c>
      <c r="O31" s="11">
        <f>INDEX('Final Energy Consumption-2019'!$A$2:$AH$43,MATCH('Energy Use 2019'!$A31,'Final Energy Consumption-2019'!$A$2:$A$43,0),MATCH('Energy Use 2019'!O$2,'Final Energy Consumption-2019'!$A$2:$AH$2,0))*'Heat Value'!$P$78*0.74</f>
        <v>9998390392320</v>
      </c>
      <c r="P31" s="11">
        <f>INDEX('Final Energy Consumption-2019'!$A$2:$AH$43,MATCH('Energy Use 2019'!$A31,'Final Energy Consumption-2019'!$A$2:$A$43,0),MATCH('Energy Use 2019'!P$2,'Final Energy Consumption-2019'!$A$2:$AH$2,0))*'Heat Value'!$P$78</f>
        <v>5486203387500</v>
      </c>
      <c r="Q31" s="5">
        <f>INDEX('Final Energy Consumption-2019'!$A$2:$AH$43,MATCH('Energy Use 2019'!$A31,'Final Energy Consumption-2019'!$A$2:$A$43,0),MATCH('Energy Use 2019'!Q$2,'Final Energy Consumption-2019'!$A$2:$AH$2,0))*'Heat Value'!$P$78</f>
        <v>0</v>
      </c>
      <c r="R31" s="11">
        <f>INDEX('Final Energy Consumption-2019'!$A$2:$AH$43,MATCH('Energy Use 2019'!$A31,'Final Energy Consumption-2019'!$A$2:$A$43,0),MATCH('Energy Use 2019'!R$2,'Final Energy Consumption-2019'!$A$2:$AH$2,0))*'Heat Value'!$P$78</f>
        <v>166669470000</v>
      </c>
      <c r="S31" s="5">
        <f>INDEX('Final Energy Consumption-2019'!$A$2:$AH$43,MATCH('Energy Use 2019'!$A31,'Final Energy Consumption-2019'!$A$2:$A$43,0),MATCH('Energy Use 2019'!S$2,'Final Energy Consumption-2019'!$A$2:$AH$2,0))*'Heat Value'!$P$78</f>
        <v>2777824500</v>
      </c>
      <c r="T31" s="11">
        <f>INDEX('Final Energy Consumption-2019'!$A$2:$AH$43,MATCH('Energy Use 2019'!$A31,'Final Energy Consumption-2019'!$A$2:$A$43,0),MATCH('Energy Use 2019'!T$2,'Final Energy Consumption-2019'!$A$2:$AH$2,0))*'Heat Value'!$P$78</f>
        <v>41667367500</v>
      </c>
      <c r="U31" s="15">
        <f>INDEX('Final Energy Consumption-2019'!$A$2:$AH$43,MATCH('Energy Use 2019'!$A31,'Final Energy Consumption-2019'!$A$2:$A$43,0),MATCH('Energy Use 2019'!U$2,'Final Energy Consumption-2019'!$A$2:$AH$2,0))*'Heat Value'!$P$78</f>
        <v>3641727919500</v>
      </c>
      <c r="V31" s="11">
        <f>INDEX('Final Energy Consumption-2019'!$A$2:$AH$43,MATCH('Energy Use 2019'!$A31,'Final Energy Consumption-2019'!$A$2:$A$43,0),MATCH('Energy Use 2019'!V$2,'Final Energy Consumption-2019'!$A$2:$AH$2,0))*'Heat Value'!$P$78</f>
        <v>76442952415500</v>
      </c>
      <c r="W31" s="11">
        <f>INDEX('Final Energy Consumption-2019'!$A$2:$AH$43,MATCH('Energy Use 2019'!$A31,'Final Energy Consumption-2019'!$A$2:$A$43,0),MATCH('Energy Use 2019'!W$2,'Final Energy Consumption-2019'!$A$2:$AH$2,0))*'Heat Value'!$P$78</f>
        <v>1541692597500</v>
      </c>
      <c r="X31" s="5">
        <f>INDEX('Final Energy Consumption-2019'!$A$2:$AH$43,MATCH('Energy Use 2019'!$A31,'Final Energy Consumption-2019'!$A$2:$A$43,0),MATCH('Energy Use 2019'!X$2,'Final Energy Consumption-2019'!$A$2:$AH$2,0))*'Heat Value'!$P$78</f>
        <v>0</v>
      </c>
      <c r="Y31" s="11">
        <f>INDEX('Final Energy Consumption-2019'!$A$2:$AH$43,MATCH('Energy Use 2019'!$A31,'Final Energy Consumption-2019'!$A$2:$A$43,0),MATCH('Energy Use 2019'!Y$2,'Final Energy Consumption-2019'!$A$2:$AH$2,0))*'Heat Value'!$P$78</f>
        <v>1850031117000</v>
      </c>
      <c r="Z31" s="11">
        <f>INDEX('Final Energy Consumption-2019'!$A$2:$AH$43,MATCH('Energy Use 2019'!$A31,'Final Energy Consumption-2019'!$A$2:$A$43,0),MATCH('Energy Use 2019'!Z$2,'Final Energy Consumption-2019'!$A$2:$AH$2,0))*'Heat Value'!$P$78</f>
        <v>73559570584500</v>
      </c>
      <c r="AA31" s="11">
        <f>INDEX('Final Energy Consumption-2019'!$A$2:$AH$43,MATCH('Energy Use 2019'!$A31,'Final Energy Consumption-2019'!$A$2:$A$43,0),MATCH('Energy Use 2019'!AA$2,'Final Energy Consumption-2019'!$A$2:$AH$2,0))*'Heat Value'!$P$78</f>
        <v>125479888314000</v>
      </c>
      <c r="AB31" s="11">
        <f>INDEX('Final Energy Consumption-2019'!$A$2:$AH$43,MATCH('Energy Use 2019'!$A31,'Final Energy Consumption-2019'!$A$2:$A$43,0),MATCH('Energy Use 2019'!AB$2,'Final Energy Consumption-2019'!$A$2:$AH$2,0))*'Heat Value'!$P$78</f>
        <v>207047926932000</v>
      </c>
      <c r="AC31" s="11">
        <f>INDEX('Final Energy Consumption-2019'!$A$2:$AH$43,MATCH('Energy Use 2019'!$A31,'Final Energy Consumption-2019'!$A$2:$A$43,0),MATCH('Energy Use 2019'!AC$2,'Final Energy Consumption-2019'!$A$2:$AH$2,0))*VLOOKUP(AC$3,'Heat Value'!$B$2:$P$78,15,0)</f>
        <v>2120618796098783.5</v>
      </c>
      <c r="AD31" s="129">
        <f>INDEX('Final Energy Consumption-2019'!$A$2:$AH$43,MATCH('Energy Use 2019'!$A31,'Final Energy Consumption-2019'!$A$2:$A$43,0),MATCH('Energy Use 2019'!AD$2,'Final Energy Consumption-2019'!$A$2:$AH$2,0))*'Heat Value'!$P$78</f>
        <v>1655583402000</v>
      </c>
    </row>
    <row r="32" spans="1:30" x14ac:dyDescent="0.25">
      <c r="A32" s="12" t="s">
        <v>28</v>
      </c>
      <c r="B32" s="15">
        <f>INDEX('Final Energy Consumption-2019'!$A$2:$AF$43,MATCH('Energy Use 2019'!$A32,'Final Energy Consumption-2019'!$A$2:$A$43,0),MATCH('Energy Use 2019'!B$2,'Final Energy Consumption-2019'!$A$2:$AF$2,0))*'Heat Value'!$P$78</f>
        <v>47542466317500</v>
      </c>
      <c r="C32" s="5">
        <f>INDEX('Final Energy Consumption-2019'!$A$2:$AF$43,MATCH('Energy Use 2019'!$A32,'Final Energy Consumption-2019'!$A$2:$A$43,0),MATCH('Energy Use 2019'!C$2,'Final Energy Consumption-2019'!$A$2:$AF$2,0))*'Heat Value'!$P$78</f>
        <v>0</v>
      </c>
      <c r="D32" s="11">
        <f>INDEX('Final Energy Consumption-2019'!$A$2:$AF$43,MATCH('Energy Use 2019'!$A32,'Final Energy Consumption-2019'!$A$2:$A$43,0),MATCH('Energy Use 2019'!D$2,'Final Energy Consumption-2019'!$A$2:$AF$2,0))*'Heat Value'!$P$78</f>
        <v>7569571762500</v>
      </c>
      <c r="E32" s="11">
        <f>INDEX('Final Energy Consumption-2019'!$A$2:$AF$43,MATCH('Energy Use 2019'!$A32,'Final Energy Consumption-2019'!$A$2:$A$43,0),MATCH('Energy Use 2019'!E$2,'Final Energy Consumption-2019'!$A$2:$AF$2,0))*'Heat Value'!$P$78</f>
        <v>194447714999.99686</v>
      </c>
      <c r="F32" s="11">
        <f>INDEX('Final Energy Consumption-2019'!$A$2:$AF$43,MATCH('Energy Use 2019'!$A32,'Final Energy Consumption-2019'!$A$2:$A$43,0),MATCH('Energy Use 2019'!F$2,'Final Energy Consumption-2019'!$A$2:$AF$2,0))*'Heat Value'!$P$78</f>
        <v>126577128991500</v>
      </c>
      <c r="G32" s="11">
        <f>INDEX('Final Energy Consumption-2019'!$A$2:$AF$43,MATCH('Energy Use 2019'!$A32,'Final Energy Consumption-2019'!$A$2:$A$43,0),MATCH('Energy Use 2019'!G$2,'Final Energy Consumption-2019'!$A$2:$AF$2,0))*'Heat Value'!$P$78</f>
        <v>7219565875500</v>
      </c>
      <c r="H32" s="11">
        <f>INDEX('Final Energy Consumption-2019'!$A$2:$AF$43,MATCH('Energy Use 2019'!$A32,'Final Energy Consumption-2019'!$A$2:$A$43,0),MATCH('Energy Use 2019'!H$2,'Final Energy Consumption-2019'!$A$2:$AF$2,0))*'Heat Value'!$P$78</f>
        <v>17430848737500</v>
      </c>
      <c r="I32" s="11">
        <f>INDEX('Final Energy Consumption-2019'!$A$2:$AF$43,MATCH('Energy Use 2019'!$A32,'Final Energy Consumption-2019'!$A$2:$A$43,0),MATCH('Energy Use 2019'!I$2,'Final Energy Consumption-2019'!$A$2:$AF$2,0))*'Heat Value'!$P$78</f>
        <v>1677805998000</v>
      </c>
      <c r="J32" s="11">
        <f>INDEX('Final Energy Consumption-2019'!$A$2:$AF$43,MATCH('Energy Use 2019'!$A32,'Final Energy Consumption-2019'!$A$2:$A$43,0),MATCH('Energy Use 2019'!J$2,'Final Energy Consumption-2019'!$A$2:$AF$2,0))*'Heat Value'!$P$78</f>
        <v>261115503000</v>
      </c>
      <c r="K32" s="11">
        <f>INDEX('Final Energy Consumption-2019'!$A$2:$AF$43,MATCH('Energy Use 2019'!$A32,'Final Energy Consumption-2019'!$A$2:$A$43,0),MATCH('Energy Use 2019'!K$2,'Final Energy Consumption-2019'!$A$2:$AF$2,0))*'Heat Value'!$P$78</f>
        <v>836125174500</v>
      </c>
      <c r="L32" s="5">
        <f>INDEX('Final Energy Consumption-2019'!$A$2:$AF$43,MATCH('Energy Use 2019'!$A32,'Final Energy Consumption-2019'!$A$2:$A$43,0),MATCH('Energy Use 2019'!L$2,'Final Energy Consumption-2019'!$A$2:$AF$2,0))*'Heat Value'!$P$78</f>
        <v>2777824500</v>
      </c>
      <c r="M32" s="11">
        <f>INDEX('Final Energy Consumption-2019'!$A$2:$AH$43,MATCH('Energy Use 2019'!$A32,'Final Energy Consumption-2019'!$A$2:$A$43,0),MATCH('Energy Use 2019'!M$2,'Final Energy Consumption-2019'!$A$2:$AH$2,0))*'Heat Value'!$P$78*0.21</f>
        <v>995183405370</v>
      </c>
      <c r="N32" s="11">
        <f>INDEX('Final Energy Consumption-2019'!$A$2:$AH$43,MATCH('Energy Use 2019'!$A32,'Final Energy Consumption-2019'!$A$2:$A$43,0),MATCH('Energy Use 2019'!N$2,'Final Energy Consumption-2019'!$A$2:$AH$2,0))*'Heat Value'!$P$78</f>
        <v>186114241500</v>
      </c>
      <c r="O32" s="11">
        <f>INDEX('Final Energy Consumption-2019'!$A$2:$AH$43,MATCH('Energy Use 2019'!$A32,'Final Energy Consumption-2019'!$A$2:$A$43,0),MATCH('Energy Use 2019'!O$2,'Final Energy Consumption-2019'!$A$2:$AH$2,0))*'Heat Value'!$P$78*0.74</f>
        <v>5846098329720</v>
      </c>
      <c r="P32" s="11">
        <f>INDEX('Final Energy Consumption-2019'!$A$2:$AH$43,MATCH('Energy Use 2019'!$A32,'Final Energy Consumption-2019'!$A$2:$A$43,0),MATCH('Energy Use 2019'!P$2,'Final Energy Consumption-2019'!$A$2:$AH$2,0))*'Heat Value'!$P$78</f>
        <v>636121810500</v>
      </c>
      <c r="Q32" s="5">
        <f>INDEX('Final Energy Consumption-2019'!$A$2:$AH$43,MATCH('Energy Use 2019'!$A32,'Final Energy Consumption-2019'!$A$2:$A$43,0),MATCH('Energy Use 2019'!Q$2,'Final Energy Consumption-2019'!$A$2:$AH$2,0))*'Heat Value'!$P$78</f>
        <v>0</v>
      </c>
      <c r="R32" s="11">
        <f>INDEX('Final Energy Consumption-2019'!$A$2:$AH$43,MATCH('Energy Use 2019'!$A32,'Final Energy Consumption-2019'!$A$2:$A$43,0),MATCH('Energy Use 2019'!R$2,'Final Energy Consumption-2019'!$A$2:$AH$2,0))*'Heat Value'!$P$78</f>
        <v>233337258000</v>
      </c>
      <c r="S32" s="11">
        <f>INDEX('Final Energy Consumption-2019'!$A$2:$AH$43,MATCH('Energy Use 2019'!$A32,'Final Energy Consumption-2019'!$A$2:$A$43,0),MATCH('Energy Use 2019'!S$2,'Final Energy Consumption-2019'!$A$2:$AH$2,0))*'Heat Value'!$P$78</f>
        <v>5555649000</v>
      </c>
      <c r="T32" s="11">
        <f>INDEX('Final Energy Consumption-2019'!$A$2:$AH$43,MATCH('Energy Use 2019'!$A32,'Final Energy Consumption-2019'!$A$2:$A$43,0),MATCH('Energy Use 2019'!T$2,'Final Energy Consumption-2019'!$A$2:$AH$2,0))*'Heat Value'!$P$78</f>
        <v>8333473500</v>
      </c>
      <c r="U32" s="15">
        <f>INDEX('Final Energy Consumption-2019'!$A$2:$AH$43,MATCH('Energy Use 2019'!$A32,'Final Energy Consumption-2019'!$A$2:$A$43,0),MATCH('Energy Use 2019'!U$2,'Final Energy Consumption-2019'!$A$2:$AH$2,0))*'Heat Value'!$P$78</f>
        <v>116668629000</v>
      </c>
      <c r="V32" s="5">
        <f>INDEX('Final Energy Consumption-2019'!$A$2:$AH$43,MATCH('Energy Use 2019'!$A32,'Final Energy Consumption-2019'!$A$2:$A$43,0),MATCH('Energy Use 2019'!V$2,'Final Energy Consumption-2019'!$A$2:$AH$2,0))*'Heat Value'!$P$78</f>
        <v>0</v>
      </c>
      <c r="W32" s="11">
        <f>INDEX('Final Energy Consumption-2019'!$A$2:$AH$43,MATCH('Energy Use 2019'!$A32,'Final Energy Consumption-2019'!$A$2:$A$43,0),MATCH('Energy Use 2019'!W$2,'Final Energy Consumption-2019'!$A$2:$AH$2,0))*'Heat Value'!$P$78</f>
        <v>2061145779000</v>
      </c>
      <c r="X32" s="11">
        <f>INDEX('Final Energy Consumption-2019'!$A$2:$AH$43,MATCH('Energy Use 2019'!$A32,'Final Energy Consumption-2019'!$A$2:$A$43,0),MATCH('Energy Use 2019'!X$2,'Final Energy Consumption-2019'!$A$2:$AH$2,0))*'Heat Value'!$P$78</f>
        <v>5555649000</v>
      </c>
      <c r="Y32" s="11">
        <f>INDEX('Final Energy Consumption-2019'!$A$2:$AH$43,MATCH('Energy Use 2019'!$A32,'Final Energy Consumption-2019'!$A$2:$A$43,0),MATCH('Energy Use 2019'!Y$2,'Final Energy Consumption-2019'!$A$2:$AH$2,0))*'Heat Value'!$P$78</f>
        <v>475007989500</v>
      </c>
      <c r="Z32" s="11">
        <f>INDEX('Final Energy Consumption-2019'!$A$2:$AH$43,MATCH('Energy Use 2019'!$A32,'Final Energy Consumption-2019'!$A$2:$A$43,0),MATCH('Energy Use 2019'!Z$2,'Final Energy Consumption-2019'!$A$2:$AH$2,0))*'Heat Value'!$P$78</f>
        <v>41400696348000</v>
      </c>
      <c r="AA32" s="11">
        <f>INDEX('Final Energy Consumption-2019'!$A$2:$AH$43,MATCH('Energy Use 2019'!$A32,'Final Energy Consumption-2019'!$A$2:$A$43,0),MATCH('Energy Use 2019'!AA$2,'Final Energy Consumption-2019'!$A$2:$AH$2,0))*'Heat Value'!$P$78</f>
        <v>182311399759500</v>
      </c>
      <c r="AB32" s="11">
        <f>INDEX('Final Energy Consumption-2019'!$A$2:$AH$43,MATCH('Energy Use 2019'!$A32,'Final Energy Consumption-2019'!$A$2:$A$43,0),MATCH('Energy Use 2019'!AB$2,'Final Energy Consumption-2019'!$A$2:$AH$2,0))*'Heat Value'!$P$78</f>
        <v>6036212638500</v>
      </c>
      <c r="AC32" s="11">
        <f>INDEX('Final Energy Consumption-2019'!$A$2:$AH$43,MATCH('Energy Use 2019'!$A32,'Final Energy Consumption-2019'!$A$2:$A$43,0),MATCH('Energy Use 2019'!AC$2,'Final Energy Consumption-2019'!$A$2:$AH$2,0))*VLOOKUP(AC$3,'Heat Value'!$B$2:$P$78,15,0)</f>
        <v>800006325640470.63</v>
      </c>
      <c r="AD32" s="129">
        <f>INDEX('Final Energy Consumption-2019'!$A$2:$AH$43,MATCH('Energy Use 2019'!$A32,'Final Energy Consumption-2019'!$A$2:$A$43,0),MATCH('Energy Use 2019'!AD$2,'Final Energy Consumption-2019'!$A$2:$AH$2,0))*'Heat Value'!$P$78</f>
        <v>1355578356000</v>
      </c>
    </row>
    <row r="33" spans="1:30" x14ac:dyDescent="0.25">
      <c r="A33" s="12" t="s">
        <v>29</v>
      </c>
      <c r="B33" s="15">
        <f>INDEX('Final Energy Consumption-2019'!$A$2:$AF$43,MATCH('Energy Use 2019'!$A33,'Final Energy Consumption-2019'!$A$2:$A$43,0),MATCH('Energy Use 2019'!B$2,'Final Energy Consumption-2019'!$A$2:$AF$2,0))*'Heat Value'!$P$78</f>
        <v>3744507426000</v>
      </c>
      <c r="C33" s="5">
        <f>INDEX('Final Energy Consumption-2019'!$A$2:$AF$43,MATCH('Energy Use 2019'!$A33,'Final Energy Consumption-2019'!$A$2:$A$43,0),MATCH('Energy Use 2019'!C$2,'Final Energy Consumption-2019'!$A$2:$AF$2,0))*'Heat Value'!$P$78</f>
        <v>0</v>
      </c>
      <c r="D33" s="11">
        <f>INDEX('Final Energy Consumption-2019'!$A$2:$AF$43,MATCH('Energy Use 2019'!$A33,'Final Energy Consumption-2019'!$A$2:$A$43,0),MATCH('Energy Use 2019'!D$2,'Final Energy Consumption-2019'!$A$2:$AF$2,0))*'Heat Value'!$P$78</f>
        <v>119446453500</v>
      </c>
      <c r="E33" s="11">
        <f>INDEX('Final Energy Consumption-2019'!$A$2:$AF$43,MATCH('Energy Use 2019'!$A33,'Final Energy Consumption-2019'!$A$2:$A$43,0),MATCH('Energy Use 2019'!E$2,'Final Energy Consumption-2019'!$A$2:$AF$2,0))*'Heat Value'!$P$78</f>
        <v>166669469999.99991</v>
      </c>
      <c r="F33" s="11">
        <f>INDEX('Final Energy Consumption-2019'!$A$2:$AF$43,MATCH('Energy Use 2019'!$A33,'Final Energy Consumption-2019'!$A$2:$A$43,0),MATCH('Energy Use 2019'!F$2,'Final Energy Consumption-2019'!$A$2:$AF$2,0))*'Heat Value'!$P$78</f>
        <v>65992776646500</v>
      </c>
      <c r="G33" s="11">
        <f>INDEX('Final Energy Consumption-2019'!$A$2:$AF$43,MATCH('Energy Use 2019'!$A33,'Final Energy Consumption-2019'!$A$2:$A$43,0),MATCH('Energy Use 2019'!G$2,'Final Energy Consumption-2019'!$A$2:$AF$2,0))*'Heat Value'!$P$78</f>
        <v>236115082500</v>
      </c>
      <c r="H33" s="11">
        <f>INDEX('Final Energy Consumption-2019'!$A$2:$AF$43,MATCH('Energy Use 2019'!$A33,'Final Energy Consumption-2019'!$A$2:$A$43,0),MATCH('Energy Use 2019'!H$2,'Final Energy Consumption-2019'!$A$2:$AF$2,0))*'Heat Value'!$P$78</f>
        <v>27778245000</v>
      </c>
      <c r="I33" s="11">
        <f>INDEX('Final Energy Consumption-2019'!$A$2:$AF$43,MATCH('Energy Use 2019'!$A33,'Final Energy Consumption-2019'!$A$2:$A$43,0),MATCH('Energy Use 2019'!I$2,'Final Energy Consumption-2019'!$A$2:$AF$2,0))*'Heat Value'!$P$78</f>
        <v>36111718500</v>
      </c>
      <c r="J33" s="5">
        <f>INDEX('Final Energy Consumption-2019'!$A$2:$AF$43,MATCH('Energy Use 2019'!$A33,'Final Energy Consumption-2019'!$A$2:$A$43,0),MATCH('Energy Use 2019'!J$2,'Final Energy Consumption-2019'!$A$2:$AF$2,0))*'Heat Value'!$P$78</f>
        <v>0</v>
      </c>
      <c r="K33" s="5">
        <f>INDEX('Final Energy Consumption-2019'!$A$2:$AF$43,MATCH('Energy Use 2019'!$A33,'Final Energy Consumption-2019'!$A$2:$A$43,0),MATCH('Energy Use 2019'!K$2,'Final Energy Consumption-2019'!$A$2:$AF$2,0))*'Heat Value'!$P$78</f>
        <v>0</v>
      </c>
      <c r="L33" s="5">
        <f>INDEX('Final Energy Consumption-2019'!$A$2:$AF$43,MATCH('Energy Use 2019'!$A33,'Final Energy Consumption-2019'!$A$2:$A$43,0),MATCH('Energy Use 2019'!L$2,'Final Energy Consumption-2019'!$A$2:$AF$2,0))*'Heat Value'!$P$78</f>
        <v>0</v>
      </c>
      <c r="M33" s="11">
        <f>INDEX('Final Energy Consumption-2019'!$A$2:$AH$43,MATCH('Energy Use 2019'!$A33,'Final Energy Consumption-2019'!$A$2:$A$43,0),MATCH('Energy Use 2019'!M$2,'Final Energy Consumption-2019'!$A$2:$AH$2,0))*'Heat Value'!$P$78*0.21</f>
        <v>1312522076250</v>
      </c>
      <c r="N33" s="11">
        <f>INDEX('Final Energy Consumption-2019'!$A$2:$AH$43,MATCH('Energy Use 2019'!$A33,'Final Energy Consumption-2019'!$A$2:$A$43,0),MATCH('Energy Use 2019'!N$2,'Final Energy Consumption-2019'!$A$2:$AH$2,0))*'Heat Value'!$P$78</f>
        <v>661122231000</v>
      </c>
      <c r="O33" s="11">
        <f>INDEX('Final Energy Consumption-2019'!$A$2:$AH$43,MATCH('Energy Use 2019'!$A33,'Final Energy Consumption-2019'!$A$2:$A$43,0),MATCH('Energy Use 2019'!O$2,'Final Energy Consumption-2019'!$A$2:$AH$2,0))*'Heat Value'!$P$78*0.74</f>
        <v>6364107042480</v>
      </c>
      <c r="P33" s="11">
        <f>INDEX('Final Energy Consumption-2019'!$A$2:$AH$43,MATCH('Energy Use 2019'!$A33,'Final Energy Consumption-2019'!$A$2:$A$43,0),MATCH('Energy Use 2019'!P$2,'Final Energy Consumption-2019'!$A$2:$AH$2,0))*'Heat Value'!$P$78</f>
        <v>275004625500</v>
      </c>
      <c r="Q33" s="11">
        <f>INDEX('Final Energy Consumption-2019'!$A$2:$AH$43,MATCH('Energy Use 2019'!$A33,'Final Energy Consumption-2019'!$A$2:$A$43,0),MATCH('Energy Use 2019'!Q$2,'Final Energy Consumption-2019'!$A$2:$AH$2,0))*'Heat Value'!$P$78</f>
        <v>13889122500</v>
      </c>
      <c r="R33" s="11">
        <f>INDEX('Final Energy Consumption-2019'!$A$2:$AH$43,MATCH('Energy Use 2019'!$A33,'Final Energy Consumption-2019'!$A$2:$A$43,0),MATCH('Energy Use 2019'!R$2,'Final Energy Consumption-2019'!$A$2:$AH$2,0))*'Heat Value'!$P$78</f>
        <v>1144463694000</v>
      </c>
      <c r="S33" s="11">
        <f>INDEX('Final Energy Consumption-2019'!$A$2:$AH$43,MATCH('Energy Use 2019'!$A33,'Final Energy Consumption-2019'!$A$2:$A$43,0),MATCH('Energy Use 2019'!S$2,'Final Energy Consumption-2019'!$A$2:$AH$2,0))*'Heat Value'!$P$78</f>
        <v>30556069500</v>
      </c>
      <c r="T33" s="11">
        <f>INDEX('Final Energy Consumption-2019'!$A$2:$AH$43,MATCH('Energy Use 2019'!$A33,'Final Energy Consumption-2019'!$A$2:$A$43,0),MATCH('Energy Use 2019'!T$2,'Final Energy Consumption-2019'!$A$2:$AH$2,0))*'Heat Value'!$P$78</f>
        <v>16666947000</v>
      </c>
      <c r="U33" s="9">
        <f>INDEX('Final Energy Consumption-2019'!$A$2:$AH$43,MATCH('Energy Use 2019'!$A33,'Final Energy Consumption-2019'!$A$2:$A$43,0),MATCH('Energy Use 2019'!U$2,'Final Energy Consumption-2019'!$A$2:$AH$2,0))*'Heat Value'!$P$78</f>
        <v>0</v>
      </c>
      <c r="V33" s="5">
        <f>INDEX('Final Energy Consumption-2019'!$A$2:$AH$43,MATCH('Energy Use 2019'!$A33,'Final Energy Consumption-2019'!$A$2:$A$43,0),MATCH('Energy Use 2019'!V$2,'Final Energy Consumption-2019'!$A$2:$AH$2,0))*'Heat Value'!$P$78</f>
        <v>0</v>
      </c>
      <c r="W33" s="11">
        <f>INDEX('Final Energy Consumption-2019'!$A$2:$AH$43,MATCH('Energy Use 2019'!$A33,'Final Energy Consumption-2019'!$A$2:$A$43,0),MATCH('Energy Use 2019'!W$2,'Final Energy Consumption-2019'!$A$2:$AH$2,0))*'Heat Value'!$P$78</f>
        <v>1333355760000</v>
      </c>
      <c r="X33" s="5">
        <f>INDEX('Final Energy Consumption-2019'!$A$2:$AH$43,MATCH('Energy Use 2019'!$A33,'Final Energy Consumption-2019'!$A$2:$A$43,0),MATCH('Energy Use 2019'!X$2,'Final Energy Consumption-2019'!$A$2:$AH$2,0))*'Heat Value'!$P$78</f>
        <v>2777824500</v>
      </c>
      <c r="Y33" s="11">
        <f>INDEX('Final Energy Consumption-2019'!$A$2:$AH$43,MATCH('Energy Use 2019'!$A33,'Final Energy Consumption-2019'!$A$2:$A$43,0),MATCH('Energy Use 2019'!Y$2,'Final Energy Consumption-2019'!$A$2:$AH$2,0))*'Heat Value'!$P$78</f>
        <v>638899635000</v>
      </c>
      <c r="Z33" s="11">
        <f>INDEX('Final Energy Consumption-2019'!$A$2:$AH$43,MATCH('Energy Use 2019'!$A33,'Final Energy Consumption-2019'!$A$2:$A$43,0),MATCH('Energy Use 2019'!Z$2,'Final Energy Consumption-2019'!$A$2:$AH$2,0))*'Heat Value'!$P$78</f>
        <v>36708950767500</v>
      </c>
      <c r="AA33" s="11">
        <f>INDEX('Final Energy Consumption-2019'!$A$2:$AH$43,MATCH('Energy Use 2019'!$A33,'Final Energy Consumption-2019'!$A$2:$A$43,0),MATCH('Energy Use 2019'!AA$2,'Final Energy Consumption-2019'!$A$2:$AH$2,0))*'Heat Value'!$P$78</f>
        <v>40356234336000</v>
      </c>
      <c r="AB33" s="11">
        <f>INDEX('Final Energy Consumption-2019'!$A$2:$AH$43,MATCH('Energy Use 2019'!$A33,'Final Energy Consumption-2019'!$A$2:$A$43,0),MATCH('Energy Use 2019'!AB$2,'Final Energy Consumption-2019'!$A$2:$AH$2,0))*'Heat Value'!$P$78</f>
        <v>3255610314000</v>
      </c>
      <c r="AC33" s="11">
        <f>INDEX('Final Energy Consumption-2019'!$A$2:$AH$43,MATCH('Energy Use 2019'!$A33,'Final Energy Consumption-2019'!$A$2:$A$43,0),MATCH('Energy Use 2019'!AC$2,'Final Energy Consumption-2019'!$A$2:$AH$2,0))*VLOOKUP(AC$3,'Heat Value'!$B$2:$P$78,15,0)</f>
        <v>312974187271704.75</v>
      </c>
      <c r="AD33" s="129">
        <f>INDEX('Final Energy Consumption-2019'!$A$2:$AH$43,MATCH('Energy Use 2019'!$A33,'Final Energy Consumption-2019'!$A$2:$A$43,0),MATCH('Energy Use 2019'!AD$2,'Final Energy Consumption-2019'!$A$2:$AH$2,0))*'Heat Value'!$P$78</f>
        <v>1419468319500</v>
      </c>
    </row>
    <row r="34" spans="1:30" x14ac:dyDescent="0.25">
      <c r="A34" s="12" t="s">
        <v>30</v>
      </c>
      <c r="B34" s="15">
        <f>INDEX('Final Energy Consumption-2019'!$A$2:$AF$43,MATCH('Energy Use 2019'!$A34,'Final Energy Consumption-2019'!$A$2:$A$43,0),MATCH('Energy Use 2019'!B$2,'Final Energy Consumption-2019'!$A$2:$AF$2,0))*'Heat Value'!$P$78</f>
        <v>3625060972500</v>
      </c>
      <c r="C34" s="5">
        <f>INDEX('Final Energy Consumption-2019'!$A$2:$AF$43,MATCH('Energy Use 2019'!$A34,'Final Energy Consumption-2019'!$A$2:$A$43,0),MATCH('Energy Use 2019'!C$2,'Final Energy Consumption-2019'!$A$2:$AF$2,0))*'Heat Value'!$P$78</f>
        <v>0</v>
      </c>
      <c r="D34" s="11">
        <f>INDEX('Final Energy Consumption-2019'!$A$2:$AF$43,MATCH('Energy Use 2019'!$A34,'Final Energy Consumption-2019'!$A$2:$A$43,0),MATCH('Energy Use 2019'!D$2,'Final Energy Consumption-2019'!$A$2:$AF$2,0))*'Heat Value'!$P$78</f>
        <v>225003784500</v>
      </c>
      <c r="E34" s="11">
        <f>INDEX('Final Energy Consumption-2019'!$A$2:$AF$43,MATCH('Energy Use 2019'!$A34,'Final Energy Consumption-2019'!$A$2:$A$43,0),MATCH('Energy Use 2019'!E$2,'Final Energy Consumption-2019'!$A$2:$AF$2,0))*'Heat Value'!$P$78</f>
        <v>225003784499.99963</v>
      </c>
      <c r="F34" s="11">
        <f>INDEX('Final Energy Consumption-2019'!$A$2:$AF$43,MATCH('Energy Use 2019'!$A34,'Final Energy Consumption-2019'!$A$2:$A$43,0),MATCH('Energy Use 2019'!F$2,'Final Energy Consumption-2019'!$A$2:$AF$2,0))*'Heat Value'!$P$78</f>
        <v>1766696382000</v>
      </c>
      <c r="G34" s="11">
        <f>INDEX('Final Energy Consumption-2019'!$A$2:$AF$43,MATCH('Energy Use 2019'!$A34,'Final Energy Consumption-2019'!$A$2:$A$43,0),MATCH('Energy Use 2019'!G$2,'Final Energy Consumption-2019'!$A$2:$AF$2,0))*'Heat Value'!$P$78</f>
        <v>2133369216000</v>
      </c>
      <c r="H34" s="11">
        <f>INDEX('Final Energy Consumption-2019'!$A$2:$AF$43,MATCH('Energy Use 2019'!$A34,'Final Energy Consumption-2019'!$A$2:$A$43,0),MATCH('Energy Use 2019'!H$2,'Final Energy Consumption-2019'!$A$2:$AF$2,0))*'Heat Value'!$P$78</f>
        <v>836125174500</v>
      </c>
      <c r="I34" s="5">
        <f>INDEX('Final Energy Consumption-2019'!$A$2:$AF$43,MATCH('Energy Use 2019'!$A34,'Final Energy Consumption-2019'!$A$2:$A$43,0),MATCH('Energy Use 2019'!I$2,'Final Energy Consumption-2019'!$A$2:$AF$2,0))*'Heat Value'!$P$78</f>
        <v>2777824500</v>
      </c>
      <c r="J34" s="11">
        <f>INDEX('Final Energy Consumption-2019'!$A$2:$AF$43,MATCH('Energy Use 2019'!$A34,'Final Energy Consumption-2019'!$A$2:$A$43,0),MATCH('Energy Use 2019'!J$2,'Final Energy Consumption-2019'!$A$2:$AF$2,0))*'Heat Value'!$P$78</f>
        <v>1741695961500</v>
      </c>
      <c r="K34" s="11">
        <f>INDEX('Final Energy Consumption-2019'!$A$2:$AF$43,MATCH('Energy Use 2019'!$A34,'Final Energy Consumption-2019'!$A$2:$A$43,0),MATCH('Energy Use 2019'!K$2,'Final Energy Consumption-2019'!$A$2:$AF$2,0))*'Heat Value'!$P$78</f>
        <v>180558592500</v>
      </c>
      <c r="L34" s="5">
        <f>INDEX('Final Energy Consumption-2019'!$A$2:$AF$43,MATCH('Energy Use 2019'!$A34,'Final Energy Consumption-2019'!$A$2:$A$43,0),MATCH('Energy Use 2019'!L$2,'Final Energy Consumption-2019'!$A$2:$AF$2,0))*'Heat Value'!$P$78</f>
        <v>0</v>
      </c>
      <c r="M34" s="11">
        <f>INDEX('Final Energy Consumption-2019'!$A$2:$AH$43,MATCH('Energy Use 2019'!$A34,'Final Energy Consumption-2019'!$A$2:$A$43,0),MATCH('Energy Use 2019'!M$2,'Final Energy Consumption-2019'!$A$2:$AH$2,0))*'Heat Value'!$P$78*0.21</f>
        <v>1016183758590</v>
      </c>
      <c r="N34" s="11">
        <f>INDEX('Final Energy Consumption-2019'!$A$2:$AH$43,MATCH('Energy Use 2019'!$A34,'Final Energy Consumption-2019'!$A$2:$A$43,0),MATCH('Energy Use 2019'!N$2,'Final Energy Consumption-2019'!$A$2:$AH$2,0))*'Heat Value'!$P$78</f>
        <v>313894168500</v>
      </c>
      <c r="O34" s="11">
        <f>INDEX('Final Energy Consumption-2019'!$A$2:$AH$43,MATCH('Energy Use 2019'!$A34,'Final Energy Consumption-2019'!$A$2:$A$43,0),MATCH('Energy Use 2019'!O$2,'Final Energy Consumption-2019'!$A$2:$AH$2,0))*'Heat Value'!$P$78*0.74</f>
        <v>4331128403910</v>
      </c>
      <c r="P34" s="11">
        <f>INDEX('Final Energy Consumption-2019'!$A$2:$AH$43,MATCH('Energy Use 2019'!$A34,'Final Energy Consumption-2019'!$A$2:$A$43,0),MATCH('Energy Use 2019'!P$2,'Final Energy Consumption-2019'!$A$2:$AH$2,0))*'Heat Value'!$P$78</f>
        <v>255559854000</v>
      </c>
      <c r="Q34" s="5">
        <f>INDEX('Final Energy Consumption-2019'!$A$2:$AH$43,MATCH('Energy Use 2019'!$A34,'Final Energy Consumption-2019'!$A$2:$A$43,0),MATCH('Energy Use 2019'!Q$2,'Final Energy Consumption-2019'!$A$2:$AH$2,0))*'Heat Value'!$P$78</f>
        <v>0</v>
      </c>
      <c r="R34" s="11">
        <f>INDEX('Final Energy Consumption-2019'!$A$2:$AH$43,MATCH('Energy Use 2019'!$A34,'Final Energy Consumption-2019'!$A$2:$A$43,0),MATCH('Energy Use 2019'!R$2,'Final Energy Consumption-2019'!$A$2:$AH$2,0))*'Heat Value'!$P$78</f>
        <v>1133352396000</v>
      </c>
      <c r="S34" s="11">
        <f>INDEX('Final Energy Consumption-2019'!$A$2:$AH$43,MATCH('Energy Use 2019'!$A34,'Final Energy Consumption-2019'!$A$2:$A$43,0),MATCH('Energy Use 2019'!S$2,'Final Energy Consumption-2019'!$A$2:$AH$2,0))*'Heat Value'!$P$78</f>
        <v>13889122500</v>
      </c>
      <c r="T34" s="11">
        <f>INDEX('Final Energy Consumption-2019'!$A$2:$AH$43,MATCH('Energy Use 2019'!$A34,'Final Energy Consumption-2019'!$A$2:$A$43,0),MATCH('Energy Use 2019'!T$2,'Final Energy Consumption-2019'!$A$2:$AH$2,0))*'Heat Value'!$P$78</f>
        <v>30556069500</v>
      </c>
      <c r="U34" s="9">
        <f>INDEX('Final Energy Consumption-2019'!$A$2:$AH$43,MATCH('Energy Use 2019'!$A34,'Final Energy Consumption-2019'!$A$2:$A$43,0),MATCH('Energy Use 2019'!U$2,'Final Energy Consumption-2019'!$A$2:$AH$2,0))*'Heat Value'!$P$78</f>
        <v>0</v>
      </c>
      <c r="V34" s="5">
        <f>INDEX('Final Energy Consumption-2019'!$A$2:$AH$43,MATCH('Energy Use 2019'!$A34,'Final Energy Consumption-2019'!$A$2:$A$43,0),MATCH('Energy Use 2019'!V$2,'Final Energy Consumption-2019'!$A$2:$AH$2,0))*'Heat Value'!$P$78</f>
        <v>0</v>
      </c>
      <c r="W34" s="11">
        <f>INDEX('Final Energy Consumption-2019'!$A$2:$AH$43,MATCH('Energy Use 2019'!$A34,'Final Energy Consumption-2019'!$A$2:$A$43,0),MATCH('Energy Use 2019'!W$2,'Final Energy Consumption-2019'!$A$2:$AH$2,0))*'Heat Value'!$P$78</f>
        <v>1722251190000</v>
      </c>
      <c r="X34" s="5">
        <f>INDEX('Final Energy Consumption-2019'!$A$2:$AH$43,MATCH('Energy Use 2019'!$A34,'Final Energy Consumption-2019'!$A$2:$A$43,0),MATCH('Energy Use 2019'!X$2,'Final Energy Consumption-2019'!$A$2:$AH$2,0))*'Heat Value'!$P$78</f>
        <v>0</v>
      </c>
      <c r="Y34" s="11">
        <f>INDEX('Final Energy Consumption-2019'!$A$2:$AH$43,MATCH('Energy Use 2019'!$A34,'Final Energy Consumption-2019'!$A$2:$A$43,0),MATCH('Energy Use 2019'!Y$2,'Final Energy Consumption-2019'!$A$2:$AH$2,0))*'Heat Value'!$P$78</f>
        <v>1341689233500</v>
      </c>
      <c r="Z34" s="11">
        <f>INDEX('Final Energy Consumption-2019'!$A$2:$AH$43,MATCH('Energy Use 2019'!$A34,'Final Energy Consumption-2019'!$A$2:$A$43,0),MATCH('Energy Use 2019'!Z$2,'Final Energy Consumption-2019'!$A$2:$AH$2,0))*'Heat Value'!$P$78</f>
        <v>17205844953000</v>
      </c>
      <c r="AA34" s="11">
        <f>INDEX('Final Energy Consumption-2019'!$A$2:$AH$43,MATCH('Energy Use 2019'!$A34,'Final Energy Consumption-2019'!$A$2:$A$43,0),MATCH('Energy Use 2019'!AA$2,'Final Energy Consumption-2019'!$A$2:$AH$2,0))*'Heat Value'!$P$78</f>
        <v>55709270347500</v>
      </c>
      <c r="AB34" s="11">
        <f>INDEX('Final Energy Consumption-2019'!$A$2:$AH$43,MATCH('Energy Use 2019'!$A34,'Final Energy Consumption-2019'!$A$2:$A$43,0),MATCH('Energy Use 2019'!AB$2,'Final Energy Consumption-2019'!$A$2:$AH$2,0))*'Heat Value'!$P$78</f>
        <v>9050152221000</v>
      </c>
      <c r="AC34" s="11">
        <f>INDEX('Final Energy Consumption-2019'!$A$2:$AH$43,MATCH('Energy Use 2019'!$A34,'Final Energy Consumption-2019'!$A$2:$A$43,0),MATCH('Energy Use 2019'!AC$2,'Final Energy Consumption-2019'!$A$2:$AH$2,0))*VLOOKUP(AC$3,'Heat Value'!$B$2:$P$78,15,0)</f>
        <v>132608755880141.38</v>
      </c>
      <c r="AD34" s="129">
        <f>INDEX('Final Energy Consumption-2019'!$A$2:$AH$43,MATCH('Energy Use 2019'!$A34,'Final Energy Consumption-2019'!$A$2:$A$43,0),MATCH('Energy Use 2019'!AD$2,'Final Energy Consumption-2019'!$A$2:$AH$2,0))*'Heat Value'!$P$78</f>
        <v>1505580879000</v>
      </c>
    </row>
    <row r="35" spans="1:30" x14ac:dyDescent="0.25">
      <c r="A35" s="12" t="s">
        <v>31</v>
      </c>
      <c r="B35" s="15">
        <f>INDEX('Final Energy Consumption-2019'!$A$2:$AF$43,MATCH('Energy Use 2019'!$A35,'Final Energy Consumption-2019'!$A$2:$A$43,0),MATCH('Energy Use 2019'!B$2,'Final Energy Consumption-2019'!$A$2:$AF$2,0))*'Heat Value'!$P$78</f>
        <v>4402851832500</v>
      </c>
      <c r="C35" s="5">
        <f>INDEX('Final Energy Consumption-2019'!$A$2:$AF$43,MATCH('Energy Use 2019'!$A35,'Final Energy Consumption-2019'!$A$2:$A$43,0),MATCH('Energy Use 2019'!C$2,'Final Energy Consumption-2019'!$A$2:$AF$2,0))*'Heat Value'!$P$78</f>
        <v>0</v>
      </c>
      <c r="D35" s="11">
        <f>INDEX('Final Energy Consumption-2019'!$A$2:$AF$43,MATCH('Energy Use 2019'!$A35,'Final Energy Consumption-2019'!$A$2:$A$43,0),MATCH('Energy Use 2019'!D$2,'Final Energy Consumption-2019'!$A$2:$AF$2,0))*'Heat Value'!$P$78</f>
        <v>16666947000</v>
      </c>
      <c r="E35" s="11">
        <f>INDEX('Final Energy Consumption-2019'!$A$2:$AF$43,MATCH('Energy Use 2019'!$A35,'Final Energy Consumption-2019'!$A$2:$A$43,0),MATCH('Energy Use 2019'!E$2,'Final Energy Consumption-2019'!$A$2:$AF$2,0))*'Heat Value'!$P$78</f>
        <v>91668208499.999527</v>
      </c>
      <c r="F35" s="11">
        <f>INDEX('Final Energy Consumption-2019'!$A$2:$AF$43,MATCH('Energy Use 2019'!$A35,'Final Energy Consumption-2019'!$A$2:$A$43,0),MATCH('Energy Use 2019'!F$2,'Final Energy Consumption-2019'!$A$2:$AF$2,0))*'Heat Value'!$P$78</f>
        <v>3838953459000</v>
      </c>
      <c r="G35" s="11">
        <f>INDEX('Final Energy Consumption-2019'!$A$2:$AF$43,MATCH('Energy Use 2019'!$A35,'Final Energy Consumption-2019'!$A$2:$A$43,0),MATCH('Energy Use 2019'!G$2,'Final Energy Consumption-2019'!$A$2:$AF$2,0))*'Heat Value'!$P$78</f>
        <v>91668208500</v>
      </c>
      <c r="H35" s="11">
        <f>INDEX('Final Energy Consumption-2019'!$A$2:$AF$43,MATCH('Energy Use 2019'!$A35,'Final Energy Consumption-2019'!$A$2:$A$43,0),MATCH('Energy Use 2019'!H$2,'Final Energy Consumption-2019'!$A$2:$AF$2,0))*'Heat Value'!$P$78</f>
        <v>11111298000</v>
      </c>
      <c r="I35" s="11">
        <f>INDEX('Final Energy Consumption-2019'!$A$2:$AF$43,MATCH('Energy Use 2019'!$A35,'Final Energy Consumption-2019'!$A$2:$A$43,0),MATCH('Energy Use 2019'!I$2,'Final Energy Consumption-2019'!$A$2:$AF$2,0))*'Heat Value'!$P$78</f>
        <v>8333473500</v>
      </c>
      <c r="J35" s="11">
        <f>INDEX('Final Energy Consumption-2019'!$A$2:$AF$43,MATCH('Energy Use 2019'!$A35,'Final Energy Consumption-2019'!$A$2:$A$43,0),MATCH('Energy Use 2019'!J$2,'Final Energy Consumption-2019'!$A$2:$AF$2,0))*'Heat Value'!$P$78</f>
        <v>88890384000</v>
      </c>
      <c r="K35" s="5">
        <f>INDEX('Final Energy Consumption-2019'!$A$2:$AF$43,MATCH('Energy Use 2019'!$A35,'Final Energy Consumption-2019'!$A$2:$A$43,0),MATCH('Energy Use 2019'!K$2,'Final Energy Consumption-2019'!$A$2:$AF$2,0))*'Heat Value'!$P$78</f>
        <v>0</v>
      </c>
      <c r="L35" s="11">
        <f>INDEX('Final Energy Consumption-2019'!$A$2:$AF$43,MATCH('Energy Use 2019'!$A35,'Final Energy Consumption-2019'!$A$2:$A$43,0),MATCH('Energy Use 2019'!L$2,'Final Energy Consumption-2019'!$A$2:$AF$2,0))*'Heat Value'!$P$78</f>
        <v>2777824500</v>
      </c>
      <c r="M35" s="11">
        <f>INDEX('Final Energy Consumption-2019'!$A$2:$AH$43,MATCH('Energy Use 2019'!$A35,'Final Energy Consumption-2019'!$A$2:$A$43,0),MATCH('Energy Use 2019'!M$2,'Final Energy Consumption-2019'!$A$2:$AH$2,0))*'Heat Value'!$P$78*0.21</f>
        <v>2122202361510</v>
      </c>
      <c r="N35" s="11">
        <f>INDEX('Final Energy Consumption-2019'!$A$2:$AH$43,MATCH('Energy Use 2019'!$A35,'Final Energy Consumption-2019'!$A$2:$A$43,0),MATCH('Energy Use 2019'!N$2,'Final Energy Consumption-2019'!$A$2:$AH$2,0))*'Heat Value'!$P$78</f>
        <v>111112980000</v>
      </c>
      <c r="O35" s="11">
        <f>INDEX('Final Energy Consumption-2019'!$A$2:$AH$43,MATCH('Energy Use 2019'!$A35,'Final Energy Consumption-2019'!$A$2:$A$43,0),MATCH('Energy Use 2019'!O$2,'Final Energy Consumption-2019'!$A$2:$AH$2,0))*'Heat Value'!$P$78*0.74</f>
        <v>8072302440510</v>
      </c>
      <c r="P35" s="11">
        <f>INDEX('Final Energy Consumption-2019'!$A$2:$AH$43,MATCH('Energy Use 2019'!$A35,'Final Energy Consumption-2019'!$A$2:$A$43,0),MATCH('Energy Use 2019'!P$2,'Final Energy Consumption-2019'!$A$2:$AH$2,0))*'Heat Value'!$P$78</f>
        <v>125002102500</v>
      </c>
      <c r="Q35" s="11">
        <f>INDEX('Final Energy Consumption-2019'!$A$2:$AH$43,MATCH('Energy Use 2019'!$A35,'Final Energy Consumption-2019'!$A$2:$A$43,0),MATCH('Energy Use 2019'!Q$2,'Final Energy Consumption-2019'!$A$2:$AH$2,0))*'Heat Value'!$P$78</f>
        <v>5555649000</v>
      </c>
      <c r="R35" s="11">
        <f>INDEX('Final Energy Consumption-2019'!$A$2:$AH$43,MATCH('Energy Use 2019'!$A35,'Final Energy Consumption-2019'!$A$2:$A$43,0),MATCH('Energy Use 2019'!R$2,'Final Energy Consumption-2019'!$A$2:$AH$2,0))*'Heat Value'!$P$78</f>
        <v>3633394446000</v>
      </c>
      <c r="S35" s="11">
        <f>INDEX('Final Energy Consumption-2019'!$A$2:$AH$43,MATCH('Energy Use 2019'!$A35,'Final Energy Consumption-2019'!$A$2:$A$43,0),MATCH('Energy Use 2019'!S$2,'Final Energy Consumption-2019'!$A$2:$AH$2,0))*'Heat Value'!$P$78</f>
        <v>2777824500</v>
      </c>
      <c r="T35" s="11">
        <f>INDEX('Final Energy Consumption-2019'!$A$2:$AH$43,MATCH('Energy Use 2019'!$A35,'Final Energy Consumption-2019'!$A$2:$A$43,0),MATCH('Energy Use 2019'!T$2,'Final Energy Consumption-2019'!$A$2:$AH$2,0))*'Heat Value'!$P$78</f>
        <v>52778665500</v>
      </c>
      <c r="U35" s="15">
        <f>INDEX('Final Energy Consumption-2019'!$A$2:$AH$43,MATCH('Energy Use 2019'!$A35,'Final Energy Consumption-2019'!$A$2:$A$43,0),MATCH('Energy Use 2019'!U$2,'Final Energy Consumption-2019'!$A$2:$AH$2,0))*'Heat Value'!$P$78</f>
        <v>2777824500</v>
      </c>
      <c r="V35" s="5">
        <f>INDEX('Final Energy Consumption-2019'!$A$2:$AH$43,MATCH('Energy Use 2019'!$A35,'Final Energy Consumption-2019'!$A$2:$A$43,0),MATCH('Energy Use 2019'!V$2,'Final Energy Consumption-2019'!$A$2:$AH$2,0))*'Heat Value'!$P$78</f>
        <v>0</v>
      </c>
      <c r="W35" s="11">
        <f>INDEX('Final Energy Consumption-2019'!$A$2:$AH$43,MATCH('Energy Use 2019'!$A35,'Final Energy Consumption-2019'!$A$2:$A$43,0),MATCH('Energy Use 2019'!W$2,'Final Energy Consumption-2019'!$A$2:$AH$2,0))*'Heat Value'!$P$78</f>
        <v>988905522000</v>
      </c>
      <c r="X35" s="5">
        <f>INDEX('Final Energy Consumption-2019'!$A$2:$AH$43,MATCH('Energy Use 2019'!$A35,'Final Energy Consumption-2019'!$A$2:$A$43,0),MATCH('Energy Use 2019'!X$2,'Final Energy Consumption-2019'!$A$2:$AH$2,0))*'Heat Value'!$P$78</f>
        <v>0</v>
      </c>
      <c r="Y35" s="11">
        <f>INDEX('Final Energy Consumption-2019'!$A$2:$AH$43,MATCH('Energy Use 2019'!$A35,'Final Energy Consumption-2019'!$A$2:$A$43,0),MATCH('Energy Use 2019'!Y$2,'Final Energy Consumption-2019'!$A$2:$AH$2,0))*'Heat Value'!$P$78</f>
        <v>716678721000</v>
      </c>
      <c r="Z35" s="11">
        <f>INDEX('Final Energy Consumption-2019'!$A$2:$AH$43,MATCH('Energy Use 2019'!$A35,'Final Energy Consumption-2019'!$A$2:$A$43,0),MATCH('Energy Use 2019'!Z$2,'Final Energy Consumption-2019'!$A$2:$AH$2,0))*'Heat Value'!$P$78</f>
        <v>25833767850000</v>
      </c>
      <c r="AA35" s="11">
        <f>INDEX('Final Energy Consumption-2019'!$A$2:$AH$43,MATCH('Energy Use 2019'!$A35,'Final Energy Consumption-2019'!$A$2:$A$43,0),MATCH('Energy Use 2019'!AA$2,'Final Energy Consumption-2019'!$A$2:$AH$2,0))*'Heat Value'!$P$78</f>
        <v>68634487746000</v>
      </c>
      <c r="AB35" s="11">
        <f>INDEX('Final Energy Consumption-2019'!$A$2:$AH$43,MATCH('Energy Use 2019'!$A35,'Final Energy Consumption-2019'!$A$2:$A$43,0),MATCH('Energy Use 2019'!AB$2,'Final Energy Consumption-2019'!$A$2:$AH$2,0))*'Heat Value'!$P$78</f>
        <v>28253252989500</v>
      </c>
      <c r="AC35" s="11">
        <f>INDEX('Final Energy Consumption-2019'!$A$2:$AH$43,MATCH('Energy Use 2019'!$A35,'Final Energy Consumption-2019'!$A$2:$A$43,0),MATCH('Energy Use 2019'!AC$2,'Final Energy Consumption-2019'!$A$2:$AH$2,0))*VLOOKUP(AC$3,'Heat Value'!$B$2:$P$78,15,0)</f>
        <v>169158900504464.94</v>
      </c>
      <c r="AD35" s="129">
        <f>INDEX('Final Energy Consumption-2019'!$A$2:$AH$43,MATCH('Energy Use 2019'!$A35,'Final Energy Consumption-2019'!$A$2:$A$43,0),MATCH('Energy Use 2019'!AD$2,'Final Energy Consumption-2019'!$A$2:$AH$2,0))*'Heat Value'!$P$78</f>
        <v>836125174500</v>
      </c>
    </row>
    <row r="36" spans="1:30" x14ac:dyDescent="0.25">
      <c r="A36" s="12" t="s">
        <v>32</v>
      </c>
      <c r="B36" s="15">
        <f>INDEX('Final Energy Consumption-2019'!$A$2:$AF$43,MATCH('Energy Use 2019'!$A36,'Final Energy Consumption-2019'!$A$2:$A$43,0),MATCH('Energy Use 2019'!B$2,'Final Energy Consumption-2019'!$A$2:$AF$2,0))*'Heat Value'!$P$78</f>
        <v>2802824920500</v>
      </c>
      <c r="C36" s="5">
        <f>INDEX('Final Energy Consumption-2019'!$A$2:$AF$43,MATCH('Energy Use 2019'!$A36,'Final Energy Consumption-2019'!$A$2:$A$43,0),MATCH('Energy Use 2019'!C$2,'Final Energy Consumption-2019'!$A$2:$AF$2,0))*'Heat Value'!$P$78</f>
        <v>0</v>
      </c>
      <c r="D36" s="11">
        <f>INDEX('Final Energy Consumption-2019'!$A$2:$AF$43,MATCH('Energy Use 2019'!$A36,'Final Energy Consumption-2019'!$A$2:$A$43,0),MATCH('Energy Use 2019'!D$2,'Final Energy Consumption-2019'!$A$2:$AF$2,0))*'Heat Value'!$P$78</f>
        <v>3119496913500</v>
      </c>
      <c r="E36" s="11">
        <f>INDEX('Final Energy Consumption-2019'!$A$2:$AF$43,MATCH('Energy Use 2019'!$A36,'Final Energy Consumption-2019'!$A$2:$A$43,0),MATCH('Energy Use 2019'!E$2,'Final Energy Consumption-2019'!$A$2:$AF$2,0))*'Heat Value'!$P$78</f>
        <v>0</v>
      </c>
      <c r="F36" s="11">
        <f>INDEX('Final Energy Consumption-2019'!$A$2:$AF$43,MATCH('Energy Use 2019'!$A36,'Final Energy Consumption-2019'!$A$2:$A$43,0),MATCH('Energy Use 2019'!F$2,'Final Energy Consumption-2019'!$A$2:$AF$2,0))*'Heat Value'!$P$78</f>
        <v>75001261500</v>
      </c>
      <c r="G36" s="11">
        <f>INDEX('Final Energy Consumption-2019'!$A$2:$AF$43,MATCH('Energy Use 2019'!$A36,'Final Energy Consumption-2019'!$A$2:$A$43,0),MATCH('Energy Use 2019'!G$2,'Final Energy Consumption-2019'!$A$2:$AF$2,0))*'Heat Value'!$P$78</f>
        <v>736123492500</v>
      </c>
      <c r="H36" s="5">
        <f>INDEX('Final Energy Consumption-2019'!$A$2:$AF$43,MATCH('Energy Use 2019'!$A36,'Final Energy Consumption-2019'!$A$2:$A$43,0),MATCH('Energy Use 2019'!H$2,'Final Energy Consumption-2019'!$A$2:$AF$2,0))*'Heat Value'!$P$78</f>
        <v>0</v>
      </c>
      <c r="I36" s="5">
        <f>INDEX('Final Energy Consumption-2019'!$A$2:$AF$43,MATCH('Energy Use 2019'!$A36,'Final Energy Consumption-2019'!$A$2:$A$43,0),MATCH('Energy Use 2019'!I$2,'Final Energy Consumption-2019'!$A$2:$AF$2,0))*'Heat Value'!$P$78</f>
        <v>0</v>
      </c>
      <c r="J36" s="11">
        <f>INDEX('Final Energy Consumption-2019'!$A$2:$AF$43,MATCH('Energy Use 2019'!$A36,'Final Energy Consumption-2019'!$A$2:$A$43,0),MATCH('Energy Use 2019'!J$2,'Final Energy Consumption-2019'!$A$2:$AF$2,0))*'Heat Value'!$P$78</f>
        <v>2777824500</v>
      </c>
      <c r="K36" s="5">
        <f>INDEX('Final Energy Consumption-2019'!$A$2:$AF$43,MATCH('Energy Use 2019'!$A36,'Final Energy Consumption-2019'!$A$2:$A$43,0),MATCH('Energy Use 2019'!K$2,'Final Energy Consumption-2019'!$A$2:$AF$2,0))*'Heat Value'!$P$78</f>
        <v>0</v>
      </c>
      <c r="L36" s="11">
        <f>INDEX('Final Energy Consumption-2019'!$A$2:$AF$43,MATCH('Energy Use 2019'!$A36,'Final Energy Consumption-2019'!$A$2:$A$43,0),MATCH('Energy Use 2019'!L$2,'Final Energy Consumption-2019'!$A$2:$AF$2,0))*'Heat Value'!$P$78</f>
        <v>2777824500</v>
      </c>
      <c r="M36" s="11">
        <f>INDEX('Final Energy Consumption-2019'!$A$2:$AH$43,MATCH('Energy Use 2019'!$A36,'Final Energy Consumption-2019'!$A$2:$A$43,0),MATCH('Energy Use 2019'!M$2,'Final Energy Consumption-2019'!$A$2:$AH$2,0))*'Heat Value'!$P$78*0.21</f>
        <v>300421719675</v>
      </c>
      <c r="N36" s="11">
        <f>INDEX('Final Energy Consumption-2019'!$A$2:$AH$43,MATCH('Energy Use 2019'!$A36,'Final Energy Consumption-2019'!$A$2:$A$43,0),MATCH('Energy Use 2019'!N$2,'Final Energy Consumption-2019'!$A$2:$AH$2,0))*'Heat Value'!$P$78</f>
        <v>388895430000</v>
      </c>
      <c r="O36" s="11">
        <f>INDEX('Final Energy Consumption-2019'!$A$2:$AH$43,MATCH('Energy Use 2019'!$A36,'Final Energy Consumption-2019'!$A$2:$A$43,0),MATCH('Energy Use 2019'!O$2,'Final Energy Consumption-2019'!$A$2:$AH$2,0))*'Heat Value'!$P$78*0.74</f>
        <v>3371167813200</v>
      </c>
      <c r="P36" s="11">
        <f>INDEX('Final Energy Consumption-2019'!$A$2:$AH$43,MATCH('Energy Use 2019'!$A36,'Final Energy Consumption-2019'!$A$2:$A$43,0),MATCH('Energy Use 2019'!P$2,'Final Energy Consumption-2019'!$A$2:$AH$2,0))*'Heat Value'!$P$78</f>
        <v>550009251000</v>
      </c>
      <c r="Q36" s="5">
        <f>INDEX('Final Energy Consumption-2019'!$A$2:$AH$43,MATCH('Energy Use 2019'!$A36,'Final Energy Consumption-2019'!$A$2:$A$43,0),MATCH('Energy Use 2019'!Q$2,'Final Energy Consumption-2019'!$A$2:$AH$2,0))*'Heat Value'!$P$78</f>
        <v>0</v>
      </c>
      <c r="R36" s="11">
        <f>INDEX('Final Energy Consumption-2019'!$A$2:$AH$43,MATCH('Energy Use 2019'!$A36,'Final Energy Consumption-2019'!$A$2:$A$43,0),MATCH('Energy Use 2019'!R$2,'Final Energy Consumption-2019'!$A$2:$AH$2,0))*'Heat Value'!$P$78</f>
        <v>91668208500</v>
      </c>
      <c r="S36" s="5">
        <f>INDEX('Final Energy Consumption-2019'!$A$2:$AH$43,MATCH('Energy Use 2019'!$A36,'Final Energy Consumption-2019'!$A$2:$A$43,0),MATCH('Energy Use 2019'!S$2,'Final Energy Consumption-2019'!$A$2:$AH$2,0))*'Heat Value'!$P$78</f>
        <v>0</v>
      </c>
      <c r="T36" s="5">
        <f>INDEX('Final Energy Consumption-2019'!$A$2:$AH$43,MATCH('Energy Use 2019'!$A36,'Final Energy Consumption-2019'!$A$2:$A$43,0),MATCH('Energy Use 2019'!T$2,'Final Energy Consumption-2019'!$A$2:$AH$2,0))*'Heat Value'!$P$78</f>
        <v>0</v>
      </c>
      <c r="U36" s="9">
        <f>INDEX('Final Energy Consumption-2019'!$A$2:$AH$43,MATCH('Energy Use 2019'!$A36,'Final Energy Consumption-2019'!$A$2:$A$43,0),MATCH('Energy Use 2019'!U$2,'Final Energy Consumption-2019'!$A$2:$AH$2,0))*'Heat Value'!$P$78</f>
        <v>0</v>
      </c>
      <c r="V36" s="5">
        <f>INDEX('Final Energy Consumption-2019'!$A$2:$AH$43,MATCH('Energy Use 2019'!$A36,'Final Energy Consumption-2019'!$A$2:$A$43,0),MATCH('Energy Use 2019'!V$2,'Final Energy Consumption-2019'!$A$2:$AH$2,0))*'Heat Value'!$P$78</f>
        <v>0</v>
      </c>
      <c r="W36" s="11">
        <f>INDEX('Final Energy Consumption-2019'!$A$2:$AH$43,MATCH('Energy Use 2019'!$A36,'Final Energy Consumption-2019'!$A$2:$A$43,0),MATCH('Energy Use 2019'!W$2,'Final Energy Consumption-2019'!$A$2:$AH$2,0))*'Heat Value'!$P$78</f>
        <v>636121810500</v>
      </c>
      <c r="X36" s="5">
        <f>INDEX('Final Energy Consumption-2019'!$A$2:$AH$43,MATCH('Energy Use 2019'!$A36,'Final Energy Consumption-2019'!$A$2:$A$43,0),MATCH('Energy Use 2019'!X$2,'Final Energy Consumption-2019'!$A$2:$AH$2,0))*'Heat Value'!$P$78</f>
        <v>0</v>
      </c>
      <c r="Y36" s="11">
        <f>INDEX('Final Energy Consumption-2019'!$A$2:$AH$43,MATCH('Energy Use 2019'!$A36,'Final Energy Consumption-2019'!$A$2:$A$43,0),MATCH('Energy Use 2019'!Y$2,'Final Energy Consumption-2019'!$A$2:$AH$2,0))*'Heat Value'!$P$78</f>
        <v>152780347500</v>
      </c>
      <c r="Z36" s="11">
        <f>INDEX('Final Energy Consumption-2019'!$A$2:$AH$43,MATCH('Energy Use 2019'!$A36,'Final Energy Consumption-2019'!$A$2:$A$43,0),MATCH('Energy Use 2019'!Z$2,'Final Energy Consumption-2019'!$A$2:$AH$2,0))*'Heat Value'!$P$78</f>
        <v>17639185575000</v>
      </c>
      <c r="AA36" s="11">
        <f>INDEX('Final Energy Consumption-2019'!$A$2:$AH$43,MATCH('Energy Use 2019'!$A36,'Final Energy Consumption-2019'!$A$2:$A$43,0),MATCH('Energy Use 2019'!AA$2,'Final Energy Consumption-2019'!$A$2:$AH$2,0))*'Heat Value'!$P$78</f>
        <v>60428794173000</v>
      </c>
      <c r="AB36" s="11">
        <f>INDEX('Final Energy Consumption-2019'!$A$2:$AH$43,MATCH('Energy Use 2019'!$A36,'Final Energy Consumption-2019'!$A$2:$A$43,0),MATCH('Energy Use 2019'!AB$2,'Final Energy Consumption-2019'!$A$2:$AH$2,0))*'Heat Value'!$P$78</f>
        <v>6313995088500</v>
      </c>
      <c r="AC36" s="11">
        <f>INDEX('Final Energy Consumption-2019'!$A$2:$AH$43,MATCH('Energy Use 2019'!$A36,'Final Energy Consumption-2019'!$A$2:$A$43,0),MATCH('Energy Use 2019'!AC$2,'Final Energy Consumption-2019'!$A$2:$AH$2,0))*VLOOKUP(AC$3,'Heat Value'!$B$2:$P$78,15,0)</f>
        <v>115937168346343.58</v>
      </c>
      <c r="AD36" s="129">
        <f>INDEX('Final Energy Consumption-2019'!$A$2:$AH$43,MATCH('Energy Use 2019'!$A36,'Final Energy Consumption-2019'!$A$2:$A$43,0),MATCH('Energy Use 2019'!AD$2,'Final Energy Consumption-2019'!$A$2:$AH$2,0))*'Heat Value'!$P$78</f>
        <v>83334735000</v>
      </c>
    </row>
    <row r="37" spans="1:30" x14ac:dyDescent="0.25">
      <c r="A37" s="12" t="s">
        <v>33</v>
      </c>
      <c r="B37" s="15">
        <f>INDEX('Final Energy Consumption-2019'!$A$2:$AF$43,MATCH('Energy Use 2019'!$A37,'Final Energy Consumption-2019'!$A$2:$A$43,0),MATCH('Energy Use 2019'!B$2,'Final Energy Consumption-2019'!$A$2:$AF$2,0))*'Heat Value'!$P$78</f>
        <v>3638950095000</v>
      </c>
      <c r="C37" s="5">
        <f>INDEX('Final Energy Consumption-2019'!$A$2:$AF$43,MATCH('Energy Use 2019'!$A37,'Final Energy Consumption-2019'!$A$2:$A$43,0),MATCH('Energy Use 2019'!C$2,'Final Energy Consumption-2019'!$A$2:$AF$2,0))*'Heat Value'!$P$78</f>
        <v>0</v>
      </c>
      <c r="D37" s="11">
        <f>INDEX('Final Energy Consumption-2019'!$A$2:$AF$43,MATCH('Energy Use 2019'!$A37,'Final Energy Consumption-2019'!$A$2:$A$43,0),MATCH('Energy Use 2019'!D$2,'Final Energy Consumption-2019'!$A$2:$AF$2,0))*'Heat Value'!$P$78</f>
        <v>11111298000</v>
      </c>
      <c r="E37" s="11">
        <f>INDEX('Final Energy Consumption-2019'!$A$2:$AF$43,MATCH('Energy Use 2019'!$A37,'Final Energy Consumption-2019'!$A$2:$A$43,0),MATCH('Energy Use 2019'!E$2,'Final Energy Consumption-2019'!$A$2:$AF$2,0))*'Heat Value'!$P$78</f>
        <v>8333473500.0003157</v>
      </c>
      <c r="F37" s="11">
        <f>INDEX('Final Energy Consumption-2019'!$A$2:$AF$43,MATCH('Energy Use 2019'!$A37,'Final Energy Consumption-2019'!$A$2:$A$43,0),MATCH('Energy Use 2019'!F$2,'Final Energy Consumption-2019'!$A$2:$AF$2,0))*'Heat Value'!$P$78</f>
        <v>152780347500</v>
      </c>
      <c r="G37" s="11">
        <f>INDEX('Final Energy Consumption-2019'!$A$2:$AF$43,MATCH('Energy Use 2019'!$A37,'Final Energy Consumption-2019'!$A$2:$A$43,0),MATCH('Energy Use 2019'!G$2,'Final Energy Consumption-2019'!$A$2:$AF$2,0))*'Heat Value'!$P$78</f>
        <v>36111718500</v>
      </c>
      <c r="H37" s="5">
        <f>INDEX('Final Energy Consumption-2019'!$A$2:$AF$43,MATCH('Energy Use 2019'!$A37,'Final Energy Consumption-2019'!$A$2:$A$43,0),MATCH('Energy Use 2019'!H$2,'Final Energy Consumption-2019'!$A$2:$AF$2,0))*'Heat Value'!$P$78</f>
        <v>0</v>
      </c>
      <c r="I37" s="5">
        <f>INDEX('Final Energy Consumption-2019'!$A$2:$AF$43,MATCH('Energy Use 2019'!$A37,'Final Energy Consumption-2019'!$A$2:$A$43,0),MATCH('Energy Use 2019'!I$2,'Final Energy Consumption-2019'!$A$2:$AF$2,0))*'Heat Value'!$P$78</f>
        <v>0</v>
      </c>
      <c r="J37" s="5">
        <f>INDEX('Final Energy Consumption-2019'!$A$2:$AF$43,MATCH('Energy Use 2019'!$A37,'Final Energy Consumption-2019'!$A$2:$A$43,0),MATCH('Energy Use 2019'!J$2,'Final Energy Consumption-2019'!$A$2:$AF$2,0))*'Heat Value'!$P$78</f>
        <v>0</v>
      </c>
      <c r="K37" s="5">
        <f>INDEX('Final Energy Consumption-2019'!$A$2:$AF$43,MATCH('Energy Use 2019'!$A37,'Final Energy Consumption-2019'!$A$2:$A$43,0),MATCH('Energy Use 2019'!K$2,'Final Energy Consumption-2019'!$A$2:$AF$2,0))*'Heat Value'!$P$78</f>
        <v>0</v>
      </c>
      <c r="L37" s="5">
        <f>INDEX('Final Energy Consumption-2019'!$A$2:$AF$43,MATCH('Energy Use 2019'!$A37,'Final Energy Consumption-2019'!$A$2:$A$43,0),MATCH('Energy Use 2019'!L$2,'Final Energy Consumption-2019'!$A$2:$AF$2,0))*'Heat Value'!$P$78</f>
        <v>0</v>
      </c>
      <c r="M37" s="11">
        <f>INDEX('Final Energy Consumption-2019'!$A$2:$AH$43,MATCH('Energy Use 2019'!$A37,'Final Energy Consumption-2019'!$A$2:$A$43,0),MATCH('Energy Use 2019'!M$2,'Final Energy Consumption-2019'!$A$2:$AH$2,0))*'Heat Value'!$P$78*0.21</f>
        <v>1282771575855</v>
      </c>
      <c r="N37" s="11">
        <f>INDEX('Final Energy Consumption-2019'!$A$2:$AH$43,MATCH('Energy Use 2019'!$A37,'Final Energy Consumption-2019'!$A$2:$A$43,0),MATCH('Energy Use 2019'!N$2,'Final Energy Consumption-2019'!$A$2:$AH$2,0))*'Heat Value'!$P$78</f>
        <v>172225119000</v>
      </c>
      <c r="O37" s="11">
        <f>INDEX('Final Energy Consumption-2019'!$A$2:$AH$43,MATCH('Energy Use 2019'!$A37,'Final Energy Consumption-2019'!$A$2:$A$43,0),MATCH('Energy Use 2019'!O$2,'Final Energy Consumption-2019'!$A$2:$AH$2,0))*'Heat Value'!$P$78*0.74</f>
        <v>3208776192930</v>
      </c>
      <c r="P37" s="11">
        <f>INDEX('Final Energy Consumption-2019'!$A$2:$AH$43,MATCH('Energy Use 2019'!$A37,'Final Energy Consumption-2019'!$A$2:$A$43,0),MATCH('Energy Use 2019'!P$2,'Final Energy Consumption-2019'!$A$2:$AH$2,0))*'Heat Value'!$P$78</f>
        <v>822236052000</v>
      </c>
      <c r="Q37" s="5">
        <f>INDEX('Final Energy Consumption-2019'!$A$2:$AH$43,MATCH('Energy Use 2019'!$A37,'Final Energy Consumption-2019'!$A$2:$A$43,0),MATCH('Energy Use 2019'!Q$2,'Final Energy Consumption-2019'!$A$2:$AH$2,0))*'Heat Value'!$P$78</f>
        <v>0</v>
      </c>
      <c r="R37" s="11">
        <f>INDEX('Final Energy Consumption-2019'!$A$2:$AH$43,MATCH('Energy Use 2019'!$A37,'Final Energy Consumption-2019'!$A$2:$A$43,0),MATCH('Energy Use 2019'!R$2,'Final Energy Consumption-2019'!$A$2:$AH$2,0))*'Heat Value'!$P$78</f>
        <v>711123072000</v>
      </c>
      <c r="S37" s="11">
        <f>INDEX('Final Energy Consumption-2019'!$A$2:$AH$43,MATCH('Energy Use 2019'!$A37,'Final Energy Consumption-2019'!$A$2:$A$43,0),MATCH('Energy Use 2019'!S$2,'Final Energy Consumption-2019'!$A$2:$AH$2,0))*'Heat Value'!$P$78</f>
        <v>55556490000</v>
      </c>
      <c r="T37" s="11">
        <f>INDEX('Final Energy Consumption-2019'!$A$2:$AH$43,MATCH('Energy Use 2019'!$A37,'Final Energy Consumption-2019'!$A$2:$A$43,0),MATCH('Energy Use 2019'!T$2,'Final Energy Consumption-2019'!$A$2:$AH$2,0))*'Heat Value'!$P$78</f>
        <v>19444771500</v>
      </c>
      <c r="U37" s="15">
        <f>INDEX('Final Energy Consumption-2019'!$A$2:$AH$43,MATCH('Energy Use 2019'!$A37,'Final Energy Consumption-2019'!$A$2:$A$43,0),MATCH('Energy Use 2019'!U$2,'Final Energy Consumption-2019'!$A$2:$AH$2,0))*'Heat Value'!$P$78</f>
        <v>13889122500</v>
      </c>
      <c r="V37" s="11">
        <f>INDEX('Final Energy Consumption-2019'!$A$2:$AH$43,MATCH('Energy Use 2019'!$A37,'Final Energy Consumption-2019'!$A$2:$A$43,0),MATCH('Energy Use 2019'!V$2,'Final Energy Consumption-2019'!$A$2:$AH$2,0))*'Heat Value'!$P$78</f>
        <v>111112980000</v>
      </c>
      <c r="W37" s="11">
        <f>INDEX('Final Energy Consumption-2019'!$A$2:$AH$43,MATCH('Energy Use 2019'!$A37,'Final Energy Consumption-2019'!$A$2:$A$43,0),MATCH('Energy Use 2019'!W$2,'Final Energy Consumption-2019'!$A$2:$AH$2,0))*'Heat Value'!$P$78</f>
        <v>1616693859000</v>
      </c>
      <c r="X37" s="5">
        <f>INDEX('Final Energy Consumption-2019'!$A$2:$AH$43,MATCH('Energy Use 2019'!$A37,'Final Energy Consumption-2019'!$A$2:$A$43,0),MATCH('Energy Use 2019'!X$2,'Final Energy Consumption-2019'!$A$2:$AH$2,0))*'Heat Value'!$P$78</f>
        <v>0</v>
      </c>
      <c r="Y37" s="11">
        <f>INDEX('Final Energy Consumption-2019'!$A$2:$AH$43,MATCH('Energy Use 2019'!$A37,'Final Energy Consumption-2019'!$A$2:$A$43,0),MATCH('Energy Use 2019'!Y$2,'Final Energy Consumption-2019'!$A$2:$AH$2,0))*'Heat Value'!$P$78</f>
        <v>547231426500</v>
      </c>
      <c r="Z37" s="11">
        <f>INDEX('Final Energy Consumption-2019'!$A$2:$AH$43,MATCH('Energy Use 2019'!$A37,'Final Energy Consumption-2019'!$A$2:$A$43,0),MATCH('Energy Use 2019'!Z$2,'Final Energy Consumption-2019'!$A$2:$AH$2,0))*'Heat Value'!$P$78</f>
        <v>12136315240500</v>
      </c>
      <c r="AA37" s="11">
        <f>INDEX('Final Energy Consumption-2019'!$A$2:$AH$43,MATCH('Energy Use 2019'!$A37,'Final Energy Consumption-2019'!$A$2:$A$43,0),MATCH('Energy Use 2019'!AA$2,'Final Energy Consumption-2019'!$A$2:$AH$2,0))*'Heat Value'!$P$78</f>
        <v>30114395404500</v>
      </c>
      <c r="AB37" s="11">
        <f>INDEX('Final Energy Consumption-2019'!$A$2:$AH$43,MATCH('Energy Use 2019'!$A37,'Final Energy Consumption-2019'!$A$2:$A$43,0),MATCH('Energy Use 2019'!AB$2,'Final Energy Consumption-2019'!$A$2:$AH$2,0))*'Heat Value'!$P$78</f>
        <v>13397447563500</v>
      </c>
      <c r="AC37" s="11">
        <f>INDEX('Final Energy Consumption-2019'!$A$2:$AH$43,MATCH('Energy Use 2019'!$A37,'Final Energy Consumption-2019'!$A$2:$A$43,0),MATCH('Energy Use 2019'!AC$2,'Final Energy Consumption-2019'!$A$2:$AH$2,0))*VLOOKUP(AC$3,'Heat Value'!$B$2:$P$78,15,0)</f>
        <v>285826471888795.88</v>
      </c>
      <c r="AD37" s="129">
        <f>INDEX('Final Energy Consumption-2019'!$A$2:$AH$43,MATCH('Energy Use 2019'!$A37,'Final Energy Consumption-2019'!$A$2:$A$43,0),MATCH('Energy Use 2019'!AD$2,'Final Energy Consumption-2019'!$A$2:$AH$2,0))*'Heat Value'!$P$78</f>
        <v>1719473365500</v>
      </c>
    </row>
    <row r="38" spans="1:30" x14ac:dyDescent="0.25">
      <c r="A38" s="12" t="s">
        <v>34</v>
      </c>
      <c r="B38" s="15">
        <f>INDEX('Final Energy Consumption-2019'!$A$2:$AF$43,MATCH('Energy Use 2019'!$A38,'Final Energy Consumption-2019'!$A$2:$A$43,0),MATCH('Energy Use 2019'!B$2,'Final Energy Consumption-2019'!$A$2:$AF$2,0))*'Heat Value'!$P$78</f>
        <v>3413946310500</v>
      </c>
      <c r="C38" s="5">
        <f>INDEX('Final Energy Consumption-2019'!$A$2:$AF$43,MATCH('Energy Use 2019'!$A38,'Final Energy Consumption-2019'!$A$2:$A$43,0),MATCH('Energy Use 2019'!C$2,'Final Energy Consumption-2019'!$A$2:$AF$2,0))*'Heat Value'!$P$78</f>
        <v>0</v>
      </c>
      <c r="D38" s="11">
        <f>INDEX('Final Energy Consumption-2019'!$A$2:$AF$43,MATCH('Energy Use 2019'!$A38,'Final Energy Consumption-2019'!$A$2:$A$43,0),MATCH('Energy Use 2019'!D$2,'Final Energy Consumption-2019'!$A$2:$AF$2,0))*'Heat Value'!$P$78</f>
        <v>166669470000</v>
      </c>
      <c r="E38" s="11">
        <f>INDEX('Final Energy Consumption-2019'!$A$2:$AF$43,MATCH('Energy Use 2019'!$A38,'Final Energy Consumption-2019'!$A$2:$A$43,0),MATCH('Energy Use 2019'!E$2,'Final Energy Consumption-2019'!$A$2:$AF$2,0))*'Heat Value'!$P$78</f>
        <v>0</v>
      </c>
      <c r="F38" s="5">
        <f>INDEX('Final Energy Consumption-2019'!$A$2:$AF$43,MATCH('Energy Use 2019'!$A38,'Final Energy Consumption-2019'!$A$2:$A$43,0),MATCH('Energy Use 2019'!F$2,'Final Energy Consumption-2019'!$A$2:$AF$2,0))*'Heat Value'!$P$78</f>
        <v>0</v>
      </c>
      <c r="G38" s="11">
        <f>INDEX('Final Energy Consumption-2019'!$A$2:$AF$43,MATCH('Energy Use 2019'!$A38,'Final Energy Consumption-2019'!$A$2:$A$43,0),MATCH('Energy Use 2019'!G$2,'Final Energy Consumption-2019'!$A$2:$AF$2,0))*'Heat Value'!$P$78</f>
        <v>13889122500</v>
      </c>
      <c r="H38" s="11">
        <f>INDEX('Final Energy Consumption-2019'!$A$2:$AF$43,MATCH('Energy Use 2019'!$A38,'Final Energy Consumption-2019'!$A$2:$A$43,0),MATCH('Energy Use 2019'!H$2,'Final Energy Consumption-2019'!$A$2:$AF$2,0))*'Heat Value'!$P$78</f>
        <v>2777824500</v>
      </c>
      <c r="I38" s="5">
        <f>INDEX('Final Energy Consumption-2019'!$A$2:$AF$43,MATCH('Energy Use 2019'!$A38,'Final Energy Consumption-2019'!$A$2:$A$43,0),MATCH('Energy Use 2019'!I$2,'Final Energy Consumption-2019'!$A$2:$AF$2,0))*'Heat Value'!$P$78</f>
        <v>0</v>
      </c>
      <c r="J38" s="5">
        <f>INDEX('Final Energy Consumption-2019'!$A$2:$AF$43,MATCH('Energy Use 2019'!$A38,'Final Energy Consumption-2019'!$A$2:$A$43,0),MATCH('Energy Use 2019'!J$2,'Final Energy Consumption-2019'!$A$2:$AF$2,0))*'Heat Value'!$P$78</f>
        <v>0</v>
      </c>
      <c r="K38" s="5">
        <f>INDEX('Final Energy Consumption-2019'!$A$2:$AF$43,MATCH('Energy Use 2019'!$A38,'Final Energy Consumption-2019'!$A$2:$A$43,0),MATCH('Energy Use 2019'!K$2,'Final Energy Consumption-2019'!$A$2:$AF$2,0))*'Heat Value'!$P$78</f>
        <v>0</v>
      </c>
      <c r="L38" s="5">
        <f>INDEX('Final Energy Consumption-2019'!$A$2:$AF$43,MATCH('Energy Use 2019'!$A38,'Final Energy Consumption-2019'!$A$2:$A$43,0),MATCH('Energy Use 2019'!L$2,'Final Energy Consumption-2019'!$A$2:$AF$2,0))*'Heat Value'!$P$78</f>
        <v>2777824500</v>
      </c>
      <c r="M38" s="11">
        <f>INDEX('Final Energy Consumption-2019'!$A$2:$AH$43,MATCH('Energy Use 2019'!$A38,'Final Energy Consumption-2019'!$A$2:$A$43,0),MATCH('Energy Use 2019'!M$2,'Final Energy Consumption-2019'!$A$2:$AH$2,0))*'Heat Value'!$P$78*0.21</f>
        <v>823097177595</v>
      </c>
      <c r="N38" s="11">
        <f>INDEX('Final Energy Consumption-2019'!$A$2:$AH$43,MATCH('Energy Use 2019'!$A38,'Final Energy Consumption-2019'!$A$2:$A$43,0),MATCH('Energy Use 2019'!N$2,'Final Energy Consumption-2019'!$A$2:$AH$2,0))*'Heat Value'!$P$78</f>
        <v>63889963500</v>
      </c>
      <c r="O38" s="11">
        <f>INDEX('Final Energy Consumption-2019'!$A$2:$AH$43,MATCH('Energy Use 2019'!$A38,'Final Energy Consumption-2019'!$A$2:$A$43,0),MATCH('Energy Use 2019'!O$2,'Final Energy Consumption-2019'!$A$2:$AH$2,0))*'Heat Value'!$P$78*0.74</f>
        <v>1926087951810</v>
      </c>
      <c r="P38" s="11">
        <f>INDEX('Final Energy Consumption-2019'!$A$2:$AH$43,MATCH('Energy Use 2019'!$A38,'Final Energy Consumption-2019'!$A$2:$A$43,0),MATCH('Energy Use 2019'!P$2,'Final Energy Consumption-2019'!$A$2:$AH$2,0))*'Heat Value'!$P$78</f>
        <v>161113821000</v>
      </c>
      <c r="Q38" s="5">
        <f>INDEX('Final Energy Consumption-2019'!$A$2:$AH$43,MATCH('Energy Use 2019'!$A38,'Final Energy Consumption-2019'!$A$2:$A$43,0),MATCH('Energy Use 2019'!Q$2,'Final Energy Consumption-2019'!$A$2:$AH$2,0))*'Heat Value'!$P$78</f>
        <v>0</v>
      </c>
      <c r="R38" s="11">
        <f>INDEX('Final Energy Consumption-2019'!$A$2:$AH$43,MATCH('Energy Use 2019'!$A38,'Final Energy Consumption-2019'!$A$2:$A$43,0),MATCH('Energy Use 2019'!R$2,'Final Energy Consumption-2019'!$A$2:$AH$2,0))*'Heat Value'!$P$78</f>
        <v>261115503000</v>
      </c>
      <c r="S38" s="11">
        <f>INDEX('Final Energy Consumption-2019'!$A$2:$AH$43,MATCH('Energy Use 2019'!$A38,'Final Energy Consumption-2019'!$A$2:$A$43,0),MATCH('Energy Use 2019'!S$2,'Final Energy Consumption-2019'!$A$2:$AH$2,0))*'Heat Value'!$P$78</f>
        <v>8333473500</v>
      </c>
      <c r="T38" s="11">
        <f>INDEX('Final Energy Consumption-2019'!$A$2:$AH$43,MATCH('Energy Use 2019'!$A38,'Final Energy Consumption-2019'!$A$2:$A$43,0),MATCH('Energy Use 2019'!T$2,'Final Energy Consumption-2019'!$A$2:$AH$2,0))*'Heat Value'!$P$78</f>
        <v>8333473500</v>
      </c>
      <c r="U38" s="9">
        <f>INDEX('Final Energy Consumption-2019'!$A$2:$AH$43,MATCH('Energy Use 2019'!$A38,'Final Energy Consumption-2019'!$A$2:$A$43,0),MATCH('Energy Use 2019'!U$2,'Final Energy Consumption-2019'!$A$2:$AH$2,0))*'Heat Value'!$P$78</f>
        <v>0</v>
      </c>
      <c r="V38" s="5">
        <f>INDEX('Final Energy Consumption-2019'!$A$2:$AH$43,MATCH('Energy Use 2019'!$A38,'Final Energy Consumption-2019'!$A$2:$A$43,0),MATCH('Energy Use 2019'!V$2,'Final Energy Consumption-2019'!$A$2:$AH$2,0))*'Heat Value'!$P$78</f>
        <v>0</v>
      </c>
      <c r="W38" s="11">
        <f>INDEX('Final Energy Consumption-2019'!$A$2:$AH$43,MATCH('Energy Use 2019'!$A38,'Final Energy Consumption-2019'!$A$2:$A$43,0),MATCH('Energy Use 2019'!W$2,'Final Energy Consumption-2019'!$A$2:$AH$2,0))*'Heat Value'!$P$78</f>
        <v>930571207500</v>
      </c>
      <c r="X38" s="5">
        <f>INDEX('Final Energy Consumption-2019'!$A$2:$AH$43,MATCH('Energy Use 2019'!$A38,'Final Energy Consumption-2019'!$A$2:$A$43,0),MATCH('Energy Use 2019'!X$2,'Final Energy Consumption-2019'!$A$2:$AH$2,0))*'Heat Value'!$P$78</f>
        <v>0</v>
      </c>
      <c r="Y38" s="11">
        <f>INDEX('Final Energy Consumption-2019'!$A$2:$AH$43,MATCH('Energy Use 2019'!$A38,'Final Energy Consumption-2019'!$A$2:$A$43,0),MATCH('Energy Use 2019'!Y$2,'Final Energy Consumption-2019'!$A$2:$AH$2,0))*'Heat Value'!$P$78</f>
        <v>52778665500</v>
      </c>
      <c r="Z38" s="11">
        <f>INDEX('Final Energy Consumption-2019'!$A$2:$AH$43,MATCH('Energy Use 2019'!$A38,'Final Energy Consumption-2019'!$A$2:$A$43,0),MATCH('Energy Use 2019'!Z$2,'Final Energy Consumption-2019'!$A$2:$AH$2,0))*'Heat Value'!$P$78</f>
        <v>41145136494000</v>
      </c>
      <c r="AA38" s="11">
        <f>INDEX('Final Energy Consumption-2019'!$A$2:$AH$43,MATCH('Energy Use 2019'!$A38,'Final Energy Consumption-2019'!$A$2:$A$43,0),MATCH('Energy Use 2019'!AA$2,'Final Energy Consumption-2019'!$A$2:$AH$2,0))*'Heat Value'!$P$78</f>
        <v>80443019695500</v>
      </c>
      <c r="AB38" s="11">
        <f>INDEX('Final Energy Consumption-2019'!$A$2:$AH$43,MATCH('Energy Use 2019'!$A38,'Final Energy Consumption-2019'!$A$2:$A$43,0),MATCH('Energy Use 2019'!AB$2,'Final Energy Consumption-2019'!$A$2:$AH$2,0))*'Heat Value'!$P$78</f>
        <v>14766915042000</v>
      </c>
      <c r="AC38" s="11">
        <f>INDEX('Final Energy Consumption-2019'!$A$2:$AH$43,MATCH('Energy Use 2019'!$A38,'Final Energy Consumption-2019'!$A$2:$A$43,0),MATCH('Energy Use 2019'!AC$2,'Final Energy Consumption-2019'!$A$2:$AH$2,0))*VLOOKUP(AC$3,'Heat Value'!$B$2:$P$78,15,0)</f>
        <v>536639354773498.38</v>
      </c>
      <c r="AD38" s="129">
        <f>INDEX('Final Energy Consumption-2019'!$A$2:$AH$43,MATCH('Energy Use 2019'!$A38,'Final Energy Consumption-2019'!$A$2:$A$43,0),MATCH('Energy Use 2019'!AD$2,'Final Energy Consumption-2019'!$A$2:$AH$2,0))*'Heat Value'!$P$78</f>
        <v>627788337000</v>
      </c>
    </row>
    <row r="39" spans="1:30" x14ac:dyDescent="0.25">
      <c r="A39" s="12" t="s">
        <v>35</v>
      </c>
      <c r="B39" s="15">
        <f>INDEX('Final Energy Consumption-2019'!$A$2:$AF$43,MATCH('Energy Use 2019'!$A39,'Final Energy Consumption-2019'!$A$2:$A$43,0),MATCH('Energy Use 2019'!B$2,'Final Energy Consumption-2019'!$A$2:$AF$2,0))*'Heat Value'!$P$78</f>
        <v>430562797500</v>
      </c>
      <c r="C39" s="5">
        <f>INDEX('Final Energy Consumption-2019'!$A$2:$AF$43,MATCH('Energy Use 2019'!$A39,'Final Energy Consumption-2019'!$A$2:$A$43,0),MATCH('Energy Use 2019'!C$2,'Final Energy Consumption-2019'!$A$2:$AF$2,0))*'Heat Value'!$P$78</f>
        <v>0</v>
      </c>
      <c r="D39" s="5">
        <f>INDEX('Final Energy Consumption-2019'!$A$2:$AF$43,MATCH('Energy Use 2019'!$A39,'Final Energy Consumption-2019'!$A$2:$A$43,0),MATCH('Energy Use 2019'!D$2,'Final Energy Consumption-2019'!$A$2:$AF$2,0))*'Heat Value'!$P$78</f>
        <v>0</v>
      </c>
      <c r="E39" s="5">
        <f>INDEX('Final Energy Consumption-2019'!$A$2:$AF$43,MATCH('Energy Use 2019'!$A39,'Final Energy Consumption-2019'!$A$2:$A$43,0),MATCH('Energy Use 2019'!E$2,'Final Energy Consumption-2019'!$A$2:$AF$2,0))*'Heat Value'!$P$78</f>
        <v>0</v>
      </c>
      <c r="F39" s="11">
        <f>INDEX('Final Energy Consumption-2019'!$A$2:$AF$43,MATCH('Energy Use 2019'!$A39,'Final Energy Consumption-2019'!$A$2:$A$43,0),MATCH('Energy Use 2019'!F$2,'Final Energy Consumption-2019'!$A$2:$AF$2,0))*'Heat Value'!$P$78</f>
        <v>2777824500</v>
      </c>
      <c r="G39" s="5">
        <f>INDEX('Final Energy Consumption-2019'!$A$2:$AF$43,MATCH('Energy Use 2019'!$A39,'Final Energy Consumption-2019'!$A$2:$A$43,0),MATCH('Energy Use 2019'!G$2,'Final Energy Consumption-2019'!$A$2:$AF$2,0))*'Heat Value'!$P$78</f>
        <v>0</v>
      </c>
      <c r="H39" s="5">
        <f>INDEX('Final Energy Consumption-2019'!$A$2:$AF$43,MATCH('Energy Use 2019'!$A39,'Final Energy Consumption-2019'!$A$2:$A$43,0),MATCH('Energy Use 2019'!H$2,'Final Energy Consumption-2019'!$A$2:$AF$2,0))*'Heat Value'!$P$78</f>
        <v>0</v>
      </c>
      <c r="I39" s="5">
        <f>INDEX('Final Energy Consumption-2019'!$A$2:$AF$43,MATCH('Energy Use 2019'!$A39,'Final Energy Consumption-2019'!$A$2:$A$43,0),MATCH('Energy Use 2019'!I$2,'Final Energy Consumption-2019'!$A$2:$AF$2,0))*'Heat Value'!$P$78</f>
        <v>0</v>
      </c>
      <c r="J39" s="5">
        <f>INDEX('Final Energy Consumption-2019'!$A$2:$AF$43,MATCH('Energy Use 2019'!$A39,'Final Energy Consumption-2019'!$A$2:$A$43,0),MATCH('Energy Use 2019'!J$2,'Final Energy Consumption-2019'!$A$2:$AF$2,0))*'Heat Value'!$P$78</f>
        <v>0</v>
      </c>
      <c r="K39" s="5">
        <f>INDEX('Final Energy Consumption-2019'!$A$2:$AF$43,MATCH('Energy Use 2019'!$A39,'Final Energy Consumption-2019'!$A$2:$A$43,0),MATCH('Energy Use 2019'!K$2,'Final Energy Consumption-2019'!$A$2:$AF$2,0))*'Heat Value'!$P$78</f>
        <v>0</v>
      </c>
      <c r="L39" s="5">
        <f>INDEX('Final Energy Consumption-2019'!$A$2:$AF$43,MATCH('Energy Use 2019'!$A39,'Final Energy Consumption-2019'!$A$2:$A$43,0),MATCH('Energy Use 2019'!L$2,'Final Energy Consumption-2019'!$A$2:$AF$2,0))*'Heat Value'!$P$78</f>
        <v>0</v>
      </c>
      <c r="M39" s="11">
        <f>INDEX('Final Energy Consumption-2019'!$A$2:$AH$43,MATCH('Energy Use 2019'!$A39,'Final Energy Consumption-2019'!$A$2:$A$43,0),MATCH('Energy Use 2019'!M$2,'Final Energy Consumption-2019'!$A$2:$AH$2,0))*'Heat Value'!$P$78*0.21</f>
        <v>329588876925</v>
      </c>
      <c r="N39" s="11">
        <f>INDEX('Final Energy Consumption-2019'!$A$2:$AH$43,MATCH('Energy Use 2019'!$A39,'Final Energy Consumption-2019'!$A$2:$A$43,0),MATCH('Energy Use 2019'!N$2,'Final Energy Consumption-2019'!$A$2:$AH$2,0))*'Heat Value'!$P$78</f>
        <v>47223016500</v>
      </c>
      <c r="O39" s="11">
        <f>INDEX('Final Energy Consumption-2019'!$A$2:$AH$43,MATCH('Energy Use 2019'!$A39,'Final Energy Consumption-2019'!$A$2:$A$43,0),MATCH('Energy Use 2019'!O$2,'Final Energy Consumption-2019'!$A$2:$AH$2,0))*'Heat Value'!$P$78*0.74</f>
        <v>302171749110</v>
      </c>
      <c r="P39" s="11">
        <f>INDEX('Final Energy Consumption-2019'!$A$2:$AH$43,MATCH('Energy Use 2019'!$A39,'Final Energy Consumption-2019'!$A$2:$A$43,0),MATCH('Energy Use 2019'!P$2,'Final Energy Consumption-2019'!$A$2:$AH$2,0))*'Heat Value'!$P$78</f>
        <v>38889543000</v>
      </c>
      <c r="Q39" s="5">
        <f>INDEX('Final Energy Consumption-2019'!$A$2:$AH$43,MATCH('Energy Use 2019'!$A39,'Final Energy Consumption-2019'!$A$2:$A$43,0),MATCH('Energy Use 2019'!Q$2,'Final Energy Consumption-2019'!$A$2:$AH$2,0))*'Heat Value'!$P$78</f>
        <v>0</v>
      </c>
      <c r="R39" s="11">
        <f>INDEX('Final Energy Consumption-2019'!$A$2:$AH$43,MATCH('Energy Use 2019'!$A39,'Final Energy Consumption-2019'!$A$2:$A$43,0),MATCH('Energy Use 2019'!R$2,'Final Energy Consumption-2019'!$A$2:$AH$2,0))*'Heat Value'!$P$78</f>
        <v>38889543000</v>
      </c>
      <c r="S39" s="11">
        <f>INDEX('Final Energy Consumption-2019'!$A$2:$AH$43,MATCH('Energy Use 2019'!$A39,'Final Energy Consumption-2019'!$A$2:$A$43,0),MATCH('Energy Use 2019'!S$2,'Final Energy Consumption-2019'!$A$2:$AH$2,0))*'Heat Value'!$P$78</f>
        <v>11111298000</v>
      </c>
      <c r="T39" s="5">
        <f>INDEX('Final Energy Consumption-2019'!$A$2:$AH$43,MATCH('Energy Use 2019'!$A39,'Final Energy Consumption-2019'!$A$2:$A$43,0),MATCH('Energy Use 2019'!T$2,'Final Energy Consumption-2019'!$A$2:$AH$2,0))*'Heat Value'!$P$78</f>
        <v>0</v>
      </c>
      <c r="U39" s="9">
        <f>INDEX('Final Energy Consumption-2019'!$A$2:$AH$43,MATCH('Energy Use 2019'!$A39,'Final Energy Consumption-2019'!$A$2:$A$43,0),MATCH('Energy Use 2019'!U$2,'Final Energy Consumption-2019'!$A$2:$AH$2,0))*'Heat Value'!$P$78</f>
        <v>0</v>
      </c>
      <c r="V39" s="5">
        <f>INDEX('Final Energy Consumption-2019'!$A$2:$AH$43,MATCH('Energy Use 2019'!$A39,'Final Energy Consumption-2019'!$A$2:$A$43,0),MATCH('Energy Use 2019'!V$2,'Final Energy Consumption-2019'!$A$2:$AH$2,0))*'Heat Value'!$P$78</f>
        <v>0</v>
      </c>
      <c r="W39" s="11">
        <f>INDEX('Final Energy Consumption-2019'!$A$2:$AH$43,MATCH('Energy Use 2019'!$A39,'Final Energy Consumption-2019'!$A$2:$A$43,0),MATCH('Energy Use 2019'!W$2,'Final Energy Consumption-2019'!$A$2:$AH$2,0))*'Heat Value'!$P$78</f>
        <v>80556910500</v>
      </c>
      <c r="X39" s="5">
        <f>INDEX('Final Energy Consumption-2019'!$A$2:$AH$43,MATCH('Energy Use 2019'!$A39,'Final Energy Consumption-2019'!$A$2:$A$43,0),MATCH('Energy Use 2019'!X$2,'Final Energy Consumption-2019'!$A$2:$AH$2,0))*'Heat Value'!$P$78</f>
        <v>0</v>
      </c>
      <c r="Y39" s="11">
        <f>INDEX('Final Energy Consumption-2019'!$A$2:$AH$43,MATCH('Energy Use 2019'!$A39,'Final Energy Consumption-2019'!$A$2:$A$43,0),MATCH('Energy Use 2019'!Y$2,'Final Energy Consumption-2019'!$A$2:$AH$2,0))*'Heat Value'!$P$78</f>
        <v>58334314500</v>
      </c>
      <c r="Z39" s="11">
        <f>INDEX('Final Energy Consumption-2019'!$A$2:$AH$43,MATCH('Energy Use 2019'!$A39,'Final Energy Consumption-2019'!$A$2:$A$43,0),MATCH('Energy Use 2019'!Z$2,'Final Energy Consumption-2019'!$A$2:$AH$2,0))*'Heat Value'!$P$78</f>
        <v>1847253292500</v>
      </c>
      <c r="AA39" s="11">
        <f>INDEX('Final Energy Consumption-2019'!$A$2:$AH$43,MATCH('Energy Use 2019'!$A39,'Final Energy Consumption-2019'!$A$2:$A$43,0),MATCH('Energy Use 2019'!AA$2,'Final Energy Consumption-2019'!$A$2:$AH$2,0))*'Heat Value'!$P$78</f>
        <v>1927810203000</v>
      </c>
      <c r="AB39" s="11">
        <f>INDEX('Final Energy Consumption-2019'!$A$2:$AH$43,MATCH('Energy Use 2019'!$A39,'Final Energy Consumption-2019'!$A$2:$A$43,0),MATCH('Energy Use 2019'!AB$2,'Final Energy Consumption-2019'!$A$2:$AH$2,0))*'Heat Value'!$P$78</f>
        <v>544453602000</v>
      </c>
      <c r="AC39" s="11">
        <f>INDEX('Final Energy Consumption-2019'!$A$2:$AH$43,MATCH('Energy Use 2019'!$A39,'Final Energy Consumption-2019'!$A$2:$A$43,0),MATCH('Energy Use 2019'!AC$2,'Final Energy Consumption-2019'!$A$2:$AH$2,0))*VLOOKUP(AC$3,'Heat Value'!$B$2:$P$78,15,0)</f>
        <v>25758120702817.508</v>
      </c>
      <c r="AD39" s="129">
        <f>INDEX('Final Energy Consumption-2019'!$A$2:$AH$43,MATCH('Energy Use 2019'!$A39,'Final Energy Consumption-2019'!$A$2:$A$43,0),MATCH('Energy Use 2019'!AD$2,'Final Energy Consumption-2019'!$A$2:$AH$2,0))*'Heat Value'!$P$78</f>
        <v>408340201500</v>
      </c>
    </row>
    <row r="40" spans="1:30" x14ac:dyDescent="0.25">
      <c r="A40" s="12" t="s">
        <v>36</v>
      </c>
      <c r="B40" s="15">
        <f>INDEX('Final Energy Consumption-2019'!$A$2:$AF$43,MATCH('Energy Use 2019'!$A40,'Final Energy Consumption-2019'!$A$2:$A$43,0),MATCH('Energy Use 2019'!B$2,'Final Energy Consumption-2019'!$A$2:$AF$2,0))*'Heat Value'!$P$78</f>
        <v>308338519500</v>
      </c>
      <c r="C40" s="5">
        <f>INDEX('Final Energy Consumption-2019'!$A$2:$AF$43,MATCH('Energy Use 2019'!$A40,'Final Energy Consumption-2019'!$A$2:$A$43,0),MATCH('Energy Use 2019'!C$2,'Final Energy Consumption-2019'!$A$2:$AF$2,0))*'Heat Value'!$P$78</f>
        <v>0</v>
      </c>
      <c r="D40" s="11">
        <f>INDEX('Final Energy Consumption-2019'!$A$2:$AF$43,MATCH('Energy Use 2019'!$A40,'Final Energy Consumption-2019'!$A$2:$A$43,0),MATCH('Energy Use 2019'!D$2,'Final Energy Consumption-2019'!$A$2:$AF$2,0))*'Heat Value'!$P$78</f>
        <v>25000420500</v>
      </c>
      <c r="E40" s="11">
        <f>INDEX('Final Energy Consumption-2019'!$A$2:$AF$43,MATCH('Energy Use 2019'!$A40,'Final Energy Consumption-2019'!$A$2:$A$43,0),MATCH('Energy Use 2019'!E$2,'Final Energy Consumption-2019'!$A$2:$AF$2,0))*'Heat Value'!$P$78</f>
        <v>61112138999.999931</v>
      </c>
      <c r="F40" s="5">
        <f>INDEX('Final Energy Consumption-2019'!$A$2:$AF$43,MATCH('Energy Use 2019'!$A40,'Final Energy Consumption-2019'!$A$2:$A$43,0),MATCH('Energy Use 2019'!F$2,'Final Energy Consumption-2019'!$A$2:$AF$2,0))*'Heat Value'!$P$78</f>
        <v>0</v>
      </c>
      <c r="G40" s="11">
        <f>INDEX('Final Energy Consumption-2019'!$A$2:$AF$43,MATCH('Energy Use 2019'!$A40,'Final Energy Consumption-2019'!$A$2:$A$43,0),MATCH('Energy Use 2019'!G$2,'Final Energy Consumption-2019'!$A$2:$AF$2,0))*'Heat Value'!$P$78</f>
        <v>16666947000</v>
      </c>
      <c r="H40" s="5">
        <f>INDEX('Final Energy Consumption-2019'!$A$2:$AF$43,MATCH('Energy Use 2019'!$A40,'Final Energy Consumption-2019'!$A$2:$A$43,0),MATCH('Energy Use 2019'!H$2,'Final Energy Consumption-2019'!$A$2:$AF$2,0))*'Heat Value'!$P$78</f>
        <v>0</v>
      </c>
      <c r="I40" s="5">
        <f>INDEX('Final Energy Consumption-2019'!$A$2:$AF$43,MATCH('Energy Use 2019'!$A40,'Final Energy Consumption-2019'!$A$2:$A$43,0),MATCH('Energy Use 2019'!I$2,'Final Energy Consumption-2019'!$A$2:$AF$2,0))*'Heat Value'!$P$78</f>
        <v>0</v>
      </c>
      <c r="J40" s="5">
        <f>INDEX('Final Energy Consumption-2019'!$A$2:$AF$43,MATCH('Energy Use 2019'!$A40,'Final Energy Consumption-2019'!$A$2:$A$43,0),MATCH('Energy Use 2019'!J$2,'Final Energy Consumption-2019'!$A$2:$AF$2,0))*'Heat Value'!$P$78</f>
        <v>0</v>
      </c>
      <c r="K40" s="11">
        <f>INDEX('Final Energy Consumption-2019'!$A$2:$AF$43,MATCH('Energy Use 2019'!$A40,'Final Energy Consumption-2019'!$A$2:$A$43,0),MATCH('Energy Use 2019'!K$2,'Final Energy Consumption-2019'!$A$2:$AF$2,0))*'Heat Value'!$P$78</f>
        <v>238892907000</v>
      </c>
      <c r="L40" s="5">
        <f>INDEX('Final Energy Consumption-2019'!$A$2:$AF$43,MATCH('Energy Use 2019'!$A40,'Final Energy Consumption-2019'!$A$2:$A$43,0),MATCH('Energy Use 2019'!L$2,'Final Energy Consumption-2019'!$A$2:$AF$2,0))*'Heat Value'!$P$78</f>
        <v>0</v>
      </c>
      <c r="M40" s="11">
        <f>INDEX('Final Energy Consumption-2019'!$A$2:$AH$43,MATCH('Energy Use 2019'!$A40,'Final Energy Consumption-2019'!$A$2:$A$43,0),MATCH('Energy Use 2019'!M$2,'Final Energy Consumption-2019'!$A$2:$AH$2,0))*'Heat Value'!$P$78*0.21</f>
        <v>58334314500</v>
      </c>
      <c r="N40" s="11">
        <f>INDEX('Final Energy Consumption-2019'!$A$2:$AH$43,MATCH('Energy Use 2019'!$A40,'Final Energy Consumption-2019'!$A$2:$A$43,0),MATCH('Energy Use 2019'!N$2,'Final Energy Consumption-2019'!$A$2:$AH$2,0))*'Heat Value'!$P$78</f>
        <v>33333894000</v>
      </c>
      <c r="O40" s="11">
        <f>INDEX('Final Energy Consumption-2019'!$A$2:$AH$43,MATCH('Energy Use 2019'!$A40,'Final Energy Consumption-2019'!$A$2:$A$43,0),MATCH('Energy Use 2019'!O$2,'Final Energy Consumption-2019'!$A$2:$AH$2,0))*'Heat Value'!$P$78*0.74</f>
        <v>339172371450</v>
      </c>
      <c r="P40" s="5">
        <f>INDEX('Final Energy Consumption-2019'!$A$2:$AH$43,MATCH('Energy Use 2019'!$A40,'Final Energy Consumption-2019'!$A$2:$A$43,0),MATCH('Energy Use 2019'!P$2,'Final Energy Consumption-2019'!$A$2:$AH$2,0))*'Heat Value'!$P$78</f>
        <v>0</v>
      </c>
      <c r="Q40" s="5">
        <f>INDEX('Final Energy Consumption-2019'!$A$2:$AH$43,MATCH('Energy Use 2019'!$A40,'Final Energy Consumption-2019'!$A$2:$A$43,0),MATCH('Energy Use 2019'!Q$2,'Final Energy Consumption-2019'!$A$2:$AH$2,0))*'Heat Value'!$P$78</f>
        <v>0</v>
      </c>
      <c r="R40" s="5">
        <f>INDEX('Final Energy Consumption-2019'!$A$2:$AH$43,MATCH('Energy Use 2019'!$A40,'Final Energy Consumption-2019'!$A$2:$A$43,0),MATCH('Energy Use 2019'!R$2,'Final Energy Consumption-2019'!$A$2:$AH$2,0))*'Heat Value'!$P$78</f>
        <v>0</v>
      </c>
      <c r="S40" s="5">
        <f>INDEX('Final Energy Consumption-2019'!$A$2:$AH$43,MATCH('Energy Use 2019'!$A40,'Final Energy Consumption-2019'!$A$2:$A$43,0),MATCH('Energy Use 2019'!S$2,'Final Energy Consumption-2019'!$A$2:$AH$2,0))*'Heat Value'!$P$78</f>
        <v>0</v>
      </c>
      <c r="T40" s="5">
        <f>INDEX('Final Energy Consumption-2019'!$A$2:$AH$43,MATCH('Energy Use 2019'!$A40,'Final Energy Consumption-2019'!$A$2:$A$43,0),MATCH('Energy Use 2019'!T$2,'Final Energy Consumption-2019'!$A$2:$AH$2,0))*'Heat Value'!$P$78</f>
        <v>0</v>
      </c>
      <c r="U40" s="9">
        <f>INDEX('Final Energy Consumption-2019'!$A$2:$AH$43,MATCH('Energy Use 2019'!$A40,'Final Energy Consumption-2019'!$A$2:$A$43,0),MATCH('Energy Use 2019'!U$2,'Final Energy Consumption-2019'!$A$2:$AH$2,0))*'Heat Value'!$P$78</f>
        <v>0</v>
      </c>
      <c r="V40" s="5">
        <f>INDEX('Final Energy Consumption-2019'!$A$2:$AH$43,MATCH('Energy Use 2019'!$A40,'Final Energy Consumption-2019'!$A$2:$A$43,0),MATCH('Energy Use 2019'!V$2,'Final Energy Consumption-2019'!$A$2:$AH$2,0))*'Heat Value'!$P$78</f>
        <v>0</v>
      </c>
      <c r="W40" s="11">
        <f>INDEX('Final Energy Consumption-2019'!$A$2:$AH$43,MATCH('Energy Use 2019'!$A40,'Final Energy Consumption-2019'!$A$2:$A$43,0),MATCH('Energy Use 2019'!W$2,'Final Energy Consumption-2019'!$A$2:$AH$2,0))*'Heat Value'!$P$78</f>
        <v>1450024389000</v>
      </c>
      <c r="X40" s="5">
        <f>INDEX('Final Energy Consumption-2019'!$A$2:$AH$43,MATCH('Energy Use 2019'!$A40,'Final Energy Consumption-2019'!$A$2:$A$43,0),MATCH('Energy Use 2019'!X$2,'Final Energy Consumption-2019'!$A$2:$AH$2,0))*'Heat Value'!$P$78</f>
        <v>0</v>
      </c>
      <c r="Y40" s="5">
        <f>INDEX('Final Energy Consumption-2019'!$A$2:$AH$43,MATCH('Energy Use 2019'!$A40,'Final Energy Consumption-2019'!$A$2:$A$43,0),MATCH('Energy Use 2019'!Y$2,'Final Energy Consumption-2019'!$A$2:$AH$2,0))*'Heat Value'!$P$78</f>
        <v>0</v>
      </c>
      <c r="Z40" s="11">
        <f>INDEX('Final Energy Consumption-2019'!$A$2:$AH$43,MATCH('Energy Use 2019'!$A40,'Final Energy Consumption-2019'!$A$2:$A$43,0),MATCH('Energy Use 2019'!Z$2,'Final Energy Consumption-2019'!$A$2:$AH$2,0))*'Heat Value'!$P$78</f>
        <v>147224698500</v>
      </c>
      <c r="AA40" s="11">
        <f>INDEX('Final Energy Consumption-2019'!$A$2:$AH$43,MATCH('Energy Use 2019'!$A40,'Final Energy Consumption-2019'!$A$2:$A$43,0),MATCH('Energy Use 2019'!AA$2,'Final Energy Consumption-2019'!$A$2:$AH$2,0))*'Heat Value'!$P$78</f>
        <v>15636374110500</v>
      </c>
      <c r="AB40" s="11">
        <f>INDEX('Final Energy Consumption-2019'!$A$2:$AH$43,MATCH('Energy Use 2019'!$A40,'Final Energy Consumption-2019'!$A$2:$A$43,0),MATCH('Energy Use 2019'!AB$2,'Final Energy Consumption-2019'!$A$2:$AH$2,0))*'Heat Value'!$P$78</f>
        <v>652788757500</v>
      </c>
      <c r="AC40" s="11">
        <f>INDEX('Final Energy Consumption-2019'!$A$2:$AH$43,MATCH('Energy Use 2019'!$A40,'Final Energy Consumption-2019'!$A$2:$A$43,0),MATCH('Energy Use 2019'!AC$2,'Final Energy Consumption-2019'!$A$2:$AH$2,0))*VLOOKUP(AC$3,'Heat Value'!$B$2:$P$78,15,0)</f>
        <v>181571214001878.13</v>
      </c>
      <c r="AD40" s="129">
        <f>INDEX('Final Energy Consumption-2019'!$A$2:$AH$43,MATCH('Energy Use 2019'!$A40,'Final Energy Consumption-2019'!$A$2:$A$43,0),MATCH('Energy Use 2019'!AD$2,'Final Energy Consumption-2019'!$A$2:$AH$2,0))*'Heat Value'!$P$78</f>
        <v>288893748000</v>
      </c>
    </row>
    <row r="41" spans="1:30" x14ac:dyDescent="0.25">
      <c r="A41" s="12" t="s">
        <v>37</v>
      </c>
      <c r="B41" s="15">
        <f>INDEX('Final Energy Consumption-2019'!$A$2:$AF$43,MATCH('Energy Use 2019'!$A41,'Final Energy Consumption-2019'!$A$2:$A$43,0),MATCH('Energy Use 2019'!B$2,'Final Energy Consumption-2019'!$A$2:$AF$2,0))*'Heat Value'!$P$78</f>
        <v>22678159218000</v>
      </c>
      <c r="C41" s="5">
        <f>INDEX('Final Energy Consumption-2019'!$A$2:$AF$43,MATCH('Energy Use 2019'!$A41,'Final Energy Consumption-2019'!$A$2:$A$43,0),MATCH('Energy Use 2019'!C$2,'Final Energy Consumption-2019'!$A$2:$AF$2,0))*'Heat Value'!$P$78</f>
        <v>0</v>
      </c>
      <c r="D41" s="11">
        <f>INDEX('Final Energy Consumption-2019'!$A$2:$AF$43,MATCH('Energy Use 2019'!$A41,'Final Energy Consumption-2019'!$A$2:$A$43,0),MATCH('Energy Use 2019'!D$2,'Final Energy Consumption-2019'!$A$2:$AF$2,0))*'Heat Value'!$P$78</f>
        <v>2919493549500</v>
      </c>
      <c r="E41" s="11">
        <f>INDEX('Final Energy Consumption-2019'!$A$2:$AF$43,MATCH('Energy Use 2019'!$A41,'Final Energy Consumption-2019'!$A$2:$A$43,0),MATCH('Energy Use 2019'!E$2,'Final Energy Consumption-2019'!$A$2:$AF$2,0))*'Heat Value'!$P$78</f>
        <v>1177797587999.9985</v>
      </c>
      <c r="F41" s="11">
        <f>INDEX('Final Energy Consumption-2019'!$A$2:$AF$43,MATCH('Energy Use 2019'!$A41,'Final Energy Consumption-2019'!$A$2:$A$43,0),MATCH('Energy Use 2019'!F$2,'Final Energy Consumption-2019'!$A$2:$AF$2,0))*'Heat Value'!$P$78</f>
        <v>26192107210500</v>
      </c>
      <c r="G41" s="11">
        <f>INDEX('Final Energy Consumption-2019'!$A$2:$AF$43,MATCH('Energy Use 2019'!$A41,'Final Energy Consumption-2019'!$A$2:$A$43,0),MATCH('Energy Use 2019'!G$2,'Final Energy Consumption-2019'!$A$2:$AF$2,0))*'Heat Value'!$P$78</f>
        <v>808346929500</v>
      </c>
      <c r="H41" s="11">
        <f>INDEX('Final Energy Consumption-2019'!$A$2:$AF$43,MATCH('Energy Use 2019'!$A41,'Final Energy Consumption-2019'!$A$2:$A$43,0),MATCH('Energy Use 2019'!H$2,'Final Energy Consumption-2019'!$A$2:$AF$2,0))*'Heat Value'!$P$78</f>
        <v>1894476309000</v>
      </c>
      <c r="I41" s="11">
        <f>INDEX('Final Energy Consumption-2019'!$A$2:$AF$43,MATCH('Energy Use 2019'!$A41,'Final Energy Consumption-2019'!$A$2:$A$43,0),MATCH('Energy Use 2019'!I$2,'Final Energy Consumption-2019'!$A$2:$AF$2,0))*'Heat Value'!$P$78</f>
        <v>1586137789500</v>
      </c>
      <c r="J41" s="5">
        <f>INDEX('Final Energy Consumption-2019'!$A$2:$AF$43,MATCH('Energy Use 2019'!$A41,'Final Energy Consumption-2019'!$A$2:$A$43,0),MATCH('Energy Use 2019'!J$2,'Final Energy Consumption-2019'!$A$2:$AF$2,0))*'Heat Value'!$P$78</f>
        <v>0</v>
      </c>
      <c r="K41" s="11">
        <f>INDEX('Final Energy Consumption-2019'!$A$2:$AF$43,MATCH('Energy Use 2019'!$A41,'Final Energy Consumption-2019'!$A$2:$A$43,0),MATCH('Energy Use 2019'!K$2,'Final Energy Consumption-2019'!$A$2:$AF$2,0))*'Heat Value'!$P$78</f>
        <v>375006307500</v>
      </c>
      <c r="L41" s="5">
        <f>INDEX('Final Energy Consumption-2019'!$A$2:$AF$43,MATCH('Energy Use 2019'!$A41,'Final Energy Consumption-2019'!$A$2:$A$43,0),MATCH('Energy Use 2019'!L$2,'Final Energy Consumption-2019'!$A$2:$AF$2,0))*'Heat Value'!$P$78</f>
        <v>0</v>
      </c>
      <c r="M41" s="11">
        <f>INDEX('Final Energy Consumption-2019'!$A$2:$AH$43,MATCH('Energy Use 2019'!$A41,'Final Energy Consumption-2019'!$A$2:$A$43,0),MATCH('Energy Use 2019'!M$2,'Final Energy Consumption-2019'!$A$2:$AH$2,0))*'Heat Value'!$P$78*0.21</f>
        <v>26250441525</v>
      </c>
      <c r="N41" s="11">
        <f>INDEX('Final Energy Consumption-2019'!$A$2:$AH$43,MATCH('Energy Use 2019'!$A41,'Final Energy Consumption-2019'!$A$2:$A$43,0),MATCH('Energy Use 2019'!N$2,'Final Energy Consumption-2019'!$A$2:$AH$2,0))*'Heat Value'!$P$78</f>
        <v>8333473500</v>
      </c>
      <c r="O41" s="11">
        <f>INDEX('Final Energy Consumption-2019'!$A$2:$AH$43,MATCH('Energy Use 2019'!$A41,'Final Energy Consumption-2019'!$A$2:$A$43,0),MATCH('Energy Use 2019'!O$2,'Final Energy Consumption-2019'!$A$2:$AH$2,0))*'Heat Value'!$P$78*0.74</f>
        <v>1445079861390</v>
      </c>
      <c r="P41" s="11">
        <f>INDEX('Final Energy Consumption-2019'!$A$2:$AH$43,MATCH('Energy Use 2019'!$A41,'Final Energy Consumption-2019'!$A$2:$A$43,0),MATCH('Energy Use 2019'!P$2,'Final Energy Consumption-2019'!$A$2:$AH$2,0))*'Heat Value'!$P$78</f>
        <v>522231006000</v>
      </c>
      <c r="Q41" s="5">
        <f>INDEX('Final Energy Consumption-2019'!$A$2:$AH$43,MATCH('Energy Use 2019'!$A41,'Final Energy Consumption-2019'!$A$2:$A$43,0),MATCH('Energy Use 2019'!Q$2,'Final Energy Consumption-2019'!$A$2:$AH$2,0))*'Heat Value'!$P$78</f>
        <v>0</v>
      </c>
      <c r="R41" s="11">
        <f>INDEX('Final Energy Consumption-2019'!$A$2:$AH$43,MATCH('Energy Use 2019'!$A41,'Final Energy Consumption-2019'!$A$2:$A$43,0),MATCH('Energy Use 2019'!R$2,'Final Energy Consumption-2019'!$A$2:$AH$2,0))*'Heat Value'!$P$78</f>
        <v>8333473500</v>
      </c>
      <c r="S41" s="5">
        <f>INDEX('Final Energy Consumption-2019'!$A$2:$AH$43,MATCH('Energy Use 2019'!$A41,'Final Energy Consumption-2019'!$A$2:$A$43,0),MATCH('Energy Use 2019'!S$2,'Final Energy Consumption-2019'!$A$2:$AH$2,0))*'Heat Value'!$P$78</f>
        <v>0</v>
      </c>
      <c r="T41" s="5">
        <f>INDEX('Final Energy Consumption-2019'!$A$2:$AH$43,MATCH('Energy Use 2019'!$A41,'Final Energy Consumption-2019'!$A$2:$A$43,0),MATCH('Energy Use 2019'!T$2,'Final Energy Consumption-2019'!$A$2:$AH$2,0))*'Heat Value'!$P$78</f>
        <v>0</v>
      </c>
      <c r="U41" s="9">
        <f>INDEX('Final Energy Consumption-2019'!$A$2:$AH$43,MATCH('Energy Use 2019'!$A41,'Final Energy Consumption-2019'!$A$2:$A$43,0),MATCH('Energy Use 2019'!U$2,'Final Energy Consumption-2019'!$A$2:$AH$2,0))*'Heat Value'!$P$78</f>
        <v>0</v>
      </c>
      <c r="V41" s="5">
        <f>INDEX('Final Energy Consumption-2019'!$A$2:$AH$43,MATCH('Energy Use 2019'!$A41,'Final Energy Consumption-2019'!$A$2:$A$43,0),MATCH('Energy Use 2019'!V$2,'Final Energy Consumption-2019'!$A$2:$AH$2,0))*'Heat Value'!$P$78</f>
        <v>0</v>
      </c>
      <c r="W41" s="11">
        <f>INDEX('Final Energy Consumption-2019'!$A$2:$AH$43,MATCH('Energy Use 2019'!$A41,'Final Energy Consumption-2019'!$A$2:$A$43,0),MATCH('Energy Use 2019'!W$2,'Final Energy Consumption-2019'!$A$2:$AH$2,0))*'Heat Value'!$P$78</f>
        <v>150002523000</v>
      </c>
      <c r="X41" s="5">
        <f>INDEX('Final Energy Consumption-2019'!$A$2:$AH$43,MATCH('Energy Use 2019'!$A41,'Final Energy Consumption-2019'!$A$2:$A$43,0),MATCH('Energy Use 2019'!X$2,'Final Energy Consumption-2019'!$A$2:$AH$2,0))*'Heat Value'!$P$78</f>
        <v>0</v>
      </c>
      <c r="Y41" s="5">
        <f>INDEX('Final Energy Consumption-2019'!$A$2:$AH$43,MATCH('Energy Use 2019'!$A41,'Final Energy Consumption-2019'!$A$2:$A$43,0),MATCH('Energy Use 2019'!Y$2,'Final Energy Consumption-2019'!$A$2:$AH$2,0))*'Heat Value'!$P$78</f>
        <v>0</v>
      </c>
      <c r="Z41" s="11">
        <f>INDEX('Final Energy Consumption-2019'!$A$2:$AH$43,MATCH('Energy Use 2019'!$A41,'Final Energy Consumption-2019'!$A$2:$A$43,0),MATCH('Energy Use 2019'!Z$2,'Final Energy Consumption-2019'!$A$2:$AH$2,0))*'Heat Value'!$P$78</f>
        <v>7769575126500</v>
      </c>
      <c r="AA41" s="11">
        <f>INDEX('Final Energy Consumption-2019'!$A$2:$AH$43,MATCH('Energy Use 2019'!$A41,'Final Energy Consumption-2019'!$A$2:$A$43,0),MATCH('Energy Use 2019'!AA$2,'Final Energy Consumption-2019'!$A$2:$AH$2,0))*'Heat Value'!$P$78</f>
        <v>60387126805500</v>
      </c>
      <c r="AB41" s="11">
        <f>INDEX('Final Energy Consumption-2019'!$A$2:$AH$43,MATCH('Energy Use 2019'!$A41,'Final Energy Consumption-2019'!$A$2:$A$43,0),MATCH('Energy Use 2019'!AB$2,'Final Energy Consumption-2019'!$A$2:$AH$2,0))*'Heat Value'!$P$78</f>
        <v>186114241500</v>
      </c>
      <c r="AC41" s="11">
        <f>INDEX('Final Energy Consumption-2019'!$A$2:$AH$43,MATCH('Energy Use 2019'!$A41,'Final Energy Consumption-2019'!$A$2:$A$43,0),MATCH('Energy Use 2019'!AC$2,'Final Energy Consumption-2019'!$A$2:$AH$2,0))*VLOOKUP(AC$3,'Heat Value'!$B$2:$P$78,15,0)</f>
        <v>37317467034781.367</v>
      </c>
      <c r="AD41" s="129">
        <f>INDEX('Final Energy Consumption-2019'!$A$2:$AH$43,MATCH('Energy Use 2019'!$A41,'Final Energy Consumption-2019'!$A$2:$A$43,0),MATCH('Energy Use 2019'!AD$2,'Final Energy Consumption-2019'!$A$2:$AH$2,0))*'Heat Value'!$P$78</f>
        <v>1630582981500</v>
      </c>
    </row>
    <row r="42" spans="1:30" x14ac:dyDescent="0.25">
      <c r="A42" s="12" t="s">
        <v>38</v>
      </c>
      <c r="B42" s="15">
        <f>INDEX('Final Energy Consumption-2019'!$A$2:$AF$43,MATCH('Energy Use 2019'!$A42,'Final Energy Consumption-2019'!$A$2:$A$43,0),MATCH('Energy Use 2019'!B$2,'Final Energy Consumption-2019'!$A$2:$AF$2,0))*'Heat Value'!$P$78</f>
        <v>113890804500</v>
      </c>
      <c r="C42" s="5">
        <f>INDEX('Final Energy Consumption-2019'!$A$2:$AF$43,MATCH('Energy Use 2019'!$A42,'Final Energy Consumption-2019'!$A$2:$A$43,0),MATCH('Energy Use 2019'!C$2,'Final Energy Consumption-2019'!$A$2:$AF$2,0))*'Heat Value'!$P$78</f>
        <v>0</v>
      </c>
      <c r="D42" s="5">
        <f>INDEX('Final Energy Consumption-2019'!$A$2:$AF$43,MATCH('Energy Use 2019'!$A42,'Final Energy Consumption-2019'!$A$2:$A$43,0),MATCH('Energy Use 2019'!D$2,'Final Energy Consumption-2019'!$A$2:$AF$2,0))*'Heat Value'!$P$78</f>
        <v>0</v>
      </c>
      <c r="E42" s="5">
        <f>INDEX('Final Energy Consumption-2019'!$A$2:$AF$43,MATCH('Energy Use 2019'!$A42,'Final Energy Consumption-2019'!$A$2:$A$43,0),MATCH('Energy Use 2019'!E$2,'Final Energy Consumption-2019'!$A$2:$AF$2,0))*'Heat Value'!$P$78</f>
        <v>0</v>
      </c>
      <c r="F42" s="5">
        <f>INDEX('Final Energy Consumption-2019'!$A$2:$AF$43,MATCH('Energy Use 2019'!$A42,'Final Energy Consumption-2019'!$A$2:$A$43,0),MATCH('Energy Use 2019'!F$2,'Final Energy Consumption-2019'!$A$2:$AF$2,0))*'Heat Value'!$P$78</f>
        <v>0</v>
      </c>
      <c r="G42" s="11">
        <f>INDEX('Final Energy Consumption-2019'!$A$2:$AF$43,MATCH('Energy Use 2019'!$A42,'Final Energy Consumption-2019'!$A$2:$A$43,0),MATCH('Energy Use 2019'!G$2,'Final Energy Consumption-2019'!$A$2:$AF$2,0))*'Heat Value'!$P$78</f>
        <v>113890804500</v>
      </c>
      <c r="H42" s="11">
        <f>INDEX('Final Energy Consumption-2019'!$A$2:$AF$43,MATCH('Energy Use 2019'!$A42,'Final Energy Consumption-2019'!$A$2:$A$43,0),MATCH('Energy Use 2019'!H$2,'Final Energy Consumption-2019'!$A$2:$AF$2,0))*'Heat Value'!$P$78</f>
        <v>50000841000</v>
      </c>
      <c r="I42" s="5">
        <f>INDEX('Final Energy Consumption-2019'!$A$2:$AF$43,MATCH('Energy Use 2019'!$A42,'Final Energy Consumption-2019'!$A$2:$A$43,0),MATCH('Energy Use 2019'!I$2,'Final Energy Consumption-2019'!$A$2:$AF$2,0))*'Heat Value'!$P$78</f>
        <v>0</v>
      </c>
      <c r="J42" s="5">
        <f>INDEX('Final Energy Consumption-2019'!$A$2:$AF$43,MATCH('Energy Use 2019'!$A42,'Final Energy Consumption-2019'!$A$2:$A$43,0),MATCH('Energy Use 2019'!J$2,'Final Energy Consumption-2019'!$A$2:$AF$2,0))*'Heat Value'!$P$78</f>
        <v>0</v>
      </c>
      <c r="K42" s="5">
        <f>INDEX('Final Energy Consumption-2019'!$A$2:$AF$43,MATCH('Energy Use 2019'!$A42,'Final Energy Consumption-2019'!$A$2:$A$43,0),MATCH('Energy Use 2019'!K$2,'Final Energy Consumption-2019'!$A$2:$AF$2,0))*'Heat Value'!$P$78</f>
        <v>0</v>
      </c>
      <c r="L42" s="11">
        <f>INDEX('Final Energy Consumption-2019'!$A$2:$AF$43,MATCH('Energy Use 2019'!$A42,'Final Energy Consumption-2019'!$A$2:$A$43,0),MATCH('Energy Use 2019'!L$2,'Final Energy Consumption-2019'!$A$2:$AF$2,0))*'Heat Value'!$P$78</f>
        <v>5555649000</v>
      </c>
      <c r="M42" s="11">
        <f>INDEX('Final Energy Consumption-2019'!$A$2:$AH$43,MATCH('Energy Use 2019'!$A42,'Final Energy Consumption-2019'!$A$2:$A$43,0),MATCH('Energy Use 2019'!M$2,'Final Energy Consumption-2019'!$A$2:$AH$2,0))*'Heat Value'!$P$78*0.21</f>
        <v>37333961280</v>
      </c>
      <c r="N42" s="11">
        <f>INDEX('Final Energy Consumption-2019'!$A$2:$AH$43,MATCH('Energy Use 2019'!$A42,'Final Energy Consumption-2019'!$A$2:$A$43,0),MATCH('Energy Use 2019'!N$2,'Final Energy Consumption-2019'!$A$2:$AH$2,0))*'Heat Value'!$P$78</f>
        <v>380561956500</v>
      </c>
      <c r="O42" s="11">
        <f>INDEX('Final Energy Consumption-2019'!$A$2:$AH$43,MATCH('Energy Use 2019'!$A42,'Final Energy Consumption-2019'!$A$2:$A$43,0),MATCH('Energy Use 2019'!O$2,'Final Energy Consumption-2019'!$A$2:$AH$2,0))*'Heat Value'!$P$78*0.74</f>
        <v>1317633273330</v>
      </c>
      <c r="P42" s="11">
        <f>INDEX('Final Energy Consumption-2019'!$A$2:$AH$43,MATCH('Energy Use 2019'!$A42,'Final Energy Consumption-2019'!$A$2:$A$43,0),MATCH('Energy Use 2019'!P$2,'Final Energy Consumption-2019'!$A$2:$AH$2,0))*'Heat Value'!$P$78</f>
        <v>125002102500</v>
      </c>
      <c r="Q42" s="5">
        <f>INDEX('Final Energy Consumption-2019'!$A$2:$AH$43,MATCH('Energy Use 2019'!$A42,'Final Energy Consumption-2019'!$A$2:$A$43,0),MATCH('Energy Use 2019'!Q$2,'Final Energy Consumption-2019'!$A$2:$AH$2,0))*'Heat Value'!$P$78</f>
        <v>0</v>
      </c>
      <c r="R42" s="11">
        <f>INDEX('Final Energy Consumption-2019'!$A$2:$AH$43,MATCH('Energy Use 2019'!$A42,'Final Energy Consumption-2019'!$A$2:$A$43,0),MATCH('Energy Use 2019'!R$2,'Final Energy Consumption-2019'!$A$2:$AH$2,0))*'Heat Value'!$P$78</f>
        <v>19444771500</v>
      </c>
      <c r="S42" s="5">
        <f>INDEX('Final Energy Consumption-2019'!$A$2:$AH$43,MATCH('Energy Use 2019'!$A42,'Final Energy Consumption-2019'!$A$2:$A$43,0),MATCH('Energy Use 2019'!S$2,'Final Energy Consumption-2019'!$A$2:$AH$2,0))*'Heat Value'!$P$78</f>
        <v>0</v>
      </c>
      <c r="T42" s="5">
        <f>INDEX('Final Energy Consumption-2019'!$A$2:$AH$43,MATCH('Energy Use 2019'!$A42,'Final Energy Consumption-2019'!$A$2:$A$43,0),MATCH('Energy Use 2019'!T$2,'Final Energy Consumption-2019'!$A$2:$AH$2,0))*'Heat Value'!$P$78</f>
        <v>2777824500</v>
      </c>
      <c r="U42" s="9">
        <f>INDEX('Final Energy Consumption-2019'!$A$2:$AH$43,MATCH('Energy Use 2019'!$A42,'Final Energy Consumption-2019'!$A$2:$A$43,0),MATCH('Energy Use 2019'!U$2,'Final Energy Consumption-2019'!$A$2:$AH$2,0))*'Heat Value'!$P$78</f>
        <v>0</v>
      </c>
      <c r="V42" s="5">
        <f>INDEX('Final Energy Consumption-2019'!$A$2:$AH$43,MATCH('Energy Use 2019'!$A42,'Final Energy Consumption-2019'!$A$2:$A$43,0),MATCH('Energy Use 2019'!V$2,'Final Energy Consumption-2019'!$A$2:$AH$2,0))*'Heat Value'!$P$78</f>
        <v>0</v>
      </c>
      <c r="W42" s="11">
        <f>INDEX('Final Energy Consumption-2019'!$A$2:$AH$43,MATCH('Energy Use 2019'!$A42,'Final Energy Consumption-2019'!$A$2:$A$43,0),MATCH('Energy Use 2019'!W$2,'Final Energy Consumption-2019'!$A$2:$AH$2,0))*'Heat Value'!$P$78</f>
        <v>11111298000</v>
      </c>
      <c r="X42" s="5">
        <f>INDEX('Final Energy Consumption-2019'!$A$2:$AH$43,MATCH('Energy Use 2019'!$A42,'Final Energy Consumption-2019'!$A$2:$A$43,0),MATCH('Energy Use 2019'!X$2,'Final Energy Consumption-2019'!$A$2:$AH$2,0))*'Heat Value'!$P$78</f>
        <v>0</v>
      </c>
      <c r="Y42" s="5">
        <f>INDEX('Final Energy Consumption-2019'!$A$2:$AH$43,MATCH('Energy Use 2019'!$A42,'Final Energy Consumption-2019'!$A$2:$A$43,0),MATCH('Energy Use 2019'!Y$2,'Final Energy Consumption-2019'!$A$2:$AH$2,0))*'Heat Value'!$P$78</f>
        <v>0</v>
      </c>
      <c r="Z42" s="11">
        <f>INDEX('Final Energy Consumption-2019'!$A$2:$AH$43,MATCH('Energy Use 2019'!$A42,'Final Energy Consumption-2019'!$A$2:$A$43,0),MATCH('Energy Use 2019'!Z$2,'Final Energy Consumption-2019'!$A$2:$AH$2,0))*'Heat Value'!$P$78</f>
        <v>736123492500</v>
      </c>
      <c r="AA42" s="11">
        <f>INDEX('Final Energy Consumption-2019'!$A$2:$AH$43,MATCH('Energy Use 2019'!$A42,'Final Energy Consumption-2019'!$A$2:$A$43,0),MATCH('Energy Use 2019'!AA$2,'Final Energy Consumption-2019'!$A$2:$AH$2,0))*'Heat Value'!$P$78</f>
        <v>1458357862500</v>
      </c>
      <c r="AB42" s="11">
        <f>INDEX('Final Energy Consumption-2019'!$A$2:$AH$43,MATCH('Energy Use 2019'!$A42,'Final Energy Consumption-2019'!$A$2:$A$43,0),MATCH('Energy Use 2019'!AB$2,'Final Energy Consumption-2019'!$A$2:$AH$2,0))*'Heat Value'!$P$78</f>
        <v>141669049500</v>
      </c>
      <c r="AC42" s="11">
        <f>INDEX('Final Energy Consumption-2019'!$A$2:$AH$43,MATCH('Energy Use 2019'!$A42,'Final Energy Consumption-2019'!$A$2:$A$43,0),MATCH('Energy Use 2019'!AC$2,'Final Energy Consumption-2019'!$A$2:$AH$2,0))*VLOOKUP(AC$3,'Heat Value'!$B$2:$P$78,15,0)</f>
        <v>34588197306691.32</v>
      </c>
      <c r="AD42" s="128">
        <f>INDEX('Final Energy Consumption-2019'!$A$2:$AH$43,MATCH('Energy Use 2019'!$A42,'Final Energy Consumption-2019'!$A$2:$A$43,0),MATCH('Energy Use 2019'!AD$2,'Final Energy Consumption-2019'!$A$2:$AH$2,0))*'Heat Value'!$P$78</f>
        <v>0</v>
      </c>
    </row>
    <row r="43" spans="1:30" x14ac:dyDescent="0.25">
      <c r="A43" s="12" t="s">
        <v>39</v>
      </c>
      <c r="B43" s="15">
        <f>INDEX('Final Energy Consumption-2019'!$A$2:$AF$43,MATCH('Energy Use 2019'!$A43,'Final Energy Consumption-2019'!$A$2:$A$43,0),MATCH('Energy Use 2019'!B$2,'Final Energy Consumption-2019'!$A$2:$AF$2,0))*'Heat Value'!$P$78</f>
        <v>187294816912500</v>
      </c>
      <c r="C43" s="5">
        <f>INDEX('Final Energy Consumption-2019'!$A$2:$AF$43,MATCH('Energy Use 2019'!$A43,'Final Energy Consumption-2019'!$A$2:$A$43,0),MATCH('Energy Use 2019'!C$2,'Final Energy Consumption-2019'!$A$2:$AF$2,0))*'Heat Value'!$P$78</f>
        <v>0</v>
      </c>
      <c r="D43" s="11">
        <f>INDEX('Final Energy Consumption-2019'!$A$2:$AF$43,MATCH('Energy Use 2019'!$A43,'Final Energy Consumption-2019'!$A$2:$A$43,0),MATCH('Energy Use 2019'!D$2,'Final Energy Consumption-2019'!$A$2:$AF$2,0))*'Heat Value'!$P$78</f>
        <v>344450238000</v>
      </c>
      <c r="E43" s="11">
        <f>INDEX('Final Energy Consumption-2019'!$A$2:$AF$43,MATCH('Energy Use 2019'!$A43,'Final Energy Consumption-2019'!$A$2:$A$43,0),MATCH('Energy Use 2019'!E$2,'Final Energy Consumption-2019'!$A$2:$AF$2,0))*'Heat Value'!$P$78</f>
        <v>102779506500.00127</v>
      </c>
      <c r="F43" s="11">
        <f>INDEX('Final Energy Consumption-2019'!$A$2:$AF$43,MATCH('Energy Use 2019'!$A43,'Final Energy Consumption-2019'!$A$2:$A$43,0),MATCH('Energy Use 2019'!F$2,'Final Energy Consumption-2019'!$A$2:$AF$2,0))*'Heat Value'!$P$78</f>
        <v>10547399626500</v>
      </c>
      <c r="G43" s="11">
        <f>INDEX('Final Energy Consumption-2019'!$A$2:$AF$43,MATCH('Energy Use 2019'!$A43,'Final Energy Consumption-2019'!$A$2:$A$43,0),MATCH('Energy Use 2019'!G$2,'Final Energy Consumption-2019'!$A$2:$AF$2,0))*'Heat Value'!$P$78</f>
        <v>1297244041500</v>
      </c>
      <c r="H43" s="11">
        <f>INDEX('Final Energy Consumption-2019'!$A$2:$AF$43,MATCH('Energy Use 2019'!$A43,'Final Energy Consumption-2019'!$A$2:$A$43,0),MATCH('Energy Use 2019'!H$2,'Final Energy Consumption-2019'!$A$2:$AF$2,0))*'Heat Value'!$P$78</f>
        <v>75001261500</v>
      </c>
      <c r="I43" s="5">
        <f>INDEX('Final Energy Consumption-2019'!$A$2:$AF$43,MATCH('Energy Use 2019'!$A43,'Final Energy Consumption-2019'!$A$2:$A$43,0),MATCH('Energy Use 2019'!I$2,'Final Energy Consumption-2019'!$A$2:$AF$2,0))*'Heat Value'!$P$78</f>
        <v>0</v>
      </c>
      <c r="J43" s="11">
        <f>INDEX('Final Energy Consumption-2019'!$A$2:$AF$43,MATCH('Energy Use 2019'!$A43,'Final Energy Consumption-2019'!$A$2:$A$43,0),MATCH('Energy Use 2019'!J$2,'Final Energy Consumption-2019'!$A$2:$AF$2,0))*'Heat Value'!$P$78</f>
        <v>647233108500</v>
      </c>
      <c r="K43" s="11">
        <f>INDEX('Final Energy Consumption-2019'!$A$2:$AF$43,MATCH('Energy Use 2019'!$A43,'Final Energy Consumption-2019'!$A$2:$A$43,0),MATCH('Energy Use 2019'!K$2,'Final Energy Consumption-2019'!$A$2:$AF$2,0))*'Heat Value'!$P$78</f>
        <v>138891225000</v>
      </c>
      <c r="L43" s="11">
        <f>INDEX('Final Energy Consumption-2019'!$A$2:$AF$43,MATCH('Energy Use 2019'!$A43,'Final Energy Consumption-2019'!$A$2:$A$43,0),MATCH('Energy Use 2019'!L$2,'Final Energy Consumption-2019'!$A$2:$AF$2,0))*'Heat Value'!$P$78</f>
        <v>66667788000</v>
      </c>
      <c r="M43" s="11">
        <f>INDEX('Final Energy Consumption-2019'!$A$2:$AH$43,MATCH('Energy Use 2019'!$A43,'Final Energy Consumption-2019'!$A$2:$A$43,0),MATCH('Energy Use 2019'!M$2,'Final Energy Consumption-2019'!$A$2:$AH$2,0))*'Heat Value'!$P$78*0.21</f>
        <v>1845697710780</v>
      </c>
      <c r="N43" s="5">
        <f>INDEX('Final Energy Consumption-2019'!$A$2:$AH$43,MATCH('Energy Use 2019'!$A43,'Final Energy Consumption-2019'!$A$2:$A$43,0),MATCH('Energy Use 2019'!N$2,'Final Energy Consumption-2019'!$A$2:$AH$2,0))*'Heat Value'!$P$78</f>
        <v>0</v>
      </c>
      <c r="O43" s="11">
        <f>INDEX('Final Energy Consumption-2019'!$A$2:$AH$43,MATCH('Energy Use 2019'!$A43,'Final Energy Consumption-2019'!$A$2:$A$43,0),MATCH('Energy Use 2019'!O$2,'Final Energy Consumption-2019'!$A$2:$AH$2,0))*'Heat Value'!$P$78*0.74</f>
        <v>8456697794820</v>
      </c>
      <c r="P43" s="11">
        <f>INDEX('Final Energy Consumption-2019'!$A$2:$AH$43,MATCH('Energy Use 2019'!$A43,'Final Energy Consumption-2019'!$A$2:$A$43,0),MATCH('Energy Use 2019'!P$2,'Final Energy Consumption-2019'!$A$2:$AH$2,0))*'Heat Value'!$P$78</f>
        <v>355561536000</v>
      </c>
      <c r="Q43" s="5">
        <f>INDEX('Final Energy Consumption-2019'!$A$2:$AH$43,MATCH('Energy Use 2019'!$A43,'Final Energy Consumption-2019'!$A$2:$A$43,0),MATCH('Energy Use 2019'!Q$2,'Final Energy Consumption-2019'!$A$2:$AH$2,0))*'Heat Value'!$P$78</f>
        <v>0</v>
      </c>
      <c r="R43" s="11">
        <f>INDEX('Final Energy Consumption-2019'!$A$2:$AH$43,MATCH('Energy Use 2019'!$A43,'Final Energy Consumption-2019'!$A$2:$A$43,0),MATCH('Energy Use 2019'!R$2,'Final Energy Consumption-2019'!$A$2:$AH$2,0))*'Heat Value'!$P$78</f>
        <v>105557331000</v>
      </c>
      <c r="S43" s="5">
        <f>INDEX('Final Energy Consumption-2019'!$A$2:$AH$43,MATCH('Energy Use 2019'!$A43,'Final Energy Consumption-2019'!$A$2:$A$43,0),MATCH('Energy Use 2019'!S$2,'Final Energy Consumption-2019'!$A$2:$AH$2,0))*'Heat Value'!$P$78</f>
        <v>0</v>
      </c>
      <c r="T43" s="5">
        <f>INDEX('Final Energy Consumption-2019'!$A$2:$AH$43,MATCH('Energy Use 2019'!$A43,'Final Energy Consumption-2019'!$A$2:$A$43,0),MATCH('Energy Use 2019'!T$2,'Final Energy Consumption-2019'!$A$2:$AH$2,0))*'Heat Value'!$P$78</f>
        <v>0</v>
      </c>
      <c r="U43" s="15">
        <f>INDEX('Final Energy Consumption-2019'!$A$2:$AH$43,MATCH('Energy Use 2019'!$A43,'Final Energy Consumption-2019'!$A$2:$A$43,0),MATCH('Energy Use 2019'!U$2,'Final Energy Consumption-2019'!$A$2:$AH$2,0))*'Heat Value'!$P$78</f>
        <v>900015138000</v>
      </c>
      <c r="V43" s="11">
        <f>INDEX('Final Energy Consumption-2019'!$A$2:$AH$43,MATCH('Energy Use 2019'!$A43,'Final Energy Consumption-2019'!$A$2:$A$43,0),MATCH('Energy Use 2019'!V$2,'Final Energy Consumption-2019'!$A$2:$AH$2,0))*'Heat Value'!$P$78</f>
        <v>2566709838000</v>
      </c>
      <c r="W43" s="11">
        <f>INDEX('Final Energy Consumption-2019'!$A$2:$AH$43,MATCH('Energy Use 2019'!$A43,'Final Energy Consumption-2019'!$A$2:$A$43,0),MATCH('Energy Use 2019'!W$2,'Final Energy Consumption-2019'!$A$2:$AH$2,0))*'Heat Value'!$P$78</f>
        <v>13889122500</v>
      </c>
      <c r="X43" s="11">
        <f>INDEX('Final Energy Consumption-2019'!$A$2:$AH$43,MATCH('Energy Use 2019'!$A43,'Final Energy Consumption-2019'!$A$2:$A$43,0),MATCH('Energy Use 2019'!X$2,'Final Energy Consumption-2019'!$A$2:$AH$2,0))*'Heat Value'!$P$78</f>
        <v>658344406500</v>
      </c>
      <c r="Y43" s="11">
        <f>INDEX('Final Energy Consumption-2019'!$A$2:$AH$43,MATCH('Energy Use 2019'!$A43,'Final Energy Consumption-2019'!$A$2:$A$43,0),MATCH('Energy Use 2019'!Y$2,'Final Energy Consumption-2019'!$A$2:$AH$2,0))*'Heat Value'!$P$78</f>
        <v>138891225000</v>
      </c>
      <c r="Z43" s="11">
        <f>INDEX('Final Energy Consumption-2019'!$A$2:$AH$43,MATCH('Energy Use 2019'!$A43,'Final Energy Consumption-2019'!$A$2:$A$43,0),MATCH('Energy Use 2019'!Z$2,'Final Energy Consumption-2019'!$A$2:$AH$2,0))*'Heat Value'!$P$78</f>
        <v>4427852253000</v>
      </c>
      <c r="AA43" s="5">
        <f>INDEX('Final Energy Consumption-2019'!$A$2:$AH$43,MATCH('Energy Use 2019'!$A43,'Final Energy Consumption-2019'!$A$2:$A$43,0),MATCH('Energy Use 2019'!AA$2,'Final Energy Consumption-2019'!$A$2:$AH$2,0))*'Heat Value'!$P$78</f>
        <v>0</v>
      </c>
      <c r="AB43" s="11">
        <f>INDEX('Final Energy Consumption-2019'!$A$2:$AH$43,MATCH('Energy Use 2019'!$A43,'Final Energy Consumption-2019'!$A$2:$A$43,0),MATCH('Energy Use 2019'!AB$2,'Final Energy Consumption-2019'!$A$2:$AH$2,0))*'Heat Value'!$P$78</f>
        <v>90801527256000</v>
      </c>
      <c r="AC43" s="11">
        <f>INDEX('Final Energy Consumption-2019'!$A$2:$AH$43,MATCH('Energy Use 2019'!$A43,'Final Energy Consumption-2019'!$A$2:$A$43,0),MATCH('Energy Use 2019'!AC$2,'Final Energy Consumption-2019'!$A$2:$AH$2,0))*VLOOKUP(AC$3,'Heat Value'!$B$2:$P$78,15,0)</f>
        <v>3005176694794344</v>
      </c>
      <c r="AD43" s="129">
        <f>INDEX('Final Energy Consumption-2019'!$A$2:$AH$43,MATCH('Energy Use 2019'!$A43,'Final Energy Consumption-2019'!$A$2:$A$43,0),MATCH('Energy Use 2019'!AD$2,'Final Energy Consumption-2019'!$A$2:$AH$2,0))*'Heat Value'!$P$78</f>
        <v>2988939162000</v>
      </c>
    </row>
    <row r="44" spans="1:30" x14ac:dyDescent="0.25">
      <c r="A44" s="12" t="s">
        <v>40</v>
      </c>
      <c r="B44" s="15">
        <f>INDEX('Final Energy Consumption-2019'!$A$2:$AF$43,MATCH('Energy Use 2019'!$A44,'Final Energy Consumption-2019'!$A$2:$A$43,0),MATCH('Energy Use 2019'!B$2,'Final Energy Consumption-2019'!$A$2:$AF$2,0))*'Heat Value'!$P$78</f>
        <v>20528123055000</v>
      </c>
      <c r="C44" s="5">
        <f>INDEX('Final Energy Consumption-2019'!$A$2:$AF$43,MATCH('Energy Use 2019'!$A44,'Final Energy Consumption-2019'!$A$2:$A$43,0),MATCH('Energy Use 2019'!C$2,'Final Energy Consumption-2019'!$A$2:$AF$2,0))*'Heat Value'!$P$78</f>
        <v>0</v>
      </c>
      <c r="D44" s="5">
        <f>INDEX('Final Energy Consumption-2019'!$A$2:$AF$43,MATCH('Energy Use 2019'!$A44,'Final Energy Consumption-2019'!$A$2:$A$43,0),MATCH('Energy Use 2019'!D$2,'Final Energy Consumption-2019'!$A$2:$AF$2,0))*'Heat Value'!$P$78</f>
        <v>0</v>
      </c>
      <c r="E44" s="5">
        <f>INDEX('Final Energy Consumption-2019'!$A$2:$AF$43,MATCH('Energy Use 2019'!$A44,'Final Energy Consumption-2019'!$A$2:$A$43,0),MATCH('Energy Use 2019'!E$2,'Final Energy Consumption-2019'!$A$2:$AF$2,0))*'Heat Value'!$P$78</f>
        <v>2777824499.9974737</v>
      </c>
      <c r="F44" s="5">
        <f>INDEX('Final Energy Consumption-2019'!$A$2:$AF$43,MATCH('Energy Use 2019'!$A44,'Final Energy Consumption-2019'!$A$2:$A$43,0),MATCH('Energy Use 2019'!F$2,'Final Energy Consumption-2019'!$A$2:$AF$2,0))*'Heat Value'!$P$78</f>
        <v>0</v>
      </c>
      <c r="G44" s="11">
        <f>INDEX('Final Energy Consumption-2019'!$A$2:$AF$43,MATCH('Energy Use 2019'!$A44,'Final Energy Consumption-2019'!$A$2:$A$43,0),MATCH('Energy Use 2019'!G$2,'Final Energy Consumption-2019'!$A$2:$AF$2,0))*'Heat Value'!$P$78</f>
        <v>1422246144000</v>
      </c>
      <c r="H44" s="11">
        <f>INDEX('Final Energy Consumption-2019'!$A$2:$AF$43,MATCH('Energy Use 2019'!$A44,'Final Energy Consumption-2019'!$A$2:$A$43,0),MATCH('Energy Use 2019'!H$2,'Final Energy Consumption-2019'!$A$2:$AF$2,0))*'Heat Value'!$P$78</f>
        <v>1011128118000</v>
      </c>
      <c r="I44" s="5">
        <f>INDEX('Final Energy Consumption-2019'!$A$2:$AF$43,MATCH('Energy Use 2019'!$A44,'Final Energy Consumption-2019'!$A$2:$A$43,0),MATCH('Energy Use 2019'!I$2,'Final Energy Consumption-2019'!$A$2:$AF$2,0))*'Heat Value'!$P$78</f>
        <v>0</v>
      </c>
      <c r="J44" s="11">
        <f>INDEX('Final Energy Consumption-2019'!$A$2:$AF$43,MATCH('Energy Use 2019'!$A44,'Final Energy Consumption-2019'!$A$2:$A$43,0),MATCH('Energy Use 2019'!J$2,'Final Energy Consumption-2019'!$A$2:$AF$2,0))*'Heat Value'!$P$78</f>
        <v>147224698500</v>
      </c>
      <c r="K44" s="5">
        <f>INDEX('Final Energy Consumption-2019'!$A$2:$AF$43,MATCH('Energy Use 2019'!$A44,'Final Energy Consumption-2019'!$A$2:$A$43,0),MATCH('Energy Use 2019'!K$2,'Final Energy Consumption-2019'!$A$2:$AF$2,0))*'Heat Value'!$P$78</f>
        <v>0</v>
      </c>
      <c r="L44" s="5">
        <f>INDEX('Final Energy Consumption-2019'!$A$2:$AF$43,MATCH('Energy Use 2019'!$A44,'Final Energy Consumption-2019'!$A$2:$A$43,0),MATCH('Energy Use 2019'!L$2,'Final Energy Consumption-2019'!$A$2:$AF$2,0))*'Heat Value'!$P$78</f>
        <v>0</v>
      </c>
      <c r="M44" s="11">
        <f>INDEX('Final Energy Consumption-2019'!$A$2:$AH$43,MATCH('Energy Use 2019'!$A44,'Final Energy Consumption-2019'!$A$2:$A$43,0),MATCH('Energy Use 2019'!M$2,'Final Energy Consumption-2019'!$A$2:$AH$2,0))*'Heat Value'!$P$78*0.21</f>
        <v>219337022520</v>
      </c>
      <c r="N44" s="5">
        <f>INDEX('Final Energy Consumption-2019'!$A$2:$AH$43,MATCH('Energy Use 2019'!$A44,'Final Energy Consumption-2019'!$A$2:$A$43,0),MATCH('Energy Use 2019'!N$2,'Final Energy Consumption-2019'!$A$2:$AH$2,0))*'Heat Value'!$P$78</f>
        <v>0</v>
      </c>
      <c r="O44" s="11">
        <f>INDEX('Final Energy Consumption-2019'!$A$2:$AH$43,MATCH('Energy Use 2019'!$A44,'Final Energy Consumption-2019'!$A$2:$A$43,0),MATCH('Energy Use 2019'!O$2,'Final Energy Consumption-2019'!$A$2:$AH$2,0))*'Heat Value'!$P$78*0.74</f>
        <v>413173616130</v>
      </c>
      <c r="P44" s="11">
        <f>INDEX('Final Energy Consumption-2019'!$A$2:$AH$43,MATCH('Energy Use 2019'!$A44,'Final Energy Consumption-2019'!$A$2:$A$43,0),MATCH('Energy Use 2019'!P$2,'Final Energy Consumption-2019'!$A$2:$AH$2,0))*'Heat Value'!$P$78</f>
        <v>41667367500</v>
      </c>
      <c r="Q44" s="5">
        <f>INDEX('Final Energy Consumption-2019'!$A$2:$AH$43,MATCH('Energy Use 2019'!$A44,'Final Energy Consumption-2019'!$A$2:$A$43,0),MATCH('Energy Use 2019'!Q$2,'Final Energy Consumption-2019'!$A$2:$AH$2,0))*'Heat Value'!$P$78</f>
        <v>0</v>
      </c>
      <c r="R44" s="11">
        <f>INDEX('Final Energy Consumption-2019'!$A$2:$AH$43,MATCH('Energy Use 2019'!$A44,'Final Energy Consumption-2019'!$A$2:$A$43,0),MATCH('Energy Use 2019'!R$2,'Final Energy Consumption-2019'!$A$2:$AH$2,0))*'Heat Value'!$P$78</f>
        <v>8333473500</v>
      </c>
      <c r="S44" s="5">
        <f>INDEX('Final Energy Consumption-2019'!$A$2:$AH$43,MATCH('Energy Use 2019'!$A44,'Final Energy Consumption-2019'!$A$2:$A$43,0),MATCH('Energy Use 2019'!S$2,'Final Energy Consumption-2019'!$A$2:$AH$2,0))*'Heat Value'!$P$78</f>
        <v>0</v>
      </c>
      <c r="T44" s="5">
        <f>INDEX('Final Energy Consumption-2019'!$A$2:$AH$43,MATCH('Energy Use 2019'!$A44,'Final Energy Consumption-2019'!$A$2:$A$43,0),MATCH('Energy Use 2019'!T$2,'Final Energy Consumption-2019'!$A$2:$AH$2,0))*'Heat Value'!$P$78</f>
        <v>0</v>
      </c>
      <c r="U44" s="9">
        <f>INDEX('Final Energy Consumption-2019'!$A$2:$AH$43,MATCH('Energy Use 2019'!$A44,'Final Energy Consumption-2019'!$A$2:$A$43,0),MATCH('Energy Use 2019'!U$2,'Final Energy Consumption-2019'!$A$2:$AH$2,0))*'Heat Value'!$P$78</f>
        <v>0</v>
      </c>
      <c r="V44" s="5">
        <f>INDEX('Final Energy Consumption-2019'!$A$2:$AH$43,MATCH('Energy Use 2019'!$A44,'Final Energy Consumption-2019'!$A$2:$A$43,0),MATCH('Energy Use 2019'!V$2,'Final Energy Consumption-2019'!$A$2:$AH$2,0))*'Heat Value'!$P$78</f>
        <v>0</v>
      </c>
      <c r="W44" s="11">
        <f>INDEX('Final Energy Consumption-2019'!$A$2:$AH$43,MATCH('Energy Use 2019'!$A44,'Final Energy Consumption-2019'!$A$2:$A$43,0),MATCH('Energy Use 2019'!W$2,'Final Energy Consumption-2019'!$A$2:$AH$2,0))*'Heat Value'!$P$78</f>
        <v>19444771500</v>
      </c>
      <c r="X44" s="5">
        <f>INDEX('Final Energy Consumption-2019'!$A$2:$AH$43,MATCH('Energy Use 2019'!$A44,'Final Energy Consumption-2019'!$A$2:$A$43,0),MATCH('Energy Use 2019'!X$2,'Final Energy Consumption-2019'!$A$2:$AH$2,0))*'Heat Value'!$P$78</f>
        <v>0</v>
      </c>
      <c r="Y44" s="11">
        <f>INDEX('Final Energy Consumption-2019'!$A$2:$AH$43,MATCH('Energy Use 2019'!$A44,'Final Energy Consumption-2019'!$A$2:$A$43,0),MATCH('Energy Use 2019'!Y$2,'Final Energy Consumption-2019'!$A$2:$AH$2,0))*'Heat Value'!$P$78</f>
        <v>2777824500</v>
      </c>
      <c r="Z44" s="11">
        <f>INDEX('Final Energy Consumption-2019'!$A$2:$AH$43,MATCH('Energy Use 2019'!$A44,'Final Energy Consumption-2019'!$A$2:$A$43,0),MATCH('Energy Use 2019'!Z$2,'Final Energy Consumption-2019'!$A$2:$AH$2,0))*'Heat Value'!$P$78</f>
        <v>25711543572000</v>
      </c>
      <c r="AA44" s="11">
        <f>INDEX('Final Energy Consumption-2019'!$A$2:$AH$43,MATCH('Energy Use 2019'!$A44,'Final Energy Consumption-2019'!$A$2:$A$43,0),MATCH('Energy Use 2019'!AA$2,'Final Energy Consumption-2019'!$A$2:$AH$2,0))*'Heat Value'!$P$78</f>
        <v>26086549879500</v>
      </c>
      <c r="AB44" s="11">
        <f>INDEX('Final Energy Consumption-2019'!$A$2:$AH$43,MATCH('Energy Use 2019'!$A44,'Final Energy Consumption-2019'!$A$2:$A$43,0),MATCH('Energy Use 2019'!AB$2,'Final Energy Consumption-2019'!$A$2:$AH$2,0))*'Heat Value'!$P$78</f>
        <v>20850350697000</v>
      </c>
      <c r="AC44" s="11">
        <f>INDEX('Final Energy Consumption-2019'!$A$2:$AH$43,MATCH('Energy Use 2019'!$A44,'Final Energy Consumption-2019'!$A$2:$A$43,0),MATCH('Energy Use 2019'!AC$2,'Final Energy Consumption-2019'!$A$2:$AH$2,0))*VLOOKUP(AC$3,'Heat Value'!$B$2:$P$78,15,0)</f>
        <v>63414481644601.148</v>
      </c>
      <c r="AD44" s="128">
        <f>INDEX('Final Energy Consumption-2019'!$A$2:$AH$43,MATCH('Energy Use 2019'!$A44,'Final Energy Consumption-2019'!$A$2:$A$43,0),MATCH('Energy Use 2019'!AD$2,'Final Energy Consumption-2019'!$A$2:$AH$2,0))*'Heat Value'!$P$78</f>
        <v>0</v>
      </c>
    </row>
    <row r="45" spans="1:30" x14ac:dyDescent="0.25">
      <c r="A45" s="37" t="s">
        <v>41</v>
      </c>
      <c r="B45" s="10">
        <f>INDEX('Final Energy Consumption-2019'!$A$2:$AF$43,MATCH('Energy Use 2019'!$A45,'Final Energy Consumption-2019'!$A$2:$A$43,0),MATCH('Energy Use 2019'!B$2,'Final Energy Consumption-2019'!$A$2:$AF$2,0))*'Heat Value'!$P$78</f>
        <v>905570787000</v>
      </c>
      <c r="C45" s="7">
        <f>INDEX('Final Energy Consumption-2019'!$A$2:$AF$43,MATCH('Energy Use 2019'!$A45,'Final Energy Consumption-2019'!$A$2:$A$43,0),MATCH('Energy Use 2019'!C$2,'Final Energy Consumption-2019'!$A$2:$AF$2,0))*'Heat Value'!$P$78</f>
        <v>0</v>
      </c>
      <c r="D45" s="7">
        <f>INDEX('Final Energy Consumption-2019'!$A$2:$AF$43,MATCH('Energy Use 2019'!$A45,'Final Energy Consumption-2019'!$A$2:$A$43,0),MATCH('Energy Use 2019'!D$2,'Final Energy Consumption-2019'!$A$2:$AF$2,0))*'Heat Value'!$P$78</f>
        <v>0</v>
      </c>
      <c r="E45" s="7">
        <f>INDEX('Final Energy Consumption-2019'!$A$2:$AF$43,MATCH('Energy Use 2019'!$A45,'Final Energy Consumption-2019'!$A$2:$A$43,0),MATCH('Energy Use 2019'!E$2,'Final Energy Consumption-2019'!$A$2:$AF$2,0))*'Heat Value'!$P$78</f>
        <v>8333473500.0000687</v>
      </c>
      <c r="F45" s="7">
        <f>INDEX('Final Energy Consumption-2019'!$A$2:$AF$43,MATCH('Energy Use 2019'!$A45,'Final Energy Consumption-2019'!$A$2:$A$43,0),MATCH('Energy Use 2019'!F$2,'Final Energy Consumption-2019'!$A$2:$AF$2,0))*'Heat Value'!$P$78</f>
        <v>0</v>
      </c>
      <c r="G45" s="7">
        <f>INDEX('Final Energy Consumption-2019'!$A$2:$AF$43,MATCH('Energy Use 2019'!$A45,'Final Energy Consumption-2019'!$A$2:$A$43,0),MATCH('Energy Use 2019'!G$2,'Final Energy Consumption-2019'!$A$2:$AF$2,0))*'Heat Value'!$P$78</f>
        <v>0</v>
      </c>
      <c r="H45" s="7">
        <f>INDEX('Final Energy Consumption-2019'!$A$2:$AF$43,MATCH('Energy Use 2019'!$A45,'Final Energy Consumption-2019'!$A$2:$A$43,0),MATCH('Energy Use 2019'!H$2,'Final Energy Consumption-2019'!$A$2:$AF$2,0))*'Heat Value'!$P$78</f>
        <v>0</v>
      </c>
      <c r="I45" s="7">
        <f>INDEX('Final Energy Consumption-2019'!$A$2:$AF$43,MATCH('Energy Use 2019'!$A45,'Final Energy Consumption-2019'!$A$2:$A$43,0),MATCH('Energy Use 2019'!I$2,'Final Energy Consumption-2019'!$A$2:$AF$2,0))*'Heat Value'!$P$78</f>
        <v>0</v>
      </c>
      <c r="J45" s="7">
        <f>INDEX('Final Energy Consumption-2019'!$A$2:$AF$43,MATCH('Energy Use 2019'!$A45,'Final Energy Consumption-2019'!$A$2:$A$43,0),MATCH('Energy Use 2019'!J$2,'Final Energy Consumption-2019'!$A$2:$AF$2,0))*'Heat Value'!$P$78</f>
        <v>0</v>
      </c>
      <c r="K45" s="7">
        <f>INDEX('Final Energy Consumption-2019'!$A$2:$AF$43,MATCH('Energy Use 2019'!$A45,'Final Energy Consumption-2019'!$A$2:$A$43,0),MATCH('Energy Use 2019'!K$2,'Final Energy Consumption-2019'!$A$2:$AF$2,0))*'Heat Value'!$P$78</f>
        <v>0</v>
      </c>
      <c r="L45" s="7">
        <f>INDEX('Final Energy Consumption-2019'!$A$2:$AF$43,MATCH('Energy Use 2019'!$A45,'Final Energy Consumption-2019'!$A$2:$A$43,0),MATCH('Energy Use 2019'!L$2,'Final Energy Consumption-2019'!$A$2:$AF$2,0))*'Heat Value'!$P$78</f>
        <v>0</v>
      </c>
      <c r="M45" s="17">
        <f>INDEX('Final Energy Consumption-2019'!$A$2:$AH$43,MATCH('Energy Use 2019'!$A45,'Final Energy Consumption-2019'!$A$2:$A$43,0),MATCH('Energy Use 2019'!M$2,'Final Energy Consumption-2019'!$A$2:$AH$2,0))*'Heat Value'!$P$78*0.21</f>
        <v>253754268075</v>
      </c>
      <c r="N45" s="7">
        <f>INDEX('Final Energy Consumption-2019'!$A$2:$AH$43,MATCH('Energy Use 2019'!$A45,'Final Energy Consumption-2019'!$A$2:$A$43,0),MATCH('Energy Use 2019'!N$2,'Final Energy Consumption-2019'!$A$2:$AH$2,0))*'Heat Value'!$P$78</f>
        <v>0</v>
      </c>
      <c r="O45" s="17">
        <f>INDEX('Final Energy Consumption-2019'!$A$2:$AH$43,MATCH('Energy Use 2019'!$A45,'Final Energy Consumption-2019'!$A$2:$A$43,0),MATCH('Energy Use 2019'!O$2,'Final Energy Consumption-2019'!$A$2:$AH$2,0))*'Heat Value'!$P$78*0.74</f>
        <v>600232317960</v>
      </c>
      <c r="P45" s="17">
        <f>INDEX('Final Energy Consumption-2019'!$A$2:$AH$43,MATCH('Energy Use 2019'!$A45,'Final Energy Consumption-2019'!$A$2:$A$43,0),MATCH('Energy Use 2019'!P$2,'Final Energy Consumption-2019'!$A$2:$AH$2,0))*'Heat Value'!$P$78</f>
        <v>36111718500</v>
      </c>
      <c r="Q45" s="7">
        <f>INDEX('Final Energy Consumption-2019'!$A$2:$AH$43,MATCH('Energy Use 2019'!$A45,'Final Energy Consumption-2019'!$A$2:$A$43,0),MATCH('Energy Use 2019'!Q$2,'Final Energy Consumption-2019'!$A$2:$AH$2,0))*'Heat Value'!$P$78</f>
        <v>0</v>
      </c>
      <c r="R45" s="7">
        <f>INDEX('Final Energy Consumption-2019'!$A$2:$AH$43,MATCH('Energy Use 2019'!$A45,'Final Energy Consumption-2019'!$A$2:$A$43,0),MATCH('Energy Use 2019'!R$2,'Final Energy Consumption-2019'!$A$2:$AH$2,0))*'Heat Value'!$P$78</f>
        <v>0</v>
      </c>
      <c r="S45" s="7">
        <f>INDEX('Final Energy Consumption-2019'!$A$2:$AH$43,MATCH('Energy Use 2019'!$A45,'Final Energy Consumption-2019'!$A$2:$A$43,0),MATCH('Energy Use 2019'!S$2,'Final Energy Consumption-2019'!$A$2:$AH$2,0))*'Heat Value'!$P$78</f>
        <v>0</v>
      </c>
      <c r="T45" s="7">
        <f>INDEX('Final Energy Consumption-2019'!$A$2:$AH$43,MATCH('Energy Use 2019'!$A45,'Final Energy Consumption-2019'!$A$2:$A$43,0),MATCH('Energy Use 2019'!T$2,'Final Energy Consumption-2019'!$A$2:$AH$2,0))*'Heat Value'!$P$78</f>
        <v>0</v>
      </c>
      <c r="U45" s="10">
        <f>INDEX('Final Energy Consumption-2019'!$A$2:$AH$43,MATCH('Energy Use 2019'!$A45,'Final Energy Consumption-2019'!$A$2:$A$43,0),MATCH('Energy Use 2019'!U$2,'Final Energy Consumption-2019'!$A$2:$AH$2,0))*'Heat Value'!$P$78</f>
        <v>0</v>
      </c>
      <c r="V45" s="7">
        <f>INDEX('Final Energy Consumption-2019'!$A$2:$AH$43,MATCH('Energy Use 2019'!$A45,'Final Energy Consumption-2019'!$A$2:$A$43,0),MATCH('Energy Use 2019'!V$2,'Final Energy Consumption-2019'!$A$2:$AH$2,0))*'Heat Value'!$P$78</f>
        <v>0</v>
      </c>
      <c r="W45" s="17">
        <f>INDEX('Final Energy Consumption-2019'!$A$2:$AH$43,MATCH('Energy Use 2019'!$A45,'Final Energy Consumption-2019'!$A$2:$A$43,0),MATCH('Energy Use 2019'!W$2,'Final Energy Consumption-2019'!$A$2:$AH$2,0))*'Heat Value'!$P$78</f>
        <v>108335155500</v>
      </c>
      <c r="X45" s="7">
        <f>INDEX('Final Energy Consumption-2019'!$A$2:$AH$43,MATCH('Energy Use 2019'!$A45,'Final Energy Consumption-2019'!$A$2:$A$43,0),MATCH('Energy Use 2019'!X$2,'Final Energy Consumption-2019'!$A$2:$AH$2,0))*'Heat Value'!$P$78</f>
        <v>0</v>
      </c>
      <c r="Y45" s="7">
        <f>INDEX('Final Energy Consumption-2019'!$A$2:$AH$43,MATCH('Energy Use 2019'!$A45,'Final Energy Consumption-2019'!$A$2:$A$43,0),MATCH('Energy Use 2019'!Y$2,'Final Energy Consumption-2019'!$A$2:$AH$2,0))*'Heat Value'!$P$78</f>
        <v>0</v>
      </c>
      <c r="Z45" s="17">
        <f>INDEX('Final Energy Consumption-2019'!$A$2:$AH$43,MATCH('Energy Use 2019'!$A45,'Final Energy Consumption-2019'!$A$2:$A$43,0),MATCH('Energy Use 2019'!Z$2,'Final Energy Consumption-2019'!$A$2:$AH$2,0))*'Heat Value'!$P$78</f>
        <v>1513914352500</v>
      </c>
      <c r="AA45" s="17">
        <f>INDEX('Final Energy Consumption-2019'!$A$2:$AH$43,MATCH('Energy Use 2019'!$A45,'Final Energy Consumption-2019'!$A$2:$A$43,0),MATCH('Energy Use 2019'!AA$2,'Final Energy Consumption-2019'!$A$2:$AH$2,0))*'Heat Value'!$P$78</f>
        <v>55556490000</v>
      </c>
      <c r="AB45" s="17">
        <f>INDEX('Final Energy Consumption-2019'!$A$2:$AH$43,MATCH('Energy Use 2019'!$A45,'Final Energy Consumption-2019'!$A$2:$A$43,0),MATCH('Energy Use 2019'!AB$2,'Final Energy Consumption-2019'!$A$2:$AH$2,0))*'Heat Value'!$P$78</f>
        <v>1394467899000</v>
      </c>
      <c r="AC45" s="17">
        <f>INDEX('Final Energy Consumption-2019'!$A$2:$AH$43,MATCH('Energy Use 2019'!$A45,'Final Energy Consumption-2019'!$A$2:$A$43,0),MATCH('Energy Use 2019'!AC$2,'Final Energy Consumption-2019'!$A$2:$AH$2,0))*VLOOKUP(AC$3,'Heat Value'!$B$2:$P$78,15,0)</f>
        <v>202599048637274</v>
      </c>
      <c r="AD45" s="130">
        <f>INDEX('Final Energy Consumption-2019'!$A$2:$AH$43,MATCH('Energy Use 2019'!$A45,'Final Energy Consumption-2019'!$A$2:$A$43,0),MATCH('Energy Use 2019'!AD$2,'Final Energy Consumption-2019'!$A$2:$AH$2,0))*'Heat Value'!$P$78</f>
        <v>0</v>
      </c>
    </row>
    <row r="46" spans="1:30" x14ac:dyDescent="0.25">
      <c r="A46" s="32"/>
      <c r="B46" s="11"/>
      <c r="C46" s="5"/>
      <c r="D46" s="5"/>
      <c r="E46" s="5"/>
      <c r="F46" s="5"/>
      <c r="G46" s="5"/>
      <c r="H46" s="5"/>
      <c r="I46" s="5"/>
      <c r="J46" s="5"/>
      <c r="K46" s="5"/>
      <c r="L46" s="5"/>
      <c r="M46" s="11"/>
      <c r="N46" s="5"/>
      <c r="O46" s="11"/>
      <c r="P46" s="11"/>
      <c r="Q46" s="5"/>
      <c r="R46" s="5"/>
      <c r="S46" s="5"/>
      <c r="T46" s="5"/>
      <c r="U46" s="5"/>
      <c r="V46" s="5"/>
      <c r="W46" s="11"/>
      <c r="X46" s="5"/>
      <c r="Y46" s="5"/>
      <c r="Z46" s="11"/>
      <c r="AA46" s="11"/>
      <c r="AB46" s="11"/>
      <c r="AC46" s="11"/>
      <c r="AD46" s="5"/>
    </row>
    <row r="47" spans="1:30" x14ac:dyDescent="0.25">
      <c r="A47" s="32"/>
      <c r="B47" s="11"/>
      <c r="C47" s="5"/>
      <c r="D47" s="5"/>
      <c r="E47" s="5"/>
      <c r="F47" s="5"/>
      <c r="G47" s="5"/>
      <c r="H47" s="5"/>
      <c r="I47" s="5"/>
      <c r="J47" s="5"/>
      <c r="K47" s="5"/>
      <c r="L47" s="5"/>
      <c r="M47" s="11"/>
      <c r="N47" s="5"/>
      <c r="O47" s="11"/>
      <c r="P47" s="11"/>
      <c r="Q47" s="5"/>
      <c r="R47" s="5"/>
      <c r="S47" s="5"/>
      <c r="T47" s="5"/>
      <c r="U47" s="5"/>
      <c r="V47" s="5"/>
      <c r="W47" s="11"/>
      <c r="X47" s="5"/>
      <c r="Y47" s="5"/>
      <c r="Z47" s="11"/>
      <c r="AA47" s="11"/>
      <c r="AB47" s="11"/>
      <c r="AC47" s="11"/>
      <c r="AD47" s="5"/>
    </row>
    <row r="49" spans="1:31" x14ac:dyDescent="0.25">
      <c r="A49" s="79" t="s">
        <v>288</v>
      </c>
    </row>
    <row r="50" spans="1:31" ht="72" x14ac:dyDescent="0.25">
      <c r="A50" s="1" t="s">
        <v>43</v>
      </c>
      <c r="B50" s="13" t="s">
        <v>685</v>
      </c>
      <c r="C50" s="13" t="s">
        <v>686</v>
      </c>
      <c r="D50" s="13" t="s">
        <v>687</v>
      </c>
      <c r="E50" s="13" t="s">
        <v>688</v>
      </c>
      <c r="F50" s="13" t="s">
        <v>689</v>
      </c>
      <c r="G50" s="13" t="s">
        <v>690</v>
      </c>
      <c r="H50" s="13" t="s">
        <v>691</v>
      </c>
      <c r="I50" s="13" t="s">
        <v>692</v>
      </c>
      <c r="J50" s="13" t="s">
        <v>693</v>
      </c>
      <c r="K50" s="14" t="s">
        <v>695</v>
      </c>
      <c r="L50" s="13" t="s">
        <v>696</v>
      </c>
      <c r="M50" s="13" t="s">
        <v>698</v>
      </c>
      <c r="N50" s="13" t="s">
        <v>699</v>
      </c>
      <c r="O50" s="13" t="s">
        <v>700</v>
      </c>
      <c r="P50" s="13" t="s">
        <v>701</v>
      </c>
      <c r="Q50" s="13" t="s">
        <v>702</v>
      </c>
      <c r="R50" s="13" t="s">
        <v>703</v>
      </c>
      <c r="S50" s="13" t="s">
        <v>704</v>
      </c>
      <c r="T50" s="13" t="s">
        <v>705</v>
      </c>
      <c r="U50" s="14" t="s">
        <v>706</v>
      </c>
      <c r="V50" s="13" t="s">
        <v>707</v>
      </c>
      <c r="W50" s="13" t="s">
        <v>708</v>
      </c>
      <c r="X50" s="13" t="s">
        <v>709</v>
      </c>
      <c r="Y50" s="13" t="s">
        <v>710</v>
      </c>
      <c r="Z50" s="13" t="s">
        <v>711</v>
      </c>
      <c r="AA50" s="13" t="s">
        <v>712</v>
      </c>
      <c r="AB50" s="13" t="s">
        <v>713</v>
      </c>
      <c r="AC50" s="13" t="s">
        <v>714</v>
      </c>
      <c r="AD50" s="13" t="s">
        <v>715</v>
      </c>
      <c r="AE50" s="14" t="s">
        <v>716</v>
      </c>
    </row>
    <row r="51" spans="1:31" s="133" customFormat="1" ht="13.2" x14ac:dyDescent="0.25">
      <c r="A51" s="151" t="s">
        <v>272</v>
      </c>
      <c r="B51" s="150" t="s">
        <v>124</v>
      </c>
      <c r="C51" s="131" t="s">
        <v>126</v>
      </c>
      <c r="D51" s="131" t="s">
        <v>146</v>
      </c>
      <c r="E51" s="131" t="s">
        <v>128</v>
      </c>
      <c r="F51" s="131" t="s">
        <v>144</v>
      </c>
      <c r="G51" s="131" t="s">
        <v>192</v>
      </c>
      <c r="H51" s="131" t="s">
        <v>161</v>
      </c>
      <c r="I51" s="131" t="s">
        <v>163</v>
      </c>
      <c r="J51" s="131" t="s">
        <v>165</v>
      </c>
      <c r="K51" s="131" t="s">
        <v>167</v>
      </c>
      <c r="L51" s="131" t="s">
        <v>149</v>
      </c>
      <c r="M51" s="131" t="s">
        <v>119</v>
      </c>
      <c r="N51" s="131" t="s">
        <v>158</v>
      </c>
      <c r="O51" s="131" t="s">
        <v>141</v>
      </c>
      <c r="P51" s="131" t="s">
        <v>151</v>
      </c>
      <c r="Q51" s="131" t="s">
        <v>134</v>
      </c>
      <c r="R51" s="131" t="s">
        <v>169</v>
      </c>
      <c r="S51" s="131" t="s">
        <v>170</v>
      </c>
      <c r="T51" s="131" t="s">
        <v>172</v>
      </c>
      <c r="U51" s="131" t="s">
        <v>136</v>
      </c>
      <c r="V51" s="131" t="s">
        <v>153</v>
      </c>
      <c r="W51" s="131" t="s">
        <v>155</v>
      </c>
      <c r="X51" s="131" t="s">
        <v>174</v>
      </c>
      <c r="Y51" s="131" t="s">
        <v>176</v>
      </c>
      <c r="Z51" s="131" t="s">
        <v>138</v>
      </c>
      <c r="AA51" s="131" t="s">
        <v>179</v>
      </c>
      <c r="AB51" s="131" t="s">
        <v>181</v>
      </c>
      <c r="AC51" s="132" t="s">
        <v>131</v>
      </c>
      <c r="AD51" s="132" t="s">
        <v>122</v>
      </c>
      <c r="AE51" s="132" t="s">
        <v>193</v>
      </c>
    </row>
    <row r="52" spans="1:31" x14ac:dyDescent="0.25">
      <c r="A52" s="152" t="s">
        <v>272</v>
      </c>
      <c r="B52" s="30" t="str">
        <f>VLOOKUP(B51,'Fuel Match'!$B$2:$D$35,3,0)</f>
        <v>coal</v>
      </c>
      <c r="C52" s="24" t="str">
        <f>VLOOKUP(C51,'Fuel Match'!$B$2:$D$35,3,0)</f>
        <v>coal</v>
      </c>
      <c r="D52" s="24" t="str">
        <f>VLOOKUP(D51,'Fuel Match'!$B$2:$D$35,3,0)</f>
        <v>coal</v>
      </c>
      <c r="E52" s="24" t="s">
        <v>406</v>
      </c>
      <c r="F52" s="24" t="str">
        <f>VLOOKUP(F51,'Fuel Match'!$B$2:$D$35,3,0)</f>
        <v>coal</v>
      </c>
      <c r="G52" s="24" t="str">
        <f>VLOOKUP(G51,'Fuel Match'!$B$2:$D$35,3,0)</f>
        <v>coal</v>
      </c>
      <c r="H52" s="24" t="str">
        <f>VLOOKUP(H51,'Fuel Match'!$B$2:$D$35,3,0)</f>
        <v>LPG propane or butane</v>
      </c>
      <c r="I52" s="24" t="str">
        <f>VLOOKUP(I51,'Fuel Match'!$B$2:$D$35,3,0)</f>
        <v>LPG propane or butane</v>
      </c>
      <c r="J52" s="24" t="str">
        <f>VLOOKUP(J51,'Fuel Match'!$B$2:$D$35,3,0)</f>
        <v>LPG propane or butane</v>
      </c>
      <c r="K52" s="24" t="str">
        <f>VLOOKUP(K51,'Fuel Match'!$B$2:$D$35,3,0)</f>
        <v>LPG propane or butane</v>
      </c>
      <c r="L52" s="24" t="str">
        <f>VLOOKUP(L51,'Fuel Match'!$B$2:$D$35,3,0)</f>
        <v>petroleum diesel</v>
      </c>
      <c r="M52" s="24" t="str">
        <f>VLOOKUP(M51,'Fuel Match'!$B$2:$D$35,3,0)</f>
        <v>crude oil</v>
      </c>
      <c r="N52" s="24" t="str">
        <f>VLOOKUP(N51,'Fuel Match'!$B$2:$D$35,3,0)</f>
        <v>petroleum diesel</v>
      </c>
      <c r="O52" s="24" t="str">
        <f>VLOOKUP(O51,'Fuel Match'!$B$2:$D$35,3,0)</f>
        <v>petroleum diesel</v>
      </c>
      <c r="P52" s="24" t="str">
        <f>VLOOKUP(P51,'Fuel Match'!$B$2:$D$35,3,0)</f>
        <v>petroleum diesel</v>
      </c>
      <c r="Q52" s="24" t="str">
        <f>VLOOKUP(Q51,'Fuel Match'!$B$2:$D$35,3,0)</f>
        <v>heavy fuel oil</v>
      </c>
      <c r="R52" s="24" t="str">
        <f>VLOOKUP(R51,'Fuel Match'!$B$2:$D$35,3,0)</f>
        <v>LPG propane or butane</v>
      </c>
      <c r="S52" s="24" t="str">
        <f>VLOOKUP(S51,'Fuel Match'!$B$2:$D$35,3,0)</f>
        <v>LPG propane or butane</v>
      </c>
      <c r="T52" s="24" t="str">
        <f>VLOOKUP(T51,'Fuel Match'!$B$2:$D$35,3,0)</f>
        <v>heavy fuel oil</v>
      </c>
      <c r="U52" s="24" t="str">
        <f>VLOOKUP(U51,'Fuel Match'!$B$2:$D$35,3,0)</f>
        <v>heavy fuel oil</v>
      </c>
      <c r="V52" s="24" t="str">
        <f>VLOOKUP(V51,'Fuel Match'!$B$2:$D$35,3,0)</f>
        <v>heavy fuel oil</v>
      </c>
      <c r="W52" s="24" t="str">
        <f>VLOOKUP(W51,'Fuel Match'!$B$2:$D$35,3,0)</f>
        <v>heavy fuel oil</v>
      </c>
      <c r="X52" s="24" t="str">
        <f>VLOOKUP(X51,'Fuel Match'!$B$2:$D$35,3,0)</f>
        <v>LPG propane or butane</v>
      </c>
      <c r="Y52" s="24" t="str">
        <f>VLOOKUP(Y51,'Fuel Match'!$B$2:$D$35,3,0)</f>
        <v>LPG propane or butane</v>
      </c>
      <c r="Z52" s="24" t="str">
        <f>VLOOKUP(Z51,'Fuel Match'!$B$2:$D$35,3,0)</f>
        <v>heavy fuel oil</v>
      </c>
      <c r="AA52" s="24" t="str">
        <f>VLOOKUP(AA51,'Fuel Match'!$B$2:$D$35,3,0)</f>
        <v>natural gas</v>
      </c>
      <c r="AB52" s="24" t="str">
        <f>VLOOKUP(AB51,'Fuel Match'!$B$2:$D$35,3,0)</f>
        <v>natural gas</v>
      </c>
      <c r="AC52" s="24" t="str">
        <f>VLOOKUP(AC51,'Fuel Match'!$B$2:$D$35,3,0)</f>
        <v>heat</v>
      </c>
      <c r="AD52" s="24" t="str">
        <f>VLOOKUP(AD51,'Fuel Match'!$B$2:$D$35,3,0)</f>
        <v>electricity</v>
      </c>
      <c r="AE52" s="25" t="str">
        <f>VLOOKUP(AE51,'Fuel Match'!$B$2:$D$35,3,0)</f>
        <v>biomass</v>
      </c>
    </row>
    <row r="53" spans="1:31" s="38" customFormat="1" ht="12" x14ac:dyDescent="0.25">
      <c r="A53" s="151" t="s">
        <v>287</v>
      </c>
      <c r="B53" s="349">
        <f>INDEX('Energy Balance-2019'!$A$2:$AI$38,MATCH("  1.农、林、牧、渔业",'Energy Balance-2019'!$A$2:$A$38,0),MATCH('Energy Use 2019'!B$50,'Energy Balance-2019'!$A$2:$AI$2,0))*'Heat Value'!$P$78</f>
        <v>463749466801500</v>
      </c>
      <c r="C53" s="157">
        <f>INDEX('Energy Balance-2019'!$A$2:$AI$38,MATCH("  1.农、林、牧、渔业",'Energy Balance-2019'!$A$2:$A$38,0),MATCH('Energy Use 2019'!C$50,'Energy Balance-2019'!$A$2:$AI$2,0))*'Heat Value'!$P$78</f>
        <v>0</v>
      </c>
      <c r="D53" s="157">
        <f>INDEX('Energy Balance-2019'!$A$2:$AI$38,MATCH("  1.农、林、牧、渔业",'Energy Balance-2019'!$A$2:$A$38,0),MATCH('Energy Use 2019'!D$50,'Energy Balance-2019'!$A$2:$AI$2,0))*'Heat Value'!$P$78</f>
        <v>13680785662500</v>
      </c>
      <c r="E53" s="157">
        <f>INDEX('Energy Balance-2019'!$A$2:$AI$38,MATCH("  1.农、林、牧、渔业",'Energy Balance-2019'!$A$2:$A$38,0),MATCH('Energy Use 2019'!E$50,'Energy Balance-2019'!$A$2:$AI$2,0))*'Heat Value'!$P$78</f>
        <v>0</v>
      </c>
      <c r="F53" s="157">
        <f>INDEX('Energy Balance-2019'!$A$2:$AI$38,MATCH("  1.农、林、牧、渔业",'Energy Balance-2019'!$A$2:$A$38,0),MATCH('Energy Use 2019'!F$50,'Energy Balance-2019'!$A$2:$AI$2,0))*'Heat Value'!$P$78</f>
        <v>0</v>
      </c>
      <c r="G53" s="157">
        <f>INDEX('Energy Balance-2019'!$A$2:$AI$38,MATCH("  1.农、林、牧、渔业",'Energy Balance-2019'!$A$2:$A$38,0),MATCH('Energy Use 2019'!G$50,'Energy Balance-2019'!$A$2:$AI$2,0))*'Heat Value'!$P$78</f>
        <v>16100270802000</v>
      </c>
      <c r="H53" s="157">
        <f>INDEX('Energy Balance-2019'!$A$2:$AI$38,MATCH("  1.农、林、牧、渔业",'Energy Balance-2019'!$A$2:$A$38,0),MATCH('Energy Use 2019'!H$50,'Energy Balance-2019'!$A$2:$AI$2,0))*'Heat Value'!$P$78</f>
        <v>0</v>
      </c>
      <c r="I53" s="157">
        <f>INDEX('Energy Balance-2019'!$A$2:$AI$38,MATCH("  1.农、林、牧、渔业",'Energy Balance-2019'!$A$2:$A$38,0),MATCH('Energy Use 2019'!I$50,'Energy Balance-2019'!$A$2:$AI$2,0))*'Heat Value'!$P$78</f>
        <v>0</v>
      </c>
      <c r="J53" s="157">
        <f>INDEX('Energy Balance-2019'!$A$2:$AI$38,MATCH("  1.农、林、牧、渔业",'Energy Balance-2019'!$A$2:$A$38,0),MATCH('Energy Use 2019'!J$50,'Energy Balance-2019'!$A$2:$AI$2,0))*'Heat Value'!$P$78</f>
        <v>0</v>
      </c>
      <c r="K53" s="157">
        <f>INDEX('Energy Balance-2019'!$A$2:$AI$38,MATCH("  1.农、林、牧、渔业",'Energy Balance-2019'!$A$2:$A$38,0),MATCH('Energy Use 2019'!K$50,'Energy Balance-2019'!$A$2:$AI$2,0))*'Heat Value'!$P$78</f>
        <v>0</v>
      </c>
      <c r="L53" s="157">
        <f>INDEX('Energy Balance-2019'!$A$2:$AI$38,MATCH("  1.农、林、牧、渔业",'Energy Balance-2019'!$A$2:$A$38,0),MATCH('Energy Use 2019'!L$50,'Energy Balance-2019'!$A$2:$AI$2,0))*'Heat Value'!$P$78</f>
        <v>0</v>
      </c>
      <c r="M53" s="157">
        <f>INDEX('Energy Balance-2019'!$A$2:$AI$38,MATCH("  1.农、林、牧、渔业",'Energy Balance-2019'!$A$2:$A$38,0),MATCH('Energy Use 2019'!M$50,'Energy Balance-2019'!$A$2:$AI$2,0))*'Heat Value'!$P$78</f>
        <v>0</v>
      </c>
      <c r="N53" s="158">
        <f>INDEX('Energy Balance-2019'!$A$2:$AI$38,MATCH("  1.农、林、牧、渔业",'Energy Balance-2019'!$A$2:$A$38,0),MATCH('Energy Use 2019'!N$50,'Energy Balance-2019'!$A$2:$AI$2,0))*'Heat Value'!$P$78*0.2</f>
        <v>20696459219700</v>
      </c>
      <c r="O53" s="158">
        <f>INDEX('Energy Balance-2019'!$A$2:$AI$38,MATCH("  1.农、林、牧、渔业",'Energy Balance-2019'!$A$2:$A$38,0),MATCH('Energy Use 2019'!O$50,'Energy Balance-2019'!$A$2:$AI$2,0))*'Heat Value'!$P$78</f>
        <v>4475075269500</v>
      </c>
      <c r="P53" s="158">
        <f>INDEX('Energy Balance-2019'!$A$2:$AI$38,MATCH("  1.农、林、牧、渔业",'Energy Balance-2019'!$A$2:$A$38,0),MATCH('Energy Use 2019'!P$50,'Energy Balance-2019'!$A$2:$AI$2,0))*'Heat Value'!$P$78*0.9</f>
        <v>537334037806500</v>
      </c>
      <c r="Q53" s="158">
        <f>INDEX('Energy Balance-2019'!$A$2:$AI$38,MATCH("  1.农、林、牧、渔业",'Energy Balance-2019'!$A$2:$A$38,0),MATCH('Energy Use 2019'!Q$50,'Energy Balance-2019'!$A$2:$AI$2,0))*'Heat Value'!$P$78</f>
        <v>472230165000</v>
      </c>
      <c r="R53" s="157">
        <f>INDEX('Energy Balance-2019'!$A$2:$AI$38,MATCH("  1.农、林、牧、渔业",'Energy Balance-2019'!$A$2:$A$38,0),MATCH('Energy Use 2019'!R$50,'Energy Balance-2019'!$A$2:$AI$2,0))*'Heat Value'!$P$78</f>
        <v>0</v>
      </c>
      <c r="S53" s="157">
        <f>INDEX('Energy Balance-2019'!$A$2:$AI$38,MATCH("  1.农、林、牧、渔业",'Energy Balance-2019'!$A$2:$A$38,0),MATCH('Energy Use 2019'!S$50,'Energy Balance-2019'!$A$2:$AI$2,0))*'Heat Value'!$P$78</f>
        <v>0</v>
      </c>
      <c r="T53" s="157">
        <f>INDEX('Energy Balance-2019'!$A$2:$AI$38,MATCH("  1.农、林、牧、渔业",'Energy Balance-2019'!$A$2:$A$38,0),MATCH('Energy Use 2019'!T$50,'Energy Balance-2019'!$A$2:$AI$2,0))*'Heat Value'!$P$78</f>
        <v>0</v>
      </c>
      <c r="U53" s="157">
        <f>INDEX('Energy Balance-2019'!$A$2:$AI$38,MATCH("  1.农、林、牧、渔业",'Energy Balance-2019'!$A$2:$A$38,0),MATCH('Energy Use 2019'!U$50,'Energy Balance-2019'!$A$2:$AI$2,0))*'Heat Value'!$P$78</f>
        <v>0</v>
      </c>
      <c r="V53" s="157">
        <f>INDEX('Energy Balance-2019'!$A$2:$AI$38,MATCH("  1.农、林、牧、渔业",'Energy Balance-2019'!$A$2:$A$38,0),MATCH('Energy Use 2019'!V$50,'Energy Balance-2019'!$A$2:$AI$2,0))*'Heat Value'!$P$78</f>
        <v>0</v>
      </c>
      <c r="W53" s="157">
        <f>INDEX('Energy Balance-2019'!$A$2:$AI$38,MATCH("  1.农、林、牧、渔业",'Energy Balance-2019'!$A$2:$A$38,0),MATCH('Energy Use 2019'!W$50,'Energy Balance-2019'!$A$2:$AI$2,0))*'Heat Value'!$P$78</f>
        <v>0</v>
      </c>
      <c r="X53" s="157">
        <f>INDEX('Energy Balance-2019'!$A$2:$AI$38,MATCH("  1.农、林、牧、渔业",'Energy Balance-2019'!$A$2:$A$38,0),MATCH('Energy Use 2019'!X$50,'Energy Balance-2019'!$A$2:$AI$2,0))*'Heat Value'!$P$78</f>
        <v>3725062654500</v>
      </c>
      <c r="Y53" s="157">
        <f>INDEX('Energy Balance-2019'!$A$2:$AI$38,MATCH("  1.农、林、牧、渔业",'Energy Balance-2019'!$A$2:$A$38,0),MATCH('Energy Use 2019'!Y$50,'Energy Balance-2019'!$A$2:$AI$2,0))*'Heat Value'!$P$78</f>
        <v>0</v>
      </c>
      <c r="Z53" s="157">
        <f>INDEX('Energy Balance-2019'!$A$2:$AI$38,MATCH("  1.农、林、牧、渔业",'Energy Balance-2019'!$A$2:$A$38,0),MATCH('Energy Use 2019'!Z$50,'Energy Balance-2019'!$A$2:$AI$2,0))*'Heat Value'!$P$78</f>
        <v>0</v>
      </c>
      <c r="AA53" s="157">
        <f>INDEX('Energy Balance-2019'!$A$2:$AI$38,MATCH("  1.农、林、牧、渔业",'Energy Balance-2019'!$A$2:$A$38,0),MATCH('Energy Use 2019'!AA$50,'Energy Balance-2019'!$A$2:$AI$2,0))*'Heat Value'!$P$78</f>
        <v>4402851832500</v>
      </c>
      <c r="AB53" s="157">
        <f>INDEX('Energy Balance-2019'!$A$2:$AI$38,MATCH("  1.农、林、牧、渔业",'Energy Balance-2019'!$A$2:$A$38,0),MATCH('Energy Use 2019'!AB$50,'Energy Balance-2019'!$A$2:$AI$2,0))*'Heat Value'!$P$78</f>
        <v>0</v>
      </c>
      <c r="AC53" s="157">
        <f>INDEX('Energy Balance-2019'!$A$2:$AI$38,MATCH("  1.农、林、牧、渔业",'Energy Balance-2019'!$A$2:$A$38,0),MATCH('Energy Use 2019'!AC$50,'Energy Balance-2019'!$A$2:$AI$2,0))*'Heat Value'!$P$78</f>
        <v>661122231000</v>
      </c>
      <c r="AD53" s="157">
        <f>INDEX('Energy Balance-2019'!$A$2:$AI$38,MATCH("  1.农、林、牧、渔业",'Energy Balance-2019'!$A$2:$A$38,0),MATCH('Energy Use 2019'!AD$50,'Energy Balance-2019'!$A$2:$AI$2,0))*'Heat Value'!$P$78</f>
        <v>456171561565500</v>
      </c>
      <c r="AE53" s="159">
        <f>INDEX('Energy Balance-2019'!$A$2:$AI$38,MATCH("  1.农、林、牧、渔业",'Energy Balance-2019'!$A$2:$A$38,0),MATCH('Energy Use 2019'!AE$50,'Energy Balance-2019'!$A$2:$AI$2,0))*'Heat Value'!$P$78</f>
        <v>187736491008000</v>
      </c>
    </row>
    <row r="54" spans="1:31" s="38" customFormat="1" ht="12" x14ac:dyDescent="0.25">
      <c r="A54" s="153" t="s">
        <v>88</v>
      </c>
      <c r="B54" s="351">
        <f>INDEX('Energy Balance-2019'!$A$2:$AI$38,MATCH("  3.建筑业",'Energy Balance-2019'!$A$2:$A$38,0),MATCH('Energy Use 2019'!B$50,'Energy Balance-2019'!$A$2:$AI$2,0))*'Heat Value'!$P$78</f>
        <v>143644082719500</v>
      </c>
      <c r="C54" s="160">
        <f>INDEX('Energy Balance-2019'!$A$2:$AI$38,MATCH("  3.建筑业",'Energy Balance-2019'!$A$2:$A$38,0),MATCH('Energy Use 2019'!C$50,'Energy Balance-2019'!$A$2:$AI$2,0))*'Heat Value'!$P$78</f>
        <v>0</v>
      </c>
      <c r="D54" s="160">
        <f>INDEX('Energy Balance-2019'!$A$2:$AI$38,MATCH("  3.建筑业",'Energy Balance-2019'!$A$2:$A$38,0),MATCH('Energy Use 2019'!D$50,'Energy Balance-2019'!$A$2:$AI$2,0))*'Heat Value'!$P$78</f>
        <v>6475108909500</v>
      </c>
      <c r="E54" s="160">
        <f>INDEX('Energy Balance-2019'!$A$2:$AI$38,MATCH("  3.建筑业",'Energy Balance-2019'!$A$2:$A$38,0),MATCH('Energy Use 2019'!E$50,'Energy Balance-2019'!$A$2:$AI$2,0))*'Heat Value'!$P$78</f>
        <v>0</v>
      </c>
      <c r="F54" s="160">
        <f>INDEX('Energy Balance-2019'!$A$2:$AI$38,MATCH("  3.建筑业",'Energy Balance-2019'!$A$2:$A$38,0),MATCH('Energy Use 2019'!F$50,'Energy Balance-2019'!$A$2:$AI$2,0))*'Heat Value'!$P$78</f>
        <v>0</v>
      </c>
      <c r="G54" s="160">
        <f>INDEX('Energy Balance-2019'!$A$2:$AI$38,MATCH("  3.建筑业",'Energy Balance-2019'!$A$2:$A$38,0),MATCH('Energy Use 2019'!G$50,'Energy Balance-2019'!$A$2:$AI$2,0))*'Heat Value'!$P$78</f>
        <v>2616710679000</v>
      </c>
      <c r="H54" s="160">
        <f>INDEX('Energy Balance-2019'!$A$2:$AI$38,MATCH("  3.建筑业",'Energy Balance-2019'!$A$2:$A$38,0),MATCH('Energy Use 2019'!H$50,'Energy Balance-2019'!$A$2:$AI$2,0))*'Heat Value'!$P$78</f>
        <v>0</v>
      </c>
      <c r="I54" s="160">
        <f>INDEX('Energy Balance-2019'!$A$2:$AI$38,MATCH("  3.建筑业",'Energy Balance-2019'!$A$2:$A$38,0),MATCH('Energy Use 2019'!I$50,'Energy Balance-2019'!$A$2:$AI$2,0))*'Heat Value'!$P$78</f>
        <v>0</v>
      </c>
      <c r="J54" s="160">
        <f>INDEX('Energy Balance-2019'!$A$2:$AI$38,MATCH("  3.建筑业",'Energy Balance-2019'!$A$2:$A$38,0),MATCH('Energy Use 2019'!J$50,'Energy Balance-2019'!$A$2:$AI$2,0))*'Heat Value'!$P$78</f>
        <v>0</v>
      </c>
      <c r="K54" s="160">
        <f>INDEX('Energy Balance-2019'!$A$2:$AI$38,MATCH("  3.建筑业",'Energy Balance-2019'!$A$2:$A$38,0),MATCH('Energy Use 2019'!K$50,'Energy Balance-2019'!$A$2:$AI$2,0))*'Heat Value'!$P$78</f>
        <v>0</v>
      </c>
      <c r="L54" s="160">
        <f>INDEX('Energy Balance-2019'!$A$2:$AI$38,MATCH("  3.建筑业",'Energy Balance-2019'!$A$2:$A$38,0),MATCH('Energy Use 2019'!L$50,'Energy Balance-2019'!$A$2:$AI$2,0))*'Heat Value'!$P$78</f>
        <v>0</v>
      </c>
      <c r="M54" s="160">
        <f>INDEX('Energy Balance-2019'!$A$2:$AI$38,MATCH("  3.建筑业",'Energy Balance-2019'!$A$2:$A$38,0),MATCH('Energy Use 2019'!M$50,'Energy Balance-2019'!$A$2:$AI$2,0))*'Heat Value'!$P$78</f>
        <v>0</v>
      </c>
      <c r="N54" s="161">
        <f>INDEX('Energy Balance-2019'!$A$2:$AI$38,MATCH("  3.建筑业",'Energy Balance-2019'!$A$2:$A$38,0),MATCH('Energy Use 2019'!N$50,'Energy Balance-2019'!$A$2:$AI$2,0))*'Heat Value'!$P$78</f>
        <v>204320103273000</v>
      </c>
      <c r="O54" s="160">
        <f>INDEX('Energy Balance-2019'!$A$2:$AI$38,MATCH("  3.建筑业",'Energy Balance-2019'!$A$2:$A$38,0),MATCH('Energy Use 2019'!O$50,'Energy Balance-2019'!$A$2:$AI$2,0))*'Heat Value'!$P$78</f>
        <v>6552887995500</v>
      </c>
      <c r="P54" s="373">
        <f>INDEX('Energy Balance-2019'!$A$2:$AI$38,MATCH("  3.建筑业",'Energy Balance-2019'!$A$2:$A$38,0),MATCH('Energy Use 2019'!P$50,'Energy Balance-2019'!$A$2:$AI$2,0))*'Heat Value'!$P$78</f>
        <v>214631387817000</v>
      </c>
      <c r="Q54" s="160">
        <f>INDEX('Energy Balance-2019'!$A$2:$AI$38,MATCH("  3.建筑业",'Energy Balance-2019'!$A$2:$A$38,0),MATCH('Energy Use 2019'!Q$50,'Energy Balance-2019'!$A$2:$AI$2,0))*'Heat Value'!$P$78</f>
        <v>12633545826000</v>
      </c>
      <c r="R54" s="160">
        <f>INDEX('Energy Balance-2019'!$A$2:$AI$38,MATCH("  3.建筑业",'Energy Balance-2019'!$A$2:$A$38,0),MATCH('Energy Use 2019'!R$50,'Energy Balance-2019'!$A$2:$AI$2,0))*'Heat Value'!$P$78</f>
        <v>0</v>
      </c>
      <c r="S54" s="160">
        <f>INDEX('Energy Balance-2019'!$A$2:$AI$38,MATCH("  3.建筑业",'Energy Balance-2019'!$A$2:$A$38,0),MATCH('Energy Use 2019'!S$50,'Energy Balance-2019'!$A$2:$AI$2,0))*'Heat Value'!$P$78</f>
        <v>0</v>
      </c>
      <c r="T54" s="160">
        <f>INDEX('Energy Balance-2019'!$A$2:$AI$38,MATCH("  3.建筑业",'Energy Balance-2019'!$A$2:$A$38,0),MATCH('Energy Use 2019'!T$50,'Energy Balance-2019'!$A$2:$AI$2,0))*'Heat Value'!$P$78</f>
        <v>0</v>
      </c>
      <c r="U54" s="160">
        <f>INDEX('Energy Balance-2019'!$A$2:$AI$38,MATCH("  3.建筑业",'Energy Balance-2019'!$A$2:$A$38,0),MATCH('Energy Use 2019'!U$50,'Energy Balance-2019'!$A$2:$AI$2,0))*'Heat Value'!$P$78</f>
        <v>0</v>
      </c>
      <c r="V54" s="160">
        <f>INDEX('Energy Balance-2019'!$A$2:$AI$38,MATCH("  3.建筑业",'Energy Balance-2019'!$A$2:$A$38,0),MATCH('Energy Use 2019'!V$50,'Energy Balance-2019'!$A$2:$AI$2,0))*'Heat Value'!$P$78</f>
        <v>1046148151471500</v>
      </c>
      <c r="W54" s="160">
        <f>INDEX('Energy Balance-2019'!$A$2:$AI$38,MATCH("  3.建筑业",'Energy Balance-2019'!$A$2:$A$38,0),MATCH('Energy Use 2019'!W$50,'Energy Balance-2019'!$A$2:$AI$2,0))*'Heat Value'!$P$78</f>
        <v>0</v>
      </c>
      <c r="X54" s="160">
        <f>INDEX('Energy Balance-2019'!$A$2:$AI$38,MATCH("  3.建筑业",'Energy Balance-2019'!$A$2:$A$38,0),MATCH('Energy Use 2019'!X$50,'Energy Balance-2019'!$A$2:$AI$2,0))*'Heat Value'!$P$78</f>
        <v>6680667922500</v>
      </c>
      <c r="Y54" s="160">
        <f>INDEX('Energy Balance-2019'!$A$2:$AI$38,MATCH("  3.建筑业",'Energy Balance-2019'!$A$2:$A$38,0),MATCH('Energy Use 2019'!Y$50,'Energy Balance-2019'!$A$2:$AI$2,0))*'Heat Value'!$P$78</f>
        <v>0</v>
      </c>
      <c r="Z54" s="160">
        <f>INDEX('Energy Balance-2019'!$A$2:$AI$38,MATCH("  3.建筑业",'Energy Balance-2019'!$A$2:$A$38,0),MATCH('Energy Use 2019'!Z$50,'Energy Balance-2019'!$A$2:$AI$2,0))*'Heat Value'!$P$78</f>
        <v>32586659209500</v>
      </c>
      <c r="AA54" s="160">
        <f>INDEX('Energy Balance-2019'!$A$2:$AI$38,MATCH("  3.建筑业",'Energy Balance-2019'!$A$2:$A$38,0),MATCH('Energy Use 2019'!AA$50,'Energy Balance-2019'!$A$2:$AI$2,0))*'Heat Value'!$P$78</f>
        <v>9975167779500</v>
      </c>
      <c r="AB54" s="160">
        <f>INDEX('Energy Balance-2019'!$A$2:$AI$38,MATCH("  3.建筑业",'Energy Balance-2019'!$A$2:$A$38,0),MATCH('Energy Use 2019'!AB$50,'Energy Balance-2019'!$A$2:$AI$2,0))*'Heat Value'!$P$78</f>
        <v>0</v>
      </c>
      <c r="AC54" s="160">
        <f>INDEX('Energy Balance-2019'!$A$2:$AI$38,MATCH("  3.建筑业",'Energy Balance-2019'!$A$2:$A$38,0),MATCH('Energy Use 2019'!AC$50,'Energy Balance-2019'!$A$2:$AI$2,0))*'Heat Value'!$P$78</f>
        <v>21789255378000</v>
      </c>
      <c r="AD54" s="160">
        <f>INDEX('Energy Balance-2019'!$A$2:$AI$38,MATCH("  3.建筑业",'Energy Balance-2019'!$A$2:$A$38,0),MATCH('Energy Use 2019'!AD$50,'Energy Balance-2019'!$A$2:$AI$2,0))*'Heat Value'!$P$78</f>
        <v>338386247116500</v>
      </c>
      <c r="AE54" s="162">
        <f>INDEX('Energy Balance-2019'!$A$2:$AI$38,MATCH("  3.建筑业",'Energy Balance-2019'!$A$2:$A$38,0),MATCH('Energy Use 2019'!AE$50,'Energy Balance-2019'!$A$2:$AI$2,0))*'Heat Value'!$P$78</f>
        <v>8447364304500</v>
      </c>
    </row>
    <row r="55" spans="1:31" x14ac:dyDescent="0.25">
      <c r="A55" s="38" t="s">
        <v>289</v>
      </c>
      <c r="B55" s="38" t="s">
        <v>290</v>
      </c>
    </row>
    <row r="56" spans="1:31" x14ac:dyDescent="0.25">
      <c r="A56" s="133"/>
      <c r="B56" s="38" t="s">
        <v>408</v>
      </c>
    </row>
    <row r="57" spans="1:31" x14ac:dyDescent="0.25">
      <c r="B57" s="38" t="s">
        <v>291</v>
      </c>
    </row>
    <row r="60" spans="1:31" x14ac:dyDescent="0.25">
      <c r="F60">
        <f>SUMIFS($B25:$AD25,$B$4:$AD$4,E$63)</f>
        <v>213478618427745</v>
      </c>
    </row>
    <row r="61" spans="1:31" x14ac:dyDescent="0.25">
      <c r="F61">
        <f>SUMIFS('Non-energy Use 2019'!$C25:$AF25,'Non-energy Use 2019'!$C$1:$AF$1,'Energy Use 2019'!E$63)</f>
        <v>89646575522750.641</v>
      </c>
    </row>
    <row r="62" spans="1:31" x14ac:dyDescent="0.25">
      <c r="A62" s="79" t="s">
        <v>286</v>
      </c>
      <c r="P62" s="80" t="s">
        <v>361</v>
      </c>
    </row>
    <row r="63" spans="1:31" ht="27.6" x14ac:dyDescent="0.25">
      <c r="C63" s="107" t="s">
        <v>278</v>
      </c>
      <c r="D63" s="107" t="s">
        <v>159</v>
      </c>
      <c r="E63" s="107" t="s">
        <v>147</v>
      </c>
      <c r="F63" s="107" t="s">
        <v>117</v>
      </c>
      <c r="G63" s="107" t="s">
        <v>132</v>
      </c>
      <c r="H63" s="107" t="s">
        <v>177</v>
      </c>
      <c r="I63" s="107" t="s">
        <v>120</v>
      </c>
      <c r="J63" s="107" t="s">
        <v>129</v>
      </c>
      <c r="K63" s="107" t="s">
        <v>186</v>
      </c>
      <c r="L63" s="252" t="s">
        <v>341</v>
      </c>
      <c r="O63" s="268" t="s">
        <v>278</v>
      </c>
      <c r="P63" s="268" t="s">
        <v>159</v>
      </c>
      <c r="Q63" s="268" t="s">
        <v>203</v>
      </c>
      <c r="R63" s="268" t="s">
        <v>202</v>
      </c>
      <c r="S63" s="268" t="s">
        <v>214</v>
      </c>
      <c r="T63" s="268" t="s">
        <v>200</v>
      </c>
      <c r="U63" s="268" t="s">
        <v>129</v>
      </c>
      <c r="V63" s="268" t="s">
        <v>201</v>
      </c>
    </row>
    <row r="64" spans="1:31" x14ac:dyDescent="0.25">
      <c r="A64" s="26" t="str">
        <f>VLOOKUP($B64,'Sector Match'!$A$1:$B$43,2,0)</f>
        <v>agriculture and forestry 01T03</v>
      </c>
      <c r="B64" s="151" t="s">
        <v>287</v>
      </c>
      <c r="C64" s="156">
        <f t="shared" ref="C64:K64" si="0">SUMIFS($B$53:$AE$53,$B$52:$AE$52,C$63)</f>
        <v>493530523266000</v>
      </c>
      <c r="D64" s="163">
        <f t="shared" si="0"/>
        <v>3725062654500</v>
      </c>
      <c r="E64" s="163">
        <f t="shared" si="0"/>
        <v>562505572295700</v>
      </c>
      <c r="F64" s="163">
        <f t="shared" si="0"/>
        <v>0</v>
      </c>
      <c r="G64" s="163">
        <f t="shared" si="0"/>
        <v>472230165000</v>
      </c>
      <c r="H64" s="163">
        <f t="shared" si="0"/>
        <v>4402851832500</v>
      </c>
      <c r="I64" s="163">
        <f t="shared" si="0"/>
        <v>456171561565500</v>
      </c>
      <c r="J64" s="163">
        <f t="shared" si="0"/>
        <v>661122231000</v>
      </c>
      <c r="K64" s="164">
        <f t="shared" si="0"/>
        <v>187736491008000</v>
      </c>
      <c r="L64" s="254">
        <f t="shared" ref="L64:L106" si="1">SUM(C64:K64)</f>
        <v>1709205415018200</v>
      </c>
      <c r="N64" s="151" t="s">
        <v>287</v>
      </c>
      <c r="O64" s="263">
        <f t="shared" ref="O64:T64" si="2">C64/($L64-$I64)</f>
        <v>0.39386846724539032</v>
      </c>
      <c r="P64" s="264">
        <f t="shared" si="2"/>
        <v>2.9728348074840065E-3</v>
      </c>
      <c r="Q64" s="264">
        <f t="shared" si="2"/>
        <v>0.4489149042108731</v>
      </c>
      <c r="R64" s="264">
        <f t="shared" si="2"/>
        <v>0</v>
      </c>
      <c r="S64" s="264">
        <f t="shared" si="2"/>
        <v>3.7686943868179049E-4</v>
      </c>
      <c r="T64" s="264">
        <f t="shared" si="2"/>
        <v>3.5137532959449293E-3</v>
      </c>
      <c r="U64" s="264">
        <f>J64/($L64-$I64)</f>
        <v>5.2761721415450671E-4</v>
      </c>
      <c r="V64" s="273">
        <f>K64/($L64-$I64)</f>
        <v>0.14982555378747137</v>
      </c>
    </row>
    <row r="65" spans="1:22" ht="14.4" x14ac:dyDescent="0.25">
      <c r="A65" s="110" t="str">
        <f>VLOOKUP($B65,'Sector Match'!$A$1:$B$43,2,0)</f>
        <v>coal mining 05</v>
      </c>
      <c r="B65" s="36" t="s">
        <v>2</v>
      </c>
      <c r="C65" s="138">
        <f>SUMIFS($B5:$AD5,$B$4:$AD$4,C$63)-SUMIFS('Non-energy Use 2019'!$C5:$AF5,'Non-energy Use 2019'!$C$1:$AF$1,'Energy Use 2019'!C$63)</f>
        <v>527150533189500</v>
      </c>
      <c r="D65" s="139">
        <f>SUMIFS($B5:$AD5,$B$4:$AD$4,D$63)-SUMIFS('Non-energy Use 2019'!$C5:$AF5,'Non-energy Use 2019'!$C$1:$AF$1,'Energy Use 2019'!D$63)</f>
        <v>94368253914000</v>
      </c>
      <c r="E65" s="139">
        <f>SUMIFS($B5:$AD5,$B$4:$AD$4,E$63)-SUMIFS('Non-energy Use 2019'!$C5:$AF5,'Non-energy Use 2019'!$C$1:$AF$1,'Energy Use 2019'!E$63)</f>
        <v>48519649420110</v>
      </c>
      <c r="F65" s="139">
        <f>SUMIFS($B5:$AD5,$B$4:$AD$4,F$63)-SUMIFS('Non-energy Use 2019'!$C5:$AF5,'Non-energy Use 2019'!$C$1:$AF$1,'Energy Use 2019'!F$63)</f>
        <v>86112559500</v>
      </c>
      <c r="G65" s="139">
        <f>SUMIFS($B5:$AD5,$B$4:$AD$4,G$63)-SUMIFS('Non-energy Use 2019'!$C5:$AF5,'Non-energy Use 2019'!$C$1:$AF$1,'Energy Use 2019'!G$63)</f>
        <v>333338940000</v>
      </c>
      <c r="H65" s="139">
        <f>SUMIFS($B5:$AD5,$B$4:$AD$4,H$63)-SUMIFS('Non-energy Use 2019'!$C5:$AF5,'Non-energy Use 2019'!$C$1:$AF$1,'Energy Use 2019'!H$63)</f>
        <v>57445410660000</v>
      </c>
      <c r="I65" s="139">
        <f>SUMIFS($B5:$AD5,$B$4:$AD$4,I$63)-SUMIFS('Non-energy Use 2019'!$C5:$AF5,'Non-energy Use 2019'!$C$1:$AF$1,'Energy Use 2019'!I$63)</f>
        <v>350343689466391.31</v>
      </c>
      <c r="J65" s="139">
        <f>SUMIFS($B5:$AD5,$B$4:$AD$4,J$63)-SUMIFS('Non-energy Use 2019'!$C5:$AF5,'Non-energy Use 2019'!$C$1:$AF$1,'Energy Use 2019'!J$63)</f>
        <v>6683445747000</v>
      </c>
      <c r="K65" s="140">
        <f>SUMIFS($B5:$AD5,$B$4:$AD$4,K$63)-SUMIFS('Non-energy Use 2019'!$C5:$AF5,'Non-energy Use 2019'!$C$1:$AF$1,'Energy Use 2019'!K$63)</f>
        <v>800013456000</v>
      </c>
      <c r="L65" s="253">
        <f t="shared" si="1"/>
        <v>1085730447352501.3</v>
      </c>
      <c r="N65" s="36" t="s">
        <v>2</v>
      </c>
      <c r="O65" s="269">
        <f t="shared" ref="O65:O106" si="3">C65/($L65-$I65)</f>
        <v>0.71683441065053866</v>
      </c>
      <c r="P65" s="271">
        <f t="shared" ref="P65:P106" si="4">D65/($L65-$I65)</f>
        <v>0.12832465760637873</v>
      </c>
      <c r="Q65" s="271">
        <f t="shared" ref="Q65:Q106" si="5">E65/($L65-$I65)</f>
        <v>6.597841054356364E-2</v>
      </c>
      <c r="R65" s="271">
        <f t="shared" ref="R65:R106" si="6">F65/($L65-$I65)</f>
        <v>1.1709832761679443E-4</v>
      </c>
      <c r="S65" s="271">
        <f t="shared" ref="S65:S106" si="7">G65/($L65-$I65)</f>
        <v>4.5328384883920429E-4</v>
      </c>
      <c r="T65" s="271">
        <f t="shared" ref="T65:T106" si="8">H65/($L65-$I65)</f>
        <v>7.8115916616622871E-2</v>
      </c>
      <c r="U65" s="271">
        <f t="shared" ref="U65:U106" si="9">J65/($L65-$I65)</f>
        <v>9.0883411692260462E-3</v>
      </c>
      <c r="V65" s="274">
        <f t="shared" ref="V65:V106" si="10">K65/($L65-$I65)</f>
        <v>1.0878812372140903E-3</v>
      </c>
    </row>
    <row r="66" spans="1:22" ht="14.4" x14ac:dyDescent="0.25">
      <c r="A66" s="41" t="str">
        <f>VLOOKUP($B66,'Sector Match'!$A$1:$B$43,2,0)</f>
        <v>oil and gas extraction 06</v>
      </c>
      <c r="B66" s="12" t="s">
        <v>3</v>
      </c>
      <c r="C66" s="141">
        <f>SUMIFS($B6:$AD6,$B$4:$AD$4,C$63)-SUMIFS('Non-energy Use 2019'!$C6:$AF6,'Non-energy Use 2019'!$C$1:$AF$1,'Energy Use 2019'!C$63)</f>
        <v>22553157115500</v>
      </c>
      <c r="D66" s="142">
        <f>SUMIFS($B6:$AD6,$B$4:$AD$4,D$63)-SUMIFS('Non-energy Use 2019'!$C6:$AF6,'Non-energy Use 2019'!$C$1:$AF$1,'Energy Use 2019'!D$63)</f>
        <v>5661206331000</v>
      </c>
      <c r="E66" s="142">
        <f>SUMIFS($B6:$AD6,$B$4:$AD$4,E$63)-SUMIFS('Non-energy Use 2019'!$C6:$AF6,'Non-energy Use 2019'!$C$1:$AF$1,'Energy Use 2019'!E$63)</f>
        <v>12746158831230</v>
      </c>
      <c r="F66" s="142">
        <f>SUMIFS($B6:$AD6,$B$4:$AD$4,F$63)-SUMIFS('Non-energy Use 2019'!$C6:$AF6,'Non-energy Use 2019'!$C$1:$AF$1,'Energy Use 2019'!F$63)</f>
        <v>106432345717500</v>
      </c>
      <c r="G66" s="142">
        <f>SUMIFS($B6:$AD6,$B$4:$AD$4,G$63)-SUMIFS('Non-energy Use 2019'!$C6:$AF6,'Non-energy Use 2019'!$C$1:$AF$1,'Energy Use 2019'!G$63)</f>
        <v>6814003498500</v>
      </c>
      <c r="H66" s="142">
        <f>SUMIFS($B6:$AD6,$B$4:$AD$4,H$63)-SUMIFS('Non-energy Use 2019'!$C6:$AF6,'Non-energy Use 2019'!$C$1:$AF$1,'Energy Use 2019'!H$63)</f>
        <v>471496819332000</v>
      </c>
      <c r="I66" s="142">
        <f>SUMIFS($B6:$AD6,$B$4:$AD$4,I$63)-SUMIFS('Non-energy Use 2019'!$C6:$AF6,'Non-energy Use 2019'!$C$1:$AF$1,'Energy Use 2019'!I$63)</f>
        <v>148236978745361.31</v>
      </c>
      <c r="J66" s="142">
        <f>SUMIFS($B6:$AD6,$B$4:$AD$4,J$63)-SUMIFS('Non-energy Use 2019'!$C6:$AF6,'Non-energy Use 2019'!$C$1:$AF$1,'Energy Use 2019'!J$63)</f>
        <v>26317109313000</v>
      </c>
      <c r="K66" s="143">
        <f>SUMIFS($B6:$AD6,$B$4:$AD$4,K$63)-SUMIFS('Non-energy Use 2019'!$C6:$AF6,'Non-energy Use 2019'!$C$1:$AF$1,'Energy Use 2019'!K$63)</f>
        <v>0</v>
      </c>
      <c r="L66" s="253">
        <f t="shared" si="1"/>
        <v>800257778884091.25</v>
      </c>
      <c r="N66" s="12" t="s">
        <v>3</v>
      </c>
      <c r="O66" s="269">
        <f t="shared" si="3"/>
        <v>3.4589628292075007E-2</v>
      </c>
      <c r="P66" s="271">
        <f t="shared" si="4"/>
        <v>8.6825548046863977E-3</v>
      </c>
      <c r="Q66" s="271">
        <f t="shared" si="5"/>
        <v>1.9548699717122534E-2</v>
      </c>
      <c r="R66" s="271">
        <f t="shared" si="6"/>
        <v>0.16323458652677103</v>
      </c>
      <c r="S66" s="271">
        <f t="shared" si="7"/>
        <v>1.045059221584678E-2</v>
      </c>
      <c r="T66" s="271">
        <f t="shared" si="8"/>
        <v>0.72313156149570679</v>
      </c>
      <c r="U66" s="271">
        <f t="shared" si="9"/>
        <v>4.0362376947791434E-2</v>
      </c>
      <c r="V66" s="274">
        <f t="shared" si="10"/>
        <v>0</v>
      </c>
    </row>
    <row r="67" spans="1:22" ht="14.4" x14ac:dyDescent="0.25">
      <c r="A67" s="41" t="str">
        <f>VLOOKUP($B67,'Sector Match'!$A$1:$B$43,2,0)</f>
        <v>other mining and quarrying 07T08</v>
      </c>
      <c r="B67" s="12" t="s">
        <v>4</v>
      </c>
      <c r="C67" s="141">
        <f>SUMIFS($B7:$AD7,$B$4:$AD$4,C$63)-SUMIFS('Non-energy Use 2019'!$C7:$AF7,'Non-energy Use 2019'!$C$1:$AF$1,'Energy Use 2019'!C$63)</f>
        <v>80148570298500</v>
      </c>
      <c r="D67" s="142">
        <f>SUMIFS($B7:$AD7,$B$4:$AD$4,D$63)-SUMIFS('Non-energy Use 2019'!$C7:$AF7,'Non-energy Use 2019'!$C$1:$AF$1,'Energy Use 2019'!D$63)</f>
        <v>12047424856500</v>
      </c>
      <c r="E67" s="142">
        <f>SUMIFS($B7:$AD7,$B$4:$AD$4,E$63)-SUMIFS('Non-energy Use 2019'!$C7:$AF7,'Non-energy Use 2019'!$C$1:$AF$1,'Energy Use 2019'!E$63)</f>
        <v>12867577540125</v>
      </c>
      <c r="F67" s="142">
        <f>SUMIFS($B7:$AD7,$B$4:$AD$4,F$63)-SUMIFS('Non-energy Use 2019'!$C7:$AF7,'Non-energy Use 2019'!$C$1:$AF$1,'Energy Use 2019'!F$63)</f>
        <v>0</v>
      </c>
      <c r="G67" s="142">
        <f>SUMIFS($B7:$AD7,$B$4:$AD$4,G$63)-SUMIFS('Non-energy Use 2019'!$C7:$AF7,'Non-energy Use 2019'!$C$1:$AF$1,'Energy Use 2019'!G$63)</f>
        <v>22222596000</v>
      </c>
      <c r="H67" s="142">
        <f>SUMIFS($B7:$AD7,$B$4:$AD$4,H$63)-SUMIFS('Non-energy Use 2019'!$C7:$AF7,'Non-energy Use 2019'!$C$1:$AF$1,'Energy Use 2019'!H$63)</f>
        <v>55556490000</v>
      </c>
      <c r="I67" s="142">
        <f>SUMIFS($B7:$AD7,$B$4:$AD$4,I$63)-SUMIFS('Non-energy Use 2019'!$C7:$AF7,'Non-energy Use 2019'!$C$1:$AF$1,'Energy Use 2019'!I$63)</f>
        <v>143063694329710.72</v>
      </c>
      <c r="J67" s="142">
        <f>SUMIFS($B7:$AD7,$B$4:$AD$4,J$63)-SUMIFS('Non-energy Use 2019'!$C7:$AF7,'Non-energy Use 2019'!$C$1:$AF$1,'Energy Use 2019'!J$63)</f>
        <v>1536136948500</v>
      </c>
      <c r="K67" s="143">
        <f>SUMIFS($B7:$AD7,$B$4:$AD$4,K$63)-SUMIFS('Non-energy Use 2019'!$C7:$AF7,'Non-energy Use 2019'!$C$1:$AF$1,'Energy Use 2019'!K$63)</f>
        <v>288893748000</v>
      </c>
      <c r="L67" s="253">
        <f t="shared" si="1"/>
        <v>250030076807335.72</v>
      </c>
      <c r="N67" s="12" t="s">
        <v>4</v>
      </c>
      <c r="O67" s="269">
        <f t="shared" si="3"/>
        <v>0.74928747183971844</v>
      </c>
      <c r="P67" s="271">
        <f t="shared" si="4"/>
        <v>0.11262814145388206</v>
      </c>
      <c r="Q67" s="271">
        <f t="shared" si="5"/>
        <v>0.12029552876406391</v>
      </c>
      <c r="R67" s="271">
        <f t="shared" si="6"/>
        <v>0</v>
      </c>
      <c r="S67" s="271">
        <f t="shared" si="7"/>
        <v>2.0775308545793324E-4</v>
      </c>
      <c r="T67" s="271">
        <f t="shared" si="8"/>
        <v>5.193827136448331E-4</v>
      </c>
      <c r="U67" s="271">
        <f t="shared" si="9"/>
        <v>1.4360932032279635E-2</v>
      </c>
      <c r="V67" s="274">
        <f t="shared" si="10"/>
        <v>2.7007901109531323E-3</v>
      </c>
    </row>
    <row r="68" spans="1:22" ht="14.4" x14ac:dyDescent="0.25">
      <c r="A68" s="41" t="str">
        <f>VLOOKUP($B68,'Sector Match'!$A$1:$B$43,2,0)</f>
        <v>other mining and quarrying 07T08</v>
      </c>
      <c r="B68" s="12" t="s">
        <v>5</v>
      </c>
      <c r="C68" s="141">
        <f>SUMIFS($B8:$AD8,$B$4:$AD$4,C$63)-SUMIFS('Non-energy Use 2019'!$C8:$AF8,'Non-energy Use 2019'!$C$1:$AF$1,'Energy Use 2019'!C$63)</f>
        <v>16469721460499.998</v>
      </c>
      <c r="D68" s="142">
        <f>SUMIFS($B8:$AD8,$B$4:$AD$4,D$63)-SUMIFS('Non-energy Use 2019'!$C8:$AF8,'Non-energy Use 2019'!$C$1:$AF$1,'Energy Use 2019'!D$63)</f>
        <v>13889122500</v>
      </c>
      <c r="E68" s="142">
        <f>SUMIFS($B8:$AD8,$B$4:$AD$4,E$63)-SUMIFS('Non-energy Use 2019'!$C8:$AF8,'Non-energy Use 2019'!$C$1:$AF$1,'Energy Use 2019'!E$63)</f>
        <v>6862004305860</v>
      </c>
      <c r="F68" s="142">
        <f>SUMIFS($B8:$AD8,$B$4:$AD$4,F$63)-SUMIFS('Non-energy Use 2019'!$C8:$AF8,'Non-energy Use 2019'!$C$1:$AF$1,'Energy Use 2019'!F$63)</f>
        <v>0</v>
      </c>
      <c r="G68" s="142">
        <f>SUMIFS($B8:$AD8,$B$4:$AD$4,G$63)-SUMIFS('Non-energy Use 2019'!$C8:$AF8,'Non-energy Use 2019'!$C$1:$AF$1,'Energy Use 2019'!G$63)</f>
        <v>436118446500</v>
      </c>
      <c r="H68" s="142">
        <f>SUMIFS($B8:$AD8,$B$4:$AD$4,H$63)-SUMIFS('Non-energy Use 2019'!$C8:$AF8,'Non-energy Use 2019'!$C$1:$AF$1,'Energy Use 2019'!H$63)</f>
        <v>2355595176000</v>
      </c>
      <c r="I68" s="142">
        <f>SUMIFS($B8:$AD8,$B$4:$AD$4,I$63)-SUMIFS('Non-energy Use 2019'!$C8:$AF8,'Non-energy Use 2019'!$C$1:$AF$1,'Energy Use 2019'!I$63)</f>
        <v>131767833574657</v>
      </c>
      <c r="J68" s="142">
        <f>SUMIFS($B8:$AD8,$B$4:$AD$4,J$63)-SUMIFS('Non-energy Use 2019'!$C8:$AF8,'Non-energy Use 2019'!$C$1:$AF$1,'Energy Use 2019'!J$63)</f>
        <v>0</v>
      </c>
      <c r="K68" s="143">
        <f>SUMIFS($B8:$AD8,$B$4:$AD$4,K$63)-SUMIFS('Non-energy Use 2019'!$C8:$AF8,'Non-energy Use 2019'!$C$1:$AF$1,'Energy Use 2019'!K$63)</f>
        <v>669455704500</v>
      </c>
      <c r="L68" s="253">
        <f t="shared" si="1"/>
        <v>158574617790517</v>
      </c>
      <c r="N68" s="12" t="s">
        <v>5</v>
      </c>
      <c r="O68" s="269">
        <f>C68/($L68-$I68)</f>
        <v>0.61438631832444235</v>
      </c>
      <c r="P68" s="271">
        <f t="shared" si="4"/>
        <v>5.1811968150146934E-4</v>
      </c>
      <c r="Q68" s="271">
        <f t="shared" si="5"/>
        <v>0.25598013736388997</v>
      </c>
      <c r="R68" s="271">
        <f t="shared" si="6"/>
        <v>0</v>
      </c>
      <c r="S68" s="271">
        <f t="shared" si="7"/>
        <v>1.6268957999146138E-2</v>
      </c>
      <c r="T68" s="271">
        <f t="shared" si="8"/>
        <v>8.7873097982649209E-2</v>
      </c>
      <c r="U68" s="271">
        <f t="shared" si="9"/>
        <v>0</v>
      </c>
      <c r="V68" s="274">
        <f t="shared" si="10"/>
        <v>2.4973368648370825E-2</v>
      </c>
    </row>
    <row r="69" spans="1:22" ht="14.4" x14ac:dyDescent="0.25">
      <c r="A69" s="41" t="str">
        <f>VLOOKUP($B69,'Sector Match'!$A$1:$B$43,2,0)</f>
        <v>other mining and quarrying 07T08</v>
      </c>
      <c r="B69" s="12" t="s">
        <v>6</v>
      </c>
      <c r="C69" s="141">
        <f>SUMIFS($B9:$AD9,$B$4:$AD$4,C$63)-SUMIFS('Non-energy Use 2019'!$C9:$AF9,'Non-energy Use 2019'!$C$1:$AF$1,'Energy Use 2019'!C$63)</f>
        <v>96259952398500</v>
      </c>
      <c r="D69" s="142">
        <f>SUMIFS($B9:$AD9,$B$4:$AD$4,D$63)-SUMIFS('Non-energy Use 2019'!$C9:$AF9,'Non-energy Use 2019'!$C$1:$AF$1,'Energy Use 2019'!D$63)</f>
        <v>2827825341000</v>
      </c>
      <c r="E69" s="142">
        <f>SUMIFS($B9:$AD9,$B$4:$AD$4,E$63)-SUMIFS('Non-energy Use 2019'!$C9:$AF9,'Non-energy Use 2019'!$C$1:$AF$1,'Energy Use 2019'!E$63)</f>
        <v>16209883756770</v>
      </c>
      <c r="F69" s="142">
        <f>SUMIFS($B9:$AD9,$B$4:$AD$4,F$63)-SUMIFS('Non-energy Use 2019'!$C9:$AF9,'Non-energy Use 2019'!$C$1:$AF$1,'Energy Use 2019'!F$63)</f>
        <v>0</v>
      </c>
      <c r="G69" s="142">
        <f>SUMIFS($B9:$AD9,$B$4:$AD$4,G$63)-SUMIFS('Non-energy Use 2019'!$C9:$AF9,'Non-energy Use 2019'!$C$1:$AF$1,'Energy Use 2019'!G$63)</f>
        <v>697233949500</v>
      </c>
      <c r="H69" s="142">
        <f>SUMIFS($B9:$AD9,$B$4:$AD$4,H$63)-SUMIFS('Non-energy Use 2019'!$C9:$AF9,'Non-energy Use 2019'!$C$1:$AF$1,'Energy Use 2019'!H$63)</f>
        <v>5755652364000</v>
      </c>
      <c r="I69" s="142">
        <f>SUMIFS($B9:$AD9,$B$4:$AD$4,I$63)-SUMIFS('Non-energy Use 2019'!$C9:$AF9,'Non-energy Use 2019'!$C$1:$AF$1,'Energy Use 2019'!I$63)</f>
        <v>87814092277605.094</v>
      </c>
      <c r="J69" s="142">
        <f>SUMIFS($B9:$AD9,$B$4:$AD$4,J$63)-SUMIFS('Non-energy Use 2019'!$C9:$AF9,'Non-energy Use 2019'!$C$1:$AF$1,'Energy Use 2019'!J$63)</f>
        <v>21292024792500</v>
      </c>
      <c r="K69" s="143">
        <f>SUMIFS($B9:$AD9,$B$4:$AD$4,K$63)-SUMIFS('Non-energy Use 2019'!$C9:$AF9,'Non-energy Use 2019'!$C$1:$AF$1,'Energy Use 2019'!K$63)</f>
        <v>52778665500</v>
      </c>
      <c r="L69" s="253">
        <f t="shared" si="1"/>
        <v>230909443545375.09</v>
      </c>
      <c r="N69" s="12" t="s">
        <v>6</v>
      </c>
      <c r="O69" s="269">
        <f t="shared" si="3"/>
        <v>0.67269797058865777</v>
      </c>
      <c r="P69" s="271">
        <f t="shared" si="4"/>
        <v>1.97618253559361E-2</v>
      </c>
      <c r="Q69" s="271">
        <f t="shared" si="5"/>
        <v>0.11328029606242718</v>
      </c>
      <c r="R69" s="271">
        <f t="shared" si="6"/>
        <v>0</v>
      </c>
      <c r="S69" s="271">
        <f t="shared" si="7"/>
        <v>4.8725129315716712E-3</v>
      </c>
      <c r="T69" s="271">
        <f t="shared" si="8"/>
        <v>4.0222497188113555E-2</v>
      </c>
      <c r="U69" s="271">
        <f t="shared" si="9"/>
        <v>0.14879606223305519</v>
      </c>
      <c r="V69" s="274">
        <f t="shared" si="10"/>
        <v>3.68835640238493E-4</v>
      </c>
    </row>
    <row r="70" spans="1:22" ht="14.4" x14ac:dyDescent="0.25">
      <c r="A70" s="41" t="str">
        <f>VLOOKUP($B70,'Sector Match'!$A$1:$B$43,2,0)</f>
        <v>Mining Support Service Activities 09</v>
      </c>
      <c r="B70" s="12" t="s">
        <v>7</v>
      </c>
      <c r="C70" s="141">
        <f>SUMIFS($B10:$AD10,$B$4:$AD$4,C$63)-SUMIFS('Non-energy Use 2019'!$C10:$AF10,'Non-energy Use 2019'!$C$1:$AF$1,'Energy Use 2019'!C$63)</f>
        <v>1486136107500</v>
      </c>
      <c r="D70" s="142">
        <f>SUMIFS($B10:$AD10,$B$4:$AD$4,D$63)-SUMIFS('Non-energy Use 2019'!$C10:$AF10,'Non-energy Use 2019'!$C$1:$AF$1,'Energy Use 2019'!D$63)</f>
        <v>144446874000</v>
      </c>
      <c r="E70" s="142">
        <f>SUMIFS($B10:$AD10,$B$4:$AD$4,E$63)-SUMIFS('Non-energy Use 2019'!$C10:$AF10,'Non-energy Use 2019'!$C$1:$AF$1,'Energy Use 2019'!E$63)</f>
        <v>46410058381830</v>
      </c>
      <c r="F70" s="142">
        <f>SUMIFS($B10:$AD10,$B$4:$AD$4,F$63)-SUMIFS('Non-energy Use 2019'!$C10:$AF10,'Non-energy Use 2019'!$C$1:$AF$1,'Energy Use 2019'!F$63)</f>
        <v>38889543000</v>
      </c>
      <c r="G70" s="142">
        <f>SUMIFS($B10:$AD10,$B$4:$AD$4,G$63)-SUMIFS('Non-energy Use 2019'!$C10:$AF10,'Non-energy Use 2019'!$C$1:$AF$1,'Energy Use 2019'!G$63)</f>
        <v>227781609000</v>
      </c>
      <c r="H70" s="142">
        <f>SUMIFS($B10:$AD10,$B$4:$AD$4,H$63)-SUMIFS('Non-energy Use 2019'!$C10:$AF10,'Non-energy Use 2019'!$C$1:$AF$1,'Energy Use 2019'!H$63)</f>
        <v>8630700721500</v>
      </c>
      <c r="I70" s="142">
        <f>SUMIFS($B10:$AD10,$B$4:$AD$4,I$63)-SUMIFS('Non-energy Use 2019'!$C10:$AF10,'Non-energy Use 2019'!$C$1:$AF$1,'Energy Use 2019'!I$63)</f>
        <v>0</v>
      </c>
      <c r="J70" s="142">
        <f>SUMIFS($B10:$AD10,$B$4:$AD$4,J$63)-SUMIFS('Non-energy Use 2019'!$C10:$AF10,'Non-energy Use 2019'!$C$1:$AF$1,'Energy Use 2019'!J$63)</f>
        <v>2633377626000</v>
      </c>
      <c r="K70" s="143">
        <f>SUMIFS($B10:$AD10,$B$4:$AD$4,K$63)-SUMIFS('Non-energy Use 2019'!$C10:$AF10,'Non-energy Use 2019'!$C$1:$AF$1,'Energy Use 2019'!K$63)</f>
        <v>0</v>
      </c>
      <c r="L70" s="253">
        <f t="shared" si="1"/>
        <v>59571390862830</v>
      </c>
      <c r="N70" s="12" t="s">
        <v>7</v>
      </c>
      <c r="O70" s="269">
        <f t="shared" si="3"/>
        <v>2.4947144694371832E-2</v>
      </c>
      <c r="P70" s="271">
        <f t="shared" si="4"/>
        <v>2.4247692039389445E-3</v>
      </c>
      <c r="Q70" s="271">
        <f t="shared" si="5"/>
        <v>0.77906622137956316</v>
      </c>
      <c r="R70" s="271">
        <f t="shared" si="6"/>
        <v>6.5282247798356197E-4</v>
      </c>
      <c r="S70" s="271">
        <f t="shared" si="7"/>
        <v>3.8236745139037199E-3</v>
      </c>
      <c r="T70" s="271">
        <f t="shared" si="8"/>
        <v>0.14487995993535191</v>
      </c>
      <c r="U70" s="271">
        <f t="shared" si="9"/>
        <v>4.4205407794886908E-2</v>
      </c>
      <c r="V70" s="274">
        <f t="shared" si="10"/>
        <v>0</v>
      </c>
    </row>
    <row r="71" spans="1:22" ht="14.4" x14ac:dyDescent="0.25">
      <c r="A71" s="41" t="str">
        <f>VLOOKUP($B71,'Sector Match'!$A$1:$B$43,2,0)</f>
        <v>Mining Support Service Activities 09</v>
      </c>
      <c r="B71" s="12" t="s">
        <v>8</v>
      </c>
      <c r="C71" s="141">
        <f>SUMIFS($B11:$AD11,$B$4:$AD$4,C$63)-SUMIFS('Non-energy Use 2019'!$C11:$AF11,'Non-energy Use 2019'!$C$1:$AF$1,'Energy Use 2019'!C$63)</f>
        <v>25000420500</v>
      </c>
      <c r="D71" s="142">
        <f>SUMIFS($B11:$AD11,$B$4:$AD$4,D$63)-SUMIFS('Non-energy Use 2019'!$C11:$AF11,'Non-energy Use 2019'!$C$1:$AF$1,'Energy Use 2019'!D$63)</f>
        <v>0</v>
      </c>
      <c r="E71" s="142">
        <f>SUMIFS($B11:$AD11,$B$4:$AD$4,E$63)-SUMIFS('Non-energy Use 2019'!$C11:$AF11,'Non-energy Use 2019'!$C$1:$AF$1,'Energy Use 2019'!E$63)</f>
        <v>30833851950</v>
      </c>
      <c r="F71" s="142">
        <f>SUMIFS($B11:$AD11,$B$4:$AD$4,F$63)-SUMIFS('Non-energy Use 2019'!$C11:$AF11,'Non-energy Use 2019'!$C$1:$AF$1,'Energy Use 2019'!F$63)</f>
        <v>0</v>
      </c>
      <c r="G71" s="142">
        <f>SUMIFS($B11:$AD11,$B$4:$AD$4,G$63)-SUMIFS('Non-energy Use 2019'!$C11:$AF11,'Non-energy Use 2019'!$C$1:$AF$1,'Energy Use 2019'!G$63)</f>
        <v>0</v>
      </c>
      <c r="H71" s="142">
        <f>SUMIFS($B11:$AD11,$B$4:$AD$4,H$63)-SUMIFS('Non-energy Use 2019'!$C11:$AF11,'Non-energy Use 2019'!$C$1:$AF$1,'Energy Use 2019'!H$63)</f>
        <v>0</v>
      </c>
      <c r="I71" s="142">
        <f>SUMIFS($B11:$AD11,$B$4:$AD$4,I$63)-SUMIFS('Non-energy Use 2019'!$C11:$AF11,'Non-energy Use 2019'!$C$1:$AF$1,'Energy Use 2019'!I$63)</f>
        <v>72207672997420.844</v>
      </c>
      <c r="J71" s="142">
        <f>SUMIFS($B11:$AD11,$B$4:$AD$4,J$63)-SUMIFS('Non-energy Use 2019'!$C11:$AF11,'Non-energy Use 2019'!$C$1:$AF$1,'Energy Use 2019'!J$63)</f>
        <v>0</v>
      </c>
      <c r="K71" s="143">
        <f>SUMIFS($B11:$AD11,$B$4:$AD$4,K$63)-SUMIFS('Non-energy Use 2019'!$C11:$AF11,'Non-energy Use 2019'!$C$1:$AF$1,'Energy Use 2019'!K$63)</f>
        <v>0</v>
      </c>
      <c r="L71" s="253">
        <f t="shared" si="1"/>
        <v>72263507269870.844</v>
      </c>
      <c r="N71" s="12" t="s">
        <v>8</v>
      </c>
      <c r="O71" s="269">
        <f t="shared" si="3"/>
        <v>0.44776119402985076</v>
      </c>
      <c r="P71" s="271">
        <f t="shared" si="4"/>
        <v>0</v>
      </c>
      <c r="Q71" s="271">
        <f t="shared" si="5"/>
        <v>0.55223880597014929</v>
      </c>
      <c r="R71" s="271">
        <f t="shared" si="6"/>
        <v>0</v>
      </c>
      <c r="S71" s="271">
        <f t="shared" si="7"/>
        <v>0</v>
      </c>
      <c r="T71" s="271">
        <f t="shared" si="8"/>
        <v>0</v>
      </c>
      <c r="U71" s="271">
        <f t="shared" si="9"/>
        <v>0</v>
      </c>
      <c r="V71" s="274">
        <f t="shared" si="10"/>
        <v>0</v>
      </c>
    </row>
    <row r="72" spans="1:22" ht="14.4" x14ac:dyDescent="0.25">
      <c r="A72" s="41" t="str">
        <f>VLOOKUP($B72,'Sector Match'!$A$1:$B$43,2,0)</f>
        <v>food beverage and tobacco 10T12</v>
      </c>
      <c r="B72" s="12" t="s">
        <v>9</v>
      </c>
      <c r="C72" s="141">
        <f>SUMIFS($B12:$AD12,$B$4:$AD$4,C$63)-SUMIFS('Non-energy Use 2019'!$C12:$AF12,'Non-energy Use 2019'!$C$1:$AF$1,'Energy Use 2019'!C$63)</f>
        <v>222245404771500.03</v>
      </c>
      <c r="D72" s="142">
        <f>SUMIFS($B12:$AD12,$B$4:$AD$4,D$63)-SUMIFS('Non-energy Use 2019'!$C12:$AF12,'Non-energy Use 2019'!$C$1:$AF$1,'Energy Use 2019'!D$63)</f>
        <v>11597417287500</v>
      </c>
      <c r="E72" s="142">
        <f>SUMIFS($B12:$AD12,$B$4:$AD$4,E$63)-SUMIFS('Non-energy Use 2019'!$C12:$AF12,'Non-energy Use 2019'!$C$1:$AF$1,'Energy Use 2019'!E$63)</f>
        <v>7092313735155</v>
      </c>
      <c r="F72" s="142">
        <f>SUMIFS($B12:$AD12,$B$4:$AD$4,F$63)-SUMIFS('Non-energy Use 2019'!$C12:$AF12,'Non-energy Use 2019'!$C$1:$AF$1,'Energy Use 2019'!F$63)</f>
        <v>0</v>
      </c>
      <c r="G72" s="142">
        <f>SUMIFS($B12:$AD12,$B$4:$AD$4,G$63)-SUMIFS('Non-energy Use 2019'!$C12:$AF12,'Non-energy Use 2019'!$C$1:$AF$1,'Energy Use 2019'!G$63)</f>
        <v>1313910988500</v>
      </c>
      <c r="H72" s="142">
        <f>SUMIFS($B12:$AD12,$B$4:$AD$4,H$63)-SUMIFS('Non-energy Use 2019'!$C12:$AF12,'Non-energy Use 2019'!$C$1:$AF$1,'Energy Use 2019'!H$63)</f>
        <v>110776863235500</v>
      </c>
      <c r="I72" s="142">
        <f>SUMIFS($B12:$AD12,$B$4:$AD$4,I$63)-SUMIFS('Non-energy Use 2019'!$C12:$AF12,'Non-energy Use 2019'!$C$1:$AF$1,'Energy Use 2019'!I$63)</f>
        <v>224101478052421.72</v>
      </c>
      <c r="J72" s="142">
        <f>SUMIFS($B12:$AD12,$B$4:$AD$4,J$63)-SUMIFS('Non-energy Use 2019'!$C12:$AF12,'Non-energy Use 2019'!$C$1:$AF$1,'Energy Use 2019'!J$63)</f>
        <v>72134546616000</v>
      </c>
      <c r="K72" s="143">
        <f>SUMIFS($B12:$AD12,$B$4:$AD$4,K$63)-SUMIFS('Non-energy Use 2019'!$C12:$AF12,'Non-energy Use 2019'!$C$1:$AF$1,'Energy Use 2019'!K$63)</f>
        <v>61523257026000</v>
      </c>
      <c r="L72" s="253">
        <f t="shared" si="1"/>
        <v>710785191712576.75</v>
      </c>
      <c r="N72" s="12" t="s">
        <v>9</v>
      </c>
      <c r="O72" s="269">
        <f t="shared" si="3"/>
        <v>0.45665264428119151</v>
      </c>
      <c r="P72" s="271">
        <f t="shared" si="4"/>
        <v>2.3829474794380173E-2</v>
      </c>
      <c r="Q72" s="271">
        <f t="shared" si="5"/>
        <v>1.45727369461709E-2</v>
      </c>
      <c r="R72" s="271">
        <f t="shared" si="6"/>
        <v>0</v>
      </c>
      <c r="S72" s="271">
        <f t="shared" si="7"/>
        <v>2.6997225335908554E-3</v>
      </c>
      <c r="T72" s="271">
        <f t="shared" si="8"/>
        <v>0.22761571864073937</v>
      </c>
      <c r="U72" s="271">
        <f t="shared" si="9"/>
        <v>0.14821647939172797</v>
      </c>
      <c r="V72" s="274">
        <f t="shared" si="10"/>
        <v>0.12641322341219929</v>
      </c>
    </row>
    <row r="73" spans="1:22" ht="14.4" x14ac:dyDescent="0.25">
      <c r="A73" s="41" t="str">
        <f>VLOOKUP($B73,'Sector Match'!$A$1:$B$43,2,0)</f>
        <v>food beverage and tobacco 10T12</v>
      </c>
      <c r="B73" s="12" t="s">
        <v>10</v>
      </c>
      <c r="C73" s="141">
        <f>SUMIFS($B13:$AD13,$B$4:$AD$4,C$63)-SUMIFS('Non-energy Use 2019'!$C13:$AF13,'Non-energy Use 2019'!$C$1:$AF$1,'Energy Use 2019'!C$63)</f>
        <v>132477228229500</v>
      </c>
      <c r="D73" s="142">
        <f>SUMIFS($B13:$AD13,$B$4:$AD$4,D$63)-SUMIFS('Non-energy Use 2019'!$C13:$AF13,'Non-energy Use 2019'!$C$1:$AF$1,'Energy Use 2019'!D$63)</f>
        <v>558342724500</v>
      </c>
      <c r="E73" s="142">
        <f>SUMIFS($B13:$AD13,$B$4:$AD$4,E$63)-SUMIFS('Non-energy Use 2019'!$C13:$AF13,'Non-energy Use 2019'!$C$1:$AF$1,'Energy Use 2019'!E$63)</f>
        <v>2838797747775</v>
      </c>
      <c r="F73" s="142">
        <f>SUMIFS($B13:$AD13,$B$4:$AD$4,F$63)-SUMIFS('Non-energy Use 2019'!$C13:$AF13,'Non-energy Use 2019'!$C$1:$AF$1,'Energy Use 2019'!F$63)</f>
        <v>0</v>
      </c>
      <c r="G73" s="142">
        <f>SUMIFS($B13:$AD13,$B$4:$AD$4,G$63)-SUMIFS('Non-energy Use 2019'!$C13:$AF13,'Non-energy Use 2019'!$C$1:$AF$1,'Energy Use 2019'!G$63)</f>
        <v>568300407012.90796</v>
      </c>
      <c r="H73" s="142">
        <f>SUMIFS($B13:$AD13,$B$4:$AD$4,H$63)-SUMIFS('Non-energy Use 2019'!$C13:$AF13,'Non-energy Use 2019'!$C$1:$AF$1,'Energy Use 2019'!H$63)</f>
        <v>85993113046500</v>
      </c>
      <c r="I73" s="142">
        <f>SUMIFS($B13:$AD13,$B$4:$AD$4,I$63)-SUMIFS('Non-energy Use 2019'!$C13:$AF13,'Non-energy Use 2019'!$C$1:$AF$1,'Energy Use 2019'!I$63)</f>
        <v>126792180402397.17</v>
      </c>
      <c r="J73" s="142">
        <f>SUMIFS($B13:$AD13,$B$4:$AD$4,J$63)-SUMIFS('Non-energy Use 2019'!$C13:$AF13,'Non-energy Use 2019'!$C$1:$AF$1,'Energy Use 2019'!J$63)</f>
        <v>69126162682500</v>
      </c>
      <c r="K73" s="143">
        <f>SUMIFS($B13:$AD13,$B$4:$AD$4,K$63)-SUMIFS('Non-energy Use 2019'!$C13:$AF13,'Non-energy Use 2019'!$C$1:$AF$1,'Energy Use 2019'!K$63)</f>
        <v>10872405093000</v>
      </c>
      <c r="L73" s="253">
        <f t="shared" si="1"/>
        <v>429226530333185.06</v>
      </c>
      <c r="N73" s="12" t="s">
        <v>10</v>
      </c>
      <c r="O73" s="269">
        <f t="shared" si="3"/>
        <v>0.4380363151864774</v>
      </c>
      <c r="P73" s="271">
        <f t="shared" si="4"/>
        <v>1.8461617360189964E-3</v>
      </c>
      <c r="Q73" s="271">
        <f t="shared" si="5"/>
        <v>9.386492468281658E-3</v>
      </c>
      <c r="R73" s="271">
        <f t="shared" si="6"/>
        <v>0</v>
      </c>
      <c r="S73" s="271">
        <f t="shared" si="7"/>
        <v>1.8790868403108429E-3</v>
      </c>
      <c r="T73" s="271">
        <f t="shared" si="8"/>
        <v>0.28433646199970186</v>
      </c>
      <c r="U73" s="271">
        <f t="shared" si="9"/>
        <v>0.22856584478026232</v>
      </c>
      <c r="V73" s="274">
        <f t="shared" si="10"/>
        <v>3.5949636988947029E-2</v>
      </c>
    </row>
    <row r="74" spans="1:22" ht="14.4" x14ac:dyDescent="0.25">
      <c r="A74" s="41" t="str">
        <f>VLOOKUP($B74,'Sector Match'!$A$1:$B$43,2,0)</f>
        <v>food beverage and tobacco 10T12</v>
      </c>
      <c r="B74" s="12" t="s">
        <v>11</v>
      </c>
      <c r="C74" s="141">
        <f>SUMIFS($B14:$AD14,$B$4:$AD$4,C$63)-SUMIFS('Non-energy Use 2019'!$C14:$AF14,'Non-energy Use 2019'!$C$1:$AF$1,'Energy Use 2019'!C$63)</f>
        <v>92837672614499.984</v>
      </c>
      <c r="D74" s="142">
        <f>SUMIFS($B14:$AD14,$B$4:$AD$4,D$63)-SUMIFS('Non-energy Use 2019'!$C14:$AF14,'Non-energy Use 2019'!$C$1:$AF$1,'Energy Use 2019'!D$63)</f>
        <v>377784132000</v>
      </c>
      <c r="E74" s="142">
        <f>SUMIFS($B14:$AD14,$B$4:$AD$4,E$63)-SUMIFS('Non-energy Use 2019'!$C14:$AF14,'Non-energy Use 2019'!$C$1:$AF$1,'Energy Use 2019'!E$63)</f>
        <v>1704917565120</v>
      </c>
      <c r="F74" s="142">
        <f>SUMIFS($B14:$AD14,$B$4:$AD$4,F$63)-SUMIFS('Non-energy Use 2019'!$C14:$AF14,'Non-energy Use 2019'!$C$1:$AF$1,'Energy Use 2019'!F$63)</f>
        <v>0</v>
      </c>
      <c r="G74" s="142">
        <f>SUMIFS($B14:$AD14,$B$4:$AD$4,G$63)-SUMIFS('Non-energy Use 2019'!$C14:$AF14,'Non-energy Use 2019'!$C$1:$AF$1,'Energy Use 2019'!G$63)</f>
        <v>155558172000</v>
      </c>
      <c r="H74" s="142">
        <f>SUMIFS($B14:$AD14,$B$4:$AD$4,H$63)-SUMIFS('Non-energy Use 2019'!$C14:$AF14,'Non-energy Use 2019'!$C$1:$AF$1,'Energy Use 2019'!H$63)</f>
        <v>58875990277500</v>
      </c>
      <c r="I74" s="142">
        <f>SUMIFS($B14:$AD14,$B$4:$AD$4,I$63)-SUMIFS('Non-energy Use 2019'!$C14:$AF14,'Non-energy Use 2019'!$C$1:$AF$1,'Energy Use 2019'!I$63)</f>
        <v>50209186431649.023</v>
      </c>
      <c r="J74" s="142">
        <f>SUMIFS($B14:$AD14,$B$4:$AD$4,J$63)-SUMIFS('Non-energy Use 2019'!$C14:$AF14,'Non-energy Use 2019'!$C$1:$AF$1,'Energy Use 2019'!J$63)</f>
        <v>51734203488000</v>
      </c>
      <c r="K74" s="143">
        <f>SUMIFS($B14:$AD14,$B$4:$AD$4,K$63)-SUMIFS('Non-energy Use 2019'!$C14:$AF14,'Non-energy Use 2019'!$C$1:$AF$1,'Energy Use 2019'!K$63)</f>
        <v>3675061813500</v>
      </c>
      <c r="L74" s="253">
        <f t="shared" si="1"/>
        <v>259570374494269.03</v>
      </c>
      <c r="N74" s="12" t="s">
        <v>11</v>
      </c>
      <c r="O74" s="269">
        <f t="shared" si="3"/>
        <v>0.44343306165578411</v>
      </c>
      <c r="P74" s="271">
        <f t="shared" si="4"/>
        <v>1.8044611587081968E-3</v>
      </c>
      <c r="Q74" s="271">
        <f t="shared" si="5"/>
        <v>8.1434270644760512E-3</v>
      </c>
      <c r="R74" s="271">
        <f t="shared" si="6"/>
        <v>0</v>
      </c>
      <c r="S74" s="271">
        <f t="shared" si="7"/>
        <v>7.4301341829161049E-4</v>
      </c>
      <c r="T74" s="271">
        <f t="shared" si="8"/>
        <v>0.28121731072661937</v>
      </c>
      <c r="U74" s="271">
        <f t="shared" si="9"/>
        <v>0.24710503396898131</v>
      </c>
      <c r="V74" s="274">
        <f t="shared" si="10"/>
        <v>1.7553692007139299E-2</v>
      </c>
    </row>
    <row r="75" spans="1:22" ht="14.4" x14ac:dyDescent="0.25">
      <c r="A75" s="41" t="str">
        <f>VLOOKUP($B75,'Sector Match'!$A$1:$B$43,2,0)</f>
        <v>food beverage and tobacco 10T12</v>
      </c>
      <c r="B75" s="12" t="s">
        <v>12</v>
      </c>
      <c r="C75" s="141">
        <f>SUMIFS($B15:$AD15,$B$4:$AD$4,C$63)-SUMIFS('Non-energy Use 2019'!$C15:$AF15,'Non-energy Use 2019'!$C$1:$AF$1,'Energy Use 2019'!C$63)</f>
        <v>1386134425500</v>
      </c>
      <c r="D75" s="142">
        <f>SUMIFS($B15:$AD15,$B$4:$AD$4,D$63)-SUMIFS('Non-energy Use 2019'!$C15:$AF15,'Non-energy Use 2019'!$C$1:$AF$1,'Energy Use 2019'!D$63)</f>
        <v>25000420500</v>
      </c>
      <c r="E75" s="142">
        <f>SUMIFS($B15:$AD15,$B$4:$AD$4,E$63)-SUMIFS('Non-energy Use 2019'!$C15:$AF15,'Non-energy Use 2019'!$C$1:$AF$1,'Energy Use 2019'!E$63)</f>
        <v>344533572735</v>
      </c>
      <c r="F75" s="142">
        <f>SUMIFS($B15:$AD15,$B$4:$AD$4,F$63)-SUMIFS('Non-energy Use 2019'!$C15:$AF15,'Non-energy Use 2019'!$C$1:$AF$1,'Energy Use 2019'!F$63)</f>
        <v>0</v>
      </c>
      <c r="G75" s="142">
        <f>SUMIFS($B15:$AD15,$B$4:$AD$4,G$63)-SUMIFS('Non-energy Use 2019'!$C15:$AF15,'Non-energy Use 2019'!$C$1:$AF$1,'Energy Use 2019'!G$63)</f>
        <v>0</v>
      </c>
      <c r="H75" s="142">
        <f>SUMIFS($B15:$AD15,$B$4:$AD$4,H$63)-SUMIFS('Non-energy Use 2019'!$C15:$AF15,'Non-energy Use 2019'!$C$1:$AF$1,'Energy Use 2019'!H$63)</f>
        <v>4300072326000</v>
      </c>
      <c r="I75" s="142">
        <f>SUMIFS($B15:$AD15,$B$4:$AD$4,I$63)-SUMIFS('Non-energy Use 2019'!$C15:$AF15,'Non-energy Use 2019'!$C$1:$AF$1,'Energy Use 2019'!I$63)</f>
        <v>13194376359726.107</v>
      </c>
      <c r="J75" s="142">
        <f>SUMIFS($B15:$AD15,$B$4:$AD$4,J$63)-SUMIFS('Non-energy Use 2019'!$C15:$AF15,'Non-energy Use 2019'!$C$1:$AF$1,'Energy Use 2019'!J$63)</f>
        <v>2441707735500</v>
      </c>
      <c r="K75" s="143">
        <f>SUMIFS($B15:$AD15,$B$4:$AD$4,K$63)-SUMIFS('Non-energy Use 2019'!$C15:$AF15,'Non-energy Use 2019'!$C$1:$AF$1,'Energy Use 2019'!K$63)</f>
        <v>700011774000</v>
      </c>
      <c r="L75" s="253">
        <f t="shared" si="1"/>
        <v>22391836613961.109</v>
      </c>
      <c r="N75" s="12" t="s">
        <v>12</v>
      </c>
      <c r="O75" s="269">
        <f t="shared" si="3"/>
        <v>0.15070838983639528</v>
      </c>
      <c r="P75" s="271">
        <f t="shared" si="4"/>
        <v>2.7181873918387927E-3</v>
      </c>
      <c r="Q75" s="271">
        <f t="shared" si="5"/>
        <v>3.7459642467751721E-2</v>
      </c>
      <c r="R75" s="271">
        <f t="shared" si="6"/>
        <v>0</v>
      </c>
      <c r="S75" s="271">
        <f t="shared" si="7"/>
        <v>0</v>
      </c>
      <c r="T75" s="271">
        <f t="shared" si="8"/>
        <v>0.46752823139627236</v>
      </c>
      <c r="U75" s="271">
        <f t="shared" si="9"/>
        <v>0.26547630193625543</v>
      </c>
      <c r="V75" s="274">
        <f t="shared" si="10"/>
        <v>7.6109246971486202E-2</v>
      </c>
    </row>
    <row r="76" spans="1:22" ht="14.4" x14ac:dyDescent="0.25">
      <c r="A76" s="41" t="str">
        <f>VLOOKUP($B76,'Sector Match'!$A$1:$B$43,2,0)</f>
        <v>textiles apparel and leather 13T15</v>
      </c>
      <c r="B76" s="12" t="s">
        <v>13</v>
      </c>
      <c r="C76" s="141">
        <f>SUMIFS($B16:$AD16,$B$4:$AD$4,C$63)-SUMIFS('Non-energy Use 2019'!$C16:$AF16,'Non-energy Use 2019'!$C$1:$AF$1,'Energy Use 2019'!C$63)</f>
        <v>87965368441500</v>
      </c>
      <c r="D76" s="142">
        <f>SUMIFS($B16:$AD16,$B$4:$AD$4,D$63)-SUMIFS('Non-energy Use 2019'!$C16:$AF16,'Non-energy Use 2019'!$C$1:$AF$1,'Energy Use 2019'!D$63)</f>
        <v>783346509000</v>
      </c>
      <c r="E76" s="142">
        <f>SUMIFS($B16:$AD16,$B$4:$AD$4,E$63)-SUMIFS('Non-energy Use 2019'!$C16:$AF16,'Non-energy Use 2019'!$C$1:$AF$1,'Energy Use 2019'!E$63)</f>
        <v>2260482465120</v>
      </c>
      <c r="F76" s="142">
        <f>SUMIFS($B16:$AD16,$B$4:$AD$4,F$63)-SUMIFS('Non-energy Use 2019'!$C16:$AF16,'Non-energy Use 2019'!$C$1:$AF$1,'Energy Use 2019'!F$63)</f>
        <v>0</v>
      </c>
      <c r="G76" s="142">
        <f>SUMIFS($B16:$AD16,$B$4:$AD$4,G$63)-SUMIFS('Non-energy Use 2019'!$C16:$AF16,'Non-energy Use 2019'!$C$1:$AF$1,'Energy Use 2019'!G$63)</f>
        <v>2288927388000</v>
      </c>
      <c r="H76" s="142">
        <f>SUMIFS($B16:$AD16,$B$4:$AD$4,H$63)-SUMIFS('Non-energy Use 2019'!$C16:$AF16,'Non-energy Use 2019'!$C$1:$AF$1,'Energy Use 2019'!H$63)</f>
        <v>158974896135000</v>
      </c>
      <c r="I76" s="142">
        <f>SUMIFS($B16:$AD16,$B$4:$AD$4,I$63)-SUMIFS('Non-energy Use 2019'!$C16:$AF16,'Non-energy Use 2019'!$C$1:$AF$1,'Energy Use 2019'!I$63)</f>
        <v>562657071211764.31</v>
      </c>
      <c r="J76" s="142">
        <f>SUMIFS($B16:$AD16,$B$4:$AD$4,J$63)-SUMIFS('Non-energy Use 2019'!$C16:$AF16,'Non-energy Use 2019'!$C$1:$AF$1,'Energy Use 2019'!J$63)</f>
        <v>306691269571500</v>
      </c>
      <c r="K76" s="143">
        <f>SUMIFS($B16:$AD16,$B$4:$AD$4,K$63)-SUMIFS('Non-energy Use 2019'!$C16:$AF16,'Non-energy Use 2019'!$C$1:$AF$1,'Energy Use 2019'!K$63)</f>
        <v>18191972650500</v>
      </c>
      <c r="L76" s="253">
        <f t="shared" si="1"/>
        <v>1139813334372384.3</v>
      </c>
      <c r="N76" s="12" t="s">
        <v>13</v>
      </c>
      <c r="O76" s="269">
        <f t="shared" si="3"/>
        <v>0.15241170209222807</v>
      </c>
      <c r="P76" s="271">
        <f t="shared" si="4"/>
        <v>1.3572520286104877E-3</v>
      </c>
      <c r="Q76" s="271">
        <f t="shared" si="5"/>
        <v>3.9165865631279094E-3</v>
      </c>
      <c r="R76" s="271">
        <f t="shared" si="6"/>
        <v>0</v>
      </c>
      <c r="S76" s="271">
        <f t="shared" si="7"/>
        <v>3.9658711757980213E-3</v>
      </c>
      <c r="T76" s="271">
        <f t="shared" si="8"/>
        <v>0.27544515460063196</v>
      </c>
      <c r="U76" s="271">
        <f t="shared" si="9"/>
        <v>0.5313834210028302</v>
      </c>
      <c r="V76" s="274">
        <f t="shared" si="10"/>
        <v>3.1520012536773348E-2</v>
      </c>
    </row>
    <row r="77" spans="1:22" ht="14.4" x14ac:dyDescent="0.25">
      <c r="A77" s="41" t="str">
        <f>VLOOKUP($B77,'Sector Match'!$A$1:$B$43,2,0)</f>
        <v>textiles apparel and leather 13T15</v>
      </c>
      <c r="B77" s="12" t="s">
        <v>14</v>
      </c>
      <c r="C77" s="141">
        <f>SUMIFS($B17:$AD17,$B$4:$AD$4,C$63)-SUMIFS('Non-energy Use 2019'!$C17:$AF17,'Non-energy Use 2019'!$C$1:$AF$1,'Energy Use 2019'!C$63)</f>
        <v>8000134559999.999</v>
      </c>
      <c r="D77" s="142">
        <f>SUMIFS($B17:$AD17,$B$4:$AD$4,D$63)-SUMIFS('Non-energy Use 2019'!$C17:$AF17,'Non-energy Use 2019'!$C$1:$AF$1,'Energy Use 2019'!D$63)</f>
        <v>180558592500</v>
      </c>
      <c r="E77" s="142">
        <f>SUMIFS($B17:$AD17,$B$4:$AD$4,E$63)-SUMIFS('Non-energy Use 2019'!$C17:$AF17,'Non-energy Use 2019'!$C$1:$AF$1,'Energy Use 2019'!E$63)</f>
        <v>2046339974415</v>
      </c>
      <c r="F77" s="142">
        <f>SUMIFS($B17:$AD17,$B$4:$AD$4,F$63)-SUMIFS('Non-energy Use 2019'!$C17:$AF17,'Non-energy Use 2019'!$C$1:$AF$1,'Energy Use 2019'!F$63)</f>
        <v>0</v>
      </c>
      <c r="G77" s="142">
        <f>SUMIFS($B17:$AD17,$B$4:$AD$4,G$63)-SUMIFS('Non-energy Use 2019'!$C17:$AF17,'Non-energy Use 2019'!$C$1:$AF$1,'Energy Use 2019'!G$63)</f>
        <v>275004625500</v>
      </c>
      <c r="H77" s="142">
        <f>SUMIFS($B17:$AD17,$B$4:$AD$4,H$63)-SUMIFS('Non-energy Use 2019'!$C17:$AF17,'Non-energy Use 2019'!$C$1:$AF$1,'Energy Use 2019'!H$63)</f>
        <v>38353422871500</v>
      </c>
      <c r="I77" s="142">
        <f>SUMIFS($B17:$AD17,$B$4:$AD$4,I$63)-SUMIFS('Non-energy Use 2019'!$C17:$AF17,'Non-energy Use 2019'!$C$1:$AF$1,'Energy Use 2019'!I$63)</f>
        <v>117052768053294.75</v>
      </c>
      <c r="J77" s="142">
        <f>SUMIFS($B17:$AD17,$B$4:$AD$4,J$63)-SUMIFS('Non-energy Use 2019'!$C17:$AF17,'Non-energy Use 2019'!$C$1:$AF$1,'Energy Use 2019'!J$63)</f>
        <v>5622316788000</v>
      </c>
      <c r="K77" s="143">
        <f>SUMIFS($B17:$AD17,$B$4:$AD$4,K$63)-SUMIFS('Non-energy Use 2019'!$C17:$AF17,'Non-energy Use 2019'!$C$1:$AF$1,'Energy Use 2019'!K$63)</f>
        <v>2297260861500</v>
      </c>
      <c r="L77" s="253">
        <f t="shared" si="1"/>
        <v>173827806326709.75</v>
      </c>
      <c r="N77" s="12" t="s">
        <v>14</v>
      </c>
      <c r="O77" s="269">
        <f t="shared" si="3"/>
        <v>0.14090936445473212</v>
      </c>
      <c r="P77" s="271">
        <f t="shared" si="4"/>
        <v>3.1802460727630515E-3</v>
      </c>
      <c r="Q77" s="271">
        <f t="shared" si="5"/>
        <v>3.6042951914190109E-2</v>
      </c>
      <c r="R77" s="271">
        <f t="shared" si="6"/>
        <v>0</v>
      </c>
      <c r="S77" s="271">
        <f t="shared" si="7"/>
        <v>4.8437594031314167E-3</v>
      </c>
      <c r="T77" s="271">
        <f t="shared" si="8"/>
        <v>0.6755331927175301</v>
      </c>
      <c r="U77" s="271">
        <f t="shared" si="9"/>
        <v>9.902797001957564E-2</v>
      </c>
      <c r="V77" s="274">
        <f t="shared" si="10"/>
        <v>4.0462515418077598E-2</v>
      </c>
    </row>
    <row r="78" spans="1:22" ht="14.4" x14ac:dyDescent="0.25">
      <c r="A78" s="41" t="str">
        <f>VLOOKUP($B78,'Sector Match'!$A$1:$B$43,2,0)</f>
        <v>textiles apparel and leather 13T15</v>
      </c>
      <c r="B78" s="12" t="s">
        <v>15</v>
      </c>
      <c r="C78" s="141">
        <f>SUMIFS($B18:$AD18,$B$4:$AD$4,C$63)-SUMIFS('Non-energy Use 2019'!$C18:$AF18,'Non-energy Use 2019'!$C$1:$AF$1,'Energy Use 2019'!C$63)</f>
        <v>4616744319000</v>
      </c>
      <c r="D78" s="142">
        <f>SUMIFS($B18:$AD18,$B$4:$AD$4,D$63)-SUMIFS('Non-energy Use 2019'!$C18:$AF18,'Non-energy Use 2019'!$C$1:$AF$1,'Energy Use 2019'!D$63)</f>
        <v>161113821000</v>
      </c>
      <c r="E78" s="142">
        <f>SUMIFS($B18:$AD18,$B$4:$AD$4,E$63)-SUMIFS('Non-energy Use 2019'!$C18:$AF18,'Non-energy Use 2019'!$C$1:$AF$1,'Energy Use 2019'!E$63)</f>
        <v>830819529705</v>
      </c>
      <c r="F78" s="142">
        <f>SUMIFS($B18:$AD18,$B$4:$AD$4,F$63)-SUMIFS('Non-energy Use 2019'!$C18:$AF18,'Non-energy Use 2019'!$C$1:$AF$1,'Energy Use 2019'!F$63)</f>
        <v>0</v>
      </c>
      <c r="G78" s="142">
        <f>SUMIFS($B18:$AD18,$B$4:$AD$4,G$63)-SUMIFS('Non-energy Use 2019'!$C18:$AF18,'Non-energy Use 2019'!$C$1:$AF$1,'Energy Use 2019'!G$63)</f>
        <v>216670311000</v>
      </c>
      <c r="H78" s="142">
        <f>SUMIFS($B18:$AD18,$B$4:$AD$4,H$63)-SUMIFS('Non-energy Use 2019'!$C18:$AF18,'Non-energy Use 2019'!$C$1:$AF$1,'Energy Use 2019'!H$63)</f>
        <v>7686240391500</v>
      </c>
      <c r="I78" s="142">
        <f>SUMIFS($B18:$AD18,$B$4:$AD$4,I$63)-SUMIFS('Non-energy Use 2019'!$C18:$AF18,'Non-energy Use 2019'!$C$1:$AF$1,'Energy Use 2019'!I$63)</f>
        <v>75933185718135.25</v>
      </c>
      <c r="J78" s="142">
        <f>SUMIFS($B18:$AD18,$B$4:$AD$4,J$63)-SUMIFS('Non-energy Use 2019'!$C18:$AF18,'Non-energy Use 2019'!$C$1:$AF$1,'Energy Use 2019'!J$63)</f>
        <v>2158369636500</v>
      </c>
      <c r="K78" s="143">
        <f>SUMIFS($B18:$AD18,$B$4:$AD$4,K$63)-SUMIFS('Non-energy Use 2019'!$C18:$AF18,'Non-energy Use 2019'!$C$1:$AF$1,'Energy Use 2019'!K$63)</f>
        <v>2694489765000</v>
      </c>
      <c r="L78" s="253">
        <f t="shared" si="1"/>
        <v>94297633491840.25</v>
      </c>
      <c r="N78" s="12" t="s">
        <v>15</v>
      </c>
      <c r="O78" s="269">
        <f t="shared" si="3"/>
        <v>0.25139576075957215</v>
      </c>
      <c r="P78" s="271">
        <f t="shared" si="4"/>
        <v>8.7731372587576337E-3</v>
      </c>
      <c r="Q78" s="271">
        <f t="shared" si="5"/>
        <v>4.5240648667617595E-2</v>
      </c>
      <c r="R78" s="271">
        <f t="shared" si="6"/>
        <v>0</v>
      </c>
      <c r="S78" s="271">
        <f t="shared" si="7"/>
        <v>1.1798357003156817E-2</v>
      </c>
      <c r="T78" s="271">
        <f t="shared" si="8"/>
        <v>0.41853915163762706</v>
      </c>
      <c r="U78" s="271">
        <f t="shared" si="9"/>
        <v>0.11752978706990828</v>
      </c>
      <c r="V78" s="274">
        <f t="shared" si="10"/>
        <v>0.14672315760336041</v>
      </c>
    </row>
    <row r="79" spans="1:22" ht="14.4" x14ac:dyDescent="0.25">
      <c r="A79" s="41" t="str">
        <f>VLOOKUP($B79,'Sector Match'!$A$1:$B$43,2,0)</f>
        <v>wood products 16</v>
      </c>
      <c r="B79" s="74" t="s">
        <v>253</v>
      </c>
      <c r="C79" s="141">
        <f>SUMIFS($B19:$AD19,$B$4:$AD$4,C$63)-SUMIFS('Non-energy Use 2019'!$C19:$AF19,'Non-energy Use 2019'!$C$1:$AF$1,'Energy Use 2019'!C$63)</f>
        <v>10433508822000</v>
      </c>
      <c r="D79" s="142">
        <f>SUMIFS($B19:$AD19,$B$4:$AD$4,D$63)-SUMIFS('Non-energy Use 2019'!$C19:$AF19,'Non-energy Use 2019'!$C$1:$AF$1,'Energy Use 2019'!D$63)</f>
        <v>113890804500</v>
      </c>
      <c r="E79" s="142">
        <f>SUMIFS($B19:$AD19,$B$4:$AD$4,E$63)-SUMIFS('Non-energy Use 2019'!$C19:$AF19,'Non-energy Use 2019'!$C$1:$AF$1,'Energy Use 2019'!E$63)</f>
        <v>1706028694920</v>
      </c>
      <c r="F79" s="142">
        <f>SUMIFS($B19:$AD19,$B$4:$AD$4,F$63)-SUMIFS('Non-energy Use 2019'!$C19:$AF19,'Non-energy Use 2019'!$C$1:$AF$1,'Energy Use 2019'!F$63)</f>
        <v>0</v>
      </c>
      <c r="G79" s="142">
        <f>SUMIFS($B19:$AD19,$B$4:$AD$4,G$63)-SUMIFS('Non-energy Use 2019'!$C19:$AF19,'Non-energy Use 2019'!$C$1:$AF$1,'Energy Use 2019'!G$63)</f>
        <v>87343783875.365845</v>
      </c>
      <c r="H79" s="142">
        <f>SUMIFS($B19:$AD19,$B$4:$AD$4,H$63)-SUMIFS('Non-energy Use 2019'!$C19:$AF19,'Non-energy Use 2019'!$C$1:$AF$1,'Energy Use 2019'!H$63)</f>
        <v>10222394160000</v>
      </c>
      <c r="I79" s="142">
        <f>SUMIFS($B19:$AD19,$B$4:$AD$4,I$63)-SUMIFS('Non-energy Use 2019'!$C19:$AF19,'Non-energy Use 2019'!$C$1:$AF$1,'Energy Use 2019'!I$63)</f>
        <v>119494257756046.8</v>
      </c>
      <c r="J79" s="142">
        <f>SUMIFS($B19:$AD19,$B$4:$AD$4,J$63)-SUMIFS('Non-energy Use 2019'!$C19:$AF19,'Non-energy Use 2019'!$C$1:$AF$1,'Energy Use 2019'!J$63)</f>
        <v>6363995929500</v>
      </c>
      <c r="K79" s="143">
        <f>SUMIFS($B19:$AD19,$B$4:$AD$4,K$63)-SUMIFS('Non-energy Use 2019'!$C19:$AF19,'Non-energy Use 2019'!$C$1:$AF$1,'Energy Use 2019'!K$63)</f>
        <v>29144934654000</v>
      </c>
      <c r="L79" s="253">
        <f t="shared" si="1"/>
        <v>177566354604842.16</v>
      </c>
      <c r="N79" s="74" t="s">
        <v>253</v>
      </c>
      <c r="O79" s="269">
        <f t="shared" si="3"/>
        <v>0.17966475102778093</v>
      </c>
      <c r="P79" s="271">
        <f t="shared" si="4"/>
        <v>1.9611966965226353E-3</v>
      </c>
      <c r="Q79" s="271">
        <f t="shared" si="5"/>
        <v>2.93777698325937E-2</v>
      </c>
      <c r="R79" s="271">
        <f t="shared" si="6"/>
        <v>0</v>
      </c>
      <c r="S79" s="271">
        <f t="shared" si="7"/>
        <v>1.5040576906114884E-3</v>
      </c>
      <c r="T79" s="271">
        <f t="shared" si="8"/>
        <v>0.17602936202934874</v>
      </c>
      <c r="U79" s="271">
        <f t="shared" si="9"/>
        <v>0.10958784467642335</v>
      </c>
      <c r="V79" s="274">
        <f t="shared" si="10"/>
        <v>0.5018750180467193</v>
      </c>
    </row>
    <row r="80" spans="1:22" ht="14.4" x14ac:dyDescent="0.25">
      <c r="A80" s="41" t="str">
        <f>VLOOKUP($B80,'Sector Match'!$A$1:$B$43,2,0)</f>
        <v>wood products 16</v>
      </c>
      <c r="B80" s="12" t="s">
        <v>17</v>
      </c>
      <c r="C80" s="141">
        <f>SUMIFS($B20:$AD20,$B$4:$AD$4,C$63)-SUMIFS('Non-energy Use 2019'!$C20:$AF20,'Non-energy Use 2019'!$C$1:$AF$1,'Energy Use 2019'!C$63)</f>
        <v>577787496000</v>
      </c>
      <c r="D80" s="142">
        <f>SUMIFS($B20:$AD20,$B$4:$AD$4,D$63)-SUMIFS('Non-energy Use 2019'!$C20:$AF20,'Non-energy Use 2019'!$C$1:$AF$1,'Energy Use 2019'!D$63)</f>
        <v>136113400500</v>
      </c>
      <c r="E80" s="142">
        <f>SUMIFS($B20:$AD20,$B$4:$AD$4,E$63)-SUMIFS('Non-energy Use 2019'!$C20:$AF20,'Non-energy Use 2019'!$C$1:$AF$1,'Energy Use 2019'!E$63)</f>
        <v>1100685179880</v>
      </c>
      <c r="F80" s="142">
        <f>SUMIFS($B20:$AD20,$B$4:$AD$4,F$63)-SUMIFS('Non-energy Use 2019'!$C20:$AF20,'Non-energy Use 2019'!$C$1:$AF$1,'Energy Use 2019'!F$63)</f>
        <v>0</v>
      </c>
      <c r="G80" s="142">
        <f>SUMIFS($B20:$AD20,$B$4:$AD$4,G$63)-SUMIFS('Non-energy Use 2019'!$C20:$AF20,'Non-energy Use 2019'!$C$1:$AF$1,'Energy Use 2019'!G$63)</f>
        <v>58334314500</v>
      </c>
      <c r="H80" s="142">
        <f>SUMIFS($B20:$AD20,$B$4:$AD$4,H$63)-SUMIFS('Non-energy Use 2019'!$C20:$AF20,'Non-energy Use 2019'!$C$1:$AF$1,'Energy Use 2019'!H$63)</f>
        <v>5933433132000</v>
      </c>
      <c r="I80" s="142">
        <f>SUMIFS($B20:$AD20,$B$4:$AD$4,I$63)-SUMIFS('Non-energy Use 2019'!$C20:$AF20,'Non-energy Use 2019'!$C$1:$AF$1,'Energy Use 2019'!I$63)</f>
        <v>55396187656664.797</v>
      </c>
      <c r="J80" s="142">
        <f>SUMIFS($B20:$AD20,$B$4:$AD$4,J$63)-SUMIFS('Non-energy Use 2019'!$C20:$AF20,'Non-energy Use 2019'!$C$1:$AF$1,'Energy Use 2019'!J$63)</f>
        <v>575009671500</v>
      </c>
      <c r="K80" s="143">
        <f>SUMIFS($B20:$AD20,$B$4:$AD$4,K$63)-SUMIFS('Non-energy Use 2019'!$C20:$AF20,'Non-energy Use 2019'!$C$1:$AF$1,'Energy Use 2019'!K$63)</f>
        <v>1391690074500</v>
      </c>
      <c r="L80" s="253">
        <f t="shared" si="1"/>
        <v>65169240925544.797</v>
      </c>
      <c r="N80" s="12" t="s">
        <v>17</v>
      </c>
      <c r="O80" s="269">
        <f t="shared" si="3"/>
        <v>5.9120469325571877E-2</v>
      </c>
      <c r="P80" s="271">
        <f t="shared" si="4"/>
        <v>1.3927418254581837E-2</v>
      </c>
      <c r="Q80" s="271">
        <f t="shared" si="5"/>
        <v>0.11262449406521442</v>
      </c>
      <c r="R80" s="271">
        <f t="shared" si="6"/>
        <v>0</v>
      </c>
      <c r="S80" s="271">
        <f t="shared" si="7"/>
        <v>5.9688935376779302E-3</v>
      </c>
      <c r="T80" s="271">
        <f t="shared" si="8"/>
        <v>0.60712174268952657</v>
      </c>
      <c r="U80" s="271">
        <f t="shared" si="9"/>
        <v>5.8836236299968168E-2</v>
      </c>
      <c r="V80" s="274">
        <f t="shared" si="10"/>
        <v>0.14240074582745918</v>
      </c>
    </row>
    <row r="81" spans="1:22" ht="14.4" x14ac:dyDescent="0.25">
      <c r="A81" s="41" t="str">
        <f>VLOOKUP($B81,'Sector Match'!$A$1:$B$43,2,0)</f>
        <v>pulp paper and printing 17T18</v>
      </c>
      <c r="B81" s="12" t="s">
        <v>18</v>
      </c>
      <c r="C81" s="141">
        <f>SUMIFS($B21:$AD21,$B$4:$AD$4,C$63)-SUMIFS('Non-energy Use 2019'!$C21:$AF21,'Non-energy Use 2019'!$C$1:$AF$1,'Energy Use 2019'!C$63)</f>
        <v>130979980823999.98</v>
      </c>
      <c r="D81" s="142">
        <f>SUMIFS($B21:$AD21,$B$4:$AD$4,D$63)-SUMIFS('Non-energy Use 2019'!$C21:$AF21,'Non-energy Use 2019'!$C$1:$AF$1,'Energy Use 2019'!D$63)</f>
        <v>1088907204000</v>
      </c>
      <c r="E81" s="142">
        <f>SUMIFS($B21:$AD21,$B$4:$AD$4,E$63)-SUMIFS('Non-energy Use 2019'!$C21:$AF21,'Non-energy Use 2019'!$C$1:$AF$1,'Energy Use 2019'!E$63)</f>
        <v>4709495879055</v>
      </c>
      <c r="F81" s="142">
        <f>SUMIFS($B21:$AD21,$B$4:$AD$4,F$63)-SUMIFS('Non-energy Use 2019'!$C21:$AF21,'Non-energy Use 2019'!$C$1:$AF$1,'Energy Use 2019'!F$63)</f>
        <v>13889122500</v>
      </c>
      <c r="G81" s="142">
        <f>SUMIFS($B21:$AD21,$B$4:$AD$4,G$63)-SUMIFS('Non-energy Use 2019'!$C21:$AF21,'Non-energy Use 2019'!$C$1:$AF$1,'Energy Use 2019'!G$63)</f>
        <v>3347278522500</v>
      </c>
      <c r="H81" s="142">
        <f>SUMIFS($B21:$AD21,$B$4:$AD$4,H$63)-SUMIFS('Non-energy Use 2019'!$C21:$AF21,'Non-energy Use 2019'!$C$1:$AF$1,'Energy Use 2019'!H$63)</f>
        <v>77787419473500</v>
      </c>
      <c r="I81" s="142">
        <f>SUMIFS($B21:$AD21,$B$4:$AD$4,I$63)-SUMIFS('Non-energy Use 2019'!$C21:$AF21,'Non-energy Use 2019'!$C$1:$AF$1,'Energy Use 2019'!I$63)</f>
        <v>254071136930176.38</v>
      </c>
      <c r="J81" s="142">
        <f>SUMIFS($B21:$AD21,$B$4:$AD$4,J$63)-SUMIFS('Non-energy Use 2019'!$C21:$AF21,'Non-energy Use 2019'!$C$1:$AF$1,'Energy Use 2019'!J$63)</f>
        <v>202861745410500</v>
      </c>
      <c r="K81" s="143">
        <f>SUMIFS($B21:$AD21,$B$4:$AD$4,K$63)-SUMIFS('Non-energy Use 2019'!$C21:$AF21,'Non-energy Use 2019'!$C$1:$AF$1,'Energy Use 2019'!K$63)</f>
        <v>25172645619000</v>
      </c>
      <c r="L81" s="253">
        <f t="shared" si="1"/>
        <v>700032498985231.38</v>
      </c>
      <c r="N81" s="12" t="s">
        <v>18</v>
      </c>
      <c r="O81" s="269">
        <f t="shared" si="3"/>
        <v>0.2937025311350408</v>
      </c>
      <c r="P81" s="271">
        <f t="shared" si="4"/>
        <v>2.4417075034979638E-3</v>
      </c>
      <c r="Q81" s="271">
        <f t="shared" si="5"/>
        <v>1.0560322664171973E-2</v>
      </c>
      <c r="R81" s="271">
        <f t="shared" si="6"/>
        <v>3.1144228360943421E-5</v>
      </c>
      <c r="S81" s="271">
        <f t="shared" si="7"/>
        <v>7.5057590349873636E-3</v>
      </c>
      <c r="T81" s="271">
        <f t="shared" si="8"/>
        <v>0.17442636535829972</v>
      </c>
      <c r="U81" s="271">
        <f t="shared" si="9"/>
        <v>0.4548863705942674</v>
      </c>
      <c r="V81" s="274">
        <f t="shared" si="10"/>
        <v>5.6445799481373848E-2</v>
      </c>
    </row>
    <row r="82" spans="1:22" ht="14.4" x14ac:dyDescent="0.25">
      <c r="A82" s="41" t="str">
        <f>VLOOKUP($B82,'Sector Match'!$A$1:$B$43,2,0)</f>
        <v>pulp paper and printing 17T18</v>
      </c>
      <c r="B82" s="12" t="s">
        <v>19</v>
      </c>
      <c r="C82" s="141">
        <f>SUMIFS($B22:$AD22,$B$4:$AD$4,C$63)-SUMIFS('Non-energy Use 2019'!$C22:$AF22,'Non-energy Use 2019'!$C$1:$AF$1,'Energy Use 2019'!C$63)</f>
        <v>3233387718000</v>
      </c>
      <c r="D82" s="142">
        <f>SUMIFS($B22:$AD22,$B$4:$AD$4,D$63)-SUMIFS('Non-energy Use 2019'!$C22:$AF22,'Non-energy Use 2019'!$C$1:$AF$1,'Energy Use 2019'!D$63)</f>
        <v>366672834000</v>
      </c>
      <c r="E82" s="142">
        <f>SUMIFS($B22:$AD22,$B$4:$AD$4,E$63)-SUMIFS('Non-energy Use 2019'!$C22:$AF22,'Non-energy Use 2019'!$C$1:$AF$1,'Energy Use 2019'!E$63)</f>
        <v>1576276512525</v>
      </c>
      <c r="F82" s="142">
        <f>SUMIFS($B22:$AD22,$B$4:$AD$4,F$63)-SUMIFS('Non-energy Use 2019'!$C22:$AF22,'Non-energy Use 2019'!$C$1:$AF$1,'Energy Use 2019'!F$63)</f>
        <v>0</v>
      </c>
      <c r="G82" s="142">
        <f>SUMIFS($B22:$AD22,$B$4:$AD$4,G$63)-SUMIFS('Non-energy Use 2019'!$C22:$AF22,'Non-energy Use 2019'!$C$1:$AF$1,'Energy Use 2019'!G$63)</f>
        <v>308338519500</v>
      </c>
      <c r="H82" s="142">
        <f>SUMIFS($B22:$AD22,$B$4:$AD$4,H$63)-SUMIFS('Non-energy Use 2019'!$C22:$AF22,'Non-energy Use 2019'!$C$1:$AF$1,'Energy Use 2019'!H$63)</f>
        <v>17650296873000</v>
      </c>
      <c r="I82" s="142">
        <f>SUMIFS($B22:$AD22,$B$4:$AD$4,I$63)-SUMIFS('Non-energy Use 2019'!$C22:$AF22,'Non-energy Use 2019'!$C$1:$AF$1,'Energy Use 2019'!I$63)</f>
        <v>44716764409051.969</v>
      </c>
      <c r="J82" s="142">
        <f>SUMIFS($B22:$AD22,$B$4:$AD$4,J$63)-SUMIFS('Non-energy Use 2019'!$C22:$AF22,'Non-energy Use 2019'!$C$1:$AF$1,'Energy Use 2019'!J$63)</f>
        <v>4627855617000</v>
      </c>
      <c r="K82" s="143">
        <f>SUMIFS($B22:$AD22,$B$4:$AD$4,K$63)-SUMIFS('Non-energy Use 2019'!$C22:$AF22,'Non-energy Use 2019'!$C$1:$AF$1,'Energy Use 2019'!K$63)</f>
        <v>2519486821500</v>
      </c>
      <c r="L82" s="253">
        <f t="shared" si="1"/>
        <v>74999079304576.969</v>
      </c>
      <c r="N82" s="12" t="s">
        <v>19</v>
      </c>
      <c r="O82" s="269">
        <f t="shared" si="3"/>
        <v>0.10677478684028271</v>
      </c>
      <c r="P82" s="271">
        <f t="shared" si="4"/>
        <v>1.210848098188773E-2</v>
      </c>
      <c r="Q82" s="271">
        <f t="shared" si="5"/>
        <v>5.205270858463782E-2</v>
      </c>
      <c r="R82" s="271">
        <f t="shared" si="6"/>
        <v>0</v>
      </c>
      <c r="S82" s="271">
        <f t="shared" si="7"/>
        <v>1.0182131734769229E-2</v>
      </c>
      <c r="T82" s="271">
        <f t="shared" si="8"/>
        <v>0.5828582436281412</v>
      </c>
      <c r="U82" s="271">
        <f t="shared" si="9"/>
        <v>0.15282370693806788</v>
      </c>
      <c r="V82" s="274">
        <f t="shared" si="10"/>
        <v>8.319994129221342E-2</v>
      </c>
    </row>
    <row r="83" spans="1:22" ht="14.4" x14ac:dyDescent="0.25">
      <c r="A83" s="41" t="str">
        <f>VLOOKUP($B83,'Sector Match'!$A$1:$B$43,2,0)</f>
        <v>pulp paper and printing 17T18</v>
      </c>
      <c r="B83" s="12" t="s">
        <v>20</v>
      </c>
      <c r="C83" s="141">
        <f>SUMIFS($B23:$AD23,$B$4:$AD$4,C$63)-SUMIFS('Non-energy Use 2019'!$C23:$AF23,'Non-energy Use 2019'!$C$1:$AF$1,'Energy Use 2019'!C$63)</f>
        <v>3138941685000.0005</v>
      </c>
      <c r="D83" s="142">
        <f>SUMIFS($B23:$AD23,$B$4:$AD$4,D$63)-SUMIFS('Non-energy Use 2019'!$C23:$AF23,'Non-energy Use 2019'!$C$1:$AF$1,'Energy Use 2019'!D$63)</f>
        <v>327783291000</v>
      </c>
      <c r="E83" s="142">
        <f>SUMIFS($B23:$AD23,$B$4:$AD$4,E$63)-SUMIFS('Non-energy Use 2019'!$C23:$AF23,'Non-energy Use 2019'!$C$1:$AF$1,'Energy Use 2019'!E$63)</f>
        <v>1372050855285</v>
      </c>
      <c r="F83" s="142">
        <f>SUMIFS($B23:$AD23,$B$4:$AD$4,F$63)-SUMIFS('Non-energy Use 2019'!$C23:$AF23,'Non-energy Use 2019'!$C$1:$AF$1,'Energy Use 2019'!F$63)</f>
        <v>0</v>
      </c>
      <c r="G83" s="142">
        <f>SUMIFS($B23:$AD23,$B$4:$AD$4,G$63)-SUMIFS('Non-energy Use 2019'!$C23:$AF23,'Non-energy Use 2019'!$C$1:$AF$1,'Energy Use 2019'!G$63)</f>
        <v>3627178244963.2549</v>
      </c>
      <c r="H83" s="142">
        <f>SUMIFS($B23:$AD23,$B$4:$AD$4,H$63)-SUMIFS('Non-energy Use 2019'!$C23:$AF23,'Non-energy Use 2019'!$C$1:$AF$1,'Energy Use 2019'!H$63)</f>
        <v>49945284510000</v>
      </c>
      <c r="I83" s="142">
        <f>SUMIFS($B23:$AD23,$B$4:$AD$4,I$63)-SUMIFS('Non-energy Use 2019'!$C23:$AF23,'Non-energy Use 2019'!$C$1:$AF$1,'Energy Use 2019'!I$63)</f>
        <v>55499200212568.93</v>
      </c>
      <c r="J83" s="142">
        <f>SUMIFS($B23:$AD23,$B$4:$AD$4,J$63)-SUMIFS('Non-energy Use 2019'!$C23:$AF23,'Non-energy Use 2019'!$C$1:$AF$1,'Energy Use 2019'!J$63)</f>
        <v>822236052000</v>
      </c>
      <c r="K83" s="143">
        <f>SUMIFS($B23:$AD23,$B$4:$AD$4,K$63)-SUMIFS('Non-energy Use 2019'!$C23:$AF23,'Non-energy Use 2019'!$C$1:$AF$1,'Energy Use 2019'!K$63)</f>
        <v>1636138630500</v>
      </c>
      <c r="L83" s="253">
        <f t="shared" si="1"/>
        <v>116368813481317.19</v>
      </c>
      <c r="N83" s="12" t="s">
        <v>20</v>
      </c>
      <c r="O83" s="269">
        <f t="shared" si="3"/>
        <v>5.1568286973355873E-2</v>
      </c>
      <c r="P83" s="271">
        <f t="shared" si="4"/>
        <v>5.3850069582796391E-3</v>
      </c>
      <c r="Q83" s="271">
        <f t="shared" si="5"/>
        <v>2.254081768561917E-2</v>
      </c>
      <c r="R83" s="271">
        <f t="shared" si="6"/>
        <v>0</v>
      </c>
      <c r="S83" s="271">
        <f t="shared" si="7"/>
        <v>5.9589309840835221E-2</v>
      </c>
      <c r="T83" s="271">
        <f t="shared" si="8"/>
        <v>0.82052902635481273</v>
      </c>
      <c r="U83" s="271">
        <f t="shared" si="9"/>
        <v>1.3508153047887907E-2</v>
      </c>
      <c r="V83" s="274">
        <f t="shared" si="10"/>
        <v>2.6879399139209385E-2</v>
      </c>
    </row>
    <row r="84" spans="1:22" ht="14.4" x14ac:dyDescent="0.25">
      <c r="A84" s="41" t="str">
        <f>VLOOKUP($B84,'Sector Match'!$A$1:$B$43,2,0)</f>
        <v>refined petroleum and coke 19</v>
      </c>
      <c r="B84" s="12" t="s">
        <v>21</v>
      </c>
      <c r="C84" s="141">
        <f>SUMIFS($B24:$AD24,$B$4:$AD$4,C$63)-SUMIFS('Non-energy Use 2019'!$C24:$AF24,'Non-energy Use 2019'!$C$1:$AF$1,'Energy Use 2019'!C$63)</f>
        <v>324299469506021.38</v>
      </c>
      <c r="D84" s="142">
        <f>SUMIFS($B24:$AD24,$B$4:$AD$4,D$63)-SUMIFS('Non-energy Use 2019'!$C24:$AF24,'Non-energy Use 2019'!$C$1:$AF$1,'Energy Use 2019'!D$63)</f>
        <v>1504445161469083.5</v>
      </c>
      <c r="E84" s="142">
        <f>SUMIFS($B24:$AD24,$B$4:$AD$4,E$63)-SUMIFS('Non-energy Use 2019'!$C24:$AF24,'Non-energy Use 2019'!$C$1:$AF$1,'Energy Use 2019'!E$63)</f>
        <v>34014638902789.453</v>
      </c>
      <c r="F84" s="142">
        <f>SUMIFS($B24:$AD24,$B$4:$AD$4,F$63)-SUMIFS('Non-energy Use 2019'!$C24:$AF24,'Non-energy Use 2019'!$C$1:$AF$1,'Energy Use 2019'!F$63)</f>
        <v>22203151228500</v>
      </c>
      <c r="G84" s="142">
        <f>SUMIFS($B24:$AD24,$B$4:$AD$4,G$63)-SUMIFS('Non-energy Use 2019'!$C24:$AF24,'Non-energy Use 2019'!$C$1:$AF$1,'Energy Use 2019'!G$63)</f>
        <v>1092416534536337.3</v>
      </c>
      <c r="H84" s="142">
        <f>SUMIFS($B24:$AD24,$B$4:$AD$4,H$63)-SUMIFS('Non-energy Use 2019'!$C24:$AF24,'Non-energy Use 2019'!$C$1:$AF$1,'Energy Use 2019'!H$63)</f>
        <v>503675138340000</v>
      </c>
      <c r="I84" s="142">
        <f>SUMIFS($B24:$AD24,$B$4:$AD$4,I$63)-SUMIFS('Non-energy Use 2019'!$C24:$AF24,'Non-energy Use 2019'!$C$1:$AF$1,'Energy Use 2019'!I$63)</f>
        <v>436530190184994.31</v>
      </c>
      <c r="J84" s="142">
        <f>SUMIFS($B24:$AD24,$B$4:$AD$4,J$63)-SUMIFS('Non-energy Use 2019'!$C24:$AF24,'Non-energy Use 2019'!$C$1:$AF$1,'Energy Use 2019'!J$63)</f>
        <v>600935107558500</v>
      </c>
      <c r="K84" s="143">
        <f>SUMIFS($B24:$AD24,$B$4:$AD$4,K$63)-SUMIFS('Non-energy Use 2019'!$C24:$AF24,'Non-energy Use 2019'!$C$1:$AF$1,'Energy Use 2019'!K$63)</f>
        <v>1711139892000</v>
      </c>
      <c r="L84" s="253">
        <f t="shared" si="1"/>
        <v>4520230531618226</v>
      </c>
      <c r="N84" s="12" t="s">
        <v>21</v>
      </c>
      <c r="O84" s="269">
        <f t="shared" si="3"/>
        <v>7.941314063024614E-2</v>
      </c>
      <c r="P84" s="271">
        <f t="shared" si="4"/>
        <v>0.36840243790784061</v>
      </c>
      <c r="Q84" s="271">
        <f t="shared" si="5"/>
        <v>8.3293670100317747E-3</v>
      </c>
      <c r="R84" s="271">
        <f t="shared" si="6"/>
        <v>5.4370177466810639E-3</v>
      </c>
      <c r="S84" s="271">
        <f t="shared" si="7"/>
        <v>0.26750653652342632</v>
      </c>
      <c r="T84" s="271">
        <f t="shared" si="8"/>
        <v>0.12333792791545234</v>
      </c>
      <c r="U84" s="271">
        <f t="shared" si="9"/>
        <v>0.14715455525994678</v>
      </c>
      <c r="V84" s="274">
        <f t="shared" si="10"/>
        <v>4.1901700637502008E-4</v>
      </c>
    </row>
    <row r="85" spans="1:22" ht="14.4" x14ac:dyDescent="0.25">
      <c r="A85" s="41" t="str">
        <f>VLOOKUP($B85,'Sector Match'!$A$1:$B$43,2,0)</f>
        <v>chemicals 20</v>
      </c>
      <c r="B85" s="12" t="s">
        <v>1</v>
      </c>
      <c r="C85" s="141">
        <f>SUMIFS($B25:$AD25,$B$4:$AD$4,C$63)-SUMIFS('Non-energy Use 2019'!$C25:$AF25,'Non-energy Use 2019'!$C$1:$AF$1,'Energy Use 2019'!C$63)</f>
        <v>2331260721556565</v>
      </c>
      <c r="D85" s="142">
        <f>SUMIFS($B25:$AD25,$B$4:$AD$4,D$63)-SUMIFS('Non-energy Use 2019'!$C25:$AF25,'Non-energy Use 2019'!$C$1:$AF$1,'Energy Use 2019'!D$63)</f>
        <v>596408995125958.75</v>
      </c>
      <c r="E85" s="142">
        <f>SUMIFS($B25:$AD25,$B$4:$AD$4,E$63)-SUMIFS('Non-energy Use 2019'!$C25:$AF25,'Non-energy Use 2019'!$C$1:$AF$1,'Energy Use 2019'!E$63)</f>
        <v>123832042904994.36</v>
      </c>
      <c r="F85" s="142">
        <f>SUMIFS($B25:$AD25,$B$4:$AD$4,F$63)-SUMIFS('Non-energy Use 2019'!$C25:$AF25,'Non-energy Use 2019'!$C$1:$AF$1,'Energy Use 2019'!F$63)</f>
        <v>533342304000</v>
      </c>
      <c r="G85" s="142">
        <f>SUMIFS($B25:$AD25,$B$4:$AD$4,G$63)-SUMIFS('Non-energy Use 2019'!$C25:$AF25,'Non-energy Use 2019'!$C$1:$AF$1,'Energy Use 2019'!G$63)</f>
        <v>348392979369506.69</v>
      </c>
      <c r="H85" s="142">
        <f>SUMIFS($B25:$AD25,$B$4:$AD$4,H$63)-SUMIFS('Non-energy Use 2019'!$C25:$AF25,'Non-energy Use 2019'!$C$1:$AF$1,'Energy Use 2019'!H$63)</f>
        <v>1034625735445500</v>
      </c>
      <c r="I85" s="142">
        <f>SUMIFS($B25:$AD25,$B$4:$AD$4,I$63)-SUMIFS('Non-energy Use 2019'!$C25:$AF25,'Non-energy Use 2019'!$C$1:$AF$1,'Energy Use 2019'!I$63)</f>
        <v>1537399033399051.5</v>
      </c>
      <c r="J85" s="142">
        <f>SUMIFS($B25:$AD25,$B$4:$AD$4,J$63)-SUMIFS('Non-energy Use 2019'!$C25:$AF25,'Non-energy Use 2019'!$C$1:$AF$1,'Energy Use 2019'!J$63)</f>
        <v>1375181463496500</v>
      </c>
      <c r="K85" s="143">
        <f>SUMIFS($B25:$AD25,$B$4:$AD$4,K$63)-SUMIFS('Non-energy Use 2019'!$C25:$AF25,'Non-energy Use 2019'!$C$1:$AF$1,'Energy Use 2019'!K$63)</f>
        <v>25264313827500</v>
      </c>
      <c r="L85" s="253">
        <f t="shared" si="1"/>
        <v>7372898627429576</v>
      </c>
      <c r="N85" s="12" t="s">
        <v>1</v>
      </c>
      <c r="O85" s="269">
        <f t="shared" si="3"/>
        <v>0.39949633857251038</v>
      </c>
      <c r="P85" s="271">
        <f t="shared" si="4"/>
        <v>0.10220358780181574</v>
      </c>
      <c r="Q85" s="271">
        <f t="shared" si="5"/>
        <v>2.1220469800335425E-2</v>
      </c>
      <c r="R85" s="271">
        <f t="shared" si="6"/>
        <v>9.1396168469549241E-5</v>
      </c>
      <c r="S85" s="271">
        <f t="shared" si="7"/>
        <v>5.970233974926472E-2</v>
      </c>
      <c r="T85" s="271">
        <f t="shared" si="8"/>
        <v>0.17729857037499919</v>
      </c>
      <c r="U85" s="271">
        <f t="shared" si="9"/>
        <v>0.23565788007307104</v>
      </c>
      <c r="V85" s="274">
        <f t="shared" si="10"/>
        <v>4.3294174595341168E-3</v>
      </c>
    </row>
    <row r="86" spans="1:22" ht="14.4" x14ac:dyDescent="0.25">
      <c r="A86" s="41">
        <f>VLOOKUP($B86,'Sector Match'!$A$1:$B$43,2,0)</f>
        <v>0</v>
      </c>
      <c r="B86" s="12" t="s">
        <v>22</v>
      </c>
      <c r="C86" s="141">
        <f>SUMIFS($B26:$AD26,$B$4:$AD$4,C$63)-SUMIFS('Non-energy Use 2019'!$C26:$AF26,'Non-energy Use 2019'!$C$1:$AF$1,'Energy Use 2019'!C$63)</f>
        <v>99932236387500</v>
      </c>
      <c r="D86" s="142">
        <f>SUMIFS($B26:$AD26,$B$4:$AD$4,D$63)-SUMIFS('Non-energy Use 2019'!$C26:$AF26,'Non-energy Use 2019'!$C$1:$AF$1,'Energy Use 2019'!D$63)</f>
        <v>700011774000</v>
      </c>
      <c r="E86" s="142">
        <f>SUMIFS($B26:$AD26,$B$4:$AD$4,E$63)-SUMIFS('Non-energy Use 2019'!$C26:$AF26,'Non-energy Use 2019'!$C$1:$AF$1,'Energy Use 2019'!E$63)</f>
        <v>2083562822715</v>
      </c>
      <c r="F86" s="142">
        <f>SUMIFS($B26:$AD26,$B$4:$AD$4,F$63)-SUMIFS('Non-energy Use 2019'!$C26:$AF26,'Non-energy Use 2019'!$C$1:$AF$1,'Energy Use 2019'!F$63)</f>
        <v>11111298000</v>
      </c>
      <c r="G86" s="142">
        <f>SUMIFS($B26:$AD26,$B$4:$AD$4,G$63)-SUMIFS('Non-energy Use 2019'!$C26:$AF26,'Non-energy Use 2019'!$C$1:$AF$1,'Energy Use 2019'!G$63)</f>
        <v>1461251701929.4934</v>
      </c>
      <c r="H86" s="142">
        <f>SUMIFS($B26:$AD26,$B$4:$AD$4,H$63)-SUMIFS('Non-energy Use 2019'!$C26:$AF26,'Non-energy Use 2019'!$C$1:$AF$1,'Energy Use 2019'!H$63)</f>
        <v>52686997291500</v>
      </c>
      <c r="I86" s="142">
        <f>SUMIFS($B26:$AD26,$B$4:$AD$4,I$63)-SUMIFS('Non-energy Use 2019'!$C26:$AF26,'Non-energy Use 2019'!$C$1:$AF$1,'Energy Use 2019'!I$63)</f>
        <v>139117245438251.27</v>
      </c>
      <c r="J86" s="142">
        <f>SUMIFS($B26:$AD26,$B$4:$AD$4,J$63)-SUMIFS('Non-energy Use 2019'!$C26:$AF26,'Non-energy Use 2019'!$C$1:$AF$1,'Energy Use 2019'!J$63)</f>
        <v>96943297225500</v>
      </c>
      <c r="K86" s="143">
        <f>SUMIFS($B26:$AD26,$B$4:$AD$4,K$63)-SUMIFS('Non-energy Use 2019'!$C26:$AF26,'Non-energy Use 2019'!$C$1:$AF$1,'Energy Use 2019'!K$63)</f>
        <v>7002895564500</v>
      </c>
      <c r="L86" s="253">
        <f t="shared" si="1"/>
        <v>399938609503895.75</v>
      </c>
      <c r="N86" s="12" t="s">
        <v>22</v>
      </c>
      <c r="O86" s="269">
        <f t="shared" si="3"/>
        <v>0.38314436681785269</v>
      </c>
      <c r="P86" s="271">
        <f t="shared" si="4"/>
        <v>2.6838743693703647E-3</v>
      </c>
      <c r="Q86" s="271">
        <f t="shared" si="5"/>
        <v>7.9884668580699585E-3</v>
      </c>
      <c r="R86" s="271">
        <f t="shared" si="6"/>
        <v>4.2601180466196268E-5</v>
      </c>
      <c r="S86" s="271">
        <f t="shared" si="7"/>
        <v>5.6025000373885019E-3</v>
      </c>
      <c r="T86" s="271">
        <f t="shared" si="8"/>
        <v>0.20200414747558615</v>
      </c>
      <c r="U86" s="271">
        <f t="shared" si="9"/>
        <v>0.37168464927244588</v>
      </c>
      <c r="V86" s="274">
        <f t="shared" si="10"/>
        <v>2.6849393988820199E-2</v>
      </c>
    </row>
    <row r="87" spans="1:22" ht="14.4" x14ac:dyDescent="0.25">
      <c r="A87" s="41" t="str">
        <f>VLOOKUP($B87,'Sector Match'!$A$1:$B$43,2,0)</f>
        <v>chemicals 20</v>
      </c>
      <c r="B87" s="12" t="s">
        <v>23</v>
      </c>
      <c r="C87" s="141">
        <f>SUMIFS($B27:$AD27,$B$4:$AD$4,C$63)-SUMIFS('Non-energy Use 2019'!$C27:$AF27,'Non-energy Use 2019'!$C$1:$AF$1,'Energy Use 2019'!C$63)</f>
        <v>125218772811000</v>
      </c>
      <c r="D87" s="142">
        <f>SUMIFS($B27:$AD27,$B$4:$AD$4,D$63)-SUMIFS('Non-energy Use 2019'!$C27:$AF27,'Non-energy Use 2019'!$C$1:$AF$1,'Energy Use 2019'!D$63)</f>
        <v>47223016500</v>
      </c>
      <c r="E87" s="142">
        <f>SUMIFS($B27:$AD27,$B$4:$AD$4,E$63)-SUMIFS('Non-energy Use 2019'!$C27:$AF27,'Non-energy Use 2019'!$C$1:$AF$1,'Energy Use 2019'!E$63)</f>
        <v>552120397620</v>
      </c>
      <c r="F87" s="142">
        <f>SUMIFS($B27:$AD27,$B$4:$AD$4,F$63)-SUMIFS('Non-energy Use 2019'!$C27:$AF27,'Non-energy Use 2019'!$C$1:$AF$1,'Energy Use 2019'!F$63)</f>
        <v>0</v>
      </c>
      <c r="G87" s="142">
        <f>SUMIFS($B27:$AD27,$B$4:$AD$4,G$63)-SUMIFS('Non-energy Use 2019'!$C27:$AF27,'Non-energy Use 2019'!$C$1:$AF$1,'Energy Use 2019'!G$63)</f>
        <v>194447715000</v>
      </c>
      <c r="H87" s="142">
        <f>SUMIFS($B27:$AD27,$B$4:$AD$4,H$63)-SUMIFS('Non-energy Use 2019'!$C27:$AF27,'Non-energy Use 2019'!$C$1:$AF$1,'Energy Use 2019'!H$63)</f>
        <v>50098064857500</v>
      </c>
      <c r="I87" s="142">
        <f>SUMIFS($B27:$AD27,$B$4:$AD$4,I$63)-SUMIFS('Non-energy Use 2019'!$C27:$AF27,'Non-energy Use 2019'!$C$1:$AF$1,'Energy Use 2019'!I$63)</f>
        <v>140280956342229.56</v>
      </c>
      <c r="J87" s="142">
        <f>SUMIFS($B27:$AD27,$B$4:$AD$4,J$63)-SUMIFS('Non-energy Use 2019'!$C27:$AF27,'Non-energy Use 2019'!$C$1:$AF$1,'Energy Use 2019'!J$63)</f>
        <v>108682383562500</v>
      </c>
      <c r="K87" s="143">
        <f>SUMIFS($B27:$AD27,$B$4:$AD$4,K$63)-SUMIFS('Non-energy Use 2019'!$C27:$AF27,'Non-energy Use 2019'!$C$1:$AF$1,'Energy Use 2019'!K$63)</f>
        <v>3505614519000</v>
      </c>
      <c r="L87" s="253">
        <f t="shared" si="1"/>
        <v>428579583221349.56</v>
      </c>
      <c r="N87" s="12" t="s">
        <v>23</v>
      </c>
      <c r="O87" s="269">
        <f t="shared" si="3"/>
        <v>0.43433704199882528</v>
      </c>
      <c r="P87" s="271">
        <f t="shared" si="4"/>
        <v>1.6379896432805425E-4</v>
      </c>
      <c r="Q87" s="271">
        <f t="shared" si="5"/>
        <v>1.9150989499908272E-3</v>
      </c>
      <c r="R87" s="271">
        <f t="shared" si="6"/>
        <v>0</v>
      </c>
      <c r="S87" s="271">
        <f t="shared" si="7"/>
        <v>6.744663237037528E-4</v>
      </c>
      <c r="T87" s="271">
        <f t="shared" si="8"/>
        <v>0.17377143068567402</v>
      </c>
      <c r="U87" s="271">
        <f t="shared" si="9"/>
        <v>0.37697849878441897</v>
      </c>
      <c r="V87" s="274">
        <f t="shared" si="10"/>
        <v>1.2159664293059086E-2</v>
      </c>
    </row>
    <row r="88" spans="1:22" ht="14.4" x14ac:dyDescent="0.25">
      <c r="A88" s="41" t="str">
        <f>VLOOKUP($B88,'Sector Match'!$A$1:$B$43,2,0)</f>
        <v>rubber and plastic products 22</v>
      </c>
      <c r="B88" s="12" t="s">
        <v>24</v>
      </c>
      <c r="C88" s="141">
        <f>SUMIFS($B28:$AD28,$B$4:$AD$4,C$63)-SUMIFS('Non-energy Use 2019'!$C28:$AF28,'Non-energy Use 2019'!$C$1:$AF$1,'Energy Use 2019'!C$63)</f>
        <v>53653680217500</v>
      </c>
      <c r="D88" s="142">
        <f>SUMIFS($B28:$AD28,$B$4:$AD$4,D$63)-SUMIFS('Non-energy Use 2019'!$C28:$AF28,'Non-energy Use 2019'!$C$1:$AF$1,'Energy Use 2019'!D$63)</f>
        <v>2238926547000</v>
      </c>
      <c r="E88" s="142">
        <f>SUMIFS($B28:$AD28,$B$4:$AD$4,E$63)-SUMIFS('Non-energy Use 2019'!$C28:$AF28,'Non-energy Use 2019'!$C$1:$AF$1,'Energy Use 2019'!E$63)</f>
        <v>5669335343923.2871</v>
      </c>
      <c r="F88" s="142">
        <f>SUMIFS($B28:$AD28,$B$4:$AD$4,F$63)-SUMIFS('Non-energy Use 2019'!$C28:$AF28,'Non-energy Use 2019'!$C$1:$AF$1,'Energy Use 2019'!F$63)</f>
        <v>2777824500</v>
      </c>
      <c r="G88" s="142">
        <f>SUMIFS($B28:$AD28,$B$4:$AD$4,G$63)-SUMIFS('Non-energy Use 2019'!$C28:$AF28,'Non-energy Use 2019'!$C$1:$AF$1,'Energy Use 2019'!G$63)</f>
        <v>3238943367000</v>
      </c>
      <c r="H88" s="142">
        <f>SUMIFS($B28:$AD28,$B$4:$AD$4,H$63)-SUMIFS('Non-energy Use 2019'!$C28:$AF28,'Non-energy Use 2019'!$C$1:$AF$1,'Energy Use 2019'!H$63)</f>
        <v>59009325853500</v>
      </c>
      <c r="I88" s="142">
        <f>SUMIFS($B28:$AD28,$B$4:$AD$4,I$63)-SUMIFS('Non-energy Use 2019'!$C28:$AF28,'Non-energy Use 2019'!$C$1:$AF$1,'Energy Use 2019'!I$63)</f>
        <v>486702354879924</v>
      </c>
      <c r="J88" s="142">
        <f>SUMIFS($B28:$AD28,$B$4:$AD$4,J$63)-SUMIFS('Non-energy Use 2019'!$C28:$AF28,'Non-energy Use 2019'!$C$1:$AF$1,'Energy Use 2019'!J$63)</f>
        <v>29733833448000</v>
      </c>
      <c r="K88" s="143">
        <f>SUMIFS($B28:$AD28,$B$4:$AD$4,K$63)-SUMIFS('Non-energy Use 2019'!$C28:$AF28,'Non-energy Use 2019'!$C$1:$AF$1,'Energy Use 2019'!K$63)</f>
        <v>4522298286000</v>
      </c>
      <c r="L88" s="253">
        <f t="shared" si="1"/>
        <v>644771475767347.25</v>
      </c>
      <c r="N88" s="12" t="s">
        <v>24</v>
      </c>
      <c r="O88" s="269">
        <f t="shared" si="3"/>
        <v>0.33943176198033093</v>
      </c>
      <c r="P88" s="271">
        <f t="shared" si="4"/>
        <v>1.4164224703916475E-2</v>
      </c>
      <c r="Q88" s="271">
        <f t="shared" si="5"/>
        <v>3.5866178745695594E-2</v>
      </c>
      <c r="R88" s="271">
        <f t="shared" si="6"/>
        <v>1.7573479781534088E-5</v>
      </c>
      <c r="S88" s="271">
        <f t="shared" si="7"/>
        <v>2.0490677425268746E-2</v>
      </c>
      <c r="T88" s="271">
        <f t="shared" si="8"/>
        <v>0.37331343099912861</v>
      </c>
      <c r="U88" s="271">
        <f t="shared" si="9"/>
        <v>0.18810652758154087</v>
      </c>
      <c r="V88" s="274">
        <f t="shared" si="10"/>
        <v>2.8609625084337495E-2</v>
      </c>
    </row>
    <row r="89" spans="1:22" ht="14.4" x14ac:dyDescent="0.25">
      <c r="A89" s="41" t="str">
        <f>VLOOKUP($B89,'Sector Match'!$A$1:$B$43,2,0)</f>
        <v>cement and other nonmetallic minerals 239</v>
      </c>
      <c r="B89" s="12" t="s">
        <v>25</v>
      </c>
      <c r="C89" s="141">
        <f>SUMIFS($B29:$AD29,$B$4:$AD$4,C$63)-SUMIFS('Non-energy Use 2019'!$C29:$AF29,'Non-energy Use 2019'!$C$1:$AF$1,'Energy Use 2019'!C$63)</f>
        <v>4404210816680231</v>
      </c>
      <c r="D89" s="142">
        <f>SUMIFS($B29:$AD29,$B$4:$AD$4,D$63)-SUMIFS('Non-energy Use 2019'!$C29:$AF29,'Non-energy Use 2019'!$C$1:$AF$1,'Energy Use 2019'!D$63)</f>
        <v>110237965282500</v>
      </c>
      <c r="E89" s="142">
        <f>SUMIFS($B29:$AD29,$B$4:$AD$4,E$63)-SUMIFS('Non-energy Use 2019'!$C29:$AF29,'Non-energy Use 2019'!$C$1:$AF$1,'Energy Use 2019'!E$63)</f>
        <v>99892446767626.703</v>
      </c>
      <c r="F89" s="142">
        <f>SUMIFS($B29:$AD29,$B$4:$AD$4,F$63)-SUMIFS('Non-energy Use 2019'!$C29:$AF29,'Non-energy Use 2019'!$C$1:$AF$1,'Energy Use 2019'!F$63)</f>
        <v>38889543000</v>
      </c>
      <c r="G89" s="142">
        <f>SUMIFS($B29:$AD29,$B$4:$AD$4,G$63)-SUMIFS('Non-energy Use 2019'!$C29:$AF29,'Non-energy Use 2019'!$C$1:$AF$1,'Energy Use 2019'!G$63)</f>
        <v>171560917611909.75</v>
      </c>
      <c r="H89" s="142">
        <f>SUMIFS($B29:$AD29,$B$4:$AD$4,H$63)-SUMIFS('Non-energy Use 2019'!$C29:$AF29,'Non-energy Use 2019'!$C$1:$AF$1,'Energy Use 2019'!H$63)</f>
        <v>632349524829000</v>
      </c>
      <c r="I89" s="142">
        <f>SUMIFS($B29:$AD29,$B$4:$AD$4,I$63)-SUMIFS('Non-energy Use 2019'!$C29:$AF29,'Non-energy Use 2019'!$C$1:$AF$1,'Energy Use 2019'!I$63)</f>
        <v>1283184654763116.3</v>
      </c>
      <c r="J89" s="142">
        <f>SUMIFS($B29:$AD29,$B$4:$AD$4,J$63)-SUMIFS('Non-energy Use 2019'!$C29:$AF29,'Non-energy Use 2019'!$C$1:$AF$1,'Energy Use 2019'!J$63)</f>
        <v>23855956806000</v>
      </c>
      <c r="K89" s="143">
        <f>SUMIFS($B29:$AD29,$B$4:$AD$4,K$63)-SUMIFS('Non-energy Use 2019'!$C29:$AF29,'Non-energy Use 2019'!$C$1:$AF$1,'Energy Use 2019'!K$63)</f>
        <v>25011531798000</v>
      </c>
      <c r="L89" s="253">
        <f t="shared" si="1"/>
        <v>6750342704081384</v>
      </c>
      <c r="N89" s="12" t="s">
        <v>25</v>
      </c>
      <c r="O89" s="269">
        <f t="shared" si="3"/>
        <v>0.8055759092659518</v>
      </c>
      <c r="P89" s="271">
        <f t="shared" si="4"/>
        <v>2.0163669000980541E-2</v>
      </c>
      <c r="Q89" s="271">
        <f t="shared" si="5"/>
        <v>1.8271366195473877E-2</v>
      </c>
      <c r="R89" s="271">
        <f t="shared" si="6"/>
        <v>7.1133013988592052E-6</v>
      </c>
      <c r="S89" s="271">
        <f t="shared" si="7"/>
        <v>3.1380274004206385E-2</v>
      </c>
      <c r="T89" s="271">
        <f t="shared" si="8"/>
        <v>0.1156632969313648</v>
      </c>
      <c r="U89" s="271">
        <f t="shared" si="9"/>
        <v>4.3635023152430608E-3</v>
      </c>
      <c r="V89" s="274">
        <f t="shared" si="10"/>
        <v>4.5748689853805915E-3</v>
      </c>
    </row>
    <row r="90" spans="1:22" ht="14.4" x14ac:dyDescent="0.25">
      <c r="A90" s="41" t="str">
        <f>VLOOKUP($B90,'Sector Match'!$A$1:$B$43,2,0)</f>
        <v>iron and steel 241</v>
      </c>
      <c r="B90" s="12" t="s">
        <v>26</v>
      </c>
      <c r="C90" s="141">
        <f>SUMIFS($B30:$AD30,$B$4:$AD$4,C$63)-SUMIFS('Non-energy Use 2019'!$C30:$AF30,'Non-energy Use 2019'!$C$1:$AF$1,'Energy Use 2019'!C$63)</f>
        <v>1.1371233440982182E+16</v>
      </c>
      <c r="D90" s="142">
        <f>SUMIFS($B30:$AD30,$B$4:$AD$4,D$63)-SUMIFS('Non-energy Use 2019'!$C30:$AF30,'Non-energy Use 2019'!$C$1:$AF$1,'Energy Use 2019'!D$63)</f>
        <v>3850392540291000</v>
      </c>
      <c r="E90" s="142">
        <f>SUMIFS($B30:$AD30,$B$4:$AD$4,E$63)-SUMIFS('Non-energy Use 2019'!$C30:$AF30,'Non-energy Use 2019'!$C$1:$AF$1,'Energy Use 2019'!E$63)</f>
        <v>73713849255551.969</v>
      </c>
      <c r="F90" s="142">
        <f>SUMIFS($B30:$AD30,$B$4:$AD$4,F$63)-SUMIFS('Non-energy Use 2019'!$C30:$AF30,'Non-energy Use 2019'!$C$1:$AF$1,'Energy Use 2019'!F$63)</f>
        <v>0</v>
      </c>
      <c r="G90" s="142">
        <f>SUMIFS($B30:$AD30,$B$4:$AD$4,G$63)-SUMIFS('Non-energy Use 2019'!$C30:$AF30,'Non-energy Use 2019'!$C$1:$AF$1,'Energy Use 2019'!G$63)</f>
        <v>5830653625500</v>
      </c>
      <c r="H90" s="142">
        <f>SUMIFS($B30:$AD30,$B$4:$AD$4,H$63)-SUMIFS('Non-energy Use 2019'!$C30:$AF30,'Non-energy Use 2019'!$C$1:$AF$1,'Energy Use 2019'!H$63)</f>
        <v>485377608358500</v>
      </c>
      <c r="I90" s="142">
        <f>SUMIFS($B30:$AD30,$B$4:$AD$4,I$63)-SUMIFS('Non-energy Use 2019'!$C30:$AF30,'Non-energy Use 2019'!$C$1:$AF$1,'Energy Use 2019'!I$63)</f>
        <v>1938941600977780.3</v>
      </c>
      <c r="J90" s="142">
        <f>SUMIFS($B30:$AD30,$B$4:$AD$4,J$63)-SUMIFS('Non-energy Use 2019'!$C30:$AF30,'Non-energy Use 2019'!$C$1:$AF$1,'Energy Use 2019'!J$63)</f>
        <v>184453102449000</v>
      </c>
      <c r="K90" s="143">
        <f>SUMIFS($B30:$AD30,$B$4:$AD$4,K$63)-SUMIFS('Non-energy Use 2019'!$C30:$AF30,'Non-energy Use 2019'!$C$1:$AF$1,'Energy Use 2019'!K$63)</f>
        <v>28189363026000</v>
      </c>
      <c r="L90" s="253">
        <f t="shared" si="1"/>
        <v>1.7938132158965514E+16</v>
      </c>
      <c r="N90" s="12" t="s">
        <v>26</v>
      </c>
      <c r="O90" s="269">
        <f t="shared" si="3"/>
        <v>0.71073804638854032</v>
      </c>
      <c r="P90" s="271">
        <f t="shared" si="4"/>
        <v>0.24066170887430666</v>
      </c>
      <c r="Q90" s="271">
        <f t="shared" si="5"/>
        <v>4.6073486648204017E-3</v>
      </c>
      <c r="R90" s="271">
        <f t="shared" si="6"/>
        <v>0</v>
      </c>
      <c r="S90" s="271">
        <f t="shared" si="7"/>
        <v>3.6443428837023233E-4</v>
      </c>
      <c r="T90" s="271">
        <f t="shared" si="8"/>
        <v>3.0337635307191902E-2</v>
      </c>
      <c r="U90" s="271">
        <f t="shared" si="9"/>
        <v>1.1528902151672304E-2</v>
      </c>
      <c r="V90" s="274">
        <f t="shared" si="10"/>
        <v>1.7619243250981979E-3</v>
      </c>
    </row>
    <row r="91" spans="1:22" ht="14.4" x14ac:dyDescent="0.25">
      <c r="A91" s="41" t="str">
        <f>VLOOKUP($B91,'Sector Match'!$A$1:$B$43,2,0)</f>
        <v>other metals 242</v>
      </c>
      <c r="B91" s="12" t="s">
        <v>27</v>
      </c>
      <c r="C91" s="141">
        <f>SUMIFS($B31:$AD31,$B$4:$AD$4,C$63)-SUMIFS('Non-energy Use 2019'!$C31:$AF31,'Non-energy Use 2019'!$C$1:$AF$1,'Energy Use 2019'!C$63)</f>
        <v>601671231051000</v>
      </c>
      <c r="D91" s="142">
        <f>SUMIFS($B31:$AD31,$B$4:$AD$4,D$63)-SUMIFS('Non-energy Use 2019'!$C31:$AF31,'Non-energy Use 2019'!$C$1:$AF$1,'Energy Use 2019'!D$63)</f>
        <v>76881848686500</v>
      </c>
      <c r="E91" s="142">
        <f>SUMIFS($B31:$AD31,$B$4:$AD$4,E$63)-SUMIFS('Non-energy Use 2019'!$C31:$AF31,'Non-energy Use 2019'!$C$1:$AF$1,'Energy Use 2019'!E$63)</f>
        <v>17120149067175</v>
      </c>
      <c r="F91" s="142">
        <f>SUMIFS($B31:$AD31,$B$4:$AD$4,F$63)-SUMIFS('Non-energy Use 2019'!$C31:$AF31,'Non-energy Use 2019'!$C$1:$AF$1,'Energy Use 2019'!F$63)</f>
        <v>119446453500</v>
      </c>
      <c r="G91" s="142">
        <f>SUMIFS($B31:$AD31,$B$4:$AD$4,G$63)-SUMIFS('Non-energy Use 2019'!$C31:$AF31,'Non-energy Use 2019'!$C$1:$AF$1,'Energy Use 2019'!G$63)</f>
        <v>23221434483965.117</v>
      </c>
      <c r="H91" s="142">
        <f>SUMIFS($B31:$AD31,$B$4:$AD$4,H$63)-SUMIFS('Non-energy Use 2019'!$C31:$AF31,'Non-energy Use 2019'!$C$1:$AF$1,'Energy Use 2019'!H$63)</f>
        <v>199039458898500</v>
      </c>
      <c r="I91" s="142">
        <f>SUMIFS($B31:$AD31,$B$4:$AD$4,I$63)-SUMIFS('Non-energy Use 2019'!$C31:$AF31,'Non-energy Use 2019'!$C$1:$AF$1,'Energy Use 2019'!I$63)</f>
        <v>2120618796098783.5</v>
      </c>
      <c r="J91" s="142">
        <f>SUMIFS($B31:$AD31,$B$4:$AD$4,J$63)-SUMIFS('Non-energy Use 2019'!$C31:$AF31,'Non-energy Use 2019'!$C$1:$AF$1,'Energy Use 2019'!J$63)</f>
        <v>207047926932000</v>
      </c>
      <c r="K91" s="143">
        <f>SUMIFS($B31:$AD31,$B$4:$AD$4,K$63)-SUMIFS('Non-energy Use 2019'!$C31:$AF31,'Non-energy Use 2019'!$C$1:$AF$1,'Energy Use 2019'!K$63)</f>
        <v>1655583402000</v>
      </c>
      <c r="L91" s="253">
        <f t="shared" si="1"/>
        <v>3247375875073423.5</v>
      </c>
      <c r="N91" s="12" t="s">
        <v>27</v>
      </c>
      <c r="O91" s="269">
        <f t="shared" si="3"/>
        <v>0.53398486885791452</v>
      </c>
      <c r="P91" s="271">
        <f t="shared" si="4"/>
        <v>6.8232851713222201E-2</v>
      </c>
      <c r="Q91" s="271">
        <f t="shared" si="5"/>
        <v>1.5194179283749878E-2</v>
      </c>
      <c r="R91" s="271">
        <f t="shared" si="6"/>
        <v>1.0600905530471345E-4</v>
      </c>
      <c r="S91" s="271">
        <f t="shared" si="7"/>
        <v>2.060908683626541E-2</v>
      </c>
      <c r="T91" s="271">
        <f t="shared" si="8"/>
        <v>0.17664806604066588</v>
      </c>
      <c r="U91" s="271">
        <f t="shared" si="9"/>
        <v>0.18375560339981681</v>
      </c>
      <c r="V91" s="274">
        <f t="shared" si="10"/>
        <v>1.4693348130606796E-3</v>
      </c>
    </row>
    <row r="92" spans="1:22" ht="14.4" x14ac:dyDescent="0.25">
      <c r="A92" s="41" t="str">
        <f>VLOOKUP($B92,'Sector Match'!$A$1:$B$43,2,0)</f>
        <v>metal products except machinery and vehicles 25</v>
      </c>
      <c r="B92" s="12" t="s">
        <v>28</v>
      </c>
      <c r="C92" s="141">
        <f>SUMIFS($B32:$AD32,$B$4:$AD$4,C$63)-SUMIFS('Non-energy Use 2019'!$C32:$AF32,'Non-energy Use 2019'!$C$1:$AF$1,'Energy Use 2019'!C$63)</f>
        <v>181883614786500</v>
      </c>
      <c r="D92" s="142">
        <f>SUMIFS($B32:$AD32,$B$4:$AD$4,D$63)-SUMIFS('Non-energy Use 2019'!$C32:$AF32,'Non-energy Use 2019'!$C$1:$AF$1,'Energy Use 2019'!D$63)</f>
        <v>28889374800000</v>
      </c>
      <c r="E92" s="142">
        <f>SUMIFS($B32:$AD32,$B$4:$AD$4,E$63)-SUMIFS('Non-energy Use 2019'!$C32:$AF32,'Non-energy Use 2019'!$C$1:$AF$1,'Energy Use 2019'!E$63)</f>
        <v>7863521151090</v>
      </c>
      <c r="F92" s="142">
        <f>SUMIFS($B32:$AD32,$B$4:$AD$4,F$63)-SUMIFS('Non-energy Use 2019'!$C32:$AF32,'Non-energy Use 2019'!$C$1:$AF$1,'Energy Use 2019'!F$63)</f>
        <v>2777824500</v>
      </c>
      <c r="G92" s="142">
        <f>SUMIFS($B32:$AD32,$B$4:$AD$4,G$63)-SUMIFS('Non-energy Use 2019'!$C32:$AF32,'Non-energy Use 2019'!$C$1:$AF$1,'Energy Use 2019'!G$63)</f>
        <v>1241687551500</v>
      </c>
      <c r="H92" s="142">
        <f>SUMIFS($B32:$AD32,$B$4:$AD$4,H$63)-SUMIFS('Non-energy Use 2019'!$C32:$AF32,'Non-energy Use 2019'!$C$1:$AF$1,'Energy Use 2019'!H$63)</f>
        <v>223712096107500</v>
      </c>
      <c r="I92" s="142">
        <f>SUMIFS($B32:$AD32,$B$4:$AD$4,I$63)-SUMIFS('Non-energy Use 2019'!$C32:$AF32,'Non-energy Use 2019'!$C$1:$AF$1,'Energy Use 2019'!I$63)</f>
        <v>800006325640470.63</v>
      </c>
      <c r="J92" s="142">
        <f>SUMIFS($B32:$AD32,$B$4:$AD$4,J$63)-SUMIFS('Non-energy Use 2019'!$C32:$AF32,'Non-energy Use 2019'!$C$1:$AF$1,'Energy Use 2019'!J$63)</f>
        <v>6036212638500</v>
      </c>
      <c r="K92" s="143">
        <f>SUMIFS($B32:$AD32,$B$4:$AD$4,K$63)-SUMIFS('Non-energy Use 2019'!$C32:$AF32,'Non-energy Use 2019'!$C$1:$AF$1,'Energy Use 2019'!K$63)</f>
        <v>1355578356000</v>
      </c>
      <c r="L92" s="253">
        <f t="shared" si="1"/>
        <v>1250991188856060.5</v>
      </c>
      <c r="N92" s="12" t="s">
        <v>28</v>
      </c>
      <c r="O92" s="269">
        <f t="shared" si="3"/>
        <v>0.40330314744854734</v>
      </c>
      <c r="P92" s="271">
        <f t="shared" si="4"/>
        <v>6.4058413388898269E-2</v>
      </c>
      <c r="Q92" s="271">
        <f t="shared" si="5"/>
        <v>1.743633055668856E-2</v>
      </c>
      <c r="R92" s="271">
        <f t="shared" si="6"/>
        <v>6.1594628258556034E-6</v>
      </c>
      <c r="S92" s="271">
        <f t="shared" si="7"/>
        <v>2.7532798831574547E-3</v>
      </c>
      <c r="T92" s="271">
        <f t="shared" si="8"/>
        <v>0.49605233868028104</v>
      </c>
      <c r="U92" s="271">
        <f t="shared" si="9"/>
        <v>1.3384512720584227E-2</v>
      </c>
      <c r="V92" s="274">
        <f t="shared" si="10"/>
        <v>3.0058178590175347E-3</v>
      </c>
    </row>
    <row r="93" spans="1:22" ht="14.4" x14ac:dyDescent="0.25">
      <c r="A93" s="41" t="str">
        <f>VLOOKUP($B93,'Sector Match'!$A$1:$B$43,2,0)</f>
        <v>other manufacturing 31T33</v>
      </c>
      <c r="B93" s="12" t="s">
        <v>29</v>
      </c>
      <c r="C93" s="141">
        <f>SUMIFS($B33:$AD33,$B$4:$AD$4,C$63)-SUMIFS('Non-energy Use 2019'!$C33:$AF33,'Non-energy Use 2019'!$C$1:$AF$1,'Energy Use 2019'!C$63)</f>
        <v>70023399996000</v>
      </c>
      <c r="D93" s="142">
        <f>SUMIFS($B33:$AD33,$B$4:$AD$4,D$63)-SUMIFS('Non-energy Use 2019'!$C33:$AF33,'Non-energy Use 2019'!$C$1:$AF$1,'Energy Use 2019'!D$63)</f>
        <v>1688807385686.0491</v>
      </c>
      <c r="E93" s="142">
        <f>SUMIFS($B33:$AD33,$B$4:$AD$4,E$63)-SUMIFS('Non-energy Use 2019'!$C33:$AF33,'Non-energy Use 2019'!$C$1:$AF$1,'Energy Use 2019'!E$63)</f>
        <v>8185860053630.3984</v>
      </c>
      <c r="F93" s="142">
        <f>SUMIFS($B33:$AD33,$B$4:$AD$4,F$63)-SUMIFS('Non-energy Use 2019'!$C33:$AF33,'Non-energy Use 2019'!$C$1:$AF$1,'Energy Use 2019'!F$63)</f>
        <v>0</v>
      </c>
      <c r="G93" s="142">
        <f>SUMIFS($B33:$AD33,$B$4:$AD$4,G$63)-SUMIFS('Non-energy Use 2019'!$C33:$AF33,'Non-energy Use 2019'!$C$1:$AF$1,'Energy Use 2019'!G$63)</f>
        <v>961127277000</v>
      </c>
      <c r="H93" s="142">
        <f>SUMIFS($B33:$AD33,$B$4:$AD$4,H$63)-SUMIFS('Non-energy Use 2019'!$C33:$AF33,'Non-energy Use 2019'!$C$1:$AF$1,'Energy Use 2019'!H$63)</f>
        <v>77065185103500</v>
      </c>
      <c r="I93" s="142">
        <f>SUMIFS($B33:$AD33,$B$4:$AD$4,I$63)-SUMIFS('Non-energy Use 2019'!$C33:$AF33,'Non-energy Use 2019'!$C$1:$AF$1,'Energy Use 2019'!I$63)</f>
        <v>312974187271704.75</v>
      </c>
      <c r="J93" s="142">
        <f>SUMIFS($B33:$AD33,$B$4:$AD$4,J$63)-SUMIFS('Non-energy Use 2019'!$C33:$AF33,'Non-energy Use 2019'!$C$1:$AF$1,'Energy Use 2019'!J$63)</f>
        <v>3255610314000</v>
      </c>
      <c r="K93" s="143">
        <f>SUMIFS($B33:$AD33,$B$4:$AD$4,K$63)-SUMIFS('Non-energy Use 2019'!$C33:$AF33,'Non-energy Use 2019'!$C$1:$AF$1,'Energy Use 2019'!K$63)</f>
        <v>1419468319500</v>
      </c>
      <c r="L93" s="253">
        <f t="shared" si="1"/>
        <v>475573645721021.19</v>
      </c>
      <c r="N93" s="12" t="s">
        <v>29</v>
      </c>
      <c r="O93" s="269">
        <f t="shared" si="3"/>
        <v>0.43064965076637607</v>
      </c>
      <c r="P93" s="271">
        <f t="shared" si="4"/>
        <v>1.0386303876974251E-2</v>
      </c>
      <c r="Q93" s="271">
        <f t="shared" si="5"/>
        <v>5.0343710438506759E-2</v>
      </c>
      <c r="R93" s="271">
        <f t="shared" si="6"/>
        <v>0</v>
      </c>
      <c r="S93" s="271">
        <f t="shared" si="7"/>
        <v>5.9110115505064311E-3</v>
      </c>
      <c r="T93" s="271">
        <f t="shared" si="8"/>
        <v>0.47395720649046219</v>
      </c>
      <c r="U93" s="271">
        <f t="shared" si="9"/>
        <v>2.0022270338709645E-2</v>
      </c>
      <c r="V93" s="274">
        <f t="shared" si="10"/>
        <v>8.7298465384647011E-3</v>
      </c>
    </row>
    <row r="94" spans="1:22" ht="14.4" x14ac:dyDescent="0.25">
      <c r="A94" s="41" t="str">
        <f>VLOOKUP($B94,'Sector Match'!$A$1:$B$43,2,0)</f>
        <v>glass and glass products 231</v>
      </c>
      <c r="B94" s="12" t="s">
        <v>30</v>
      </c>
      <c r="C94" s="141">
        <f>SUMIFS($B34:$AD34,$B$4:$AD$4,C$63)-SUMIFS('Non-energy Use 2019'!$C34:$AF34,'Non-energy Use 2019'!$C$1:$AF$1,'Energy Use 2019'!C$63)</f>
        <v>5841764923500</v>
      </c>
      <c r="D94" s="142">
        <f>SUMIFS($B34:$AD34,$B$4:$AD$4,D$63)-SUMIFS('Non-energy Use 2019'!$C34:$AF34,'Non-energy Use 2019'!$C$1:$AF$1,'Energy Use 2019'!D$63)</f>
        <v>6474622497897.835</v>
      </c>
      <c r="E94" s="142">
        <f>SUMIFS($B34:$AD34,$B$4:$AD$4,E$63)-SUMIFS('Non-energy Use 2019'!$C34:$AF34,'Non-energy Use 2019'!$C$1:$AF$1,'Energy Use 2019'!E$63)</f>
        <v>5769648467788.8447</v>
      </c>
      <c r="F94" s="142">
        <f>SUMIFS($B34:$AD34,$B$4:$AD$4,F$63)-SUMIFS('Non-energy Use 2019'!$C34:$AF34,'Non-energy Use 2019'!$C$1:$AF$1,'Energy Use 2019'!F$63)</f>
        <v>0</v>
      </c>
      <c r="G94" s="142">
        <f>SUMIFS($B34:$AD34,$B$4:$AD$4,G$63)-SUMIFS('Non-energy Use 2019'!$C34:$AF34,'Non-energy Use 2019'!$C$1:$AF$1,'Energy Use 2019'!G$63)</f>
        <v>1641694279500</v>
      </c>
      <c r="H94" s="142">
        <f>SUMIFS($B34:$AD34,$B$4:$AD$4,H$63)-SUMIFS('Non-energy Use 2019'!$C34:$AF34,'Non-energy Use 2019'!$C$1:$AF$1,'Energy Use 2019'!H$63)</f>
        <v>72915115300500</v>
      </c>
      <c r="I94" s="142">
        <f>SUMIFS($B34:$AD34,$B$4:$AD$4,I$63)-SUMIFS('Non-energy Use 2019'!$C34:$AF34,'Non-energy Use 2019'!$C$1:$AF$1,'Energy Use 2019'!I$63)</f>
        <v>132608755880141.38</v>
      </c>
      <c r="J94" s="142">
        <f>SUMIFS($B34:$AD34,$B$4:$AD$4,J$63)-SUMIFS('Non-energy Use 2019'!$C34:$AF34,'Non-energy Use 2019'!$C$1:$AF$1,'Energy Use 2019'!J$63)</f>
        <v>9050152221000</v>
      </c>
      <c r="K94" s="143">
        <f>SUMIFS($B34:$AD34,$B$4:$AD$4,K$63)-SUMIFS('Non-energy Use 2019'!$C34:$AF34,'Non-energy Use 2019'!$C$1:$AF$1,'Energy Use 2019'!K$63)</f>
        <v>1505580879000</v>
      </c>
      <c r="L94" s="253">
        <f t="shared" si="1"/>
        <v>235807334449328.06</v>
      </c>
      <c r="N94" s="12" t="s">
        <v>30</v>
      </c>
      <c r="O94" s="269">
        <f t="shared" si="3"/>
        <v>5.6607028938713021E-2</v>
      </c>
      <c r="P94" s="271">
        <f t="shared" si="4"/>
        <v>6.27394542411948E-2</v>
      </c>
      <c r="Q94" s="271">
        <f t="shared" si="5"/>
        <v>5.5908216448162996E-2</v>
      </c>
      <c r="R94" s="271">
        <f t="shared" si="6"/>
        <v>0</v>
      </c>
      <c r="S94" s="271">
        <f t="shared" si="7"/>
        <v>1.5908109416442887E-2</v>
      </c>
      <c r="T94" s="271">
        <f t="shared" si="8"/>
        <v>0.70655154665348452</v>
      </c>
      <c r="U94" s="271">
        <f t="shared" si="9"/>
        <v>8.7696481351558261E-2</v>
      </c>
      <c r="V94" s="274">
        <f t="shared" si="10"/>
        <v>1.4589162950443393E-2</v>
      </c>
    </row>
    <row r="95" spans="1:22" ht="14.4" x14ac:dyDescent="0.25">
      <c r="A95" s="41" t="str">
        <f>VLOOKUP($B95,'Sector Match'!$A$1:$B$43,2,0)</f>
        <v>road vehicles 29</v>
      </c>
      <c r="B95" s="12" t="s">
        <v>31</v>
      </c>
      <c r="C95" s="141">
        <f>SUMIFS($B35:$AD35,$B$4:$AD$4,C$63)-SUMIFS('Non-energy Use 2019'!$C35:$AF35,'Non-energy Use 2019'!$C$1:$AF$1,'Energy Use 2019'!C$63)</f>
        <v>8350140447000</v>
      </c>
      <c r="D95" s="142">
        <f>SUMIFS($B35:$AD35,$B$4:$AD$4,D$63)-SUMIFS('Non-energy Use 2019'!$C35:$AF35,'Non-energy Use 2019'!$C$1:$AF$1,'Energy Use 2019'!D$63)</f>
        <v>1317580456246.0005</v>
      </c>
      <c r="E95" s="142">
        <f>SUMIFS($B35:$AD35,$B$4:$AD$4,E$63)-SUMIFS('Non-energy Use 2019'!$C35:$AF35,'Non-energy Use 2019'!$C$1:$AF$1,'Energy Use 2019'!E$63)</f>
        <v>10305617782020</v>
      </c>
      <c r="F95" s="142">
        <f>SUMIFS($B35:$AD35,$B$4:$AD$4,F$63)-SUMIFS('Non-energy Use 2019'!$C35:$AF35,'Non-energy Use 2019'!$C$1:$AF$1,'Energy Use 2019'!F$63)</f>
        <v>2777824500</v>
      </c>
      <c r="G95" s="142">
        <f>SUMIFS($B35:$AD35,$B$4:$AD$4,G$63)-SUMIFS('Non-energy Use 2019'!$C35:$AF35,'Non-energy Use 2019'!$C$1:$AF$1,'Energy Use 2019'!G$63)</f>
        <v>900015138000</v>
      </c>
      <c r="H95" s="142">
        <f>SUMIFS($B35:$AD35,$B$4:$AD$4,H$63)-SUMIFS('Non-energy Use 2019'!$C35:$AF35,'Non-energy Use 2019'!$C$1:$AF$1,'Energy Use 2019'!H$63)</f>
        <v>94468255596000</v>
      </c>
      <c r="I95" s="142">
        <f>SUMIFS($B35:$AD35,$B$4:$AD$4,I$63)-SUMIFS('Non-energy Use 2019'!$C35:$AF35,'Non-energy Use 2019'!$C$1:$AF$1,'Energy Use 2019'!I$63)</f>
        <v>169158900504464.94</v>
      </c>
      <c r="J95" s="142">
        <f>SUMIFS($B35:$AD35,$B$4:$AD$4,J$63)-SUMIFS('Non-energy Use 2019'!$C35:$AF35,'Non-energy Use 2019'!$C$1:$AF$1,'Energy Use 2019'!J$63)</f>
        <v>28253252989500</v>
      </c>
      <c r="K95" s="143">
        <f>SUMIFS($B35:$AD35,$B$4:$AD$4,K$63)-SUMIFS('Non-energy Use 2019'!$C35:$AF35,'Non-energy Use 2019'!$C$1:$AF$1,'Energy Use 2019'!K$63)</f>
        <v>836125174500</v>
      </c>
      <c r="L95" s="253">
        <f t="shared" si="1"/>
        <v>313592665912230.94</v>
      </c>
      <c r="N95" s="12" t="s">
        <v>31</v>
      </c>
      <c r="O95" s="269">
        <f t="shared" si="3"/>
        <v>5.7812938847269194E-2</v>
      </c>
      <c r="P95" s="271">
        <f t="shared" si="4"/>
        <v>9.1223852852288512E-3</v>
      </c>
      <c r="Q95" s="271">
        <f t="shared" si="5"/>
        <v>7.1351859815640323E-2</v>
      </c>
      <c r="R95" s="271">
        <f t="shared" si="6"/>
        <v>1.9232514586583229E-5</v>
      </c>
      <c r="S95" s="271">
        <f t="shared" si="7"/>
        <v>6.2313347260529667E-3</v>
      </c>
      <c r="T95" s="271">
        <f t="shared" si="8"/>
        <v>0.65405935606052246</v>
      </c>
      <c r="U95" s="271">
        <f t="shared" si="9"/>
        <v>0.19561390586013805</v>
      </c>
      <c r="V95" s="274">
        <f t="shared" si="10"/>
        <v>5.7889868905615528E-3</v>
      </c>
    </row>
    <row r="96" spans="1:22" ht="14.4" x14ac:dyDescent="0.25">
      <c r="A96" s="41" t="str">
        <f>VLOOKUP($B96,'Sector Match'!$A$1:$B$43,2,0)</f>
        <v>nonroad vehicles 30</v>
      </c>
      <c r="B96" s="12" t="s">
        <v>32</v>
      </c>
      <c r="C96" s="141">
        <f>SUMIFS($B36:$AD36,$B$4:$AD$4,C$63)-SUMIFS('Non-energy Use 2019'!$C36:$AF36,'Non-energy Use 2019'!$C$1:$AF$1,'Energy Use 2019'!C$63)</f>
        <v>5997323095500</v>
      </c>
      <c r="D96" s="142">
        <f>SUMIFS($B36:$AD36,$B$4:$AD$4,D$63)-SUMIFS('Non-energy Use 2019'!$C36:$AF36,'Non-energy Use 2019'!$C$1:$AF$1,'Energy Use 2019'!D$63)</f>
        <v>1378129263127.7661</v>
      </c>
      <c r="E96" s="142">
        <f>SUMIFS($B36:$AD36,$B$4:$AD$4,E$63)-SUMIFS('Non-energy Use 2019'!$C36:$AF36,'Non-energy Use 2019'!$C$1:$AF$1,'Energy Use 2019'!E$63)</f>
        <v>4060484962875</v>
      </c>
      <c r="F96" s="142">
        <f>SUMIFS($B36:$AD36,$B$4:$AD$4,F$63)-SUMIFS('Non-energy Use 2019'!$C36:$AF36,'Non-energy Use 2019'!$C$1:$AF$1,'Energy Use 2019'!F$63)</f>
        <v>2777824500</v>
      </c>
      <c r="G96" s="142">
        <f>SUMIFS($B36:$AD36,$B$4:$AD$4,G$63)-SUMIFS('Non-energy Use 2019'!$C36:$AF36,'Non-energy Use 2019'!$C$1:$AF$1,'Energy Use 2019'!G$63)</f>
        <v>702789598500</v>
      </c>
      <c r="H96" s="142">
        <f>SUMIFS($B36:$AD36,$B$4:$AD$4,H$63)-SUMIFS('Non-energy Use 2019'!$C36:$AF36,'Non-energy Use 2019'!$C$1:$AF$1,'Energy Use 2019'!H$63)</f>
        <v>78067979748000</v>
      </c>
      <c r="I96" s="142">
        <f>SUMIFS($B36:$AD36,$B$4:$AD$4,I$63)-SUMIFS('Non-energy Use 2019'!$C36:$AF36,'Non-energy Use 2019'!$C$1:$AF$1,'Energy Use 2019'!I$63)</f>
        <v>115937168346343.58</v>
      </c>
      <c r="J96" s="142">
        <f>SUMIFS($B36:$AD36,$B$4:$AD$4,J$63)-SUMIFS('Non-energy Use 2019'!$C36:$AF36,'Non-energy Use 2019'!$C$1:$AF$1,'Energy Use 2019'!J$63)</f>
        <v>6313995088500</v>
      </c>
      <c r="K96" s="143">
        <f>SUMIFS($B36:$AD36,$B$4:$AD$4,K$63)-SUMIFS('Non-energy Use 2019'!$C36:$AF36,'Non-energy Use 2019'!$C$1:$AF$1,'Energy Use 2019'!K$63)</f>
        <v>83334735000</v>
      </c>
      <c r="L96" s="253">
        <f t="shared" si="1"/>
        <v>212543982662346.34</v>
      </c>
      <c r="N96" s="12" t="s">
        <v>32</v>
      </c>
      <c r="O96" s="269">
        <f t="shared" si="3"/>
        <v>6.2079710815042918E-2</v>
      </c>
      <c r="P96" s="271">
        <f t="shared" si="4"/>
        <v>1.4265342179899221E-2</v>
      </c>
      <c r="Q96" s="271">
        <f t="shared" si="5"/>
        <v>4.2031040891101892E-2</v>
      </c>
      <c r="R96" s="271">
        <f t="shared" si="6"/>
        <v>2.8753918858287594E-5</v>
      </c>
      <c r="S96" s="271">
        <f t="shared" si="7"/>
        <v>7.2747414711467617E-3</v>
      </c>
      <c r="T96" s="271">
        <f t="shared" si="8"/>
        <v>0.80810013559331462</v>
      </c>
      <c r="U96" s="271">
        <f t="shared" si="9"/>
        <v>6.5357657564887706E-2</v>
      </c>
      <c r="V96" s="274">
        <f t="shared" si="10"/>
        <v>8.6261756574862783E-4</v>
      </c>
    </row>
    <row r="97" spans="1:22" ht="14.4" x14ac:dyDescent="0.25">
      <c r="A97" s="41" t="str">
        <f>VLOOKUP($B97,'Sector Match'!$A$1:$B$43,2,0)</f>
        <v>appliances and electrical equipment 27</v>
      </c>
      <c r="B97" s="12" t="s">
        <v>33</v>
      </c>
      <c r="C97" s="141">
        <f>SUMIFS($B37:$AD37,$B$4:$AD$4,C$63)-SUMIFS('Non-energy Use 2019'!$C37:$AF37,'Non-energy Use 2019'!$C$1:$AF$1,'Energy Use 2019'!C$63)</f>
        <v>3811175214000.0005</v>
      </c>
      <c r="D97" s="142">
        <f>SUMIFS($B37:$AD37,$B$4:$AD$4,D$63)-SUMIFS('Non-energy Use 2019'!$C37:$AF37,'Non-energy Use 2019'!$C$1:$AF$1,'Energy Use 2019'!D$63)</f>
        <v>2363928649500</v>
      </c>
      <c r="E97" s="142">
        <f>SUMIFS($B37:$AD37,$B$4:$AD$4,E$63)-SUMIFS('Non-energy Use 2019'!$C37:$AF37,'Non-energy Use 2019'!$C$1:$AF$1,'Energy Use 2019'!E$63)</f>
        <v>4663772887785</v>
      </c>
      <c r="F97" s="142">
        <f>SUMIFS($B37:$AD37,$B$4:$AD$4,F$63)-SUMIFS('Non-energy Use 2019'!$C37:$AF37,'Non-energy Use 2019'!$C$1:$AF$1,'Energy Use 2019'!F$63)</f>
        <v>0</v>
      </c>
      <c r="G97" s="142">
        <f>SUMIFS($B37:$AD37,$B$4:$AD$4,G$63)-SUMIFS('Non-energy Use 2019'!$C37:$AF37,'Non-energy Use 2019'!$C$1:$AF$1,'Energy Use 2019'!G$63)</f>
        <v>1569470842500</v>
      </c>
      <c r="H97" s="142">
        <f>SUMIFS($B37:$AD37,$B$4:$AD$4,H$63)-SUMIFS('Non-energy Use 2019'!$C37:$AF37,'Non-energy Use 2019'!$C$1:$AF$1,'Energy Use 2019'!H$63)</f>
        <v>42250710645000</v>
      </c>
      <c r="I97" s="142">
        <f>SUMIFS($B37:$AD37,$B$4:$AD$4,I$63)-SUMIFS('Non-energy Use 2019'!$C37:$AF37,'Non-energy Use 2019'!$C$1:$AF$1,'Energy Use 2019'!I$63)</f>
        <v>285826471888795.88</v>
      </c>
      <c r="J97" s="142">
        <f>SUMIFS($B37:$AD37,$B$4:$AD$4,J$63)-SUMIFS('Non-energy Use 2019'!$C37:$AF37,'Non-energy Use 2019'!$C$1:$AF$1,'Energy Use 2019'!J$63)</f>
        <v>13397447563500</v>
      </c>
      <c r="K97" s="143">
        <f>SUMIFS($B37:$AD37,$B$4:$AD$4,K$63)-SUMIFS('Non-energy Use 2019'!$C37:$AF37,'Non-energy Use 2019'!$C$1:$AF$1,'Energy Use 2019'!K$63)</f>
        <v>1719473365500</v>
      </c>
      <c r="L97" s="253">
        <f t="shared" si="1"/>
        <v>355602451056580.88</v>
      </c>
      <c r="N97" s="12" t="s">
        <v>33</v>
      </c>
      <c r="O97" s="269">
        <f t="shared" si="3"/>
        <v>5.4620160970232416E-2</v>
      </c>
      <c r="P97" s="271">
        <f t="shared" si="4"/>
        <v>3.387883162220684E-2</v>
      </c>
      <c r="Q97" s="271">
        <f t="shared" si="5"/>
        <v>6.6839232403609547E-2</v>
      </c>
      <c r="R97" s="271">
        <f t="shared" si="6"/>
        <v>0</v>
      </c>
      <c r="S97" s="271">
        <f t="shared" si="7"/>
        <v>2.249299631791641E-2</v>
      </c>
      <c r="T97" s="271">
        <f t="shared" si="8"/>
        <v>0.60551942300090011</v>
      </c>
      <c r="U97" s="271">
        <f t="shared" si="9"/>
        <v>0.19200658626780678</v>
      </c>
      <c r="V97" s="274">
        <f t="shared" si="10"/>
        <v>2.4642769417327889E-2</v>
      </c>
    </row>
    <row r="98" spans="1:22" ht="14.4" x14ac:dyDescent="0.25">
      <c r="A98" s="41" t="str">
        <f>VLOOKUP($B98,'Sector Match'!$A$1:$B$43,2,0)</f>
        <v>computers and electronics 26</v>
      </c>
      <c r="B98" s="12" t="s">
        <v>34</v>
      </c>
      <c r="C98" s="141">
        <f>SUMIFS($B38:$AD38,$B$4:$AD$4,C$63)-SUMIFS('Non-energy Use 2019'!$C38:$AF38,'Non-energy Use 2019'!$C$1:$AF$1,'Energy Use 2019'!C$63)</f>
        <v>3580615780500</v>
      </c>
      <c r="D98" s="142">
        <f>SUMIFS($B38:$AD38,$B$4:$AD$4,D$63)-SUMIFS('Non-energy Use 2019'!$C38:$AF38,'Non-energy Use 2019'!$C$1:$AF$1,'Energy Use 2019'!D$63)</f>
        <v>1208353657500</v>
      </c>
      <c r="E98" s="142">
        <f>SUMIFS($B38:$AD38,$B$4:$AD$4,E$63)-SUMIFS('Non-energy Use 2019'!$C38:$AF38,'Non-energy Use 2019'!$C$1:$AF$1,'Energy Use 2019'!E$63)</f>
        <v>2813075092905</v>
      </c>
      <c r="F98" s="142">
        <f>SUMIFS($B38:$AD38,$B$4:$AD$4,F$63)-SUMIFS('Non-energy Use 2019'!$C38:$AF38,'Non-energy Use 2019'!$C$1:$AF$1,'Energy Use 2019'!F$63)</f>
        <v>2777824500</v>
      </c>
      <c r="G98" s="142">
        <f>SUMIFS($B38:$AD38,$B$4:$AD$4,G$63)-SUMIFS('Non-energy Use 2019'!$C38:$AF38,'Non-energy Use 2019'!$C$1:$AF$1,'Energy Use 2019'!G$63)</f>
        <v>230559433500</v>
      </c>
      <c r="H98" s="142">
        <f>SUMIFS($B38:$AD38,$B$4:$AD$4,H$63)-SUMIFS('Non-energy Use 2019'!$C38:$AF38,'Non-energy Use 2019'!$C$1:$AF$1,'Energy Use 2019'!H$63)</f>
        <v>121588156189500</v>
      </c>
      <c r="I98" s="142">
        <f>SUMIFS($B38:$AD38,$B$4:$AD$4,I$63)-SUMIFS('Non-energy Use 2019'!$C38:$AF38,'Non-energy Use 2019'!$C$1:$AF$1,'Energy Use 2019'!I$63)</f>
        <v>536639354773498.38</v>
      </c>
      <c r="J98" s="142">
        <f>SUMIFS($B38:$AD38,$B$4:$AD$4,J$63)-SUMIFS('Non-energy Use 2019'!$C38:$AF38,'Non-energy Use 2019'!$C$1:$AF$1,'Energy Use 2019'!J$63)</f>
        <v>14766915042000</v>
      </c>
      <c r="K98" s="143">
        <f>SUMIFS($B38:$AD38,$B$4:$AD$4,K$63)-SUMIFS('Non-energy Use 2019'!$C38:$AF38,'Non-energy Use 2019'!$C$1:$AF$1,'Energy Use 2019'!K$63)</f>
        <v>627788337000</v>
      </c>
      <c r="L98" s="253">
        <f t="shared" si="1"/>
        <v>681457596130903.38</v>
      </c>
      <c r="N98" s="12" t="s">
        <v>34</v>
      </c>
      <c r="O98" s="269">
        <f t="shared" si="3"/>
        <v>2.4724894784926982E-2</v>
      </c>
      <c r="P98" s="271">
        <f t="shared" si="4"/>
        <v>8.3439326853710152E-3</v>
      </c>
      <c r="Q98" s="271">
        <f t="shared" si="5"/>
        <v>1.9424867106088213E-2</v>
      </c>
      <c r="R98" s="271">
        <f t="shared" si="6"/>
        <v>1.9181454449128768E-5</v>
      </c>
      <c r="S98" s="271">
        <f t="shared" si="7"/>
        <v>1.5920607192776877E-3</v>
      </c>
      <c r="T98" s="271">
        <f t="shared" si="8"/>
        <v>0.83959144269281538</v>
      </c>
      <c r="U98" s="271">
        <f t="shared" si="9"/>
        <v>0.10196861185156854</v>
      </c>
      <c r="V98" s="274">
        <f t="shared" si="10"/>
        <v>4.3350087055031017E-3</v>
      </c>
    </row>
    <row r="99" spans="1:22" ht="14.4" x14ac:dyDescent="0.25">
      <c r="A99" s="41" t="str">
        <f>VLOOKUP($B99,'Sector Match'!$A$1:$B$43,2,0)</f>
        <v>computers and electronics 26</v>
      </c>
      <c r="B99" s="12" t="s">
        <v>35</v>
      </c>
      <c r="C99" s="141">
        <f>SUMIFS($B39:$AD39,$B$4:$AD$4,C$63)-SUMIFS('Non-energy Use 2019'!$C39:$AF39,'Non-energy Use 2019'!$C$1:$AF$1,'Energy Use 2019'!C$63)</f>
        <v>433340622000</v>
      </c>
      <c r="D99" s="142">
        <f>SUMIFS($B39:$AD39,$B$4:$AD$4,D$63)-SUMIFS('Non-energy Use 2019'!$C39:$AF39,'Non-energy Use 2019'!$C$1:$AF$1,'Energy Use 2019'!D$63)</f>
        <v>119446453500</v>
      </c>
      <c r="E99" s="142">
        <f>SUMIFS($B39:$AD39,$B$4:$AD$4,E$63)-SUMIFS('Non-energy Use 2019'!$C39:$AF39,'Non-energy Use 2019'!$C$1:$AF$1,'Energy Use 2019'!E$63)</f>
        <v>678983642535</v>
      </c>
      <c r="F99" s="142">
        <f>SUMIFS($B39:$AD39,$B$4:$AD$4,F$63)-SUMIFS('Non-energy Use 2019'!$C39:$AF39,'Non-energy Use 2019'!$C$1:$AF$1,'Energy Use 2019'!F$63)</f>
        <v>0</v>
      </c>
      <c r="G99" s="142">
        <f>SUMIFS($B39:$AD39,$B$4:$AD$4,G$63)-SUMIFS('Non-energy Use 2019'!$C39:$AF39,'Non-energy Use 2019'!$C$1:$AF$1,'Energy Use 2019'!G$63)</f>
        <v>108335155500</v>
      </c>
      <c r="H99" s="142">
        <f>SUMIFS($B39:$AD39,$B$4:$AD$4,H$63)-SUMIFS('Non-energy Use 2019'!$C39:$AF39,'Non-energy Use 2019'!$C$1:$AF$1,'Energy Use 2019'!H$63)</f>
        <v>3775063495500</v>
      </c>
      <c r="I99" s="142">
        <f>SUMIFS($B39:$AD39,$B$4:$AD$4,I$63)-SUMIFS('Non-energy Use 2019'!$C39:$AF39,'Non-energy Use 2019'!$C$1:$AF$1,'Energy Use 2019'!I$63)</f>
        <v>25758120702817.508</v>
      </c>
      <c r="J99" s="142">
        <f>SUMIFS($B39:$AD39,$B$4:$AD$4,J$63)-SUMIFS('Non-energy Use 2019'!$C39:$AF39,'Non-energy Use 2019'!$C$1:$AF$1,'Energy Use 2019'!J$63)</f>
        <v>544453602000</v>
      </c>
      <c r="K99" s="143">
        <f>SUMIFS($B39:$AD39,$B$4:$AD$4,K$63)-SUMIFS('Non-energy Use 2019'!$C39:$AF39,'Non-energy Use 2019'!$C$1:$AF$1,'Energy Use 2019'!K$63)</f>
        <v>408340201500</v>
      </c>
      <c r="L99" s="253">
        <f t="shared" si="1"/>
        <v>31826083875352.508</v>
      </c>
      <c r="N99" s="12" t="s">
        <v>35</v>
      </c>
      <c r="O99" s="269">
        <f t="shared" si="3"/>
        <v>7.141451087926827E-2</v>
      </c>
      <c r="P99" s="271">
        <f t="shared" si="4"/>
        <v>1.9684769024413691E-2</v>
      </c>
      <c r="Q99" s="271">
        <f t="shared" si="5"/>
        <v>0.11189646727063811</v>
      </c>
      <c r="R99" s="271">
        <f t="shared" si="6"/>
        <v>0</v>
      </c>
      <c r="S99" s="271">
        <f t="shared" si="7"/>
        <v>1.7853627719817067E-2</v>
      </c>
      <c r="T99" s="271">
        <f t="shared" si="8"/>
        <v>0.62213025823670243</v>
      </c>
      <c r="U99" s="271">
        <f t="shared" si="9"/>
        <v>8.9725923925234499E-2</v>
      </c>
      <c r="V99" s="274">
        <f t="shared" si="10"/>
        <v>6.7294442943925878E-2</v>
      </c>
    </row>
    <row r="100" spans="1:22" ht="14.4" x14ac:dyDescent="0.25">
      <c r="A100" s="41" t="str">
        <f>VLOOKUP($B100,'Sector Match'!$A$1:$B$43,2,0)</f>
        <v>other machinery 28</v>
      </c>
      <c r="B100" s="12" t="s">
        <v>36</v>
      </c>
      <c r="C100" s="141">
        <f>SUMIFS($B40:$AD40,$B$4:$AD$4,C$63)-SUMIFS('Non-energy Use 2019'!$C40:$AF40,'Non-energy Use 2019'!$C$1:$AF$1,'Energy Use 2019'!C$63)</f>
        <v>394451078999.99994</v>
      </c>
      <c r="D100" s="142">
        <f>SUMIFS($B40:$AD40,$B$4:$AD$4,D$63)-SUMIFS('Non-energy Use 2019'!$C40:$AF40,'Non-energy Use 2019'!$C$1:$AF$1,'Energy Use 2019'!D$63)</f>
        <v>1466691336000</v>
      </c>
      <c r="E100" s="142">
        <f>SUMIFS($B40:$AD40,$B$4:$AD$4,E$63)-SUMIFS('Non-energy Use 2019'!$C40:$AF40,'Non-energy Use 2019'!$C$1:$AF$1,'Energy Use 2019'!E$63)</f>
        <v>669733486950</v>
      </c>
      <c r="F100" s="142">
        <f>SUMIFS($B40:$AD40,$B$4:$AD$4,F$63)-SUMIFS('Non-energy Use 2019'!$C40:$AF40,'Non-energy Use 2019'!$C$1:$AF$1,'Energy Use 2019'!F$63)</f>
        <v>0</v>
      </c>
      <c r="G100" s="142">
        <f>SUMIFS($B40:$AD40,$B$4:$AD$4,G$63)-SUMIFS('Non-energy Use 2019'!$C40:$AF40,'Non-energy Use 2019'!$C$1:$AF$1,'Energy Use 2019'!G$63)</f>
        <v>0</v>
      </c>
      <c r="H100" s="142">
        <f>SUMIFS($B40:$AD40,$B$4:$AD$4,H$63)-SUMIFS('Non-energy Use 2019'!$C40:$AF40,'Non-energy Use 2019'!$C$1:$AF$1,'Energy Use 2019'!H$63)</f>
        <v>15783598809000</v>
      </c>
      <c r="I100" s="142">
        <f>SUMIFS($B40:$AD40,$B$4:$AD$4,I$63)-SUMIFS('Non-energy Use 2019'!$C40:$AF40,'Non-energy Use 2019'!$C$1:$AF$1,'Energy Use 2019'!I$63)</f>
        <v>181571214001878.13</v>
      </c>
      <c r="J100" s="142">
        <f>SUMIFS($B40:$AD40,$B$4:$AD$4,J$63)-SUMIFS('Non-energy Use 2019'!$C40:$AF40,'Non-energy Use 2019'!$C$1:$AF$1,'Energy Use 2019'!J$63)</f>
        <v>652788757500</v>
      </c>
      <c r="K100" s="143">
        <f>SUMIFS($B40:$AD40,$B$4:$AD$4,K$63)-SUMIFS('Non-energy Use 2019'!$C40:$AF40,'Non-energy Use 2019'!$C$1:$AF$1,'Energy Use 2019'!K$63)</f>
        <v>288893748000</v>
      </c>
      <c r="L100" s="253">
        <f t="shared" si="1"/>
        <v>200827371218328.13</v>
      </c>
      <c r="N100" s="12" t="s">
        <v>36</v>
      </c>
      <c r="O100" s="269">
        <f t="shared" si="3"/>
        <v>2.0484413092713604E-2</v>
      </c>
      <c r="P100" s="271">
        <f t="shared" si="4"/>
        <v>7.6167395161639326E-2</v>
      </c>
      <c r="Q100" s="271">
        <f t="shared" si="5"/>
        <v>3.4780225328544023E-2</v>
      </c>
      <c r="R100" s="271">
        <f t="shared" si="6"/>
        <v>0</v>
      </c>
      <c r="S100" s="271">
        <f t="shared" si="7"/>
        <v>0</v>
      </c>
      <c r="T100" s="271">
        <f t="shared" si="8"/>
        <v>0.81966503656900502</v>
      </c>
      <c r="U100" s="271">
        <f t="shared" si="9"/>
        <v>3.3900261104138719E-2</v>
      </c>
      <c r="V100" s="274">
        <f t="shared" si="10"/>
        <v>1.5002668743959263E-2</v>
      </c>
    </row>
    <row r="101" spans="1:22" ht="14.4" x14ac:dyDescent="0.25">
      <c r="A101" s="41" t="str">
        <f>VLOOKUP($B101,'Sector Match'!$A$1:$B$43,2,0)</f>
        <v>water and waste 36T39</v>
      </c>
      <c r="B101" s="12" t="s">
        <v>37</v>
      </c>
      <c r="C101" s="141">
        <f>SUMIFS($B41:$AD41,$B$4:$AD$4,C$63)-SUMIFS('Non-energy Use 2019'!$C41:$AF41,'Non-energy Use 2019'!$C$1:$AF$1,'Energy Use 2019'!C$63)</f>
        <v>52967557566000</v>
      </c>
      <c r="D101" s="142">
        <f>SUMIFS($B41:$AD41,$B$4:$AD$4,D$63)-SUMIFS('Non-energy Use 2019'!$C41:$AF41,'Non-energy Use 2019'!$C$1:$AF$1,'Energy Use 2019'!D$63)</f>
        <v>4447297024500</v>
      </c>
      <c r="E101" s="142">
        <f>SUMIFS($B41:$AD41,$B$4:$AD$4,E$63)-SUMIFS('Non-energy Use 2019'!$C41:$AF41,'Non-energy Use 2019'!$C$1:$AF$1,'Energy Use 2019'!E$63)</f>
        <v>1854670083915</v>
      </c>
      <c r="F101" s="142">
        <f>SUMIFS($B41:$AD41,$B$4:$AD$4,F$63)-SUMIFS('Non-energy Use 2019'!$C41:$AF41,'Non-energy Use 2019'!$C$1:$AF$1,'Energy Use 2019'!F$63)</f>
        <v>0</v>
      </c>
      <c r="G101" s="142">
        <f>SUMIFS($B41:$AD41,$B$4:$AD$4,G$63)-SUMIFS('Non-energy Use 2019'!$C41:$AF41,'Non-energy Use 2019'!$C$1:$AF$1,'Energy Use 2019'!G$63)</f>
        <v>522231006000</v>
      </c>
      <c r="H101" s="142">
        <f>SUMIFS($B41:$AD41,$B$4:$AD$4,H$63)-SUMIFS('Non-energy Use 2019'!$C41:$AF41,'Non-energy Use 2019'!$C$1:$AF$1,'Energy Use 2019'!H$63)</f>
        <v>68156701932000</v>
      </c>
      <c r="I101" s="142">
        <f>SUMIFS($B41:$AD41,$B$4:$AD$4,I$63)-SUMIFS('Non-energy Use 2019'!$C41:$AF41,'Non-energy Use 2019'!$C$1:$AF$1,'Energy Use 2019'!I$63)</f>
        <v>37317467034781.367</v>
      </c>
      <c r="J101" s="142">
        <f>SUMIFS($B41:$AD41,$B$4:$AD$4,J$63)-SUMIFS('Non-energy Use 2019'!$C41:$AF41,'Non-energy Use 2019'!$C$1:$AF$1,'Energy Use 2019'!J$63)</f>
        <v>186114241500</v>
      </c>
      <c r="K101" s="143">
        <f>SUMIFS($B41:$AD41,$B$4:$AD$4,K$63)-SUMIFS('Non-energy Use 2019'!$C41:$AF41,'Non-energy Use 2019'!$C$1:$AF$1,'Energy Use 2019'!K$63)</f>
        <v>1630582981500</v>
      </c>
      <c r="L101" s="253">
        <f t="shared" si="1"/>
        <v>167082621870196.38</v>
      </c>
      <c r="N101" s="12" t="s">
        <v>37</v>
      </c>
      <c r="O101" s="269">
        <f t="shared" si="3"/>
        <v>0.40818012842646645</v>
      </c>
      <c r="P101" s="271">
        <f t="shared" si="4"/>
        <v>3.4271889322989975E-2</v>
      </c>
      <c r="Q101" s="271">
        <f t="shared" si="5"/>
        <v>1.4292512394928616E-2</v>
      </c>
      <c r="R101" s="271">
        <f t="shared" si="6"/>
        <v>0</v>
      </c>
      <c r="S101" s="271">
        <f t="shared" si="7"/>
        <v>4.0244317256228077E-3</v>
      </c>
      <c r="T101" s="271">
        <f t="shared" si="8"/>
        <v>0.52523115329724046</v>
      </c>
      <c r="U101" s="271">
        <f t="shared" si="9"/>
        <v>1.434238966046426E-3</v>
      </c>
      <c r="V101" s="274">
        <f t="shared" si="10"/>
        <v>1.2565645866705255E-2</v>
      </c>
    </row>
    <row r="102" spans="1:22" ht="14.4" x14ac:dyDescent="0.25">
      <c r="A102" s="41" t="str">
        <f>VLOOKUP($B102,'Sector Match'!$A$1:$B$43,2,0)</f>
        <v>other machinery 28</v>
      </c>
      <c r="B102" s="12" t="s">
        <v>38</v>
      </c>
      <c r="C102" s="141">
        <f>SUMIFS($B42:$AD42,$B$4:$AD$4,C$63)-SUMIFS('Non-energy Use 2019'!$C42:$AF42,'Non-energy Use 2019'!$C$1:$AF$1,'Energy Use 2019'!C$63)</f>
        <v>113890804500</v>
      </c>
      <c r="D102" s="142">
        <f>SUMIFS($B42:$AD42,$B$4:$AD$4,D$63)-SUMIFS('Non-energy Use 2019'!$C42:$AF42,'Non-energy Use 2019'!$C$1:$AF$1,'Energy Use 2019'!D$63)</f>
        <v>194447715000</v>
      </c>
      <c r="E102" s="142">
        <f>SUMIFS($B42:$AD42,$B$4:$AD$4,E$63)-SUMIFS('Non-energy Use 2019'!$C42:$AF42,'Non-energy Use 2019'!$C$1:$AF$1,'Energy Use 2019'!E$63)</f>
        <v>1735529191110</v>
      </c>
      <c r="F102" s="142">
        <f>SUMIFS($B42:$AD42,$B$4:$AD$4,F$63)-SUMIFS('Non-energy Use 2019'!$C42:$AF42,'Non-energy Use 2019'!$C$1:$AF$1,'Energy Use 2019'!F$63)</f>
        <v>5555649000</v>
      </c>
      <c r="G102" s="142">
        <f>SUMIFS($B42:$AD42,$B$4:$AD$4,G$63)-SUMIFS('Non-energy Use 2019'!$C42:$AF42,'Non-energy Use 2019'!$C$1:$AF$1,'Energy Use 2019'!G$63)</f>
        <v>127779927000</v>
      </c>
      <c r="H102" s="142">
        <f>SUMIFS($B42:$AD42,$B$4:$AD$4,H$63)-SUMIFS('Non-energy Use 2019'!$C42:$AF42,'Non-energy Use 2019'!$C$1:$AF$1,'Energy Use 2019'!H$63)</f>
        <v>2194481355000</v>
      </c>
      <c r="I102" s="142">
        <f>SUMIFS($B42:$AD42,$B$4:$AD$4,I$63)-SUMIFS('Non-energy Use 2019'!$C42:$AF42,'Non-energy Use 2019'!$C$1:$AF$1,'Energy Use 2019'!I$63)</f>
        <v>34588197306691.32</v>
      </c>
      <c r="J102" s="142">
        <f>SUMIFS($B42:$AD42,$B$4:$AD$4,J$63)-SUMIFS('Non-energy Use 2019'!$C42:$AF42,'Non-energy Use 2019'!$C$1:$AF$1,'Energy Use 2019'!J$63)</f>
        <v>141669049500</v>
      </c>
      <c r="K102" s="143">
        <f>SUMIFS($B42:$AD42,$B$4:$AD$4,K$63)-SUMIFS('Non-energy Use 2019'!$C42:$AF42,'Non-energy Use 2019'!$C$1:$AF$1,'Energy Use 2019'!K$63)</f>
        <v>0</v>
      </c>
      <c r="L102" s="253">
        <f t="shared" si="1"/>
        <v>39101550997801.32</v>
      </c>
      <c r="N102" s="12" t="s">
        <v>38</v>
      </c>
      <c r="O102" s="269">
        <f t="shared" si="3"/>
        <v>2.5234185551274633E-2</v>
      </c>
      <c r="P102" s="271">
        <f t="shared" si="4"/>
        <v>4.3082755819249377E-2</v>
      </c>
      <c r="Q102" s="271">
        <f t="shared" si="5"/>
        <v>0.38453205972500892</v>
      </c>
      <c r="R102" s="271">
        <f t="shared" si="6"/>
        <v>1.2309358805499822E-3</v>
      </c>
      <c r="S102" s="271">
        <f t="shared" si="7"/>
        <v>2.8311525252649589E-2</v>
      </c>
      <c r="T102" s="271">
        <f t="shared" si="8"/>
        <v>0.48621967281724293</v>
      </c>
      <c r="U102" s="271">
        <f t="shared" si="9"/>
        <v>3.1388864954024542E-2</v>
      </c>
      <c r="V102" s="274">
        <f t="shared" si="10"/>
        <v>0</v>
      </c>
    </row>
    <row r="103" spans="1:22" ht="14.4" x14ac:dyDescent="0.25">
      <c r="A103" s="41">
        <f>VLOOKUP($B103,'Sector Match'!$A$1:$B$43,2,0)</f>
        <v>0</v>
      </c>
      <c r="B103" s="12" t="s">
        <v>39</v>
      </c>
      <c r="C103" s="141">
        <f>SUMIFS($B43:$AD43,$B$4:$AD$4,C$63)-SUMIFS('Non-energy Use 2019'!$C43:$AF43,'Non-energy Use 2019'!$C$1:$AF$1,'Energy Use 2019'!C$63)</f>
        <v>198289446283500</v>
      </c>
      <c r="D103" s="142">
        <f>SUMIFS($B43:$AD43,$B$4:$AD$4,D$63)-SUMIFS('Non-energy Use 2019'!$C43:$AF43,'Non-energy Use 2019'!$C$1:$AF$1,'Energy Use 2019'!D$63)</f>
        <v>2797269271500</v>
      </c>
      <c r="E103" s="142">
        <f>SUMIFS($B43:$AD43,$B$4:$AD$4,E$63)-SUMIFS('Non-energy Use 2019'!$C43:$AF43,'Non-energy Use 2019'!$C$1:$AF$1,'Energy Use 2019'!E$63)</f>
        <v>10441286730600</v>
      </c>
      <c r="F103" s="142">
        <f>SUMIFS($B43:$AD43,$B$4:$AD$4,F$63)-SUMIFS('Non-energy Use 2019'!$C43:$AF43,'Non-energy Use 2019'!$C$1:$AF$1,'Energy Use 2019'!F$63)</f>
        <v>66667788000</v>
      </c>
      <c r="G103" s="142">
        <f>SUMIFS($B43:$AD43,$B$4:$AD$4,G$63)-SUMIFS('Non-energy Use 2019'!$C43:$AF43,'Non-energy Use 2019'!$C$1:$AF$1,'Energy Use 2019'!G$63)</f>
        <v>3961177737000</v>
      </c>
      <c r="H103" s="142">
        <f>SUMIFS($B43:$AD43,$B$4:$AD$4,H$63)-SUMIFS('Non-energy Use 2019'!$C43:$AF43,'Non-energy Use 2019'!$C$1:$AF$1,'Energy Use 2019'!H$63)</f>
        <v>4427852253000</v>
      </c>
      <c r="I103" s="142">
        <f>SUMIFS($B43:$AD43,$B$4:$AD$4,I$63)-SUMIFS('Non-energy Use 2019'!$C43:$AF43,'Non-energy Use 2019'!$C$1:$AF$1,'Energy Use 2019'!I$63)</f>
        <v>3005176694794344</v>
      </c>
      <c r="J103" s="142">
        <f>SUMIFS($B43:$AD43,$B$4:$AD$4,J$63)-SUMIFS('Non-energy Use 2019'!$C43:$AF43,'Non-energy Use 2019'!$C$1:$AF$1,'Energy Use 2019'!J$63)</f>
        <v>90801527256000</v>
      </c>
      <c r="K103" s="143">
        <f>SUMIFS($B43:$AD43,$B$4:$AD$4,K$63)-SUMIFS('Non-energy Use 2019'!$C43:$AF43,'Non-energy Use 2019'!$C$1:$AF$1,'Energy Use 2019'!K$63)</f>
        <v>2988939162000</v>
      </c>
      <c r="L103" s="253">
        <f t="shared" si="1"/>
        <v>3318950861275944</v>
      </c>
      <c r="N103" s="12" t="s">
        <v>39</v>
      </c>
      <c r="O103" s="269">
        <f t="shared" si="3"/>
        <v>0.63194955947760556</v>
      </c>
      <c r="P103" s="271">
        <f t="shared" si="4"/>
        <v>8.9149126037564811E-3</v>
      </c>
      <c r="Q103" s="271">
        <f t="shared" si="5"/>
        <v>3.3276438426017733E-2</v>
      </c>
      <c r="R103" s="271">
        <f t="shared" si="6"/>
        <v>2.1247060823252782E-4</v>
      </c>
      <c r="S103" s="271">
        <f t="shared" si="7"/>
        <v>1.2624295305816029E-2</v>
      </c>
      <c r="T103" s="271">
        <f t="shared" si="8"/>
        <v>1.4111589563443723E-2</v>
      </c>
      <c r="U103" s="271">
        <f t="shared" si="9"/>
        <v>0.28938496841270289</v>
      </c>
      <c r="V103" s="274">
        <f t="shared" si="10"/>
        <v>9.5257656024249973E-3</v>
      </c>
    </row>
    <row r="104" spans="1:22" ht="14.4" x14ac:dyDescent="0.25">
      <c r="A104" s="41" t="str">
        <f>VLOOKUP($B104,'Sector Match'!$A$1:$B$43,2,0)</f>
        <v>energy pipelines and gas processing 352T353</v>
      </c>
      <c r="B104" s="12" t="s">
        <v>40</v>
      </c>
      <c r="C104" s="141">
        <f>SUMIFS($B44:$AD44,$B$4:$AD$4,C$63)-SUMIFS('Non-energy Use 2019'!$C44:$AF44,'Non-energy Use 2019'!$C$1:$AF$1,'Energy Use 2019'!C$63)</f>
        <v>20530900879499.996</v>
      </c>
      <c r="D104" s="142">
        <f>SUMIFS($B44:$AD44,$B$4:$AD$4,D$63)-SUMIFS('Non-energy Use 2019'!$C44:$AF44,'Non-energy Use 2019'!$C$1:$AF$1,'Energy Use 2019'!D$63)</f>
        <v>2608377205500</v>
      </c>
      <c r="E104" s="142">
        <f>SUMIFS($B44:$AD44,$B$4:$AD$4,E$63)-SUMIFS('Non-energy Use 2019'!$C44:$AF44,'Non-energy Use 2019'!$C$1:$AF$1,'Energy Use 2019'!E$63)</f>
        <v>632510638650</v>
      </c>
      <c r="F104" s="142">
        <f>SUMIFS($B44:$AD44,$B$4:$AD$4,F$63)-SUMIFS('Non-energy Use 2019'!$C44:$AF44,'Non-energy Use 2019'!$C$1:$AF$1,'Energy Use 2019'!F$63)</f>
        <v>0</v>
      </c>
      <c r="G104" s="142">
        <f>SUMIFS($B44:$AD44,$B$4:$AD$4,G$63)-SUMIFS('Non-energy Use 2019'!$C44:$AF44,'Non-energy Use 2019'!$C$1:$AF$1,'Energy Use 2019'!G$63)</f>
        <v>44445192000</v>
      </c>
      <c r="H104" s="142">
        <f>SUMIFS($B44:$AD44,$B$4:$AD$4,H$63)-SUMIFS('Non-energy Use 2019'!$C44:$AF44,'Non-energy Use 2019'!$C$1:$AF$1,'Energy Use 2019'!H$63)</f>
        <v>51798093451500</v>
      </c>
      <c r="I104" s="142">
        <f>SUMIFS($B44:$AD44,$B$4:$AD$4,I$63)-SUMIFS('Non-energy Use 2019'!$C44:$AF44,'Non-energy Use 2019'!$C$1:$AF$1,'Energy Use 2019'!I$63)</f>
        <v>63414481644601.148</v>
      </c>
      <c r="J104" s="142">
        <f>SUMIFS($B44:$AD44,$B$4:$AD$4,J$63)-SUMIFS('Non-energy Use 2019'!$C44:$AF44,'Non-energy Use 2019'!$C$1:$AF$1,'Energy Use 2019'!J$63)</f>
        <v>20850350697000</v>
      </c>
      <c r="K104" s="143">
        <f>SUMIFS($B44:$AD44,$B$4:$AD$4,K$63)-SUMIFS('Non-energy Use 2019'!$C44:$AF44,'Non-energy Use 2019'!$C$1:$AF$1,'Energy Use 2019'!K$63)</f>
        <v>0</v>
      </c>
      <c r="L104" s="253">
        <f t="shared" si="1"/>
        <v>159879159708751.16</v>
      </c>
      <c r="N104" s="12" t="s">
        <v>40</v>
      </c>
      <c r="O104" s="269">
        <f t="shared" si="3"/>
        <v>0.2128333530107957</v>
      </c>
      <c r="P104" s="271">
        <f t="shared" si="4"/>
        <v>2.7039712958616857E-2</v>
      </c>
      <c r="Q104" s="271">
        <f t="shared" si="5"/>
        <v>6.556914420316356E-3</v>
      </c>
      <c r="R104" s="271">
        <f t="shared" si="6"/>
        <v>0</v>
      </c>
      <c r="S104" s="271">
        <f t="shared" si="7"/>
        <v>4.6074058289442995E-4</v>
      </c>
      <c r="T104" s="271">
        <f t="shared" si="8"/>
        <v>0.53696435307702717</v>
      </c>
      <c r="U104" s="271">
        <f t="shared" si="9"/>
        <v>0.21614492595034945</v>
      </c>
      <c r="V104" s="274">
        <f t="shared" si="10"/>
        <v>0</v>
      </c>
    </row>
    <row r="105" spans="1:22" ht="14.4" x14ac:dyDescent="0.25">
      <c r="A105" s="111" t="str">
        <f>VLOOKUP($B105,'Sector Match'!$A$1:$B$43,2,0)</f>
        <v>water and waste 36T39</v>
      </c>
      <c r="B105" s="37" t="s">
        <v>41</v>
      </c>
      <c r="C105" s="144">
        <f>SUMIFS($B45:$AD45,$B$4:$AD$4,C$63)-SUMIFS('Non-energy Use 2019'!$C45:$AF45,'Non-energy Use 2019'!$C$1:$AF$1,'Energy Use 2019'!C$63)</f>
        <v>913904260500.00012</v>
      </c>
      <c r="D105" s="145">
        <f>SUMIFS($B45:$AD45,$B$4:$AD$4,D$63)-SUMIFS('Non-energy Use 2019'!$C45:$AF45,'Non-energy Use 2019'!$C$1:$AF$1,'Energy Use 2019'!D$63)</f>
        <v>108335155500</v>
      </c>
      <c r="E105" s="145">
        <f>SUMIFS($B45:$AD45,$B$4:$AD$4,E$63)-SUMIFS('Non-energy Use 2019'!$C45:$AF45,'Non-energy Use 2019'!$C$1:$AF$1,'Energy Use 2019'!E$63)</f>
        <v>853986586035</v>
      </c>
      <c r="F105" s="145">
        <f>SUMIFS($B45:$AD45,$B$4:$AD$4,F$63)-SUMIFS('Non-energy Use 2019'!$C45:$AF45,'Non-energy Use 2019'!$C$1:$AF$1,'Energy Use 2019'!F$63)</f>
        <v>0</v>
      </c>
      <c r="G105" s="145">
        <f>SUMIFS($B45:$AD45,$B$4:$AD$4,G$63)-SUMIFS('Non-energy Use 2019'!$C45:$AF45,'Non-energy Use 2019'!$C$1:$AF$1,'Energy Use 2019'!G$63)</f>
        <v>36111718500</v>
      </c>
      <c r="H105" s="145">
        <f>SUMIFS($B45:$AD45,$B$4:$AD$4,H$63)-SUMIFS('Non-energy Use 2019'!$C45:$AF45,'Non-energy Use 2019'!$C$1:$AF$1,'Energy Use 2019'!H$63)</f>
        <v>1569470842500</v>
      </c>
      <c r="I105" s="145">
        <f>SUMIFS($B45:$AD45,$B$4:$AD$4,I$63)-SUMIFS('Non-energy Use 2019'!$C45:$AF45,'Non-energy Use 2019'!$C$1:$AF$1,'Energy Use 2019'!I$63)</f>
        <v>202599048637274</v>
      </c>
      <c r="J105" s="145">
        <f>SUMIFS($B45:$AD45,$B$4:$AD$4,J$63)-SUMIFS('Non-energy Use 2019'!$C45:$AF45,'Non-energy Use 2019'!$C$1:$AF$1,'Energy Use 2019'!J$63)</f>
        <v>1394467899000</v>
      </c>
      <c r="K105" s="146">
        <f>SUMIFS($B45:$AD45,$B$4:$AD$4,K$63)-SUMIFS('Non-energy Use 2019'!$C45:$AF45,'Non-energy Use 2019'!$C$1:$AF$1,'Energy Use 2019'!K$63)</f>
        <v>0</v>
      </c>
      <c r="L105" s="253">
        <f t="shared" si="1"/>
        <v>207475325099309</v>
      </c>
      <c r="N105" s="37" t="s">
        <v>41</v>
      </c>
      <c r="O105" s="269">
        <f t="shared" si="3"/>
        <v>0.18741846727012756</v>
      </c>
      <c r="P105" s="271">
        <f t="shared" si="4"/>
        <v>2.2216778794939131E-2</v>
      </c>
      <c r="Q105" s="271">
        <f t="shared" si="5"/>
        <v>0.17513087961354198</v>
      </c>
      <c r="R105" s="271">
        <f t="shared" si="6"/>
        <v>0</v>
      </c>
      <c r="S105" s="271">
        <f t="shared" si="7"/>
        <v>7.4055929316463771E-3</v>
      </c>
      <c r="T105" s="271">
        <f t="shared" si="8"/>
        <v>0.32185846202924639</v>
      </c>
      <c r="U105" s="271">
        <f t="shared" si="9"/>
        <v>0.28596981936049859</v>
      </c>
      <c r="V105" s="274">
        <f t="shared" si="10"/>
        <v>0</v>
      </c>
    </row>
    <row r="106" spans="1:22" x14ac:dyDescent="0.25">
      <c r="A106" s="111" t="str">
        <f>VLOOKUP($B106,'Sector Match'!$A$1:$B$43,2,0)</f>
        <v>construction 41T43</v>
      </c>
      <c r="B106" s="76" t="s">
        <v>88</v>
      </c>
      <c r="C106" s="165">
        <f>SUMIFS($B$54:$AE$54,$B$52:$AE$52,C$63)-SUMIFS('Non-energy Use 2019'!$C$46:$AF$46,'Non-energy Use 2019'!$C$1:$AF$1,'Energy Use 2019'!C$63)</f>
        <v>152735902308000</v>
      </c>
      <c r="D106" s="165">
        <f>SUMIFS($B$54:$AE$54,$B$52:$AE$52,D$63)-SUMIFS('Non-energy Use 2019'!$C$46:$AF$46,'Non-energy Use 2019'!$C$1:$AF$1,'Energy Use 2019'!D$63)</f>
        <v>6680667922500</v>
      </c>
      <c r="E106" s="165">
        <f>SUMIFS($B$54:$AE$54,$B$52:$AE$52,E$63)-SUMIFS('Non-energy Use 2019'!$C$46:$AF$46,'Non-energy Use 2019'!$C$1:$AF$1,'Energy Use 2019'!E$63)</f>
        <v>425504379085500</v>
      </c>
      <c r="F106" s="165">
        <f>SUMIFS($B$54:$AE$54,$B$52:$AE$52,F$63)-SUMIFS('Non-energy Use 2019'!$C$46:$AF$46,'Non-energy Use 2019'!$C$1:$AF$1,'Energy Use 2019'!F$63)</f>
        <v>0</v>
      </c>
      <c r="G106" s="353">
        <f>SUMIFS($B$54:$AE$54,$B$52:$AE$52,G$63)-SUMIFS('Non-energy Use 2019'!$C$46:$AF$46,'Non-energy Use 2019'!$C$1:$AF$1,'Energy Use 2019'!G$63)</f>
        <v>45220205035500</v>
      </c>
      <c r="H106" s="165">
        <f>SUMIFS($B$54:$AE$54,$B$52:$AE$52,H$63)-SUMIFS('Non-energy Use 2019'!$C$46:$AF$46,'Non-energy Use 2019'!$C$1:$AF$1,'Energy Use 2019'!H$63)</f>
        <v>9975167779500</v>
      </c>
      <c r="I106" s="165">
        <f>SUMIFS($B$54:$AE$54,$B$52:$AE$52,I$63)-SUMIFS('Non-energy Use 2019'!$C$46:$AF$46,'Non-energy Use 2019'!$C$1:$AF$1,'Energy Use 2019'!I$63)</f>
        <v>338386247116500</v>
      </c>
      <c r="J106" s="165">
        <f>SUMIFS($B$54:$AE$54,$B$52:$AE$52,J$63)-SUMIFS('Non-energy Use 2019'!$C$46:$AF$46,'Non-energy Use 2019'!$C$1:$AF$1,'Energy Use 2019'!J$63)</f>
        <v>21789255378000</v>
      </c>
      <c r="K106" s="166">
        <f>SUMIFS($B$54:$AE$54,$B$52:$AE$52,K$63)-SUMIFS('Non-energy Use 2019'!$C$46:$AF$46,'Non-energy Use 2019'!$C$1:$AF$1,'Energy Use 2019'!K$63)</f>
        <v>8447364304500</v>
      </c>
      <c r="L106" s="254">
        <f t="shared" si="1"/>
        <v>1008739188930000</v>
      </c>
      <c r="N106" s="76" t="s">
        <v>88</v>
      </c>
      <c r="O106" s="270">
        <f t="shared" si="3"/>
        <v>0.22784400989545134</v>
      </c>
      <c r="P106" s="272">
        <f t="shared" si="4"/>
        <v>9.9658963298152273E-3</v>
      </c>
      <c r="Q106" s="272">
        <f t="shared" si="5"/>
        <v>0.63474679164439363</v>
      </c>
      <c r="R106" s="272">
        <f t="shared" si="6"/>
        <v>0</v>
      </c>
      <c r="S106" s="272">
        <f t="shared" si="7"/>
        <v>6.7457308254911461E-2</v>
      </c>
      <c r="T106" s="272">
        <f t="shared" si="8"/>
        <v>1.4880471401399784E-2</v>
      </c>
      <c r="U106" s="272">
        <f t="shared" si="9"/>
        <v>3.2504154183397353E-2</v>
      </c>
      <c r="V106" s="275">
        <f t="shared" si="10"/>
        <v>1.2601368290631229E-2</v>
      </c>
    </row>
    <row r="110" spans="1:22" x14ac:dyDescent="0.25">
      <c r="A110" s="79" t="s">
        <v>286</v>
      </c>
    </row>
    <row r="111" spans="1:22" ht="27.6" x14ac:dyDescent="0.25">
      <c r="A111" s="118" t="s">
        <v>284</v>
      </c>
      <c r="B111" s="107" t="s">
        <v>278</v>
      </c>
      <c r="C111" s="107" t="s">
        <v>204</v>
      </c>
      <c r="D111" s="107" t="s">
        <v>147</v>
      </c>
      <c r="E111" s="107" t="s">
        <v>117</v>
      </c>
      <c r="F111" s="107" t="s">
        <v>132</v>
      </c>
      <c r="G111" s="107" t="s">
        <v>177</v>
      </c>
      <c r="H111" s="107" t="s">
        <v>120</v>
      </c>
      <c r="I111" s="107" t="s">
        <v>129</v>
      </c>
      <c r="J111" s="107" t="s">
        <v>201</v>
      </c>
      <c r="K111" s="252" t="s">
        <v>341</v>
      </c>
    </row>
    <row r="112" spans="1:22" ht="14.4" x14ac:dyDescent="0.25">
      <c r="A112" s="104" t="s">
        <v>275</v>
      </c>
      <c r="B112" s="452">
        <f>SUMIFS(C$64:C$106,$A$64:$A$106,$A112)</f>
        <v>493530523266000</v>
      </c>
      <c r="C112" s="147">
        <f t="shared" ref="C112:J112" si="11">SUMIFS(D$64:D$106,$A$64:$A$106,$A112)</f>
        <v>3725062654500</v>
      </c>
      <c r="D112" s="147">
        <f t="shared" ref="D112:D136" si="12">SUMIFS(E$64:E$106,$A$64:$A$106,$A112)</f>
        <v>562505572295700</v>
      </c>
      <c r="E112" s="147">
        <f t="shared" si="11"/>
        <v>0</v>
      </c>
      <c r="F112" s="147">
        <f t="shared" si="11"/>
        <v>472230165000</v>
      </c>
      <c r="G112" s="147">
        <f t="shared" si="11"/>
        <v>4402851832500</v>
      </c>
      <c r="H112" s="147">
        <f t="shared" si="11"/>
        <v>456171561565500</v>
      </c>
      <c r="I112" s="147">
        <f t="shared" si="11"/>
        <v>661122231000</v>
      </c>
      <c r="J112" s="462">
        <f t="shared" si="11"/>
        <v>187736491008000</v>
      </c>
      <c r="K112" s="249">
        <f t="shared" ref="K112:K136" si="13">SUM(B112:J112)</f>
        <v>1709205415018200</v>
      </c>
    </row>
    <row r="113" spans="1:11" ht="14.4" x14ac:dyDescent="0.25">
      <c r="A113" s="105" t="s">
        <v>90</v>
      </c>
      <c r="B113" s="453">
        <f t="shared" ref="B113:J113" si="14">SUMIFS(C$64:C$106,$A$64:$A$106,$A113)</f>
        <v>527150533189500</v>
      </c>
      <c r="C113" s="148">
        <f t="shared" si="14"/>
        <v>94368253914000</v>
      </c>
      <c r="D113" s="148">
        <f t="shared" si="12"/>
        <v>48519649420110</v>
      </c>
      <c r="E113" s="148">
        <f t="shared" si="14"/>
        <v>86112559500</v>
      </c>
      <c r="F113" s="148">
        <f t="shared" si="14"/>
        <v>333338940000</v>
      </c>
      <c r="G113" s="148">
        <f t="shared" si="14"/>
        <v>57445410660000</v>
      </c>
      <c r="H113" s="148">
        <f t="shared" si="14"/>
        <v>350343689466391.31</v>
      </c>
      <c r="I113" s="148">
        <f t="shared" si="14"/>
        <v>6683445747000</v>
      </c>
      <c r="J113" s="463">
        <f t="shared" si="14"/>
        <v>800013456000</v>
      </c>
      <c r="K113" s="250">
        <f t="shared" si="13"/>
        <v>1085730447352501.3</v>
      </c>
    </row>
    <row r="114" spans="1:11" ht="14.4" x14ac:dyDescent="0.25">
      <c r="A114" s="105" t="s">
        <v>91</v>
      </c>
      <c r="B114" s="453">
        <f t="shared" ref="B114:J114" si="15">SUMIFS(C$64:C$106,$A$64:$A$106,$A114)</f>
        <v>22553157115500</v>
      </c>
      <c r="C114" s="148">
        <f t="shared" si="15"/>
        <v>5661206331000</v>
      </c>
      <c r="D114" s="148">
        <f t="shared" si="12"/>
        <v>12746158831230</v>
      </c>
      <c r="E114" s="148">
        <f t="shared" si="15"/>
        <v>106432345717500</v>
      </c>
      <c r="F114" s="148">
        <f t="shared" si="15"/>
        <v>6814003498500</v>
      </c>
      <c r="G114" s="148">
        <f t="shared" si="15"/>
        <v>471496819332000</v>
      </c>
      <c r="H114" s="148">
        <f t="shared" si="15"/>
        <v>148236978745361.31</v>
      </c>
      <c r="I114" s="148">
        <f t="shared" si="15"/>
        <v>26317109313000</v>
      </c>
      <c r="J114" s="463">
        <f t="shared" si="15"/>
        <v>0</v>
      </c>
      <c r="K114" s="250">
        <f t="shared" si="13"/>
        <v>800257778884091.25</v>
      </c>
    </row>
    <row r="115" spans="1:11" ht="14.4" x14ac:dyDescent="0.25">
      <c r="A115" s="105" t="s">
        <v>92</v>
      </c>
      <c r="B115" s="453">
        <f t="shared" ref="B115:J115" si="16">SUMIFS(C$64:C$106,$A$64:$A$106,$A115)</f>
        <v>192878244157500</v>
      </c>
      <c r="C115" s="148">
        <f t="shared" si="16"/>
        <v>14889139320000</v>
      </c>
      <c r="D115" s="148">
        <f t="shared" si="12"/>
        <v>35939465602755</v>
      </c>
      <c r="E115" s="148">
        <f t="shared" si="16"/>
        <v>0</v>
      </c>
      <c r="F115" s="148">
        <f t="shared" si="16"/>
        <v>1155574992000</v>
      </c>
      <c r="G115" s="148">
        <f t="shared" si="16"/>
        <v>8166804030000</v>
      </c>
      <c r="H115" s="148">
        <f t="shared" si="16"/>
        <v>362645620181972.81</v>
      </c>
      <c r="I115" s="148">
        <f t="shared" si="16"/>
        <v>22828161741000</v>
      </c>
      <c r="J115" s="463">
        <f t="shared" si="16"/>
        <v>1011128118000</v>
      </c>
      <c r="K115" s="250">
        <f t="shared" si="13"/>
        <v>639514138143227.75</v>
      </c>
    </row>
    <row r="116" spans="1:11" ht="14.4" x14ac:dyDescent="0.25">
      <c r="A116" s="105" t="s">
        <v>93</v>
      </c>
      <c r="B116" s="453">
        <f t="shared" ref="B116:J116" si="17">SUMIFS(C$64:C$106,$A$64:$A$106,$A116)</f>
        <v>448946440041000</v>
      </c>
      <c r="C116" s="148">
        <f t="shared" si="17"/>
        <v>12558544564500</v>
      </c>
      <c r="D116" s="148">
        <f t="shared" si="12"/>
        <v>11980562620785</v>
      </c>
      <c r="E116" s="148">
        <f t="shared" si="17"/>
        <v>0</v>
      </c>
      <c r="F116" s="148">
        <f t="shared" si="17"/>
        <v>2037769567512.908</v>
      </c>
      <c r="G116" s="148">
        <f t="shared" si="17"/>
        <v>259946038885500</v>
      </c>
      <c r="H116" s="148">
        <f t="shared" si="17"/>
        <v>414297221246194</v>
      </c>
      <c r="I116" s="148">
        <f t="shared" si="17"/>
        <v>195436620522000</v>
      </c>
      <c r="J116" s="463">
        <f t="shared" si="17"/>
        <v>76770735706500</v>
      </c>
      <c r="K116" s="250">
        <f t="shared" si="13"/>
        <v>1421973933153992</v>
      </c>
    </row>
    <row r="117" spans="1:11" ht="14.4" x14ac:dyDescent="0.25">
      <c r="A117" s="105" t="s">
        <v>94</v>
      </c>
      <c r="B117" s="453">
        <f t="shared" ref="B117:J117" si="18">SUMIFS(C$64:C$106,$A$64:$A$106,$A117)</f>
        <v>100582247320500</v>
      </c>
      <c r="C117" s="148">
        <f t="shared" si="18"/>
        <v>1125018922500</v>
      </c>
      <c r="D117" s="148">
        <f t="shared" si="12"/>
        <v>5137641969240</v>
      </c>
      <c r="E117" s="148">
        <f t="shared" si="18"/>
        <v>0</v>
      </c>
      <c r="F117" s="148">
        <f t="shared" si="18"/>
        <v>2780602324500</v>
      </c>
      <c r="G117" s="148">
        <f t="shared" si="18"/>
        <v>205014559398000</v>
      </c>
      <c r="H117" s="148">
        <f t="shared" si="18"/>
        <v>755643024983194.25</v>
      </c>
      <c r="I117" s="148">
        <f t="shared" si="18"/>
        <v>314471955996000</v>
      </c>
      <c r="J117" s="463">
        <f t="shared" si="18"/>
        <v>23183723277000</v>
      </c>
      <c r="K117" s="250">
        <f t="shared" si="13"/>
        <v>1407938774190934.3</v>
      </c>
    </row>
    <row r="118" spans="1:11" ht="14.4" x14ac:dyDescent="0.25">
      <c r="A118" s="105" t="s">
        <v>95</v>
      </c>
      <c r="B118" s="453">
        <f t="shared" ref="B118:J118" si="19">SUMIFS(C$64:C$106,$A$64:$A$106,$A118)</f>
        <v>11011296318000</v>
      </c>
      <c r="C118" s="148">
        <f t="shared" si="19"/>
        <v>250004205000</v>
      </c>
      <c r="D118" s="148">
        <f t="shared" si="12"/>
        <v>2806713874800</v>
      </c>
      <c r="E118" s="148">
        <f t="shared" si="19"/>
        <v>0</v>
      </c>
      <c r="F118" s="148">
        <f t="shared" si="19"/>
        <v>145678098375.36584</v>
      </c>
      <c r="G118" s="148">
        <f t="shared" si="19"/>
        <v>16155827292000</v>
      </c>
      <c r="H118" s="148">
        <f t="shared" si="19"/>
        <v>174890445412711.59</v>
      </c>
      <c r="I118" s="148">
        <f t="shared" si="19"/>
        <v>6939005601000</v>
      </c>
      <c r="J118" s="463">
        <f t="shared" si="19"/>
        <v>30536624728500</v>
      </c>
      <c r="K118" s="250">
        <f t="shared" si="13"/>
        <v>242735595530386.97</v>
      </c>
    </row>
    <row r="119" spans="1:11" ht="14.4" x14ac:dyDescent="0.25">
      <c r="A119" s="105" t="s">
        <v>96</v>
      </c>
      <c r="B119" s="453">
        <f t="shared" ref="B119:J119" si="20">SUMIFS(C$64:C$106,$A$64:$A$106,$A119)</f>
        <v>137352310226999.98</v>
      </c>
      <c r="C119" s="148">
        <f t="shared" si="20"/>
        <v>1783363329000</v>
      </c>
      <c r="D119" s="148">
        <f t="shared" si="12"/>
        <v>7657823246865</v>
      </c>
      <c r="E119" s="148">
        <f t="shared" si="20"/>
        <v>13889122500</v>
      </c>
      <c r="F119" s="148">
        <f t="shared" si="20"/>
        <v>7282795286963.2549</v>
      </c>
      <c r="G119" s="148">
        <f t="shared" si="20"/>
        <v>145383000856500</v>
      </c>
      <c r="H119" s="148">
        <f t="shared" si="20"/>
        <v>354287101551797.31</v>
      </c>
      <c r="I119" s="148">
        <f t="shared" si="20"/>
        <v>208311837079500</v>
      </c>
      <c r="J119" s="463">
        <f t="shared" si="20"/>
        <v>29328271071000</v>
      </c>
      <c r="K119" s="250">
        <f t="shared" si="13"/>
        <v>891400391771125.5</v>
      </c>
    </row>
    <row r="120" spans="1:11" ht="14.4" x14ac:dyDescent="0.25">
      <c r="A120" s="105" t="s">
        <v>97</v>
      </c>
      <c r="B120" s="453">
        <f t="shared" ref="B120:J120" si="21">SUMIFS(C$64:C$106,$A$64:$A$106,$A120)</f>
        <v>324299469506021.38</v>
      </c>
      <c r="C120" s="148">
        <f t="shared" si="21"/>
        <v>1504445161469083.5</v>
      </c>
      <c r="D120" s="148">
        <f t="shared" si="12"/>
        <v>34014638902789.453</v>
      </c>
      <c r="E120" s="148">
        <f t="shared" si="21"/>
        <v>22203151228500</v>
      </c>
      <c r="F120" s="148">
        <f t="shared" si="21"/>
        <v>1092416534536337.3</v>
      </c>
      <c r="G120" s="148">
        <f t="shared" si="21"/>
        <v>503675138340000</v>
      </c>
      <c r="H120" s="148">
        <f t="shared" si="21"/>
        <v>436530190184994.31</v>
      </c>
      <c r="I120" s="148">
        <f t="shared" si="21"/>
        <v>600935107558500</v>
      </c>
      <c r="J120" s="463">
        <f t="shared" si="21"/>
        <v>1711139892000</v>
      </c>
      <c r="K120" s="250">
        <f t="shared" si="13"/>
        <v>4520230531618226</v>
      </c>
    </row>
    <row r="121" spans="1:11" ht="14.4" x14ac:dyDescent="0.25">
      <c r="A121" s="105" t="s">
        <v>98</v>
      </c>
      <c r="B121" s="453">
        <f t="shared" ref="B121:J121" si="22">SUMIFS(C$64:C$106,$A$64:$A$106,$A121)</f>
        <v>2456479494367565</v>
      </c>
      <c r="C121" s="148">
        <f t="shared" si="22"/>
        <v>596456218142458.75</v>
      </c>
      <c r="D121" s="148">
        <f t="shared" si="12"/>
        <v>124384163302614.36</v>
      </c>
      <c r="E121" s="148">
        <f t="shared" si="22"/>
        <v>533342304000</v>
      </c>
      <c r="F121" s="148">
        <f t="shared" si="22"/>
        <v>348587427084506.69</v>
      </c>
      <c r="G121" s="148">
        <f t="shared" si="22"/>
        <v>1084723800303000</v>
      </c>
      <c r="H121" s="148">
        <f t="shared" si="22"/>
        <v>1677679989741281</v>
      </c>
      <c r="I121" s="148">
        <f t="shared" si="22"/>
        <v>1483863847059000</v>
      </c>
      <c r="J121" s="463">
        <f t="shared" si="22"/>
        <v>28769928346500</v>
      </c>
      <c r="K121" s="250">
        <f t="shared" si="13"/>
        <v>7801478210650926</v>
      </c>
    </row>
    <row r="122" spans="1:11" ht="14.4" x14ac:dyDescent="0.25">
      <c r="A122" s="105" t="s">
        <v>99</v>
      </c>
      <c r="B122" s="453">
        <f t="shared" ref="B122:J122" si="23">SUMIFS(C$64:C$106,$A$64:$A$106,$A122)</f>
        <v>53653680217500</v>
      </c>
      <c r="C122" s="148">
        <f t="shared" si="23"/>
        <v>2238926547000</v>
      </c>
      <c r="D122" s="148">
        <f t="shared" si="12"/>
        <v>5669335343923.2871</v>
      </c>
      <c r="E122" s="148">
        <f t="shared" si="23"/>
        <v>2777824500</v>
      </c>
      <c r="F122" s="148">
        <f t="shared" si="23"/>
        <v>3238943367000</v>
      </c>
      <c r="G122" s="148">
        <f t="shared" si="23"/>
        <v>59009325853500</v>
      </c>
      <c r="H122" s="148">
        <f t="shared" si="23"/>
        <v>486702354879924</v>
      </c>
      <c r="I122" s="148">
        <f t="shared" si="23"/>
        <v>29733833448000</v>
      </c>
      <c r="J122" s="463">
        <f t="shared" si="23"/>
        <v>4522298286000</v>
      </c>
      <c r="K122" s="250">
        <f t="shared" si="13"/>
        <v>644771475767347.25</v>
      </c>
    </row>
    <row r="123" spans="1:11" ht="14.4" x14ac:dyDescent="0.25">
      <c r="A123" s="105" t="s">
        <v>100</v>
      </c>
      <c r="B123" s="453">
        <f t="shared" ref="B123:J123" si="24">SUMIFS(C$64:C$106,$A$64:$A$106,$A123)</f>
        <v>5841764923500</v>
      </c>
      <c r="C123" s="148">
        <f t="shared" si="24"/>
        <v>6474622497897.835</v>
      </c>
      <c r="D123" s="148">
        <f t="shared" si="12"/>
        <v>5769648467788.8447</v>
      </c>
      <c r="E123" s="148">
        <f t="shared" si="24"/>
        <v>0</v>
      </c>
      <c r="F123" s="148">
        <f t="shared" si="24"/>
        <v>1641694279500</v>
      </c>
      <c r="G123" s="148">
        <f t="shared" si="24"/>
        <v>72915115300500</v>
      </c>
      <c r="H123" s="148">
        <f t="shared" si="24"/>
        <v>132608755880141.38</v>
      </c>
      <c r="I123" s="148">
        <f t="shared" si="24"/>
        <v>9050152221000</v>
      </c>
      <c r="J123" s="463">
        <f t="shared" si="24"/>
        <v>1505580879000</v>
      </c>
      <c r="K123" s="250">
        <f t="shared" si="13"/>
        <v>235807334449328.06</v>
      </c>
    </row>
    <row r="124" spans="1:11" ht="14.4" x14ac:dyDescent="0.25">
      <c r="A124" s="105" t="s">
        <v>101</v>
      </c>
      <c r="B124" s="453">
        <f t="shared" ref="B124:J124" si="25">SUMIFS(C$64:C$106,$A$64:$A$106,$A124)</f>
        <v>4404210816680231</v>
      </c>
      <c r="C124" s="148">
        <f t="shared" si="25"/>
        <v>110237965282500</v>
      </c>
      <c r="D124" s="148">
        <f t="shared" si="12"/>
        <v>99892446767626.703</v>
      </c>
      <c r="E124" s="148">
        <f t="shared" si="25"/>
        <v>38889543000</v>
      </c>
      <c r="F124" s="148">
        <f t="shared" si="25"/>
        <v>171560917611909.75</v>
      </c>
      <c r="G124" s="148">
        <f t="shared" si="25"/>
        <v>632349524829000</v>
      </c>
      <c r="H124" s="148">
        <f t="shared" si="25"/>
        <v>1283184654763116.3</v>
      </c>
      <c r="I124" s="148">
        <f t="shared" si="25"/>
        <v>23855956806000</v>
      </c>
      <c r="J124" s="463">
        <f t="shared" si="25"/>
        <v>25011531798000</v>
      </c>
      <c r="K124" s="250">
        <f t="shared" si="13"/>
        <v>6750342704081384</v>
      </c>
    </row>
    <row r="125" spans="1:11" ht="14.4" x14ac:dyDescent="0.25">
      <c r="A125" s="105" t="s">
        <v>102</v>
      </c>
      <c r="B125" s="453">
        <f t="shared" ref="B125:J125" si="26">SUMIFS(C$64:C$106,$A$64:$A$106,$A125)</f>
        <v>1.1371233440982182E+16</v>
      </c>
      <c r="C125" s="148">
        <f t="shared" si="26"/>
        <v>3850392540291000</v>
      </c>
      <c r="D125" s="148">
        <f t="shared" si="12"/>
        <v>73713849255551.969</v>
      </c>
      <c r="E125" s="148">
        <f t="shared" si="26"/>
        <v>0</v>
      </c>
      <c r="F125" s="148">
        <f t="shared" si="26"/>
        <v>5830653625500</v>
      </c>
      <c r="G125" s="148">
        <f t="shared" si="26"/>
        <v>485377608358500</v>
      </c>
      <c r="H125" s="148">
        <f t="shared" si="26"/>
        <v>1938941600977780.3</v>
      </c>
      <c r="I125" s="148">
        <f t="shared" si="26"/>
        <v>184453102449000</v>
      </c>
      <c r="J125" s="463">
        <f t="shared" si="26"/>
        <v>28189363026000</v>
      </c>
      <c r="K125" s="250">
        <f t="shared" si="13"/>
        <v>1.7938132158965514E+16</v>
      </c>
    </row>
    <row r="126" spans="1:11" ht="14.4" x14ac:dyDescent="0.25">
      <c r="A126" s="105" t="s">
        <v>103</v>
      </c>
      <c r="B126" s="453">
        <f t="shared" ref="B126:J126" si="27">SUMIFS(C$64:C$106,$A$64:$A$106,$A126)</f>
        <v>601671231051000</v>
      </c>
      <c r="C126" s="148">
        <f t="shared" si="27"/>
        <v>76881848686500</v>
      </c>
      <c r="D126" s="148">
        <f t="shared" si="12"/>
        <v>17120149067175</v>
      </c>
      <c r="E126" s="148">
        <f t="shared" si="27"/>
        <v>119446453500</v>
      </c>
      <c r="F126" s="148">
        <f t="shared" si="27"/>
        <v>23221434483965.117</v>
      </c>
      <c r="G126" s="148">
        <f t="shared" si="27"/>
        <v>199039458898500</v>
      </c>
      <c r="H126" s="148">
        <f t="shared" si="27"/>
        <v>2120618796098783.5</v>
      </c>
      <c r="I126" s="148">
        <f t="shared" si="27"/>
        <v>207047926932000</v>
      </c>
      <c r="J126" s="463">
        <f t="shared" si="27"/>
        <v>1655583402000</v>
      </c>
      <c r="K126" s="250">
        <f t="shared" si="13"/>
        <v>3247375875073423.5</v>
      </c>
    </row>
    <row r="127" spans="1:11" ht="14.4" x14ac:dyDescent="0.25">
      <c r="A127" s="105" t="s">
        <v>104</v>
      </c>
      <c r="B127" s="453">
        <f t="shared" ref="B127:J127" si="28">SUMIFS(C$64:C$106,$A$64:$A$106,$A127)</f>
        <v>181883614786500</v>
      </c>
      <c r="C127" s="148">
        <f t="shared" si="28"/>
        <v>28889374800000</v>
      </c>
      <c r="D127" s="148">
        <f t="shared" si="12"/>
        <v>7863521151090</v>
      </c>
      <c r="E127" s="148">
        <f t="shared" si="28"/>
        <v>2777824500</v>
      </c>
      <c r="F127" s="148">
        <f t="shared" si="28"/>
        <v>1241687551500</v>
      </c>
      <c r="G127" s="148">
        <f t="shared" si="28"/>
        <v>223712096107500</v>
      </c>
      <c r="H127" s="148">
        <f t="shared" si="28"/>
        <v>800006325640470.63</v>
      </c>
      <c r="I127" s="148">
        <f t="shared" si="28"/>
        <v>6036212638500</v>
      </c>
      <c r="J127" s="463">
        <f t="shared" si="28"/>
        <v>1355578356000</v>
      </c>
      <c r="K127" s="250">
        <f t="shared" si="13"/>
        <v>1250991188856060.5</v>
      </c>
    </row>
    <row r="128" spans="1:11" ht="14.4" x14ac:dyDescent="0.25">
      <c r="A128" s="105" t="s">
        <v>105</v>
      </c>
      <c r="B128" s="453">
        <f t="shared" ref="B128:J128" si="29">SUMIFS(C$64:C$106,$A$64:$A$106,$A128)</f>
        <v>4013956402500</v>
      </c>
      <c r="C128" s="148">
        <f t="shared" si="29"/>
        <v>1327800111000</v>
      </c>
      <c r="D128" s="148">
        <f t="shared" si="12"/>
        <v>3492058735440</v>
      </c>
      <c r="E128" s="148">
        <f t="shared" si="29"/>
        <v>2777824500</v>
      </c>
      <c r="F128" s="148">
        <f t="shared" si="29"/>
        <v>338894589000</v>
      </c>
      <c r="G128" s="148">
        <f t="shared" si="29"/>
        <v>125363219685000</v>
      </c>
      <c r="H128" s="148">
        <f t="shared" si="29"/>
        <v>562397475476315.88</v>
      </c>
      <c r="I128" s="148">
        <f t="shared" si="29"/>
        <v>15311368644000</v>
      </c>
      <c r="J128" s="463">
        <f t="shared" si="29"/>
        <v>1036128538500</v>
      </c>
      <c r="K128" s="250">
        <f t="shared" si="13"/>
        <v>713283680006255.88</v>
      </c>
    </row>
    <row r="129" spans="1:11" ht="14.4" x14ac:dyDescent="0.25">
      <c r="A129" s="105" t="s">
        <v>106</v>
      </c>
      <c r="B129" s="453">
        <f t="shared" ref="B129:J129" si="30">SUMIFS(C$64:C$106,$A$64:$A$106,$A129)</f>
        <v>3811175214000.0005</v>
      </c>
      <c r="C129" s="148">
        <f t="shared" si="30"/>
        <v>2363928649500</v>
      </c>
      <c r="D129" s="148">
        <f t="shared" si="12"/>
        <v>4663772887785</v>
      </c>
      <c r="E129" s="148">
        <f t="shared" si="30"/>
        <v>0</v>
      </c>
      <c r="F129" s="148">
        <f t="shared" si="30"/>
        <v>1569470842500</v>
      </c>
      <c r="G129" s="148">
        <f t="shared" si="30"/>
        <v>42250710645000</v>
      </c>
      <c r="H129" s="148">
        <f t="shared" si="30"/>
        <v>285826471888795.88</v>
      </c>
      <c r="I129" s="148">
        <f t="shared" si="30"/>
        <v>13397447563500</v>
      </c>
      <c r="J129" s="463">
        <f t="shared" si="30"/>
        <v>1719473365500</v>
      </c>
      <c r="K129" s="250">
        <f t="shared" si="13"/>
        <v>355602451056580.88</v>
      </c>
    </row>
    <row r="130" spans="1:11" ht="14.4" x14ac:dyDescent="0.25">
      <c r="A130" s="105" t="s">
        <v>107</v>
      </c>
      <c r="B130" s="453">
        <f t="shared" ref="B130:J130" si="31">SUMIFS(C$64:C$106,$A$64:$A$106,$A130)</f>
        <v>508341883499.99994</v>
      </c>
      <c r="C130" s="148">
        <f t="shared" si="31"/>
        <v>1661139051000</v>
      </c>
      <c r="D130" s="148">
        <f t="shared" si="12"/>
        <v>2405262678060</v>
      </c>
      <c r="E130" s="148">
        <f t="shared" si="31"/>
        <v>5555649000</v>
      </c>
      <c r="F130" s="148">
        <f t="shared" si="31"/>
        <v>127779927000</v>
      </c>
      <c r="G130" s="148">
        <f t="shared" si="31"/>
        <v>17978080164000</v>
      </c>
      <c r="H130" s="148">
        <f t="shared" si="31"/>
        <v>216159411308569.44</v>
      </c>
      <c r="I130" s="148">
        <f t="shared" si="31"/>
        <v>794457807000</v>
      </c>
      <c r="J130" s="463">
        <f t="shared" si="31"/>
        <v>288893748000</v>
      </c>
      <c r="K130" s="250">
        <f t="shared" si="13"/>
        <v>239928922216129.44</v>
      </c>
    </row>
    <row r="131" spans="1:11" ht="14.4" x14ac:dyDescent="0.25">
      <c r="A131" s="105" t="s">
        <v>108</v>
      </c>
      <c r="B131" s="453">
        <f t="shared" ref="B131:J131" si="32">SUMIFS(C$64:C$106,$A$64:$A$106,$A131)</f>
        <v>8350140447000</v>
      </c>
      <c r="C131" s="148">
        <f t="shared" si="32"/>
        <v>1317580456246.0005</v>
      </c>
      <c r="D131" s="148">
        <f t="shared" si="12"/>
        <v>10305617782020</v>
      </c>
      <c r="E131" s="148">
        <f t="shared" si="32"/>
        <v>2777824500</v>
      </c>
      <c r="F131" s="148">
        <f t="shared" si="32"/>
        <v>900015138000</v>
      </c>
      <c r="G131" s="148">
        <f t="shared" si="32"/>
        <v>94468255596000</v>
      </c>
      <c r="H131" s="148">
        <f t="shared" si="32"/>
        <v>169158900504464.94</v>
      </c>
      <c r="I131" s="148">
        <f t="shared" si="32"/>
        <v>28253252989500</v>
      </c>
      <c r="J131" s="463">
        <f t="shared" si="32"/>
        <v>836125174500</v>
      </c>
      <c r="K131" s="250">
        <f t="shared" si="13"/>
        <v>313592665912230.94</v>
      </c>
    </row>
    <row r="132" spans="1:11" ht="14.4" x14ac:dyDescent="0.25">
      <c r="A132" s="105" t="s">
        <v>109</v>
      </c>
      <c r="B132" s="453">
        <f t="shared" ref="B132:J132" si="33">SUMIFS(C$64:C$106,$A$64:$A$106,$A132)</f>
        <v>5997323095500</v>
      </c>
      <c r="C132" s="148">
        <f t="shared" si="33"/>
        <v>1378129263127.7661</v>
      </c>
      <c r="D132" s="148">
        <f t="shared" si="12"/>
        <v>4060484962875</v>
      </c>
      <c r="E132" s="148">
        <f t="shared" si="33"/>
        <v>2777824500</v>
      </c>
      <c r="F132" s="148">
        <f t="shared" si="33"/>
        <v>702789598500</v>
      </c>
      <c r="G132" s="148">
        <f t="shared" si="33"/>
        <v>78067979748000</v>
      </c>
      <c r="H132" s="148">
        <f t="shared" si="33"/>
        <v>115937168346343.58</v>
      </c>
      <c r="I132" s="148">
        <f t="shared" si="33"/>
        <v>6313995088500</v>
      </c>
      <c r="J132" s="463">
        <f t="shared" si="33"/>
        <v>83334735000</v>
      </c>
      <c r="K132" s="250">
        <f t="shared" si="13"/>
        <v>212543982662346.34</v>
      </c>
    </row>
    <row r="133" spans="1:11" ht="14.4" x14ac:dyDescent="0.25">
      <c r="A133" s="105" t="s">
        <v>110</v>
      </c>
      <c r="B133" s="453">
        <f t="shared" ref="B133:J133" si="34">SUMIFS(C$64:C$106,$A$64:$A$106,$A133)</f>
        <v>70023399996000</v>
      </c>
      <c r="C133" s="148">
        <f t="shared" si="34"/>
        <v>1688807385686.0491</v>
      </c>
      <c r="D133" s="148">
        <f t="shared" si="12"/>
        <v>8185860053630.3984</v>
      </c>
      <c r="E133" s="148">
        <f t="shared" si="34"/>
        <v>0</v>
      </c>
      <c r="F133" s="148">
        <f t="shared" si="34"/>
        <v>961127277000</v>
      </c>
      <c r="G133" s="148">
        <f t="shared" si="34"/>
        <v>77065185103500</v>
      </c>
      <c r="H133" s="148">
        <f t="shared" si="34"/>
        <v>312974187271704.75</v>
      </c>
      <c r="I133" s="148">
        <f t="shared" si="34"/>
        <v>3255610314000</v>
      </c>
      <c r="J133" s="463">
        <f t="shared" si="34"/>
        <v>1419468319500</v>
      </c>
      <c r="K133" s="250">
        <f t="shared" si="13"/>
        <v>475573645721021.19</v>
      </c>
    </row>
    <row r="134" spans="1:11" ht="14.4" x14ac:dyDescent="0.25">
      <c r="A134" s="105" t="s">
        <v>111</v>
      </c>
      <c r="B134" s="453">
        <f t="shared" ref="B134:J134" si="35">SUMIFS(C$64:C$106,$A$64:$A$106,$A134)</f>
        <v>20530900879499.996</v>
      </c>
      <c r="C134" s="148">
        <f t="shared" si="35"/>
        <v>2608377205500</v>
      </c>
      <c r="D134" s="148">
        <f t="shared" si="12"/>
        <v>632510638650</v>
      </c>
      <c r="E134" s="148">
        <f t="shared" si="35"/>
        <v>0</v>
      </c>
      <c r="F134" s="148">
        <f t="shared" si="35"/>
        <v>44445192000</v>
      </c>
      <c r="G134" s="148">
        <f t="shared" si="35"/>
        <v>51798093451500</v>
      </c>
      <c r="H134" s="148">
        <f t="shared" si="35"/>
        <v>63414481644601.148</v>
      </c>
      <c r="I134" s="148">
        <f t="shared" si="35"/>
        <v>20850350697000</v>
      </c>
      <c r="J134" s="463">
        <f t="shared" si="35"/>
        <v>0</v>
      </c>
      <c r="K134" s="250">
        <f t="shared" si="13"/>
        <v>159879159708751.16</v>
      </c>
    </row>
    <row r="135" spans="1:11" ht="14.4" x14ac:dyDescent="0.25">
      <c r="A135" s="105" t="s">
        <v>112</v>
      </c>
      <c r="B135" s="453">
        <f t="shared" ref="B135:J135" si="36">SUMIFS(C$64:C$106,$A$64:$A$106,$A135)</f>
        <v>53881461826500</v>
      </c>
      <c r="C135" s="148">
        <f t="shared" si="36"/>
        <v>4555632180000</v>
      </c>
      <c r="D135" s="148">
        <f t="shared" si="12"/>
        <v>2708656669950</v>
      </c>
      <c r="E135" s="148">
        <f t="shared" si="36"/>
        <v>0</v>
      </c>
      <c r="F135" s="148">
        <f t="shared" si="36"/>
        <v>558342724500</v>
      </c>
      <c r="G135" s="148">
        <f t="shared" si="36"/>
        <v>69726172774500</v>
      </c>
      <c r="H135" s="148">
        <f t="shared" si="36"/>
        <v>239916515672055.38</v>
      </c>
      <c r="I135" s="148">
        <f t="shared" si="36"/>
        <v>1580582140500</v>
      </c>
      <c r="J135" s="463">
        <f t="shared" si="36"/>
        <v>1630582981500</v>
      </c>
      <c r="K135" s="250">
        <f t="shared" si="13"/>
        <v>374557946969505.38</v>
      </c>
    </row>
    <row r="136" spans="1:11" ht="14.4" x14ac:dyDescent="0.25">
      <c r="A136" s="106" t="s">
        <v>276</v>
      </c>
      <c r="B136" s="454">
        <f t="shared" ref="B136:J136" si="37">SUMIFS(C$64:C$106,$A$64:$A$106,$A136)</f>
        <v>152735902308000</v>
      </c>
      <c r="C136" s="149">
        <f t="shared" si="37"/>
        <v>6680667922500</v>
      </c>
      <c r="D136" s="149">
        <f t="shared" si="12"/>
        <v>425504379085500</v>
      </c>
      <c r="E136" s="149">
        <f t="shared" si="37"/>
        <v>0</v>
      </c>
      <c r="F136" s="149">
        <f t="shared" si="37"/>
        <v>45220205035500</v>
      </c>
      <c r="G136" s="149">
        <f t="shared" si="37"/>
        <v>9975167779500</v>
      </c>
      <c r="H136" s="149">
        <f t="shared" si="37"/>
        <v>338386247116500</v>
      </c>
      <c r="I136" s="149">
        <f t="shared" si="37"/>
        <v>21789255378000</v>
      </c>
      <c r="J136" s="464">
        <f t="shared" si="37"/>
        <v>8447364304500</v>
      </c>
      <c r="K136" s="251">
        <f t="shared" si="13"/>
        <v>1008739188930000</v>
      </c>
    </row>
  </sheetData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31AB-7B26-4751-BC88-BD859892527F}">
  <dimension ref="A1:AE138"/>
  <sheetViews>
    <sheetView topLeftCell="A120" workbookViewId="0">
      <selection activeCell="Y106" sqref="Y106:AE106"/>
    </sheetView>
  </sheetViews>
  <sheetFormatPr defaultRowHeight="13.8" x14ac:dyDescent="0.25"/>
  <cols>
    <col min="1" max="1" width="25.109375" customWidth="1"/>
    <col min="2" max="2" width="10.109375" customWidth="1"/>
    <col min="3" max="10" width="13.21875" bestFit="1" customWidth="1"/>
    <col min="11" max="11" width="11.44140625" bestFit="1" customWidth="1"/>
    <col min="12" max="12" width="11.21875" bestFit="1" customWidth="1"/>
    <col min="13" max="14" width="9.109375" bestFit="1" customWidth="1"/>
    <col min="15" max="15" width="12.77734375" bestFit="1" customWidth="1"/>
    <col min="16" max="16" width="9.109375" bestFit="1" customWidth="1"/>
    <col min="17" max="17" width="12.77734375" bestFit="1" customWidth="1"/>
    <col min="18" max="21" width="9.109375" bestFit="1" customWidth="1"/>
    <col min="22" max="22" width="12.77734375" bestFit="1" customWidth="1"/>
    <col min="23" max="23" width="9.109375" bestFit="1" customWidth="1"/>
    <col min="24" max="24" width="12.77734375" bestFit="1" customWidth="1"/>
    <col min="25" max="25" width="9.109375" bestFit="1" customWidth="1"/>
    <col min="26" max="27" width="12.77734375" bestFit="1" customWidth="1"/>
    <col min="28" max="28" width="9.109375" bestFit="1" customWidth="1"/>
    <col min="29" max="30" width="11.6640625" bestFit="1" customWidth="1"/>
    <col min="31" max="31" width="12.77734375" bestFit="1" customWidth="1"/>
  </cols>
  <sheetData>
    <row r="1" spans="1:30" x14ac:dyDescent="0.25">
      <c r="A1" s="79" t="s">
        <v>285</v>
      </c>
    </row>
    <row r="2" spans="1:30" ht="73.2" x14ac:dyDescent="0.25">
      <c r="A2" s="1" t="s">
        <v>0</v>
      </c>
      <c r="B2" s="13" t="s">
        <v>685</v>
      </c>
      <c r="C2" s="13" t="s">
        <v>686</v>
      </c>
      <c r="D2" s="13" t="s">
        <v>687</v>
      </c>
      <c r="E2" s="13" t="s">
        <v>688</v>
      </c>
      <c r="F2" s="13" t="s">
        <v>690</v>
      </c>
      <c r="G2" s="13" t="s">
        <v>691</v>
      </c>
      <c r="H2" s="13" t="s">
        <v>692</v>
      </c>
      <c r="I2" s="13" t="s">
        <v>693</v>
      </c>
      <c r="J2" s="13" t="s">
        <v>695</v>
      </c>
      <c r="K2" s="14" t="s">
        <v>696</v>
      </c>
      <c r="L2" s="13" t="s">
        <v>698</v>
      </c>
      <c r="M2" s="374" t="s">
        <v>699</v>
      </c>
      <c r="N2" s="13" t="s">
        <v>700</v>
      </c>
      <c r="O2" s="374" t="s">
        <v>701</v>
      </c>
      <c r="P2" s="13" t="s">
        <v>702</v>
      </c>
      <c r="Q2" s="13" t="s">
        <v>703</v>
      </c>
      <c r="R2" s="13" t="s">
        <v>704</v>
      </c>
      <c r="S2" s="13" t="s">
        <v>705</v>
      </c>
      <c r="T2" s="14" t="s">
        <v>718</v>
      </c>
      <c r="U2" s="13" t="s">
        <v>707</v>
      </c>
      <c r="V2" s="13" t="s">
        <v>708</v>
      </c>
      <c r="W2" s="13" t="s">
        <v>709</v>
      </c>
      <c r="X2" s="13" t="s">
        <v>710</v>
      </c>
      <c r="Y2" s="13" t="s">
        <v>711</v>
      </c>
      <c r="Z2" s="13" t="s">
        <v>712</v>
      </c>
      <c r="AA2" s="13" t="s">
        <v>713</v>
      </c>
      <c r="AB2" s="13" t="s">
        <v>714</v>
      </c>
      <c r="AC2" s="13" t="s">
        <v>42</v>
      </c>
      <c r="AD2" s="14" t="s">
        <v>719</v>
      </c>
    </row>
    <row r="3" spans="1:30" s="133" customFormat="1" ht="13.2" x14ac:dyDescent="0.25">
      <c r="A3" s="127" t="s">
        <v>272</v>
      </c>
      <c r="B3" s="131" t="s">
        <v>124</v>
      </c>
      <c r="C3" s="131" t="s">
        <v>126</v>
      </c>
      <c r="D3" s="131" t="s">
        <v>146</v>
      </c>
      <c r="E3" s="131" t="s">
        <v>277</v>
      </c>
      <c r="F3" s="131" t="s">
        <v>192</v>
      </c>
      <c r="G3" s="131" t="s">
        <v>161</v>
      </c>
      <c r="H3" s="131" t="s">
        <v>163</v>
      </c>
      <c r="I3" s="131" t="s">
        <v>165</v>
      </c>
      <c r="J3" s="131" t="s">
        <v>167</v>
      </c>
      <c r="K3" s="131" t="s">
        <v>149</v>
      </c>
      <c r="L3" s="131" t="s">
        <v>119</v>
      </c>
      <c r="M3" s="131" t="s">
        <v>158</v>
      </c>
      <c r="N3" s="131" t="s">
        <v>141</v>
      </c>
      <c r="O3" s="131" t="s">
        <v>151</v>
      </c>
      <c r="P3" s="131" t="s">
        <v>134</v>
      </c>
      <c r="Q3" s="131" t="s">
        <v>169</v>
      </c>
      <c r="R3" s="131" t="s">
        <v>170</v>
      </c>
      <c r="S3" s="131" t="s">
        <v>172</v>
      </c>
      <c r="T3" s="131" t="s">
        <v>136</v>
      </c>
      <c r="U3" s="131" t="s">
        <v>153</v>
      </c>
      <c r="V3" s="131" t="s">
        <v>155</v>
      </c>
      <c r="W3" s="131" t="s">
        <v>174</v>
      </c>
      <c r="X3" s="131" t="s">
        <v>176</v>
      </c>
      <c r="Y3" s="131" t="s">
        <v>138</v>
      </c>
      <c r="Z3" s="131" t="s">
        <v>179</v>
      </c>
      <c r="AA3" s="131" t="s">
        <v>181</v>
      </c>
      <c r="AB3" s="132" t="s">
        <v>131</v>
      </c>
      <c r="AC3" s="132" t="s">
        <v>122</v>
      </c>
      <c r="AD3" s="132" t="s">
        <v>193</v>
      </c>
    </row>
    <row r="4" spans="1:30" s="133" customFormat="1" ht="13.2" x14ac:dyDescent="0.25">
      <c r="A4" s="127" t="s">
        <v>272</v>
      </c>
      <c r="B4" s="134" t="str">
        <f>VLOOKUP(B3,'Fuel Match'!$B$2:$D$35,3,0)</f>
        <v>coal</v>
      </c>
      <c r="C4" s="135" t="str">
        <f>VLOOKUP(C3,'Fuel Match'!$B$2:$D$35,3,0)</f>
        <v>coal</v>
      </c>
      <c r="D4" s="135" t="str">
        <f>VLOOKUP(D3,'Fuel Match'!$B$2:$D$35,3,0)</f>
        <v>coal</v>
      </c>
      <c r="E4" s="135" t="s">
        <v>199</v>
      </c>
      <c r="F4" s="135" t="str">
        <f>VLOOKUP(F3,'Fuel Match'!$B$2:$D$35,3,0)</f>
        <v>coal</v>
      </c>
      <c r="G4" s="135" t="str">
        <f>VLOOKUP(G3,'Fuel Match'!$B$2:$D$35,3,0)</f>
        <v>LPG propane or butane</v>
      </c>
      <c r="H4" s="135" t="str">
        <f>VLOOKUP(H3,'Fuel Match'!$B$2:$D$35,3,0)</f>
        <v>LPG propane or butane</v>
      </c>
      <c r="I4" s="135" t="str">
        <f>VLOOKUP(I3,'Fuel Match'!$B$2:$D$35,3,0)</f>
        <v>LPG propane or butane</v>
      </c>
      <c r="J4" s="135" t="str">
        <f>VLOOKUP(J3,'Fuel Match'!$B$2:$D$35,3,0)</f>
        <v>LPG propane or butane</v>
      </c>
      <c r="K4" s="135" t="str">
        <f>VLOOKUP(K3,'Fuel Match'!$B$2:$D$35,3,0)</f>
        <v>petroleum diesel</v>
      </c>
      <c r="L4" s="135" t="str">
        <f>VLOOKUP(L3,'Fuel Match'!$B$2:$D$35,3,0)</f>
        <v>crude oil</v>
      </c>
      <c r="M4" s="135" t="str">
        <f>VLOOKUP(M3,'Fuel Match'!$B$2:$D$35,3,0)</f>
        <v>petroleum diesel</v>
      </c>
      <c r="N4" s="135" t="str">
        <f>VLOOKUP(N3,'Fuel Match'!$B$2:$D$35,3,0)</f>
        <v>petroleum diesel</v>
      </c>
      <c r="O4" s="135" t="str">
        <f>VLOOKUP(O3,'Fuel Match'!$B$2:$D$35,3,0)</f>
        <v>petroleum diesel</v>
      </c>
      <c r="P4" s="135" t="str">
        <f>VLOOKUP(P3,'Fuel Match'!$B$2:$D$35,3,0)</f>
        <v>heavy fuel oil</v>
      </c>
      <c r="Q4" s="135" t="str">
        <f>VLOOKUP(Q3,'Fuel Match'!$B$2:$D$35,3,0)</f>
        <v>LPG propane or butane</v>
      </c>
      <c r="R4" s="135" t="str">
        <f>VLOOKUP(R3,'Fuel Match'!$B$2:$D$35,3,0)</f>
        <v>LPG propane or butane</v>
      </c>
      <c r="S4" s="135" t="str">
        <f>VLOOKUP(S3,'Fuel Match'!$B$2:$D$35,3,0)</f>
        <v>heavy fuel oil</v>
      </c>
      <c r="T4" s="135" t="str">
        <f>VLOOKUP(T3,'Fuel Match'!$B$2:$D$35,3,0)</f>
        <v>heavy fuel oil</v>
      </c>
      <c r="U4" s="134" t="str">
        <f>VLOOKUP(U3,'Fuel Match'!$B$2:$D$35,3,0)</f>
        <v>heavy fuel oil</v>
      </c>
      <c r="V4" s="135" t="str">
        <f>VLOOKUP(V3,'Fuel Match'!$B$2:$D$35,3,0)</f>
        <v>heavy fuel oil</v>
      </c>
      <c r="W4" s="135" t="str">
        <f>VLOOKUP(W3,'Fuel Match'!$B$2:$D$35,3,0)</f>
        <v>LPG propane or butane</v>
      </c>
      <c r="X4" s="135" t="str">
        <f>VLOOKUP(X3,'Fuel Match'!$B$2:$D$35,3,0)</f>
        <v>LPG propane or butane</v>
      </c>
      <c r="Y4" s="135" t="str">
        <f>VLOOKUP(Y3,'Fuel Match'!$B$2:$D$35,3,0)</f>
        <v>heavy fuel oil</v>
      </c>
      <c r="Z4" s="135" t="str">
        <f>VLOOKUP(Z3,'Fuel Match'!$B$2:$D$35,3,0)</f>
        <v>natural gas</v>
      </c>
      <c r="AA4" s="135" t="str">
        <f>VLOOKUP(AA3,'Fuel Match'!$B$2:$D$35,3,0)</f>
        <v>natural gas</v>
      </c>
      <c r="AB4" s="136" t="str">
        <f>VLOOKUP(AB3,'Fuel Match'!$B$2:$D$35,3,0)</f>
        <v>heat</v>
      </c>
      <c r="AC4" s="136" t="str">
        <f>VLOOKUP(AC3,'Fuel Match'!$B$2:$D$35,3,0)</f>
        <v>electricity</v>
      </c>
      <c r="AD4" s="137" t="str">
        <f>VLOOKUP(AD3,'Fuel Match'!$B$2:$D$35,3,0)</f>
        <v>biomass</v>
      </c>
    </row>
    <row r="5" spans="1:30" x14ac:dyDescent="0.25">
      <c r="A5" s="36" t="s">
        <v>2</v>
      </c>
      <c r="B5" s="154">
        <f>INDEX('Final Energy Consumption-2020'!$A$2:$AH$43,MATCH('Energy Use 2020'!$A5,'Final Energy Consumption-2020'!$A$2:$A$43,0),MATCH('Energy Use 2020'!B$2,'Final Energy Consumption-2020'!$A$2:$AH$2,0))*'Heat Value'!$P$78</f>
        <v>213634148821500</v>
      </c>
      <c r="C5" s="3">
        <f>INDEX('Final Energy Consumption-2020'!$A$2:$AH$43,MATCH('Energy Use 2020'!$A5,'Final Energy Consumption-2020'!$A$2:$A$43,0),MATCH('Energy Use 2020'!C$2,'Final Energy Consumption-2020'!$A$2:$AH$2,0))*'Heat Value'!$P$78</f>
        <v>0</v>
      </c>
      <c r="D5" s="3">
        <f>INDEX('Final Energy Consumption-2020'!$A$2:$AH$43,MATCH('Energy Use 2020'!$A5,'Final Energy Consumption-2020'!$A$2:$A$43,0),MATCH('Energy Use 2020'!D$2,'Final Energy Consumption-2020'!$A$2:$AH$2,0))*'Heat Value'!$P$78</f>
        <v>130202189964000</v>
      </c>
      <c r="E5" s="3">
        <f>INDEX('Final Energy Consumption-2020'!$A$2:$AH$43,MATCH('Energy Use 2020'!$A5,'Final Energy Consumption-2020'!$A$2:$A$43,0),MATCH('Energy Use 2020'!E$2,'Final Energy Consumption-2020'!$A$2:$AH$2,0))*'Heat Value'!$P$78</f>
        <v>700011773999.995</v>
      </c>
      <c r="F5" s="3">
        <f>INDEX('Final Energy Consumption-2020'!$A$2:$AH$43,MATCH('Energy Use 2020'!$A5,'Final Energy Consumption-2020'!$A$2:$A$43,0),MATCH('Energy Use 2020'!F$2,'Final Energy Consumption-2020'!$A$2:$AH$2,0))*'Heat Value'!$P$78</f>
        <v>1325022286500</v>
      </c>
      <c r="G5" s="3">
        <f>INDEX('Final Energy Consumption-2020'!$A$2:$AH$43,MATCH('Energy Use 2020'!$A5,'Final Energy Consumption-2020'!$A$2:$A$43,0),MATCH('Energy Use 2020'!G$2,'Final Energy Consumption-2020'!$A$2:$AH$2,0))*'Heat Value'!$P$78</f>
        <v>1502803054500</v>
      </c>
      <c r="H5" s="3">
        <f>INDEX('Final Energy Consumption-2020'!$A$2:$AH$43,MATCH('Energy Use 2020'!$A5,'Final Energy Consumption-2020'!$A$2:$A$43,0),MATCH('Energy Use 2020'!H$2,'Final Energy Consumption-2020'!$A$2:$AH$2,0))*'Heat Value'!$P$78</f>
        <v>138891225000</v>
      </c>
      <c r="I5" s="3">
        <f>INDEX('Final Energy Consumption-2020'!$A$2:$AH$43,MATCH('Energy Use 2020'!$A5,'Final Energy Consumption-2020'!$A$2:$A$43,0),MATCH('Energy Use 2020'!I$2,'Final Energy Consumption-2020'!$A$2:$AH$2,0))*'Heat Value'!$P$78</f>
        <v>0</v>
      </c>
      <c r="J5" s="3">
        <f>INDEX('Final Energy Consumption-2020'!$A$2:$AH$43,MATCH('Energy Use 2020'!$A5,'Final Energy Consumption-2020'!$A$2:$A$43,0),MATCH('Energy Use 2020'!J$2,'Final Energy Consumption-2020'!$A$2:$AH$2,0))*'Heat Value'!$P$78</f>
        <v>558342724500</v>
      </c>
      <c r="K5" s="3">
        <f>INDEX('Final Energy Consumption-2020'!$A$2:$AH$43,MATCH('Energy Use 2020'!$A5,'Final Energy Consumption-2020'!$A$2:$A$43,0),MATCH('Energy Use 2020'!K$2,'Final Energy Consumption-2020'!$A$2:$AH$2,0))*'Heat Value'!$P$78</f>
        <v>183336417000</v>
      </c>
      <c r="L5" s="3">
        <f>INDEX('Final Energy Consumption-2020'!$A$2:$AH$43,MATCH('Energy Use 2020'!$A5,'Final Energy Consumption-2020'!$A$2:$A$43,0),MATCH('Energy Use 2020'!L$2,'Final Energy Consumption-2020'!$A$2:$AH$2,0))*'Heat Value'!$P$78</f>
        <v>33333894000</v>
      </c>
      <c r="M5" s="375">
        <f>INDEX('Final Energy Consumption-2020'!$A$2:$AH$43,MATCH('Energy Use 2020'!$A5,'Final Energy Consumption-2020'!$A$2:$A$43,0),MATCH('Energy Use 2020'!M$2,'Final Energy Consumption-2020'!$A$2:$AH$2,0))*'Heat Value'!$P$78*0.21</f>
        <v>276504650730</v>
      </c>
      <c r="N5" s="375">
        <f>INDEX('Final Energy Consumption-2020'!$A$2:$AH$43,MATCH('Energy Use 2020'!$A5,'Final Energy Consumption-2020'!$A$2:$A$43,0),MATCH('Energy Use 2020'!N$2,'Final Energy Consumption-2020'!$A$2:$AH$2,0))*'Heat Value'!$P$78</f>
        <v>250004205000</v>
      </c>
      <c r="O5" s="375">
        <f>INDEX('Final Energy Consumption-2020'!$A$2:$AH$43,MATCH('Energy Use 2020'!$A5,'Final Energy Consumption-2020'!$A$2:$A$43,0),MATCH('Energy Use 2020'!O$2,'Final Energy Consumption-2020'!$A$2:$AH$2,0))*'Heat Value'!$P$78*0.74</f>
        <v>44156131582530</v>
      </c>
      <c r="P5" s="375">
        <f>INDEX('Final Energy Consumption-2020'!$A$2:$AH$43,MATCH('Energy Use 2020'!$A5,'Final Energy Consumption-2020'!$A$2:$A$43,0),MATCH('Energy Use 2020'!P$2,'Final Energy Consumption-2020'!$A$2:$AH$2,0))*'Heat Value'!$P$78</f>
        <v>77779086000</v>
      </c>
      <c r="Q5" s="3">
        <f>INDEX('Final Energy Consumption-2020'!$A$2:$AH$43,MATCH('Energy Use 2020'!$A5,'Final Energy Consumption-2020'!$A$2:$A$43,0),MATCH('Energy Use 2020'!Q$2,'Final Energy Consumption-2020'!$A$2:$AH$2,0))*'Heat Value'!$P$78</f>
        <v>59417666055000</v>
      </c>
      <c r="R5" s="3">
        <f>INDEX('Final Energy Consumption-2020'!$A$2:$AH$43,MATCH('Energy Use 2020'!$A5,'Final Energy Consumption-2020'!$A$2:$A$43,0),MATCH('Energy Use 2020'!R$2,'Final Energy Consumption-2020'!$A$2:$AH$2,0))*'Heat Value'!$P$78</f>
        <v>480563638500</v>
      </c>
      <c r="S5" s="3">
        <f>INDEX('Final Energy Consumption-2020'!$A$2:$AH$43,MATCH('Energy Use 2020'!$A5,'Final Energy Consumption-2020'!$A$2:$A$43,0),MATCH('Energy Use 2020'!S$2,'Final Energy Consumption-2020'!$A$2:$AH$2,0))*'Heat Value'!$P$78</f>
        <v>0</v>
      </c>
      <c r="T5" s="3">
        <f>INDEX('Final Energy Consumption-2020'!$A$2:$AH$43,MATCH('Energy Use 2020'!$A5,'Final Energy Consumption-2020'!$A$2:$A$43,0),MATCH('Energy Use 2020'!T$2,'Final Energy Consumption-2020'!$A$2:$AH$2,0))*'Heat Value'!$P$78</f>
        <v>0</v>
      </c>
      <c r="U5" s="8">
        <f>INDEX('Final Energy Consumption-2020'!$A$2:$AH$43,MATCH('Energy Use 2020'!$A5,'Final Energy Consumption-2020'!$A$2:$A$43,0),MATCH('Energy Use 2020'!U$2,'Final Energy Consumption-2020'!$A$2:$AH$2,0))*'Heat Value'!$P$78</f>
        <v>130557751500</v>
      </c>
      <c r="V5" s="3">
        <f>INDEX('Final Energy Consumption-2020'!$A$2:$AH$43,MATCH('Energy Use 2020'!$A5,'Final Energy Consumption-2020'!$A$2:$A$43,0),MATCH('Energy Use 2020'!V$2,'Final Energy Consumption-2020'!$A$2:$AH$2,0))*'Heat Value'!$P$78</f>
        <v>0</v>
      </c>
      <c r="W5" s="3">
        <f>INDEX('Final Energy Consumption-2020'!$A$2:$AH$43,MATCH('Energy Use 2020'!$A5,'Final Energy Consumption-2020'!$A$2:$A$43,0),MATCH('Energy Use 2020'!W$2,'Final Energy Consumption-2020'!$A$2:$AH$2,0))*'Heat Value'!$P$78</f>
        <v>17355847476000</v>
      </c>
      <c r="X5" s="3">
        <f>INDEX('Final Energy Consumption-2020'!$A$2:$AH$43,MATCH('Energy Use 2020'!$A5,'Final Energy Consumption-2020'!$A$2:$A$43,0),MATCH('Energy Use 2020'!X$2,'Final Energy Consumption-2020'!$A$2:$AH$2,0))*'Heat Value'!$P$78</f>
        <v>0</v>
      </c>
      <c r="Y5" s="3">
        <f>INDEX('Final Energy Consumption-2020'!$A$2:$AH$43,MATCH('Energy Use 2020'!$A5,'Final Energy Consumption-2020'!$A$2:$A$43,0),MATCH('Energy Use 2020'!Y$2,'Final Energy Consumption-2020'!$A$2:$AH$2,0))*'Heat Value'!$P$78</f>
        <v>186114241500</v>
      </c>
      <c r="Z5" s="3">
        <f>INDEX('Final Energy Consumption-2020'!$A$2:$AH$43,MATCH('Energy Use 2020'!$A5,'Final Energy Consumption-2020'!$A$2:$A$43,0),MATCH('Energy Use 2020'!Z$2,'Final Energy Consumption-2020'!$A$2:$AH$2,0))*'Heat Value'!$P$78</f>
        <v>30689405076000</v>
      </c>
      <c r="AA5" s="3">
        <f>INDEX('Final Energy Consumption-2020'!$A$2:$AH$43,MATCH('Energy Use 2020'!$A5,'Final Energy Consumption-2020'!$A$2:$A$43,0),MATCH('Energy Use 2020'!AA$2,'Final Energy Consumption-2020'!$A$2:$AH$2,0))*'Heat Value'!$P$78</f>
        <v>7441791835500</v>
      </c>
      <c r="AB5" s="3">
        <f>INDEX('Final Energy Consumption-2020'!$A$2:$AH$43,MATCH('Energy Use 2020'!$A5,'Final Energy Consumption-2020'!$A$2:$A$43,0),MATCH('Energy Use 2020'!AB$2,'Final Energy Consumption-2020'!$A$2:$AH$2,0))*'Heat Value'!$P$78</f>
        <v>5944544430000</v>
      </c>
      <c r="AC5" s="375">
        <f>INDEX('Final Energy Consumption-2020'!$A$2:$AH$43,MATCH('Energy Use 2020'!$A5,'Final Energy Consumption-2020'!$A$2:$A$43,0),MATCH('Energy Use 2020'!AC$2,'Final Energy Consumption-2020'!$A$2:$AH$2,0))*VLOOKUP(AC$3,'Heat Value'!$B$2:$P$78,15,0)</f>
        <v>310098673153218.81</v>
      </c>
      <c r="AD5" s="438">
        <f>INDEX('Final Energy Consumption-2020'!$A$2:$AH$43,MATCH('Energy Use 2020'!$A5,'Final Energy Consumption-2020'!$A$2:$A$43,0),MATCH('Energy Use 2020'!AD$2,'Final Energy Consumption-2020'!$A$2:$AH$2,0))*'Heat Value'!$P$78</f>
        <v>313894168500</v>
      </c>
    </row>
    <row r="6" spans="1:30" x14ac:dyDescent="0.25">
      <c r="A6" s="12" t="s">
        <v>3</v>
      </c>
      <c r="B6" s="9">
        <f>INDEX('Final Energy Consumption-2020'!$A$2:$AH$43,MATCH('Energy Use 2020'!$A6,'Final Energy Consumption-2020'!$A$2:$A$43,0),MATCH('Energy Use 2020'!B$2,'Final Energy Consumption-2020'!$A$2:$AH$2,0))*'Heat Value'!$P$78</f>
        <v>13639118295000</v>
      </c>
      <c r="C6" s="5">
        <f>INDEX('Final Energy Consumption-2020'!$A$2:$AH$43,MATCH('Energy Use 2020'!$A6,'Final Energy Consumption-2020'!$A$2:$A$43,0),MATCH('Energy Use 2020'!C$2,'Final Energy Consumption-2020'!$A$2:$AH$2,0))*'Heat Value'!$P$78</f>
        <v>0</v>
      </c>
      <c r="D6" s="5">
        <f>INDEX('Final Energy Consumption-2020'!$A$2:$AH$43,MATCH('Energy Use 2020'!$A6,'Final Energy Consumption-2020'!$A$2:$A$43,0),MATCH('Energy Use 2020'!D$2,'Final Energy Consumption-2020'!$A$2:$AH$2,0))*'Heat Value'!$P$78</f>
        <v>0</v>
      </c>
      <c r="E6" s="5">
        <f>INDEX('Final Energy Consumption-2020'!$A$2:$AH$43,MATCH('Energy Use 2020'!$A6,'Final Energy Consumption-2020'!$A$2:$A$43,0),MATCH('Energy Use 2020'!E$2,'Final Energy Consumption-2020'!$A$2:$AH$2,0))*'Heat Value'!$P$78</f>
        <v>0</v>
      </c>
      <c r="F6" s="5">
        <f>INDEX('Final Energy Consumption-2020'!$A$2:$AH$43,MATCH('Energy Use 2020'!$A6,'Final Energy Consumption-2020'!$A$2:$A$43,0),MATCH('Energy Use 2020'!F$2,'Final Energy Consumption-2020'!$A$2:$AH$2,0))*'Heat Value'!$P$78</f>
        <v>0</v>
      </c>
      <c r="G6" s="5">
        <f>INDEX('Final Energy Consumption-2020'!$A$2:$AH$43,MATCH('Energy Use 2020'!$A6,'Final Energy Consumption-2020'!$A$2:$A$43,0),MATCH('Energy Use 2020'!G$2,'Final Energy Consumption-2020'!$A$2:$AH$2,0))*'Heat Value'!$P$78</f>
        <v>0</v>
      </c>
      <c r="H6" s="5">
        <f>INDEX('Final Energy Consumption-2020'!$A$2:$AH$43,MATCH('Energy Use 2020'!$A6,'Final Energy Consumption-2020'!$A$2:$A$43,0),MATCH('Energy Use 2020'!H$2,'Final Energy Consumption-2020'!$A$2:$AH$2,0))*'Heat Value'!$P$78</f>
        <v>0</v>
      </c>
      <c r="I6" s="5">
        <f>INDEX('Final Energy Consumption-2020'!$A$2:$AH$43,MATCH('Energy Use 2020'!$A6,'Final Energy Consumption-2020'!$A$2:$A$43,0),MATCH('Energy Use 2020'!I$2,'Final Energy Consumption-2020'!$A$2:$AH$2,0))*'Heat Value'!$P$78</f>
        <v>0</v>
      </c>
      <c r="J6" s="5">
        <f>INDEX('Final Energy Consumption-2020'!$A$2:$AH$43,MATCH('Energy Use 2020'!$A6,'Final Energy Consumption-2020'!$A$2:$A$43,0),MATCH('Energy Use 2020'!J$2,'Final Energy Consumption-2020'!$A$2:$AH$2,0))*'Heat Value'!$P$78</f>
        <v>0</v>
      </c>
      <c r="K6" s="5">
        <f>INDEX('Final Energy Consumption-2020'!$A$2:$AH$43,MATCH('Energy Use 2020'!$A6,'Final Energy Consumption-2020'!$A$2:$A$43,0),MATCH('Energy Use 2020'!K$2,'Final Energy Consumption-2020'!$A$2:$AH$2,0))*'Heat Value'!$P$78</f>
        <v>0</v>
      </c>
      <c r="L6" s="5">
        <f>INDEX('Final Energy Consumption-2020'!$A$2:$AH$43,MATCH('Energy Use 2020'!$A6,'Final Energy Consumption-2020'!$A$2:$A$43,0),MATCH('Energy Use 2020'!L$2,'Final Energy Consumption-2020'!$A$2:$AH$2,0))*'Heat Value'!$P$78</f>
        <v>98223874320000</v>
      </c>
      <c r="M6" s="5">
        <f>INDEX('Final Energy Consumption-2020'!$A$2:$AH$43,MATCH('Energy Use 2020'!$A6,'Final Energy Consumption-2020'!$A$2:$A$43,0),MATCH('Energy Use 2020'!M$2,'Final Energy Consumption-2020'!$A$2:$AH$2,0))*'Heat Value'!$P$78*0.21</f>
        <v>484758153495</v>
      </c>
      <c r="N6" s="5">
        <f>INDEX('Final Energy Consumption-2020'!$A$2:$AH$43,MATCH('Energy Use 2020'!$A6,'Final Energy Consumption-2020'!$A$2:$A$43,0),MATCH('Energy Use 2020'!N$2,'Final Energy Consumption-2020'!$A$2:$AH$2,0))*'Heat Value'!$P$78</f>
        <v>0</v>
      </c>
      <c r="O6" s="5">
        <f>INDEX('Final Energy Consumption-2020'!$A$2:$AH$43,MATCH('Energy Use 2020'!$A6,'Final Energy Consumption-2020'!$A$2:$A$43,0),MATCH('Energy Use 2020'!O$2,'Final Energy Consumption-2020'!$A$2:$AH$2,0))*'Heat Value'!$P$78*0.74</f>
        <v>7488514843590</v>
      </c>
      <c r="P6" s="5">
        <f>INDEX('Final Energy Consumption-2020'!$A$2:$AH$43,MATCH('Energy Use 2020'!$A6,'Final Energy Consumption-2020'!$A$2:$A$43,0),MATCH('Energy Use 2020'!P$2,'Final Energy Consumption-2020'!$A$2:$AH$2,0))*'Heat Value'!$P$78</f>
        <v>116668629000</v>
      </c>
      <c r="Q6" s="5">
        <f>INDEX('Final Energy Consumption-2020'!$A$2:$AH$43,MATCH('Energy Use 2020'!$A6,'Final Energy Consumption-2020'!$A$2:$A$43,0),MATCH('Energy Use 2020'!Q$2,'Final Energy Consumption-2020'!$A$2:$AH$2,0))*'Heat Value'!$P$78</f>
        <v>0</v>
      </c>
      <c r="R6" s="5">
        <f>INDEX('Final Energy Consumption-2020'!$A$2:$AH$43,MATCH('Energy Use 2020'!$A6,'Final Energy Consumption-2020'!$A$2:$A$43,0),MATCH('Energy Use 2020'!R$2,'Final Energy Consumption-2020'!$A$2:$AH$2,0))*'Heat Value'!$P$78</f>
        <v>2777824500</v>
      </c>
      <c r="S6" s="5">
        <f>INDEX('Final Energy Consumption-2020'!$A$2:$AH$43,MATCH('Energy Use 2020'!$A6,'Final Energy Consumption-2020'!$A$2:$A$43,0),MATCH('Energy Use 2020'!S$2,'Final Energy Consumption-2020'!$A$2:$AH$2,0))*'Heat Value'!$P$78</f>
        <v>0</v>
      </c>
      <c r="T6" s="5">
        <f>INDEX('Final Energy Consumption-2020'!$A$2:$AH$43,MATCH('Energy Use 2020'!$A6,'Final Energy Consumption-2020'!$A$2:$A$43,0),MATCH('Energy Use 2020'!T$2,'Final Energy Consumption-2020'!$A$2:$AH$2,0))*'Heat Value'!$P$78</f>
        <v>0</v>
      </c>
      <c r="U6" s="9">
        <f>INDEX('Final Energy Consumption-2020'!$A$2:$AH$43,MATCH('Energy Use 2020'!$A6,'Final Energy Consumption-2020'!$A$2:$A$43,0),MATCH('Energy Use 2020'!U$2,'Final Energy Consumption-2020'!$A$2:$AH$2,0))*'Heat Value'!$P$78</f>
        <v>0</v>
      </c>
      <c r="V6" s="5">
        <f>INDEX('Final Energy Consumption-2020'!$A$2:$AH$43,MATCH('Energy Use 2020'!$A6,'Final Energy Consumption-2020'!$A$2:$A$43,0),MATCH('Energy Use 2020'!V$2,'Final Energy Consumption-2020'!$A$2:$AH$2,0))*'Heat Value'!$P$78</f>
        <v>0</v>
      </c>
      <c r="W6" s="5">
        <f>INDEX('Final Energy Consumption-2020'!$A$2:$AH$43,MATCH('Energy Use 2020'!$A6,'Final Energy Consumption-2020'!$A$2:$A$43,0),MATCH('Energy Use 2020'!W$2,'Final Energy Consumption-2020'!$A$2:$AH$2,0))*'Heat Value'!$P$78</f>
        <v>47223016500</v>
      </c>
      <c r="X6" s="5">
        <f>INDEX('Final Energy Consumption-2020'!$A$2:$AH$43,MATCH('Energy Use 2020'!$A6,'Final Energy Consumption-2020'!$A$2:$A$43,0),MATCH('Energy Use 2020'!X$2,'Final Energy Consumption-2020'!$A$2:$AH$2,0))*'Heat Value'!$P$78</f>
        <v>4638966915000</v>
      </c>
      <c r="Y6" s="5">
        <f>INDEX('Final Energy Consumption-2020'!$A$2:$AH$43,MATCH('Energy Use 2020'!$A6,'Final Energy Consumption-2020'!$A$2:$A$43,0),MATCH('Energy Use 2020'!Y$2,'Final Energy Consumption-2020'!$A$2:$AH$2,0))*'Heat Value'!$P$78</f>
        <v>6025101340500</v>
      </c>
      <c r="Z6" s="5">
        <f>INDEX('Final Energy Consumption-2020'!$A$2:$AH$43,MATCH('Energy Use 2020'!$A6,'Final Energy Consumption-2020'!$A$2:$A$43,0),MATCH('Energy Use 2020'!Z$2,'Final Energy Consumption-2020'!$A$2:$AH$2,0))*'Heat Value'!$P$78</f>
        <v>448401986439000</v>
      </c>
      <c r="AA6" s="5">
        <f>INDEX('Final Energy Consumption-2020'!$A$2:$AH$43,MATCH('Energy Use 2020'!$A6,'Final Energy Consumption-2020'!$A$2:$A$43,0),MATCH('Energy Use 2020'!AA$2,'Final Energy Consumption-2020'!$A$2:$AH$2,0))*'Heat Value'!$P$78</f>
        <v>5700095874000</v>
      </c>
      <c r="AB6" s="5">
        <f>INDEX('Final Energy Consumption-2020'!$A$2:$AH$43,MATCH('Energy Use 2020'!$A6,'Final Energy Consumption-2020'!$A$2:$A$43,0),MATCH('Energy Use 2020'!AB$2,'Final Energy Consumption-2020'!$A$2:$AH$2,0))*'Heat Value'!$P$78</f>
        <v>25436538946500</v>
      </c>
      <c r="AC6" s="5">
        <f>INDEX('Final Energy Consumption-2020'!$A$2:$AH$43,MATCH('Energy Use 2020'!$A6,'Final Energy Consumption-2020'!$A$2:$A$43,0),MATCH('Energy Use 2020'!AC$2,'Final Energy Consumption-2020'!$A$2:$AH$2,0))*VLOOKUP(AC$3,'Heat Value'!$B$2:$P$78,15,0)</f>
        <v>158092881609818.72</v>
      </c>
      <c r="AD6" s="128">
        <f>INDEX('Final Energy Consumption-2020'!$A$2:$AH$43,MATCH('Energy Use 2020'!$A6,'Final Energy Consumption-2020'!$A$2:$A$43,0),MATCH('Energy Use 2020'!AD$2,'Final Energy Consumption-2020'!$A$2:$AH$2,0))*'Heat Value'!$P$78</f>
        <v>0</v>
      </c>
    </row>
    <row r="7" spans="1:30" x14ac:dyDescent="0.25">
      <c r="A7" s="12" t="s">
        <v>4</v>
      </c>
      <c r="B7" s="9">
        <f>INDEX('Final Energy Consumption-2020'!$A$2:$AH$43,MATCH('Energy Use 2020'!$A7,'Final Energy Consumption-2020'!$A$2:$A$43,0),MATCH('Energy Use 2020'!B$2,'Final Energy Consumption-2020'!$A$2:$AH$2,0))*'Heat Value'!$P$78</f>
        <v>33697789009500</v>
      </c>
      <c r="C7" s="5">
        <f>INDEX('Final Energy Consumption-2020'!$A$2:$AH$43,MATCH('Energy Use 2020'!$A7,'Final Energy Consumption-2020'!$A$2:$A$43,0),MATCH('Energy Use 2020'!C$2,'Final Energy Consumption-2020'!$A$2:$AH$2,0))*'Heat Value'!$P$78</f>
        <v>0</v>
      </c>
      <c r="D7" s="5">
        <f>INDEX('Final Energy Consumption-2020'!$A$2:$AH$43,MATCH('Energy Use 2020'!$A7,'Final Energy Consumption-2020'!$A$2:$A$43,0),MATCH('Energy Use 2020'!D$2,'Final Energy Consumption-2020'!$A$2:$AH$2,0))*'Heat Value'!$P$78</f>
        <v>769457386500</v>
      </c>
      <c r="E7" s="5">
        <f>INDEX('Final Energy Consumption-2020'!$A$2:$AH$43,MATCH('Energy Use 2020'!$A7,'Final Energy Consumption-2020'!$A$2:$A$43,0),MATCH('Energy Use 2020'!E$2,'Final Energy Consumption-2020'!$A$2:$AH$2,0))*'Heat Value'!$P$78</f>
        <v>1336133584499.9966</v>
      </c>
      <c r="F7" s="5">
        <f>INDEX('Final Energy Consumption-2020'!$A$2:$AH$43,MATCH('Energy Use 2020'!$A7,'Final Energy Consumption-2020'!$A$2:$A$43,0),MATCH('Energy Use 2020'!F$2,'Final Energy Consumption-2020'!$A$2:$AH$2,0))*'Heat Value'!$P$78</f>
        <v>45772992111000</v>
      </c>
      <c r="G7" s="5">
        <f>INDEX('Final Energy Consumption-2020'!$A$2:$AH$43,MATCH('Energy Use 2020'!$A7,'Final Energy Consumption-2020'!$A$2:$A$43,0),MATCH('Energy Use 2020'!G$2,'Final Energy Consumption-2020'!$A$2:$AH$2,0))*'Heat Value'!$P$78</f>
        <v>4388962710000</v>
      </c>
      <c r="H7" s="5">
        <f>INDEX('Final Energy Consumption-2020'!$A$2:$AH$43,MATCH('Energy Use 2020'!$A7,'Final Energy Consumption-2020'!$A$2:$A$43,0),MATCH('Energy Use 2020'!H$2,'Final Energy Consumption-2020'!$A$2:$AH$2,0))*'Heat Value'!$P$78</f>
        <v>7036229458500</v>
      </c>
      <c r="I7" s="5">
        <f>INDEX('Final Energy Consumption-2020'!$A$2:$AH$43,MATCH('Energy Use 2020'!$A7,'Final Energy Consumption-2020'!$A$2:$A$43,0),MATCH('Energy Use 2020'!I$2,'Final Energy Consumption-2020'!$A$2:$AH$2,0))*'Heat Value'!$P$78</f>
        <v>77779086000</v>
      </c>
      <c r="J7" s="5">
        <f>INDEX('Final Energy Consumption-2020'!$A$2:$AH$43,MATCH('Energy Use 2020'!$A7,'Final Energy Consumption-2020'!$A$2:$A$43,0),MATCH('Energy Use 2020'!J$2,'Final Energy Consumption-2020'!$A$2:$AH$2,0))*'Heat Value'!$P$78</f>
        <v>0</v>
      </c>
      <c r="K7" s="5">
        <f>INDEX('Final Energy Consumption-2020'!$A$2:$AH$43,MATCH('Energy Use 2020'!$A7,'Final Energy Consumption-2020'!$A$2:$A$43,0),MATCH('Energy Use 2020'!K$2,'Final Energy Consumption-2020'!$A$2:$AH$2,0))*'Heat Value'!$P$78</f>
        <v>0</v>
      </c>
      <c r="L7" s="5">
        <f>INDEX('Final Energy Consumption-2020'!$A$2:$AH$43,MATCH('Energy Use 2020'!$A7,'Final Energy Consumption-2020'!$A$2:$A$43,0),MATCH('Energy Use 2020'!L$2,'Final Energy Consumption-2020'!$A$2:$AH$2,0))*'Heat Value'!$P$78</f>
        <v>0</v>
      </c>
      <c r="M7" s="5">
        <f>INDEX('Final Energy Consumption-2020'!$A$2:$AH$43,MATCH('Energy Use 2020'!$A7,'Final Energy Consumption-2020'!$A$2:$A$43,0),MATCH('Energy Use 2020'!M$2,'Final Energy Consumption-2020'!$A$2:$AH$2,0))*'Heat Value'!$P$78*0.21</f>
        <v>51334196760</v>
      </c>
      <c r="N7" s="5">
        <f>INDEX('Final Energy Consumption-2020'!$A$2:$AH$43,MATCH('Energy Use 2020'!$A7,'Final Energy Consumption-2020'!$A$2:$A$43,0),MATCH('Energy Use 2020'!N$2,'Final Energy Consumption-2020'!$A$2:$AH$2,0))*'Heat Value'!$P$78</f>
        <v>2777824500</v>
      </c>
      <c r="O7" s="5">
        <f>INDEX('Final Energy Consumption-2020'!$A$2:$AH$43,MATCH('Energy Use 2020'!$A7,'Final Energy Consumption-2020'!$A$2:$A$43,0),MATCH('Energy Use 2020'!O$2,'Final Energy Consumption-2020'!$A$2:$AH$2,0))*'Heat Value'!$P$78*0.74</f>
        <v>10450620220920</v>
      </c>
      <c r="P7" s="5">
        <f>INDEX('Final Energy Consumption-2020'!$A$2:$AH$43,MATCH('Energy Use 2020'!$A7,'Final Energy Consumption-2020'!$A$2:$A$43,0),MATCH('Energy Use 2020'!P$2,'Final Energy Consumption-2020'!$A$2:$AH$2,0))*'Heat Value'!$P$78</f>
        <v>2777824500</v>
      </c>
      <c r="Q7" s="5">
        <f>INDEX('Final Energy Consumption-2020'!$A$2:$AH$43,MATCH('Energy Use 2020'!$A7,'Final Energy Consumption-2020'!$A$2:$A$43,0),MATCH('Energy Use 2020'!Q$2,'Final Energy Consumption-2020'!$A$2:$AH$2,0))*'Heat Value'!$P$78</f>
        <v>0</v>
      </c>
      <c r="R7" s="5">
        <f>INDEX('Final Energy Consumption-2020'!$A$2:$AH$43,MATCH('Energy Use 2020'!$A7,'Final Energy Consumption-2020'!$A$2:$A$43,0),MATCH('Energy Use 2020'!R$2,'Final Energy Consumption-2020'!$A$2:$AH$2,0))*'Heat Value'!$P$78</f>
        <v>113890804500</v>
      </c>
      <c r="S7" s="5">
        <f>INDEX('Final Energy Consumption-2020'!$A$2:$AH$43,MATCH('Energy Use 2020'!$A7,'Final Energy Consumption-2020'!$A$2:$A$43,0),MATCH('Energy Use 2020'!S$2,'Final Energy Consumption-2020'!$A$2:$AH$2,0))*'Heat Value'!$P$78</f>
        <v>0</v>
      </c>
      <c r="T7" s="5">
        <f>INDEX('Final Energy Consumption-2020'!$A$2:$AH$43,MATCH('Energy Use 2020'!$A7,'Final Energy Consumption-2020'!$A$2:$A$43,0),MATCH('Energy Use 2020'!T$2,'Final Energy Consumption-2020'!$A$2:$AH$2,0))*'Heat Value'!$P$78</f>
        <v>0</v>
      </c>
      <c r="U7" s="9">
        <f>INDEX('Final Energy Consumption-2020'!$A$2:$AH$43,MATCH('Energy Use 2020'!$A7,'Final Energy Consumption-2020'!$A$2:$A$43,0),MATCH('Energy Use 2020'!U$2,'Final Energy Consumption-2020'!$A$2:$AH$2,0))*'Heat Value'!$P$78</f>
        <v>0</v>
      </c>
      <c r="V7" s="5">
        <f>INDEX('Final Energy Consumption-2020'!$A$2:$AH$43,MATCH('Energy Use 2020'!$A7,'Final Energy Consumption-2020'!$A$2:$A$43,0),MATCH('Energy Use 2020'!V$2,'Final Energy Consumption-2020'!$A$2:$AH$2,0))*'Heat Value'!$P$78</f>
        <v>0</v>
      </c>
      <c r="W7" s="5">
        <f>INDEX('Final Energy Consumption-2020'!$A$2:$AH$43,MATCH('Energy Use 2020'!$A7,'Final Energy Consumption-2020'!$A$2:$A$43,0),MATCH('Energy Use 2020'!W$2,'Final Energy Consumption-2020'!$A$2:$AH$2,0))*'Heat Value'!$P$78</f>
        <v>0</v>
      </c>
      <c r="X7" s="5">
        <f>INDEX('Final Energy Consumption-2020'!$A$2:$AH$43,MATCH('Energy Use 2020'!$A7,'Final Energy Consumption-2020'!$A$2:$A$43,0),MATCH('Energy Use 2020'!X$2,'Final Energy Consumption-2020'!$A$2:$AH$2,0))*'Heat Value'!$P$78</f>
        <v>0</v>
      </c>
      <c r="Y7" s="5">
        <f>INDEX('Final Energy Consumption-2020'!$A$2:$AH$43,MATCH('Energy Use 2020'!$A7,'Final Energy Consumption-2020'!$A$2:$A$43,0),MATCH('Energy Use 2020'!Y$2,'Final Energy Consumption-2020'!$A$2:$AH$2,0))*'Heat Value'!$P$78</f>
        <v>2777824500</v>
      </c>
      <c r="Z7" s="5">
        <f>INDEX('Final Energy Consumption-2020'!$A$2:$AH$43,MATCH('Energy Use 2020'!$A7,'Final Energy Consumption-2020'!$A$2:$A$43,0),MATCH('Energy Use 2020'!Z$2,'Final Energy Consumption-2020'!$A$2:$AH$2,0))*'Heat Value'!$P$78</f>
        <v>188892066000</v>
      </c>
      <c r="AA7" s="5">
        <f>INDEX('Final Energy Consumption-2020'!$A$2:$AH$43,MATCH('Energy Use 2020'!$A7,'Final Energy Consumption-2020'!$A$2:$A$43,0),MATCH('Energy Use 2020'!AA$2,'Final Energy Consumption-2020'!$A$2:$AH$2,0))*'Heat Value'!$P$78</f>
        <v>0</v>
      </c>
      <c r="AB7" s="5">
        <f>INDEX('Final Energy Consumption-2020'!$A$2:$AH$43,MATCH('Energy Use 2020'!$A7,'Final Energy Consumption-2020'!$A$2:$A$43,0),MATCH('Energy Use 2020'!AB$2,'Final Energy Consumption-2020'!$A$2:$AH$2,0))*'Heat Value'!$P$78</f>
        <v>1236131902500</v>
      </c>
      <c r="AC7" s="5">
        <f>INDEX('Final Energy Consumption-2020'!$A$2:$AH$43,MATCH('Energy Use 2020'!$A7,'Final Energy Consumption-2020'!$A$2:$A$43,0),MATCH('Energy Use 2020'!AC$2,'Final Energy Consumption-2020'!$A$2:$AH$2,0))*VLOOKUP(AC$3,'Heat Value'!$B$2:$P$78,15,0)</f>
        <v>152673035839758.28</v>
      </c>
      <c r="AD7" s="128">
        <f>INDEX('Final Energy Consumption-2020'!$A$2:$AH$43,MATCH('Energy Use 2020'!$A7,'Final Energy Consumption-2020'!$A$2:$A$43,0),MATCH('Energy Use 2020'!AD$2,'Final Energy Consumption-2020'!$A$2:$AH$2,0))*'Heat Value'!$P$78</f>
        <v>663900055500</v>
      </c>
    </row>
    <row r="8" spans="1:30" x14ac:dyDescent="0.25">
      <c r="A8" s="12" t="s">
        <v>5</v>
      </c>
      <c r="B8" s="9">
        <f>INDEX('Final Energy Consumption-2020'!$A$2:$AH$43,MATCH('Energy Use 2020'!$A8,'Final Energy Consumption-2020'!$A$2:$A$43,0),MATCH('Energy Use 2020'!B$2,'Final Energy Consumption-2020'!$A$2:$AH$2,0))*'Heat Value'!$P$78</f>
        <v>14683580307000</v>
      </c>
      <c r="C8" s="5">
        <f>INDEX('Final Energy Consumption-2020'!$A$2:$AH$43,MATCH('Energy Use 2020'!$A8,'Final Energy Consumption-2020'!$A$2:$A$43,0),MATCH('Energy Use 2020'!C$2,'Final Energy Consumption-2020'!$A$2:$AH$2,0))*'Heat Value'!$P$78</f>
        <v>0</v>
      </c>
      <c r="D8" s="5">
        <f>INDEX('Final Energy Consumption-2020'!$A$2:$AH$43,MATCH('Energy Use 2020'!$A8,'Final Energy Consumption-2020'!$A$2:$A$43,0),MATCH('Energy Use 2020'!D$2,'Final Energy Consumption-2020'!$A$2:$AH$2,0))*'Heat Value'!$P$78</f>
        <v>188892066000</v>
      </c>
      <c r="E8" s="5">
        <f>INDEX('Final Energy Consumption-2020'!$A$2:$AH$43,MATCH('Energy Use 2020'!$A8,'Final Energy Consumption-2020'!$A$2:$A$43,0),MATCH('Energy Use 2020'!E$2,'Final Energy Consumption-2020'!$A$2:$AH$2,0))*'Heat Value'!$P$78</f>
        <v>0</v>
      </c>
      <c r="F8" s="5">
        <f>INDEX('Final Energy Consumption-2020'!$A$2:$AH$43,MATCH('Energy Use 2020'!$A8,'Final Energy Consumption-2020'!$A$2:$A$43,0),MATCH('Energy Use 2020'!F$2,'Final Energy Consumption-2020'!$A$2:$AH$2,0))*'Heat Value'!$P$78</f>
        <v>983349873000</v>
      </c>
      <c r="G8" s="5">
        <f>INDEX('Final Energy Consumption-2020'!$A$2:$AH$43,MATCH('Energy Use 2020'!$A8,'Final Energy Consumption-2020'!$A$2:$A$43,0),MATCH('Energy Use 2020'!G$2,'Final Energy Consumption-2020'!$A$2:$AH$2,0))*'Heat Value'!$P$78</f>
        <v>1600026912000</v>
      </c>
      <c r="H8" s="5">
        <f>INDEX('Final Energy Consumption-2020'!$A$2:$AH$43,MATCH('Energy Use 2020'!$A8,'Final Energy Consumption-2020'!$A$2:$A$43,0),MATCH('Energy Use 2020'!H$2,'Final Energy Consumption-2020'!$A$2:$AH$2,0))*'Heat Value'!$P$78</f>
        <v>0</v>
      </c>
      <c r="I8" s="5">
        <f>INDEX('Final Energy Consumption-2020'!$A$2:$AH$43,MATCH('Energy Use 2020'!$A8,'Final Energy Consumption-2020'!$A$2:$A$43,0),MATCH('Energy Use 2020'!I$2,'Final Energy Consumption-2020'!$A$2:$AH$2,0))*'Heat Value'!$P$78</f>
        <v>0</v>
      </c>
      <c r="J8" s="5">
        <f>INDEX('Final Energy Consumption-2020'!$A$2:$AH$43,MATCH('Energy Use 2020'!$A8,'Final Energy Consumption-2020'!$A$2:$A$43,0),MATCH('Energy Use 2020'!J$2,'Final Energy Consumption-2020'!$A$2:$AH$2,0))*'Heat Value'!$P$78</f>
        <v>0</v>
      </c>
      <c r="K8" s="5">
        <f>INDEX('Final Energy Consumption-2020'!$A$2:$AH$43,MATCH('Energy Use 2020'!$A8,'Final Energy Consumption-2020'!$A$2:$A$43,0),MATCH('Energy Use 2020'!K$2,'Final Energy Consumption-2020'!$A$2:$AH$2,0))*'Heat Value'!$P$78</f>
        <v>0</v>
      </c>
      <c r="L8" s="5">
        <f>INDEX('Final Energy Consumption-2020'!$A$2:$AH$43,MATCH('Energy Use 2020'!$A8,'Final Energy Consumption-2020'!$A$2:$A$43,0),MATCH('Energy Use 2020'!L$2,'Final Energy Consumption-2020'!$A$2:$AH$2,0))*'Heat Value'!$P$78</f>
        <v>0</v>
      </c>
      <c r="M8" s="5">
        <f>INDEX('Final Energy Consumption-2020'!$A$2:$AH$43,MATCH('Energy Use 2020'!$A8,'Final Energy Consumption-2020'!$A$2:$A$43,0),MATCH('Energy Use 2020'!M$2,'Final Energy Consumption-2020'!$A$2:$AH$2,0))*'Heat Value'!$P$78*0.21</f>
        <v>91584873765</v>
      </c>
      <c r="N8" s="5">
        <f>INDEX('Final Energy Consumption-2020'!$A$2:$AH$43,MATCH('Energy Use 2020'!$A8,'Final Energy Consumption-2020'!$A$2:$A$43,0),MATCH('Energy Use 2020'!N$2,'Final Energy Consumption-2020'!$A$2:$AH$2,0))*'Heat Value'!$P$78</f>
        <v>166669470000</v>
      </c>
      <c r="O8" s="5">
        <f>INDEX('Final Energy Consumption-2020'!$A$2:$AH$43,MATCH('Energy Use 2020'!$A8,'Final Energy Consumption-2020'!$A$2:$A$43,0),MATCH('Energy Use 2020'!O$2,'Final Energy Consumption-2020'!$A$2:$AH$2,0))*'Heat Value'!$P$78*0.74</f>
        <v>4962194573820</v>
      </c>
      <c r="P8" s="5">
        <f>INDEX('Final Energy Consumption-2020'!$A$2:$AH$43,MATCH('Energy Use 2020'!$A8,'Final Energy Consumption-2020'!$A$2:$A$43,0),MATCH('Energy Use 2020'!P$2,'Final Energy Consumption-2020'!$A$2:$AH$2,0))*'Heat Value'!$P$78</f>
        <v>205559013000</v>
      </c>
      <c r="Q8" s="5">
        <f>INDEX('Final Energy Consumption-2020'!$A$2:$AH$43,MATCH('Energy Use 2020'!$A8,'Final Energy Consumption-2020'!$A$2:$A$43,0),MATCH('Energy Use 2020'!Q$2,'Final Energy Consumption-2020'!$A$2:$AH$2,0))*'Heat Value'!$P$78</f>
        <v>0</v>
      </c>
      <c r="R8" s="5">
        <f>INDEX('Final Energy Consumption-2020'!$A$2:$AH$43,MATCH('Energy Use 2020'!$A8,'Final Energy Consumption-2020'!$A$2:$A$43,0),MATCH('Energy Use 2020'!R$2,'Final Energy Consumption-2020'!$A$2:$AH$2,0))*'Heat Value'!$P$78</f>
        <v>13889122500</v>
      </c>
      <c r="S8" s="5">
        <f>INDEX('Final Energy Consumption-2020'!$A$2:$AH$43,MATCH('Energy Use 2020'!$A8,'Final Energy Consumption-2020'!$A$2:$A$43,0),MATCH('Energy Use 2020'!S$2,'Final Energy Consumption-2020'!$A$2:$AH$2,0))*'Heat Value'!$P$78</f>
        <v>0</v>
      </c>
      <c r="T8" s="5">
        <f>INDEX('Final Energy Consumption-2020'!$A$2:$AH$43,MATCH('Energy Use 2020'!$A8,'Final Energy Consumption-2020'!$A$2:$A$43,0),MATCH('Energy Use 2020'!T$2,'Final Energy Consumption-2020'!$A$2:$AH$2,0))*'Heat Value'!$P$78</f>
        <v>0</v>
      </c>
      <c r="U8" s="9">
        <f>INDEX('Final Energy Consumption-2020'!$A$2:$AH$43,MATCH('Energy Use 2020'!$A8,'Final Energy Consumption-2020'!$A$2:$A$43,0),MATCH('Energy Use 2020'!U$2,'Final Energy Consumption-2020'!$A$2:$AH$2,0))*'Heat Value'!$P$78</f>
        <v>144446874000</v>
      </c>
      <c r="V8" s="5">
        <f>INDEX('Final Energy Consumption-2020'!$A$2:$AH$43,MATCH('Energy Use 2020'!$A8,'Final Energy Consumption-2020'!$A$2:$A$43,0),MATCH('Energy Use 2020'!V$2,'Final Energy Consumption-2020'!$A$2:$AH$2,0))*'Heat Value'!$P$78</f>
        <v>91668208500</v>
      </c>
      <c r="W8" s="5">
        <f>INDEX('Final Energy Consumption-2020'!$A$2:$AH$43,MATCH('Energy Use 2020'!$A8,'Final Energy Consumption-2020'!$A$2:$A$43,0),MATCH('Energy Use 2020'!W$2,'Final Energy Consumption-2020'!$A$2:$AH$2,0))*'Heat Value'!$P$78</f>
        <v>0</v>
      </c>
      <c r="X8" s="5">
        <f>INDEX('Final Energy Consumption-2020'!$A$2:$AH$43,MATCH('Energy Use 2020'!$A8,'Final Energy Consumption-2020'!$A$2:$A$43,0),MATCH('Energy Use 2020'!X$2,'Final Energy Consumption-2020'!$A$2:$AH$2,0))*'Heat Value'!$P$78</f>
        <v>0</v>
      </c>
      <c r="Y8" s="5">
        <f>INDEX('Final Energy Consumption-2020'!$A$2:$AH$43,MATCH('Energy Use 2020'!$A8,'Final Energy Consumption-2020'!$A$2:$A$43,0),MATCH('Energy Use 2020'!Y$2,'Final Energy Consumption-2020'!$A$2:$AH$2,0))*'Heat Value'!$P$78</f>
        <v>0</v>
      </c>
      <c r="Z8" s="5">
        <f>INDEX('Final Energy Consumption-2020'!$A$2:$AH$43,MATCH('Energy Use 2020'!$A8,'Final Energy Consumption-2020'!$A$2:$A$43,0),MATCH('Energy Use 2020'!Z$2,'Final Energy Consumption-2020'!$A$2:$AH$2,0))*'Heat Value'!$P$78</f>
        <v>2952827443500</v>
      </c>
      <c r="AA8" s="5">
        <f>INDEX('Final Energy Consumption-2020'!$A$2:$AH$43,MATCH('Energy Use 2020'!$A8,'Final Energy Consumption-2020'!$A$2:$A$43,0),MATCH('Energy Use 2020'!AA$2,'Final Energy Consumption-2020'!$A$2:$AH$2,0))*'Heat Value'!$P$78</f>
        <v>0</v>
      </c>
      <c r="AB8" s="5">
        <f>INDEX('Final Energy Consumption-2020'!$A$2:$AH$43,MATCH('Energy Use 2020'!$A8,'Final Energy Consumption-2020'!$A$2:$A$43,0),MATCH('Energy Use 2020'!AB$2,'Final Energy Consumption-2020'!$A$2:$AH$2,0))*'Heat Value'!$P$78</f>
        <v>2777824500</v>
      </c>
      <c r="AC8" s="5">
        <f>INDEX('Final Energy Consumption-2020'!$A$2:$AH$43,MATCH('Energy Use 2020'!$A8,'Final Energy Consumption-2020'!$A$2:$A$43,0),MATCH('Energy Use 2020'!AC$2,'Final Energy Consumption-2020'!$A$2:$AH$2,0))*VLOOKUP(AC$3,'Heat Value'!$B$2:$P$78,15,0)</f>
        <v>112419693901000.98</v>
      </c>
      <c r="AD8" s="128">
        <f>INDEX('Final Energy Consumption-2020'!$A$2:$AH$43,MATCH('Energy Use 2020'!$A8,'Final Energy Consumption-2020'!$A$2:$A$43,0),MATCH('Energy Use 2020'!AD$2,'Final Energy Consumption-2020'!$A$2:$AH$2,0))*'Heat Value'!$P$78</f>
        <v>1669472524500</v>
      </c>
    </row>
    <row r="9" spans="1:30" x14ac:dyDescent="0.25">
      <c r="A9" s="12" t="s">
        <v>6</v>
      </c>
      <c r="B9" s="9">
        <f>INDEX('Final Energy Consumption-2020'!$A$2:$AH$43,MATCH('Energy Use 2020'!$A9,'Final Energy Consumption-2020'!$A$2:$A$43,0),MATCH('Energy Use 2020'!B$2,'Final Energy Consumption-2020'!$A$2:$AH$2,0))*'Heat Value'!$P$78</f>
        <v>52945334970000</v>
      </c>
      <c r="C9" s="5">
        <f>INDEX('Final Energy Consumption-2020'!$A$2:$AH$43,MATCH('Energy Use 2020'!$A9,'Final Energy Consumption-2020'!$A$2:$A$43,0),MATCH('Energy Use 2020'!C$2,'Final Energy Consumption-2020'!$A$2:$AH$2,0))*'Heat Value'!$P$78</f>
        <v>0</v>
      </c>
      <c r="D9" s="5">
        <f>INDEX('Final Energy Consumption-2020'!$A$2:$AH$43,MATCH('Energy Use 2020'!$A9,'Final Energy Consumption-2020'!$A$2:$A$43,0),MATCH('Energy Use 2020'!D$2,'Final Energy Consumption-2020'!$A$2:$AH$2,0))*'Heat Value'!$P$78</f>
        <v>5044529292000</v>
      </c>
      <c r="E9" s="5">
        <f>INDEX('Final Energy Consumption-2020'!$A$2:$AH$43,MATCH('Energy Use 2020'!$A9,'Final Energy Consumption-2020'!$A$2:$A$43,0),MATCH('Energy Use 2020'!E$2,'Final Energy Consumption-2020'!$A$2:$AH$2,0))*'Heat Value'!$P$78</f>
        <v>975016399500.00537</v>
      </c>
      <c r="F9" s="5">
        <f>INDEX('Final Energy Consumption-2020'!$A$2:$AH$43,MATCH('Energy Use 2020'!$A9,'Final Energy Consumption-2020'!$A$2:$A$43,0),MATCH('Energy Use 2020'!F$2,'Final Energy Consumption-2020'!$A$2:$AH$2,0))*'Heat Value'!$P$78</f>
        <v>3975066859500</v>
      </c>
      <c r="G9" s="5">
        <f>INDEX('Final Energy Consumption-2020'!$A$2:$AH$43,MATCH('Energy Use 2020'!$A9,'Final Energy Consumption-2020'!$A$2:$A$43,0),MATCH('Energy Use 2020'!G$2,'Final Energy Consumption-2020'!$A$2:$AH$2,0))*'Heat Value'!$P$78</f>
        <v>2638933275000</v>
      </c>
      <c r="H9" s="5">
        <f>INDEX('Final Energy Consumption-2020'!$A$2:$AH$43,MATCH('Energy Use 2020'!$A9,'Final Energy Consumption-2020'!$A$2:$A$43,0),MATCH('Energy Use 2020'!H$2,'Final Energy Consumption-2020'!$A$2:$AH$2,0))*'Heat Value'!$P$78</f>
        <v>0</v>
      </c>
      <c r="I9" s="5">
        <f>INDEX('Final Energy Consumption-2020'!$A$2:$AH$43,MATCH('Energy Use 2020'!$A9,'Final Energy Consumption-2020'!$A$2:$A$43,0),MATCH('Energy Use 2020'!I$2,'Final Energy Consumption-2020'!$A$2:$AH$2,0))*'Heat Value'!$P$78</f>
        <v>922237734000</v>
      </c>
      <c r="J9" s="5">
        <f>INDEX('Final Energy Consumption-2020'!$A$2:$AH$43,MATCH('Energy Use 2020'!$A9,'Final Energy Consumption-2020'!$A$2:$A$43,0),MATCH('Energy Use 2020'!J$2,'Final Energy Consumption-2020'!$A$2:$AH$2,0))*'Heat Value'!$P$78</f>
        <v>0</v>
      </c>
      <c r="K9" s="5">
        <f>INDEX('Final Energy Consumption-2020'!$A$2:$AH$43,MATCH('Energy Use 2020'!$A9,'Final Energy Consumption-2020'!$A$2:$A$43,0),MATCH('Energy Use 2020'!K$2,'Final Energy Consumption-2020'!$A$2:$AH$2,0))*'Heat Value'!$P$78</f>
        <v>0</v>
      </c>
      <c r="L9" s="5">
        <f>INDEX('Final Energy Consumption-2020'!$A$2:$AH$43,MATCH('Energy Use 2020'!$A9,'Final Energy Consumption-2020'!$A$2:$A$43,0),MATCH('Energy Use 2020'!L$2,'Final Energy Consumption-2020'!$A$2:$AH$2,0))*'Heat Value'!$P$78</f>
        <v>0</v>
      </c>
      <c r="M9" s="5">
        <f>INDEX('Final Energy Consumption-2020'!$A$2:$AH$43,MATCH('Energy Use 2020'!$A9,'Final Energy Consumption-2020'!$A$2:$A$43,0),MATCH('Energy Use 2020'!M$2,'Final Energy Consumption-2020'!$A$2:$AH$2,0))*'Heat Value'!$P$78*0.21</f>
        <v>66501118530</v>
      </c>
      <c r="N9" s="5">
        <f>INDEX('Final Energy Consumption-2020'!$A$2:$AH$43,MATCH('Energy Use 2020'!$A9,'Final Energy Consumption-2020'!$A$2:$A$43,0),MATCH('Energy Use 2020'!N$2,'Final Energy Consumption-2020'!$A$2:$AH$2,0))*'Heat Value'!$P$78</f>
        <v>5555649000</v>
      </c>
      <c r="O9" s="5">
        <f>INDEX('Final Energy Consumption-2020'!$A$2:$AH$43,MATCH('Energy Use 2020'!$A9,'Final Energy Consumption-2020'!$A$2:$A$43,0),MATCH('Energy Use 2020'!O$2,'Final Energy Consumption-2020'!$A$2:$AH$2,0))*'Heat Value'!$P$78*0.74</f>
        <v>14321296435710</v>
      </c>
      <c r="P9" s="5">
        <f>INDEX('Final Energy Consumption-2020'!$A$2:$AH$43,MATCH('Energy Use 2020'!$A9,'Final Energy Consumption-2020'!$A$2:$A$43,0),MATCH('Energy Use 2020'!P$2,'Final Energy Consumption-2020'!$A$2:$AH$2,0))*'Heat Value'!$P$78</f>
        <v>13889122500</v>
      </c>
      <c r="Q9" s="5">
        <f>INDEX('Final Energy Consumption-2020'!$A$2:$AH$43,MATCH('Energy Use 2020'!$A9,'Final Energy Consumption-2020'!$A$2:$A$43,0),MATCH('Energy Use 2020'!Q$2,'Final Energy Consumption-2020'!$A$2:$AH$2,0))*'Heat Value'!$P$78</f>
        <v>0</v>
      </c>
      <c r="R9" s="5">
        <f>INDEX('Final Energy Consumption-2020'!$A$2:$AH$43,MATCH('Energy Use 2020'!$A9,'Final Energy Consumption-2020'!$A$2:$A$43,0),MATCH('Energy Use 2020'!R$2,'Final Energy Consumption-2020'!$A$2:$AH$2,0))*'Heat Value'!$P$78</f>
        <v>63889963500</v>
      </c>
      <c r="S9" s="5">
        <f>INDEX('Final Energy Consumption-2020'!$A$2:$AH$43,MATCH('Energy Use 2020'!$A9,'Final Energy Consumption-2020'!$A$2:$A$43,0),MATCH('Energy Use 2020'!S$2,'Final Energy Consumption-2020'!$A$2:$AH$2,0))*'Heat Value'!$P$78</f>
        <v>0</v>
      </c>
      <c r="T9" s="5">
        <f>INDEX('Final Energy Consumption-2020'!$A$2:$AH$43,MATCH('Energy Use 2020'!$A9,'Final Energy Consumption-2020'!$A$2:$A$43,0),MATCH('Energy Use 2020'!T$2,'Final Energy Consumption-2020'!$A$2:$AH$2,0))*'Heat Value'!$P$78</f>
        <v>0</v>
      </c>
      <c r="U9" s="9">
        <f>INDEX('Final Energy Consumption-2020'!$A$2:$AH$43,MATCH('Energy Use 2020'!$A9,'Final Energy Consumption-2020'!$A$2:$A$43,0),MATCH('Energy Use 2020'!U$2,'Final Energy Consumption-2020'!$A$2:$AH$2,0))*'Heat Value'!$P$78</f>
        <v>213892486500</v>
      </c>
      <c r="V9" s="5">
        <f>INDEX('Final Energy Consumption-2020'!$A$2:$AH$43,MATCH('Energy Use 2020'!$A9,'Final Energy Consumption-2020'!$A$2:$A$43,0),MATCH('Energy Use 2020'!V$2,'Final Energy Consumption-2020'!$A$2:$AH$2,0))*'Heat Value'!$P$78</f>
        <v>211114662000</v>
      </c>
      <c r="W9" s="5">
        <f>INDEX('Final Energy Consumption-2020'!$A$2:$AH$43,MATCH('Energy Use 2020'!$A9,'Final Energy Consumption-2020'!$A$2:$A$43,0),MATCH('Energy Use 2020'!W$2,'Final Energy Consumption-2020'!$A$2:$AH$2,0))*'Heat Value'!$P$78</f>
        <v>30556069500</v>
      </c>
      <c r="X9" s="5">
        <f>INDEX('Final Energy Consumption-2020'!$A$2:$AH$43,MATCH('Energy Use 2020'!$A9,'Final Energy Consumption-2020'!$A$2:$A$43,0),MATCH('Energy Use 2020'!X$2,'Final Energy Consumption-2020'!$A$2:$AH$2,0))*'Heat Value'!$P$78</f>
        <v>0</v>
      </c>
      <c r="Y9" s="5">
        <f>INDEX('Final Energy Consumption-2020'!$A$2:$AH$43,MATCH('Energy Use 2020'!$A9,'Final Energy Consumption-2020'!$A$2:$A$43,0),MATCH('Energy Use 2020'!Y$2,'Final Energy Consumption-2020'!$A$2:$AH$2,0))*'Heat Value'!$P$78</f>
        <v>27778245000</v>
      </c>
      <c r="Z9" s="5">
        <f>INDEX('Final Energy Consumption-2020'!$A$2:$AH$43,MATCH('Energy Use 2020'!$A9,'Final Energy Consumption-2020'!$A$2:$A$43,0),MATCH('Energy Use 2020'!Z$2,'Final Energy Consumption-2020'!$A$2:$AH$2,0))*'Heat Value'!$P$78</f>
        <v>2980605688500</v>
      </c>
      <c r="AA9" s="5">
        <f>INDEX('Final Energy Consumption-2020'!$A$2:$AH$43,MATCH('Energy Use 2020'!$A9,'Final Energy Consumption-2020'!$A$2:$A$43,0),MATCH('Energy Use 2020'!AA$2,'Final Energy Consumption-2020'!$A$2:$AH$2,0))*'Heat Value'!$P$78</f>
        <v>8483476023000</v>
      </c>
      <c r="AB9" s="5">
        <f>INDEX('Final Energy Consumption-2020'!$A$2:$AH$43,MATCH('Energy Use 2020'!$A9,'Final Energy Consumption-2020'!$A$2:$A$43,0),MATCH('Energy Use 2020'!AB$2,'Final Energy Consumption-2020'!$A$2:$AH$2,0))*'Heat Value'!$P$78</f>
        <v>21686475871500</v>
      </c>
      <c r="AC9" s="5">
        <f>INDEX('Final Energy Consumption-2020'!$A$2:$AH$43,MATCH('Energy Use 2020'!$A9,'Final Energy Consumption-2020'!$A$2:$A$43,0),MATCH('Energy Use 2020'!AC$2,'Final Energy Consumption-2020'!$A$2:$AH$2,0))*VLOOKUP(AC$3,'Heat Value'!$B$2:$P$78,15,0)</f>
        <v>77011866052616</v>
      </c>
      <c r="AD9" s="128">
        <f>INDEX('Final Energy Consumption-2020'!$A$2:$AH$43,MATCH('Energy Use 2020'!$A9,'Final Energy Consumption-2020'!$A$2:$A$43,0),MATCH('Energy Use 2020'!AD$2,'Final Energy Consumption-2020'!$A$2:$AH$2,0))*'Heat Value'!$P$78</f>
        <v>91668208500</v>
      </c>
    </row>
    <row r="10" spans="1:30" x14ac:dyDescent="0.25">
      <c r="A10" s="12" t="s">
        <v>7</v>
      </c>
      <c r="B10" s="9">
        <f>INDEX('Final Energy Consumption-2020'!$A$2:$AH$43,MATCH('Energy Use 2020'!$A10,'Final Energy Consumption-2020'!$A$2:$A$43,0),MATCH('Energy Use 2020'!B$2,'Final Energy Consumption-2020'!$A$2:$AH$2,0))*'Heat Value'!$P$78</f>
        <v>700011774000</v>
      </c>
      <c r="C10" s="5">
        <f>INDEX('Final Energy Consumption-2020'!$A$2:$AH$43,MATCH('Energy Use 2020'!$A10,'Final Energy Consumption-2020'!$A$2:$A$43,0),MATCH('Energy Use 2020'!C$2,'Final Energy Consumption-2020'!$A$2:$AH$2,0))*'Heat Value'!$P$78</f>
        <v>0</v>
      </c>
      <c r="D10" s="5">
        <f>INDEX('Final Energy Consumption-2020'!$A$2:$AH$43,MATCH('Energy Use 2020'!$A10,'Final Energy Consumption-2020'!$A$2:$A$43,0),MATCH('Energy Use 2020'!D$2,'Final Energy Consumption-2020'!$A$2:$AH$2,0))*'Heat Value'!$P$78</f>
        <v>0</v>
      </c>
      <c r="E10" s="5">
        <f>INDEX('Final Energy Consumption-2020'!$A$2:$AH$43,MATCH('Energy Use 2020'!$A10,'Final Energy Consumption-2020'!$A$2:$A$43,0),MATCH('Energy Use 2020'!E$2,'Final Energy Consumption-2020'!$A$2:$AH$2,0))*'Heat Value'!$P$78</f>
        <v>0</v>
      </c>
      <c r="F10" s="5">
        <f>INDEX('Final Energy Consumption-2020'!$A$2:$AH$43,MATCH('Energy Use 2020'!$A10,'Final Energy Consumption-2020'!$A$2:$A$43,0),MATCH('Energy Use 2020'!F$2,'Final Energy Consumption-2020'!$A$2:$AH$2,0))*'Heat Value'!$P$78</f>
        <v>0</v>
      </c>
      <c r="G10" s="5">
        <f>INDEX('Final Energy Consumption-2020'!$A$2:$AH$43,MATCH('Energy Use 2020'!$A10,'Final Energy Consumption-2020'!$A$2:$A$43,0),MATCH('Energy Use 2020'!G$2,'Final Energy Consumption-2020'!$A$2:$AH$2,0))*'Heat Value'!$P$78</f>
        <v>0</v>
      </c>
      <c r="H10" s="5">
        <f>INDEX('Final Energy Consumption-2020'!$A$2:$AH$43,MATCH('Energy Use 2020'!$A10,'Final Energy Consumption-2020'!$A$2:$A$43,0),MATCH('Energy Use 2020'!H$2,'Final Energy Consumption-2020'!$A$2:$AH$2,0))*'Heat Value'!$P$78</f>
        <v>0</v>
      </c>
      <c r="I10" s="5">
        <f>INDEX('Final Energy Consumption-2020'!$A$2:$AH$43,MATCH('Energy Use 2020'!$A10,'Final Energy Consumption-2020'!$A$2:$A$43,0),MATCH('Energy Use 2020'!I$2,'Final Energy Consumption-2020'!$A$2:$AH$2,0))*'Heat Value'!$P$78</f>
        <v>0</v>
      </c>
      <c r="J10" s="5">
        <f>INDEX('Final Energy Consumption-2020'!$A$2:$AH$43,MATCH('Energy Use 2020'!$A10,'Final Energy Consumption-2020'!$A$2:$A$43,0),MATCH('Energy Use 2020'!J$2,'Final Energy Consumption-2020'!$A$2:$AH$2,0))*'Heat Value'!$P$78</f>
        <v>0</v>
      </c>
      <c r="K10" s="5">
        <f>INDEX('Final Energy Consumption-2020'!$A$2:$AH$43,MATCH('Energy Use 2020'!$A10,'Final Energy Consumption-2020'!$A$2:$A$43,0),MATCH('Energy Use 2020'!K$2,'Final Energy Consumption-2020'!$A$2:$AH$2,0))*'Heat Value'!$P$78</f>
        <v>0</v>
      </c>
      <c r="L10" s="5">
        <f>INDEX('Final Energy Consumption-2020'!$A$2:$AH$43,MATCH('Energy Use 2020'!$A10,'Final Energy Consumption-2020'!$A$2:$A$43,0),MATCH('Energy Use 2020'!L$2,'Final Energy Consumption-2020'!$A$2:$AH$2,0))*'Heat Value'!$P$78</f>
        <v>36111718500</v>
      </c>
      <c r="M10" s="5">
        <f>INDEX('Final Energy Consumption-2020'!$A$2:$AH$43,MATCH('Energy Use 2020'!$A10,'Final Energy Consumption-2020'!$A$2:$A$43,0),MATCH('Energy Use 2020'!M$2,'Final Energy Consumption-2020'!$A$2:$AH$2,0))*'Heat Value'!$P$78*0.21</f>
        <v>222253738245</v>
      </c>
      <c r="N10" s="5">
        <f>INDEX('Final Energy Consumption-2020'!$A$2:$AH$43,MATCH('Energy Use 2020'!$A10,'Final Energy Consumption-2020'!$A$2:$A$43,0),MATCH('Energy Use 2020'!N$2,'Final Energy Consumption-2020'!$A$2:$AH$2,0))*'Heat Value'!$P$78</f>
        <v>0</v>
      </c>
      <c r="O10" s="5">
        <f>INDEX('Final Energy Consumption-2020'!$A$2:$AH$43,MATCH('Energy Use 2020'!$A10,'Final Energy Consumption-2020'!$A$2:$A$43,0),MATCH('Energy Use 2020'!O$2,'Final Energy Consumption-2020'!$A$2:$AH$2,0))*'Heat Value'!$P$78*0.74</f>
        <v>31499863152120</v>
      </c>
      <c r="P10" s="5">
        <f>INDEX('Final Energy Consumption-2020'!$A$2:$AH$43,MATCH('Energy Use 2020'!$A10,'Final Energy Consumption-2020'!$A$2:$A$43,0),MATCH('Energy Use 2020'!P$2,'Final Energy Consumption-2020'!$A$2:$AH$2,0))*'Heat Value'!$P$78</f>
        <v>27778245000</v>
      </c>
      <c r="Q10" s="5">
        <f>INDEX('Final Energy Consumption-2020'!$A$2:$AH$43,MATCH('Energy Use 2020'!$A10,'Final Energy Consumption-2020'!$A$2:$A$43,0),MATCH('Energy Use 2020'!Q$2,'Final Energy Consumption-2020'!$A$2:$AH$2,0))*'Heat Value'!$P$78</f>
        <v>0</v>
      </c>
      <c r="R10" s="5">
        <f>INDEX('Final Energy Consumption-2020'!$A$2:$AH$43,MATCH('Energy Use 2020'!$A10,'Final Energy Consumption-2020'!$A$2:$A$43,0),MATCH('Energy Use 2020'!R$2,'Final Energy Consumption-2020'!$A$2:$AH$2,0))*'Heat Value'!$P$78</f>
        <v>172225119000</v>
      </c>
      <c r="S10" s="5">
        <f>INDEX('Final Energy Consumption-2020'!$A$2:$AH$43,MATCH('Energy Use 2020'!$A10,'Final Energy Consumption-2020'!$A$2:$A$43,0),MATCH('Energy Use 2020'!S$2,'Final Energy Consumption-2020'!$A$2:$AH$2,0))*'Heat Value'!$P$78</f>
        <v>0</v>
      </c>
      <c r="T10" s="5">
        <f>INDEX('Final Energy Consumption-2020'!$A$2:$AH$43,MATCH('Energy Use 2020'!$A10,'Final Energy Consumption-2020'!$A$2:$A$43,0),MATCH('Energy Use 2020'!T$2,'Final Energy Consumption-2020'!$A$2:$AH$2,0))*'Heat Value'!$P$78</f>
        <v>0</v>
      </c>
      <c r="U10" s="9">
        <f>INDEX('Final Energy Consumption-2020'!$A$2:$AH$43,MATCH('Energy Use 2020'!$A10,'Final Energy Consumption-2020'!$A$2:$A$43,0),MATCH('Energy Use 2020'!U$2,'Final Energy Consumption-2020'!$A$2:$AH$2,0))*'Heat Value'!$P$78</f>
        <v>0</v>
      </c>
      <c r="V10" s="5">
        <f>INDEX('Final Energy Consumption-2020'!$A$2:$AH$43,MATCH('Energy Use 2020'!$A10,'Final Energy Consumption-2020'!$A$2:$A$43,0),MATCH('Energy Use 2020'!V$2,'Final Energy Consumption-2020'!$A$2:$AH$2,0))*'Heat Value'!$P$78</f>
        <v>0</v>
      </c>
      <c r="W10" s="5">
        <f>INDEX('Final Energy Consumption-2020'!$A$2:$AH$43,MATCH('Energy Use 2020'!$A10,'Final Energy Consumption-2020'!$A$2:$A$43,0),MATCH('Energy Use 2020'!W$2,'Final Energy Consumption-2020'!$A$2:$AH$2,0))*'Heat Value'!$P$78</f>
        <v>30556069500</v>
      </c>
      <c r="X10" s="5">
        <f>INDEX('Final Energy Consumption-2020'!$A$2:$AH$43,MATCH('Energy Use 2020'!$A10,'Final Energy Consumption-2020'!$A$2:$A$43,0),MATCH('Energy Use 2020'!X$2,'Final Energy Consumption-2020'!$A$2:$AH$2,0))*'Heat Value'!$P$78</f>
        <v>0</v>
      </c>
      <c r="Y10" s="5">
        <f>INDEX('Final Energy Consumption-2020'!$A$2:$AH$43,MATCH('Energy Use 2020'!$A10,'Final Energy Consumption-2020'!$A$2:$A$43,0),MATCH('Energy Use 2020'!Y$2,'Final Energy Consumption-2020'!$A$2:$AH$2,0))*'Heat Value'!$P$78</f>
        <v>63889963500</v>
      </c>
      <c r="Z10" s="5">
        <f>INDEX('Final Energy Consumption-2020'!$A$2:$AH$43,MATCH('Energy Use 2020'!$A10,'Final Energy Consumption-2020'!$A$2:$A$43,0),MATCH('Energy Use 2020'!Z$2,'Final Energy Consumption-2020'!$A$2:$AH$2,0))*'Heat Value'!$P$78</f>
        <v>10525177030500</v>
      </c>
      <c r="AA10" s="5">
        <f>INDEX('Final Energy Consumption-2020'!$A$2:$AH$43,MATCH('Energy Use 2020'!$A10,'Final Energy Consumption-2020'!$A$2:$A$43,0),MATCH('Energy Use 2020'!AA$2,'Final Energy Consumption-2020'!$A$2:$AH$2,0))*'Heat Value'!$P$78</f>
        <v>244448556000</v>
      </c>
      <c r="AB10" s="5">
        <f>INDEX('Final Energy Consumption-2020'!$A$2:$AH$43,MATCH('Energy Use 2020'!$A10,'Final Energy Consumption-2020'!$A$2:$A$43,0),MATCH('Energy Use 2020'!AB$2,'Final Energy Consumption-2020'!$A$2:$AH$2,0))*'Heat Value'!$P$78</f>
        <v>2377817772000</v>
      </c>
      <c r="AC10" s="5">
        <f>INDEX('Final Energy Consumption-2020'!$A$2:$AH$43,MATCH('Energy Use 2020'!$A10,'Final Energy Consumption-2020'!$A$2:$A$43,0),MATCH('Energy Use 2020'!AC$2,'Final Energy Consumption-2020'!$A$2:$AH$2,0))*VLOOKUP(AC$3,'Heat Value'!$B$2:$P$78,15,0)</f>
        <v>0</v>
      </c>
      <c r="AD10" s="128">
        <f>INDEX('Final Energy Consumption-2020'!$A$2:$AH$43,MATCH('Energy Use 2020'!$A10,'Final Energy Consumption-2020'!$A$2:$A$43,0),MATCH('Energy Use 2020'!AD$2,'Final Energy Consumption-2020'!$A$2:$AH$2,0))*'Heat Value'!$P$78</f>
        <v>0</v>
      </c>
    </row>
    <row r="11" spans="1:30" x14ac:dyDescent="0.25">
      <c r="A11" s="12" t="s">
        <v>8</v>
      </c>
      <c r="B11" s="9">
        <f>INDEX('Final Energy Consumption-2020'!$A$2:$AH$43,MATCH('Energy Use 2020'!$A11,'Final Energy Consumption-2020'!$A$2:$A$43,0),MATCH('Energy Use 2020'!B$2,'Final Energy Consumption-2020'!$A$2:$AH$2,0))*'Heat Value'!$P$78</f>
        <v>1725029014500</v>
      </c>
      <c r="C11" s="5">
        <f>INDEX('Final Energy Consumption-2020'!$A$2:$AH$43,MATCH('Energy Use 2020'!$A11,'Final Energy Consumption-2020'!$A$2:$A$43,0),MATCH('Energy Use 2020'!C$2,'Final Energy Consumption-2020'!$A$2:$AH$2,0))*'Heat Value'!$P$78</f>
        <v>0</v>
      </c>
      <c r="D11" s="5">
        <f>INDEX('Final Energy Consumption-2020'!$A$2:$AH$43,MATCH('Energy Use 2020'!$A11,'Final Energy Consumption-2020'!$A$2:$A$43,0),MATCH('Energy Use 2020'!D$2,'Final Energy Consumption-2020'!$A$2:$AH$2,0))*'Heat Value'!$P$78</f>
        <v>0</v>
      </c>
      <c r="E11" s="5">
        <f>INDEX('Final Energy Consumption-2020'!$A$2:$AH$43,MATCH('Energy Use 2020'!$A11,'Final Energy Consumption-2020'!$A$2:$A$43,0),MATCH('Energy Use 2020'!E$2,'Final Energy Consumption-2020'!$A$2:$AH$2,0))*'Heat Value'!$P$78</f>
        <v>0</v>
      </c>
      <c r="F11" s="5">
        <f>INDEX('Final Energy Consumption-2020'!$A$2:$AH$43,MATCH('Energy Use 2020'!$A11,'Final Energy Consumption-2020'!$A$2:$A$43,0),MATCH('Energy Use 2020'!F$2,'Final Energy Consumption-2020'!$A$2:$AH$2,0))*'Heat Value'!$P$78</f>
        <v>0</v>
      </c>
      <c r="G11" s="5">
        <f>INDEX('Final Energy Consumption-2020'!$A$2:$AH$43,MATCH('Energy Use 2020'!$A11,'Final Energy Consumption-2020'!$A$2:$A$43,0),MATCH('Energy Use 2020'!G$2,'Final Energy Consumption-2020'!$A$2:$AH$2,0))*'Heat Value'!$P$78</f>
        <v>0</v>
      </c>
      <c r="H11" s="5">
        <f>INDEX('Final Energy Consumption-2020'!$A$2:$AH$43,MATCH('Energy Use 2020'!$A11,'Final Energy Consumption-2020'!$A$2:$A$43,0),MATCH('Energy Use 2020'!H$2,'Final Energy Consumption-2020'!$A$2:$AH$2,0))*'Heat Value'!$P$78</f>
        <v>0</v>
      </c>
      <c r="I11" s="5">
        <f>INDEX('Final Energy Consumption-2020'!$A$2:$AH$43,MATCH('Energy Use 2020'!$A11,'Final Energy Consumption-2020'!$A$2:$A$43,0),MATCH('Energy Use 2020'!I$2,'Final Energy Consumption-2020'!$A$2:$AH$2,0))*'Heat Value'!$P$78</f>
        <v>0</v>
      </c>
      <c r="J11" s="5">
        <f>INDEX('Final Energy Consumption-2020'!$A$2:$AH$43,MATCH('Energy Use 2020'!$A11,'Final Energy Consumption-2020'!$A$2:$A$43,0),MATCH('Energy Use 2020'!J$2,'Final Energy Consumption-2020'!$A$2:$AH$2,0))*'Heat Value'!$P$78</f>
        <v>0</v>
      </c>
      <c r="K11" s="5">
        <f>INDEX('Final Energy Consumption-2020'!$A$2:$AH$43,MATCH('Energy Use 2020'!$A11,'Final Energy Consumption-2020'!$A$2:$A$43,0),MATCH('Energy Use 2020'!K$2,'Final Energy Consumption-2020'!$A$2:$AH$2,0))*'Heat Value'!$P$78</f>
        <v>0</v>
      </c>
      <c r="L11" s="5">
        <f>INDEX('Final Energy Consumption-2020'!$A$2:$AH$43,MATCH('Energy Use 2020'!$A11,'Final Energy Consumption-2020'!$A$2:$A$43,0),MATCH('Energy Use 2020'!L$2,'Final Energy Consumption-2020'!$A$2:$AH$2,0))*'Heat Value'!$P$78</f>
        <v>0</v>
      </c>
      <c r="M11" s="5">
        <f>INDEX('Final Energy Consumption-2020'!$A$2:$AH$43,MATCH('Energy Use 2020'!$A11,'Final Energy Consumption-2020'!$A$2:$A$43,0),MATCH('Energy Use 2020'!M$2,'Final Energy Consumption-2020'!$A$2:$AH$2,0))*'Heat Value'!$P$78*0.21</f>
        <v>0</v>
      </c>
      <c r="N11" s="5">
        <f>INDEX('Final Energy Consumption-2020'!$A$2:$AH$43,MATCH('Energy Use 2020'!$A11,'Final Energy Consumption-2020'!$A$2:$A$43,0),MATCH('Energy Use 2020'!N$2,'Final Energy Consumption-2020'!$A$2:$AH$2,0))*'Heat Value'!$P$78</f>
        <v>0</v>
      </c>
      <c r="O11" s="5">
        <f>INDEX('Final Energy Consumption-2020'!$A$2:$AH$43,MATCH('Energy Use 2020'!$A11,'Final Energy Consumption-2020'!$A$2:$A$43,0),MATCH('Energy Use 2020'!O$2,'Final Energy Consumption-2020'!$A$2:$AH$2,0))*'Heat Value'!$P$78*0.74</f>
        <v>67834474290</v>
      </c>
      <c r="P11" s="5">
        <f>INDEX('Final Energy Consumption-2020'!$A$2:$AH$43,MATCH('Energy Use 2020'!$A11,'Final Energy Consumption-2020'!$A$2:$A$43,0),MATCH('Energy Use 2020'!P$2,'Final Energy Consumption-2020'!$A$2:$AH$2,0))*'Heat Value'!$P$78</f>
        <v>0</v>
      </c>
      <c r="Q11" s="5">
        <f>INDEX('Final Energy Consumption-2020'!$A$2:$AH$43,MATCH('Energy Use 2020'!$A11,'Final Energy Consumption-2020'!$A$2:$A$43,0),MATCH('Energy Use 2020'!Q$2,'Final Energy Consumption-2020'!$A$2:$AH$2,0))*'Heat Value'!$P$78</f>
        <v>0</v>
      </c>
      <c r="R11" s="5">
        <f>INDEX('Final Energy Consumption-2020'!$A$2:$AH$43,MATCH('Energy Use 2020'!$A11,'Final Energy Consumption-2020'!$A$2:$A$43,0),MATCH('Energy Use 2020'!R$2,'Final Energy Consumption-2020'!$A$2:$AH$2,0))*'Heat Value'!$P$78</f>
        <v>0</v>
      </c>
      <c r="S11" s="5">
        <f>INDEX('Final Energy Consumption-2020'!$A$2:$AH$43,MATCH('Energy Use 2020'!$A11,'Final Energy Consumption-2020'!$A$2:$A$43,0),MATCH('Energy Use 2020'!S$2,'Final Energy Consumption-2020'!$A$2:$AH$2,0))*'Heat Value'!$P$78</f>
        <v>0</v>
      </c>
      <c r="T11" s="5">
        <f>INDEX('Final Energy Consumption-2020'!$A$2:$AH$43,MATCH('Energy Use 2020'!$A11,'Final Energy Consumption-2020'!$A$2:$A$43,0),MATCH('Energy Use 2020'!T$2,'Final Energy Consumption-2020'!$A$2:$AH$2,0))*'Heat Value'!$P$78</f>
        <v>0</v>
      </c>
      <c r="U11" s="9">
        <f>INDEX('Final Energy Consumption-2020'!$A$2:$AH$43,MATCH('Energy Use 2020'!$A11,'Final Energy Consumption-2020'!$A$2:$A$43,0),MATCH('Energy Use 2020'!U$2,'Final Energy Consumption-2020'!$A$2:$AH$2,0))*'Heat Value'!$P$78</f>
        <v>0</v>
      </c>
      <c r="V11" s="5">
        <f>INDEX('Final Energy Consumption-2020'!$A$2:$AH$43,MATCH('Energy Use 2020'!$A11,'Final Energy Consumption-2020'!$A$2:$A$43,0),MATCH('Energy Use 2020'!V$2,'Final Energy Consumption-2020'!$A$2:$AH$2,0))*'Heat Value'!$P$78</f>
        <v>0</v>
      </c>
      <c r="W11" s="5">
        <f>INDEX('Final Energy Consumption-2020'!$A$2:$AH$43,MATCH('Energy Use 2020'!$A11,'Final Energy Consumption-2020'!$A$2:$A$43,0),MATCH('Energy Use 2020'!W$2,'Final Energy Consumption-2020'!$A$2:$AH$2,0))*'Heat Value'!$P$78</f>
        <v>0</v>
      </c>
      <c r="X11" s="5">
        <f>INDEX('Final Energy Consumption-2020'!$A$2:$AH$43,MATCH('Energy Use 2020'!$A11,'Final Energy Consumption-2020'!$A$2:$A$43,0),MATCH('Energy Use 2020'!X$2,'Final Energy Consumption-2020'!$A$2:$AH$2,0))*'Heat Value'!$P$78</f>
        <v>0</v>
      </c>
      <c r="Y11" s="5">
        <f>INDEX('Final Energy Consumption-2020'!$A$2:$AH$43,MATCH('Energy Use 2020'!$A11,'Final Energy Consumption-2020'!$A$2:$A$43,0),MATCH('Energy Use 2020'!Y$2,'Final Energy Consumption-2020'!$A$2:$AH$2,0))*'Heat Value'!$P$78</f>
        <v>0</v>
      </c>
      <c r="Z11" s="5">
        <f>INDEX('Final Energy Consumption-2020'!$A$2:$AH$43,MATCH('Energy Use 2020'!$A11,'Final Energy Consumption-2020'!$A$2:$A$43,0),MATCH('Energy Use 2020'!Z$2,'Final Energy Consumption-2020'!$A$2:$AH$2,0))*'Heat Value'!$P$78</f>
        <v>0</v>
      </c>
      <c r="AA11" s="5">
        <f>INDEX('Final Energy Consumption-2020'!$A$2:$AH$43,MATCH('Energy Use 2020'!$A11,'Final Energy Consumption-2020'!$A$2:$A$43,0),MATCH('Energy Use 2020'!AA$2,'Final Energy Consumption-2020'!$A$2:$AH$2,0))*'Heat Value'!$P$78</f>
        <v>0</v>
      </c>
      <c r="AB11" s="5">
        <f>INDEX('Final Energy Consumption-2020'!$A$2:$AH$43,MATCH('Energy Use 2020'!$A11,'Final Energy Consumption-2020'!$A$2:$A$43,0),MATCH('Energy Use 2020'!AB$2,'Final Energy Consumption-2020'!$A$2:$AH$2,0))*'Heat Value'!$P$78</f>
        <v>0</v>
      </c>
      <c r="AC11" s="5">
        <f>INDEX('Final Energy Consumption-2020'!$A$2:$AH$43,MATCH('Energy Use 2020'!$A11,'Final Energy Consumption-2020'!$A$2:$A$43,0),MATCH('Energy Use 2020'!AC$2,'Final Energy Consumption-2020'!$A$2:$AH$2,0))*VLOOKUP(AC$3,'Heat Value'!$B$2:$P$78,15,0)</f>
        <v>55176206885577.039</v>
      </c>
      <c r="AD11" s="128">
        <f>INDEX('Final Energy Consumption-2020'!$A$2:$AH$43,MATCH('Energy Use 2020'!$A11,'Final Energy Consumption-2020'!$A$2:$A$43,0),MATCH('Energy Use 2020'!AD$2,'Final Energy Consumption-2020'!$A$2:$AH$2,0))*'Heat Value'!$P$78</f>
        <v>0</v>
      </c>
    </row>
    <row r="12" spans="1:30" x14ac:dyDescent="0.25">
      <c r="A12" s="12" t="s">
        <v>9</v>
      </c>
      <c r="B12" s="9">
        <f>INDEX('Final Energy Consumption-2020'!$A$2:$AH$43,MATCH('Energy Use 2020'!$A12,'Final Energy Consumption-2020'!$A$2:$A$43,0),MATCH('Energy Use 2020'!B$2,'Final Energy Consumption-2020'!$A$2:$AH$2,0))*'Heat Value'!$P$78</f>
        <v>135788395033500</v>
      </c>
      <c r="C12" s="5">
        <f>INDEX('Final Energy Consumption-2020'!$A$2:$AH$43,MATCH('Energy Use 2020'!$A12,'Final Energy Consumption-2020'!$A$2:$A$43,0),MATCH('Energy Use 2020'!C$2,'Final Energy Consumption-2020'!$A$2:$AH$2,0))*'Heat Value'!$P$78</f>
        <v>0</v>
      </c>
      <c r="D12" s="5">
        <f>INDEX('Final Energy Consumption-2020'!$A$2:$AH$43,MATCH('Energy Use 2020'!$A12,'Final Energy Consumption-2020'!$A$2:$A$43,0),MATCH('Energy Use 2020'!D$2,'Final Energy Consumption-2020'!$A$2:$AH$2,0))*'Heat Value'!$P$78</f>
        <v>10133503776000</v>
      </c>
      <c r="E12" s="5">
        <f>INDEX('Final Energy Consumption-2020'!$A$2:$AH$43,MATCH('Energy Use 2020'!$A12,'Final Energy Consumption-2020'!$A$2:$A$43,0),MATCH('Energy Use 2020'!E$2,'Final Energy Consumption-2020'!$A$2:$AH$2,0))*'Heat Value'!$P$78</f>
        <v>705567423000.02148</v>
      </c>
      <c r="F12" s="5">
        <f>INDEX('Final Energy Consumption-2020'!$A$2:$AH$43,MATCH('Energy Use 2020'!$A12,'Final Energy Consumption-2020'!$A$2:$A$43,0),MATCH('Energy Use 2020'!F$2,'Final Energy Consumption-2020'!$A$2:$AH$2,0))*'Heat Value'!$P$78</f>
        <v>3777841320000</v>
      </c>
      <c r="G12" s="5">
        <f>INDEX('Final Energy Consumption-2020'!$A$2:$AH$43,MATCH('Energy Use 2020'!$A12,'Final Energy Consumption-2020'!$A$2:$A$43,0),MATCH('Energy Use 2020'!G$2,'Final Energy Consumption-2020'!$A$2:$AH$2,0))*'Heat Value'!$P$78</f>
        <v>50000841000</v>
      </c>
      <c r="H12" s="5">
        <f>INDEX('Final Energy Consumption-2020'!$A$2:$AH$43,MATCH('Energy Use 2020'!$A12,'Final Energy Consumption-2020'!$A$2:$A$43,0),MATCH('Energy Use 2020'!H$2,'Final Energy Consumption-2020'!$A$2:$AH$2,0))*'Heat Value'!$P$78</f>
        <v>0</v>
      </c>
      <c r="I12" s="5">
        <f>INDEX('Final Energy Consumption-2020'!$A$2:$AH$43,MATCH('Energy Use 2020'!$A12,'Final Energy Consumption-2020'!$A$2:$A$43,0),MATCH('Energy Use 2020'!I$2,'Final Energy Consumption-2020'!$A$2:$AH$2,0))*'Heat Value'!$P$78</f>
        <v>0</v>
      </c>
      <c r="J12" s="5">
        <f>INDEX('Final Energy Consumption-2020'!$A$2:$AH$43,MATCH('Energy Use 2020'!$A12,'Final Energy Consumption-2020'!$A$2:$A$43,0),MATCH('Energy Use 2020'!J$2,'Final Energy Consumption-2020'!$A$2:$AH$2,0))*'Heat Value'!$P$78</f>
        <v>66667788000</v>
      </c>
      <c r="K12" s="5">
        <f>INDEX('Final Energy Consumption-2020'!$A$2:$AH$43,MATCH('Energy Use 2020'!$A12,'Final Energy Consumption-2020'!$A$2:$A$43,0),MATCH('Energy Use 2020'!K$2,'Final Energy Consumption-2020'!$A$2:$AH$2,0))*'Heat Value'!$P$78</f>
        <v>0</v>
      </c>
      <c r="L12" s="5">
        <f>INDEX('Final Energy Consumption-2020'!$A$2:$AH$43,MATCH('Energy Use 2020'!$A12,'Final Energy Consumption-2020'!$A$2:$A$43,0),MATCH('Energy Use 2020'!L$2,'Final Energy Consumption-2020'!$A$2:$AH$2,0))*'Heat Value'!$P$78</f>
        <v>0</v>
      </c>
      <c r="M12" s="5">
        <f>INDEX('Final Energy Consumption-2020'!$A$2:$AH$43,MATCH('Energy Use 2020'!$A12,'Final Energy Consumption-2020'!$A$2:$A$43,0),MATCH('Energy Use 2020'!M$2,'Final Energy Consumption-2020'!$A$2:$AH$2,0))*'Heat Value'!$P$78*0.21</f>
        <v>416507005530</v>
      </c>
      <c r="N12" s="5">
        <f>INDEX('Final Energy Consumption-2020'!$A$2:$AH$43,MATCH('Energy Use 2020'!$A12,'Final Energy Consumption-2020'!$A$2:$A$43,0),MATCH('Energy Use 2020'!N$2,'Final Energy Consumption-2020'!$A$2:$AH$2,0))*'Heat Value'!$P$78</f>
        <v>13889122500</v>
      </c>
      <c r="O12" s="5">
        <f>INDEX('Final Energy Consumption-2020'!$A$2:$AH$43,MATCH('Energy Use 2020'!$A12,'Final Energy Consumption-2020'!$A$2:$A$43,0),MATCH('Energy Use 2020'!O$2,'Final Energy Consumption-2020'!$A$2:$AH$2,0))*'Heat Value'!$P$78*0.74</f>
        <v>3693895463610</v>
      </c>
      <c r="P12" s="5">
        <f>INDEX('Final Energy Consumption-2020'!$A$2:$AH$43,MATCH('Energy Use 2020'!$A12,'Final Energy Consumption-2020'!$A$2:$A$43,0),MATCH('Energy Use 2020'!P$2,'Final Energy Consumption-2020'!$A$2:$AH$2,0))*'Heat Value'!$P$78</f>
        <v>369450658500</v>
      </c>
      <c r="Q12" s="5">
        <f>INDEX('Final Energy Consumption-2020'!$A$2:$AH$43,MATCH('Energy Use 2020'!$A12,'Final Energy Consumption-2020'!$A$2:$A$43,0),MATCH('Energy Use 2020'!Q$2,'Final Energy Consumption-2020'!$A$2:$AH$2,0))*'Heat Value'!$P$78</f>
        <v>0</v>
      </c>
      <c r="R12" s="5">
        <f>INDEX('Final Energy Consumption-2020'!$A$2:$AH$43,MATCH('Energy Use 2020'!$A12,'Final Energy Consumption-2020'!$A$2:$A$43,0),MATCH('Energy Use 2020'!R$2,'Final Energy Consumption-2020'!$A$2:$AH$2,0))*'Heat Value'!$P$78</f>
        <v>11111298000</v>
      </c>
      <c r="S12" s="5">
        <f>INDEX('Final Energy Consumption-2020'!$A$2:$AH$43,MATCH('Energy Use 2020'!$A12,'Final Energy Consumption-2020'!$A$2:$A$43,0),MATCH('Energy Use 2020'!S$2,'Final Energy Consumption-2020'!$A$2:$AH$2,0))*'Heat Value'!$P$78</f>
        <v>5555649000</v>
      </c>
      <c r="T12" s="5">
        <f>INDEX('Final Energy Consumption-2020'!$A$2:$AH$43,MATCH('Energy Use 2020'!$A12,'Final Energy Consumption-2020'!$A$2:$A$43,0),MATCH('Energy Use 2020'!T$2,'Final Energy Consumption-2020'!$A$2:$AH$2,0))*'Heat Value'!$P$78</f>
        <v>547231426500</v>
      </c>
      <c r="U12" s="9">
        <f>INDEX('Final Energy Consumption-2020'!$A$2:$AH$43,MATCH('Energy Use 2020'!$A12,'Final Energy Consumption-2020'!$A$2:$A$43,0),MATCH('Energy Use 2020'!U$2,'Final Energy Consumption-2020'!$A$2:$AH$2,0))*'Heat Value'!$P$78</f>
        <v>0</v>
      </c>
      <c r="V12" s="5">
        <f>INDEX('Final Energy Consumption-2020'!$A$2:$AH$43,MATCH('Energy Use 2020'!$A12,'Final Energy Consumption-2020'!$A$2:$A$43,0),MATCH('Energy Use 2020'!V$2,'Final Energy Consumption-2020'!$A$2:$AH$2,0))*'Heat Value'!$P$78</f>
        <v>0</v>
      </c>
      <c r="W12" s="5">
        <f>INDEX('Final Energy Consumption-2020'!$A$2:$AH$43,MATCH('Energy Use 2020'!$A12,'Final Energy Consumption-2020'!$A$2:$A$43,0),MATCH('Energy Use 2020'!W$2,'Final Energy Consumption-2020'!$A$2:$AH$2,0))*'Heat Value'!$P$78</f>
        <v>463896691500</v>
      </c>
      <c r="X12" s="5">
        <f>INDEX('Final Energy Consumption-2020'!$A$2:$AH$43,MATCH('Energy Use 2020'!$A12,'Final Energy Consumption-2020'!$A$2:$A$43,0),MATCH('Energy Use 2020'!X$2,'Final Energy Consumption-2020'!$A$2:$AH$2,0))*'Heat Value'!$P$78</f>
        <v>0</v>
      </c>
      <c r="Y12" s="5">
        <f>INDEX('Final Energy Consumption-2020'!$A$2:$AH$43,MATCH('Energy Use 2020'!$A12,'Final Energy Consumption-2020'!$A$2:$A$43,0),MATCH('Energy Use 2020'!Y$2,'Final Energy Consumption-2020'!$A$2:$AH$2,0))*'Heat Value'!$P$78</f>
        <v>69445612500</v>
      </c>
      <c r="Z12" s="5">
        <f>INDEX('Final Energy Consumption-2020'!$A$2:$AH$43,MATCH('Energy Use 2020'!$A12,'Final Energy Consumption-2020'!$A$2:$A$43,0),MATCH('Energy Use 2020'!Z$2,'Final Energy Consumption-2020'!$A$2:$AH$2,0))*'Heat Value'!$P$78</f>
        <v>14903028442500</v>
      </c>
      <c r="AA12" s="5">
        <f>INDEX('Final Energy Consumption-2020'!$A$2:$AH$43,MATCH('Energy Use 2020'!$A12,'Final Energy Consumption-2020'!$A$2:$A$43,0),MATCH('Energy Use 2020'!AA$2,'Final Energy Consumption-2020'!$A$2:$AH$2,0))*'Heat Value'!$P$78</f>
        <v>91523761626000</v>
      </c>
      <c r="AB12" s="5">
        <f>INDEX('Final Energy Consumption-2020'!$A$2:$AH$43,MATCH('Energy Use 2020'!$A12,'Final Energy Consumption-2020'!$A$2:$A$43,0),MATCH('Energy Use 2020'!AB$2,'Final Energy Consumption-2020'!$A$2:$AH$2,0))*'Heat Value'!$P$78</f>
        <v>82723613610000</v>
      </c>
      <c r="AC12" s="5">
        <f>INDEX('Final Energy Consumption-2020'!$A$2:$AH$43,MATCH('Energy Use 2020'!$A12,'Final Energy Consumption-2020'!$A$2:$A$43,0),MATCH('Energy Use 2020'!AC$2,'Final Energy Consumption-2020'!$A$2:$AH$2,0))*VLOOKUP(AC$3,'Heat Value'!$B$2:$P$78,15,0)</f>
        <v>236745441845307.94</v>
      </c>
      <c r="AD12" s="128">
        <f>INDEX('Final Energy Consumption-2020'!$A$2:$AH$43,MATCH('Energy Use 2020'!$A12,'Final Energy Consumption-2020'!$A$2:$A$43,0),MATCH('Energy Use 2020'!AD$2,'Final Energy Consumption-2020'!$A$2:$AH$2,0))*'Heat Value'!$P$78</f>
        <v>51895317309000</v>
      </c>
    </row>
    <row r="13" spans="1:30" x14ac:dyDescent="0.25">
      <c r="A13" s="12" t="s">
        <v>10</v>
      </c>
      <c r="B13" s="9">
        <f>INDEX('Final Energy Consumption-2020'!$A$2:$AH$43,MATCH('Energy Use 2020'!$A13,'Final Energy Consumption-2020'!$A$2:$A$43,0),MATCH('Energy Use 2020'!B$2,'Final Energy Consumption-2020'!$A$2:$AH$2,0))*'Heat Value'!$P$78</f>
        <v>111271315996500</v>
      </c>
      <c r="C13" s="5">
        <f>INDEX('Final Energy Consumption-2020'!$A$2:$AH$43,MATCH('Energy Use 2020'!$A13,'Final Energy Consumption-2020'!$A$2:$A$43,0),MATCH('Energy Use 2020'!C$2,'Final Energy Consumption-2020'!$A$2:$AH$2,0))*'Heat Value'!$P$78</f>
        <v>0</v>
      </c>
      <c r="D13" s="5">
        <f>INDEX('Final Energy Consumption-2020'!$A$2:$AH$43,MATCH('Energy Use 2020'!$A13,'Final Energy Consumption-2020'!$A$2:$A$43,0),MATCH('Energy Use 2020'!D$2,'Final Energy Consumption-2020'!$A$2:$AH$2,0))*'Heat Value'!$P$78</f>
        <v>436118446500</v>
      </c>
      <c r="E13" s="5">
        <f>INDEX('Final Energy Consumption-2020'!$A$2:$AH$43,MATCH('Energy Use 2020'!$A13,'Final Energy Consumption-2020'!$A$2:$A$43,0),MATCH('Energy Use 2020'!E$2,'Final Energy Consumption-2020'!$A$2:$AH$2,0))*'Heat Value'!$P$78</f>
        <v>1088907204000.0044</v>
      </c>
      <c r="F13" s="5">
        <f>INDEX('Final Energy Consumption-2020'!$A$2:$AH$43,MATCH('Energy Use 2020'!$A13,'Final Energy Consumption-2020'!$A$2:$A$43,0),MATCH('Energy Use 2020'!F$2,'Final Energy Consumption-2020'!$A$2:$AH$2,0))*'Heat Value'!$P$78</f>
        <v>497230585500</v>
      </c>
      <c r="G13" s="5">
        <f>INDEX('Final Energy Consumption-2020'!$A$2:$AH$43,MATCH('Energy Use 2020'!$A13,'Final Energy Consumption-2020'!$A$2:$A$43,0),MATCH('Energy Use 2020'!G$2,'Final Energy Consumption-2020'!$A$2:$AH$2,0))*'Heat Value'!$P$78</f>
        <v>0</v>
      </c>
      <c r="H13" s="5">
        <f>INDEX('Final Energy Consumption-2020'!$A$2:$AH$43,MATCH('Energy Use 2020'!$A13,'Final Energy Consumption-2020'!$A$2:$A$43,0),MATCH('Energy Use 2020'!H$2,'Final Energy Consumption-2020'!$A$2:$AH$2,0))*'Heat Value'!$P$78</f>
        <v>0</v>
      </c>
      <c r="I13" s="5">
        <f>INDEX('Final Energy Consumption-2020'!$A$2:$AH$43,MATCH('Energy Use 2020'!$A13,'Final Energy Consumption-2020'!$A$2:$A$43,0),MATCH('Energy Use 2020'!I$2,'Final Energy Consumption-2020'!$A$2:$AH$2,0))*'Heat Value'!$P$78</f>
        <v>0</v>
      </c>
      <c r="J13" s="5">
        <f>INDEX('Final Energy Consumption-2020'!$A$2:$AH$43,MATCH('Energy Use 2020'!$A13,'Final Energy Consumption-2020'!$A$2:$A$43,0),MATCH('Energy Use 2020'!J$2,'Final Energy Consumption-2020'!$A$2:$AH$2,0))*'Heat Value'!$P$78</f>
        <v>0</v>
      </c>
      <c r="K13" s="5">
        <f>INDEX('Final Energy Consumption-2020'!$A$2:$AH$43,MATCH('Energy Use 2020'!$A13,'Final Energy Consumption-2020'!$A$2:$A$43,0),MATCH('Energy Use 2020'!K$2,'Final Energy Consumption-2020'!$A$2:$AH$2,0))*'Heat Value'!$P$78</f>
        <v>0</v>
      </c>
      <c r="L13" s="5">
        <f>INDEX('Final Energy Consumption-2020'!$A$2:$AH$43,MATCH('Energy Use 2020'!$A13,'Final Energy Consumption-2020'!$A$2:$A$43,0),MATCH('Energy Use 2020'!L$2,'Final Energy Consumption-2020'!$A$2:$AH$2,0))*'Heat Value'!$P$78</f>
        <v>0</v>
      </c>
      <c r="M13" s="5">
        <f>INDEX('Final Energy Consumption-2020'!$A$2:$AH$43,MATCH('Energy Use 2020'!$A13,'Final Energy Consumption-2020'!$A$2:$A$43,0),MATCH('Energy Use 2020'!M$2,'Final Energy Consumption-2020'!$A$2:$AH$2,0))*'Heat Value'!$P$78*0.21</f>
        <v>316171984590</v>
      </c>
      <c r="N13" s="5">
        <f>INDEX('Final Energy Consumption-2020'!$A$2:$AH$43,MATCH('Energy Use 2020'!$A13,'Final Energy Consumption-2020'!$A$2:$A$43,0),MATCH('Energy Use 2020'!N$2,'Final Energy Consumption-2020'!$A$2:$AH$2,0))*'Heat Value'!$P$78</f>
        <v>5555649000</v>
      </c>
      <c r="O13" s="5">
        <f>INDEX('Final Energy Consumption-2020'!$A$2:$AH$43,MATCH('Energy Use 2020'!$A13,'Final Energy Consumption-2020'!$A$2:$A$43,0),MATCH('Energy Use 2020'!O$2,'Final Energy Consumption-2020'!$A$2:$AH$2,0))*'Heat Value'!$P$78*0.74</f>
        <v>1500580794900</v>
      </c>
      <c r="P13" s="5">
        <f>INDEX('Final Energy Consumption-2020'!$A$2:$AH$43,MATCH('Energy Use 2020'!$A13,'Final Energy Consumption-2020'!$A$2:$A$43,0),MATCH('Energy Use 2020'!P$2,'Final Energy Consumption-2020'!$A$2:$AH$2,0))*'Heat Value'!$P$78</f>
        <v>172225119000</v>
      </c>
      <c r="Q13" s="5">
        <f>INDEX('Final Energy Consumption-2020'!$A$2:$AH$43,MATCH('Energy Use 2020'!$A13,'Final Energy Consumption-2020'!$A$2:$A$43,0),MATCH('Energy Use 2020'!Q$2,'Final Energy Consumption-2020'!$A$2:$AH$2,0))*'Heat Value'!$P$78</f>
        <v>0</v>
      </c>
      <c r="R13" s="5">
        <f>INDEX('Final Energy Consumption-2020'!$A$2:$AH$43,MATCH('Energy Use 2020'!$A13,'Final Energy Consumption-2020'!$A$2:$A$43,0),MATCH('Energy Use 2020'!R$2,'Final Energy Consumption-2020'!$A$2:$AH$2,0))*'Heat Value'!$P$78</f>
        <v>2777824500</v>
      </c>
      <c r="S13" s="5">
        <f>INDEX('Final Energy Consumption-2020'!$A$2:$AH$43,MATCH('Energy Use 2020'!$A13,'Final Energy Consumption-2020'!$A$2:$A$43,0),MATCH('Energy Use 2020'!S$2,'Final Energy Consumption-2020'!$A$2:$AH$2,0))*'Heat Value'!$P$78</f>
        <v>0</v>
      </c>
      <c r="T13" s="5">
        <f>INDEX('Final Energy Consumption-2020'!$A$2:$AH$43,MATCH('Energy Use 2020'!$A13,'Final Energy Consumption-2020'!$A$2:$A$43,0),MATCH('Energy Use 2020'!T$2,'Final Energy Consumption-2020'!$A$2:$AH$2,0))*'Heat Value'!$P$78</f>
        <v>0</v>
      </c>
      <c r="U13" s="9">
        <f>INDEX('Final Energy Consumption-2020'!$A$2:$AH$43,MATCH('Energy Use 2020'!$A13,'Final Energy Consumption-2020'!$A$2:$A$43,0),MATCH('Energy Use 2020'!U$2,'Final Energy Consumption-2020'!$A$2:$AH$2,0))*'Heat Value'!$P$78</f>
        <v>0</v>
      </c>
      <c r="V13" s="5">
        <f>INDEX('Final Energy Consumption-2020'!$A$2:$AH$43,MATCH('Energy Use 2020'!$A13,'Final Energy Consumption-2020'!$A$2:$A$43,0),MATCH('Energy Use 2020'!V$2,'Final Energy Consumption-2020'!$A$2:$AH$2,0))*'Heat Value'!$P$78</f>
        <v>0</v>
      </c>
      <c r="W13" s="5">
        <f>INDEX('Final Energy Consumption-2020'!$A$2:$AH$43,MATCH('Energy Use 2020'!$A13,'Final Energy Consumption-2020'!$A$2:$A$43,0),MATCH('Energy Use 2020'!W$2,'Final Energy Consumption-2020'!$A$2:$AH$2,0))*'Heat Value'!$P$78</f>
        <v>575009671500</v>
      </c>
      <c r="X13" s="5">
        <f>INDEX('Final Energy Consumption-2020'!$A$2:$AH$43,MATCH('Energy Use 2020'!$A13,'Final Energy Consumption-2020'!$A$2:$A$43,0),MATCH('Energy Use 2020'!X$2,'Final Energy Consumption-2020'!$A$2:$AH$2,0))*'Heat Value'!$P$78</f>
        <v>0</v>
      </c>
      <c r="Y13" s="5">
        <f>INDEX('Final Energy Consumption-2020'!$A$2:$AH$43,MATCH('Energy Use 2020'!$A13,'Final Energy Consumption-2020'!$A$2:$A$43,0),MATCH('Energy Use 2020'!Y$2,'Final Energy Consumption-2020'!$A$2:$AH$2,0))*'Heat Value'!$P$78</f>
        <v>358339360500</v>
      </c>
      <c r="Z13" s="5">
        <f>INDEX('Final Energy Consumption-2020'!$A$2:$AH$43,MATCH('Energy Use 2020'!$A13,'Final Energy Consumption-2020'!$A$2:$A$43,0),MATCH('Energy Use 2020'!Z$2,'Final Energy Consumption-2020'!$A$2:$AH$2,0))*'Heat Value'!$P$78</f>
        <v>49159160176500</v>
      </c>
      <c r="AA13" s="5">
        <f>INDEX('Final Energy Consumption-2020'!$A$2:$AH$43,MATCH('Energy Use 2020'!$A13,'Final Energy Consumption-2020'!$A$2:$A$43,0),MATCH('Energy Use 2020'!AA$2,'Final Energy Consumption-2020'!$A$2:$AH$2,0))*'Heat Value'!$P$78</f>
        <v>43672956789000</v>
      </c>
      <c r="AB13" s="5">
        <f>INDEX('Final Energy Consumption-2020'!$A$2:$AH$43,MATCH('Energy Use 2020'!$A13,'Final Energy Consumption-2020'!$A$2:$A$43,0),MATCH('Energy Use 2020'!AB$2,'Final Energy Consumption-2020'!$A$2:$AH$2,0))*'Heat Value'!$P$78</f>
        <v>83315290228500</v>
      </c>
      <c r="AC13" s="5">
        <f>INDEX('Final Energy Consumption-2020'!$A$2:$AH$43,MATCH('Energy Use 2020'!$A13,'Final Energy Consumption-2020'!$A$2:$A$43,0),MATCH('Energy Use 2020'!AC$2,'Final Energy Consumption-2020'!$A$2:$AH$2,0))*VLOOKUP(AC$3,'Heat Value'!$B$2:$P$78,15,0)</f>
        <v>140294058966100.77</v>
      </c>
      <c r="AD13" s="128">
        <f>INDEX('Final Energy Consumption-2020'!$A$2:$AH$43,MATCH('Energy Use 2020'!$A13,'Final Energy Consumption-2020'!$A$2:$A$43,0),MATCH('Energy Use 2020'!AD$2,'Final Energy Consumption-2020'!$A$2:$AH$2,0))*'Heat Value'!$P$78</f>
        <v>10727958219000</v>
      </c>
    </row>
    <row r="14" spans="1:30" x14ac:dyDescent="0.25">
      <c r="A14" s="12" t="s">
        <v>11</v>
      </c>
      <c r="B14" s="9">
        <f>INDEX('Final Energy Consumption-2020'!$A$2:$AH$43,MATCH('Energy Use 2020'!$A14,'Final Energy Consumption-2020'!$A$2:$A$43,0),MATCH('Energy Use 2020'!B$2,'Final Energy Consumption-2020'!$A$2:$AH$2,0))*'Heat Value'!$P$78</f>
        <v>69590059374000</v>
      </c>
      <c r="C14" s="5">
        <f>INDEX('Final Energy Consumption-2020'!$A$2:$AH$43,MATCH('Energy Use 2020'!$A14,'Final Energy Consumption-2020'!$A$2:$A$43,0),MATCH('Energy Use 2020'!C$2,'Final Energy Consumption-2020'!$A$2:$AH$2,0))*'Heat Value'!$P$78</f>
        <v>0</v>
      </c>
      <c r="D14" s="5">
        <f>INDEX('Final Energy Consumption-2020'!$A$2:$AH$43,MATCH('Energy Use 2020'!$A14,'Final Energy Consumption-2020'!$A$2:$A$43,0),MATCH('Energy Use 2020'!D$2,'Final Energy Consumption-2020'!$A$2:$AH$2,0))*'Heat Value'!$P$78</f>
        <v>747234790500</v>
      </c>
      <c r="E14" s="5">
        <f>INDEX('Final Energy Consumption-2020'!$A$2:$AH$43,MATCH('Energy Use 2020'!$A14,'Final Energy Consumption-2020'!$A$2:$A$43,0),MATCH('Energy Use 2020'!E$2,'Final Energy Consumption-2020'!$A$2:$AH$2,0))*'Heat Value'!$P$78</f>
        <v>311116344000.00128</v>
      </c>
      <c r="F14" s="5">
        <f>INDEX('Final Energy Consumption-2020'!$A$2:$AH$43,MATCH('Energy Use 2020'!$A14,'Final Energy Consumption-2020'!$A$2:$A$43,0),MATCH('Energy Use 2020'!F$2,'Final Energy Consumption-2020'!$A$2:$AH$2,0))*'Heat Value'!$P$78</f>
        <v>2777824500</v>
      </c>
      <c r="G14" s="5">
        <f>INDEX('Final Energy Consumption-2020'!$A$2:$AH$43,MATCH('Energy Use 2020'!$A14,'Final Energy Consumption-2020'!$A$2:$A$43,0),MATCH('Energy Use 2020'!G$2,'Final Energy Consumption-2020'!$A$2:$AH$2,0))*'Heat Value'!$P$78</f>
        <v>25000420500</v>
      </c>
      <c r="H14" s="5">
        <f>INDEX('Final Energy Consumption-2020'!$A$2:$AH$43,MATCH('Energy Use 2020'!$A14,'Final Energy Consumption-2020'!$A$2:$A$43,0),MATCH('Energy Use 2020'!H$2,'Final Energy Consumption-2020'!$A$2:$AH$2,0))*'Heat Value'!$P$78</f>
        <v>0</v>
      </c>
      <c r="I14" s="5">
        <f>INDEX('Final Energy Consumption-2020'!$A$2:$AH$43,MATCH('Energy Use 2020'!$A14,'Final Energy Consumption-2020'!$A$2:$A$43,0),MATCH('Energy Use 2020'!I$2,'Final Energy Consumption-2020'!$A$2:$AH$2,0))*'Heat Value'!$P$78</f>
        <v>2777824500</v>
      </c>
      <c r="J14" s="5">
        <f>INDEX('Final Energy Consumption-2020'!$A$2:$AH$43,MATCH('Energy Use 2020'!$A14,'Final Energy Consumption-2020'!$A$2:$A$43,0),MATCH('Energy Use 2020'!J$2,'Final Energy Consumption-2020'!$A$2:$AH$2,0))*'Heat Value'!$P$78</f>
        <v>8333473500</v>
      </c>
      <c r="K14" s="5">
        <f>INDEX('Final Energy Consumption-2020'!$A$2:$AH$43,MATCH('Energy Use 2020'!$A14,'Final Energy Consumption-2020'!$A$2:$A$43,0),MATCH('Energy Use 2020'!K$2,'Final Energy Consumption-2020'!$A$2:$AH$2,0))*'Heat Value'!$P$78</f>
        <v>2777824500</v>
      </c>
      <c r="L14" s="5">
        <f>INDEX('Final Energy Consumption-2020'!$A$2:$AH$43,MATCH('Energy Use 2020'!$A14,'Final Energy Consumption-2020'!$A$2:$A$43,0),MATCH('Energy Use 2020'!L$2,'Final Energy Consumption-2020'!$A$2:$AH$2,0))*'Heat Value'!$P$78</f>
        <v>0</v>
      </c>
      <c r="M14" s="5">
        <f>INDEX('Final Energy Consumption-2020'!$A$2:$AH$43,MATCH('Energy Use 2020'!$A14,'Final Energy Consumption-2020'!$A$2:$A$43,0),MATCH('Energy Use 2020'!M$2,'Final Energy Consumption-2020'!$A$2:$AH$2,0))*'Heat Value'!$P$78*0.21</f>
        <v>156335962860</v>
      </c>
      <c r="N14" s="5">
        <f>INDEX('Final Energy Consumption-2020'!$A$2:$AH$43,MATCH('Energy Use 2020'!$A14,'Final Energy Consumption-2020'!$A$2:$A$43,0),MATCH('Energy Use 2020'!N$2,'Final Energy Consumption-2020'!$A$2:$AH$2,0))*'Heat Value'!$P$78</f>
        <v>0</v>
      </c>
      <c r="O14" s="5">
        <f>INDEX('Final Energy Consumption-2020'!$A$2:$AH$43,MATCH('Energy Use 2020'!$A14,'Final Energy Consumption-2020'!$A$2:$A$43,0),MATCH('Energy Use 2020'!O$2,'Final Energy Consumption-2020'!$A$2:$AH$2,0))*'Heat Value'!$P$78*0.74</f>
        <v>865403444730</v>
      </c>
      <c r="P14" s="5">
        <f>INDEX('Final Energy Consumption-2020'!$A$2:$AH$43,MATCH('Energy Use 2020'!$A14,'Final Energy Consumption-2020'!$A$2:$A$43,0),MATCH('Energy Use 2020'!P$2,'Final Energy Consumption-2020'!$A$2:$AH$2,0))*'Heat Value'!$P$78</f>
        <v>152780347500</v>
      </c>
      <c r="Q14" s="5">
        <f>INDEX('Final Energy Consumption-2020'!$A$2:$AH$43,MATCH('Energy Use 2020'!$A14,'Final Energy Consumption-2020'!$A$2:$A$43,0),MATCH('Energy Use 2020'!Q$2,'Final Energy Consumption-2020'!$A$2:$AH$2,0))*'Heat Value'!$P$78</f>
        <v>0</v>
      </c>
      <c r="R14" s="5">
        <f>INDEX('Final Energy Consumption-2020'!$A$2:$AH$43,MATCH('Energy Use 2020'!$A14,'Final Energy Consumption-2020'!$A$2:$A$43,0),MATCH('Energy Use 2020'!R$2,'Final Energy Consumption-2020'!$A$2:$AH$2,0))*'Heat Value'!$P$78</f>
        <v>5555649000</v>
      </c>
      <c r="S14" s="5">
        <f>INDEX('Final Energy Consumption-2020'!$A$2:$AH$43,MATCH('Energy Use 2020'!$A14,'Final Energy Consumption-2020'!$A$2:$A$43,0),MATCH('Energy Use 2020'!S$2,'Final Energy Consumption-2020'!$A$2:$AH$2,0))*'Heat Value'!$P$78</f>
        <v>0</v>
      </c>
      <c r="T14" s="5">
        <f>INDEX('Final Energy Consumption-2020'!$A$2:$AH$43,MATCH('Energy Use 2020'!$A14,'Final Energy Consumption-2020'!$A$2:$A$43,0),MATCH('Energy Use 2020'!T$2,'Final Energy Consumption-2020'!$A$2:$AH$2,0))*'Heat Value'!$P$78</f>
        <v>0</v>
      </c>
      <c r="U14" s="9">
        <f>INDEX('Final Energy Consumption-2020'!$A$2:$AH$43,MATCH('Energy Use 2020'!$A14,'Final Energy Consumption-2020'!$A$2:$A$43,0),MATCH('Energy Use 2020'!U$2,'Final Energy Consumption-2020'!$A$2:$AH$2,0))*'Heat Value'!$P$78</f>
        <v>0</v>
      </c>
      <c r="V14" s="5">
        <f>INDEX('Final Energy Consumption-2020'!$A$2:$AH$43,MATCH('Energy Use 2020'!$A14,'Final Energy Consumption-2020'!$A$2:$A$43,0),MATCH('Energy Use 2020'!V$2,'Final Energy Consumption-2020'!$A$2:$AH$2,0))*'Heat Value'!$P$78</f>
        <v>0</v>
      </c>
      <c r="W14" s="5">
        <f>INDEX('Final Energy Consumption-2020'!$A$2:$AH$43,MATCH('Energy Use 2020'!$A14,'Final Energy Consumption-2020'!$A$2:$A$43,0),MATCH('Energy Use 2020'!W$2,'Final Energy Consumption-2020'!$A$2:$AH$2,0))*'Heat Value'!$P$78</f>
        <v>333338940000</v>
      </c>
      <c r="X14" s="5">
        <f>INDEX('Final Energy Consumption-2020'!$A$2:$AH$43,MATCH('Energy Use 2020'!$A14,'Final Energy Consumption-2020'!$A$2:$A$43,0),MATCH('Energy Use 2020'!X$2,'Final Energy Consumption-2020'!$A$2:$AH$2,0))*'Heat Value'!$P$78</f>
        <v>0</v>
      </c>
      <c r="Y14" s="5">
        <f>INDEX('Final Energy Consumption-2020'!$A$2:$AH$43,MATCH('Energy Use 2020'!$A14,'Final Energy Consumption-2020'!$A$2:$A$43,0),MATCH('Energy Use 2020'!Y$2,'Final Energy Consumption-2020'!$A$2:$AH$2,0))*'Heat Value'!$P$78</f>
        <v>2777824500</v>
      </c>
      <c r="Z14" s="5">
        <f>INDEX('Final Energy Consumption-2020'!$A$2:$AH$43,MATCH('Energy Use 2020'!$A14,'Final Energy Consumption-2020'!$A$2:$A$43,0),MATCH('Energy Use 2020'!Z$2,'Final Energy Consumption-2020'!$A$2:$AH$2,0))*'Heat Value'!$P$78</f>
        <v>35356150236000</v>
      </c>
      <c r="AA14" s="5">
        <f>INDEX('Final Energy Consumption-2020'!$A$2:$AH$43,MATCH('Energy Use 2020'!$A14,'Final Energy Consumption-2020'!$A$2:$A$43,0),MATCH('Energy Use 2020'!AA$2,'Final Energy Consumption-2020'!$A$2:$AH$2,0))*'Heat Value'!$P$78</f>
        <v>16978063344000</v>
      </c>
      <c r="AB14" s="5">
        <f>INDEX('Final Energy Consumption-2020'!$A$2:$AH$43,MATCH('Energy Use 2020'!$A14,'Final Energy Consumption-2020'!$A$2:$A$43,0),MATCH('Energy Use 2020'!AB$2,'Final Energy Consumption-2020'!$A$2:$AH$2,0))*'Heat Value'!$P$78</f>
        <v>55789827258000</v>
      </c>
      <c r="AC14" s="5">
        <f>INDEX('Final Energy Consumption-2020'!$A$2:$AH$43,MATCH('Energy Use 2020'!$A14,'Final Energy Consumption-2020'!$A$2:$A$43,0),MATCH('Energy Use 2020'!AC$2,'Final Energy Consumption-2020'!$A$2:$AH$2,0))*VLOOKUP(AC$3,'Heat Value'!$B$2:$P$78,15,0)</f>
        <v>50931332086884.219</v>
      </c>
      <c r="AD14" s="128">
        <f>INDEX('Final Energy Consumption-2020'!$A$2:$AH$43,MATCH('Energy Use 2020'!$A14,'Final Energy Consumption-2020'!$A$2:$A$43,0),MATCH('Energy Use 2020'!AD$2,'Final Energy Consumption-2020'!$A$2:$AH$2,0))*'Heat Value'!$P$78</f>
        <v>4202848468500</v>
      </c>
    </row>
    <row r="15" spans="1:30" x14ac:dyDescent="0.25">
      <c r="A15" s="12" t="s">
        <v>12</v>
      </c>
      <c r="B15" s="9">
        <f>INDEX('Final Energy Consumption-2020'!$A$2:$AH$43,MATCH('Energy Use 2020'!$A15,'Final Energy Consumption-2020'!$A$2:$A$43,0),MATCH('Energy Use 2020'!B$2,'Final Energy Consumption-2020'!$A$2:$AH$2,0))*'Heat Value'!$P$78</f>
        <v>858347770500</v>
      </c>
      <c r="C15" s="5">
        <f>INDEX('Final Energy Consumption-2020'!$A$2:$AH$43,MATCH('Energy Use 2020'!$A15,'Final Energy Consumption-2020'!$A$2:$A$43,0),MATCH('Energy Use 2020'!C$2,'Final Energy Consumption-2020'!$A$2:$AH$2,0))*'Heat Value'!$P$78</f>
        <v>0</v>
      </c>
      <c r="D15" s="5">
        <f>INDEX('Final Energy Consumption-2020'!$A$2:$AH$43,MATCH('Energy Use 2020'!$A15,'Final Energy Consumption-2020'!$A$2:$A$43,0),MATCH('Energy Use 2020'!D$2,'Final Energy Consumption-2020'!$A$2:$AH$2,0))*'Heat Value'!$P$78</f>
        <v>0</v>
      </c>
      <c r="E15" s="5">
        <f>INDEX('Final Energy Consumption-2020'!$A$2:$AH$43,MATCH('Energy Use 2020'!$A15,'Final Energy Consumption-2020'!$A$2:$A$43,0),MATCH('Energy Use 2020'!E$2,'Final Energy Consumption-2020'!$A$2:$AH$2,0))*'Heat Value'!$P$78</f>
        <v>0</v>
      </c>
      <c r="F15" s="5">
        <f>INDEX('Final Energy Consumption-2020'!$A$2:$AH$43,MATCH('Energy Use 2020'!$A15,'Final Energy Consumption-2020'!$A$2:$A$43,0),MATCH('Energy Use 2020'!F$2,'Final Energy Consumption-2020'!$A$2:$AH$2,0))*'Heat Value'!$P$78</f>
        <v>0</v>
      </c>
      <c r="G15" s="5">
        <f>INDEX('Final Energy Consumption-2020'!$A$2:$AH$43,MATCH('Energy Use 2020'!$A15,'Final Energy Consumption-2020'!$A$2:$A$43,0),MATCH('Energy Use 2020'!G$2,'Final Energy Consumption-2020'!$A$2:$AH$2,0))*'Heat Value'!$P$78</f>
        <v>0</v>
      </c>
      <c r="H15" s="5">
        <f>INDEX('Final Energy Consumption-2020'!$A$2:$AH$43,MATCH('Energy Use 2020'!$A15,'Final Energy Consumption-2020'!$A$2:$A$43,0),MATCH('Energy Use 2020'!H$2,'Final Energy Consumption-2020'!$A$2:$AH$2,0))*'Heat Value'!$P$78</f>
        <v>0</v>
      </c>
      <c r="I15" s="5">
        <f>INDEX('Final Energy Consumption-2020'!$A$2:$AH$43,MATCH('Energy Use 2020'!$A15,'Final Energy Consumption-2020'!$A$2:$A$43,0),MATCH('Energy Use 2020'!I$2,'Final Energy Consumption-2020'!$A$2:$AH$2,0))*'Heat Value'!$P$78</f>
        <v>0</v>
      </c>
      <c r="J15" s="5">
        <f>INDEX('Final Energy Consumption-2020'!$A$2:$AH$43,MATCH('Energy Use 2020'!$A15,'Final Energy Consumption-2020'!$A$2:$A$43,0),MATCH('Energy Use 2020'!J$2,'Final Energy Consumption-2020'!$A$2:$AH$2,0))*'Heat Value'!$P$78</f>
        <v>0</v>
      </c>
      <c r="K15" s="5">
        <f>INDEX('Final Energy Consumption-2020'!$A$2:$AH$43,MATCH('Energy Use 2020'!$A15,'Final Energy Consumption-2020'!$A$2:$A$43,0),MATCH('Energy Use 2020'!K$2,'Final Energy Consumption-2020'!$A$2:$AH$2,0))*'Heat Value'!$P$78</f>
        <v>0</v>
      </c>
      <c r="L15" s="5">
        <f>INDEX('Final Energy Consumption-2020'!$A$2:$AH$43,MATCH('Energy Use 2020'!$A15,'Final Energy Consumption-2020'!$A$2:$A$43,0),MATCH('Energy Use 2020'!L$2,'Final Energy Consumption-2020'!$A$2:$AH$2,0))*'Heat Value'!$P$78</f>
        <v>0</v>
      </c>
      <c r="M15" s="5">
        <f>INDEX('Final Energy Consumption-2020'!$A$2:$AH$43,MATCH('Energy Use 2020'!$A15,'Final Energy Consumption-2020'!$A$2:$A$43,0),MATCH('Energy Use 2020'!M$2,'Final Energy Consumption-2020'!$A$2:$AH$2,0))*'Heat Value'!$P$78*0.21</f>
        <v>7000117740</v>
      </c>
      <c r="N15" s="5">
        <f>INDEX('Final Energy Consumption-2020'!$A$2:$AH$43,MATCH('Energy Use 2020'!$A15,'Final Energy Consumption-2020'!$A$2:$A$43,0),MATCH('Energy Use 2020'!N$2,'Final Energy Consumption-2020'!$A$2:$AH$2,0))*'Heat Value'!$P$78</f>
        <v>0</v>
      </c>
      <c r="O15" s="5">
        <f>INDEX('Final Energy Consumption-2020'!$A$2:$AH$43,MATCH('Energy Use 2020'!$A15,'Final Energy Consumption-2020'!$A$2:$A$43,0),MATCH('Energy Use 2020'!O$2,'Final Energy Consumption-2020'!$A$2:$AH$2,0))*'Heat Value'!$P$78*0.74</f>
        <v>166502800530</v>
      </c>
      <c r="P15" s="5">
        <f>INDEX('Final Energy Consumption-2020'!$A$2:$AH$43,MATCH('Energy Use 2020'!$A15,'Final Energy Consumption-2020'!$A$2:$A$43,0),MATCH('Energy Use 2020'!P$2,'Final Energy Consumption-2020'!$A$2:$AH$2,0))*'Heat Value'!$P$78</f>
        <v>0</v>
      </c>
      <c r="Q15" s="5">
        <f>INDEX('Final Energy Consumption-2020'!$A$2:$AH$43,MATCH('Energy Use 2020'!$A15,'Final Energy Consumption-2020'!$A$2:$A$43,0),MATCH('Energy Use 2020'!Q$2,'Final Energy Consumption-2020'!$A$2:$AH$2,0))*'Heat Value'!$P$78</f>
        <v>0</v>
      </c>
      <c r="R15" s="5">
        <f>INDEX('Final Energy Consumption-2020'!$A$2:$AH$43,MATCH('Energy Use 2020'!$A15,'Final Energy Consumption-2020'!$A$2:$A$43,0),MATCH('Energy Use 2020'!R$2,'Final Energy Consumption-2020'!$A$2:$AH$2,0))*'Heat Value'!$P$78</f>
        <v>0</v>
      </c>
      <c r="S15" s="5">
        <f>INDEX('Final Energy Consumption-2020'!$A$2:$AH$43,MATCH('Energy Use 2020'!$A15,'Final Energy Consumption-2020'!$A$2:$A$43,0),MATCH('Energy Use 2020'!S$2,'Final Energy Consumption-2020'!$A$2:$AH$2,0))*'Heat Value'!$P$78</f>
        <v>0</v>
      </c>
      <c r="T15" s="5">
        <f>INDEX('Final Energy Consumption-2020'!$A$2:$AH$43,MATCH('Energy Use 2020'!$A15,'Final Energy Consumption-2020'!$A$2:$A$43,0),MATCH('Energy Use 2020'!T$2,'Final Energy Consumption-2020'!$A$2:$AH$2,0))*'Heat Value'!$P$78</f>
        <v>0</v>
      </c>
      <c r="U15" s="9">
        <f>INDEX('Final Energy Consumption-2020'!$A$2:$AH$43,MATCH('Energy Use 2020'!$A15,'Final Energy Consumption-2020'!$A$2:$A$43,0),MATCH('Energy Use 2020'!U$2,'Final Energy Consumption-2020'!$A$2:$AH$2,0))*'Heat Value'!$P$78</f>
        <v>0</v>
      </c>
      <c r="V15" s="5">
        <f>INDEX('Final Energy Consumption-2020'!$A$2:$AH$43,MATCH('Energy Use 2020'!$A15,'Final Energy Consumption-2020'!$A$2:$A$43,0),MATCH('Energy Use 2020'!V$2,'Final Energy Consumption-2020'!$A$2:$AH$2,0))*'Heat Value'!$P$78</f>
        <v>0</v>
      </c>
      <c r="W15" s="5">
        <f>INDEX('Final Energy Consumption-2020'!$A$2:$AH$43,MATCH('Energy Use 2020'!$A15,'Final Energy Consumption-2020'!$A$2:$A$43,0),MATCH('Energy Use 2020'!W$2,'Final Energy Consumption-2020'!$A$2:$AH$2,0))*'Heat Value'!$P$78</f>
        <v>16666947000</v>
      </c>
      <c r="X15" s="5">
        <f>INDEX('Final Energy Consumption-2020'!$A$2:$AH$43,MATCH('Energy Use 2020'!$A15,'Final Energy Consumption-2020'!$A$2:$A$43,0),MATCH('Energy Use 2020'!X$2,'Final Energy Consumption-2020'!$A$2:$AH$2,0))*'Heat Value'!$P$78</f>
        <v>0</v>
      </c>
      <c r="Y15" s="5">
        <f>INDEX('Final Energy Consumption-2020'!$A$2:$AH$43,MATCH('Energy Use 2020'!$A15,'Final Energy Consumption-2020'!$A$2:$A$43,0),MATCH('Energy Use 2020'!Y$2,'Final Energy Consumption-2020'!$A$2:$AH$2,0))*'Heat Value'!$P$78</f>
        <v>0</v>
      </c>
      <c r="Z15" s="5">
        <f>INDEX('Final Energy Consumption-2020'!$A$2:$AH$43,MATCH('Energy Use 2020'!$A15,'Final Energy Consumption-2020'!$A$2:$A$43,0),MATCH('Energy Use 2020'!Z$2,'Final Energy Consumption-2020'!$A$2:$AH$2,0))*'Heat Value'!$P$78</f>
        <v>4050068121000</v>
      </c>
      <c r="AA15" s="5">
        <f>INDEX('Final Energy Consumption-2020'!$A$2:$AH$43,MATCH('Energy Use 2020'!$A15,'Final Energy Consumption-2020'!$A$2:$A$43,0),MATCH('Energy Use 2020'!AA$2,'Final Energy Consumption-2020'!$A$2:$AH$2,0))*'Heat Value'!$P$78</f>
        <v>0</v>
      </c>
      <c r="AB15" s="5">
        <f>INDEX('Final Energy Consumption-2020'!$A$2:$AH$43,MATCH('Energy Use 2020'!$A15,'Final Energy Consumption-2020'!$A$2:$A$43,0),MATCH('Energy Use 2020'!AB$2,'Final Energy Consumption-2020'!$A$2:$AH$2,0))*'Heat Value'!$P$78</f>
        <v>2036145358500</v>
      </c>
      <c r="AC15" s="5">
        <f>INDEX('Final Energy Consumption-2020'!$A$2:$AH$43,MATCH('Energy Use 2020'!$A15,'Final Energy Consumption-2020'!$A$2:$A$43,0),MATCH('Energy Use 2020'!AC$2,'Final Energy Consumption-2020'!$A$2:$AH$2,0))*VLOOKUP(AC$3,'Heat Value'!$B$2:$P$78,15,0)</f>
        <v>12685182463814.424</v>
      </c>
      <c r="AD15" s="128">
        <f>INDEX('Final Energy Consumption-2020'!$A$2:$AH$43,MATCH('Energy Use 2020'!$A15,'Final Energy Consumption-2020'!$A$2:$A$43,0),MATCH('Energy Use 2020'!AD$2,'Final Energy Consumption-2020'!$A$2:$AH$2,0))*'Heat Value'!$P$78</f>
        <v>619454863500</v>
      </c>
    </row>
    <row r="16" spans="1:30" x14ac:dyDescent="0.25">
      <c r="A16" s="12" t="s">
        <v>13</v>
      </c>
      <c r="B16" s="9">
        <f>INDEX('Final Energy Consumption-2020'!$A$2:$AH$43,MATCH('Energy Use 2020'!$A16,'Final Energy Consumption-2020'!$A$2:$A$43,0),MATCH('Energy Use 2020'!B$2,'Final Energy Consumption-2020'!$A$2:$AH$2,0))*'Heat Value'!$P$78</f>
        <v>48561927909000</v>
      </c>
      <c r="C16" s="5">
        <f>INDEX('Final Energy Consumption-2020'!$A$2:$AH$43,MATCH('Energy Use 2020'!$A16,'Final Energy Consumption-2020'!$A$2:$A$43,0),MATCH('Energy Use 2020'!C$2,'Final Energy Consumption-2020'!$A$2:$AH$2,0))*'Heat Value'!$P$78</f>
        <v>0</v>
      </c>
      <c r="D16" s="5">
        <f>INDEX('Final Energy Consumption-2020'!$A$2:$AH$43,MATCH('Energy Use 2020'!$A16,'Final Energy Consumption-2020'!$A$2:$A$43,0),MATCH('Energy Use 2020'!D$2,'Final Energy Consumption-2020'!$A$2:$AH$2,0))*'Heat Value'!$P$78</f>
        <v>1091685028500</v>
      </c>
      <c r="E16" s="5">
        <f>INDEX('Final Energy Consumption-2020'!$A$2:$AH$43,MATCH('Energy Use 2020'!$A16,'Final Energy Consumption-2020'!$A$2:$A$43,0),MATCH('Energy Use 2020'!E$2,'Final Energy Consumption-2020'!$A$2:$AH$2,0))*'Heat Value'!$P$78</f>
        <v>8008468033500.0039</v>
      </c>
      <c r="F16" s="5">
        <f>INDEX('Final Energy Consumption-2020'!$A$2:$AH$43,MATCH('Energy Use 2020'!$A16,'Final Energy Consumption-2020'!$A$2:$A$43,0),MATCH('Energy Use 2020'!F$2,'Final Energy Consumption-2020'!$A$2:$AH$2,0))*'Heat Value'!$P$78</f>
        <v>1061128959000</v>
      </c>
      <c r="G16" s="5">
        <f>INDEX('Final Energy Consumption-2020'!$A$2:$AH$43,MATCH('Energy Use 2020'!$A16,'Final Energy Consumption-2020'!$A$2:$A$43,0),MATCH('Energy Use 2020'!G$2,'Final Energy Consumption-2020'!$A$2:$AH$2,0))*'Heat Value'!$P$78</f>
        <v>0</v>
      </c>
      <c r="H16" s="5">
        <f>INDEX('Final Energy Consumption-2020'!$A$2:$AH$43,MATCH('Energy Use 2020'!$A16,'Final Energy Consumption-2020'!$A$2:$A$43,0),MATCH('Energy Use 2020'!H$2,'Final Energy Consumption-2020'!$A$2:$AH$2,0))*'Heat Value'!$P$78</f>
        <v>0</v>
      </c>
      <c r="I16" s="5">
        <f>INDEX('Final Energy Consumption-2020'!$A$2:$AH$43,MATCH('Energy Use 2020'!$A16,'Final Energy Consumption-2020'!$A$2:$A$43,0),MATCH('Energy Use 2020'!I$2,'Final Energy Consumption-2020'!$A$2:$AH$2,0))*'Heat Value'!$P$78</f>
        <v>0</v>
      </c>
      <c r="J16" s="5">
        <f>INDEX('Final Energy Consumption-2020'!$A$2:$AH$43,MATCH('Energy Use 2020'!$A16,'Final Energy Consumption-2020'!$A$2:$A$43,0),MATCH('Energy Use 2020'!J$2,'Final Energy Consumption-2020'!$A$2:$AH$2,0))*'Heat Value'!$P$78</f>
        <v>0</v>
      </c>
      <c r="K16" s="5">
        <f>INDEX('Final Energy Consumption-2020'!$A$2:$AH$43,MATCH('Energy Use 2020'!$A16,'Final Energy Consumption-2020'!$A$2:$A$43,0),MATCH('Energy Use 2020'!K$2,'Final Energy Consumption-2020'!$A$2:$AH$2,0))*'Heat Value'!$P$78</f>
        <v>0</v>
      </c>
      <c r="L16" s="5">
        <f>INDEX('Final Energy Consumption-2020'!$A$2:$AH$43,MATCH('Energy Use 2020'!$A16,'Final Energy Consumption-2020'!$A$2:$A$43,0),MATCH('Energy Use 2020'!L$2,'Final Energy Consumption-2020'!$A$2:$AH$2,0))*'Heat Value'!$P$78</f>
        <v>0</v>
      </c>
      <c r="M16" s="5">
        <f>INDEX('Final Energy Consumption-2020'!$A$2:$AH$43,MATCH('Energy Use 2020'!$A16,'Final Energy Consumption-2020'!$A$2:$A$43,0),MATCH('Energy Use 2020'!M$2,'Final Energy Consumption-2020'!$A$2:$AH$2,0))*'Heat Value'!$P$78*0.21</f>
        <v>280588052745</v>
      </c>
      <c r="N16" s="5">
        <f>INDEX('Final Energy Consumption-2020'!$A$2:$AH$43,MATCH('Energy Use 2020'!$A16,'Final Energy Consumption-2020'!$A$2:$A$43,0),MATCH('Energy Use 2020'!N$2,'Final Energy Consumption-2020'!$A$2:$AH$2,0))*'Heat Value'!$P$78</f>
        <v>5555649000</v>
      </c>
      <c r="O16" s="5">
        <f>INDEX('Final Energy Consumption-2020'!$A$2:$AH$43,MATCH('Energy Use 2020'!$A16,'Final Energy Consumption-2020'!$A$2:$A$43,0),MATCH('Energy Use 2020'!O$2,'Final Energy Consumption-2020'!$A$2:$AH$2,0))*'Heat Value'!$P$78*0.74</f>
        <v>1138796932020</v>
      </c>
      <c r="P16" s="5">
        <f>INDEX('Final Energy Consumption-2020'!$A$2:$AH$43,MATCH('Energy Use 2020'!$A16,'Final Energy Consumption-2020'!$A$2:$A$43,0),MATCH('Energy Use 2020'!P$2,'Final Energy Consumption-2020'!$A$2:$AH$2,0))*'Heat Value'!$P$78</f>
        <v>463896691500</v>
      </c>
      <c r="Q16" s="5">
        <f>INDEX('Final Energy Consumption-2020'!$A$2:$AH$43,MATCH('Energy Use 2020'!$A16,'Final Energy Consumption-2020'!$A$2:$A$43,0),MATCH('Energy Use 2020'!Q$2,'Final Energy Consumption-2020'!$A$2:$AH$2,0))*'Heat Value'!$P$78</f>
        <v>0</v>
      </c>
      <c r="R16" s="5">
        <f>INDEX('Final Energy Consumption-2020'!$A$2:$AH$43,MATCH('Energy Use 2020'!$A16,'Final Energy Consumption-2020'!$A$2:$A$43,0),MATCH('Energy Use 2020'!R$2,'Final Energy Consumption-2020'!$A$2:$AH$2,0))*'Heat Value'!$P$78</f>
        <v>41667367500</v>
      </c>
      <c r="S16" s="5">
        <f>INDEX('Final Energy Consumption-2020'!$A$2:$AH$43,MATCH('Energy Use 2020'!$A16,'Final Energy Consumption-2020'!$A$2:$A$43,0),MATCH('Energy Use 2020'!S$2,'Final Energy Consumption-2020'!$A$2:$AH$2,0))*'Heat Value'!$P$78</f>
        <v>0</v>
      </c>
      <c r="T16" s="5">
        <f>INDEX('Final Energy Consumption-2020'!$A$2:$AH$43,MATCH('Energy Use 2020'!$A16,'Final Energy Consumption-2020'!$A$2:$A$43,0),MATCH('Energy Use 2020'!T$2,'Final Energy Consumption-2020'!$A$2:$AH$2,0))*'Heat Value'!$P$78</f>
        <v>0</v>
      </c>
      <c r="U16" s="9">
        <f>INDEX('Final Energy Consumption-2020'!$A$2:$AH$43,MATCH('Energy Use 2020'!$A16,'Final Energy Consumption-2020'!$A$2:$A$43,0),MATCH('Energy Use 2020'!U$2,'Final Energy Consumption-2020'!$A$2:$AH$2,0))*'Heat Value'!$P$78</f>
        <v>572231847000</v>
      </c>
      <c r="V16" s="5">
        <f>INDEX('Final Energy Consumption-2020'!$A$2:$AH$43,MATCH('Energy Use 2020'!$A16,'Final Energy Consumption-2020'!$A$2:$A$43,0),MATCH('Energy Use 2020'!V$2,'Final Energy Consumption-2020'!$A$2:$AH$2,0))*'Heat Value'!$P$78</f>
        <v>0</v>
      </c>
      <c r="W16" s="5">
        <f>INDEX('Final Energy Consumption-2020'!$A$2:$AH$43,MATCH('Energy Use 2020'!$A16,'Final Energy Consumption-2020'!$A$2:$A$43,0),MATCH('Energy Use 2020'!W$2,'Final Energy Consumption-2020'!$A$2:$AH$2,0))*'Heat Value'!$P$78</f>
        <v>650010933000</v>
      </c>
      <c r="X16" s="5">
        <f>INDEX('Final Energy Consumption-2020'!$A$2:$AH$43,MATCH('Energy Use 2020'!$A16,'Final Energy Consumption-2020'!$A$2:$A$43,0),MATCH('Energy Use 2020'!X$2,'Final Energy Consumption-2020'!$A$2:$AH$2,0))*'Heat Value'!$P$78</f>
        <v>0</v>
      </c>
      <c r="Y16" s="5">
        <f>INDEX('Final Energy Consumption-2020'!$A$2:$AH$43,MATCH('Energy Use 2020'!$A16,'Final Energy Consumption-2020'!$A$2:$A$43,0),MATCH('Energy Use 2020'!Y$2,'Final Energy Consumption-2020'!$A$2:$AH$2,0))*'Heat Value'!$P$78</f>
        <v>208336837500</v>
      </c>
      <c r="Z16" s="5">
        <f>INDEX('Final Energy Consumption-2020'!$A$2:$AH$43,MATCH('Energy Use 2020'!$A16,'Final Energy Consumption-2020'!$A$2:$A$43,0),MATCH('Energy Use 2020'!Z$2,'Final Energy Consumption-2020'!$A$2:$AH$2,0))*'Heat Value'!$P$78</f>
        <v>56348169982500</v>
      </c>
      <c r="AA16" s="5">
        <f>INDEX('Final Energy Consumption-2020'!$A$2:$AH$43,MATCH('Energy Use 2020'!$A16,'Final Energy Consumption-2020'!$A$2:$A$43,0),MATCH('Energy Use 2020'!AA$2,'Final Energy Consumption-2020'!$A$2:$AH$2,0))*'Heat Value'!$P$78</f>
        <v>123577078531500</v>
      </c>
      <c r="AB16" s="5">
        <f>INDEX('Final Energy Consumption-2020'!$A$2:$AH$43,MATCH('Energy Use 2020'!$A16,'Final Energy Consumption-2020'!$A$2:$A$43,0),MATCH('Energy Use 2020'!AB$2,'Final Energy Consumption-2020'!$A$2:$AH$2,0))*'Heat Value'!$P$78</f>
        <v>303588439605000</v>
      </c>
      <c r="AC16" s="5">
        <f>INDEX('Final Energy Consumption-2020'!$A$2:$AH$43,MATCH('Energy Use 2020'!$A16,'Final Energy Consumption-2020'!$A$2:$A$43,0),MATCH('Energy Use 2020'!AC$2,'Final Energy Consumption-2020'!$A$2:$AH$2,0))*VLOOKUP(AC$3,'Heat Value'!$B$2:$P$78,15,0)</f>
        <v>527566299563929.5</v>
      </c>
      <c r="AD16" s="128">
        <f>INDEX('Final Energy Consumption-2020'!$A$2:$AH$43,MATCH('Energy Use 2020'!$A16,'Final Energy Consumption-2020'!$A$2:$A$43,0),MATCH('Energy Use 2020'!AD$2,'Final Energy Consumption-2020'!$A$2:$AH$2,0))*'Heat Value'!$P$78</f>
        <v>14466909996000</v>
      </c>
    </row>
    <row r="17" spans="1:30" x14ac:dyDescent="0.25">
      <c r="A17" s="12" t="s">
        <v>14</v>
      </c>
      <c r="B17" s="9">
        <f>INDEX('Final Energy Consumption-2020'!$A$2:$AH$43,MATCH('Energy Use 2020'!$A17,'Final Energy Consumption-2020'!$A$2:$A$43,0),MATCH('Energy Use 2020'!B$2,'Final Energy Consumption-2020'!$A$2:$AH$2,0))*'Heat Value'!$P$78</f>
        <v>6066768708000</v>
      </c>
      <c r="C17" s="5">
        <f>INDEX('Final Energy Consumption-2020'!$A$2:$AH$43,MATCH('Energy Use 2020'!$A17,'Final Energy Consumption-2020'!$A$2:$A$43,0),MATCH('Energy Use 2020'!C$2,'Final Energy Consumption-2020'!$A$2:$AH$2,0))*'Heat Value'!$P$78</f>
        <v>0</v>
      </c>
      <c r="D17" s="5">
        <f>INDEX('Final Energy Consumption-2020'!$A$2:$AH$43,MATCH('Energy Use 2020'!$A17,'Final Energy Consumption-2020'!$A$2:$A$43,0),MATCH('Energy Use 2020'!D$2,'Final Energy Consumption-2020'!$A$2:$AH$2,0))*'Heat Value'!$P$78</f>
        <v>44445192000</v>
      </c>
      <c r="E17" s="5">
        <f>INDEX('Final Energy Consumption-2020'!$A$2:$AH$43,MATCH('Energy Use 2020'!$A17,'Final Energy Consumption-2020'!$A$2:$A$43,0),MATCH('Energy Use 2020'!E$2,'Final Energy Consumption-2020'!$A$2:$AH$2,0))*'Heat Value'!$P$78</f>
        <v>13889122500.000196</v>
      </c>
      <c r="F17" s="5">
        <f>INDEX('Final Energy Consumption-2020'!$A$2:$AH$43,MATCH('Energy Use 2020'!$A17,'Final Energy Consumption-2020'!$A$2:$A$43,0),MATCH('Energy Use 2020'!F$2,'Final Energy Consumption-2020'!$A$2:$AH$2,0))*'Heat Value'!$P$78</f>
        <v>11111298000</v>
      </c>
      <c r="G17" s="5">
        <f>INDEX('Final Energy Consumption-2020'!$A$2:$AH$43,MATCH('Energy Use 2020'!$A17,'Final Energy Consumption-2020'!$A$2:$A$43,0),MATCH('Energy Use 2020'!G$2,'Final Energy Consumption-2020'!$A$2:$AH$2,0))*'Heat Value'!$P$78</f>
        <v>0</v>
      </c>
      <c r="H17" s="5">
        <f>INDEX('Final Energy Consumption-2020'!$A$2:$AH$43,MATCH('Energy Use 2020'!$A17,'Final Energy Consumption-2020'!$A$2:$A$43,0),MATCH('Energy Use 2020'!H$2,'Final Energy Consumption-2020'!$A$2:$AH$2,0))*'Heat Value'!$P$78</f>
        <v>0</v>
      </c>
      <c r="I17" s="5">
        <f>INDEX('Final Energy Consumption-2020'!$A$2:$AH$43,MATCH('Energy Use 2020'!$A17,'Final Energy Consumption-2020'!$A$2:$A$43,0),MATCH('Energy Use 2020'!I$2,'Final Energy Consumption-2020'!$A$2:$AH$2,0))*'Heat Value'!$P$78</f>
        <v>0</v>
      </c>
      <c r="J17" s="5">
        <f>INDEX('Final Energy Consumption-2020'!$A$2:$AH$43,MATCH('Energy Use 2020'!$A17,'Final Energy Consumption-2020'!$A$2:$A$43,0),MATCH('Energy Use 2020'!J$2,'Final Energy Consumption-2020'!$A$2:$AH$2,0))*'Heat Value'!$P$78</f>
        <v>0</v>
      </c>
      <c r="K17" s="5">
        <f>INDEX('Final Energy Consumption-2020'!$A$2:$AH$43,MATCH('Energy Use 2020'!$A17,'Final Energy Consumption-2020'!$A$2:$A$43,0),MATCH('Energy Use 2020'!K$2,'Final Energy Consumption-2020'!$A$2:$AH$2,0))*'Heat Value'!$P$78</f>
        <v>0</v>
      </c>
      <c r="L17" s="5">
        <f>INDEX('Final Energy Consumption-2020'!$A$2:$AH$43,MATCH('Energy Use 2020'!$A17,'Final Energy Consumption-2020'!$A$2:$A$43,0),MATCH('Energy Use 2020'!L$2,'Final Energy Consumption-2020'!$A$2:$AH$2,0))*'Heat Value'!$P$78</f>
        <v>0</v>
      </c>
      <c r="M17" s="5">
        <f>INDEX('Final Energy Consumption-2020'!$A$2:$AH$43,MATCH('Energy Use 2020'!$A17,'Final Energy Consumption-2020'!$A$2:$A$43,0),MATCH('Energy Use 2020'!M$2,'Final Energy Consumption-2020'!$A$2:$AH$2,0))*'Heat Value'!$P$78*0.21</f>
        <v>247920836625</v>
      </c>
      <c r="N17" s="5">
        <f>INDEX('Final Energy Consumption-2020'!$A$2:$AH$43,MATCH('Energy Use 2020'!$A17,'Final Energy Consumption-2020'!$A$2:$A$43,0),MATCH('Energy Use 2020'!N$2,'Final Energy Consumption-2020'!$A$2:$AH$2,0))*'Heat Value'!$P$78</f>
        <v>0</v>
      </c>
      <c r="O17" s="5">
        <f>INDEX('Final Energy Consumption-2020'!$A$2:$AH$43,MATCH('Energy Use 2020'!$A17,'Final Energy Consumption-2020'!$A$2:$A$43,0),MATCH('Energy Use 2020'!O$2,'Final Energy Consumption-2020'!$A$2:$AH$2,0))*'Heat Value'!$P$78*0.74</f>
        <v>647510890950</v>
      </c>
      <c r="P17" s="5">
        <f>INDEX('Final Energy Consumption-2020'!$A$2:$AH$43,MATCH('Energy Use 2020'!$A17,'Final Energy Consumption-2020'!$A$2:$A$43,0),MATCH('Energy Use 2020'!P$2,'Final Energy Consumption-2020'!$A$2:$AH$2,0))*'Heat Value'!$P$78</f>
        <v>100001682000</v>
      </c>
      <c r="Q17" s="5">
        <f>INDEX('Final Energy Consumption-2020'!$A$2:$AH$43,MATCH('Energy Use 2020'!$A17,'Final Energy Consumption-2020'!$A$2:$A$43,0),MATCH('Energy Use 2020'!Q$2,'Final Energy Consumption-2020'!$A$2:$AH$2,0))*'Heat Value'!$P$78</f>
        <v>0</v>
      </c>
      <c r="R17" s="5">
        <f>INDEX('Final Energy Consumption-2020'!$A$2:$AH$43,MATCH('Energy Use 2020'!$A17,'Final Energy Consumption-2020'!$A$2:$A$43,0),MATCH('Energy Use 2020'!R$2,'Final Energy Consumption-2020'!$A$2:$AH$2,0))*'Heat Value'!$P$78</f>
        <v>8333473500</v>
      </c>
      <c r="S17" s="5">
        <f>INDEX('Final Energy Consumption-2020'!$A$2:$AH$43,MATCH('Energy Use 2020'!$A17,'Final Energy Consumption-2020'!$A$2:$A$43,0),MATCH('Energy Use 2020'!S$2,'Final Energy Consumption-2020'!$A$2:$AH$2,0))*'Heat Value'!$P$78</f>
        <v>0</v>
      </c>
      <c r="T17" s="5">
        <f>INDEX('Final Energy Consumption-2020'!$A$2:$AH$43,MATCH('Energy Use 2020'!$A17,'Final Energy Consumption-2020'!$A$2:$A$43,0),MATCH('Energy Use 2020'!T$2,'Final Energy Consumption-2020'!$A$2:$AH$2,0))*'Heat Value'!$P$78</f>
        <v>0</v>
      </c>
      <c r="U17" s="9">
        <f>INDEX('Final Energy Consumption-2020'!$A$2:$AH$43,MATCH('Energy Use 2020'!$A17,'Final Energy Consumption-2020'!$A$2:$A$43,0),MATCH('Energy Use 2020'!U$2,'Final Energy Consumption-2020'!$A$2:$AH$2,0))*'Heat Value'!$P$78</f>
        <v>0</v>
      </c>
      <c r="V17" s="5">
        <f>INDEX('Final Energy Consumption-2020'!$A$2:$AH$43,MATCH('Energy Use 2020'!$A17,'Final Energy Consumption-2020'!$A$2:$A$43,0),MATCH('Energy Use 2020'!V$2,'Final Energy Consumption-2020'!$A$2:$AH$2,0))*'Heat Value'!$P$78</f>
        <v>0</v>
      </c>
      <c r="W17" s="5">
        <f>INDEX('Final Energy Consumption-2020'!$A$2:$AH$43,MATCH('Energy Use 2020'!$A17,'Final Energy Consumption-2020'!$A$2:$A$43,0),MATCH('Energy Use 2020'!W$2,'Final Energy Consumption-2020'!$A$2:$AH$2,0))*'Heat Value'!$P$78</f>
        <v>97223857500</v>
      </c>
      <c r="X17" s="5">
        <f>INDEX('Final Energy Consumption-2020'!$A$2:$AH$43,MATCH('Energy Use 2020'!$A17,'Final Energy Consumption-2020'!$A$2:$A$43,0),MATCH('Energy Use 2020'!X$2,'Final Energy Consumption-2020'!$A$2:$AH$2,0))*'Heat Value'!$P$78</f>
        <v>0</v>
      </c>
      <c r="Y17" s="5">
        <f>INDEX('Final Energy Consumption-2020'!$A$2:$AH$43,MATCH('Energy Use 2020'!$A17,'Final Energy Consumption-2020'!$A$2:$A$43,0),MATCH('Energy Use 2020'!Y$2,'Final Energy Consumption-2020'!$A$2:$AH$2,0))*'Heat Value'!$P$78</f>
        <v>11111298000</v>
      </c>
      <c r="Z17" s="5">
        <f>INDEX('Final Energy Consumption-2020'!$A$2:$AH$43,MATCH('Energy Use 2020'!$A17,'Final Energy Consumption-2020'!$A$2:$A$43,0),MATCH('Energy Use 2020'!Z$2,'Final Energy Consumption-2020'!$A$2:$AH$2,0))*'Heat Value'!$P$78</f>
        <v>3575060131500</v>
      </c>
      <c r="AA17" s="5">
        <f>INDEX('Final Energy Consumption-2020'!$A$2:$AH$43,MATCH('Energy Use 2020'!$A17,'Final Energy Consumption-2020'!$A$2:$A$43,0),MATCH('Energy Use 2020'!AA$2,'Final Energy Consumption-2020'!$A$2:$AH$2,0))*'Heat Value'!$P$78</f>
        <v>37508964223500</v>
      </c>
      <c r="AB17" s="5">
        <f>INDEX('Final Energy Consumption-2020'!$A$2:$AH$43,MATCH('Energy Use 2020'!$A17,'Final Energy Consumption-2020'!$A$2:$A$43,0),MATCH('Energy Use 2020'!AB$2,'Final Energy Consumption-2020'!$A$2:$AH$2,0))*'Heat Value'!$P$78</f>
        <v>3044495652000</v>
      </c>
      <c r="AC17" s="5">
        <f>INDEX('Final Energy Consumption-2020'!$A$2:$AH$43,MATCH('Energy Use 2020'!$A17,'Final Energy Consumption-2020'!$A$2:$A$43,0),MATCH('Energy Use 2020'!AC$2,'Final Energy Consumption-2020'!$A$2:$AH$2,0))*VLOOKUP(AC$3,'Heat Value'!$B$2:$P$78,15,0)</f>
        <v>111318937010153.91</v>
      </c>
      <c r="AD17" s="128">
        <f>INDEX('Final Energy Consumption-2020'!$A$2:$AH$43,MATCH('Energy Use 2020'!$A17,'Final Energy Consumption-2020'!$A$2:$A$43,0),MATCH('Energy Use 2020'!AD$2,'Final Energy Consumption-2020'!$A$2:$AH$2,0))*'Heat Value'!$P$78</f>
        <v>1738918137000</v>
      </c>
    </row>
    <row r="18" spans="1:30" x14ac:dyDescent="0.25">
      <c r="A18" s="12" t="s">
        <v>15</v>
      </c>
      <c r="B18" s="9">
        <f>INDEX('Final Energy Consumption-2020'!$A$2:$AH$43,MATCH('Energy Use 2020'!$A18,'Final Energy Consumption-2020'!$A$2:$A$43,0),MATCH('Energy Use 2020'!B$2,'Final Energy Consumption-2020'!$A$2:$AH$2,0))*'Heat Value'!$P$78</f>
        <v>3283388559000</v>
      </c>
      <c r="C18" s="5">
        <f>INDEX('Final Energy Consumption-2020'!$A$2:$AH$43,MATCH('Energy Use 2020'!$A18,'Final Energy Consumption-2020'!$A$2:$A$43,0),MATCH('Energy Use 2020'!C$2,'Final Energy Consumption-2020'!$A$2:$AH$2,0))*'Heat Value'!$P$78</f>
        <v>0</v>
      </c>
      <c r="D18" s="5">
        <f>INDEX('Final Energy Consumption-2020'!$A$2:$AH$43,MATCH('Energy Use 2020'!$A18,'Final Energy Consumption-2020'!$A$2:$A$43,0),MATCH('Energy Use 2020'!D$2,'Final Energy Consumption-2020'!$A$2:$AH$2,0))*'Heat Value'!$P$78</f>
        <v>2777824500</v>
      </c>
      <c r="E18" s="5">
        <f>INDEX('Final Energy Consumption-2020'!$A$2:$AH$43,MATCH('Energy Use 2020'!$A18,'Final Energy Consumption-2020'!$A$2:$A$43,0),MATCH('Energy Use 2020'!E$2,'Final Energy Consumption-2020'!$A$2:$AH$2,0))*'Heat Value'!$P$78</f>
        <v>352783711499.99988</v>
      </c>
      <c r="F18" s="5">
        <f>INDEX('Final Energy Consumption-2020'!$A$2:$AH$43,MATCH('Energy Use 2020'!$A18,'Final Energy Consumption-2020'!$A$2:$A$43,0),MATCH('Energy Use 2020'!F$2,'Final Energy Consumption-2020'!$A$2:$AH$2,0))*'Heat Value'!$P$78</f>
        <v>0</v>
      </c>
      <c r="G18" s="5">
        <f>INDEX('Final Energy Consumption-2020'!$A$2:$AH$43,MATCH('Energy Use 2020'!$A18,'Final Energy Consumption-2020'!$A$2:$A$43,0),MATCH('Energy Use 2020'!G$2,'Final Energy Consumption-2020'!$A$2:$AH$2,0))*'Heat Value'!$P$78</f>
        <v>0</v>
      </c>
      <c r="H18" s="5">
        <f>INDEX('Final Energy Consumption-2020'!$A$2:$AH$43,MATCH('Energy Use 2020'!$A18,'Final Energy Consumption-2020'!$A$2:$A$43,0),MATCH('Energy Use 2020'!H$2,'Final Energy Consumption-2020'!$A$2:$AH$2,0))*'Heat Value'!$P$78</f>
        <v>25000420500</v>
      </c>
      <c r="I18" s="5">
        <f>INDEX('Final Energy Consumption-2020'!$A$2:$AH$43,MATCH('Energy Use 2020'!$A18,'Final Energy Consumption-2020'!$A$2:$A$43,0),MATCH('Energy Use 2020'!I$2,'Final Energy Consumption-2020'!$A$2:$AH$2,0))*'Heat Value'!$P$78</f>
        <v>0</v>
      </c>
      <c r="J18" s="5">
        <f>INDEX('Final Energy Consumption-2020'!$A$2:$AH$43,MATCH('Energy Use 2020'!$A18,'Final Energy Consumption-2020'!$A$2:$A$43,0),MATCH('Energy Use 2020'!J$2,'Final Energy Consumption-2020'!$A$2:$AH$2,0))*'Heat Value'!$P$78</f>
        <v>0</v>
      </c>
      <c r="K18" s="5">
        <f>INDEX('Final Energy Consumption-2020'!$A$2:$AH$43,MATCH('Energy Use 2020'!$A18,'Final Energy Consumption-2020'!$A$2:$A$43,0),MATCH('Energy Use 2020'!K$2,'Final Energy Consumption-2020'!$A$2:$AH$2,0))*'Heat Value'!$P$78</f>
        <v>0</v>
      </c>
      <c r="L18" s="5">
        <f>INDEX('Final Energy Consumption-2020'!$A$2:$AH$43,MATCH('Energy Use 2020'!$A18,'Final Energy Consumption-2020'!$A$2:$A$43,0),MATCH('Energy Use 2020'!L$2,'Final Energy Consumption-2020'!$A$2:$AH$2,0))*'Heat Value'!$P$78</f>
        <v>0</v>
      </c>
      <c r="M18" s="5">
        <f>INDEX('Final Energy Consumption-2020'!$A$2:$AH$43,MATCH('Energy Use 2020'!$A18,'Final Energy Consumption-2020'!$A$2:$A$43,0),MATCH('Energy Use 2020'!M$2,'Final Energy Consumption-2020'!$A$2:$AH$2,0))*'Heat Value'!$P$78*0.21</f>
        <v>134168923350</v>
      </c>
      <c r="N18" s="5">
        <f>INDEX('Final Energy Consumption-2020'!$A$2:$AH$43,MATCH('Energy Use 2020'!$A18,'Final Energy Consumption-2020'!$A$2:$A$43,0),MATCH('Energy Use 2020'!N$2,'Final Energy Consumption-2020'!$A$2:$AH$2,0))*'Heat Value'!$P$78</f>
        <v>0</v>
      </c>
      <c r="O18" s="5">
        <f>INDEX('Final Energy Consumption-2020'!$A$2:$AH$43,MATCH('Energy Use 2020'!$A18,'Final Energy Consumption-2020'!$A$2:$A$43,0),MATCH('Energy Use 2020'!O$2,'Final Energy Consumption-2020'!$A$2:$AH$2,0))*'Heat Value'!$P$78*0.74</f>
        <v>300116158980</v>
      </c>
      <c r="P18" s="5">
        <f>INDEX('Final Energy Consumption-2020'!$A$2:$AH$43,MATCH('Energy Use 2020'!$A18,'Final Energy Consumption-2020'!$A$2:$A$43,0),MATCH('Energy Use 2020'!P$2,'Final Energy Consumption-2020'!$A$2:$AH$2,0))*'Heat Value'!$P$78</f>
        <v>55556490000</v>
      </c>
      <c r="Q18" s="5">
        <f>INDEX('Final Energy Consumption-2020'!$A$2:$AH$43,MATCH('Energy Use 2020'!$A18,'Final Energy Consumption-2020'!$A$2:$A$43,0),MATCH('Energy Use 2020'!Q$2,'Final Energy Consumption-2020'!$A$2:$AH$2,0))*'Heat Value'!$P$78</f>
        <v>0</v>
      </c>
      <c r="R18" s="5">
        <f>INDEX('Final Energy Consumption-2020'!$A$2:$AH$43,MATCH('Energy Use 2020'!$A18,'Final Energy Consumption-2020'!$A$2:$A$43,0),MATCH('Energy Use 2020'!R$2,'Final Energy Consumption-2020'!$A$2:$AH$2,0))*'Heat Value'!$P$78</f>
        <v>16666947000</v>
      </c>
      <c r="S18" s="5">
        <f>INDEX('Final Energy Consumption-2020'!$A$2:$AH$43,MATCH('Energy Use 2020'!$A18,'Final Energy Consumption-2020'!$A$2:$A$43,0),MATCH('Energy Use 2020'!S$2,'Final Energy Consumption-2020'!$A$2:$AH$2,0))*'Heat Value'!$P$78</f>
        <v>0</v>
      </c>
      <c r="T18" s="5">
        <f>INDEX('Final Energy Consumption-2020'!$A$2:$AH$43,MATCH('Energy Use 2020'!$A18,'Final Energy Consumption-2020'!$A$2:$A$43,0),MATCH('Energy Use 2020'!T$2,'Final Energy Consumption-2020'!$A$2:$AH$2,0))*'Heat Value'!$P$78</f>
        <v>41667367500</v>
      </c>
      <c r="U18" s="9">
        <f>INDEX('Final Energy Consumption-2020'!$A$2:$AH$43,MATCH('Energy Use 2020'!$A18,'Final Energy Consumption-2020'!$A$2:$A$43,0),MATCH('Energy Use 2020'!U$2,'Final Energy Consumption-2020'!$A$2:$AH$2,0))*'Heat Value'!$P$78</f>
        <v>0</v>
      </c>
      <c r="V18" s="5">
        <f>INDEX('Final Energy Consumption-2020'!$A$2:$AH$43,MATCH('Energy Use 2020'!$A18,'Final Energy Consumption-2020'!$A$2:$A$43,0),MATCH('Energy Use 2020'!V$2,'Final Energy Consumption-2020'!$A$2:$AH$2,0))*'Heat Value'!$P$78</f>
        <v>0</v>
      </c>
      <c r="W18" s="5">
        <f>INDEX('Final Energy Consumption-2020'!$A$2:$AH$43,MATCH('Energy Use 2020'!$A18,'Final Energy Consumption-2020'!$A$2:$A$43,0),MATCH('Energy Use 2020'!W$2,'Final Energy Consumption-2020'!$A$2:$AH$2,0))*'Heat Value'!$P$78</f>
        <v>97223857500</v>
      </c>
      <c r="X18" s="5">
        <f>INDEX('Final Energy Consumption-2020'!$A$2:$AH$43,MATCH('Energy Use 2020'!$A18,'Final Energy Consumption-2020'!$A$2:$A$43,0),MATCH('Energy Use 2020'!X$2,'Final Energy Consumption-2020'!$A$2:$AH$2,0))*'Heat Value'!$P$78</f>
        <v>0</v>
      </c>
      <c r="Y18" s="5">
        <f>INDEX('Final Energy Consumption-2020'!$A$2:$AH$43,MATCH('Energy Use 2020'!$A18,'Final Energy Consumption-2020'!$A$2:$A$43,0),MATCH('Energy Use 2020'!Y$2,'Final Energy Consumption-2020'!$A$2:$AH$2,0))*'Heat Value'!$P$78</f>
        <v>27778245000</v>
      </c>
      <c r="Z18" s="5">
        <f>INDEX('Final Energy Consumption-2020'!$A$2:$AH$43,MATCH('Energy Use 2020'!$A18,'Final Energy Consumption-2020'!$A$2:$A$43,0),MATCH('Energy Use 2020'!Z$2,'Final Energy Consumption-2020'!$A$2:$AH$2,0))*'Heat Value'!$P$78</f>
        <v>397228903500</v>
      </c>
      <c r="AA18" s="5">
        <f>INDEX('Final Energy Consumption-2020'!$A$2:$AH$43,MATCH('Energy Use 2020'!$A18,'Final Energy Consumption-2020'!$A$2:$A$43,0),MATCH('Energy Use 2020'!AA$2,'Final Energy Consumption-2020'!$A$2:$AH$2,0))*'Heat Value'!$P$78</f>
        <v>9989056902000</v>
      </c>
      <c r="AB18" s="5">
        <f>INDEX('Final Energy Consumption-2020'!$A$2:$AH$43,MATCH('Energy Use 2020'!$A18,'Final Energy Consumption-2020'!$A$2:$A$43,0),MATCH('Energy Use 2020'!AB$2,'Final Energy Consumption-2020'!$A$2:$AH$2,0))*'Heat Value'!$P$78</f>
        <v>1750029435000</v>
      </c>
      <c r="AC18" s="5">
        <f>INDEX('Final Energy Consumption-2020'!$A$2:$AH$43,MATCH('Energy Use 2020'!$A18,'Final Energy Consumption-2020'!$A$2:$A$43,0),MATCH('Energy Use 2020'!AC$2,'Final Energy Consumption-2020'!$A$2:$AH$2,0))*VLOOKUP(AC$3,'Heat Value'!$B$2:$P$78,15,0)</f>
        <v>68257982571409.922</v>
      </c>
      <c r="AD18" s="128">
        <f>INDEX('Final Energy Consumption-2020'!$A$2:$AH$43,MATCH('Energy Use 2020'!$A18,'Final Energy Consumption-2020'!$A$2:$A$43,0),MATCH('Energy Use 2020'!AD$2,'Final Energy Consumption-2020'!$A$2:$AH$2,0))*'Heat Value'!$P$78</f>
        <v>2152813987500</v>
      </c>
    </row>
    <row r="19" spans="1:30" x14ac:dyDescent="0.25">
      <c r="A19" s="74" t="s">
        <v>253</v>
      </c>
      <c r="B19" s="9">
        <f>INDEX('Final Energy Consumption-2020'!$A$2:$AH$43,MATCH('Energy Use 2020'!$A19,'Final Energy Consumption-2020'!$A$2:$A$43,0),MATCH('Energy Use 2020'!B$2,'Final Energy Consumption-2020'!$A$2:$AH$2,0))*'Heat Value'!$P$78</f>
        <v>7044562932000</v>
      </c>
      <c r="C19" s="5">
        <f>INDEX('Final Energy Consumption-2020'!$A$2:$AH$43,MATCH('Energy Use 2020'!$A19,'Final Energy Consumption-2020'!$A$2:$A$43,0),MATCH('Energy Use 2020'!C$2,'Final Energy Consumption-2020'!$A$2:$AH$2,0))*'Heat Value'!$P$78</f>
        <v>0</v>
      </c>
      <c r="D19" s="5">
        <f>INDEX('Final Energy Consumption-2020'!$A$2:$AH$43,MATCH('Energy Use 2020'!$A19,'Final Energy Consumption-2020'!$A$2:$A$43,0),MATCH('Energy Use 2020'!D$2,'Final Energy Consumption-2020'!$A$2:$AH$2,0))*'Heat Value'!$P$78</f>
        <v>77779086000</v>
      </c>
      <c r="E19" s="5">
        <f>INDEX('Final Energy Consumption-2020'!$A$2:$AH$43,MATCH('Energy Use 2020'!$A19,'Final Energy Consumption-2020'!$A$2:$A$43,0),MATCH('Energy Use 2020'!E$2,'Final Energy Consumption-2020'!$A$2:$AH$2,0))*'Heat Value'!$P$78</f>
        <v>0</v>
      </c>
      <c r="F19" s="5">
        <f>INDEX('Final Energy Consumption-2020'!$A$2:$AH$43,MATCH('Energy Use 2020'!$A19,'Final Energy Consumption-2020'!$A$2:$A$43,0),MATCH('Energy Use 2020'!F$2,'Final Energy Consumption-2020'!$A$2:$AH$2,0))*'Heat Value'!$P$78</f>
        <v>2777824500</v>
      </c>
      <c r="G19" s="5">
        <f>INDEX('Final Energy Consumption-2020'!$A$2:$AH$43,MATCH('Energy Use 2020'!$A19,'Final Energy Consumption-2020'!$A$2:$A$43,0),MATCH('Energy Use 2020'!G$2,'Final Energy Consumption-2020'!$A$2:$AH$2,0))*'Heat Value'!$P$78</f>
        <v>0</v>
      </c>
      <c r="H19" s="5">
        <f>INDEX('Final Energy Consumption-2020'!$A$2:$AH$43,MATCH('Energy Use 2020'!$A19,'Final Energy Consumption-2020'!$A$2:$A$43,0),MATCH('Energy Use 2020'!H$2,'Final Energy Consumption-2020'!$A$2:$AH$2,0))*'Heat Value'!$P$78</f>
        <v>0</v>
      </c>
      <c r="I19" s="5">
        <f>INDEX('Final Energy Consumption-2020'!$A$2:$AH$43,MATCH('Energy Use 2020'!$A19,'Final Energy Consumption-2020'!$A$2:$A$43,0),MATCH('Energy Use 2020'!I$2,'Final Energy Consumption-2020'!$A$2:$AH$2,0))*'Heat Value'!$P$78</f>
        <v>0</v>
      </c>
      <c r="J19" s="5">
        <f>INDEX('Final Energy Consumption-2020'!$A$2:$AH$43,MATCH('Energy Use 2020'!$A19,'Final Energy Consumption-2020'!$A$2:$A$43,0),MATCH('Energy Use 2020'!J$2,'Final Energy Consumption-2020'!$A$2:$AH$2,0))*'Heat Value'!$P$78</f>
        <v>0</v>
      </c>
      <c r="K19" s="5">
        <f>INDEX('Final Energy Consumption-2020'!$A$2:$AH$43,MATCH('Energy Use 2020'!$A19,'Final Energy Consumption-2020'!$A$2:$A$43,0),MATCH('Energy Use 2020'!K$2,'Final Energy Consumption-2020'!$A$2:$AH$2,0))*'Heat Value'!$P$78</f>
        <v>0</v>
      </c>
      <c r="L19" s="5">
        <f>INDEX('Final Energy Consumption-2020'!$A$2:$AH$43,MATCH('Energy Use 2020'!$A19,'Final Energy Consumption-2020'!$A$2:$A$43,0),MATCH('Energy Use 2020'!L$2,'Final Energy Consumption-2020'!$A$2:$AH$2,0))*'Heat Value'!$P$78</f>
        <v>0</v>
      </c>
      <c r="M19" s="5">
        <f>INDEX('Final Energy Consumption-2020'!$A$2:$AH$43,MATCH('Energy Use 2020'!$A19,'Final Energy Consumption-2020'!$A$2:$A$43,0),MATCH('Energy Use 2020'!M$2,'Final Energy Consumption-2020'!$A$2:$AH$2,0))*'Heat Value'!$P$78*0.21</f>
        <v>108501824970</v>
      </c>
      <c r="N19" s="5">
        <f>INDEX('Final Energy Consumption-2020'!$A$2:$AH$43,MATCH('Energy Use 2020'!$A19,'Final Energy Consumption-2020'!$A$2:$A$43,0),MATCH('Energy Use 2020'!N$2,'Final Energy Consumption-2020'!$A$2:$AH$2,0))*'Heat Value'!$P$78</f>
        <v>0</v>
      </c>
      <c r="O19" s="5">
        <f>INDEX('Final Energy Consumption-2020'!$A$2:$AH$43,MATCH('Energy Use 2020'!$A19,'Final Energy Consumption-2020'!$A$2:$A$43,0),MATCH('Energy Use 2020'!O$2,'Final Energy Consumption-2020'!$A$2:$AH$2,0))*'Heat Value'!$P$78*0.74</f>
        <v>1161408423450</v>
      </c>
      <c r="P19" s="5">
        <f>INDEX('Final Energy Consumption-2020'!$A$2:$AH$43,MATCH('Energy Use 2020'!$A19,'Final Energy Consumption-2020'!$A$2:$A$43,0),MATCH('Energy Use 2020'!P$2,'Final Energy Consumption-2020'!$A$2:$AH$2,0))*'Heat Value'!$P$78</f>
        <v>52778665500</v>
      </c>
      <c r="Q19" s="5">
        <f>INDEX('Final Energy Consumption-2020'!$A$2:$AH$43,MATCH('Energy Use 2020'!$A19,'Final Energy Consumption-2020'!$A$2:$A$43,0),MATCH('Energy Use 2020'!Q$2,'Final Energy Consumption-2020'!$A$2:$AH$2,0))*'Heat Value'!$P$78</f>
        <v>0</v>
      </c>
      <c r="R19" s="5">
        <f>INDEX('Final Energy Consumption-2020'!$A$2:$AH$43,MATCH('Energy Use 2020'!$A19,'Final Energy Consumption-2020'!$A$2:$A$43,0),MATCH('Energy Use 2020'!R$2,'Final Energy Consumption-2020'!$A$2:$AH$2,0))*'Heat Value'!$P$78</f>
        <v>25000420500</v>
      </c>
      <c r="S19" s="5">
        <f>INDEX('Final Energy Consumption-2020'!$A$2:$AH$43,MATCH('Energy Use 2020'!$A19,'Final Energy Consumption-2020'!$A$2:$A$43,0),MATCH('Energy Use 2020'!S$2,'Final Energy Consumption-2020'!$A$2:$AH$2,0))*'Heat Value'!$P$78</f>
        <v>638899635000</v>
      </c>
      <c r="T19" s="5">
        <f>INDEX('Final Energy Consumption-2020'!$A$2:$AH$43,MATCH('Energy Use 2020'!$A19,'Final Energy Consumption-2020'!$A$2:$A$43,0),MATCH('Energy Use 2020'!T$2,'Final Energy Consumption-2020'!$A$2:$AH$2,0))*'Heat Value'!$P$78</f>
        <v>0</v>
      </c>
      <c r="U19" s="9">
        <f>INDEX('Final Energy Consumption-2020'!$A$2:$AH$43,MATCH('Energy Use 2020'!$A19,'Final Energy Consumption-2020'!$A$2:$A$43,0),MATCH('Energy Use 2020'!U$2,'Final Energy Consumption-2020'!$A$2:$AH$2,0))*'Heat Value'!$P$78</f>
        <v>0</v>
      </c>
      <c r="V19" s="5">
        <f>INDEX('Final Energy Consumption-2020'!$A$2:$AH$43,MATCH('Energy Use 2020'!$A19,'Final Energy Consumption-2020'!$A$2:$A$43,0),MATCH('Energy Use 2020'!V$2,'Final Energy Consumption-2020'!$A$2:$AH$2,0))*'Heat Value'!$P$78</f>
        <v>0</v>
      </c>
      <c r="W19" s="5">
        <f>INDEX('Final Energy Consumption-2020'!$A$2:$AH$43,MATCH('Energy Use 2020'!$A19,'Final Energy Consumption-2020'!$A$2:$A$43,0),MATCH('Energy Use 2020'!W$2,'Final Energy Consumption-2020'!$A$2:$AH$2,0))*'Heat Value'!$P$78</f>
        <v>113890804500</v>
      </c>
      <c r="X19" s="5">
        <f>INDEX('Final Energy Consumption-2020'!$A$2:$AH$43,MATCH('Energy Use 2020'!$A19,'Final Energy Consumption-2020'!$A$2:$A$43,0),MATCH('Energy Use 2020'!X$2,'Final Energy Consumption-2020'!$A$2:$AH$2,0))*'Heat Value'!$P$78</f>
        <v>0</v>
      </c>
      <c r="Y19" s="5">
        <f>INDEX('Final Energy Consumption-2020'!$A$2:$AH$43,MATCH('Energy Use 2020'!$A19,'Final Energy Consumption-2020'!$A$2:$A$43,0),MATCH('Energy Use 2020'!Y$2,'Final Energy Consumption-2020'!$A$2:$AH$2,0))*'Heat Value'!$P$78</f>
        <v>0</v>
      </c>
      <c r="Z19" s="5">
        <f>INDEX('Final Energy Consumption-2020'!$A$2:$AH$43,MATCH('Energy Use 2020'!$A19,'Final Energy Consumption-2020'!$A$2:$A$43,0),MATCH('Energy Use 2020'!Z$2,'Final Energy Consumption-2020'!$A$2:$AH$2,0))*'Heat Value'!$P$78</f>
        <v>9969612130500</v>
      </c>
      <c r="AA19" s="5">
        <f>INDEX('Final Energy Consumption-2020'!$A$2:$AH$43,MATCH('Energy Use 2020'!$A19,'Final Energy Consumption-2020'!$A$2:$A$43,0),MATCH('Energy Use 2020'!AA$2,'Final Energy Consumption-2020'!$A$2:$AH$2,0))*'Heat Value'!$P$78</f>
        <v>1119463273500</v>
      </c>
      <c r="AB19" s="5">
        <f>INDEX('Final Energy Consumption-2020'!$A$2:$AH$43,MATCH('Energy Use 2020'!$A19,'Final Energy Consumption-2020'!$A$2:$A$43,0),MATCH('Energy Use 2020'!AB$2,'Final Energy Consumption-2020'!$A$2:$AH$2,0))*'Heat Value'!$P$78</f>
        <v>6575110591500</v>
      </c>
      <c r="AC19" s="5">
        <f>INDEX('Final Energy Consumption-2020'!$A$2:$AH$43,MATCH('Energy Use 2020'!$A19,'Final Energy Consumption-2020'!$A$2:$A$43,0),MATCH('Energy Use 2020'!AC$2,'Final Energy Consumption-2020'!$A$2:$AH$2,0))*VLOOKUP(AC$3,'Heat Value'!$B$2:$P$78,15,0)</f>
        <v>121487084955458.84</v>
      </c>
      <c r="AD19" s="128">
        <f>INDEX('Final Energy Consumption-2020'!$A$2:$AH$43,MATCH('Energy Use 2020'!$A19,'Final Energy Consumption-2020'!$A$2:$A$43,0),MATCH('Energy Use 2020'!AD$2,'Final Energy Consumption-2020'!$A$2:$AH$2,0))*'Heat Value'!$P$78</f>
        <v>22508711923500</v>
      </c>
    </row>
    <row r="20" spans="1:30" x14ac:dyDescent="0.25">
      <c r="A20" s="12" t="s">
        <v>17</v>
      </c>
      <c r="B20" s="9">
        <f>INDEX('Final Energy Consumption-2020'!$A$2:$AH$43,MATCH('Energy Use 2020'!$A20,'Final Energy Consumption-2020'!$A$2:$A$43,0),MATCH('Energy Use 2020'!B$2,'Final Energy Consumption-2020'!$A$2:$AH$2,0))*'Heat Value'!$P$78</f>
        <v>358339360500</v>
      </c>
      <c r="C20" s="5">
        <f>INDEX('Final Energy Consumption-2020'!$A$2:$AH$43,MATCH('Energy Use 2020'!$A20,'Final Energy Consumption-2020'!$A$2:$A$43,0),MATCH('Energy Use 2020'!C$2,'Final Energy Consumption-2020'!$A$2:$AH$2,0))*'Heat Value'!$P$78</f>
        <v>0</v>
      </c>
      <c r="D20" s="5">
        <f>INDEX('Final Energy Consumption-2020'!$A$2:$AH$43,MATCH('Energy Use 2020'!$A20,'Final Energy Consumption-2020'!$A$2:$A$43,0),MATCH('Energy Use 2020'!D$2,'Final Energy Consumption-2020'!$A$2:$AH$2,0))*'Heat Value'!$P$78</f>
        <v>27778245000</v>
      </c>
      <c r="E20" s="5">
        <f>INDEX('Final Energy Consumption-2020'!$A$2:$AH$43,MATCH('Energy Use 2020'!$A20,'Final Energy Consumption-2020'!$A$2:$A$43,0),MATCH('Energy Use 2020'!E$2,'Final Energy Consumption-2020'!$A$2:$AH$2,0))*'Heat Value'!$P$78</f>
        <v>2777824499.9999409</v>
      </c>
      <c r="F20" s="5">
        <f>INDEX('Final Energy Consumption-2020'!$A$2:$AH$43,MATCH('Energy Use 2020'!$A20,'Final Energy Consumption-2020'!$A$2:$A$43,0),MATCH('Energy Use 2020'!F$2,'Final Energy Consumption-2020'!$A$2:$AH$2,0))*'Heat Value'!$P$78</f>
        <v>16666947000</v>
      </c>
      <c r="G20" s="5">
        <f>INDEX('Final Energy Consumption-2020'!$A$2:$AH$43,MATCH('Energy Use 2020'!$A20,'Final Energy Consumption-2020'!$A$2:$A$43,0),MATCH('Energy Use 2020'!G$2,'Final Energy Consumption-2020'!$A$2:$AH$2,0))*'Heat Value'!$P$78</f>
        <v>0</v>
      </c>
      <c r="H20" s="5">
        <f>INDEX('Final Energy Consumption-2020'!$A$2:$AH$43,MATCH('Energy Use 2020'!$A20,'Final Energy Consumption-2020'!$A$2:$A$43,0),MATCH('Energy Use 2020'!H$2,'Final Energy Consumption-2020'!$A$2:$AH$2,0))*'Heat Value'!$P$78</f>
        <v>0</v>
      </c>
      <c r="I20" s="5">
        <f>INDEX('Final Energy Consumption-2020'!$A$2:$AH$43,MATCH('Energy Use 2020'!$A20,'Final Energy Consumption-2020'!$A$2:$A$43,0),MATCH('Energy Use 2020'!I$2,'Final Energy Consumption-2020'!$A$2:$AH$2,0))*'Heat Value'!$P$78</f>
        <v>0</v>
      </c>
      <c r="J20" s="5">
        <f>INDEX('Final Energy Consumption-2020'!$A$2:$AH$43,MATCH('Energy Use 2020'!$A20,'Final Energy Consumption-2020'!$A$2:$A$43,0),MATCH('Energy Use 2020'!J$2,'Final Energy Consumption-2020'!$A$2:$AH$2,0))*'Heat Value'!$P$78</f>
        <v>0</v>
      </c>
      <c r="K20" s="5">
        <f>INDEX('Final Energy Consumption-2020'!$A$2:$AH$43,MATCH('Energy Use 2020'!$A20,'Final Energy Consumption-2020'!$A$2:$A$43,0),MATCH('Energy Use 2020'!K$2,'Final Energy Consumption-2020'!$A$2:$AH$2,0))*'Heat Value'!$P$78</f>
        <v>0</v>
      </c>
      <c r="L20" s="5">
        <f>INDEX('Final Energy Consumption-2020'!$A$2:$AH$43,MATCH('Energy Use 2020'!$A20,'Final Energy Consumption-2020'!$A$2:$A$43,0),MATCH('Energy Use 2020'!L$2,'Final Energy Consumption-2020'!$A$2:$AH$2,0))*'Heat Value'!$P$78</f>
        <v>0</v>
      </c>
      <c r="M20" s="5">
        <f>INDEX('Final Energy Consumption-2020'!$A$2:$AH$43,MATCH('Energy Use 2020'!$A20,'Final Energy Consumption-2020'!$A$2:$A$43,0),MATCH('Energy Use 2020'!M$2,'Final Energy Consumption-2020'!$A$2:$AH$2,0))*'Heat Value'!$P$78*0.21</f>
        <v>140002354800</v>
      </c>
      <c r="N20" s="5">
        <f>INDEX('Final Energy Consumption-2020'!$A$2:$AH$43,MATCH('Energy Use 2020'!$A20,'Final Energy Consumption-2020'!$A$2:$A$43,0),MATCH('Energy Use 2020'!N$2,'Final Energy Consumption-2020'!$A$2:$AH$2,0))*'Heat Value'!$P$78</f>
        <v>5555649000</v>
      </c>
      <c r="O20" s="5">
        <f>INDEX('Final Energy Consumption-2020'!$A$2:$AH$43,MATCH('Energy Use 2020'!$A20,'Final Energy Consumption-2020'!$A$2:$A$43,0),MATCH('Energy Use 2020'!O$2,'Final Energy Consumption-2020'!$A$2:$AH$2,0))*'Heat Value'!$P$78*0.74</f>
        <v>565287285750</v>
      </c>
      <c r="P20" s="5">
        <f>INDEX('Final Energy Consumption-2020'!$A$2:$AH$43,MATCH('Energy Use 2020'!$A20,'Final Energy Consumption-2020'!$A$2:$A$43,0),MATCH('Energy Use 2020'!P$2,'Final Energy Consumption-2020'!$A$2:$AH$2,0))*'Heat Value'!$P$78</f>
        <v>22222596000</v>
      </c>
      <c r="Q20" s="5">
        <f>INDEX('Final Energy Consumption-2020'!$A$2:$AH$43,MATCH('Energy Use 2020'!$A20,'Final Energy Consumption-2020'!$A$2:$A$43,0),MATCH('Energy Use 2020'!Q$2,'Final Energy Consumption-2020'!$A$2:$AH$2,0))*'Heat Value'!$P$78</f>
        <v>0</v>
      </c>
      <c r="R20" s="5">
        <f>INDEX('Final Energy Consumption-2020'!$A$2:$AH$43,MATCH('Energy Use 2020'!$A20,'Final Energy Consumption-2020'!$A$2:$A$43,0),MATCH('Energy Use 2020'!R$2,'Final Energy Consumption-2020'!$A$2:$AH$2,0))*'Heat Value'!$P$78</f>
        <v>30556069500</v>
      </c>
      <c r="S20" s="5">
        <f>INDEX('Final Energy Consumption-2020'!$A$2:$AH$43,MATCH('Energy Use 2020'!$A20,'Final Energy Consumption-2020'!$A$2:$A$43,0),MATCH('Energy Use 2020'!S$2,'Final Energy Consumption-2020'!$A$2:$AH$2,0))*'Heat Value'!$P$78</f>
        <v>0</v>
      </c>
      <c r="T20" s="5">
        <f>INDEX('Final Energy Consumption-2020'!$A$2:$AH$43,MATCH('Energy Use 2020'!$A20,'Final Energy Consumption-2020'!$A$2:$A$43,0),MATCH('Energy Use 2020'!T$2,'Final Energy Consumption-2020'!$A$2:$AH$2,0))*'Heat Value'!$P$78</f>
        <v>0</v>
      </c>
      <c r="U20" s="9">
        <f>INDEX('Final Energy Consumption-2020'!$A$2:$AH$43,MATCH('Energy Use 2020'!$A20,'Final Energy Consumption-2020'!$A$2:$A$43,0),MATCH('Energy Use 2020'!U$2,'Final Energy Consumption-2020'!$A$2:$AH$2,0))*'Heat Value'!$P$78</f>
        <v>0</v>
      </c>
      <c r="V20" s="5">
        <f>INDEX('Final Energy Consumption-2020'!$A$2:$AH$43,MATCH('Energy Use 2020'!$A20,'Final Energy Consumption-2020'!$A$2:$A$43,0),MATCH('Energy Use 2020'!V$2,'Final Energy Consumption-2020'!$A$2:$AH$2,0))*'Heat Value'!$P$78</f>
        <v>0</v>
      </c>
      <c r="W20" s="5">
        <f>INDEX('Final Energy Consumption-2020'!$A$2:$AH$43,MATCH('Energy Use 2020'!$A20,'Final Energy Consumption-2020'!$A$2:$A$43,0),MATCH('Energy Use 2020'!W$2,'Final Energy Consumption-2020'!$A$2:$AH$2,0))*'Heat Value'!$P$78</f>
        <v>86112559500</v>
      </c>
      <c r="X20" s="5">
        <f>INDEX('Final Energy Consumption-2020'!$A$2:$AH$43,MATCH('Energy Use 2020'!$A20,'Final Energy Consumption-2020'!$A$2:$A$43,0),MATCH('Energy Use 2020'!X$2,'Final Energy Consumption-2020'!$A$2:$AH$2,0))*'Heat Value'!$P$78</f>
        <v>0</v>
      </c>
      <c r="Y20" s="5">
        <f>INDEX('Final Energy Consumption-2020'!$A$2:$AH$43,MATCH('Energy Use 2020'!$A20,'Final Energy Consumption-2020'!$A$2:$A$43,0),MATCH('Energy Use 2020'!Y$2,'Final Energy Consumption-2020'!$A$2:$AH$2,0))*'Heat Value'!$P$78</f>
        <v>0</v>
      </c>
      <c r="Z20" s="5">
        <f>INDEX('Final Energy Consumption-2020'!$A$2:$AH$43,MATCH('Energy Use 2020'!$A20,'Final Energy Consumption-2020'!$A$2:$A$43,0),MATCH('Energy Use 2020'!Z$2,'Final Energy Consumption-2020'!$A$2:$AH$2,0))*'Heat Value'!$P$78</f>
        <v>4844525928000</v>
      </c>
      <c r="AA20" s="5">
        <f>INDEX('Final Energy Consumption-2020'!$A$2:$AH$43,MATCH('Energy Use 2020'!$A20,'Final Energy Consumption-2020'!$A$2:$A$43,0),MATCH('Energy Use 2020'!AA$2,'Final Energy Consumption-2020'!$A$2:$AH$2,0))*'Heat Value'!$P$78</f>
        <v>1088907204000</v>
      </c>
      <c r="AB20" s="5">
        <f>INDEX('Final Energy Consumption-2020'!$A$2:$AH$43,MATCH('Energy Use 2020'!$A20,'Final Energy Consumption-2020'!$A$2:$A$43,0),MATCH('Energy Use 2020'!AB$2,'Final Energy Consumption-2020'!$A$2:$AH$2,0))*'Heat Value'!$P$78</f>
        <v>722234370000</v>
      </c>
      <c r="AC20" s="5">
        <f>INDEX('Final Energy Consumption-2020'!$A$2:$AH$43,MATCH('Energy Use 2020'!$A20,'Final Energy Consumption-2020'!$A$2:$A$43,0),MATCH('Energy Use 2020'!AC$2,'Final Energy Consumption-2020'!$A$2:$AH$2,0))*VLOOKUP(AC$3,'Heat Value'!$B$2:$P$78,15,0)</f>
        <v>57980543729595.906</v>
      </c>
      <c r="AD20" s="128">
        <f>INDEX('Final Energy Consumption-2020'!$A$2:$AH$43,MATCH('Energy Use 2020'!$A20,'Final Energy Consumption-2020'!$A$2:$A$43,0),MATCH('Energy Use 2020'!AD$2,'Final Energy Consumption-2020'!$A$2:$AH$2,0))*'Heat Value'!$P$78</f>
        <v>869459068500</v>
      </c>
    </row>
    <row r="21" spans="1:30" x14ac:dyDescent="0.25">
      <c r="A21" s="12" t="s">
        <v>18</v>
      </c>
      <c r="B21" s="9">
        <f>INDEX('Final Energy Consumption-2020'!$A$2:$AH$43,MATCH('Energy Use 2020'!$A21,'Final Energy Consumption-2020'!$A$2:$A$43,0),MATCH('Energy Use 2020'!B$2,'Final Energy Consumption-2020'!$A$2:$AH$2,0))*'Heat Value'!$P$78</f>
        <v>91343203033500</v>
      </c>
      <c r="C21" s="5">
        <f>INDEX('Final Energy Consumption-2020'!$A$2:$AH$43,MATCH('Energy Use 2020'!$A21,'Final Energy Consumption-2020'!$A$2:$A$43,0),MATCH('Energy Use 2020'!C$2,'Final Energy Consumption-2020'!$A$2:$AH$2,0))*'Heat Value'!$P$78</f>
        <v>0</v>
      </c>
      <c r="D21" s="5">
        <f>INDEX('Final Energy Consumption-2020'!$A$2:$AH$43,MATCH('Energy Use 2020'!$A21,'Final Energy Consumption-2020'!$A$2:$A$43,0),MATCH('Energy Use 2020'!D$2,'Final Energy Consumption-2020'!$A$2:$AH$2,0))*'Heat Value'!$P$78</f>
        <v>6500109330000</v>
      </c>
      <c r="E21" s="5">
        <f>INDEX('Final Energy Consumption-2020'!$A$2:$AH$43,MATCH('Energy Use 2020'!$A21,'Final Energy Consumption-2020'!$A$2:$A$43,0),MATCH('Energy Use 2020'!E$2,'Final Energy Consumption-2020'!$A$2:$AH$2,0))*'Heat Value'!$P$78</f>
        <v>4769524666500.0049</v>
      </c>
      <c r="F21" s="5">
        <f>INDEX('Final Energy Consumption-2020'!$A$2:$AH$43,MATCH('Energy Use 2020'!$A21,'Final Energy Consumption-2020'!$A$2:$A$43,0),MATCH('Energy Use 2020'!F$2,'Final Energy Consumption-2020'!$A$2:$AH$2,0))*'Heat Value'!$P$78</f>
        <v>2138924865000</v>
      </c>
      <c r="G21" s="5">
        <f>INDEX('Final Energy Consumption-2020'!$A$2:$AH$43,MATCH('Energy Use 2020'!$A21,'Final Energy Consumption-2020'!$A$2:$A$43,0),MATCH('Energy Use 2020'!G$2,'Final Energy Consumption-2020'!$A$2:$AH$2,0))*'Heat Value'!$P$78</f>
        <v>116668629000</v>
      </c>
      <c r="H21" s="5">
        <f>INDEX('Final Energy Consumption-2020'!$A$2:$AH$43,MATCH('Energy Use 2020'!$A21,'Final Energy Consumption-2020'!$A$2:$A$43,0),MATCH('Energy Use 2020'!H$2,'Final Energy Consumption-2020'!$A$2:$AH$2,0))*'Heat Value'!$P$78</f>
        <v>0</v>
      </c>
      <c r="I21" s="5">
        <f>INDEX('Final Energy Consumption-2020'!$A$2:$AH$43,MATCH('Energy Use 2020'!$A21,'Final Energy Consumption-2020'!$A$2:$A$43,0),MATCH('Energy Use 2020'!I$2,'Final Energy Consumption-2020'!$A$2:$AH$2,0))*'Heat Value'!$P$78</f>
        <v>0</v>
      </c>
      <c r="J21" s="5">
        <f>INDEX('Final Energy Consumption-2020'!$A$2:$AH$43,MATCH('Energy Use 2020'!$A21,'Final Energy Consumption-2020'!$A$2:$A$43,0),MATCH('Energy Use 2020'!J$2,'Final Energy Consumption-2020'!$A$2:$AH$2,0))*'Heat Value'!$P$78</f>
        <v>0</v>
      </c>
      <c r="K21" s="5">
        <f>INDEX('Final Energy Consumption-2020'!$A$2:$AH$43,MATCH('Energy Use 2020'!$A21,'Final Energy Consumption-2020'!$A$2:$A$43,0),MATCH('Energy Use 2020'!K$2,'Final Energy Consumption-2020'!$A$2:$AH$2,0))*'Heat Value'!$P$78</f>
        <v>0</v>
      </c>
      <c r="L21" s="5">
        <f>INDEX('Final Energy Consumption-2020'!$A$2:$AH$43,MATCH('Energy Use 2020'!$A21,'Final Energy Consumption-2020'!$A$2:$A$43,0),MATCH('Energy Use 2020'!L$2,'Final Energy Consumption-2020'!$A$2:$AH$2,0))*'Heat Value'!$P$78</f>
        <v>11111298000</v>
      </c>
      <c r="M21" s="5">
        <f>INDEX('Final Energy Consumption-2020'!$A$2:$AH$43,MATCH('Energy Use 2020'!$A21,'Final Energy Consumption-2020'!$A$2:$A$43,0),MATCH('Energy Use 2020'!M$2,'Final Energy Consumption-2020'!$A$2:$AH$2,0))*'Heat Value'!$P$78*0.21</f>
        <v>140002354800</v>
      </c>
      <c r="N21" s="5">
        <f>INDEX('Final Energy Consumption-2020'!$A$2:$AH$43,MATCH('Energy Use 2020'!$A21,'Final Energy Consumption-2020'!$A$2:$A$43,0),MATCH('Energy Use 2020'!N$2,'Final Energy Consumption-2020'!$A$2:$AH$2,0))*'Heat Value'!$P$78</f>
        <v>0</v>
      </c>
      <c r="O21" s="5">
        <f>INDEX('Final Energy Consumption-2020'!$A$2:$AH$43,MATCH('Energy Use 2020'!$A21,'Final Energy Consumption-2020'!$A$2:$A$43,0),MATCH('Energy Use 2020'!O$2,'Final Energy Consumption-2020'!$A$2:$AH$2,0))*'Heat Value'!$P$78*0.74</f>
        <v>2762713134720</v>
      </c>
      <c r="P21" s="5">
        <f>INDEX('Final Energy Consumption-2020'!$A$2:$AH$43,MATCH('Energy Use 2020'!$A21,'Final Energy Consumption-2020'!$A$2:$A$43,0),MATCH('Energy Use 2020'!P$2,'Final Energy Consumption-2020'!$A$2:$AH$2,0))*'Heat Value'!$P$78</f>
        <v>1077795906000</v>
      </c>
      <c r="Q21" s="5">
        <f>INDEX('Final Energy Consumption-2020'!$A$2:$AH$43,MATCH('Energy Use 2020'!$A21,'Final Energy Consumption-2020'!$A$2:$A$43,0),MATCH('Energy Use 2020'!Q$2,'Final Energy Consumption-2020'!$A$2:$AH$2,0))*'Heat Value'!$P$78</f>
        <v>0</v>
      </c>
      <c r="R21" s="5">
        <f>INDEX('Final Energy Consumption-2020'!$A$2:$AH$43,MATCH('Energy Use 2020'!$A21,'Final Energy Consumption-2020'!$A$2:$A$43,0),MATCH('Energy Use 2020'!R$2,'Final Energy Consumption-2020'!$A$2:$AH$2,0))*'Heat Value'!$P$78</f>
        <v>33333894000</v>
      </c>
      <c r="S21" s="5">
        <f>INDEX('Final Energy Consumption-2020'!$A$2:$AH$43,MATCH('Energy Use 2020'!$A21,'Final Energy Consumption-2020'!$A$2:$A$43,0),MATCH('Energy Use 2020'!S$2,'Final Energy Consumption-2020'!$A$2:$AH$2,0))*'Heat Value'!$P$78</f>
        <v>13889122500</v>
      </c>
      <c r="T21" s="5">
        <f>INDEX('Final Energy Consumption-2020'!$A$2:$AH$43,MATCH('Energy Use 2020'!$A21,'Final Energy Consumption-2020'!$A$2:$A$43,0),MATCH('Energy Use 2020'!T$2,'Final Energy Consumption-2020'!$A$2:$AH$2,0))*'Heat Value'!$P$78</f>
        <v>105557331000</v>
      </c>
      <c r="U21" s="9">
        <f>INDEX('Final Energy Consumption-2020'!$A$2:$AH$43,MATCH('Energy Use 2020'!$A21,'Final Energy Consumption-2020'!$A$2:$A$43,0),MATCH('Energy Use 2020'!U$2,'Final Energy Consumption-2020'!$A$2:$AH$2,0))*'Heat Value'!$P$78</f>
        <v>0</v>
      </c>
      <c r="V21" s="5">
        <f>INDEX('Final Energy Consumption-2020'!$A$2:$AH$43,MATCH('Energy Use 2020'!$A21,'Final Energy Consumption-2020'!$A$2:$A$43,0),MATCH('Energy Use 2020'!V$2,'Final Energy Consumption-2020'!$A$2:$AH$2,0))*'Heat Value'!$P$78</f>
        <v>0</v>
      </c>
      <c r="W21" s="5">
        <f>INDEX('Final Energy Consumption-2020'!$A$2:$AH$43,MATCH('Energy Use 2020'!$A21,'Final Energy Consumption-2020'!$A$2:$A$43,0),MATCH('Energy Use 2020'!W$2,'Final Energy Consumption-2020'!$A$2:$AH$2,0))*'Heat Value'!$P$78</f>
        <v>675011353500</v>
      </c>
      <c r="X21" s="5">
        <f>INDEX('Final Energy Consumption-2020'!$A$2:$AH$43,MATCH('Energy Use 2020'!$A21,'Final Energy Consumption-2020'!$A$2:$A$43,0),MATCH('Energy Use 2020'!X$2,'Final Energy Consumption-2020'!$A$2:$AH$2,0))*'Heat Value'!$P$78</f>
        <v>0</v>
      </c>
      <c r="Y21" s="5">
        <f>INDEX('Final Energy Consumption-2020'!$A$2:$AH$43,MATCH('Energy Use 2020'!$A21,'Final Energy Consumption-2020'!$A$2:$A$43,0),MATCH('Energy Use 2020'!Y$2,'Final Energy Consumption-2020'!$A$2:$AH$2,0))*'Heat Value'!$P$78</f>
        <v>33333894000</v>
      </c>
      <c r="Z21" s="5">
        <f>INDEX('Final Energy Consumption-2020'!$A$2:$AH$43,MATCH('Energy Use 2020'!$A21,'Final Energy Consumption-2020'!$A$2:$A$43,0),MATCH('Energy Use 2020'!Z$2,'Final Energy Consumption-2020'!$A$2:$AH$2,0))*'Heat Value'!$P$78</f>
        <v>18125304862500</v>
      </c>
      <c r="AA21" s="5">
        <f>INDEX('Final Energy Consumption-2020'!$A$2:$AH$43,MATCH('Energy Use 2020'!$A21,'Final Energy Consumption-2020'!$A$2:$A$43,0),MATCH('Energy Use 2020'!AA$2,'Final Energy Consumption-2020'!$A$2:$AH$2,0))*'Heat Value'!$P$78</f>
        <v>57189850806000</v>
      </c>
      <c r="AB21" s="5">
        <f>INDEX('Final Energy Consumption-2020'!$A$2:$AH$43,MATCH('Energy Use 2020'!$A21,'Final Energy Consumption-2020'!$A$2:$A$43,0),MATCH('Energy Use 2020'!AB$2,'Final Energy Consumption-2020'!$A$2:$AH$2,0))*'Heat Value'!$P$78</f>
        <v>215167507945500</v>
      </c>
      <c r="AC21" s="5">
        <f>INDEX('Final Energy Consumption-2020'!$A$2:$AH$43,MATCH('Energy Use 2020'!$A21,'Final Energy Consumption-2020'!$A$2:$A$43,0),MATCH('Energy Use 2020'!AC$2,'Final Energy Consumption-2020'!$A$2:$AH$2,0))*VLOOKUP(AC$3,'Heat Value'!$B$2:$P$78,15,0)</f>
        <v>272374649442850.28</v>
      </c>
      <c r="AD21" s="128">
        <f>INDEX('Final Energy Consumption-2020'!$A$2:$AH$43,MATCH('Energy Use 2020'!$A21,'Final Energy Consumption-2020'!$A$2:$A$43,0),MATCH('Energy Use 2020'!AD$2,'Final Energy Consumption-2020'!$A$2:$AH$2,0))*'Heat Value'!$P$78</f>
        <v>17455849158000</v>
      </c>
    </row>
    <row r="22" spans="1:30" x14ac:dyDescent="0.25">
      <c r="A22" s="12" t="s">
        <v>19</v>
      </c>
      <c r="B22" s="9">
        <f>INDEX('Final Energy Consumption-2020'!$A$2:$AH$43,MATCH('Energy Use 2020'!$A22,'Final Energy Consumption-2020'!$A$2:$A$43,0),MATCH('Energy Use 2020'!B$2,'Final Energy Consumption-2020'!$A$2:$AH$2,0))*'Heat Value'!$P$78</f>
        <v>2505597699000</v>
      </c>
      <c r="C22" s="5">
        <f>INDEX('Final Energy Consumption-2020'!$A$2:$AH$43,MATCH('Energy Use 2020'!$A22,'Final Energy Consumption-2020'!$A$2:$A$43,0),MATCH('Energy Use 2020'!C$2,'Final Energy Consumption-2020'!$A$2:$AH$2,0))*'Heat Value'!$P$78</f>
        <v>0</v>
      </c>
      <c r="D22" s="5">
        <f>INDEX('Final Energy Consumption-2020'!$A$2:$AH$43,MATCH('Energy Use 2020'!$A22,'Final Energy Consumption-2020'!$A$2:$A$43,0),MATCH('Energy Use 2020'!D$2,'Final Energy Consumption-2020'!$A$2:$AH$2,0))*'Heat Value'!$P$78</f>
        <v>47223016500</v>
      </c>
      <c r="E22" s="5">
        <f>INDEX('Final Energy Consumption-2020'!$A$2:$AH$43,MATCH('Energy Use 2020'!$A22,'Final Energy Consumption-2020'!$A$2:$A$43,0),MATCH('Energy Use 2020'!E$2,'Final Energy Consumption-2020'!$A$2:$AH$2,0))*'Heat Value'!$P$78</f>
        <v>91668208500.000015</v>
      </c>
      <c r="F22" s="5">
        <f>INDEX('Final Energy Consumption-2020'!$A$2:$AH$43,MATCH('Energy Use 2020'!$A22,'Final Energy Consumption-2020'!$A$2:$A$43,0),MATCH('Energy Use 2020'!F$2,'Final Energy Consumption-2020'!$A$2:$AH$2,0))*'Heat Value'!$P$78</f>
        <v>5555649000</v>
      </c>
      <c r="G22" s="5">
        <f>INDEX('Final Energy Consumption-2020'!$A$2:$AH$43,MATCH('Energy Use 2020'!$A22,'Final Energy Consumption-2020'!$A$2:$A$43,0),MATCH('Energy Use 2020'!G$2,'Final Energy Consumption-2020'!$A$2:$AH$2,0))*'Heat Value'!$P$78</f>
        <v>633343986000</v>
      </c>
      <c r="H22" s="5">
        <f>INDEX('Final Energy Consumption-2020'!$A$2:$AH$43,MATCH('Energy Use 2020'!$A22,'Final Energy Consumption-2020'!$A$2:$A$43,0),MATCH('Energy Use 2020'!H$2,'Final Energy Consumption-2020'!$A$2:$AH$2,0))*'Heat Value'!$P$78</f>
        <v>0</v>
      </c>
      <c r="I22" s="5">
        <f>INDEX('Final Energy Consumption-2020'!$A$2:$AH$43,MATCH('Energy Use 2020'!$A22,'Final Energy Consumption-2020'!$A$2:$A$43,0),MATCH('Energy Use 2020'!I$2,'Final Energy Consumption-2020'!$A$2:$AH$2,0))*'Heat Value'!$P$78</f>
        <v>0</v>
      </c>
      <c r="J22" s="5">
        <f>INDEX('Final Energy Consumption-2020'!$A$2:$AH$43,MATCH('Energy Use 2020'!$A22,'Final Energy Consumption-2020'!$A$2:$A$43,0),MATCH('Energy Use 2020'!J$2,'Final Energy Consumption-2020'!$A$2:$AH$2,0))*'Heat Value'!$P$78</f>
        <v>0</v>
      </c>
      <c r="K22" s="5">
        <f>INDEX('Final Energy Consumption-2020'!$A$2:$AH$43,MATCH('Energy Use 2020'!$A22,'Final Energy Consumption-2020'!$A$2:$A$43,0),MATCH('Energy Use 2020'!K$2,'Final Energy Consumption-2020'!$A$2:$AH$2,0))*'Heat Value'!$P$78</f>
        <v>0</v>
      </c>
      <c r="L22" s="5">
        <f>INDEX('Final Energy Consumption-2020'!$A$2:$AH$43,MATCH('Energy Use 2020'!$A22,'Final Energy Consumption-2020'!$A$2:$A$43,0),MATCH('Energy Use 2020'!L$2,'Final Energy Consumption-2020'!$A$2:$AH$2,0))*'Heat Value'!$P$78</f>
        <v>0</v>
      </c>
      <c r="M22" s="5">
        <f>INDEX('Final Energy Consumption-2020'!$A$2:$AH$43,MATCH('Energy Use 2020'!$A22,'Final Energy Consumption-2020'!$A$2:$A$43,0),MATCH('Energy Use 2020'!M$2,'Final Energy Consumption-2020'!$A$2:$AH$2,0))*'Heat Value'!$P$78*0.21</f>
        <v>243254091465</v>
      </c>
      <c r="N22" s="5">
        <f>INDEX('Final Energy Consumption-2020'!$A$2:$AH$43,MATCH('Energy Use 2020'!$A22,'Final Energy Consumption-2020'!$A$2:$A$43,0),MATCH('Energy Use 2020'!N$2,'Final Energy Consumption-2020'!$A$2:$AH$2,0))*'Heat Value'!$P$78</f>
        <v>2777824500</v>
      </c>
      <c r="O22" s="5">
        <f>INDEX('Final Energy Consumption-2020'!$A$2:$AH$43,MATCH('Energy Use 2020'!$A22,'Final Energy Consumption-2020'!$A$2:$A$43,0),MATCH('Energy Use 2020'!O$2,'Final Energy Consumption-2020'!$A$2:$AH$2,0))*'Heat Value'!$P$78*0.74</f>
        <v>933237919020</v>
      </c>
      <c r="P22" s="5">
        <f>INDEX('Final Energy Consumption-2020'!$A$2:$AH$43,MATCH('Energy Use 2020'!$A22,'Final Energy Consumption-2020'!$A$2:$A$43,0),MATCH('Energy Use 2020'!P$2,'Final Energy Consumption-2020'!$A$2:$AH$2,0))*'Heat Value'!$P$78</f>
        <v>63889963500</v>
      </c>
      <c r="Q22" s="5">
        <f>INDEX('Final Energy Consumption-2020'!$A$2:$AH$43,MATCH('Energy Use 2020'!$A22,'Final Energy Consumption-2020'!$A$2:$A$43,0),MATCH('Energy Use 2020'!Q$2,'Final Energy Consumption-2020'!$A$2:$AH$2,0))*'Heat Value'!$P$78</f>
        <v>0</v>
      </c>
      <c r="R22" s="5">
        <f>INDEX('Final Energy Consumption-2020'!$A$2:$AH$43,MATCH('Energy Use 2020'!$A22,'Final Energy Consumption-2020'!$A$2:$A$43,0),MATCH('Energy Use 2020'!R$2,'Final Energy Consumption-2020'!$A$2:$AH$2,0))*'Heat Value'!$P$78</f>
        <v>22222596000</v>
      </c>
      <c r="S22" s="5">
        <f>INDEX('Final Energy Consumption-2020'!$A$2:$AH$43,MATCH('Energy Use 2020'!$A22,'Final Energy Consumption-2020'!$A$2:$A$43,0),MATCH('Energy Use 2020'!S$2,'Final Energy Consumption-2020'!$A$2:$AH$2,0))*'Heat Value'!$P$78</f>
        <v>0</v>
      </c>
      <c r="T22" s="5">
        <f>INDEX('Final Energy Consumption-2020'!$A$2:$AH$43,MATCH('Energy Use 2020'!$A22,'Final Energy Consumption-2020'!$A$2:$A$43,0),MATCH('Energy Use 2020'!T$2,'Final Energy Consumption-2020'!$A$2:$AH$2,0))*'Heat Value'!$P$78</f>
        <v>11111298000</v>
      </c>
      <c r="U22" s="9">
        <f>INDEX('Final Energy Consumption-2020'!$A$2:$AH$43,MATCH('Energy Use 2020'!$A22,'Final Energy Consumption-2020'!$A$2:$A$43,0),MATCH('Energy Use 2020'!U$2,'Final Energy Consumption-2020'!$A$2:$AH$2,0))*'Heat Value'!$P$78</f>
        <v>0</v>
      </c>
      <c r="V22" s="5">
        <f>INDEX('Final Energy Consumption-2020'!$A$2:$AH$43,MATCH('Energy Use 2020'!$A22,'Final Energy Consumption-2020'!$A$2:$A$43,0),MATCH('Energy Use 2020'!V$2,'Final Energy Consumption-2020'!$A$2:$AH$2,0))*'Heat Value'!$P$78</f>
        <v>0</v>
      </c>
      <c r="W22" s="5">
        <f>INDEX('Final Energy Consumption-2020'!$A$2:$AH$43,MATCH('Energy Use 2020'!$A22,'Final Energy Consumption-2020'!$A$2:$A$43,0),MATCH('Energy Use 2020'!W$2,'Final Energy Consumption-2020'!$A$2:$AH$2,0))*'Heat Value'!$P$78</f>
        <v>197225539500</v>
      </c>
      <c r="X22" s="5">
        <f>INDEX('Final Energy Consumption-2020'!$A$2:$AH$43,MATCH('Energy Use 2020'!$A22,'Final Energy Consumption-2020'!$A$2:$A$43,0),MATCH('Energy Use 2020'!X$2,'Final Energy Consumption-2020'!$A$2:$AH$2,0))*'Heat Value'!$P$78</f>
        <v>0</v>
      </c>
      <c r="Y22" s="5">
        <f>INDEX('Final Energy Consumption-2020'!$A$2:$AH$43,MATCH('Energy Use 2020'!$A22,'Final Energy Consumption-2020'!$A$2:$A$43,0),MATCH('Energy Use 2020'!Y$2,'Final Energy Consumption-2020'!$A$2:$AH$2,0))*'Heat Value'!$P$78</f>
        <v>69445612500</v>
      </c>
      <c r="Z22" s="5">
        <f>INDEX('Final Energy Consumption-2020'!$A$2:$AH$43,MATCH('Energy Use 2020'!$A22,'Final Energy Consumption-2020'!$A$2:$A$43,0),MATCH('Energy Use 2020'!Z$2,'Final Energy Consumption-2020'!$A$2:$AH$2,0))*'Heat Value'!$P$78</f>
        <v>12655768422000</v>
      </c>
      <c r="AA22" s="5">
        <f>INDEX('Final Energy Consumption-2020'!$A$2:$AH$43,MATCH('Energy Use 2020'!$A22,'Final Energy Consumption-2020'!$A$2:$A$43,0),MATCH('Energy Use 2020'!AA$2,'Final Energy Consumption-2020'!$A$2:$AH$2,0))*'Heat Value'!$P$78</f>
        <v>4025067700500</v>
      </c>
      <c r="AB22" s="5">
        <f>INDEX('Final Energy Consumption-2020'!$A$2:$AH$43,MATCH('Energy Use 2020'!$A22,'Final Energy Consumption-2020'!$A$2:$A$43,0),MATCH('Energy Use 2020'!AB$2,'Final Energy Consumption-2020'!$A$2:$AH$2,0))*'Heat Value'!$P$78</f>
        <v>4747302070500</v>
      </c>
      <c r="AC22" s="5">
        <f>INDEX('Final Energy Consumption-2020'!$A$2:$AH$43,MATCH('Energy Use 2020'!$A22,'Final Energy Consumption-2020'!$A$2:$A$43,0),MATCH('Energy Use 2020'!AC$2,'Final Energy Consumption-2020'!$A$2:$AH$2,0))*VLOOKUP(AC$3,'Heat Value'!$B$2:$P$78,15,0)</f>
        <v>45221351913758.93</v>
      </c>
      <c r="AD22" s="128">
        <f>INDEX('Final Energy Consumption-2020'!$A$2:$AH$43,MATCH('Energy Use 2020'!$A22,'Final Energy Consumption-2020'!$A$2:$A$43,0),MATCH('Energy Use 2020'!AD$2,'Final Energy Consumption-2020'!$A$2:$AH$2,0))*'Heat Value'!$P$78</f>
        <v>2033367534000</v>
      </c>
    </row>
    <row r="23" spans="1:30" x14ac:dyDescent="0.25">
      <c r="A23" s="12" t="s">
        <v>20</v>
      </c>
      <c r="B23" s="9">
        <f>INDEX('Final Energy Consumption-2020'!$A$2:$AH$43,MATCH('Energy Use 2020'!$A23,'Final Energy Consumption-2020'!$A$2:$A$43,0),MATCH('Energy Use 2020'!B$2,'Final Energy Consumption-2020'!$A$2:$AH$2,0))*'Heat Value'!$P$78</f>
        <v>2038923183000</v>
      </c>
      <c r="C23" s="5">
        <f>INDEX('Final Energy Consumption-2020'!$A$2:$AH$43,MATCH('Energy Use 2020'!$A23,'Final Energy Consumption-2020'!$A$2:$A$43,0),MATCH('Energy Use 2020'!C$2,'Final Energy Consumption-2020'!$A$2:$AH$2,0))*'Heat Value'!$P$78</f>
        <v>0</v>
      </c>
      <c r="D23" s="5">
        <f>INDEX('Final Energy Consumption-2020'!$A$2:$AH$43,MATCH('Energy Use 2020'!$A23,'Final Energy Consumption-2020'!$A$2:$A$43,0),MATCH('Energy Use 2020'!D$2,'Final Energy Consumption-2020'!$A$2:$AH$2,0))*'Heat Value'!$P$78</f>
        <v>0</v>
      </c>
      <c r="E23" s="5">
        <f>INDEX('Final Energy Consumption-2020'!$A$2:$AH$43,MATCH('Energy Use 2020'!$A23,'Final Energy Consumption-2020'!$A$2:$A$43,0),MATCH('Energy Use 2020'!E$2,'Final Energy Consumption-2020'!$A$2:$AH$2,0))*'Heat Value'!$P$78</f>
        <v>80556910500.000015</v>
      </c>
      <c r="F23" s="5">
        <f>INDEX('Final Energy Consumption-2020'!$A$2:$AH$43,MATCH('Energy Use 2020'!$A23,'Final Energy Consumption-2020'!$A$2:$A$43,0),MATCH('Energy Use 2020'!F$2,'Final Energy Consumption-2020'!$A$2:$AH$2,0))*'Heat Value'!$P$78</f>
        <v>119446453500</v>
      </c>
      <c r="G23" s="5">
        <f>INDEX('Final Energy Consumption-2020'!$A$2:$AH$43,MATCH('Energy Use 2020'!$A23,'Final Energy Consumption-2020'!$A$2:$A$43,0),MATCH('Energy Use 2020'!G$2,'Final Energy Consumption-2020'!$A$2:$AH$2,0))*'Heat Value'!$P$78</f>
        <v>0</v>
      </c>
      <c r="H23" s="5">
        <f>INDEX('Final Energy Consumption-2020'!$A$2:$AH$43,MATCH('Energy Use 2020'!$A23,'Final Energy Consumption-2020'!$A$2:$A$43,0),MATCH('Energy Use 2020'!H$2,'Final Energy Consumption-2020'!$A$2:$AH$2,0))*'Heat Value'!$P$78</f>
        <v>0</v>
      </c>
      <c r="I23" s="5">
        <f>INDEX('Final Energy Consumption-2020'!$A$2:$AH$43,MATCH('Energy Use 2020'!$A23,'Final Energy Consumption-2020'!$A$2:$A$43,0),MATCH('Energy Use 2020'!I$2,'Final Energy Consumption-2020'!$A$2:$AH$2,0))*'Heat Value'!$P$78</f>
        <v>0</v>
      </c>
      <c r="J23" s="5">
        <f>INDEX('Final Energy Consumption-2020'!$A$2:$AH$43,MATCH('Energy Use 2020'!$A23,'Final Energy Consumption-2020'!$A$2:$A$43,0),MATCH('Energy Use 2020'!J$2,'Final Energy Consumption-2020'!$A$2:$AH$2,0))*'Heat Value'!$P$78</f>
        <v>0</v>
      </c>
      <c r="K23" s="5">
        <f>INDEX('Final Energy Consumption-2020'!$A$2:$AH$43,MATCH('Energy Use 2020'!$A23,'Final Energy Consumption-2020'!$A$2:$A$43,0),MATCH('Energy Use 2020'!K$2,'Final Energy Consumption-2020'!$A$2:$AH$2,0))*'Heat Value'!$P$78</f>
        <v>0</v>
      </c>
      <c r="L23" s="5">
        <f>INDEX('Final Energy Consumption-2020'!$A$2:$AH$43,MATCH('Energy Use 2020'!$A23,'Final Energy Consumption-2020'!$A$2:$A$43,0),MATCH('Energy Use 2020'!L$2,'Final Energy Consumption-2020'!$A$2:$AH$2,0))*'Heat Value'!$P$78</f>
        <v>0</v>
      </c>
      <c r="M23" s="5">
        <f>INDEX('Final Energy Consumption-2020'!$A$2:$AH$43,MATCH('Energy Use 2020'!$A23,'Final Energy Consumption-2020'!$A$2:$A$43,0),MATCH('Energy Use 2020'!M$2,'Final Energy Consumption-2020'!$A$2:$AH$2,0))*'Heat Value'!$P$78*0.21</f>
        <v>176752972935</v>
      </c>
      <c r="N23" s="5">
        <f>INDEX('Final Energy Consumption-2020'!$A$2:$AH$43,MATCH('Energy Use 2020'!$A23,'Final Energy Consumption-2020'!$A$2:$A$43,0),MATCH('Energy Use 2020'!N$2,'Final Energy Consumption-2020'!$A$2:$AH$2,0))*'Heat Value'!$P$78</f>
        <v>0</v>
      </c>
      <c r="O23" s="5">
        <f>INDEX('Final Energy Consumption-2020'!$A$2:$AH$43,MATCH('Energy Use 2020'!$A23,'Final Energy Consumption-2020'!$A$2:$A$43,0),MATCH('Energy Use 2020'!O$2,'Final Energy Consumption-2020'!$A$2:$AH$2,0))*'Heat Value'!$P$78*0.74</f>
        <v>592009957440</v>
      </c>
      <c r="P23" s="5">
        <f>INDEX('Final Energy Consumption-2020'!$A$2:$AH$43,MATCH('Energy Use 2020'!$A23,'Final Energy Consumption-2020'!$A$2:$A$43,0),MATCH('Energy Use 2020'!P$2,'Final Energy Consumption-2020'!$A$2:$AH$2,0))*'Heat Value'!$P$78</f>
        <v>108335155500</v>
      </c>
      <c r="Q23" s="5">
        <f>INDEX('Final Energy Consumption-2020'!$A$2:$AH$43,MATCH('Energy Use 2020'!$A23,'Final Energy Consumption-2020'!$A$2:$A$43,0),MATCH('Energy Use 2020'!Q$2,'Final Energy Consumption-2020'!$A$2:$AH$2,0))*'Heat Value'!$P$78</f>
        <v>0</v>
      </c>
      <c r="R23" s="5">
        <f>INDEX('Final Energy Consumption-2020'!$A$2:$AH$43,MATCH('Energy Use 2020'!$A23,'Final Energy Consumption-2020'!$A$2:$A$43,0),MATCH('Energy Use 2020'!R$2,'Final Energy Consumption-2020'!$A$2:$AH$2,0))*'Heat Value'!$P$78</f>
        <v>8333473500</v>
      </c>
      <c r="S23" s="5">
        <f>INDEX('Final Energy Consumption-2020'!$A$2:$AH$43,MATCH('Energy Use 2020'!$A23,'Final Energy Consumption-2020'!$A$2:$A$43,0),MATCH('Energy Use 2020'!S$2,'Final Energy Consumption-2020'!$A$2:$AH$2,0))*'Heat Value'!$P$78</f>
        <v>191669890500</v>
      </c>
      <c r="T23" s="5">
        <f>INDEX('Final Energy Consumption-2020'!$A$2:$AH$43,MATCH('Energy Use 2020'!$A23,'Final Energy Consumption-2020'!$A$2:$A$43,0),MATCH('Energy Use 2020'!T$2,'Final Energy Consumption-2020'!$A$2:$AH$2,0))*'Heat Value'!$P$78</f>
        <v>22222596000</v>
      </c>
      <c r="U23" s="9">
        <f>INDEX('Final Energy Consumption-2020'!$A$2:$AH$43,MATCH('Energy Use 2020'!$A23,'Final Energy Consumption-2020'!$A$2:$A$43,0),MATCH('Energy Use 2020'!U$2,'Final Energy Consumption-2020'!$A$2:$AH$2,0))*'Heat Value'!$P$78</f>
        <v>0</v>
      </c>
      <c r="V23" s="5">
        <f>INDEX('Final Energy Consumption-2020'!$A$2:$AH$43,MATCH('Energy Use 2020'!$A23,'Final Energy Consumption-2020'!$A$2:$A$43,0),MATCH('Energy Use 2020'!V$2,'Final Energy Consumption-2020'!$A$2:$AH$2,0))*'Heat Value'!$P$78</f>
        <v>3230609893500</v>
      </c>
      <c r="W23" s="5">
        <f>INDEX('Final Energy Consumption-2020'!$A$2:$AH$43,MATCH('Energy Use 2020'!$A23,'Final Energy Consumption-2020'!$A$2:$A$43,0),MATCH('Energy Use 2020'!W$2,'Final Energy Consumption-2020'!$A$2:$AH$2,0))*'Heat Value'!$P$78</f>
        <v>336116764500</v>
      </c>
      <c r="X23" s="5">
        <f>INDEX('Final Energy Consumption-2020'!$A$2:$AH$43,MATCH('Energy Use 2020'!$A23,'Final Energy Consumption-2020'!$A$2:$A$43,0),MATCH('Energy Use 2020'!X$2,'Final Energy Consumption-2020'!$A$2:$AH$2,0))*'Heat Value'!$P$78</f>
        <v>0</v>
      </c>
      <c r="Y23" s="5">
        <f>INDEX('Final Energy Consumption-2020'!$A$2:$AH$43,MATCH('Energy Use 2020'!$A23,'Final Energy Consumption-2020'!$A$2:$A$43,0),MATCH('Energy Use 2020'!Y$2,'Final Energy Consumption-2020'!$A$2:$AH$2,0))*'Heat Value'!$P$78</f>
        <v>52778665500</v>
      </c>
      <c r="Z23" s="5">
        <f>INDEX('Final Energy Consumption-2020'!$A$2:$AH$43,MATCH('Energy Use 2020'!$A23,'Final Energy Consumption-2020'!$A$2:$A$43,0),MATCH('Energy Use 2020'!Z$2,'Final Energy Consumption-2020'!$A$2:$AH$2,0))*'Heat Value'!$P$78</f>
        <v>11475193009500</v>
      </c>
      <c r="AA23" s="5">
        <f>INDEX('Final Energy Consumption-2020'!$A$2:$AH$43,MATCH('Energy Use 2020'!$A23,'Final Energy Consumption-2020'!$A$2:$A$43,0),MATCH('Energy Use 2020'!AA$2,'Final Energy Consumption-2020'!$A$2:$AH$2,0))*'Heat Value'!$P$78</f>
        <v>46939678401000</v>
      </c>
      <c r="AB23" s="5">
        <f>INDEX('Final Energy Consumption-2020'!$A$2:$AH$43,MATCH('Energy Use 2020'!$A23,'Final Energy Consumption-2020'!$A$2:$A$43,0),MATCH('Energy Use 2020'!AB$2,'Final Energy Consumption-2020'!$A$2:$AH$2,0))*'Heat Value'!$P$78</f>
        <v>1019461591500</v>
      </c>
      <c r="AC23" s="5">
        <f>INDEX('Final Energy Consumption-2020'!$A$2:$AH$43,MATCH('Energy Use 2020'!$A23,'Final Energy Consumption-2020'!$A$2:$A$43,0),MATCH('Energy Use 2020'!AC$2,'Final Energy Consumption-2020'!$A$2:$AH$2,0))*VLOOKUP(AC$3,'Heat Value'!$B$2:$P$78,15,0)</f>
        <v>52575881989802.898</v>
      </c>
      <c r="AD23" s="128">
        <f>INDEX('Final Energy Consumption-2020'!$A$2:$AH$43,MATCH('Energy Use 2020'!$A23,'Final Energy Consumption-2020'!$A$2:$A$43,0),MATCH('Energy Use 2020'!AD$2,'Final Energy Consumption-2020'!$A$2:$AH$2,0))*'Heat Value'!$P$78</f>
        <v>1475024809500</v>
      </c>
    </row>
    <row r="24" spans="1:30" x14ac:dyDescent="0.25">
      <c r="A24" s="12" t="s">
        <v>21</v>
      </c>
      <c r="B24" s="9">
        <f>INDEX('Final Energy Consumption-2020'!$A$2:$AH$43,MATCH('Energy Use 2020'!$A24,'Final Energy Consumption-2020'!$A$2:$A$43,0),MATCH('Energy Use 2020'!B$2,'Final Energy Consumption-2020'!$A$2:$AH$2,0))*'Heat Value'!$P$78</f>
        <v>220403707128000</v>
      </c>
      <c r="C24" s="5">
        <f>INDEX('Final Energy Consumption-2020'!$A$2:$AH$43,MATCH('Energy Use 2020'!$A24,'Final Energy Consumption-2020'!$A$2:$A$43,0),MATCH('Energy Use 2020'!C$2,'Final Energy Consumption-2020'!$A$2:$AH$2,0))*'Heat Value'!$P$78</f>
        <v>0</v>
      </c>
      <c r="D24" s="5">
        <f>INDEX('Final Energy Consumption-2020'!$A$2:$AH$43,MATCH('Energy Use 2020'!$A24,'Final Energy Consumption-2020'!$A$2:$A$43,0),MATCH('Energy Use 2020'!D$2,'Final Energy Consumption-2020'!$A$2:$AH$2,0))*'Heat Value'!$P$78</f>
        <v>108746273526000</v>
      </c>
      <c r="E24" s="5">
        <f>INDEX('Final Energy Consumption-2020'!$A$2:$AH$43,MATCH('Energy Use 2020'!$A24,'Final Energy Consumption-2020'!$A$2:$A$43,0),MATCH('Energy Use 2020'!E$2,'Final Energy Consumption-2020'!$A$2:$AH$2,0))*'Heat Value'!$P$78</f>
        <v>6625111432499.9746</v>
      </c>
      <c r="F24" s="5">
        <f>INDEX('Final Energy Consumption-2020'!$A$2:$AH$43,MATCH('Energy Use 2020'!$A24,'Final Energy Consumption-2020'!$A$2:$A$43,0),MATCH('Energy Use 2020'!F$2,'Final Energy Consumption-2020'!$A$2:$AH$2,0))*'Heat Value'!$P$78</f>
        <v>15250256505000</v>
      </c>
      <c r="G24" s="5">
        <f>INDEX('Final Energy Consumption-2020'!$A$2:$AH$43,MATCH('Energy Use 2020'!$A24,'Final Energy Consumption-2020'!$A$2:$A$43,0),MATCH('Energy Use 2020'!G$2,'Final Energy Consumption-2020'!$A$2:$AH$2,0))*'Heat Value'!$P$78</f>
        <v>312346920253500</v>
      </c>
      <c r="H24" s="5">
        <f>INDEX('Final Energy Consumption-2020'!$A$2:$AH$43,MATCH('Energy Use 2020'!$A24,'Final Energy Consumption-2020'!$A$2:$A$43,0),MATCH('Energy Use 2020'!H$2,'Final Energy Consumption-2020'!$A$2:$AH$2,0))*'Heat Value'!$P$78</f>
        <v>35778379560000</v>
      </c>
      <c r="I24" s="5">
        <f>INDEX('Final Energy Consumption-2020'!$A$2:$AH$43,MATCH('Energy Use 2020'!$A24,'Final Energy Consumption-2020'!$A$2:$A$43,0),MATCH('Energy Use 2020'!I$2,'Final Energy Consumption-2020'!$A$2:$AH$2,0))*'Heat Value'!$P$78</f>
        <v>2172258759000</v>
      </c>
      <c r="J24" s="5">
        <f>INDEX('Final Energy Consumption-2020'!$A$2:$AH$43,MATCH('Energy Use 2020'!$A24,'Final Energy Consumption-2020'!$A$2:$A$43,0),MATCH('Energy Use 2020'!J$2,'Final Energy Consumption-2020'!$A$2:$AH$2,0))*'Heat Value'!$P$78</f>
        <v>1275021445500</v>
      </c>
      <c r="K24" s="5">
        <f>INDEX('Final Energy Consumption-2020'!$A$2:$AH$43,MATCH('Energy Use 2020'!$A24,'Final Energy Consumption-2020'!$A$2:$A$43,0),MATCH('Energy Use 2020'!K$2,'Final Energy Consumption-2020'!$A$2:$AH$2,0))*'Heat Value'!$P$78</f>
        <v>29214380266500</v>
      </c>
      <c r="L24" s="5">
        <f>INDEX('Final Energy Consumption-2020'!$A$2:$AH$43,MATCH('Energy Use 2020'!$A24,'Final Energy Consumption-2020'!$A$2:$A$43,0),MATCH('Energy Use 2020'!L$2,'Final Energy Consumption-2020'!$A$2:$AH$2,0))*'Heat Value'!$P$78</f>
        <v>20733682068000</v>
      </c>
      <c r="M24" s="5">
        <f>INDEX('Final Energy Consumption-2020'!$A$2:$AH$43,MATCH('Energy Use 2020'!$A24,'Final Energy Consumption-2020'!$A$2:$A$43,0),MATCH('Energy Use 2020'!M$2,'Final Energy Consumption-2020'!$A$2:$AH$2,0))*'Heat Value'!$P$78*0.21</f>
        <v>102668393520</v>
      </c>
      <c r="N24" s="5">
        <f>INDEX('Final Energy Consumption-2020'!$A$2:$AH$43,MATCH('Energy Use 2020'!$A24,'Final Energy Consumption-2020'!$A$2:$A$43,0),MATCH('Energy Use 2020'!N$2,'Final Energy Consumption-2020'!$A$2:$AH$2,0))*'Heat Value'!$P$78</f>
        <v>11111298000</v>
      </c>
      <c r="O24" s="5">
        <f>INDEX('Final Energy Consumption-2020'!$A$2:$AH$43,MATCH('Energy Use 2020'!$A24,'Final Energy Consumption-2020'!$A$2:$A$43,0),MATCH('Energy Use 2020'!O$2,'Final Energy Consumption-2020'!$A$2:$AH$2,0))*'Heat Value'!$P$78*0.74</f>
        <v>3510947942040</v>
      </c>
      <c r="P24" s="5">
        <f>INDEX('Final Energy Consumption-2020'!$A$2:$AH$43,MATCH('Energy Use 2020'!$A24,'Final Energy Consumption-2020'!$A$2:$A$43,0),MATCH('Energy Use 2020'!P$2,'Final Energy Consumption-2020'!$A$2:$AH$2,0))*'Heat Value'!$P$78</f>
        <v>46295223117000</v>
      </c>
      <c r="Q24" s="5">
        <f>INDEX('Final Energy Consumption-2020'!$A$2:$AH$43,MATCH('Energy Use 2020'!$A24,'Final Energy Consumption-2020'!$A$2:$A$43,0),MATCH('Energy Use 2020'!Q$2,'Final Energy Consumption-2020'!$A$2:$AH$2,0))*'Heat Value'!$P$78</f>
        <v>539722966876500</v>
      </c>
      <c r="R24" s="5">
        <f>INDEX('Final Energy Consumption-2020'!$A$2:$AH$43,MATCH('Energy Use 2020'!$A24,'Final Energy Consumption-2020'!$A$2:$A$43,0),MATCH('Energy Use 2020'!R$2,'Final Energy Consumption-2020'!$A$2:$AH$2,0))*'Heat Value'!$P$78</f>
        <v>94804372360500</v>
      </c>
      <c r="S24" s="5">
        <f>INDEX('Final Energy Consumption-2020'!$A$2:$AH$43,MATCH('Energy Use 2020'!$A24,'Final Energy Consumption-2020'!$A$2:$A$43,0),MATCH('Energy Use 2020'!S$2,'Final Energy Consumption-2020'!$A$2:$AH$2,0))*'Heat Value'!$P$78</f>
        <v>5555649000</v>
      </c>
      <c r="T24" s="5">
        <f>INDEX('Final Energy Consumption-2020'!$A$2:$AH$43,MATCH('Energy Use 2020'!$A24,'Final Energy Consumption-2020'!$A$2:$A$43,0),MATCH('Energy Use 2020'!T$2,'Final Energy Consumption-2020'!$A$2:$AH$2,0))*'Heat Value'!$P$78</f>
        <v>427784973000</v>
      </c>
      <c r="U24" s="9">
        <f>INDEX('Final Energy Consumption-2020'!$A$2:$AH$43,MATCH('Energy Use 2020'!$A24,'Final Energy Consumption-2020'!$A$2:$A$43,0),MATCH('Energy Use 2020'!U$2,'Final Energy Consumption-2020'!$A$2:$AH$2,0))*'Heat Value'!$P$78</f>
        <v>2866714884000</v>
      </c>
      <c r="V24" s="5">
        <f>INDEX('Final Energy Consumption-2020'!$A$2:$AH$43,MATCH('Energy Use 2020'!$A24,'Final Energy Consumption-2020'!$A$2:$A$43,0),MATCH('Energy Use 2020'!V$2,'Final Energy Consumption-2020'!$A$2:$AH$2,0))*'Heat Value'!$P$78</f>
        <v>64037188198500</v>
      </c>
      <c r="W24" s="5">
        <f>INDEX('Final Energy Consumption-2020'!$A$2:$AH$43,MATCH('Energy Use 2020'!$A24,'Final Energy Consumption-2020'!$A$2:$A$43,0),MATCH('Energy Use 2020'!W$2,'Final Energy Consumption-2020'!$A$2:$AH$2,0))*'Heat Value'!$P$78</f>
        <v>723645504846000</v>
      </c>
      <c r="X24" s="5">
        <f>INDEX('Final Energy Consumption-2020'!$A$2:$AH$43,MATCH('Energy Use 2020'!$A24,'Final Energy Consumption-2020'!$A$2:$A$43,0),MATCH('Energy Use 2020'!X$2,'Final Energy Consumption-2020'!$A$2:$AH$2,0))*'Heat Value'!$P$78</f>
        <v>724751078997000</v>
      </c>
      <c r="Y24" s="5">
        <f>INDEX('Final Energy Consumption-2020'!$A$2:$AH$43,MATCH('Energy Use 2020'!$A24,'Final Energy Consumption-2020'!$A$2:$A$43,0),MATCH('Energy Use 2020'!Y$2,'Final Energy Consumption-2020'!$A$2:$AH$2,0))*'Heat Value'!$P$78</f>
        <v>2326811358531000</v>
      </c>
      <c r="Z24" s="5">
        <f>INDEX('Final Energy Consumption-2020'!$A$2:$AH$43,MATCH('Energy Use 2020'!$A24,'Final Energy Consumption-2020'!$A$2:$A$43,0),MATCH('Energy Use 2020'!Z$2,'Final Energy Consumption-2020'!$A$2:$AH$2,0))*'Heat Value'!$P$78</f>
        <v>97287747463500</v>
      </c>
      <c r="AA24" s="5">
        <f>INDEX('Final Energy Consumption-2020'!$A$2:$AH$43,MATCH('Energy Use 2020'!$A24,'Final Energy Consumption-2020'!$A$2:$A$43,0),MATCH('Energy Use 2020'!AA$2,'Final Energy Consumption-2020'!$A$2:$AH$2,0))*'Heat Value'!$P$78</f>
        <v>280696387900500</v>
      </c>
      <c r="AB24" s="5">
        <f>INDEX('Final Energy Consumption-2020'!$A$2:$AH$43,MATCH('Energy Use 2020'!$A24,'Final Energy Consumption-2020'!$A$2:$A$43,0),MATCH('Energy Use 2020'!AB$2,'Final Energy Consumption-2020'!$A$2:$AH$2,0))*'Heat Value'!$P$78</f>
        <v>629546699908500</v>
      </c>
      <c r="AC24" s="5">
        <f>INDEX('Final Energy Consumption-2020'!$A$2:$AH$43,MATCH('Energy Use 2020'!$A24,'Final Energy Consumption-2020'!$A$2:$A$43,0),MATCH('Energy Use 2020'!AC$2,'Final Energy Consumption-2020'!$A$2:$AH$2,0))*VLOOKUP(AC$3,'Heat Value'!$B$2:$P$78,15,0)</f>
        <v>463310144942684.69</v>
      </c>
      <c r="AD24" s="128">
        <f>INDEX('Final Energy Consumption-2020'!$A$2:$AH$43,MATCH('Energy Use 2020'!$A24,'Final Energy Consumption-2020'!$A$2:$A$43,0),MATCH('Energy Use 2020'!AD$2,'Final Energy Consumption-2020'!$A$2:$AH$2,0))*'Heat Value'!$P$78</f>
        <v>14472465645000</v>
      </c>
    </row>
    <row r="25" spans="1:30" x14ac:dyDescent="0.25">
      <c r="A25" s="12" t="s">
        <v>1</v>
      </c>
      <c r="B25" s="9">
        <f>INDEX('Final Energy Consumption-2020'!$A$2:$AH$43,MATCH('Energy Use 2020'!$A25,'Final Energy Consumption-2020'!$A$2:$A$43,0),MATCH('Energy Use 2020'!B$2,'Final Energy Consumption-2020'!$A$2:$AH$2,0))*'Heat Value'!$P$78</f>
        <v>2518000685392500</v>
      </c>
      <c r="C25" s="5">
        <f>INDEX('Final Energy Consumption-2020'!$A$2:$AH$43,MATCH('Energy Use 2020'!$A25,'Final Energy Consumption-2020'!$A$2:$A$43,0),MATCH('Energy Use 2020'!C$2,'Final Energy Consumption-2020'!$A$2:$AH$2,0))*'Heat Value'!$P$78</f>
        <v>0</v>
      </c>
      <c r="D25" s="5">
        <f>INDEX('Final Energy Consumption-2020'!$A$2:$AH$43,MATCH('Energy Use 2020'!$A25,'Final Energy Consumption-2020'!$A$2:$A$43,0),MATCH('Energy Use 2020'!D$2,'Final Energy Consumption-2020'!$A$2:$AH$2,0))*'Heat Value'!$P$78</f>
        <v>34456135098000</v>
      </c>
      <c r="E25" s="5">
        <f>INDEX('Final Energy Consumption-2020'!$A$2:$AH$43,MATCH('Energy Use 2020'!$A25,'Final Energy Consumption-2020'!$A$2:$A$43,0),MATCH('Energy Use 2020'!E$2,'Final Energy Consumption-2020'!$A$2:$AH$2,0))*'Heat Value'!$P$78</f>
        <v>33545008662000.063</v>
      </c>
      <c r="F25" s="5">
        <f>INDEX('Final Energy Consumption-2020'!$A$2:$AH$43,MATCH('Energy Use 2020'!$A25,'Final Energy Consumption-2020'!$A$2:$A$43,0),MATCH('Energy Use 2020'!F$2,'Final Energy Consumption-2020'!$A$2:$AH$2,0))*'Heat Value'!$P$78</f>
        <v>1095526759783500</v>
      </c>
      <c r="G25" s="5">
        <f>INDEX('Final Energy Consumption-2020'!$A$2:$AH$43,MATCH('Energy Use 2020'!$A25,'Final Energy Consumption-2020'!$A$2:$A$43,0),MATCH('Energy Use 2020'!G$2,'Final Energy Consumption-2020'!$A$2:$AH$2,0))*'Heat Value'!$P$78</f>
        <v>143516302792500</v>
      </c>
      <c r="H25" s="5">
        <f>INDEX('Final Energy Consumption-2020'!$A$2:$AH$43,MATCH('Energy Use 2020'!$A25,'Final Energy Consumption-2020'!$A$2:$A$43,0),MATCH('Energy Use 2020'!H$2,'Final Energy Consumption-2020'!$A$2:$AH$2,0))*'Heat Value'!$P$78</f>
        <v>3363945469500</v>
      </c>
      <c r="I25" s="5">
        <f>INDEX('Final Energy Consumption-2020'!$A$2:$AH$43,MATCH('Energy Use 2020'!$A25,'Final Energy Consumption-2020'!$A$2:$A$43,0),MATCH('Energy Use 2020'!I$2,'Final Energy Consumption-2020'!$A$2:$AH$2,0))*'Heat Value'!$P$78</f>
        <v>6469553260500</v>
      </c>
      <c r="J25" s="5">
        <f>INDEX('Final Energy Consumption-2020'!$A$2:$AH$43,MATCH('Energy Use 2020'!$A25,'Final Energy Consumption-2020'!$A$2:$A$43,0),MATCH('Energy Use 2020'!J$2,'Final Energy Consumption-2020'!$A$2:$AH$2,0))*'Heat Value'!$P$78</f>
        <v>6633444906000</v>
      </c>
      <c r="K25" s="348">
        <f>INDEX('Final Energy Consumption-2020'!$A$2:$AH$43,MATCH('Energy Use 2020'!$A25,'Final Energy Consumption-2020'!$A$2:$A$43,0),MATCH('Energy Use 2020'!K$2,'Final Energy Consumption-2020'!$A$2:$AH$2,0))*'Heat Value'!$P$78</f>
        <v>174916830940500</v>
      </c>
      <c r="L25" s="5">
        <f>INDEX('Final Energy Consumption-2020'!$A$2:$AH$43,MATCH('Energy Use 2020'!$A25,'Final Energy Consumption-2020'!$A$2:$A$43,0),MATCH('Energy Use 2020'!L$2,'Final Energy Consumption-2020'!$A$2:$AH$2,0))*'Heat Value'!$P$78</f>
        <v>46917455805000</v>
      </c>
      <c r="M25" s="348">
        <f>INDEX('Final Energy Consumption-2020'!$A$2:$AH$43,MATCH('Energy Use 2020'!$A25,'Final Energy Consumption-2020'!$A$2:$A$43,0),MATCH('Energy Use 2020'!M$2,'Final Energy Consumption-2020'!$A$2:$AH$2,0))*'Heat Value'!$P$78*0.21</f>
        <v>754262686485</v>
      </c>
      <c r="N25" s="348">
        <f>INDEX('Final Energy Consumption-2020'!$A$2:$AH$43,MATCH('Energy Use 2020'!$A25,'Final Energy Consumption-2020'!$A$2:$A$43,0),MATCH('Energy Use 2020'!N$2,'Final Energy Consumption-2020'!$A$2:$AH$2,0))*'Heat Value'!$P$78</f>
        <v>819458227500</v>
      </c>
      <c r="O25" s="348">
        <f>INDEX('Final Energy Consumption-2020'!$A$2:$AH$43,MATCH('Energy Use 2020'!$A25,'Final Energy Consumption-2020'!$A$2:$A$43,0),MATCH('Energy Use 2020'!O$2,'Final Energy Consumption-2020'!$A$2:$AH$2,0))*'Heat Value'!$P$78*0.74</f>
        <v>7634461742820</v>
      </c>
      <c r="P25" s="5">
        <f>INDEX('Final Energy Consumption-2020'!$A$2:$AH$43,MATCH('Energy Use 2020'!$A25,'Final Energy Consumption-2020'!$A$2:$A$43,0),MATCH('Energy Use 2020'!P$2,'Final Energy Consumption-2020'!$A$2:$AH$2,0))*'Heat Value'!$P$78</f>
        <v>11816865423000</v>
      </c>
      <c r="Q25" s="5">
        <f>INDEX('Final Energy Consumption-2020'!$A$2:$AH$43,MATCH('Energy Use 2020'!$A25,'Final Energy Consumption-2020'!$A$2:$A$43,0),MATCH('Energy Use 2020'!Q$2,'Final Energy Consumption-2020'!$A$2:$AH$2,0))*'Heat Value'!$P$78</f>
        <v>1975341558019500</v>
      </c>
      <c r="R25" s="5">
        <f>INDEX('Final Energy Consumption-2020'!$A$2:$AH$43,MATCH('Energy Use 2020'!$A25,'Final Energy Consumption-2020'!$A$2:$A$43,0),MATCH('Energy Use 2020'!R$2,'Final Energy Consumption-2020'!$A$2:$AH$2,0))*'Heat Value'!$P$78</f>
        <v>466674516000</v>
      </c>
      <c r="S25" s="5">
        <f>INDEX('Final Energy Consumption-2020'!$A$2:$AH$43,MATCH('Energy Use 2020'!$A25,'Final Energy Consumption-2020'!$A$2:$A$43,0),MATCH('Energy Use 2020'!S$2,'Final Energy Consumption-2020'!$A$2:$AH$2,0))*'Heat Value'!$P$78</f>
        <v>73179008628000</v>
      </c>
      <c r="T25" s="5">
        <f>INDEX('Final Energy Consumption-2020'!$A$2:$AH$43,MATCH('Energy Use 2020'!$A25,'Final Energy Consumption-2020'!$A$2:$A$43,0),MATCH('Energy Use 2020'!T$2,'Final Energy Consumption-2020'!$A$2:$AH$2,0))*'Heat Value'!$P$78</f>
        <v>16158605116500</v>
      </c>
      <c r="U25" s="9">
        <f>INDEX('Final Energy Consumption-2020'!$A$2:$AH$43,MATCH('Energy Use 2020'!$A25,'Final Energy Consumption-2020'!$A$2:$A$43,0),MATCH('Energy Use 2020'!U$2,'Final Energy Consumption-2020'!$A$2:$AH$2,0))*'Heat Value'!$P$78</f>
        <v>14214127966500</v>
      </c>
      <c r="V25" s="5">
        <f>INDEX('Final Energy Consumption-2020'!$A$2:$AH$43,MATCH('Energy Use 2020'!$A25,'Final Energy Consumption-2020'!$A$2:$A$43,0),MATCH('Energy Use 2020'!V$2,'Final Energy Consumption-2020'!$A$2:$AH$2,0))*'Heat Value'!$P$78</f>
        <v>24761527593000</v>
      </c>
      <c r="W25" s="5">
        <f>INDEX('Final Energy Consumption-2020'!$A$2:$AH$43,MATCH('Energy Use 2020'!$A25,'Final Energy Consumption-2020'!$A$2:$A$43,0),MATCH('Energy Use 2020'!W$2,'Final Energy Consumption-2020'!$A$2:$AH$2,0))*'Heat Value'!$P$78</f>
        <v>400151174874000</v>
      </c>
      <c r="X25" s="5">
        <f>INDEX('Final Energy Consumption-2020'!$A$2:$AH$43,MATCH('Energy Use 2020'!$A25,'Final Energy Consumption-2020'!$A$2:$A$43,0),MATCH('Energy Use 2020'!X$2,'Final Energy Consumption-2020'!$A$2:$AH$2,0))*'Heat Value'!$P$78</f>
        <v>83120842513500</v>
      </c>
      <c r="Y25" s="5">
        <f>INDEX('Final Energy Consumption-2020'!$A$2:$AH$43,MATCH('Energy Use 2020'!$A25,'Final Energy Consumption-2020'!$A$2:$A$43,0),MATCH('Energy Use 2020'!Y$2,'Final Energy Consumption-2020'!$A$2:$AH$2,0))*'Heat Value'!$P$78</f>
        <v>670477943916000</v>
      </c>
      <c r="Z25" s="5">
        <f>INDEX('Final Energy Consumption-2020'!$A$2:$AH$43,MATCH('Energy Use 2020'!$A25,'Final Energy Consumption-2020'!$A$2:$A$43,0),MATCH('Energy Use 2020'!Z$2,'Final Energy Consumption-2020'!$A$2:$AH$2,0))*'Heat Value'!$P$78</f>
        <v>661725018916500</v>
      </c>
      <c r="AA25" s="5">
        <f>INDEX('Final Energy Consumption-2020'!$A$2:$AH$43,MATCH('Energy Use 2020'!$A25,'Final Energy Consumption-2020'!$A$2:$A$43,0),MATCH('Energy Use 2020'!AA$2,'Final Energy Consumption-2020'!$A$2:$AH$2,0))*'Heat Value'!$P$78</f>
        <v>839130780609000</v>
      </c>
      <c r="AB25" s="5">
        <f>INDEX('Final Energy Consumption-2020'!$A$2:$AH$43,MATCH('Energy Use 2020'!$A25,'Final Energy Consumption-2020'!$A$2:$A$43,0),MATCH('Energy Use 2020'!AB$2,'Final Energy Consumption-2020'!$A$2:$AH$2,0))*'Heat Value'!$P$78</f>
        <v>1579926573918000</v>
      </c>
      <c r="AC25" s="5">
        <f>INDEX('Final Energy Consumption-2020'!$A$2:$AH$43,MATCH('Energy Use 2020'!$A25,'Final Energy Consumption-2020'!$A$2:$A$43,0),MATCH('Energy Use 2020'!AC$2,'Final Energy Consumption-2020'!$A$2:$AH$2,0))*VLOOKUP(AC$3,'Heat Value'!$B$2:$P$78,15,0)</f>
        <v>1632344058111481.8</v>
      </c>
      <c r="AD25" s="128">
        <f>INDEX('Final Energy Consumption-2020'!$A$2:$AH$43,MATCH('Energy Use 2020'!$A25,'Final Energy Consumption-2020'!$A$2:$A$43,0),MATCH('Energy Use 2020'!AD$2,'Final Energy Consumption-2020'!$A$2:$AH$2,0))*'Heat Value'!$P$78</f>
        <v>64526085310500</v>
      </c>
    </row>
    <row r="26" spans="1:30" x14ac:dyDescent="0.25">
      <c r="A26" s="12" t="s">
        <v>22</v>
      </c>
      <c r="B26" s="9">
        <f>INDEX('Final Energy Consumption-2020'!$A$2:$AH$43,MATCH('Energy Use 2020'!$A26,'Final Energy Consumption-2020'!$A$2:$A$43,0),MATCH('Energy Use 2020'!B$2,'Final Energy Consumption-2020'!$A$2:$AH$2,0))*'Heat Value'!$P$78</f>
        <v>81254144449500</v>
      </c>
      <c r="C26" s="5">
        <f>INDEX('Final Energy Consumption-2020'!$A$2:$AH$43,MATCH('Energy Use 2020'!$A26,'Final Energy Consumption-2020'!$A$2:$A$43,0),MATCH('Energy Use 2020'!C$2,'Final Energy Consumption-2020'!$A$2:$AH$2,0))*'Heat Value'!$P$78</f>
        <v>0</v>
      </c>
      <c r="D26" s="5">
        <f>INDEX('Final Energy Consumption-2020'!$A$2:$AH$43,MATCH('Energy Use 2020'!$A26,'Final Energy Consumption-2020'!$A$2:$A$43,0),MATCH('Energy Use 2020'!D$2,'Final Energy Consumption-2020'!$A$2:$AH$2,0))*'Heat Value'!$P$78</f>
        <v>500008410000</v>
      </c>
      <c r="E26" s="5">
        <f>INDEX('Final Energy Consumption-2020'!$A$2:$AH$43,MATCH('Energy Use 2020'!$A26,'Final Energy Consumption-2020'!$A$2:$A$43,0),MATCH('Energy Use 2020'!E$2,'Final Energy Consumption-2020'!$A$2:$AH$2,0))*'Heat Value'!$P$78</f>
        <v>1716695541000.002</v>
      </c>
      <c r="F26" s="5">
        <f>INDEX('Final Energy Consumption-2020'!$A$2:$AH$43,MATCH('Energy Use 2020'!$A26,'Final Energy Consumption-2020'!$A$2:$A$43,0),MATCH('Energy Use 2020'!F$2,'Final Energy Consumption-2020'!$A$2:$AH$2,0))*'Heat Value'!$P$78</f>
        <v>933349032000</v>
      </c>
      <c r="G26" s="5">
        <f>INDEX('Final Energy Consumption-2020'!$A$2:$AH$43,MATCH('Energy Use 2020'!$A26,'Final Energy Consumption-2020'!$A$2:$A$43,0),MATCH('Energy Use 2020'!G$2,'Final Energy Consumption-2020'!$A$2:$AH$2,0))*'Heat Value'!$P$78</f>
        <v>238892907000</v>
      </c>
      <c r="H26" s="5">
        <f>INDEX('Final Energy Consumption-2020'!$A$2:$AH$43,MATCH('Energy Use 2020'!$A26,'Final Energy Consumption-2020'!$A$2:$A$43,0),MATCH('Energy Use 2020'!H$2,'Final Energy Consumption-2020'!$A$2:$AH$2,0))*'Heat Value'!$P$78</f>
        <v>0</v>
      </c>
      <c r="I26" s="5">
        <f>INDEX('Final Energy Consumption-2020'!$A$2:$AH$43,MATCH('Energy Use 2020'!$A26,'Final Energy Consumption-2020'!$A$2:$A$43,0),MATCH('Energy Use 2020'!I$2,'Final Energy Consumption-2020'!$A$2:$AH$2,0))*'Heat Value'!$P$78</f>
        <v>0</v>
      </c>
      <c r="J26" s="5">
        <f>INDEX('Final Energy Consumption-2020'!$A$2:$AH$43,MATCH('Energy Use 2020'!$A26,'Final Energy Consumption-2020'!$A$2:$A$43,0),MATCH('Energy Use 2020'!J$2,'Final Energy Consumption-2020'!$A$2:$AH$2,0))*'Heat Value'!$P$78</f>
        <v>8333473500</v>
      </c>
      <c r="K26" s="5">
        <f>INDEX('Final Energy Consumption-2020'!$A$2:$AH$43,MATCH('Energy Use 2020'!$A26,'Final Energy Consumption-2020'!$A$2:$A$43,0),MATCH('Energy Use 2020'!K$2,'Final Energy Consumption-2020'!$A$2:$AH$2,0))*'Heat Value'!$P$78</f>
        <v>2777824500</v>
      </c>
      <c r="L26" s="5">
        <f>INDEX('Final Energy Consumption-2020'!$A$2:$AH$43,MATCH('Energy Use 2020'!$A26,'Final Energy Consumption-2020'!$A$2:$A$43,0),MATCH('Energy Use 2020'!L$2,'Final Energy Consumption-2020'!$A$2:$AH$2,0))*'Heat Value'!$P$78</f>
        <v>0</v>
      </c>
      <c r="M26" s="5">
        <f>INDEX('Final Energy Consumption-2020'!$A$2:$AH$43,MATCH('Energy Use 2020'!$A26,'Final Energy Consumption-2020'!$A$2:$A$43,0),MATCH('Energy Use 2020'!M$2,'Final Energy Consumption-2020'!$A$2:$AH$2,0))*'Heat Value'!$P$78*0.21</f>
        <v>255504297510</v>
      </c>
      <c r="N26" s="5">
        <f>INDEX('Final Energy Consumption-2020'!$A$2:$AH$43,MATCH('Energy Use 2020'!$A26,'Final Energy Consumption-2020'!$A$2:$A$43,0),MATCH('Energy Use 2020'!N$2,'Final Energy Consumption-2020'!$A$2:$AH$2,0))*'Heat Value'!$P$78</f>
        <v>2777824500</v>
      </c>
      <c r="O26" s="5">
        <f>INDEX('Final Energy Consumption-2020'!$A$2:$AH$43,MATCH('Energy Use 2020'!$A26,'Final Energy Consumption-2020'!$A$2:$A$43,0),MATCH('Energy Use 2020'!O$2,'Final Energy Consumption-2020'!$A$2:$AH$2,0))*'Heat Value'!$P$78*0.74</f>
        <v>1124407801110</v>
      </c>
      <c r="P26" s="5">
        <f>INDEX('Final Energy Consumption-2020'!$A$2:$AH$43,MATCH('Energy Use 2020'!$A26,'Final Energy Consumption-2020'!$A$2:$A$43,0),MATCH('Energy Use 2020'!P$2,'Final Energy Consumption-2020'!$A$2:$AH$2,0))*'Heat Value'!$P$78</f>
        <v>597232267500</v>
      </c>
      <c r="Q26" s="5">
        <f>INDEX('Final Energy Consumption-2020'!$A$2:$AH$43,MATCH('Energy Use 2020'!$A26,'Final Energy Consumption-2020'!$A$2:$A$43,0),MATCH('Energy Use 2020'!Q$2,'Final Energy Consumption-2020'!$A$2:$AH$2,0))*'Heat Value'!$P$78</f>
        <v>0</v>
      </c>
      <c r="R26" s="5">
        <f>INDEX('Final Energy Consumption-2020'!$A$2:$AH$43,MATCH('Energy Use 2020'!$A26,'Final Energy Consumption-2020'!$A$2:$A$43,0),MATCH('Energy Use 2020'!R$2,'Final Energy Consumption-2020'!$A$2:$AH$2,0))*'Heat Value'!$P$78</f>
        <v>2777824500</v>
      </c>
      <c r="S26" s="5">
        <f>INDEX('Final Energy Consumption-2020'!$A$2:$AH$43,MATCH('Energy Use 2020'!$A26,'Final Energy Consumption-2020'!$A$2:$A$43,0),MATCH('Energy Use 2020'!S$2,'Final Energy Consumption-2020'!$A$2:$AH$2,0))*'Heat Value'!$P$78</f>
        <v>11111298000</v>
      </c>
      <c r="T26" s="5">
        <f>INDEX('Final Energy Consumption-2020'!$A$2:$AH$43,MATCH('Energy Use 2020'!$A26,'Final Energy Consumption-2020'!$A$2:$A$43,0),MATCH('Energy Use 2020'!T$2,'Final Energy Consumption-2020'!$A$2:$AH$2,0))*'Heat Value'!$P$78</f>
        <v>138891225000</v>
      </c>
      <c r="U26" s="9">
        <f>INDEX('Final Energy Consumption-2020'!$A$2:$AH$43,MATCH('Energy Use 2020'!$A26,'Final Energy Consumption-2020'!$A$2:$A$43,0),MATCH('Energy Use 2020'!U$2,'Final Energy Consumption-2020'!$A$2:$AH$2,0))*'Heat Value'!$P$78</f>
        <v>0</v>
      </c>
      <c r="V26" s="5">
        <f>INDEX('Final Energy Consumption-2020'!$A$2:$AH$43,MATCH('Energy Use 2020'!$A26,'Final Energy Consumption-2020'!$A$2:$A$43,0),MATCH('Energy Use 2020'!V$2,'Final Energy Consumption-2020'!$A$2:$AH$2,0))*'Heat Value'!$P$78</f>
        <v>0</v>
      </c>
      <c r="W26" s="5">
        <f>INDEX('Final Energy Consumption-2020'!$A$2:$AH$43,MATCH('Energy Use 2020'!$A26,'Final Energy Consumption-2020'!$A$2:$A$43,0),MATCH('Energy Use 2020'!W$2,'Final Energy Consumption-2020'!$A$2:$AH$2,0))*'Heat Value'!$P$78</f>
        <v>219448135500</v>
      </c>
      <c r="X26" s="5">
        <f>INDEX('Final Energy Consumption-2020'!$A$2:$AH$43,MATCH('Energy Use 2020'!$A26,'Final Energy Consumption-2020'!$A$2:$A$43,0),MATCH('Energy Use 2020'!X$2,'Final Energy Consumption-2020'!$A$2:$AH$2,0))*'Heat Value'!$P$78</f>
        <v>0</v>
      </c>
      <c r="Y26" s="5">
        <f>INDEX('Final Energy Consumption-2020'!$A$2:$AH$43,MATCH('Energy Use 2020'!$A26,'Final Energy Consumption-2020'!$A$2:$A$43,0),MATCH('Energy Use 2020'!Y$2,'Final Energy Consumption-2020'!$A$2:$AH$2,0))*'Heat Value'!$P$78</f>
        <v>280560274500</v>
      </c>
      <c r="Z26" s="5">
        <f>INDEX('Final Energy Consumption-2020'!$A$2:$AH$43,MATCH('Energy Use 2020'!$A26,'Final Energy Consumption-2020'!$A$2:$A$43,0),MATCH('Energy Use 2020'!Z$2,'Final Energy Consumption-2020'!$A$2:$AH$2,0))*'Heat Value'!$P$78</f>
        <v>28319920777500</v>
      </c>
      <c r="AA26" s="5">
        <f>INDEX('Final Energy Consumption-2020'!$A$2:$AH$43,MATCH('Energy Use 2020'!$A26,'Final Energy Consumption-2020'!$A$2:$A$43,0),MATCH('Energy Use 2020'!AA$2,'Final Energy Consumption-2020'!$A$2:$AH$2,0))*'Heat Value'!$P$78</f>
        <v>40061784939000</v>
      </c>
      <c r="AB26" s="5">
        <f>INDEX('Final Energy Consumption-2020'!$A$2:$AH$43,MATCH('Energy Use 2020'!$A26,'Final Energy Consumption-2020'!$A$2:$A$43,0),MATCH('Energy Use 2020'!AB$2,'Final Energy Consumption-2020'!$A$2:$AH$2,0))*'Heat Value'!$P$78</f>
        <v>104682316282500</v>
      </c>
      <c r="AC26" s="5">
        <f>INDEX('Final Energy Consumption-2020'!$A$2:$AH$43,MATCH('Energy Use 2020'!$A26,'Final Energy Consumption-2020'!$A$2:$A$43,0),MATCH('Energy Use 2020'!AC$2,'Final Energy Consumption-2020'!$A$2:$AH$2,0))*VLOOKUP(AC$3,'Heat Value'!$B$2:$P$78,15,0)</f>
        <v>146876967333229.16</v>
      </c>
      <c r="AD26" s="128">
        <f>INDEX('Final Energy Consumption-2020'!$A$2:$AH$43,MATCH('Energy Use 2020'!$A26,'Final Energy Consumption-2020'!$A$2:$A$43,0),MATCH('Energy Use 2020'!AD$2,'Final Energy Consumption-2020'!$A$2:$AH$2,0))*'Heat Value'!$P$78</f>
        <v>5527870755000</v>
      </c>
    </row>
    <row r="27" spans="1:30" x14ac:dyDescent="0.25">
      <c r="A27" s="12" t="s">
        <v>23</v>
      </c>
      <c r="B27" s="9">
        <f>INDEX('Final Energy Consumption-2020'!$A$2:$AH$43,MATCH('Energy Use 2020'!$A27,'Final Energy Consumption-2020'!$A$2:$A$43,0),MATCH('Energy Use 2020'!B$2,'Final Energy Consumption-2020'!$A$2:$AH$2,0))*'Heat Value'!$P$78</f>
        <v>74834592030000</v>
      </c>
      <c r="C27" s="5">
        <f>INDEX('Final Energy Consumption-2020'!$A$2:$AH$43,MATCH('Energy Use 2020'!$A27,'Final Energy Consumption-2020'!$A$2:$A$43,0),MATCH('Energy Use 2020'!C$2,'Final Energy Consumption-2020'!$A$2:$AH$2,0))*'Heat Value'!$P$78</f>
        <v>0</v>
      </c>
      <c r="D27" s="5">
        <f>INDEX('Final Energy Consumption-2020'!$A$2:$AH$43,MATCH('Energy Use 2020'!$A27,'Final Energy Consumption-2020'!$A$2:$A$43,0),MATCH('Energy Use 2020'!D$2,'Final Energy Consumption-2020'!$A$2:$AH$2,0))*'Heat Value'!$P$78</f>
        <v>641677459500</v>
      </c>
      <c r="E27" s="5">
        <f>INDEX('Final Energy Consumption-2020'!$A$2:$AH$43,MATCH('Energy Use 2020'!$A27,'Final Energy Consumption-2020'!$A$2:$A$43,0),MATCH('Energy Use 2020'!E$2,'Final Energy Consumption-2020'!$A$2:$AH$2,0))*'Heat Value'!$P$78</f>
        <v>29656054362000.012</v>
      </c>
      <c r="F27" s="5">
        <f>INDEX('Final Energy Consumption-2020'!$A$2:$AH$43,MATCH('Energy Use 2020'!$A27,'Final Energy Consumption-2020'!$A$2:$A$43,0),MATCH('Energy Use 2020'!F$2,'Final Energy Consumption-2020'!$A$2:$AH$2,0))*'Heat Value'!$P$78</f>
        <v>16666947000</v>
      </c>
      <c r="G27" s="5">
        <f>INDEX('Final Energy Consumption-2020'!$A$2:$AH$43,MATCH('Energy Use 2020'!$A27,'Final Energy Consumption-2020'!$A$2:$A$43,0),MATCH('Energy Use 2020'!G$2,'Final Energy Consumption-2020'!$A$2:$AH$2,0))*'Heat Value'!$P$78</f>
        <v>0</v>
      </c>
      <c r="H27" s="5">
        <f>INDEX('Final Energy Consumption-2020'!$A$2:$AH$43,MATCH('Energy Use 2020'!$A27,'Final Energy Consumption-2020'!$A$2:$A$43,0),MATCH('Energy Use 2020'!H$2,'Final Energy Consumption-2020'!$A$2:$AH$2,0))*'Heat Value'!$P$78</f>
        <v>0</v>
      </c>
      <c r="I27" s="5">
        <f>INDEX('Final Energy Consumption-2020'!$A$2:$AH$43,MATCH('Energy Use 2020'!$A27,'Final Energy Consumption-2020'!$A$2:$A$43,0),MATCH('Energy Use 2020'!I$2,'Final Energy Consumption-2020'!$A$2:$AH$2,0))*'Heat Value'!$P$78</f>
        <v>0</v>
      </c>
      <c r="J27" s="5">
        <f>INDEX('Final Energy Consumption-2020'!$A$2:$AH$43,MATCH('Energy Use 2020'!$A27,'Final Energy Consumption-2020'!$A$2:$A$43,0),MATCH('Energy Use 2020'!J$2,'Final Energy Consumption-2020'!$A$2:$AH$2,0))*'Heat Value'!$P$78</f>
        <v>0</v>
      </c>
      <c r="K27" s="5">
        <f>INDEX('Final Energy Consumption-2020'!$A$2:$AH$43,MATCH('Energy Use 2020'!$A27,'Final Energy Consumption-2020'!$A$2:$A$43,0),MATCH('Energy Use 2020'!K$2,'Final Energy Consumption-2020'!$A$2:$AH$2,0))*'Heat Value'!$P$78</f>
        <v>0</v>
      </c>
      <c r="L27" s="5">
        <f>INDEX('Final Energy Consumption-2020'!$A$2:$AH$43,MATCH('Energy Use 2020'!$A27,'Final Energy Consumption-2020'!$A$2:$A$43,0),MATCH('Energy Use 2020'!L$2,'Final Energy Consumption-2020'!$A$2:$AH$2,0))*'Heat Value'!$P$78</f>
        <v>0</v>
      </c>
      <c r="M27" s="5">
        <f>INDEX('Final Energy Consumption-2020'!$A$2:$AH$43,MATCH('Energy Use 2020'!$A27,'Final Energy Consumption-2020'!$A$2:$A$43,0),MATCH('Energy Use 2020'!M$2,'Final Energy Consumption-2020'!$A$2:$AH$2,0))*'Heat Value'!$P$78*0.21</f>
        <v>32083872975</v>
      </c>
      <c r="N27" s="5">
        <f>INDEX('Final Energy Consumption-2020'!$A$2:$AH$43,MATCH('Energy Use 2020'!$A27,'Final Energy Consumption-2020'!$A$2:$A$43,0),MATCH('Energy Use 2020'!N$2,'Final Energy Consumption-2020'!$A$2:$AH$2,0))*'Heat Value'!$P$78</f>
        <v>5555649000</v>
      </c>
      <c r="O27" s="5">
        <f>INDEX('Final Energy Consumption-2020'!$A$2:$AH$43,MATCH('Energy Use 2020'!$A27,'Final Energy Consumption-2020'!$A$2:$A$43,0),MATCH('Energy Use 2020'!O$2,'Final Energy Consumption-2020'!$A$2:$AH$2,0))*'Heat Value'!$P$78*0.74</f>
        <v>333005601060</v>
      </c>
      <c r="P27" s="5">
        <f>INDEX('Final Energy Consumption-2020'!$A$2:$AH$43,MATCH('Energy Use 2020'!$A27,'Final Energy Consumption-2020'!$A$2:$A$43,0),MATCH('Energy Use 2020'!P$2,'Final Energy Consumption-2020'!$A$2:$AH$2,0))*'Heat Value'!$P$78</f>
        <v>250004205000</v>
      </c>
      <c r="Q27" s="5">
        <f>INDEX('Final Energy Consumption-2020'!$A$2:$AH$43,MATCH('Energy Use 2020'!$A27,'Final Energy Consumption-2020'!$A$2:$A$43,0),MATCH('Energy Use 2020'!Q$2,'Final Energy Consumption-2020'!$A$2:$AH$2,0))*'Heat Value'!$P$78</f>
        <v>0</v>
      </c>
      <c r="R27" s="5">
        <f>INDEX('Final Energy Consumption-2020'!$A$2:$AH$43,MATCH('Energy Use 2020'!$A27,'Final Energy Consumption-2020'!$A$2:$A$43,0),MATCH('Energy Use 2020'!R$2,'Final Energy Consumption-2020'!$A$2:$AH$2,0))*'Heat Value'!$P$78</f>
        <v>16666947000</v>
      </c>
      <c r="S27" s="5">
        <f>INDEX('Final Energy Consumption-2020'!$A$2:$AH$43,MATCH('Energy Use 2020'!$A27,'Final Energy Consumption-2020'!$A$2:$A$43,0),MATCH('Energy Use 2020'!S$2,'Final Energy Consumption-2020'!$A$2:$AH$2,0))*'Heat Value'!$P$78</f>
        <v>0</v>
      </c>
      <c r="T27" s="5">
        <f>INDEX('Final Energy Consumption-2020'!$A$2:$AH$43,MATCH('Energy Use 2020'!$A27,'Final Energy Consumption-2020'!$A$2:$A$43,0),MATCH('Energy Use 2020'!T$2,'Final Energy Consumption-2020'!$A$2:$AH$2,0))*'Heat Value'!$P$78</f>
        <v>36111718500</v>
      </c>
      <c r="U27" s="9">
        <f>INDEX('Final Energy Consumption-2020'!$A$2:$AH$43,MATCH('Energy Use 2020'!$A27,'Final Energy Consumption-2020'!$A$2:$A$43,0),MATCH('Energy Use 2020'!U$2,'Final Energy Consumption-2020'!$A$2:$AH$2,0))*'Heat Value'!$P$78</f>
        <v>0</v>
      </c>
      <c r="V27" s="5">
        <f>INDEX('Final Energy Consumption-2020'!$A$2:$AH$43,MATCH('Energy Use 2020'!$A27,'Final Energy Consumption-2020'!$A$2:$A$43,0),MATCH('Energy Use 2020'!V$2,'Final Energy Consumption-2020'!$A$2:$AH$2,0))*'Heat Value'!$P$78</f>
        <v>0</v>
      </c>
      <c r="W27" s="5">
        <f>INDEX('Final Energy Consumption-2020'!$A$2:$AH$43,MATCH('Energy Use 2020'!$A27,'Final Energy Consumption-2020'!$A$2:$A$43,0),MATCH('Energy Use 2020'!W$2,'Final Energy Consumption-2020'!$A$2:$AH$2,0))*'Heat Value'!$P$78</f>
        <v>41667367500</v>
      </c>
      <c r="X27" s="5">
        <f>INDEX('Final Energy Consumption-2020'!$A$2:$AH$43,MATCH('Energy Use 2020'!$A27,'Final Energy Consumption-2020'!$A$2:$A$43,0),MATCH('Energy Use 2020'!X$2,'Final Energy Consumption-2020'!$A$2:$AH$2,0))*'Heat Value'!$P$78</f>
        <v>0</v>
      </c>
      <c r="Y27" s="5">
        <f>INDEX('Final Energy Consumption-2020'!$A$2:$AH$43,MATCH('Energy Use 2020'!$A27,'Final Energy Consumption-2020'!$A$2:$A$43,0),MATCH('Energy Use 2020'!Y$2,'Final Energy Consumption-2020'!$A$2:$AH$2,0))*'Heat Value'!$P$78</f>
        <v>19444771500</v>
      </c>
      <c r="Z27" s="5">
        <f>INDEX('Final Energy Consumption-2020'!$A$2:$AH$43,MATCH('Energy Use 2020'!$A27,'Final Energy Consumption-2020'!$A$2:$A$43,0),MATCH('Energy Use 2020'!Z$2,'Final Energy Consumption-2020'!$A$2:$AH$2,0))*'Heat Value'!$P$78</f>
        <v>8030690629500</v>
      </c>
      <c r="AA27" s="5">
        <f>INDEX('Final Energy Consumption-2020'!$A$2:$AH$43,MATCH('Energy Use 2020'!$A27,'Final Energy Consumption-2020'!$A$2:$A$43,0),MATCH('Energy Use 2020'!AA$2,'Final Energy Consumption-2020'!$A$2:$AH$2,0))*'Heat Value'!$P$78</f>
        <v>56695398045000</v>
      </c>
      <c r="AB27" s="5">
        <f>INDEX('Final Energy Consumption-2020'!$A$2:$AH$43,MATCH('Energy Use 2020'!$A27,'Final Energy Consumption-2020'!$A$2:$A$43,0),MATCH('Energy Use 2020'!AB$2,'Final Energy Consumption-2020'!$A$2:$AH$2,0))*'Heat Value'!$P$78</f>
        <v>104860097050500</v>
      </c>
      <c r="AC27" s="5">
        <f>INDEX('Final Energy Consumption-2020'!$A$2:$AH$43,MATCH('Energy Use 2020'!$A27,'Final Energy Consumption-2020'!$A$2:$A$43,0),MATCH('Energy Use 2020'!AC$2,'Final Energy Consumption-2020'!$A$2:$AH$2,0))*VLOOKUP(AC$3,'Heat Value'!$B$2:$P$78,15,0)</f>
        <v>138806433456889.64</v>
      </c>
      <c r="AD27" s="128">
        <f>INDEX('Final Energy Consumption-2020'!$A$2:$AH$43,MATCH('Energy Use 2020'!$A27,'Final Energy Consumption-2020'!$A$2:$A$43,0),MATCH('Energy Use 2020'!AD$2,'Final Energy Consumption-2020'!$A$2:$AH$2,0))*'Heat Value'!$P$78</f>
        <v>4108402435500</v>
      </c>
    </row>
    <row r="28" spans="1:30" x14ac:dyDescent="0.25">
      <c r="A28" s="12" t="s">
        <v>24</v>
      </c>
      <c r="B28" s="9">
        <f>INDEX('Final Energy Consumption-2020'!$A$2:$AH$43,MATCH('Energy Use 2020'!$A28,'Final Energy Consumption-2020'!$A$2:$A$43,0),MATCH('Energy Use 2020'!B$2,'Final Energy Consumption-2020'!$A$2:$AH$2,0))*'Heat Value'!$P$78</f>
        <v>39909004591500</v>
      </c>
      <c r="C28" s="5">
        <f>INDEX('Final Energy Consumption-2020'!$A$2:$AH$43,MATCH('Energy Use 2020'!$A28,'Final Energy Consumption-2020'!$A$2:$A$43,0),MATCH('Energy Use 2020'!C$2,'Final Energy Consumption-2020'!$A$2:$AH$2,0))*'Heat Value'!$P$78</f>
        <v>0</v>
      </c>
      <c r="D28" s="5">
        <f>INDEX('Final Energy Consumption-2020'!$A$2:$AH$43,MATCH('Energy Use 2020'!$A28,'Final Energy Consumption-2020'!$A$2:$A$43,0),MATCH('Energy Use 2020'!D$2,'Final Energy Consumption-2020'!$A$2:$AH$2,0))*'Heat Value'!$P$78</f>
        <v>283338099000</v>
      </c>
      <c r="E28" s="5">
        <f>INDEX('Final Energy Consumption-2020'!$A$2:$AH$43,MATCH('Energy Use 2020'!$A28,'Final Energy Consumption-2020'!$A$2:$A$43,0),MATCH('Energy Use 2020'!E$2,'Final Energy Consumption-2020'!$A$2:$AH$2,0))*'Heat Value'!$P$78</f>
        <v>3488947572000.0005</v>
      </c>
      <c r="F28" s="5">
        <f>INDEX('Final Energy Consumption-2020'!$A$2:$AH$43,MATCH('Energy Use 2020'!$A28,'Final Energy Consumption-2020'!$A$2:$A$43,0),MATCH('Energy Use 2020'!F$2,'Final Energy Consumption-2020'!$A$2:$AH$2,0))*'Heat Value'!$P$78</f>
        <v>533342304000</v>
      </c>
      <c r="G28" s="5">
        <f>INDEX('Final Energy Consumption-2020'!$A$2:$AH$43,MATCH('Energy Use 2020'!$A28,'Final Energy Consumption-2020'!$A$2:$A$43,0),MATCH('Energy Use 2020'!G$2,'Final Energy Consumption-2020'!$A$2:$AH$2,0))*'Heat Value'!$P$78</f>
        <v>1122241098000</v>
      </c>
      <c r="H28" s="5">
        <f>INDEX('Final Energy Consumption-2020'!$A$2:$AH$43,MATCH('Energy Use 2020'!$A28,'Final Energy Consumption-2020'!$A$2:$A$43,0),MATCH('Energy Use 2020'!H$2,'Final Energy Consumption-2020'!$A$2:$AH$2,0))*'Heat Value'!$P$78</f>
        <v>0</v>
      </c>
      <c r="I28" s="5">
        <f>INDEX('Final Energy Consumption-2020'!$A$2:$AH$43,MATCH('Energy Use 2020'!$A28,'Final Energy Consumption-2020'!$A$2:$A$43,0),MATCH('Energy Use 2020'!I$2,'Final Energy Consumption-2020'!$A$2:$AH$2,0))*'Heat Value'!$P$78</f>
        <v>0</v>
      </c>
      <c r="J28" s="5">
        <f>INDEX('Final Energy Consumption-2020'!$A$2:$AH$43,MATCH('Energy Use 2020'!$A28,'Final Energy Consumption-2020'!$A$2:$A$43,0),MATCH('Energy Use 2020'!J$2,'Final Energy Consumption-2020'!$A$2:$AH$2,0))*'Heat Value'!$P$78</f>
        <v>0</v>
      </c>
      <c r="K28" s="5">
        <f>INDEX('Final Energy Consumption-2020'!$A$2:$AH$43,MATCH('Energy Use 2020'!$A28,'Final Energy Consumption-2020'!$A$2:$A$43,0),MATCH('Energy Use 2020'!K$2,'Final Energy Consumption-2020'!$A$2:$AH$2,0))*'Heat Value'!$P$78</f>
        <v>822236052000</v>
      </c>
      <c r="L28" s="5">
        <f>INDEX('Final Energy Consumption-2020'!$A$2:$AH$43,MATCH('Energy Use 2020'!$A28,'Final Energy Consumption-2020'!$A$2:$A$43,0),MATCH('Energy Use 2020'!L$2,'Final Energy Consumption-2020'!$A$2:$AH$2,0))*'Heat Value'!$P$78</f>
        <v>16666947000</v>
      </c>
      <c r="M28" s="5">
        <f>INDEX('Final Energy Consumption-2020'!$A$2:$AH$43,MATCH('Energy Use 2020'!$A28,'Final Energy Consumption-2020'!$A$2:$A$43,0),MATCH('Energy Use 2020'!M$2,'Final Energy Consumption-2020'!$A$2:$AH$2,0))*'Heat Value'!$P$78*0.21</f>
        <v>508091879295</v>
      </c>
      <c r="N28" s="5">
        <f>INDEX('Final Energy Consumption-2020'!$A$2:$AH$43,MATCH('Energy Use 2020'!$A28,'Final Energy Consumption-2020'!$A$2:$A$43,0),MATCH('Energy Use 2020'!N$2,'Final Energy Consumption-2020'!$A$2:$AH$2,0))*'Heat Value'!$P$78</f>
        <v>19444771500</v>
      </c>
      <c r="O28" s="5">
        <f>INDEX('Final Energy Consumption-2020'!$A$2:$AH$43,MATCH('Energy Use 2020'!$A28,'Final Energy Consumption-2020'!$A$2:$A$43,0),MATCH('Energy Use 2020'!O$2,'Final Energy Consumption-2020'!$A$2:$AH$2,0))*'Heat Value'!$P$78*0.74</f>
        <v>2302260945600</v>
      </c>
      <c r="P28" s="5">
        <f>INDEX('Final Energy Consumption-2020'!$A$2:$AH$43,MATCH('Energy Use 2020'!$A28,'Final Energy Consumption-2020'!$A$2:$A$43,0),MATCH('Energy Use 2020'!P$2,'Final Energy Consumption-2020'!$A$2:$AH$2,0))*'Heat Value'!$P$78</f>
        <v>877792542000</v>
      </c>
      <c r="Q28" s="5">
        <f>INDEX('Final Energy Consumption-2020'!$A$2:$AH$43,MATCH('Energy Use 2020'!$A28,'Final Energy Consumption-2020'!$A$2:$A$43,0),MATCH('Energy Use 2020'!Q$2,'Final Energy Consumption-2020'!$A$2:$AH$2,0))*'Heat Value'!$P$78</f>
        <v>0</v>
      </c>
      <c r="R28" s="5">
        <f>INDEX('Final Energy Consumption-2020'!$A$2:$AH$43,MATCH('Energy Use 2020'!$A28,'Final Energy Consumption-2020'!$A$2:$A$43,0),MATCH('Energy Use 2020'!R$2,'Final Energy Consumption-2020'!$A$2:$AH$2,0))*'Heat Value'!$P$78</f>
        <v>213892486500</v>
      </c>
      <c r="S28" s="5">
        <f>INDEX('Final Energy Consumption-2020'!$A$2:$AH$43,MATCH('Energy Use 2020'!$A28,'Final Energy Consumption-2020'!$A$2:$A$43,0),MATCH('Energy Use 2020'!S$2,'Final Energy Consumption-2020'!$A$2:$AH$2,0))*'Heat Value'!$P$78</f>
        <v>477785814000</v>
      </c>
      <c r="T28" s="5">
        <f>INDEX('Final Energy Consumption-2020'!$A$2:$AH$43,MATCH('Energy Use 2020'!$A28,'Final Energy Consumption-2020'!$A$2:$A$43,0),MATCH('Energy Use 2020'!T$2,'Final Energy Consumption-2020'!$A$2:$AH$2,0))*'Heat Value'!$P$78</f>
        <v>205559013000</v>
      </c>
      <c r="U28" s="9">
        <f>INDEX('Final Energy Consumption-2020'!$A$2:$AH$43,MATCH('Energy Use 2020'!$A28,'Final Energy Consumption-2020'!$A$2:$A$43,0),MATCH('Energy Use 2020'!U$2,'Final Energy Consumption-2020'!$A$2:$AH$2,0))*'Heat Value'!$P$78</f>
        <v>1050017661000</v>
      </c>
      <c r="V28" s="5">
        <f>INDEX('Final Energy Consumption-2020'!$A$2:$AH$43,MATCH('Energy Use 2020'!$A28,'Final Energy Consumption-2020'!$A$2:$A$43,0),MATCH('Energy Use 2020'!V$2,'Final Energy Consumption-2020'!$A$2:$AH$2,0))*'Heat Value'!$P$78</f>
        <v>0</v>
      </c>
      <c r="W28" s="5">
        <f>INDEX('Final Energy Consumption-2020'!$A$2:$AH$43,MATCH('Energy Use 2020'!$A28,'Final Energy Consumption-2020'!$A$2:$A$43,0),MATCH('Energy Use 2020'!W$2,'Final Energy Consumption-2020'!$A$2:$AH$2,0))*'Heat Value'!$P$78</f>
        <v>1213909306500</v>
      </c>
      <c r="X28" s="5">
        <f>INDEX('Final Energy Consumption-2020'!$A$2:$AH$43,MATCH('Energy Use 2020'!$A28,'Final Energy Consumption-2020'!$A$2:$A$43,0),MATCH('Energy Use 2020'!X$2,'Final Energy Consumption-2020'!$A$2:$AH$2,0))*'Heat Value'!$P$78</f>
        <v>2777824500</v>
      </c>
      <c r="Y28" s="5">
        <f>INDEX('Final Energy Consumption-2020'!$A$2:$AH$43,MATCH('Energy Use 2020'!$A28,'Final Energy Consumption-2020'!$A$2:$A$43,0),MATCH('Energy Use 2020'!Y$2,'Final Energy Consumption-2020'!$A$2:$AH$2,0))*'Heat Value'!$P$78</f>
        <v>1100018502000</v>
      </c>
      <c r="Z28" s="5">
        <f>INDEX('Final Energy Consumption-2020'!$A$2:$AH$43,MATCH('Energy Use 2020'!$A28,'Final Energy Consumption-2020'!$A$2:$A$43,0),MATCH('Energy Use 2020'!Z$2,'Final Energy Consumption-2020'!$A$2:$AH$2,0))*'Heat Value'!$P$78</f>
        <v>29350493667000</v>
      </c>
      <c r="AA28" s="5">
        <f>INDEX('Final Energy Consumption-2020'!$A$2:$AH$43,MATCH('Energy Use 2020'!$A28,'Final Energy Consumption-2020'!$A$2:$A$43,0),MATCH('Energy Use 2020'!AA$2,'Final Energy Consumption-2020'!$A$2:$AH$2,0))*'Heat Value'!$P$78</f>
        <v>37583965485000</v>
      </c>
      <c r="AB28" s="5">
        <f>INDEX('Final Energy Consumption-2020'!$A$2:$AH$43,MATCH('Energy Use 2020'!$A28,'Final Energy Consumption-2020'!$A$2:$A$43,0),MATCH('Energy Use 2020'!AB$2,'Final Energy Consumption-2020'!$A$2:$AH$2,0))*'Heat Value'!$P$78</f>
        <v>29608831345500</v>
      </c>
      <c r="AC28" s="5">
        <f>INDEX('Final Energy Consumption-2020'!$A$2:$AH$43,MATCH('Energy Use 2020'!$A28,'Final Energy Consumption-2020'!$A$2:$A$43,0),MATCH('Energy Use 2020'!AC$2,'Final Energy Consumption-2020'!$A$2:$AH$2,0))*VLOOKUP(AC$3,'Heat Value'!$B$2:$P$78,15,0)</f>
        <v>505257922295037</v>
      </c>
      <c r="AD28" s="128">
        <f>INDEX('Final Energy Consumption-2020'!$A$2:$AH$43,MATCH('Energy Use 2020'!$A28,'Final Energy Consumption-2020'!$A$2:$A$43,0),MATCH('Energy Use 2020'!AD$2,'Final Energy Consumption-2020'!$A$2:$AH$2,0))*'Heat Value'!$P$78</f>
        <v>3847286932500</v>
      </c>
    </row>
    <row r="29" spans="1:30" x14ac:dyDescent="0.25">
      <c r="A29" s="12" t="s">
        <v>25</v>
      </c>
      <c r="B29" s="9">
        <f>INDEX('Final Energy Consumption-2020'!$A$2:$AH$43,MATCH('Energy Use 2020'!$A29,'Final Energy Consumption-2020'!$A$2:$A$43,0),MATCH('Energy Use 2020'!B$2,'Final Energy Consumption-2020'!$A$2:$AH$2,0))*'Heat Value'!$P$78</f>
        <v>2994769815625500</v>
      </c>
      <c r="C29" s="5">
        <f>INDEX('Final Energy Consumption-2020'!$A$2:$AH$43,MATCH('Energy Use 2020'!$A29,'Final Energy Consumption-2020'!$A$2:$A$43,0),MATCH('Energy Use 2020'!C$2,'Final Energy Consumption-2020'!$A$2:$AH$2,0))*'Heat Value'!$P$78</f>
        <v>0</v>
      </c>
      <c r="D29" s="5">
        <f>INDEX('Final Energy Consumption-2020'!$A$2:$AH$43,MATCH('Energy Use 2020'!$A29,'Final Energy Consumption-2020'!$A$2:$A$43,0),MATCH('Energy Use 2020'!D$2,'Final Energy Consumption-2020'!$A$2:$AH$2,0))*'Heat Value'!$P$78</f>
        <v>1474302575130000</v>
      </c>
      <c r="E29" s="5">
        <f>INDEX('Final Energy Consumption-2020'!$A$2:$AH$43,MATCH('Energy Use 2020'!$A29,'Final Energy Consumption-2020'!$A$2:$A$43,0),MATCH('Energy Use 2020'!E$2,'Final Energy Consumption-2020'!$A$2:$AH$2,0))*'Heat Value'!$P$78</f>
        <v>32817218643000.344</v>
      </c>
      <c r="F29" s="5">
        <f>INDEX('Final Energy Consumption-2020'!$A$2:$AH$43,MATCH('Energy Use 2020'!$A29,'Final Energy Consumption-2020'!$A$2:$A$43,0),MATCH('Energy Use 2020'!F$2,'Final Energy Consumption-2020'!$A$2:$AH$2,0))*'Heat Value'!$P$78</f>
        <v>394812196185000</v>
      </c>
      <c r="G29" s="5">
        <f>INDEX('Final Energy Consumption-2020'!$A$2:$AH$43,MATCH('Energy Use 2020'!$A29,'Final Energy Consumption-2020'!$A$2:$A$43,0),MATCH('Energy Use 2020'!G$2,'Final Energy Consumption-2020'!$A$2:$AH$2,0))*'Heat Value'!$P$78</f>
        <v>60748243990500</v>
      </c>
      <c r="H29" s="5">
        <f>INDEX('Final Energy Consumption-2020'!$A$2:$AH$43,MATCH('Energy Use 2020'!$A29,'Final Energy Consumption-2020'!$A$2:$A$43,0),MATCH('Energy Use 2020'!H$2,'Final Energy Consumption-2020'!$A$2:$AH$2,0))*'Heat Value'!$P$78</f>
        <v>16475277109500</v>
      </c>
      <c r="I29" s="5">
        <f>INDEX('Final Energy Consumption-2020'!$A$2:$AH$43,MATCH('Energy Use 2020'!$A29,'Final Energy Consumption-2020'!$A$2:$A$43,0),MATCH('Energy Use 2020'!I$2,'Final Energy Consumption-2020'!$A$2:$AH$2,0))*'Heat Value'!$P$78</f>
        <v>7116786369000</v>
      </c>
      <c r="J29" s="5">
        <f>INDEX('Final Energy Consumption-2020'!$A$2:$AH$43,MATCH('Energy Use 2020'!$A29,'Final Energy Consumption-2020'!$A$2:$A$43,0),MATCH('Energy Use 2020'!J$2,'Final Energy Consumption-2020'!$A$2:$AH$2,0))*'Heat Value'!$P$78</f>
        <v>4205626293000</v>
      </c>
      <c r="K29" s="5">
        <f>INDEX('Final Energy Consumption-2020'!$A$2:$AH$43,MATCH('Energy Use 2020'!$A29,'Final Energy Consumption-2020'!$A$2:$A$43,0),MATCH('Energy Use 2020'!K$2,'Final Energy Consumption-2020'!$A$2:$AH$2,0))*'Heat Value'!$P$78</f>
        <v>5308422619500</v>
      </c>
      <c r="L29" s="5">
        <f>INDEX('Final Energy Consumption-2020'!$A$2:$AH$43,MATCH('Energy Use 2020'!$A29,'Final Energy Consumption-2020'!$A$2:$A$43,0),MATCH('Energy Use 2020'!L$2,'Final Energy Consumption-2020'!$A$2:$AH$2,0))*'Heat Value'!$P$78</f>
        <v>144446874000</v>
      </c>
      <c r="M29" s="5">
        <f>INDEX('Final Energy Consumption-2020'!$A$2:$AH$43,MATCH('Energy Use 2020'!$A29,'Final Energy Consumption-2020'!$A$2:$A$43,0),MATCH('Energy Use 2020'!M$2,'Final Energy Consumption-2020'!$A$2:$AH$2,0))*'Heat Value'!$P$78*0.21</f>
        <v>1108935318645</v>
      </c>
      <c r="N29" s="5">
        <f>INDEX('Final Energy Consumption-2020'!$A$2:$AH$43,MATCH('Energy Use 2020'!$A29,'Final Energy Consumption-2020'!$A$2:$A$43,0),MATCH('Energy Use 2020'!N$2,'Final Energy Consumption-2020'!$A$2:$AH$2,0))*'Heat Value'!$P$78</f>
        <v>213892486500</v>
      </c>
      <c r="O29" s="5">
        <f>INDEX('Final Energy Consumption-2020'!$A$2:$AH$43,MATCH('Energy Use 2020'!$A29,'Final Energy Consumption-2020'!$A$2:$A$43,0),MATCH('Energy Use 2020'!O$2,'Final Energy Consumption-2020'!$A$2:$AH$2,0))*'Heat Value'!$P$78*0.74</f>
        <v>69569392359720</v>
      </c>
      <c r="P29" s="5">
        <f>INDEX('Final Energy Consumption-2020'!$A$2:$AH$43,MATCH('Energy Use 2020'!$A29,'Final Energy Consumption-2020'!$A$2:$A$43,0),MATCH('Energy Use 2020'!P$2,'Final Energy Consumption-2020'!$A$2:$AH$2,0))*'Heat Value'!$P$78</f>
        <v>23130944611500</v>
      </c>
      <c r="Q29" s="5">
        <f>INDEX('Final Energy Consumption-2020'!$A$2:$AH$43,MATCH('Energy Use 2020'!$A29,'Final Energy Consumption-2020'!$A$2:$A$43,0),MATCH('Energy Use 2020'!Q$2,'Final Energy Consumption-2020'!$A$2:$AH$2,0))*'Heat Value'!$P$78</f>
        <v>0</v>
      </c>
      <c r="R29" s="5">
        <f>INDEX('Final Energy Consumption-2020'!$A$2:$AH$43,MATCH('Energy Use 2020'!$A29,'Final Energy Consumption-2020'!$A$2:$A$43,0),MATCH('Energy Use 2020'!R$2,'Final Energy Consumption-2020'!$A$2:$AH$2,0))*'Heat Value'!$P$78</f>
        <v>308338519500</v>
      </c>
      <c r="S29" s="5">
        <f>INDEX('Final Energy Consumption-2020'!$A$2:$AH$43,MATCH('Energy Use 2020'!$A29,'Final Energy Consumption-2020'!$A$2:$A$43,0),MATCH('Energy Use 2020'!S$2,'Final Energy Consumption-2020'!$A$2:$AH$2,0))*'Heat Value'!$P$78</f>
        <v>336116764500</v>
      </c>
      <c r="T29" s="5">
        <f>INDEX('Final Energy Consumption-2020'!$A$2:$AH$43,MATCH('Energy Use 2020'!$A29,'Final Energy Consumption-2020'!$A$2:$A$43,0),MATCH('Energy Use 2020'!T$2,'Final Energy Consumption-2020'!$A$2:$AH$2,0))*'Heat Value'!$P$78</f>
        <v>105557331000</v>
      </c>
      <c r="U29" s="9">
        <f>INDEX('Final Energy Consumption-2020'!$A$2:$AH$43,MATCH('Energy Use 2020'!$A29,'Final Energy Consumption-2020'!$A$2:$A$43,0),MATCH('Energy Use 2020'!U$2,'Final Energy Consumption-2020'!$A$2:$AH$2,0))*'Heat Value'!$P$78</f>
        <v>102190607706000</v>
      </c>
      <c r="V29" s="5">
        <f>INDEX('Final Energy Consumption-2020'!$A$2:$AH$43,MATCH('Energy Use 2020'!$A29,'Final Energy Consumption-2020'!$A$2:$A$43,0),MATCH('Energy Use 2020'!V$2,'Final Energy Consumption-2020'!$A$2:$AH$2,0))*'Heat Value'!$P$78</f>
        <v>748026470482500</v>
      </c>
      <c r="W29" s="5">
        <f>INDEX('Final Energy Consumption-2020'!$A$2:$AH$43,MATCH('Energy Use 2020'!$A29,'Final Energy Consumption-2020'!$A$2:$A$43,0),MATCH('Energy Use 2020'!W$2,'Final Energy Consumption-2020'!$A$2:$AH$2,0))*'Heat Value'!$P$78</f>
        <v>25939325181000</v>
      </c>
      <c r="X29" s="5">
        <f>INDEX('Final Energy Consumption-2020'!$A$2:$AH$43,MATCH('Energy Use 2020'!$A29,'Final Energy Consumption-2020'!$A$2:$A$43,0),MATCH('Energy Use 2020'!X$2,'Final Energy Consumption-2020'!$A$2:$AH$2,0))*'Heat Value'!$P$78</f>
        <v>36111718500</v>
      </c>
      <c r="Y29" s="5">
        <f>INDEX('Final Energy Consumption-2020'!$A$2:$AH$43,MATCH('Energy Use 2020'!$A29,'Final Energy Consumption-2020'!$A$2:$A$43,0),MATCH('Energy Use 2020'!Y$2,'Final Energy Consumption-2020'!$A$2:$AH$2,0))*'Heat Value'!$P$78</f>
        <v>5708429347500</v>
      </c>
      <c r="Z29" s="5">
        <f>INDEX('Final Energy Consumption-2020'!$A$2:$AH$43,MATCH('Energy Use 2020'!$A29,'Final Energy Consumption-2020'!$A$2:$A$43,0),MATCH('Energy Use 2020'!Z$2,'Final Energy Consumption-2020'!$A$2:$AH$2,0))*'Heat Value'!$P$78</f>
        <v>150435863622000</v>
      </c>
      <c r="AA29" s="5">
        <f>INDEX('Final Energy Consumption-2020'!$A$2:$AH$43,MATCH('Energy Use 2020'!$A29,'Final Energy Consumption-2020'!$A$2:$A$43,0),MATCH('Energy Use 2020'!AA$2,'Final Energy Consumption-2020'!$A$2:$AH$2,0))*'Heat Value'!$P$78</f>
        <v>651958187974500</v>
      </c>
      <c r="AB29" s="5">
        <f>INDEX('Final Energy Consumption-2020'!$A$2:$AH$43,MATCH('Energy Use 2020'!$A29,'Final Energy Consumption-2020'!$A$2:$A$43,0),MATCH('Energy Use 2020'!AB$2,'Final Energy Consumption-2020'!$A$2:$AH$2,0))*'Heat Value'!$P$78</f>
        <v>45331318015500</v>
      </c>
      <c r="AC29" s="5">
        <f>INDEX('Final Energy Consumption-2020'!$A$2:$AH$43,MATCH('Energy Use 2020'!$A29,'Final Energy Consumption-2020'!$A$2:$A$43,0),MATCH('Energy Use 2020'!AC$2,'Final Energy Consumption-2020'!$A$2:$AH$2,0))*VLOOKUP(AC$3,'Heat Value'!$B$2:$P$78,15,0)</f>
        <v>1340811052312610</v>
      </c>
      <c r="AD29" s="128">
        <f>INDEX('Final Energy Consumption-2020'!$A$2:$AH$43,MATCH('Energy Use 2020'!$A29,'Final Energy Consumption-2020'!$A$2:$A$43,0),MATCH('Energy Use 2020'!AD$2,'Final Energy Consumption-2020'!$A$2:$AH$2,0))*'Heat Value'!$P$78</f>
        <v>23064276823500</v>
      </c>
    </row>
    <row r="30" spans="1:30" x14ac:dyDescent="0.25">
      <c r="A30" s="12" t="s">
        <v>26</v>
      </c>
      <c r="B30" s="9">
        <f>INDEX('Final Energy Consumption-2020'!$A$2:$AH$43,MATCH('Energy Use 2020'!$A30,'Final Energy Consumption-2020'!$A$2:$A$43,0),MATCH('Energy Use 2020'!B$2,'Final Energy Consumption-2020'!$A$2:$AH$2,0))*'Heat Value'!$P$78</f>
        <v>2185853432103000</v>
      </c>
      <c r="C30" s="5">
        <f>INDEX('Final Energy Consumption-2020'!$A$2:$AH$43,MATCH('Energy Use 2020'!$A30,'Final Energy Consumption-2020'!$A$2:$A$43,0),MATCH('Energy Use 2020'!C$2,'Final Energy Consumption-2020'!$A$2:$AH$2,0))*'Heat Value'!$P$78</f>
        <v>0</v>
      </c>
      <c r="D30" s="5">
        <f>INDEX('Final Energy Consumption-2020'!$A$2:$AH$43,MATCH('Energy Use 2020'!$A30,'Final Energy Consumption-2020'!$A$2:$A$43,0),MATCH('Energy Use 2020'!D$2,'Final Energy Consumption-2020'!$A$2:$AH$2,0))*'Heat Value'!$P$78</f>
        <v>132616119454500</v>
      </c>
      <c r="E30" s="5">
        <f>INDEX('Final Energy Consumption-2020'!$A$2:$AH$43,MATCH('Energy Use 2020'!$A30,'Final Energy Consumption-2020'!$A$2:$A$43,0),MATCH('Energy Use 2020'!E$2,'Final Energy Consumption-2020'!$A$2:$AH$2,0))*'Heat Value'!$P$78</f>
        <v>18994763930999.777</v>
      </c>
      <c r="F30" s="5">
        <f>INDEX('Final Energy Consumption-2020'!$A$2:$AH$43,MATCH('Energy Use 2020'!$A30,'Final Energy Consumption-2020'!$A$2:$A$43,0),MATCH('Energy Use 2020'!F$2,'Final Energy Consumption-2020'!$A$2:$AH$2,0))*'Heat Value'!$P$78</f>
        <v>1.08840191772345E+16</v>
      </c>
      <c r="G30" s="5">
        <f>INDEX('Final Energy Consumption-2020'!$A$2:$AH$43,MATCH('Energy Use 2020'!$A30,'Final Energy Consumption-2020'!$A$2:$A$43,0),MATCH('Energy Use 2020'!G$2,'Final Energy Consumption-2020'!$A$2:$AH$2,0))*'Heat Value'!$P$78</f>
        <v>561395553625500</v>
      </c>
      <c r="H30" s="5">
        <f>INDEX('Final Energy Consumption-2020'!$A$2:$AH$43,MATCH('Energy Use 2020'!$A30,'Final Energy Consumption-2020'!$A$2:$A$43,0),MATCH('Energy Use 2020'!H$2,'Final Energy Consumption-2020'!$A$2:$AH$2,0))*'Heat Value'!$P$78</f>
        <v>2983202954407500</v>
      </c>
      <c r="I30" s="5">
        <f>INDEX('Final Energy Consumption-2020'!$A$2:$AH$43,MATCH('Energy Use 2020'!$A30,'Final Energy Consumption-2020'!$A$2:$A$43,0),MATCH('Energy Use 2020'!I$2,'Final Energy Consumption-2020'!$A$2:$AH$2,0))*'Heat Value'!$P$78</f>
        <v>469046778123000</v>
      </c>
      <c r="J30" s="5">
        <f>INDEX('Final Energy Consumption-2020'!$A$2:$AH$43,MATCH('Energy Use 2020'!$A30,'Final Energy Consumption-2020'!$A$2:$A$43,0),MATCH('Energy Use 2020'!J$2,'Final Energy Consumption-2020'!$A$2:$AH$2,0))*'Heat Value'!$P$78</f>
        <v>777790860000</v>
      </c>
      <c r="K30" s="5">
        <f>INDEX('Final Energy Consumption-2020'!$A$2:$AH$43,MATCH('Energy Use 2020'!$A30,'Final Energy Consumption-2020'!$A$2:$A$43,0),MATCH('Energy Use 2020'!K$2,'Final Energy Consumption-2020'!$A$2:$AH$2,0))*'Heat Value'!$P$78</f>
        <v>105476774089500</v>
      </c>
      <c r="L30" s="5">
        <f>INDEX('Final Energy Consumption-2020'!$A$2:$AH$43,MATCH('Energy Use 2020'!$A30,'Final Energy Consumption-2020'!$A$2:$A$43,0),MATCH('Energy Use 2020'!L$2,'Final Energy Consumption-2020'!$A$2:$AH$2,0))*'Heat Value'!$P$78</f>
        <v>0</v>
      </c>
      <c r="M30" s="5">
        <f>INDEX('Final Energy Consumption-2020'!$A$2:$AH$43,MATCH('Energy Use 2020'!$A30,'Final Energy Consumption-2020'!$A$2:$A$43,0),MATCH('Energy Use 2020'!M$2,'Final Energy Consumption-2020'!$A$2:$AH$2,0))*'Heat Value'!$P$78*0.21</f>
        <v>214670277360</v>
      </c>
      <c r="N30" s="5">
        <f>INDEX('Final Energy Consumption-2020'!$A$2:$AH$43,MATCH('Energy Use 2020'!$A30,'Final Energy Consumption-2020'!$A$2:$A$43,0),MATCH('Energy Use 2020'!N$2,'Final Energy Consumption-2020'!$A$2:$AH$2,0))*'Heat Value'!$P$78</f>
        <v>8333473500</v>
      </c>
      <c r="O30" s="5">
        <f>INDEX('Final Energy Consumption-2020'!$A$2:$AH$43,MATCH('Energy Use 2020'!$A30,'Final Energy Consumption-2020'!$A$2:$A$43,0),MATCH('Energy Use 2020'!O$2,'Final Energy Consumption-2020'!$A$2:$AH$2,0))*'Heat Value'!$P$78*0.74</f>
        <v>12265706305710</v>
      </c>
      <c r="P30" s="5">
        <f>INDEX('Final Energy Consumption-2020'!$A$2:$AH$43,MATCH('Energy Use 2020'!$A30,'Final Energy Consumption-2020'!$A$2:$A$43,0),MATCH('Energy Use 2020'!P$2,'Final Energy Consumption-2020'!$A$2:$AH$2,0))*'Heat Value'!$P$78</f>
        <v>105557331000</v>
      </c>
      <c r="Q30" s="5">
        <f>INDEX('Final Energy Consumption-2020'!$A$2:$AH$43,MATCH('Energy Use 2020'!$A30,'Final Energy Consumption-2020'!$A$2:$A$43,0),MATCH('Energy Use 2020'!Q$2,'Final Energy Consumption-2020'!$A$2:$AH$2,0))*'Heat Value'!$P$78</f>
        <v>0</v>
      </c>
      <c r="R30" s="5">
        <f>INDEX('Final Energy Consumption-2020'!$A$2:$AH$43,MATCH('Energy Use 2020'!$A30,'Final Energy Consumption-2020'!$A$2:$A$43,0),MATCH('Energy Use 2020'!R$2,'Final Energy Consumption-2020'!$A$2:$AH$2,0))*'Heat Value'!$P$78</f>
        <v>508341883500</v>
      </c>
      <c r="S30" s="5">
        <f>INDEX('Final Energy Consumption-2020'!$A$2:$AH$43,MATCH('Energy Use 2020'!$A30,'Final Energy Consumption-2020'!$A$2:$A$43,0),MATCH('Energy Use 2020'!S$2,'Final Energy Consumption-2020'!$A$2:$AH$2,0))*'Heat Value'!$P$78</f>
        <v>2777824500</v>
      </c>
      <c r="T30" s="5">
        <f>INDEX('Final Energy Consumption-2020'!$A$2:$AH$43,MATCH('Energy Use 2020'!$A30,'Final Energy Consumption-2020'!$A$2:$A$43,0),MATCH('Energy Use 2020'!T$2,'Final Energy Consumption-2020'!$A$2:$AH$2,0))*'Heat Value'!$P$78</f>
        <v>0</v>
      </c>
      <c r="U30" s="9">
        <f>INDEX('Final Energy Consumption-2020'!$A$2:$AH$43,MATCH('Energy Use 2020'!$A30,'Final Energy Consumption-2020'!$A$2:$A$43,0),MATCH('Energy Use 2020'!U$2,'Final Energy Consumption-2020'!$A$2:$AH$2,0))*'Heat Value'!$P$78</f>
        <v>0</v>
      </c>
      <c r="V30" s="5">
        <f>INDEX('Final Energy Consumption-2020'!$A$2:$AH$43,MATCH('Energy Use 2020'!$A30,'Final Energy Consumption-2020'!$A$2:$A$43,0),MATCH('Energy Use 2020'!V$2,'Final Energy Consumption-2020'!$A$2:$AH$2,0))*'Heat Value'!$P$78</f>
        <v>6213993406500</v>
      </c>
      <c r="W30" s="5">
        <f>INDEX('Final Energy Consumption-2020'!$A$2:$AH$43,MATCH('Energy Use 2020'!$A30,'Final Energy Consumption-2020'!$A$2:$A$43,0),MATCH('Energy Use 2020'!W$2,'Final Energy Consumption-2020'!$A$2:$AH$2,0))*'Heat Value'!$P$78</f>
        <v>4213959766500</v>
      </c>
      <c r="X30" s="5">
        <f>INDEX('Final Energy Consumption-2020'!$A$2:$AH$43,MATCH('Energy Use 2020'!$A30,'Final Energy Consumption-2020'!$A$2:$A$43,0),MATCH('Energy Use 2020'!X$2,'Final Energy Consumption-2020'!$A$2:$AH$2,0))*'Heat Value'!$P$78</f>
        <v>402784552500</v>
      </c>
      <c r="Y30" s="5">
        <f>INDEX('Final Energy Consumption-2020'!$A$2:$AH$43,MATCH('Energy Use 2020'!$A30,'Final Energy Consumption-2020'!$A$2:$A$43,0),MATCH('Energy Use 2020'!Y$2,'Final Energy Consumption-2020'!$A$2:$AH$2,0))*'Heat Value'!$P$78</f>
        <v>150002523000</v>
      </c>
      <c r="Z30" s="5">
        <f>INDEX('Final Energy Consumption-2020'!$A$2:$AH$43,MATCH('Energy Use 2020'!$A30,'Final Energy Consumption-2020'!$A$2:$A$43,0),MATCH('Energy Use 2020'!Z$2,'Final Energy Consumption-2020'!$A$2:$AH$2,0))*'Heat Value'!$P$78</f>
        <v>171200101759500</v>
      </c>
      <c r="AA30" s="5">
        <f>INDEX('Final Energy Consumption-2020'!$A$2:$AH$43,MATCH('Energy Use 2020'!$A30,'Final Energy Consumption-2020'!$A$2:$A$43,0),MATCH('Energy Use 2020'!AA$2,'Final Energy Consumption-2020'!$A$2:$AH$2,0))*'Heat Value'!$P$78</f>
        <v>338397358414500</v>
      </c>
      <c r="AB30" s="5">
        <f>INDEX('Final Energy Consumption-2020'!$A$2:$AH$43,MATCH('Energy Use 2020'!$A30,'Final Energy Consumption-2020'!$A$2:$A$43,0),MATCH('Energy Use 2020'!AB$2,'Final Energy Consumption-2020'!$A$2:$AH$2,0))*'Heat Value'!$P$78</f>
        <v>177597431583000</v>
      </c>
      <c r="AC30" s="5">
        <f>INDEX('Final Energy Consumption-2020'!$A$2:$AH$43,MATCH('Energy Use 2020'!$A30,'Final Energy Consumption-2020'!$A$2:$A$43,0),MATCH('Energy Use 2020'!AC$2,'Final Energy Consumption-2020'!$A$2:$AH$2,0))*VLOOKUP(AC$3,'Heat Value'!$B$2:$P$78,15,0)</f>
        <v>2030208678223862.3</v>
      </c>
      <c r="AD30" s="128">
        <f>INDEX('Final Energy Consumption-2020'!$A$2:$AH$43,MATCH('Energy Use 2020'!$A30,'Final Energy Consumption-2020'!$A$2:$A$43,0),MATCH('Energy Use 2020'!AD$2,'Final Energy Consumption-2020'!$A$2:$AH$2,0))*'Heat Value'!$P$78</f>
        <v>13136332060500</v>
      </c>
    </row>
    <row r="31" spans="1:30" x14ac:dyDescent="0.25">
      <c r="A31" s="12" t="s">
        <v>27</v>
      </c>
      <c r="B31" s="9">
        <f>INDEX('Final Energy Consumption-2020'!$A$2:$AH$43,MATCH('Energy Use 2020'!$A31,'Final Energy Consumption-2020'!$A$2:$A$43,0),MATCH('Energy Use 2020'!B$2,'Final Energy Consumption-2020'!$A$2:$AH$2,0))*'Heat Value'!$P$78</f>
        <v>428629431648000</v>
      </c>
      <c r="C31" s="5">
        <f>INDEX('Final Energy Consumption-2020'!$A$2:$AH$43,MATCH('Energy Use 2020'!$A31,'Final Energy Consumption-2020'!$A$2:$A$43,0),MATCH('Energy Use 2020'!C$2,'Final Energy Consumption-2020'!$A$2:$AH$2,0))*'Heat Value'!$P$78</f>
        <v>0</v>
      </c>
      <c r="D31" s="5">
        <f>INDEX('Final Energy Consumption-2020'!$A$2:$AH$43,MATCH('Energy Use 2020'!$A31,'Final Energy Consumption-2020'!$A$2:$A$43,0),MATCH('Energy Use 2020'!D$2,'Final Energy Consumption-2020'!$A$2:$AH$2,0))*'Heat Value'!$P$78</f>
        <v>42072929877000</v>
      </c>
      <c r="E31" s="5">
        <f>INDEX('Final Energy Consumption-2020'!$A$2:$AH$43,MATCH('Energy Use 2020'!$A31,'Final Energy Consumption-2020'!$A$2:$A$43,0),MATCH('Energy Use 2020'!E$2,'Final Energy Consumption-2020'!$A$2:$AH$2,0))*'Heat Value'!$P$78</f>
        <v>1513914352500.0127</v>
      </c>
      <c r="F31" s="5">
        <f>INDEX('Final Energy Consumption-2020'!$A$2:$AH$43,MATCH('Energy Use 2020'!$A31,'Final Energy Consumption-2020'!$A$2:$A$43,0),MATCH('Energy Use 2020'!F$2,'Final Energy Consumption-2020'!$A$2:$AH$2,0))*'Heat Value'!$P$78</f>
        <v>107843480563500</v>
      </c>
      <c r="G31" s="5">
        <f>INDEX('Final Energy Consumption-2020'!$A$2:$AH$43,MATCH('Energy Use 2020'!$A31,'Final Energy Consumption-2020'!$A$2:$A$43,0),MATCH('Energy Use 2020'!G$2,'Final Energy Consumption-2020'!$A$2:$AH$2,0))*'Heat Value'!$P$78</f>
        <v>37495075101000</v>
      </c>
      <c r="H31" s="5">
        <f>INDEX('Final Energy Consumption-2020'!$A$2:$AH$43,MATCH('Energy Use 2020'!$A31,'Final Energy Consumption-2020'!$A$2:$A$43,0),MATCH('Energy Use 2020'!H$2,'Final Energy Consumption-2020'!$A$2:$AH$2,0))*'Heat Value'!$P$78</f>
        <v>0</v>
      </c>
      <c r="I31" s="5">
        <f>INDEX('Final Energy Consumption-2020'!$A$2:$AH$43,MATCH('Energy Use 2020'!$A31,'Final Energy Consumption-2020'!$A$2:$A$43,0),MATCH('Energy Use 2020'!I$2,'Final Energy Consumption-2020'!$A$2:$AH$2,0))*'Heat Value'!$P$78</f>
        <v>1391690074500</v>
      </c>
      <c r="J31" s="5">
        <f>INDEX('Final Energy Consumption-2020'!$A$2:$AH$43,MATCH('Energy Use 2020'!$A31,'Final Energy Consumption-2020'!$A$2:$A$43,0),MATCH('Energy Use 2020'!J$2,'Final Energy Consumption-2020'!$A$2:$AH$2,0))*'Heat Value'!$P$78</f>
        <v>34108907035500</v>
      </c>
      <c r="K31" s="5">
        <f>INDEX('Final Energy Consumption-2020'!$A$2:$AH$43,MATCH('Energy Use 2020'!$A31,'Final Energy Consumption-2020'!$A$2:$A$43,0),MATCH('Energy Use 2020'!K$2,'Final Energy Consumption-2020'!$A$2:$AH$2,0))*'Heat Value'!$P$78</f>
        <v>3138941685000</v>
      </c>
      <c r="L31" s="5">
        <f>INDEX('Final Energy Consumption-2020'!$A$2:$AH$43,MATCH('Energy Use 2020'!$A31,'Final Energy Consumption-2020'!$A$2:$A$43,0),MATCH('Energy Use 2020'!L$2,'Final Energy Consumption-2020'!$A$2:$AH$2,0))*'Heat Value'!$P$78</f>
        <v>83334735000</v>
      </c>
      <c r="M31" s="5">
        <f>INDEX('Final Energy Consumption-2020'!$A$2:$AH$43,MATCH('Energy Use 2020'!$A31,'Final Energy Consumption-2020'!$A$2:$A$43,0),MATCH('Energy Use 2020'!M$2,'Final Energy Consumption-2020'!$A$2:$AH$2,0))*'Heat Value'!$P$78*0.21</f>
        <v>212920247925</v>
      </c>
      <c r="N31" s="5">
        <f>INDEX('Final Energy Consumption-2020'!$A$2:$AH$43,MATCH('Energy Use 2020'!$A31,'Final Energy Consumption-2020'!$A$2:$A$43,0),MATCH('Energy Use 2020'!N$2,'Final Energy Consumption-2020'!$A$2:$AH$2,0))*'Heat Value'!$P$78</f>
        <v>152780347500</v>
      </c>
      <c r="O31" s="5">
        <f>INDEX('Final Energy Consumption-2020'!$A$2:$AH$43,MATCH('Energy Use 2020'!$A31,'Final Energy Consumption-2020'!$A$2:$A$43,0),MATCH('Energy Use 2020'!O$2,'Final Energy Consumption-2020'!$A$2:$AH$2,0))*'Heat Value'!$P$78*0.74</f>
        <v>7260344339160</v>
      </c>
      <c r="P31" s="5">
        <f>INDEX('Final Energy Consumption-2020'!$A$2:$AH$43,MATCH('Energy Use 2020'!$A31,'Final Energy Consumption-2020'!$A$2:$A$43,0),MATCH('Energy Use 2020'!P$2,'Final Energy Consumption-2020'!$A$2:$AH$2,0))*'Heat Value'!$P$78</f>
        <v>3063940423500</v>
      </c>
      <c r="Q31" s="5">
        <f>INDEX('Final Energy Consumption-2020'!$A$2:$AH$43,MATCH('Energy Use 2020'!$A31,'Final Energy Consumption-2020'!$A$2:$A$43,0),MATCH('Energy Use 2020'!Q$2,'Final Energy Consumption-2020'!$A$2:$AH$2,0))*'Heat Value'!$P$78</f>
        <v>0</v>
      </c>
      <c r="R31" s="5">
        <f>INDEX('Final Energy Consumption-2020'!$A$2:$AH$43,MATCH('Energy Use 2020'!$A31,'Final Energy Consumption-2020'!$A$2:$A$43,0),MATCH('Energy Use 2020'!R$2,'Final Energy Consumption-2020'!$A$2:$AH$2,0))*'Heat Value'!$P$78</f>
        <v>188892066000</v>
      </c>
      <c r="S31" s="5">
        <f>INDEX('Final Energy Consumption-2020'!$A$2:$AH$43,MATCH('Energy Use 2020'!$A31,'Final Energy Consumption-2020'!$A$2:$A$43,0),MATCH('Energy Use 2020'!S$2,'Final Energy Consumption-2020'!$A$2:$AH$2,0))*'Heat Value'!$P$78</f>
        <v>2777824500</v>
      </c>
      <c r="T31" s="5">
        <f>INDEX('Final Energy Consumption-2020'!$A$2:$AH$43,MATCH('Energy Use 2020'!$A31,'Final Energy Consumption-2020'!$A$2:$A$43,0),MATCH('Energy Use 2020'!T$2,'Final Energy Consumption-2020'!$A$2:$AH$2,0))*'Heat Value'!$P$78</f>
        <v>41667367500</v>
      </c>
      <c r="U31" s="9">
        <f>INDEX('Final Energy Consumption-2020'!$A$2:$AH$43,MATCH('Energy Use 2020'!$A31,'Final Energy Consumption-2020'!$A$2:$A$43,0),MATCH('Energy Use 2020'!U$2,'Final Energy Consumption-2020'!$A$2:$AH$2,0))*'Heat Value'!$P$78</f>
        <v>5711207172000</v>
      </c>
      <c r="V31" s="5">
        <f>INDEX('Final Energy Consumption-2020'!$A$2:$AH$43,MATCH('Energy Use 2020'!$A31,'Final Energy Consumption-2020'!$A$2:$A$43,0),MATCH('Energy Use 2020'!V$2,'Final Energy Consumption-2020'!$A$2:$AH$2,0))*'Heat Value'!$P$78</f>
        <v>75215153986500</v>
      </c>
      <c r="W31" s="5">
        <f>INDEX('Final Energy Consumption-2020'!$A$2:$AH$43,MATCH('Energy Use 2020'!$A31,'Final Energy Consumption-2020'!$A$2:$A$43,0),MATCH('Energy Use 2020'!W$2,'Final Energy Consumption-2020'!$A$2:$AH$2,0))*'Heat Value'!$P$78</f>
        <v>1319466637500</v>
      </c>
      <c r="X31" s="5">
        <f>INDEX('Final Energy Consumption-2020'!$A$2:$AH$43,MATCH('Energy Use 2020'!$A31,'Final Energy Consumption-2020'!$A$2:$A$43,0),MATCH('Energy Use 2020'!X$2,'Final Energy Consumption-2020'!$A$2:$AH$2,0))*'Heat Value'!$P$78</f>
        <v>0</v>
      </c>
      <c r="Y31" s="5">
        <f>INDEX('Final Energy Consumption-2020'!$A$2:$AH$43,MATCH('Energy Use 2020'!$A31,'Final Energy Consumption-2020'!$A$2:$A$43,0),MATCH('Energy Use 2020'!Y$2,'Final Energy Consumption-2020'!$A$2:$AH$2,0))*'Heat Value'!$P$78</f>
        <v>2533375944000</v>
      </c>
      <c r="Z31" s="5">
        <f>INDEX('Final Energy Consumption-2020'!$A$2:$AH$43,MATCH('Energy Use 2020'!$A31,'Final Energy Consumption-2020'!$A$2:$A$43,0),MATCH('Energy Use 2020'!Z$2,'Final Energy Consumption-2020'!$A$2:$AH$2,0))*'Heat Value'!$P$78</f>
        <v>77590193934000</v>
      </c>
      <c r="AA31" s="5">
        <f>INDEX('Final Energy Consumption-2020'!$A$2:$AH$43,MATCH('Energy Use 2020'!$A31,'Final Energy Consumption-2020'!$A$2:$A$43,0),MATCH('Energy Use 2020'!AA$2,'Final Energy Consumption-2020'!$A$2:$AH$2,0))*'Heat Value'!$P$78</f>
        <v>107221247875500</v>
      </c>
      <c r="AB31" s="5">
        <f>INDEX('Final Energy Consumption-2020'!$A$2:$AH$43,MATCH('Energy Use 2020'!$A31,'Final Energy Consumption-2020'!$A$2:$A$43,0),MATCH('Energy Use 2020'!AB$2,'Final Energy Consumption-2020'!$A$2:$AH$2,0))*'Heat Value'!$P$78</f>
        <v>205222896235500</v>
      </c>
      <c r="AC31" s="5">
        <f>INDEX('Final Energy Consumption-2020'!$A$2:$AH$43,MATCH('Energy Use 2020'!$A31,'Final Energy Consumption-2020'!$A$2:$A$43,0),MATCH('Energy Use 2020'!AC$2,'Final Energy Consumption-2020'!$A$2:$AH$2,0))*VLOOKUP(AC$3,'Heat Value'!$B$2:$P$78,15,0)</f>
        <v>2266549337707232</v>
      </c>
      <c r="AD31" s="128">
        <f>INDEX('Final Energy Consumption-2020'!$A$2:$AH$43,MATCH('Energy Use 2020'!$A31,'Final Energy Consumption-2020'!$A$2:$A$43,0),MATCH('Energy Use 2020'!AD$2,'Final Energy Consumption-2020'!$A$2:$AH$2,0))*'Heat Value'!$P$78</f>
        <v>1966699746000</v>
      </c>
    </row>
    <row r="32" spans="1:30" x14ac:dyDescent="0.25">
      <c r="A32" s="12" t="s">
        <v>28</v>
      </c>
      <c r="B32" s="9">
        <f>INDEX('Final Energy Consumption-2020'!$A$2:$AH$43,MATCH('Energy Use 2020'!$A32,'Final Energy Consumption-2020'!$A$2:$A$43,0),MATCH('Energy Use 2020'!B$2,'Final Energy Consumption-2020'!$A$2:$AH$2,0))*'Heat Value'!$P$78</f>
        <v>44414635930500</v>
      </c>
      <c r="C32" s="5">
        <f>INDEX('Final Energy Consumption-2020'!$A$2:$AH$43,MATCH('Energy Use 2020'!$A32,'Final Energy Consumption-2020'!$A$2:$A$43,0),MATCH('Energy Use 2020'!C$2,'Final Energy Consumption-2020'!$A$2:$AH$2,0))*'Heat Value'!$P$78</f>
        <v>0</v>
      </c>
      <c r="D32" s="5">
        <f>INDEX('Final Energy Consumption-2020'!$A$2:$AH$43,MATCH('Energy Use 2020'!$A32,'Final Energy Consumption-2020'!$A$2:$A$43,0),MATCH('Energy Use 2020'!D$2,'Final Energy Consumption-2020'!$A$2:$AH$2,0))*'Heat Value'!$P$78</f>
        <v>7677906918000</v>
      </c>
      <c r="E32" s="5">
        <f>INDEX('Final Energy Consumption-2020'!$A$2:$AH$43,MATCH('Energy Use 2020'!$A32,'Final Energy Consumption-2020'!$A$2:$A$43,0),MATCH('Energy Use 2020'!E$2,'Final Energy Consumption-2020'!$A$2:$AH$2,0))*'Heat Value'!$P$78</f>
        <v>197225539500.0101</v>
      </c>
      <c r="F32" s="5">
        <f>INDEX('Final Energy Consumption-2020'!$A$2:$AH$43,MATCH('Energy Use 2020'!$A32,'Final Energy Consumption-2020'!$A$2:$A$43,0),MATCH('Energy Use 2020'!F$2,'Final Energy Consumption-2020'!$A$2:$AH$2,0))*'Heat Value'!$P$78</f>
        <v>158963784837000</v>
      </c>
      <c r="G32" s="5">
        <f>INDEX('Final Energy Consumption-2020'!$A$2:$AH$43,MATCH('Energy Use 2020'!$A32,'Final Energy Consumption-2020'!$A$2:$A$43,0),MATCH('Energy Use 2020'!G$2,'Final Energy Consumption-2020'!$A$2:$AH$2,0))*'Heat Value'!$P$78</f>
        <v>5088974484000</v>
      </c>
      <c r="H32" s="5">
        <f>INDEX('Final Energy Consumption-2020'!$A$2:$AH$43,MATCH('Energy Use 2020'!$A32,'Final Energy Consumption-2020'!$A$2:$A$43,0),MATCH('Energy Use 2020'!H$2,'Final Energy Consumption-2020'!$A$2:$AH$2,0))*'Heat Value'!$P$78</f>
        <v>33786679393500</v>
      </c>
      <c r="I32" s="5">
        <f>INDEX('Final Energy Consumption-2020'!$A$2:$AH$43,MATCH('Energy Use 2020'!$A32,'Final Energy Consumption-2020'!$A$2:$A$43,0),MATCH('Energy Use 2020'!I$2,'Final Energy Consumption-2020'!$A$2:$AH$2,0))*'Heat Value'!$P$78</f>
        <v>2294483037000</v>
      </c>
      <c r="J32" s="5">
        <f>INDEX('Final Energy Consumption-2020'!$A$2:$AH$43,MATCH('Energy Use 2020'!$A32,'Final Energy Consumption-2020'!$A$2:$A$43,0),MATCH('Energy Use 2020'!J$2,'Final Energy Consumption-2020'!$A$2:$AH$2,0))*'Heat Value'!$P$78</f>
        <v>311116344000</v>
      </c>
      <c r="K32" s="5">
        <f>INDEX('Final Energy Consumption-2020'!$A$2:$AH$43,MATCH('Energy Use 2020'!$A32,'Final Energy Consumption-2020'!$A$2:$A$43,0),MATCH('Energy Use 2020'!K$2,'Final Energy Consumption-2020'!$A$2:$AH$2,0))*'Heat Value'!$P$78</f>
        <v>963905101500</v>
      </c>
      <c r="L32" s="5">
        <f>INDEX('Final Energy Consumption-2020'!$A$2:$AH$43,MATCH('Energy Use 2020'!$A32,'Final Energy Consumption-2020'!$A$2:$A$43,0),MATCH('Energy Use 2020'!L$2,'Final Energy Consumption-2020'!$A$2:$AH$2,0))*'Heat Value'!$P$78</f>
        <v>0</v>
      </c>
      <c r="M32" s="5">
        <f>INDEX('Final Energy Consumption-2020'!$A$2:$AH$43,MATCH('Energy Use 2020'!$A32,'Final Energy Consumption-2020'!$A$2:$A$43,0),MATCH('Energy Use 2020'!M$2,'Final Energy Consumption-2020'!$A$2:$AH$2,0))*'Heat Value'!$P$78*0.21</f>
        <v>707011891740</v>
      </c>
      <c r="N32" s="5">
        <f>INDEX('Final Energy Consumption-2020'!$A$2:$AH$43,MATCH('Energy Use 2020'!$A32,'Final Energy Consumption-2020'!$A$2:$A$43,0),MATCH('Energy Use 2020'!N$2,'Final Energy Consumption-2020'!$A$2:$AH$2,0))*'Heat Value'!$P$78</f>
        <v>122224278000</v>
      </c>
      <c r="O32" s="5">
        <f>INDEX('Final Energy Consumption-2020'!$A$2:$AH$43,MATCH('Energy Use 2020'!$A32,'Final Energy Consumption-2020'!$A$2:$A$43,0),MATCH('Energy Use 2020'!O$2,'Final Energy Consumption-2020'!$A$2:$AH$2,0))*'Heat Value'!$P$78*0.74</f>
        <v>3926177148300</v>
      </c>
      <c r="P32" s="5">
        <f>INDEX('Final Energy Consumption-2020'!$A$2:$AH$43,MATCH('Energy Use 2020'!$A32,'Final Energy Consumption-2020'!$A$2:$A$43,0),MATCH('Energy Use 2020'!P$2,'Final Energy Consumption-2020'!$A$2:$AH$2,0))*'Heat Value'!$P$78</f>
        <v>297227221500</v>
      </c>
      <c r="Q32" s="5">
        <f>INDEX('Final Energy Consumption-2020'!$A$2:$AH$43,MATCH('Energy Use 2020'!$A32,'Final Energy Consumption-2020'!$A$2:$A$43,0),MATCH('Energy Use 2020'!Q$2,'Final Energy Consumption-2020'!$A$2:$AH$2,0))*'Heat Value'!$P$78</f>
        <v>0</v>
      </c>
      <c r="R32" s="5">
        <f>INDEX('Final Energy Consumption-2020'!$A$2:$AH$43,MATCH('Energy Use 2020'!$A32,'Final Energy Consumption-2020'!$A$2:$A$43,0),MATCH('Energy Use 2020'!R$2,'Final Energy Consumption-2020'!$A$2:$AH$2,0))*'Heat Value'!$P$78</f>
        <v>261115503000</v>
      </c>
      <c r="S32" s="5">
        <f>INDEX('Final Energy Consumption-2020'!$A$2:$AH$43,MATCH('Energy Use 2020'!$A32,'Final Energy Consumption-2020'!$A$2:$A$43,0),MATCH('Energy Use 2020'!S$2,'Final Energy Consumption-2020'!$A$2:$AH$2,0))*'Heat Value'!$P$78</f>
        <v>11111298000</v>
      </c>
      <c r="T32" s="5">
        <f>INDEX('Final Energy Consumption-2020'!$A$2:$AH$43,MATCH('Energy Use 2020'!$A32,'Final Energy Consumption-2020'!$A$2:$A$43,0),MATCH('Energy Use 2020'!T$2,'Final Energy Consumption-2020'!$A$2:$AH$2,0))*'Heat Value'!$P$78</f>
        <v>8333473500</v>
      </c>
      <c r="U32" s="9">
        <f>INDEX('Final Energy Consumption-2020'!$A$2:$AH$43,MATCH('Energy Use 2020'!$A32,'Final Energy Consumption-2020'!$A$2:$A$43,0),MATCH('Energy Use 2020'!U$2,'Final Energy Consumption-2020'!$A$2:$AH$2,0))*'Heat Value'!$P$78</f>
        <v>69445612500</v>
      </c>
      <c r="V32" s="5">
        <f>INDEX('Final Energy Consumption-2020'!$A$2:$AH$43,MATCH('Energy Use 2020'!$A32,'Final Energy Consumption-2020'!$A$2:$A$43,0),MATCH('Energy Use 2020'!V$2,'Final Energy Consumption-2020'!$A$2:$AH$2,0))*'Heat Value'!$P$78</f>
        <v>0</v>
      </c>
      <c r="W32" s="5">
        <f>INDEX('Final Energy Consumption-2020'!$A$2:$AH$43,MATCH('Energy Use 2020'!$A32,'Final Energy Consumption-2020'!$A$2:$A$43,0),MATCH('Energy Use 2020'!W$2,'Final Energy Consumption-2020'!$A$2:$AH$2,0))*'Heat Value'!$P$78</f>
        <v>2661155871000</v>
      </c>
      <c r="X32" s="5">
        <f>INDEX('Final Energy Consumption-2020'!$A$2:$AH$43,MATCH('Energy Use 2020'!$A32,'Final Energy Consumption-2020'!$A$2:$A$43,0),MATCH('Energy Use 2020'!X$2,'Final Energy Consumption-2020'!$A$2:$AH$2,0))*'Heat Value'!$P$78</f>
        <v>2777824500</v>
      </c>
      <c r="Y32" s="5">
        <f>INDEX('Final Energy Consumption-2020'!$A$2:$AH$43,MATCH('Energy Use 2020'!$A32,'Final Energy Consumption-2020'!$A$2:$A$43,0),MATCH('Energy Use 2020'!Y$2,'Final Energy Consumption-2020'!$A$2:$AH$2,0))*'Heat Value'!$P$78</f>
        <v>197225539500</v>
      </c>
      <c r="Z32" s="5">
        <f>INDEX('Final Energy Consumption-2020'!$A$2:$AH$43,MATCH('Energy Use 2020'!$A32,'Final Energy Consumption-2020'!$A$2:$A$43,0),MATCH('Energy Use 2020'!Z$2,'Final Energy Consumption-2020'!$A$2:$AH$2,0))*'Heat Value'!$P$78</f>
        <v>47914694800500</v>
      </c>
      <c r="AA32" s="5">
        <f>INDEX('Final Energy Consumption-2020'!$A$2:$AH$43,MATCH('Energy Use 2020'!$A32,'Final Energy Consumption-2020'!$A$2:$A$43,0),MATCH('Energy Use 2020'!AA$2,'Final Energy Consumption-2020'!$A$2:$AH$2,0))*'Heat Value'!$P$78</f>
        <v>215198064015000</v>
      </c>
      <c r="AB32" s="5">
        <f>INDEX('Final Energy Consumption-2020'!$A$2:$AH$43,MATCH('Energy Use 2020'!$A32,'Final Energy Consumption-2020'!$A$2:$A$43,0),MATCH('Energy Use 2020'!AB$2,'Final Energy Consumption-2020'!$A$2:$AH$2,0))*'Heat Value'!$P$78</f>
        <v>5963989201500</v>
      </c>
      <c r="AC32" s="5">
        <f>INDEX('Final Energy Consumption-2020'!$A$2:$AH$43,MATCH('Energy Use 2020'!$A32,'Final Energy Consumption-2020'!$A$2:$A$43,0),MATCH('Energy Use 2020'!AC$2,'Final Energy Consumption-2020'!$A$2:$AH$2,0))*VLOOKUP(AC$3,'Heat Value'!$B$2:$P$78,15,0)</f>
        <v>742149881502071.5</v>
      </c>
      <c r="AD32" s="128">
        <f>INDEX('Final Energy Consumption-2020'!$A$2:$AH$43,MATCH('Energy Use 2020'!$A32,'Final Energy Consumption-2020'!$A$2:$A$43,0),MATCH('Energy Use 2020'!AD$2,'Final Energy Consumption-2020'!$A$2:$AH$2,0))*'Heat Value'!$P$78</f>
        <v>1288910568000</v>
      </c>
    </row>
    <row r="33" spans="1:30" x14ac:dyDescent="0.25">
      <c r="A33" s="12" t="s">
        <v>29</v>
      </c>
      <c r="B33" s="9">
        <f>INDEX('Final Energy Consumption-2020'!$A$2:$AH$43,MATCH('Energy Use 2020'!$A33,'Final Energy Consumption-2020'!$A$2:$A$43,0),MATCH('Energy Use 2020'!B$2,'Final Energy Consumption-2020'!$A$2:$AH$2,0))*'Heat Value'!$P$78</f>
        <v>2655600222000</v>
      </c>
      <c r="C33" s="5">
        <f>INDEX('Final Energy Consumption-2020'!$A$2:$AH$43,MATCH('Energy Use 2020'!$A33,'Final Energy Consumption-2020'!$A$2:$A$43,0),MATCH('Energy Use 2020'!C$2,'Final Energy Consumption-2020'!$A$2:$AH$2,0))*'Heat Value'!$P$78</f>
        <v>0</v>
      </c>
      <c r="D33" s="5">
        <f>INDEX('Final Energy Consumption-2020'!$A$2:$AH$43,MATCH('Energy Use 2020'!$A33,'Final Energy Consumption-2020'!$A$2:$A$43,0),MATCH('Energy Use 2020'!D$2,'Final Energy Consumption-2020'!$A$2:$AH$2,0))*'Heat Value'!$P$78</f>
        <v>69445612500</v>
      </c>
      <c r="E33" s="5">
        <f>INDEX('Final Energy Consumption-2020'!$A$2:$AH$43,MATCH('Energy Use 2020'!$A33,'Final Energy Consumption-2020'!$A$2:$A$43,0),MATCH('Energy Use 2020'!E$2,'Final Energy Consumption-2020'!$A$2:$AH$2,0))*'Heat Value'!$P$78</f>
        <v>219448135499.99976</v>
      </c>
      <c r="F33" s="5">
        <f>INDEX('Final Energy Consumption-2020'!$A$2:$AH$43,MATCH('Energy Use 2020'!$A33,'Final Energy Consumption-2020'!$A$2:$A$43,0),MATCH('Energy Use 2020'!F$2,'Final Energy Consumption-2020'!$A$2:$AH$2,0))*'Heat Value'!$P$78</f>
        <v>111196314735000</v>
      </c>
      <c r="G33" s="5">
        <f>INDEX('Final Energy Consumption-2020'!$A$2:$AH$43,MATCH('Energy Use 2020'!$A33,'Final Energy Consumption-2020'!$A$2:$A$43,0),MATCH('Energy Use 2020'!G$2,'Final Energy Consumption-2020'!$A$2:$AH$2,0))*'Heat Value'!$P$78</f>
        <v>1861142415000</v>
      </c>
      <c r="H33" s="5">
        <f>INDEX('Final Energy Consumption-2020'!$A$2:$AH$43,MATCH('Energy Use 2020'!$A33,'Final Energy Consumption-2020'!$A$2:$A$43,0),MATCH('Energy Use 2020'!H$2,'Final Energy Consumption-2020'!$A$2:$AH$2,0))*'Heat Value'!$P$78</f>
        <v>86112559500</v>
      </c>
      <c r="I33" s="5">
        <f>INDEX('Final Energy Consumption-2020'!$A$2:$AH$43,MATCH('Energy Use 2020'!$A33,'Final Energy Consumption-2020'!$A$2:$A$43,0),MATCH('Energy Use 2020'!I$2,'Final Energy Consumption-2020'!$A$2:$AH$2,0))*'Heat Value'!$P$78</f>
        <v>280560274500</v>
      </c>
      <c r="J33" s="5">
        <f>INDEX('Final Energy Consumption-2020'!$A$2:$AH$43,MATCH('Energy Use 2020'!$A33,'Final Energy Consumption-2020'!$A$2:$A$43,0),MATCH('Energy Use 2020'!J$2,'Final Energy Consumption-2020'!$A$2:$AH$2,0))*'Heat Value'!$P$78</f>
        <v>0</v>
      </c>
      <c r="K33" s="5">
        <f>INDEX('Final Energy Consumption-2020'!$A$2:$AH$43,MATCH('Energy Use 2020'!$A33,'Final Energy Consumption-2020'!$A$2:$A$43,0),MATCH('Energy Use 2020'!K$2,'Final Energy Consumption-2020'!$A$2:$AH$2,0))*'Heat Value'!$P$78</f>
        <v>0</v>
      </c>
      <c r="L33" s="5">
        <f>INDEX('Final Energy Consumption-2020'!$A$2:$AH$43,MATCH('Energy Use 2020'!$A33,'Final Energy Consumption-2020'!$A$2:$A$43,0),MATCH('Energy Use 2020'!L$2,'Final Energy Consumption-2020'!$A$2:$AH$2,0))*'Heat Value'!$P$78</f>
        <v>0</v>
      </c>
      <c r="M33" s="5">
        <f>INDEX('Final Energy Consumption-2020'!$A$2:$AH$43,MATCH('Energy Use 2020'!$A33,'Final Energy Consumption-2020'!$A$2:$A$43,0),MATCH('Energy Use 2020'!M$2,'Final Energy Consumption-2020'!$A$2:$AH$2,0))*'Heat Value'!$P$78*0.21</f>
        <v>933932375145</v>
      </c>
      <c r="N33" s="5">
        <f>INDEX('Final Energy Consumption-2020'!$A$2:$AH$43,MATCH('Energy Use 2020'!$A33,'Final Energy Consumption-2020'!$A$2:$A$43,0),MATCH('Energy Use 2020'!N$2,'Final Energy Consumption-2020'!$A$2:$AH$2,0))*'Heat Value'!$P$78</f>
        <v>588898794000</v>
      </c>
      <c r="O33" s="5">
        <f>INDEX('Final Energy Consumption-2020'!$A$2:$AH$43,MATCH('Energy Use 2020'!$A33,'Final Energy Consumption-2020'!$A$2:$A$43,0),MATCH('Energy Use 2020'!O$2,'Final Energy Consumption-2020'!$A$2:$AH$2,0))*'Heat Value'!$P$78*0.74</f>
        <v>4396907288070</v>
      </c>
      <c r="P33" s="5">
        <f>INDEX('Final Energy Consumption-2020'!$A$2:$AH$43,MATCH('Energy Use 2020'!$A33,'Final Energy Consumption-2020'!$A$2:$A$43,0),MATCH('Energy Use 2020'!P$2,'Final Energy Consumption-2020'!$A$2:$AH$2,0))*'Heat Value'!$P$78</f>
        <v>180558592500</v>
      </c>
      <c r="Q33" s="5">
        <f>INDEX('Final Energy Consumption-2020'!$A$2:$AH$43,MATCH('Energy Use 2020'!$A33,'Final Energy Consumption-2020'!$A$2:$A$43,0),MATCH('Energy Use 2020'!Q$2,'Final Energy Consumption-2020'!$A$2:$AH$2,0))*'Heat Value'!$P$78</f>
        <v>11111298000</v>
      </c>
      <c r="R33" s="5">
        <f>INDEX('Final Energy Consumption-2020'!$A$2:$AH$43,MATCH('Energy Use 2020'!$A33,'Final Energy Consumption-2020'!$A$2:$A$43,0),MATCH('Energy Use 2020'!R$2,'Final Energy Consumption-2020'!$A$2:$AH$2,0))*'Heat Value'!$P$78</f>
        <v>1413912670500</v>
      </c>
      <c r="S33" s="5">
        <f>INDEX('Final Energy Consumption-2020'!$A$2:$AH$43,MATCH('Energy Use 2020'!$A33,'Final Energy Consumption-2020'!$A$2:$A$43,0),MATCH('Energy Use 2020'!S$2,'Final Energy Consumption-2020'!$A$2:$AH$2,0))*'Heat Value'!$P$78</f>
        <v>52778665500</v>
      </c>
      <c r="T33" s="5">
        <f>INDEX('Final Energy Consumption-2020'!$A$2:$AH$43,MATCH('Energy Use 2020'!$A33,'Final Energy Consumption-2020'!$A$2:$A$43,0),MATCH('Energy Use 2020'!T$2,'Final Energy Consumption-2020'!$A$2:$AH$2,0))*'Heat Value'!$P$78</f>
        <v>16666947000</v>
      </c>
      <c r="U33" s="9">
        <f>INDEX('Final Energy Consumption-2020'!$A$2:$AH$43,MATCH('Energy Use 2020'!$A33,'Final Energy Consumption-2020'!$A$2:$A$43,0),MATCH('Energy Use 2020'!U$2,'Final Energy Consumption-2020'!$A$2:$AH$2,0))*'Heat Value'!$P$78</f>
        <v>0</v>
      </c>
      <c r="V33" s="5">
        <f>INDEX('Final Energy Consumption-2020'!$A$2:$AH$43,MATCH('Energy Use 2020'!$A33,'Final Energy Consumption-2020'!$A$2:$A$43,0),MATCH('Energy Use 2020'!V$2,'Final Energy Consumption-2020'!$A$2:$AH$2,0))*'Heat Value'!$P$78</f>
        <v>0</v>
      </c>
      <c r="W33" s="5">
        <f>INDEX('Final Energy Consumption-2020'!$A$2:$AH$43,MATCH('Energy Use 2020'!$A33,'Final Energy Consumption-2020'!$A$2:$A$43,0),MATCH('Energy Use 2020'!W$2,'Final Energy Consumption-2020'!$A$2:$AH$2,0))*'Heat Value'!$P$78</f>
        <v>1319466637500</v>
      </c>
      <c r="X33" s="5">
        <f>INDEX('Final Energy Consumption-2020'!$A$2:$AH$43,MATCH('Energy Use 2020'!$A33,'Final Energy Consumption-2020'!$A$2:$A$43,0),MATCH('Energy Use 2020'!X$2,'Final Energy Consumption-2020'!$A$2:$AH$2,0))*'Heat Value'!$P$78</f>
        <v>2777824500</v>
      </c>
      <c r="Y33" s="5">
        <f>INDEX('Final Energy Consumption-2020'!$A$2:$AH$43,MATCH('Energy Use 2020'!$A33,'Final Energy Consumption-2020'!$A$2:$A$43,0),MATCH('Energy Use 2020'!Y$2,'Final Energy Consumption-2020'!$A$2:$AH$2,0))*'Heat Value'!$P$78</f>
        <v>566676198000</v>
      </c>
      <c r="Z33" s="5">
        <f>INDEX('Final Energy Consumption-2020'!$A$2:$AH$43,MATCH('Energy Use 2020'!$A33,'Final Energy Consumption-2020'!$A$2:$A$43,0),MATCH('Energy Use 2020'!Z$2,'Final Energy Consumption-2020'!$A$2:$AH$2,0))*'Heat Value'!$P$78</f>
        <v>36981177568500</v>
      </c>
      <c r="AA33" s="5">
        <f>INDEX('Final Energy Consumption-2020'!$A$2:$AH$43,MATCH('Energy Use 2020'!$A33,'Final Energy Consumption-2020'!$A$2:$A$43,0),MATCH('Energy Use 2020'!AA$2,'Final Energy Consumption-2020'!$A$2:$AH$2,0))*'Heat Value'!$P$78</f>
        <v>41500698030000</v>
      </c>
      <c r="AB33" s="5">
        <f>INDEX('Final Energy Consumption-2020'!$A$2:$AH$43,MATCH('Energy Use 2020'!$A33,'Final Energy Consumption-2020'!$A$2:$A$43,0),MATCH('Energy Use 2020'!AB$2,'Final Energy Consumption-2020'!$A$2:$AH$2,0))*'Heat Value'!$P$78</f>
        <v>3327833751000</v>
      </c>
      <c r="AC33" s="5">
        <f>INDEX('Final Energy Consumption-2020'!$A$2:$AH$43,MATCH('Energy Use 2020'!$A33,'Final Energy Consumption-2020'!$A$2:$A$43,0),MATCH('Energy Use 2020'!AC$2,'Final Energy Consumption-2020'!$A$2:$AH$2,0))*VLOOKUP(AC$3,'Heat Value'!$B$2:$P$78,15,0)</f>
        <v>334734199258737.25</v>
      </c>
      <c r="AD33" s="128">
        <f>INDEX('Final Energy Consumption-2020'!$A$2:$AH$43,MATCH('Energy Use 2020'!$A33,'Final Energy Consumption-2020'!$A$2:$A$43,0),MATCH('Energy Use 2020'!AD$2,'Final Energy Consumption-2020'!$A$2:$AH$2,0))*'Heat Value'!$P$78</f>
        <v>1405579197000</v>
      </c>
    </row>
    <row r="34" spans="1:30" x14ac:dyDescent="0.25">
      <c r="A34" s="12" t="s">
        <v>30</v>
      </c>
      <c r="B34" s="9">
        <f>INDEX('Final Energy Consumption-2020'!$A$2:$AH$43,MATCH('Energy Use 2020'!$A34,'Final Energy Consumption-2020'!$A$2:$A$43,0),MATCH('Energy Use 2020'!B$2,'Final Energy Consumption-2020'!$A$2:$AH$2,0))*'Heat Value'!$P$78</f>
        <v>819458227500</v>
      </c>
      <c r="C34" s="5">
        <f>INDEX('Final Energy Consumption-2020'!$A$2:$AH$43,MATCH('Energy Use 2020'!$A34,'Final Energy Consumption-2020'!$A$2:$A$43,0),MATCH('Energy Use 2020'!C$2,'Final Energy Consumption-2020'!$A$2:$AH$2,0))*'Heat Value'!$P$78</f>
        <v>0</v>
      </c>
      <c r="D34" s="5">
        <f>INDEX('Final Energy Consumption-2020'!$A$2:$AH$43,MATCH('Energy Use 2020'!$A34,'Final Energy Consumption-2020'!$A$2:$A$43,0),MATCH('Energy Use 2020'!D$2,'Final Energy Consumption-2020'!$A$2:$AH$2,0))*'Heat Value'!$P$78</f>
        <v>0</v>
      </c>
      <c r="E34" s="5">
        <f>INDEX('Final Energy Consumption-2020'!$A$2:$AH$43,MATCH('Energy Use 2020'!$A34,'Final Energy Consumption-2020'!$A$2:$A$43,0),MATCH('Energy Use 2020'!E$2,'Final Energy Consumption-2020'!$A$2:$AH$2,0))*'Heat Value'!$P$78</f>
        <v>1108351975500</v>
      </c>
      <c r="F34" s="5">
        <f>INDEX('Final Energy Consumption-2020'!$A$2:$AH$43,MATCH('Energy Use 2020'!$A34,'Final Energy Consumption-2020'!$A$2:$A$43,0),MATCH('Energy Use 2020'!F$2,'Final Energy Consumption-2020'!$A$2:$AH$2,0))*'Heat Value'!$P$78</f>
        <v>0</v>
      </c>
      <c r="G34" s="5">
        <f>INDEX('Final Energy Consumption-2020'!$A$2:$AH$43,MATCH('Energy Use 2020'!$A34,'Final Energy Consumption-2020'!$A$2:$A$43,0),MATCH('Energy Use 2020'!G$2,'Final Energy Consumption-2020'!$A$2:$AH$2,0))*'Heat Value'!$P$78</f>
        <v>530564479500</v>
      </c>
      <c r="H34" s="5">
        <f>INDEX('Final Energy Consumption-2020'!$A$2:$AH$43,MATCH('Energy Use 2020'!$A34,'Final Energy Consumption-2020'!$A$2:$A$43,0),MATCH('Energy Use 2020'!H$2,'Final Energy Consumption-2020'!$A$2:$AH$2,0))*'Heat Value'!$P$78</f>
        <v>1330577935500</v>
      </c>
      <c r="I34" s="5">
        <f>INDEX('Final Energy Consumption-2020'!$A$2:$AH$43,MATCH('Energy Use 2020'!$A34,'Final Energy Consumption-2020'!$A$2:$A$43,0),MATCH('Energy Use 2020'!I$2,'Final Energy Consumption-2020'!$A$2:$AH$2,0))*'Heat Value'!$P$78</f>
        <v>2777824500</v>
      </c>
      <c r="J34" s="5">
        <f>INDEX('Final Energy Consumption-2020'!$A$2:$AH$43,MATCH('Energy Use 2020'!$A34,'Final Energy Consumption-2020'!$A$2:$A$43,0),MATCH('Energy Use 2020'!J$2,'Final Energy Consumption-2020'!$A$2:$AH$2,0))*'Heat Value'!$P$78</f>
        <v>247226380500</v>
      </c>
      <c r="K34" s="5">
        <f>INDEX('Final Energy Consumption-2020'!$A$2:$AH$43,MATCH('Energy Use 2020'!$A34,'Final Energy Consumption-2020'!$A$2:$A$43,0),MATCH('Energy Use 2020'!K$2,'Final Energy Consumption-2020'!$A$2:$AH$2,0))*'Heat Value'!$P$78</f>
        <v>888903840000</v>
      </c>
      <c r="L34" s="5">
        <f>INDEX('Final Energy Consumption-2020'!$A$2:$AH$43,MATCH('Energy Use 2020'!$A34,'Final Energy Consumption-2020'!$A$2:$A$43,0),MATCH('Energy Use 2020'!L$2,'Final Energy Consumption-2020'!$A$2:$AH$2,0))*'Heat Value'!$P$78</f>
        <v>2777824500</v>
      </c>
      <c r="M34" s="5">
        <f>INDEX('Final Energy Consumption-2020'!$A$2:$AH$43,MATCH('Energy Use 2020'!$A34,'Final Energy Consumption-2020'!$A$2:$A$43,0),MATCH('Energy Use 2020'!M$2,'Final Energy Consumption-2020'!$A$2:$AH$2,0))*'Heat Value'!$P$78*0.21</f>
        <v>712845323190</v>
      </c>
      <c r="N34" s="5">
        <f>INDEX('Final Energy Consumption-2020'!$A$2:$AH$43,MATCH('Energy Use 2020'!$A34,'Final Energy Consumption-2020'!$A$2:$A$43,0),MATCH('Energy Use 2020'!N$2,'Final Energy Consumption-2020'!$A$2:$AH$2,0))*'Heat Value'!$P$78</f>
        <v>361117185000</v>
      </c>
      <c r="O34" s="5">
        <f>INDEX('Final Energy Consumption-2020'!$A$2:$AH$43,MATCH('Energy Use 2020'!$A34,'Final Energy Consumption-2020'!$A$2:$A$43,0),MATCH('Energy Use 2020'!O$2,'Final Energy Consumption-2020'!$A$2:$AH$2,0))*'Heat Value'!$P$78*0.74</f>
        <v>4495575614310</v>
      </c>
      <c r="P34" s="5">
        <f>INDEX('Final Energy Consumption-2020'!$A$2:$AH$43,MATCH('Energy Use 2020'!$A34,'Final Energy Consumption-2020'!$A$2:$A$43,0),MATCH('Energy Use 2020'!P$2,'Final Energy Consumption-2020'!$A$2:$AH$2,0))*'Heat Value'!$P$78</f>
        <v>150002523000</v>
      </c>
      <c r="Q34" s="5">
        <f>INDEX('Final Energy Consumption-2020'!$A$2:$AH$43,MATCH('Energy Use 2020'!$A34,'Final Energy Consumption-2020'!$A$2:$A$43,0),MATCH('Energy Use 2020'!Q$2,'Final Energy Consumption-2020'!$A$2:$AH$2,0))*'Heat Value'!$P$78</f>
        <v>0</v>
      </c>
      <c r="R34" s="5">
        <f>INDEX('Final Energy Consumption-2020'!$A$2:$AH$43,MATCH('Energy Use 2020'!$A34,'Final Energy Consumption-2020'!$A$2:$A$43,0),MATCH('Energy Use 2020'!R$2,'Final Energy Consumption-2020'!$A$2:$AH$2,0))*'Heat Value'!$P$78</f>
        <v>1450024389000</v>
      </c>
      <c r="S34" s="5">
        <f>INDEX('Final Energy Consumption-2020'!$A$2:$AH$43,MATCH('Energy Use 2020'!$A34,'Final Energy Consumption-2020'!$A$2:$A$43,0),MATCH('Energy Use 2020'!S$2,'Final Energy Consumption-2020'!$A$2:$AH$2,0))*'Heat Value'!$P$78</f>
        <v>13889122500</v>
      </c>
      <c r="T34" s="5">
        <f>INDEX('Final Energy Consumption-2020'!$A$2:$AH$43,MATCH('Energy Use 2020'!$A34,'Final Energy Consumption-2020'!$A$2:$A$43,0),MATCH('Energy Use 2020'!T$2,'Final Energy Consumption-2020'!$A$2:$AH$2,0))*'Heat Value'!$P$78</f>
        <v>16666947000</v>
      </c>
      <c r="U34" s="9">
        <f>INDEX('Final Energy Consumption-2020'!$A$2:$AH$43,MATCH('Energy Use 2020'!$A34,'Final Energy Consumption-2020'!$A$2:$A$43,0),MATCH('Energy Use 2020'!U$2,'Final Energy Consumption-2020'!$A$2:$AH$2,0))*'Heat Value'!$P$78</f>
        <v>0</v>
      </c>
      <c r="V34" s="5">
        <f>INDEX('Final Energy Consumption-2020'!$A$2:$AH$43,MATCH('Energy Use 2020'!$A34,'Final Energy Consumption-2020'!$A$2:$A$43,0),MATCH('Energy Use 2020'!V$2,'Final Energy Consumption-2020'!$A$2:$AH$2,0))*'Heat Value'!$P$78</f>
        <v>0</v>
      </c>
      <c r="W34" s="5">
        <f>INDEX('Final Energy Consumption-2020'!$A$2:$AH$43,MATCH('Energy Use 2020'!$A34,'Final Energy Consumption-2020'!$A$2:$A$43,0),MATCH('Energy Use 2020'!W$2,'Final Energy Consumption-2020'!$A$2:$AH$2,0))*'Heat Value'!$P$78</f>
        <v>1866698064000</v>
      </c>
      <c r="X34" s="5">
        <f>INDEX('Final Energy Consumption-2020'!$A$2:$AH$43,MATCH('Energy Use 2020'!$A34,'Final Energy Consumption-2020'!$A$2:$A$43,0),MATCH('Energy Use 2020'!X$2,'Final Energy Consumption-2020'!$A$2:$AH$2,0))*'Heat Value'!$P$78</f>
        <v>0</v>
      </c>
      <c r="Y34" s="5">
        <f>INDEX('Final Energy Consumption-2020'!$A$2:$AH$43,MATCH('Energy Use 2020'!$A34,'Final Energy Consumption-2020'!$A$2:$A$43,0),MATCH('Energy Use 2020'!Y$2,'Final Energy Consumption-2020'!$A$2:$AH$2,0))*'Heat Value'!$P$78</f>
        <v>1166686290000</v>
      </c>
      <c r="Z34" s="5">
        <f>INDEX('Final Energy Consumption-2020'!$A$2:$AH$43,MATCH('Energy Use 2020'!$A34,'Final Energy Consumption-2020'!$A$2:$A$43,0),MATCH('Energy Use 2020'!Z$2,'Final Energy Consumption-2020'!$A$2:$AH$2,0))*'Heat Value'!$P$78</f>
        <v>18705870183000</v>
      </c>
      <c r="AA34" s="5">
        <f>INDEX('Final Energy Consumption-2020'!$A$2:$AH$43,MATCH('Energy Use 2020'!$A34,'Final Energy Consumption-2020'!$A$2:$A$43,0),MATCH('Energy Use 2020'!AA$2,'Final Energy Consumption-2020'!$A$2:$AH$2,0))*'Heat Value'!$P$78</f>
        <v>45761880813000</v>
      </c>
      <c r="AB34" s="5">
        <f>INDEX('Final Energy Consumption-2020'!$A$2:$AH$43,MATCH('Energy Use 2020'!$A34,'Final Energy Consumption-2020'!$A$2:$A$43,0),MATCH('Energy Use 2020'!AB$2,'Final Energy Consumption-2020'!$A$2:$AH$2,0))*'Heat Value'!$P$78</f>
        <v>7891799404500</v>
      </c>
      <c r="AC34" s="5">
        <f>INDEX('Final Energy Consumption-2020'!$A$2:$AH$43,MATCH('Energy Use 2020'!$A34,'Final Energy Consumption-2020'!$A$2:$A$43,0),MATCH('Energy Use 2020'!AC$2,'Final Energy Consumption-2020'!$A$2:$AH$2,0))*VLOOKUP(AC$3,'Heat Value'!$B$2:$P$78,15,0)</f>
        <v>132374785328357.8</v>
      </c>
      <c r="AD34" s="128">
        <f>INDEX('Final Energy Consumption-2020'!$A$2:$AH$43,MATCH('Energy Use 2020'!$A34,'Final Energy Consumption-2020'!$A$2:$A$43,0),MATCH('Energy Use 2020'!AD$2,'Final Energy Consumption-2020'!$A$2:$AH$2,0))*'Heat Value'!$P$78</f>
        <v>1208353657500</v>
      </c>
    </row>
    <row r="35" spans="1:30" x14ac:dyDescent="0.25">
      <c r="A35" s="12" t="s">
        <v>31</v>
      </c>
      <c r="B35" s="9">
        <f>INDEX('Final Energy Consumption-2020'!$A$2:$AH$43,MATCH('Energy Use 2020'!$A35,'Final Energy Consumption-2020'!$A$2:$A$43,0),MATCH('Energy Use 2020'!B$2,'Final Energy Consumption-2020'!$A$2:$AH$2,0))*'Heat Value'!$P$78</f>
        <v>3275055085500</v>
      </c>
      <c r="C35" s="5">
        <f>INDEX('Final Energy Consumption-2020'!$A$2:$AH$43,MATCH('Energy Use 2020'!$A35,'Final Energy Consumption-2020'!$A$2:$A$43,0),MATCH('Energy Use 2020'!C$2,'Final Energy Consumption-2020'!$A$2:$AH$2,0))*'Heat Value'!$P$78</f>
        <v>0</v>
      </c>
      <c r="D35" s="5">
        <f>INDEX('Final Energy Consumption-2020'!$A$2:$AH$43,MATCH('Energy Use 2020'!$A35,'Final Energy Consumption-2020'!$A$2:$A$43,0),MATCH('Energy Use 2020'!D$2,'Final Energy Consumption-2020'!$A$2:$AH$2,0))*'Heat Value'!$P$78</f>
        <v>8333473500</v>
      </c>
      <c r="E35" s="5">
        <f>INDEX('Final Energy Consumption-2020'!$A$2:$AH$43,MATCH('Energy Use 2020'!$A35,'Final Energy Consumption-2020'!$A$2:$A$43,0),MATCH('Energy Use 2020'!E$2,'Final Energy Consumption-2020'!$A$2:$AH$2,0))*'Heat Value'!$P$78</f>
        <v>166669470000.0004</v>
      </c>
      <c r="F35" s="5">
        <f>INDEX('Final Energy Consumption-2020'!$A$2:$AH$43,MATCH('Energy Use 2020'!$A35,'Final Energy Consumption-2020'!$A$2:$A$43,0),MATCH('Energy Use 2020'!F$2,'Final Energy Consumption-2020'!$A$2:$AH$2,0))*'Heat Value'!$P$78</f>
        <v>3030606529500</v>
      </c>
      <c r="G35" s="5">
        <f>INDEX('Final Energy Consumption-2020'!$A$2:$AH$43,MATCH('Energy Use 2020'!$A35,'Final Energy Consumption-2020'!$A$2:$A$43,0),MATCH('Energy Use 2020'!G$2,'Final Energy Consumption-2020'!$A$2:$AH$2,0))*'Heat Value'!$P$78</f>
        <v>102779506500</v>
      </c>
      <c r="H35" s="5">
        <f>INDEX('Final Energy Consumption-2020'!$A$2:$AH$43,MATCH('Energy Use 2020'!$A35,'Final Energy Consumption-2020'!$A$2:$A$43,0),MATCH('Energy Use 2020'!H$2,'Final Energy Consumption-2020'!$A$2:$AH$2,0))*'Heat Value'!$P$78</f>
        <v>5555649000</v>
      </c>
      <c r="I35" s="5">
        <f>INDEX('Final Energy Consumption-2020'!$A$2:$AH$43,MATCH('Energy Use 2020'!$A35,'Final Energy Consumption-2020'!$A$2:$A$43,0),MATCH('Energy Use 2020'!I$2,'Final Energy Consumption-2020'!$A$2:$AH$2,0))*'Heat Value'!$P$78</f>
        <v>8333473500</v>
      </c>
      <c r="J35" s="5">
        <f>INDEX('Final Energy Consumption-2020'!$A$2:$AH$43,MATCH('Energy Use 2020'!$A35,'Final Energy Consumption-2020'!$A$2:$A$43,0),MATCH('Energy Use 2020'!J$2,'Final Energy Consumption-2020'!$A$2:$AH$2,0))*'Heat Value'!$P$78</f>
        <v>80556910500</v>
      </c>
      <c r="K35" s="5">
        <f>INDEX('Final Energy Consumption-2020'!$A$2:$AH$43,MATCH('Energy Use 2020'!$A35,'Final Energy Consumption-2020'!$A$2:$A$43,0),MATCH('Energy Use 2020'!K$2,'Final Energy Consumption-2020'!$A$2:$AH$2,0))*'Heat Value'!$P$78</f>
        <v>0</v>
      </c>
      <c r="L35" s="5">
        <f>INDEX('Final Energy Consumption-2020'!$A$2:$AH$43,MATCH('Energy Use 2020'!$A35,'Final Energy Consumption-2020'!$A$2:$A$43,0),MATCH('Energy Use 2020'!L$2,'Final Energy Consumption-2020'!$A$2:$AH$2,0))*'Heat Value'!$P$78</f>
        <v>2777824500</v>
      </c>
      <c r="M35" s="5">
        <f>INDEX('Final Energy Consumption-2020'!$A$2:$AH$43,MATCH('Energy Use 2020'!$A35,'Final Energy Consumption-2020'!$A$2:$A$43,0),MATCH('Energy Use 2020'!M$2,'Final Energy Consumption-2020'!$A$2:$AH$2,0))*'Heat Value'!$P$78*0.21</f>
        <v>1169603005725</v>
      </c>
      <c r="N35" s="5">
        <f>INDEX('Final Energy Consumption-2020'!$A$2:$AH$43,MATCH('Energy Use 2020'!$A35,'Final Energy Consumption-2020'!$A$2:$A$43,0),MATCH('Energy Use 2020'!N$2,'Final Energy Consumption-2020'!$A$2:$AH$2,0))*'Heat Value'!$P$78</f>
        <v>100001682000</v>
      </c>
      <c r="O35" s="5">
        <f>INDEX('Final Energy Consumption-2020'!$A$2:$AH$43,MATCH('Energy Use 2020'!$A35,'Final Energy Consumption-2020'!$A$2:$A$43,0),MATCH('Energy Use 2020'!O$2,'Final Energy Consumption-2020'!$A$2:$AH$2,0))*'Heat Value'!$P$78*0.74</f>
        <v>4890248919270</v>
      </c>
      <c r="P35" s="5">
        <f>INDEX('Final Energy Consumption-2020'!$A$2:$AH$43,MATCH('Energy Use 2020'!$A35,'Final Energy Consumption-2020'!$A$2:$A$43,0),MATCH('Energy Use 2020'!P$2,'Final Energy Consumption-2020'!$A$2:$AH$2,0))*'Heat Value'!$P$78</f>
        <v>69445612500</v>
      </c>
      <c r="Q35" s="5">
        <f>INDEX('Final Energy Consumption-2020'!$A$2:$AH$43,MATCH('Energy Use 2020'!$A35,'Final Energy Consumption-2020'!$A$2:$A$43,0),MATCH('Energy Use 2020'!Q$2,'Final Energy Consumption-2020'!$A$2:$AH$2,0))*'Heat Value'!$P$78</f>
        <v>2777824500</v>
      </c>
      <c r="R35" s="5">
        <f>INDEX('Final Energy Consumption-2020'!$A$2:$AH$43,MATCH('Energy Use 2020'!$A35,'Final Energy Consumption-2020'!$A$2:$A$43,0),MATCH('Energy Use 2020'!R$2,'Final Energy Consumption-2020'!$A$2:$AH$2,0))*'Heat Value'!$P$78</f>
        <v>3286166383500</v>
      </c>
      <c r="S35" s="5">
        <f>INDEX('Final Energy Consumption-2020'!$A$2:$AH$43,MATCH('Energy Use 2020'!$A35,'Final Energy Consumption-2020'!$A$2:$A$43,0),MATCH('Energy Use 2020'!S$2,'Final Energy Consumption-2020'!$A$2:$AH$2,0))*'Heat Value'!$P$78</f>
        <v>5555649000</v>
      </c>
      <c r="T35" s="5">
        <f>INDEX('Final Energy Consumption-2020'!$A$2:$AH$43,MATCH('Energy Use 2020'!$A35,'Final Energy Consumption-2020'!$A$2:$A$43,0),MATCH('Energy Use 2020'!T$2,'Final Energy Consumption-2020'!$A$2:$AH$2,0))*'Heat Value'!$P$78</f>
        <v>50000841000</v>
      </c>
      <c r="U35" s="9">
        <f>INDEX('Final Energy Consumption-2020'!$A$2:$AH$43,MATCH('Energy Use 2020'!$A35,'Final Energy Consumption-2020'!$A$2:$A$43,0),MATCH('Energy Use 2020'!U$2,'Final Energy Consumption-2020'!$A$2:$AH$2,0))*'Heat Value'!$P$78</f>
        <v>2777824500</v>
      </c>
      <c r="V35" s="5">
        <f>INDEX('Final Energy Consumption-2020'!$A$2:$AH$43,MATCH('Energy Use 2020'!$A35,'Final Energy Consumption-2020'!$A$2:$A$43,0),MATCH('Energy Use 2020'!V$2,'Final Energy Consumption-2020'!$A$2:$AH$2,0))*'Heat Value'!$P$78</f>
        <v>0</v>
      </c>
      <c r="W35" s="5">
        <f>INDEX('Final Energy Consumption-2020'!$A$2:$AH$43,MATCH('Energy Use 2020'!$A35,'Final Energy Consumption-2020'!$A$2:$A$43,0),MATCH('Energy Use 2020'!W$2,'Final Energy Consumption-2020'!$A$2:$AH$2,0))*'Heat Value'!$P$78</f>
        <v>758346088500</v>
      </c>
      <c r="X35" s="5">
        <f>INDEX('Final Energy Consumption-2020'!$A$2:$AH$43,MATCH('Energy Use 2020'!$A35,'Final Energy Consumption-2020'!$A$2:$A$43,0),MATCH('Energy Use 2020'!X$2,'Final Energy Consumption-2020'!$A$2:$AH$2,0))*'Heat Value'!$P$78</f>
        <v>0</v>
      </c>
      <c r="Y35" s="5">
        <f>INDEX('Final Energy Consumption-2020'!$A$2:$AH$43,MATCH('Energy Use 2020'!$A35,'Final Energy Consumption-2020'!$A$2:$A$43,0),MATCH('Energy Use 2020'!Y$2,'Final Energy Consumption-2020'!$A$2:$AH$2,0))*'Heat Value'!$P$78</f>
        <v>508341883500</v>
      </c>
      <c r="Z35" s="5">
        <f>INDEX('Final Energy Consumption-2020'!$A$2:$AH$43,MATCH('Energy Use 2020'!$A35,'Final Energy Consumption-2020'!$A$2:$A$43,0),MATCH('Energy Use 2020'!Z$2,'Final Energy Consumption-2020'!$A$2:$AH$2,0))*'Heat Value'!$P$78</f>
        <v>24394854759000</v>
      </c>
      <c r="AA35" s="5">
        <f>INDEX('Final Energy Consumption-2020'!$A$2:$AH$43,MATCH('Energy Use 2020'!$A35,'Final Energy Consumption-2020'!$A$2:$A$43,0),MATCH('Energy Use 2020'!AA$2,'Final Energy Consumption-2020'!$A$2:$AH$2,0))*'Heat Value'!$P$78</f>
        <v>77965200241500</v>
      </c>
      <c r="AB35" s="5">
        <f>INDEX('Final Energy Consumption-2020'!$A$2:$AH$43,MATCH('Energy Use 2020'!$A35,'Final Energy Consumption-2020'!$A$2:$A$43,0),MATCH('Energy Use 2020'!AB$2,'Final Energy Consumption-2020'!$A$2:$AH$2,0))*'Heat Value'!$P$78</f>
        <v>24744860646000</v>
      </c>
      <c r="AC35" s="5">
        <f>INDEX('Final Energy Consumption-2020'!$A$2:$AH$43,MATCH('Energy Use 2020'!$A35,'Final Energy Consumption-2020'!$A$2:$A$43,0),MATCH('Energy Use 2020'!AC$2,'Final Energy Consumption-2020'!$A$2:$AH$2,0))*VLOOKUP(AC$3,'Heat Value'!$B$2:$P$78,15,0)</f>
        <v>193986086605516.16</v>
      </c>
      <c r="AD35" s="128">
        <f>INDEX('Final Energy Consumption-2020'!$A$2:$AH$43,MATCH('Energy Use 2020'!$A35,'Final Energy Consumption-2020'!$A$2:$A$43,0),MATCH('Energy Use 2020'!AD$2,'Final Energy Consumption-2020'!$A$2:$AH$2,0))*'Heat Value'!$P$78</f>
        <v>644455284000</v>
      </c>
    </row>
    <row r="36" spans="1:30" x14ac:dyDescent="0.25">
      <c r="A36" s="12" t="s">
        <v>32</v>
      </c>
      <c r="B36" s="9">
        <f>INDEX('Final Energy Consumption-2020'!$A$2:$AH$43,MATCH('Energy Use 2020'!$A36,'Final Energy Consumption-2020'!$A$2:$A$43,0),MATCH('Energy Use 2020'!B$2,'Final Energy Consumption-2020'!$A$2:$AH$2,0))*'Heat Value'!$P$78</f>
        <v>2077812726000</v>
      </c>
      <c r="C36" s="5">
        <f>INDEX('Final Energy Consumption-2020'!$A$2:$AH$43,MATCH('Energy Use 2020'!$A36,'Final Energy Consumption-2020'!$A$2:$A$43,0),MATCH('Energy Use 2020'!C$2,'Final Energy Consumption-2020'!$A$2:$AH$2,0))*'Heat Value'!$P$78</f>
        <v>0</v>
      </c>
      <c r="D36" s="5">
        <f>INDEX('Final Energy Consumption-2020'!$A$2:$AH$43,MATCH('Energy Use 2020'!$A36,'Final Energy Consumption-2020'!$A$2:$A$43,0),MATCH('Energy Use 2020'!D$2,'Final Energy Consumption-2020'!$A$2:$AH$2,0))*'Heat Value'!$P$78</f>
        <v>3038940003000</v>
      </c>
      <c r="E36" s="5">
        <f>INDEX('Final Energy Consumption-2020'!$A$2:$AH$43,MATCH('Energy Use 2020'!$A36,'Final Energy Consumption-2020'!$A$2:$A$43,0),MATCH('Energy Use 2020'!E$2,'Final Energy Consumption-2020'!$A$2:$AH$2,0))*'Heat Value'!$P$78</f>
        <v>0</v>
      </c>
      <c r="F36" s="5">
        <f>INDEX('Final Energy Consumption-2020'!$A$2:$AH$43,MATCH('Energy Use 2020'!$A36,'Final Energy Consumption-2020'!$A$2:$A$43,0),MATCH('Energy Use 2020'!F$2,'Final Energy Consumption-2020'!$A$2:$AH$2,0))*'Heat Value'!$P$78</f>
        <v>108335155500</v>
      </c>
      <c r="G36" s="5">
        <f>INDEX('Final Energy Consumption-2020'!$A$2:$AH$43,MATCH('Energy Use 2020'!$A36,'Final Energy Consumption-2020'!$A$2:$A$43,0),MATCH('Energy Use 2020'!G$2,'Final Energy Consumption-2020'!$A$2:$AH$2,0))*'Heat Value'!$P$78</f>
        <v>372228483000</v>
      </c>
      <c r="H36" s="5">
        <f>INDEX('Final Energy Consumption-2020'!$A$2:$AH$43,MATCH('Energy Use 2020'!$A36,'Final Energy Consumption-2020'!$A$2:$A$43,0),MATCH('Energy Use 2020'!H$2,'Final Energy Consumption-2020'!$A$2:$AH$2,0))*'Heat Value'!$P$78</f>
        <v>0</v>
      </c>
      <c r="I36" s="5">
        <f>INDEX('Final Energy Consumption-2020'!$A$2:$AH$43,MATCH('Energy Use 2020'!$A36,'Final Energy Consumption-2020'!$A$2:$A$43,0),MATCH('Energy Use 2020'!I$2,'Final Energy Consumption-2020'!$A$2:$AH$2,0))*'Heat Value'!$P$78</f>
        <v>0</v>
      </c>
      <c r="J36" s="5">
        <f>INDEX('Final Energy Consumption-2020'!$A$2:$AH$43,MATCH('Energy Use 2020'!$A36,'Final Energy Consumption-2020'!$A$2:$A$43,0),MATCH('Energy Use 2020'!J$2,'Final Energy Consumption-2020'!$A$2:$AH$2,0))*'Heat Value'!$P$78</f>
        <v>2777824500</v>
      </c>
      <c r="K36" s="5">
        <f>INDEX('Final Energy Consumption-2020'!$A$2:$AH$43,MATCH('Energy Use 2020'!$A36,'Final Energy Consumption-2020'!$A$2:$A$43,0),MATCH('Energy Use 2020'!K$2,'Final Energy Consumption-2020'!$A$2:$AH$2,0))*'Heat Value'!$P$78</f>
        <v>0</v>
      </c>
      <c r="L36" s="5">
        <f>INDEX('Final Energy Consumption-2020'!$A$2:$AH$43,MATCH('Energy Use 2020'!$A36,'Final Energy Consumption-2020'!$A$2:$A$43,0),MATCH('Energy Use 2020'!L$2,'Final Energy Consumption-2020'!$A$2:$AH$2,0))*'Heat Value'!$P$78</f>
        <v>0</v>
      </c>
      <c r="M36" s="5">
        <f>INDEX('Final Energy Consumption-2020'!$A$2:$AH$43,MATCH('Energy Use 2020'!$A36,'Final Energy Consumption-2020'!$A$2:$A$43,0),MATCH('Energy Use 2020'!M$2,'Final Energy Consumption-2020'!$A$2:$AH$2,0))*'Heat Value'!$P$78*0.21</f>
        <v>232753914855</v>
      </c>
      <c r="N36" s="5">
        <f>INDEX('Final Energy Consumption-2020'!$A$2:$AH$43,MATCH('Energy Use 2020'!$A36,'Final Energy Consumption-2020'!$A$2:$A$43,0),MATCH('Energy Use 2020'!N$2,'Final Energy Consumption-2020'!$A$2:$AH$2,0))*'Heat Value'!$P$78</f>
        <v>533342304000</v>
      </c>
      <c r="O36" s="5">
        <f>INDEX('Final Energy Consumption-2020'!$A$2:$AH$43,MATCH('Energy Use 2020'!$A36,'Final Energy Consumption-2020'!$A$2:$A$43,0),MATCH('Energy Use 2020'!O$2,'Final Energy Consumption-2020'!$A$2:$AH$2,0))*'Heat Value'!$P$78*0.74</f>
        <v>2273482683780</v>
      </c>
      <c r="P36" s="5">
        <f>INDEX('Final Energy Consumption-2020'!$A$2:$AH$43,MATCH('Energy Use 2020'!$A36,'Final Energy Consumption-2020'!$A$2:$A$43,0),MATCH('Energy Use 2020'!P$2,'Final Energy Consumption-2020'!$A$2:$AH$2,0))*'Heat Value'!$P$78</f>
        <v>388895430000</v>
      </c>
      <c r="Q36" s="5">
        <f>INDEX('Final Energy Consumption-2020'!$A$2:$AH$43,MATCH('Energy Use 2020'!$A36,'Final Energy Consumption-2020'!$A$2:$A$43,0),MATCH('Energy Use 2020'!Q$2,'Final Energy Consumption-2020'!$A$2:$AH$2,0))*'Heat Value'!$P$78</f>
        <v>0</v>
      </c>
      <c r="R36" s="5">
        <f>INDEX('Final Energy Consumption-2020'!$A$2:$AH$43,MATCH('Energy Use 2020'!$A36,'Final Energy Consumption-2020'!$A$2:$A$43,0),MATCH('Energy Use 2020'!R$2,'Final Energy Consumption-2020'!$A$2:$AH$2,0))*'Heat Value'!$P$78</f>
        <v>133335576000</v>
      </c>
      <c r="S36" s="5">
        <f>INDEX('Final Energy Consumption-2020'!$A$2:$AH$43,MATCH('Energy Use 2020'!$A36,'Final Energy Consumption-2020'!$A$2:$A$43,0),MATCH('Energy Use 2020'!S$2,'Final Energy Consumption-2020'!$A$2:$AH$2,0))*'Heat Value'!$P$78</f>
        <v>83334735000</v>
      </c>
      <c r="T36" s="5">
        <f>INDEX('Final Energy Consumption-2020'!$A$2:$AH$43,MATCH('Energy Use 2020'!$A36,'Final Energy Consumption-2020'!$A$2:$A$43,0),MATCH('Energy Use 2020'!T$2,'Final Energy Consumption-2020'!$A$2:$AH$2,0))*'Heat Value'!$P$78</f>
        <v>11111298000</v>
      </c>
      <c r="U36" s="9">
        <f>INDEX('Final Energy Consumption-2020'!$A$2:$AH$43,MATCH('Energy Use 2020'!$A36,'Final Energy Consumption-2020'!$A$2:$A$43,0),MATCH('Energy Use 2020'!U$2,'Final Energy Consumption-2020'!$A$2:$AH$2,0))*'Heat Value'!$P$78</f>
        <v>0</v>
      </c>
      <c r="V36" s="5">
        <f>INDEX('Final Energy Consumption-2020'!$A$2:$AH$43,MATCH('Energy Use 2020'!$A36,'Final Energy Consumption-2020'!$A$2:$A$43,0),MATCH('Energy Use 2020'!V$2,'Final Energy Consumption-2020'!$A$2:$AH$2,0))*'Heat Value'!$P$78</f>
        <v>0</v>
      </c>
      <c r="W36" s="5">
        <f>INDEX('Final Energy Consumption-2020'!$A$2:$AH$43,MATCH('Energy Use 2020'!$A36,'Final Energy Consumption-2020'!$A$2:$A$43,0),MATCH('Energy Use 2020'!W$2,'Final Energy Consumption-2020'!$A$2:$AH$2,0))*'Heat Value'!$P$78</f>
        <v>625010512500</v>
      </c>
      <c r="X36" s="5">
        <f>INDEX('Final Energy Consumption-2020'!$A$2:$AH$43,MATCH('Energy Use 2020'!$A36,'Final Energy Consumption-2020'!$A$2:$A$43,0),MATCH('Energy Use 2020'!X$2,'Final Energy Consumption-2020'!$A$2:$AH$2,0))*'Heat Value'!$P$78</f>
        <v>0</v>
      </c>
      <c r="Y36" s="5">
        <f>INDEX('Final Energy Consumption-2020'!$A$2:$AH$43,MATCH('Energy Use 2020'!$A36,'Final Energy Consumption-2020'!$A$2:$A$43,0),MATCH('Energy Use 2020'!Y$2,'Final Energy Consumption-2020'!$A$2:$AH$2,0))*'Heat Value'!$P$78</f>
        <v>119446453500</v>
      </c>
      <c r="Z36" s="5">
        <f>INDEX('Final Energy Consumption-2020'!$A$2:$AH$43,MATCH('Energy Use 2020'!$A36,'Final Energy Consumption-2020'!$A$2:$A$43,0),MATCH('Energy Use 2020'!Z$2,'Final Energy Consumption-2020'!$A$2:$AH$2,0))*'Heat Value'!$P$78</f>
        <v>17683630767000</v>
      </c>
      <c r="AA36" s="5">
        <f>INDEX('Final Energy Consumption-2020'!$A$2:$AH$43,MATCH('Energy Use 2020'!$A36,'Final Energy Consumption-2020'!$A$2:$A$43,0),MATCH('Energy Use 2020'!AA$2,'Final Energy Consumption-2020'!$A$2:$AH$2,0))*'Heat Value'!$P$78</f>
        <v>62337159604500</v>
      </c>
      <c r="AB36" s="5">
        <f>INDEX('Final Energy Consumption-2020'!$A$2:$AH$43,MATCH('Energy Use 2020'!$A36,'Final Energy Consumption-2020'!$A$2:$A$43,0),MATCH('Energy Use 2020'!AB$2,'Final Energy Consumption-2020'!$A$2:$AH$2,0))*'Heat Value'!$P$78</f>
        <v>5611205490000</v>
      </c>
      <c r="AC36" s="5">
        <f>INDEX('Final Energy Consumption-2020'!$A$2:$AH$43,MATCH('Energy Use 2020'!$A36,'Final Energy Consumption-2020'!$A$2:$A$43,0),MATCH('Energy Use 2020'!AC$2,'Final Energy Consumption-2020'!$A$2:$AH$2,0))*VLOOKUP(AC$3,'Heat Value'!$B$2:$P$78,15,0)</f>
        <v>111457196989128.25</v>
      </c>
      <c r="AD36" s="128">
        <f>INDEX('Final Energy Consumption-2020'!$A$2:$AH$43,MATCH('Energy Use 2020'!$A36,'Final Energy Consumption-2020'!$A$2:$A$43,0),MATCH('Energy Use 2020'!AD$2,'Final Energy Consumption-2020'!$A$2:$AH$2,0))*'Heat Value'!$P$78</f>
        <v>66667788000</v>
      </c>
    </row>
    <row r="37" spans="1:30" x14ac:dyDescent="0.25">
      <c r="A37" s="12" t="s">
        <v>33</v>
      </c>
      <c r="B37" s="9">
        <f>INDEX('Final Energy Consumption-2020'!$A$2:$AH$43,MATCH('Energy Use 2020'!$A37,'Final Energy Consumption-2020'!$A$2:$A$43,0),MATCH('Energy Use 2020'!B$2,'Final Energy Consumption-2020'!$A$2:$AH$2,0))*'Heat Value'!$P$78</f>
        <v>2391706894500</v>
      </c>
      <c r="C37" s="5">
        <f>INDEX('Final Energy Consumption-2020'!$A$2:$AH$43,MATCH('Energy Use 2020'!$A37,'Final Energy Consumption-2020'!$A$2:$A$43,0),MATCH('Energy Use 2020'!C$2,'Final Energy Consumption-2020'!$A$2:$AH$2,0))*'Heat Value'!$P$78</f>
        <v>0</v>
      </c>
      <c r="D37" s="5">
        <f>INDEX('Final Energy Consumption-2020'!$A$2:$AH$43,MATCH('Energy Use 2020'!$A37,'Final Energy Consumption-2020'!$A$2:$A$43,0),MATCH('Energy Use 2020'!D$2,'Final Energy Consumption-2020'!$A$2:$AH$2,0))*'Heat Value'!$P$78</f>
        <v>0</v>
      </c>
      <c r="E37" s="5">
        <f>INDEX('Final Energy Consumption-2020'!$A$2:$AH$43,MATCH('Energy Use 2020'!$A37,'Final Energy Consumption-2020'!$A$2:$A$43,0),MATCH('Energy Use 2020'!E$2,'Final Energy Consumption-2020'!$A$2:$AH$2,0))*'Heat Value'!$P$78</f>
        <v>0</v>
      </c>
      <c r="F37" s="5">
        <f>INDEX('Final Energy Consumption-2020'!$A$2:$AH$43,MATCH('Energy Use 2020'!$A37,'Final Energy Consumption-2020'!$A$2:$A$43,0),MATCH('Energy Use 2020'!F$2,'Final Energy Consumption-2020'!$A$2:$AH$2,0))*'Heat Value'!$P$78</f>
        <v>188892066000</v>
      </c>
      <c r="G37" s="5">
        <f>INDEX('Final Energy Consumption-2020'!$A$2:$AH$43,MATCH('Energy Use 2020'!$A37,'Final Energy Consumption-2020'!$A$2:$A$43,0),MATCH('Energy Use 2020'!G$2,'Final Energy Consumption-2020'!$A$2:$AH$2,0))*'Heat Value'!$P$78</f>
        <v>8333473500</v>
      </c>
      <c r="H37" s="5">
        <f>INDEX('Final Energy Consumption-2020'!$A$2:$AH$43,MATCH('Energy Use 2020'!$A37,'Final Energy Consumption-2020'!$A$2:$A$43,0),MATCH('Energy Use 2020'!H$2,'Final Energy Consumption-2020'!$A$2:$AH$2,0))*'Heat Value'!$P$78</f>
        <v>0</v>
      </c>
      <c r="I37" s="5">
        <f>INDEX('Final Energy Consumption-2020'!$A$2:$AH$43,MATCH('Energy Use 2020'!$A37,'Final Energy Consumption-2020'!$A$2:$A$43,0),MATCH('Energy Use 2020'!I$2,'Final Energy Consumption-2020'!$A$2:$AH$2,0))*'Heat Value'!$P$78</f>
        <v>0</v>
      </c>
      <c r="J37" s="5">
        <f>INDEX('Final Energy Consumption-2020'!$A$2:$AH$43,MATCH('Energy Use 2020'!$A37,'Final Energy Consumption-2020'!$A$2:$A$43,0),MATCH('Energy Use 2020'!J$2,'Final Energy Consumption-2020'!$A$2:$AH$2,0))*'Heat Value'!$P$78</f>
        <v>2777824500</v>
      </c>
      <c r="K37" s="5">
        <f>INDEX('Final Energy Consumption-2020'!$A$2:$AH$43,MATCH('Energy Use 2020'!$A37,'Final Energy Consumption-2020'!$A$2:$A$43,0),MATCH('Energy Use 2020'!K$2,'Final Energy Consumption-2020'!$A$2:$AH$2,0))*'Heat Value'!$P$78</f>
        <v>0</v>
      </c>
      <c r="L37" s="5">
        <f>INDEX('Final Energy Consumption-2020'!$A$2:$AH$43,MATCH('Energy Use 2020'!$A37,'Final Energy Consumption-2020'!$A$2:$A$43,0),MATCH('Energy Use 2020'!L$2,'Final Energy Consumption-2020'!$A$2:$AH$2,0))*'Heat Value'!$P$78</f>
        <v>0</v>
      </c>
      <c r="M37" s="5">
        <f>INDEX('Final Energy Consumption-2020'!$A$2:$AH$43,MATCH('Energy Use 2020'!$A37,'Final Energy Consumption-2020'!$A$2:$A$43,0),MATCH('Energy Use 2020'!M$2,'Final Energy Consumption-2020'!$A$2:$AH$2,0))*'Heat Value'!$P$78*0.21</f>
        <v>880848148950</v>
      </c>
      <c r="N37" s="5">
        <f>INDEX('Final Energy Consumption-2020'!$A$2:$AH$43,MATCH('Energy Use 2020'!$A37,'Final Energy Consumption-2020'!$A$2:$A$43,0),MATCH('Energy Use 2020'!N$2,'Final Energy Consumption-2020'!$A$2:$AH$2,0))*'Heat Value'!$P$78</f>
        <v>50000841000</v>
      </c>
      <c r="O37" s="5">
        <f>INDEX('Final Energy Consumption-2020'!$A$2:$AH$43,MATCH('Energy Use 2020'!$A37,'Final Energy Consumption-2020'!$A$2:$A$43,0),MATCH('Energy Use 2020'!O$2,'Final Energy Consumption-2020'!$A$2:$AH$2,0))*'Heat Value'!$P$78*0.74</f>
        <v>1944588262980</v>
      </c>
      <c r="P37" s="5">
        <f>INDEX('Final Energy Consumption-2020'!$A$2:$AH$43,MATCH('Energy Use 2020'!$A37,'Final Energy Consumption-2020'!$A$2:$A$43,0),MATCH('Energy Use 2020'!P$2,'Final Energy Consumption-2020'!$A$2:$AH$2,0))*'Heat Value'!$P$78</f>
        <v>472230165000</v>
      </c>
      <c r="Q37" s="5">
        <f>INDEX('Final Energy Consumption-2020'!$A$2:$AH$43,MATCH('Energy Use 2020'!$A37,'Final Energy Consumption-2020'!$A$2:$A$43,0),MATCH('Energy Use 2020'!Q$2,'Final Energy Consumption-2020'!$A$2:$AH$2,0))*'Heat Value'!$P$78</f>
        <v>0</v>
      </c>
      <c r="R37" s="5">
        <f>INDEX('Final Energy Consumption-2020'!$A$2:$AH$43,MATCH('Energy Use 2020'!$A37,'Final Energy Consumption-2020'!$A$2:$A$43,0),MATCH('Energy Use 2020'!R$2,'Final Energy Consumption-2020'!$A$2:$AH$2,0))*'Heat Value'!$P$78</f>
        <v>741679141500</v>
      </c>
      <c r="S37" s="5">
        <f>INDEX('Final Energy Consumption-2020'!$A$2:$AH$43,MATCH('Energy Use 2020'!$A37,'Final Energy Consumption-2020'!$A$2:$A$43,0),MATCH('Energy Use 2020'!S$2,'Final Energy Consumption-2020'!$A$2:$AH$2,0))*'Heat Value'!$P$78</f>
        <v>55556490000</v>
      </c>
      <c r="T37" s="5">
        <f>INDEX('Final Energy Consumption-2020'!$A$2:$AH$43,MATCH('Energy Use 2020'!$A37,'Final Energy Consumption-2020'!$A$2:$A$43,0),MATCH('Energy Use 2020'!T$2,'Final Energy Consumption-2020'!$A$2:$AH$2,0))*'Heat Value'!$P$78</f>
        <v>38889543000</v>
      </c>
      <c r="U37" s="9">
        <f>INDEX('Final Energy Consumption-2020'!$A$2:$AH$43,MATCH('Energy Use 2020'!$A37,'Final Energy Consumption-2020'!$A$2:$A$43,0),MATCH('Energy Use 2020'!U$2,'Final Energy Consumption-2020'!$A$2:$AH$2,0))*'Heat Value'!$P$78</f>
        <v>13889122500</v>
      </c>
      <c r="V37" s="5">
        <f>INDEX('Final Energy Consumption-2020'!$A$2:$AH$43,MATCH('Energy Use 2020'!$A37,'Final Energy Consumption-2020'!$A$2:$A$43,0),MATCH('Energy Use 2020'!V$2,'Final Energy Consumption-2020'!$A$2:$AH$2,0))*'Heat Value'!$P$78</f>
        <v>91668208500</v>
      </c>
      <c r="W37" s="5">
        <f>INDEX('Final Energy Consumption-2020'!$A$2:$AH$43,MATCH('Energy Use 2020'!$A37,'Final Energy Consumption-2020'!$A$2:$A$43,0),MATCH('Energy Use 2020'!W$2,'Final Energy Consumption-2020'!$A$2:$AH$2,0))*'Heat Value'!$P$78</f>
        <v>1263910147500</v>
      </c>
      <c r="X37" s="5">
        <f>INDEX('Final Energy Consumption-2020'!$A$2:$AH$43,MATCH('Energy Use 2020'!$A37,'Final Energy Consumption-2020'!$A$2:$A$43,0),MATCH('Energy Use 2020'!X$2,'Final Energy Consumption-2020'!$A$2:$AH$2,0))*'Heat Value'!$P$78</f>
        <v>0</v>
      </c>
      <c r="Y37" s="5">
        <f>INDEX('Final Energy Consumption-2020'!$A$2:$AH$43,MATCH('Energy Use 2020'!$A37,'Final Energy Consumption-2020'!$A$2:$A$43,0),MATCH('Energy Use 2020'!Y$2,'Final Energy Consumption-2020'!$A$2:$AH$2,0))*'Heat Value'!$P$78</f>
        <v>430562797500</v>
      </c>
      <c r="Z37" s="5">
        <f>INDEX('Final Energy Consumption-2020'!$A$2:$AH$43,MATCH('Energy Use 2020'!$A37,'Final Energy Consumption-2020'!$A$2:$A$43,0),MATCH('Energy Use 2020'!Z$2,'Final Energy Consumption-2020'!$A$2:$AH$2,0))*'Heat Value'!$P$78</f>
        <v>12183538257000</v>
      </c>
      <c r="AA37" s="5">
        <f>INDEX('Final Energy Consumption-2020'!$A$2:$AH$43,MATCH('Energy Use 2020'!$A37,'Final Energy Consumption-2020'!$A$2:$A$43,0),MATCH('Energy Use 2020'!AA$2,'Final Energy Consumption-2020'!$A$2:$AH$2,0))*'Heat Value'!$P$78</f>
        <v>42914610700500</v>
      </c>
      <c r="AB37" s="5">
        <f>INDEX('Final Energy Consumption-2020'!$A$2:$AH$43,MATCH('Energy Use 2020'!$A37,'Final Energy Consumption-2020'!$A$2:$A$43,0),MATCH('Energy Use 2020'!AB$2,'Final Energy Consumption-2020'!$A$2:$AH$2,0))*'Heat Value'!$P$78</f>
        <v>13236333742500</v>
      </c>
      <c r="AC37" s="5">
        <f>INDEX('Final Energy Consumption-2020'!$A$2:$AH$43,MATCH('Energy Use 2020'!$A37,'Final Energy Consumption-2020'!$A$2:$A$43,0),MATCH('Energy Use 2020'!AC$2,'Final Energy Consumption-2020'!$A$2:$AH$2,0))*VLOOKUP(AC$3,'Heat Value'!$B$2:$P$78,15,0)</f>
        <v>313619116161782.25</v>
      </c>
      <c r="AD37" s="128">
        <f>INDEX('Final Energy Consumption-2020'!$A$2:$AH$43,MATCH('Energy Use 2020'!$A37,'Final Energy Consumption-2020'!$A$2:$A$43,0),MATCH('Energy Use 2020'!AD$2,'Final Energy Consumption-2020'!$A$2:$AH$2,0))*'Heat Value'!$P$78</f>
        <v>1322244462000</v>
      </c>
    </row>
    <row r="38" spans="1:30" x14ac:dyDescent="0.25">
      <c r="A38" s="12" t="s">
        <v>34</v>
      </c>
      <c r="B38" s="9">
        <f>INDEX('Final Energy Consumption-2020'!$A$2:$AH$43,MATCH('Energy Use 2020'!$A38,'Final Energy Consumption-2020'!$A$2:$A$43,0),MATCH('Energy Use 2020'!B$2,'Final Energy Consumption-2020'!$A$2:$AH$2,0))*'Heat Value'!$P$78</f>
        <v>3111163440000</v>
      </c>
      <c r="C38" s="5">
        <f>INDEX('Final Energy Consumption-2020'!$A$2:$AH$43,MATCH('Energy Use 2020'!$A38,'Final Energy Consumption-2020'!$A$2:$A$43,0),MATCH('Energy Use 2020'!C$2,'Final Energy Consumption-2020'!$A$2:$AH$2,0))*'Heat Value'!$P$78</f>
        <v>0</v>
      </c>
      <c r="D38" s="5">
        <f>INDEX('Final Energy Consumption-2020'!$A$2:$AH$43,MATCH('Energy Use 2020'!$A38,'Final Energy Consumption-2020'!$A$2:$A$43,0),MATCH('Energy Use 2020'!D$2,'Final Energy Consumption-2020'!$A$2:$AH$2,0))*'Heat Value'!$P$78</f>
        <v>130557751500</v>
      </c>
      <c r="E38" s="5">
        <f>INDEX('Final Energy Consumption-2020'!$A$2:$AH$43,MATCH('Energy Use 2020'!$A38,'Final Energy Consumption-2020'!$A$2:$A$43,0),MATCH('Energy Use 2020'!E$2,'Final Energy Consumption-2020'!$A$2:$AH$2,0))*'Heat Value'!$P$78</f>
        <v>2777824499.9999409</v>
      </c>
      <c r="F38" s="5">
        <f>INDEX('Final Energy Consumption-2020'!$A$2:$AH$43,MATCH('Energy Use 2020'!$A38,'Final Energy Consumption-2020'!$A$2:$A$43,0),MATCH('Energy Use 2020'!F$2,'Final Energy Consumption-2020'!$A$2:$AH$2,0))*'Heat Value'!$P$78</f>
        <v>5555649000</v>
      </c>
      <c r="G38" s="5">
        <f>INDEX('Final Energy Consumption-2020'!$A$2:$AH$43,MATCH('Energy Use 2020'!$A38,'Final Energy Consumption-2020'!$A$2:$A$43,0),MATCH('Energy Use 2020'!G$2,'Final Energy Consumption-2020'!$A$2:$AH$2,0))*'Heat Value'!$P$78</f>
        <v>72223437000</v>
      </c>
      <c r="H38" s="5">
        <f>INDEX('Final Energy Consumption-2020'!$A$2:$AH$43,MATCH('Energy Use 2020'!$A38,'Final Energy Consumption-2020'!$A$2:$A$43,0),MATCH('Energy Use 2020'!H$2,'Final Energy Consumption-2020'!$A$2:$AH$2,0))*'Heat Value'!$P$78</f>
        <v>2777824500</v>
      </c>
      <c r="I38" s="5">
        <f>INDEX('Final Energy Consumption-2020'!$A$2:$AH$43,MATCH('Energy Use 2020'!$A38,'Final Energy Consumption-2020'!$A$2:$A$43,0),MATCH('Energy Use 2020'!I$2,'Final Energy Consumption-2020'!$A$2:$AH$2,0))*'Heat Value'!$P$78</f>
        <v>0</v>
      </c>
      <c r="J38" s="5">
        <f>INDEX('Final Energy Consumption-2020'!$A$2:$AH$43,MATCH('Energy Use 2020'!$A38,'Final Energy Consumption-2020'!$A$2:$A$43,0),MATCH('Energy Use 2020'!J$2,'Final Energy Consumption-2020'!$A$2:$AH$2,0))*'Heat Value'!$P$78</f>
        <v>0</v>
      </c>
      <c r="K38" s="5">
        <f>INDEX('Final Energy Consumption-2020'!$A$2:$AH$43,MATCH('Energy Use 2020'!$A38,'Final Energy Consumption-2020'!$A$2:$A$43,0),MATCH('Energy Use 2020'!K$2,'Final Energy Consumption-2020'!$A$2:$AH$2,0))*'Heat Value'!$P$78</f>
        <v>0</v>
      </c>
      <c r="L38" s="5">
        <f>INDEX('Final Energy Consumption-2020'!$A$2:$AH$43,MATCH('Energy Use 2020'!$A38,'Final Energy Consumption-2020'!$A$2:$A$43,0),MATCH('Energy Use 2020'!L$2,'Final Energy Consumption-2020'!$A$2:$AH$2,0))*'Heat Value'!$P$78</f>
        <v>0</v>
      </c>
      <c r="M38" s="5">
        <f>INDEX('Final Energy Consumption-2020'!$A$2:$AH$43,MATCH('Energy Use 2020'!$A38,'Final Energy Consumption-2020'!$A$2:$A$43,0),MATCH('Energy Use 2020'!M$2,'Final Energy Consumption-2020'!$A$2:$AH$2,0))*'Heat Value'!$P$78*0.21</f>
        <v>540175752270</v>
      </c>
      <c r="N38" s="5">
        <f>INDEX('Final Energy Consumption-2020'!$A$2:$AH$43,MATCH('Energy Use 2020'!$A38,'Final Energy Consumption-2020'!$A$2:$A$43,0),MATCH('Energy Use 2020'!N$2,'Final Energy Consumption-2020'!$A$2:$AH$2,0))*'Heat Value'!$P$78</f>
        <v>11111298000</v>
      </c>
      <c r="O38" s="5">
        <f>INDEX('Final Energy Consumption-2020'!$A$2:$AH$43,MATCH('Energy Use 2020'!$A38,'Final Energy Consumption-2020'!$A$2:$A$43,0),MATCH('Energy Use 2020'!O$2,'Final Energy Consumption-2020'!$A$2:$AH$2,0))*'Heat Value'!$P$78*0.74</f>
        <v>1054517736690</v>
      </c>
      <c r="P38" s="5">
        <f>INDEX('Final Energy Consumption-2020'!$A$2:$AH$43,MATCH('Energy Use 2020'!$A38,'Final Energy Consumption-2020'!$A$2:$A$43,0),MATCH('Energy Use 2020'!P$2,'Final Energy Consumption-2020'!$A$2:$AH$2,0))*'Heat Value'!$P$78</f>
        <v>105557331000</v>
      </c>
      <c r="Q38" s="5">
        <f>INDEX('Final Energy Consumption-2020'!$A$2:$AH$43,MATCH('Energy Use 2020'!$A38,'Final Energy Consumption-2020'!$A$2:$A$43,0),MATCH('Energy Use 2020'!Q$2,'Final Energy Consumption-2020'!$A$2:$AH$2,0))*'Heat Value'!$P$78</f>
        <v>0</v>
      </c>
      <c r="R38" s="5">
        <f>INDEX('Final Energy Consumption-2020'!$A$2:$AH$43,MATCH('Energy Use 2020'!$A38,'Final Energy Consumption-2020'!$A$2:$A$43,0),MATCH('Energy Use 2020'!R$2,'Final Energy Consumption-2020'!$A$2:$AH$2,0))*'Heat Value'!$P$78</f>
        <v>125002102500</v>
      </c>
      <c r="S38" s="5">
        <f>INDEX('Final Energy Consumption-2020'!$A$2:$AH$43,MATCH('Energy Use 2020'!$A38,'Final Energy Consumption-2020'!$A$2:$A$43,0),MATCH('Energy Use 2020'!S$2,'Final Energy Consumption-2020'!$A$2:$AH$2,0))*'Heat Value'!$P$78</f>
        <v>2777824500</v>
      </c>
      <c r="T38" s="5">
        <f>INDEX('Final Energy Consumption-2020'!$A$2:$AH$43,MATCH('Energy Use 2020'!$A38,'Final Energy Consumption-2020'!$A$2:$A$43,0),MATCH('Energy Use 2020'!T$2,'Final Energy Consumption-2020'!$A$2:$AH$2,0))*'Heat Value'!$P$78</f>
        <v>11111298000</v>
      </c>
      <c r="U38" s="9">
        <f>INDEX('Final Energy Consumption-2020'!$A$2:$AH$43,MATCH('Energy Use 2020'!$A38,'Final Energy Consumption-2020'!$A$2:$A$43,0),MATCH('Energy Use 2020'!U$2,'Final Energy Consumption-2020'!$A$2:$AH$2,0))*'Heat Value'!$P$78</f>
        <v>0</v>
      </c>
      <c r="V38" s="5">
        <f>INDEX('Final Energy Consumption-2020'!$A$2:$AH$43,MATCH('Energy Use 2020'!$A38,'Final Energy Consumption-2020'!$A$2:$A$43,0),MATCH('Energy Use 2020'!V$2,'Final Energy Consumption-2020'!$A$2:$AH$2,0))*'Heat Value'!$P$78</f>
        <v>0</v>
      </c>
      <c r="W38" s="5">
        <f>INDEX('Final Energy Consumption-2020'!$A$2:$AH$43,MATCH('Energy Use 2020'!$A38,'Final Energy Consumption-2020'!$A$2:$A$43,0),MATCH('Energy Use 2020'!W$2,'Final Energy Consumption-2020'!$A$2:$AH$2,0))*'Heat Value'!$P$78</f>
        <v>733345668000</v>
      </c>
      <c r="X38" s="5">
        <f>INDEX('Final Energy Consumption-2020'!$A$2:$AH$43,MATCH('Energy Use 2020'!$A38,'Final Energy Consumption-2020'!$A$2:$A$43,0),MATCH('Energy Use 2020'!X$2,'Final Energy Consumption-2020'!$A$2:$AH$2,0))*'Heat Value'!$P$78</f>
        <v>0</v>
      </c>
      <c r="Y38" s="5">
        <f>INDEX('Final Energy Consumption-2020'!$A$2:$AH$43,MATCH('Energy Use 2020'!$A38,'Final Energy Consumption-2020'!$A$2:$A$43,0),MATCH('Energy Use 2020'!Y$2,'Final Energy Consumption-2020'!$A$2:$AH$2,0))*'Heat Value'!$P$78</f>
        <v>200003364000</v>
      </c>
      <c r="Z38" s="5">
        <f>INDEX('Final Energy Consumption-2020'!$A$2:$AH$43,MATCH('Energy Use 2020'!$A38,'Final Energy Consumption-2020'!$A$2:$A$43,0),MATCH('Energy Use 2020'!Z$2,'Final Energy Consumption-2020'!$A$2:$AH$2,0))*'Heat Value'!$P$78</f>
        <v>44247966460500</v>
      </c>
      <c r="AA38" s="5">
        <f>INDEX('Final Energy Consumption-2020'!$A$2:$AH$43,MATCH('Energy Use 2020'!$A38,'Final Energy Consumption-2020'!$A$2:$A$43,0),MATCH('Energy Use 2020'!AA$2,'Final Energy Consumption-2020'!$A$2:$AH$2,0))*'Heat Value'!$P$78</f>
        <v>55464821791500</v>
      </c>
      <c r="AB38" s="5">
        <f>INDEX('Final Energy Consumption-2020'!$A$2:$AH$43,MATCH('Energy Use 2020'!$A38,'Final Energy Consumption-2020'!$A$2:$A$43,0),MATCH('Energy Use 2020'!AB$2,'Final Energy Consumption-2020'!$A$2:$AH$2,0))*'Heat Value'!$P$78</f>
        <v>11891866684500</v>
      </c>
      <c r="AC38" s="5">
        <f>INDEX('Final Energy Consumption-2020'!$A$2:$AH$43,MATCH('Energy Use 2020'!$A38,'Final Energy Consumption-2020'!$A$2:$A$43,0),MATCH('Energy Use 2020'!AC$2,'Final Energy Consumption-2020'!$A$2:$AH$2,0))*VLOOKUP(AC$3,'Heat Value'!$B$2:$P$78,15,0)</f>
        <v>622740006008611.88</v>
      </c>
      <c r="AD38" s="128">
        <f>INDEX('Final Energy Consumption-2020'!$A$2:$AH$43,MATCH('Energy Use 2020'!$A38,'Final Energy Consumption-2020'!$A$2:$A$43,0),MATCH('Energy Use 2020'!AD$2,'Final Energy Consumption-2020'!$A$2:$AH$2,0))*'Heat Value'!$P$78</f>
        <v>797235631500</v>
      </c>
    </row>
    <row r="39" spans="1:30" x14ac:dyDescent="0.25">
      <c r="A39" s="12" t="s">
        <v>35</v>
      </c>
      <c r="B39" s="9">
        <f>INDEX('Final Energy Consumption-2020'!$A$2:$AH$43,MATCH('Energy Use 2020'!$A39,'Final Energy Consumption-2020'!$A$2:$A$43,0),MATCH('Energy Use 2020'!B$2,'Final Energy Consumption-2020'!$A$2:$AH$2,0))*'Heat Value'!$P$78</f>
        <v>461118867000</v>
      </c>
      <c r="C39" s="5">
        <f>INDEX('Final Energy Consumption-2020'!$A$2:$AH$43,MATCH('Energy Use 2020'!$A39,'Final Energy Consumption-2020'!$A$2:$A$43,0),MATCH('Energy Use 2020'!C$2,'Final Energy Consumption-2020'!$A$2:$AH$2,0))*'Heat Value'!$P$78</f>
        <v>0</v>
      </c>
      <c r="D39" s="5">
        <f>INDEX('Final Energy Consumption-2020'!$A$2:$AH$43,MATCH('Energy Use 2020'!$A39,'Final Energy Consumption-2020'!$A$2:$A$43,0),MATCH('Energy Use 2020'!D$2,'Final Energy Consumption-2020'!$A$2:$AH$2,0))*'Heat Value'!$P$78</f>
        <v>0</v>
      </c>
      <c r="E39" s="5">
        <f>INDEX('Final Energy Consumption-2020'!$A$2:$AH$43,MATCH('Energy Use 2020'!$A39,'Final Energy Consumption-2020'!$A$2:$A$43,0),MATCH('Energy Use 2020'!E$2,'Final Energy Consumption-2020'!$A$2:$AH$2,0))*'Heat Value'!$P$78</f>
        <v>0</v>
      </c>
      <c r="F39" s="5">
        <f>INDEX('Final Energy Consumption-2020'!$A$2:$AH$43,MATCH('Energy Use 2020'!$A39,'Final Energy Consumption-2020'!$A$2:$A$43,0),MATCH('Energy Use 2020'!F$2,'Final Energy Consumption-2020'!$A$2:$AH$2,0))*'Heat Value'!$P$78</f>
        <v>0</v>
      </c>
      <c r="G39" s="5">
        <f>INDEX('Final Energy Consumption-2020'!$A$2:$AH$43,MATCH('Energy Use 2020'!$A39,'Final Energy Consumption-2020'!$A$2:$A$43,0),MATCH('Energy Use 2020'!G$2,'Final Energy Consumption-2020'!$A$2:$AH$2,0))*'Heat Value'!$P$78</f>
        <v>0</v>
      </c>
      <c r="H39" s="5">
        <f>INDEX('Final Energy Consumption-2020'!$A$2:$AH$43,MATCH('Energy Use 2020'!$A39,'Final Energy Consumption-2020'!$A$2:$A$43,0),MATCH('Energy Use 2020'!H$2,'Final Energy Consumption-2020'!$A$2:$AH$2,0))*'Heat Value'!$P$78</f>
        <v>0</v>
      </c>
      <c r="I39" s="5">
        <f>INDEX('Final Energy Consumption-2020'!$A$2:$AH$43,MATCH('Energy Use 2020'!$A39,'Final Energy Consumption-2020'!$A$2:$A$43,0),MATCH('Energy Use 2020'!I$2,'Final Energy Consumption-2020'!$A$2:$AH$2,0))*'Heat Value'!$P$78</f>
        <v>0</v>
      </c>
      <c r="J39" s="5">
        <f>INDEX('Final Energy Consumption-2020'!$A$2:$AH$43,MATCH('Energy Use 2020'!$A39,'Final Energy Consumption-2020'!$A$2:$A$43,0),MATCH('Energy Use 2020'!J$2,'Final Energy Consumption-2020'!$A$2:$AH$2,0))*'Heat Value'!$P$78</f>
        <v>0</v>
      </c>
      <c r="K39" s="5">
        <f>INDEX('Final Energy Consumption-2020'!$A$2:$AH$43,MATCH('Energy Use 2020'!$A39,'Final Energy Consumption-2020'!$A$2:$A$43,0),MATCH('Energy Use 2020'!K$2,'Final Energy Consumption-2020'!$A$2:$AH$2,0))*'Heat Value'!$P$78</f>
        <v>0</v>
      </c>
      <c r="L39" s="5">
        <f>INDEX('Final Energy Consumption-2020'!$A$2:$AH$43,MATCH('Energy Use 2020'!$A39,'Final Energy Consumption-2020'!$A$2:$A$43,0),MATCH('Energy Use 2020'!L$2,'Final Energy Consumption-2020'!$A$2:$AH$2,0))*'Heat Value'!$P$78</f>
        <v>0</v>
      </c>
      <c r="M39" s="5">
        <f>INDEX('Final Energy Consumption-2020'!$A$2:$AH$43,MATCH('Energy Use 2020'!$A39,'Final Energy Consumption-2020'!$A$2:$A$43,0),MATCH('Energy Use 2020'!M$2,'Final Energy Consumption-2020'!$A$2:$AH$2,0))*'Heat Value'!$P$78*0.21</f>
        <v>227503826550</v>
      </c>
      <c r="N39" s="5">
        <f>INDEX('Final Energy Consumption-2020'!$A$2:$AH$43,MATCH('Energy Use 2020'!$A39,'Final Energy Consumption-2020'!$A$2:$A$43,0),MATCH('Energy Use 2020'!N$2,'Final Energy Consumption-2020'!$A$2:$AH$2,0))*'Heat Value'!$P$78</f>
        <v>16666947000</v>
      </c>
      <c r="O39" s="5">
        <f>INDEX('Final Energy Consumption-2020'!$A$2:$AH$43,MATCH('Energy Use 2020'!$A39,'Final Energy Consumption-2020'!$A$2:$A$43,0),MATCH('Energy Use 2020'!O$2,'Final Energy Consumption-2020'!$A$2:$AH$2,0))*'Heat Value'!$P$78*0.74</f>
        <v>209670193260</v>
      </c>
      <c r="P39" s="5">
        <f>INDEX('Final Energy Consumption-2020'!$A$2:$AH$43,MATCH('Energy Use 2020'!$A39,'Final Energy Consumption-2020'!$A$2:$A$43,0),MATCH('Energy Use 2020'!P$2,'Final Energy Consumption-2020'!$A$2:$AH$2,0))*'Heat Value'!$P$78</f>
        <v>27778245000</v>
      </c>
      <c r="Q39" s="5">
        <f>INDEX('Final Energy Consumption-2020'!$A$2:$AH$43,MATCH('Energy Use 2020'!$A39,'Final Energy Consumption-2020'!$A$2:$A$43,0),MATCH('Energy Use 2020'!Q$2,'Final Energy Consumption-2020'!$A$2:$AH$2,0))*'Heat Value'!$P$78</f>
        <v>0</v>
      </c>
      <c r="R39" s="5">
        <f>INDEX('Final Energy Consumption-2020'!$A$2:$AH$43,MATCH('Energy Use 2020'!$A39,'Final Energy Consumption-2020'!$A$2:$A$43,0),MATCH('Energy Use 2020'!R$2,'Final Energy Consumption-2020'!$A$2:$AH$2,0))*'Heat Value'!$P$78</f>
        <v>33333894000</v>
      </c>
      <c r="S39" s="5">
        <f>INDEX('Final Energy Consumption-2020'!$A$2:$AH$43,MATCH('Energy Use 2020'!$A39,'Final Energy Consumption-2020'!$A$2:$A$43,0),MATCH('Energy Use 2020'!S$2,'Final Energy Consumption-2020'!$A$2:$AH$2,0))*'Heat Value'!$P$78</f>
        <v>22222596000</v>
      </c>
      <c r="T39" s="5">
        <f>INDEX('Final Energy Consumption-2020'!$A$2:$AH$43,MATCH('Energy Use 2020'!$A39,'Final Energy Consumption-2020'!$A$2:$A$43,0),MATCH('Energy Use 2020'!T$2,'Final Energy Consumption-2020'!$A$2:$AH$2,0))*'Heat Value'!$P$78</f>
        <v>0</v>
      </c>
      <c r="U39" s="9">
        <f>INDEX('Final Energy Consumption-2020'!$A$2:$AH$43,MATCH('Energy Use 2020'!$A39,'Final Energy Consumption-2020'!$A$2:$A$43,0),MATCH('Energy Use 2020'!U$2,'Final Energy Consumption-2020'!$A$2:$AH$2,0))*'Heat Value'!$P$78</f>
        <v>0</v>
      </c>
      <c r="V39" s="5">
        <f>INDEX('Final Energy Consumption-2020'!$A$2:$AH$43,MATCH('Energy Use 2020'!$A39,'Final Energy Consumption-2020'!$A$2:$A$43,0),MATCH('Energy Use 2020'!V$2,'Final Energy Consumption-2020'!$A$2:$AH$2,0))*'Heat Value'!$P$78</f>
        <v>0</v>
      </c>
      <c r="W39" s="5">
        <f>INDEX('Final Energy Consumption-2020'!$A$2:$AH$43,MATCH('Energy Use 2020'!$A39,'Final Energy Consumption-2020'!$A$2:$A$43,0),MATCH('Energy Use 2020'!W$2,'Final Energy Consumption-2020'!$A$2:$AH$2,0))*'Heat Value'!$P$78</f>
        <v>41667367500</v>
      </c>
      <c r="X39" s="5">
        <f>INDEX('Final Energy Consumption-2020'!$A$2:$AH$43,MATCH('Energy Use 2020'!$A39,'Final Energy Consumption-2020'!$A$2:$A$43,0),MATCH('Energy Use 2020'!X$2,'Final Energy Consumption-2020'!$A$2:$AH$2,0))*'Heat Value'!$P$78</f>
        <v>0</v>
      </c>
      <c r="Y39" s="5">
        <f>INDEX('Final Energy Consumption-2020'!$A$2:$AH$43,MATCH('Energy Use 2020'!$A39,'Final Energy Consumption-2020'!$A$2:$A$43,0),MATCH('Energy Use 2020'!Y$2,'Final Energy Consumption-2020'!$A$2:$AH$2,0))*'Heat Value'!$P$78</f>
        <v>50000841000</v>
      </c>
      <c r="Z39" s="5">
        <f>INDEX('Final Energy Consumption-2020'!$A$2:$AH$43,MATCH('Energy Use 2020'!$A39,'Final Energy Consumption-2020'!$A$2:$A$43,0),MATCH('Energy Use 2020'!Z$2,'Final Energy Consumption-2020'!$A$2:$AH$2,0))*'Heat Value'!$P$78</f>
        <v>1836141994500</v>
      </c>
      <c r="AA39" s="5">
        <f>INDEX('Final Energy Consumption-2020'!$A$2:$AH$43,MATCH('Energy Use 2020'!$A39,'Final Energy Consumption-2020'!$A$2:$A$43,0),MATCH('Energy Use 2020'!AA$2,'Final Energy Consumption-2020'!$A$2:$AH$2,0))*'Heat Value'!$P$78</f>
        <v>1325022286500</v>
      </c>
      <c r="AB39" s="5">
        <f>INDEX('Final Energy Consumption-2020'!$A$2:$AH$43,MATCH('Energy Use 2020'!$A39,'Final Energy Consumption-2020'!$A$2:$A$43,0),MATCH('Energy Use 2020'!AB$2,'Final Energy Consumption-2020'!$A$2:$AH$2,0))*'Heat Value'!$P$78</f>
        <v>647233108500</v>
      </c>
      <c r="AC39" s="5">
        <f>INDEX('Final Energy Consumption-2020'!$A$2:$AH$43,MATCH('Energy Use 2020'!$A39,'Final Energy Consumption-2020'!$A$2:$A$43,0),MATCH('Energy Use 2020'!AC$2,'Final Energy Consumption-2020'!$A$2:$AH$2,0))*VLOOKUP(AC$3,'Heat Value'!$B$2:$P$78,15,0)</f>
        <v>26691989746388.297</v>
      </c>
      <c r="AD39" s="128">
        <f>INDEX('Final Energy Consumption-2020'!$A$2:$AH$43,MATCH('Energy Use 2020'!$A39,'Final Energy Consumption-2020'!$A$2:$A$43,0),MATCH('Energy Use 2020'!AD$2,'Final Energy Consumption-2020'!$A$2:$AH$2,0))*'Heat Value'!$P$78</f>
        <v>336116764500</v>
      </c>
    </row>
    <row r="40" spans="1:30" x14ac:dyDescent="0.25">
      <c r="A40" s="12" t="s">
        <v>36</v>
      </c>
      <c r="B40" s="9">
        <f>INDEX('Final Energy Consumption-2020'!$A$2:$AH$43,MATCH('Energy Use 2020'!$A40,'Final Energy Consumption-2020'!$A$2:$A$43,0),MATCH('Energy Use 2020'!B$2,'Final Energy Consumption-2020'!$A$2:$AH$2,0))*'Heat Value'!$P$78</f>
        <v>730567843500</v>
      </c>
      <c r="C40" s="5">
        <f>INDEX('Final Energy Consumption-2020'!$A$2:$AH$43,MATCH('Energy Use 2020'!$A40,'Final Energy Consumption-2020'!$A$2:$A$43,0),MATCH('Energy Use 2020'!C$2,'Final Energy Consumption-2020'!$A$2:$AH$2,0))*'Heat Value'!$P$78</f>
        <v>0</v>
      </c>
      <c r="D40" s="5">
        <f>INDEX('Final Energy Consumption-2020'!$A$2:$AH$43,MATCH('Energy Use 2020'!$A40,'Final Energy Consumption-2020'!$A$2:$A$43,0),MATCH('Energy Use 2020'!D$2,'Final Energy Consumption-2020'!$A$2:$AH$2,0))*'Heat Value'!$P$78</f>
        <v>0</v>
      </c>
      <c r="E40" s="5">
        <f>INDEX('Final Energy Consumption-2020'!$A$2:$AH$43,MATCH('Energy Use 2020'!$A40,'Final Energy Consumption-2020'!$A$2:$A$43,0),MATCH('Energy Use 2020'!E$2,'Final Energy Consumption-2020'!$A$2:$AH$2,0))*'Heat Value'!$P$78</f>
        <v>8333473500.0000687</v>
      </c>
      <c r="F40" s="5">
        <f>INDEX('Final Energy Consumption-2020'!$A$2:$AH$43,MATCH('Energy Use 2020'!$A40,'Final Energy Consumption-2020'!$A$2:$A$43,0),MATCH('Energy Use 2020'!F$2,'Final Energy Consumption-2020'!$A$2:$AH$2,0))*'Heat Value'!$P$78</f>
        <v>16666947000</v>
      </c>
      <c r="G40" s="5">
        <f>INDEX('Final Energy Consumption-2020'!$A$2:$AH$43,MATCH('Energy Use 2020'!$A40,'Final Energy Consumption-2020'!$A$2:$A$43,0),MATCH('Energy Use 2020'!G$2,'Final Energy Consumption-2020'!$A$2:$AH$2,0))*'Heat Value'!$P$78</f>
        <v>0</v>
      </c>
      <c r="H40" s="5">
        <f>INDEX('Final Energy Consumption-2020'!$A$2:$AH$43,MATCH('Energy Use 2020'!$A40,'Final Energy Consumption-2020'!$A$2:$A$43,0),MATCH('Energy Use 2020'!H$2,'Final Energy Consumption-2020'!$A$2:$AH$2,0))*'Heat Value'!$P$78</f>
        <v>247226380500</v>
      </c>
      <c r="I40" s="5">
        <f>INDEX('Final Energy Consumption-2020'!$A$2:$AH$43,MATCH('Energy Use 2020'!$A40,'Final Energy Consumption-2020'!$A$2:$A$43,0),MATCH('Energy Use 2020'!I$2,'Final Energy Consumption-2020'!$A$2:$AH$2,0))*'Heat Value'!$P$78</f>
        <v>0</v>
      </c>
      <c r="J40" s="5">
        <f>INDEX('Final Energy Consumption-2020'!$A$2:$AH$43,MATCH('Energy Use 2020'!$A40,'Final Energy Consumption-2020'!$A$2:$A$43,0),MATCH('Energy Use 2020'!J$2,'Final Energy Consumption-2020'!$A$2:$AH$2,0))*'Heat Value'!$P$78</f>
        <v>0</v>
      </c>
      <c r="K40" s="5">
        <f>INDEX('Final Energy Consumption-2020'!$A$2:$AH$43,MATCH('Energy Use 2020'!$A40,'Final Energy Consumption-2020'!$A$2:$A$43,0),MATCH('Energy Use 2020'!K$2,'Final Energy Consumption-2020'!$A$2:$AH$2,0))*'Heat Value'!$P$78</f>
        <v>0</v>
      </c>
      <c r="L40" s="5">
        <f>INDEX('Final Energy Consumption-2020'!$A$2:$AH$43,MATCH('Energy Use 2020'!$A40,'Final Energy Consumption-2020'!$A$2:$A$43,0),MATCH('Energy Use 2020'!L$2,'Final Energy Consumption-2020'!$A$2:$AH$2,0))*'Heat Value'!$P$78</f>
        <v>0</v>
      </c>
      <c r="M40" s="5">
        <f>INDEX('Final Energy Consumption-2020'!$A$2:$AH$43,MATCH('Energy Use 2020'!$A40,'Final Energy Consumption-2020'!$A$2:$A$43,0),MATCH('Energy Use 2020'!M$2,'Final Energy Consumption-2020'!$A$2:$AH$2,0))*'Heat Value'!$P$78*0.21</f>
        <v>38500647570</v>
      </c>
      <c r="N40" s="5">
        <f>INDEX('Final Energy Consumption-2020'!$A$2:$AH$43,MATCH('Energy Use 2020'!$A40,'Final Energy Consumption-2020'!$A$2:$A$43,0),MATCH('Energy Use 2020'!N$2,'Final Energy Consumption-2020'!$A$2:$AH$2,0))*'Heat Value'!$P$78</f>
        <v>36111718500</v>
      </c>
      <c r="O40" s="5">
        <f>INDEX('Final Energy Consumption-2020'!$A$2:$AH$43,MATCH('Energy Use 2020'!$A40,'Final Energy Consumption-2020'!$A$2:$A$43,0),MATCH('Energy Use 2020'!O$2,'Final Energy Consumption-2020'!$A$2:$AH$2,0))*'Heat Value'!$P$78*0.74</f>
        <v>248726405730</v>
      </c>
      <c r="P40" s="5">
        <f>INDEX('Final Energy Consumption-2020'!$A$2:$AH$43,MATCH('Energy Use 2020'!$A40,'Final Energy Consumption-2020'!$A$2:$A$43,0),MATCH('Energy Use 2020'!P$2,'Final Energy Consumption-2020'!$A$2:$AH$2,0))*'Heat Value'!$P$78</f>
        <v>0</v>
      </c>
      <c r="Q40" s="5">
        <f>INDEX('Final Energy Consumption-2020'!$A$2:$AH$43,MATCH('Energy Use 2020'!$A40,'Final Energy Consumption-2020'!$A$2:$A$43,0),MATCH('Energy Use 2020'!Q$2,'Final Energy Consumption-2020'!$A$2:$AH$2,0))*'Heat Value'!$P$78</f>
        <v>0</v>
      </c>
      <c r="R40" s="5">
        <f>INDEX('Final Energy Consumption-2020'!$A$2:$AH$43,MATCH('Energy Use 2020'!$A40,'Final Energy Consumption-2020'!$A$2:$A$43,0),MATCH('Energy Use 2020'!R$2,'Final Energy Consumption-2020'!$A$2:$AH$2,0))*'Heat Value'!$P$78</f>
        <v>2777824500</v>
      </c>
      <c r="S40" s="5">
        <f>INDEX('Final Energy Consumption-2020'!$A$2:$AH$43,MATCH('Energy Use 2020'!$A40,'Final Energy Consumption-2020'!$A$2:$A$43,0),MATCH('Energy Use 2020'!S$2,'Final Energy Consumption-2020'!$A$2:$AH$2,0))*'Heat Value'!$P$78</f>
        <v>27778245000</v>
      </c>
      <c r="T40" s="5">
        <f>INDEX('Final Energy Consumption-2020'!$A$2:$AH$43,MATCH('Energy Use 2020'!$A40,'Final Energy Consumption-2020'!$A$2:$A$43,0),MATCH('Energy Use 2020'!T$2,'Final Energy Consumption-2020'!$A$2:$AH$2,0))*'Heat Value'!$P$78</f>
        <v>0</v>
      </c>
      <c r="U40" s="9">
        <f>INDEX('Final Energy Consumption-2020'!$A$2:$AH$43,MATCH('Energy Use 2020'!$A40,'Final Energy Consumption-2020'!$A$2:$A$43,0),MATCH('Energy Use 2020'!U$2,'Final Energy Consumption-2020'!$A$2:$AH$2,0))*'Heat Value'!$P$78</f>
        <v>0</v>
      </c>
      <c r="V40" s="5">
        <f>INDEX('Final Energy Consumption-2020'!$A$2:$AH$43,MATCH('Energy Use 2020'!$A40,'Final Energy Consumption-2020'!$A$2:$A$43,0),MATCH('Energy Use 2020'!V$2,'Final Energy Consumption-2020'!$A$2:$AH$2,0))*'Heat Value'!$P$78</f>
        <v>0</v>
      </c>
      <c r="W40" s="5">
        <f>INDEX('Final Energy Consumption-2020'!$A$2:$AH$43,MATCH('Energy Use 2020'!$A40,'Final Energy Consumption-2020'!$A$2:$A$43,0),MATCH('Energy Use 2020'!W$2,'Final Energy Consumption-2020'!$A$2:$AH$2,0))*'Heat Value'!$P$78</f>
        <v>1402801372500</v>
      </c>
      <c r="X40" s="5">
        <f>INDEX('Final Energy Consumption-2020'!$A$2:$AH$43,MATCH('Energy Use 2020'!$A40,'Final Energy Consumption-2020'!$A$2:$A$43,0),MATCH('Energy Use 2020'!X$2,'Final Energy Consumption-2020'!$A$2:$AH$2,0))*'Heat Value'!$P$78</f>
        <v>0</v>
      </c>
      <c r="Y40" s="5">
        <f>INDEX('Final Energy Consumption-2020'!$A$2:$AH$43,MATCH('Energy Use 2020'!$A40,'Final Energy Consumption-2020'!$A$2:$A$43,0),MATCH('Energy Use 2020'!Y$2,'Final Energy Consumption-2020'!$A$2:$AH$2,0))*'Heat Value'!$P$78</f>
        <v>0</v>
      </c>
      <c r="Z40" s="5">
        <f>INDEX('Final Energy Consumption-2020'!$A$2:$AH$43,MATCH('Energy Use 2020'!$A40,'Final Energy Consumption-2020'!$A$2:$A$43,0),MATCH('Energy Use 2020'!Z$2,'Final Energy Consumption-2020'!$A$2:$AH$2,0))*'Heat Value'!$P$78</f>
        <v>161113821000</v>
      </c>
      <c r="AA40" s="5">
        <f>INDEX('Final Energy Consumption-2020'!$A$2:$AH$43,MATCH('Energy Use 2020'!$A40,'Final Energy Consumption-2020'!$A$2:$A$43,0),MATCH('Energy Use 2020'!AA$2,'Final Energy Consumption-2020'!$A$2:$AH$2,0))*'Heat Value'!$P$78</f>
        <v>14603023396500</v>
      </c>
      <c r="AB40" s="5">
        <f>INDEX('Final Energy Consumption-2020'!$A$2:$AH$43,MATCH('Energy Use 2020'!$A40,'Final Energy Consumption-2020'!$A$2:$A$43,0),MATCH('Energy Use 2020'!AB$2,'Final Energy Consumption-2020'!$A$2:$AH$2,0))*'Heat Value'!$P$78</f>
        <v>783346509000</v>
      </c>
      <c r="AC40" s="5">
        <f>INDEX('Final Energy Consumption-2020'!$A$2:$AH$43,MATCH('Energy Use 2020'!$A40,'Final Energy Consumption-2020'!$A$2:$A$43,0),MATCH('Energy Use 2020'!AC$2,'Final Energy Consumption-2020'!$A$2:$AH$2,0))*VLOOKUP(AC$3,'Heat Value'!$B$2:$P$78,15,0)</f>
        <v>188569004670178.56</v>
      </c>
      <c r="AD40" s="128">
        <f>INDEX('Final Energy Consumption-2020'!$A$2:$AH$43,MATCH('Energy Use 2020'!$A40,'Final Energy Consumption-2020'!$A$2:$A$43,0),MATCH('Energy Use 2020'!AD$2,'Final Energy Consumption-2020'!$A$2:$AH$2,0))*'Heat Value'!$P$78</f>
        <v>211114662000</v>
      </c>
    </row>
    <row r="41" spans="1:30" x14ac:dyDescent="0.25">
      <c r="A41" s="12" t="s">
        <v>37</v>
      </c>
      <c r="B41" s="9">
        <f>INDEX('Final Energy Consumption-2020'!$A$2:$AH$43,MATCH('Energy Use 2020'!$A41,'Final Energy Consumption-2020'!$A$2:$A$43,0),MATCH('Energy Use 2020'!B$2,'Final Energy Consumption-2020'!$A$2:$AH$2,0))*'Heat Value'!$P$78</f>
        <v>16389164550000</v>
      </c>
      <c r="C41" s="5">
        <f>INDEX('Final Energy Consumption-2020'!$A$2:$AH$43,MATCH('Energy Use 2020'!$A41,'Final Energy Consumption-2020'!$A$2:$A$43,0),MATCH('Energy Use 2020'!C$2,'Final Energy Consumption-2020'!$A$2:$AH$2,0))*'Heat Value'!$P$78</f>
        <v>0</v>
      </c>
      <c r="D41" s="5">
        <f>INDEX('Final Energy Consumption-2020'!$A$2:$AH$43,MATCH('Energy Use 2020'!$A41,'Final Energy Consumption-2020'!$A$2:$A$43,0),MATCH('Energy Use 2020'!D$2,'Final Energy Consumption-2020'!$A$2:$AH$2,0))*'Heat Value'!$P$78</f>
        <v>35128368627000</v>
      </c>
      <c r="E41" s="5">
        <f>INDEX('Final Energy Consumption-2020'!$A$2:$AH$43,MATCH('Energy Use 2020'!$A41,'Final Energy Consumption-2020'!$A$2:$A$43,0),MATCH('Energy Use 2020'!E$2,'Final Energy Consumption-2020'!$A$2:$AH$2,0))*'Heat Value'!$P$78</f>
        <v>797235631500.00916</v>
      </c>
      <c r="F41" s="5">
        <f>INDEX('Final Energy Consumption-2020'!$A$2:$AH$43,MATCH('Energy Use 2020'!$A41,'Final Energy Consumption-2020'!$A$2:$A$43,0),MATCH('Energy Use 2020'!F$2,'Final Energy Consumption-2020'!$A$2:$AH$2,0))*'Heat Value'!$P$78</f>
        <v>18578090256000</v>
      </c>
      <c r="G41" s="5">
        <f>INDEX('Final Energy Consumption-2020'!$A$2:$AH$43,MATCH('Energy Use 2020'!$A41,'Final Energy Consumption-2020'!$A$2:$A$43,0),MATCH('Energy Use 2020'!G$2,'Final Energy Consumption-2020'!$A$2:$AH$2,0))*'Heat Value'!$P$78</f>
        <v>1808363749500</v>
      </c>
      <c r="H41" s="5">
        <f>INDEX('Final Energy Consumption-2020'!$A$2:$AH$43,MATCH('Energy Use 2020'!$A41,'Final Energy Consumption-2020'!$A$2:$A$43,0),MATCH('Energy Use 2020'!H$2,'Final Energy Consumption-2020'!$A$2:$AH$2,0))*'Heat Value'!$P$78</f>
        <v>3916732545000</v>
      </c>
      <c r="I41" s="5">
        <f>INDEX('Final Energy Consumption-2020'!$A$2:$AH$43,MATCH('Energy Use 2020'!$A41,'Final Energy Consumption-2020'!$A$2:$A$43,0),MATCH('Energy Use 2020'!I$2,'Final Energy Consumption-2020'!$A$2:$AH$2,0))*'Heat Value'!$P$78</f>
        <v>1283354919000</v>
      </c>
      <c r="J41" s="5">
        <f>INDEX('Final Energy Consumption-2020'!$A$2:$AH$43,MATCH('Energy Use 2020'!$A41,'Final Energy Consumption-2020'!$A$2:$A$43,0),MATCH('Energy Use 2020'!J$2,'Final Energy Consumption-2020'!$A$2:$AH$2,0))*'Heat Value'!$P$78</f>
        <v>0</v>
      </c>
      <c r="K41" s="5">
        <f>INDEX('Final Energy Consumption-2020'!$A$2:$AH$43,MATCH('Energy Use 2020'!$A41,'Final Energy Consumption-2020'!$A$2:$A$43,0),MATCH('Energy Use 2020'!K$2,'Final Energy Consumption-2020'!$A$2:$AH$2,0))*'Heat Value'!$P$78</f>
        <v>191669890500</v>
      </c>
      <c r="L41" s="5">
        <f>INDEX('Final Energy Consumption-2020'!$A$2:$AH$43,MATCH('Energy Use 2020'!$A41,'Final Energy Consumption-2020'!$A$2:$A$43,0),MATCH('Energy Use 2020'!L$2,'Final Energy Consumption-2020'!$A$2:$AH$2,0))*'Heat Value'!$P$78</f>
        <v>0</v>
      </c>
      <c r="M41" s="5">
        <f>INDEX('Final Energy Consumption-2020'!$A$2:$AH$43,MATCH('Energy Use 2020'!$A41,'Final Energy Consumption-2020'!$A$2:$A$43,0),MATCH('Energy Use 2020'!M$2,'Final Energy Consumption-2020'!$A$2:$AH$2,0))*'Heat Value'!$P$78*0.21</f>
        <v>20417010075</v>
      </c>
      <c r="N41" s="5">
        <f>INDEX('Final Energy Consumption-2020'!$A$2:$AH$43,MATCH('Energy Use 2020'!$A41,'Final Energy Consumption-2020'!$A$2:$A$43,0),MATCH('Energy Use 2020'!N$2,'Final Energy Consumption-2020'!$A$2:$AH$2,0))*'Heat Value'!$P$78</f>
        <v>2777824500</v>
      </c>
      <c r="O41" s="5">
        <f>INDEX('Final Energy Consumption-2020'!$A$2:$AH$43,MATCH('Energy Use 2020'!$A41,'Final Energy Consumption-2020'!$A$2:$A$43,0),MATCH('Energy Use 2020'!O$2,'Final Energy Consumption-2020'!$A$2:$AH$2,0))*'Heat Value'!$P$78*0.74</f>
        <v>1225131717480</v>
      </c>
      <c r="P41" s="5">
        <f>INDEX('Final Energy Consumption-2020'!$A$2:$AH$43,MATCH('Energy Use 2020'!$A41,'Final Energy Consumption-2020'!$A$2:$A$43,0),MATCH('Energy Use 2020'!P$2,'Final Energy Consumption-2020'!$A$2:$AH$2,0))*'Heat Value'!$P$78</f>
        <v>255559854000</v>
      </c>
      <c r="Q41" s="5">
        <f>INDEX('Final Energy Consumption-2020'!$A$2:$AH$43,MATCH('Energy Use 2020'!$A41,'Final Energy Consumption-2020'!$A$2:$A$43,0),MATCH('Energy Use 2020'!Q$2,'Final Energy Consumption-2020'!$A$2:$AH$2,0))*'Heat Value'!$P$78</f>
        <v>0</v>
      </c>
      <c r="R41" s="5">
        <f>INDEX('Final Energy Consumption-2020'!$A$2:$AH$43,MATCH('Energy Use 2020'!$A41,'Final Energy Consumption-2020'!$A$2:$A$43,0),MATCH('Energy Use 2020'!R$2,'Final Energy Consumption-2020'!$A$2:$AH$2,0))*'Heat Value'!$P$78</f>
        <v>8333473500</v>
      </c>
      <c r="S41" s="5">
        <f>INDEX('Final Energy Consumption-2020'!$A$2:$AH$43,MATCH('Energy Use 2020'!$A41,'Final Energy Consumption-2020'!$A$2:$A$43,0),MATCH('Energy Use 2020'!S$2,'Final Energy Consumption-2020'!$A$2:$AH$2,0))*'Heat Value'!$P$78</f>
        <v>0</v>
      </c>
      <c r="T41" s="5">
        <f>INDEX('Final Energy Consumption-2020'!$A$2:$AH$43,MATCH('Energy Use 2020'!$A41,'Final Energy Consumption-2020'!$A$2:$A$43,0),MATCH('Energy Use 2020'!T$2,'Final Energy Consumption-2020'!$A$2:$AH$2,0))*'Heat Value'!$P$78</f>
        <v>0</v>
      </c>
      <c r="U41" s="9">
        <f>INDEX('Final Energy Consumption-2020'!$A$2:$AH$43,MATCH('Energy Use 2020'!$A41,'Final Energy Consumption-2020'!$A$2:$A$43,0),MATCH('Energy Use 2020'!U$2,'Final Energy Consumption-2020'!$A$2:$AH$2,0))*'Heat Value'!$P$78</f>
        <v>0</v>
      </c>
      <c r="V41" s="5">
        <f>INDEX('Final Energy Consumption-2020'!$A$2:$AH$43,MATCH('Energy Use 2020'!$A41,'Final Energy Consumption-2020'!$A$2:$A$43,0),MATCH('Energy Use 2020'!V$2,'Final Energy Consumption-2020'!$A$2:$AH$2,0))*'Heat Value'!$P$78</f>
        <v>794457807000</v>
      </c>
      <c r="W41" s="5">
        <f>INDEX('Final Energy Consumption-2020'!$A$2:$AH$43,MATCH('Energy Use 2020'!$A41,'Final Energy Consumption-2020'!$A$2:$A$43,0),MATCH('Energy Use 2020'!W$2,'Final Energy Consumption-2020'!$A$2:$AH$2,0))*'Heat Value'!$P$78</f>
        <v>122224278000</v>
      </c>
      <c r="X41" s="5">
        <f>INDEX('Final Energy Consumption-2020'!$A$2:$AH$43,MATCH('Energy Use 2020'!$A41,'Final Energy Consumption-2020'!$A$2:$A$43,0),MATCH('Energy Use 2020'!X$2,'Final Energy Consumption-2020'!$A$2:$AH$2,0))*'Heat Value'!$P$78</f>
        <v>0</v>
      </c>
      <c r="Y41" s="5">
        <f>INDEX('Final Energy Consumption-2020'!$A$2:$AH$43,MATCH('Energy Use 2020'!$A41,'Final Energy Consumption-2020'!$A$2:$A$43,0),MATCH('Energy Use 2020'!Y$2,'Final Energy Consumption-2020'!$A$2:$AH$2,0))*'Heat Value'!$P$78</f>
        <v>8333473500</v>
      </c>
      <c r="Z41" s="5">
        <f>INDEX('Final Energy Consumption-2020'!$A$2:$AH$43,MATCH('Energy Use 2020'!$A41,'Final Energy Consumption-2020'!$A$2:$A$43,0),MATCH('Energy Use 2020'!Z$2,'Final Energy Consumption-2020'!$A$2:$AH$2,0))*'Heat Value'!$P$78</f>
        <v>10330729315500</v>
      </c>
      <c r="AA41" s="5">
        <f>INDEX('Final Energy Consumption-2020'!$A$2:$AH$43,MATCH('Energy Use 2020'!$A41,'Final Energy Consumption-2020'!$A$2:$A$43,0),MATCH('Energy Use 2020'!AA$2,'Final Energy Consumption-2020'!$A$2:$AH$2,0))*'Heat Value'!$P$78</f>
        <v>46528560375000</v>
      </c>
      <c r="AB41" s="5">
        <f>INDEX('Final Energy Consumption-2020'!$A$2:$AH$43,MATCH('Energy Use 2020'!$A41,'Final Energy Consumption-2020'!$A$2:$A$43,0),MATCH('Energy Use 2020'!AB$2,'Final Energy Consumption-2020'!$A$2:$AH$2,0))*'Heat Value'!$P$78</f>
        <v>377784132000</v>
      </c>
      <c r="AC41" s="5">
        <f>INDEX('Final Energy Consumption-2020'!$A$2:$AH$43,MATCH('Energy Use 2020'!$A41,'Final Energy Consumption-2020'!$A$2:$A$43,0),MATCH('Energy Use 2020'!AC$2,'Final Energy Consumption-2020'!$A$2:$AH$2,0))*VLOOKUP(AC$3,'Heat Value'!$B$2:$P$78,15,0)</f>
        <v>42613349699310.25</v>
      </c>
      <c r="AD41" s="128">
        <f>INDEX('Final Energy Consumption-2020'!$A$2:$AH$43,MATCH('Energy Use 2020'!$A41,'Final Energy Consumption-2020'!$A$2:$A$43,0),MATCH('Energy Use 2020'!AD$2,'Final Energy Consumption-2020'!$A$2:$AH$2,0))*'Heat Value'!$P$78</f>
        <v>1666694700000</v>
      </c>
    </row>
    <row r="42" spans="1:30" x14ac:dyDescent="0.25">
      <c r="A42" s="12" t="s">
        <v>38</v>
      </c>
      <c r="B42" s="9">
        <f>INDEX('Final Energy Consumption-2020'!$A$2:$AH$43,MATCH('Energy Use 2020'!$A42,'Final Energy Consumption-2020'!$A$2:$A$43,0),MATCH('Energy Use 2020'!B$2,'Final Energy Consumption-2020'!$A$2:$AH$2,0))*'Heat Value'!$P$78</f>
        <v>258337678500</v>
      </c>
      <c r="C42" s="5">
        <f>INDEX('Final Energy Consumption-2020'!$A$2:$AH$43,MATCH('Energy Use 2020'!$A42,'Final Energy Consumption-2020'!$A$2:$A$43,0),MATCH('Energy Use 2020'!C$2,'Final Energy Consumption-2020'!$A$2:$AH$2,0))*'Heat Value'!$P$78</f>
        <v>0</v>
      </c>
      <c r="D42" s="5">
        <f>INDEX('Final Energy Consumption-2020'!$A$2:$AH$43,MATCH('Energy Use 2020'!$A42,'Final Energy Consumption-2020'!$A$2:$A$43,0),MATCH('Energy Use 2020'!D$2,'Final Energy Consumption-2020'!$A$2:$AH$2,0))*'Heat Value'!$P$78</f>
        <v>0</v>
      </c>
      <c r="E42" s="5">
        <f>INDEX('Final Energy Consumption-2020'!$A$2:$AH$43,MATCH('Energy Use 2020'!$A42,'Final Energy Consumption-2020'!$A$2:$A$43,0),MATCH('Energy Use 2020'!E$2,'Final Energy Consumption-2020'!$A$2:$AH$2,0))*'Heat Value'!$P$78</f>
        <v>0</v>
      </c>
      <c r="F42" s="5">
        <f>INDEX('Final Energy Consumption-2020'!$A$2:$AH$43,MATCH('Energy Use 2020'!$A42,'Final Energy Consumption-2020'!$A$2:$A$43,0),MATCH('Energy Use 2020'!F$2,'Final Energy Consumption-2020'!$A$2:$AH$2,0))*'Heat Value'!$P$78</f>
        <v>0</v>
      </c>
      <c r="G42" s="5">
        <f>INDEX('Final Energy Consumption-2020'!$A$2:$AH$43,MATCH('Energy Use 2020'!$A42,'Final Energy Consumption-2020'!$A$2:$A$43,0),MATCH('Energy Use 2020'!G$2,'Final Energy Consumption-2020'!$A$2:$AH$2,0))*'Heat Value'!$P$78</f>
        <v>97223857500</v>
      </c>
      <c r="H42" s="5">
        <f>INDEX('Final Energy Consumption-2020'!$A$2:$AH$43,MATCH('Energy Use 2020'!$A42,'Final Energy Consumption-2020'!$A$2:$A$43,0),MATCH('Energy Use 2020'!H$2,'Final Energy Consumption-2020'!$A$2:$AH$2,0))*'Heat Value'!$P$78</f>
        <v>0</v>
      </c>
      <c r="I42" s="5">
        <f>INDEX('Final Energy Consumption-2020'!$A$2:$AH$43,MATCH('Energy Use 2020'!$A42,'Final Energy Consumption-2020'!$A$2:$A$43,0),MATCH('Energy Use 2020'!I$2,'Final Energy Consumption-2020'!$A$2:$AH$2,0))*'Heat Value'!$P$78</f>
        <v>0</v>
      </c>
      <c r="J42" s="5">
        <f>INDEX('Final Energy Consumption-2020'!$A$2:$AH$43,MATCH('Energy Use 2020'!$A42,'Final Energy Consumption-2020'!$A$2:$A$43,0),MATCH('Energy Use 2020'!J$2,'Final Energy Consumption-2020'!$A$2:$AH$2,0))*'Heat Value'!$P$78</f>
        <v>2777824500</v>
      </c>
      <c r="K42" s="5">
        <f>INDEX('Final Energy Consumption-2020'!$A$2:$AH$43,MATCH('Energy Use 2020'!$A42,'Final Energy Consumption-2020'!$A$2:$A$43,0),MATCH('Energy Use 2020'!K$2,'Final Energy Consumption-2020'!$A$2:$AH$2,0))*'Heat Value'!$P$78</f>
        <v>0</v>
      </c>
      <c r="L42" s="5">
        <f>INDEX('Final Energy Consumption-2020'!$A$2:$AH$43,MATCH('Energy Use 2020'!$A42,'Final Energy Consumption-2020'!$A$2:$A$43,0),MATCH('Energy Use 2020'!L$2,'Final Energy Consumption-2020'!$A$2:$AH$2,0))*'Heat Value'!$P$78</f>
        <v>0</v>
      </c>
      <c r="M42" s="5">
        <f>INDEX('Final Energy Consumption-2020'!$A$2:$AH$43,MATCH('Energy Use 2020'!$A42,'Final Energy Consumption-2020'!$A$2:$A$43,0),MATCH('Energy Use 2020'!M$2,'Final Energy Consumption-2020'!$A$2:$AH$2,0))*'Heat Value'!$P$78*0.21</f>
        <v>35583931845</v>
      </c>
      <c r="N42" s="5">
        <f>INDEX('Final Energy Consumption-2020'!$A$2:$AH$43,MATCH('Energy Use 2020'!$A42,'Final Energy Consumption-2020'!$A$2:$A$43,0),MATCH('Energy Use 2020'!N$2,'Final Energy Consumption-2020'!$A$2:$AH$2,0))*'Heat Value'!$P$78</f>
        <v>322227642000</v>
      </c>
      <c r="O42" s="5">
        <f>INDEX('Final Energy Consumption-2020'!$A$2:$AH$43,MATCH('Energy Use 2020'!$A42,'Final Energy Consumption-2020'!$A$2:$A$43,0),MATCH('Energy Use 2020'!O$2,'Final Energy Consumption-2020'!$A$2:$AH$2,0))*'Heat Value'!$P$78*0.74</f>
        <v>1375189796970</v>
      </c>
      <c r="P42" s="5">
        <f>INDEX('Final Energy Consumption-2020'!$A$2:$AH$43,MATCH('Energy Use 2020'!$A42,'Final Energy Consumption-2020'!$A$2:$A$43,0),MATCH('Energy Use 2020'!P$2,'Final Energy Consumption-2020'!$A$2:$AH$2,0))*'Heat Value'!$P$78</f>
        <v>69445612500</v>
      </c>
      <c r="Q42" s="5">
        <f>INDEX('Final Energy Consumption-2020'!$A$2:$AH$43,MATCH('Energy Use 2020'!$A42,'Final Energy Consumption-2020'!$A$2:$A$43,0),MATCH('Energy Use 2020'!Q$2,'Final Energy Consumption-2020'!$A$2:$AH$2,0))*'Heat Value'!$P$78</f>
        <v>0</v>
      </c>
      <c r="R42" s="5">
        <f>INDEX('Final Energy Consumption-2020'!$A$2:$AH$43,MATCH('Energy Use 2020'!$A42,'Final Energy Consumption-2020'!$A$2:$A$43,0),MATCH('Energy Use 2020'!R$2,'Final Energy Consumption-2020'!$A$2:$AH$2,0))*'Heat Value'!$P$78</f>
        <v>38889543000</v>
      </c>
      <c r="S42" s="5">
        <f>INDEX('Final Energy Consumption-2020'!$A$2:$AH$43,MATCH('Energy Use 2020'!$A42,'Final Energy Consumption-2020'!$A$2:$A$43,0),MATCH('Energy Use 2020'!S$2,'Final Energy Consumption-2020'!$A$2:$AH$2,0))*'Heat Value'!$P$78</f>
        <v>0</v>
      </c>
      <c r="T42" s="5">
        <f>INDEX('Final Energy Consumption-2020'!$A$2:$AH$43,MATCH('Energy Use 2020'!$A42,'Final Energy Consumption-2020'!$A$2:$A$43,0),MATCH('Energy Use 2020'!T$2,'Final Energy Consumption-2020'!$A$2:$AH$2,0))*'Heat Value'!$P$78</f>
        <v>0</v>
      </c>
      <c r="U42" s="9">
        <f>INDEX('Final Energy Consumption-2020'!$A$2:$AH$43,MATCH('Energy Use 2020'!$A42,'Final Energy Consumption-2020'!$A$2:$A$43,0),MATCH('Energy Use 2020'!U$2,'Final Energy Consumption-2020'!$A$2:$AH$2,0))*'Heat Value'!$P$78</f>
        <v>0</v>
      </c>
      <c r="V42" s="5">
        <f>INDEX('Final Energy Consumption-2020'!$A$2:$AH$43,MATCH('Energy Use 2020'!$A42,'Final Energy Consumption-2020'!$A$2:$A$43,0),MATCH('Energy Use 2020'!V$2,'Final Energy Consumption-2020'!$A$2:$AH$2,0))*'Heat Value'!$P$78</f>
        <v>0</v>
      </c>
      <c r="W42" s="5">
        <f>INDEX('Final Energy Consumption-2020'!$A$2:$AH$43,MATCH('Energy Use 2020'!$A42,'Final Energy Consumption-2020'!$A$2:$A$43,0),MATCH('Energy Use 2020'!W$2,'Final Energy Consumption-2020'!$A$2:$AH$2,0))*'Heat Value'!$P$78</f>
        <v>11111298000</v>
      </c>
      <c r="X42" s="5">
        <f>INDEX('Final Energy Consumption-2020'!$A$2:$AH$43,MATCH('Energy Use 2020'!$A42,'Final Energy Consumption-2020'!$A$2:$A$43,0),MATCH('Energy Use 2020'!X$2,'Final Energy Consumption-2020'!$A$2:$AH$2,0))*'Heat Value'!$P$78</f>
        <v>0</v>
      </c>
      <c r="Y42" s="5">
        <f>INDEX('Final Energy Consumption-2020'!$A$2:$AH$43,MATCH('Energy Use 2020'!$A42,'Final Energy Consumption-2020'!$A$2:$A$43,0),MATCH('Energy Use 2020'!Y$2,'Final Energy Consumption-2020'!$A$2:$AH$2,0))*'Heat Value'!$P$78</f>
        <v>0</v>
      </c>
      <c r="Z42" s="5">
        <f>INDEX('Final Energy Consumption-2020'!$A$2:$AH$43,MATCH('Energy Use 2020'!$A42,'Final Energy Consumption-2020'!$A$2:$A$43,0),MATCH('Energy Use 2020'!Z$2,'Final Energy Consumption-2020'!$A$2:$AH$2,0))*'Heat Value'!$P$78</f>
        <v>797235631500</v>
      </c>
      <c r="AA42" s="5">
        <f>INDEX('Final Energy Consumption-2020'!$A$2:$AH$43,MATCH('Energy Use 2020'!$A42,'Final Energy Consumption-2020'!$A$2:$A$43,0),MATCH('Energy Use 2020'!AA$2,'Final Energy Consumption-2020'!$A$2:$AH$2,0))*'Heat Value'!$P$78</f>
        <v>1422246144000</v>
      </c>
      <c r="AB42" s="5">
        <f>INDEX('Final Energy Consumption-2020'!$A$2:$AH$43,MATCH('Energy Use 2020'!$A42,'Final Energy Consumption-2020'!$A$2:$A$43,0),MATCH('Energy Use 2020'!AB$2,'Final Energy Consumption-2020'!$A$2:$AH$2,0))*'Heat Value'!$P$78</f>
        <v>275004625500</v>
      </c>
      <c r="AC42" s="5">
        <f>INDEX('Final Energy Consumption-2020'!$A$2:$AH$43,MATCH('Energy Use 2020'!$A42,'Final Energy Consumption-2020'!$A$2:$A$43,0),MATCH('Energy Use 2020'!AC$2,'Final Energy Consumption-2020'!$A$2:$AH$2,0))*VLOOKUP(AC$3,'Heat Value'!$B$2:$P$78,15,0)</f>
        <v>31000910443534.922</v>
      </c>
      <c r="AD42" s="128">
        <f>INDEX('Final Energy Consumption-2020'!$A$2:$AH$43,MATCH('Energy Use 2020'!$A42,'Final Energy Consumption-2020'!$A$2:$A$43,0),MATCH('Energy Use 2020'!AD$2,'Final Energy Consumption-2020'!$A$2:$AH$2,0))*'Heat Value'!$P$78</f>
        <v>0</v>
      </c>
    </row>
    <row r="43" spans="1:30" x14ac:dyDescent="0.25">
      <c r="A43" s="12" t="s">
        <v>39</v>
      </c>
      <c r="B43" s="9">
        <f>INDEX('Final Energy Consumption-2020'!$A$2:$AH$43,MATCH('Energy Use 2020'!$A43,'Final Energy Consumption-2020'!$A$2:$A$43,0),MATCH('Energy Use 2020'!B$2,'Final Energy Consumption-2020'!$A$2:$AH$2,0))*'Heat Value'!$P$78</f>
        <v>77367967974000</v>
      </c>
      <c r="C43" s="5">
        <f>INDEX('Final Energy Consumption-2020'!$A$2:$AH$43,MATCH('Energy Use 2020'!$A43,'Final Energy Consumption-2020'!$A$2:$A$43,0),MATCH('Energy Use 2020'!C$2,'Final Energy Consumption-2020'!$A$2:$AH$2,0))*'Heat Value'!$P$78</f>
        <v>0</v>
      </c>
      <c r="D43" s="5">
        <f>INDEX('Final Energy Consumption-2020'!$A$2:$AH$43,MATCH('Energy Use 2020'!$A43,'Final Energy Consumption-2020'!$A$2:$A$43,0),MATCH('Energy Use 2020'!D$2,'Final Energy Consumption-2020'!$A$2:$AH$2,0))*'Heat Value'!$P$78</f>
        <v>147224698500</v>
      </c>
      <c r="E43" s="5">
        <f>INDEX('Final Energy Consumption-2020'!$A$2:$AH$43,MATCH('Energy Use 2020'!$A43,'Final Energy Consumption-2020'!$A$2:$A$43,0),MATCH('Energy Use 2020'!E$2,'Final Energy Consumption-2020'!$A$2:$AH$2,0))*'Heat Value'!$P$78</f>
        <v>2141702689500.01</v>
      </c>
      <c r="F43" s="5">
        <f>INDEX('Final Energy Consumption-2020'!$A$2:$AH$43,MATCH('Energy Use 2020'!$A43,'Final Energy Consumption-2020'!$A$2:$A$43,0),MATCH('Energy Use 2020'!F$2,'Final Energy Consumption-2020'!$A$2:$AH$2,0))*'Heat Value'!$P$78</f>
        <v>27111567120000</v>
      </c>
      <c r="G43" s="5">
        <f>INDEX('Final Energy Consumption-2020'!$A$2:$AH$43,MATCH('Energy Use 2020'!$A43,'Final Energy Consumption-2020'!$A$2:$A$43,0),MATCH('Energy Use 2020'!G$2,'Final Energy Consumption-2020'!$A$2:$AH$2,0))*'Heat Value'!$P$78</f>
        <v>119446453500</v>
      </c>
      <c r="H43" s="5">
        <f>INDEX('Final Energy Consumption-2020'!$A$2:$AH$43,MATCH('Energy Use 2020'!$A43,'Final Energy Consumption-2020'!$A$2:$A$43,0),MATCH('Energy Use 2020'!H$2,'Final Energy Consumption-2020'!$A$2:$AH$2,0))*'Heat Value'!$P$78</f>
        <v>80556910500</v>
      </c>
      <c r="I43" s="5">
        <f>INDEX('Final Energy Consumption-2020'!$A$2:$AH$43,MATCH('Energy Use 2020'!$A43,'Final Energy Consumption-2020'!$A$2:$A$43,0),MATCH('Energy Use 2020'!I$2,'Final Energy Consumption-2020'!$A$2:$AH$2,0))*'Heat Value'!$P$78</f>
        <v>0</v>
      </c>
      <c r="J43" s="5">
        <f>INDEX('Final Energy Consumption-2020'!$A$2:$AH$43,MATCH('Energy Use 2020'!$A43,'Final Energy Consumption-2020'!$A$2:$A$43,0),MATCH('Energy Use 2020'!J$2,'Final Energy Consumption-2020'!$A$2:$AH$2,0))*'Heat Value'!$P$78</f>
        <v>0</v>
      </c>
      <c r="K43" s="5">
        <f>INDEX('Final Energy Consumption-2020'!$A$2:$AH$43,MATCH('Energy Use 2020'!$A43,'Final Energy Consumption-2020'!$A$2:$A$43,0),MATCH('Energy Use 2020'!K$2,'Final Energy Consumption-2020'!$A$2:$AH$2,0))*'Heat Value'!$P$78</f>
        <v>77779086000</v>
      </c>
      <c r="L43" s="5">
        <f>INDEX('Final Energy Consumption-2020'!$A$2:$AH$43,MATCH('Energy Use 2020'!$A43,'Final Energy Consumption-2020'!$A$2:$A$43,0),MATCH('Energy Use 2020'!L$2,'Final Energy Consumption-2020'!$A$2:$AH$2,0))*'Heat Value'!$P$78</f>
        <v>63889963500</v>
      </c>
      <c r="M43" s="5">
        <f>INDEX('Final Energy Consumption-2020'!$A$2:$AH$43,MATCH('Energy Use 2020'!$A43,'Final Energy Consumption-2020'!$A$2:$A$43,0),MATCH('Energy Use 2020'!M$2,'Final Energy Consumption-2020'!$A$2:$AH$2,0))*'Heat Value'!$P$78*0.21</f>
        <v>1167269633145</v>
      </c>
      <c r="N43" s="5">
        <f>INDEX('Final Energy Consumption-2020'!$A$2:$AH$43,MATCH('Energy Use 2020'!$A43,'Final Energy Consumption-2020'!$A$2:$A$43,0),MATCH('Energy Use 2020'!N$2,'Final Energy Consumption-2020'!$A$2:$AH$2,0))*'Heat Value'!$P$78</f>
        <v>0</v>
      </c>
      <c r="O43" s="5">
        <f>INDEX('Final Energy Consumption-2020'!$A$2:$AH$43,MATCH('Energy Use 2020'!$A43,'Final Energy Consumption-2020'!$A$2:$A$43,0),MATCH('Energy Use 2020'!O$2,'Final Energy Consumption-2020'!$A$2:$AH$2,0))*'Heat Value'!$P$78*0.74</f>
        <v>5634372546330</v>
      </c>
      <c r="P43" s="5">
        <f>INDEX('Final Energy Consumption-2020'!$A$2:$AH$43,MATCH('Energy Use 2020'!$A43,'Final Energy Consumption-2020'!$A$2:$A$43,0),MATCH('Energy Use 2020'!P$2,'Final Energy Consumption-2020'!$A$2:$AH$2,0))*'Heat Value'!$P$78</f>
        <v>286115923500</v>
      </c>
      <c r="Q43" s="5">
        <f>INDEX('Final Energy Consumption-2020'!$A$2:$AH$43,MATCH('Energy Use 2020'!$A43,'Final Energy Consumption-2020'!$A$2:$A$43,0),MATCH('Energy Use 2020'!Q$2,'Final Energy Consumption-2020'!$A$2:$AH$2,0))*'Heat Value'!$P$78</f>
        <v>0</v>
      </c>
      <c r="R43" s="5">
        <f>INDEX('Final Energy Consumption-2020'!$A$2:$AH$43,MATCH('Energy Use 2020'!$A43,'Final Energy Consumption-2020'!$A$2:$A$43,0),MATCH('Energy Use 2020'!R$2,'Final Energy Consumption-2020'!$A$2:$AH$2,0))*'Heat Value'!$P$78</f>
        <v>125002102500</v>
      </c>
      <c r="S43" s="5">
        <f>INDEX('Final Energy Consumption-2020'!$A$2:$AH$43,MATCH('Energy Use 2020'!$A43,'Final Energy Consumption-2020'!$A$2:$A$43,0),MATCH('Energy Use 2020'!S$2,'Final Energy Consumption-2020'!$A$2:$AH$2,0))*'Heat Value'!$P$78</f>
        <v>0</v>
      </c>
      <c r="T43" s="5">
        <f>INDEX('Final Energy Consumption-2020'!$A$2:$AH$43,MATCH('Energy Use 2020'!$A43,'Final Energy Consumption-2020'!$A$2:$A$43,0),MATCH('Energy Use 2020'!T$2,'Final Energy Consumption-2020'!$A$2:$AH$2,0))*'Heat Value'!$P$78</f>
        <v>0</v>
      </c>
      <c r="U43" s="9">
        <f>INDEX('Final Energy Consumption-2020'!$A$2:$AH$43,MATCH('Energy Use 2020'!$A43,'Final Energy Consumption-2020'!$A$2:$A$43,0),MATCH('Energy Use 2020'!U$2,'Final Energy Consumption-2020'!$A$2:$AH$2,0))*'Heat Value'!$P$78</f>
        <v>0</v>
      </c>
      <c r="V43" s="5">
        <f>INDEX('Final Energy Consumption-2020'!$A$2:$AH$43,MATCH('Energy Use 2020'!$A43,'Final Energy Consumption-2020'!$A$2:$A$43,0),MATCH('Energy Use 2020'!V$2,'Final Energy Consumption-2020'!$A$2:$AH$2,0))*'Heat Value'!$P$78</f>
        <v>5555649000</v>
      </c>
      <c r="W43" s="5">
        <f>INDEX('Final Energy Consumption-2020'!$A$2:$AH$43,MATCH('Energy Use 2020'!$A43,'Final Energy Consumption-2020'!$A$2:$A$43,0),MATCH('Energy Use 2020'!W$2,'Final Energy Consumption-2020'!$A$2:$AH$2,0))*'Heat Value'!$P$78</f>
        <v>5555649000</v>
      </c>
      <c r="X43" s="5">
        <f>INDEX('Final Energy Consumption-2020'!$A$2:$AH$43,MATCH('Energy Use 2020'!$A43,'Final Energy Consumption-2020'!$A$2:$A$43,0),MATCH('Energy Use 2020'!X$2,'Final Energy Consumption-2020'!$A$2:$AH$2,0))*'Heat Value'!$P$78</f>
        <v>508341883500</v>
      </c>
      <c r="Y43" s="5">
        <f>INDEX('Final Energy Consumption-2020'!$A$2:$AH$43,MATCH('Energy Use 2020'!$A43,'Final Energy Consumption-2020'!$A$2:$A$43,0),MATCH('Energy Use 2020'!Y$2,'Final Energy Consumption-2020'!$A$2:$AH$2,0))*'Heat Value'!$P$78</f>
        <v>75001261500</v>
      </c>
      <c r="Z43" s="5">
        <f>INDEX('Final Energy Consumption-2020'!$A$2:$AH$43,MATCH('Energy Use 2020'!$A43,'Final Energy Consumption-2020'!$A$2:$A$43,0),MATCH('Energy Use 2020'!Z$2,'Final Energy Consumption-2020'!$A$2:$AH$2,0))*'Heat Value'!$P$78</f>
        <v>9122375658000</v>
      </c>
      <c r="AA43" s="5">
        <f>INDEX('Final Energy Consumption-2020'!$A$2:$AH$43,MATCH('Energy Use 2020'!$A43,'Final Energy Consumption-2020'!$A$2:$A$43,0),MATCH('Energy Use 2020'!AA$2,'Final Energy Consumption-2020'!$A$2:$AH$2,0))*'Heat Value'!$P$78</f>
        <v>0</v>
      </c>
      <c r="AB43" s="5">
        <f>INDEX('Final Energy Consumption-2020'!$A$2:$AH$43,MATCH('Energy Use 2020'!$A43,'Final Energy Consumption-2020'!$A$2:$A$43,0),MATCH('Energy Use 2020'!AB$2,'Final Energy Consumption-2020'!$A$2:$AH$2,0))*'Heat Value'!$P$78</f>
        <v>95521051081500</v>
      </c>
      <c r="AC43" s="5">
        <f>INDEX('Final Energy Consumption-2020'!$A$2:$AH$43,MATCH('Energy Use 2020'!$A43,'Final Energy Consumption-2020'!$A$2:$A$43,0),MATCH('Energy Use 2020'!AC$2,'Final Energy Consumption-2020'!$A$2:$AH$2,0))*VLOOKUP(AC$3,'Heat Value'!$B$2:$P$78,15,0)</f>
        <v>3091574475322870</v>
      </c>
      <c r="AD43" s="128">
        <f>INDEX('Final Energy Consumption-2020'!$A$2:$AH$43,MATCH('Energy Use 2020'!$A43,'Final Energy Consumption-2020'!$A$2:$A$43,0),MATCH('Energy Use 2020'!AD$2,'Final Energy Consumption-2020'!$A$2:$AH$2,0))*'Heat Value'!$P$78</f>
        <v>2672267169000</v>
      </c>
    </row>
    <row r="44" spans="1:30" x14ac:dyDescent="0.25">
      <c r="A44" s="12" t="s">
        <v>40</v>
      </c>
      <c r="B44" s="9">
        <f>INDEX('Final Energy Consumption-2020'!$A$2:$AH$43,MATCH('Energy Use 2020'!$A44,'Final Energy Consumption-2020'!$A$2:$A$43,0),MATCH('Energy Use 2020'!B$2,'Final Energy Consumption-2020'!$A$2:$AH$2,0))*'Heat Value'!$P$78</f>
        <v>24161517501000</v>
      </c>
      <c r="C44" s="5">
        <f>INDEX('Final Energy Consumption-2020'!$A$2:$AH$43,MATCH('Energy Use 2020'!$A44,'Final Energy Consumption-2020'!$A$2:$A$43,0),MATCH('Energy Use 2020'!C$2,'Final Energy Consumption-2020'!$A$2:$AH$2,0))*'Heat Value'!$P$78</f>
        <v>0</v>
      </c>
      <c r="D44" s="5">
        <f>INDEX('Final Energy Consumption-2020'!$A$2:$AH$43,MATCH('Energy Use 2020'!$A44,'Final Energy Consumption-2020'!$A$2:$A$43,0),MATCH('Energy Use 2020'!D$2,'Final Energy Consumption-2020'!$A$2:$AH$2,0))*'Heat Value'!$P$78</f>
        <v>0</v>
      </c>
      <c r="E44" s="5">
        <f>INDEX('Final Energy Consumption-2020'!$A$2:$AH$43,MATCH('Energy Use 2020'!$A44,'Final Energy Consumption-2020'!$A$2:$A$43,0),MATCH('Energy Use 2020'!E$2,'Final Energy Consumption-2020'!$A$2:$AH$2,0))*'Heat Value'!$P$78</f>
        <v>0</v>
      </c>
      <c r="F44" s="5">
        <f>INDEX('Final Energy Consumption-2020'!$A$2:$AH$43,MATCH('Energy Use 2020'!$A44,'Final Energy Consumption-2020'!$A$2:$A$43,0),MATCH('Energy Use 2020'!F$2,'Final Energy Consumption-2020'!$A$2:$AH$2,0))*'Heat Value'!$P$78</f>
        <v>0</v>
      </c>
      <c r="G44" s="5">
        <f>INDEX('Final Energy Consumption-2020'!$A$2:$AH$43,MATCH('Energy Use 2020'!$A44,'Final Energy Consumption-2020'!$A$2:$A$43,0),MATCH('Energy Use 2020'!G$2,'Final Energy Consumption-2020'!$A$2:$AH$2,0))*'Heat Value'!$P$78</f>
        <v>2680600642500</v>
      </c>
      <c r="H44" s="5">
        <f>INDEX('Final Energy Consumption-2020'!$A$2:$AH$43,MATCH('Energy Use 2020'!$A44,'Final Energy Consumption-2020'!$A$2:$A$43,0),MATCH('Energy Use 2020'!H$2,'Final Energy Consumption-2020'!$A$2:$AH$2,0))*'Heat Value'!$P$78</f>
        <v>552787075500</v>
      </c>
      <c r="I44" s="5">
        <f>INDEX('Final Energy Consumption-2020'!$A$2:$AH$43,MATCH('Energy Use 2020'!$A44,'Final Energy Consumption-2020'!$A$2:$A$43,0),MATCH('Energy Use 2020'!I$2,'Final Energy Consumption-2020'!$A$2:$AH$2,0))*'Heat Value'!$P$78</f>
        <v>0</v>
      </c>
      <c r="J44" s="5">
        <f>INDEX('Final Energy Consumption-2020'!$A$2:$AH$43,MATCH('Energy Use 2020'!$A44,'Final Energy Consumption-2020'!$A$2:$A$43,0),MATCH('Energy Use 2020'!J$2,'Final Energy Consumption-2020'!$A$2:$AH$2,0))*'Heat Value'!$P$78</f>
        <v>138891225000</v>
      </c>
      <c r="K44" s="5">
        <f>INDEX('Final Energy Consumption-2020'!$A$2:$AH$43,MATCH('Energy Use 2020'!$A44,'Final Energy Consumption-2020'!$A$2:$A$43,0),MATCH('Energy Use 2020'!K$2,'Final Energy Consumption-2020'!$A$2:$AH$2,0))*'Heat Value'!$P$78</f>
        <v>0</v>
      </c>
      <c r="L44" s="5">
        <f>INDEX('Final Energy Consumption-2020'!$A$2:$AH$43,MATCH('Energy Use 2020'!$A44,'Final Energy Consumption-2020'!$A$2:$A$43,0),MATCH('Energy Use 2020'!L$2,'Final Energy Consumption-2020'!$A$2:$AH$2,0))*'Heat Value'!$P$78</f>
        <v>0</v>
      </c>
      <c r="M44" s="5">
        <f>INDEX('Final Energy Consumption-2020'!$A$2:$AH$43,MATCH('Energy Use 2020'!$A44,'Final Energy Consumption-2020'!$A$2:$A$43,0),MATCH('Energy Use 2020'!M$2,'Final Energy Consumption-2020'!$A$2:$AH$2,0))*'Heat Value'!$P$78*0.21</f>
        <v>195419953575</v>
      </c>
      <c r="N44" s="5">
        <f>INDEX('Final Energy Consumption-2020'!$A$2:$AH$43,MATCH('Energy Use 2020'!$A44,'Final Energy Consumption-2020'!$A$2:$A$43,0),MATCH('Energy Use 2020'!N$2,'Final Energy Consumption-2020'!$A$2:$AH$2,0))*'Heat Value'!$P$78</f>
        <v>0</v>
      </c>
      <c r="O44" s="5">
        <f>INDEX('Final Energy Consumption-2020'!$A$2:$AH$43,MATCH('Energy Use 2020'!$A44,'Final Energy Consumption-2020'!$A$2:$A$43,0),MATCH('Energy Use 2020'!O$2,'Final Energy Consumption-2020'!$A$2:$AH$2,0))*'Heat Value'!$P$78*0.74</f>
        <v>222003734040</v>
      </c>
      <c r="P44" s="5">
        <f>INDEX('Final Energy Consumption-2020'!$A$2:$AH$43,MATCH('Energy Use 2020'!$A44,'Final Energy Consumption-2020'!$A$2:$A$43,0),MATCH('Energy Use 2020'!P$2,'Final Energy Consumption-2020'!$A$2:$AH$2,0))*'Heat Value'!$P$78</f>
        <v>0</v>
      </c>
      <c r="Q44" s="5">
        <f>INDEX('Final Energy Consumption-2020'!$A$2:$AH$43,MATCH('Energy Use 2020'!$A44,'Final Energy Consumption-2020'!$A$2:$A$43,0),MATCH('Energy Use 2020'!Q$2,'Final Energy Consumption-2020'!$A$2:$AH$2,0))*'Heat Value'!$P$78</f>
        <v>0</v>
      </c>
      <c r="R44" s="5">
        <f>INDEX('Final Energy Consumption-2020'!$A$2:$AH$43,MATCH('Energy Use 2020'!$A44,'Final Energy Consumption-2020'!$A$2:$A$43,0),MATCH('Energy Use 2020'!R$2,'Final Energy Consumption-2020'!$A$2:$AH$2,0))*'Heat Value'!$P$78</f>
        <v>11111298000</v>
      </c>
      <c r="S44" s="5">
        <f>INDEX('Final Energy Consumption-2020'!$A$2:$AH$43,MATCH('Energy Use 2020'!$A44,'Final Energy Consumption-2020'!$A$2:$A$43,0),MATCH('Energy Use 2020'!S$2,'Final Energy Consumption-2020'!$A$2:$AH$2,0))*'Heat Value'!$P$78</f>
        <v>0</v>
      </c>
      <c r="T44" s="5">
        <f>INDEX('Final Energy Consumption-2020'!$A$2:$AH$43,MATCH('Energy Use 2020'!$A44,'Final Energy Consumption-2020'!$A$2:$A$43,0),MATCH('Energy Use 2020'!T$2,'Final Energy Consumption-2020'!$A$2:$AH$2,0))*'Heat Value'!$P$78</f>
        <v>0</v>
      </c>
      <c r="U44" s="9">
        <f>INDEX('Final Energy Consumption-2020'!$A$2:$AH$43,MATCH('Energy Use 2020'!$A44,'Final Energy Consumption-2020'!$A$2:$A$43,0),MATCH('Energy Use 2020'!U$2,'Final Energy Consumption-2020'!$A$2:$AH$2,0))*'Heat Value'!$P$78</f>
        <v>0</v>
      </c>
      <c r="V44" s="5">
        <f>INDEX('Final Energy Consumption-2020'!$A$2:$AH$43,MATCH('Energy Use 2020'!$A44,'Final Energy Consumption-2020'!$A$2:$A$43,0),MATCH('Energy Use 2020'!V$2,'Final Energy Consumption-2020'!$A$2:$AH$2,0))*'Heat Value'!$P$78</f>
        <v>0</v>
      </c>
      <c r="W44" s="5">
        <f>INDEX('Final Energy Consumption-2020'!$A$2:$AH$43,MATCH('Energy Use 2020'!$A44,'Final Energy Consumption-2020'!$A$2:$A$43,0),MATCH('Energy Use 2020'!W$2,'Final Energy Consumption-2020'!$A$2:$AH$2,0))*'Heat Value'!$P$78</f>
        <v>13889122500</v>
      </c>
      <c r="X44" s="5">
        <f>INDEX('Final Energy Consumption-2020'!$A$2:$AH$43,MATCH('Energy Use 2020'!$A44,'Final Energy Consumption-2020'!$A$2:$A$43,0),MATCH('Energy Use 2020'!X$2,'Final Energy Consumption-2020'!$A$2:$AH$2,0))*'Heat Value'!$P$78</f>
        <v>0</v>
      </c>
      <c r="Y44" s="5">
        <f>INDEX('Final Energy Consumption-2020'!$A$2:$AH$43,MATCH('Energy Use 2020'!$A44,'Final Energy Consumption-2020'!$A$2:$A$43,0),MATCH('Energy Use 2020'!Y$2,'Final Energy Consumption-2020'!$A$2:$AH$2,0))*'Heat Value'!$P$78</f>
        <v>2777824500</v>
      </c>
      <c r="Z44" s="5">
        <f>INDEX('Final Energy Consumption-2020'!$A$2:$AH$43,MATCH('Energy Use 2020'!$A44,'Final Energy Consumption-2020'!$A$2:$A$43,0),MATCH('Energy Use 2020'!Z$2,'Final Energy Consumption-2020'!$A$2:$AH$2,0))*'Heat Value'!$P$78</f>
        <v>13408558861500</v>
      </c>
      <c r="AA44" s="5">
        <f>INDEX('Final Energy Consumption-2020'!$A$2:$AH$43,MATCH('Energy Use 2020'!$A44,'Final Energy Consumption-2020'!$A$2:$A$43,0),MATCH('Energy Use 2020'!AA$2,'Final Energy Consumption-2020'!$A$2:$AH$2,0))*'Heat Value'!$P$78</f>
        <v>32792218222500</v>
      </c>
      <c r="AB44" s="5">
        <f>INDEX('Final Energy Consumption-2020'!$A$2:$AH$43,MATCH('Energy Use 2020'!$A44,'Final Energy Consumption-2020'!$A$2:$A$43,0),MATCH('Energy Use 2020'!AB$2,'Final Energy Consumption-2020'!$A$2:$AH$2,0))*'Heat Value'!$P$78</f>
        <v>38553426235500</v>
      </c>
      <c r="AC44" s="5">
        <f>INDEX('Final Energy Consumption-2020'!$A$2:$AH$43,MATCH('Energy Use 2020'!$A44,'Final Energy Consumption-2020'!$A$2:$A$43,0),MATCH('Energy Use 2020'!AC$2,'Final Energy Consumption-2020'!$A$2:$AH$2,0))*VLOOKUP(AC$3,'Heat Value'!$B$2:$P$78,15,0)</f>
        <v>57845013463928.055</v>
      </c>
      <c r="AD44" s="128">
        <f>INDEX('Final Energy Consumption-2020'!$A$2:$AH$43,MATCH('Energy Use 2020'!$A44,'Final Energy Consumption-2020'!$A$2:$A$43,0),MATCH('Energy Use 2020'!AD$2,'Final Energy Consumption-2020'!$A$2:$AH$2,0))*'Heat Value'!$P$78</f>
        <v>0</v>
      </c>
    </row>
    <row r="45" spans="1:30" x14ac:dyDescent="0.25">
      <c r="A45" s="37" t="s">
        <v>41</v>
      </c>
      <c r="B45" s="431">
        <f>INDEX('Final Energy Consumption-2020'!$A$2:$AH$43,MATCH('Energy Use 2020'!$A45,'Final Energy Consumption-2020'!$A$2:$A$43,0),MATCH('Energy Use 2020'!B$2,'Final Energy Consumption-2020'!$A$2:$AH$2,0))*'Heat Value'!$P$78</f>
        <v>847236472500</v>
      </c>
      <c r="C45" s="7">
        <f>INDEX('Final Energy Consumption-2020'!$A$2:$AH$43,MATCH('Energy Use 2020'!$A45,'Final Energy Consumption-2020'!$A$2:$A$43,0),MATCH('Energy Use 2020'!C$2,'Final Energy Consumption-2020'!$A$2:$AH$2,0))*'Heat Value'!$P$78</f>
        <v>0</v>
      </c>
      <c r="D45" s="7">
        <f>INDEX('Final Energy Consumption-2020'!$A$2:$AH$43,MATCH('Energy Use 2020'!$A45,'Final Energy Consumption-2020'!$A$2:$A$43,0),MATCH('Energy Use 2020'!D$2,'Final Energy Consumption-2020'!$A$2:$AH$2,0))*'Heat Value'!$P$78</f>
        <v>0</v>
      </c>
      <c r="E45" s="7">
        <f>INDEX('Final Energy Consumption-2020'!$A$2:$AH$43,MATCH('Energy Use 2020'!$A45,'Final Energy Consumption-2020'!$A$2:$A$43,0),MATCH('Energy Use 2020'!E$2,'Final Energy Consumption-2020'!$A$2:$AH$2,0))*'Heat Value'!$P$78</f>
        <v>5555649000.0000048</v>
      </c>
      <c r="F45" s="7">
        <f>INDEX('Final Energy Consumption-2020'!$A$2:$AH$43,MATCH('Energy Use 2020'!$A45,'Final Energy Consumption-2020'!$A$2:$A$43,0),MATCH('Energy Use 2020'!F$2,'Final Energy Consumption-2020'!$A$2:$AH$2,0))*'Heat Value'!$P$78</f>
        <v>0</v>
      </c>
      <c r="G45" s="7">
        <f>INDEX('Final Energy Consumption-2020'!$A$2:$AH$43,MATCH('Energy Use 2020'!$A45,'Final Energy Consumption-2020'!$A$2:$A$43,0),MATCH('Energy Use 2020'!G$2,'Final Energy Consumption-2020'!$A$2:$AH$2,0))*'Heat Value'!$P$78</f>
        <v>0</v>
      </c>
      <c r="H45" s="7">
        <f>INDEX('Final Energy Consumption-2020'!$A$2:$AH$43,MATCH('Energy Use 2020'!$A45,'Final Energy Consumption-2020'!$A$2:$A$43,0),MATCH('Energy Use 2020'!H$2,'Final Energy Consumption-2020'!$A$2:$AH$2,0))*'Heat Value'!$P$78</f>
        <v>0</v>
      </c>
      <c r="I45" s="7">
        <f>INDEX('Final Energy Consumption-2020'!$A$2:$AH$43,MATCH('Energy Use 2020'!$A45,'Final Energy Consumption-2020'!$A$2:$A$43,0),MATCH('Energy Use 2020'!I$2,'Final Energy Consumption-2020'!$A$2:$AH$2,0))*'Heat Value'!$P$78</f>
        <v>0</v>
      </c>
      <c r="J45" s="7">
        <f>INDEX('Final Energy Consumption-2020'!$A$2:$AH$43,MATCH('Energy Use 2020'!$A45,'Final Energy Consumption-2020'!$A$2:$A$43,0),MATCH('Energy Use 2020'!J$2,'Final Energy Consumption-2020'!$A$2:$AH$2,0))*'Heat Value'!$P$78</f>
        <v>0</v>
      </c>
      <c r="K45" s="7">
        <f>INDEX('Final Energy Consumption-2020'!$A$2:$AH$43,MATCH('Energy Use 2020'!$A45,'Final Energy Consumption-2020'!$A$2:$A$43,0),MATCH('Energy Use 2020'!K$2,'Final Energy Consumption-2020'!$A$2:$AH$2,0))*'Heat Value'!$P$78</f>
        <v>0</v>
      </c>
      <c r="L45" s="7">
        <f>INDEX('Final Energy Consumption-2020'!$A$2:$AH$43,MATCH('Energy Use 2020'!$A45,'Final Energy Consumption-2020'!$A$2:$A$43,0),MATCH('Energy Use 2020'!L$2,'Final Energy Consumption-2020'!$A$2:$AH$2,0))*'Heat Value'!$P$78</f>
        <v>13889122500</v>
      </c>
      <c r="M45" s="7">
        <f>INDEX('Final Energy Consumption-2020'!$A$2:$AH$43,MATCH('Energy Use 2020'!$A45,'Final Energy Consumption-2020'!$A$2:$A$43,0),MATCH('Energy Use 2020'!M$2,'Final Energy Consumption-2020'!$A$2:$AH$2,0))*'Heat Value'!$P$78*0.21</f>
        <v>154002590280</v>
      </c>
      <c r="N45" s="7">
        <f>INDEX('Final Energy Consumption-2020'!$A$2:$AH$43,MATCH('Energy Use 2020'!$A45,'Final Energy Consumption-2020'!$A$2:$A$43,0),MATCH('Energy Use 2020'!N$2,'Final Energy Consumption-2020'!$A$2:$AH$2,0))*'Heat Value'!$P$78</f>
        <v>0</v>
      </c>
      <c r="O45" s="7">
        <f>INDEX('Final Energy Consumption-2020'!$A$2:$AH$43,MATCH('Energy Use 2020'!$A45,'Final Energy Consumption-2020'!$A$2:$A$43,0),MATCH('Energy Use 2020'!O$2,'Final Energy Consumption-2020'!$A$2:$AH$2,0))*'Heat Value'!$P$78*0.74</f>
        <v>281615847810</v>
      </c>
      <c r="P45" s="7">
        <f>INDEX('Final Energy Consumption-2020'!$A$2:$AH$43,MATCH('Energy Use 2020'!$A45,'Final Energy Consumption-2020'!$A$2:$A$43,0),MATCH('Energy Use 2020'!P$2,'Final Energy Consumption-2020'!$A$2:$AH$2,0))*'Heat Value'!$P$78</f>
        <v>25000420500</v>
      </c>
      <c r="Q45" s="7">
        <f>INDEX('Final Energy Consumption-2020'!$A$2:$AH$43,MATCH('Energy Use 2020'!$A45,'Final Energy Consumption-2020'!$A$2:$A$43,0),MATCH('Energy Use 2020'!Q$2,'Final Energy Consumption-2020'!$A$2:$AH$2,0))*'Heat Value'!$P$78</f>
        <v>0</v>
      </c>
      <c r="R45" s="7">
        <f>INDEX('Final Energy Consumption-2020'!$A$2:$AH$43,MATCH('Energy Use 2020'!$A45,'Final Energy Consumption-2020'!$A$2:$A$43,0),MATCH('Energy Use 2020'!R$2,'Final Energy Consumption-2020'!$A$2:$AH$2,0))*'Heat Value'!$P$78</f>
        <v>2777824500</v>
      </c>
      <c r="S45" s="7">
        <f>INDEX('Final Energy Consumption-2020'!$A$2:$AH$43,MATCH('Energy Use 2020'!$A45,'Final Energy Consumption-2020'!$A$2:$A$43,0),MATCH('Energy Use 2020'!S$2,'Final Energy Consumption-2020'!$A$2:$AH$2,0))*'Heat Value'!$P$78</f>
        <v>8333473500</v>
      </c>
      <c r="T45" s="7">
        <f>INDEX('Final Energy Consumption-2020'!$A$2:$AH$43,MATCH('Energy Use 2020'!$A45,'Final Energy Consumption-2020'!$A$2:$A$43,0),MATCH('Energy Use 2020'!T$2,'Final Energy Consumption-2020'!$A$2:$AH$2,0))*'Heat Value'!$P$78</f>
        <v>0</v>
      </c>
      <c r="U45" s="10">
        <f>INDEX('Final Energy Consumption-2020'!$A$2:$AH$43,MATCH('Energy Use 2020'!$A45,'Final Energy Consumption-2020'!$A$2:$A$43,0),MATCH('Energy Use 2020'!U$2,'Final Energy Consumption-2020'!$A$2:$AH$2,0))*'Heat Value'!$P$78</f>
        <v>0</v>
      </c>
      <c r="V45" s="7">
        <f>INDEX('Final Energy Consumption-2020'!$A$2:$AH$43,MATCH('Energy Use 2020'!$A45,'Final Energy Consumption-2020'!$A$2:$A$43,0),MATCH('Energy Use 2020'!V$2,'Final Energy Consumption-2020'!$A$2:$AH$2,0))*'Heat Value'!$P$78</f>
        <v>0</v>
      </c>
      <c r="W45" s="7">
        <f>INDEX('Final Energy Consumption-2020'!$A$2:$AH$43,MATCH('Energy Use 2020'!$A45,'Final Energy Consumption-2020'!$A$2:$A$43,0),MATCH('Energy Use 2020'!W$2,'Final Energy Consumption-2020'!$A$2:$AH$2,0))*'Heat Value'!$P$78</f>
        <v>91668208500</v>
      </c>
      <c r="X45" s="7">
        <f>INDEX('Final Energy Consumption-2020'!$A$2:$AH$43,MATCH('Energy Use 2020'!$A45,'Final Energy Consumption-2020'!$A$2:$A$43,0),MATCH('Energy Use 2020'!X$2,'Final Energy Consumption-2020'!$A$2:$AH$2,0))*'Heat Value'!$P$78</f>
        <v>0</v>
      </c>
      <c r="Y45" s="7">
        <f>INDEX('Final Energy Consumption-2020'!$A$2:$AH$43,MATCH('Energy Use 2020'!$A45,'Final Energy Consumption-2020'!$A$2:$A$43,0),MATCH('Energy Use 2020'!Y$2,'Final Energy Consumption-2020'!$A$2:$AH$2,0))*'Heat Value'!$P$78</f>
        <v>2777824500</v>
      </c>
      <c r="Z45" s="7">
        <f>INDEX('Final Energy Consumption-2020'!$A$2:$AH$43,MATCH('Energy Use 2020'!$A45,'Final Energy Consumption-2020'!$A$2:$A$43,0),MATCH('Energy Use 2020'!Z$2,'Final Energy Consumption-2020'!$A$2:$AH$2,0))*'Heat Value'!$P$78</f>
        <v>1672250349000</v>
      </c>
      <c r="AA45" s="7">
        <f>INDEX('Final Energy Consumption-2020'!$A$2:$AH$43,MATCH('Energy Use 2020'!$A45,'Final Energy Consumption-2020'!$A$2:$A$43,0),MATCH('Energy Use 2020'!AA$2,'Final Energy Consumption-2020'!$A$2:$AH$2,0))*'Heat Value'!$P$78</f>
        <v>58334314500</v>
      </c>
      <c r="AB45" s="7">
        <f>INDEX('Final Energy Consumption-2020'!$A$2:$AH$43,MATCH('Energy Use 2020'!$A45,'Final Energy Consumption-2020'!$A$2:$A$43,0),MATCH('Energy Use 2020'!AB$2,'Final Energy Consumption-2020'!$A$2:$AH$2,0))*'Heat Value'!$P$78</f>
        <v>1902809782500</v>
      </c>
      <c r="AC45" s="7">
        <f>INDEX('Final Energy Consumption-2020'!$A$2:$AH$43,MATCH('Energy Use 2020'!$A45,'Final Energy Consumption-2020'!$A$2:$A$43,0),MATCH('Energy Use 2020'!AC$2,'Final Energy Consumption-2020'!$A$2:$AH$2,0))*VLOOKUP(AC$3,'Heat Value'!$B$2:$P$78,15,0)</f>
        <v>220098899431097.31</v>
      </c>
      <c r="AD45" s="130">
        <f>INDEX('Final Energy Consumption-2020'!$A$2:$AH$43,MATCH('Energy Use 2020'!$A45,'Final Energy Consumption-2020'!$A$2:$A$43,0),MATCH('Energy Use 2020'!AD$2,'Final Energy Consumption-2020'!$A$2:$AH$2,0))*'Heat Value'!$P$78</f>
        <v>0</v>
      </c>
    </row>
    <row r="46" spans="1:30" x14ac:dyDescent="0.25">
      <c r="A46" s="32"/>
      <c r="B46" s="11"/>
      <c r="C46" s="5"/>
      <c r="D46" s="5"/>
      <c r="E46" s="5"/>
      <c r="F46" s="5"/>
      <c r="G46" s="5"/>
      <c r="H46" s="5"/>
      <c r="I46" s="5"/>
      <c r="J46" s="5"/>
      <c r="K46" s="5"/>
      <c r="L46" s="11"/>
      <c r="M46" s="5"/>
      <c r="N46" s="11"/>
      <c r="O46" s="11"/>
      <c r="P46" s="5"/>
      <c r="Q46" s="5"/>
      <c r="R46" s="5"/>
      <c r="S46" s="5"/>
      <c r="T46" s="5"/>
      <c r="U46" s="5"/>
      <c r="V46" s="11"/>
      <c r="W46" s="5"/>
      <c r="X46" s="5"/>
      <c r="Y46" s="11"/>
      <c r="Z46" s="11"/>
      <c r="AA46" s="11"/>
      <c r="AB46" s="11"/>
      <c r="AC46" s="5"/>
    </row>
    <row r="47" spans="1:30" x14ac:dyDescent="0.25">
      <c r="A47" s="32"/>
      <c r="B47" s="11"/>
      <c r="C47" s="5"/>
      <c r="D47" s="5"/>
      <c r="E47" s="5"/>
      <c r="F47" s="5"/>
      <c r="G47" s="5"/>
      <c r="H47" s="5"/>
      <c r="I47" s="5"/>
      <c r="J47" s="5"/>
      <c r="K47" s="5"/>
      <c r="L47" s="11"/>
      <c r="M47" s="5"/>
      <c r="N47" s="11"/>
      <c r="O47" s="11"/>
      <c r="P47" s="5"/>
      <c r="Q47" s="5"/>
      <c r="R47" s="5"/>
      <c r="S47" s="5"/>
      <c r="T47" s="5"/>
      <c r="U47" s="5"/>
      <c r="V47" s="11"/>
      <c r="W47" s="5"/>
      <c r="X47" s="5"/>
      <c r="Y47" s="11"/>
      <c r="Z47" s="11"/>
      <c r="AA47" s="11"/>
      <c r="AB47" s="11"/>
      <c r="AC47" s="5"/>
    </row>
    <row r="49" spans="1:31" x14ac:dyDescent="0.25">
      <c r="A49" s="79" t="s">
        <v>288</v>
      </c>
    </row>
    <row r="50" spans="1:31" ht="72" x14ac:dyDescent="0.25">
      <c r="A50" s="1" t="s">
        <v>43</v>
      </c>
      <c r="B50" s="13" t="s">
        <v>685</v>
      </c>
      <c r="C50" s="13" t="s">
        <v>686</v>
      </c>
      <c r="D50" s="13" t="s">
        <v>687</v>
      </c>
      <c r="E50" s="13" t="s">
        <v>688</v>
      </c>
      <c r="F50" s="13" t="s">
        <v>689</v>
      </c>
      <c r="G50" s="13" t="s">
        <v>690</v>
      </c>
      <c r="H50" s="13" t="s">
        <v>691</v>
      </c>
      <c r="I50" s="13" t="s">
        <v>692</v>
      </c>
      <c r="J50" s="13" t="s">
        <v>693</v>
      </c>
      <c r="K50" s="14" t="s">
        <v>695</v>
      </c>
      <c r="L50" s="13" t="s">
        <v>696</v>
      </c>
      <c r="M50" s="13" t="s">
        <v>698</v>
      </c>
      <c r="N50" s="13" t="s">
        <v>699</v>
      </c>
      <c r="O50" s="13" t="s">
        <v>700</v>
      </c>
      <c r="P50" s="13" t="s">
        <v>701</v>
      </c>
      <c r="Q50" s="13" t="s">
        <v>702</v>
      </c>
      <c r="R50" s="13" t="s">
        <v>703</v>
      </c>
      <c r="S50" s="13" t="s">
        <v>704</v>
      </c>
      <c r="T50" s="13" t="s">
        <v>705</v>
      </c>
      <c r="U50" s="14" t="s">
        <v>706</v>
      </c>
      <c r="V50" s="13" t="s">
        <v>707</v>
      </c>
      <c r="W50" s="13" t="s">
        <v>708</v>
      </c>
      <c r="X50" s="13" t="s">
        <v>709</v>
      </c>
      <c r="Y50" s="13" t="s">
        <v>710</v>
      </c>
      <c r="Z50" s="13" t="s">
        <v>711</v>
      </c>
      <c r="AA50" s="13" t="s">
        <v>712</v>
      </c>
      <c r="AB50" s="13" t="s">
        <v>713</v>
      </c>
      <c r="AC50" s="13" t="s">
        <v>714</v>
      </c>
      <c r="AD50" s="13" t="s">
        <v>715</v>
      </c>
      <c r="AE50" s="14" t="s">
        <v>716</v>
      </c>
    </row>
    <row r="51" spans="1:31" s="133" customFormat="1" ht="13.2" x14ac:dyDescent="0.25">
      <c r="A51" s="151" t="s">
        <v>272</v>
      </c>
      <c r="B51" s="150" t="s">
        <v>124</v>
      </c>
      <c r="C51" s="131" t="s">
        <v>126</v>
      </c>
      <c r="D51" s="131" t="s">
        <v>146</v>
      </c>
      <c r="E51" s="155" t="s">
        <v>277</v>
      </c>
      <c r="F51" s="131" t="s">
        <v>144</v>
      </c>
      <c r="G51" s="131" t="s">
        <v>192</v>
      </c>
      <c r="H51" s="131" t="s">
        <v>161</v>
      </c>
      <c r="I51" s="131" t="s">
        <v>163</v>
      </c>
      <c r="J51" s="131" t="s">
        <v>165</v>
      </c>
      <c r="K51" s="131" t="s">
        <v>167</v>
      </c>
      <c r="L51" s="131" t="s">
        <v>149</v>
      </c>
      <c r="M51" s="131" t="s">
        <v>119</v>
      </c>
      <c r="N51" s="131" t="s">
        <v>158</v>
      </c>
      <c r="O51" s="131" t="s">
        <v>141</v>
      </c>
      <c r="P51" s="131" t="s">
        <v>151</v>
      </c>
      <c r="Q51" s="131" t="s">
        <v>134</v>
      </c>
      <c r="R51" s="131" t="s">
        <v>169</v>
      </c>
      <c r="S51" s="131" t="s">
        <v>170</v>
      </c>
      <c r="T51" s="131" t="s">
        <v>172</v>
      </c>
      <c r="U51" s="131" t="s">
        <v>136</v>
      </c>
      <c r="V51" s="131" t="s">
        <v>153</v>
      </c>
      <c r="W51" s="131" t="s">
        <v>155</v>
      </c>
      <c r="X51" s="131" t="s">
        <v>174</v>
      </c>
      <c r="Y51" s="131" t="s">
        <v>176</v>
      </c>
      <c r="Z51" s="131" t="s">
        <v>138</v>
      </c>
      <c r="AA51" s="131" t="s">
        <v>179</v>
      </c>
      <c r="AB51" s="131" t="s">
        <v>181</v>
      </c>
      <c r="AC51" s="132" t="s">
        <v>131</v>
      </c>
      <c r="AD51" s="132" t="s">
        <v>122</v>
      </c>
      <c r="AE51" s="132" t="s">
        <v>193</v>
      </c>
    </row>
    <row r="52" spans="1:31" x14ac:dyDescent="0.25">
      <c r="A52" s="152" t="s">
        <v>272</v>
      </c>
      <c r="B52" s="30" t="str">
        <f>VLOOKUP(B51,'Fuel Match'!$B$2:$D$35,3,0)</f>
        <v>coal</v>
      </c>
      <c r="C52" s="24" t="str">
        <f>VLOOKUP(C51,'Fuel Match'!$B$2:$D$35,3,0)</f>
        <v>coal</v>
      </c>
      <c r="D52" s="24" t="str">
        <f>VLOOKUP(D51,'Fuel Match'!$B$2:$D$35,3,0)</f>
        <v>coal</v>
      </c>
      <c r="E52" s="24" t="str">
        <f>VLOOKUP(E51,'Fuel Match'!$B$2:$D$35,3,0)</f>
        <v>coal</v>
      </c>
      <c r="F52" s="24" t="str">
        <f>VLOOKUP(F51,'Fuel Match'!$B$2:$D$35,3,0)</f>
        <v>coal</v>
      </c>
      <c r="G52" s="24" t="str">
        <f>VLOOKUP(G51,'Fuel Match'!$B$2:$D$35,3,0)</f>
        <v>coal</v>
      </c>
      <c r="H52" s="24" t="str">
        <f>VLOOKUP(H51,'Fuel Match'!$B$2:$D$35,3,0)</f>
        <v>LPG propane or butane</v>
      </c>
      <c r="I52" s="24" t="str">
        <f>VLOOKUP(I51,'Fuel Match'!$B$2:$D$35,3,0)</f>
        <v>LPG propane or butane</v>
      </c>
      <c r="J52" s="24" t="str">
        <f>VLOOKUP(J51,'Fuel Match'!$B$2:$D$35,3,0)</f>
        <v>LPG propane or butane</v>
      </c>
      <c r="K52" s="24" t="str">
        <f>VLOOKUP(K51,'Fuel Match'!$B$2:$D$35,3,0)</f>
        <v>LPG propane or butane</v>
      </c>
      <c r="L52" s="24" t="str">
        <f>VLOOKUP(L51,'Fuel Match'!$B$2:$D$35,3,0)</f>
        <v>petroleum diesel</v>
      </c>
      <c r="M52" s="24" t="str">
        <f>VLOOKUP(M51,'Fuel Match'!$B$2:$D$35,3,0)</f>
        <v>crude oil</v>
      </c>
      <c r="N52" s="24" t="str">
        <f>VLOOKUP(N51,'Fuel Match'!$B$2:$D$35,3,0)</f>
        <v>petroleum diesel</v>
      </c>
      <c r="O52" s="24" t="str">
        <f>VLOOKUP(O51,'Fuel Match'!$B$2:$D$35,3,0)</f>
        <v>petroleum diesel</v>
      </c>
      <c r="P52" s="24" t="str">
        <f>VLOOKUP(P51,'Fuel Match'!$B$2:$D$35,3,0)</f>
        <v>petroleum diesel</v>
      </c>
      <c r="Q52" s="24" t="str">
        <f>VLOOKUP(Q51,'Fuel Match'!$B$2:$D$35,3,0)</f>
        <v>heavy fuel oil</v>
      </c>
      <c r="R52" s="24" t="str">
        <f>VLOOKUP(R51,'Fuel Match'!$B$2:$D$35,3,0)</f>
        <v>LPG propane or butane</v>
      </c>
      <c r="S52" s="24" t="str">
        <f>VLOOKUP(S51,'Fuel Match'!$B$2:$D$35,3,0)</f>
        <v>LPG propane or butane</v>
      </c>
      <c r="T52" s="24" t="str">
        <f>VLOOKUP(T51,'Fuel Match'!$B$2:$D$35,3,0)</f>
        <v>heavy fuel oil</v>
      </c>
      <c r="U52" s="24" t="str">
        <f>VLOOKUP(U51,'Fuel Match'!$B$2:$D$35,3,0)</f>
        <v>heavy fuel oil</v>
      </c>
      <c r="V52" s="24" t="str">
        <f>VLOOKUP(V51,'Fuel Match'!$B$2:$D$35,3,0)</f>
        <v>heavy fuel oil</v>
      </c>
      <c r="W52" s="24" t="str">
        <f>VLOOKUP(W51,'Fuel Match'!$B$2:$D$35,3,0)</f>
        <v>heavy fuel oil</v>
      </c>
      <c r="X52" s="24" t="str">
        <f>VLOOKUP(X51,'Fuel Match'!$B$2:$D$35,3,0)</f>
        <v>LPG propane or butane</v>
      </c>
      <c r="Y52" s="24" t="str">
        <f>VLOOKUP(Y51,'Fuel Match'!$B$2:$D$35,3,0)</f>
        <v>LPG propane or butane</v>
      </c>
      <c r="Z52" s="24" t="str">
        <f>VLOOKUP(Z51,'Fuel Match'!$B$2:$D$35,3,0)</f>
        <v>heavy fuel oil</v>
      </c>
      <c r="AA52" s="24" t="str">
        <f>VLOOKUP(AA51,'Fuel Match'!$B$2:$D$35,3,0)</f>
        <v>natural gas</v>
      </c>
      <c r="AB52" s="24" t="str">
        <f>VLOOKUP(AB51,'Fuel Match'!$B$2:$D$35,3,0)</f>
        <v>natural gas</v>
      </c>
      <c r="AC52" s="24" t="str">
        <f>VLOOKUP(AC51,'Fuel Match'!$B$2:$D$35,3,0)</f>
        <v>heat</v>
      </c>
      <c r="AD52" s="24" t="str">
        <f>VLOOKUP(AD51,'Fuel Match'!$B$2:$D$35,3,0)</f>
        <v>electricity</v>
      </c>
      <c r="AE52" s="25" t="str">
        <f>VLOOKUP(AE51,'Fuel Match'!$B$2:$D$35,3,0)</f>
        <v>biomass</v>
      </c>
    </row>
    <row r="53" spans="1:31" s="38" customFormat="1" ht="12" x14ac:dyDescent="0.25">
      <c r="A53" s="151" t="s">
        <v>287</v>
      </c>
      <c r="B53" s="349">
        <f>INDEX('Energy Balance-2020'!$A$2:$AI$38,MATCH("  1.农、林、牧、渔业",'Energy Balance-2020'!$A$2:$A$38,0),MATCH('Energy Use 2020'!B$50,'Energy Balance-2020'!$A$2:$AI$2,0))*'Heat Value'!$P$78</f>
        <v>467521752472500</v>
      </c>
      <c r="C53" s="158">
        <f>INDEX('Energy Balance-2020'!$A$2:$AI$38,MATCH("  1.农、林、牧、渔业",'Energy Balance-2020'!$A$2:$A$38,0),MATCH('Energy Use 2020'!C$50,'Energy Balance-2020'!$A$2:$AI$2,0))*'Heat Value'!$P$78</f>
        <v>0</v>
      </c>
      <c r="D53" s="158">
        <f>INDEX('Energy Balance-2020'!$A$2:$AI$38,MATCH("  1.农、林、牧、渔业",'Energy Balance-2020'!$A$2:$A$38,0),MATCH('Energy Use 2020'!D$50,'Energy Balance-2020'!$A$2:$AI$2,0))*'Heat Value'!$P$78</f>
        <v>12241872571500</v>
      </c>
      <c r="E53" s="158">
        <f>INDEX('Energy Balance-2020'!$A$2:$AI$38,MATCH("  1.农、林、牧、渔业",'Energy Balance-2020'!$A$2:$A$38,0),MATCH('Energy Use 2020'!E$50,'Energy Balance-2020'!$A$2:$AI$2,0))*'Heat Value'!$P$78</f>
        <v>0</v>
      </c>
      <c r="F53" s="158">
        <f>INDEX('Energy Balance-2020'!$A$2:$AI$38,MATCH("  1.农、林、牧、渔业",'Energy Balance-2020'!$A$2:$A$38,0),MATCH('Energy Use 2020'!F$50,'Energy Balance-2020'!$A$2:$AI$2,0))*'Heat Value'!$P$78</f>
        <v>0</v>
      </c>
      <c r="G53" s="158">
        <f>INDEX('Energy Balance-2020'!$A$2:$AI$38,MATCH("  1.农、林、牧、渔业",'Energy Balance-2020'!$A$2:$A$38,0),MATCH('Energy Use 2020'!G$50,'Energy Balance-2020'!$A$2:$AI$2,0))*'Heat Value'!$P$78</f>
        <v>6272327721000</v>
      </c>
      <c r="H53" s="158">
        <f>INDEX('Energy Balance-2020'!$A$2:$AI$38,MATCH("  1.农、林、牧、渔业",'Energy Balance-2020'!$A$2:$A$38,0),MATCH('Energy Use 2020'!H$50,'Energy Balance-2020'!$A$2:$AI$2,0))*'Heat Value'!$P$78</f>
        <v>0</v>
      </c>
      <c r="I53" s="158">
        <f>INDEX('Energy Balance-2020'!$A$2:$AI$38,MATCH("  1.农、林、牧、渔业",'Energy Balance-2020'!$A$2:$A$38,0),MATCH('Energy Use 2020'!I$50,'Energy Balance-2020'!$A$2:$AI$2,0))*'Heat Value'!$P$78</f>
        <v>0</v>
      </c>
      <c r="J53" s="158">
        <f>INDEX('Energy Balance-2020'!$A$2:$AI$38,MATCH("  1.农、林、牧、渔业",'Energy Balance-2020'!$A$2:$A$38,0),MATCH('Energy Use 2020'!J$50,'Energy Balance-2020'!$A$2:$AI$2,0))*'Heat Value'!$P$78</f>
        <v>0</v>
      </c>
      <c r="K53" s="158">
        <f>INDEX('Energy Balance-2020'!$A$2:$AI$38,MATCH("  1.农、林、牧、渔业",'Energy Balance-2020'!$A$2:$A$38,0),MATCH('Energy Use 2020'!K$50,'Energy Balance-2020'!$A$2:$AI$2,0))*'Heat Value'!$P$78</f>
        <v>0</v>
      </c>
      <c r="L53" s="158">
        <f>INDEX('Energy Balance-2020'!$A$2:$AI$38,MATCH("  1.农、林、牧、渔业",'Energy Balance-2020'!$A$2:$A$38,0),MATCH('Energy Use 2020'!L$50,'Energy Balance-2020'!$A$2:$AI$2,0))*'Heat Value'!$P$78</f>
        <v>0</v>
      </c>
      <c r="M53" s="158">
        <f>INDEX('Energy Balance-2020'!$A$2:$AI$38,MATCH("  1.农、林、牧、渔业",'Energy Balance-2020'!$A$2:$A$38,0),MATCH('Energy Use 2020'!M$50,'Energy Balance-2020'!$A$2:$AI$2,0))*'Heat Value'!$P$78</f>
        <v>0</v>
      </c>
      <c r="N53" s="158">
        <f>INDEX('Energy Balance-2020'!$A$2:$AI$38,MATCH("  1.农、林、牧、渔业",'Energy Balance-2020'!$A$2:$A$38,0),MATCH('Energy Use 2020'!N$50,'Energy Balance-2020'!$A$2:$AI$2,0))*'Heat Value'!$P$78*0.2</f>
        <v>21037020503400</v>
      </c>
      <c r="O53" s="158">
        <f>INDEX('Energy Balance-2020'!$A$2:$AI$38,MATCH("  1.农、林、牧、渔业",'Energy Balance-2020'!$A$2:$A$38,0),MATCH('Energy Use 2020'!O$50,'Energy Balance-2020'!$A$2:$AI$2,0))*'Heat Value'!$P$78</f>
        <v>4497297865500</v>
      </c>
      <c r="P53" s="158">
        <f>INDEX('Energy Balance-2020'!$A$2:$AI$38,MATCH("  1.农、林、牧、渔业",'Energy Balance-2020'!$A$2:$A$38,0),MATCH('Energy Use 2020'!P$50,'Energy Balance-2020'!$A$2:$AI$2,0))*'Heat Value'!$P$78*0.9</f>
        <v>545384173207500</v>
      </c>
      <c r="Q53" s="158">
        <f>INDEX('Energy Balance-2020'!$A$2:$AI$38,MATCH("  1.农、林、牧、渔业",'Energy Balance-2020'!$A$2:$A$38,0),MATCH('Energy Use 2020'!Q$50,'Energy Balance-2020'!$A$2:$AI$2,0))*'Heat Value'!$P$78</f>
        <v>450007569000</v>
      </c>
      <c r="R53" s="158">
        <f>INDEX('Energy Balance-2020'!$A$2:$AI$38,MATCH("  1.农、林、牧、渔业",'Energy Balance-2020'!$A$2:$A$38,0),MATCH('Energy Use 2020'!R$50,'Energy Balance-2020'!$A$2:$AI$2,0))*'Heat Value'!$P$78</f>
        <v>0</v>
      </c>
      <c r="S53" s="158">
        <f>INDEX('Energy Balance-2020'!$A$2:$AI$38,MATCH("  1.农、林、牧、渔业",'Energy Balance-2020'!$A$2:$A$38,0),MATCH('Energy Use 2020'!S$50,'Energy Balance-2020'!$A$2:$AI$2,0))*'Heat Value'!$P$78</f>
        <v>0</v>
      </c>
      <c r="T53" s="158">
        <f>INDEX('Energy Balance-2020'!$A$2:$AI$38,MATCH("  1.农、林、牧、渔业",'Energy Balance-2020'!$A$2:$A$38,0),MATCH('Energy Use 2020'!T$50,'Energy Balance-2020'!$A$2:$AI$2,0))*'Heat Value'!$P$78</f>
        <v>0</v>
      </c>
      <c r="U53" s="158">
        <f>INDEX('Energy Balance-2020'!$A$2:$AI$38,MATCH("  1.农、林、牧、渔业",'Energy Balance-2020'!$A$2:$A$38,0),MATCH('Energy Use 2020'!U$50,'Energy Balance-2020'!$A$2:$AI$2,0))*'Heat Value'!$P$78</f>
        <v>0</v>
      </c>
      <c r="V53" s="158">
        <f>INDEX('Energy Balance-2020'!$A$2:$AI$38,MATCH("  1.农、林、牧、渔业",'Energy Balance-2020'!$A$2:$A$38,0),MATCH('Energy Use 2020'!V$50,'Energy Balance-2020'!$A$2:$AI$2,0))*'Heat Value'!$P$78</f>
        <v>0</v>
      </c>
      <c r="W53" s="158">
        <f>INDEX('Energy Balance-2020'!$A$2:$AI$38,MATCH("  1.农、林、牧、渔业",'Energy Balance-2020'!$A$2:$A$38,0),MATCH('Energy Use 2020'!W$50,'Energy Balance-2020'!$A$2:$AI$2,0))*'Heat Value'!$P$78</f>
        <v>0</v>
      </c>
      <c r="X53" s="158">
        <f>INDEX('Energy Balance-2020'!$A$2:$AI$38,MATCH("  1.农、林、牧、渔业",'Energy Balance-2020'!$A$2:$A$38,0),MATCH('Energy Use 2020'!X$50,'Energy Balance-2020'!$A$2:$AI$2,0))*'Heat Value'!$P$78</f>
        <v>3080607370500</v>
      </c>
      <c r="Y53" s="158">
        <f>INDEX('Energy Balance-2020'!$A$2:$AI$38,MATCH("  1.农、林、牧、渔业",'Energy Balance-2020'!$A$2:$A$38,0),MATCH('Energy Use 2020'!Y$50,'Energy Balance-2020'!$A$2:$AI$2,0))*'Heat Value'!$P$78</f>
        <v>0</v>
      </c>
      <c r="Z53" s="158">
        <f>INDEX('Energy Balance-2020'!$A$2:$AI$38,MATCH("  1.农、林、牧、渔业",'Energy Balance-2020'!$A$2:$A$38,0),MATCH('Energy Use 2020'!Z$50,'Energy Balance-2020'!$A$2:$AI$2,0))*'Heat Value'!$P$78</f>
        <v>0</v>
      </c>
      <c r="AA53" s="158">
        <f>INDEX('Energy Balance-2020'!$A$2:$AI$38,MATCH("  1.农、林、牧、渔业",'Energy Balance-2020'!$A$2:$A$38,0),MATCH('Energy Use 2020'!AA$50,'Energy Balance-2020'!$A$2:$AI$2,0))*'Heat Value'!$P$78</f>
        <v>4538965233000</v>
      </c>
      <c r="AB53" s="158">
        <f>INDEX('Energy Balance-2020'!$A$2:$AI$38,MATCH("  1.农、林、牧、渔业",'Energy Balance-2020'!$A$2:$A$38,0),MATCH('Energy Use 2020'!AB$50,'Energy Balance-2020'!$A$2:$AI$2,0))*'Heat Value'!$P$78</f>
        <v>0</v>
      </c>
      <c r="AC53" s="158">
        <f>INDEX('Energy Balance-2020'!$A$2:$AI$38,MATCH("  1.农、林、牧、渔业",'Energy Balance-2020'!$A$2:$A$38,0),MATCH('Energy Use 2020'!AC$50,'Energy Balance-2020'!$A$2:$AI$2,0))*'Heat Value'!$P$78</f>
        <v>1061128959000</v>
      </c>
      <c r="AD53" s="158">
        <f>INDEX('Energy Balance-2020'!$A$2:$AI$38,MATCH("  1.农、林、牧、渔业",'Energy Balance-2020'!$A$2:$A$38,0),MATCH('Energy Use 2020'!AD$50,'Energy Balance-2020'!$A$2:$AI$2,0))*'Heat Value'!$P$78</f>
        <v>485499832636500</v>
      </c>
      <c r="AE53" s="350">
        <f>INDEX('Energy Balance-2020'!$A$2:$AI$38,MATCH("  1.农、林、牧、渔业",'Energy Balance-2020'!$A$2:$A$38,0),MATCH('Energy Use 2020'!AE$50,'Energy Balance-2020'!$A$2:$AI$2,0))*'Heat Value'!$P$78</f>
        <v>185067001663500</v>
      </c>
    </row>
    <row r="54" spans="1:31" s="38" customFormat="1" ht="12" x14ac:dyDescent="0.25">
      <c r="A54" s="153" t="s">
        <v>88</v>
      </c>
      <c r="B54" s="351">
        <f>INDEX('Energy Balance-2020'!$A$2:$AI$38,MATCH("  3.建筑业",'Energy Balance-2020'!$A$2:$A$38,0),MATCH('Energy Use 2020'!B$50,'Energy Balance-2020'!$A$2:$AI$2,0))*'Heat Value'!$P$78</f>
        <v>141088484179500</v>
      </c>
      <c r="C54" s="161">
        <f>INDEX('Energy Balance-2020'!$A$2:$AI$38,MATCH("  3.建筑业",'Energy Balance-2020'!$A$2:$A$38,0),MATCH('Energy Use 2020'!C$50,'Energy Balance-2020'!$A$2:$AI$2,0))*'Heat Value'!$P$78</f>
        <v>0</v>
      </c>
      <c r="D54" s="161">
        <f>INDEX('Energy Balance-2020'!$A$2:$AI$38,MATCH("  3.建筑业",'Energy Balance-2020'!$A$2:$A$38,0),MATCH('Energy Use 2020'!D$50,'Energy Balance-2020'!$A$2:$AI$2,0))*'Heat Value'!$P$78</f>
        <v>6275105545500</v>
      </c>
      <c r="E54" s="161">
        <f>INDEX('Energy Balance-2020'!$A$2:$AI$38,MATCH("  3.建筑业",'Energy Balance-2020'!$A$2:$A$38,0),MATCH('Energy Use 2020'!E$50,'Energy Balance-2020'!$A$2:$AI$2,0))*'Heat Value'!$P$78</f>
        <v>0</v>
      </c>
      <c r="F54" s="161">
        <f>INDEX('Energy Balance-2020'!$A$2:$AI$38,MATCH("  3.建筑业",'Energy Balance-2020'!$A$2:$A$38,0),MATCH('Energy Use 2020'!F$50,'Energy Balance-2020'!$A$2:$AI$2,0))*'Heat Value'!$P$78</f>
        <v>0</v>
      </c>
      <c r="G54" s="161">
        <f>INDEX('Energy Balance-2020'!$A$2:$AI$38,MATCH("  3.建筑业",'Energy Balance-2020'!$A$2:$A$38,0),MATCH('Energy Use 2020'!G$50,'Energy Balance-2020'!$A$2:$AI$2,0))*'Heat Value'!$P$78</f>
        <v>963905101500</v>
      </c>
      <c r="H54" s="161">
        <f>INDEX('Energy Balance-2020'!$A$2:$AI$38,MATCH("  3.建筑业",'Energy Balance-2020'!$A$2:$A$38,0),MATCH('Energy Use 2020'!H$50,'Energy Balance-2020'!$A$2:$AI$2,0))*'Heat Value'!$P$78</f>
        <v>0</v>
      </c>
      <c r="I54" s="161">
        <f>INDEX('Energy Balance-2020'!$A$2:$AI$38,MATCH("  3.建筑业",'Energy Balance-2020'!$A$2:$A$38,0),MATCH('Energy Use 2020'!I$50,'Energy Balance-2020'!$A$2:$AI$2,0))*'Heat Value'!$P$78</f>
        <v>0</v>
      </c>
      <c r="J54" s="161">
        <f>INDEX('Energy Balance-2020'!$A$2:$AI$38,MATCH("  3.建筑业",'Energy Balance-2020'!$A$2:$A$38,0),MATCH('Energy Use 2020'!J$50,'Energy Balance-2020'!$A$2:$AI$2,0))*'Heat Value'!$P$78</f>
        <v>0</v>
      </c>
      <c r="K54" s="161">
        <f>INDEX('Energy Balance-2020'!$A$2:$AI$38,MATCH("  3.建筑业",'Energy Balance-2020'!$A$2:$A$38,0),MATCH('Energy Use 2020'!K$50,'Energy Balance-2020'!$A$2:$AI$2,0))*'Heat Value'!$P$78</f>
        <v>0</v>
      </c>
      <c r="L54" s="161">
        <f>INDEX('Energy Balance-2020'!$A$2:$AI$38,MATCH("  3.建筑业",'Energy Balance-2020'!$A$2:$A$38,0),MATCH('Energy Use 2020'!L$50,'Energy Balance-2020'!$A$2:$AI$2,0))*'Heat Value'!$P$78</f>
        <v>0</v>
      </c>
      <c r="M54" s="161">
        <f>INDEX('Energy Balance-2020'!$A$2:$AI$38,MATCH("  3.建筑业",'Energy Balance-2020'!$A$2:$A$38,0),MATCH('Energy Use 2020'!M$50,'Energy Balance-2020'!$A$2:$AI$2,0))*'Heat Value'!$P$78</f>
        <v>0</v>
      </c>
      <c r="N54" s="161">
        <f>INDEX('Energy Balance-2020'!$A$2:$AI$38,MATCH("  3.建筑业",'Energy Balance-2020'!$A$2:$A$38,0),MATCH('Energy Use 2020'!N$50,'Energy Balance-2020'!$A$2:$AI$2,0))*'Heat Value'!$P$78</f>
        <v>207795161722500</v>
      </c>
      <c r="O54" s="160">
        <f>INDEX('Energy Balance-2020'!$A$2:$AI$38,MATCH("  3.建筑业",'Energy Balance-2020'!$A$2:$A$38,0),MATCH('Energy Use 2020'!O$50,'Energy Balance-2020'!$A$2:$AI$2,0))*'Heat Value'!$P$78</f>
        <v>4419518779500</v>
      </c>
      <c r="P54" s="161">
        <f>INDEX('Energy Balance-2020'!$A$2:$AI$38,MATCH("  3.建筑业",'Energy Balance-2020'!$A$2:$A$38,0),MATCH('Energy Use 2020'!P$50,'Energy Balance-2020'!$A$2:$AI$2,0))*'Heat Value'!$P$78</f>
        <v>203964541737000</v>
      </c>
      <c r="Q54" s="161">
        <f>INDEX('Energy Balance-2020'!$A$2:$AI$38,MATCH("  3.建筑业",'Energy Balance-2020'!$A$2:$A$38,0),MATCH('Energy Use 2020'!Q$50,'Energy Balance-2020'!$A$2:$AI$2,0))*'Heat Value'!$P$78</f>
        <v>16169716414500</v>
      </c>
      <c r="R54" s="161">
        <f>INDEX('Energy Balance-2020'!$A$2:$AI$38,MATCH("  3.建筑业",'Energy Balance-2020'!$A$2:$A$38,0),MATCH('Energy Use 2020'!R$50,'Energy Balance-2020'!$A$2:$AI$2,0))*'Heat Value'!$P$78</f>
        <v>0</v>
      </c>
      <c r="S54" s="161">
        <f>INDEX('Energy Balance-2020'!$A$2:$AI$38,MATCH("  3.建筑业",'Energy Balance-2020'!$A$2:$A$38,0),MATCH('Energy Use 2020'!S$50,'Energy Balance-2020'!$A$2:$AI$2,0))*'Heat Value'!$P$78</f>
        <v>0</v>
      </c>
      <c r="T54" s="161">
        <f>INDEX('Energy Balance-2020'!$A$2:$AI$38,MATCH("  3.建筑业",'Energy Balance-2020'!$A$2:$A$38,0),MATCH('Energy Use 2020'!T$50,'Energy Balance-2020'!$A$2:$AI$2,0))*'Heat Value'!$P$78</f>
        <v>0</v>
      </c>
      <c r="U54" s="161">
        <f>INDEX('Energy Balance-2020'!$A$2:$AI$38,MATCH("  3.建筑业",'Energy Balance-2020'!$A$2:$A$38,0),MATCH('Energy Use 2020'!U$50,'Energy Balance-2020'!$A$2:$AI$2,0))*'Heat Value'!$P$78</f>
        <v>0</v>
      </c>
      <c r="V54" s="161">
        <f>INDEX('Energy Balance-2020'!$A$2:$AI$38,MATCH("  3.建筑业",'Energy Balance-2020'!$A$2:$A$38,0),MATCH('Energy Use 2020'!V$50,'Energy Balance-2020'!$A$2:$AI$2,0))*'Heat Value'!$P$78</f>
        <v>1098535143717000</v>
      </c>
      <c r="W54" s="161">
        <f>INDEX('Energy Balance-2020'!$A$2:$AI$38,MATCH("  3.建筑业",'Energy Balance-2020'!$A$2:$A$38,0),MATCH('Energy Use 2020'!W$50,'Energy Balance-2020'!$A$2:$AI$2,0))*'Heat Value'!$P$78</f>
        <v>0</v>
      </c>
      <c r="X54" s="161">
        <f>INDEX('Energy Balance-2020'!$A$2:$AI$38,MATCH("  3.建筑业",'Energy Balance-2020'!$A$2:$A$38,0),MATCH('Energy Use 2020'!X$50,'Energy Balance-2020'!$A$2:$AI$2,0))*'Heat Value'!$P$78</f>
        <v>5397313003500</v>
      </c>
      <c r="Y54" s="161">
        <f>INDEX('Energy Balance-2020'!$A$2:$AI$38,MATCH("  3.建筑业",'Energy Balance-2020'!$A$2:$A$38,0),MATCH('Energy Use 2020'!Y$50,'Energy Balance-2020'!$A$2:$AI$2,0))*'Heat Value'!$P$78</f>
        <v>0</v>
      </c>
      <c r="Z54" s="161">
        <f>INDEX('Energy Balance-2020'!$A$2:$AI$38,MATCH("  3.建筑业",'Energy Balance-2020'!$A$2:$A$38,0),MATCH('Energy Use 2020'!Z$50,'Energy Balance-2020'!$A$2:$AI$2,0))*'Heat Value'!$P$78</f>
        <v>31869980488500</v>
      </c>
      <c r="AA54" s="161">
        <f>INDEX('Energy Balance-2020'!$A$2:$AI$38,MATCH("  3.建筑业",'Energy Balance-2020'!$A$2:$A$38,0),MATCH('Energy Use 2020'!AA$50,'Energy Balance-2020'!$A$2:$AI$2,0))*'Heat Value'!$P$78</f>
        <v>9361268565000</v>
      </c>
      <c r="AB54" s="161">
        <f>INDEX('Energy Balance-2020'!$A$2:$AI$38,MATCH("  3.建筑业",'Energy Balance-2020'!$A$2:$A$38,0),MATCH('Energy Use 2020'!AB$50,'Energy Balance-2020'!$A$2:$AI$2,0))*'Heat Value'!$P$78</f>
        <v>0</v>
      </c>
      <c r="AC54" s="161">
        <f>INDEX('Energy Balance-2020'!$A$2:$AI$38,MATCH("  3.建筑业",'Energy Balance-2020'!$A$2:$A$38,0),MATCH('Energy Use 2020'!AC$50,'Energy Balance-2020'!$A$2:$AI$2,0))*'Heat Value'!$P$78</f>
        <v>18311419104000</v>
      </c>
      <c r="AD54" s="161">
        <f>INDEX('Energy Balance-2020'!$A$2:$AI$38,MATCH("  3.建筑业",'Energy Balance-2020'!$A$2:$A$38,0),MATCH('Energy Use 2020'!AD$50,'Energy Balance-2020'!$A$2:$AI$2,0))*'Heat Value'!$P$78</f>
        <v>345186361492500</v>
      </c>
      <c r="AE54" s="352">
        <f>INDEX('Energy Balance-2020'!$A$2:$AI$38,MATCH("  3.建筑业",'Energy Balance-2020'!$A$2:$A$38,0),MATCH('Energy Use 2020'!AE$50,'Energy Balance-2020'!$A$2:$AI$2,0))*'Heat Value'!$P$78</f>
        <v>7930688947500</v>
      </c>
    </row>
    <row r="55" spans="1:31" x14ac:dyDescent="0.25">
      <c r="A55" s="38" t="s">
        <v>289</v>
      </c>
      <c r="B55" s="38" t="s">
        <v>290</v>
      </c>
    </row>
    <row r="56" spans="1:31" x14ac:dyDescent="0.25">
      <c r="A56" s="133"/>
      <c r="B56" s="38" t="s">
        <v>408</v>
      </c>
    </row>
    <row r="57" spans="1:31" x14ac:dyDescent="0.25">
      <c r="B57" s="38" t="s">
        <v>291</v>
      </c>
    </row>
    <row r="60" spans="1:31" x14ac:dyDescent="0.25">
      <c r="E60">
        <f>SUMIFS($B25:$AD25,$B$4:$AD$4,E$63)</f>
        <v>184125013597305</v>
      </c>
    </row>
    <row r="61" spans="1:31" x14ac:dyDescent="0.25">
      <c r="E61">
        <f>SUMIFS('Non-energy Use 2020'!$C25:$AF25,'Non-energy Use 2020'!$C$1:$AF$1,'Energy Use 2020'!E$63)</f>
        <v>75138281884978.984</v>
      </c>
    </row>
    <row r="62" spans="1:31" x14ac:dyDescent="0.25">
      <c r="A62" s="79" t="s">
        <v>286</v>
      </c>
      <c r="O62" s="80" t="s">
        <v>724</v>
      </c>
      <c r="Y62" s="80" t="s">
        <v>725</v>
      </c>
    </row>
    <row r="63" spans="1:31" ht="39.6" x14ac:dyDescent="0.25">
      <c r="C63" s="107" t="s">
        <v>278</v>
      </c>
      <c r="D63" s="107" t="s">
        <v>159</v>
      </c>
      <c r="E63" s="107" t="s">
        <v>147</v>
      </c>
      <c r="F63" s="107" t="s">
        <v>117</v>
      </c>
      <c r="G63" s="107" t="s">
        <v>132</v>
      </c>
      <c r="H63" s="107" t="s">
        <v>177</v>
      </c>
      <c r="I63" s="107" t="s">
        <v>120</v>
      </c>
      <c r="J63" s="107" t="s">
        <v>129</v>
      </c>
      <c r="K63" s="107" t="s">
        <v>186</v>
      </c>
      <c r="L63" s="252" t="s">
        <v>341</v>
      </c>
      <c r="O63" s="268" t="s">
        <v>278</v>
      </c>
      <c r="P63" s="268" t="s">
        <v>159</v>
      </c>
      <c r="Q63" s="268" t="s">
        <v>203</v>
      </c>
      <c r="R63" s="268" t="s">
        <v>202</v>
      </c>
      <c r="S63" s="268" t="s">
        <v>214</v>
      </c>
      <c r="T63" s="268" t="s">
        <v>200</v>
      </c>
      <c r="U63" s="268" t="s">
        <v>129</v>
      </c>
      <c r="V63" s="268" t="s">
        <v>201</v>
      </c>
      <c r="Y63" s="268" t="s">
        <v>159</v>
      </c>
      <c r="Z63" s="268" t="s">
        <v>203</v>
      </c>
      <c r="AA63" s="268" t="s">
        <v>202</v>
      </c>
      <c r="AB63" s="268" t="s">
        <v>214</v>
      </c>
      <c r="AC63" s="268" t="s">
        <v>200</v>
      </c>
      <c r="AD63" s="268" t="s">
        <v>129</v>
      </c>
      <c r="AE63" s="268" t="s">
        <v>201</v>
      </c>
    </row>
    <row r="64" spans="1:31" x14ac:dyDescent="0.25">
      <c r="A64" s="26" t="str">
        <f>VLOOKUP($B64,'Sector Match'!$A$1:$B$43,2,0)</f>
        <v>agriculture and forestry 01T03</v>
      </c>
      <c r="B64" s="151" t="s">
        <v>287</v>
      </c>
      <c r="C64" s="156">
        <f>SUMIFS($B$53:$AE$53,$B$52:$AE$52,C$63)</f>
        <v>486035952765000</v>
      </c>
      <c r="D64" s="163">
        <f t="shared" ref="D64:K64" si="0">SUMIFS($B$53:$AE$53,$B$52:$AE$52,D$63)</f>
        <v>3080607370500</v>
      </c>
      <c r="E64" s="163">
        <f t="shared" si="0"/>
        <v>570918491576400</v>
      </c>
      <c r="F64" s="163">
        <f t="shared" si="0"/>
        <v>0</v>
      </c>
      <c r="G64" s="163">
        <f t="shared" si="0"/>
        <v>450007569000</v>
      </c>
      <c r="H64" s="163">
        <f t="shared" si="0"/>
        <v>4538965233000</v>
      </c>
      <c r="I64" s="163">
        <f>SUMIFS($B$53:$AE$53,$B$52:$AE$52,I$63)</f>
        <v>485499832636500</v>
      </c>
      <c r="J64" s="163">
        <f t="shared" si="0"/>
        <v>1061128959000</v>
      </c>
      <c r="K64" s="164">
        <f t="shared" si="0"/>
        <v>185067001663500</v>
      </c>
      <c r="L64" s="254">
        <f>SUM(C64:K64)</f>
        <v>1736651987772900</v>
      </c>
      <c r="N64" s="151" t="s">
        <v>287</v>
      </c>
      <c r="O64" s="263">
        <f>C64/($L64-$I64)</f>
        <v>0.38847069940267387</v>
      </c>
      <c r="P64" s="264">
        <f>D64/($L64-$I64)</f>
        <v>2.462216412171031E-3</v>
      </c>
      <c r="Q64" s="264">
        <f t="shared" ref="P64:T79" si="1">E64/($L64-$I64)</f>
        <v>0.45631419746398372</v>
      </c>
      <c r="R64" s="264">
        <f t="shared" si="1"/>
        <v>0</v>
      </c>
      <c r="S64" s="264">
        <f t="shared" si="1"/>
        <v>3.5967453451010554E-4</v>
      </c>
      <c r="T64" s="264">
        <f>H64/($L64-$I64)</f>
        <v>3.6278283295648915E-3</v>
      </c>
      <c r="U64" s="264">
        <f>J64/($L64-$I64)</f>
        <v>8.4812143322753281E-4</v>
      </c>
      <c r="V64" s="273">
        <f>K64/($L64-$I64)</f>
        <v>0.14791726242386888</v>
      </c>
      <c r="X64" s="151" t="s">
        <v>287</v>
      </c>
      <c r="Y64" s="264">
        <f>D64/($L64-$I64-$C64)</f>
        <v>4.0263261462140914E-3</v>
      </c>
      <c r="Z64" s="264">
        <f t="shared" ref="Z64:AC79" si="2">E64/($L64-$I64-$C64)</f>
        <v>0.74618533734731551</v>
      </c>
      <c r="AA64" s="264">
        <f t="shared" si="2"/>
        <v>0</v>
      </c>
      <c r="AB64" s="264">
        <f t="shared" si="2"/>
        <v>5.8815584822965094E-4</v>
      </c>
      <c r="AC64" s="264">
        <f t="shared" si="2"/>
        <v>5.932386765476849E-3</v>
      </c>
      <c r="AD64" s="264">
        <f>J64/($L64-$I64-$C64)</f>
        <v>1.3868860124921399E-3</v>
      </c>
      <c r="AE64" s="273">
        <f>K64/($L64-$I64-$C64)</f>
        <v>0.24188090788027181</v>
      </c>
    </row>
    <row r="65" spans="1:31" ht="14.4" x14ac:dyDescent="0.25">
      <c r="A65" s="110" t="str">
        <f>VLOOKUP($B65,'Sector Match'!$A$1:$B$43,2,0)</f>
        <v>coal mining 05</v>
      </c>
      <c r="B65" s="36" t="s">
        <v>2</v>
      </c>
      <c r="C65" s="138">
        <f>SUMIFS($B5:$AD5,$B$4:$AD$4,C$63)-SUMIFS('Non-energy Use 2020'!$C5:$AF5,'Non-energy Use 2020'!$C$1:$AF$1,'Energy Use 2020'!C$63)</f>
        <v>345861372846000</v>
      </c>
      <c r="D65" s="139">
        <f>SUMIFS($B5:$AD5,$B$4:$AD$4,D$63)-SUMIFS('Non-energy Use 2020'!$C5:$AF5,'Non-energy Use 2020'!$C$1:$AF$1,'Energy Use 2020'!D$63)</f>
        <v>79454114173500</v>
      </c>
      <c r="E65" s="139">
        <f>SUMIFS($B5:$AD5,$B$4:$AD$4,E$63)-SUMIFS('Non-energy Use 2020'!$C5:$AF5,'Non-energy Use 2020'!$C$1:$AF$1,'Energy Use 2020'!E$63)</f>
        <v>44865976855260</v>
      </c>
      <c r="F65" s="139">
        <f>SUMIFS($B5:$AD5,$B$4:$AD$4,F$63)-SUMIFS('Non-energy Use 2020'!$C5:$AF5,'Non-energy Use 2020'!$C$1:$AF$1,'Energy Use 2020'!F$63)</f>
        <v>33333894000</v>
      </c>
      <c r="G65" s="139">
        <f>SUMIFS($B5:$AD5,$B$4:$AD$4,G$63)-SUMIFS('Non-energy Use 2020'!$C5:$AF5,'Non-energy Use 2020'!$C$1:$AF$1,'Energy Use 2020'!G$63)</f>
        <v>394451079000</v>
      </c>
      <c r="H65" s="139">
        <f>SUMIFS($B5:$AD5,$B$4:$AD$4,H$63)-SUMIFS('Non-energy Use 2020'!$C5:$AF5,'Non-energy Use 2020'!$C$1:$AF$1,'Energy Use 2020'!H$63)</f>
        <v>38131196911500</v>
      </c>
      <c r="I65" s="413">
        <f>SUMIFS($B5:$AD5,$B$4:$AD$4,I$63)-SUMIFS('Non-energy Use 2020'!$C5:$AF5,'Non-energy Use 2020'!$C$1:$AF$1,'Energy Use 2020'!I$63)</f>
        <v>310098673153218.81</v>
      </c>
      <c r="J65" s="139">
        <f>SUMIFS($B5:$AD5,$B$4:$AD$4,J$63)-SUMIFS('Non-energy Use 2020'!$C5:$AF5,'Non-energy Use 2020'!$C$1:$AF$1,'Energy Use 2020'!J$63)</f>
        <v>5944544430000</v>
      </c>
      <c r="K65" s="140">
        <f>SUMIFS($B5:$AD5,$B$4:$AD$4,K$63)-SUMIFS('Non-energy Use 2020'!$C5:$AF5,'Non-energy Use 2020'!$C$1:$AF$1,'Energy Use 2020'!K$63)</f>
        <v>313894168500</v>
      </c>
      <c r="L65" s="253">
        <f t="shared" ref="L65:L106" si="3">SUM(C65:K65)</f>
        <v>825097557510978.75</v>
      </c>
      <c r="N65" s="36" t="s">
        <v>2</v>
      </c>
      <c r="O65" s="269">
        <f t="shared" ref="O65:T105" si="4">C65/($L65-$I65)</f>
        <v>0.67157693608853852</v>
      </c>
      <c r="P65" s="271">
        <f t="shared" si="1"/>
        <v>0.15428016756305191</v>
      </c>
      <c r="Q65" s="271">
        <f t="shared" si="1"/>
        <v>8.7118590385319078E-2</v>
      </c>
      <c r="R65" s="271">
        <f t="shared" si="1"/>
        <v>6.4726147982960633E-5</v>
      </c>
      <c r="S65" s="271">
        <f t="shared" si="1"/>
        <v>7.6592608446503414E-4</v>
      </c>
      <c r="T65" s="271">
        <f t="shared" si="1"/>
        <v>7.4041319446841725E-2</v>
      </c>
      <c r="U65" s="271">
        <f t="shared" ref="U65:V106" si="5">J65/($L65-$I65)</f>
        <v>1.154282972362798E-2</v>
      </c>
      <c r="V65" s="274">
        <f t="shared" si="5"/>
        <v>6.095045601728793E-4</v>
      </c>
      <c r="X65" s="36" t="s">
        <v>2</v>
      </c>
      <c r="Y65" s="271">
        <f t="shared" ref="Y65:Y106" si="6">D65/($L65-$I65-$C65)</f>
        <v>0.46976045386582177</v>
      </c>
      <c r="Z65" s="271">
        <f t="shared" si="2"/>
        <v>0.26526331417700039</v>
      </c>
      <c r="AA65" s="271">
        <f t="shared" si="2"/>
        <v>1.970816154385855E-4</v>
      </c>
      <c r="AB65" s="271">
        <f t="shared" si="2"/>
        <v>2.3321324493565951E-3</v>
      </c>
      <c r="AC65" s="271">
        <f t="shared" si="2"/>
        <v>0.22544494459378861</v>
      </c>
      <c r="AD65" s="271">
        <f t="shared" ref="AD65:AD106" si="7">J65/($L65-$I65-$C65)</f>
        <v>3.514622141988108E-2</v>
      </c>
      <c r="AE65" s="274">
        <f t="shared" ref="AE65:AE106" si="8">K65/($L65-$I65-$C65)</f>
        <v>1.8558518787133468E-3</v>
      </c>
    </row>
    <row r="66" spans="1:31" ht="14.4" x14ac:dyDescent="0.25">
      <c r="A66" s="41" t="str">
        <f>VLOOKUP($B66,'Sector Match'!$A$1:$B$43,2,0)</f>
        <v>oil and gas extraction 06</v>
      </c>
      <c r="B66" s="12" t="s">
        <v>3</v>
      </c>
      <c r="C66" s="141">
        <f>SUMIFS($B6:$AD6,$B$4:$AD$4,C$63)-SUMIFS('Non-energy Use 2020'!$C6:$AF6,'Non-energy Use 2020'!$C$1:$AF$1,'Energy Use 2020'!C$63)</f>
        <v>13639118295000</v>
      </c>
      <c r="D66" s="142">
        <f>SUMIFS($B6:$AD6,$B$4:$AD$4,D$63)-SUMIFS('Non-energy Use 2020'!$C6:$AF6,'Non-energy Use 2020'!$C$1:$AF$1,'Energy Use 2020'!D$63)</f>
        <v>4688967756000</v>
      </c>
      <c r="E66" s="142">
        <f>SUMIFS($B6:$AD6,$B$4:$AD$4,E$63)-SUMIFS('Non-energy Use 2020'!$C6:$AF6,'Non-energy Use 2020'!$C$1:$AF$1,'Energy Use 2020'!E$63)</f>
        <v>7973272997085</v>
      </c>
      <c r="F66" s="142">
        <f>SUMIFS($B6:$AD6,$B$4:$AD$4,F$63)-SUMIFS('Non-energy Use 2020'!$C6:$AF6,'Non-energy Use 2020'!$C$1:$AF$1,'Energy Use 2020'!F$63)</f>
        <v>98223874320000</v>
      </c>
      <c r="G66" s="142">
        <f>SUMIFS($B6:$AD6,$B$4:$AD$4,G$63)-SUMIFS('Non-energy Use 2020'!$C6:$AF6,'Non-energy Use 2020'!$C$1:$AF$1,'Energy Use 2020'!G$63)</f>
        <v>6141769969500</v>
      </c>
      <c r="H66" s="142">
        <f>SUMIFS($B6:$AD6,$B$4:$AD$4,H$63)-SUMIFS('Non-energy Use 2020'!$C6:$AF6,'Non-energy Use 2020'!$C$1:$AF$1,'Energy Use 2020'!H$63)</f>
        <v>454102082313000</v>
      </c>
      <c r="I66" s="414">
        <f>SUMIFS($B6:$AD6,$B$4:$AD$4,I$63)-SUMIFS('Non-energy Use 2020'!$C6:$AF6,'Non-energy Use 2020'!$C$1:$AF$1,'Energy Use 2020'!I$63)</f>
        <v>158092881609818.72</v>
      </c>
      <c r="J66" s="142">
        <f>SUMIFS($B6:$AD6,$B$4:$AD$4,J$63)-SUMIFS('Non-energy Use 2020'!$C6:$AF6,'Non-energy Use 2020'!$C$1:$AF$1,'Energy Use 2020'!J$63)</f>
        <v>25436538946500</v>
      </c>
      <c r="K66" s="143">
        <f>SUMIFS($B6:$AD6,$B$4:$AD$4,K$63)-SUMIFS('Non-energy Use 2020'!$C6:$AF6,'Non-energy Use 2020'!$C$1:$AF$1,'Energy Use 2020'!K$63)</f>
        <v>0</v>
      </c>
      <c r="L66" s="253">
        <f t="shared" si="3"/>
        <v>768298506206903.75</v>
      </c>
      <c r="N66" s="12" t="s">
        <v>3</v>
      </c>
      <c r="O66" s="269">
        <f t="shared" si="4"/>
        <v>2.2351675804374672E-2</v>
      </c>
      <c r="P66" s="271">
        <f t="shared" si="1"/>
        <v>7.6842421095284011E-3</v>
      </c>
      <c r="Q66" s="271">
        <f t="shared" si="1"/>
        <v>1.3066534747774085E-2</v>
      </c>
      <c r="R66" s="271">
        <f t="shared" si="1"/>
        <v>0.16096848400054756</v>
      </c>
      <c r="S66" s="271">
        <f t="shared" si="1"/>
        <v>1.006508252616546E-2</v>
      </c>
      <c r="T66" s="271">
        <f t="shared" si="1"/>
        <v>0.74417878827787076</v>
      </c>
      <c r="U66" s="271">
        <f t="shared" si="5"/>
        <v>4.1685192533739084E-2</v>
      </c>
      <c r="V66" s="274">
        <f t="shared" si="5"/>
        <v>0</v>
      </c>
      <c r="X66" s="12" t="s">
        <v>3</v>
      </c>
      <c r="Y66" s="271">
        <f t="shared" si="6"/>
        <v>7.8599245959437673E-3</v>
      </c>
      <c r="Z66" s="271">
        <f t="shared" si="2"/>
        <v>1.3365270951110944E-2</v>
      </c>
      <c r="AA66" s="271">
        <f t="shared" si="2"/>
        <v>0.16464865741266088</v>
      </c>
      <c r="AB66" s="271">
        <f t="shared" si="2"/>
        <v>1.0295197441724921E-2</v>
      </c>
      <c r="AC66" s="271">
        <f t="shared" si="2"/>
        <v>0.76119272120693804</v>
      </c>
      <c r="AD66" s="271">
        <f t="shared" si="7"/>
        <v>4.2638228391621485E-2</v>
      </c>
      <c r="AE66" s="274">
        <f t="shared" si="8"/>
        <v>0</v>
      </c>
    </row>
    <row r="67" spans="1:31" ht="14.4" x14ac:dyDescent="0.25">
      <c r="A67" s="41" t="str">
        <f>VLOOKUP($B67,'Sector Match'!$A$1:$B$43,2,0)</f>
        <v>other mining and quarrying 07T08</v>
      </c>
      <c r="B67" s="12" t="s">
        <v>4</v>
      </c>
      <c r="C67" s="141">
        <f>SUMIFS($B7:$AD7,$B$4:$AD$4,C$63)-SUMIFS('Non-energy Use 2020'!$C7:$AF7,'Non-energy Use 2020'!$C$1:$AF$1,'Energy Use 2020'!C$63)</f>
        <v>81576372091500</v>
      </c>
      <c r="D67" s="142">
        <f>SUMIFS($B7:$AD7,$B$4:$AD$4,D$63)-SUMIFS('Non-energy Use 2020'!$C7:$AF7,'Non-energy Use 2020'!$C$1:$AF$1,'Energy Use 2020'!D$63)</f>
        <v>11616862059000</v>
      </c>
      <c r="E67" s="142">
        <f>SUMIFS($B7:$AD7,$B$4:$AD$4,E$63)-SUMIFS('Non-energy Use 2020'!$C7:$AF7,'Non-energy Use 2020'!$C$1:$AF$1,'Energy Use 2020'!E$63)</f>
        <v>10504732242180</v>
      </c>
      <c r="F67" s="142">
        <f>SUMIFS($B7:$AD7,$B$4:$AD$4,F$63)-SUMIFS('Non-energy Use 2020'!$C7:$AF7,'Non-energy Use 2020'!$C$1:$AF$1,'Energy Use 2020'!F$63)</f>
        <v>0</v>
      </c>
      <c r="G67" s="142">
        <f>SUMIFS($B7:$AD7,$B$4:$AD$4,G$63)-SUMIFS('Non-energy Use 2020'!$C7:$AF7,'Non-energy Use 2020'!$C$1:$AF$1,'Energy Use 2020'!G$63)</f>
        <v>5555649000</v>
      </c>
      <c r="H67" s="142">
        <f>SUMIFS($B7:$AD7,$B$4:$AD$4,H$63)-SUMIFS('Non-energy Use 2020'!$C7:$AF7,'Non-energy Use 2020'!$C$1:$AF$1,'Energy Use 2020'!H$63)</f>
        <v>188892066000</v>
      </c>
      <c r="I67" s="414">
        <f>SUMIFS($B7:$AD7,$B$4:$AD$4,I$63)-SUMIFS('Non-energy Use 2020'!$C7:$AF7,'Non-energy Use 2020'!$C$1:$AF$1,'Energy Use 2020'!I$63)</f>
        <v>152673035839758.28</v>
      </c>
      <c r="J67" s="142">
        <f>SUMIFS($B7:$AD7,$B$4:$AD$4,J$63)-SUMIFS('Non-energy Use 2020'!$C7:$AF7,'Non-energy Use 2020'!$C$1:$AF$1,'Energy Use 2020'!J$63)</f>
        <v>1236131902500</v>
      </c>
      <c r="K67" s="143">
        <f>SUMIFS($B7:$AD7,$B$4:$AD$4,K$63)-SUMIFS('Non-energy Use 2020'!$C7:$AF7,'Non-energy Use 2020'!$C$1:$AF$1,'Energy Use 2020'!K$63)</f>
        <v>663900055500</v>
      </c>
      <c r="L67" s="253">
        <f t="shared" si="3"/>
        <v>258465481905438.28</v>
      </c>
      <c r="N67" s="12" t="s">
        <v>4</v>
      </c>
      <c r="O67" s="269">
        <f t="shared" si="4"/>
        <v>0.77109826953858562</v>
      </c>
      <c r="P67" s="271">
        <f t="shared" si="1"/>
        <v>0.10980804859912027</v>
      </c>
      <c r="Q67" s="271">
        <f t="shared" si="1"/>
        <v>9.9295674056522523E-2</v>
      </c>
      <c r="R67" s="271">
        <f t="shared" si="1"/>
        <v>0</v>
      </c>
      <c r="S67" s="271">
        <f t="shared" si="1"/>
        <v>5.2514609564380809E-5</v>
      </c>
      <c r="T67" s="271">
        <f t="shared" si="1"/>
        <v>1.7854967251889477E-3</v>
      </c>
      <c r="U67" s="271">
        <f t="shared" si="5"/>
        <v>1.168450062807473E-2</v>
      </c>
      <c r="V67" s="274">
        <f t="shared" si="5"/>
        <v>6.2754958429435065E-3</v>
      </c>
      <c r="X67" s="12" t="s">
        <v>4</v>
      </c>
      <c r="Y67" s="271">
        <f t="shared" si="6"/>
        <v>0.47971698762509118</v>
      </c>
      <c r="Z67" s="271">
        <f t="shared" si="2"/>
        <v>0.43379171427129359</v>
      </c>
      <c r="AA67" s="271">
        <f t="shared" si="2"/>
        <v>0</v>
      </c>
      <c r="AB67" s="271">
        <f t="shared" si="2"/>
        <v>2.2941988886900585E-4</v>
      </c>
      <c r="AC67" s="271">
        <f t="shared" si="2"/>
        <v>7.8002762215461981E-3</v>
      </c>
      <c r="AD67" s="271">
        <f t="shared" si="7"/>
        <v>5.1045925273353797E-2</v>
      </c>
      <c r="AE67" s="274">
        <f t="shared" si="8"/>
        <v>2.7415676719846196E-2</v>
      </c>
    </row>
    <row r="68" spans="1:31" ht="14.4" x14ac:dyDescent="0.25">
      <c r="A68" s="41" t="str">
        <f>VLOOKUP($B68,'Sector Match'!$A$1:$B$43,2,0)</f>
        <v>other mining and quarrying 07T08</v>
      </c>
      <c r="B68" s="12" t="s">
        <v>5</v>
      </c>
      <c r="C68" s="141">
        <f>SUMIFS($B8:$AD8,$B$4:$AD$4,C$63)-SUMIFS('Non-energy Use 2020'!$C8:$AF8,'Non-energy Use 2020'!$C$1:$AF$1,'Energy Use 2020'!C$63)</f>
        <v>15855822246000</v>
      </c>
      <c r="D68" s="142">
        <f>SUMIFS($B8:$AD8,$B$4:$AD$4,D$63)-SUMIFS('Non-energy Use 2020'!$C8:$AF8,'Non-energy Use 2020'!$C$1:$AF$1,'Energy Use 2020'!D$63)</f>
        <v>1613916034500</v>
      </c>
      <c r="E68" s="142">
        <f>SUMIFS($B8:$AD8,$B$4:$AD$4,E$63)-SUMIFS('Non-energy Use 2020'!$C8:$AF8,'Non-energy Use 2020'!$C$1:$AF$1,'Energy Use 2020'!E$63)</f>
        <v>5220448917585</v>
      </c>
      <c r="F68" s="142">
        <f>SUMIFS($B8:$AD8,$B$4:$AD$4,F$63)-SUMIFS('Non-energy Use 2020'!$C8:$AF8,'Non-energy Use 2020'!$C$1:$AF$1,'Energy Use 2020'!F$63)</f>
        <v>0</v>
      </c>
      <c r="G68" s="142">
        <f>SUMIFS($B8:$AD8,$B$4:$AD$4,G$63)-SUMIFS('Non-energy Use 2020'!$C8:$AF8,'Non-energy Use 2020'!$C$1:$AF$1,'Energy Use 2020'!G$63)</f>
        <v>441674095500</v>
      </c>
      <c r="H68" s="142">
        <f>SUMIFS($B8:$AD8,$B$4:$AD$4,H$63)-SUMIFS('Non-energy Use 2020'!$C8:$AF8,'Non-energy Use 2020'!$C$1:$AF$1,'Energy Use 2020'!H$63)</f>
        <v>2952827443500</v>
      </c>
      <c r="I68" s="414">
        <f>SUMIFS($B8:$AD8,$B$4:$AD$4,I$63)-SUMIFS('Non-energy Use 2020'!$C8:$AF8,'Non-energy Use 2020'!$C$1:$AF$1,'Energy Use 2020'!I$63)</f>
        <v>112419693901000.98</v>
      </c>
      <c r="J68" s="142">
        <f>SUMIFS($B8:$AD8,$B$4:$AD$4,J$63)-SUMIFS('Non-energy Use 2020'!$C8:$AF8,'Non-energy Use 2020'!$C$1:$AF$1,'Energy Use 2020'!J$63)</f>
        <v>2777824500</v>
      </c>
      <c r="K68" s="143">
        <f>SUMIFS($B8:$AD8,$B$4:$AD$4,K$63)-SUMIFS('Non-energy Use 2020'!$C8:$AF8,'Non-energy Use 2020'!$C$1:$AF$1,'Energy Use 2020'!K$63)</f>
        <v>1669472524500</v>
      </c>
      <c r="L68" s="253">
        <f t="shared" si="3"/>
        <v>140176632987085.98</v>
      </c>
      <c r="N68" s="12" t="s">
        <v>5</v>
      </c>
      <c r="O68" s="269">
        <f t="shared" si="4"/>
        <v>0.57123813965311399</v>
      </c>
      <c r="P68" s="271">
        <f t="shared" si="1"/>
        <v>5.8144596905826768E-2</v>
      </c>
      <c r="Q68" s="271">
        <f t="shared" si="1"/>
        <v>0.18807725525478042</v>
      </c>
      <c r="R68" s="271">
        <f t="shared" si="1"/>
        <v>0</v>
      </c>
      <c r="S68" s="271">
        <f t="shared" si="1"/>
        <v>1.5912204660974968E-2</v>
      </c>
      <c r="T68" s="271">
        <f t="shared" si="1"/>
        <v>0.10638159468312196</v>
      </c>
      <c r="U68" s="271">
        <f t="shared" si="5"/>
        <v>1.000767588740564E-4</v>
      </c>
      <c r="V68" s="274">
        <f t="shared" si="5"/>
        <v>6.01461320833079E-2</v>
      </c>
      <c r="X68" s="12" t="s">
        <v>5</v>
      </c>
      <c r="Y68" s="271">
        <f t="shared" si="6"/>
        <v>0.1356104688481046</v>
      </c>
      <c r="Z68" s="271">
        <f t="shared" si="2"/>
        <v>0.43865201793512637</v>
      </c>
      <c r="AA68" s="271">
        <f t="shared" si="2"/>
        <v>0</v>
      </c>
      <c r="AB68" s="271">
        <f t="shared" si="2"/>
        <v>3.7111987171856507E-2</v>
      </c>
      <c r="AC68" s="271">
        <f t="shared" si="2"/>
        <v>0.24811347398543063</v>
      </c>
      <c r="AD68" s="271">
        <f t="shared" si="7"/>
        <v>2.334087243512988E-4</v>
      </c>
      <c r="AE68" s="274">
        <f t="shared" si="8"/>
        <v>0.14027864333513057</v>
      </c>
    </row>
    <row r="69" spans="1:31" ht="14.4" x14ac:dyDescent="0.25">
      <c r="A69" s="41" t="str">
        <f>VLOOKUP($B69,'Sector Match'!$A$1:$B$43,2,0)</f>
        <v>other mining and quarrying 07T08</v>
      </c>
      <c r="B69" s="12" t="s">
        <v>6</v>
      </c>
      <c r="C69" s="141">
        <f>SUMIFS($B9:$AD9,$B$4:$AD$4,C$63)-SUMIFS('Non-energy Use 2020'!$C9:$AF9,'Non-energy Use 2020'!$C$1:$AF$1,'Energy Use 2020'!C$63)</f>
        <v>62939947521000.008</v>
      </c>
      <c r="D69" s="142">
        <f>SUMIFS($B9:$AD9,$B$4:$AD$4,D$63)-SUMIFS('Non-energy Use 2020'!$C9:$AF9,'Non-energy Use 2020'!$C$1:$AF$1,'Energy Use 2020'!D$63)</f>
        <v>3655617042000</v>
      </c>
      <c r="E69" s="142">
        <f>SUMIFS($B9:$AD9,$B$4:$AD$4,E$63)-SUMIFS('Non-energy Use 2020'!$C9:$AF9,'Non-energy Use 2020'!$C$1:$AF$1,'Energy Use 2020'!E$63)</f>
        <v>14393353203240</v>
      </c>
      <c r="F69" s="142">
        <f>SUMIFS($B9:$AD9,$B$4:$AD$4,F$63)-SUMIFS('Non-energy Use 2020'!$C9:$AF9,'Non-energy Use 2020'!$C$1:$AF$1,'Energy Use 2020'!F$63)</f>
        <v>0</v>
      </c>
      <c r="G69" s="142">
        <f>SUMIFS($B9:$AD9,$B$4:$AD$4,G$63)-SUMIFS('Non-energy Use 2020'!$C9:$AF9,'Non-energy Use 2020'!$C$1:$AF$1,'Energy Use 2020'!G$63)</f>
        <v>466674516000</v>
      </c>
      <c r="H69" s="142">
        <f>SUMIFS($B9:$AD9,$B$4:$AD$4,H$63)-SUMIFS('Non-energy Use 2020'!$C9:$AF9,'Non-energy Use 2020'!$C$1:$AF$1,'Energy Use 2020'!H$63)</f>
        <v>11464081711500</v>
      </c>
      <c r="I69" s="414">
        <f>SUMIFS($B9:$AD9,$B$4:$AD$4,I$63)-SUMIFS('Non-energy Use 2020'!$C9:$AF9,'Non-energy Use 2020'!$C$1:$AF$1,'Energy Use 2020'!I$63)</f>
        <v>77011866052616</v>
      </c>
      <c r="J69" s="142">
        <f>SUMIFS($B9:$AD9,$B$4:$AD$4,J$63)-SUMIFS('Non-energy Use 2020'!$C9:$AF9,'Non-energy Use 2020'!$C$1:$AF$1,'Energy Use 2020'!J$63)</f>
        <v>21686475871500</v>
      </c>
      <c r="K69" s="143">
        <f>SUMIFS($B9:$AD9,$B$4:$AD$4,K$63)-SUMIFS('Non-energy Use 2020'!$C9:$AF9,'Non-energy Use 2020'!$C$1:$AF$1,'Energy Use 2020'!K$63)</f>
        <v>91668208500</v>
      </c>
      <c r="L69" s="253">
        <f t="shared" si="3"/>
        <v>191709684126356</v>
      </c>
      <c r="N69" s="12" t="s">
        <v>6</v>
      </c>
      <c r="O69" s="269">
        <f t="shared" si="4"/>
        <v>0.54874581380907783</v>
      </c>
      <c r="P69" s="271">
        <f t="shared" si="1"/>
        <v>3.1871722613326256E-2</v>
      </c>
      <c r="Q69" s="271">
        <f t="shared" si="1"/>
        <v>0.12548933750410507</v>
      </c>
      <c r="R69" s="271">
        <f t="shared" si="1"/>
        <v>0</v>
      </c>
      <c r="S69" s="271">
        <f t="shared" si="1"/>
        <v>4.0687305463820754E-3</v>
      </c>
      <c r="T69" s="271">
        <f t="shared" si="1"/>
        <v>9.9950303362612042E-2</v>
      </c>
      <c r="U69" s="271">
        <f t="shared" si="5"/>
        <v>0.18907487723574321</v>
      </c>
      <c r="V69" s="274">
        <f t="shared" si="5"/>
        <v>7.9921492875362188E-4</v>
      </c>
      <c r="X69" s="12" t="s">
        <v>6</v>
      </c>
      <c r="Y69" s="271">
        <f t="shared" si="6"/>
        <v>7.0629200988379465E-2</v>
      </c>
      <c r="Z69" s="271">
        <f t="shared" si="2"/>
        <v>0.27809013488245288</v>
      </c>
      <c r="AA69" s="271">
        <f t="shared" si="2"/>
        <v>0</v>
      </c>
      <c r="AB69" s="271">
        <f t="shared" si="2"/>
        <v>9.0164937431973791E-3</v>
      </c>
      <c r="AC69" s="271">
        <f t="shared" si="2"/>
        <v>0.22149446237009277</v>
      </c>
      <c r="AD69" s="271">
        <f t="shared" si="7"/>
        <v>0.41899861103060676</v>
      </c>
      <c r="AE69" s="274">
        <f t="shared" si="8"/>
        <v>1.7710969852709137E-3</v>
      </c>
    </row>
    <row r="70" spans="1:31" ht="14.4" x14ac:dyDescent="0.25">
      <c r="A70" s="41" t="str">
        <f>VLOOKUP($B70,'Sector Match'!$A$1:$B$43,2,0)</f>
        <v>Mining Support Service Activities 09</v>
      </c>
      <c r="B70" s="12" t="s">
        <v>7</v>
      </c>
      <c r="C70" s="141">
        <f>SUMIFS($B10:$AD10,$B$4:$AD$4,C$63)-SUMIFS('Non-energy Use 2020'!$C10:$AF10,'Non-energy Use 2020'!$C$1:$AF$1,'Energy Use 2020'!C$63)</f>
        <v>700011774000</v>
      </c>
      <c r="D70" s="142">
        <f>SUMIFS($B10:$AD10,$B$4:$AD$4,D$63)-SUMIFS('Non-energy Use 2020'!$C10:$AF10,'Non-energy Use 2020'!$C$1:$AF$1,'Energy Use 2020'!D$63)</f>
        <v>202781188500</v>
      </c>
      <c r="E70" s="142">
        <f>SUMIFS($B10:$AD10,$B$4:$AD$4,E$63)-SUMIFS('Non-energy Use 2020'!$C10:$AF10,'Non-energy Use 2020'!$C$1:$AF$1,'Energy Use 2020'!E$63)</f>
        <v>31722116890365</v>
      </c>
      <c r="F70" s="142">
        <f>SUMIFS($B10:$AD10,$B$4:$AD$4,F$63)-SUMIFS('Non-energy Use 2020'!$C10:$AF10,'Non-energy Use 2020'!$C$1:$AF$1,'Energy Use 2020'!F$63)</f>
        <v>36111718500</v>
      </c>
      <c r="G70" s="142">
        <f>SUMIFS($B10:$AD10,$B$4:$AD$4,G$63)-SUMIFS('Non-energy Use 2020'!$C10:$AF10,'Non-energy Use 2020'!$C$1:$AF$1,'Energy Use 2020'!G$63)</f>
        <v>91668208500</v>
      </c>
      <c r="H70" s="142">
        <f>SUMIFS($B10:$AD10,$B$4:$AD$4,H$63)-SUMIFS('Non-energy Use 2020'!$C10:$AF10,'Non-energy Use 2020'!$C$1:$AF$1,'Energy Use 2020'!H$63)</f>
        <v>10769625586500</v>
      </c>
      <c r="I70" s="414">
        <f>SUMIFS($B10:$AD10,$B$4:$AD$4,I$63)-SUMIFS('Non-energy Use 2020'!$C10:$AF10,'Non-energy Use 2020'!$C$1:$AF$1,'Energy Use 2020'!I$63)</f>
        <v>0</v>
      </c>
      <c r="J70" s="142">
        <f>SUMIFS($B10:$AD10,$B$4:$AD$4,J$63)-SUMIFS('Non-energy Use 2020'!$C10:$AF10,'Non-energy Use 2020'!$C$1:$AF$1,'Energy Use 2020'!J$63)</f>
        <v>2377817772000</v>
      </c>
      <c r="K70" s="143">
        <f>SUMIFS($B10:$AD10,$B$4:$AD$4,K$63)-SUMIFS('Non-energy Use 2020'!$C10:$AF10,'Non-energy Use 2020'!$C$1:$AF$1,'Energy Use 2020'!K$63)</f>
        <v>0</v>
      </c>
      <c r="L70" s="253">
        <f t="shared" si="3"/>
        <v>45900133138365</v>
      </c>
      <c r="N70" s="12" t="s">
        <v>7</v>
      </c>
      <c r="O70" s="269">
        <f t="shared" si="4"/>
        <v>1.5250756939850894E-2</v>
      </c>
      <c r="P70" s="271">
        <f t="shared" si="1"/>
        <v>4.4178780024171239E-3</v>
      </c>
      <c r="Q70" s="271">
        <f t="shared" si="1"/>
        <v>0.69111165309127398</v>
      </c>
      <c r="R70" s="271">
        <f t="shared" si="1"/>
        <v>7.8674539769072068E-4</v>
      </c>
      <c r="S70" s="271">
        <f t="shared" si="1"/>
        <v>1.997122932599522E-3</v>
      </c>
      <c r="T70" s="271">
        <f t="shared" si="1"/>
        <v>0.23463168514207108</v>
      </c>
      <c r="U70" s="271">
        <f t="shared" si="5"/>
        <v>5.1804158494096683E-2</v>
      </c>
      <c r="V70" s="274">
        <f t="shared" si="5"/>
        <v>0</v>
      </c>
      <c r="X70" s="12" t="s">
        <v>7</v>
      </c>
      <c r="Y70" s="271">
        <f t="shared" si="6"/>
        <v>4.486297434145148E-3</v>
      </c>
      <c r="Z70" s="271">
        <f t="shared" si="2"/>
        <v>0.70181486095243484</v>
      </c>
      <c r="AA70" s="271">
        <f t="shared" si="2"/>
        <v>7.9892968005324558E-4</v>
      </c>
      <c r="AB70" s="271">
        <f t="shared" si="2"/>
        <v>2.0280522647505464E-3</v>
      </c>
      <c r="AC70" s="271">
        <f t="shared" si="2"/>
        <v>0.23826541304357179</v>
      </c>
      <c r="AD70" s="271">
        <f t="shared" si="7"/>
        <v>5.2606446625044476E-2</v>
      </c>
      <c r="AE70" s="274">
        <f t="shared" si="8"/>
        <v>0</v>
      </c>
    </row>
    <row r="71" spans="1:31" ht="14.4" x14ac:dyDescent="0.25">
      <c r="A71" s="41" t="str">
        <f>VLOOKUP($B71,'Sector Match'!$A$1:$B$43,2,0)</f>
        <v>Mining Support Service Activities 09</v>
      </c>
      <c r="B71" s="12" t="s">
        <v>8</v>
      </c>
      <c r="C71" s="141">
        <f>SUMIFS($B11:$AD11,$B$4:$AD$4,C$63)-SUMIFS('Non-energy Use 2020'!$C11:$AF11,'Non-energy Use 2020'!$C$1:$AF$1,'Energy Use 2020'!C$63)</f>
        <v>1725029014500</v>
      </c>
      <c r="D71" s="142">
        <f>SUMIFS($B11:$AD11,$B$4:$AD$4,D$63)-SUMIFS('Non-energy Use 2020'!$C11:$AF11,'Non-energy Use 2020'!$C$1:$AF$1,'Energy Use 2020'!D$63)</f>
        <v>0</v>
      </c>
      <c r="E71" s="142">
        <f>SUMIFS($B11:$AD11,$B$4:$AD$4,E$63)-SUMIFS('Non-energy Use 2020'!$C11:$AF11,'Non-energy Use 2020'!$C$1:$AF$1,'Energy Use 2020'!E$63)</f>
        <v>67834474290</v>
      </c>
      <c r="F71" s="142">
        <f>SUMIFS($B11:$AD11,$B$4:$AD$4,F$63)-SUMIFS('Non-energy Use 2020'!$C11:$AF11,'Non-energy Use 2020'!$C$1:$AF$1,'Energy Use 2020'!F$63)</f>
        <v>0</v>
      </c>
      <c r="G71" s="142">
        <f>SUMIFS($B11:$AD11,$B$4:$AD$4,G$63)-SUMIFS('Non-energy Use 2020'!$C11:$AF11,'Non-energy Use 2020'!$C$1:$AF$1,'Energy Use 2020'!G$63)</f>
        <v>0</v>
      </c>
      <c r="H71" s="142">
        <f>SUMIFS($B11:$AD11,$B$4:$AD$4,H$63)-SUMIFS('Non-energy Use 2020'!$C11:$AF11,'Non-energy Use 2020'!$C$1:$AF$1,'Energy Use 2020'!H$63)</f>
        <v>0</v>
      </c>
      <c r="I71" s="414">
        <f>SUMIFS($B11:$AD11,$B$4:$AD$4,I$63)-SUMIFS('Non-energy Use 2020'!$C11:$AF11,'Non-energy Use 2020'!$C$1:$AF$1,'Energy Use 2020'!I$63)</f>
        <v>55176206885577.039</v>
      </c>
      <c r="J71" s="142">
        <f>SUMIFS($B11:$AD11,$B$4:$AD$4,J$63)-SUMIFS('Non-energy Use 2020'!$C11:$AF11,'Non-energy Use 2020'!$C$1:$AF$1,'Energy Use 2020'!J$63)</f>
        <v>0</v>
      </c>
      <c r="K71" s="143">
        <f>SUMIFS($B11:$AD11,$B$4:$AD$4,K$63)-SUMIFS('Non-energy Use 2020'!$C11:$AF11,'Non-energy Use 2020'!$C$1:$AF$1,'Energy Use 2020'!K$63)</f>
        <v>0</v>
      </c>
      <c r="L71" s="253">
        <f t="shared" si="3"/>
        <v>56969070374367.039</v>
      </c>
      <c r="N71" s="12" t="s">
        <v>8</v>
      </c>
      <c r="O71" s="269">
        <f t="shared" si="4"/>
        <v>0.96216417216696104</v>
      </c>
      <c r="P71" s="271">
        <f t="shared" si="1"/>
        <v>0</v>
      </c>
      <c r="Q71" s="271">
        <f t="shared" si="1"/>
        <v>3.7835827833038953E-2</v>
      </c>
      <c r="R71" s="271">
        <f t="shared" si="1"/>
        <v>0</v>
      </c>
      <c r="S71" s="271">
        <f t="shared" si="1"/>
        <v>0</v>
      </c>
      <c r="T71" s="271">
        <f t="shared" si="1"/>
        <v>0</v>
      </c>
      <c r="U71" s="271">
        <f t="shared" si="5"/>
        <v>0</v>
      </c>
      <c r="V71" s="274">
        <f t="shared" si="5"/>
        <v>0</v>
      </c>
      <c r="X71" s="12" t="s">
        <v>8</v>
      </c>
      <c r="Y71" s="271">
        <f t="shared" si="6"/>
        <v>0</v>
      </c>
      <c r="Z71" s="271">
        <f t="shared" si="2"/>
        <v>1</v>
      </c>
      <c r="AA71" s="271">
        <f t="shared" si="2"/>
        <v>0</v>
      </c>
      <c r="AB71" s="271">
        <f t="shared" si="2"/>
        <v>0</v>
      </c>
      <c r="AC71" s="271">
        <f t="shared" si="2"/>
        <v>0</v>
      </c>
      <c r="AD71" s="271">
        <f t="shared" si="7"/>
        <v>0</v>
      </c>
      <c r="AE71" s="274">
        <f t="shared" si="8"/>
        <v>0</v>
      </c>
    </row>
    <row r="72" spans="1:31" ht="14.4" x14ac:dyDescent="0.25">
      <c r="A72" s="41" t="str">
        <f>VLOOKUP($B72,'Sector Match'!$A$1:$B$43,2,0)</f>
        <v>food beverage and tobacco 10T12</v>
      </c>
      <c r="B72" s="12" t="s">
        <v>9</v>
      </c>
      <c r="C72" s="141">
        <f>SUMIFS($B12:$AD12,$B$4:$AD$4,C$63)-SUMIFS('Non-energy Use 2020'!$C12:$AF12,'Non-energy Use 2020'!$C$1:$AF$1,'Energy Use 2020'!C$63)</f>
        <v>150405307552500.03</v>
      </c>
      <c r="D72" s="142">
        <f>SUMIFS($B12:$AD12,$B$4:$AD$4,D$63)-SUMIFS('Non-energy Use 2020'!$C12:$AF12,'Non-energy Use 2020'!$C$1:$AF$1,'Energy Use 2020'!D$63)</f>
        <v>591676618500</v>
      </c>
      <c r="E72" s="142">
        <f>SUMIFS($B12:$AD12,$B$4:$AD$4,E$63)-SUMIFS('Non-energy Use 2020'!$C12:$AF12,'Non-energy Use 2020'!$C$1:$AF$1,'Energy Use 2020'!E$63)</f>
        <v>4124291591640</v>
      </c>
      <c r="F72" s="142">
        <f>SUMIFS($B12:$AD12,$B$4:$AD$4,F$63)-SUMIFS('Non-energy Use 2020'!$C12:$AF12,'Non-energy Use 2020'!$C$1:$AF$1,'Energy Use 2020'!F$63)</f>
        <v>0</v>
      </c>
      <c r="G72" s="142">
        <f>SUMIFS($B12:$AD12,$B$4:$AD$4,G$63)-SUMIFS('Non-energy Use 2020'!$C12:$AF12,'Non-energy Use 2020'!$C$1:$AF$1,'Energy Use 2020'!G$63)</f>
        <v>991683346500</v>
      </c>
      <c r="H72" s="142">
        <f>SUMIFS($B12:$AD12,$B$4:$AD$4,H$63)-SUMIFS('Non-energy Use 2020'!$C12:$AF12,'Non-energy Use 2020'!$C$1:$AF$1,'Energy Use 2020'!H$63)</f>
        <v>106426790068500</v>
      </c>
      <c r="I72" s="414">
        <f>SUMIFS($B12:$AD12,$B$4:$AD$4,I$63)-SUMIFS('Non-energy Use 2020'!$C12:$AF12,'Non-energy Use 2020'!$C$1:$AF$1,'Energy Use 2020'!I$63)</f>
        <v>236745441845307.94</v>
      </c>
      <c r="J72" s="142">
        <f>SUMIFS($B12:$AD12,$B$4:$AD$4,J$63)-SUMIFS('Non-energy Use 2020'!$C12:$AF12,'Non-energy Use 2020'!$C$1:$AF$1,'Energy Use 2020'!J$63)</f>
        <v>82723613610000</v>
      </c>
      <c r="K72" s="143">
        <f>SUMIFS($B12:$AD12,$B$4:$AD$4,K$63)-SUMIFS('Non-energy Use 2020'!$C12:$AF12,'Non-energy Use 2020'!$C$1:$AF$1,'Energy Use 2020'!K$63)</f>
        <v>41990787385237.695</v>
      </c>
      <c r="L72" s="253">
        <f t="shared" si="3"/>
        <v>623999592018185.75</v>
      </c>
      <c r="N72" s="12" t="s">
        <v>9</v>
      </c>
      <c r="O72" s="269">
        <f t="shared" si="4"/>
        <v>0.38838914311274952</v>
      </c>
      <c r="P72" s="271">
        <f t="shared" si="1"/>
        <v>1.5278767657773687E-3</v>
      </c>
      <c r="Q72" s="271">
        <f t="shared" si="1"/>
        <v>1.0650090101807393E-2</v>
      </c>
      <c r="R72" s="271">
        <f t="shared" si="1"/>
        <v>0</v>
      </c>
      <c r="S72" s="271">
        <f t="shared" si="1"/>
        <v>2.5608075370071393E-3</v>
      </c>
      <c r="T72" s="271">
        <f t="shared" si="1"/>
        <v>0.27482414332032079</v>
      </c>
      <c r="U72" s="271">
        <f t="shared" si="5"/>
        <v>0.21361582199460113</v>
      </c>
      <c r="V72" s="274">
        <f t="shared" si="5"/>
        <v>0.10843211716773646</v>
      </c>
      <c r="X72" s="12" t="s">
        <v>9</v>
      </c>
      <c r="Y72" s="271">
        <f t="shared" si="6"/>
        <v>2.4981191039567018E-3</v>
      </c>
      <c r="Z72" s="271">
        <f t="shared" si="2"/>
        <v>1.7413180263035653E-2</v>
      </c>
      <c r="AA72" s="271">
        <f t="shared" si="2"/>
        <v>0</v>
      </c>
      <c r="AB72" s="271">
        <f t="shared" si="2"/>
        <v>4.1869883573358805E-3</v>
      </c>
      <c r="AC72" s="271">
        <f t="shared" si="2"/>
        <v>0.44934477572719772</v>
      </c>
      <c r="AD72" s="271">
        <f t="shared" si="7"/>
        <v>0.34926754420577738</v>
      </c>
      <c r="AE72" s="274">
        <f t="shared" si="8"/>
        <v>0.17728939234269633</v>
      </c>
    </row>
    <row r="73" spans="1:31" ht="14.4" x14ac:dyDescent="0.25">
      <c r="A73" s="41" t="str">
        <f>VLOOKUP($B73,'Sector Match'!$A$1:$B$43,2,0)</f>
        <v>food beverage and tobacco 10T12</v>
      </c>
      <c r="B73" s="12" t="s">
        <v>10</v>
      </c>
      <c r="C73" s="141">
        <f>SUMIFS($B13:$AD13,$B$4:$AD$4,C$63)-SUMIFS('Non-energy Use 2020'!$C13:$AF13,'Non-energy Use 2020'!$C$1:$AF$1,'Energy Use 2020'!C$63)</f>
        <v>113293572232500</v>
      </c>
      <c r="D73" s="142">
        <f>SUMIFS($B13:$AD13,$B$4:$AD$4,D$63)-SUMIFS('Non-energy Use 2020'!$C13:$AF13,'Non-energy Use 2020'!$C$1:$AF$1,'Energy Use 2020'!D$63)</f>
        <v>577787496000</v>
      </c>
      <c r="E73" s="142">
        <f>SUMIFS($B13:$AD13,$B$4:$AD$4,E$63)-SUMIFS('Non-energy Use 2020'!$C13:$AF13,'Non-energy Use 2020'!$C$1:$AF$1,'Energy Use 2020'!E$63)</f>
        <v>1822308428490</v>
      </c>
      <c r="F73" s="142">
        <f>SUMIFS($B13:$AD13,$B$4:$AD$4,F$63)-SUMIFS('Non-energy Use 2020'!$C13:$AF13,'Non-energy Use 2020'!$C$1:$AF$1,'Energy Use 2020'!F$63)</f>
        <v>0</v>
      </c>
      <c r="G73" s="142">
        <f>SUMIFS($B13:$AD13,$B$4:$AD$4,G$63)-SUMIFS('Non-energy Use 2020'!$C13:$AF13,'Non-energy Use 2020'!$C$1:$AF$1,'Energy Use 2020'!G$63)</f>
        <v>530564479500</v>
      </c>
      <c r="H73" s="142">
        <f>SUMIFS($B13:$AD13,$B$4:$AD$4,H$63)-SUMIFS('Non-energy Use 2020'!$C13:$AF13,'Non-energy Use 2020'!$C$1:$AF$1,'Energy Use 2020'!H$63)</f>
        <v>92832116965500</v>
      </c>
      <c r="I73" s="414">
        <f>SUMIFS($B13:$AD13,$B$4:$AD$4,I$63)-SUMIFS('Non-energy Use 2020'!$C13:$AF13,'Non-energy Use 2020'!$C$1:$AF$1,'Energy Use 2020'!I$63)</f>
        <v>140294058966100.77</v>
      </c>
      <c r="J73" s="142">
        <f>SUMIFS($B13:$AD13,$B$4:$AD$4,J$63)-SUMIFS('Non-energy Use 2020'!$C13:$AF13,'Non-energy Use 2020'!$C$1:$AF$1,'Energy Use 2020'!J$63)</f>
        <v>83315290228500</v>
      </c>
      <c r="K73" s="143">
        <f>SUMIFS($B13:$AD13,$B$4:$AD$4,K$63)-SUMIFS('Non-energy Use 2020'!$C13:$AF13,'Non-energy Use 2020'!$C$1:$AF$1,'Energy Use 2020'!K$63)</f>
        <v>10727958219000</v>
      </c>
      <c r="L73" s="253">
        <f t="shared" si="3"/>
        <v>443393657015590.75</v>
      </c>
      <c r="N73" s="12" t="s">
        <v>10</v>
      </c>
      <c r="O73" s="269">
        <f t="shared" si="4"/>
        <v>0.37378331400492804</v>
      </c>
      <c r="P73" s="271">
        <f t="shared" si="1"/>
        <v>1.9062628248872142E-3</v>
      </c>
      <c r="Q73" s="271">
        <f t="shared" si="1"/>
        <v>6.0122429729928383E-3</v>
      </c>
      <c r="R73" s="271">
        <f t="shared" si="1"/>
        <v>0</v>
      </c>
      <c r="S73" s="271">
        <f t="shared" si="1"/>
        <v>1.7504624978531631E-3</v>
      </c>
      <c r="T73" s="271">
        <f t="shared" si="1"/>
        <v>0.30627594877358566</v>
      </c>
      <c r="U73" s="271">
        <f t="shared" si="5"/>
        <v>0.2748776005136645</v>
      </c>
      <c r="V73" s="274">
        <f t="shared" si="5"/>
        <v>3.5394168412088568E-2</v>
      </c>
      <c r="X73" s="12" t="s">
        <v>10</v>
      </c>
      <c r="Y73" s="271">
        <f t="shared" si="6"/>
        <v>3.0440945882144951E-3</v>
      </c>
      <c r="Z73" s="271">
        <f t="shared" si="2"/>
        <v>9.60089871038689E-3</v>
      </c>
      <c r="AA73" s="271">
        <f t="shared" si="2"/>
        <v>0</v>
      </c>
      <c r="AB73" s="271">
        <f t="shared" si="2"/>
        <v>2.7952983959085029E-3</v>
      </c>
      <c r="AC73" s="271">
        <f t="shared" si="2"/>
        <v>0.48908940886317409</v>
      </c>
      <c r="AD73" s="271">
        <f t="shared" si="7"/>
        <v>0.43894965857844881</v>
      </c>
      <c r="AE73" s="274">
        <f t="shared" si="8"/>
        <v>5.6520640863867211E-2</v>
      </c>
    </row>
    <row r="74" spans="1:31" ht="14.4" x14ac:dyDescent="0.25">
      <c r="A74" s="41" t="str">
        <f>VLOOKUP($B74,'Sector Match'!$A$1:$B$43,2,0)</f>
        <v>food beverage and tobacco 10T12</v>
      </c>
      <c r="B74" s="12" t="s">
        <v>11</v>
      </c>
      <c r="C74" s="141">
        <f>SUMIFS($B14:$AD14,$B$4:$AD$4,C$63)-SUMIFS('Non-energy Use 2020'!$C14:$AF14,'Non-energy Use 2020'!$C$1:$AF$1,'Energy Use 2020'!C$63)</f>
        <v>70651188333000</v>
      </c>
      <c r="D74" s="142">
        <f>SUMIFS($B14:$AD14,$B$4:$AD$4,D$63)-SUMIFS('Non-energy Use 2020'!$C14:$AF14,'Non-energy Use 2020'!$C$1:$AF$1,'Energy Use 2020'!D$63)</f>
        <v>375006307500</v>
      </c>
      <c r="E74" s="142">
        <f>SUMIFS($B14:$AD14,$B$4:$AD$4,E$63)-SUMIFS('Non-energy Use 2020'!$C14:$AF14,'Non-energy Use 2020'!$C$1:$AF$1,'Energy Use 2020'!E$63)</f>
        <v>1024517232090</v>
      </c>
      <c r="F74" s="142">
        <f>SUMIFS($B14:$AD14,$B$4:$AD$4,F$63)-SUMIFS('Non-energy Use 2020'!$C14:$AF14,'Non-energy Use 2020'!$C$1:$AF$1,'Energy Use 2020'!F$63)</f>
        <v>0</v>
      </c>
      <c r="G74" s="142">
        <f>SUMIFS($B14:$AD14,$B$4:$AD$4,G$63)-SUMIFS('Non-energy Use 2020'!$C14:$AF14,'Non-energy Use 2020'!$C$1:$AF$1,'Energy Use 2020'!G$63)</f>
        <v>155558172000</v>
      </c>
      <c r="H74" s="142">
        <f>SUMIFS($B14:$AD14,$B$4:$AD$4,H$63)-SUMIFS('Non-energy Use 2020'!$C14:$AF14,'Non-energy Use 2020'!$C$1:$AF$1,'Energy Use 2020'!H$63)</f>
        <v>52334213580000</v>
      </c>
      <c r="I74" s="414">
        <f>SUMIFS($B14:$AD14,$B$4:$AD$4,I$63)-SUMIFS('Non-energy Use 2020'!$C14:$AF14,'Non-energy Use 2020'!$C$1:$AF$1,'Energy Use 2020'!I$63)</f>
        <v>50931332086884.219</v>
      </c>
      <c r="J74" s="142">
        <f>SUMIFS($B14:$AD14,$B$4:$AD$4,J$63)-SUMIFS('Non-energy Use 2020'!$C14:$AF14,'Non-energy Use 2020'!$C$1:$AF$1,'Energy Use 2020'!J$63)</f>
        <v>55789827258000</v>
      </c>
      <c r="K74" s="143">
        <f>SUMIFS($B14:$AD14,$B$4:$AD$4,K$63)-SUMIFS('Non-energy Use 2020'!$C14:$AF14,'Non-energy Use 2020'!$C$1:$AF$1,'Energy Use 2020'!K$63)</f>
        <v>4202848468500</v>
      </c>
      <c r="L74" s="253">
        <f t="shared" si="3"/>
        <v>235464491437974.22</v>
      </c>
      <c r="N74" s="12" t="s">
        <v>11</v>
      </c>
      <c r="O74" s="269">
        <f t="shared" si="4"/>
        <v>0.3828644595987224</v>
      </c>
      <c r="P74" s="271">
        <f t="shared" si="1"/>
        <v>2.0321892760017113E-3</v>
      </c>
      <c r="Q74" s="271">
        <f t="shared" si="1"/>
        <v>5.5519411020366755E-3</v>
      </c>
      <c r="R74" s="271">
        <f t="shared" si="1"/>
        <v>0</v>
      </c>
      <c r="S74" s="271">
        <f t="shared" si="1"/>
        <v>8.4298221819330244E-4</v>
      </c>
      <c r="T74" s="271">
        <f t="shared" si="1"/>
        <v>0.28360330340646106</v>
      </c>
      <c r="U74" s="271">
        <f t="shared" si="5"/>
        <v>0.30232955125346939</v>
      </c>
      <c r="V74" s="274">
        <f t="shared" si="5"/>
        <v>2.2775573145115476E-2</v>
      </c>
      <c r="X74" s="12" t="s">
        <v>11</v>
      </c>
      <c r="Y74" s="271">
        <f t="shared" si="6"/>
        <v>3.2929383303387919E-3</v>
      </c>
      <c r="Z74" s="271">
        <f t="shared" si="2"/>
        <v>8.9963075184855794E-3</v>
      </c>
      <c r="AA74" s="271">
        <f t="shared" si="2"/>
        <v>0</v>
      </c>
      <c r="AB74" s="271">
        <f t="shared" si="2"/>
        <v>1.3659596036960915E-3</v>
      </c>
      <c r="AC74" s="271">
        <f t="shared" si="2"/>
        <v>0.45954783810061367</v>
      </c>
      <c r="AD74" s="271">
        <f t="shared" si="7"/>
        <v>0.48989165501129112</v>
      </c>
      <c r="AE74" s="274">
        <f t="shared" si="8"/>
        <v>3.6905301435574758E-2</v>
      </c>
    </row>
    <row r="75" spans="1:31" ht="14.4" x14ac:dyDescent="0.25">
      <c r="A75" s="41" t="str">
        <f>VLOOKUP($B75,'Sector Match'!$A$1:$B$43,2,0)</f>
        <v>food beverage and tobacco 10T12</v>
      </c>
      <c r="B75" s="12" t="s">
        <v>12</v>
      </c>
      <c r="C75" s="141">
        <f>SUMIFS($B15:$AD15,$B$4:$AD$4,C$63)-SUMIFS('Non-energy Use 2020'!$C15:$AF15,'Non-energy Use 2020'!$C$1:$AF$1,'Energy Use 2020'!C$63)</f>
        <v>858347770500</v>
      </c>
      <c r="D75" s="142">
        <f>SUMIFS($B15:$AD15,$B$4:$AD$4,D$63)-SUMIFS('Non-energy Use 2020'!$C15:$AF15,'Non-energy Use 2020'!$C$1:$AF$1,'Energy Use 2020'!D$63)</f>
        <v>16666947000</v>
      </c>
      <c r="E75" s="142">
        <f>SUMIFS($B15:$AD15,$B$4:$AD$4,E$63)-SUMIFS('Non-energy Use 2020'!$C15:$AF15,'Non-energy Use 2020'!$C$1:$AF$1,'Energy Use 2020'!E$63)</f>
        <v>173502918270</v>
      </c>
      <c r="F75" s="142">
        <f>SUMIFS($B15:$AD15,$B$4:$AD$4,F$63)-SUMIFS('Non-energy Use 2020'!$C15:$AF15,'Non-energy Use 2020'!$C$1:$AF$1,'Energy Use 2020'!F$63)</f>
        <v>0</v>
      </c>
      <c r="G75" s="142">
        <f>SUMIFS($B15:$AD15,$B$4:$AD$4,G$63)-SUMIFS('Non-energy Use 2020'!$C15:$AF15,'Non-energy Use 2020'!$C$1:$AF$1,'Energy Use 2020'!G$63)</f>
        <v>0</v>
      </c>
      <c r="H75" s="142">
        <f>SUMIFS($B15:$AD15,$B$4:$AD$4,H$63)-SUMIFS('Non-energy Use 2020'!$C15:$AF15,'Non-energy Use 2020'!$C$1:$AF$1,'Energy Use 2020'!H$63)</f>
        <v>4050068121000</v>
      </c>
      <c r="I75" s="414">
        <f>SUMIFS($B15:$AD15,$B$4:$AD$4,I$63)-SUMIFS('Non-energy Use 2020'!$C15:$AF15,'Non-energy Use 2020'!$C$1:$AF$1,'Energy Use 2020'!I$63)</f>
        <v>12685182463814.424</v>
      </c>
      <c r="J75" s="142">
        <f>SUMIFS($B15:$AD15,$B$4:$AD$4,J$63)-SUMIFS('Non-energy Use 2020'!$C15:$AF15,'Non-energy Use 2020'!$C$1:$AF$1,'Energy Use 2020'!J$63)</f>
        <v>2036145358500</v>
      </c>
      <c r="K75" s="143">
        <f>SUMIFS($B15:$AD15,$B$4:$AD$4,K$63)-SUMIFS('Non-energy Use 2020'!$C15:$AF15,'Non-energy Use 2020'!$C$1:$AF$1,'Energy Use 2020'!K$63)</f>
        <v>619454863500</v>
      </c>
      <c r="L75" s="253">
        <f t="shared" si="3"/>
        <v>20439368442584.422</v>
      </c>
      <c r="N75" s="12" t="s">
        <v>12</v>
      </c>
      <c r="O75" s="269">
        <f t="shared" si="4"/>
        <v>0.11069476188087957</v>
      </c>
      <c r="P75" s="271">
        <f t="shared" si="1"/>
        <v>2.149412852055914E-3</v>
      </c>
      <c r="Q75" s="271">
        <f t="shared" si="1"/>
        <v>2.2375387789902064E-2</v>
      </c>
      <c r="R75" s="271">
        <f t="shared" si="1"/>
        <v>0</v>
      </c>
      <c r="S75" s="271">
        <f t="shared" si="1"/>
        <v>0</v>
      </c>
      <c r="T75" s="271">
        <f t="shared" si="1"/>
        <v>0.52230732304958705</v>
      </c>
      <c r="U75" s="271">
        <f t="shared" si="5"/>
        <v>0.26258660342616413</v>
      </c>
      <c r="V75" s="274">
        <f t="shared" si="5"/>
        <v>7.9886511001411462E-2</v>
      </c>
      <c r="X75" s="12" t="s">
        <v>12</v>
      </c>
      <c r="Y75" s="271">
        <f t="shared" si="6"/>
        <v>2.4169573729284667E-3</v>
      </c>
      <c r="Z75" s="271">
        <f t="shared" si="2"/>
        <v>2.5160526252185341E-2</v>
      </c>
      <c r="AA75" s="271">
        <f t="shared" si="2"/>
        <v>0</v>
      </c>
      <c r="AB75" s="271">
        <f t="shared" si="2"/>
        <v>0</v>
      </c>
      <c r="AC75" s="271">
        <f t="shared" si="2"/>
        <v>0.58732064162161746</v>
      </c>
      <c r="AD75" s="271">
        <f t="shared" si="7"/>
        <v>0.29527162572609433</v>
      </c>
      <c r="AE75" s="274">
        <f t="shared" si="8"/>
        <v>8.983024902717468E-2</v>
      </c>
    </row>
    <row r="76" spans="1:31" ht="14.4" x14ac:dyDescent="0.25">
      <c r="A76" s="41" t="str">
        <f>VLOOKUP($B76,'Sector Match'!$A$1:$B$43,2,0)</f>
        <v>textiles apparel and leather 13T15</v>
      </c>
      <c r="B76" s="12" t="s">
        <v>13</v>
      </c>
      <c r="C76" s="141">
        <f>SUMIFS($B16:$AD16,$B$4:$AD$4,C$63)-SUMIFS('Non-energy Use 2020'!$C16:$AF16,'Non-energy Use 2020'!$C$1:$AF$1,'Energy Use 2020'!C$63)</f>
        <v>58723209930000</v>
      </c>
      <c r="D76" s="142">
        <f>SUMIFS($B16:$AD16,$B$4:$AD$4,D$63)-SUMIFS('Non-energy Use 2020'!$C16:$AF16,'Non-energy Use 2020'!$C$1:$AF$1,'Energy Use 2020'!D$63)</f>
        <v>691678300500</v>
      </c>
      <c r="E76" s="142">
        <f>SUMIFS($B16:$AD16,$B$4:$AD$4,E$63)-SUMIFS('Non-energy Use 2020'!$C16:$AF16,'Non-energy Use 2020'!$C$1:$AF$1,'Energy Use 2020'!E$63)</f>
        <v>1424940633765</v>
      </c>
      <c r="F76" s="142">
        <f>SUMIFS($B16:$AD16,$B$4:$AD$4,F$63)-SUMIFS('Non-energy Use 2020'!$C16:$AF16,'Non-energy Use 2020'!$C$1:$AF$1,'Energy Use 2020'!F$63)</f>
        <v>0</v>
      </c>
      <c r="G76" s="142">
        <f>SUMIFS($B16:$AD16,$B$4:$AD$4,G$63)-SUMIFS('Non-energy Use 2020'!$C16:$AF16,'Non-energy Use 2020'!$C$1:$AF$1,'Energy Use 2020'!G$63)</f>
        <v>1244465376000</v>
      </c>
      <c r="H76" s="142">
        <f>SUMIFS($B16:$AD16,$B$4:$AD$4,H$63)-SUMIFS('Non-energy Use 2020'!$C16:$AF16,'Non-energy Use 2020'!$C$1:$AF$1,'Energy Use 2020'!H$63)</f>
        <v>179925248514000</v>
      </c>
      <c r="I76" s="414">
        <f>SUMIFS($B16:$AD16,$B$4:$AD$4,I$63)-SUMIFS('Non-energy Use 2020'!$C16:$AF16,'Non-energy Use 2020'!$C$1:$AF$1,'Energy Use 2020'!I$63)</f>
        <v>527566299563929.5</v>
      </c>
      <c r="J76" s="142">
        <f>SUMIFS($B16:$AD16,$B$4:$AD$4,J$63)-SUMIFS('Non-energy Use 2020'!$C16:$AF16,'Non-energy Use 2020'!$C$1:$AF$1,'Energy Use 2020'!J$63)</f>
        <v>303588439605000</v>
      </c>
      <c r="K76" s="143">
        <f>SUMIFS($B16:$AD16,$B$4:$AD$4,K$63)-SUMIFS('Non-energy Use 2020'!$C16:$AF16,'Non-energy Use 2020'!$C$1:$AF$1,'Energy Use 2020'!K$63)</f>
        <v>14466909996000</v>
      </c>
      <c r="L76" s="253">
        <f t="shared" si="3"/>
        <v>1087631191919194.5</v>
      </c>
      <c r="N76" s="12" t="s">
        <v>13</v>
      </c>
      <c r="O76" s="269">
        <f t="shared" si="4"/>
        <v>0.10485072485627292</v>
      </c>
      <c r="P76" s="271">
        <f t="shared" si="1"/>
        <v>1.2349967118832524E-3</v>
      </c>
      <c r="Q76" s="271">
        <f t="shared" si="1"/>
        <v>2.5442420212640642E-3</v>
      </c>
      <c r="R76" s="271">
        <f t="shared" si="1"/>
        <v>0</v>
      </c>
      <c r="S76" s="271">
        <f t="shared" si="1"/>
        <v>2.2220021161594261E-3</v>
      </c>
      <c r="T76" s="271">
        <f t="shared" si="1"/>
        <v>0.32125785952651414</v>
      </c>
      <c r="U76" s="271">
        <f t="shared" si="5"/>
        <v>0.54205940016755283</v>
      </c>
      <c r="V76" s="274">
        <f t="shared" si="5"/>
        <v>2.5830774600353327E-2</v>
      </c>
      <c r="X76" s="12" t="s">
        <v>13</v>
      </c>
      <c r="Y76" s="271">
        <f t="shared" si="6"/>
        <v>1.379654484650014E-3</v>
      </c>
      <c r="Z76" s="271">
        <f t="shared" si="2"/>
        <v>2.8422544618109144E-3</v>
      </c>
      <c r="AA76" s="271">
        <f t="shared" si="2"/>
        <v>0</v>
      </c>
      <c r="AB76" s="271">
        <f t="shared" si="2"/>
        <v>2.4822699161574551E-3</v>
      </c>
      <c r="AC76" s="271">
        <f t="shared" si="2"/>
        <v>0.35888747100301488</v>
      </c>
      <c r="AD76" s="271">
        <f t="shared" si="7"/>
        <v>0.6055519623590363</v>
      </c>
      <c r="AE76" s="274">
        <f t="shared" si="8"/>
        <v>2.8856387775330415E-2</v>
      </c>
    </row>
    <row r="77" spans="1:31" ht="14.4" x14ac:dyDescent="0.25">
      <c r="A77" s="41" t="str">
        <f>VLOOKUP($B77,'Sector Match'!$A$1:$B$43,2,0)</f>
        <v>textiles apparel and leather 13T15</v>
      </c>
      <c r="B77" s="12" t="s">
        <v>14</v>
      </c>
      <c r="C77" s="141">
        <f>SUMIFS($B17:$AD17,$B$4:$AD$4,C$63)-SUMIFS('Non-energy Use 2020'!$C17:$AF17,'Non-energy Use 2020'!$C$1:$AF$1,'Energy Use 2020'!C$63)</f>
        <v>6136214320500</v>
      </c>
      <c r="D77" s="142">
        <f>SUMIFS($B17:$AD17,$B$4:$AD$4,D$63)-SUMIFS('Non-energy Use 2020'!$C17:$AF17,'Non-energy Use 2020'!$C$1:$AF$1,'Energy Use 2020'!D$63)</f>
        <v>105557331000</v>
      </c>
      <c r="E77" s="142">
        <f>SUMIFS($B17:$AD17,$B$4:$AD$4,E$63)-SUMIFS('Non-energy Use 2020'!$C17:$AF17,'Non-energy Use 2020'!$C$1:$AF$1,'Energy Use 2020'!E$63)</f>
        <v>895431727575</v>
      </c>
      <c r="F77" s="142">
        <f>SUMIFS($B17:$AD17,$B$4:$AD$4,F$63)-SUMIFS('Non-energy Use 2020'!$C17:$AF17,'Non-energy Use 2020'!$C$1:$AF$1,'Energy Use 2020'!F$63)</f>
        <v>0</v>
      </c>
      <c r="G77" s="142">
        <f>SUMIFS($B17:$AD17,$B$4:$AD$4,G$63)-SUMIFS('Non-energy Use 2020'!$C17:$AF17,'Non-energy Use 2020'!$C$1:$AF$1,'Energy Use 2020'!G$63)</f>
        <v>111112980000</v>
      </c>
      <c r="H77" s="142">
        <f>SUMIFS($B17:$AD17,$B$4:$AD$4,H$63)-SUMIFS('Non-energy Use 2020'!$C17:$AF17,'Non-energy Use 2020'!$C$1:$AF$1,'Energy Use 2020'!H$63)</f>
        <v>41084024355000</v>
      </c>
      <c r="I77" s="414">
        <f>SUMIFS($B17:$AD17,$B$4:$AD$4,I$63)-SUMIFS('Non-energy Use 2020'!$C17:$AF17,'Non-energy Use 2020'!$C$1:$AF$1,'Energy Use 2020'!I$63)</f>
        <v>111318937010153.91</v>
      </c>
      <c r="J77" s="142">
        <f>SUMIFS($B17:$AD17,$B$4:$AD$4,J$63)-SUMIFS('Non-energy Use 2020'!$C17:$AF17,'Non-energy Use 2020'!$C$1:$AF$1,'Energy Use 2020'!J$63)</f>
        <v>3044495652000</v>
      </c>
      <c r="K77" s="143">
        <f>SUMIFS($B17:$AD17,$B$4:$AD$4,K$63)-SUMIFS('Non-energy Use 2020'!$C17:$AF17,'Non-energy Use 2020'!$C$1:$AF$1,'Energy Use 2020'!K$63)</f>
        <v>1738918137000</v>
      </c>
      <c r="L77" s="253">
        <f t="shared" si="3"/>
        <v>164434691513228.91</v>
      </c>
      <c r="N77" s="12" t="s">
        <v>14</v>
      </c>
      <c r="O77" s="269">
        <f t="shared" si="4"/>
        <v>0.11552531594265049</v>
      </c>
      <c r="P77" s="271">
        <f t="shared" si="1"/>
        <v>1.9873073815394834E-3</v>
      </c>
      <c r="Q77" s="271">
        <f t="shared" si="1"/>
        <v>1.685811932734875E-2</v>
      </c>
      <c r="R77" s="271">
        <f t="shared" si="1"/>
        <v>0</v>
      </c>
      <c r="S77" s="271">
        <f t="shared" si="1"/>
        <v>2.0919025068836666E-3</v>
      </c>
      <c r="T77" s="271">
        <f t="shared" si="1"/>
        <v>0.7734809519202358</v>
      </c>
      <c r="U77" s="271">
        <f t="shared" si="5"/>
        <v>5.7318128688612469E-2</v>
      </c>
      <c r="V77" s="274">
        <f t="shared" si="5"/>
        <v>3.2738274232729382E-2</v>
      </c>
      <c r="X77" s="12" t="s">
        <v>14</v>
      </c>
      <c r="Y77" s="271">
        <f t="shared" si="6"/>
        <v>2.2468787601959517E-3</v>
      </c>
      <c r="Z77" s="271">
        <f t="shared" si="2"/>
        <v>1.9060036009188552E-2</v>
      </c>
      <c r="AA77" s="271">
        <f t="shared" si="2"/>
        <v>0</v>
      </c>
      <c r="AB77" s="271">
        <f t="shared" si="2"/>
        <v>2.3651355370483702E-3</v>
      </c>
      <c r="AC77" s="271">
        <f t="shared" si="2"/>
        <v>0.87450886482363477</v>
      </c>
      <c r="AD77" s="271">
        <f t="shared" si="7"/>
        <v>6.4804713715125334E-2</v>
      </c>
      <c r="AE77" s="274">
        <f t="shared" si="8"/>
        <v>3.7014371154806991E-2</v>
      </c>
    </row>
    <row r="78" spans="1:31" ht="14.4" x14ac:dyDescent="0.25">
      <c r="A78" s="41" t="str">
        <f>VLOOKUP($B78,'Sector Match'!$A$1:$B$43,2,0)</f>
        <v>textiles apparel and leather 13T15</v>
      </c>
      <c r="B78" s="12" t="s">
        <v>15</v>
      </c>
      <c r="C78" s="141">
        <f>SUMIFS($B18:$AD18,$B$4:$AD$4,C$63)-SUMIFS('Non-energy Use 2020'!$C18:$AF18,'Non-energy Use 2020'!$C$1:$AF$1,'Energy Use 2020'!C$63)</f>
        <v>3638950095000</v>
      </c>
      <c r="D78" s="142">
        <f>SUMIFS($B18:$AD18,$B$4:$AD$4,D$63)-SUMIFS('Non-energy Use 2020'!$C18:$AF18,'Non-energy Use 2020'!$C$1:$AF$1,'Energy Use 2020'!D$63)</f>
        <v>138891225000</v>
      </c>
      <c r="E78" s="142">
        <f>SUMIFS($B18:$AD18,$B$4:$AD$4,E$63)-SUMIFS('Non-energy Use 2020'!$C18:$AF18,'Non-energy Use 2020'!$C$1:$AF$1,'Energy Use 2020'!E$63)</f>
        <v>434285082330</v>
      </c>
      <c r="F78" s="142">
        <f>SUMIFS($B18:$AD18,$B$4:$AD$4,F$63)-SUMIFS('Non-energy Use 2020'!$C18:$AF18,'Non-energy Use 2020'!$C$1:$AF$1,'Energy Use 2020'!F$63)</f>
        <v>0</v>
      </c>
      <c r="G78" s="142">
        <f>SUMIFS($B18:$AD18,$B$4:$AD$4,G$63)-SUMIFS('Non-energy Use 2020'!$C18:$AF18,'Non-energy Use 2020'!$C$1:$AF$1,'Energy Use 2020'!G$63)</f>
        <v>125002102500</v>
      </c>
      <c r="H78" s="142">
        <f>SUMIFS($B18:$AD18,$B$4:$AD$4,H$63)-SUMIFS('Non-energy Use 2020'!$C18:$AF18,'Non-energy Use 2020'!$C$1:$AF$1,'Energy Use 2020'!H$63)</f>
        <v>10386285805500</v>
      </c>
      <c r="I78" s="414">
        <f>SUMIFS($B18:$AD18,$B$4:$AD$4,I$63)-SUMIFS('Non-energy Use 2020'!$C18:$AF18,'Non-energy Use 2020'!$C$1:$AF$1,'Energy Use 2020'!I$63)</f>
        <v>68257982571409.922</v>
      </c>
      <c r="J78" s="142">
        <f>SUMIFS($B18:$AD18,$B$4:$AD$4,J$63)-SUMIFS('Non-energy Use 2020'!$C18:$AF18,'Non-energy Use 2020'!$C$1:$AF$1,'Energy Use 2020'!J$63)</f>
        <v>1750029435000</v>
      </c>
      <c r="K78" s="143">
        <f>SUMIFS($B18:$AD18,$B$4:$AD$4,K$63)-SUMIFS('Non-energy Use 2020'!$C18:$AF18,'Non-energy Use 2020'!$C$1:$AF$1,'Energy Use 2020'!K$63)</f>
        <v>2152813987500</v>
      </c>
      <c r="L78" s="253">
        <f t="shared" si="3"/>
        <v>86884240304239.922</v>
      </c>
      <c r="N78" s="12" t="s">
        <v>15</v>
      </c>
      <c r="O78" s="269">
        <f t="shared" si="4"/>
        <v>0.19536667790149342</v>
      </c>
      <c r="P78" s="271">
        <f t="shared" si="1"/>
        <v>7.4567434313547116E-3</v>
      </c>
      <c r="Q78" s="271">
        <f t="shared" si="1"/>
        <v>2.331574536115991E-2</v>
      </c>
      <c r="R78" s="271">
        <f t="shared" si="1"/>
        <v>0</v>
      </c>
      <c r="S78" s="271">
        <f t="shared" si="1"/>
        <v>6.7110690882192401E-3</v>
      </c>
      <c r="T78" s="271">
        <f t="shared" si="1"/>
        <v>0.55761527379670528</v>
      </c>
      <c r="U78" s="271">
        <f t="shared" si="5"/>
        <v>9.3954967235069367E-2</v>
      </c>
      <c r="V78" s="274">
        <f t="shared" si="5"/>
        <v>0.11557952318599803</v>
      </c>
      <c r="X78" s="12" t="s">
        <v>15</v>
      </c>
      <c r="Y78" s="271">
        <f t="shared" si="6"/>
        <v>9.2672565584374662E-3</v>
      </c>
      <c r="Z78" s="271">
        <f t="shared" si="2"/>
        <v>2.897685780692227E-2</v>
      </c>
      <c r="AA78" s="271">
        <f t="shared" si="2"/>
        <v>0</v>
      </c>
      <c r="AB78" s="271">
        <f t="shared" si="2"/>
        <v>8.340530902593719E-3</v>
      </c>
      <c r="AC78" s="271">
        <f t="shared" si="2"/>
        <v>0.69300544543995379</v>
      </c>
      <c r="AD78" s="271">
        <f t="shared" si="7"/>
        <v>0.11676743263631208</v>
      </c>
      <c r="AE78" s="274">
        <f t="shared" si="8"/>
        <v>0.14364247665578073</v>
      </c>
    </row>
    <row r="79" spans="1:31" ht="14.4" x14ac:dyDescent="0.25">
      <c r="A79" s="41" t="str">
        <f>VLOOKUP($B79,'Sector Match'!$A$1:$B$43,2,0)</f>
        <v>wood products 16</v>
      </c>
      <c r="B79" s="74" t="s">
        <v>253</v>
      </c>
      <c r="C79" s="141">
        <f>SUMIFS($B19:$AD19,$B$4:$AD$4,C$63)-SUMIFS('Non-energy Use 2020'!$C19:$AF19,'Non-energy Use 2020'!$C$1:$AF$1,'Energy Use 2020'!C$63)</f>
        <v>7125119842500</v>
      </c>
      <c r="D79" s="142">
        <f>SUMIFS($B19:$AD19,$B$4:$AD$4,D$63)-SUMIFS('Non-energy Use 2020'!$C19:$AF19,'Non-energy Use 2020'!$C$1:$AF$1,'Energy Use 2020'!D$63)</f>
        <v>138891225000</v>
      </c>
      <c r="E79" s="142">
        <f>SUMIFS($B19:$AD19,$B$4:$AD$4,E$63)-SUMIFS('Non-energy Use 2020'!$C19:$AF19,'Non-energy Use 2020'!$C$1:$AF$1,'Energy Use 2020'!E$63)</f>
        <v>1269910248420</v>
      </c>
      <c r="F79" s="142">
        <f>SUMIFS($B19:$AD19,$B$4:$AD$4,F$63)-SUMIFS('Non-energy Use 2020'!$C19:$AF19,'Non-energy Use 2020'!$C$1:$AF$1,'Energy Use 2020'!F$63)</f>
        <v>0</v>
      </c>
      <c r="G79" s="142">
        <f>SUMIFS($B19:$AD19,$B$4:$AD$4,G$63)-SUMIFS('Non-energy Use 2020'!$C19:$AF19,'Non-energy Use 2020'!$C$1:$AF$1,'Energy Use 2020'!G$63)</f>
        <v>55775717865.182007</v>
      </c>
      <c r="H79" s="142">
        <f>SUMIFS($B19:$AD19,$B$4:$AD$4,H$63)-SUMIFS('Non-energy Use 2020'!$C19:$AF19,'Non-energy Use 2020'!$C$1:$AF$1,'Energy Use 2020'!H$63)</f>
        <v>11089075404000</v>
      </c>
      <c r="I79" s="414">
        <f>SUMIFS($B19:$AD19,$B$4:$AD$4,I$63)-SUMIFS('Non-energy Use 2020'!$C19:$AF19,'Non-energy Use 2020'!$C$1:$AF$1,'Energy Use 2020'!I$63)</f>
        <v>121487084955458.84</v>
      </c>
      <c r="J79" s="142">
        <f>SUMIFS($B19:$AD19,$B$4:$AD$4,J$63)-SUMIFS('Non-energy Use 2020'!$C19:$AF19,'Non-energy Use 2020'!$C$1:$AF$1,'Energy Use 2020'!J$63)</f>
        <v>6575110591500</v>
      </c>
      <c r="K79" s="143">
        <f>SUMIFS($B19:$AD19,$B$4:$AD$4,K$63)-SUMIFS('Non-energy Use 2020'!$C19:$AF19,'Non-energy Use 2020'!$C$1:$AF$1,'Energy Use 2020'!K$63)</f>
        <v>22508711923500</v>
      </c>
      <c r="L79" s="253">
        <f t="shared" si="3"/>
        <v>170249679908244.03</v>
      </c>
      <c r="N79" s="74" t="s">
        <v>253</v>
      </c>
      <c r="O79" s="269">
        <f t="shared" si="4"/>
        <v>0.14611855356342213</v>
      </c>
      <c r="P79" s="271">
        <f t="shared" si="1"/>
        <v>2.8483148842772346E-3</v>
      </c>
      <c r="Q79" s="271">
        <f t="shared" si="1"/>
        <v>2.6042712649923611E-2</v>
      </c>
      <c r="R79" s="271">
        <f t="shared" si="1"/>
        <v>0</v>
      </c>
      <c r="S79" s="271">
        <f t="shared" si="1"/>
        <v>1.143821774029609E-3</v>
      </c>
      <c r="T79" s="271">
        <f t="shared" si="1"/>
        <v>0.2274094603606944</v>
      </c>
      <c r="U79" s="271">
        <f t="shared" si="5"/>
        <v>0.13483922662168429</v>
      </c>
      <c r="V79" s="274">
        <f t="shared" si="5"/>
        <v>0.46159791014596863</v>
      </c>
      <c r="X79" s="74" t="s">
        <v>253</v>
      </c>
      <c r="Y79" s="271">
        <f t="shared" si="6"/>
        <v>3.335726401087453E-3</v>
      </c>
      <c r="Z79" s="271">
        <f t="shared" si="2"/>
        <v>3.0499213630422798E-2</v>
      </c>
      <c r="AA79" s="271">
        <f t="shared" si="2"/>
        <v>0</v>
      </c>
      <c r="AB79" s="271">
        <f t="shared" si="2"/>
        <v>1.3395557179547717E-3</v>
      </c>
      <c r="AC79" s="271">
        <f t="shared" si="2"/>
        <v>0.26632439586282225</v>
      </c>
      <c r="AD79" s="271">
        <f t="shared" si="7"/>
        <v>0.15791328782748001</v>
      </c>
      <c r="AE79" s="274">
        <f t="shared" si="8"/>
        <v>0.54058782056023258</v>
      </c>
    </row>
    <row r="80" spans="1:31" ht="14.4" x14ac:dyDescent="0.25">
      <c r="A80" s="41" t="str">
        <f>VLOOKUP($B80,'Sector Match'!$A$1:$B$43,2,0)</f>
        <v>wood products 16</v>
      </c>
      <c r="B80" s="12" t="s">
        <v>17</v>
      </c>
      <c r="C80" s="141">
        <f>SUMIFS($B20:$AD20,$B$4:$AD$4,C$63)-SUMIFS('Non-energy Use 2020'!$C20:$AF20,'Non-energy Use 2020'!$C$1:$AF$1,'Energy Use 2020'!C$63)</f>
        <v>405562376999.99994</v>
      </c>
      <c r="D80" s="142">
        <f>SUMIFS($B20:$AD20,$B$4:$AD$4,D$63)-SUMIFS('Non-energy Use 2020'!$C20:$AF20,'Non-energy Use 2020'!$C$1:$AF$1,'Energy Use 2020'!D$63)</f>
        <v>116668629000</v>
      </c>
      <c r="E80" s="142">
        <f>SUMIFS($B20:$AD20,$B$4:$AD$4,E$63)-SUMIFS('Non-energy Use 2020'!$C20:$AF20,'Non-energy Use 2020'!$C$1:$AF$1,'Energy Use 2020'!E$63)</f>
        <v>710845289550</v>
      </c>
      <c r="F80" s="142">
        <f>SUMIFS($B20:$AD20,$B$4:$AD$4,F$63)-SUMIFS('Non-energy Use 2020'!$C20:$AF20,'Non-energy Use 2020'!$C$1:$AF$1,'Energy Use 2020'!F$63)</f>
        <v>0</v>
      </c>
      <c r="G80" s="142">
        <f>SUMIFS($B20:$AD20,$B$4:$AD$4,G$63)-SUMIFS('Non-energy Use 2020'!$C20:$AF20,'Non-energy Use 2020'!$C$1:$AF$1,'Energy Use 2020'!G$63)</f>
        <v>22222596000</v>
      </c>
      <c r="H80" s="142">
        <f>SUMIFS($B20:$AD20,$B$4:$AD$4,H$63)-SUMIFS('Non-energy Use 2020'!$C20:$AF20,'Non-energy Use 2020'!$C$1:$AF$1,'Energy Use 2020'!H$63)</f>
        <v>5933433132000</v>
      </c>
      <c r="I80" s="414">
        <f>SUMIFS($B20:$AD20,$B$4:$AD$4,I$63)-SUMIFS('Non-energy Use 2020'!$C20:$AF20,'Non-energy Use 2020'!$C$1:$AF$1,'Energy Use 2020'!I$63)</f>
        <v>57980543729595.906</v>
      </c>
      <c r="J80" s="142">
        <f>SUMIFS($B20:$AD20,$B$4:$AD$4,J$63)-SUMIFS('Non-energy Use 2020'!$C20:$AF20,'Non-energy Use 2020'!$C$1:$AF$1,'Energy Use 2020'!J$63)</f>
        <v>722234370000</v>
      </c>
      <c r="K80" s="143">
        <f>SUMIFS($B20:$AD20,$B$4:$AD$4,K$63)-SUMIFS('Non-energy Use 2020'!$C20:$AF20,'Non-energy Use 2020'!$C$1:$AF$1,'Energy Use 2020'!K$63)</f>
        <v>869459068500</v>
      </c>
      <c r="L80" s="253">
        <f t="shared" si="3"/>
        <v>66760969191645.906</v>
      </c>
      <c r="N80" s="12" t="s">
        <v>17</v>
      </c>
      <c r="O80" s="269">
        <f t="shared" si="4"/>
        <v>4.6189376443418008E-2</v>
      </c>
      <c r="P80" s="271">
        <f t="shared" si="4"/>
        <v>1.3287354867284634E-2</v>
      </c>
      <c r="Q80" s="271">
        <f t="shared" si="4"/>
        <v>8.0957955012812804E-2</v>
      </c>
      <c r="R80" s="271">
        <f t="shared" si="4"/>
        <v>0</v>
      </c>
      <c r="S80" s="271">
        <f t="shared" si="4"/>
        <v>2.5309247366256445E-3</v>
      </c>
      <c r="T80" s="271">
        <f t="shared" si="4"/>
        <v>0.67575690467904714</v>
      </c>
      <c r="U80" s="271">
        <f t="shared" si="5"/>
        <v>8.2255053940333445E-2</v>
      </c>
      <c r="V80" s="274">
        <f t="shared" si="5"/>
        <v>9.9022430320478347E-2</v>
      </c>
      <c r="X80" s="12" t="s">
        <v>17</v>
      </c>
      <c r="Y80" s="271">
        <f t="shared" si="6"/>
        <v>1.3930810308799628E-2</v>
      </c>
      <c r="Z80" s="271">
        <f t="shared" ref="Z80:Z106" si="9">E80/($L80-$I80-$C80)</f>
        <v>8.4878437095757736E-2</v>
      </c>
      <c r="AA80" s="271">
        <f t="shared" ref="AA80:AA106" si="10">F80/($L80-$I80-$C80)</f>
        <v>0</v>
      </c>
      <c r="AB80" s="271">
        <f t="shared" ref="AB80:AB106" si="11">G80/($L80-$I80-$C80)</f>
        <v>2.6534876778665957E-3</v>
      </c>
      <c r="AC80" s="271">
        <f t="shared" ref="AC80:AC106" si="12">H80/($L80-$I80-$C80)</f>
        <v>0.70848120999038111</v>
      </c>
      <c r="AD80" s="271">
        <f t="shared" si="7"/>
        <v>8.6238349530664365E-2</v>
      </c>
      <c r="AE80" s="274">
        <f t="shared" si="8"/>
        <v>0.10381770539653057</v>
      </c>
    </row>
    <row r="81" spans="1:31" ht="14.4" x14ac:dyDescent="0.25">
      <c r="A81" s="41" t="str">
        <f>VLOOKUP($B81,'Sector Match'!$A$1:$B$43,2,0)</f>
        <v>pulp paper and printing 17T18</v>
      </c>
      <c r="B81" s="12" t="s">
        <v>18</v>
      </c>
      <c r="C81" s="141">
        <f>SUMIFS($B21:$AD21,$B$4:$AD$4,C$63)-SUMIFS('Non-energy Use 2020'!$C21:$AF21,'Non-energy Use 2020'!$C$1:$AF$1,'Energy Use 2020'!C$63)</f>
        <v>104751761895000</v>
      </c>
      <c r="D81" s="142">
        <f>SUMIFS($B21:$AD21,$B$4:$AD$4,D$63)-SUMIFS('Non-energy Use 2020'!$C21:$AF21,'Non-energy Use 2020'!$C$1:$AF$1,'Energy Use 2020'!D$63)</f>
        <v>825013876500</v>
      </c>
      <c r="E81" s="142">
        <f>SUMIFS($B21:$AD21,$B$4:$AD$4,E$63)-SUMIFS('Non-energy Use 2020'!$C21:$AF21,'Non-energy Use 2020'!$C$1:$AF$1,'Energy Use 2020'!E$63)</f>
        <v>2902715489520</v>
      </c>
      <c r="F81" s="142">
        <f>SUMIFS($B21:$AD21,$B$4:$AD$4,F$63)-SUMIFS('Non-energy Use 2020'!$C21:$AF21,'Non-energy Use 2020'!$C$1:$AF$1,'Energy Use 2020'!F$63)</f>
        <v>11111298000</v>
      </c>
      <c r="G81" s="142">
        <f>SUMIFS($B21:$AD21,$B$4:$AD$4,G$63)-SUMIFS('Non-energy Use 2020'!$C21:$AF21,'Non-energy Use 2020'!$C$1:$AF$1,'Energy Use 2020'!G$63)</f>
        <v>1230576253500</v>
      </c>
      <c r="H81" s="142">
        <f>SUMIFS($B21:$AD21,$B$4:$AD$4,H$63)-SUMIFS('Non-energy Use 2020'!$C21:$AF21,'Non-energy Use 2020'!$C$1:$AF$1,'Energy Use 2020'!H$63)</f>
        <v>75315155668500</v>
      </c>
      <c r="I81" s="414">
        <f>SUMIFS($B21:$AD21,$B$4:$AD$4,I$63)-SUMIFS('Non-energy Use 2020'!$C21:$AF21,'Non-energy Use 2020'!$C$1:$AF$1,'Energy Use 2020'!I$63)</f>
        <v>272374649442850.28</v>
      </c>
      <c r="J81" s="142">
        <f>SUMIFS($B21:$AD21,$B$4:$AD$4,J$63)-SUMIFS('Non-energy Use 2020'!$C21:$AF21,'Non-energy Use 2020'!$C$1:$AF$1,'Energy Use 2020'!J$63)</f>
        <v>215167507945500</v>
      </c>
      <c r="K81" s="143">
        <f>SUMIFS($B21:$AD21,$B$4:$AD$4,K$63)-SUMIFS('Non-energy Use 2020'!$C21:$AF21,'Non-energy Use 2020'!$C$1:$AF$1,'Energy Use 2020'!K$63)</f>
        <v>17455849158000</v>
      </c>
      <c r="L81" s="253">
        <f t="shared" si="3"/>
        <v>690034341027370.25</v>
      </c>
      <c r="N81" s="12" t="s">
        <v>18</v>
      </c>
      <c r="O81" s="269">
        <f t="shared" si="4"/>
        <v>0.25080649151847068</v>
      </c>
      <c r="P81" s="271">
        <f t="shared" si="4"/>
        <v>1.975325589524948E-3</v>
      </c>
      <c r="Q81" s="271">
        <f t="shared" si="4"/>
        <v>6.9499536297306054E-3</v>
      </c>
      <c r="R81" s="271">
        <f t="shared" si="4"/>
        <v>2.6603711643433644E-5</v>
      </c>
      <c r="S81" s="271">
        <f t="shared" si="4"/>
        <v>2.9463610645102762E-3</v>
      </c>
      <c r="T81" s="271">
        <f t="shared" si="4"/>
        <v>0.1803266084471041</v>
      </c>
      <c r="U81" s="271">
        <f t="shared" si="5"/>
        <v>0.51517422504718169</v>
      </c>
      <c r="V81" s="274">
        <f t="shared" si="5"/>
        <v>4.1794430991834254E-2</v>
      </c>
      <c r="X81" s="12" t="s">
        <v>18</v>
      </c>
      <c r="Y81" s="271">
        <f t="shared" si="6"/>
        <v>2.6366026495992364E-3</v>
      </c>
      <c r="Z81" s="271">
        <f t="shared" si="9"/>
        <v>9.2765801505899602E-3</v>
      </c>
      <c r="AA81" s="271">
        <f t="shared" si="10"/>
        <v>3.5509799994602513E-5</v>
      </c>
      <c r="AB81" s="271">
        <f t="shared" si="11"/>
        <v>3.9327103494022284E-3</v>
      </c>
      <c r="AC81" s="271">
        <f t="shared" si="12"/>
        <v>0.24069430181341447</v>
      </c>
      <c r="AD81" s="271">
        <f t="shared" si="7"/>
        <v>0.687638399445479</v>
      </c>
      <c r="AE81" s="274">
        <f t="shared" si="8"/>
        <v>5.5785895791520546E-2</v>
      </c>
    </row>
    <row r="82" spans="1:31" ht="14.4" x14ac:dyDescent="0.25">
      <c r="A82" s="41" t="str">
        <f>VLOOKUP($B82,'Sector Match'!$A$1:$B$43,2,0)</f>
        <v>pulp paper and printing 17T18</v>
      </c>
      <c r="B82" s="12" t="s">
        <v>19</v>
      </c>
      <c r="C82" s="141">
        <f>SUMIFS($B22:$AD22,$B$4:$AD$4,C$63)-SUMIFS('Non-energy Use 2020'!$C22:$AF22,'Non-energy Use 2020'!$C$1:$AF$1,'Energy Use 2020'!C$63)</f>
        <v>2650044573000</v>
      </c>
      <c r="D82" s="142">
        <f>SUMIFS($B22:$AD22,$B$4:$AD$4,D$63)-SUMIFS('Non-energy Use 2020'!$C22:$AF22,'Non-energy Use 2020'!$C$1:$AF$1,'Energy Use 2020'!D$63)</f>
        <v>852792121500</v>
      </c>
      <c r="E82" s="142">
        <f>SUMIFS($B22:$AD22,$B$4:$AD$4,E$63)-SUMIFS('Non-energy Use 2020'!$C22:$AF22,'Non-energy Use 2020'!$C$1:$AF$1,'Energy Use 2020'!E$63)</f>
        <v>1179269834985</v>
      </c>
      <c r="F82" s="142">
        <f>SUMIFS($B22:$AD22,$B$4:$AD$4,F$63)-SUMIFS('Non-energy Use 2020'!$C22:$AF22,'Non-energy Use 2020'!$C$1:$AF$1,'Energy Use 2020'!F$63)</f>
        <v>0</v>
      </c>
      <c r="G82" s="142">
        <f>SUMIFS($B22:$AD22,$B$4:$AD$4,G$63)-SUMIFS('Non-energy Use 2020'!$C22:$AF22,'Non-energy Use 2020'!$C$1:$AF$1,'Energy Use 2020'!G$63)</f>
        <v>144446874000</v>
      </c>
      <c r="H82" s="142">
        <f>SUMIFS($B22:$AD22,$B$4:$AD$4,H$63)-SUMIFS('Non-energy Use 2020'!$C22:$AF22,'Non-energy Use 2020'!$C$1:$AF$1,'Energy Use 2020'!H$63)</f>
        <v>16680836122500</v>
      </c>
      <c r="I82" s="414">
        <f>SUMIFS($B22:$AD22,$B$4:$AD$4,I$63)-SUMIFS('Non-energy Use 2020'!$C22:$AF22,'Non-energy Use 2020'!$C$1:$AF$1,'Energy Use 2020'!I$63)</f>
        <v>45221351913758.93</v>
      </c>
      <c r="J82" s="142">
        <f>SUMIFS($B22:$AD22,$B$4:$AD$4,J$63)-SUMIFS('Non-energy Use 2020'!$C22:$AF22,'Non-energy Use 2020'!$C$1:$AF$1,'Energy Use 2020'!J$63)</f>
        <v>4747302070500</v>
      </c>
      <c r="K82" s="143">
        <f>SUMIFS($B22:$AD22,$B$4:$AD$4,K$63)-SUMIFS('Non-energy Use 2020'!$C22:$AF22,'Non-energy Use 2020'!$C$1:$AF$1,'Energy Use 2020'!K$63)</f>
        <v>2033367534000</v>
      </c>
      <c r="L82" s="253">
        <f t="shared" si="3"/>
        <v>73509411044243.938</v>
      </c>
      <c r="N82" s="12" t="s">
        <v>19</v>
      </c>
      <c r="O82" s="269">
        <f t="shared" si="4"/>
        <v>9.3680678507354495E-2</v>
      </c>
      <c r="P82" s="271">
        <f t="shared" si="4"/>
        <v>3.0146717297440073E-2</v>
      </c>
      <c r="Q82" s="271">
        <f t="shared" si="4"/>
        <v>4.168790193577275E-2</v>
      </c>
      <c r="R82" s="271">
        <f t="shared" si="4"/>
        <v>0</v>
      </c>
      <c r="S82" s="271">
        <f t="shared" si="4"/>
        <v>5.1062843630843126E-3</v>
      </c>
      <c r="T82" s="271">
        <f t="shared" si="4"/>
        <v>0.58967764616002494</v>
      </c>
      <c r="U82" s="271">
        <f t="shared" si="5"/>
        <v>0.16781999954829019</v>
      </c>
      <c r="V82" s="274">
        <f t="shared" si="5"/>
        <v>7.1880772188033015E-2</v>
      </c>
      <c r="X82" s="12" t="s">
        <v>19</v>
      </c>
      <c r="Y82" s="271">
        <f t="shared" si="6"/>
        <v>3.3262798864080824E-2</v>
      </c>
      <c r="Z82" s="271">
        <f t="shared" si="9"/>
        <v>4.5996925087192941E-2</v>
      </c>
      <c r="AA82" s="271">
        <f t="shared" si="10"/>
        <v>0</v>
      </c>
      <c r="AB82" s="271">
        <f t="shared" si="11"/>
        <v>5.6340897098768822E-3</v>
      </c>
      <c r="AC82" s="271">
        <f t="shared" si="12"/>
        <v>0.65062901361174386</v>
      </c>
      <c r="AD82" s="271">
        <f t="shared" si="7"/>
        <v>0.18516652527268446</v>
      </c>
      <c r="AE82" s="274">
        <f t="shared" si="8"/>
        <v>7.9310647454420735E-2</v>
      </c>
    </row>
    <row r="83" spans="1:31" ht="14.4" x14ac:dyDescent="0.25">
      <c r="A83" s="41" t="str">
        <f>VLOOKUP($B83,'Sector Match'!$A$1:$B$43,2,0)</f>
        <v>pulp paper and printing 17T18</v>
      </c>
      <c r="B83" s="12" t="s">
        <v>20</v>
      </c>
      <c r="C83" s="141">
        <f>SUMIFS($B23:$AD23,$B$4:$AD$4,C$63)-SUMIFS('Non-energy Use 2020'!$C23:$AF23,'Non-energy Use 2020'!$C$1:$AF$1,'Energy Use 2020'!C$63)</f>
        <v>2238926547000</v>
      </c>
      <c r="D83" s="142">
        <f>SUMIFS($B23:$AD23,$B$4:$AD$4,D$63)-SUMIFS('Non-energy Use 2020'!$C23:$AF23,'Non-energy Use 2020'!$C$1:$AF$1,'Energy Use 2020'!D$63)</f>
        <v>344450238000</v>
      </c>
      <c r="E83" s="142">
        <f>SUMIFS($B23:$AD23,$B$4:$AD$4,E$63)-SUMIFS('Non-energy Use 2020'!$C23:$AF23,'Non-energy Use 2020'!$C$1:$AF$1,'Energy Use 2020'!E$63)</f>
        <v>768762930375</v>
      </c>
      <c r="F83" s="142">
        <f>SUMIFS($B23:$AD23,$B$4:$AD$4,F$63)-SUMIFS('Non-energy Use 2020'!$C23:$AF23,'Non-energy Use 2020'!$C$1:$AF$1,'Energy Use 2020'!F$63)</f>
        <v>0</v>
      </c>
      <c r="G83" s="142">
        <f>SUMIFS($B23:$AD23,$B$4:$AD$4,G$63)-SUMIFS('Non-energy Use 2020'!$C23:$AF23,'Non-energy Use 2020'!$C$1:$AF$1,'Energy Use 2020'!G$63)</f>
        <v>3414845426209.5547</v>
      </c>
      <c r="H83" s="142">
        <f>SUMIFS($B23:$AD23,$B$4:$AD$4,H$63)-SUMIFS('Non-energy Use 2020'!$C23:$AF23,'Non-energy Use 2020'!$C$1:$AF$1,'Energy Use 2020'!H$63)</f>
        <v>58414871410500</v>
      </c>
      <c r="I83" s="414">
        <f>SUMIFS($B23:$AD23,$B$4:$AD$4,I$63)-SUMIFS('Non-energy Use 2020'!$C23:$AF23,'Non-energy Use 2020'!$C$1:$AF$1,'Energy Use 2020'!I$63)</f>
        <v>52575881989802.898</v>
      </c>
      <c r="J83" s="142">
        <f>SUMIFS($B23:$AD23,$B$4:$AD$4,J$63)-SUMIFS('Non-energy Use 2020'!$C23:$AF23,'Non-energy Use 2020'!$C$1:$AF$1,'Energy Use 2020'!J$63)</f>
        <v>1019461591500</v>
      </c>
      <c r="K83" s="143">
        <f>SUMIFS($B23:$AD23,$B$4:$AD$4,K$63)-SUMIFS('Non-energy Use 2020'!$C23:$AF23,'Non-energy Use 2020'!$C$1:$AF$1,'Energy Use 2020'!K$63)</f>
        <v>1475024809500</v>
      </c>
      <c r="L83" s="253">
        <f t="shared" si="3"/>
        <v>120252224942887.45</v>
      </c>
      <c r="N83" s="12" t="s">
        <v>20</v>
      </c>
      <c r="O83" s="269">
        <f t="shared" si="4"/>
        <v>3.3082853613294334E-2</v>
      </c>
      <c r="P83" s="271">
        <f t="shared" si="4"/>
        <v>5.089669786660667E-3</v>
      </c>
      <c r="Q83" s="271">
        <f t="shared" si="4"/>
        <v>1.1359404140793061E-2</v>
      </c>
      <c r="R83" s="271">
        <f t="shared" si="4"/>
        <v>0</v>
      </c>
      <c r="S83" s="271">
        <f t="shared" si="4"/>
        <v>5.0458480426119313E-2</v>
      </c>
      <c r="T83" s="271">
        <f t="shared" si="4"/>
        <v>0.86315053180392876</v>
      </c>
      <c r="U83" s="271">
        <f t="shared" si="5"/>
        <v>1.5063780739552135E-2</v>
      </c>
      <c r="V83" s="274">
        <f t="shared" si="5"/>
        <v>2.1795279489651726E-2</v>
      </c>
      <c r="X83" s="12" t="s">
        <v>20</v>
      </c>
      <c r="Y83" s="271">
        <f t="shared" si="6"/>
        <v>5.2638116985311185E-3</v>
      </c>
      <c r="Z83" s="271">
        <f t="shared" si="9"/>
        <v>1.1748063609423282E-2</v>
      </c>
      <c r="AA83" s="271">
        <f t="shared" si="10"/>
        <v>0</v>
      </c>
      <c r="AB83" s="271">
        <f t="shared" si="11"/>
        <v>5.2184906033240532E-2</v>
      </c>
      <c r="AC83" s="271">
        <f t="shared" si="12"/>
        <v>0.89268303393879744</v>
      </c>
      <c r="AD83" s="271">
        <f t="shared" si="7"/>
        <v>1.5579184623878389E-2</v>
      </c>
      <c r="AE83" s="274">
        <f t="shared" si="8"/>
        <v>2.2541000096129225E-2</v>
      </c>
    </row>
    <row r="84" spans="1:31" ht="14.4" x14ac:dyDescent="0.25">
      <c r="A84" s="41" t="str">
        <f>VLOOKUP($B84,'Sector Match'!$A$1:$B$43,2,0)</f>
        <v>refined petroleum and coke 19</v>
      </c>
      <c r="B84" s="12" t="s">
        <v>21</v>
      </c>
      <c r="C84" s="141">
        <f>SUMIFS($B24:$AD24,$B$4:$AD$4,C$63)-SUMIFS('Non-energy Use 2020'!$C24:$AF24,'Non-energy Use 2020'!$C$1:$AF$1,'Energy Use 2020'!C$63)</f>
        <v>214628005579656.88</v>
      </c>
      <c r="D84" s="142">
        <f>SUMIFS($B24:$AD24,$B$4:$AD$4,D$63)-SUMIFS('Non-energy Use 2020'!$C24:$AF24,'Non-energy Use 2020'!$C$1:$AF$1,'Energy Use 2020'!D$63)</f>
        <v>1508406364093664</v>
      </c>
      <c r="E84" s="142">
        <f>SUMIFS($B24:$AD24,$B$4:$AD$4,E$63)-SUMIFS('Non-energy Use 2020'!$C24:$AF24,'Non-energy Use 2020'!$C$1:$AF$1,'Energy Use 2020'!E$63)</f>
        <v>21760764126572.617</v>
      </c>
      <c r="F84" s="142">
        <f>SUMIFS($B24:$AD24,$B$4:$AD$4,F$63)-SUMIFS('Non-energy Use 2020'!$C24:$AF24,'Non-energy Use 2020'!$C$1:$AF$1,'Energy Use 2020'!F$63)</f>
        <v>20733682068000</v>
      </c>
      <c r="G84" s="142">
        <f>SUMIFS($B24:$AD24,$B$4:$AD$4,G$63)-SUMIFS('Non-energy Use 2020'!$C24:$AF24,'Non-energy Use 2020'!$C$1:$AF$1,'Energy Use 2020'!G$63)</f>
        <v>1169742151757934.8</v>
      </c>
      <c r="H84" s="142">
        <f>SUMIFS($B24:$AD24,$B$4:$AD$4,H$63)-SUMIFS('Non-energy Use 2020'!$C24:$AF24,'Non-energy Use 2020'!$C$1:$AF$1,'Energy Use 2020'!H$63)</f>
        <v>377984135364000</v>
      </c>
      <c r="I84" s="414">
        <f>SUMIFS($B24:$AD24,$B$4:$AD$4,I$63)-SUMIFS('Non-energy Use 2020'!$C24:$AF24,'Non-energy Use 2020'!$C$1:$AF$1,'Energy Use 2020'!I$63)</f>
        <v>463310144942684.69</v>
      </c>
      <c r="J84" s="142">
        <f>SUMIFS($B24:$AD24,$B$4:$AD$4,J$63)-SUMIFS('Non-energy Use 2020'!$C24:$AF24,'Non-energy Use 2020'!$C$1:$AF$1,'Energy Use 2020'!J$63)</f>
        <v>629546699908500</v>
      </c>
      <c r="K84" s="143">
        <f>SUMIFS($B24:$AD24,$B$4:$AD$4,K$63)-SUMIFS('Non-energy Use 2020'!$C24:$AF24,'Non-energy Use 2020'!$C$1:$AF$1,'Energy Use 2020'!K$63)</f>
        <v>11710309510603.168</v>
      </c>
      <c r="L84" s="253">
        <f t="shared" si="3"/>
        <v>4417822257351615.5</v>
      </c>
      <c r="N84" s="12" t="s">
        <v>21</v>
      </c>
      <c r="O84" s="269">
        <f t="shared" si="4"/>
        <v>5.4274206141933921E-2</v>
      </c>
      <c r="P84" s="271">
        <f t="shared" si="4"/>
        <v>0.38143930811601512</v>
      </c>
      <c r="Q84" s="271">
        <f t="shared" si="4"/>
        <v>5.5027683587791131E-3</v>
      </c>
      <c r="R84" s="271">
        <f t="shared" si="4"/>
        <v>5.2430442690868046E-3</v>
      </c>
      <c r="S84" s="271">
        <f t="shared" si="4"/>
        <v>0.29579935994819206</v>
      </c>
      <c r="T84" s="271">
        <f t="shared" si="4"/>
        <v>9.5583001042762558E-2</v>
      </c>
      <c r="U84" s="271">
        <f t="shared" si="5"/>
        <v>0.1591970594635517</v>
      </c>
      <c r="V84" s="274">
        <f t="shared" si="5"/>
        <v>2.9612526596788486E-3</v>
      </c>
      <c r="X84" s="12" t="s">
        <v>21</v>
      </c>
      <c r="Y84" s="271">
        <f t="shared" si="6"/>
        <v>0.40332970782148436</v>
      </c>
      <c r="Z84" s="271">
        <f t="shared" si="9"/>
        <v>5.8185664328036348E-3</v>
      </c>
      <c r="AA84" s="271">
        <f t="shared" si="10"/>
        <v>5.5439370514554004E-3</v>
      </c>
      <c r="AB84" s="271">
        <f t="shared" si="11"/>
        <v>0.31277497332655541</v>
      </c>
      <c r="AC84" s="271">
        <f t="shared" si="12"/>
        <v>0.10106840869046614</v>
      </c>
      <c r="AD84" s="271">
        <f t="shared" si="7"/>
        <v>0.16833321084974434</v>
      </c>
      <c r="AE84" s="274">
        <f t="shared" si="8"/>
        <v>3.1311958274908504E-3</v>
      </c>
    </row>
    <row r="85" spans="1:31" ht="14.4" x14ac:dyDescent="0.25">
      <c r="A85" s="41" t="str">
        <f>VLOOKUP($B85,'Sector Match'!$A$1:$B$43,2,0)</f>
        <v>chemicals 20</v>
      </c>
      <c r="B85" s="12" t="s">
        <v>1</v>
      </c>
      <c r="C85" s="141">
        <f>SUMIFS($B25:$AD25,$B$4:$AD$4,C$63)-SUMIFS('Non-energy Use 2020'!$C25:$AF25,'Non-energy Use 2020'!$C$1:$AF$1,'Energy Use 2020'!C$63)</f>
        <v>2348684287200952</v>
      </c>
      <c r="D85" s="142">
        <f>SUMIFS($B25:$AD25,$B$4:$AD$4,D$63)-SUMIFS('Non-energy Use 2020'!$C25:$AF25,'Non-energy Use 2020'!$C$1:$AF$1,'Energy Use 2020'!D$63)</f>
        <v>422818613579658.5</v>
      </c>
      <c r="E85" s="142">
        <f>SUMIFS($B25:$AD25,$B$4:$AD$4,E$63)-SUMIFS('Non-energy Use 2020'!$C25:$AF25,'Non-energy Use 2020'!$C$1:$AF$1,'Energy Use 2020'!E$63)</f>
        <v>108986731712326.02</v>
      </c>
      <c r="F85" s="142">
        <f>SUMIFS($B25:$AD25,$B$4:$AD$4,F$63)-SUMIFS('Non-energy Use 2020'!$C25:$AF25,'Non-energy Use 2020'!$C$1:$AF$1,'Energy Use 2020'!F$63)</f>
        <v>46917455805000</v>
      </c>
      <c r="G85" s="142">
        <f>SUMIFS($B25:$AD25,$B$4:$AD$4,G$63)-SUMIFS('Non-energy Use 2020'!$C25:$AF25,'Non-energy Use 2020'!$C$1:$AF$1,'Energy Use 2020'!G$63)</f>
        <v>343317657279308.25</v>
      </c>
      <c r="H85" s="142">
        <f>SUMIFS($B25:$AD25,$B$4:$AD$4,H$63)-SUMIFS('Non-energy Use 2020'!$C25:$AF25,'Non-energy Use 2020'!$C$1:$AF$1,'Energy Use 2020'!H$63)</f>
        <v>1111168689543000</v>
      </c>
      <c r="I85" s="414">
        <f>SUMIFS($B25:$AD25,$B$4:$AD$4,I$63)-SUMIFS('Non-energy Use 2020'!$C25:$AF25,'Non-energy Use 2020'!$C$1:$AF$1,'Energy Use 2020'!I$63)</f>
        <v>1632344058111481.8</v>
      </c>
      <c r="J85" s="142">
        <f>SUMIFS($B25:$AD25,$B$4:$AD$4,J$63)-SUMIFS('Non-energy Use 2020'!$C25:$AF25,'Non-energy Use 2020'!$C$1:$AF$1,'Energy Use 2020'!J$63)</f>
        <v>1579926573918000</v>
      </c>
      <c r="K85" s="143">
        <f>SUMIFS($B25:$AD25,$B$4:$AD$4,K$63)-SUMIFS('Non-energy Use 2020'!$C25:$AF25,'Non-energy Use 2020'!$C$1:$AF$1,'Energy Use 2020'!K$63)</f>
        <v>52210898199961.805</v>
      </c>
      <c r="L85" s="253">
        <f t="shared" si="3"/>
        <v>7646374965349689</v>
      </c>
      <c r="N85" s="12" t="s">
        <v>1</v>
      </c>
      <c r="O85" s="269">
        <f t="shared" si="4"/>
        <v>0.39053412319085112</v>
      </c>
      <c r="P85" s="271">
        <f t="shared" si="4"/>
        <v>7.030536093034935E-2</v>
      </c>
      <c r="Q85" s="271">
        <f t="shared" si="4"/>
        <v>1.8122077088289432E-2</v>
      </c>
      <c r="R85" s="271">
        <f t="shared" si="4"/>
        <v>7.8013326716582614E-3</v>
      </c>
      <c r="S85" s="271">
        <f t="shared" si="4"/>
        <v>5.7086114550244017E-2</v>
      </c>
      <c r="T85" s="271">
        <f t="shared" si="4"/>
        <v>0.18476271683367126</v>
      </c>
      <c r="U85" s="271">
        <f t="shared" si="5"/>
        <v>0.26270675995636705</v>
      </c>
      <c r="V85" s="274">
        <f t="shared" si="5"/>
        <v>8.681514778569429E-3</v>
      </c>
      <c r="X85" s="12" t="s">
        <v>1</v>
      </c>
      <c r="Y85" s="271">
        <f t="shared" si="6"/>
        <v>0.115355696857767</v>
      </c>
      <c r="Z85" s="271">
        <f t="shared" si="9"/>
        <v>2.9734358850683068E-2</v>
      </c>
      <c r="AA85" s="271">
        <f t="shared" si="10"/>
        <v>1.2800278027872607E-2</v>
      </c>
      <c r="AB85" s="271">
        <f t="shared" si="11"/>
        <v>9.3665809231384164E-2</v>
      </c>
      <c r="AC85" s="271">
        <f t="shared" si="12"/>
        <v>0.30315514594679888</v>
      </c>
      <c r="AD85" s="271">
        <f t="shared" si="7"/>
        <v>0.43104424702456695</v>
      </c>
      <c r="AE85" s="274">
        <f t="shared" si="8"/>
        <v>1.4244464060927239E-2</v>
      </c>
    </row>
    <row r="86" spans="1:31" ht="14.4" x14ac:dyDescent="0.25">
      <c r="A86" s="41">
        <f>VLOOKUP($B86,'Sector Match'!$A$1:$B$43,2,0)</f>
        <v>0</v>
      </c>
      <c r="B86" s="12" t="s">
        <v>22</v>
      </c>
      <c r="C86" s="141">
        <f>SUMIFS($B26:$AD26,$B$4:$AD$4,C$63)-SUMIFS('Non-energy Use 2020'!$C26:$AF26,'Non-energy Use 2020'!$C$1:$AF$1,'Energy Use 2020'!C$63)</f>
        <v>84404197432500</v>
      </c>
      <c r="D86" s="142">
        <f>SUMIFS($B26:$AD26,$B$4:$AD$4,D$63)-SUMIFS('Non-energy Use 2020'!$C26:$AF26,'Non-energy Use 2020'!$C$1:$AF$1,'Energy Use 2020'!D$63)</f>
        <v>469452340500</v>
      </c>
      <c r="E86" s="142">
        <f>SUMIFS($B26:$AD26,$B$4:$AD$4,E$63)-SUMIFS('Non-energy Use 2020'!$C26:$AF26,'Non-energy Use 2020'!$C$1:$AF$1,'Energy Use 2020'!E$63)</f>
        <v>1385467747620</v>
      </c>
      <c r="F86" s="142">
        <f>SUMIFS($B26:$AD26,$B$4:$AD$4,F$63)-SUMIFS('Non-energy Use 2020'!$C26:$AF26,'Non-energy Use 2020'!$C$1:$AF$1,'Energy Use 2020'!F$63)</f>
        <v>0</v>
      </c>
      <c r="G86" s="142">
        <f>SUMIFS($B26:$AD26,$B$4:$AD$4,G$63)-SUMIFS('Non-energy Use 2020'!$C26:$AF26,'Non-energy Use 2020'!$C$1:$AF$1,'Energy Use 2020'!G$63)</f>
        <v>1016735889649.8292</v>
      </c>
      <c r="H86" s="142">
        <f>SUMIFS($B26:$AD26,$B$4:$AD$4,H$63)-SUMIFS('Non-energy Use 2020'!$C26:$AF26,'Non-energy Use 2020'!$C$1:$AF$1,'Energy Use 2020'!H$63)</f>
        <v>68381705716500</v>
      </c>
      <c r="I86" s="414">
        <f>SUMIFS($B26:$AD26,$B$4:$AD$4,I$63)-SUMIFS('Non-energy Use 2020'!$C26:$AF26,'Non-energy Use 2020'!$C$1:$AF$1,'Energy Use 2020'!I$63)</f>
        <v>146876967333229.16</v>
      </c>
      <c r="J86" s="142">
        <f>SUMIFS($B26:$AD26,$B$4:$AD$4,J$63)-SUMIFS('Non-energy Use 2020'!$C26:$AF26,'Non-energy Use 2020'!$C$1:$AF$1,'Energy Use 2020'!J$63)</f>
        <v>104682316282500</v>
      </c>
      <c r="K86" s="143">
        <f>SUMIFS($B26:$AD26,$B$4:$AD$4,K$63)-SUMIFS('Non-energy Use 2020'!$C26:$AF26,'Non-energy Use 2020'!$C$1:$AF$1,'Energy Use 2020'!K$63)</f>
        <v>5527870755000</v>
      </c>
      <c r="L86" s="253">
        <f t="shared" si="3"/>
        <v>412744713497499</v>
      </c>
      <c r="N86" s="12" t="s">
        <v>22</v>
      </c>
      <c r="O86" s="269">
        <f t="shared" si="4"/>
        <v>0.31746685579660261</v>
      </c>
      <c r="P86" s="271">
        <f t="shared" si="4"/>
        <v>1.7657363379834077E-3</v>
      </c>
      <c r="Q86" s="271">
        <f t="shared" si="4"/>
        <v>5.211116307293517E-3</v>
      </c>
      <c r="R86" s="271">
        <f t="shared" si="4"/>
        <v>0</v>
      </c>
      <c r="S86" s="271">
        <f t="shared" si="4"/>
        <v>3.8242167555805197E-3</v>
      </c>
      <c r="T86" s="271">
        <f t="shared" si="4"/>
        <v>0.25720196113690857</v>
      </c>
      <c r="U86" s="271">
        <f t="shared" si="5"/>
        <v>0.39373830708227642</v>
      </c>
      <c r="V86" s="274">
        <f t="shared" si="5"/>
        <v>2.0791806583354919E-2</v>
      </c>
      <c r="X86" s="12" t="s">
        <v>22</v>
      </c>
      <c r="Y86" s="271">
        <f t="shared" si="6"/>
        <v>2.5870338356157713E-3</v>
      </c>
      <c r="Z86" s="271">
        <f t="shared" si="9"/>
        <v>7.6349644724953971E-3</v>
      </c>
      <c r="AA86" s="271">
        <f t="shared" si="10"/>
        <v>0</v>
      </c>
      <c r="AB86" s="271">
        <f t="shared" si="11"/>
        <v>5.6029758965681657E-3</v>
      </c>
      <c r="AC86" s="271">
        <f t="shared" si="12"/>
        <v>0.37683439012635173</v>
      </c>
      <c r="AD86" s="271">
        <f t="shared" si="7"/>
        <v>0.57687792955728012</v>
      </c>
      <c r="AE86" s="274">
        <f t="shared" si="8"/>
        <v>3.0462706111688671E-2</v>
      </c>
    </row>
    <row r="87" spans="1:31" ht="14.4" x14ac:dyDescent="0.25">
      <c r="A87" s="41" t="str">
        <f>VLOOKUP($B87,'Sector Match'!$A$1:$B$43,2,0)</f>
        <v>chemicals 20</v>
      </c>
      <c r="B87" s="12" t="s">
        <v>23</v>
      </c>
      <c r="C87" s="141">
        <f>SUMIFS($B27:$AD27,$B$4:$AD$4,C$63)-SUMIFS('Non-energy Use 2020'!$C27:$AF27,'Non-energy Use 2020'!$C$1:$AF$1,'Energy Use 2020'!C$63)</f>
        <v>105148990798500.02</v>
      </c>
      <c r="D87" s="142">
        <f>SUMIFS($B27:$AD27,$B$4:$AD$4,D$63)-SUMIFS('Non-energy Use 2020'!$C27:$AF27,'Non-energy Use 2020'!$C$1:$AF$1,'Energy Use 2020'!D$63)</f>
        <v>58334314500</v>
      </c>
      <c r="E87" s="142">
        <f>SUMIFS($B27:$AD27,$B$4:$AD$4,E$63)-SUMIFS('Non-energy Use 2020'!$C27:$AF27,'Non-energy Use 2020'!$C$1:$AF$1,'Energy Use 2020'!E$63)</f>
        <v>370645123035</v>
      </c>
      <c r="F87" s="142">
        <f>SUMIFS($B27:$AD27,$B$4:$AD$4,F$63)-SUMIFS('Non-energy Use 2020'!$C27:$AF27,'Non-energy Use 2020'!$C$1:$AF$1,'Energy Use 2020'!F$63)</f>
        <v>0</v>
      </c>
      <c r="G87" s="142">
        <f>SUMIFS($B27:$AD27,$B$4:$AD$4,G$63)-SUMIFS('Non-energy Use 2020'!$C27:$AF27,'Non-energy Use 2020'!$C$1:$AF$1,'Energy Use 2020'!G$63)</f>
        <v>305560695000</v>
      </c>
      <c r="H87" s="142">
        <f>SUMIFS($B27:$AD27,$B$4:$AD$4,H$63)-SUMIFS('Non-energy Use 2020'!$C27:$AF27,'Non-energy Use 2020'!$C$1:$AF$1,'Energy Use 2020'!H$63)</f>
        <v>64726088674500</v>
      </c>
      <c r="I87" s="414">
        <f>SUMIFS($B27:$AD27,$B$4:$AD$4,I$63)-SUMIFS('Non-energy Use 2020'!$C27:$AF27,'Non-energy Use 2020'!$C$1:$AF$1,'Energy Use 2020'!I$63)</f>
        <v>138806433456889.64</v>
      </c>
      <c r="J87" s="142">
        <f>SUMIFS($B27:$AD27,$B$4:$AD$4,J$63)-SUMIFS('Non-energy Use 2020'!$C27:$AF27,'Non-energy Use 2020'!$C$1:$AF$1,'Energy Use 2020'!J$63)</f>
        <v>104860097050500</v>
      </c>
      <c r="K87" s="143">
        <f>SUMIFS($B27:$AD27,$B$4:$AD$4,K$63)-SUMIFS('Non-energy Use 2020'!$C27:$AF27,'Non-energy Use 2020'!$C$1:$AF$1,'Energy Use 2020'!K$63)</f>
        <v>4108402435500</v>
      </c>
      <c r="L87" s="253">
        <f t="shared" si="3"/>
        <v>418384552548424.63</v>
      </c>
      <c r="N87" s="12" t="s">
        <v>23</v>
      </c>
      <c r="O87" s="269">
        <f t="shared" si="4"/>
        <v>0.37609878462653873</v>
      </c>
      <c r="P87" s="271">
        <f t="shared" si="4"/>
        <v>2.0865121594476824E-4</v>
      </c>
      <c r="Q87" s="271">
        <f t="shared" si="4"/>
        <v>1.325730083024306E-3</v>
      </c>
      <c r="R87" s="271">
        <f t="shared" si="4"/>
        <v>0</v>
      </c>
      <c r="S87" s="271">
        <f t="shared" si="4"/>
        <v>1.0929349406630718E-3</v>
      </c>
      <c r="T87" s="271">
        <f t="shared" si="4"/>
        <v>0.23151342774900213</v>
      </c>
      <c r="U87" s="271">
        <f t="shared" si="5"/>
        <v>0.37506546431900267</v>
      </c>
      <c r="V87" s="274">
        <f t="shared" si="5"/>
        <v>1.4695007065824391E-2</v>
      </c>
      <c r="X87" s="12" t="s">
        <v>23</v>
      </c>
      <c r="Y87" s="271">
        <f t="shared" si="6"/>
        <v>3.3442989178963467E-4</v>
      </c>
      <c r="Z87" s="271">
        <f t="shared" si="9"/>
        <v>2.1249038314995693E-3</v>
      </c>
      <c r="AA87" s="271">
        <f t="shared" si="10"/>
        <v>0</v>
      </c>
      <c r="AB87" s="271">
        <f t="shared" si="11"/>
        <v>1.7517756236599912E-3</v>
      </c>
      <c r="AC87" s="271">
        <f t="shared" si="12"/>
        <v>0.3710738527900132</v>
      </c>
      <c r="AD87" s="271">
        <f t="shared" si="7"/>
        <v>0.6011616183412819</v>
      </c>
      <c r="AE87" s="274">
        <f t="shared" si="8"/>
        <v>2.35534195217557E-2</v>
      </c>
    </row>
    <row r="88" spans="1:31" ht="14.4" x14ac:dyDescent="0.25">
      <c r="A88" s="41" t="str">
        <f>VLOOKUP($B88,'Sector Match'!$A$1:$B$43,2,0)</f>
        <v>rubber and plastic products 22</v>
      </c>
      <c r="B88" s="12" t="s">
        <v>24</v>
      </c>
      <c r="C88" s="141">
        <f>SUMIFS($B28:$AD28,$B$4:$AD$4,C$63)-SUMIFS('Non-energy Use 2020'!$C28:$AF28,'Non-energy Use 2020'!$C$1:$AF$1,'Energy Use 2020'!C$63)</f>
        <v>44214632566500</v>
      </c>
      <c r="D88" s="142">
        <f>SUMIFS($B28:$AD28,$B$4:$AD$4,D$63)-SUMIFS('Non-energy Use 2020'!$C28:$AF28,'Non-energy Use 2020'!$C$1:$AF$1,'Energy Use 2020'!D$63)</f>
        <v>2552820715500</v>
      </c>
      <c r="E88" s="142">
        <f>SUMIFS($B28:$AD28,$B$4:$AD$4,E$63)-SUMIFS('Non-energy Use 2020'!$C28:$AF28,'Non-energy Use 2020'!$C$1:$AF$1,'Energy Use 2020'!E$63)</f>
        <v>3195384718596.9609</v>
      </c>
      <c r="F88" s="142">
        <f>SUMIFS($B28:$AD28,$B$4:$AD$4,F$63)-SUMIFS('Non-energy Use 2020'!$C28:$AF28,'Non-energy Use 2020'!$C$1:$AF$1,'Energy Use 2020'!F$63)</f>
        <v>16666947000</v>
      </c>
      <c r="G88" s="142">
        <f>SUMIFS($B28:$AD28,$B$4:$AD$4,G$63)-SUMIFS('Non-energy Use 2020'!$C28:$AF28,'Non-energy Use 2020'!$C$1:$AF$1,'Energy Use 2020'!G$63)</f>
        <v>3711173532000</v>
      </c>
      <c r="H88" s="142">
        <f>SUMIFS($B28:$AD28,$B$4:$AD$4,H$63)-SUMIFS('Non-energy Use 2020'!$C28:$AF28,'Non-energy Use 2020'!$C$1:$AF$1,'Energy Use 2020'!H$63)</f>
        <v>66934459152000</v>
      </c>
      <c r="I88" s="414">
        <f>SUMIFS($B28:$AD28,$B$4:$AD$4,I$63)-SUMIFS('Non-energy Use 2020'!$C28:$AF28,'Non-energy Use 2020'!$C$1:$AF$1,'Energy Use 2020'!I$63)</f>
        <v>505257922295037</v>
      </c>
      <c r="J88" s="142">
        <f>SUMIFS($B28:$AD28,$B$4:$AD$4,J$63)-SUMIFS('Non-energy Use 2020'!$C28:$AF28,'Non-energy Use 2020'!$C$1:$AF$1,'Energy Use 2020'!J$63)</f>
        <v>29608831345500</v>
      </c>
      <c r="K88" s="143">
        <f>SUMIFS($B28:$AD28,$B$4:$AD$4,K$63)-SUMIFS('Non-energy Use 2020'!$C28:$AF28,'Non-energy Use 2020'!$C$1:$AF$1,'Energy Use 2020'!K$63)</f>
        <v>3847286932500</v>
      </c>
      <c r="L88" s="253">
        <f t="shared" si="3"/>
        <v>659339178204634</v>
      </c>
      <c r="N88" s="12" t="s">
        <v>24</v>
      </c>
      <c r="O88" s="269">
        <f t="shared" si="4"/>
        <v>0.28695659511265753</v>
      </c>
      <c r="P88" s="271">
        <f t="shared" si="4"/>
        <v>1.6568016014860357E-2</v>
      </c>
      <c r="Q88" s="271">
        <f t="shared" si="4"/>
        <v>2.0738309145609288E-2</v>
      </c>
      <c r="R88" s="271">
        <f t="shared" si="4"/>
        <v>1.0816985428635706E-4</v>
      </c>
      <c r="S88" s="271">
        <f t="shared" si="4"/>
        <v>2.408582088776217E-2</v>
      </c>
      <c r="T88" s="271">
        <f t="shared" si="4"/>
        <v>0.43441013481400997</v>
      </c>
      <c r="U88" s="271">
        <f t="shared" si="5"/>
        <v>0.19216374613971332</v>
      </c>
      <c r="V88" s="274">
        <f t="shared" si="5"/>
        <v>2.4969208031100754E-2</v>
      </c>
      <c r="X88" s="12" t="s">
        <v>24</v>
      </c>
      <c r="Y88" s="271">
        <f t="shared" si="6"/>
        <v>2.3235634606953593E-2</v>
      </c>
      <c r="Z88" s="271">
        <f t="shared" si="9"/>
        <v>2.9084217038492694E-2</v>
      </c>
      <c r="AA88" s="271">
        <f t="shared" si="10"/>
        <v>1.5170164052418015E-4</v>
      </c>
      <c r="AB88" s="271">
        <f t="shared" si="11"/>
        <v>3.377889862338411E-2</v>
      </c>
      <c r="AC88" s="271">
        <f t="shared" si="12"/>
        <v>0.60923378834510744</v>
      </c>
      <c r="AD88" s="271">
        <f t="shared" si="7"/>
        <v>0.26949796439120605</v>
      </c>
      <c r="AE88" s="274">
        <f t="shared" si="8"/>
        <v>3.5017795354331582E-2</v>
      </c>
    </row>
    <row r="89" spans="1:31" ht="14.4" x14ac:dyDescent="0.25">
      <c r="A89" s="41" t="str">
        <f>VLOOKUP($B89,'Sector Match'!$A$1:$B$43,2,0)</f>
        <v>cement and other nonmetallic minerals 239</v>
      </c>
      <c r="B89" s="12" t="s">
        <v>25</v>
      </c>
      <c r="C89" s="141">
        <f>SUMIFS($B29:$AD29,$B$4:$AD$4,C$63)-SUMIFS('Non-energy Use 2020'!$C29:$AF29,'Non-energy Use 2020'!$C$1:$AF$1,'Energy Use 2020'!C$63)</f>
        <v>4575946248071598</v>
      </c>
      <c r="D89" s="142">
        <f>SUMIFS($B29:$AD29,$B$4:$AD$4,D$63)-SUMIFS('Non-energy Use 2020'!$C29:$AF29,'Non-energy Use 2020'!$C$1:$AF$1,'Energy Use 2020'!D$63)</f>
        <v>114829709181000</v>
      </c>
      <c r="E89" s="142">
        <f>SUMIFS($B29:$AD29,$B$4:$AD$4,E$63)-SUMIFS('Non-energy Use 2020'!$C29:$AF29,'Non-energy Use 2020'!$C$1:$AF$1,'Energy Use 2020'!E$63)</f>
        <v>74201462206604.5</v>
      </c>
      <c r="F89" s="142">
        <f>SUMIFS($B29:$AD29,$B$4:$AD$4,F$63)-SUMIFS('Non-energy Use 2020'!$C29:$AF29,'Non-energy Use 2020'!$C$1:$AF$1,'Energy Use 2020'!F$63)</f>
        <v>144446874000</v>
      </c>
      <c r="G89" s="142">
        <f>SUMIFS($B29:$AD29,$B$4:$AD$4,G$63)-SUMIFS('Non-energy Use 2020'!$C29:$AF29,'Non-energy Use 2020'!$C$1:$AF$1,'Energy Use 2020'!G$63)</f>
        <v>142405459299772.25</v>
      </c>
      <c r="H89" s="142">
        <f>SUMIFS($B29:$AD29,$B$4:$AD$4,H$63)-SUMIFS('Non-energy Use 2020'!$C29:$AF29,'Non-energy Use 2020'!$C$1:$AF$1,'Energy Use 2020'!H$63)</f>
        <v>802394051596500</v>
      </c>
      <c r="I89" s="414">
        <f>SUMIFS($B29:$AD29,$B$4:$AD$4,I$63)-SUMIFS('Non-energy Use 2020'!$C29:$AF29,'Non-energy Use 2020'!$C$1:$AF$1,'Energy Use 2020'!I$63)</f>
        <v>1340811052312610</v>
      </c>
      <c r="J89" s="142">
        <f>SUMIFS($B29:$AD29,$B$4:$AD$4,J$63)-SUMIFS('Non-energy Use 2020'!$C29:$AF29,'Non-energy Use 2020'!$C$1:$AF$1,'Energy Use 2020'!J$63)</f>
        <v>45331318015500</v>
      </c>
      <c r="K89" s="143">
        <f>SUMIFS($B29:$AD29,$B$4:$AD$4,K$63)-SUMIFS('Non-energy Use 2020'!$C29:$AF29,'Non-energy Use 2020'!$C$1:$AF$1,'Energy Use 2020'!K$63)</f>
        <v>18662322431197.332</v>
      </c>
      <c r="L89" s="253">
        <f t="shared" si="3"/>
        <v>7114726069988781</v>
      </c>
      <c r="N89" s="12" t="s">
        <v>25</v>
      </c>
      <c r="O89" s="269">
        <f t="shared" si="4"/>
        <v>0.79252054006040429</v>
      </c>
      <c r="P89" s="271">
        <f t="shared" si="4"/>
        <v>1.9887668735937777E-2</v>
      </c>
      <c r="Q89" s="271">
        <f t="shared" si="4"/>
        <v>1.2851152464046549E-2</v>
      </c>
      <c r="R89" s="271">
        <f t="shared" si="4"/>
        <v>2.5017145828747506E-5</v>
      </c>
      <c r="S89" s="271">
        <f t="shared" si="4"/>
        <v>2.4663587680770233E-2</v>
      </c>
      <c r="T89" s="271">
        <f t="shared" si="4"/>
        <v>0.13896880178181767</v>
      </c>
      <c r="U89" s="271">
        <f t="shared" si="5"/>
        <v>7.8510538996025107E-3</v>
      </c>
      <c r="V89" s="274">
        <f t="shared" si="5"/>
        <v>3.2321782315923937E-3</v>
      </c>
      <c r="X89" s="12" t="s">
        <v>25</v>
      </c>
      <c r="Y89" s="271">
        <f t="shared" si="6"/>
        <v>9.5853675066089689E-2</v>
      </c>
      <c r="Z89" s="271">
        <f t="shared" si="9"/>
        <v>6.1939396158964155E-2</v>
      </c>
      <c r="AA89" s="271">
        <f t="shared" si="10"/>
        <v>1.2057649386609569E-4</v>
      </c>
      <c r="AB89" s="271">
        <f t="shared" si="11"/>
        <v>0.11887243049480965</v>
      </c>
      <c r="AC89" s="271">
        <f t="shared" si="12"/>
        <v>0.66979546708997695</v>
      </c>
      <c r="AD89" s="271">
        <f t="shared" si="7"/>
        <v>3.7840150065400299E-2</v>
      </c>
      <c r="AE89" s="274">
        <f t="shared" si="8"/>
        <v>1.557830463089402E-2</v>
      </c>
    </row>
    <row r="90" spans="1:31" ht="14.4" x14ac:dyDescent="0.25">
      <c r="A90" s="41" t="str">
        <f>VLOOKUP($B90,'Sector Match'!$A$1:$B$43,2,0)</f>
        <v>iron and steel 241</v>
      </c>
      <c r="B90" s="12" t="s">
        <v>26</v>
      </c>
      <c r="C90" s="141">
        <f>SUMIFS($B30:$AD30,$B$4:$AD$4,C$63)-SUMIFS('Non-energy Use 2020'!$C30:$AF30,'Non-energy Use 2020'!$C$1:$AF$1,'Energy Use 2020'!C$63)</f>
        <v>1.1628776576633294E+16</v>
      </c>
      <c r="D90" s="142">
        <f>SUMIFS($B30:$AD30,$B$4:$AD$4,D$63)-SUMIFS('Non-energy Use 2020'!$C30:$AF30,'Non-energy Use 2020'!$C$1:$AF$1,'Energy Use 2020'!D$63)</f>
        <v>4019548163218500</v>
      </c>
      <c r="E90" s="142">
        <f>SUMIFS($B30:$AD30,$B$4:$AD$4,E$63)-SUMIFS('Non-energy Use 2020'!$C30:$AF30,'Non-energy Use 2020'!$C$1:$AF$1,'Energy Use 2020'!E$63)</f>
        <v>78242362367868.031</v>
      </c>
      <c r="F90" s="142">
        <f>SUMIFS($B30:$AD30,$B$4:$AD$4,F$63)-SUMIFS('Non-energy Use 2020'!$C30:$AF30,'Non-energy Use 2020'!$C$1:$AF$1,'Energy Use 2020'!F$63)</f>
        <v>0</v>
      </c>
      <c r="G90" s="142">
        <f>SUMIFS($B30:$AD30,$B$4:$AD$4,G$63)-SUMIFS('Non-energy Use 2020'!$C30:$AF30,'Non-energy Use 2020'!$C$1:$AF$1,'Energy Use 2020'!G$63)</f>
        <v>6472331085000</v>
      </c>
      <c r="H90" s="142">
        <f>SUMIFS($B30:$AD30,$B$4:$AD$4,H$63)-SUMIFS('Non-energy Use 2020'!$C30:$AF30,'Non-energy Use 2020'!$C$1:$AF$1,'Energy Use 2020'!H$63)</f>
        <v>509597460174000</v>
      </c>
      <c r="I90" s="414">
        <f>SUMIFS($B30:$AD30,$B$4:$AD$4,I$63)-SUMIFS('Non-energy Use 2020'!$C30:$AF30,'Non-energy Use 2020'!$C$1:$AF$1,'Energy Use 2020'!I$63)</f>
        <v>2030208678223862.3</v>
      </c>
      <c r="J90" s="142">
        <f>SUMIFS($B30:$AD30,$B$4:$AD$4,J$63)-SUMIFS('Non-energy Use 2020'!$C30:$AF30,'Non-energy Use 2020'!$C$1:$AF$1,'Energy Use 2020'!J$63)</f>
        <v>177597431583000</v>
      </c>
      <c r="K90" s="143">
        <f>SUMIFS($B30:$AD30,$B$4:$AD$4,K$63)-SUMIFS('Non-energy Use 2020'!$C30:$AF30,'Non-energy Use 2020'!$C$1:$AF$1,'Energy Use 2020'!K$63)</f>
        <v>13136332060500</v>
      </c>
      <c r="L90" s="253">
        <f t="shared" si="3"/>
        <v>1.8463579335346024E+16</v>
      </c>
      <c r="N90" s="12" t="s">
        <v>26</v>
      </c>
      <c r="O90" s="269">
        <f t="shared" si="4"/>
        <v>0.70763185589034505</v>
      </c>
      <c r="P90" s="271">
        <f t="shared" si="4"/>
        <v>0.24459669577746929</v>
      </c>
      <c r="Q90" s="271">
        <f t="shared" si="4"/>
        <v>4.7611877076452411E-3</v>
      </c>
      <c r="R90" s="271">
        <f t="shared" si="4"/>
        <v>0</v>
      </c>
      <c r="S90" s="271">
        <f t="shared" si="4"/>
        <v>3.9385292403143815E-4</v>
      </c>
      <c r="T90" s="271">
        <f t="shared" si="4"/>
        <v>3.1009917004040943E-2</v>
      </c>
      <c r="U90" s="271">
        <f t="shared" si="5"/>
        <v>1.0807121392715007E-2</v>
      </c>
      <c r="V90" s="274">
        <f t="shared" si="5"/>
        <v>7.9936930375307767E-4</v>
      </c>
      <c r="X90" s="12" t="s">
        <v>26</v>
      </c>
      <c r="Y90" s="271">
        <f t="shared" si="6"/>
        <v>0.83660515246056133</v>
      </c>
      <c r="Z90" s="271">
        <f t="shared" si="9"/>
        <v>1.628490587490106E-2</v>
      </c>
      <c r="AA90" s="271">
        <f t="shared" si="10"/>
        <v>0</v>
      </c>
      <c r="AB90" s="271">
        <f t="shared" si="11"/>
        <v>1.3471129873975616E-3</v>
      </c>
      <c r="AC90" s="271">
        <f t="shared" si="12"/>
        <v>0.10606462307470278</v>
      </c>
      <c r="AD90" s="271">
        <f t="shared" si="7"/>
        <v>3.6964086582092583E-2</v>
      </c>
      <c r="AE90" s="274">
        <f t="shared" si="8"/>
        <v>2.7341190203446649E-3</v>
      </c>
    </row>
    <row r="91" spans="1:31" ht="14.4" x14ac:dyDescent="0.25">
      <c r="A91" s="41" t="str">
        <f>VLOOKUP($B91,'Sector Match'!$A$1:$B$43,2,0)</f>
        <v>other metals 242</v>
      </c>
      <c r="B91" s="12" t="s">
        <v>27</v>
      </c>
      <c r="C91" s="141">
        <f>SUMIFS($B31:$AD31,$B$4:$AD$4,C$63)-SUMIFS('Non-energy Use 2020'!$C31:$AF31,'Non-energy Use 2020'!$C$1:$AF$1,'Energy Use 2020'!C$63)</f>
        <v>580059756441000</v>
      </c>
      <c r="D91" s="142">
        <f>SUMIFS($B31:$AD31,$B$4:$AD$4,D$63)-SUMIFS('Non-energy Use 2020'!$C31:$AF31,'Non-energy Use 2020'!$C$1:$AF$1,'Energy Use 2020'!D$63)</f>
        <v>74504030914500</v>
      </c>
      <c r="E91" s="142">
        <f>SUMIFS($B31:$AD31,$B$4:$AD$4,E$63)-SUMIFS('Non-energy Use 2020'!$C31:$AF31,'Non-energy Use 2020'!$C$1:$AF$1,'Energy Use 2020'!E$63)</f>
        <v>10764986619585</v>
      </c>
      <c r="F91" s="142">
        <f>SUMIFS($B31:$AD31,$B$4:$AD$4,F$63)-SUMIFS('Non-energy Use 2020'!$C31:$AF31,'Non-energy Use 2020'!$C$1:$AF$1,'Energy Use 2020'!F$63)</f>
        <v>83334735000</v>
      </c>
      <c r="G91" s="142">
        <f>SUMIFS($B31:$AD31,$B$4:$AD$4,G$63)-SUMIFS('Non-energy Use 2020'!$C31:$AF31,'Non-energy Use 2020'!$C$1:$AF$1,'Energy Use 2020'!G$63)</f>
        <v>21997886783260.242</v>
      </c>
      <c r="H91" s="142">
        <f>SUMIFS($B31:$AD31,$B$4:$AD$4,H$63)-SUMIFS('Non-energy Use 2020'!$C31:$AF31,'Non-energy Use 2020'!$C$1:$AF$1,'Energy Use 2020'!H$63)</f>
        <v>184811441809500</v>
      </c>
      <c r="I91" s="414">
        <f>SUMIFS($B31:$AD31,$B$4:$AD$4,I$63)-SUMIFS('Non-energy Use 2020'!$C31:$AF31,'Non-energy Use 2020'!$C$1:$AF$1,'Energy Use 2020'!I$63)</f>
        <v>2266549337707232</v>
      </c>
      <c r="J91" s="142">
        <f>SUMIFS($B31:$AD31,$B$4:$AD$4,J$63)-SUMIFS('Non-energy Use 2020'!$C31:$AF31,'Non-energy Use 2020'!$C$1:$AF$1,'Energy Use 2020'!J$63)</f>
        <v>205222896235500</v>
      </c>
      <c r="K91" s="143">
        <f>SUMIFS($B31:$AD31,$B$4:$AD$4,K$63)-SUMIFS('Non-energy Use 2020'!$C31:$AF31,'Non-energy Use 2020'!$C$1:$AF$1,'Energy Use 2020'!K$63)</f>
        <v>1966699746000</v>
      </c>
      <c r="L91" s="253">
        <f t="shared" si="3"/>
        <v>3345960370991577</v>
      </c>
      <c r="N91" s="12" t="s">
        <v>27</v>
      </c>
      <c r="O91" s="269">
        <f t="shared" si="4"/>
        <v>0.53738542460145222</v>
      </c>
      <c r="P91" s="271">
        <f t="shared" si="4"/>
        <v>6.9022854702351089E-2</v>
      </c>
      <c r="Q91" s="271">
        <f t="shared" si="4"/>
        <v>9.9730188849655958E-3</v>
      </c>
      <c r="R91" s="271">
        <f t="shared" si="4"/>
        <v>7.720389400359915E-5</v>
      </c>
      <c r="S91" s="271">
        <f t="shared" si="4"/>
        <v>2.0379527450564261E-2</v>
      </c>
      <c r="T91" s="271">
        <f t="shared" si="4"/>
        <v>0.17121507573178182</v>
      </c>
      <c r="U91" s="271">
        <f t="shared" si="5"/>
        <v>0.1901248828363967</v>
      </c>
      <c r="V91" s="274">
        <f t="shared" si="5"/>
        <v>1.8220118984849398E-3</v>
      </c>
      <c r="X91" s="12" t="s">
        <v>27</v>
      </c>
      <c r="Y91" s="271">
        <f t="shared" si="6"/>
        <v>0.14920164295058602</v>
      </c>
      <c r="Z91" s="271">
        <f t="shared" si="9"/>
        <v>2.1557943513504142E-2</v>
      </c>
      <c r="AA91" s="271">
        <f t="shared" si="10"/>
        <v>1.6688599561975992E-4</v>
      </c>
      <c r="AB91" s="271">
        <f t="shared" si="11"/>
        <v>4.4052929877981178E-2</v>
      </c>
      <c r="AC91" s="271">
        <f t="shared" si="12"/>
        <v>0.3701030724859416</v>
      </c>
      <c r="AD91" s="271">
        <f t="shared" si="7"/>
        <v>0.41097901567974143</v>
      </c>
      <c r="AE91" s="274">
        <f t="shared" si="8"/>
        <v>3.9385094966263344E-3</v>
      </c>
    </row>
    <row r="92" spans="1:31" ht="14.4" x14ac:dyDescent="0.25">
      <c r="A92" s="41" t="str">
        <f>VLOOKUP($B92,'Sector Match'!$A$1:$B$43,2,0)</f>
        <v>metal products except machinery and vehicles 25</v>
      </c>
      <c r="B92" s="12" t="s">
        <v>28</v>
      </c>
      <c r="C92" s="141">
        <f>SUMIFS($B32:$AD32,$B$4:$AD$4,C$63)-SUMIFS('Non-energy Use 2020'!$C32:$AF32,'Non-energy Use 2020'!$C$1:$AF$1,'Energy Use 2020'!C$63)</f>
        <v>211253553225000</v>
      </c>
      <c r="D92" s="142">
        <f>SUMIFS($B32:$AD32,$B$4:$AD$4,D$63)-SUMIFS('Non-energy Use 2020'!$C32:$AF32,'Non-energy Use 2020'!$C$1:$AF$1,'Energy Use 2020'!D$63)</f>
        <v>44406302457000</v>
      </c>
      <c r="E92" s="142">
        <f>SUMIFS($B32:$AD32,$B$4:$AD$4,E$63)-SUMIFS('Non-energy Use 2020'!$C32:$AF32,'Non-energy Use 2020'!$C$1:$AF$1,'Energy Use 2020'!E$63)</f>
        <v>5719318419540</v>
      </c>
      <c r="F92" s="142">
        <f>SUMIFS($B32:$AD32,$B$4:$AD$4,F$63)-SUMIFS('Non-energy Use 2020'!$C32:$AF32,'Non-energy Use 2020'!$C$1:$AF$1,'Energy Use 2020'!F$63)</f>
        <v>0</v>
      </c>
      <c r="G92" s="142">
        <f>SUMIFS($B32:$AD32,$B$4:$AD$4,G$63)-SUMIFS('Non-energy Use 2020'!$C32:$AF32,'Non-energy Use 2020'!$C$1:$AF$1,'Energy Use 2020'!G$63)</f>
        <v>583343145000</v>
      </c>
      <c r="H92" s="142">
        <f>SUMIFS($B32:$AD32,$B$4:$AD$4,H$63)-SUMIFS('Non-energy Use 2020'!$C32:$AF32,'Non-energy Use 2020'!$C$1:$AF$1,'Energy Use 2020'!H$63)</f>
        <v>263112758815500</v>
      </c>
      <c r="I92" s="414">
        <f>SUMIFS($B32:$AD32,$B$4:$AD$4,I$63)-SUMIFS('Non-energy Use 2020'!$C32:$AF32,'Non-energy Use 2020'!$C$1:$AF$1,'Energy Use 2020'!I$63)</f>
        <v>742149881502071.5</v>
      </c>
      <c r="J92" s="142">
        <f>SUMIFS($B32:$AD32,$B$4:$AD$4,J$63)-SUMIFS('Non-energy Use 2020'!$C32:$AF32,'Non-energy Use 2020'!$C$1:$AF$1,'Energy Use 2020'!J$63)</f>
        <v>5963989201500</v>
      </c>
      <c r="K92" s="143">
        <f>SUMIFS($B32:$AD32,$B$4:$AD$4,K$63)-SUMIFS('Non-energy Use 2020'!$C32:$AF32,'Non-energy Use 2020'!$C$1:$AF$1,'Energy Use 2020'!K$63)</f>
        <v>1288910568000</v>
      </c>
      <c r="L92" s="253">
        <f t="shared" si="3"/>
        <v>1274478057333611.5</v>
      </c>
      <c r="N92" s="12" t="s">
        <v>28</v>
      </c>
      <c r="O92" s="269">
        <f t="shared" si="4"/>
        <v>0.39684834058427348</v>
      </c>
      <c r="P92" s="271">
        <f t="shared" si="4"/>
        <v>8.3419034484946683E-2</v>
      </c>
      <c r="Q92" s="271">
        <f t="shared" si="4"/>
        <v>1.0743970879628828E-2</v>
      </c>
      <c r="R92" s="271">
        <f t="shared" si="4"/>
        <v>0</v>
      </c>
      <c r="S92" s="271">
        <f t="shared" si="4"/>
        <v>1.0958336820867513E-3</v>
      </c>
      <c r="T92" s="271">
        <f t="shared" si="4"/>
        <v>0.49426795492178566</v>
      </c>
      <c r="U92" s="271">
        <f t="shared" si="5"/>
        <v>1.1203594835429785E-2</v>
      </c>
      <c r="V92" s="274">
        <f t="shared" si="5"/>
        <v>2.4212706118488217E-3</v>
      </c>
      <c r="X92" s="12" t="s">
        <v>28</v>
      </c>
      <c r="Y92" s="271">
        <f t="shared" si="6"/>
        <v>0.1383052391263497</v>
      </c>
      <c r="Z92" s="271">
        <f t="shared" si="9"/>
        <v>1.7813050352935313E-2</v>
      </c>
      <c r="AA92" s="271">
        <f t="shared" si="10"/>
        <v>0</v>
      </c>
      <c r="AB92" s="271">
        <f t="shared" si="11"/>
        <v>1.8168460037866531E-3</v>
      </c>
      <c r="AC92" s="271">
        <f t="shared" si="12"/>
        <v>0.81947541253651424</v>
      </c>
      <c r="AD92" s="271">
        <f t="shared" si="7"/>
        <v>1.8575087476809259E-2</v>
      </c>
      <c r="AE92" s="274">
        <f t="shared" si="8"/>
        <v>4.0143645036047953E-3</v>
      </c>
    </row>
    <row r="93" spans="1:31" ht="14.4" x14ac:dyDescent="0.25">
      <c r="A93" s="41" t="str">
        <f>VLOOKUP($B93,'Sector Match'!$A$1:$B$43,2,0)</f>
        <v>other manufacturing 31T33</v>
      </c>
      <c r="B93" s="12" t="s">
        <v>29</v>
      </c>
      <c r="C93" s="141">
        <f>SUMIFS($B33:$AD33,$B$4:$AD$4,C$63)-SUMIFS('Non-energy Use 2020'!$C33:$AF33,'Non-energy Use 2020'!$C$1:$AF$1,'Energy Use 2020'!C$63)</f>
        <v>114140808705000</v>
      </c>
      <c r="D93" s="142">
        <f>SUMIFS($B33:$AD33,$B$4:$AD$4,D$63)-SUMIFS('Non-energy Use 2020'!$C33:$AF33,'Non-energy Use 2020'!$C$1:$AF$1,'Energy Use 2020'!D$63)</f>
        <v>3623491800500.1514</v>
      </c>
      <c r="E93" s="142">
        <f>SUMIFS($B33:$AD33,$B$4:$AD$4,E$63)-SUMIFS('Non-energy Use 2020'!$C33:$AF33,'Non-energy Use 2020'!$C$1:$AF$1,'Energy Use 2020'!E$63)</f>
        <v>5698695212408.2773</v>
      </c>
      <c r="F93" s="142">
        <f>SUMIFS($B33:$AD33,$B$4:$AD$4,F$63)-SUMIFS('Non-energy Use 2020'!$C33:$AF33,'Non-energy Use 2020'!$C$1:$AF$1,'Energy Use 2020'!F$63)</f>
        <v>0</v>
      </c>
      <c r="G93" s="142">
        <f>SUMIFS($B33:$AD33,$B$4:$AD$4,G$63)-SUMIFS('Non-energy Use 2020'!$C33:$AF33,'Non-energy Use 2020'!$C$1:$AF$1,'Energy Use 2020'!G$63)</f>
        <v>816680403000</v>
      </c>
      <c r="H93" s="142">
        <f>SUMIFS($B33:$AD33,$B$4:$AD$4,H$63)-SUMIFS('Non-energy Use 2020'!$C33:$AF33,'Non-energy Use 2020'!$C$1:$AF$1,'Energy Use 2020'!H$63)</f>
        <v>78481875598500</v>
      </c>
      <c r="I93" s="414">
        <f>SUMIFS($B33:$AD33,$B$4:$AD$4,I$63)-SUMIFS('Non-energy Use 2020'!$C33:$AF33,'Non-energy Use 2020'!$C$1:$AF$1,'Energy Use 2020'!I$63)</f>
        <v>334734199258737.25</v>
      </c>
      <c r="J93" s="142">
        <f>SUMIFS($B33:$AD33,$B$4:$AD$4,J$63)-SUMIFS('Non-energy Use 2020'!$C33:$AF33,'Non-energy Use 2020'!$C$1:$AF$1,'Energy Use 2020'!J$63)</f>
        <v>3327833751000</v>
      </c>
      <c r="K93" s="143">
        <f>SUMIFS($B33:$AD33,$B$4:$AD$4,K$63)-SUMIFS('Non-energy Use 2020'!$C33:$AF33,'Non-energy Use 2020'!$C$1:$AF$1,'Energy Use 2020'!K$63)</f>
        <v>1405579197000</v>
      </c>
      <c r="L93" s="253">
        <f t="shared" si="3"/>
        <v>542229163926145.69</v>
      </c>
      <c r="N93" s="12" t="s">
        <v>29</v>
      </c>
      <c r="O93" s="269">
        <f t="shared" si="4"/>
        <v>0.55008953536754557</v>
      </c>
      <c r="P93" s="271">
        <f t="shared" si="4"/>
        <v>1.7463034856331137E-2</v>
      </c>
      <c r="Q93" s="271">
        <f t="shared" si="4"/>
        <v>2.746425785099247E-2</v>
      </c>
      <c r="R93" s="271">
        <f t="shared" si="4"/>
        <v>0</v>
      </c>
      <c r="S93" s="271">
        <f t="shared" si="4"/>
        <v>3.9359046823572259E-3</v>
      </c>
      <c r="T93" s="271">
        <f t="shared" si="4"/>
        <v>0.37823508500217246</v>
      </c>
      <c r="U93" s="271">
        <f t="shared" si="5"/>
        <v>1.6038142209061076E-2</v>
      </c>
      <c r="V93" s="274">
        <f t="shared" si="5"/>
        <v>6.774040031539987E-3</v>
      </c>
      <c r="X93" s="12" t="s">
        <v>29</v>
      </c>
      <c r="Y93" s="271">
        <f t="shared" si="6"/>
        <v>3.8814466941988611E-2</v>
      </c>
      <c r="Z93" s="271">
        <f t="shared" si="9"/>
        <v>6.1043829850521175E-2</v>
      </c>
      <c r="AA93" s="271">
        <f t="shared" si="10"/>
        <v>0</v>
      </c>
      <c r="AB93" s="271">
        <f t="shared" si="11"/>
        <v>8.7481954561172224E-3</v>
      </c>
      <c r="AC93" s="271">
        <f t="shared" si="12"/>
        <v>0.84068968102612207</v>
      </c>
      <c r="AD93" s="271">
        <f t="shared" si="7"/>
        <v>3.5647408695334802E-2</v>
      </c>
      <c r="AE93" s="274">
        <f t="shared" si="8"/>
        <v>1.5056418029916035E-2</v>
      </c>
    </row>
    <row r="94" spans="1:31" ht="14.4" x14ac:dyDescent="0.25">
      <c r="A94" s="41" t="str">
        <f>VLOOKUP($B94,'Sector Match'!$A$1:$B$43,2,0)</f>
        <v>glass and glass products 231</v>
      </c>
      <c r="B94" s="12" t="s">
        <v>30</v>
      </c>
      <c r="C94" s="141">
        <f>SUMIFS($B34:$AD34,$B$4:$AD$4,C$63)-SUMIFS('Non-energy Use 2020'!$C34:$AF34,'Non-energy Use 2020'!$C$1:$AF$1,'Energy Use 2020'!C$63)</f>
        <v>1927810203000</v>
      </c>
      <c r="D94" s="142">
        <f>SUMIFS($B34:$AD34,$B$4:$AD$4,D$63)-SUMIFS('Non-energy Use 2020'!$C34:$AF34,'Non-energy Use 2020'!$C$1:$AF$1,'Energy Use 2020'!D$63)</f>
        <v>4041757165656.3438</v>
      </c>
      <c r="E94" s="142">
        <f>SUMIFS($B34:$AD34,$B$4:$AD$4,E$63)-SUMIFS('Non-energy Use 2020'!$C34:$AF34,'Non-energy Use 2020'!$C$1:$AF$1,'Energy Use 2020'!E$63)</f>
        <v>6322896576533.6133</v>
      </c>
      <c r="F94" s="142">
        <f>SUMIFS($B34:$AD34,$B$4:$AD$4,F$63)-SUMIFS('Non-energy Use 2020'!$C34:$AF34,'Non-energy Use 2020'!$C$1:$AF$1,'Energy Use 2020'!F$63)</f>
        <v>2777824500</v>
      </c>
      <c r="G94" s="142">
        <f>SUMIFS($B34:$AD34,$B$4:$AD$4,G$63)-SUMIFS('Non-energy Use 2020'!$C34:$AF34,'Non-energy Use 2020'!$C$1:$AF$1,'Energy Use 2020'!G$63)</f>
        <v>1347244882500</v>
      </c>
      <c r="H94" s="142">
        <f>SUMIFS($B34:$AD34,$B$4:$AD$4,H$63)-SUMIFS('Non-energy Use 2020'!$C34:$AF34,'Non-energy Use 2020'!$C$1:$AF$1,'Energy Use 2020'!H$63)</f>
        <v>64467750996000</v>
      </c>
      <c r="I94" s="414">
        <f>SUMIFS($B34:$AD34,$B$4:$AD$4,I$63)-SUMIFS('Non-energy Use 2020'!$C34:$AF34,'Non-energy Use 2020'!$C$1:$AF$1,'Energy Use 2020'!I$63)</f>
        <v>132374785328357.8</v>
      </c>
      <c r="J94" s="142">
        <f>SUMIFS($B34:$AD34,$B$4:$AD$4,J$63)-SUMIFS('Non-energy Use 2020'!$C34:$AF34,'Non-energy Use 2020'!$C$1:$AF$1,'Energy Use 2020'!J$63)</f>
        <v>7891799404500</v>
      </c>
      <c r="K94" s="143">
        <f>SUMIFS($B34:$AD34,$B$4:$AD$4,K$63)-SUMIFS('Non-energy Use 2020'!$C34:$AF34,'Non-energy Use 2020'!$C$1:$AF$1,'Energy Use 2020'!K$63)</f>
        <v>1208353657500</v>
      </c>
      <c r="L94" s="253">
        <f t="shared" si="3"/>
        <v>219585176038547.75</v>
      </c>
      <c r="N94" s="12" t="s">
        <v>30</v>
      </c>
      <c r="O94" s="269">
        <f t="shared" si="4"/>
        <v>2.2105281117319294E-2</v>
      </c>
      <c r="P94" s="271">
        <f t="shared" si="4"/>
        <v>4.6344903775142603E-2</v>
      </c>
      <c r="Q94" s="271">
        <f t="shared" si="4"/>
        <v>7.2501642580014555E-2</v>
      </c>
      <c r="R94" s="271">
        <f t="shared" si="4"/>
        <v>3.1851990082592643E-5</v>
      </c>
      <c r="S94" s="271">
        <f t="shared" si="4"/>
        <v>1.5448215190057433E-2</v>
      </c>
      <c r="T94" s="271">
        <f t="shared" si="4"/>
        <v>0.73922098583681006</v>
      </c>
      <c r="U94" s="271">
        <f t="shared" si="5"/>
        <v>9.04915038246457E-2</v>
      </c>
      <c r="V94" s="274">
        <f t="shared" si="5"/>
        <v>1.3855615685927801E-2</v>
      </c>
      <c r="X94" s="12" t="s">
        <v>30</v>
      </c>
      <c r="Y94" s="271">
        <f t="shared" si="6"/>
        <v>4.739252895045306E-2</v>
      </c>
      <c r="Z94" s="271">
        <f t="shared" si="9"/>
        <v>7.4140540060235932E-2</v>
      </c>
      <c r="AA94" s="271">
        <f t="shared" si="10"/>
        <v>3.2572003373723067E-5</v>
      </c>
      <c r="AB94" s="271">
        <f t="shared" si="11"/>
        <v>1.5797421636255686E-2</v>
      </c>
      <c r="AC94" s="271">
        <f t="shared" si="12"/>
        <v>0.75593105429736485</v>
      </c>
      <c r="AD94" s="271">
        <f t="shared" si="7"/>
        <v>9.2537061584747227E-2</v>
      </c>
      <c r="AE94" s="274">
        <f t="shared" si="8"/>
        <v>1.4168821467569533E-2</v>
      </c>
    </row>
    <row r="95" spans="1:31" ht="14.4" x14ac:dyDescent="0.25">
      <c r="A95" s="41" t="str">
        <f>VLOOKUP($B95,'Sector Match'!$A$1:$B$43,2,0)</f>
        <v>road vehicles 29</v>
      </c>
      <c r="B95" s="12" t="s">
        <v>31</v>
      </c>
      <c r="C95" s="141">
        <f>SUMIFS($B35:$AD35,$B$4:$AD$4,C$63)-SUMIFS('Non-energy Use 2020'!$C35:$AF35,'Non-energy Use 2020'!$C$1:$AF$1,'Energy Use 2020'!C$63)</f>
        <v>6480664558500</v>
      </c>
      <c r="D95" s="142">
        <f>SUMIFS($B35:$AD35,$B$4:$AD$4,D$63)-SUMIFS('Non-energy Use 2020'!$C35:$AF35,'Non-energy Use 2020'!$C$1:$AF$1,'Energy Use 2020'!D$63)</f>
        <v>1103193256713.5146</v>
      </c>
      <c r="E95" s="142">
        <f>SUMIFS($B35:$AD35,$B$4:$AD$4,E$63)-SUMIFS('Non-energy Use 2020'!$C35:$AF35,'Non-energy Use 2020'!$C$1:$AF$1,'Energy Use 2020'!E$63)</f>
        <v>6159853606995</v>
      </c>
      <c r="F95" s="142">
        <f>SUMIFS($B35:$AD35,$B$4:$AD$4,F$63)-SUMIFS('Non-energy Use 2020'!$C35:$AF35,'Non-energy Use 2020'!$C$1:$AF$1,'Energy Use 2020'!F$63)</f>
        <v>2777824500</v>
      </c>
      <c r="G95" s="142">
        <f>SUMIFS($B35:$AD35,$B$4:$AD$4,G$63)-SUMIFS('Non-energy Use 2020'!$C35:$AF35,'Non-energy Use 2020'!$C$1:$AF$1,'Energy Use 2020'!G$63)</f>
        <v>636121810500</v>
      </c>
      <c r="H95" s="142">
        <f>SUMIFS($B35:$AD35,$B$4:$AD$4,H$63)-SUMIFS('Non-energy Use 2020'!$C35:$AF35,'Non-energy Use 2020'!$C$1:$AF$1,'Energy Use 2020'!H$63)</f>
        <v>102360055000500</v>
      </c>
      <c r="I95" s="414">
        <f>SUMIFS($B35:$AD35,$B$4:$AD$4,I$63)-SUMIFS('Non-energy Use 2020'!$C35:$AF35,'Non-energy Use 2020'!$C$1:$AF$1,'Energy Use 2020'!I$63)</f>
        <v>193986086605516.16</v>
      </c>
      <c r="J95" s="142">
        <f>SUMIFS($B35:$AD35,$B$4:$AD$4,J$63)-SUMIFS('Non-energy Use 2020'!$C35:$AF35,'Non-energy Use 2020'!$C$1:$AF$1,'Energy Use 2020'!J$63)</f>
        <v>24744860646000</v>
      </c>
      <c r="K95" s="143">
        <f>SUMIFS($B35:$AD35,$B$4:$AD$4,K$63)-SUMIFS('Non-energy Use 2020'!$C35:$AF35,'Non-energy Use 2020'!$C$1:$AF$1,'Energy Use 2020'!K$63)</f>
        <v>644455284000</v>
      </c>
      <c r="L95" s="253">
        <f t="shared" si="3"/>
        <v>336118068593224.69</v>
      </c>
      <c r="N95" s="12" t="s">
        <v>31</v>
      </c>
      <c r="O95" s="269">
        <f t="shared" si="4"/>
        <v>4.5596103479795584E-2</v>
      </c>
      <c r="P95" s="271">
        <f t="shared" si="4"/>
        <v>7.7617524309829015E-3</v>
      </c>
      <c r="Q95" s="271">
        <f t="shared" si="4"/>
        <v>4.3338969321680881E-2</v>
      </c>
      <c r="R95" s="271">
        <f t="shared" si="4"/>
        <v>1.9543979202655628E-5</v>
      </c>
      <c r="S95" s="271">
        <f t="shared" si="4"/>
        <v>4.4755712374081394E-3</v>
      </c>
      <c r="T95" s="271">
        <f t="shared" si="4"/>
        <v>0.72017608963865731</v>
      </c>
      <c r="U95" s="271">
        <f t="shared" si="5"/>
        <v>0.17409776673725635</v>
      </c>
      <c r="V95" s="274">
        <f t="shared" si="5"/>
        <v>4.5342031750161063E-3</v>
      </c>
      <c r="X95" s="12" t="s">
        <v>31</v>
      </c>
      <c r="Y95" s="271">
        <f t="shared" si="6"/>
        <v>8.1325657400211464E-3</v>
      </c>
      <c r="Z95" s="271">
        <f t="shared" si="9"/>
        <v>4.5409463938377179E-2</v>
      </c>
      <c r="AA95" s="271">
        <f t="shared" si="10"/>
        <v>2.0477681696306748E-5</v>
      </c>
      <c r="AB95" s="271">
        <f t="shared" si="11"/>
        <v>4.6893891084542451E-3</v>
      </c>
      <c r="AC95" s="271">
        <f t="shared" si="12"/>
        <v>0.75458209282720734</v>
      </c>
      <c r="AD95" s="271">
        <f t="shared" si="7"/>
        <v>0.18241518855070052</v>
      </c>
      <c r="AE95" s="274">
        <f t="shared" si="8"/>
        <v>4.7508221535431652E-3</v>
      </c>
    </row>
    <row r="96" spans="1:31" ht="14.4" x14ac:dyDescent="0.25">
      <c r="A96" s="41" t="str">
        <f>VLOOKUP($B96,'Sector Match'!$A$1:$B$43,2,0)</f>
        <v>nonroad vehicles 30</v>
      </c>
      <c r="B96" s="12" t="s">
        <v>32</v>
      </c>
      <c r="C96" s="141">
        <f>SUMIFS($B36:$AD36,$B$4:$AD$4,C$63)-SUMIFS('Non-energy Use 2020'!$C36:$AF36,'Non-energy Use 2020'!$C$1:$AF$1,'Energy Use 2020'!C$63)</f>
        <v>5225087884500</v>
      </c>
      <c r="D96" s="142">
        <f>SUMIFS($B36:$AD36,$B$4:$AD$4,D$63)-SUMIFS('Non-energy Use 2020'!$C36:$AF36,'Non-energy Use 2020'!$C$1:$AF$1,'Energy Use 2020'!D$63)</f>
        <v>1005893829807.4799</v>
      </c>
      <c r="E96" s="142">
        <f>SUMIFS($B36:$AD36,$B$4:$AD$4,E$63)-SUMIFS('Non-energy Use 2020'!$C36:$AF36,'Non-energy Use 2020'!$C$1:$AF$1,'Energy Use 2020'!E$63)</f>
        <v>3039578902635</v>
      </c>
      <c r="F96" s="142">
        <f>SUMIFS($B36:$AD36,$B$4:$AD$4,F$63)-SUMIFS('Non-energy Use 2020'!$C36:$AF36,'Non-energy Use 2020'!$C$1:$AF$1,'Energy Use 2020'!F$63)</f>
        <v>0</v>
      </c>
      <c r="G96" s="142">
        <f>SUMIFS($B36:$AD36,$B$4:$AD$4,G$63)-SUMIFS('Non-energy Use 2020'!$C36:$AF36,'Non-energy Use 2020'!$C$1:$AF$1,'Energy Use 2020'!G$63)</f>
        <v>602787916500</v>
      </c>
      <c r="H96" s="142">
        <f>SUMIFS($B36:$AD36,$B$4:$AD$4,H$63)-SUMIFS('Non-energy Use 2020'!$C36:$AF36,'Non-energy Use 2020'!$C$1:$AF$1,'Energy Use 2020'!H$63)</f>
        <v>80020790371500</v>
      </c>
      <c r="I96" s="414">
        <f>SUMIFS($B36:$AD36,$B$4:$AD$4,I$63)-SUMIFS('Non-energy Use 2020'!$C36:$AF36,'Non-energy Use 2020'!$C$1:$AF$1,'Energy Use 2020'!I$63)</f>
        <v>111457196989128.25</v>
      </c>
      <c r="J96" s="142">
        <f>SUMIFS($B36:$AD36,$B$4:$AD$4,J$63)-SUMIFS('Non-energy Use 2020'!$C36:$AF36,'Non-energy Use 2020'!$C$1:$AF$1,'Energy Use 2020'!J$63)</f>
        <v>5611205490000</v>
      </c>
      <c r="K96" s="143">
        <f>SUMIFS($B36:$AD36,$B$4:$AD$4,K$63)-SUMIFS('Non-energy Use 2020'!$C36:$AF36,'Non-energy Use 2020'!$C$1:$AF$1,'Energy Use 2020'!K$63)</f>
        <v>66667788000</v>
      </c>
      <c r="L96" s="253">
        <f t="shared" si="3"/>
        <v>207029209172070.75</v>
      </c>
      <c r="N96" s="12" t="s">
        <v>32</v>
      </c>
      <c r="O96" s="269">
        <f t="shared" si="4"/>
        <v>5.4671736684775624E-2</v>
      </c>
      <c r="P96" s="271">
        <f t="shared" si="4"/>
        <v>1.0524983275250218E-2</v>
      </c>
      <c r="Q96" s="271">
        <f t="shared" si="4"/>
        <v>3.1804069342148869E-2</v>
      </c>
      <c r="R96" s="271">
        <f t="shared" si="4"/>
        <v>0</v>
      </c>
      <c r="S96" s="271">
        <f t="shared" si="4"/>
        <v>6.3071594155216957E-3</v>
      </c>
      <c r="T96" s="271">
        <f t="shared" si="4"/>
        <v>0.83728267872319584</v>
      </c>
      <c r="U96" s="271">
        <f t="shared" si="5"/>
        <v>5.8711806540801041E-2</v>
      </c>
      <c r="V96" s="274">
        <f t="shared" si="5"/>
        <v>6.9756601830654697E-4</v>
      </c>
      <c r="X96" s="12" t="s">
        <v>32</v>
      </c>
      <c r="Y96" s="271">
        <f t="shared" si="6"/>
        <v>1.1133680948393065E-2</v>
      </c>
      <c r="Z96" s="271">
        <f t="shared" si="9"/>
        <v>3.3643413168049592E-2</v>
      </c>
      <c r="AA96" s="271">
        <f t="shared" si="10"/>
        <v>0</v>
      </c>
      <c r="AB96" s="271">
        <f t="shared" si="11"/>
        <v>6.6719251505321193E-3</v>
      </c>
      <c r="AC96" s="271">
        <f t="shared" si="12"/>
        <v>0.88570575028285148</v>
      </c>
      <c r="AD96" s="271">
        <f t="shared" si="7"/>
        <v>6.2107321677764435E-2</v>
      </c>
      <c r="AE96" s="274">
        <f t="shared" si="8"/>
        <v>7.3790877240908234E-4</v>
      </c>
    </row>
    <row r="97" spans="1:31" ht="14.4" x14ac:dyDescent="0.25">
      <c r="A97" s="41" t="str">
        <f>VLOOKUP($B97,'Sector Match'!$A$1:$B$43,2,0)</f>
        <v>appliances and electrical equipment 27</v>
      </c>
      <c r="B97" s="12" t="s">
        <v>33</v>
      </c>
      <c r="C97" s="141">
        <f>SUMIFS($B37:$AD37,$B$4:$AD$4,C$63)-SUMIFS('Non-energy Use 2020'!$C37:$AF37,'Non-energy Use 2020'!$C$1:$AF$1,'Energy Use 2020'!C$63)</f>
        <v>2580598960500</v>
      </c>
      <c r="D97" s="142">
        <f>SUMIFS($B37:$AD37,$B$4:$AD$4,D$63)-SUMIFS('Non-energy Use 2020'!$C37:$AF37,'Non-energy Use 2020'!$C$1:$AF$1,'Energy Use 2020'!D$63)</f>
        <v>2016700587000</v>
      </c>
      <c r="E97" s="142">
        <f>SUMIFS($B37:$AD37,$B$4:$AD$4,E$63)-SUMIFS('Non-energy Use 2020'!$C37:$AF37,'Non-energy Use 2020'!$C$1:$AF$1,'Energy Use 2020'!E$63)</f>
        <v>2875437252930</v>
      </c>
      <c r="F97" s="142">
        <f>SUMIFS($B37:$AD37,$B$4:$AD$4,F$63)-SUMIFS('Non-energy Use 2020'!$C37:$AF37,'Non-energy Use 2020'!$C$1:$AF$1,'Energy Use 2020'!F$63)</f>
        <v>0</v>
      </c>
      <c r="G97" s="142">
        <f>SUMIFS($B37:$AD37,$B$4:$AD$4,G$63)-SUMIFS('Non-energy Use 2020'!$C37:$AF37,'Non-energy Use 2020'!$C$1:$AF$1,'Energy Use 2020'!G$63)</f>
        <v>1102796326500</v>
      </c>
      <c r="H97" s="142">
        <f>SUMIFS($B37:$AD37,$B$4:$AD$4,H$63)-SUMIFS('Non-energy Use 2020'!$C37:$AF37,'Non-energy Use 2020'!$C$1:$AF$1,'Energy Use 2020'!H$63)</f>
        <v>55098148957500</v>
      </c>
      <c r="I97" s="414">
        <f>SUMIFS($B37:$AD37,$B$4:$AD$4,I$63)-SUMIFS('Non-energy Use 2020'!$C37:$AF37,'Non-energy Use 2020'!$C$1:$AF$1,'Energy Use 2020'!I$63)</f>
        <v>313619116161782.25</v>
      </c>
      <c r="J97" s="142">
        <f>SUMIFS($B37:$AD37,$B$4:$AD$4,J$63)-SUMIFS('Non-energy Use 2020'!$C37:$AF37,'Non-energy Use 2020'!$C$1:$AF$1,'Energy Use 2020'!J$63)</f>
        <v>13236333742500</v>
      </c>
      <c r="K97" s="143">
        <f>SUMIFS($B37:$AD37,$B$4:$AD$4,K$63)-SUMIFS('Non-energy Use 2020'!$C37:$AF37,'Non-energy Use 2020'!$C$1:$AF$1,'Energy Use 2020'!K$63)</f>
        <v>1322244462000</v>
      </c>
      <c r="L97" s="253">
        <f t="shared" si="3"/>
        <v>391851376450712.25</v>
      </c>
      <c r="N97" s="12" t="s">
        <v>33</v>
      </c>
      <c r="O97" s="269">
        <f t="shared" si="4"/>
        <v>3.2986378649539787E-2</v>
      </c>
      <c r="P97" s="271">
        <f t="shared" si="4"/>
        <v>2.5778375564656498E-2</v>
      </c>
      <c r="Q97" s="271">
        <f t="shared" si="4"/>
        <v>3.6755134548207335E-2</v>
      </c>
      <c r="R97" s="271">
        <f t="shared" si="4"/>
        <v>0</v>
      </c>
      <c r="S97" s="271">
        <f t="shared" si="4"/>
        <v>1.4096439530535302E-2</v>
      </c>
      <c r="T97" s="271">
        <f t="shared" si="4"/>
        <v>0.70428936546137966</v>
      </c>
      <c r="U97" s="271">
        <f t="shared" si="5"/>
        <v>0.16919278177078267</v>
      </c>
      <c r="V97" s="274">
        <f t="shared" si="5"/>
        <v>1.690152447489875E-2</v>
      </c>
      <c r="X97" s="12" t="s">
        <v>33</v>
      </c>
      <c r="Y97" s="271">
        <f t="shared" si="6"/>
        <v>2.6657717115355948E-2</v>
      </c>
      <c r="Z97" s="271">
        <f t="shared" si="9"/>
        <v>3.8008910874365781E-2</v>
      </c>
      <c r="AA97" s="271">
        <f t="shared" si="10"/>
        <v>0</v>
      </c>
      <c r="AB97" s="271">
        <f t="shared" si="11"/>
        <v>1.4577291590628528E-2</v>
      </c>
      <c r="AC97" s="271">
        <f t="shared" si="12"/>
        <v>0.72831380025218351</v>
      </c>
      <c r="AD97" s="271">
        <f t="shared" si="7"/>
        <v>0.17496421770615853</v>
      </c>
      <c r="AE97" s="274">
        <f t="shared" si="8"/>
        <v>1.7478062461307755E-2</v>
      </c>
    </row>
    <row r="98" spans="1:31" ht="14.4" x14ac:dyDescent="0.25">
      <c r="A98" s="41" t="str">
        <f>VLOOKUP($B98,'Sector Match'!$A$1:$B$43,2,0)</f>
        <v>computers and electronics 26</v>
      </c>
      <c r="B98" s="12" t="s">
        <v>34</v>
      </c>
      <c r="C98" s="141">
        <f>SUMIFS($B38:$AD38,$B$4:$AD$4,C$63)-SUMIFS('Non-energy Use 2020'!$C38:$AF38,'Non-energy Use 2020'!$C$1:$AF$1,'Energy Use 2020'!C$63)</f>
        <v>3250054665000</v>
      </c>
      <c r="D98" s="142">
        <f>SUMIFS($B38:$AD38,$B$4:$AD$4,D$63)-SUMIFS('Non-energy Use 2020'!$C38:$AF38,'Non-energy Use 2020'!$C$1:$AF$1,'Energy Use 2020'!D$63)</f>
        <v>933349032000</v>
      </c>
      <c r="E98" s="142">
        <f>SUMIFS($B38:$AD38,$B$4:$AD$4,E$63)-SUMIFS('Non-energy Use 2020'!$C38:$AF38,'Non-energy Use 2020'!$C$1:$AF$1,'Energy Use 2020'!E$63)</f>
        <v>1605804786960</v>
      </c>
      <c r="F98" s="142">
        <f>SUMIFS($B38:$AD38,$B$4:$AD$4,F$63)-SUMIFS('Non-energy Use 2020'!$C38:$AF38,'Non-energy Use 2020'!$C$1:$AF$1,'Energy Use 2020'!F$63)</f>
        <v>0</v>
      </c>
      <c r="G98" s="142">
        <f>SUMIFS($B38:$AD38,$B$4:$AD$4,G$63)-SUMIFS('Non-energy Use 2020'!$C38:$AF38,'Non-energy Use 2020'!$C$1:$AF$1,'Energy Use 2020'!G$63)</f>
        <v>319449817500</v>
      </c>
      <c r="H98" s="142">
        <f>SUMIFS($B38:$AD38,$B$4:$AD$4,H$63)-SUMIFS('Non-energy Use 2020'!$C38:$AF38,'Non-energy Use 2020'!$C$1:$AF$1,'Energy Use 2020'!H$63)</f>
        <v>99712788252000</v>
      </c>
      <c r="I98" s="414">
        <f>SUMIFS($B38:$AD38,$B$4:$AD$4,I$63)-SUMIFS('Non-energy Use 2020'!$C38:$AF38,'Non-energy Use 2020'!$C$1:$AF$1,'Energy Use 2020'!I$63)</f>
        <v>622740006008611.88</v>
      </c>
      <c r="J98" s="142">
        <f>SUMIFS($B38:$AD38,$B$4:$AD$4,J$63)-SUMIFS('Non-energy Use 2020'!$C38:$AF38,'Non-energy Use 2020'!$C$1:$AF$1,'Energy Use 2020'!J$63)</f>
        <v>11891866684500</v>
      </c>
      <c r="K98" s="143">
        <f>SUMIFS($B38:$AD38,$B$4:$AD$4,K$63)-SUMIFS('Non-energy Use 2020'!$C38:$AF38,'Non-energy Use 2020'!$C$1:$AF$1,'Energy Use 2020'!K$63)</f>
        <v>797235631500</v>
      </c>
      <c r="L98" s="253">
        <f t="shared" si="3"/>
        <v>741250554878071.88</v>
      </c>
      <c r="N98" s="12" t="s">
        <v>34</v>
      </c>
      <c r="O98" s="269">
        <f t="shared" si="4"/>
        <v>2.7424180345160264E-2</v>
      </c>
      <c r="P98" s="271">
        <f t="shared" si="4"/>
        <v>7.8756620478408965E-3</v>
      </c>
      <c r="Q98" s="271">
        <f t="shared" si="4"/>
        <v>1.354988903754722E-2</v>
      </c>
      <c r="R98" s="271">
        <f t="shared" si="4"/>
        <v>0</v>
      </c>
      <c r="S98" s="271">
        <f t="shared" si="4"/>
        <v>2.6955390937550686E-3</v>
      </c>
      <c r="T98" s="271">
        <f t="shared" si="4"/>
        <v>0.84138322877766913</v>
      </c>
      <c r="U98" s="271">
        <f t="shared" si="5"/>
        <v>0.10034437269882999</v>
      </c>
      <c r="V98" s="274">
        <f t="shared" si="5"/>
        <v>6.7271279991974325E-3</v>
      </c>
      <c r="X98" s="12" t="s">
        <v>34</v>
      </c>
      <c r="Y98" s="271">
        <f t="shared" si="6"/>
        <v>8.0977358152250923E-3</v>
      </c>
      <c r="Z98" s="271">
        <f t="shared" si="9"/>
        <v>1.3931961666861076E-2</v>
      </c>
      <c r="AA98" s="271">
        <f t="shared" si="10"/>
        <v>0</v>
      </c>
      <c r="AB98" s="271">
        <f t="shared" si="11"/>
        <v>2.7715464843776358E-3</v>
      </c>
      <c r="AC98" s="271">
        <f t="shared" si="12"/>
        <v>0.86510810959321405</v>
      </c>
      <c r="AD98" s="271">
        <f t="shared" si="7"/>
        <v>0.103173830431484</v>
      </c>
      <c r="AE98" s="274">
        <f t="shared" si="8"/>
        <v>6.9168160088381005E-3</v>
      </c>
    </row>
    <row r="99" spans="1:31" ht="14.4" x14ac:dyDescent="0.25">
      <c r="A99" s="41" t="str">
        <f>VLOOKUP($B99,'Sector Match'!$A$1:$B$43,2,0)</f>
        <v>computers and electronics 26</v>
      </c>
      <c r="B99" s="12" t="s">
        <v>35</v>
      </c>
      <c r="C99" s="141">
        <f>SUMIFS($B39:$AD39,$B$4:$AD$4,C$63)-SUMIFS('Non-energy Use 2020'!$C39:$AF39,'Non-energy Use 2020'!$C$1:$AF$1,'Energy Use 2020'!C$63)</f>
        <v>461118867000</v>
      </c>
      <c r="D99" s="142">
        <f>SUMIFS($B39:$AD39,$B$4:$AD$4,D$63)-SUMIFS('Non-energy Use 2020'!$C39:$AF39,'Non-energy Use 2020'!$C$1:$AF$1,'Energy Use 2020'!D$63)</f>
        <v>75001261500</v>
      </c>
      <c r="E99" s="142">
        <f>SUMIFS($B39:$AD39,$B$4:$AD$4,E$63)-SUMIFS('Non-energy Use 2020'!$C39:$AF39,'Non-energy Use 2020'!$C$1:$AF$1,'Energy Use 2020'!E$63)</f>
        <v>453840966810</v>
      </c>
      <c r="F99" s="142">
        <f>SUMIFS($B39:$AD39,$B$4:$AD$4,F$63)-SUMIFS('Non-energy Use 2020'!$C39:$AF39,'Non-energy Use 2020'!$C$1:$AF$1,'Energy Use 2020'!F$63)</f>
        <v>0</v>
      </c>
      <c r="G99" s="142">
        <f>SUMIFS($B39:$AD39,$B$4:$AD$4,G$63)-SUMIFS('Non-energy Use 2020'!$C39:$AF39,'Non-energy Use 2020'!$C$1:$AF$1,'Energy Use 2020'!G$63)</f>
        <v>100001682000</v>
      </c>
      <c r="H99" s="142">
        <f>SUMIFS($B39:$AD39,$B$4:$AD$4,H$63)-SUMIFS('Non-energy Use 2020'!$C39:$AF39,'Non-energy Use 2020'!$C$1:$AF$1,'Energy Use 2020'!H$63)</f>
        <v>3161164281000</v>
      </c>
      <c r="I99" s="414">
        <f>SUMIFS($B39:$AD39,$B$4:$AD$4,I$63)-SUMIFS('Non-energy Use 2020'!$C39:$AF39,'Non-energy Use 2020'!$C$1:$AF$1,'Energy Use 2020'!I$63)</f>
        <v>26691989746388.297</v>
      </c>
      <c r="J99" s="142">
        <f>SUMIFS($B39:$AD39,$B$4:$AD$4,J$63)-SUMIFS('Non-energy Use 2020'!$C39:$AF39,'Non-energy Use 2020'!$C$1:$AF$1,'Energy Use 2020'!J$63)</f>
        <v>647233108500</v>
      </c>
      <c r="K99" s="143">
        <f>SUMIFS($B39:$AD39,$B$4:$AD$4,K$63)-SUMIFS('Non-energy Use 2020'!$C39:$AF39,'Non-energy Use 2020'!$C$1:$AF$1,'Energy Use 2020'!K$63)</f>
        <v>336116764500</v>
      </c>
      <c r="L99" s="253">
        <f t="shared" si="3"/>
        <v>31926466677698.297</v>
      </c>
      <c r="N99" s="12" t="s">
        <v>35</v>
      </c>
      <c r="O99" s="269">
        <f t="shared" si="4"/>
        <v>8.8092635243422243E-2</v>
      </c>
      <c r="P99" s="271">
        <f t="shared" si="4"/>
        <v>1.4328320190195183E-2</v>
      </c>
      <c r="Q99" s="271">
        <f t="shared" si="4"/>
        <v>8.670225750644775E-2</v>
      </c>
      <c r="R99" s="271">
        <f t="shared" si="4"/>
        <v>0</v>
      </c>
      <c r="S99" s="271">
        <f t="shared" si="4"/>
        <v>1.9104426920260244E-2</v>
      </c>
      <c r="T99" s="271">
        <f t="shared" si="4"/>
        <v>0.60391216209044885</v>
      </c>
      <c r="U99" s="271">
        <f t="shared" si="5"/>
        <v>0.1236480964561288</v>
      </c>
      <c r="V99" s="274">
        <f t="shared" si="5"/>
        <v>6.421210159309694E-2</v>
      </c>
      <c r="X99" s="12" t="s">
        <v>35</v>
      </c>
      <c r="Y99" s="271">
        <f t="shared" si="6"/>
        <v>1.5712473376086781E-2</v>
      </c>
      <c r="Z99" s="271">
        <f t="shared" si="9"/>
        <v>9.5077922229076225E-2</v>
      </c>
      <c r="AA99" s="271">
        <f t="shared" si="10"/>
        <v>0</v>
      </c>
      <c r="AB99" s="271">
        <f t="shared" si="11"/>
        <v>2.094996450144904E-2</v>
      </c>
      <c r="AC99" s="271">
        <f t="shared" si="12"/>
        <v>0.66225165562913912</v>
      </c>
      <c r="AD99" s="271">
        <f t="shared" si="7"/>
        <v>0.13559282580104517</v>
      </c>
      <c r="AE99" s="274">
        <f t="shared" si="8"/>
        <v>7.0415158463203717E-2</v>
      </c>
    </row>
    <row r="100" spans="1:31" ht="14.4" x14ac:dyDescent="0.25">
      <c r="A100" s="41" t="str">
        <f>VLOOKUP($B100,'Sector Match'!$A$1:$B$43,2,0)</f>
        <v>other machinery 28</v>
      </c>
      <c r="B100" s="12" t="s">
        <v>36</v>
      </c>
      <c r="C100" s="141">
        <f>SUMIFS($B40:$AD40,$B$4:$AD$4,C$63)-SUMIFS('Non-energy Use 2020'!$C40:$AF40,'Non-energy Use 2020'!$C$1:$AF$1,'Energy Use 2020'!C$63)</f>
        <v>755568264000.00012</v>
      </c>
      <c r="D100" s="142">
        <f>SUMIFS($B40:$AD40,$B$4:$AD$4,D$63)-SUMIFS('Non-energy Use 2020'!$C40:$AF40,'Non-energy Use 2020'!$C$1:$AF$1,'Energy Use 2020'!D$63)</f>
        <v>1652805577500</v>
      </c>
      <c r="E100" s="142">
        <f>SUMIFS($B40:$AD40,$B$4:$AD$4,E$63)-SUMIFS('Non-energy Use 2020'!$C40:$AF40,'Non-energy Use 2020'!$C$1:$AF$1,'Energy Use 2020'!E$63)</f>
        <v>323338771800</v>
      </c>
      <c r="F100" s="142">
        <f>SUMIFS($B40:$AD40,$B$4:$AD$4,F$63)-SUMIFS('Non-energy Use 2020'!$C40:$AF40,'Non-energy Use 2020'!$C$1:$AF$1,'Energy Use 2020'!F$63)</f>
        <v>0</v>
      </c>
      <c r="G100" s="142">
        <f>SUMIFS($B40:$AD40,$B$4:$AD$4,G$63)-SUMIFS('Non-energy Use 2020'!$C40:$AF40,'Non-energy Use 2020'!$C$1:$AF$1,'Energy Use 2020'!G$63)</f>
        <v>27778245000</v>
      </c>
      <c r="H100" s="142">
        <f>SUMIFS($B40:$AD40,$B$4:$AD$4,H$63)-SUMIFS('Non-energy Use 2020'!$C40:$AF40,'Non-energy Use 2020'!$C$1:$AF$1,'Energy Use 2020'!H$63)</f>
        <v>14764137217500</v>
      </c>
      <c r="I100" s="414">
        <f>SUMIFS($B40:$AD40,$B$4:$AD$4,I$63)-SUMIFS('Non-energy Use 2020'!$C40:$AF40,'Non-energy Use 2020'!$C$1:$AF$1,'Energy Use 2020'!I$63)</f>
        <v>188569004670178.56</v>
      </c>
      <c r="J100" s="142">
        <f>SUMIFS($B40:$AD40,$B$4:$AD$4,J$63)-SUMIFS('Non-energy Use 2020'!$C40:$AF40,'Non-energy Use 2020'!$C$1:$AF$1,'Energy Use 2020'!J$63)</f>
        <v>783346509000</v>
      </c>
      <c r="K100" s="143">
        <f>SUMIFS($B40:$AD40,$B$4:$AD$4,K$63)-SUMIFS('Non-energy Use 2020'!$C40:$AF40,'Non-energy Use 2020'!$C$1:$AF$1,'Energy Use 2020'!K$63)</f>
        <v>211114662000</v>
      </c>
      <c r="L100" s="253">
        <f t="shared" si="3"/>
        <v>207087093916978.56</v>
      </c>
      <c r="N100" s="12" t="s">
        <v>36</v>
      </c>
      <c r="O100" s="269">
        <f t="shared" si="4"/>
        <v>4.0801632065282617E-2</v>
      </c>
      <c r="P100" s="271">
        <f t="shared" si="4"/>
        <v>8.9253570142805716E-2</v>
      </c>
      <c r="Q100" s="271">
        <f t="shared" si="4"/>
        <v>1.7460698427937116E-2</v>
      </c>
      <c r="R100" s="271">
        <f t="shared" si="4"/>
        <v>0</v>
      </c>
      <c r="S100" s="271">
        <f t="shared" si="4"/>
        <v>1.5000600024000961E-3</v>
      </c>
      <c r="T100" s="271">
        <f t="shared" si="4"/>
        <v>0.79728189127565108</v>
      </c>
      <c r="U100" s="271">
        <f t="shared" si="5"/>
        <v>4.2301692067682709E-2</v>
      </c>
      <c r="V100" s="274">
        <f t="shared" si="5"/>
        <v>1.140045601824073E-2</v>
      </c>
      <c r="X100" s="12" t="s">
        <v>36</v>
      </c>
      <c r="Y100" s="271">
        <f t="shared" si="6"/>
        <v>9.3050168897785557E-2</v>
      </c>
      <c r="Z100" s="271">
        <f t="shared" si="9"/>
        <v>1.8203427999499561E-2</v>
      </c>
      <c r="AA100" s="271">
        <f t="shared" si="10"/>
        <v>0</v>
      </c>
      <c r="AB100" s="271">
        <f t="shared" si="11"/>
        <v>1.5638683848367321E-3</v>
      </c>
      <c r="AC100" s="271">
        <f t="shared" si="12"/>
        <v>0.8311960465407231</v>
      </c>
      <c r="AD100" s="271">
        <f t="shared" si="7"/>
        <v>4.4101088452395847E-2</v>
      </c>
      <c r="AE100" s="274">
        <f t="shared" si="8"/>
        <v>1.1885399724759164E-2</v>
      </c>
    </row>
    <row r="101" spans="1:31" ht="14.4" x14ac:dyDescent="0.25">
      <c r="A101" s="41" t="str">
        <f>VLOOKUP($B101,'Sector Match'!$A$1:$B$43,2,0)</f>
        <v>water and waste 36T39</v>
      </c>
      <c r="B101" s="12" t="s">
        <v>37</v>
      </c>
      <c r="C101" s="141">
        <f>SUMIFS($B41:$AD41,$B$4:$AD$4,C$63)-SUMIFS('Non-energy Use 2020'!$C41:$AF41,'Non-energy Use 2020'!$C$1:$AF$1,'Energy Use 2020'!C$63)</f>
        <v>70892859064500</v>
      </c>
      <c r="D101" s="142">
        <f>SUMIFS($B41:$AD41,$B$4:$AD$4,D$63)-SUMIFS('Non-energy Use 2020'!$C41:$AF41,'Non-energy Use 2020'!$C$1:$AF$1,'Energy Use 2020'!D$63)</f>
        <v>7139008965000</v>
      </c>
      <c r="E101" s="142">
        <f>SUMIFS($B41:$AD41,$B$4:$AD$4,E$63)-SUMIFS('Non-energy Use 2020'!$C41:$AF41,'Non-energy Use 2020'!$C$1:$AF$1,'Energy Use 2020'!E$63)</f>
        <v>1439996442555</v>
      </c>
      <c r="F101" s="142">
        <f>SUMIFS($B41:$AD41,$B$4:$AD$4,F$63)-SUMIFS('Non-energy Use 2020'!$C41:$AF41,'Non-energy Use 2020'!$C$1:$AF$1,'Energy Use 2020'!F$63)</f>
        <v>0</v>
      </c>
      <c r="G101" s="142">
        <f>SUMIFS($B41:$AD41,$B$4:$AD$4,G$63)-SUMIFS('Non-energy Use 2020'!$C41:$AF41,'Non-energy Use 2020'!$C$1:$AF$1,'Energy Use 2020'!G$63)</f>
        <v>1058351134500</v>
      </c>
      <c r="H101" s="142">
        <f>SUMIFS($B41:$AD41,$B$4:$AD$4,H$63)-SUMIFS('Non-energy Use 2020'!$C41:$AF41,'Non-energy Use 2020'!$C$1:$AF$1,'Energy Use 2020'!H$63)</f>
        <v>56859289690500</v>
      </c>
      <c r="I101" s="414">
        <f>SUMIFS($B41:$AD41,$B$4:$AD$4,I$63)-SUMIFS('Non-energy Use 2020'!$C41:$AF41,'Non-energy Use 2020'!$C$1:$AF$1,'Energy Use 2020'!I$63)</f>
        <v>42613349699310.25</v>
      </c>
      <c r="J101" s="142">
        <f>SUMIFS($B41:$AD41,$B$4:$AD$4,J$63)-SUMIFS('Non-energy Use 2020'!$C41:$AF41,'Non-energy Use 2020'!$C$1:$AF$1,'Energy Use 2020'!J$63)</f>
        <v>377784132000</v>
      </c>
      <c r="K101" s="143">
        <f>SUMIFS($B41:$AD41,$B$4:$AD$4,K$63)-SUMIFS('Non-energy Use 2020'!$C41:$AF41,'Non-energy Use 2020'!$C$1:$AF$1,'Energy Use 2020'!K$63)</f>
        <v>1666694700000</v>
      </c>
      <c r="L101" s="253">
        <f t="shared" si="3"/>
        <v>182047333828365.25</v>
      </c>
      <c r="N101" s="12" t="s">
        <v>37</v>
      </c>
      <c r="O101" s="269">
        <f t="shared" si="4"/>
        <v>0.50843314495614045</v>
      </c>
      <c r="P101" s="271">
        <f t="shared" si="4"/>
        <v>5.1199920948915824E-2</v>
      </c>
      <c r="Q101" s="271">
        <f t="shared" si="4"/>
        <v>1.0327442420509134E-2</v>
      </c>
      <c r="R101" s="271">
        <f t="shared" si="4"/>
        <v>0</v>
      </c>
      <c r="S101" s="271">
        <f t="shared" si="4"/>
        <v>7.5903384753061983E-3</v>
      </c>
      <c r="T101" s="271">
        <f t="shared" si="4"/>
        <v>0.40778645210247394</v>
      </c>
      <c r="U101" s="271">
        <f t="shared" si="5"/>
        <v>2.7094121591644173E-3</v>
      </c>
      <c r="V101" s="274">
        <f t="shared" si="5"/>
        <v>1.1953288937490076E-2</v>
      </c>
      <c r="X101" s="12" t="s">
        <v>37</v>
      </c>
      <c r="Y101" s="271">
        <f t="shared" si="6"/>
        <v>0.10415657692044261</v>
      </c>
      <c r="Z101" s="271">
        <f t="shared" si="9"/>
        <v>2.1009232649723052E-2</v>
      </c>
      <c r="AA101" s="271">
        <f t="shared" si="10"/>
        <v>0</v>
      </c>
      <c r="AB101" s="271">
        <f t="shared" si="11"/>
        <v>1.5441111208828262E-2</v>
      </c>
      <c r="AC101" s="271">
        <f t="shared" si="12"/>
        <v>0.82956458092783647</v>
      </c>
      <c r="AD101" s="271">
        <f t="shared" si="7"/>
        <v>5.5117877280856792E-3</v>
      </c>
      <c r="AE101" s="274">
        <f t="shared" si="8"/>
        <v>2.4316710565083877E-2</v>
      </c>
    </row>
    <row r="102" spans="1:31" ht="14.4" x14ac:dyDescent="0.25">
      <c r="A102" s="41" t="str">
        <f>VLOOKUP($B102,'Sector Match'!$A$1:$B$43,2,0)</f>
        <v>other machinery 28</v>
      </c>
      <c r="B102" s="12" t="s">
        <v>38</v>
      </c>
      <c r="C102" s="141">
        <f>SUMIFS($B42:$AD42,$B$4:$AD$4,C$63)-SUMIFS('Non-energy Use 2020'!$C42:$AF42,'Non-energy Use 2020'!$C$1:$AF$1,'Energy Use 2020'!C$63)</f>
        <v>258337678500</v>
      </c>
      <c r="D102" s="142">
        <f>SUMIFS($B42:$AD42,$B$4:$AD$4,D$63)-SUMIFS('Non-energy Use 2020'!$C42:$AF42,'Non-energy Use 2020'!$C$1:$AF$1,'Energy Use 2020'!D$63)</f>
        <v>150002523000</v>
      </c>
      <c r="E102" s="142">
        <f>SUMIFS($B42:$AD42,$B$4:$AD$4,E$63)-SUMIFS('Non-energy Use 2020'!$C42:$AF42,'Non-energy Use 2020'!$C$1:$AF$1,'Energy Use 2020'!E$63)</f>
        <v>1733001370815</v>
      </c>
      <c r="F102" s="142">
        <f>SUMIFS($B42:$AD42,$B$4:$AD$4,F$63)-SUMIFS('Non-energy Use 2020'!$C42:$AF42,'Non-energy Use 2020'!$C$1:$AF$1,'Energy Use 2020'!F$63)</f>
        <v>0</v>
      </c>
      <c r="G102" s="142">
        <f>SUMIFS($B42:$AD42,$B$4:$AD$4,G$63)-SUMIFS('Non-energy Use 2020'!$C42:$AF42,'Non-energy Use 2020'!$C$1:$AF$1,'Energy Use 2020'!G$63)</f>
        <v>69445612500</v>
      </c>
      <c r="H102" s="142">
        <f>SUMIFS($B42:$AD42,$B$4:$AD$4,H$63)-SUMIFS('Non-energy Use 2020'!$C42:$AF42,'Non-energy Use 2020'!$C$1:$AF$1,'Energy Use 2020'!H$63)</f>
        <v>2219481775500</v>
      </c>
      <c r="I102" s="414">
        <f>SUMIFS($B42:$AD42,$B$4:$AD$4,I$63)-SUMIFS('Non-energy Use 2020'!$C42:$AF42,'Non-energy Use 2020'!$C$1:$AF$1,'Energy Use 2020'!I$63)</f>
        <v>31000910443534.922</v>
      </c>
      <c r="J102" s="142">
        <f>SUMIFS($B42:$AD42,$B$4:$AD$4,J$63)-SUMIFS('Non-energy Use 2020'!$C42:$AF42,'Non-energy Use 2020'!$C$1:$AF$1,'Energy Use 2020'!J$63)</f>
        <v>275004625500</v>
      </c>
      <c r="K102" s="143">
        <f>SUMIFS($B42:$AD42,$B$4:$AD$4,K$63)-SUMIFS('Non-energy Use 2020'!$C42:$AF42,'Non-energy Use 2020'!$C$1:$AF$1,'Energy Use 2020'!K$63)</f>
        <v>0</v>
      </c>
      <c r="L102" s="253">
        <f t="shared" si="3"/>
        <v>35706184029349.922</v>
      </c>
      <c r="N102" s="12" t="s">
        <v>38</v>
      </c>
      <c r="O102" s="269">
        <f t="shared" si="4"/>
        <v>5.4903859209974794E-2</v>
      </c>
      <c r="P102" s="271">
        <f t="shared" si="4"/>
        <v>3.1879660186436974E-2</v>
      </c>
      <c r="Q102" s="271">
        <f t="shared" si="4"/>
        <v>0.36831043704652661</v>
      </c>
      <c r="R102" s="271">
        <f t="shared" si="4"/>
        <v>0</v>
      </c>
      <c r="S102" s="271">
        <f t="shared" si="4"/>
        <v>1.4759101938165266E-2</v>
      </c>
      <c r="T102" s="271">
        <f t="shared" si="4"/>
        <v>0.47170089794376191</v>
      </c>
      <c r="U102" s="271">
        <f t="shared" si="5"/>
        <v>5.8446043675134458E-2</v>
      </c>
      <c r="V102" s="274">
        <f t="shared" si="5"/>
        <v>0</v>
      </c>
      <c r="X102" s="12" t="s">
        <v>38</v>
      </c>
      <c r="Y102" s="271">
        <f t="shared" si="6"/>
        <v>3.3731658410739163E-2</v>
      </c>
      <c r="Z102" s="271">
        <f t="shared" si="9"/>
        <v>0.38970684690199703</v>
      </c>
      <c r="AA102" s="271">
        <f t="shared" si="10"/>
        <v>0</v>
      </c>
      <c r="AB102" s="271">
        <f t="shared" si="11"/>
        <v>1.5616508523490353E-2</v>
      </c>
      <c r="AC102" s="271">
        <f t="shared" si="12"/>
        <v>0.49910361241075163</v>
      </c>
      <c r="AD102" s="271">
        <f t="shared" si="7"/>
        <v>6.1841373753021796E-2</v>
      </c>
      <c r="AE102" s="274">
        <f t="shared" si="8"/>
        <v>0</v>
      </c>
    </row>
    <row r="103" spans="1:31" ht="14.4" x14ac:dyDescent="0.25">
      <c r="A103" s="41">
        <f>VLOOKUP($B103,'Sector Match'!$A$1:$B$43,2,0)</f>
        <v>0</v>
      </c>
      <c r="B103" s="12" t="s">
        <v>39</v>
      </c>
      <c r="C103" s="141">
        <f>SUMIFS($B43:$AD43,$B$4:$AD$4,C$63)-SUMIFS('Non-energy Use 2020'!$C43:$AF43,'Non-energy Use 2020'!$C$1:$AF$1,'Energy Use 2020'!C$63)</f>
        <v>106768462482000.02</v>
      </c>
      <c r="D103" s="142">
        <f>SUMIFS($B43:$AD43,$B$4:$AD$4,D$63)-SUMIFS('Non-energy Use 2020'!$C43:$AF43,'Non-energy Use 2020'!$C$1:$AF$1,'Energy Use 2020'!D$63)</f>
        <v>838902999000</v>
      </c>
      <c r="E103" s="142">
        <f>SUMIFS($B43:$AD43,$B$4:$AD$4,E$63)-SUMIFS('Non-energy Use 2020'!$C43:$AF43,'Non-energy Use 2020'!$C$1:$AF$1,'Energy Use 2020'!E$63)</f>
        <v>6879421265475</v>
      </c>
      <c r="F103" s="142">
        <f>SUMIFS($B43:$AD43,$B$4:$AD$4,F$63)-SUMIFS('Non-energy Use 2020'!$C43:$AF43,'Non-energy Use 2020'!$C$1:$AF$1,'Energy Use 2020'!F$63)</f>
        <v>63889963500</v>
      </c>
      <c r="G103" s="142">
        <f>SUMIFS($B43:$AD43,$B$4:$AD$4,G$63)-SUMIFS('Non-energy Use 2020'!$C43:$AF43,'Non-energy Use 2020'!$C$1:$AF$1,'Energy Use 2020'!G$63)</f>
        <v>366672834000</v>
      </c>
      <c r="H103" s="142">
        <f>SUMIFS($B43:$AD43,$B$4:$AD$4,H$63)-SUMIFS('Non-energy Use 2020'!$C43:$AF43,'Non-energy Use 2020'!$C$1:$AF$1,'Energy Use 2020'!H$63)</f>
        <v>9122375658000</v>
      </c>
      <c r="I103" s="414">
        <f>SUMIFS($B43:$AD43,$B$4:$AD$4,I$63)-SUMIFS('Non-energy Use 2020'!$C43:$AF43,'Non-energy Use 2020'!$C$1:$AF$1,'Energy Use 2020'!I$63)</f>
        <v>3091574475322870</v>
      </c>
      <c r="J103" s="142">
        <f>SUMIFS($B43:$AD43,$B$4:$AD$4,J$63)-SUMIFS('Non-energy Use 2020'!$C43:$AF43,'Non-energy Use 2020'!$C$1:$AF$1,'Energy Use 2020'!J$63)</f>
        <v>95521051081500</v>
      </c>
      <c r="K103" s="143">
        <f>SUMIFS($B43:$AD43,$B$4:$AD$4,K$63)-SUMIFS('Non-energy Use 2020'!$C43:$AF43,'Non-energy Use 2020'!$C$1:$AF$1,'Energy Use 2020'!K$63)</f>
        <v>2672267169000</v>
      </c>
      <c r="L103" s="253">
        <f t="shared" si="3"/>
        <v>3313807518775345</v>
      </c>
      <c r="N103" s="12" t="s">
        <v>39</v>
      </c>
      <c r="O103" s="269">
        <f t="shared" si="4"/>
        <v>0.48043468614437923</v>
      </c>
      <c r="P103" s="271">
        <f t="shared" si="4"/>
        <v>3.7748796757103367E-3</v>
      </c>
      <c r="Q103" s="271">
        <f t="shared" si="4"/>
        <v>3.095588828106104E-2</v>
      </c>
      <c r="R103" s="271">
        <f t="shared" si="4"/>
        <v>2.8749083622959517E-4</v>
      </c>
      <c r="S103" s="271">
        <f t="shared" si="4"/>
        <v>1.6499474079263723E-3</v>
      </c>
      <c r="T103" s="271">
        <f t="shared" si="4"/>
        <v>4.1048691572956111E-2</v>
      </c>
      <c r="U103" s="271">
        <f t="shared" si="5"/>
        <v>0.4298237993663952</v>
      </c>
      <c r="V103" s="274">
        <f t="shared" si="5"/>
        <v>1.2024616715342199E-2</v>
      </c>
      <c r="X103" s="12" t="s">
        <v>39</v>
      </c>
      <c r="Y103" s="271">
        <f t="shared" si="6"/>
        <v>7.2654574411395714E-3</v>
      </c>
      <c r="Z103" s="271">
        <f t="shared" si="9"/>
        <v>5.9580359688258956E-2</v>
      </c>
      <c r="AA103" s="271">
        <f t="shared" si="10"/>
        <v>5.5332954021923889E-4</v>
      </c>
      <c r="AB103" s="271">
        <f t="shared" si="11"/>
        <v>3.1756304047365013E-3</v>
      </c>
      <c r="AC103" s="271">
        <f t="shared" si="12"/>
        <v>7.9005835220868709E-2</v>
      </c>
      <c r="AD103" s="271">
        <f t="shared" si="7"/>
        <v>0.82727577823995513</v>
      </c>
      <c r="AE103" s="274">
        <f t="shared" si="8"/>
        <v>2.3143609464822079E-2</v>
      </c>
    </row>
    <row r="104" spans="1:31" ht="14.4" x14ac:dyDescent="0.25">
      <c r="A104" s="41" t="str">
        <f>VLOOKUP($B104,'Sector Match'!$A$1:$B$43,2,0)</f>
        <v>energy pipelines and gas processing 352T353</v>
      </c>
      <c r="B104" s="12" t="s">
        <v>40</v>
      </c>
      <c r="C104" s="141">
        <f>SUMIFS($B44:$AD44,$B$4:$AD$4,C$63)-SUMIFS('Non-energy Use 2020'!$C44:$AF44,'Non-energy Use 2020'!$C$1:$AF$1,'Energy Use 2020'!C$63)</f>
        <v>24161517501000</v>
      </c>
      <c r="D104" s="142">
        <f>SUMIFS($B44:$AD44,$B$4:$AD$4,D$63)-SUMIFS('Non-energy Use 2020'!$C44:$AF44,'Non-energy Use 2020'!$C$1:$AF$1,'Energy Use 2020'!D$63)</f>
        <v>3397279363500</v>
      </c>
      <c r="E104" s="142">
        <f>SUMIFS($B44:$AD44,$B$4:$AD$4,E$63)-SUMIFS('Non-energy Use 2020'!$C44:$AF44,'Non-energy Use 2020'!$C$1:$AF$1,'Energy Use 2020'!E$63)</f>
        <v>417423687615</v>
      </c>
      <c r="F104" s="142">
        <f>SUMIFS($B44:$AD44,$B$4:$AD$4,F$63)-SUMIFS('Non-energy Use 2020'!$C44:$AF44,'Non-energy Use 2020'!$C$1:$AF$1,'Energy Use 2020'!F$63)</f>
        <v>0</v>
      </c>
      <c r="G104" s="142">
        <f>SUMIFS($B44:$AD44,$B$4:$AD$4,G$63)-SUMIFS('Non-energy Use 2020'!$C44:$AF44,'Non-energy Use 2020'!$C$1:$AF$1,'Energy Use 2020'!G$63)</f>
        <v>2777824500</v>
      </c>
      <c r="H104" s="142">
        <f>SUMIFS($B44:$AD44,$B$4:$AD$4,H$63)-SUMIFS('Non-energy Use 2020'!$C44:$AF44,'Non-energy Use 2020'!$C$1:$AF$1,'Energy Use 2020'!H$63)</f>
        <v>46200777084000</v>
      </c>
      <c r="I104" s="414">
        <f>SUMIFS($B44:$AD44,$B$4:$AD$4,I$63)-SUMIFS('Non-energy Use 2020'!$C44:$AF44,'Non-energy Use 2020'!$C$1:$AF$1,'Energy Use 2020'!I$63)</f>
        <v>57845013463928.055</v>
      </c>
      <c r="J104" s="142">
        <f>SUMIFS($B44:$AD44,$B$4:$AD$4,J$63)-SUMIFS('Non-energy Use 2020'!$C44:$AF44,'Non-energy Use 2020'!$C$1:$AF$1,'Energy Use 2020'!J$63)</f>
        <v>38553426235500</v>
      </c>
      <c r="K104" s="143">
        <f>SUMIFS($B44:$AD44,$B$4:$AD$4,K$63)-SUMIFS('Non-energy Use 2020'!$C44:$AF44,'Non-energy Use 2020'!$C$1:$AF$1,'Energy Use 2020'!K$63)</f>
        <v>0</v>
      </c>
      <c r="L104" s="253">
        <f t="shared" si="3"/>
        <v>170578215160043.06</v>
      </c>
      <c r="N104" s="12" t="s">
        <v>40</v>
      </c>
      <c r="O104" s="269">
        <f t="shared" si="4"/>
        <v>0.21432476978814177</v>
      </c>
      <c r="P104" s="271">
        <f t="shared" si="4"/>
        <v>3.0135570642779649E-2</v>
      </c>
      <c r="Q104" s="271">
        <f t="shared" si="4"/>
        <v>3.70275731847138E-3</v>
      </c>
      <c r="R104" s="271">
        <f t="shared" si="4"/>
        <v>0</v>
      </c>
      <c r="S104" s="271">
        <f t="shared" si="4"/>
        <v>2.4640695537841086E-5</v>
      </c>
      <c r="T104" s="271">
        <f t="shared" si="4"/>
        <v>0.40982404818537294</v>
      </c>
      <c r="U104" s="271">
        <f t="shared" si="5"/>
        <v>0.34198821336969643</v>
      </c>
      <c r="V104" s="274">
        <f t="shared" si="5"/>
        <v>0</v>
      </c>
      <c r="X104" s="12" t="s">
        <v>40</v>
      </c>
      <c r="Y104" s="271">
        <f t="shared" si="6"/>
        <v>3.8356269211457204E-2</v>
      </c>
      <c r="Z104" s="271">
        <f t="shared" si="9"/>
        <v>4.7128344843873045E-3</v>
      </c>
      <c r="AA104" s="271">
        <f t="shared" si="10"/>
        <v>0</v>
      </c>
      <c r="AB104" s="271">
        <f t="shared" si="11"/>
        <v>3.1362444163088473E-5</v>
      </c>
      <c r="AC104" s="271">
        <f t="shared" si="12"/>
        <v>0.52162017132048744</v>
      </c>
      <c r="AD104" s="271">
        <f t="shared" si="7"/>
        <v>0.43527936253950494</v>
      </c>
      <c r="AE104" s="274">
        <f t="shared" si="8"/>
        <v>0</v>
      </c>
    </row>
    <row r="105" spans="1:31" ht="14.4" x14ac:dyDescent="0.25">
      <c r="A105" s="111" t="str">
        <f>VLOOKUP($B105,'Sector Match'!$A$1:$B$43,2,0)</f>
        <v>water and waste 36T39</v>
      </c>
      <c r="B105" s="37" t="s">
        <v>41</v>
      </c>
      <c r="C105" s="144">
        <f>SUMIFS($B45:$AD45,$B$4:$AD$4,C$63)-SUMIFS('Non-energy Use 2020'!$C45:$AF45,'Non-energy Use 2020'!$C$1:$AF$1,'Energy Use 2020'!C$63)</f>
        <v>852792121500</v>
      </c>
      <c r="D105" s="145">
        <f>SUMIFS($B45:$AD45,$B$4:$AD$4,D$63)-SUMIFS('Non-energy Use 2020'!$C45:$AF45,'Non-energy Use 2020'!$C$1:$AF$1,'Energy Use 2020'!D$63)</f>
        <v>94446033000</v>
      </c>
      <c r="E105" s="145">
        <f>SUMIFS($B45:$AD45,$B$4:$AD$4,E$63)-SUMIFS('Non-energy Use 2020'!$C45:$AF45,'Non-energy Use 2020'!$C$1:$AF$1,'Energy Use 2020'!E$63)</f>
        <v>435618438090</v>
      </c>
      <c r="F105" s="145">
        <f>SUMIFS($B45:$AD45,$B$4:$AD$4,F$63)-SUMIFS('Non-energy Use 2020'!$C45:$AF45,'Non-energy Use 2020'!$C$1:$AF$1,'Energy Use 2020'!F$63)</f>
        <v>13889122500</v>
      </c>
      <c r="G105" s="145">
        <f>SUMIFS($B45:$AD45,$B$4:$AD$4,G$63)-SUMIFS('Non-energy Use 2020'!$C45:$AF45,'Non-energy Use 2020'!$C$1:$AF$1,'Energy Use 2020'!G$63)</f>
        <v>36111718500</v>
      </c>
      <c r="H105" s="145">
        <f>SUMIFS($B45:$AD45,$B$4:$AD$4,H$63)-SUMIFS('Non-energy Use 2020'!$C45:$AF45,'Non-energy Use 2020'!$C$1:$AF$1,'Energy Use 2020'!H$63)</f>
        <v>1730584663500</v>
      </c>
      <c r="I105" s="415">
        <f>SUMIFS($B45:$AD45,$B$4:$AD$4,I$63)-SUMIFS('Non-energy Use 2020'!$C45:$AF45,'Non-energy Use 2020'!$C$1:$AF$1,'Energy Use 2020'!I$63)</f>
        <v>220098899431097.31</v>
      </c>
      <c r="J105" s="145">
        <f>SUMIFS($B45:$AD45,$B$4:$AD$4,J$63)-SUMIFS('Non-energy Use 2020'!$C45:$AF45,'Non-energy Use 2020'!$C$1:$AF$1,'Energy Use 2020'!J$63)</f>
        <v>1902809782500</v>
      </c>
      <c r="K105" s="146">
        <f>SUMIFS($B45:$AD45,$B$4:$AD$4,K$63)-SUMIFS('Non-energy Use 2020'!$C45:$AF45,'Non-energy Use 2020'!$C$1:$AF$1,'Energy Use 2020'!K$63)</f>
        <v>0</v>
      </c>
      <c r="L105" s="253">
        <f t="shared" si="3"/>
        <v>225165151310687.31</v>
      </c>
      <c r="N105" s="37" t="s">
        <v>41</v>
      </c>
      <c r="O105" s="269">
        <f t="shared" si="4"/>
        <v>0.1683280148260245</v>
      </c>
      <c r="P105" s="271">
        <f t="shared" si="4"/>
        <v>1.8642190567051572E-2</v>
      </c>
      <c r="Q105" s="271">
        <f t="shared" si="4"/>
        <v>8.5984362491912575E-2</v>
      </c>
      <c r="R105" s="271">
        <f t="shared" si="4"/>
        <v>2.7414986128017019E-3</v>
      </c>
      <c r="S105" s="271">
        <f t="shared" si="4"/>
        <v>7.1278963932844249E-3</v>
      </c>
      <c r="T105" s="271">
        <f t="shared" si="4"/>
        <v>0.34159072715509203</v>
      </c>
      <c r="U105" s="271">
        <f t="shared" si="5"/>
        <v>0.37558530995383316</v>
      </c>
      <c r="V105" s="274">
        <f t="shared" si="5"/>
        <v>0</v>
      </c>
      <c r="X105" s="37" t="s">
        <v>41</v>
      </c>
      <c r="Y105" s="271">
        <f t="shared" si="6"/>
        <v>2.241531625374138E-2</v>
      </c>
      <c r="Z105" s="271">
        <f t="shared" si="9"/>
        <v>0.1033873498503448</v>
      </c>
      <c r="AA105" s="271">
        <f t="shared" si="10"/>
        <v>3.2963700373149088E-3</v>
      </c>
      <c r="AB105" s="271">
        <f t="shared" si="11"/>
        <v>8.5705620970187631E-3</v>
      </c>
      <c r="AC105" s="271">
        <f t="shared" si="12"/>
        <v>0.41072770664943764</v>
      </c>
      <c r="AD105" s="271">
        <f t="shared" si="7"/>
        <v>0.45160269511214252</v>
      </c>
      <c r="AE105" s="274">
        <f t="shared" si="8"/>
        <v>0</v>
      </c>
    </row>
    <row r="106" spans="1:31" x14ac:dyDescent="0.25">
      <c r="A106" s="111" t="str">
        <f>VLOOKUP($B106,'Sector Match'!$A$1:$B$43,2,0)</f>
        <v>construction 41T43</v>
      </c>
      <c r="B106" s="76" t="s">
        <v>88</v>
      </c>
      <c r="C106" s="353">
        <f>SUMIFS($B$54:$AE$54,$B$52:$AE$52,C$63)-SUMIFS('Non-energy Use 2020'!$C$46:$AF$46,'Non-energy Use 2020'!$C$1:$AF$1,'Energy Use 2020'!C$63)</f>
        <v>148327494826500</v>
      </c>
      <c r="D106" s="353">
        <f>SUMIFS($B$54:$AE$54,$B$52:$AE$52,D$63)-SUMIFS('Non-energy Use 2020'!$C$46:$AF$46,'Non-energy Use 2020'!$C$1:$AF$1,'Energy Use 2020'!D$63)</f>
        <v>5397313003500</v>
      </c>
      <c r="E106" s="353">
        <f>SUMIFS($B$54:$AE$54,$B$52:$AE$52,E$63)-SUMIFS('Non-energy Use 2020'!$C$46:$AF$46,'Non-energy Use 2020'!$C$1:$AF$1,'Energy Use 2020'!E$63)</f>
        <v>416179222239000</v>
      </c>
      <c r="F106" s="353">
        <f>SUMIFS($B$54:$AE$54,$B$52:$AE$52,F$63)-SUMIFS('Non-energy Use 2020'!$C$46:$AF$46,'Non-energy Use 2020'!$C$1:$AF$1,'Energy Use 2020'!F$63)</f>
        <v>0</v>
      </c>
      <c r="G106" s="353">
        <f>SUMIFS($B$54:$AE$54,$B$52:$AE$52,G$63)-SUMIFS('Non-energy Use 2020'!$C$46:$AF$46,'Non-energy Use 2020'!$C$1:$AF$1,'Energy Use 2020'!G$63)</f>
        <v>48039696903000</v>
      </c>
      <c r="H106" s="353">
        <f>SUMIFS($B$54:$AE$54,$B$52:$AE$52,H$63)-SUMIFS('Non-energy Use 2020'!$C$46:$AF$46,'Non-energy Use 2020'!$C$1:$AF$1,'Energy Use 2020'!H$63)</f>
        <v>9361268565000</v>
      </c>
      <c r="I106" s="353">
        <f>SUMIFS($B$54:$AE$54,$B$52:$AE$52,I$63)-SUMIFS('Non-energy Use 2020'!$C$46:$AF$46,'Non-energy Use 2020'!$C$1:$AF$1,'Energy Use 2020'!I$63)</f>
        <v>345186361492500</v>
      </c>
      <c r="J106" s="353">
        <f>SUMIFS($B$54:$AE$54,$B$52:$AE$52,J$63)-SUMIFS('Non-energy Use 2020'!$C$46:$AF$46,'Non-energy Use 2020'!$C$1:$AF$1,'Energy Use 2020'!J$63)</f>
        <v>18311419104000</v>
      </c>
      <c r="K106" s="354">
        <f>SUMIFS($B$54:$AE$54,$B$52:$AE$52,K$63)-SUMIFS('Non-energy Use 2020'!$C$46:$AF$46,'Non-energy Use 2020'!$C$1:$AF$1,'Energy Use 2020'!K$63)</f>
        <v>7930688947500</v>
      </c>
      <c r="L106" s="254">
        <f t="shared" si="3"/>
        <v>998733465081000</v>
      </c>
      <c r="N106" s="76" t="s">
        <v>88</v>
      </c>
      <c r="O106" s="270">
        <f>C106/($L106-$I106)</f>
        <v>0.22695761944634532</v>
      </c>
      <c r="P106" s="272">
        <f t="shared" ref="P106:T106" si="13">D106/($L106-$I106)</f>
        <v>8.2584911995851624E-3</v>
      </c>
      <c r="Q106" s="272">
        <f t="shared" si="13"/>
        <v>0.63680065285859411</v>
      </c>
      <c r="R106" s="272">
        <f t="shared" si="13"/>
        <v>0</v>
      </c>
      <c r="S106" s="272">
        <f t="shared" si="13"/>
        <v>7.3506097172221202E-2</v>
      </c>
      <c r="T106" s="272">
        <f t="shared" si="13"/>
        <v>1.4323785559753988E-2</v>
      </c>
      <c r="U106" s="272">
        <f t="shared" si="5"/>
        <v>2.8018514661690887E-2</v>
      </c>
      <c r="V106" s="275">
        <f t="shared" si="5"/>
        <v>1.2134839101809387E-2</v>
      </c>
      <c r="X106" s="76" t="s">
        <v>88</v>
      </c>
      <c r="Y106" s="272">
        <f t="shared" si="6"/>
        <v>1.0683102773318085E-2</v>
      </c>
      <c r="Z106" s="272">
        <f t="shared" si="9"/>
        <v>0.82375904462380967</v>
      </c>
      <c r="AA106" s="272">
        <f t="shared" si="10"/>
        <v>0</v>
      </c>
      <c r="AB106" s="272">
        <f t="shared" si="11"/>
        <v>9.5086762409553757E-2</v>
      </c>
      <c r="AC106" s="272">
        <f t="shared" si="12"/>
        <v>1.8529107743737491E-2</v>
      </c>
      <c r="AD106" s="272">
        <f t="shared" si="7"/>
        <v>3.6244474257186216E-2</v>
      </c>
      <c r="AE106" s="275">
        <f t="shared" si="8"/>
        <v>1.5697508192394818E-2</v>
      </c>
    </row>
    <row r="107" spans="1:31" x14ac:dyDescent="0.25">
      <c r="I107" s="341"/>
    </row>
    <row r="108" spans="1:31" x14ac:dyDescent="0.25">
      <c r="I108" s="372"/>
    </row>
    <row r="110" spans="1:31" x14ac:dyDescent="0.25">
      <c r="A110" s="79" t="s">
        <v>286</v>
      </c>
    </row>
    <row r="111" spans="1:31" ht="27.6" x14ac:dyDescent="0.25">
      <c r="A111" s="118" t="s">
        <v>284</v>
      </c>
      <c r="B111" s="107" t="s">
        <v>278</v>
      </c>
      <c r="C111" s="107" t="s">
        <v>204</v>
      </c>
      <c r="D111" s="107" t="s">
        <v>147</v>
      </c>
      <c r="E111" s="107" t="s">
        <v>117</v>
      </c>
      <c r="F111" s="107" t="s">
        <v>132</v>
      </c>
      <c r="G111" s="107" t="s">
        <v>177</v>
      </c>
      <c r="H111" s="107" t="s">
        <v>120</v>
      </c>
      <c r="I111" s="107" t="s">
        <v>129</v>
      </c>
      <c r="J111" s="107" t="s">
        <v>201</v>
      </c>
      <c r="K111" s="252" t="s">
        <v>341</v>
      </c>
    </row>
    <row r="112" spans="1:31" ht="14.4" x14ac:dyDescent="0.25">
      <c r="A112" s="104" t="s">
        <v>275</v>
      </c>
      <c r="B112" s="452">
        <f>SUMIFS(C$64:C$106,$A$64:$A$106,$A112)</f>
        <v>486035952765000</v>
      </c>
      <c r="C112" s="147">
        <f t="shared" ref="C112:J112" si="14">SUMIFS(D$64:D$106,$A$64:$A$106,$A112)</f>
        <v>3080607370500</v>
      </c>
      <c r="D112" s="147">
        <f t="shared" si="14"/>
        <v>570918491576400</v>
      </c>
      <c r="E112" s="465">
        <f t="shared" si="14"/>
        <v>0</v>
      </c>
      <c r="F112" s="465">
        <f t="shared" si="14"/>
        <v>450007569000</v>
      </c>
      <c r="G112" s="147">
        <f t="shared" si="14"/>
        <v>4538965233000</v>
      </c>
      <c r="H112" s="147">
        <f t="shared" si="14"/>
        <v>485499832636500</v>
      </c>
      <c r="I112" s="147">
        <f t="shared" si="14"/>
        <v>1061128959000</v>
      </c>
      <c r="J112" s="462">
        <f t="shared" si="14"/>
        <v>185067001663500</v>
      </c>
      <c r="K112" s="249">
        <f>SUM(B112:J112)</f>
        <v>1736651987772900</v>
      </c>
    </row>
    <row r="113" spans="1:11" ht="14.4" x14ac:dyDescent="0.25">
      <c r="A113" s="105" t="s">
        <v>90</v>
      </c>
      <c r="B113" s="453">
        <f t="shared" ref="B113:J128" si="15">SUMIFS(C$64:C$106,$A$64:$A$106,$A113)</f>
        <v>345861372846000</v>
      </c>
      <c r="C113" s="148">
        <f t="shared" si="15"/>
        <v>79454114173500</v>
      </c>
      <c r="D113" s="148">
        <f t="shared" si="15"/>
        <v>44865976855260</v>
      </c>
      <c r="E113" s="466">
        <f t="shared" si="15"/>
        <v>33333894000</v>
      </c>
      <c r="F113" s="466">
        <f t="shared" si="15"/>
        <v>394451079000</v>
      </c>
      <c r="G113" s="148">
        <f t="shared" si="15"/>
        <v>38131196911500</v>
      </c>
      <c r="H113" s="148">
        <f t="shared" si="15"/>
        <v>310098673153218.81</v>
      </c>
      <c r="I113" s="148">
        <f t="shared" si="15"/>
        <v>5944544430000</v>
      </c>
      <c r="J113" s="463">
        <f t="shared" si="15"/>
        <v>313894168500</v>
      </c>
      <c r="K113" s="250">
        <f t="shared" ref="K113:K136" si="16">SUM(B113:J113)</f>
        <v>825097557510978.75</v>
      </c>
    </row>
    <row r="114" spans="1:11" ht="14.4" x14ac:dyDescent="0.25">
      <c r="A114" s="105" t="s">
        <v>91</v>
      </c>
      <c r="B114" s="453">
        <f t="shared" si="15"/>
        <v>13639118295000</v>
      </c>
      <c r="C114" s="148">
        <f t="shared" si="15"/>
        <v>4688967756000</v>
      </c>
      <c r="D114" s="148">
        <f t="shared" si="15"/>
        <v>7973272997085</v>
      </c>
      <c r="E114" s="466">
        <f t="shared" si="15"/>
        <v>98223874320000</v>
      </c>
      <c r="F114" s="466">
        <f t="shared" si="15"/>
        <v>6141769969500</v>
      </c>
      <c r="G114" s="148">
        <f t="shared" si="15"/>
        <v>454102082313000</v>
      </c>
      <c r="H114" s="148">
        <f t="shared" si="15"/>
        <v>158092881609818.72</v>
      </c>
      <c r="I114" s="148">
        <f t="shared" si="15"/>
        <v>25436538946500</v>
      </c>
      <c r="J114" s="463">
        <f t="shared" si="15"/>
        <v>0</v>
      </c>
      <c r="K114" s="250">
        <f t="shared" si="16"/>
        <v>768298506206903.75</v>
      </c>
    </row>
    <row r="115" spans="1:11" ht="14.4" x14ac:dyDescent="0.25">
      <c r="A115" s="105" t="s">
        <v>92</v>
      </c>
      <c r="B115" s="453">
        <f t="shared" si="15"/>
        <v>160372141858500</v>
      </c>
      <c r="C115" s="148">
        <f t="shared" si="15"/>
        <v>16886395135500</v>
      </c>
      <c r="D115" s="148">
        <f t="shared" si="15"/>
        <v>30118534363005</v>
      </c>
      <c r="E115" s="466">
        <f t="shared" si="15"/>
        <v>0</v>
      </c>
      <c r="F115" s="466">
        <f t="shared" si="15"/>
        <v>913904260500</v>
      </c>
      <c r="G115" s="148">
        <f t="shared" si="15"/>
        <v>14605801221000</v>
      </c>
      <c r="H115" s="148">
        <f t="shared" si="15"/>
        <v>342104595793375.25</v>
      </c>
      <c r="I115" s="148">
        <f t="shared" si="15"/>
        <v>22925385598500</v>
      </c>
      <c r="J115" s="463">
        <f t="shared" si="15"/>
        <v>2425040788500</v>
      </c>
      <c r="K115" s="250">
        <f t="shared" si="16"/>
        <v>590351799018880.25</v>
      </c>
    </row>
    <row r="116" spans="1:11" ht="14.4" x14ac:dyDescent="0.25">
      <c r="A116" s="105" t="s">
        <v>93</v>
      </c>
      <c r="B116" s="453">
        <f t="shared" si="15"/>
        <v>335208415888500</v>
      </c>
      <c r="C116" s="148">
        <f t="shared" si="15"/>
        <v>1561137369000</v>
      </c>
      <c r="D116" s="148">
        <f t="shared" si="15"/>
        <v>7144620170490</v>
      </c>
      <c r="E116" s="466">
        <f t="shared" si="15"/>
        <v>0</v>
      </c>
      <c r="F116" s="466">
        <f t="shared" si="15"/>
        <v>1677805998000</v>
      </c>
      <c r="G116" s="148">
        <f t="shared" si="15"/>
        <v>255643188735000</v>
      </c>
      <c r="H116" s="148">
        <f t="shared" si="15"/>
        <v>440656015362107.31</v>
      </c>
      <c r="I116" s="148">
        <f t="shared" si="15"/>
        <v>223864876455000</v>
      </c>
      <c r="J116" s="463">
        <f t="shared" si="15"/>
        <v>57541048936237.695</v>
      </c>
      <c r="K116" s="250">
        <f t="shared" si="16"/>
        <v>1323297108914335</v>
      </c>
    </row>
    <row r="117" spans="1:11" ht="14.4" x14ac:dyDescent="0.25">
      <c r="A117" s="105" t="s">
        <v>94</v>
      </c>
      <c r="B117" s="453">
        <f t="shared" si="15"/>
        <v>68498374345500</v>
      </c>
      <c r="C117" s="148">
        <f t="shared" si="15"/>
        <v>936126856500</v>
      </c>
      <c r="D117" s="148">
        <f t="shared" si="15"/>
        <v>2754657443670</v>
      </c>
      <c r="E117" s="466">
        <f t="shared" si="15"/>
        <v>0</v>
      </c>
      <c r="F117" s="466">
        <f t="shared" si="15"/>
        <v>1480580458500</v>
      </c>
      <c r="G117" s="148">
        <f t="shared" si="15"/>
        <v>231395558674500</v>
      </c>
      <c r="H117" s="148">
        <f t="shared" si="15"/>
        <v>707143219145493.25</v>
      </c>
      <c r="I117" s="148">
        <f t="shared" si="15"/>
        <v>308382964692000</v>
      </c>
      <c r="J117" s="463">
        <f t="shared" si="15"/>
        <v>18358642120500</v>
      </c>
      <c r="K117" s="250">
        <f t="shared" si="16"/>
        <v>1338950123736663.3</v>
      </c>
    </row>
    <row r="118" spans="1:11" ht="14.4" x14ac:dyDescent="0.25">
      <c r="A118" s="105" t="s">
        <v>95</v>
      </c>
      <c r="B118" s="453">
        <f t="shared" si="15"/>
        <v>7530682219500</v>
      </c>
      <c r="C118" s="148">
        <f t="shared" si="15"/>
        <v>255559854000</v>
      </c>
      <c r="D118" s="148">
        <f t="shared" si="15"/>
        <v>1980755537970</v>
      </c>
      <c r="E118" s="466">
        <f t="shared" si="15"/>
        <v>0</v>
      </c>
      <c r="F118" s="466">
        <f t="shared" si="15"/>
        <v>77998313865.182007</v>
      </c>
      <c r="G118" s="148">
        <f t="shared" si="15"/>
        <v>17022508536000</v>
      </c>
      <c r="H118" s="148">
        <f t="shared" si="15"/>
        <v>179467628685054.75</v>
      </c>
      <c r="I118" s="148">
        <f t="shared" si="15"/>
        <v>7297344961500</v>
      </c>
      <c r="J118" s="463">
        <f t="shared" si="15"/>
        <v>23378170992000</v>
      </c>
      <c r="K118" s="250">
        <f t="shared" si="16"/>
        <v>237010649099889.94</v>
      </c>
    </row>
    <row r="119" spans="1:11" ht="14.4" x14ac:dyDescent="0.25">
      <c r="A119" s="105" t="s">
        <v>96</v>
      </c>
      <c r="B119" s="453">
        <f t="shared" si="15"/>
        <v>109640733015000</v>
      </c>
      <c r="C119" s="148">
        <f t="shared" si="15"/>
        <v>2022256236000</v>
      </c>
      <c r="D119" s="148">
        <f t="shared" si="15"/>
        <v>4850748254880</v>
      </c>
      <c r="E119" s="466">
        <f t="shared" si="15"/>
        <v>11111298000</v>
      </c>
      <c r="F119" s="466">
        <f t="shared" si="15"/>
        <v>4789868553709.5547</v>
      </c>
      <c r="G119" s="148">
        <f t="shared" si="15"/>
        <v>150410863201500</v>
      </c>
      <c r="H119" s="148">
        <f t="shared" si="15"/>
        <v>370171883346412.06</v>
      </c>
      <c r="I119" s="148">
        <f t="shared" si="15"/>
        <v>220934271607500</v>
      </c>
      <c r="J119" s="463">
        <f t="shared" si="15"/>
        <v>20964241501500</v>
      </c>
      <c r="K119" s="250">
        <f t="shared" si="16"/>
        <v>883795977014501.63</v>
      </c>
    </row>
    <row r="120" spans="1:11" ht="14.4" x14ac:dyDescent="0.25">
      <c r="A120" s="105" t="s">
        <v>97</v>
      </c>
      <c r="B120" s="453">
        <f t="shared" si="15"/>
        <v>214628005579656.88</v>
      </c>
      <c r="C120" s="148">
        <f t="shared" si="15"/>
        <v>1508406364093664</v>
      </c>
      <c r="D120" s="148">
        <f t="shared" si="15"/>
        <v>21760764126572.617</v>
      </c>
      <c r="E120" s="466">
        <f t="shared" si="15"/>
        <v>20733682068000</v>
      </c>
      <c r="F120" s="466">
        <f t="shared" si="15"/>
        <v>1169742151757934.8</v>
      </c>
      <c r="G120" s="148">
        <f t="shared" si="15"/>
        <v>377984135364000</v>
      </c>
      <c r="H120" s="148">
        <f t="shared" si="15"/>
        <v>463310144942684.69</v>
      </c>
      <c r="I120" s="148">
        <f t="shared" si="15"/>
        <v>629546699908500</v>
      </c>
      <c r="J120" s="463">
        <f t="shared" si="15"/>
        <v>11710309510603.168</v>
      </c>
      <c r="K120" s="250">
        <f t="shared" si="16"/>
        <v>4417822257351615.5</v>
      </c>
    </row>
    <row r="121" spans="1:11" ht="14.4" x14ac:dyDescent="0.25">
      <c r="A121" s="105" t="s">
        <v>98</v>
      </c>
      <c r="B121" s="453">
        <f t="shared" si="15"/>
        <v>2453833277999452</v>
      </c>
      <c r="C121" s="148">
        <f t="shared" si="15"/>
        <v>422876947894158.5</v>
      </c>
      <c r="D121" s="148">
        <f t="shared" si="15"/>
        <v>109357376835361.02</v>
      </c>
      <c r="E121" s="466">
        <f t="shared" si="15"/>
        <v>46917455805000</v>
      </c>
      <c r="F121" s="466">
        <f t="shared" si="15"/>
        <v>343623217974308.25</v>
      </c>
      <c r="G121" s="148">
        <f t="shared" si="15"/>
        <v>1175894778217500</v>
      </c>
      <c r="H121" s="148">
        <f t="shared" si="15"/>
        <v>1771150491568371.5</v>
      </c>
      <c r="I121" s="148">
        <f t="shared" si="15"/>
        <v>1684786670968500</v>
      </c>
      <c r="J121" s="463">
        <f t="shared" si="15"/>
        <v>56319300635461.805</v>
      </c>
      <c r="K121" s="250">
        <f t="shared" si="16"/>
        <v>8064759517898114</v>
      </c>
    </row>
    <row r="122" spans="1:11" ht="14.4" x14ac:dyDescent="0.25">
      <c r="A122" s="105" t="s">
        <v>99</v>
      </c>
      <c r="B122" s="453">
        <f t="shared" si="15"/>
        <v>44214632566500</v>
      </c>
      <c r="C122" s="148">
        <f t="shared" si="15"/>
        <v>2552820715500</v>
      </c>
      <c r="D122" s="148">
        <f t="shared" si="15"/>
        <v>3195384718596.9609</v>
      </c>
      <c r="E122" s="466">
        <f t="shared" si="15"/>
        <v>16666947000</v>
      </c>
      <c r="F122" s="466">
        <f t="shared" si="15"/>
        <v>3711173532000</v>
      </c>
      <c r="G122" s="148">
        <f t="shared" si="15"/>
        <v>66934459152000</v>
      </c>
      <c r="H122" s="148">
        <f t="shared" si="15"/>
        <v>505257922295037</v>
      </c>
      <c r="I122" s="148">
        <f t="shared" si="15"/>
        <v>29608831345500</v>
      </c>
      <c r="J122" s="463">
        <f t="shared" si="15"/>
        <v>3847286932500</v>
      </c>
      <c r="K122" s="250">
        <f t="shared" si="16"/>
        <v>659339178204634</v>
      </c>
    </row>
    <row r="123" spans="1:11" ht="14.4" x14ac:dyDescent="0.25">
      <c r="A123" s="105" t="s">
        <v>100</v>
      </c>
      <c r="B123" s="453">
        <f t="shared" si="15"/>
        <v>1927810203000</v>
      </c>
      <c r="C123" s="148">
        <f t="shared" si="15"/>
        <v>4041757165656.3438</v>
      </c>
      <c r="D123" s="148">
        <f t="shared" si="15"/>
        <v>6322896576533.6133</v>
      </c>
      <c r="E123" s="466">
        <f t="shared" si="15"/>
        <v>2777824500</v>
      </c>
      <c r="F123" s="466">
        <f t="shared" si="15"/>
        <v>1347244882500</v>
      </c>
      <c r="G123" s="148">
        <f t="shared" si="15"/>
        <v>64467750996000</v>
      </c>
      <c r="H123" s="148">
        <f t="shared" si="15"/>
        <v>132374785328357.8</v>
      </c>
      <c r="I123" s="148">
        <f t="shared" si="15"/>
        <v>7891799404500</v>
      </c>
      <c r="J123" s="463">
        <f t="shared" si="15"/>
        <v>1208353657500</v>
      </c>
      <c r="K123" s="250">
        <f t="shared" si="16"/>
        <v>219585176038547.75</v>
      </c>
    </row>
    <row r="124" spans="1:11" ht="14.4" x14ac:dyDescent="0.25">
      <c r="A124" s="105" t="s">
        <v>101</v>
      </c>
      <c r="B124" s="453">
        <f t="shared" si="15"/>
        <v>4575946248071598</v>
      </c>
      <c r="C124" s="148">
        <f t="shared" si="15"/>
        <v>114829709181000</v>
      </c>
      <c r="D124" s="148">
        <f t="shared" si="15"/>
        <v>74201462206604.5</v>
      </c>
      <c r="E124" s="466">
        <f t="shared" si="15"/>
        <v>144446874000</v>
      </c>
      <c r="F124" s="466">
        <f t="shared" si="15"/>
        <v>142405459299772.25</v>
      </c>
      <c r="G124" s="148">
        <f t="shared" si="15"/>
        <v>802394051596500</v>
      </c>
      <c r="H124" s="148">
        <f t="shared" si="15"/>
        <v>1340811052312610</v>
      </c>
      <c r="I124" s="148">
        <f t="shared" si="15"/>
        <v>45331318015500</v>
      </c>
      <c r="J124" s="463">
        <f t="shared" si="15"/>
        <v>18662322431197.332</v>
      </c>
      <c r="K124" s="250">
        <f t="shared" si="16"/>
        <v>7114726069988781</v>
      </c>
    </row>
    <row r="125" spans="1:11" ht="14.4" x14ac:dyDescent="0.25">
      <c r="A125" s="105" t="s">
        <v>102</v>
      </c>
      <c r="B125" s="453">
        <f t="shared" si="15"/>
        <v>1.1628776576633294E+16</v>
      </c>
      <c r="C125" s="148">
        <f t="shared" si="15"/>
        <v>4019548163218500</v>
      </c>
      <c r="D125" s="148">
        <f t="shared" si="15"/>
        <v>78242362367868.031</v>
      </c>
      <c r="E125" s="466">
        <f t="shared" si="15"/>
        <v>0</v>
      </c>
      <c r="F125" s="466">
        <f t="shared" si="15"/>
        <v>6472331085000</v>
      </c>
      <c r="G125" s="148">
        <f t="shared" si="15"/>
        <v>509597460174000</v>
      </c>
      <c r="H125" s="148">
        <f t="shared" si="15"/>
        <v>2030208678223862.3</v>
      </c>
      <c r="I125" s="148">
        <f t="shared" si="15"/>
        <v>177597431583000</v>
      </c>
      <c r="J125" s="463">
        <f t="shared" si="15"/>
        <v>13136332060500</v>
      </c>
      <c r="K125" s="250">
        <f t="shared" si="16"/>
        <v>1.8463579335346024E+16</v>
      </c>
    </row>
    <row r="126" spans="1:11" ht="14.4" x14ac:dyDescent="0.25">
      <c r="A126" s="105" t="s">
        <v>103</v>
      </c>
      <c r="B126" s="453">
        <f t="shared" si="15"/>
        <v>580059756441000</v>
      </c>
      <c r="C126" s="148">
        <f t="shared" si="15"/>
        <v>74504030914500</v>
      </c>
      <c r="D126" s="148">
        <f t="shared" si="15"/>
        <v>10764986619585</v>
      </c>
      <c r="E126" s="466">
        <f t="shared" si="15"/>
        <v>83334735000</v>
      </c>
      <c r="F126" s="466">
        <f t="shared" si="15"/>
        <v>21997886783260.242</v>
      </c>
      <c r="G126" s="148">
        <f t="shared" si="15"/>
        <v>184811441809500</v>
      </c>
      <c r="H126" s="148">
        <f t="shared" si="15"/>
        <v>2266549337707232</v>
      </c>
      <c r="I126" s="148">
        <f t="shared" si="15"/>
        <v>205222896235500</v>
      </c>
      <c r="J126" s="463">
        <f t="shared" si="15"/>
        <v>1966699746000</v>
      </c>
      <c r="K126" s="250">
        <f t="shared" si="16"/>
        <v>3345960370991577</v>
      </c>
    </row>
    <row r="127" spans="1:11" ht="14.4" x14ac:dyDescent="0.25">
      <c r="A127" s="105" t="s">
        <v>104</v>
      </c>
      <c r="B127" s="453">
        <f t="shared" si="15"/>
        <v>211253553225000</v>
      </c>
      <c r="C127" s="148">
        <f t="shared" si="15"/>
        <v>44406302457000</v>
      </c>
      <c r="D127" s="148">
        <f t="shared" si="15"/>
        <v>5719318419540</v>
      </c>
      <c r="E127" s="466">
        <f t="shared" si="15"/>
        <v>0</v>
      </c>
      <c r="F127" s="466">
        <f t="shared" si="15"/>
        <v>583343145000</v>
      </c>
      <c r="G127" s="148">
        <f t="shared" si="15"/>
        <v>263112758815500</v>
      </c>
      <c r="H127" s="148">
        <f t="shared" si="15"/>
        <v>742149881502071.5</v>
      </c>
      <c r="I127" s="148">
        <f t="shared" si="15"/>
        <v>5963989201500</v>
      </c>
      <c r="J127" s="463">
        <f t="shared" si="15"/>
        <v>1288910568000</v>
      </c>
      <c r="K127" s="250">
        <f t="shared" si="16"/>
        <v>1274478057333611.5</v>
      </c>
    </row>
    <row r="128" spans="1:11" ht="14.4" x14ac:dyDescent="0.25">
      <c r="A128" s="105" t="s">
        <v>105</v>
      </c>
      <c r="B128" s="453">
        <f t="shared" si="15"/>
        <v>3711173532000</v>
      </c>
      <c r="C128" s="148">
        <f t="shared" si="15"/>
        <v>1008350293500</v>
      </c>
      <c r="D128" s="148">
        <f t="shared" si="15"/>
        <v>2059645753770</v>
      </c>
      <c r="E128" s="466">
        <f t="shared" si="15"/>
        <v>0</v>
      </c>
      <c r="F128" s="466">
        <f t="shared" si="15"/>
        <v>419451499500</v>
      </c>
      <c r="G128" s="148">
        <f t="shared" si="15"/>
        <v>102873952533000</v>
      </c>
      <c r="H128" s="148">
        <f t="shared" si="15"/>
        <v>649431995755000.13</v>
      </c>
      <c r="I128" s="148">
        <f t="shared" si="15"/>
        <v>12539099793000</v>
      </c>
      <c r="J128" s="463">
        <f t="shared" si="15"/>
        <v>1133352396000</v>
      </c>
      <c r="K128" s="250">
        <f t="shared" si="16"/>
        <v>773177021555770.13</v>
      </c>
    </row>
    <row r="129" spans="1:11" ht="14.4" x14ac:dyDescent="0.25">
      <c r="A129" s="105" t="s">
        <v>106</v>
      </c>
      <c r="B129" s="453">
        <f t="shared" ref="B129:J136" si="17">SUMIFS(C$64:C$106,$A$64:$A$106,$A129)</f>
        <v>2580598960500</v>
      </c>
      <c r="C129" s="148">
        <f t="shared" si="17"/>
        <v>2016700587000</v>
      </c>
      <c r="D129" s="148">
        <f t="shared" si="17"/>
        <v>2875437252930</v>
      </c>
      <c r="E129" s="466">
        <f t="shared" si="17"/>
        <v>0</v>
      </c>
      <c r="F129" s="466">
        <f t="shared" si="17"/>
        <v>1102796326500</v>
      </c>
      <c r="G129" s="148">
        <f t="shared" si="17"/>
        <v>55098148957500</v>
      </c>
      <c r="H129" s="148">
        <f t="shared" si="17"/>
        <v>313619116161782.25</v>
      </c>
      <c r="I129" s="148">
        <f t="shared" si="17"/>
        <v>13236333742500</v>
      </c>
      <c r="J129" s="463">
        <f t="shared" si="17"/>
        <v>1322244462000</v>
      </c>
      <c r="K129" s="250">
        <f t="shared" si="16"/>
        <v>391851376450712.25</v>
      </c>
    </row>
    <row r="130" spans="1:11" ht="14.4" x14ac:dyDescent="0.25">
      <c r="A130" s="105" t="s">
        <v>107</v>
      </c>
      <c r="B130" s="453">
        <f t="shared" si="17"/>
        <v>1013905942500.0001</v>
      </c>
      <c r="C130" s="148">
        <f t="shared" si="17"/>
        <v>1802808100500</v>
      </c>
      <c r="D130" s="148">
        <f t="shared" si="17"/>
        <v>2056340142615</v>
      </c>
      <c r="E130" s="466">
        <f t="shared" si="17"/>
        <v>0</v>
      </c>
      <c r="F130" s="466">
        <f t="shared" si="17"/>
        <v>97223857500</v>
      </c>
      <c r="G130" s="148">
        <f t="shared" si="17"/>
        <v>16983618993000</v>
      </c>
      <c r="H130" s="148">
        <f t="shared" si="17"/>
        <v>219569915113713.5</v>
      </c>
      <c r="I130" s="148">
        <f t="shared" si="17"/>
        <v>1058351134500</v>
      </c>
      <c r="J130" s="463">
        <f t="shared" si="17"/>
        <v>211114662000</v>
      </c>
      <c r="K130" s="250">
        <f t="shared" si="16"/>
        <v>242793277946328.5</v>
      </c>
    </row>
    <row r="131" spans="1:11" ht="14.4" x14ac:dyDescent="0.25">
      <c r="A131" s="105" t="s">
        <v>108</v>
      </c>
      <c r="B131" s="453">
        <f t="shared" si="17"/>
        <v>6480664558500</v>
      </c>
      <c r="C131" s="148">
        <f t="shared" si="17"/>
        <v>1103193256713.5146</v>
      </c>
      <c r="D131" s="148">
        <f t="shared" si="17"/>
        <v>6159853606995</v>
      </c>
      <c r="E131" s="466">
        <f t="shared" si="17"/>
        <v>2777824500</v>
      </c>
      <c r="F131" s="466">
        <f t="shared" si="17"/>
        <v>636121810500</v>
      </c>
      <c r="G131" s="148">
        <f t="shared" si="17"/>
        <v>102360055000500</v>
      </c>
      <c r="H131" s="148">
        <f t="shared" si="17"/>
        <v>193986086605516.16</v>
      </c>
      <c r="I131" s="148">
        <f t="shared" si="17"/>
        <v>24744860646000</v>
      </c>
      <c r="J131" s="463">
        <f t="shared" si="17"/>
        <v>644455284000</v>
      </c>
      <c r="K131" s="250">
        <f t="shared" si="16"/>
        <v>336118068593224.69</v>
      </c>
    </row>
    <row r="132" spans="1:11" ht="14.4" x14ac:dyDescent="0.25">
      <c r="A132" s="105" t="s">
        <v>109</v>
      </c>
      <c r="B132" s="453">
        <f t="shared" si="17"/>
        <v>5225087884500</v>
      </c>
      <c r="C132" s="148">
        <f t="shared" si="17"/>
        <v>1005893829807.4799</v>
      </c>
      <c r="D132" s="148">
        <f t="shared" si="17"/>
        <v>3039578902635</v>
      </c>
      <c r="E132" s="466">
        <f t="shared" si="17"/>
        <v>0</v>
      </c>
      <c r="F132" s="466">
        <f t="shared" si="17"/>
        <v>602787916500</v>
      </c>
      <c r="G132" s="148">
        <f t="shared" si="17"/>
        <v>80020790371500</v>
      </c>
      <c r="H132" s="148">
        <f t="shared" si="17"/>
        <v>111457196989128.25</v>
      </c>
      <c r="I132" s="148">
        <f t="shared" si="17"/>
        <v>5611205490000</v>
      </c>
      <c r="J132" s="463">
        <f t="shared" si="17"/>
        <v>66667788000</v>
      </c>
      <c r="K132" s="250">
        <f t="shared" si="16"/>
        <v>207029209172070.75</v>
      </c>
    </row>
    <row r="133" spans="1:11" ht="14.4" x14ac:dyDescent="0.25">
      <c r="A133" s="105" t="s">
        <v>110</v>
      </c>
      <c r="B133" s="453">
        <f t="shared" si="17"/>
        <v>114140808705000</v>
      </c>
      <c r="C133" s="148">
        <f t="shared" si="17"/>
        <v>3623491800500.1514</v>
      </c>
      <c r="D133" s="148">
        <f t="shared" si="17"/>
        <v>5698695212408.2773</v>
      </c>
      <c r="E133" s="466">
        <f t="shared" si="17"/>
        <v>0</v>
      </c>
      <c r="F133" s="466">
        <f t="shared" si="17"/>
        <v>816680403000</v>
      </c>
      <c r="G133" s="148">
        <f t="shared" si="17"/>
        <v>78481875598500</v>
      </c>
      <c r="H133" s="148">
        <f t="shared" si="17"/>
        <v>334734199258737.25</v>
      </c>
      <c r="I133" s="148">
        <f t="shared" si="17"/>
        <v>3327833751000</v>
      </c>
      <c r="J133" s="463">
        <f t="shared" si="17"/>
        <v>1405579197000</v>
      </c>
      <c r="K133" s="250">
        <f t="shared" si="16"/>
        <v>542229163926145.69</v>
      </c>
    </row>
    <row r="134" spans="1:11" ht="14.4" x14ac:dyDescent="0.25">
      <c r="A134" s="105" t="s">
        <v>111</v>
      </c>
      <c r="B134" s="453">
        <f t="shared" si="17"/>
        <v>24161517501000</v>
      </c>
      <c r="C134" s="148">
        <f t="shared" si="17"/>
        <v>3397279363500</v>
      </c>
      <c r="D134" s="148">
        <f t="shared" si="17"/>
        <v>417423687615</v>
      </c>
      <c r="E134" s="466">
        <f t="shared" si="17"/>
        <v>0</v>
      </c>
      <c r="F134" s="466">
        <f t="shared" si="17"/>
        <v>2777824500</v>
      </c>
      <c r="G134" s="148">
        <f t="shared" si="17"/>
        <v>46200777084000</v>
      </c>
      <c r="H134" s="148">
        <f t="shared" si="17"/>
        <v>57845013463928.055</v>
      </c>
      <c r="I134" s="148">
        <f t="shared" si="17"/>
        <v>38553426235500</v>
      </c>
      <c r="J134" s="463">
        <f t="shared" si="17"/>
        <v>0</v>
      </c>
      <c r="K134" s="250">
        <f t="shared" si="16"/>
        <v>170578215160043.06</v>
      </c>
    </row>
    <row r="135" spans="1:11" ht="14.4" x14ac:dyDescent="0.25">
      <c r="A135" s="105" t="s">
        <v>112</v>
      </c>
      <c r="B135" s="453">
        <f t="shared" si="17"/>
        <v>71745651186000</v>
      </c>
      <c r="C135" s="148">
        <f t="shared" si="17"/>
        <v>7233454998000</v>
      </c>
      <c r="D135" s="148">
        <f t="shared" si="17"/>
        <v>1875614880645</v>
      </c>
      <c r="E135" s="466">
        <f t="shared" si="17"/>
        <v>13889122500</v>
      </c>
      <c r="F135" s="466">
        <f t="shared" si="17"/>
        <v>1094462853000</v>
      </c>
      <c r="G135" s="148">
        <f t="shared" si="17"/>
        <v>58589874354000</v>
      </c>
      <c r="H135" s="148">
        <f t="shared" si="17"/>
        <v>262712249130407.56</v>
      </c>
      <c r="I135" s="148">
        <f t="shared" si="17"/>
        <v>2280593914500</v>
      </c>
      <c r="J135" s="463">
        <f t="shared" si="17"/>
        <v>1666694700000</v>
      </c>
      <c r="K135" s="250">
        <f t="shared" si="16"/>
        <v>407212485139052.56</v>
      </c>
    </row>
    <row r="136" spans="1:11" ht="14.4" x14ac:dyDescent="0.25">
      <c r="A136" s="106" t="s">
        <v>276</v>
      </c>
      <c r="B136" s="454">
        <f t="shared" si="17"/>
        <v>148327494826500</v>
      </c>
      <c r="C136" s="149">
        <f t="shared" si="17"/>
        <v>5397313003500</v>
      </c>
      <c r="D136" s="149">
        <f t="shared" si="17"/>
        <v>416179222239000</v>
      </c>
      <c r="E136" s="467">
        <f t="shared" si="17"/>
        <v>0</v>
      </c>
      <c r="F136" s="467">
        <f>SUMIFS(G$64:G$106,$A$64:$A$106,$A136)</f>
        <v>48039696903000</v>
      </c>
      <c r="G136" s="149">
        <f t="shared" si="17"/>
        <v>9361268565000</v>
      </c>
      <c r="H136" s="149">
        <f t="shared" si="17"/>
        <v>345186361492500</v>
      </c>
      <c r="I136" s="149">
        <f t="shared" si="17"/>
        <v>18311419104000</v>
      </c>
      <c r="J136" s="464">
        <f t="shared" si="17"/>
        <v>7930688947500</v>
      </c>
      <c r="K136" s="251">
        <f t="shared" si="16"/>
        <v>998733465081000</v>
      </c>
    </row>
    <row r="138" spans="1:11" x14ac:dyDescent="0.25">
      <c r="K138" s="318">
        <f>SUM(B112:B136)/'Heat Value'!P78</f>
        <v>77812.02</v>
      </c>
    </row>
  </sheetData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4596-CEB9-4DDE-A290-F01175FD3C60}">
  <sheetPr codeName="Sheet13">
    <tabColor theme="9" tint="-0.499984740745262"/>
  </sheetPr>
  <dimension ref="A1"/>
  <sheetViews>
    <sheetView workbookViewId="0"/>
  </sheetViews>
  <sheetFormatPr defaultRowHeight="13.8" x14ac:dyDescent="0.25"/>
  <cols>
    <col min="1" max="1" width="26.88671875" customWidth="1"/>
  </cols>
  <sheetData/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D3186-5E50-4143-A6D9-C1AFC967D183}">
  <sheetPr codeName="Sheet14"/>
  <dimension ref="A1:AQ138"/>
  <sheetViews>
    <sheetView tabSelected="1" topLeftCell="A69" workbookViewId="0">
      <selection activeCell="G66" sqref="G66"/>
    </sheetView>
  </sheetViews>
  <sheetFormatPr defaultColWidth="9" defaultRowHeight="12" x14ac:dyDescent="0.25"/>
  <cols>
    <col min="1" max="1" width="26.88671875" style="38" customWidth="1"/>
    <col min="2" max="2" width="11.109375" style="38" customWidth="1"/>
    <col min="3" max="16384" width="9" style="38"/>
  </cols>
  <sheetData>
    <row r="1" spans="1:43" x14ac:dyDescent="0.25">
      <c r="A1" s="168" t="s">
        <v>279</v>
      </c>
      <c r="B1" s="168" t="s">
        <v>343</v>
      </c>
      <c r="C1" s="168">
        <v>2020</v>
      </c>
      <c r="D1" s="172">
        <v>2021</v>
      </c>
      <c r="E1" s="168">
        <v>2022</v>
      </c>
      <c r="F1" s="168">
        <v>2023</v>
      </c>
      <c r="G1" s="168">
        <v>2024</v>
      </c>
      <c r="H1" s="168">
        <v>2025</v>
      </c>
      <c r="I1" s="168">
        <v>2026</v>
      </c>
      <c r="J1" s="168">
        <v>2027</v>
      </c>
      <c r="K1" s="168">
        <v>2028</v>
      </c>
      <c r="L1" s="168">
        <v>2029</v>
      </c>
      <c r="M1" s="168">
        <v>2030</v>
      </c>
      <c r="N1" s="168">
        <v>2031</v>
      </c>
      <c r="O1" s="168">
        <v>2032</v>
      </c>
      <c r="P1" s="168">
        <v>2033</v>
      </c>
      <c r="Q1" s="168">
        <v>2034</v>
      </c>
      <c r="R1" s="168">
        <v>2035</v>
      </c>
      <c r="S1" s="168">
        <v>2036</v>
      </c>
      <c r="T1" s="168">
        <v>2037</v>
      </c>
      <c r="U1" s="168">
        <v>2038</v>
      </c>
      <c r="V1" s="168">
        <v>2039</v>
      </c>
      <c r="W1" s="168">
        <v>2040</v>
      </c>
      <c r="X1" s="168">
        <v>2041</v>
      </c>
      <c r="Y1" s="168">
        <v>2042</v>
      </c>
      <c r="Z1" s="168">
        <v>2043</v>
      </c>
      <c r="AA1" s="168">
        <v>2044</v>
      </c>
      <c r="AB1" s="168">
        <v>2045</v>
      </c>
      <c r="AC1" s="168">
        <v>2046</v>
      </c>
      <c r="AD1" s="168">
        <v>2047</v>
      </c>
      <c r="AE1" s="168">
        <v>2048</v>
      </c>
      <c r="AF1" s="168">
        <v>2049</v>
      </c>
      <c r="AG1" s="168">
        <v>2050</v>
      </c>
      <c r="AH1" s="168">
        <v>2051</v>
      </c>
      <c r="AI1" s="168">
        <v>2052</v>
      </c>
      <c r="AJ1" s="168">
        <v>2053</v>
      </c>
      <c r="AK1" s="168">
        <v>2054</v>
      </c>
      <c r="AL1" s="168">
        <v>2055</v>
      </c>
      <c r="AM1" s="168">
        <v>2056</v>
      </c>
      <c r="AN1" s="168">
        <v>2057</v>
      </c>
      <c r="AO1" s="168">
        <v>2058</v>
      </c>
      <c r="AP1" s="168">
        <v>2059</v>
      </c>
      <c r="AQ1" s="168">
        <v>2060</v>
      </c>
    </row>
    <row r="2" spans="1:43" x14ac:dyDescent="0.25">
      <c r="A2" s="218" t="s">
        <v>2</v>
      </c>
      <c r="B2" s="151" t="s">
        <v>344</v>
      </c>
      <c r="C2" s="152">
        <v>1</v>
      </c>
      <c r="D2" s="301">
        <f>'Product Output &amp; Intensity'!G2/'Product Output &amp; Intensity'!$F2</f>
        <v>1.0496668375192211</v>
      </c>
      <c r="E2" s="301">
        <f>'Product Output &amp; Intensity'!H2/'Product Output &amp; Intensity'!$F2</f>
        <v>1.1324449000512558</v>
      </c>
      <c r="F2" s="301">
        <f>'Product Output &amp; Intensity'!I2/'Product Output &amp; Intensity'!$F2</f>
        <v>1.2052895950794464</v>
      </c>
      <c r="G2" s="301">
        <f>'Product Output &amp; Intensity'!J2/'Product Output &amp; Intensity'!$F2</f>
        <v>1.2682009226037929</v>
      </c>
      <c r="H2" s="301">
        <f>'Product Output &amp; Intensity'!K2/'Product Output &amp; Intensity'!$F2</f>
        <v>1.3311122501281394</v>
      </c>
      <c r="I2" s="301">
        <f>'Product Output &amp; Intensity'!L2/'Product Output &amp; Intensity'!$F2</f>
        <v>1.3528446950281907</v>
      </c>
      <c r="J2" s="301">
        <f>'Product Output &amp; Intensity'!M2/'Product Output &amp; Intensity'!$F2</f>
        <v>1.3745771399282418</v>
      </c>
      <c r="K2" s="301">
        <f>'Product Output &amp; Intensity'!N2/'Product Output &amp; Intensity'!$F2</f>
        <v>1.3963095848282931</v>
      </c>
      <c r="L2" s="301">
        <f>'Product Output &amp; Intensity'!O2/'Product Output &amp; Intensity'!$F2</f>
        <v>1.4180420297283443</v>
      </c>
      <c r="M2" s="301">
        <f>'Product Output &amp; Intensity'!P2/'Product Output &amp; Intensity'!$F2</f>
        <v>1.4397744746283956</v>
      </c>
      <c r="N2" s="301">
        <f>'Product Output &amp; Intensity'!Q2/'Product Output &amp; Intensity'!$F2</f>
        <v>1.4479241414659147</v>
      </c>
      <c r="O2" s="301">
        <f>'Product Output &amp; Intensity'!R2/'Product Output &amp; Intensity'!$F2</f>
        <v>1.4560738083034339</v>
      </c>
      <c r="P2" s="301">
        <f>'Product Output &amp; Intensity'!S2/'Product Output &amp; Intensity'!$F2</f>
        <v>1.4642234751409531</v>
      </c>
      <c r="Q2" s="301">
        <f>'Product Output &amp; Intensity'!T2/'Product Output &amp; Intensity'!$F2</f>
        <v>1.4723731419784722</v>
      </c>
      <c r="R2" s="301">
        <f>'Product Output &amp; Intensity'!U2/'Product Output &amp; Intensity'!$F2</f>
        <v>1.4805228088159919</v>
      </c>
      <c r="S2" s="301">
        <f>'Product Output &amp; Intensity'!V2/'Product Output &amp; Intensity'!$F2</f>
        <v>1.4669400307534597</v>
      </c>
      <c r="T2" s="301">
        <f>'Product Output &amp; Intensity'!W2/'Product Output &amp; Intensity'!$F2</f>
        <v>1.4533572526909275</v>
      </c>
      <c r="U2" s="301">
        <f>'Product Output &amp; Intensity'!X2/'Product Output &amp; Intensity'!$F2</f>
        <v>1.4397744746283956</v>
      </c>
      <c r="V2" s="301">
        <f>'Product Output &amp; Intensity'!Y2/'Product Output &amp; Intensity'!$F2</f>
        <v>1.4261916965658634</v>
      </c>
      <c r="W2" s="301">
        <f>'Product Output &amp; Intensity'!Z2/'Product Output &amp; Intensity'!$F2</f>
        <v>1.4126089185033317</v>
      </c>
      <c r="X2" s="301">
        <f>'Product Output &amp; Intensity'!AA2/'Product Output &amp; Intensity'!$F2</f>
        <v>1.3908764736032804</v>
      </c>
      <c r="Y2" s="301">
        <f>'Product Output &amp; Intensity'!AB2/'Product Output &amp; Intensity'!$F2</f>
        <v>1.3691440287032293</v>
      </c>
      <c r="Z2" s="301">
        <f>'Product Output &amp; Intensity'!AC2/'Product Output &amp; Intensity'!$F2</f>
        <v>1.3474115838031779</v>
      </c>
      <c r="AA2" s="301">
        <f>'Product Output &amp; Intensity'!AD2/'Product Output &amp; Intensity'!$F2</f>
        <v>1.3256791389031266</v>
      </c>
      <c r="AB2" s="301">
        <f>'Product Output &amp; Intensity'!AE2/'Product Output &amp; Intensity'!$F2</f>
        <v>1.3039466940030753</v>
      </c>
      <c r="AC2" s="301">
        <f>'Product Output &amp; Intensity'!AF2/'Product Output &amp; Intensity'!$F2</f>
        <v>1.2822142491030242</v>
      </c>
      <c r="AD2" s="301">
        <f>'Product Output &amp; Intensity'!AG2/'Product Output &amp; Intensity'!$F2</f>
        <v>1.2604818042029728</v>
      </c>
      <c r="AE2" s="301">
        <f>'Product Output &amp; Intensity'!AH2/'Product Output &amp; Intensity'!$F2</f>
        <v>1.2387493593029215</v>
      </c>
      <c r="AF2" s="301">
        <f>'Product Output &amp; Intensity'!AI2/'Product Output &amp; Intensity'!$F2</f>
        <v>1.2170169144028704</v>
      </c>
      <c r="AG2" s="301">
        <f>'Product Output &amp; Intensity'!AJ2/'Product Output &amp; Intensity'!$F2</f>
        <v>1.1952844695028191</v>
      </c>
      <c r="AH2" s="301">
        <f>'Product Output &amp; Intensity'!AK2/'Product Output &amp; Intensity'!$F2</f>
        <v>1.1681189133777548</v>
      </c>
      <c r="AI2" s="301">
        <f>'Product Output &amp; Intensity'!AL2/'Product Output &amp; Intensity'!$F2</f>
        <v>1.1409533572526906</v>
      </c>
      <c r="AJ2" s="301">
        <f>'Product Output &amp; Intensity'!AM2/'Product Output &amp; Intensity'!$F2</f>
        <v>1.1137878011276265</v>
      </c>
      <c r="AK2" s="301">
        <f>'Product Output &amp; Intensity'!AN2/'Product Output &amp; Intensity'!$F2</f>
        <v>1.0866222450025624</v>
      </c>
      <c r="AL2" s="301">
        <f>'Product Output &amp; Intensity'!AO2/'Product Output &amp; Intensity'!$F2</f>
        <v>1.0594566888774988</v>
      </c>
      <c r="AM2" s="301">
        <f>'Product Output &amp; Intensity'!AP2/'Product Output &amp; Intensity'!$F2</f>
        <v>1.0377242439774474</v>
      </c>
      <c r="AN2" s="301">
        <f>'Product Output &amp; Intensity'!AQ2/'Product Output &amp; Intensity'!$F2</f>
        <v>1.0159917990773963</v>
      </c>
      <c r="AO2" s="301">
        <f>'Product Output &amp; Intensity'!AR2/'Product Output &amp; Intensity'!$F2</f>
        <v>0.99425935417734501</v>
      </c>
      <c r="AP2" s="301">
        <f>'Product Output &amp; Intensity'!AS2/'Product Output &amp; Intensity'!$F2</f>
        <v>0.97252690927729379</v>
      </c>
      <c r="AQ2" s="302">
        <f>'Product Output &amp; Intensity'!AT2/'Product Output &amp; Intensity'!$F2</f>
        <v>0.95079446437724235</v>
      </c>
    </row>
    <row r="3" spans="1:43" x14ac:dyDescent="0.25">
      <c r="A3" s="219" t="s">
        <v>3</v>
      </c>
      <c r="B3" s="152" t="s">
        <v>345</v>
      </c>
      <c r="C3" s="152">
        <v>1</v>
      </c>
      <c r="D3" s="303">
        <f>('Product Output &amp; Intensity'!G3*'Product Output &amp; Intensity'!$E$27+'Product Output &amp; Intensity'!G4*'Product Output &amp; Intensity'!$E$28)/('Product Output &amp; Intensity'!$F3*'Product Output &amp; Intensity'!$E$27+'Product Output &amp; Intensity'!$F4*'Product Output &amp; Intensity'!$E$28)</f>
        <v>1.05589158936668</v>
      </c>
      <c r="E3" s="303">
        <f>('Product Output &amp; Intensity'!H3*'Product Output &amp; Intensity'!$E$27+'Product Output &amp; Intensity'!H4*'Product Output &amp; Intensity'!$E$28)/('Product Output &amp; Intensity'!$F3*'Product Output &amp; Intensity'!$E$27+'Product Output &amp; Intensity'!$F4*'Product Output &amp; Intensity'!$E$28)</f>
        <v>1.1490442383111463</v>
      </c>
      <c r="F3" s="303">
        <f>('Product Output &amp; Intensity'!I3*'Product Output &amp; Intensity'!$E$27+'Product Output &amp; Intensity'!I4*'Product Output &amp; Intensity'!$E$28)/('Product Output &amp; Intensity'!$F3*'Product Output &amp; Intensity'!$E$27+'Product Output &amp; Intensity'!$F4*'Product Output &amp; Intensity'!$E$28)</f>
        <v>1.2310185693822771</v>
      </c>
      <c r="G3" s="303">
        <f>('Product Output &amp; Intensity'!J3*'Product Output &amp; Intensity'!$E$27+'Product Output &amp; Intensity'!J4*'Product Output &amp; Intensity'!$E$28)/('Product Output &amp; Intensity'!$F3*'Product Output &amp; Intensity'!$E$27+'Product Output &amp; Intensity'!$F4*'Product Output &amp; Intensity'!$E$28)</f>
        <v>1.3018145825800715</v>
      </c>
      <c r="H3" s="303">
        <f>('Product Output &amp; Intensity'!K3*'Product Output &amp; Intensity'!$E$27+'Product Output &amp; Intensity'!K4*'Product Output &amp; Intensity'!$E$28)/('Product Output &amp; Intensity'!$F3*'Product Output &amp; Intensity'!$E$27+'Product Output &amp; Intensity'!$F4*'Product Output &amp; Intensity'!$E$28)</f>
        <v>1.3726105957778663</v>
      </c>
      <c r="I3" s="303">
        <f>('Product Output &amp; Intensity'!L3*'Product Output &amp; Intensity'!$E$27+'Product Output &amp; Intensity'!L4*'Product Output &amp; Intensity'!$E$28)/('Product Output &amp; Intensity'!$F3*'Product Output &amp; Intensity'!$E$27+'Product Output &amp; Intensity'!$F4*'Product Output &amp; Intensity'!$E$28)</f>
        <v>1.4063904689906475</v>
      </c>
      <c r="J3" s="303">
        <f>('Product Output &amp; Intensity'!M3*'Product Output &amp; Intensity'!$E$27+'Product Output &amp; Intensity'!M4*'Product Output &amp; Intensity'!$E$28)/('Product Output &amp; Intensity'!$F3*'Product Output &amp; Intensity'!$E$27+'Product Output &amp; Intensity'!$F4*'Product Output &amp; Intensity'!$E$28)</f>
        <v>1.4401703422034287</v>
      </c>
      <c r="K3" s="303">
        <f>('Product Output &amp; Intensity'!N3*'Product Output &amp; Intensity'!$E$27+'Product Output &amp; Intensity'!N4*'Product Output &amp; Intensity'!$E$28)/('Product Output &amp; Intensity'!$F3*'Product Output &amp; Intensity'!$E$27+'Product Output &amp; Intensity'!$F4*'Product Output &amp; Intensity'!$E$28)</f>
        <v>1.4739502154162101</v>
      </c>
      <c r="L3" s="303">
        <f>('Product Output &amp; Intensity'!O3*'Product Output &amp; Intensity'!$E$27+'Product Output &amp; Intensity'!O4*'Product Output &amp; Intensity'!$E$28)/('Product Output &amp; Intensity'!$F3*'Product Output &amp; Intensity'!$E$27+'Product Output &amp; Intensity'!$F4*'Product Output &amp; Intensity'!$E$28)</f>
        <v>1.5077300886289913</v>
      </c>
      <c r="M3" s="303">
        <f>('Product Output &amp; Intensity'!P3*'Product Output &amp; Intensity'!$E$27+'Product Output &amp; Intensity'!P4*'Product Output &amp; Intensity'!$E$28)/('Product Output &amp; Intensity'!$F3*'Product Output &amp; Intensity'!$E$27+'Product Output &amp; Intensity'!$F4*'Product Output &amp; Intensity'!$E$28)</f>
        <v>1.5415099618417729</v>
      </c>
      <c r="N3" s="303">
        <f>('Product Output &amp; Intensity'!Q3*'Product Output &amp; Intensity'!$E$27+'Product Output &amp; Intensity'!Q4*'Product Output &amp; Intensity'!$E$28)/('Product Output &amp; Intensity'!$F3*'Product Output &amp; Intensity'!$E$27+'Product Output &amp; Intensity'!$F4*'Product Output &amp; Intensity'!$E$28)</f>
        <v>1.5635230453593878</v>
      </c>
      <c r="O3" s="303">
        <f>('Product Output &amp; Intensity'!R3*'Product Output &amp; Intensity'!$E$27+'Product Output &amp; Intensity'!R4*'Product Output &amp; Intensity'!$E$28)/('Product Output &amp; Intensity'!$F3*'Product Output &amp; Intensity'!$E$27+'Product Output &amp; Intensity'!$F4*'Product Output &amp; Intensity'!$E$28)</f>
        <v>1.5855361288770029</v>
      </c>
      <c r="P3" s="303">
        <f>('Product Output &amp; Intensity'!S3*'Product Output &amp; Intensity'!$E$27+'Product Output &amp; Intensity'!S4*'Product Output &amp; Intensity'!$E$28)/('Product Output &amp; Intensity'!$F3*'Product Output &amp; Intensity'!$E$27+'Product Output &amp; Intensity'!$F4*'Product Output &amp; Intensity'!$E$28)</f>
        <v>1.6075492123946178</v>
      </c>
      <c r="Q3" s="303">
        <f>('Product Output &amp; Intensity'!T3*'Product Output &amp; Intensity'!$E$27+'Product Output &amp; Intensity'!T4*'Product Output &amp; Intensity'!$E$28)/('Product Output &amp; Intensity'!$F3*'Product Output &amp; Intensity'!$E$27+'Product Output &amp; Intensity'!$F4*'Product Output &amp; Intensity'!$E$28)</f>
        <v>1.6295622959122327</v>
      </c>
      <c r="R3" s="303">
        <f>('Product Output &amp; Intensity'!U3*'Product Output &amp; Intensity'!$E$27+'Product Output &amp; Intensity'!U4*'Product Output &amp; Intensity'!$E$28)/('Product Output &amp; Intensity'!$F3*'Product Output &amp; Intensity'!$E$27+'Product Output &amp; Intensity'!$F4*'Product Output &amp; Intensity'!$E$28)</f>
        <v>1.6515753794298473</v>
      </c>
      <c r="S3" s="303">
        <f>('Product Output &amp; Intensity'!V3*'Product Output &amp; Intensity'!$E$27+'Product Output &amp; Intensity'!V4*'Product Output &amp; Intensity'!$E$28)/('Product Output &amp; Intensity'!$F3*'Product Output &amp; Intensity'!$E$27+'Product Output &amp; Intensity'!$F4*'Product Output &amp; Intensity'!$E$28)</f>
        <v>1.6735818616629208</v>
      </c>
      <c r="T3" s="303">
        <f>('Product Output &amp; Intensity'!W3*'Product Output &amp; Intensity'!$E$27+'Product Output &amp; Intensity'!W4*'Product Output &amp; Intensity'!$E$28)/('Product Output &amp; Intensity'!$F3*'Product Output &amp; Intensity'!$E$27+'Product Output &amp; Intensity'!$F4*'Product Output &amp; Intensity'!$E$28)</f>
        <v>1.6955883438959942</v>
      </c>
      <c r="U3" s="303">
        <f>('Product Output &amp; Intensity'!X3*'Product Output &amp; Intensity'!$E$27+'Product Output &amp; Intensity'!X4*'Product Output &amp; Intensity'!$E$28)/('Product Output &amp; Intensity'!$F3*'Product Output &amp; Intensity'!$E$27+'Product Output &amp; Intensity'!$F4*'Product Output &amp; Intensity'!$E$28)</f>
        <v>1.7175948261290677</v>
      </c>
      <c r="V3" s="303">
        <f>('Product Output &amp; Intensity'!Y3*'Product Output &amp; Intensity'!$E$27+'Product Output &amp; Intensity'!Y4*'Product Output &amp; Intensity'!$E$28)/('Product Output &amp; Intensity'!$F3*'Product Output &amp; Intensity'!$E$27+'Product Output &amp; Intensity'!$F4*'Product Output &amp; Intensity'!$E$28)</f>
        <v>1.7396013083621411</v>
      </c>
      <c r="W3" s="303">
        <f>('Product Output &amp; Intensity'!Z3*'Product Output &amp; Intensity'!$E$27+'Product Output &amp; Intensity'!Z4*'Product Output &amp; Intensity'!$E$28)/('Product Output &amp; Intensity'!$F3*'Product Output &amp; Intensity'!$E$27+'Product Output &amp; Intensity'!$F4*'Product Output &amp; Intensity'!$E$28)</f>
        <v>1.7616077905952143</v>
      </c>
      <c r="X3" s="303">
        <f>('Product Output &amp; Intensity'!AA3*'Product Output &amp; Intensity'!$E$27+'Product Output &amp; Intensity'!AA4*'Product Output &amp; Intensity'!$E$28)/('Product Output &amp; Intensity'!$F3*'Product Output &amp; Intensity'!$E$27+'Product Output &amp; Intensity'!$F4*'Product Output &amp; Intensity'!$E$28)</f>
        <v>1.7725989293567581</v>
      </c>
      <c r="Y3" s="303">
        <f>('Product Output &amp; Intensity'!AB3*'Product Output &amp; Intensity'!$E$27+'Product Output &amp; Intensity'!AB4*'Product Output &amp; Intensity'!$E$28)/('Product Output &amp; Intensity'!$F3*'Product Output &amp; Intensity'!$E$27+'Product Output &amp; Intensity'!$F4*'Product Output &amp; Intensity'!$E$28)</f>
        <v>1.7835900681183021</v>
      </c>
      <c r="Z3" s="303">
        <f>('Product Output &amp; Intensity'!AC3*'Product Output &amp; Intensity'!$E$27+'Product Output &amp; Intensity'!AC4*'Product Output &amp; Intensity'!$E$28)/('Product Output &amp; Intensity'!$F3*'Product Output &amp; Intensity'!$E$27+'Product Output &amp; Intensity'!$F4*'Product Output &amp; Intensity'!$E$28)</f>
        <v>1.7945812068798461</v>
      </c>
      <c r="AA3" s="303">
        <f>('Product Output &amp; Intensity'!AD3*'Product Output &amp; Intensity'!$E$27+'Product Output &amp; Intensity'!AD4*'Product Output &amp; Intensity'!$E$28)/('Product Output &amp; Intensity'!$F3*'Product Output &amp; Intensity'!$E$27+'Product Output &amp; Intensity'!$F4*'Product Output &amp; Intensity'!$E$28)</f>
        <v>1.8055723456413899</v>
      </c>
      <c r="AB3" s="303">
        <f>('Product Output &amp; Intensity'!AE3*'Product Output &amp; Intensity'!$E$27+'Product Output &amp; Intensity'!AE4*'Product Output &amp; Intensity'!$E$28)/('Product Output &amp; Intensity'!$F3*'Product Output &amp; Intensity'!$E$27+'Product Output &amp; Intensity'!$F4*'Product Output &amp; Intensity'!$E$28)</f>
        <v>1.8165634844029344</v>
      </c>
      <c r="AC3" s="303">
        <f>('Product Output &amp; Intensity'!AF3*'Product Output &amp; Intensity'!$E$27+'Product Output &amp; Intensity'!AF4*'Product Output &amp; Intensity'!$E$28)/('Product Output &amp; Intensity'!$F3*'Product Output &amp; Intensity'!$E$27+'Product Output &amp; Intensity'!$F4*'Product Output &amp; Intensity'!$E$28)</f>
        <v>1.8275546231644784</v>
      </c>
      <c r="AD3" s="303">
        <f>('Product Output &amp; Intensity'!AG3*'Product Output &amp; Intensity'!$E$27+'Product Output &amp; Intensity'!AG4*'Product Output &amp; Intensity'!$E$28)/('Product Output &amp; Intensity'!$F3*'Product Output &amp; Intensity'!$E$27+'Product Output &amp; Intensity'!$F4*'Product Output &amp; Intensity'!$E$28)</f>
        <v>1.8385457619260221</v>
      </c>
      <c r="AE3" s="303">
        <f>('Product Output &amp; Intensity'!AH3*'Product Output &amp; Intensity'!$E$27+'Product Output &amp; Intensity'!AH4*'Product Output &amp; Intensity'!$E$28)/('Product Output &amp; Intensity'!$F3*'Product Output &amp; Intensity'!$E$27+'Product Output &amp; Intensity'!$F4*'Product Output &amp; Intensity'!$E$28)</f>
        <v>1.8495369006875659</v>
      </c>
      <c r="AF3" s="303">
        <f>('Product Output &amp; Intensity'!AI3*'Product Output &amp; Intensity'!$E$27+'Product Output &amp; Intensity'!AI4*'Product Output &amp; Intensity'!$E$28)/('Product Output &amp; Intensity'!$F3*'Product Output &amp; Intensity'!$E$27+'Product Output &amp; Intensity'!$F4*'Product Output &amp; Intensity'!$E$28)</f>
        <v>1.8605280394491099</v>
      </c>
      <c r="AG3" s="303">
        <f>('Product Output &amp; Intensity'!AJ3*'Product Output &amp; Intensity'!$E$27+'Product Output &amp; Intensity'!AJ4*'Product Output &amp; Intensity'!$E$28)/('Product Output &amp; Intensity'!$F3*'Product Output &amp; Intensity'!$E$27+'Product Output &amp; Intensity'!$F4*'Product Output &amp; Intensity'!$E$28)</f>
        <v>1.8715191782106544</v>
      </c>
      <c r="AH3" s="303">
        <f>('Product Output &amp; Intensity'!AK3*'Product Output &amp; Intensity'!$E$27+'Product Output &amp; Intensity'!AK4*'Product Output &amp; Intensity'!$E$28)/('Product Output &amp; Intensity'!$F3*'Product Output &amp; Intensity'!$E$27+'Product Output &amp; Intensity'!$F4*'Product Output &amp; Intensity'!$E$28)</f>
        <v>1.882504815901747</v>
      </c>
      <c r="AI3" s="303">
        <f>('Product Output &amp; Intensity'!AL3*'Product Output &amp; Intensity'!$E$27+'Product Output &amp; Intensity'!AL4*'Product Output &amp; Intensity'!$E$28)/('Product Output &amp; Intensity'!$F3*'Product Output &amp; Intensity'!$E$27+'Product Output &amp; Intensity'!$F4*'Product Output &amp; Intensity'!$E$28)</f>
        <v>1.8934904535928399</v>
      </c>
      <c r="AJ3" s="303">
        <f>('Product Output &amp; Intensity'!AM3*'Product Output &amp; Intensity'!$E$27+'Product Output &amp; Intensity'!AM4*'Product Output &amp; Intensity'!$E$28)/('Product Output &amp; Intensity'!$F3*'Product Output &amp; Intensity'!$E$27+'Product Output &amp; Intensity'!$F4*'Product Output &amp; Intensity'!$E$28)</f>
        <v>1.9044760912839325</v>
      </c>
      <c r="AK3" s="303">
        <f>('Product Output &amp; Intensity'!AN3*'Product Output &amp; Intensity'!$E$27+'Product Output &amp; Intensity'!AN4*'Product Output &amp; Intensity'!$E$28)/('Product Output &amp; Intensity'!$F3*'Product Output &amp; Intensity'!$E$27+'Product Output &amp; Intensity'!$F4*'Product Output &amp; Intensity'!$E$28)</f>
        <v>1.9154617289750253</v>
      </c>
      <c r="AL3" s="303">
        <f>('Product Output &amp; Intensity'!AO3*'Product Output &amp; Intensity'!$E$27+'Product Output &amp; Intensity'!AO4*'Product Output &amp; Intensity'!$E$28)/('Product Output &amp; Intensity'!$F3*'Product Output &amp; Intensity'!$E$27+'Product Output &amp; Intensity'!$F4*'Product Output &amp; Intensity'!$E$28)</f>
        <v>1.9264473666661184</v>
      </c>
      <c r="AM3" s="303">
        <f>('Product Output &amp; Intensity'!AP3*'Product Output &amp; Intensity'!$E$27+'Product Output &amp; Intensity'!AP4*'Product Output &amp; Intensity'!$E$28)/('Product Output &amp; Intensity'!$F3*'Product Output &amp; Intensity'!$E$27+'Product Output &amp; Intensity'!$F4*'Product Output &amp; Intensity'!$E$28)</f>
        <v>1.9264407653815767</v>
      </c>
      <c r="AN3" s="303">
        <f>('Product Output &amp; Intensity'!AQ3*'Product Output &amp; Intensity'!$E$27+'Product Output &amp; Intensity'!AQ4*'Product Output &amp; Intensity'!$E$28)/('Product Output &amp; Intensity'!$F3*'Product Output &amp; Intensity'!$E$27+'Product Output &amp; Intensity'!$F4*'Product Output &amp; Intensity'!$E$28)</f>
        <v>1.9264341640970355</v>
      </c>
      <c r="AO3" s="303">
        <f>('Product Output &amp; Intensity'!AR3*'Product Output &amp; Intensity'!$E$27+'Product Output &amp; Intensity'!AR4*'Product Output &amp; Intensity'!$E$28)/('Product Output &amp; Intensity'!$F3*'Product Output &amp; Intensity'!$E$27+'Product Output &amp; Intensity'!$F4*'Product Output &amp; Intensity'!$E$28)</f>
        <v>1.9264275628124938</v>
      </c>
      <c r="AP3" s="303">
        <f>('Product Output &amp; Intensity'!AS3*'Product Output &amp; Intensity'!$E$27+'Product Output &amp; Intensity'!AS4*'Product Output &amp; Intensity'!$E$28)/('Product Output &amp; Intensity'!$F3*'Product Output &amp; Intensity'!$E$27+'Product Output &amp; Intensity'!$F4*'Product Output &amp; Intensity'!$E$28)</f>
        <v>1.9264209615279526</v>
      </c>
      <c r="AQ3" s="304">
        <f>('Product Output &amp; Intensity'!AT3*'Product Output &amp; Intensity'!$E$27+'Product Output &amp; Intensity'!AT4*'Product Output &amp; Intensity'!$E$28)/('Product Output &amp; Intensity'!$F3*'Product Output &amp; Intensity'!$E$27+'Product Output &amp; Intensity'!$F4*'Product Output &amp; Intensity'!$E$28)</f>
        <v>1.926414360243411</v>
      </c>
    </row>
    <row r="4" spans="1:43" x14ac:dyDescent="0.25">
      <c r="A4" s="220" t="s">
        <v>4</v>
      </c>
      <c r="B4" s="152" t="s">
        <v>344</v>
      </c>
      <c r="C4" s="152">
        <v>1</v>
      </c>
      <c r="D4" s="303">
        <f>'Product Output &amp; Intensity'!G5/'Product Output &amp; Intensity'!$F5</f>
        <v>1.0697736360818635</v>
      </c>
      <c r="E4" s="303">
        <f>'Product Output &amp; Intensity'!H5/'Product Output &amp; Intensity'!$F5</f>
        <v>1.1860630295516359</v>
      </c>
      <c r="F4" s="303">
        <f>'Product Output &amp; Intensity'!I5/'Product Output &amp; Intensity'!$F5</f>
        <v>1.2883976958050358</v>
      </c>
      <c r="G4" s="303">
        <f>'Product Output &amp; Intensity'!J5/'Product Output &amp; Intensity'!$F5</f>
        <v>1.3767776348420631</v>
      </c>
      <c r="H4" s="303">
        <f>'Product Output &amp; Intensity'!K5/'Product Output &amp; Intensity'!$F5</f>
        <v>1.4651575738790901</v>
      </c>
      <c r="I4" s="303">
        <f>'Product Output &amp; Intensity'!L5/'Product Output &amp; Intensity'!$F5</f>
        <v>1.4977166310764032</v>
      </c>
      <c r="J4" s="303">
        <f>'Product Output &amp; Intensity'!M5/'Product Output &amp; Intensity'!$F5</f>
        <v>1.5302756882737163</v>
      </c>
      <c r="K4" s="303">
        <f>'Product Output &amp; Intensity'!N5/'Product Output &amp; Intensity'!$F5</f>
        <v>1.5628347454710294</v>
      </c>
      <c r="L4" s="303">
        <f>'Product Output &amp; Intensity'!O5/'Product Output &amp; Intensity'!$F5</f>
        <v>1.5953938026683425</v>
      </c>
      <c r="M4" s="303">
        <f>'Product Output &amp; Intensity'!P5/'Product Output &amp; Intensity'!$F5</f>
        <v>1.6279528598656556</v>
      </c>
      <c r="N4" s="303">
        <f>'Product Output &amp; Intensity'!Q5/'Product Output &amp; Intensity'!$F5</f>
        <v>1.630278506808321</v>
      </c>
      <c r="O4" s="303">
        <f>'Product Output &amp; Intensity'!R5/'Product Output &amp; Intensity'!$F5</f>
        <v>1.6326041537509861</v>
      </c>
      <c r="P4" s="303">
        <f>'Product Output &amp; Intensity'!S5/'Product Output &amp; Intensity'!$F5</f>
        <v>1.6349298006936515</v>
      </c>
      <c r="Q4" s="303">
        <f>'Product Output &amp; Intensity'!T5/'Product Output &amp; Intensity'!$F5</f>
        <v>1.6372554476363166</v>
      </c>
      <c r="R4" s="303">
        <f>'Product Output &amp; Intensity'!U5/'Product Output &amp; Intensity'!$F5</f>
        <v>1.6395810945789819</v>
      </c>
      <c r="S4" s="303">
        <f>'Product Output &amp; Intensity'!V5/'Product Output &amp; Intensity'!$F5</f>
        <v>1.6209759190376603</v>
      </c>
      <c r="T4" s="303">
        <f>'Product Output &amp; Intensity'!W5/'Product Output &amp; Intensity'!$F5</f>
        <v>1.6023707434963386</v>
      </c>
      <c r="U4" s="303">
        <f>'Product Output &amp; Intensity'!X5/'Product Output &amp; Intensity'!$F5</f>
        <v>1.5837655679550169</v>
      </c>
      <c r="V4" s="303">
        <f>'Product Output &amp; Intensity'!Y5/'Product Output &amp; Intensity'!$F5</f>
        <v>1.5651603924136952</v>
      </c>
      <c r="W4" s="303">
        <f>'Product Output &amp; Intensity'!Z5/'Product Output &amp; Intensity'!$F5</f>
        <v>1.5465552168723731</v>
      </c>
      <c r="X4" s="303">
        <f>'Product Output &amp; Intensity'!AA5/'Product Output &amp; Intensity'!$F5</f>
        <v>1.5116705127323946</v>
      </c>
      <c r="Y4" s="303">
        <f>'Product Output &amp; Intensity'!AB5/'Product Output &amp; Intensity'!$F5</f>
        <v>1.4767858085924161</v>
      </c>
      <c r="Z4" s="303">
        <f>'Product Output &amp; Intensity'!AC5/'Product Output &amp; Intensity'!$F5</f>
        <v>1.4419011044524379</v>
      </c>
      <c r="AA4" s="303">
        <f>'Product Output &amp; Intensity'!AD5/'Product Output &amp; Intensity'!$F5</f>
        <v>1.4070164003124594</v>
      </c>
      <c r="AB4" s="303">
        <f>'Product Output &amp; Intensity'!AE5/'Product Output &amp; Intensity'!$F5</f>
        <v>1.3721316961724814</v>
      </c>
      <c r="AC4" s="303">
        <f>'Product Output &amp; Intensity'!AF5/'Product Output &amp; Intensity'!$F5</f>
        <v>1.337246992032503</v>
      </c>
      <c r="AD4" s="303">
        <f>'Product Output &amp; Intensity'!AG5/'Product Output &amp; Intensity'!$F5</f>
        <v>1.3023622878925245</v>
      </c>
      <c r="AE4" s="303">
        <f>'Product Output &amp; Intensity'!AH5/'Product Output &amp; Intensity'!$F5</f>
        <v>1.2674775837525463</v>
      </c>
      <c r="AF4" s="303">
        <f>'Product Output &amp; Intensity'!AI5/'Product Output &amp; Intensity'!$F5</f>
        <v>1.2325928796125678</v>
      </c>
      <c r="AG4" s="303">
        <f>'Product Output &amp; Intensity'!AJ5/'Product Output &amp; Intensity'!$F5</f>
        <v>1.1977081754725896</v>
      </c>
      <c r="AH4" s="303">
        <f>'Product Output &amp; Intensity'!AK5/'Product Output &amp; Intensity'!$F5</f>
        <v>1.1674747652179416</v>
      </c>
      <c r="AI4" s="303">
        <f>'Product Output &amp; Intensity'!AL5/'Product Output &amp; Intensity'!$F5</f>
        <v>1.1372413549632938</v>
      </c>
      <c r="AJ4" s="303">
        <f>'Product Output &amp; Intensity'!AM5/'Product Output &amp; Intensity'!$F5</f>
        <v>1.1070079447086458</v>
      </c>
      <c r="AK4" s="303">
        <f>'Product Output &amp; Intensity'!AN5/'Product Output &amp; Intensity'!$F5</f>
        <v>1.0767745344539978</v>
      </c>
      <c r="AL4" s="303">
        <f>'Product Output &amp; Intensity'!AO5/'Product Output &amp; Intensity'!$F5</f>
        <v>1.0465411241993501</v>
      </c>
      <c r="AM4" s="303">
        <f>'Product Output &amp; Intensity'!AP5/'Product Output &amp; Intensity'!$F5</f>
        <v>1.0147888920676209</v>
      </c>
      <c r="AN4" s="303">
        <f>'Product Output &amp; Intensity'!AQ5/'Product Output &amp; Intensity'!$F5</f>
        <v>0.98303665993589195</v>
      </c>
      <c r="AO4" s="303">
        <f>'Product Output &amp; Intensity'!AR5/'Product Output &amp; Intensity'!$F5</f>
        <v>0.95128442780416289</v>
      </c>
      <c r="AP4" s="303">
        <f>'Product Output &amp; Intensity'!AS5/'Product Output &amp; Intensity'!$F5</f>
        <v>0.91953219567243372</v>
      </c>
      <c r="AQ4" s="304">
        <f>'Product Output &amp; Intensity'!AT5/'Product Output &amp; Intensity'!$F5</f>
        <v>0.88777996354070488</v>
      </c>
    </row>
    <row r="5" spans="1:43" x14ac:dyDescent="0.25">
      <c r="A5" s="219" t="s">
        <v>5</v>
      </c>
      <c r="B5" s="152" t="s">
        <v>345</v>
      </c>
      <c r="C5" s="152">
        <v>1</v>
      </c>
      <c r="D5" s="303">
        <f>('Product Output &amp; Intensity'!G6*'Product Output &amp; Intensity'!$E$29+'Product Output &amp; Intensity'!G7*'Product Output &amp; Intensity'!$E$30)/('Product Output &amp; Intensity'!$F6*'Product Output &amp; Intensity'!$E$29+'Product Output &amp; Intensity'!$F7*'Product Output &amp; Intensity'!$E$30)</f>
        <v>1.0433411962007006</v>
      </c>
      <c r="E5" s="303">
        <f>('Product Output &amp; Intensity'!H6*'Product Output &amp; Intensity'!$E$29+'Product Output &amp; Intensity'!H7*'Product Output &amp; Intensity'!$E$30)/('Product Output &amp; Intensity'!$F6*'Product Output &amp; Intensity'!$E$29+'Product Output &amp; Intensity'!$F7*'Product Output &amp; Intensity'!$E$30)</f>
        <v>1.1155765232018684</v>
      </c>
      <c r="F5" s="303">
        <f>('Product Output &amp; Intensity'!I6*'Product Output &amp; Intensity'!$E$29+'Product Output &amp; Intensity'!I7*'Product Output &amp; Intensity'!$E$30)/('Product Output &amp; Intensity'!$F6*'Product Output &amp; Intensity'!$E$29+'Product Output &amp; Intensity'!$F7*'Product Output &amp; Intensity'!$E$30)</f>
        <v>1.1791436109628959</v>
      </c>
      <c r="G5" s="303">
        <f>('Product Output &amp; Intensity'!J6*'Product Output &amp; Intensity'!$E$29+'Product Output &amp; Intensity'!J7*'Product Output &amp; Intensity'!$E$30)/('Product Output &amp; Intensity'!$F6*'Product Output &amp; Intensity'!$E$29+'Product Output &amp; Intensity'!$F7*'Product Output &amp; Intensity'!$E$30)</f>
        <v>1.2340424594837833</v>
      </c>
      <c r="H5" s="303">
        <f>('Product Output &amp; Intensity'!K6*'Product Output &amp; Intensity'!$E$29+'Product Output &amp; Intensity'!K7*'Product Output &amp; Intensity'!$E$30)/('Product Output &amp; Intensity'!$F6*'Product Output &amp; Intensity'!$E$29+'Product Output &amp; Intensity'!$F7*'Product Output &amp; Intensity'!$E$30)</f>
        <v>1.2889413080046708</v>
      </c>
      <c r="I5" s="303">
        <f>('Product Output &amp; Intensity'!L6*'Product Output &amp; Intensity'!$E$29+'Product Output &amp; Intensity'!L7*'Product Output &amp; Intensity'!$E$30)/('Product Output &amp; Intensity'!$F6*'Product Output &amp; Intensity'!$E$29+'Product Output &amp; Intensity'!$F7*'Product Output &amp; Intensity'!$E$30)</f>
        <v>1.3557585379531227</v>
      </c>
      <c r="J5" s="303">
        <f>('Product Output &amp; Intensity'!M6*'Product Output &amp; Intensity'!$E$29+'Product Output &amp; Intensity'!M7*'Product Output &amp; Intensity'!$E$30)/('Product Output &amp; Intensity'!$F6*'Product Output &amp; Intensity'!$E$29+'Product Output &amp; Intensity'!$F7*'Product Output &amp; Intensity'!$E$30)</f>
        <v>1.4225757679015747</v>
      </c>
      <c r="K5" s="303">
        <f>('Product Output &amp; Intensity'!N6*'Product Output &amp; Intensity'!$E$29+'Product Output &amp; Intensity'!N7*'Product Output &amp; Intensity'!$E$30)/('Product Output &amp; Intensity'!$F6*'Product Output &amp; Intensity'!$E$29+'Product Output &amp; Intensity'!$F7*'Product Output &amp; Intensity'!$E$30)</f>
        <v>1.4893929978500267</v>
      </c>
      <c r="L5" s="303">
        <f>('Product Output &amp; Intensity'!O6*'Product Output &amp; Intensity'!$E$29+'Product Output &amp; Intensity'!O7*'Product Output &amp; Intensity'!$E$30)/('Product Output &amp; Intensity'!$F6*'Product Output &amp; Intensity'!$E$29+'Product Output &amp; Intensity'!$F7*'Product Output &amp; Intensity'!$E$30)</f>
        <v>1.5562102277984786</v>
      </c>
      <c r="M5" s="303">
        <f>('Product Output &amp; Intensity'!P6*'Product Output &amp; Intensity'!$E$29+'Product Output &amp; Intensity'!P7*'Product Output &amp; Intensity'!$E$30)/('Product Output &amp; Intensity'!$F6*'Product Output &amp; Intensity'!$E$29+'Product Output &amp; Intensity'!$F7*'Product Output &amp; Intensity'!$E$30)</f>
        <v>1.623027457746931</v>
      </c>
      <c r="N5" s="303">
        <f>('Product Output &amp; Intensity'!Q6*'Product Output &amp; Intensity'!$E$29+'Product Output &amp; Intensity'!Q7*'Product Output &amp; Intensity'!$E$30)/('Product Output &amp; Intensity'!$F6*'Product Output &amp; Intensity'!$E$29+'Product Output &amp; Intensity'!$F7*'Product Output &amp; Intensity'!$E$30)</f>
        <v>1.6590511878210157</v>
      </c>
      <c r="O5" s="303">
        <f>('Product Output &amp; Intensity'!R6*'Product Output &amp; Intensity'!$E$29+'Product Output &amp; Intensity'!R7*'Product Output &amp; Intensity'!$E$30)/('Product Output &amp; Intensity'!$F6*'Product Output &amp; Intensity'!$E$29+'Product Output &amp; Intensity'!$F7*'Product Output &amp; Intensity'!$E$30)</f>
        <v>1.6950749178951001</v>
      </c>
      <c r="P5" s="303">
        <f>('Product Output &amp; Intensity'!S6*'Product Output &amp; Intensity'!$E$29+'Product Output &amp; Intensity'!S7*'Product Output &amp; Intensity'!$E$30)/('Product Output &amp; Intensity'!$F6*'Product Output &amp; Intensity'!$E$29+'Product Output &amp; Intensity'!$F7*'Product Output &amp; Intensity'!$E$30)</f>
        <v>1.7310986479691848</v>
      </c>
      <c r="Q5" s="303">
        <f>('Product Output &amp; Intensity'!T6*'Product Output &amp; Intensity'!$E$29+'Product Output &amp; Intensity'!T7*'Product Output &amp; Intensity'!$E$30)/('Product Output &amp; Intensity'!$F6*'Product Output &amp; Intensity'!$E$29+'Product Output &amp; Intensity'!$F7*'Product Output &amp; Intensity'!$E$30)</f>
        <v>1.7671223780432692</v>
      </c>
      <c r="R5" s="303">
        <f>('Product Output &amp; Intensity'!U6*'Product Output &amp; Intensity'!$E$29+'Product Output &amp; Intensity'!U7*'Product Output &amp; Intensity'!$E$30)/('Product Output &amp; Intensity'!$F6*'Product Output &amp; Intensity'!$E$29+'Product Output &amp; Intensity'!$F7*'Product Output &amp; Intensity'!$E$30)</f>
        <v>1.8031461081173541</v>
      </c>
      <c r="S5" s="303">
        <f>('Product Output &amp; Intensity'!V6*'Product Output &amp; Intensity'!$E$29+'Product Output &amp; Intensity'!V7*'Product Output &amp; Intensity'!$E$30)/('Product Output &amp; Intensity'!$F6*'Product Output &amp; Intensity'!$E$29+'Product Output &amp; Intensity'!$F7*'Product Output &amp; Intensity'!$E$30)</f>
        <v>1.8136065685167886</v>
      </c>
      <c r="T5" s="303">
        <f>('Product Output &amp; Intensity'!W6*'Product Output &amp; Intensity'!$E$29+'Product Output &amp; Intensity'!W7*'Product Output &amp; Intensity'!$E$30)/('Product Output &amp; Intensity'!$F6*'Product Output &amp; Intensity'!$E$29+'Product Output &amp; Intensity'!$F7*'Product Output &amp; Intensity'!$E$30)</f>
        <v>1.8240670289162231</v>
      </c>
      <c r="U5" s="303">
        <f>('Product Output &amp; Intensity'!X6*'Product Output &amp; Intensity'!$E$29+'Product Output &amp; Intensity'!X7*'Product Output &amp; Intensity'!$E$30)/('Product Output &amp; Intensity'!$F6*'Product Output &amp; Intensity'!$E$29+'Product Output &amp; Intensity'!$F7*'Product Output &amp; Intensity'!$E$30)</f>
        <v>1.8345274893156576</v>
      </c>
      <c r="V5" s="303">
        <f>('Product Output &amp; Intensity'!Y6*'Product Output &amp; Intensity'!$E$29+'Product Output &amp; Intensity'!Y7*'Product Output &amp; Intensity'!$E$30)/('Product Output &amp; Intensity'!$F6*'Product Output &amp; Intensity'!$E$29+'Product Output &amp; Intensity'!$F7*'Product Output &amp; Intensity'!$E$30)</f>
        <v>1.8449879497150918</v>
      </c>
      <c r="W5" s="303">
        <f>('Product Output &amp; Intensity'!Z6*'Product Output &amp; Intensity'!$E$29+'Product Output &amp; Intensity'!Z7*'Product Output &amp; Intensity'!$E$30)/('Product Output &amp; Intensity'!$F6*'Product Output &amp; Intensity'!$E$29+'Product Output &amp; Intensity'!$F7*'Product Output &amp; Intensity'!$E$30)</f>
        <v>1.855448410114527</v>
      </c>
      <c r="X5" s="303">
        <f>('Product Output &amp; Intensity'!AA6*'Product Output &amp; Intensity'!$E$29+'Product Output &amp; Intensity'!AA7*'Product Output &amp; Intensity'!$E$30)/('Product Output &amp; Intensity'!$F6*'Product Output &amp; Intensity'!$E$29+'Product Output &amp; Intensity'!$F7*'Product Output &amp; Intensity'!$E$30)</f>
        <v>1.850610100797434</v>
      </c>
      <c r="Y5" s="303">
        <f>('Product Output &amp; Intensity'!AB6*'Product Output &amp; Intensity'!$E$29+'Product Output &amp; Intensity'!AB7*'Product Output &amp; Intensity'!$E$30)/('Product Output &amp; Intensity'!$F6*'Product Output &amp; Intensity'!$E$29+'Product Output &amp; Intensity'!$F7*'Product Output &amp; Intensity'!$E$30)</f>
        <v>1.8457717914803409</v>
      </c>
      <c r="Z5" s="303">
        <f>('Product Output &amp; Intensity'!AC6*'Product Output &amp; Intensity'!$E$29+'Product Output &amp; Intensity'!AC7*'Product Output &amp; Intensity'!$E$30)/('Product Output &amp; Intensity'!$F6*'Product Output &amp; Intensity'!$E$29+'Product Output &amp; Intensity'!$F7*'Product Output &amp; Intensity'!$E$30)</f>
        <v>1.8409334821632479</v>
      </c>
      <c r="AA5" s="303">
        <f>('Product Output &amp; Intensity'!AD6*'Product Output &amp; Intensity'!$E$29+'Product Output &amp; Intensity'!AD7*'Product Output &amp; Intensity'!$E$30)/('Product Output &amp; Intensity'!$F6*'Product Output &amp; Intensity'!$E$29+'Product Output &amp; Intensity'!$F7*'Product Output &amp; Intensity'!$E$30)</f>
        <v>1.8360951728461548</v>
      </c>
      <c r="AB5" s="303">
        <f>('Product Output &amp; Intensity'!AE6*'Product Output &amp; Intensity'!$E$29+'Product Output &amp; Intensity'!AE7*'Product Output &amp; Intensity'!$E$30)/('Product Output &amp; Intensity'!$F6*'Product Output &amp; Intensity'!$E$29+'Product Output &amp; Intensity'!$F7*'Product Output &amp; Intensity'!$E$30)</f>
        <v>1.8312568635290616</v>
      </c>
      <c r="AC5" s="303">
        <f>('Product Output &amp; Intensity'!AF6*'Product Output &amp; Intensity'!$E$29+'Product Output &amp; Intensity'!AF7*'Product Output &amp; Intensity'!$E$30)/('Product Output &amp; Intensity'!$F6*'Product Output &amp; Intensity'!$E$29+'Product Output &amp; Intensity'!$F7*'Product Output &amp; Intensity'!$E$30)</f>
        <v>1.8062814751783478</v>
      </c>
      <c r="AD5" s="303">
        <f>('Product Output &amp; Intensity'!AG6*'Product Output &amp; Intensity'!$E$29+'Product Output &amp; Intensity'!AG7*'Product Output &amp; Intensity'!$E$30)/('Product Output &amp; Intensity'!$F6*'Product Output &amp; Intensity'!$E$29+'Product Output &amp; Intensity'!$F7*'Product Output &amp; Intensity'!$E$30)</f>
        <v>1.7813060868276342</v>
      </c>
      <c r="AE5" s="303">
        <f>('Product Output &amp; Intensity'!AH6*'Product Output &amp; Intensity'!$E$29+'Product Output &amp; Intensity'!AH7*'Product Output &amp; Intensity'!$E$30)/('Product Output &amp; Intensity'!$F6*'Product Output &amp; Intensity'!$E$29+'Product Output &amp; Intensity'!$F7*'Product Output &amp; Intensity'!$E$30)</f>
        <v>1.7563306984769205</v>
      </c>
      <c r="AF5" s="303">
        <f>('Product Output &amp; Intensity'!AI6*'Product Output &amp; Intensity'!$E$29+'Product Output &amp; Intensity'!AI7*'Product Output &amp; Intensity'!$E$30)/('Product Output &amp; Intensity'!$F6*'Product Output &amp; Intensity'!$E$29+'Product Output &amp; Intensity'!$F7*'Product Output &amp; Intensity'!$E$30)</f>
        <v>1.7313553101262065</v>
      </c>
      <c r="AG5" s="303">
        <f>('Product Output &amp; Intensity'!AJ6*'Product Output &amp; Intensity'!$E$29+'Product Output &amp; Intensity'!AJ7*'Product Output &amp; Intensity'!$E$30)/('Product Output &amp; Intensity'!$F6*'Product Output &amp; Intensity'!$E$29+'Product Output &amp; Intensity'!$F7*'Product Output &amp; Intensity'!$E$30)</f>
        <v>1.7063799217754925</v>
      </c>
      <c r="AH5" s="303">
        <f>('Product Output &amp; Intensity'!AK6*'Product Output &amp; Intensity'!$E$29+'Product Output &amp; Intensity'!AK7*'Product Output &amp; Intensity'!$E$30)/('Product Output &amp; Intensity'!$F6*'Product Output &amp; Intensity'!$E$29+'Product Output &amp; Intensity'!$F7*'Product Output &amp; Intensity'!$E$30)</f>
        <v>1.6663017241495632</v>
      </c>
      <c r="AI5" s="303">
        <f>('Product Output &amp; Intensity'!AL6*'Product Output &amp; Intensity'!$E$29+'Product Output &amp; Intensity'!AL7*'Product Output &amp; Intensity'!$E$30)/('Product Output &amp; Intensity'!$F6*'Product Output &amp; Intensity'!$E$29+'Product Output &amp; Intensity'!$F7*'Product Output &amp; Intensity'!$E$30)</f>
        <v>1.6262235265236338</v>
      </c>
      <c r="AJ5" s="303">
        <f>('Product Output &amp; Intensity'!AM6*'Product Output &amp; Intensity'!$E$29+'Product Output &amp; Intensity'!AM7*'Product Output &amp; Intensity'!$E$30)/('Product Output &amp; Intensity'!$F6*'Product Output &amp; Intensity'!$E$29+'Product Output &amp; Intensity'!$F7*'Product Output &amp; Intensity'!$E$30)</f>
        <v>1.5861453288977043</v>
      </c>
      <c r="AK5" s="303">
        <f>('Product Output &amp; Intensity'!AN6*'Product Output &amp; Intensity'!$E$29+'Product Output &amp; Intensity'!AN7*'Product Output &amp; Intensity'!$E$30)/('Product Output &amp; Intensity'!$F6*'Product Output &amp; Intensity'!$E$29+'Product Output &amp; Intensity'!$F7*'Product Output &amp; Intensity'!$E$30)</f>
        <v>1.5460671312717751</v>
      </c>
      <c r="AL5" s="303">
        <f>('Product Output &amp; Intensity'!AO6*'Product Output &amp; Intensity'!$E$29+'Product Output &amp; Intensity'!AO7*'Product Output &amp; Intensity'!$E$30)/('Product Output &amp; Intensity'!$F6*'Product Output &amp; Intensity'!$E$29+'Product Output &amp; Intensity'!$F7*'Product Output &amp; Intensity'!$E$30)</f>
        <v>1.5059889336458456</v>
      </c>
      <c r="AM5" s="303">
        <f>('Product Output &amp; Intensity'!AP6*'Product Output &amp; Intensity'!$E$29+'Product Output &amp; Intensity'!AP7*'Product Output &amp; Intensity'!$E$30)/('Product Output &amp; Intensity'!$F6*'Product Output &amp; Intensity'!$E$29+'Product Output &amp; Intensity'!$F7*'Product Output &amp; Intensity'!$E$30)</f>
        <v>1.4658715439316539</v>
      </c>
      <c r="AN5" s="303">
        <f>('Product Output &amp; Intensity'!AQ6*'Product Output &amp; Intensity'!$E$29+'Product Output &amp; Intensity'!AQ7*'Product Output &amp; Intensity'!$E$30)/('Product Output &amp; Intensity'!$F6*'Product Output &amp; Intensity'!$E$29+'Product Output &amp; Intensity'!$F7*'Product Output &amp; Intensity'!$E$30)</f>
        <v>1.4257541542174623</v>
      </c>
      <c r="AO5" s="303">
        <f>('Product Output &amp; Intensity'!AR6*'Product Output &amp; Intensity'!$E$29+'Product Output &amp; Intensity'!AR7*'Product Output &amp; Intensity'!$E$30)/('Product Output &amp; Intensity'!$F6*'Product Output &amp; Intensity'!$E$29+'Product Output &amp; Intensity'!$F7*'Product Output &amp; Intensity'!$E$30)</f>
        <v>1.3856367645032706</v>
      </c>
      <c r="AP5" s="303">
        <f>('Product Output &amp; Intensity'!AS6*'Product Output &amp; Intensity'!$E$29+'Product Output &amp; Intensity'!AS7*'Product Output &amp; Intensity'!$E$30)/('Product Output &amp; Intensity'!$F6*'Product Output &amp; Intensity'!$E$29+'Product Output &amp; Intensity'!$F7*'Product Output &amp; Intensity'!$E$30)</f>
        <v>1.3455193747890788</v>
      </c>
      <c r="AQ5" s="304">
        <f>('Product Output &amp; Intensity'!AT6*'Product Output &amp; Intensity'!$E$29+'Product Output &amp; Intensity'!AT7*'Product Output &amp; Intensity'!$E$30)/('Product Output &amp; Intensity'!$F6*'Product Output &amp; Intensity'!$E$29+'Product Output &amp; Intensity'!$F7*'Product Output &amp; Intensity'!$E$30)</f>
        <v>1.3054019850748872</v>
      </c>
    </row>
    <row r="6" spans="1:43" x14ac:dyDescent="0.25">
      <c r="A6" s="220" t="s">
        <v>6</v>
      </c>
      <c r="B6" s="152" t="s">
        <v>344</v>
      </c>
      <c r="C6" s="152">
        <v>1</v>
      </c>
      <c r="D6" s="303">
        <f>'Product Output &amp; Intensity'!G8/'Product Output &amp; Intensity'!$F8</f>
        <v>1.0093513498074065</v>
      </c>
      <c r="E6" s="303">
        <f>'Product Output &amp; Intensity'!H8/'Product Output &amp; Intensity'!$F8</f>
        <v>1.0249369328197508</v>
      </c>
      <c r="F6" s="303">
        <f>'Product Output &amp; Intensity'!I8/'Product Output &amp; Intensity'!$F8</f>
        <v>1.038652245870614</v>
      </c>
      <c r="G6" s="303">
        <f>'Product Output &amp; Intensity'!J8/'Product Output &amp; Intensity'!$F8</f>
        <v>1.0504972889599957</v>
      </c>
      <c r="H6" s="303">
        <f>'Product Output &amp; Intensity'!K8/'Product Output &amp; Intensity'!$F8</f>
        <v>1.0623423320493774</v>
      </c>
      <c r="I6" s="303">
        <f>'Product Output &amp; Intensity'!L8/'Product Output &amp; Intensity'!$F8</f>
        <v>1.0756216111999946</v>
      </c>
      <c r="J6" s="303">
        <f>'Product Output &amp; Intensity'!M8/'Product Output &amp; Intensity'!$F8</f>
        <v>1.0889008903506117</v>
      </c>
      <c r="K6" s="303">
        <f>'Product Output &amp; Intensity'!N8/'Product Output &amp; Intensity'!$F8</f>
        <v>1.102180169501229</v>
      </c>
      <c r="L6" s="303">
        <f>'Product Output &amp; Intensity'!O8/'Product Output &amp; Intensity'!$F8</f>
        <v>1.1154594486518461</v>
      </c>
      <c r="M6" s="303">
        <f>'Product Output &amp; Intensity'!P8/'Product Output &amp; Intensity'!$F8</f>
        <v>1.1287387278024636</v>
      </c>
      <c r="N6" s="303">
        <f>'Product Output &amp; Intensity'!Q8/'Product Output &amp; Intensity'!$F8</f>
        <v>1.1154594486518465</v>
      </c>
      <c r="O6" s="303">
        <f>'Product Output &amp; Intensity'!R8/'Product Output &amp; Intensity'!$F8</f>
        <v>1.1021801695012294</v>
      </c>
      <c r="P6" s="303">
        <f>'Product Output &amp; Intensity'!S8/'Product Output &amp; Intensity'!$F8</f>
        <v>1.0889008903506121</v>
      </c>
      <c r="Q6" s="303">
        <f>'Product Output &amp; Intensity'!T8/'Product Output &amp; Intensity'!$F8</f>
        <v>1.075621611199995</v>
      </c>
      <c r="R6" s="303">
        <f>'Product Output &amp; Intensity'!U8/'Product Output &amp; Intensity'!$F8</f>
        <v>1.0623423320493774</v>
      </c>
      <c r="S6" s="303">
        <f>'Product Output &amp; Intensity'!V8/'Product Output &amp; Intensity'!$F8</f>
        <v>1.0437513412385133</v>
      </c>
      <c r="T6" s="303">
        <f>'Product Output &amp; Intensity'!W8/'Product Output &amp; Intensity'!$F8</f>
        <v>1.0251603504276492</v>
      </c>
      <c r="U6" s="303">
        <f>'Product Output &amp; Intensity'!X8/'Product Output &amp; Intensity'!$F8</f>
        <v>1.0065693596167851</v>
      </c>
      <c r="V6" s="303">
        <f>'Product Output &amp; Intensity'!Y8/'Product Output &amp; Intensity'!$F8</f>
        <v>0.98797836880592083</v>
      </c>
      <c r="W6" s="303">
        <f>'Product Output &amp; Intensity'!Z8/'Product Output &amp; Intensity'!$F8</f>
        <v>0.96938737799505692</v>
      </c>
      <c r="X6" s="303">
        <f>'Product Output &amp; Intensity'!AA8/'Product Output &amp; Intensity'!$F8</f>
        <v>0.94371410497053032</v>
      </c>
      <c r="Y6" s="303">
        <f>'Product Output &amp; Intensity'!AB8/'Product Output &amp; Intensity'!$F8</f>
        <v>0.91804083194600372</v>
      </c>
      <c r="Z6" s="303">
        <f>'Product Output &amp; Intensity'!AC8/'Product Output &amp; Intensity'!$F8</f>
        <v>0.89236755892147701</v>
      </c>
      <c r="AA6" s="303">
        <f>'Product Output &amp; Intensity'!AD8/'Product Output &amp; Intensity'!$F8</f>
        <v>0.86669428589695041</v>
      </c>
      <c r="AB6" s="303">
        <f>'Product Output &amp; Intensity'!AE8/'Product Output &amp; Intensity'!$F8</f>
        <v>0.8410210128724237</v>
      </c>
      <c r="AC6" s="303">
        <f>'Product Output &amp; Intensity'!AF8/'Product Output &amp; Intensity'!$F8</f>
        <v>0.82154473678485174</v>
      </c>
      <c r="AD6" s="303">
        <f>'Product Output &amp; Intensity'!AG8/'Product Output &amp; Intensity'!$F8</f>
        <v>0.80206846069727977</v>
      </c>
      <c r="AE6" s="303">
        <f>'Product Output &amp; Intensity'!AH8/'Product Output &amp; Intensity'!$F8</f>
        <v>0.78259218460970781</v>
      </c>
      <c r="AF6" s="303">
        <f>'Product Output &amp; Intensity'!AI8/'Product Output &amp; Intensity'!$F8</f>
        <v>0.76311590852213596</v>
      </c>
      <c r="AG6" s="303">
        <f>'Product Output &amp; Intensity'!AJ8/'Product Output &amp; Intensity'!$F8</f>
        <v>0.7436396324345641</v>
      </c>
      <c r="AH6" s="303">
        <f>'Product Output &amp; Intensity'!AK8/'Product Output &amp; Intensity'!$F8</f>
        <v>0.73213092383736256</v>
      </c>
      <c r="AI6" s="303">
        <f>'Product Output &amp; Intensity'!AL8/'Product Output &amp; Intensity'!$F8</f>
        <v>0.7206222152401609</v>
      </c>
      <c r="AJ6" s="303">
        <f>'Product Output &amp; Intensity'!AM8/'Product Output &amp; Intensity'!$F8</f>
        <v>0.70911350664295936</v>
      </c>
      <c r="AK6" s="303">
        <f>'Product Output &amp; Intensity'!AN8/'Product Output &amp; Intensity'!$F8</f>
        <v>0.69760479804575781</v>
      </c>
      <c r="AL6" s="303">
        <f>'Product Output &amp; Intensity'!AO8/'Product Output &amp; Intensity'!$F8</f>
        <v>0.68609608944855616</v>
      </c>
      <c r="AM6" s="303">
        <f>'Product Output &amp; Intensity'!AP8/'Product Output &amp; Intensity'!$F8</f>
        <v>0.6808277797842851</v>
      </c>
      <c r="AN6" s="303">
        <f>'Product Output &amp; Intensity'!AQ8/'Product Output &amp; Intensity'!$F8</f>
        <v>0.67555947012001405</v>
      </c>
      <c r="AO6" s="303">
        <f>'Product Output &amp; Intensity'!AR8/'Product Output &amp; Intensity'!$F8</f>
        <v>0.670291160455743</v>
      </c>
      <c r="AP6" s="303">
        <f>'Product Output &amp; Intensity'!AS8/'Product Output &amp; Intensity'!$F8</f>
        <v>0.66502285079147205</v>
      </c>
      <c r="AQ6" s="304">
        <f>'Product Output &amp; Intensity'!AT8/'Product Output &amp; Intensity'!$F8</f>
        <v>0.65975454112720111</v>
      </c>
    </row>
    <row r="7" spans="1:43" x14ac:dyDescent="0.25">
      <c r="A7" s="220" t="s">
        <v>18</v>
      </c>
      <c r="B7" s="152" t="s">
        <v>344</v>
      </c>
      <c r="C7" s="152">
        <v>1</v>
      </c>
      <c r="D7" s="303">
        <f>'Product Output &amp; Intensity'!G9/'Product Output &amp; Intensity'!$F9</f>
        <v>1.0503050242389551</v>
      </c>
      <c r="E7" s="303">
        <f>'Product Output &amp; Intensity'!H9/'Product Output &amp; Intensity'!$F9</f>
        <v>1.1341467313038802</v>
      </c>
      <c r="F7" s="303">
        <f>'Product Output &amp; Intensity'!I9/'Product Output &amp; Intensity'!$F9</f>
        <v>1.2079274335210144</v>
      </c>
      <c r="G7" s="303">
        <f>'Product Output &amp; Intensity'!J9/'Product Output &amp; Intensity'!$F9</f>
        <v>1.2716471308903576</v>
      </c>
      <c r="H7" s="303">
        <f>'Product Output &amp; Intensity'!K9/'Product Output &amp; Intensity'!$F9</f>
        <v>1.3353668282597007</v>
      </c>
      <c r="I7" s="303">
        <f>'Product Output &amp; Intensity'!L9/'Product Output &amp; Intensity'!$F9</f>
        <v>1.368750998966193</v>
      </c>
      <c r="J7" s="303">
        <f>'Product Output &amp; Intensity'!M9/'Product Output &amp; Intensity'!$F9</f>
        <v>1.4021351696726856</v>
      </c>
      <c r="K7" s="303">
        <f>'Product Output &amp; Intensity'!N9/'Product Output &amp; Intensity'!$F9</f>
        <v>1.4355193403791782</v>
      </c>
      <c r="L7" s="303">
        <f>'Product Output &amp; Intensity'!O9/'Product Output &amp; Intensity'!$F9</f>
        <v>1.4689035110856707</v>
      </c>
      <c r="M7" s="303">
        <f>'Product Output &amp; Intensity'!P9/'Product Output &amp; Intensity'!$F9</f>
        <v>1.5022876817921631</v>
      </c>
      <c r="N7" s="303">
        <f>'Product Output &amp; Intensity'!Q9/'Product Output &amp; Intensity'!$F9</f>
        <v>1.5189797671454095</v>
      </c>
      <c r="O7" s="303">
        <f>'Product Output &amp; Intensity'!R9/'Product Output &amp; Intensity'!$F9</f>
        <v>1.5356718524986557</v>
      </c>
      <c r="P7" s="303">
        <f>'Product Output &amp; Intensity'!S9/'Product Output &amp; Intensity'!$F9</f>
        <v>1.5523639378519019</v>
      </c>
      <c r="Q7" s="303">
        <f>'Product Output &amp; Intensity'!T9/'Product Output &amp; Intensity'!$F9</f>
        <v>1.5690560232051483</v>
      </c>
      <c r="R7" s="303">
        <f>'Product Output &amp; Intensity'!U9/'Product Output &amp; Intensity'!$F9</f>
        <v>1.5857481085583944</v>
      </c>
      <c r="S7" s="303">
        <f>'Product Output &amp; Intensity'!V9/'Product Output &amp; Intensity'!$F9</f>
        <v>1.5940941512350175</v>
      </c>
      <c r="T7" s="303">
        <f>'Product Output &amp; Intensity'!W9/'Product Output &amp; Intensity'!$F9</f>
        <v>1.6024401939116406</v>
      </c>
      <c r="U7" s="303">
        <f>'Product Output &amp; Intensity'!X9/'Product Output &amp; Intensity'!$F9</f>
        <v>1.6107862365882639</v>
      </c>
      <c r="V7" s="303">
        <f>'Product Output &amp; Intensity'!Y9/'Product Output &amp; Intensity'!$F9</f>
        <v>1.619132279264887</v>
      </c>
      <c r="W7" s="303">
        <f>'Product Output &amp; Intensity'!Z9/'Product Output &amp; Intensity'!$F9</f>
        <v>1.6274783219415101</v>
      </c>
      <c r="X7" s="303">
        <f>'Product Output &amp; Intensity'!AA9/'Product Output &amp; Intensity'!$F9</f>
        <v>1.619132279264887</v>
      </c>
      <c r="Y7" s="303">
        <f>'Product Output &amp; Intensity'!AB9/'Product Output &amp; Intensity'!$F9</f>
        <v>1.6107862365882639</v>
      </c>
      <c r="Z7" s="303">
        <f>'Product Output &amp; Intensity'!AC9/'Product Output &amp; Intensity'!$F9</f>
        <v>1.6024401939116406</v>
      </c>
      <c r="AA7" s="303">
        <f>'Product Output &amp; Intensity'!AD9/'Product Output &amp; Intensity'!$F9</f>
        <v>1.5940941512350175</v>
      </c>
      <c r="AB7" s="303">
        <f>'Product Output &amp; Intensity'!AE9/'Product Output &amp; Intensity'!$F9</f>
        <v>1.5857481085583944</v>
      </c>
      <c r="AC7" s="303">
        <f>'Product Output &amp; Intensity'!AF9/'Product Output &amp; Intensity'!$F9</f>
        <v>1.5657176061344988</v>
      </c>
      <c r="AD7" s="303">
        <f>'Product Output &amp; Intensity'!AG9/'Product Output &amp; Intensity'!$F9</f>
        <v>1.5456871037106032</v>
      </c>
      <c r="AE7" s="303">
        <f>'Product Output &amp; Intensity'!AH9/'Product Output &amp; Intensity'!$F9</f>
        <v>1.5256566012867077</v>
      </c>
      <c r="AF7" s="303">
        <f>'Product Output &amp; Intensity'!AI9/'Product Output &amp; Intensity'!$F9</f>
        <v>1.5056260988628118</v>
      </c>
      <c r="AG7" s="303">
        <f>'Product Output &amp; Intensity'!AJ9/'Product Output &amp; Intensity'!$F9</f>
        <v>1.4855955964389169</v>
      </c>
      <c r="AH7" s="303">
        <f>'Product Output &amp; Intensity'!AK9/'Product Output &amp; Intensity'!$F9</f>
        <v>1.4638958854796968</v>
      </c>
      <c r="AI7" s="303">
        <f>'Product Output &amp; Intensity'!AL9/'Product Output &amp; Intensity'!$F9</f>
        <v>1.4421961745204768</v>
      </c>
      <c r="AJ7" s="303">
        <f>'Product Output &amp; Intensity'!AM9/'Product Output &amp; Intensity'!$F9</f>
        <v>1.4204964635612569</v>
      </c>
      <c r="AK7" s="303">
        <f>'Product Output &amp; Intensity'!AN9/'Product Output &amp; Intensity'!$F9</f>
        <v>1.3987967526020368</v>
      </c>
      <c r="AL7" s="303">
        <f>'Product Output &amp; Intensity'!AO9/'Product Output &amp; Intensity'!$F9</f>
        <v>1.3770970416428163</v>
      </c>
      <c r="AM7" s="303">
        <f>'Product Output &amp; Intensity'!AP9/'Product Output &amp; Intensity'!$F9</f>
        <v>1.3520589136129468</v>
      </c>
      <c r="AN7" s="303">
        <f>'Product Output &amp; Intensity'!AQ9/'Product Output &amp; Intensity'!$F9</f>
        <v>1.3270207855830776</v>
      </c>
      <c r="AO7" s="303">
        <f>'Product Output &amp; Intensity'!AR9/'Product Output &amp; Intensity'!$F9</f>
        <v>1.3019826575532081</v>
      </c>
      <c r="AP7" s="303">
        <f>'Product Output &amp; Intensity'!AS9/'Product Output &amp; Intensity'!$F9</f>
        <v>1.2769445295233386</v>
      </c>
      <c r="AQ7" s="304">
        <f>'Product Output &amp; Intensity'!AT9/'Product Output &amp; Intensity'!$F9</f>
        <v>1.2519064014934693</v>
      </c>
    </row>
    <row r="8" spans="1:43" x14ac:dyDescent="0.25">
      <c r="A8" s="219" t="s">
        <v>21</v>
      </c>
      <c r="B8" s="152" t="s">
        <v>345</v>
      </c>
      <c r="C8" s="152">
        <v>1</v>
      </c>
      <c r="D8" s="303">
        <f>('Product Output &amp; Intensity'!G10*'Product Output &amp; Intensity'!$E$31+'Product Output &amp; Intensity'!G11*'Product Output &amp; Intensity'!$E$32)/('Product Output &amp; Intensity'!$F10*'Product Output &amp; Intensity'!$E$31+'Product Output &amp; Intensity'!$F11*'Product Output &amp; Intensity'!$E$32)</f>
        <v>1.0475738864125415</v>
      </c>
      <c r="E8" s="303">
        <f>('Product Output &amp; Intensity'!H10*'Product Output &amp; Intensity'!$E$31+'Product Output &amp; Intensity'!H11*'Product Output &amp; Intensity'!$E$32)/('Product Output &amp; Intensity'!$F10*'Product Output &amp; Intensity'!$E$31+'Product Output &amp; Intensity'!$F11*'Product Output &amp; Intensity'!$E$32)</f>
        <v>1.1173489198176023</v>
      </c>
      <c r="F8" s="303">
        <f>('Product Output &amp; Intensity'!I10*'Product Output &amp; Intensity'!$E$31+'Product Output &amp; Intensity'!I11*'Product Output &amp; Intensity'!$E$32)/('Product Output &amp; Intensity'!$F10*'Product Output &amp; Intensity'!$E$31+'Product Output &amp; Intensity'!$F11*'Product Output &amp; Intensity'!$E$32)</f>
        <v>1.187123953222663</v>
      </c>
      <c r="G8" s="303">
        <f>('Product Output &amp; Intensity'!J10*'Product Output &amp; Intensity'!$E$31+'Product Output &amp; Intensity'!J11*'Product Output &amp; Intensity'!$E$32)/('Product Output &amp; Intensity'!$F10*'Product Output &amp; Intensity'!$E$31+'Product Output &amp; Intensity'!$F11*'Product Output &amp; Intensity'!$E$32)</f>
        <v>1.2521415979864694</v>
      </c>
      <c r="H8" s="303">
        <f>('Product Output &amp; Intensity'!K10*'Product Output &amp; Intensity'!$E$31+'Product Output &amp; Intensity'!K11*'Product Output &amp; Intensity'!$E$32)/('Product Output &amp; Intensity'!$F10*'Product Output &amp; Intensity'!$E$31+'Product Output &amp; Intensity'!$F11*'Product Output &amp; Intensity'!$E$32)</f>
        <v>1.3171592427502758</v>
      </c>
      <c r="I8" s="303">
        <f>('Product Output &amp; Intensity'!L10*'Product Output &amp; Intensity'!$E$31+'Product Output &amp; Intensity'!L11*'Product Output &amp; Intensity'!$E$32)/('Product Output &amp; Intensity'!$F10*'Product Output &amp; Intensity'!$E$31+'Product Output &amp; Intensity'!$F11*'Product Output &amp; Intensity'!$E$32)</f>
        <v>1.3464292506834428</v>
      </c>
      <c r="J8" s="303">
        <f>('Product Output &amp; Intensity'!M10*'Product Output &amp; Intensity'!$E$31+'Product Output &amp; Intensity'!M11*'Product Output &amp; Intensity'!$E$32)/('Product Output &amp; Intensity'!$F10*'Product Output &amp; Intensity'!$E$31+'Product Output &amp; Intensity'!$F11*'Product Output &amp; Intensity'!$E$32)</f>
        <v>1.3756992586166095</v>
      </c>
      <c r="K8" s="303">
        <f>('Product Output &amp; Intensity'!N10*'Product Output &amp; Intensity'!$E$31+'Product Output &amp; Intensity'!N11*'Product Output &amp; Intensity'!$E$32)/('Product Output &amp; Intensity'!$F10*'Product Output &amp; Intensity'!$E$31+'Product Output &amp; Intensity'!$F11*'Product Output &amp; Intensity'!$E$32)</f>
        <v>1.4049692665497766</v>
      </c>
      <c r="L8" s="303">
        <f>('Product Output &amp; Intensity'!O10*'Product Output &amp; Intensity'!$E$31+'Product Output &amp; Intensity'!O11*'Product Output &amp; Intensity'!$E$32)/('Product Output &amp; Intensity'!$F10*'Product Output &amp; Intensity'!$E$31+'Product Output &amp; Intensity'!$F11*'Product Output &amp; Intensity'!$E$32)</f>
        <v>1.4342392744829431</v>
      </c>
      <c r="M8" s="303">
        <f>('Product Output &amp; Intensity'!P10*'Product Output &amp; Intensity'!$E$31+'Product Output &amp; Intensity'!P11*'Product Output &amp; Intensity'!$E$32)/('Product Output &amp; Intensity'!$F10*'Product Output &amp; Intensity'!$E$31+'Product Output &amp; Intensity'!$F11*'Product Output &amp; Intensity'!$E$32)</f>
        <v>1.46350928241611</v>
      </c>
      <c r="N8" s="303">
        <f>('Product Output &amp; Intensity'!Q10*'Product Output &amp; Intensity'!$E$31+'Product Output &amp; Intensity'!Q11*'Product Output &amp; Intensity'!$E$32)/('Product Output &amp; Intensity'!$F10*'Product Output &amp; Intensity'!$E$31+'Product Output &amp; Intensity'!$F11*'Product Output &amp; Intensity'!$E$32)</f>
        <v>1.4656000700916065</v>
      </c>
      <c r="O8" s="303">
        <f>('Product Output &amp; Intensity'!R10*'Product Output &amp; Intensity'!$E$31+'Product Output &amp; Intensity'!R11*'Product Output &amp; Intensity'!$E$32)/('Product Output &amp; Intensity'!$F10*'Product Output &amp; Intensity'!$E$31+'Product Output &amp; Intensity'!$F11*'Product Output &amp; Intensity'!$E$32)</f>
        <v>1.4676908577671035</v>
      </c>
      <c r="P8" s="303">
        <f>('Product Output &amp; Intensity'!S10*'Product Output &amp; Intensity'!$E$31+'Product Output &amp; Intensity'!S11*'Product Output &amp; Intensity'!$E$32)/('Product Output &amp; Intensity'!$F10*'Product Output &amp; Intensity'!$E$31+'Product Output &amp; Intensity'!$F11*'Product Output &amp; Intensity'!$E$32)</f>
        <v>1.4697816454425998</v>
      </c>
      <c r="Q8" s="303">
        <f>('Product Output &amp; Intensity'!T10*'Product Output &amp; Intensity'!$E$31+'Product Output &amp; Intensity'!T11*'Product Output &amp; Intensity'!$E$32)/('Product Output &amp; Intensity'!$F10*'Product Output &amp; Intensity'!$E$31+'Product Output &amp; Intensity'!$F11*'Product Output &amp; Intensity'!$E$32)</f>
        <v>1.4718724331180966</v>
      </c>
      <c r="R8" s="303">
        <f>('Product Output &amp; Intensity'!U10*'Product Output &amp; Intensity'!$E$31+'Product Output &amp; Intensity'!U11*'Product Output &amp; Intensity'!$E$32)/('Product Output &amp; Intensity'!$F10*'Product Output &amp; Intensity'!$E$31+'Product Output &amp; Intensity'!$F11*'Product Output &amp; Intensity'!$E$32)</f>
        <v>1.4739632207935931</v>
      </c>
      <c r="S8" s="303">
        <f>('Product Output &amp; Intensity'!V10*'Product Output &amp; Intensity'!$E$31+'Product Output &amp; Intensity'!V11*'Product Output &amp; Intensity'!$E$32)/('Product Output &amp; Intensity'!$F10*'Product Output &amp; Intensity'!$E$31+'Product Output &amp; Intensity'!$F11*'Product Output &amp; Intensity'!$E$32)</f>
        <v>1.4572375367159494</v>
      </c>
      <c r="T8" s="303">
        <f>('Product Output &amp; Intensity'!W10*'Product Output &amp; Intensity'!$E$31+'Product Output &amp; Intensity'!W11*'Product Output &amp; Intensity'!$E$32)/('Product Output &amp; Intensity'!$F10*'Product Output &amp; Intensity'!$E$31+'Product Output &amp; Intensity'!$F11*'Product Output &amp; Intensity'!$E$32)</f>
        <v>1.4405118526383056</v>
      </c>
      <c r="U8" s="303">
        <f>('Product Output &amp; Intensity'!X10*'Product Output &amp; Intensity'!$E$31+'Product Output &amp; Intensity'!X11*'Product Output &amp; Intensity'!$E$32)/('Product Output &amp; Intensity'!$F10*'Product Output &amp; Intensity'!$E$31+'Product Output &amp; Intensity'!$F11*'Product Output &amp; Intensity'!$E$32)</f>
        <v>1.4237861685606614</v>
      </c>
      <c r="V8" s="303">
        <f>('Product Output &amp; Intensity'!Y10*'Product Output &amp; Intensity'!$E$31+'Product Output &amp; Intensity'!Y11*'Product Output &amp; Intensity'!$E$32)/('Product Output &amp; Intensity'!$F10*'Product Output &amp; Intensity'!$E$31+'Product Output &amp; Intensity'!$F11*'Product Output &amp; Intensity'!$E$32)</f>
        <v>1.4070604844830177</v>
      </c>
      <c r="W8" s="303">
        <f>('Product Output &amp; Intensity'!Z10*'Product Output &amp; Intensity'!$E$31+'Product Output &amp; Intensity'!Z11*'Product Output &amp; Intensity'!$E$32)/('Product Output &amp; Intensity'!$F10*'Product Output &amp; Intensity'!$E$31+'Product Output &amp; Intensity'!$F11*'Product Output &amp; Intensity'!$E$32)</f>
        <v>1.3903348004053739</v>
      </c>
      <c r="X8" s="303">
        <f>('Product Output &amp; Intensity'!AA10*'Product Output &amp; Intensity'!$E$31+'Product Output &amp; Intensity'!AA11*'Product Output &amp; Intensity'!$E$32)/('Product Output &amp; Intensity'!$F10*'Product Output &amp; Intensity'!$E$31+'Product Output &amp; Intensity'!$F11*'Product Output &amp; Intensity'!$E$32)</f>
        <v>1.3589740141501394</v>
      </c>
      <c r="Y8" s="303">
        <f>('Product Output &amp; Intensity'!AB10*'Product Output &amp; Intensity'!$E$31+'Product Output &amp; Intensity'!AB11*'Product Output &amp; Intensity'!$E$32)/('Product Output &amp; Intensity'!$F10*'Product Output &amp; Intensity'!$E$31+'Product Output &amp; Intensity'!$F11*'Product Output &amp; Intensity'!$E$32)</f>
        <v>1.3276132278949055</v>
      </c>
      <c r="Z8" s="303">
        <f>('Product Output &amp; Intensity'!AC10*'Product Output &amp; Intensity'!$E$31+'Product Output &amp; Intensity'!AC11*'Product Output &amp; Intensity'!$E$32)/('Product Output &amp; Intensity'!$F10*'Product Output &amp; Intensity'!$E$31+'Product Output &amp; Intensity'!$F11*'Product Output &amp; Intensity'!$E$32)</f>
        <v>1.296252441639671</v>
      </c>
      <c r="AA8" s="303">
        <f>('Product Output &amp; Intensity'!AD10*'Product Output &amp; Intensity'!$E$31+'Product Output &amp; Intensity'!AD11*'Product Output &amp; Intensity'!$E$32)/('Product Output &amp; Intensity'!$F10*'Product Output &amp; Intensity'!$E$31+'Product Output &amp; Intensity'!$F11*'Product Output &amp; Intensity'!$E$32)</f>
        <v>1.2648916553844367</v>
      </c>
      <c r="AB8" s="303">
        <f>('Product Output &amp; Intensity'!AE10*'Product Output &amp; Intensity'!$E$31+'Product Output &amp; Intensity'!AE11*'Product Output &amp; Intensity'!$E$32)/('Product Output &amp; Intensity'!$F10*'Product Output &amp; Intensity'!$E$31+'Product Output &amp; Intensity'!$F11*'Product Output &amp; Intensity'!$E$32)</f>
        <v>1.2335308691292022</v>
      </c>
      <c r="AC8" s="303">
        <f>('Product Output &amp; Intensity'!AF10*'Product Output &amp; Intensity'!$E$31+'Product Output &amp; Intensity'!AF11*'Product Output &amp; Intensity'!$E$32)/('Product Output &amp; Intensity'!$F10*'Product Output &amp; Intensity'!$E$31+'Product Output &amp; Intensity'!$F11*'Product Output &amp; Intensity'!$E$32)</f>
        <v>1.2021700828739679</v>
      </c>
      <c r="AD8" s="303">
        <f>('Product Output &amp; Intensity'!AG10*'Product Output &amp; Intensity'!$E$31+'Product Output &amp; Intensity'!AG11*'Product Output &amp; Intensity'!$E$32)/('Product Output &amp; Intensity'!$F10*'Product Output &amp; Intensity'!$E$31+'Product Output &amp; Intensity'!$F11*'Product Output &amp; Intensity'!$E$32)</f>
        <v>1.1708092966187338</v>
      </c>
      <c r="AE8" s="303">
        <f>('Product Output &amp; Intensity'!AH10*'Product Output &amp; Intensity'!$E$31+'Product Output &amp; Intensity'!AH11*'Product Output &amp; Intensity'!$E$32)/('Product Output &amp; Intensity'!$F10*'Product Output &amp; Intensity'!$E$31+'Product Output &amp; Intensity'!$F11*'Product Output &amp; Intensity'!$E$32)</f>
        <v>1.1394485103634995</v>
      </c>
      <c r="AF8" s="303">
        <f>('Product Output &amp; Intensity'!AI10*'Product Output &amp; Intensity'!$E$31+'Product Output &amp; Intensity'!AI11*'Product Output &amp; Intensity'!$E$32)/('Product Output &amp; Intensity'!$F10*'Product Output &amp; Intensity'!$E$31+'Product Output &amp; Intensity'!$F11*'Product Output &amp; Intensity'!$E$32)</f>
        <v>1.1080877241082654</v>
      </c>
      <c r="AG8" s="303">
        <f>('Product Output &amp; Intensity'!AJ10*'Product Output &amp; Intensity'!$E$31+'Product Output &amp; Intensity'!AJ11*'Product Output &amp; Intensity'!$E$32)/('Product Output &amp; Intensity'!$F10*'Product Output &amp; Intensity'!$E$31+'Product Output &amp; Intensity'!$F11*'Product Output &amp; Intensity'!$E$32)</f>
        <v>1.0767269378530311</v>
      </c>
      <c r="AH8" s="303">
        <f>('Product Output &amp; Intensity'!AK10*'Product Output &amp; Intensity'!$E$31+'Product Output &amp; Intensity'!AK11*'Product Output &amp; Intensity'!$E$32)/('Product Output &amp; Intensity'!$F10*'Product Output &amp; Intensity'!$E$31+'Product Output &amp; Intensity'!$F11*'Product Output &amp; Intensity'!$E$32)</f>
        <v>1.0495475305267763</v>
      </c>
      <c r="AI8" s="303">
        <f>('Product Output &amp; Intensity'!AL10*'Product Output &amp; Intensity'!$E$31+'Product Output &amp; Intensity'!AL11*'Product Output &amp; Intensity'!$E$32)/('Product Output &amp; Intensity'!$F10*'Product Output &amp; Intensity'!$E$31+'Product Output &amp; Intensity'!$F11*'Product Output &amp; Intensity'!$E$32)</f>
        <v>1.0223681232005215</v>
      </c>
      <c r="AJ8" s="303">
        <f>('Product Output &amp; Intensity'!AM10*'Product Output &amp; Intensity'!$E$31+'Product Output &amp; Intensity'!AM11*'Product Output &amp; Intensity'!$E$32)/('Product Output &amp; Intensity'!$F10*'Product Output &amp; Intensity'!$E$31+'Product Output &amp; Intensity'!$F11*'Product Output &amp; Intensity'!$E$32)</f>
        <v>0.99518871587426672</v>
      </c>
      <c r="AK8" s="303">
        <f>('Product Output &amp; Intensity'!AN10*'Product Output &amp; Intensity'!$E$31+'Product Output &amp; Intensity'!AN11*'Product Output &amp; Intensity'!$E$32)/('Product Output &amp; Intensity'!$F10*'Product Output &amp; Intensity'!$E$31+'Product Output &amp; Intensity'!$F11*'Product Output &amp; Intensity'!$E$32)</f>
        <v>0.96800930854801193</v>
      </c>
      <c r="AL8" s="303">
        <f>('Product Output &amp; Intensity'!AO10*'Product Output &amp; Intensity'!$E$31+'Product Output &amp; Intensity'!AO11*'Product Output &amp; Intensity'!$E$32)/('Product Output &amp; Intensity'!$F10*'Product Output &amp; Intensity'!$E$31+'Product Output &amp; Intensity'!$F11*'Product Output &amp; Intensity'!$E$32)</f>
        <v>0.94082990122175703</v>
      </c>
      <c r="AM8" s="303">
        <f>('Product Output &amp; Intensity'!AP10*'Product Output &amp; Intensity'!$E$31+'Product Output &amp; Intensity'!AP11*'Product Output &amp; Intensity'!$E$32)/('Product Output &amp; Intensity'!$F10*'Product Output &amp; Intensity'!$E$31+'Product Output &amp; Intensity'!$F11*'Product Output &amp; Intensity'!$E$32)</f>
        <v>0.91228518578311657</v>
      </c>
      <c r="AN8" s="303">
        <f>('Product Output &amp; Intensity'!AQ10*'Product Output &amp; Intensity'!$E$31+'Product Output &amp; Intensity'!AQ11*'Product Output &amp; Intensity'!$E$32)/('Product Output &amp; Intensity'!$F10*'Product Output &amp; Intensity'!$E$31+'Product Output &amp; Intensity'!$F11*'Product Output &amp; Intensity'!$E$32)</f>
        <v>0.88374047034447623</v>
      </c>
      <c r="AO8" s="303">
        <f>('Product Output &amp; Intensity'!AR10*'Product Output &amp; Intensity'!$E$31+'Product Output &amp; Intensity'!AR11*'Product Output &amp; Intensity'!$E$32)/('Product Output &amp; Intensity'!$F10*'Product Output &amp; Intensity'!$E$31+'Product Output &amp; Intensity'!$F11*'Product Output &amp; Intensity'!$E$32)</f>
        <v>0.85519575490583588</v>
      </c>
      <c r="AP8" s="303">
        <f>('Product Output &amp; Intensity'!AS10*'Product Output &amp; Intensity'!$E$31+'Product Output &amp; Intensity'!AS11*'Product Output &amp; Intensity'!$E$32)/('Product Output &amp; Intensity'!$F10*'Product Output &amp; Intensity'!$E$31+'Product Output &amp; Intensity'!$F11*'Product Output &amp; Intensity'!$E$32)</f>
        <v>0.82665103946719543</v>
      </c>
      <c r="AQ8" s="304">
        <f>('Product Output &amp; Intensity'!AT10*'Product Output &amp; Intensity'!$E$31+'Product Output &amp; Intensity'!AT11*'Product Output &amp; Intensity'!$E$32)/('Product Output &amp; Intensity'!$F10*'Product Output &amp; Intensity'!$E$31+'Product Output &amp; Intensity'!$F11*'Product Output &amp; Intensity'!$E$32)</f>
        <v>0.79810632402855486</v>
      </c>
    </row>
    <row r="9" spans="1:43" x14ac:dyDescent="0.25">
      <c r="A9" s="219" t="s">
        <v>1</v>
      </c>
      <c r="B9" s="152" t="s">
        <v>345</v>
      </c>
      <c r="C9" s="152">
        <v>1</v>
      </c>
      <c r="D9" s="303">
        <f>('Product Output &amp; Intensity'!G12*'Product Output &amp; Intensity'!$E$33+'Product Output &amp; Intensity'!G13*'Product Output &amp; Intensity'!$E$34+'Product Output &amp; Intensity'!G14*'Product Output &amp; Intensity'!$E$35+'Product Output &amp; Intensity'!G15*'Product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1.0647409711204243</v>
      </c>
      <c r="E9" s="303">
        <f>('Product Output &amp; Intensity'!H12*'Product Output &amp; Intensity'!$E$33+'Product Output &amp; Intensity'!H13*'Product Output &amp; Intensity'!$E$34+'Product Output &amp; Intensity'!H14*'Product Output &amp; Intensity'!$E$35+'Product Output &amp; Intensity'!H15*'Product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1.172642589654465</v>
      </c>
      <c r="F9" s="303">
        <f>('Product Output &amp; Intensity'!I12*'Product Output &amp; Intensity'!$E$33+'Product Output &amp; Intensity'!I13*'Product Output &amp; Intensity'!$E$34+'Product Output &amp; Intensity'!I14*'Product Output &amp; Intensity'!$E$35+'Product Output &amp; Intensity'!I15*'Product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1.2675960139644207</v>
      </c>
      <c r="G9" s="303">
        <f>('Product Output &amp; Intensity'!J12*'Product Output &amp; Intensity'!$E$33+'Product Output &amp; Intensity'!J13*'Product Output &amp; Intensity'!$E$34+'Product Output &amp; Intensity'!J14*'Product Output &amp; Intensity'!$E$35+'Product Output &amp; Intensity'!J15*'Product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1.3496012440502918</v>
      </c>
      <c r="H9" s="303">
        <f>('Product Output &amp; Intensity'!K12*'Product Output &amp; Intensity'!$E$33+'Product Output &amp; Intensity'!K13*'Product Output &amp; Intensity'!$E$34+'Product Output &amp; Intensity'!K14*'Product Output &amp; Intensity'!$E$35+'Product Output &amp; Intensity'!K15*'Product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1.4316064741361625</v>
      </c>
      <c r="I9" s="303">
        <f>('Product Output &amp; Intensity'!L12*'Product Output &amp; Intensity'!$E$33+'Product Output &amp; Intensity'!L13*'Product Output &amp; Intensity'!$E$34+'Product Output &amp; Intensity'!L14*'Product Output &amp; Intensity'!$E$35+'Product Output &amp; Intensity'!L15*'Product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1.4837436031169453</v>
      </c>
      <c r="J9" s="303">
        <f>('Product Output &amp; Intensity'!M12*'Product Output &amp; Intensity'!$E$33+'Product Output &amp; Intensity'!M13*'Product Output &amp; Intensity'!$E$34+'Product Output &amp; Intensity'!M14*'Product Output &amp; Intensity'!$E$35+'Product Output &amp; Intensity'!M15*'Product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1.5358807320977279</v>
      </c>
      <c r="K9" s="303">
        <f>('Product Output &amp; Intensity'!N12*'Product Output &amp; Intensity'!$E$33+'Product Output &amp; Intensity'!N13*'Product Output &amp; Intensity'!$E$34+'Product Output &amp; Intensity'!N14*'Product Output &amp; Intensity'!$E$35+'Product Output &amp; Intensity'!N15*'Product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1.588017861078511</v>
      </c>
      <c r="L9" s="303">
        <f>('Product Output &amp; Intensity'!O12*'Product Output &amp; Intensity'!$E$33+'Product Output &amp; Intensity'!O13*'Product Output &amp; Intensity'!$E$34+'Product Output &amp; Intensity'!O14*'Product Output &amp; Intensity'!$E$35+'Product Output &amp; Intensity'!O15*'Product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1.6401549900592938</v>
      </c>
      <c r="M9" s="303">
        <f>('Product Output &amp; Intensity'!P12*'Product Output &amp; Intensity'!$E$33+'Product Output &amp; Intensity'!P13*'Product Output &amp; Intensity'!$E$34+'Product Output &amp; Intensity'!P14*'Product Output &amp; Intensity'!$E$35+'Product Output &amp; Intensity'!P15*'Product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1.6922921190400766</v>
      </c>
      <c r="N9" s="303">
        <f>('Product Output &amp; Intensity'!Q12*'Product Output &amp; Intensity'!$E$33+'Product Output &amp; Intensity'!Q13*'Product Output &amp; Intensity'!$E$34+'Product Output &amp; Intensity'!Q14*'Product Output &amp; Intensity'!$E$35+'Product Output &amp; Intensity'!Q15*'Product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1.7222342996940545</v>
      </c>
      <c r="O9" s="303">
        <f>('Product Output &amp; Intensity'!R12*'Product Output &amp; Intensity'!$E$33+'Product Output &amp; Intensity'!R13*'Product Output &amp; Intensity'!$E$34+'Product Output &amp; Intensity'!R14*'Product Output &amp; Intensity'!$E$35+'Product Output &amp; Intensity'!R15*'Product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1.7521764803480322</v>
      </c>
      <c r="P9" s="303">
        <f>('Product Output &amp; Intensity'!S12*'Product Output &amp; Intensity'!$E$33+'Product Output &amp; Intensity'!S13*'Product Output &amp; Intensity'!$E$34+'Product Output &amp; Intensity'!S14*'Product Output &amp; Intensity'!$E$35+'Product Output &amp; Intensity'!S15*'Product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1.7821186610020103</v>
      </c>
      <c r="Q9" s="303">
        <f>('Product Output &amp; Intensity'!T12*'Product Output &amp; Intensity'!$E$33+'Product Output &amp; Intensity'!T13*'Product Output &amp; Intensity'!$E$34+'Product Output &amp; Intensity'!T14*'Product Output &amp; Intensity'!$E$35+'Product Output &amp; Intensity'!T15*'Product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1.8120608416559878</v>
      </c>
      <c r="R9" s="303">
        <f>('Product Output &amp; Intensity'!U12*'Product Output &amp; Intensity'!$E$33+'Product Output &amp; Intensity'!U13*'Product Output &amp; Intensity'!$E$34+'Product Output &amp; Intensity'!U14*'Product Output &amp; Intensity'!$E$35+'Product Output &amp; Intensity'!U15*'Product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1.8420030223099659</v>
      </c>
      <c r="S9" s="303">
        <f>('Product Output &amp; Intensity'!V12*'Product Output &amp; Intensity'!$E$33+'Product Output &amp; Intensity'!V13*'Product Output &amp; Intensity'!$E$34+'Product Output &amp; Intensity'!V14*'Product Output &amp; Intensity'!$E$35+'Product Output &amp; Intensity'!V15*'Product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1.8575960234889071</v>
      </c>
      <c r="T9" s="303">
        <f>('Product Output &amp; Intensity'!W12*'Product Output &amp; Intensity'!$E$33+'Product Output &amp; Intensity'!W13*'Product Output &amp; Intensity'!$E$34+'Product Output &amp; Intensity'!W14*'Product Output &amp; Intensity'!$E$35+'Product Output &amp; Intensity'!W15*'Product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1.873189024667848</v>
      </c>
      <c r="U9" s="303">
        <f>('Product Output &amp; Intensity'!X12*'Product Output &amp; Intensity'!$E$33+'Product Output &amp; Intensity'!X13*'Product Output &amp; Intensity'!$E$34+'Product Output &amp; Intensity'!X14*'Product Output &amp; Intensity'!$E$35+'Product Output &amp; Intensity'!X15*'Product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1.8887820258467891</v>
      </c>
      <c r="V9" s="303">
        <f>('Product Output &amp; Intensity'!Y12*'Product Output &amp; Intensity'!$E$33+'Product Output &amp; Intensity'!Y13*'Product Output &amp; Intensity'!$E$34+'Product Output &amp; Intensity'!Y14*'Product Output &amp; Intensity'!$E$35+'Product Output &amp; Intensity'!Y15*'Product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1.90437502702573</v>
      </c>
      <c r="W9" s="303">
        <f>('Product Output &amp; Intensity'!Z12*'Product Output &amp; Intensity'!$E$33+'Product Output &amp; Intensity'!Z13*'Product Output &amp; Intensity'!$E$34+'Product Output &amp; Intensity'!Z14*'Product Output &amp; Intensity'!$E$35+'Product Output &amp; Intensity'!Z15*'Product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1.9199680282046705</v>
      </c>
      <c r="X9" s="303">
        <f>('Product Output &amp; Intensity'!AA12*'Product Output &amp; Intensity'!$E$33+'Product Output &amp; Intensity'!AA13*'Product Output &amp; Intensity'!$E$34+'Product Output &amp; Intensity'!AA14*'Product Output &amp; Intensity'!$E$35+'Product Output &amp; Intensity'!AA15*'Product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1.9270238895068166</v>
      </c>
      <c r="Y9" s="303">
        <f>('Product Output &amp; Intensity'!AB12*'Product Output &amp; Intensity'!$E$33+'Product Output &amp; Intensity'!AB13*'Product Output &amp; Intensity'!$E$34+'Product Output &amp; Intensity'!AB14*'Product Output &amp; Intensity'!$E$35+'Product Output &amp; Intensity'!AB15*'Product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1.9340797508089622</v>
      </c>
      <c r="Z9" s="303">
        <f>('Product Output &amp; Intensity'!AC12*'Product Output &amp; Intensity'!$E$33+'Product Output &amp; Intensity'!AC13*'Product Output &amp; Intensity'!$E$34+'Product Output &amp; Intensity'!AC14*'Product Output &amp; Intensity'!$E$35+'Product Output &amp; Intensity'!AC15*'Product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1.9411356121111079</v>
      </c>
      <c r="AA9" s="303">
        <f>('Product Output &amp; Intensity'!AD12*'Product Output &amp; Intensity'!$E$33+'Product Output &amp; Intensity'!AD13*'Product Output &amp; Intensity'!$E$34+'Product Output &amp; Intensity'!AD14*'Product Output &amp; Intensity'!$E$35+'Product Output &amp; Intensity'!AD15*'Product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1.9481914734132537</v>
      </c>
      <c r="AB9" s="303">
        <f>('Product Output &amp; Intensity'!AE12*'Product Output &amp; Intensity'!$E$33+'Product Output &amp; Intensity'!AE13*'Product Output &amp; Intensity'!$E$34+'Product Output &amp; Intensity'!AE14*'Product Output &amp; Intensity'!$E$35+'Product Output &amp; Intensity'!AE15*'Product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1.9552473347153998</v>
      </c>
      <c r="AC9" s="303">
        <f>('Product Output &amp; Intensity'!AF12*'Product Output &amp; Intensity'!$E$33+'Product Output &amp; Intensity'!AF13*'Product Output &amp; Intensity'!$E$34+'Product Output &amp; Intensity'!AF14*'Product Output &amp; Intensity'!$E$35+'Product Output &amp; Intensity'!AF15*'Product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1.9549743400816857</v>
      </c>
      <c r="AD9" s="303">
        <f>('Product Output &amp; Intensity'!AG12*'Product Output &amp; Intensity'!$E$33+'Product Output &amp; Intensity'!AG13*'Product Output &amp; Intensity'!$E$34+'Product Output &amp; Intensity'!AG14*'Product Output &amp; Intensity'!$E$35+'Product Output &amp; Intensity'!AG15*'Product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1.9547013454479718</v>
      </c>
      <c r="AE9" s="303">
        <f>('Product Output &amp; Intensity'!AH12*'Product Output &amp; Intensity'!$E$33+'Product Output &amp; Intensity'!AH13*'Product Output &amp; Intensity'!$E$34+'Product Output &amp; Intensity'!AH14*'Product Output &amp; Intensity'!$E$35+'Product Output &amp; Intensity'!AH15*'Product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1.9544283508142577</v>
      </c>
      <c r="AF9" s="303">
        <f>('Product Output &amp; Intensity'!AI12*'Product Output &amp; Intensity'!$E$33+'Product Output &amp; Intensity'!AI13*'Product Output &amp; Intensity'!$E$34+'Product Output &amp; Intensity'!AI14*'Product Output &amp; Intensity'!$E$35+'Product Output &amp; Intensity'!AI15*'Product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1.9541553561805436</v>
      </c>
      <c r="AG9" s="303">
        <f>('Product Output &amp; Intensity'!AJ12*'Product Output &amp; Intensity'!$E$33+'Product Output &amp; Intensity'!AJ13*'Product Output &amp; Intensity'!$E$34+'Product Output &amp; Intensity'!AJ14*'Product Output &amp; Intensity'!$E$35+'Product Output &amp; Intensity'!AJ15*'Product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1.9538823615468299</v>
      </c>
      <c r="AH9" s="303">
        <f>('Product Output &amp; Intensity'!AK12*'Product Output &amp; Intensity'!$E$33+'Product Output &amp; Intensity'!AK13*'Product Output &amp; Intensity'!$E$34+'Product Output &amp; Intensity'!AK14*'Product Output &amp; Intensity'!$E$35+'Product Output &amp; Intensity'!AK15*'Product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1.9469508824150743</v>
      </c>
      <c r="AI9" s="303">
        <f>('Product Output &amp; Intensity'!AL12*'Product Output &amp; Intensity'!$E$33+'Product Output &amp; Intensity'!AL13*'Product Output &amp; Intensity'!$E$34+'Product Output &amp; Intensity'!AL14*'Product Output &amp; Intensity'!$E$35+'Product Output &amp; Intensity'!AL15*'Product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1.9400194032833191</v>
      </c>
      <c r="AJ9" s="303">
        <f>('Product Output &amp; Intensity'!AM12*'Product Output &amp; Intensity'!$E$33+'Product Output &amp; Intensity'!AM13*'Product Output &amp; Intensity'!$E$34+'Product Output &amp; Intensity'!AM14*'Product Output &amp; Intensity'!$E$35+'Product Output &amp; Intensity'!AM15*'Product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1.9330879241515637</v>
      </c>
      <c r="AK9" s="303">
        <f>('Product Output &amp; Intensity'!AN12*'Product Output &amp; Intensity'!$E$33+'Product Output &amp; Intensity'!AN13*'Product Output &amp; Intensity'!$E$34+'Product Output &amp; Intensity'!AN14*'Product Output &amp; Intensity'!$E$35+'Product Output &amp; Intensity'!AN15*'Product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1.9261564450198083</v>
      </c>
      <c r="AL9" s="303">
        <f>('Product Output &amp; Intensity'!AO12*'Product Output &amp; Intensity'!$E$33+'Product Output &amp; Intensity'!AO13*'Product Output &amp; Intensity'!$E$34+'Product Output &amp; Intensity'!AO14*'Product Output &amp; Intensity'!$E$35+'Product Output &amp; Intensity'!AO15*'Product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1.9192249658880527</v>
      </c>
      <c r="AM9" s="303">
        <f>('Product Output &amp; Intensity'!AP12*'Product Output &amp; Intensity'!$E$33+'Product Output &amp; Intensity'!AP13*'Product Output &amp; Intensity'!$E$34+'Product Output &amp; Intensity'!AP14*'Product Output &amp; Intensity'!$E$35+'Product Output &amp; Intensity'!AP15*'Product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1.911069856963171</v>
      </c>
      <c r="AN9" s="303">
        <f>('Product Output &amp; Intensity'!AQ12*'Product Output &amp; Intensity'!$E$33+'Product Output &amp; Intensity'!AQ13*'Product Output &amp; Intensity'!$E$34+'Product Output &amp; Intensity'!AQ14*'Product Output &amp; Intensity'!$E$35+'Product Output &amp; Intensity'!AQ15*'Product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1.9029147480382893</v>
      </c>
      <c r="AO9" s="303">
        <f>('Product Output &amp; Intensity'!AR12*'Product Output &amp; Intensity'!$E$33+'Product Output &amp; Intensity'!AR13*'Product Output &amp; Intensity'!$E$34+'Product Output &amp; Intensity'!AR14*'Product Output &amp; Intensity'!$E$35+'Product Output &amp; Intensity'!AR15*'Product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1.8947596391134076</v>
      </c>
      <c r="AP9" s="303">
        <f>('Product Output &amp; Intensity'!AS12*'Product Output &amp; Intensity'!$E$33+'Product Output &amp; Intensity'!AS13*'Product Output &amp; Intensity'!$E$34+'Product Output &amp; Intensity'!AS14*'Product Output &amp; Intensity'!$E$35+'Product Output &amp; Intensity'!AS15*'Product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1.8866045301885259</v>
      </c>
      <c r="AQ9" s="304">
        <f>('Product Output &amp; Intensity'!AT12*'Product Output &amp; Intensity'!$E$33+'Product Output &amp; Intensity'!AT13*'Product Output &amp; Intensity'!$E$34+'Product Output &amp; Intensity'!AT14*'Product Output &amp; Intensity'!$E$35+'Product Output &amp; Intensity'!AT15*'Product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1.878449421263644</v>
      </c>
    </row>
    <row r="10" spans="1:43" x14ac:dyDescent="0.25">
      <c r="A10" s="219" t="s">
        <v>25</v>
      </c>
      <c r="B10" s="152" t="s">
        <v>345</v>
      </c>
      <c r="C10" s="152">
        <v>1</v>
      </c>
      <c r="D10" s="303">
        <f>('Product Output &amp; Intensity'!G16*'Product Output &amp; Intensity'!$E$37+'Product Output &amp; Intensity'!G17*'Product Output &amp; Intensity'!$E$38)/('Product Output &amp; Intensity'!$F16*'Product Output &amp; Intensity'!$E$37+'Product Output &amp; Intensity'!$F17*'Product Output &amp; Intensity'!$E$38)</f>
        <v>1.010765992769737</v>
      </c>
      <c r="E10" s="303">
        <f>('Product Output &amp; Intensity'!H16*'Product Output &amp; Intensity'!$E$37+'Product Output &amp; Intensity'!H17*'Product Output &amp; Intensity'!$E$38)/('Product Output &amp; Intensity'!$F16*'Product Output &amp; Intensity'!$E$37+'Product Output &amp; Intensity'!$F17*'Product Output &amp; Intensity'!$E$38)</f>
        <v>1.0265561154986846</v>
      </c>
      <c r="F10" s="303">
        <f>('Product Output &amp; Intensity'!I16*'Product Output &amp; Intensity'!$E$37+'Product Output &amp; Intensity'!I17*'Product Output &amp; Intensity'!$E$38)/('Product Output &amp; Intensity'!$F16*'Product Output &amp; Intensity'!$E$37+'Product Output &amp; Intensity'!$F17*'Product Output &amp; Intensity'!$E$38)</f>
        <v>1.0423462382276321</v>
      </c>
      <c r="G10" s="303">
        <f>('Product Output &amp; Intensity'!J16*'Product Output &amp; Intensity'!$E$37+'Product Output &amp; Intensity'!J17*'Product Output &amp; Intensity'!$E$38)/('Product Output &amp; Intensity'!$F16*'Product Output &amp; Intensity'!$E$37+'Product Output &amp; Intensity'!$F17*'Product Output &amp; Intensity'!$E$38)</f>
        <v>1.057059761679606</v>
      </c>
      <c r="H10" s="303">
        <f>('Product Output &amp; Intensity'!K16*'Product Output &amp; Intensity'!$E$37+'Product Output &amp; Intensity'!K17*'Product Output &amp; Intensity'!$E$38)/('Product Output &amp; Intensity'!$F16*'Product Output &amp; Intensity'!$E$37+'Product Output &amp; Intensity'!$F17*'Product Output &amp; Intensity'!$E$38)</f>
        <v>1.0717732851315798</v>
      </c>
      <c r="I10" s="303">
        <f>('Product Output &amp; Intensity'!L16*'Product Output &amp; Intensity'!$E$37+'Product Output &amp; Intensity'!L17*'Product Output &amp; Intensity'!$E$38)/('Product Output &amp; Intensity'!$F16*'Product Output &amp; Intensity'!$E$37+'Product Output &amp; Intensity'!$F17*'Product Output &amp; Intensity'!$E$38)</f>
        <v>1.0853624355069242</v>
      </c>
      <c r="J10" s="303">
        <f>('Product Output &amp; Intensity'!M16*'Product Output &amp; Intensity'!$E$37+'Product Output &amp; Intensity'!M17*'Product Output &amp; Intensity'!$E$38)/('Product Output &amp; Intensity'!$F16*'Product Output &amp; Intensity'!$E$37+'Product Output &amp; Intensity'!$F17*'Product Output &amp; Intensity'!$E$38)</f>
        <v>1.0989515858822685</v>
      </c>
      <c r="K10" s="303">
        <f>('Product Output &amp; Intensity'!N16*'Product Output &amp; Intensity'!$E$37+'Product Output &amp; Intensity'!N17*'Product Output &amp; Intensity'!$E$38)/('Product Output &amp; Intensity'!$F16*'Product Output &amp; Intensity'!$E$37+'Product Output &amp; Intensity'!$F17*'Product Output &amp; Intensity'!$E$38)</f>
        <v>1.1125407362576127</v>
      </c>
      <c r="L10" s="303">
        <f>('Product Output &amp; Intensity'!O16*'Product Output &amp; Intensity'!$E$37+'Product Output &amp; Intensity'!O17*'Product Output &amp; Intensity'!$E$38)/('Product Output &amp; Intensity'!$F16*'Product Output &amp; Intensity'!$E$37+'Product Output &amp; Intensity'!$F17*'Product Output &amp; Intensity'!$E$38)</f>
        <v>1.1261298866329572</v>
      </c>
      <c r="M10" s="303">
        <f>('Product Output &amp; Intensity'!P16*'Product Output &amp; Intensity'!$E$37+'Product Output &amp; Intensity'!P17*'Product Output &amp; Intensity'!$E$38)/('Product Output &amp; Intensity'!$F16*'Product Output &amp; Intensity'!$E$37+'Product Output &amp; Intensity'!$F17*'Product Output &amp; Intensity'!$E$38)</f>
        <v>1.1397190370083015</v>
      </c>
      <c r="N10" s="303">
        <f>('Product Output &amp; Intensity'!Q16*'Product Output &amp; Intensity'!$E$37+'Product Output &amp; Intensity'!Q17*'Product Output &amp; Intensity'!$E$38)/('Product Output &amp; Intensity'!$F16*'Product Output &amp; Intensity'!$E$37+'Product Output &amp; Intensity'!$F17*'Product Output &amp; Intensity'!$E$38)</f>
        <v>1.1268210301532757</v>
      </c>
      <c r="O10" s="303">
        <f>('Product Output &amp; Intensity'!R16*'Product Output &amp; Intensity'!$E$37+'Product Output &amp; Intensity'!R17*'Product Output &amp; Intensity'!$E$38)/('Product Output &amp; Intensity'!$F16*'Product Output &amp; Intensity'!$E$37+'Product Output &amp; Intensity'!$F17*'Product Output &amp; Intensity'!$E$38)</f>
        <v>1.1139230232982498</v>
      </c>
      <c r="P10" s="303">
        <f>('Product Output &amp; Intensity'!S16*'Product Output &amp; Intensity'!$E$37+'Product Output &amp; Intensity'!S17*'Product Output &amp; Intensity'!$E$38)/('Product Output &amp; Intensity'!$F16*'Product Output &amp; Intensity'!$E$37+'Product Output &amp; Intensity'!$F17*'Product Output &amp; Intensity'!$E$38)</f>
        <v>1.101025016443224</v>
      </c>
      <c r="Q10" s="303">
        <f>('Product Output &amp; Intensity'!T16*'Product Output &amp; Intensity'!$E$37+'Product Output &amp; Intensity'!T17*'Product Output &amp; Intensity'!$E$38)/('Product Output &amp; Intensity'!$F16*'Product Output &amp; Intensity'!$E$37+'Product Output &amp; Intensity'!$F17*'Product Output &amp; Intensity'!$E$38)</f>
        <v>1.0881270095881981</v>
      </c>
      <c r="R10" s="303">
        <f>('Product Output &amp; Intensity'!U16*'Product Output &amp; Intensity'!$E$37+'Product Output &amp; Intensity'!U17*'Product Output &amp; Intensity'!$E$38)/('Product Output &amp; Intensity'!$F16*'Product Output &amp; Intensity'!$E$37+'Product Output &amp; Intensity'!$F17*'Product Output &amp; Intensity'!$E$38)</f>
        <v>1.0752290027331723</v>
      </c>
      <c r="S10" s="303">
        <f>('Product Output &amp; Intensity'!V16*'Product Output &amp; Intensity'!$E$37+'Product Output &amp; Intensity'!V17*'Product Output &amp; Intensity'!$E$38)/('Product Output &amp; Intensity'!$F16*'Product Output &amp; Intensity'!$E$37+'Product Output &amp; Intensity'!$F17*'Product Output &amp; Intensity'!$E$38)</f>
        <v>1.056818542003529</v>
      </c>
      <c r="T10" s="303">
        <f>('Product Output &amp; Intensity'!W16*'Product Output &amp; Intensity'!$E$37+'Product Output &amp; Intensity'!W17*'Product Output &amp; Intensity'!$E$38)/('Product Output &amp; Intensity'!$F16*'Product Output &amp; Intensity'!$E$37+'Product Output &amp; Intensity'!$F17*'Product Output &amp; Intensity'!$E$38)</f>
        <v>1.0384080812738856</v>
      </c>
      <c r="U10" s="303">
        <f>('Product Output &amp; Intensity'!X16*'Product Output &amp; Intensity'!$E$37+'Product Output &amp; Intensity'!X17*'Product Output &amp; Intensity'!$E$38)/('Product Output &amp; Intensity'!$F16*'Product Output &amp; Intensity'!$E$37+'Product Output &amp; Intensity'!$F17*'Product Output &amp; Intensity'!$E$38)</f>
        <v>1.019997620544242</v>
      </c>
      <c r="V10" s="303">
        <f>('Product Output &amp; Intensity'!Y16*'Product Output &amp; Intensity'!$E$37+'Product Output &amp; Intensity'!Y17*'Product Output &amp; Intensity'!$E$38)/('Product Output &amp; Intensity'!$F16*'Product Output &amp; Intensity'!$E$37+'Product Output &amp; Intensity'!$F17*'Product Output &amp; Intensity'!$E$38)</f>
        <v>1.0015871598145987</v>
      </c>
      <c r="W10" s="303">
        <f>('Product Output &amp; Intensity'!Z16*'Product Output &amp; Intensity'!$E$37+'Product Output &amp; Intensity'!Z17*'Product Output &amp; Intensity'!$E$38)/('Product Output &amp; Intensity'!$F16*'Product Output &amp; Intensity'!$E$37+'Product Output &amp; Intensity'!$F17*'Product Output &amp; Intensity'!$E$38)</f>
        <v>0.98317669908495531</v>
      </c>
      <c r="X10" s="303">
        <f>('Product Output &amp; Intensity'!AA16*'Product Output &amp; Intensity'!$E$37+'Product Output &amp; Intensity'!AA17*'Product Output &amp; Intensity'!$E$38)/('Product Output &amp; Intensity'!$F16*'Product Output &amp; Intensity'!$E$37+'Product Output &amp; Intensity'!$F17*'Product Output &amp; Intensity'!$E$38)</f>
        <v>0.95792825801902071</v>
      </c>
      <c r="Y10" s="303">
        <f>('Product Output &amp; Intensity'!AB16*'Product Output &amp; Intensity'!$E$37+'Product Output &amp; Intensity'!AB17*'Product Output &amp; Intensity'!$E$38)/('Product Output &amp; Intensity'!$F16*'Product Output &amp; Intensity'!$E$37+'Product Output &amp; Intensity'!$F17*'Product Output &amp; Intensity'!$E$38)</f>
        <v>0.9326798169530861</v>
      </c>
      <c r="Z10" s="303">
        <f>('Product Output &amp; Intensity'!AC16*'Product Output &amp; Intensity'!$E$37+'Product Output &amp; Intensity'!AC17*'Product Output &amp; Intensity'!$E$38)/('Product Output &amp; Intensity'!$F16*'Product Output &amp; Intensity'!$E$37+'Product Output &amp; Intensity'!$F17*'Product Output &amp; Intensity'!$E$38)</f>
        <v>0.9074313758871515</v>
      </c>
      <c r="AA10" s="303">
        <f>('Product Output &amp; Intensity'!AD16*'Product Output &amp; Intensity'!$E$37+'Product Output &amp; Intensity'!AD17*'Product Output &amp; Intensity'!$E$38)/('Product Output &amp; Intensity'!$F16*'Product Output &amp; Intensity'!$E$37+'Product Output &amp; Intensity'!$F17*'Product Output &amp; Intensity'!$E$38)</f>
        <v>0.8821829348212169</v>
      </c>
      <c r="AB10" s="303">
        <f>('Product Output &amp; Intensity'!AE16*'Product Output &amp; Intensity'!$E$37+'Product Output &amp; Intensity'!AE17*'Product Output &amp; Intensity'!$E$38)/('Product Output &amp; Intensity'!$F16*'Product Output &amp; Intensity'!$E$37+'Product Output &amp; Intensity'!$F17*'Product Output &amp; Intensity'!$E$38)</f>
        <v>0.8569344937552823</v>
      </c>
      <c r="AC10" s="303">
        <f>('Product Output &amp; Intensity'!AF16*'Product Output &amp; Intensity'!$E$37+'Product Output &amp; Intensity'!AF17*'Product Output &amp; Intensity'!$E$38)/('Product Output &amp; Intensity'!$F16*'Product Output &amp; Intensity'!$E$37+'Product Output &amp; Intensity'!$F17*'Product Output &amp; Intensity'!$E$38)</f>
        <v>0.83743890431016299</v>
      </c>
      <c r="AD10" s="303">
        <f>('Product Output &amp; Intensity'!AG16*'Product Output &amp; Intensity'!$E$37+'Product Output &amp; Intensity'!AG17*'Product Output &amp; Intensity'!$E$38)/('Product Output &amp; Intensity'!$F16*'Product Output &amp; Intensity'!$E$37+'Product Output &amp; Intensity'!$F17*'Product Output &amp; Intensity'!$E$38)</f>
        <v>0.81794331486504368</v>
      </c>
      <c r="AE10" s="303">
        <f>('Product Output &amp; Intensity'!AH16*'Product Output &amp; Intensity'!$E$37+'Product Output &amp; Intensity'!AH17*'Product Output &amp; Intensity'!$E$38)/('Product Output &amp; Intensity'!$F16*'Product Output &amp; Intensity'!$E$37+'Product Output &amp; Intensity'!$F17*'Product Output &amp; Intensity'!$E$38)</f>
        <v>0.79844772541992437</v>
      </c>
      <c r="AF10" s="303">
        <f>('Product Output &amp; Intensity'!AI16*'Product Output &amp; Intensity'!$E$37+'Product Output &amp; Intensity'!AI17*'Product Output &amp; Intensity'!$E$38)/('Product Output &amp; Intensity'!$F16*'Product Output &amp; Intensity'!$E$37+'Product Output &amp; Intensity'!$F17*'Product Output &amp; Intensity'!$E$38)</f>
        <v>0.77895213597480517</v>
      </c>
      <c r="AG10" s="303">
        <f>('Product Output &amp; Intensity'!AJ16*'Product Output &amp; Intensity'!$E$37+'Product Output &amp; Intensity'!AJ17*'Product Output &amp; Intensity'!$E$38)/('Product Output &amp; Intensity'!$F16*'Product Output &amp; Intensity'!$E$37+'Product Output &amp; Intensity'!$F17*'Product Output &amp; Intensity'!$E$38)</f>
        <v>0.75945654652968586</v>
      </c>
      <c r="AH10" s="303">
        <f>('Product Output &amp; Intensity'!AK16*'Product Output &amp; Intensity'!$E$37+'Product Output &amp; Intensity'!AK17*'Product Output &amp; Intensity'!$E$38)/('Product Output &amp; Intensity'!$F16*'Product Output &amp; Intensity'!$E$37+'Product Output &amp; Intensity'!$F17*'Product Output &amp; Intensity'!$E$38)</f>
        <v>0.74773047868737397</v>
      </c>
      <c r="AI10" s="303">
        <f>('Product Output &amp; Intensity'!AL16*'Product Output &amp; Intensity'!$E$37+'Product Output &amp; Intensity'!AL17*'Product Output &amp; Intensity'!$E$38)/('Product Output &amp; Intensity'!$F16*'Product Output &amp; Intensity'!$E$37+'Product Output &amp; Intensity'!$F17*'Product Output &amp; Intensity'!$E$38)</f>
        <v>0.73600441084506207</v>
      </c>
      <c r="AJ10" s="303">
        <f>('Product Output &amp; Intensity'!AM16*'Product Output &amp; Intensity'!$E$37+'Product Output &amp; Intensity'!AM17*'Product Output &amp; Intensity'!$E$38)/('Product Output &amp; Intensity'!$F16*'Product Output &amp; Intensity'!$E$37+'Product Output &amp; Intensity'!$F17*'Product Output &amp; Intensity'!$E$38)</f>
        <v>0.72427834300275018</v>
      </c>
      <c r="AK10" s="303">
        <f>('Product Output &amp; Intensity'!AN16*'Product Output &amp; Intensity'!$E$37+'Product Output &amp; Intensity'!AN17*'Product Output &amp; Intensity'!$E$38)/('Product Output &amp; Intensity'!$F16*'Product Output &amp; Intensity'!$E$37+'Product Output &amp; Intensity'!$F17*'Product Output &amp; Intensity'!$E$38)</f>
        <v>0.7125522751604384</v>
      </c>
      <c r="AL10" s="303">
        <f>('Product Output &amp; Intensity'!AO16*'Product Output &amp; Intensity'!$E$37+'Product Output &amp; Intensity'!AO17*'Product Output &amp; Intensity'!$E$38)/('Product Output &amp; Intensity'!$F16*'Product Output &amp; Intensity'!$E$37+'Product Output &amp; Intensity'!$F17*'Product Output &amp; Intensity'!$E$38)</f>
        <v>0.7008262073181265</v>
      </c>
      <c r="AM10" s="303">
        <f>('Product Output &amp; Intensity'!AP16*'Product Output &amp; Intensity'!$E$37+'Product Output &amp; Intensity'!AP17*'Product Output &amp; Intensity'!$E$38)/('Product Output &amp; Intensity'!$F16*'Product Output &amp; Intensity'!$E$37+'Product Output &amp; Intensity'!$F17*'Product Output &amp; Intensity'!$E$38)</f>
        <v>0.69497168967410572</v>
      </c>
      <c r="AN10" s="303">
        <f>('Product Output &amp; Intensity'!AQ16*'Product Output &amp; Intensity'!$E$37+'Product Output &amp; Intensity'!AQ17*'Product Output &amp; Intensity'!$E$38)/('Product Output &amp; Intensity'!$F16*'Product Output &amp; Intensity'!$E$37+'Product Output &amp; Intensity'!$F17*'Product Output &amp; Intensity'!$E$38)</f>
        <v>0.68911717203008482</v>
      </c>
      <c r="AO10" s="303">
        <f>('Product Output &amp; Intensity'!AR16*'Product Output &amp; Intensity'!$E$37+'Product Output &amp; Intensity'!AR17*'Product Output &amp; Intensity'!$E$38)/('Product Output &amp; Intensity'!$F16*'Product Output &amp; Intensity'!$E$37+'Product Output &amp; Intensity'!$F17*'Product Output &amp; Intensity'!$E$38)</f>
        <v>0.68326265438606404</v>
      </c>
      <c r="AP10" s="303">
        <f>('Product Output &amp; Intensity'!AS16*'Product Output &amp; Intensity'!$E$37+'Product Output &amp; Intensity'!AS17*'Product Output &amp; Intensity'!$E$38)/('Product Output &amp; Intensity'!$F16*'Product Output &amp; Intensity'!$E$37+'Product Output &amp; Intensity'!$F17*'Product Output &amp; Intensity'!$E$38)</f>
        <v>0.67740813674204325</v>
      </c>
      <c r="AQ10" s="304">
        <f>('Product Output &amp; Intensity'!AT16*'Product Output &amp; Intensity'!$E$37+'Product Output &amp; Intensity'!AT17*'Product Output &amp; Intensity'!$E$38)/('Product Output &amp; Intensity'!$F16*'Product Output &amp; Intensity'!$E$37+'Product Output &amp; Intensity'!$F17*'Product Output &amp; Intensity'!$E$38)</f>
        <v>0.67155361909802225</v>
      </c>
    </row>
    <row r="11" spans="1:43" x14ac:dyDescent="0.25">
      <c r="A11" s="220" t="s">
        <v>26</v>
      </c>
      <c r="B11" s="152" t="s">
        <v>344</v>
      </c>
      <c r="C11" s="152">
        <v>1</v>
      </c>
      <c r="D11" s="303">
        <f>'Product Output &amp; Intensity'!G18/'Product Output &amp; Intensity'!$F18</f>
        <v>1.0381538755716275</v>
      </c>
      <c r="E11" s="303">
        <f>'Product Output &amp; Intensity'!H18/'Product Output &amp; Intensity'!$F18</f>
        <v>1.0941128930766812</v>
      </c>
      <c r="F11" s="303">
        <f>'Product Output &amp; Intensity'!I18/'Product Output &amp; Intensity'!$F18</f>
        <v>1.1500719105817352</v>
      </c>
      <c r="G11" s="303">
        <f>'Product Output &amp; Intensity'!J18/'Product Output &amp; Intensity'!$F18</f>
        <v>1.202215540529626</v>
      </c>
      <c r="H11" s="303">
        <f>'Product Output &amp; Intensity'!K18/'Product Output &amp; Intensity'!$F18</f>
        <v>1.2543591704775168</v>
      </c>
      <c r="I11" s="303">
        <f>'Product Output &amp; Intensity'!L18/'Product Output &amp; Intensity'!$F18</f>
        <v>1.2822338187103506</v>
      </c>
      <c r="J11" s="303">
        <f>'Product Output &amp; Intensity'!M18/'Product Output &amp; Intensity'!$F18</f>
        <v>1.3101084669431842</v>
      </c>
      <c r="K11" s="303">
        <f>'Product Output &amp; Intensity'!N18/'Product Output &amp; Intensity'!$F18</f>
        <v>1.337983115176018</v>
      </c>
      <c r="L11" s="303">
        <f>'Product Output &amp; Intensity'!O18/'Product Output &amp; Intensity'!$F18</f>
        <v>1.3658577634088518</v>
      </c>
      <c r="M11" s="303">
        <f>'Product Output &amp; Intensity'!P18/'Product Output &amp; Intensity'!$F18</f>
        <v>1.3937324116416854</v>
      </c>
      <c r="N11" s="303">
        <f>'Product Output &amp; Intensity'!Q18/'Product Output &amp; Intensity'!$F18</f>
        <v>1.3957234579440307</v>
      </c>
      <c r="O11" s="303">
        <f>'Product Output &amp; Intensity'!R18/'Product Output &amp; Intensity'!$F18</f>
        <v>1.3977145042463759</v>
      </c>
      <c r="P11" s="303">
        <f>'Product Output &amp; Intensity'!S18/'Product Output &amp; Intensity'!$F18</f>
        <v>1.3997055505487213</v>
      </c>
      <c r="Q11" s="303">
        <f>'Product Output &amp; Intensity'!T18/'Product Output &amp; Intensity'!$F18</f>
        <v>1.4016965968510664</v>
      </c>
      <c r="R11" s="303">
        <f>'Product Output &amp; Intensity'!U18/'Product Output &amp; Intensity'!$F18</f>
        <v>1.4036876431534118</v>
      </c>
      <c r="S11" s="303">
        <f>'Product Output &amp; Intensity'!V18/'Product Output &amp; Intensity'!$F18</f>
        <v>1.3877592727346495</v>
      </c>
      <c r="T11" s="303">
        <f>'Product Output &amp; Intensity'!W18/'Product Output &amp; Intensity'!$F18</f>
        <v>1.3718309023158874</v>
      </c>
      <c r="U11" s="303">
        <f>'Product Output &amp; Intensity'!X18/'Product Output &amp; Intensity'!$F18</f>
        <v>1.3559025318971254</v>
      </c>
      <c r="V11" s="303">
        <f>'Product Output &amp; Intensity'!Y18/'Product Output &amp; Intensity'!$F18</f>
        <v>1.3399741614783633</v>
      </c>
      <c r="W11" s="303">
        <f>'Product Output &amp; Intensity'!Z18/'Product Output &amp; Intensity'!$F18</f>
        <v>1.3240457910596011</v>
      </c>
      <c r="X11" s="303">
        <f>'Product Output &amp; Intensity'!AA18/'Product Output &amp; Intensity'!$F18</f>
        <v>1.2941800965244221</v>
      </c>
      <c r="Y11" s="303">
        <f>'Product Output &amp; Intensity'!AB18/'Product Output &amp; Intensity'!$F18</f>
        <v>1.2643144019892432</v>
      </c>
      <c r="Z11" s="303">
        <f>'Product Output &amp; Intensity'!AC18/'Product Output &amp; Intensity'!$F18</f>
        <v>1.2344487074540642</v>
      </c>
      <c r="AA11" s="303">
        <f>'Product Output &amp; Intensity'!AD18/'Product Output &amp; Intensity'!$F18</f>
        <v>1.2045830129188853</v>
      </c>
      <c r="AB11" s="303">
        <f>'Product Output &amp; Intensity'!AE18/'Product Output &amp; Intensity'!$F18</f>
        <v>1.1747173183837063</v>
      </c>
      <c r="AC11" s="303">
        <f>'Product Output &amp; Intensity'!AF18/'Product Output &amp; Intensity'!$F18</f>
        <v>1.1448516238485273</v>
      </c>
      <c r="AD11" s="303">
        <f>'Product Output &amp; Intensity'!AG18/'Product Output &amp; Intensity'!$F18</f>
        <v>1.1149859293133484</v>
      </c>
      <c r="AE11" s="303">
        <f>'Product Output &amp; Intensity'!AH18/'Product Output &amp; Intensity'!$F18</f>
        <v>1.0851202347781694</v>
      </c>
      <c r="AF11" s="303">
        <f>'Product Output &amp; Intensity'!AI18/'Product Output &amp; Intensity'!$F18</f>
        <v>1.0552545402429903</v>
      </c>
      <c r="AG11" s="303">
        <f>'Product Output &amp; Intensity'!AJ18/'Product Output &amp; Intensity'!$F18</f>
        <v>1.0253888457078113</v>
      </c>
      <c r="AH11" s="303">
        <f>'Product Output &amp; Intensity'!AK18/'Product Output &amp; Intensity'!$F18</f>
        <v>0.99950524377732297</v>
      </c>
      <c r="AI11" s="303">
        <f>'Product Output &amp; Intensity'!AL18/'Product Output &amp; Intensity'!$F18</f>
        <v>0.97362164184683453</v>
      </c>
      <c r="AJ11" s="303">
        <f>'Product Output &amp; Intensity'!AM18/'Product Output &amp; Intensity'!$F18</f>
        <v>0.94773803991634609</v>
      </c>
      <c r="AK11" s="303">
        <f>'Product Output &amp; Intensity'!AN18/'Product Output &amp; Intensity'!$F18</f>
        <v>0.92185443798585764</v>
      </c>
      <c r="AL11" s="303">
        <f>'Product Output &amp; Intensity'!AO18/'Product Output &amp; Intensity'!$F18</f>
        <v>0.8959708360553692</v>
      </c>
      <c r="AM11" s="303">
        <f>'Product Output &amp; Intensity'!AP18/'Product Output &amp; Intensity'!$F18</f>
        <v>0.86878693156097664</v>
      </c>
      <c r="AN11" s="303">
        <f>'Product Output &amp; Intensity'!AQ18/'Product Output &amp; Intensity'!$F18</f>
        <v>0.84160302706658408</v>
      </c>
      <c r="AO11" s="303">
        <f>'Product Output &amp; Intensity'!AR18/'Product Output &amp; Intensity'!$F18</f>
        <v>0.8144191225721914</v>
      </c>
      <c r="AP11" s="303">
        <f>'Product Output &amp; Intensity'!AS18/'Product Output &amp; Intensity'!$F18</f>
        <v>0.78723521807779884</v>
      </c>
      <c r="AQ11" s="304">
        <f>'Product Output &amp; Intensity'!AT18/'Product Output &amp; Intensity'!$F18</f>
        <v>0.76005131358340616</v>
      </c>
    </row>
    <row r="12" spans="1:43" x14ac:dyDescent="0.25">
      <c r="A12" s="219" t="s">
        <v>27</v>
      </c>
      <c r="B12" s="152" t="s">
        <v>345</v>
      </c>
      <c r="C12" s="152">
        <v>1</v>
      </c>
      <c r="D12" s="303">
        <f>('Product Output &amp; Intensity'!G19*'Product Output &amp; Intensity'!$E$39+'Product Output &amp; Intensity'!G20*'Product Output &amp; Intensity'!$E$40)/('Product Output &amp; Intensity'!$F19*'Product Output &amp; Intensity'!$E$39+'Product Output &amp; Intensity'!$F20*'Product Output &amp; Intensity'!$E$40)</f>
        <v>1.0654535805753571</v>
      </c>
      <c r="E12" s="303">
        <f>('Product Output &amp; Intensity'!H19*'Product Output &amp; Intensity'!$E$39+'Product Output &amp; Intensity'!H20*'Product Output &amp; Intensity'!$E$40)/('Product Output &amp; Intensity'!$F19*'Product Output &amp; Intensity'!$E$39+'Product Output &amp; Intensity'!$F20*'Product Output &amp; Intensity'!$E$40)</f>
        <v>1.1614521654192138</v>
      </c>
      <c r="F12" s="303">
        <f>('Product Output &amp; Intensity'!I19*'Product Output &amp; Intensity'!$E$39+'Product Output &amp; Intensity'!I20*'Product Output &amp; Intensity'!$E$40)/('Product Output &amp; Intensity'!$F19*'Product Output &amp; Intensity'!$E$39+'Product Output &amp; Intensity'!$F20*'Product Output &amp; Intensity'!$E$40)</f>
        <v>1.257450750263071</v>
      </c>
      <c r="G12" s="303">
        <f>('Product Output &amp; Intensity'!J19*'Product Output &amp; Intensity'!$E$39+'Product Output &amp; Intensity'!J20*'Product Output &amp; Intensity'!$E$40)/('Product Output &amp; Intensity'!$F19*'Product Output &amp; Intensity'!$E$39+'Product Output &amp; Intensity'!$F20*'Product Output &amp; Intensity'!$E$40)</f>
        <v>1.3469039770493918</v>
      </c>
      <c r="H12" s="303">
        <f>('Product Output &amp; Intensity'!K19*'Product Output &amp; Intensity'!$E$39+'Product Output &amp; Intensity'!K20*'Product Output &amp; Intensity'!$E$40)/('Product Output &amp; Intensity'!$F19*'Product Output &amp; Intensity'!$E$39+'Product Output &amp; Intensity'!$F20*'Product Output &amp; Intensity'!$E$40)</f>
        <v>1.4363572038357133</v>
      </c>
      <c r="I12" s="303">
        <f>('Product Output &amp; Intensity'!L19*'Product Output &amp; Intensity'!$E$39+'Product Output &amp; Intensity'!L20*'Product Output &amp; Intensity'!$E$40)/('Product Output &amp; Intensity'!$F19*'Product Output &amp; Intensity'!$E$39+'Product Output &amp; Intensity'!$F20*'Product Output &amp; Intensity'!$E$40)</f>
        <v>1.5106717583936193</v>
      </c>
      <c r="J12" s="303">
        <f>('Product Output &amp; Intensity'!M19*'Product Output &amp; Intensity'!$E$39+'Product Output &amp; Intensity'!M20*'Product Output &amp; Intensity'!$E$40)/('Product Output &amp; Intensity'!$F19*'Product Output &amp; Intensity'!$E$39+'Product Output &amp; Intensity'!$F20*'Product Output &amp; Intensity'!$E$40)</f>
        <v>1.5849863129515258</v>
      </c>
      <c r="K12" s="303">
        <f>('Product Output &amp; Intensity'!N19*'Product Output &amp; Intensity'!$E$39+'Product Output &amp; Intensity'!N20*'Product Output &amp; Intensity'!$E$40)/('Product Output &amp; Intensity'!$F19*'Product Output &amp; Intensity'!$E$39+'Product Output &amp; Intensity'!$F20*'Product Output &amp; Intensity'!$E$40)</f>
        <v>1.6593008675094316</v>
      </c>
      <c r="L12" s="303">
        <f>('Product Output &amp; Intensity'!O19*'Product Output &amp; Intensity'!$E$39+'Product Output &amp; Intensity'!O20*'Product Output &amp; Intensity'!$E$40)/('Product Output &amp; Intensity'!$F19*'Product Output &amp; Intensity'!$E$39+'Product Output &amp; Intensity'!$F20*'Product Output &amp; Intensity'!$E$40)</f>
        <v>1.7336154220673377</v>
      </c>
      <c r="M12" s="303">
        <f>('Product Output &amp; Intensity'!P19*'Product Output &amp; Intensity'!$E$39+'Product Output &amp; Intensity'!P20*'Product Output &amp; Intensity'!$E$40)/('Product Output &amp; Intensity'!$F19*'Product Output &amp; Intensity'!$E$39+'Product Output &amp; Intensity'!$F20*'Product Output &amp; Intensity'!$E$40)</f>
        <v>1.8079299766252435</v>
      </c>
      <c r="N12" s="303">
        <f>('Product Output &amp; Intensity'!Q19*'Product Output &amp; Intensity'!$E$39+'Product Output &amp; Intensity'!Q20*'Product Output &amp; Intensity'!$E$40)/('Product Output &amp; Intensity'!$F19*'Product Output &amp; Intensity'!$E$39+'Product Output &amp; Intensity'!$F20*'Product Output &amp; Intensity'!$E$40)</f>
        <v>1.8480273681306363</v>
      </c>
      <c r="O12" s="303">
        <f>('Product Output &amp; Intensity'!R19*'Product Output &amp; Intensity'!$E$39+'Product Output &amp; Intensity'!R20*'Product Output &amp; Intensity'!$E$40)/('Product Output &amp; Intensity'!$F19*'Product Output &amp; Intensity'!$E$39+'Product Output &amp; Intensity'!$F20*'Product Output &amp; Intensity'!$E$40)</f>
        <v>1.8881247596360293</v>
      </c>
      <c r="P12" s="303">
        <f>('Product Output &amp; Intensity'!S19*'Product Output &amp; Intensity'!$E$39+'Product Output &amp; Intensity'!S20*'Product Output &amp; Intensity'!$E$40)/('Product Output &amp; Intensity'!$F19*'Product Output &amp; Intensity'!$E$39+'Product Output &amp; Intensity'!$F20*'Product Output &amp; Intensity'!$E$40)</f>
        <v>1.9282221511414224</v>
      </c>
      <c r="Q12" s="303">
        <f>('Product Output &amp; Intensity'!T19*'Product Output &amp; Intensity'!$E$39+'Product Output &amp; Intensity'!T20*'Product Output &amp; Intensity'!$E$40)/('Product Output &amp; Intensity'!$F19*'Product Output &amp; Intensity'!$E$39+'Product Output &amp; Intensity'!$F20*'Product Output &amp; Intensity'!$E$40)</f>
        <v>1.9683195426468152</v>
      </c>
      <c r="R12" s="303">
        <f>('Product Output &amp; Intensity'!U19*'Product Output &amp; Intensity'!$E$39+'Product Output &amp; Intensity'!U20*'Product Output &amp; Intensity'!$E$40)/('Product Output &amp; Intensity'!$F19*'Product Output &amp; Intensity'!$E$39+'Product Output &amp; Intensity'!$F20*'Product Output &amp; Intensity'!$E$40)</f>
        <v>2.0084169341522085</v>
      </c>
      <c r="S12" s="303">
        <f>('Product Output &amp; Intensity'!V19*'Product Output &amp; Intensity'!$E$39+'Product Output &amp; Intensity'!V20*'Product Output &amp; Intensity'!$E$40)/('Product Output &amp; Intensity'!$F19*'Product Output &amp; Intensity'!$E$39+'Product Output &amp; Intensity'!$F20*'Product Output &amp; Intensity'!$E$40)</f>
        <v>2.0201773910579686</v>
      </c>
      <c r="T12" s="303">
        <f>('Product Output &amp; Intensity'!W19*'Product Output &amp; Intensity'!$E$39+'Product Output &amp; Intensity'!W20*'Product Output &amp; Intensity'!$E$40)/('Product Output &amp; Intensity'!$F19*'Product Output &amp; Intensity'!$E$39+'Product Output &amp; Intensity'!$F20*'Product Output &amp; Intensity'!$E$40)</f>
        <v>2.0319378479637287</v>
      </c>
      <c r="U12" s="303">
        <f>('Product Output &amp; Intensity'!X19*'Product Output &amp; Intensity'!$E$39+'Product Output &amp; Intensity'!X20*'Product Output &amp; Intensity'!$E$40)/('Product Output &amp; Intensity'!$F19*'Product Output &amp; Intensity'!$E$39+'Product Output &amp; Intensity'!$F20*'Product Output &amp; Intensity'!$E$40)</f>
        <v>2.0436983048694883</v>
      </c>
      <c r="V12" s="303">
        <f>('Product Output &amp; Intensity'!Y19*'Product Output &amp; Intensity'!$E$39+'Product Output &amp; Intensity'!Y20*'Product Output &amp; Intensity'!$E$40)/('Product Output &amp; Intensity'!$F19*'Product Output &amp; Intensity'!$E$39+'Product Output &amp; Intensity'!$F20*'Product Output &amp; Intensity'!$E$40)</f>
        <v>2.055458761775248</v>
      </c>
      <c r="W12" s="303">
        <f>('Product Output &amp; Intensity'!Z19*'Product Output &amp; Intensity'!$E$39+'Product Output &amp; Intensity'!Z20*'Product Output &amp; Intensity'!$E$40)/('Product Output &amp; Intensity'!$F19*'Product Output &amp; Intensity'!$E$39+'Product Output &amp; Intensity'!$F20*'Product Output &amp; Intensity'!$E$40)</f>
        <v>2.0672192186810086</v>
      </c>
      <c r="X12" s="303">
        <f>('Product Output &amp; Intensity'!AA19*'Product Output &amp; Intensity'!$E$39+'Product Output &amp; Intensity'!AA20*'Product Output &amp; Intensity'!$E$40)/('Product Output &amp; Intensity'!$F19*'Product Output &amp; Intensity'!$E$39+'Product Output &amp; Intensity'!$F20*'Product Output &amp; Intensity'!$E$40)</f>
        <v>2.0620484620046402</v>
      </c>
      <c r="Y12" s="303">
        <f>('Product Output &amp; Intensity'!AB19*'Product Output &amp; Intensity'!$E$39+'Product Output &amp; Intensity'!AB20*'Product Output &amp; Intensity'!$E$40)/('Product Output &amp; Intensity'!$F19*'Product Output &amp; Intensity'!$E$39+'Product Output &amp; Intensity'!$F20*'Product Output &amp; Intensity'!$E$40)</f>
        <v>2.0568777053282719</v>
      </c>
      <c r="Z12" s="303">
        <f>('Product Output &amp; Intensity'!AC19*'Product Output &amp; Intensity'!$E$39+'Product Output &amp; Intensity'!AC20*'Product Output &amp; Intensity'!$E$40)/('Product Output &amp; Intensity'!$F19*'Product Output &amp; Intensity'!$E$39+'Product Output &amp; Intensity'!$F20*'Product Output &amp; Intensity'!$E$40)</f>
        <v>2.0517069486519031</v>
      </c>
      <c r="AA12" s="303">
        <f>('Product Output &amp; Intensity'!AD19*'Product Output &amp; Intensity'!$E$39+'Product Output &amp; Intensity'!AD20*'Product Output &amp; Intensity'!$E$40)/('Product Output &amp; Intensity'!$F19*'Product Output &amp; Intensity'!$E$39+'Product Output &amp; Intensity'!$F20*'Product Output &amp; Intensity'!$E$40)</f>
        <v>2.0465361919755347</v>
      </c>
      <c r="AB12" s="303">
        <f>('Product Output &amp; Intensity'!AE19*'Product Output &amp; Intensity'!$E$39+'Product Output &amp; Intensity'!AE20*'Product Output &amp; Intensity'!$E$40)/('Product Output &amp; Intensity'!$F19*'Product Output &amp; Intensity'!$E$39+'Product Output &amp; Intensity'!$F20*'Product Output &amp; Intensity'!$E$40)</f>
        <v>2.0413654352991659</v>
      </c>
      <c r="AC12" s="303">
        <f>('Product Output &amp; Intensity'!AF19*'Product Output &amp; Intensity'!$E$39+'Product Output &amp; Intensity'!AF20*'Product Output &amp; Intensity'!$E$40)/('Product Output &amp; Intensity'!$F19*'Product Output &amp; Intensity'!$E$39+'Product Output &amp; Intensity'!$F20*'Product Output &amp; Intensity'!$E$40)</f>
        <v>2.0140927083643003</v>
      </c>
      <c r="AD12" s="303">
        <f>('Product Output &amp; Intensity'!AG19*'Product Output &amp; Intensity'!$E$39+'Product Output &amp; Intensity'!AG20*'Product Output &amp; Intensity'!$E$40)/('Product Output &amp; Intensity'!$F19*'Product Output &amp; Intensity'!$E$39+'Product Output &amp; Intensity'!$F20*'Product Output &amp; Intensity'!$E$40)</f>
        <v>1.9868199814294343</v>
      </c>
      <c r="AE12" s="303">
        <f>('Product Output &amp; Intensity'!AH19*'Product Output &amp; Intensity'!$E$39+'Product Output &amp; Intensity'!AH20*'Product Output &amp; Intensity'!$E$40)/('Product Output &amp; Intensity'!$F19*'Product Output &amp; Intensity'!$E$39+'Product Output &amp; Intensity'!$F20*'Product Output &amp; Intensity'!$E$40)</f>
        <v>1.9595472544945685</v>
      </c>
      <c r="AF12" s="303">
        <f>('Product Output &amp; Intensity'!AI19*'Product Output &amp; Intensity'!$E$39+'Product Output &amp; Intensity'!AI20*'Product Output &amp; Intensity'!$E$40)/('Product Output &amp; Intensity'!$F19*'Product Output &amp; Intensity'!$E$39+'Product Output &amp; Intensity'!$F20*'Product Output &amp; Intensity'!$E$40)</f>
        <v>1.9322745275597026</v>
      </c>
      <c r="AG12" s="303">
        <f>('Product Output &amp; Intensity'!AJ19*'Product Output &amp; Intensity'!$E$39+'Product Output &amp; Intensity'!AJ20*'Product Output &amp; Intensity'!$E$40)/('Product Output &amp; Intensity'!$F19*'Product Output &amp; Intensity'!$E$39+'Product Output &amp; Intensity'!$F20*'Product Output &amp; Intensity'!$E$40)</f>
        <v>1.9050018006248368</v>
      </c>
      <c r="AH12" s="303">
        <f>('Product Output &amp; Intensity'!AK19*'Product Output &amp; Intensity'!$E$39+'Product Output &amp; Intensity'!AK20*'Product Output &amp; Intensity'!$E$40)/('Product Output &amp; Intensity'!$F19*'Product Output &amp; Intensity'!$E$39+'Product Output &amp; Intensity'!$F20*'Product Output &amp; Intensity'!$E$40)</f>
        <v>1.8611525959960977</v>
      </c>
      <c r="AI12" s="303">
        <f>('Product Output &amp; Intensity'!AL19*'Product Output &amp; Intensity'!$E$39+'Product Output &amp; Intensity'!AL20*'Product Output &amp; Intensity'!$E$40)/('Product Output &amp; Intensity'!$F19*'Product Output &amp; Intensity'!$E$39+'Product Output &amp; Intensity'!$F20*'Product Output &amp; Intensity'!$E$40)</f>
        <v>1.8173033913673589</v>
      </c>
      <c r="AJ12" s="303">
        <f>('Product Output &amp; Intensity'!AM19*'Product Output &amp; Intensity'!$E$39+'Product Output &amp; Intensity'!AM20*'Product Output &amp; Intensity'!$E$40)/('Product Output &amp; Intensity'!$F19*'Product Output &amp; Intensity'!$E$39+'Product Output &amp; Intensity'!$F20*'Product Output &amp; Intensity'!$E$40)</f>
        <v>1.7734541867386202</v>
      </c>
      <c r="AK12" s="303">
        <f>('Product Output &amp; Intensity'!AN19*'Product Output &amp; Intensity'!$E$39+'Product Output &amp; Intensity'!AN20*'Product Output &amp; Intensity'!$E$40)/('Product Output &amp; Intensity'!$F19*'Product Output &amp; Intensity'!$E$39+'Product Output &amp; Intensity'!$F20*'Product Output &amp; Intensity'!$E$40)</f>
        <v>1.7296049821098813</v>
      </c>
      <c r="AL12" s="303">
        <f>('Product Output &amp; Intensity'!AO19*'Product Output &amp; Intensity'!$E$39+'Product Output &amp; Intensity'!AO20*'Product Output &amp; Intensity'!$E$40)/('Product Output &amp; Intensity'!$F19*'Product Output &amp; Intensity'!$E$39+'Product Output &amp; Intensity'!$F20*'Product Output &amp; Intensity'!$E$40)</f>
        <v>1.6857557774811429</v>
      </c>
      <c r="AM12" s="303">
        <f>('Product Output &amp; Intensity'!AP19*'Product Output &amp; Intensity'!$E$39+'Product Output &amp; Intensity'!AP20*'Product Output &amp; Intensity'!$E$40)/('Product Output &amp; Intensity'!$F19*'Product Output &amp; Intensity'!$E$39+'Product Output &amp; Intensity'!$F20*'Product Output &amp; Intensity'!$E$40)</f>
        <v>1.6418356256747528</v>
      </c>
      <c r="AN12" s="303">
        <f>('Product Output &amp; Intensity'!AQ19*'Product Output &amp; Intensity'!$E$39+'Product Output &amp; Intensity'!AQ20*'Product Output &amp; Intensity'!$E$40)/('Product Output &amp; Intensity'!$F19*'Product Output &amp; Intensity'!$E$39+'Product Output &amp; Intensity'!$F20*'Product Output &amp; Intensity'!$E$40)</f>
        <v>1.597915473868363</v>
      </c>
      <c r="AO12" s="303">
        <f>('Product Output &amp; Intensity'!AR19*'Product Output &amp; Intensity'!$E$39+'Product Output &amp; Intensity'!AR20*'Product Output &amp; Intensity'!$E$40)/('Product Output &amp; Intensity'!$F19*'Product Output &amp; Intensity'!$E$39+'Product Output &amp; Intensity'!$F20*'Product Output &amp; Intensity'!$E$40)</f>
        <v>1.5539953220619731</v>
      </c>
      <c r="AP12" s="303">
        <f>('Product Output &amp; Intensity'!AS19*'Product Output &amp; Intensity'!$E$39+'Product Output &amp; Intensity'!AS20*'Product Output &amp; Intensity'!$E$40)/('Product Output &amp; Intensity'!$F19*'Product Output &amp; Intensity'!$E$39+'Product Output &amp; Intensity'!$F20*'Product Output &amp; Intensity'!$E$40)</f>
        <v>1.5100751702555832</v>
      </c>
      <c r="AQ12" s="304">
        <f>('Product Output &amp; Intensity'!AT19*'Product Output &amp; Intensity'!$E$39+'Product Output &amp; Intensity'!AT20*'Product Output &amp; Intensity'!$E$40)/('Product Output &amp; Intensity'!$F19*'Product Output &amp; Intensity'!$E$39+'Product Output &amp; Intensity'!$F20*'Product Output &amp; Intensity'!$E$40)</f>
        <v>1.4661550184491936</v>
      </c>
    </row>
    <row r="13" spans="1:43" x14ac:dyDescent="0.25">
      <c r="A13" s="221" t="s">
        <v>31</v>
      </c>
      <c r="B13" s="152" t="s">
        <v>344</v>
      </c>
      <c r="C13" s="152">
        <v>1</v>
      </c>
      <c r="D13" s="305">
        <f>'Product Output &amp; Intensity'!G21/'Product Output &amp; Intensity'!$F21</f>
        <v>1.0646500000000001</v>
      </c>
      <c r="E13" s="305">
        <f>'Product Output &amp; Intensity'!H21/'Product Output &amp; Intensity'!$F21</f>
        <v>1.1724000000000001</v>
      </c>
      <c r="F13" s="305">
        <f>'Product Output &amp; Intensity'!I21/'Product Output &amp; Intensity'!$F21</f>
        <v>1.2672200000000002</v>
      </c>
      <c r="G13" s="305">
        <f>'Product Output &amp; Intensity'!J21/'Product Output &amp; Intensity'!$F21</f>
        <v>1.3491100000000003</v>
      </c>
      <c r="H13" s="305">
        <f>'Product Output &amp; Intensity'!K21/'Product Output &amp; Intensity'!$F21</f>
        <v>1.4310000000000003</v>
      </c>
      <c r="I13" s="305">
        <f>'Product Output &amp; Intensity'!L21/'Product Output &amp; Intensity'!$F21</f>
        <v>1.4734</v>
      </c>
      <c r="J13" s="305">
        <f>'Product Output &amp; Intensity'!M21/'Product Output &amp; Intensity'!$F21</f>
        <v>1.5158</v>
      </c>
      <c r="K13" s="305">
        <f>'Product Output &amp; Intensity'!N21/'Product Output &amp; Intensity'!$F21</f>
        <v>1.5582</v>
      </c>
      <c r="L13" s="305">
        <f>'Product Output &amp; Intensity'!O21/'Product Output &amp; Intensity'!$F21</f>
        <v>1.6006</v>
      </c>
      <c r="M13" s="305">
        <f>'Product Output &amp; Intensity'!P21/'Product Output &amp; Intensity'!$F21</f>
        <v>1.6430000000000002</v>
      </c>
      <c r="N13" s="305">
        <f>'Product Output &amp; Intensity'!Q21/'Product Output &amp; Intensity'!$F21</f>
        <v>1.6642000000000001</v>
      </c>
      <c r="O13" s="305">
        <f>'Product Output &amp; Intensity'!R21/'Product Output &amp; Intensity'!$F21</f>
        <v>1.6853999999999998</v>
      </c>
      <c r="P13" s="305">
        <f>'Product Output &amp; Intensity'!S21/'Product Output &amp; Intensity'!$F21</f>
        <v>1.7065999999999997</v>
      </c>
      <c r="Q13" s="305">
        <f>'Product Output &amp; Intensity'!T21/'Product Output &amp; Intensity'!$F21</f>
        <v>1.7277999999999996</v>
      </c>
      <c r="R13" s="305">
        <f>'Product Output &amp; Intensity'!U21/'Product Output &amp; Intensity'!$F21</f>
        <v>1.7489999999999999</v>
      </c>
      <c r="S13" s="305">
        <f>'Product Output &amp; Intensity'!V21/'Product Output &amp; Intensity'!$F21</f>
        <v>1.7437</v>
      </c>
      <c r="T13" s="305">
        <f>'Product Output &amp; Intensity'!W21/'Product Output &amp; Intensity'!$F21</f>
        <v>1.7384000000000002</v>
      </c>
      <c r="U13" s="305">
        <f>'Product Output &amp; Intensity'!X21/'Product Output &amp; Intensity'!$F21</f>
        <v>1.7331000000000001</v>
      </c>
      <c r="V13" s="305">
        <f>'Product Output &amp; Intensity'!Y21/'Product Output &amp; Intensity'!$F21</f>
        <v>1.7278000000000002</v>
      </c>
      <c r="W13" s="305">
        <f>'Product Output &amp; Intensity'!Z21/'Product Output &amp; Intensity'!$F21</f>
        <v>1.7224999999999999</v>
      </c>
      <c r="X13" s="305">
        <f>'Product Output &amp; Intensity'!AA21/'Product Output &amp; Intensity'!$F21</f>
        <v>1.7171999999999998</v>
      </c>
      <c r="Y13" s="305">
        <f>'Product Output &amp; Intensity'!AB21/'Product Output &amp; Intensity'!$F21</f>
        <v>1.7119</v>
      </c>
      <c r="Z13" s="305">
        <f>'Product Output &amp; Intensity'!AC21/'Product Output &amp; Intensity'!$F21</f>
        <v>1.7066000000000001</v>
      </c>
      <c r="AA13" s="305">
        <f>'Product Output &amp; Intensity'!AD21/'Product Output &amp; Intensity'!$F21</f>
        <v>1.7013</v>
      </c>
      <c r="AB13" s="305">
        <f>'Product Output &amp; Intensity'!AE21/'Product Output &amp; Intensity'!$F21</f>
        <v>1.6960000000000002</v>
      </c>
      <c r="AC13" s="305">
        <f>'Product Output &amp; Intensity'!AF21/'Product Output &amp; Intensity'!$F21</f>
        <v>1.6907000000000001</v>
      </c>
      <c r="AD13" s="305">
        <f>'Product Output &amp; Intensity'!AG21/'Product Output &amp; Intensity'!$F21</f>
        <v>1.6854000000000002</v>
      </c>
      <c r="AE13" s="305">
        <f>'Product Output &amp; Intensity'!AH21/'Product Output &amp; Intensity'!$F21</f>
        <v>1.6801000000000004</v>
      </c>
      <c r="AF13" s="305">
        <f>'Product Output &amp; Intensity'!AI21/'Product Output &amp; Intensity'!$F21</f>
        <v>1.6748000000000003</v>
      </c>
      <c r="AG13" s="305">
        <f>'Product Output &amp; Intensity'!AJ21/'Product Output &amp; Intensity'!$F21</f>
        <v>1.6695</v>
      </c>
      <c r="AH13" s="305">
        <f>'Product Output &amp; Intensity'!AK21/'Product Output &amp; Intensity'!$F21</f>
        <v>1.6673800000000001</v>
      </c>
      <c r="AI13" s="305">
        <f>'Product Output &amp; Intensity'!AL21/'Product Output &amp; Intensity'!$F21</f>
        <v>1.66526</v>
      </c>
      <c r="AJ13" s="305">
        <f>'Product Output &amp; Intensity'!AM21/'Product Output &amp; Intensity'!$F21</f>
        <v>1.6631400000000001</v>
      </c>
      <c r="AK13" s="305">
        <f>'Product Output &amp; Intensity'!AN21/'Product Output &amp; Intensity'!$F21</f>
        <v>1.6610200000000002</v>
      </c>
      <c r="AL13" s="305">
        <f>'Product Output &amp; Intensity'!AO21/'Product Output &amp; Intensity'!$F21</f>
        <v>1.6589</v>
      </c>
      <c r="AM13" s="305">
        <f>'Product Output &amp; Intensity'!AP21/'Product Output &amp; Intensity'!$F21</f>
        <v>1.6557200000000001</v>
      </c>
      <c r="AN13" s="305">
        <f>'Product Output &amp; Intensity'!AQ21/'Product Output &amp; Intensity'!$F21</f>
        <v>1.6525400000000001</v>
      </c>
      <c r="AO13" s="305">
        <f>'Product Output &amp; Intensity'!AR21/'Product Output &amp; Intensity'!$F21</f>
        <v>1.6493600000000002</v>
      </c>
      <c r="AP13" s="305">
        <f>'Product Output &amp; Intensity'!AS21/'Product Output &amp; Intensity'!$F21</f>
        <v>1.6461800000000002</v>
      </c>
      <c r="AQ13" s="306">
        <f>'Product Output &amp; Intensity'!AT21/'Product Output &amp; Intensity'!$F21</f>
        <v>1.643</v>
      </c>
    </row>
    <row r="14" spans="1:43" x14ac:dyDescent="0.25">
      <c r="A14" s="151" t="s">
        <v>287</v>
      </c>
      <c r="B14" s="151" t="s">
        <v>314</v>
      </c>
      <c r="C14" s="151">
        <v>1</v>
      </c>
      <c r="D14" s="307">
        <f>VLOOKUP($A14,'Value Added'!$A$2:$AX$44,COLUMN('Value Added'!K$1),0)/VLOOKUP($A14,'Value Added'!$A$2:$AX$44,COLUMN('Value Added'!$J$1),0)</f>
        <v>1.0192038044221221</v>
      </c>
      <c r="E14" s="301">
        <f>VLOOKUP($A14,'Value Added'!$A$2:$AX$44,COLUMN('Value Added'!L$1),0)/VLOOKUP($A14,'Value Added'!$A$2:$AX$44,COLUMN('Value Added'!$J$1),0)</f>
        <v>1.0636088457625972</v>
      </c>
      <c r="F14" s="301">
        <f>VLOOKUP($A14,'Value Added'!$A$2:$AX$44,COLUMN('Value Added'!M$1),0)/VLOOKUP($A14,'Value Added'!$A$2:$AX$44,COLUMN('Value Added'!$J$1),0)</f>
        <v>1.1119424197058372</v>
      </c>
      <c r="G14" s="301">
        <f>VLOOKUP($A14,'Value Added'!$A$2:$AX$44,COLUMN('Value Added'!N$1),0)/VLOOKUP($A14,'Value Added'!$A$2:$AX$44,COLUMN('Value Added'!$J$1),0)</f>
        <v>1.1686174845048376</v>
      </c>
      <c r="H14" s="301">
        <f>VLOOKUP($A14,'Value Added'!$A$2:$AX$44,COLUMN('Value Added'!O$1),0)/VLOOKUP($A14,'Value Added'!$A$2:$AX$44,COLUMN('Value Added'!$J$1),0)</f>
        <v>1.2012407916711332</v>
      </c>
      <c r="I14" s="301">
        <f>VLOOKUP($A14,'Value Added'!$A$2:$AX$44,COLUMN('Value Added'!P$1),0)/VLOOKUP($A14,'Value Added'!$A$2:$AX$44,COLUMN('Value Added'!$J$1),0)</f>
        <v>1.279012850870616</v>
      </c>
      <c r="J14" s="301">
        <f>VLOOKUP($A14,'Value Added'!$A$2:$AX$44,COLUMN('Value Added'!Q$1),0)/VLOOKUP($A14,'Value Added'!$A$2:$AX$44,COLUMN('Value Added'!$J$1),0)</f>
        <v>1.3322077166990669</v>
      </c>
      <c r="K14" s="301">
        <f>VLOOKUP($A14,'Value Added'!$A$2:$AX$44,COLUMN('Value Added'!R$1),0)/VLOOKUP($A14,'Value Added'!$A$2:$AX$44,COLUMN('Value Added'!$J$1),0)</f>
        <v>1.3837444443612514</v>
      </c>
      <c r="L14" s="301">
        <f>VLOOKUP($A14,'Value Added'!$A$2:$AX$44,COLUMN('Value Added'!S$1),0)/VLOOKUP($A14,'Value Added'!$A$2:$AX$44,COLUMN('Value Added'!$J$1),0)</f>
        <v>1.4334054087039074</v>
      </c>
      <c r="M14" s="301">
        <f>VLOOKUP($A14,'Value Added'!$A$2:$AX$44,COLUMN('Value Added'!T$1),0)/VLOOKUP($A14,'Value Added'!$A$2:$AX$44,COLUMN('Value Added'!$J$1),0)</f>
        <v>1.5059465133453944</v>
      </c>
      <c r="N14" s="301">
        <f>VLOOKUP($A14,'Value Added'!$A$2:$AX$44,COLUMN('Value Added'!U$1),0)/VLOOKUP($A14,'Value Added'!$A$2:$AX$44,COLUMN('Value Added'!$J$1),0)</f>
        <v>1.5263429532357278</v>
      </c>
      <c r="O14" s="301">
        <f>VLOOKUP($A14,'Value Added'!$A$2:$AX$44,COLUMN('Value Added'!V$1),0)/VLOOKUP($A14,'Value Added'!$A$2:$AX$44,COLUMN('Value Added'!$J$1),0)</f>
        <v>1.5693024557354653</v>
      </c>
      <c r="P14" s="301">
        <f>VLOOKUP($A14,'Value Added'!$A$2:$AX$44,COLUMN('Value Added'!W$1),0)/VLOOKUP($A14,'Value Added'!$A$2:$AX$44,COLUMN('Value Added'!$J$1),0)</f>
        <v>1.6097541961561923</v>
      </c>
      <c r="Q14" s="301">
        <f>VLOOKUP($A14,'Value Added'!$A$2:$AX$44,COLUMN('Value Added'!X$1),0)/VLOOKUP($A14,'Value Added'!$A$2:$AX$44,COLUMN('Value Added'!$J$1),0)</f>
        <v>1.6476052054416812</v>
      </c>
      <c r="R14" s="301">
        <f>VLOOKUP($A14,'Value Added'!$A$2:$AX$44,COLUMN('Value Added'!Y$1),0)/VLOOKUP($A14,'Value Added'!$A$2:$AX$44,COLUMN('Value Added'!$J$1),0)</f>
        <v>1.6724403255641946</v>
      </c>
      <c r="S14" s="301">
        <f>VLOOKUP($A14,'Value Added'!$A$2:$AX$44,COLUMN('Value Added'!Z$1),0)/VLOOKUP($A14,'Value Added'!$A$2:$AX$44,COLUMN('Value Added'!$J$1),0)</f>
        <v>1.7152662738895492</v>
      </c>
      <c r="T14" s="301">
        <f>VLOOKUP($A14,'Value Added'!$A$2:$AX$44,COLUMN('Value Added'!AA$1),0)/VLOOKUP($A14,'Value Added'!$A$2:$AX$44,COLUMN('Value Added'!$J$1),0)</f>
        <v>1.7450221416557825</v>
      </c>
      <c r="U14" s="301">
        <f>VLOOKUP($A14,'Value Added'!$A$2:$AX$44,COLUMN('Value Added'!AB$1),0)/VLOOKUP($A14,'Value Added'!$A$2:$AX$44,COLUMN('Value Added'!$J$1),0)</f>
        <v>1.7720672244597595</v>
      </c>
      <c r="V14" s="301">
        <f>VLOOKUP($A14,'Value Added'!$A$2:$AX$44,COLUMN('Value Added'!AC$1),0)/VLOOKUP($A14,'Value Added'!$A$2:$AX$44,COLUMN('Value Added'!$J$1),0)</f>
        <v>1.7964353691765211</v>
      </c>
      <c r="W14" s="301">
        <f>VLOOKUP($A14,'Value Added'!$A$2:$AX$44,COLUMN('Value Added'!AD$1),0)/VLOOKUP($A14,'Value Added'!$A$2:$AX$44,COLUMN('Value Added'!$J$1),0)</f>
        <v>1.8181823972190441</v>
      </c>
      <c r="X14" s="301">
        <f>VLOOKUP($A14,'Value Added'!$A$2:$AX$44,COLUMN('Value Added'!AE$1),0)/VLOOKUP($A14,'Value Added'!$A$2:$AX$44,COLUMN('Value Added'!$J$1),0)</f>
        <v>1.8373844780201409</v>
      </c>
      <c r="Y14" s="301">
        <f>VLOOKUP($A14,'Value Added'!$A$2:$AX$44,COLUMN('Value Added'!AF$1),0)/VLOOKUP($A14,'Value Added'!$A$2:$AX$44,COLUMN('Value Added'!$J$1),0)</f>
        <v>1.8541363795267809</v>
      </c>
      <c r="Z14" s="301">
        <f>VLOOKUP($A14,'Value Added'!$A$2:$AX$44,COLUMN('Value Added'!AG$1),0)/VLOOKUP($A14,'Value Added'!$A$2:$AX$44,COLUMN('Value Added'!$J$1),0)</f>
        <v>1.8685496393690759</v>
      </c>
      <c r="AA14" s="301">
        <f>VLOOKUP($A14,'Value Added'!$A$2:$AX$44,COLUMN('Value Added'!AH$1),0)/VLOOKUP($A14,'Value Added'!$A$2:$AX$44,COLUMN('Value Added'!$J$1),0)</f>
        <v>1.8807506980593955</v>
      </c>
      <c r="AB14" s="301">
        <f>VLOOKUP($A14,'Value Added'!$A$2:$AX$44,COLUMN('Value Added'!AI$1),0)/VLOOKUP($A14,'Value Added'!$A$2:$AX$44,COLUMN('Value Added'!$J$1),0)</f>
        <v>1.8908790325929752</v>
      </c>
      <c r="AC14" s="301">
        <f>VLOOKUP($A14,'Value Added'!$A$2:$AX$44,COLUMN('Value Added'!AJ$1),0)/VLOOKUP($A14,'Value Added'!$A$2:$AX$44,COLUMN('Value Added'!$J$1),0)</f>
        <v>1.8990853253315292</v>
      </c>
      <c r="AD14" s="301">
        <f>VLOOKUP($A14,'Value Added'!$A$2:$AX$44,COLUMN('Value Added'!AK$1),0)/VLOOKUP($A14,'Value Added'!$A$2:$AX$44,COLUMN('Value Added'!$J$1),0)</f>
        <v>1.9055296992218784</v>
      </c>
      <c r="AE14" s="301">
        <f>VLOOKUP($A14,'Value Added'!$A$2:$AX$44,COLUMN('Value Added'!AL$1),0)/VLOOKUP($A14,'Value Added'!$A$2:$AX$44,COLUMN('Value Added'!$J$1),0)</f>
        <v>1.9103800463882994</v>
      </c>
      <c r="AF14" s="301">
        <f>VLOOKUP($A14,'Value Added'!$A$2:$AX$44,COLUMN('Value Added'!AM$1),0)/VLOOKUP($A14,'Value Added'!$A$2:$AX$44,COLUMN('Value Added'!$J$1),0)</f>
        <v>1.9138104730818304</v>
      </c>
      <c r="AG14" s="301">
        <f>VLOOKUP($A14,'Value Added'!$A$2:$AX$44,COLUMN('Value Added'!AN$1),0)/VLOOKUP($A14,'Value Added'!$A$2:$AX$44,COLUMN('Value Added'!$J$1),0)</f>
        <v>1.9159998799983513</v>
      </c>
      <c r="AH14" s="301">
        <f>VLOOKUP($A14,'Value Added'!$A$2:$AX$44,COLUMN('Value Added'!AO$1),0)/VLOOKUP($A14,'Value Added'!$A$2:$AX$44,COLUMN('Value Added'!$J$1),0)</f>
        <v>1.9171306931966141</v>
      </c>
      <c r="AI14" s="301">
        <f>VLOOKUP($A14,'Value Added'!$A$2:$AX$44,COLUMN('Value Added'!AP$1),0)/VLOOKUP($A14,'Value Added'!$A$2:$AX$44,COLUMN('Value Added'!$J$1),0)</f>
        <v>1.9173877573483518</v>
      </c>
      <c r="AJ14" s="301">
        <f>VLOOKUP($A14,'Value Added'!$A$2:$AX$44,COLUMN('Value Added'!AQ$1),0)/VLOOKUP($A14,'Value Added'!$A$2:$AX$44,COLUMN('Value Added'!$J$1),0)</f>
        <v>1.9169573999057687</v>
      </c>
      <c r="AK14" s="301">
        <f>VLOOKUP($A14,'Value Added'!$A$2:$AX$44,COLUMN('Value Added'!AR$1),0)/VLOOKUP($A14,'Value Added'!$A$2:$AX$44,COLUMN('Value Added'!$J$1),0)</f>
        <v>1.9160266720326491</v>
      </c>
      <c r="AL14" s="301">
        <f>VLOOKUP($A14,'Value Added'!$A$2:$AX$44,COLUMN('Value Added'!AS$1),0)/VLOOKUP($A14,'Value Added'!$A$2:$AX$44,COLUMN('Value Added'!$J$1),0)</f>
        <v>1.9147827698530846</v>
      </c>
      <c r="AM14" s="301">
        <f>VLOOKUP($A14,'Value Added'!$A$2:$AX$44,COLUMN('Value Added'!AT$1),0)/VLOOKUP($A14,'Value Added'!$A$2:$AX$44,COLUMN('Value Added'!$J$1),0)</f>
        <v>1.913412637753175</v>
      </c>
      <c r="AN14" s="301">
        <f>VLOOKUP($A14,'Value Added'!$A$2:$AX$44,COLUMN('Value Added'!AU$1),0)/VLOOKUP($A14,'Value Added'!$A$2:$AX$44,COLUMN('Value Added'!$J$1),0)</f>
        <v>1.9121027541414313</v>
      </c>
      <c r="AO14" s="301">
        <f>VLOOKUP($A14,'Value Added'!$A$2:$AX$44,COLUMN('Value Added'!AV$1),0)/VLOOKUP($A14,'Value Added'!$A$2:$AX$44,COLUMN('Value Added'!$J$1),0)</f>
        <v>1.9110390992398141</v>
      </c>
      <c r="AP14" s="301">
        <f>VLOOKUP($A14,'Value Added'!$A$2:$AX$44,COLUMN('Value Added'!AW$1),0)/VLOOKUP($A14,'Value Added'!$A$2:$AX$44,COLUMN('Value Added'!$J$1),0)</f>
        <v>1.91040730414094</v>
      </c>
      <c r="AQ14" s="302">
        <f>VLOOKUP($A14,'Value Added'!$A$2:$AX$44,COLUMN('Value Added'!AX$1),0)/VLOOKUP($A14,'Value Added'!$A$2:$AX$44,COLUMN('Value Added'!$J$1),0)</f>
        <v>1.9105849744809367</v>
      </c>
    </row>
    <row r="15" spans="1:43" x14ac:dyDescent="0.25">
      <c r="A15" s="74" t="s">
        <v>7</v>
      </c>
      <c r="B15" s="152" t="s">
        <v>314</v>
      </c>
      <c r="C15" s="152">
        <v>1</v>
      </c>
      <c r="D15" s="308">
        <f>VLOOKUP($A15,'Value Added'!$A$2:$AX$44,COLUMN('Value Added'!K$1),0)/VLOOKUP($A15,'Value Added'!$A$2:$AX$44,COLUMN('Value Added'!$J$1),0)</f>
        <v>1.0994959076007489</v>
      </c>
      <c r="E15" s="303">
        <f>VLOOKUP($A15,'Value Added'!$A$2:$AX$44,COLUMN('Value Added'!L$1),0)/VLOOKUP($A15,'Value Added'!$A$2:$AX$44,COLUMN('Value Added'!$J$1),0)</f>
        <v>1.2230088991819954</v>
      </c>
      <c r="F15" s="303">
        <f>VLOOKUP($A15,'Value Added'!$A$2:$AX$44,COLUMN('Value Added'!M$1),0)/VLOOKUP($A15,'Value Added'!$A$2:$AX$44,COLUMN('Value Added'!$J$1),0)</f>
        <v>1.2673986748755577</v>
      </c>
      <c r="G15" s="303">
        <f>VLOOKUP($A15,'Value Added'!$A$2:$AX$44,COLUMN('Value Added'!N$1),0)/VLOOKUP($A15,'Value Added'!$A$2:$AX$44,COLUMN('Value Added'!$J$1),0)</f>
        <v>1.380704835113298</v>
      </c>
      <c r="H15" s="303">
        <f>VLOOKUP($A15,'Value Added'!$A$2:$AX$44,COLUMN('Value Added'!O$1),0)/VLOOKUP($A15,'Value Added'!$A$2:$AX$44,COLUMN('Value Added'!$J$1),0)</f>
        <v>1.5314310977179353</v>
      </c>
      <c r="I15" s="303">
        <f>VLOOKUP($A15,'Value Added'!$A$2:$AX$44,COLUMN('Value Added'!P$1),0)/VLOOKUP($A15,'Value Added'!$A$2:$AX$44,COLUMN('Value Added'!$J$1),0)</f>
        <v>1.6846164822942333</v>
      </c>
      <c r="J15" s="303">
        <f>VLOOKUP($A15,'Value Added'!$A$2:$AX$44,COLUMN('Value Added'!Q$1),0)/VLOOKUP($A15,'Value Added'!$A$2:$AX$44,COLUMN('Value Added'!$J$1),0)</f>
        <v>1.831812953969649</v>
      </c>
      <c r="K15" s="303">
        <f>VLOOKUP($A15,'Value Added'!$A$2:$AX$44,COLUMN('Value Added'!R$1),0)/VLOOKUP($A15,'Value Added'!$A$2:$AX$44,COLUMN('Value Added'!$J$1),0)</f>
        <v>1.9737862846395664</v>
      </c>
      <c r="L15" s="303">
        <f>VLOOKUP($A15,'Value Added'!$A$2:$AX$44,COLUMN('Value Added'!S$1),0)/VLOOKUP($A15,'Value Added'!$A$2:$AX$44,COLUMN('Value Added'!$J$1),0)</f>
        <v>2.1126155513438682</v>
      </c>
      <c r="M15" s="303">
        <f>VLOOKUP($A15,'Value Added'!$A$2:$AX$44,COLUMN('Value Added'!T$1),0)/VLOOKUP($A15,'Value Added'!$A$2:$AX$44,COLUMN('Value Added'!$J$1),0)</f>
        <v>2.2516691960411905</v>
      </c>
      <c r="N15" s="303">
        <f>VLOOKUP($A15,'Value Added'!$A$2:$AX$44,COLUMN('Value Added'!U$1),0)/VLOOKUP($A15,'Value Added'!$A$2:$AX$44,COLUMN('Value Added'!$J$1),0)</f>
        <v>2.3945224810370829</v>
      </c>
      <c r="O15" s="303">
        <f>VLOOKUP($A15,'Value Added'!$A$2:$AX$44,COLUMN('Value Added'!V$1),0)/VLOOKUP($A15,'Value Added'!$A$2:$AX$44,COLUMN('Value Added'!$J$1),0)</f>
        <v>2.5412419818845255</v>
      </c>
      <c r="P15" s="303">
        <f>VLOOKUP($A15,'Value Added'!$A$2:$AX$44,COLUMN('Value Added'!W$1),0)/VLOOKUP($A15,'Value Added'!$A$2:$AX$44,COLUMN('Value Added'!$J$1),0)</f>
        <v>2.6907445666246721</v>
      </c>
      <c r="Q15" s="303">
        <f>VLOOKUP($A15,'Value Added'!$A$2:$AX$44,COLUMN('Value Added'!X$1),0)/VLOOKUP($A15,'Value Added'!$A$2:$AX$44,COLUMN('Value Added'!$J$1),0)</f>
        <v>2.8417433239592831</v>
      </c>
      <c r="R15" s="303">
        <f>VLOOKUP($A15,'Value Added'!$A$2:$AX$44,COLUMN('Value Added'!Y$1),0)/VLOOKUP($A15,'Value Added'!$A$2:$AX$44,COLUMN('Value Added'!$J$1),0)</f>
        <v>2.9927450994250258</v>
      </c>
      <c r="S15" s="303">
        <f>VLOOKUP($A15,'Value Added'!$A$2:$AX$44,COLUMN('Value Added'!Z$1),0)/VLOOKUP($A15,'Value Added'!$A$2:$AX$44,COLUMN('Value Added'!$J$1),0)</f>
        <v>3.1422362009685196</v>
      </c>
      <c r="T15" s="303">
        <f>VLOOKUP($A15,'Value Added'!$A$2:$AX$44,COLUMN('Value Added'!AA$1),0)/VLOOKUP($A15,'Value Added'!$A$2:$AX$44,COLUMN('Value Added'!$J$1),0)</f>
        <v>3.28930704532744</v>
      </c>
      <c r="U15" s="303">
        <f>VLOOKUP($A15,'Value Added'!$A$2:$AX$44,COLUMN('Value Added'!AB$1),0)/VLOOKUP($A15,'Value Added'!$A$2:$AX$44,COLUMN('Value Added'!$J$1),0)</f>
        <v>3.4332378972717033</v>
      </c>
      <c r="V15" s="303">
        <f>VLOOKUP($A15,'Value Added'!$A$2:$AX$44,COLUMN('Value Added'!AC$1),0)/VLOOKUP($A15,'Value Added'!$A$2:$AX$44,COLUMN('Value Added'!$J$1),0)</f>
        <v>3.5733428079015797</v>
      </c>
      <c r="W15" s="303">
        <f>VLOOKUP($A15,'Value Added'!$A$2:$AX$44,COLUMN('Value Added'!AD$1),0)/VLOOKUP($A15,'Value Added'!$A$2:$AX$44,COLUMN('Value Added'!$J$1),0)</f>
        <v>3.7089772992907459</v>
      </c>
      <c r="X15" s="303">
        <f>VLOOKUP($A15,'Value Added'!$A$2:$AX$44,COLUMN('Value Added'!AE$1),0)/VLOOKUP($A15,'Value Added'!$A$2:$AX$44,COLUMN('Value Added'!$J$1),0)</f>
        <v>3.8395451942558112</v>
      </c>
      <c r="Y15" s="303">
        <f>VLOOKUP($A15,'Value Added'!$A$2:$AX$44,COLUMN('Value Added'!AF$1),0)/VLOOKUP($A15,'Value Added'!$A$2:$AX$44,COLUMN('Value Added'!$J$1),0)</f>
        <v>3.9645044989342035</v>
      </c>
      <c r="Z15" s="303">
        <f>VLOOKUP($A15,'Value Added'!$A$2:$AX$44,COLUMN('Value Added'!AG$1),0)/VLOOKUP($A15,'Value Added'!$A$2:$AX$44,COLUMN('Value Added'!$J$1),0)</f>
        <v>4.0833722723563888</v>
      </c>
      <c r="AA15" s="303">
        <f>VLOOKUP($A15,'Value Added'!$A$2:$AX$44,COLUMN('Value Added'!AH$1),0)/VLOOKUP($A15,'Value Added'!$A$2:$AX$44,COLUMN('Value Added'!$J$1),0)</f>
        <v>4.1957284437673126</v>
      </c>
      <c r="AB15" s="303">
        <f>VLOOKUP($A15,'Value Added'!$A$2:$AX$44,COLUMN('Value Added'!AI$1),0)/VLOOKUP($A15,'Value Added'!$A$2:$AX$44,COLUMN('Value Added'!$J$1),0)</f>
        <v>4.3012185642752607</v>
      </c>
      <c r="AC15" s="303">
        <f>VLOOKUP($A15,'Value Added'!$A$2:$AX$44,COLUMN('Value Added'!AJ$1),0)/VLOOKUP($A15,'Value Added'!$A$2:$AX$44,COLUMN('Value Added'!$J$1),0)</f>
        <v>4.3995555037727252</v>
      </c>
      <c r="AD15" s="303">
        <f>VLOOKUP($A15,'Value Added'!$A$2:$AX$44,COLUMN('Value Added'!AK$1),0)/VLOOKUP($A15,'Value Added'!$A$2:$AX$44,COLUMN('Value Added'!$J$1),0)</f>
        <v>4.4905201263794483</v>
      </c>
      <c r="AE15" s="303">
        <f>VLOOKUP($A15,'Value Added'!$A$2:$AX$44,COLUMN('Value Added'!AL$1),0)/VLOOKUP($A15,'Value Added'!$A$2:$AX$44,COLUMN('Value Added'!$J$1),0)</f>
        <v>4.5739609974255409</v>
      </c>
      <c r="AF15" s="303">
        <f>VLOOKUP($A15,'Value Added'!$A$2:$AX$44,COLUMN('Value Added'!AM$1),0)/VLOOKUP($A15,'Value Added'!$A$2:$AX$44,COLUMN('Value Added'!$J$1),0)</f>
        <v>4.6497931918730195</v>
      </c>
      <c r="AG15" s="303">
        <f>VLOOKUP($A15,'Value Added'!$A$2:$AX$44,COLUMN('Value Added'!AN$1),0)/VLOOKUP($A15,'Value Added'!$A$2:$AX$44,COLUMN('Value Added'!$J$1),0)</f>
        <v>4.717996287847023</v>
      </c>
      <c r="AH15" s="303">
        <f>VLOOKUP($A15,'Value Added'!$A$2:$AX$44,COLUMN('Value Added'!AO$1),0)/VLOOKUP($A15,'Value Added'!$A$2:$AX$44,COLUMN('Value Added'!$J$1),0)</f>
        <v>4.7786116395164013</v>
      </c>
      <c r="AI15" s="303">
        <f>VLOOKUP($A15,'Value Added'!$A$2:$AX$44,COLUMN('Value Added'!AP$1),0)/VLOOKUP($A15,'Value Added'!$A$2:$AX$44,COLUMN('Value Added'!$J$1),0)</f>
        <v>4.8317390309433286</v>
      </c>
      <c r="AJ15" s="303">
        <f>VLOOKUP($A15,'Value Added'!$A$2:$AX$44,COLUMN('Value Added'!AQ$1),0)/VLOOKUP($A15,'Value Added'!$A$2:$AX$44,COLUMN('Value Added'!$J$1),0)</f>
        <v>4.877532816828472</v>
      </c>
      <c r="AK15" s="303">
        <f>VLOOKUP($A15,'Value Added'!$A$2:$AX$44,COLUMN('Value Added'!AR$1),0)/VLOOKUP($A15,'Value Added'!$A$2:$AX$44,COLUMN('Value Added'!$J$1),0)</f>
        <v>4.9161976575125728</v>
      </c>
      <c r="AL15" s="303">
        <f>VLOOKUP($A15,'Value Added'!$A$2:$AX$44,COLUMN('Value Added'!AS$1),0)/VLOOKUP($A15,'Value Added'!$A$2:$AX$44,COLUMN('Value Added'!$J$1),0)</f>
        <v>4.9479839544242932</v>
      </c>
      <c r="AM15" s="303">
        <f>VLOOKUP($A15,'Value Added'!$A$2:$AX$44,COLUMN('Value Added'!AT$1),0)/VLOOKUP($A15,'Value Added'!$A$2:$AX$44,COLUMN('Value Added'!$J$1),0)</f>
        <v>4.973183088705424</v>
      </c>
      <c r="AN15" s="303">
        <f>VLOOKUP($A15,'Value Added'!$A$2:$AX$44,COLUMN('Value Added'!AU$1),0)/VLOOKUP($A15,'Value Added'!$A$2:$AX$44,COLUMN('Value Added'!$J$1),0)</f>
        <v>4.9921225603477506</v>
      </c>
      <c r="AO15" s="303">
        <f>VLOOKUP($A15,'Value Added'!$A$2:$AX$44,COLUMN('Value Added'!AV$1),0)/VLOOKUP($A15,'Value Added'!$A$2:$AX$44,COLUMN('Value Added'!$J$1),0)</f>
        <v>5.0051611182104025</v>
      </c>
      <c r="AP15" s="303">
        <f>VLOOKUP($A15,'Value Added'!$A$2:$AX$44,COLUMN('Value Added'!AW$1),0)/VLOOKUP($A15,'Value Added'!$A$2:$AX$44,COLUMN('Value Added'!$J$1),0)</f>
        <v>5.0126839631200157</v>
      </c>
      <c r="AQ15" s="304">
        <f>VLOOKUP($A15,'Value Added'!$A$2:$AX$44,COLUMN('Value Added'!AX$1),0)/VLOOKUP($A15,'Value Added'!$A$2:$AX$44,COLUMN('Value Added'!$J$1),0)</f>
        <v>5.0150980972516139</v>
      </c>
    </row>
    <row r="16" spans="1:43" x14ac:dyDescent="0.25">
      <c r="A16" s="74" t="s">
        <v>8</v>
      </c>
      <c r="B16" s="152" t="s">
        <v>314</v>
      </c>
      <c r="C16" s="152">
        <v>1</v>
      </c>
      <c r="D16" s="308">
        <f>VLOOKUP($A16,'Value Added'!$A$2:$AX$44,COLUMN('Value Added'!K$1),0)/VLOOKUP($A16,'Value Added'!$A$2:$AX$44,COLUMN('Value Added'!$J$1),0)</f>
        <v>0.92874086134457201</v>
      </c>
      <c r="E16" s="303">
        <f>VLOOKUP($A16,'Value Added'!$A$2:$AX$44,COLUMN('Value Added'!L$1),0)/VLOOKUP($A16,'Value Added'!$A$2:$AX$44,COLUMN('Value Added'!$J$1),0)</f>
        <v>1.2057222852271812</v>
      </c>
      <c r="F16" s="303">
        <f>VLOOKUP($A16,'Value Added'!$A$2:$AX$44,COLUMN('Value Added'!M$1),0)/VLOOKUP($A16,'Value Added'!$A$2:$AX$44,COLUMN('Value Added'!$J$1),0)</f>
        <v>1.226241204465945</v>
      </c>
      <c r="G16" s="303">
        <f>VLOOKUP($A16,'Value Added'!$A$2:$AX$44,COLUMN('Value Added'!N$1),0)/VLOOKUP($A16,'Value Added'!$A$2:$AX$44,COLUMN('Value Added'!$J$1),0)</f>
        <v>1.277871943608456</v>
      </c>
      <c r="H16" s="303">
        <f>VLOOKUP($A16,'Value Added'!$A$2:$AX$44,COLUMN('Value Added'!O$1),0)/VLOOKUP($A16,'Value Added'!$A$2:$AX$44,COLUMN('Value Added'!$J$1),0)</f>
        <v>1.3454573763858089</v>
      </c>
      <c r="I16" s="303">
        <f>VLOOKUP($A16,'Value Added'!$A$2:$AX$44,COLUMN('Value Added'!P$1),0)/VLOOKUP($A16,'Value Added'!$A$2:$AX$44,COLUMN('Value Added'!$J$1),0)</f>
        <v>1.4146282482806918</v>
      </c>
      <c r="J16" s="303">
        <f>VLOOKUP($A16,'Value Added'!$A$2:$AX$44,COLUMN('Value Added'!Q$1),0)/VLOOKUP($A16,'Value Added'!$A$2:$AX$44,COLUMN('Value Added'!$J$1),0)</f>
        <v>1.4819856012806849</v>
      </c>
      <c r="K16" s="303">
        <f>VLOOKUP($A16,'Value Added'!$A$2:$AX$44,COLUMN('Value Added'!R$1),0)/VLOOKUP($A16,'Value Added'!$A$2:$AX$44,COLUMN('Value Added'!$J$1),0)</f>
        <v>1.5471935562352166</v>
      </c>
      <c r="L16" s="303">
        <f>VLOOKUP($A16,'Value Added'!$A$2:$AX$44,COLUMN('Value Added'!S$1),0)/VLOOKUP($A16,'Value Added'!$A$2:$AX$44,COLUMN('Value Added'!$J$1),0)</f>
        <v>1.6099561508633369</v>
      </c>
      <c r="M16" s="303">
        <f>VLOOKUP($A16,'Value Added'!$A$2:$AX$44,COLUMN('Value Added'!T$1),0)/VLOOKUP($A16,'Value Added'!$A$2:$AX$44,COLUMN('Value Added'!$J$1),0)</f>
        <v>1.6700209260128904</v>
      </c>
      <c r="N16" s="303">
        <f>VLOOKUP($A16,'Value Added'!$A$2:$AX$44,COLUMN('Value Added'!U$1),0)/VLOOKUP($A16,'Value Added'!$A$2:$AX$44,COLUMN('Value Added'!$J$1),0)</f>
        <v>1.7271325616153059</v>
      </c>
      <c r="O16" s="303">
        <f>VLOOKUP($A16,'Value Added'!$A$2:$AX$44,COLUMN('Value Added'!V$1),0)/VLOOKUP($A16,'Value Added'!$A$2:$AX$44,COLUMN('Value Added'!$J$1),0)</f>
        <v>1.7808754356337559</v>
      </c>
      <c r="P16" s="303">
        <f>VLOOKUP($A16,'Value Added'!$A$2:$AX$44,COLUMN('Value Added'!W$1),0)/VLOOKUP($A16,'Value Added'!$A$2:$AX$44,COLUMN('Value Added'!$J$1),0)</f>
        <v>1.83080227992986</v>
      </c>
      <c r="Q16" s="303">
        <f>VLOOKUP($A16,'Value Added'!$A$2:$AX$44,COLUMN('Value Added'!X$1),0)/VLOOKUP($A16,'Value Added'!$A$2:$AX$44,COLUMN('Value Added'!$J$1),0)</f>
        <v>1.8764858420134567</v>
      </c>
      <c r="R16" s="303">
        <f>VLOOKUP($A16,'Value Added'!$A$2:$AX$44,COLUMN('Value Added'!Y$1),0)/VLOOKUP($A16,'Value Added'!$A$2:$AX$44,COLUMN('Value Added'!$J$1),0)</f>
        <v>1.9175248584395512</v>
      </c>
      <c r="S16" s="303">
        <f>VLOOKUP($A16,'Value Added'!$A$2:$AX$44,COLUMN('Value Added'!Z$1),0)/VLOOKUP($A16,'Value Added'!$A$2:$AX$44,COLUMN('Value Added'!$J$1),0)</f>
        <v>1.9536106268893987</v>
      </c>
      <c r="T16" s="303">
        <f>VLOOKUP($A16,'Value Added'!$A$2:$AX$44,COLUMN('Value Added'!AA$1),0)/VLOOKUP($A16,'Value Added'!$A$2:$AX$44,COLUMN('Value Added'!$J$1),0)</f>
        <v>1.9847225501248884</v>
      </c>
      <c r="U16" s="303">
        <f>VLOOKUP($A16,'Value Added'!$A$2:$AX$44,COLUMN('Value Added'!AB$1),0)/VLOOKUP($A16,'Value Added'!$A$2:$AX$44,COLUMN('Value Added'!$J$1),0)</f>
        <v>2.0109598363158976</v>
      </c>
      <c r="V16" s="303">
        <f>VLOOKUP($A16,'Value Added'!$A$2:$AX$44,COLUMN('Value Added'!AC$1),0)/VLOOKUP($A16,'Value Added'!$A$2:$AX$44,COLUMN('Value Added'!$J$1),0)</f>
        <v>2.0324777300151364</v>
      </c>
      <c r="W16" s="303">
        <f>VLOOKUP($A16,'Value Added'!$A$2:$AX$44,COLUMN('Value Added'!AD$1),0)/VLOOKUP($A16,'Value Added'!$A$2:$AX$44,COLUMN('Value Added'!$J$1),0)</f>
        <v>2.0494815335697383</v>
      </c>
      <c r="X16" s="303">
        <f>VLOOKUP($A16,'Value Added'!$A$2:$AX$44,COLUMN('Value Added'!AE$1),0)/VLOOKUP($A16,'Value Added'!$A$2:$AX$44,COLUMN('Value Added'!$J$1),0)</f>
        <v>2.0622202495758568</v>
      </c>
      <c r="Y16" s="303">
        <f>VLOOKUP($A16,'Value Added'!$A$2:$AX$44,COLUMN('Value Added'!AF$1),0)/VLOOKUP($A16,'Value Added'!$A$2:$AX$44,COLUMN('Value Added'!$J$1),0)</f>
        <v>2.0709800570252699</v>
      </c>
      <c r="Z16" s="303">
        <f>VLOOKUP($A16,'Value Added'!$A$2:$AX$44,COLUMN('Value Added'!AG$1),0)/VLOOKUP($A16,'Value Added'!$A$2:$AX$44,COLUMN('Value Added'!$J$1),0)</f>
        <v>2.0760778146617147</v>
      </c>
      <c r="AA16" s="303">
        <f>VLOOKUP($A16,'Value Added'!$A$2:$AX$44,COLUMN('Value Added'!AH$1),0)/VLOOKUP($A16,'Value Added'!$A$2:$AX$44,COLUMN('Value Added'!$J$1),0)</f>
        <v>2.0778547619574015</v>
      </c>
      <c r="AB16" s="303">
        <f>VLOOKUP($A16,'Value Added'!$A$2:$AX$44,COLUMN('Value Added'!AI$1),0)/VLOOKUP($A16,'Value Added'!$A$2:$AX$44,COLUMN('Value Added'!$J$1),0)</f>
        <v>2.0766705626094715</v>
      </c>
      <c r="AC16" s="303">
        <f>VLOOKUP($A16,'Value Added'!$A$2:$AX$44,COLUMN('Value Added'!AJ$1),0)/VLOOKUP($A16,'Value Added'!$A$2:$AX$44,COLUMN('Value Added'!$J$1),0)</f>
        <v>2.0728978089826642</v>
      </c>
      <c r="AD16" s="303">
        <f>VLOOKUP($A16,'Value Added'!$A$2:$AX$44,COLUMN('Value Added'!AK$1),0)/VLOOKUP($A16,'Value Added'!$A$2:$AX$44,COLUMN('Value Added'!$J$1),0)</f>
        <v>2.0669170797475354</v>
      </c>
      <c r="AE16" s="303">
        <f>VLOOKUP($A16,'Value Added'!$A$2:$AX$44,COLUMN('Value Added'!AL$1),0)/VLOOKUP($A16,'Value Added'!$A$2:$AX$44,COLUMN('Value Added'!$J$1),0)</f>
        <v>2.0591126181331263</v>
      </c>
      <c r="AF16" s="303">
        <f>VLOOKUP($A16,'Value Added'!$A$2:$AX$44,COLUMN('Value Added'!AM$1),0)/VLOOKUP($A16,'Value Added'!$A$2:$AX$44,COLUMN('Value Added'!$J$1),0)</f>
        <v>2.0498686755583422</v>
      </c>
      <c r="AG16" s="303">
        <f>VLOOKUP($A16,'Value Added'!$A$2:$AX$44,COLUMN('Value Added'!AN$1),0)/VLOOKUP($A16,'Value Added'!$A$2:$AX$44,COLUMN('Value Added'!$J$1),0)</f>
        <v>2.0395665455388134</v>
      </c>
      <c r="AH16" s="303">
        <f>VLOOKUP($A16,'Value Added'!$A$2:$AX$44,COLUMN('Value Added'!AO$1),0)/VLOOKUP($A16,'Value Added'!$A$2:$AX$44,COLUMN('Value Added'!$J$1),0)</f>
        <v>2.028582296096292</v>
      </c>
      <c r="AI16" s="303">
        <f>VLOOKUP($A16,'Value Added'!$A$2:$AX$44,COLUMN('Value Added'!AP$1),0)/VLOOKUP($A16,'Value Added'!$A$2:$AX$44,COLUMN('Value Added'!$J$1),0)</f>
        <v>2.0172851956583449</v>
      </c>
      <c r="AJ16" s="303">
        <f>VLOOKUP($A16,'Value Added'!$A$2:$AX$44,COLUMN('Value Added'!AQ$1),0)/VLOOKUP($A16,'Value Added'!$A$2:$AX$44,COLUMN('Value Added'!$J$1),0)</f>
        <v>2.006036817713194</v>
      </c>
      <c r="AK16" s="303">
        <f>VLOOKUP($A16,'Value Added'!$A$2:$AX$44,COLUMN('Value Added'!AR$1),0)/VLOOKUP($A16,'Value Added'!$A$2:$AX$44,COLUMN('Value Added'!$J$1),0)</f>
        <v>1.995190803250362</v>
      </c>
      <c r="AL16" s="303">
        <f>VLOOKUP($A16,'Value Added'!$A$2:$AX$44,COLUMN('Value Added'!AS$1),0)/VLOOKUP($A16,'Value Added'!$A$2:$AX$44,COLUMN('Value Added'!$J$1),0)</f>
        <v>1.985093257165256</v>
      </c>
      <c r="AM16" s="303">
        <f>VLOOKUP($A16,'Value Added'!$A$2:$AX$44,COLUMN('Value Added'!AT$1),0)/VLOOKUP($A16,'Value Added'!$A$2:$AX$44,COLUMN('Value Added'!$J$1),0)</f>
        <v>1.9760837551833419</v>
      </c>
      <c r="AN16" s="303">
        <f>VLOOKUP($A16,'Value Added'!$A$2:$AX$44,COLUMN('Value Added'!AU$1),0)/VLOOKUP($A16,'Value Added'!$A$2:$AX$44,COLUMN('Value Added'!$J$1),0)</f>
        <v>1.9684969413029962</v>
      </c>
      <c r="AO16" s="303">
        <f>VLOOKUP($A16,'Value Added'!$A$2:$AX$44,COLUMN('Value Added'!AV$1),0)/VLOOKUP($A16,'Value Added'!$A$2:$AX$44,COLUMN('Value Added'!$J$1),0)</f>
        <v>1.9626647021194119</v>
      </c>
      <c r="AP16" s="303">
        <f>VLOOKUP($A16,'Value Added'!$A$2:$AX$44,COLUMN('Value Added'!AW$1),0)/VLOOKUP($A16,'Value Added'!$A$2:$AX$44,COLUMN('Value Added'!$J$1),0)</f>
        <v>1.9589189135769045</v>
      </c>
      <c r="AQ16" s="304">
        <f>VLOOKUP($A16,'Value Added'!$A$2:$AX$44,COLUMN('Value Added'!AX$1),0)/VLOOKUP($A16,'Value Added'!$A$2:$AX$44,COLUMN('Value Added'!$J$1),0)</f>
        <v>1.9575947676791652</v>
      </c>
    </row>
    <row r="17" spans="1:43" x14ac:dyDescent="0.25">
      <c r="A17" s="74" t="s">
        <v>9</v>
      </c>
      <c r="B17" s="152" t="s">
        <v>314</v>
      </c>
      <c r="C17" s="152">
        <v>1</v>
      </c>
      <c r="D17" s="308">
        <f>VLOOKUP($A17,'Value Added'!$A$2:$AX$44,COLUMN('Value Added'!K$1),0)/VLOOKUP($A17,'Value Added'!$A$2:$AX$44,COLUMN('Value Added'!$J$1),0)</f>
        <v>1.1213608830359911</v>
      </c>
      <c r="E17" s="303">
        <f>VLOOKUP($A17,'Value Added'!$A$2:$AX$44,COLUMN('Value Added'!L$1),0)/VLOOKUP($A17,'Value Added'!$A$2:$AX$44,COLUMN('Value Added'!$J$1),0)</f>
        <v>1.1470880452728847</v>
      </c>
      <c r="F17" s="303">
        <f>VLOOKUP($A17,'Value Added'!$A$2:$AX$44,COLUMN('Value Added'!M$1),0)/VLOOKUP($A17,'Value Added'!$A$2:$AX$44,COLUMN('Value Added'!$J$1),0)</f>
        <v>1.1544675826946278</v>
      </c>
      <c r="G17" s="303">
        <f>VLOOKUP($A17,'Value Added'!$A$2:$AX$44,COLUMN('Value Added'!N$1),0)/VLOOKUP($A17,'Value Added'!$A$2:$AX$44,COLUMN('Value Added'!$J$1),0)</f>
        <v>1.173670132060566</v>
      </c>
      <c r="H17" s="303">
        <f>VLOOKUP($A17,'Value Added'!$A$2:$AX$44,COLUMN('Value Added'!O$1),0)/VLOOKUP($A17,'Value Added'!$A$2:$AX$44,COLUMN('Value Added'!$J$1),0)</f>
        <v>1.200338399494681</v>
      </c>
      <c r="I17" s="303">
        <f>VLOOKUP($A17,'Value Added'!$A$2:$AX$44,COLUMN('Value Added'!P$1),0)/VLOOKUP($A17,'Value Added'!$A$2:$AX$44,COLUMN('Value Added'!$J$1),0)</f>
        <v>1.2305059693314502</v>
      </c>
      <c r="J17" s="303">
        <f>VLOOKUP($A17,'Value Added'!$A$2:$AX$44,COLUMN('Value Added'!Q$1),0)/VLOOKUP($A17,'Value Added'!$A$2:$AX$44,COLUMN('Value Added'!$J$1),0)</f>
        <v>1.2623368880583832</v>
      </c>
      <c r="K17" s="303">
        <f>VLOOKUP($A17,'Value Added'!$A$2:$AX$44,COLUMN('Value Added'!R$1),0)/VLOOKUP($A17,'Value Added'!$A$2:$AX$44,COLUMN('Value Added'!$J$1),0)</f>
        <v>1.2944417626640103</v>
      </c>
      <c r="L17" s="303">
        <f>VLOOKUP($A17,'Value Added'!$A$2:$AX$44,COLUMN('Value Added'!S$1),0)/VLOOKUP($A17,'Value Added'!$A$2:$AX$44,COLUMN('Value Added'!$J$1),0)</f>
        <v>1.3252860427899671</v>
      </c>
      <c r="M17" s="303">
        <f>VLOOKUP($A17,'Value Added'!$A$2:$AX$44,COLUMN('Value Added'!T$1),0)/VLOOKUP($A17,'Value Added'!$A$2:$AX$44,COLUMN('Value Added'!$J$1),0)</f>
        <v>1.3531961969158051</v>
      </c>
      <c r="N17" s="303">
        <f>VLOOKUP($A17,'Value Added'!$A$2:$AX$44,COLUMN('Value Added'!U$1),0)/VLOOKUP($A17,'Value Added'!$A$2:$AX$44,COLUMN('Value Added'!$J$1),0)</f>
        <v>1.3767085339977161</v>
      </c>
      <c r="O17" s="303">
        <f>VLOOKUP($A17,'Value Added'!$A$2:$AX$44,COLUMN('Value Added'!V$1),0)/VLOOKUP($A17,'Value Added'!$A$2:$AX$44,COLUMN('Value Added'!$J$1),0)</f>
        <v>1.3956191670537823</v>
      </c>
      <c r="P17" s="303">
        <f>VLOOKUP($A17,'Value Added'!$A$2:$AX$44,COLUMN('Value Added'!W$1),0)/VLOOKUP($A17,'Value Added'!$A$2:$AX$44,COLUMN('Value Added'!$J$1),0)</f>
        <v>1.4101035577714118</v>
      </c>
      <c r="Q17" s="303">
        <f>VLOOKUP($A17,'Value Added'!$A$2:$AX$44,COLUMN('Value Added'!X$1),0)/VLOOKUP($A17,'Value Added'!$A$2:$AX$44,COLUMN('Value Added'!$J$1),0)</f>
        <v>1.4203969503874765</v>
      </c>
      <c r="R17" s="303">
        <f>VLOOKUP($A17,'Value Added'!$A$2:$AX$44,COLUMN('Value Added'!Y$1),0)/VLOOKUP($A17,'Value Added'!$A$2:$AX$44,COLUMN('Value Added'!$J$1),0)</f>
        <v>1.4267851198855488</v>
      </c>
      <c r="S17" s="303">
        <f>VLOOKUP($A17,'Value Added'!$A$2:$AX$44,COLUMN('Value Added'!Z$1),0)/VLOOKUP($A17,'Value Added'!$A$2:$AX$44,COLUMN('Value Added'!$J$1),0)</f>
        <v>1.429577206163712</v>
      </c>
      <c r="T17" s="303">
        <f>VLOOKUP($A17,'Value Added'!$A$2:$AX$44,COLUMN('Value Added'!AA$1),0)/VLOOKUP($A17,'Value Added'!$A$2:$AX$44,COLUMN('Value Added'!$J$1),0)</f>
        <v>1.4290432804187698</v>
      </c>
      <c r="U17" s="303">
        <f>VLOOKUP($A17,'Value Added'!$A$2:$AX$44,COLUMN('Value Added'!AB$1),0)/VLOOKUP($A17,'Value Added'!$A$2:$AX$44,COLUMN('Value Added'!$J$1),0)</f>
        <v>1.4254598907065494</v>
      </c>
      <c r="V17" s="303">
        <f>VLOOKUP($A17,'Value Added'!$A$2:$AX$44,COLUMN('Value Added'!AC$1),0)/VLOOKUP($A17,'Value Added'!$A$2:$AX$44,COLUMN('Value Added'!$J$1),0)</f>
        <v>1.4191215741024505</v>
      </c>
      <c r="W17" s="303">
        <f>VLOOKUP($A17,'Value Added'!$A$2:$AX$44,COLUMN('Value Added'!AD$1),0)/VLOOKUP($A17,'Value Added'!$A$2:$AX$44,COLUMN('Value Added'!$J$1),0)</f>
        <v>1.4103350947958195</v>
      </c>
      <c r="X17" s="303">
        <f>VLOOKUP($A17,'Value Added'!$A$2:$AX$44,COLUMN('Value Added'!AE$1),0)/VLOOKUP($A17,'Value Added'!$A$2:$AX$44,COLUMN('Value Added'!$J$1),0)</f>
        <v>1.3994141544093424</v>
      </c>
      <c r="Y17" s="303">
        <f>VLOOKUP($A17,'Value Added'!$A$2:$AX$44,COLUMN('Value Added'!AF$1),0)/VLOOKUP($A17,'Value Added'!$A$2:$AX$44,COLUMN('Value Added'!$J$1),0)</f>
        <v>1.3866746586711016</v>
      </c>
      <c r="Z17" s="303">
        <f>VLOOKUP($A17,'Value Added'!$A$2:$AX$44,COLUMN('Value Added'!AG$1),0)/VLOOKUP($A17,'Value Added'!$A$2:$AX$44,COLUMN('Value Added'!$J$1),0)</f>
        <v>1.3724305973400708</v>
      </c>
      <c r="AA17" s="303">
        <f>VLOOKUP($A17,'Value Added'!$A$2:$AX$44,COLUMN('Value Added'!AH$1),0)/VLOOKUP($A17,'Value Added'!$A$2:$AX$44,COLUMN('Value Added'!$J$1),0)</f>
        <v>1.3569905695626334</v>
      </c>
      <c r="AB17" s="303">
        <f>VLOOKUP($A17,'Value Added'!$A$2:$AX$44,COLUMN('Value Added'!AI$1),0)/VLOOKUP($A17,'Value Added'!$A$2:$AX$44,COLUMN('Value Added'!$J$1),0)</f>
        <v>1.3406549652554434</v>
      </c>
      <c r="AC17" s="303">
        <f>VLOOKUP($A17,'Value Added'!$A$2:$AX$44,COLUMN('Value Added'!AJ$1),0)/VLOOKUP($A17,'Value Added'!$A$2:$AX$44,COLUMN('Value Added'!$J$1),0)</f>
        <v>1.3237137950580937</v>
      </c>
      <c r="AD17" s="303">
        <f>VLOOKUP($A17,'Value Added'!$A$2:$AX$44,COLUMN('Value Added'!AK$1),0)/VLOOKUP($A17,'Value Added'!$A$2:$AX$44,COLUMN('Value Added'!$J$1),0)</f>
        <v>1.3064451470499894</v>
      </c>
      <c r="AE17" s="303">
        <f>VLOOKUP($A17,'Value Added'!$A$2:$AX$44,COLUMN('Value Added'!AL$1),0)/VLOOKUP($A17,'Value Added'!$A$2:$AX$44,COLUMN('Value Added'!$J$1),0)</f>
        <v>1.289114237771515</v>
      </c>
      <c r="AF17" s="303">
        <f>VLOOKUP($A17,'Value Added'!$A$2:$AX$44,COLUMN('Value Added'!AM$1),0)/VLOOKUP($A17,'Value Added'!$A$2:$AX$44,COLUMN('Value Added'!$J$1),0)</f>
        <v>1.2719730179827859</v>
      </c>
      <c r="AG17" s="303">
        <f>VLOOKUP($A17,'Value Added'!$A$2:$AX$44,COLUMN('Value Added'!AN$1),0)/VLOOKUP($A17,'Value Added'!$A$2:$AX$44,COLUMN('Value Added'!$J$1),0)</f>
        <v>1.2552602897871286</v>
      </c>
      <c r="AH17" s="303">
        <f>VLOOKUP($A17,'Value Added'!$A$2:$AX$44,COLUMN('Value Added'!AO$1),0)/VLOOKUP($A17,'Value Added'!$A$2:$AX$44,COLUMN('Value Added'!$J$1),0)</f>
        <v>1.2392022909336986</v>
      </c>
      <c r="AI17" s="303">
        <f>VLOOKUP($A17,'Value Added'!$A$2:$AX$44,COLUMN('Value Added'!AP$1),0)/VLOOKUP($A17,'Value Added'!$A$2:$AX$44,COLUMN('Value Added'!$J$1),0)</f>
        <v>1.2240137039609114</v>
      </c>
      <c r="AJ17" s="303">
        <f>VLOOKUP($A17,'Value Added'!$A$2:$AX$44,COLUMN('Value Added'!AQ$1),0)/VLOOKUP($A17,'Value Added'!$A$2:$AX$44,COLUMN('Value Added'!$J$1),0)</f>
        <v>1.209899052021687</v>
      </c>
      <c r="AK17" s="303">
        <f>VLOOKUP($A17,'Value Added'!$A$2:$AX$44,COLUMN('Value Added'!AR$1),0)/VLOOKUP($A17,'Value Added'!$A$2:$AX$44,COLUMN('Value Added'!$J$1),0)</f>
        <v>1.1970544494454032</v>
      </c>
      <c r="AL17" s="303">
        <f>VLOOKUP($A17,'Value Added'!$A$2:$AX$44,COLUMN('Value Added'!AS$1),0)/VLOOKUP($A17,'Value Added'!$A$2:$AX$44,COLUMN('Value Added'!$J$1),0)</f>
        <v>1.1856696830959281</v>
      </c>
      <c r="AM17" s="303">
        <f>VLOOKUP($A17,'Value Added'!$A$2:$AX$44,COLUMN('Value Added'!AT$1),0)/VLOOKUP($A17,'Value Added'!$A$2:$AX$44,COLUMN('Value Added'!$J$1),0)</f>
        <v>1.1759306102079439</v>
      </c>
      <c r="AN17" s="303">
        <f>VLOOKUP($A17,'Value Added'!$A$2:$AX$44,COLUMN('Value Added'!AU$1),0)/VLOOKUP($A17,'Value Added'!$A$2:$AX$44,COLUMN('Value Added'!$J$1),0)</f>
        <v>1.1680218695395548</v>
      </c>
      <c r="AO17" s="303">
        <f>VLOOKUP($A17,'Value Added'!$A$2:$AX$44,COLUMN('Value Added'!AV$1),0)/VLOOKUP($A17,'Value Added'!$A$2:$AX$44,COLUMN('Value Added'!$J$1),0)</f>
        <v>1.1621299153867257</v>
      </c>
      <c r="AP17" s="303">
        <f>VLOOKUP($A17,'Value Added'!$A$2:$AX$44,COLUMN('Value Added'!AW$1),0)/VLOOKUP($A17,'Value Added'!$A$2:$AX$44,COLUMN('Value Added'!$J$1),0)</f>
        <v>1.1584463983995932</v>
      </c>
      <c r="AQ17" s="304">
        <f>VLOOKUP($A17,'Value Added'!$A$2:$AX$44,COLUMN('Value Added'!AX$1),0)/VLOOKUP($A17,'Value Added'!$A$2:$AX$44,COLUMN('Value Added'!$J$1),0)</f>
        <v>1.1571719334948005</v>
      </c>
    </row>
    <row r="18" spans="1:43" x14ac:dyDescent="0.25">
      <c r="A18" s="74" t="s">
        <v>10</v>
      </c>
      <c r="B18" s="152" t="s">
        <v>314</v>
      </c>
      <c r="C18" s="152">
        <v>1</v>
      </c>
      <c r="D18" s="308">
        <f>VLOOKUP($A18,'Value Added'!$A$2:$AX$44,COLUMN('Value Added'!K$1),0)/VLOOKUP($A18,'Value Added'!$A$2:$AX$44,COLUMN('Value Added'!$J$1),0)</f>
        <v>1.1244844509553111</v>
      </c>
      <c r="E18" s="303">
        <f>VLOOKUP($A18,'Value Added'!$A$2:$AX$44,COLUMN('Value Added'!L$1),0)/VLOOKUP($A18,'Value Added'!$A$2:$AX$44,COLUMN('Value Added'!$J$1),0)</f>
        <v>1.1685598728485502</v>
      </c>
      <c r="F18" s="303">
        <f>VLOOKUP($A18,'Value Added'!$A$2:$AX$44,COLUMN('Value Added'!M$1),0)/VLOOKUP($A18,'Value Added'!$A$2:$AX$44,COLUMN('Value Added'!$J$1),0)</f>
        <v>1.1836064224058576</v>
      </c>
      <c r="G18" s="303">
        <f>VLOOKUP($A18,'Value Added'!$A$2:$AX$44,COLUMN('Value Added'!N$1),0)/VLOOKUP($A18,'Value Added'!$A$2:$AX$44,COLUMN('Value Added'!$J$1),0)</f>
        <v>1.2215611967754207</v>
      </c>
      <c r="H18" s="303">
        <f>VLOOKUP($A18,'Value Added'!$A$2:$AX$44,COLUMN('Value Added'!O$1),0)/VLOOKUP($A18,'Value Added'!$A$2:$AX$44,COLUMN('Value Added'!$J$1),0)</f>
        <v>1.2715488274450255</v>
      </c>
      <c r="I18" s="303">
        <f>VLOOKUP($A18,'Value Added'!$A$2:$AX$44,COLUMN('Value Added'!P$1),0)/VLOOKUP($A18,'Value Added'!$A$2:$AX$44,COLUMN('Value Added'!$J$1),0)</f>
        <v>1.3235249499851136</v>
      </c>
      <c r="J18" s="303">
        <f>VLOOKUP($A18,'Value Added'!$A$2:$AX$44,COLUMN('Value Added'!Q$1),0)/VLOOKUP($A18,'Value Added'!$A$2:$AX$44,COLUMN('Value Added'!$J$1),0)</f>
        <v>1.3747891744661798</v>
      </c>
      <c r="K18" s="303">
        <f>VLOOKUP($A18,'Value Added'!$A$2:$AX$44,COLUMN('Value Added'!R$1),0)/VLOOKUP($A18,'Value Added'!$A$2:$AX$44,COLUMN('Value Added'!$J$1),0)</f>
        <v>1.4245628424544969</v>
      </c>
      <c r="L18" s="303">
        <f>VLOOKUP($A18,'Value Added'!$A$2:$AX$44,COLUMN('Value Added'!S$1),0)/VLOOKUP($A18,'Value Added'!$A$2:$AX$44,COLUMN('Value Added'!$J$1),0)</f>
        <v>1.4719915459067743</v>
      </c>
      <c r="M18" s="303">
        <f>VLOOKUP($A18,'Value Added'!$A$2:$AX$44,COLUMN('Value Added'!T$1),0)/VLOOKUP($A18,'Value Added'!$A$2:$AX$44,COLUMN('Value Added'!$J$1),0)</f>
        <v>1.5161559393258208</v>
      </c>
      <c r="N18" s="303">
        <f>VLOOKUP($A18,'Value Added'!$A$2:$AX$44,COLUMN('Value Added'!U$1),0)/VLOOKUP($A18,'Value Added'!$A$2:$AX$44,COLUMN('Value Added'!$J$1),0)</f>
        <v>1.5562500770109575</v>
      </c>
      <c r="O18" s="303">
        <f>VLOOKUP($A18,'Value Added'!$A$2:$AX$44,COLUMN('Value Added'!V$1),0)/VLOOKUP($A18,'Value Added'!$A$2:$AX$44,COLUMN('Value Added'!$J$1),0)</f>
        <v>1.5921198616711836</v>
      </c>
      <c r="P18" s="303">
        <f>VLOOKUP($A18,'Value Added'!$A$2:$AX$44,COLUMN('Value Added'!W$1),0)/VLOOKUP($A18,'Value Added'!$A$2:$AX$44,COLUMN('Value Added'!$J$1),0)</f>
        <v>1.623836669696118</v>
      </c>
      <c r="Q18" s="303">
        <f>VLOOKUP($A18,'Value Added'!$A$2:$AX$44,COLUMN('Value Added'!X$1),0)/VLOOKUP($A18,'Value Added'!$A$2:$AX$44,COLUMN('Value Added'!$J$1),0)</f>
        <v>1.6515376886099302</v>
      </c>
      <c r="R18" s="303">
        <f>VLOOKUP($A18,'Value Added'!$A$2:$AX$44,COLUMN('Value Added'!Y$1),0)/VLOOKUP($A18,'Value Added'!$A$2:$AX$44,COLUMN('Value Added'!$J$1),0)</f>
        <v>1.6754194139193064</v>
      </c>
      <c r="S18" s="303">
        <f>VLOOKUP($A18,'Value Added'!$A$2:$AX$44,COLUMN('Value Added'!Z$1),0)/VLOOKUP($A18,'Value Added'!$A$2:$AX$44,COLUMN('Value Added'!$J$1),0)</f>
        <v>1.6956996929413348</v>
      </c>
      <c r="T18" s="303">
        <f>VLOOKUP($A18,'Value Added'!$A$2:$AX$44,COLUMN('Value Added'!AA$1),0)/VLOOKUP($A18,'Value Added'!$A$2:$AX$44,COLUMN('Value Added'!$J$1),0)</f>
        <v>1.7125152515882753</v>
      </c>
      <c r="U18" s="303">
        <f>VLOOKUP($A18,'Value Added'!$A$2:$AX$44,COLUMN('Value Added'!AB$1),0)/VLOOKUP($A18,'Value Added'!$A$2:$AX$44,COLUMN('Value Added'!$J$1),0)</f>
        <v>1.7260044497340097</v>
      </c>
      <c r="V18" s="303">
        <f>VLOOKUP($A18,'Value Added'!$A$2:$AX$44,COLUMN('Value Added'!AC$1),0)/VLOOKUP($A18,'Value Added'!$A$2:$AX$44,COLUMN('Value Added'!$J$1),0)</f>
        <v>1.7363336371413103</v>
      </c>
      <c r="W18" s="303">
        <f>VLOOKUP($A18,'Value Added'!$A$2:$AX$44,COLUMN('Value Added'!AD$1),0)/VLOOKUP($A18,'Value Added'!$A$2:$AX$44,COLUMN('Value Added'!$J$1),0)</f>
        <v>1.7436933013493572</v>
      </c>
      <c r="X18" s="303">
        <f>VLOOKUP($A18,'Value Added'!$A$2:$AX$44,COLUMN('Value Added'!AE$1),0)/VLOOKUP($A18,'Value Added'!$A$2:$AX$44,COLUMN('Value Added'!$J$1),0)</f>
        <v>1.7482942147512064</v>
      </c>
      <c r="Y18" s="303">
        <f>VLOOKUP($A18,'Value Added'!$A$2:$AX$44,COLUMN('Value Added'!AF$1),0)/VLOOKUP($A18,'Value Added'!$A$2:$AX$44,COLUMN('Value Added'!$J$1),0)</f>
        <v>1.7503636702241423</v>
      </c>
      <c r="Z18" s="303">
        <f>VLOOKUP($A18,'Value Added'!$A$2:$AX$44,COLUMN('Value Added'!AG$1),0)/VLOOKUP($A18,'Value Added'!$A$2:$AX$44,COLUMN('Value Added'!$J$1),0)</f>
        <v>1.7501418827179345</v>
      </c>
      <c r="AA18" s="303">
        <f>VLOOKUP($A18,'Value Added'!$A$2:$AX$44,COLUMN('Value Added'!AH$1),0)/VLOOKUP($A18,'Value Added'!$A$2:$AX$44,COLUMN('Value Added'!$J$1),0)</f>
        <v>1.7478786216620956</v>
      </c>
      <c r="AB18" s="303">
        <f>VLOOKUP($A18,'Value Added'!$A$2:$AX$44,COLUMN('Value Added'!AI$1),0)/VLOOKUP($A18,'Value Added'!$A$2:$AX$44,COLUMN('Value Added'!$J$1),0)</f>
        <v>1.7438301264657827</v>
      </c>
      <c r="AC18" s="303">
        <f>VLOOKUP($A18,'Value Added'!$A$2:$AX$44,COLUMN('Value Added'!AJ$1),0)/VLOOKUP($A18,'Value Added'!$A$2:$AX$44,COLUMN('Value Added'!$J$1),0)</f>
        <v>1.7382563452166375</v>
      </c>
      <c r="AD18" s="303">
        <f>VLOOKUP($A18,'Value Added'!$A$2:$AX$44,COLUMN('Value Added'!AK$1),0)/VLOOKUP($A18,'Value Added'!$A$2:$AX$44,COLUMN('Value Added'!$J$1),0)</f>
        <v>1.7314185253186833</v>
      </c>
      <c r="AE18" s="303">
        <f>VLOOKUP($A18,'Value Added'!$A$2:$AX$44,COLUMN('Value Added'!AL$1),0)/VLOOKUP($A18,'Value Added'!$A$2:$AX$44,COLUMN('Value Added'!$J$1),0)</f>
        <v>1.7235771745394739</v>
      </c>
      <c r="AF18" s="303">
        <f>VLOOKUP($A18,'Value Added'!$A$2:$AX$44,COLUMN('Value Added'!AM$1),0)/VLOOKUP($A18,'Value Added'!$A$2:$AX$44,COLUMN('Value Added'!$J$1),0)</f>
        <v>1.7149904019783127</v>
      </c>
      <c r="AG18" s="303">
        <f>VLOOKUP($A18,'Value Added'!$A$2:$AX$44,COLUMN('Value Added'!AN$1),0)/VLOOKUP($A18,'Value Added'!$A$2:$AX$44,COLUMN('Value Added'!$J$1),0)</f>
        <v>1.7059126409601195</v>
      </c>
      <c r="AH18" s="303">
        <f>VLOOKUP($A18,'Value Added'!$A$2:$AX$44,COLUMN('Value Added'!AO$1),0)/VLOOKUP($A18,'Value Added'!$A$2:$AX$44,COLUMN('Value Added'!$J$1),0)</f>
        <v>1.6965937498798149</v>
      </c>
      <c r="AI18" s="303">
        <f>VLOOKUP($A18,'Value Added'!$A$2:$AX$44,COLUMN('Value Added'!AP$1),0)/VLOOKUP($A18,'Value Added'!$A$2:$AX$44,COLUMN('Value Added'!$J$1),0)</f>
        <v>1.687278482591702</v>
      </c>
      <c r="AJ18" s="303">
        <f>VLOOKUP($A18,'Value Added'!$A$2:$AX$44,COLUMN('Value Added'!AQ$1),0)/VLOOKUP($A18,'Value Added'!$A$2:$AX$44,COLUMN('Value Added'!$J$1),0)</f>
        <v>1.6782063170384864</v>
      </c>
      <c r="AK18" s="303">
        <f>VLOOKUP($A18,'Value Added'!$A$2:$AX$44,COLUMN('Value Added'!AR$1),0)/VLOOKUP($A18,'Value Added'!$A$2:$AX$44,COLUMN('Value Added'!$J$1),0)</f>
        <v>1.6696116293962111</v>
      </c>
      <c r="AL18" s="303">
        <f>VLOOKUP($A18,'Value Added'!$A$2:$AX$44,COLUMN('Value Added'!AS$1),0)/VLOOKUP($A18,'Value Added'!$A$2:$AX$44,COLUMN('Value Added'!$J$1),0)</f>
        <v>1.6617242010097308</v>
      </c>
      <c r="AM18" s="303">
        <f>VLOOKUP($A18,'Value Added'!$A$2:$AX$44,COLUMN('Value Added'!AT$1),0)/VLOOKUP($A18,'Value Added'!$A$2:$AX$44,COLUMN('Value Added'!$J$1),0)</f>
        <v>1.6547700467361306</v>
      </c>
      <c r="AN18" s="303">
        <f>VLOOKUP($A18,'Value Added'!$A$2:$AX$44,COLUMN('Value Added'!AU$1),0)/VLOOKUP($A18,'Value Added'!$A$2:$AX$44,COLUMN('Value Added'!$J$1),0)</f>
        <v>1.6489725559354969</v>
      </c>
      <c r="AO18" s="303">
        <f>VLOOKUP($A18,'Value Added'!$A$2:$AX$44,COLUMN('Value Added'!AV$1),0)/VLOOKUP($A18,'Value Added'!$A$2:$AX$44,COLUMN('Value Added'!$J$1),0)</f>
        <v>1.6445539411983101</v>
      </c>
      <c r="AP18" s="303">
        <f>VLOOKUP($A18,'Value Added'!$A$2:$AX$44,COLUMN('Value Added'!AW$1),0)/VLOOKUP($A18,'Value Added'!$A$2:$AX$44,COLUMN('Value Added'!$J$1),0)</f>
        <v>1.6417369949505731</v>
      </c>
      <c r="AQ18" s="304">
        <f>VLOOKUP($A18,'Value Added'!$A$2:$AX$44,COLUMN('Value Added'!AX$1),0)/VLOOKUP($A18,'Value Added'!$A$2:$AX$44,COLUMN('Value Added'!$J$1),0)</f>
        <v>1.6407471603405788</v>
      </c>
    </row>
    <row r="19" spans="1:43" x14ac:dyDescent="0.25">
      <c r="A19" s="74" t="s">
        <v>11</v>
      </c>
      <c r="B19" s="152" t="s">
        <v>314</v>
      </c>
      <c r="C19" s="152">
        <v>1</v>
      </c>
      <c r="D19" s="308">
        <f>VLOOKUP($A19,'Value Added'!$A$2:$AX$44,COLUMN('Value Added'!K$1),0)/VLOOKUP($A19,'Value Added'!$A$2:$AX$44,COLUMN('Value Added'!$J$1),0)</f>
        <v>1.1515553729227539</v>
      </c>
      <c r="E19" s="303">
        <f>VLOOKUP($A19,'Value Added'!$A$2:$AX$44,COLUMN('Value Added'!L$1),0)/VLOOKUP($A19,'Value Added'!$A$2:$AX$44,COLUMN('Value Added'!$J$1),0)</f>
        <v>1.2434833407469297</v>
      </c>
      <c r="F19" s="303">
        <f>VLOOKUP($A19,'Value Added'!$A$2:$AX$44,COLUMN('Value Added'!M$1),0)/VLOOKUP($A19,'Value Added'!$A$2:$AX$44,COLUMN('Value Added'!$J$1),0)</f>
        <v>1.265439933311167</v>
      </c>
      <c r="G19" s="303">
        <f>VLOOKUP($A19,'Value Added'!$A$2:$AX$44,COLUMN('Value Added'!N$1),0)/VLOOKUP($A19,'Value Added'!$A$2:$AX$44,COLUMN('Value Added'!$J$1),0)</f>
        <v>1.3207133097689221</v>
      </c>
      <c r="H19" s="303">
        <f>VLOOKUP($A19,'Value Added'!$A$2:$AX$44,COLUMN('Value Added'!O$1),0)/VLOOKUP($A19,'Value Added'!$A$2:$AX$44,COLUMN('Value Added'!$J$1),0)</f>
        <v>1.3931071456225101</v>
      </c>
      <c r="I19" s="303">
        <f>VLOOKUP($A19,'Value Added'!$A$2:$AX$44,COLUMN('Value Added'!P$1),0)/VLOOKUP($A19,'Value Added'!$A$2:$AX$44,COLUMN('Value Added'!$J$1),0)</f>
        <v>1.4671808503804797</v>
      </c>
      <c r="J19" s="303">
        <f>VLOOKUP($A19,'Value Added'!$A$2:$AX$44,COLUMN('Value Added'!Q$1),0)/VLOOKUP($A19,'Value Added'!$A$2:$AX$44,COLUMN('Value Added'!$J$1),0)</f>
        <v>1.5392284276412052</v>
      </c>
      <c r="K19" s="303">
        <f>VLOOKUP($A19,'Value Added'!$A$2:$AX$44,COLUMN('Value Added'!R$1),0)/VLOOKUP($A19,'Value Added'!$A$2:$AX$44,COLUMN('Value Added'!$J$1),0)</f>
        <v>1.6088318509467965</v>
      </c>
      <c r="L19" s="303">
        <f>VLOOKUP($A19,'Value Added'!$A$2:$AX$44,COLUMN('Value Added'!S$1),0)/VLOOKUP($A19,'Value Added'!$A$2:$AX$44,COLUMN('Value Added'!$J$1),0)</f>
        <v>1.6756150354881123</v>
      </c>
      <c r="M19" s="303">
        <f>VLOOKUP($A19,'Value Added'!$A$2:$AX$44,COLUMN('Value Added'!T$1),0)/VLOOKUP($A19,'Value Added'!$A$2:$AX$44,COLUMN('Value Added'!$J$1),0)</f>
        <v>1.7392488044150738</v>
      </c>
      <c r="N19" s="303">
        <f>VLOOKUP($A19,'Value Added'!$A$2:$AX$44,COLUMN('Value Added'!U$1),0)/VLOOKUP($A19,'Value Added'!$A$2:$AX$44,COLUMN('Value Added'!$J$1),0)</f>
        <v>1.7994886497572871</v>
      </c>
      <c r="O19" s="303">
        <f>VLOOKUP($A19,'Value Added'!$A$2:$AX$44,COLUMN('Value Added'!V$1),0)/VLOOKUP($A19,'Value Added'!$A$2:$AX$44,COLUMN('Value Added'!$J$1),0)</f>
        <v>1.8562878260427333</v>
      </c>
      <c r="P19" s="303">
        <f>VLOOKUP($A19,'Value Added'!$A$2:$AX$44,COLUMN('Value Added'!W$1),0)/VLOOKUP($A19,'Value Added'!$A$2:$AX$44,COLUMN('Value Added'!$J$1),0)</f>
        <v>1.909709919464772</v>
      </c>
      <c r="Q19" s="303">
        <f>VLOOKUP($A19,'Value Added'!$A$2:$AX$44,COLUMN('Value Added'!X$1),0)/VLOOKUP($A19,'Value Added'!$A$2:$AX$44,COLUMN('Value Added'!$J$1),0)</f>
        <v>1.9598933986538749</v>
      </c>
      <c r="R19" s="303">
        <f>VLOOKUP($A19,'Value Added'!$A$2:$AX$44,COLUMN('Value Added'!Y$1),0)/VLOOKUP($A19,'Value Added'!$A$2:$AX$44,COLUMN('Value Added'!$J$1),0)</f>
        <v>2.0070469465158793</v>
      </c>
      <c r="S19" s="303">
        <f>VLOOKUP($A19,'Value Added'!$A$2:$AX$44,COLUMN('Value Added'!Z$1),0)/VLOOKUP($A19,'Value Added'!$A$2:$AX$44,COLUMN('Value Added'!$J$1),0)</f>
        <v>2.0513790000342431</v>
      </c>
      <c r="T19" s="303">
        <f>VLOOKUP($A19,'Value Added'!$A$2:$AX$44,COLUMN('Value Added'!AA$1),0)/VLOOKUP($A19,'Value Added'!$A$2:$AX$44,COLUMN('Value Added'!$J$1),0)</f>
        <v>2.0928859398187902</v>
      </c>
      <c r="U19" s="303">
        <f>VLOOKUP($A19,'Value Added'!$A$2:$AX$44,COLUMN('Value Added'!AB$1),0)/VLOOKUP($A19,'Value Added'!$A$2:$AX$44,COLUMN('Value Added'!$J$1),0)</f>
        <v>2.1315261556056133</v>
      </c>
      <c r="V19" s="303">
        <f>VLOOKUP($A19,'Value Added'!$A$2:$AX$44,COLUMN('Value Added'!AC$1),0)/VLOOKUP($A19,'Value Added'!$A$2:$AX$44,COLUMN('Value Added'!$J$1),0)</f>
        <v>2.1672818434075527</v>
      </c>
      <c r="W19" s="303">
        <f>VLOOKUP($A19,'Value Added'!$A$2:$AX$44,COLUMN('Value Added'!AD$1),0)/VLOOKUP($A19,'Value Added'!$A$2:$AX$44,COLUMN('Value Added'!$J$1),0)</f>
        <v>2.2001582018495709</v>
      </c>
      <c r="X19" s="303">
        <f>VLOOKUP($A19,'Value Added'!$A$2:$AX$44,COLUMN('Value Added'!AE$1),0)/VLOOKUP($A19,'Value Added'!$A$2:$AX$44,COLUMN('Value Added'!$J$1),0)</f>
        <v>2.2301824169754032</v>
      </c>
      <c r="Y19" s="303">
        <f>VLOOKUP($A19,'Value Added'!$A$2:$AX$44,COLUMN('Value Added'!AF$1),0)/VLOOKUP($A19,'Value Added'!$A$2:$AX$44,COLUMN('Value Added'!$J$1),0)</f>
        <v>2.2574024685766614</v>
      </c>
      <c r="Z19" s="303">
        <f>VLOOKUP($A19,'Value Added'!$A$2:$AX$44,COLUMN('Value Added'!AG$1),0)/VLOOKUP($A19,'Value Added'!$A$2:$AX$44,COLUMN('Value Added'!$J$1),0)</f>
        <v>2.2818857917864754</v>
      </c>
      <c r="AA19" s="303">
        <f>VLOOKUP($A19,'Value Added'!$A$2:$AX$44,COLUMN('Value Added'!AH$1),0)/VLOOKUP($A19,'Value Added'!$A$2:$AX$44,COLUMN('Value Added'!$J$1),0)</f>
        <v>2.3037178276050527</v>
      </c>
      <c r="AB19" s="303">
        <f>VLOOKUP($A19,'Value Added'!$A$2:$AX$44,COLUMN('Value Added'!AI$1),0)/VLOOKUP($A19,'Value Added'!$A$2:$AX$44,COLUMN('Value Added'!$J$1),0)</f>
        <v>2.3230004952695995</v>
      </c>
      <c r="AC19" s="303">
        <f>VLOOKUP($A19,'Value Added'!$A$2:$AX$44,COLUMN('Value Added'!AJ$1),0)/VLOOKUP($A19,'Value Added'!$A$2:$AX$44,COLUMN('Value Added'!$J$1),0)</f>
        <v>2.3398506180415239</v>
      </c>
      <c r="AD19" s="303">
        <f>VLOOKUP($A19,'Value Added'!$A$2:$AX$44,COLUMN('Value Added'!AK$1),0)/VLOOKUP($A19,'Value Added'!$A$2:$AX$44,COLUMN('Value Added'!$J$1),0)</f>
        <v>2.354398332160125</v>
      </c>
      <c r="AE19" s="303">
        <f>VLOOKUP($A19,'Value Added'!$A$2:$AX$44,COLUMN('Value Added'!AL$1),0)/VLOOKUP($A19,'Value Added'!$A$2:$AX$44,COLUMN('Value Added'!$J$1),0)</f>
        <v>2.3667855065070587</v>
      </c>
      <c r="AF19" s="303">
        <f>VLOOKUP($A19,'Value Added'!$A$2:$AX$44,COLUMN('Value Added'!AM$1),0)/VLOOKUP($A19,'Value Added'!$A$2:$AX$44,COLUMN('Value Added'!$J$1),0)</f>
        <v>2.3771641980410969</v>
      </c>
      <c r="AG19" s="303">
        <f>VLOOKUP($A19,'Value Added'!$A$2:$AX$44,COLUMN('Value Added'!AN$1),0)/VLOOKUP($A19,'Value Added'!$A$2:$AX$44,COLUMN('Value Added'!$J$1),0)</f>
        <v>2.3856951653953065</v>
      </c>
      <c r="AH19" s="303">
        <f>VLOOKUP($A19,'Value Added'!$A$2:$AX$44,COLUMN('Value Added'!AO$1),0)/VLOOKUP($A19,'Value Added'!$A$2:$AX$44,COLUMN('Value Added'!$J$1),0)</f>
        <v>2.3925464602690543</v>
      </c>
      <c r="AI19" s="303">
        <f>VLOOKUP($A19,'Value Added'!$A$2:$AX$44,COLUMN('Value Added'!AP$1),0)/VLOOKUP($A19,'Value Added'!$A$2:$AX$44,COLUMN('Value Added'!$J$1),0)</f>
        <v>2.397892113478862</v>
      </c>
      <c r="AJ19" s="303">
        <f>VLOOKUP($A19,'Value Added'!$A$2:$AX$44,COLUMN('Value Added'!AQ$1),0)/VLOOKUP($A19,'Value Added'!$A$2:$AX$44,COLUMN('Value Added'!$J$1),0)</f>
        <v>2.4019109298271326</v>
      </c>
      <c r="AK19" s="303">
        <f>VLOOKUP($A19,'Value Added'!$A$2:$AX$44,COLUMN('Value Added'!AR$1),0)/VLOOKUP($A19,'Value Added'!$A$2:$AX$44,COLUMN('Value Added'!$J$1),0)</f>
        <v>2.4047854033715841</v>
      </c>
      <c r="AL19" s="303">
        <f>VLOOKUP($A19,'Value Added'!$A$2:$AX$44,COLUMN('Value Added'!AS$1),0)/VLOOKUP($A19,'Value Added'!$A$2:$AX$44,COLUMN('Value Added'!$J$1),0)</f>
        <v>2.4067007622822518</v>
      </c>
      <c r="AM19" s="303">
        <f>VLOOKUP($A19,'Value Added'!$A$2:$AX$44,COLUMN('Value Added'!AT$1),0)/VLOOKUP($A19,'Value Added'!$A$2:$AX$44,COLUMN('Value Added'!$J$1),0)</f>
        <v>2.4078441503031018</v>
      </c>
      <c r="AN19" s="303">
        <f>VLOOKUP($A19,'Value Added'!$A$2:$AX$44,COLUMN('Value Added'!AU$1),0)/VLOOKUP($A19,'Value Added'!$A$2:$AX$44,COLUMN('Value Added'!$J$1),0)</f>
        <v>2.4084039499242587</v>
      </c>
      <c r="AO19" s="303">
        <f>VLOOKUP($A19,'Value Added'!$A$2:$AX$44,COLUMN('Value Added'!AV$1),0)/VLOOKUP($A19,'Value Added'!$A$2:$AX$44,COLUMN('Value Added'!$J$1),0)</f>
        <v>2.4085692507455265</v>
      </c>
      <c r="AP19" s="303">
        <f>VLOOKUP($A19,'Value Added'!$A$2:$AX$44,COLUMN('Value Added'!AW$1),0)/VLOOKUP($A19,'Value Added'!$A$2:$AX$44,COLUMN('Value Added'!$J$1),0)</f>
        <v>2.4085294651906528</v>
      </c>
      <c r="AQ19" s="304">
        <f>VLOOKUP($A19,'Value Added'!$A$2:$AX$44,COLUMN('Value Added'!AX$1),0)/VLOOKUP($A19,'Value Added'!$A$2:$AX$44,COLUMN('Value Added'!$J$1),0)</f>
        <v>2.4084740927262249</v>
      </c>
    </row>
    <row r="20" spans="1:43" x14ac:dyDescent="0.25">
      <c r="A20" s="74" t="s">
        <v>12</v>
      </c>
      <c r="B20" s="152" t="s">
        <v>314</v>
      </c>
      <c r="C20" s="152">
        <v>1</v>
      </c>
      <c r="D20" s="308">
        <f>VLOOKUP($A20,'Value Added'!$A$2:$AX$44,COLUMN('Value Added'!K$1),0)/VLOOKUP($A20,'Value Added'!$A$2:$AX$44,COLUMN('Value Added'!$J$1),0)</f>
        <v>1.0776309321655062</v>
      </c>
      <c r="E20" s="303">
        <f>VLOOKUP($A20,'Value Added'!$A$2:$AX$44,COLUMN('Value Added'!L$1),0)/VLOOKUP($A20,'Value Added'!$A$2:$AX$44,COLUMN('Value Added'!$J$1),0)</f>
        <v>1.1713204004074138</v>
      </c>
      <c r="F20" s="303">
        <f>VLOOKUP($A20,'Value Added'!$A$2:$AX$44,COLUMN('Value Added'!M$1),0)/VLOOKUP($A20,'Value Added'!$A$2:$AX$44,COLUMN('Value Added'!$J$1),0)</f>
        <v>1.1861183246519842</v>
      </c>
      <c r="G20" s="303">
        <f>VLOOKUP($A20,'Value Added'!$A$2:$AX$44,COLUMN('Value Added'!N$1),0)/VLOOKUP($A20,'Value Added'!$A$2:$AX$44,COLUMN('Value Added'!$J$1),0)</f>
        <v>1.2235266947001779</v>
      </c>
      <c r="H20" s="303">
        <f>VLOOKUP($A20,'Value Added'!$A$2:$AX$44,COLUMN('Value Added'!O$1),0)/VLOOKUP($A20,'Value Added'!$A$2:$AX$44,COLUMN('Value Added'!$J$1),0)</f>
        <v>1.2729893545631374</v>
      </c>
      <c r="I20" s="303">
        <f>VLOOKUP($A20,'Value Added'!$A$2:$AX$44,COLUMN('Value Added'!P$1),0)/VLOOKUP($A20,'Value Added'!$A$2:$AX$44,COLUMN('Value Added'!$J$1),0)</f>
        <v>1.3247730960168871</v>
      </c>
      <c r="J20" s="303">
        <f>VLOOKUP($A20,'Value Added'!$A$2:$AX$44,COLUMN('Value Added'!Q$1),0)/VLOOKUP($A20,'Value Added'!$A$2:$AX$44,COLUMN('Value Added'!$J$1),0)</f>
        <v>1.3762272695505855</v>
      </c>
      <c r="K20" s="303">
        <f>VLOOKUP($A20,'Value Added'!$A$2:$AX$44,COLUMN('Value Added'!R$1),0)/VLOOKUP($A20,'Value Added'!$A$2:$AX$44,COLUMN('Value Added'!$J$1),0)</f>
        <v>1.4265402459130154</v>
      </c>
      <c r="L20" s="303">
        <f>VLOOKUP($A20,'Value Added'!$A$2:$AX$44,COLUMN('Value Added'!S$1),0)/VLOOKUP($A20,'Value Added'!$A$2:$AX$44,COLUMN('Value Added'!$J$1),0)</f>
        <v>1.4748110648790886</v>
      </c>
      <c r="M20" s="303">
        <f>VLOOKUP($A20,'Value Added'!$A$2:$AX$44,COLUMN('Value Added'!T$1),0)/VLOOKUP($A20,'Value Added'!$A$2:$AX$44,COLUMN('Value Added'!$J$1),0)</f>
        <v>1.5200592407788083</v>
      </c>
      <c r="N20" s="303">
        <f>VLOOKUP($A20,'Value Added'!$A$2:$AX$44,COLUMN('Value Added'!U$1),0)/VLOOKUP($A20,'Value Added'!$A$2:$AX$44,COLUMN('Value Added'!$J$1),0)</f>
        <v>1.5614232874945311</v>
      </c>
      <c r="O20" s="303">
        <f>VLOOKUP($A20,'Value Added'!$A$2:$AX$44,COLUMN('Value Added'!V$1),0)/VLOOKUP($A20,'Value Added'!$A$2:$AX$44,COLUMN('Value Added'!$J$1),0)</f>
        <v>1.5987660084728335</v>
      </c>
      <c r="P20" s="303">
        <f>VLOOKUP($A20,'Value Added'!$A$2:$AX$44,COLUMN('Value Added'!W$1),0)/VLOOKUP($A20,'Value Added'!$A$2:$AX$44,COLUMN('Value Added'!$J$1),0)</f>
        <v>1.6321961312475708</v>
      </c>
      <c r="Q20" s="303">
        <f>VLOOKUP($A20,'Value Added'!$A$2:$AX$44,COLUMN('Value Added'!X$1),0)/VLOOKUP($A20,'Value Added'!$A$2:$AX$44,COLUMN('Value Added'!$J$1),0)</f>
        <v>1.6618890832838791</v>
      </c>
      <c r="R20" s="303">
        <f>VLOOKUP($A20,'Value Added'!$A$2:$AX$44,COLUMN('Value Added'!Y$1),0)/VLOOKUP($A20,'Value Added'!$A$2:$AX$44,COLUMN('Value Added'!$J$1),0)</f>
        <v>1.6880800894260715</v>
      </c>
      <c r="S20" s="303">
        <f>VLOOKUP($A20,'Value Added'!$A$2:$AX$44,COLUMN('Value Added'!Z$1),0)/VLOOKUP($A20,'Value Added'!$A$2:$AX$44,COLUMN('Value Added'!$J$1),0)</f>
        <v>1.7110137548516877</v>
      </c>
      <c r="T20" s="303">
        <f>VLOOKUP($A20,'Value Added'!$A$2:$AX$44,COLUMN('Value Added'!AA$1),0)/VLOOKUP($A20,'Value Added'!$A$2:$AX$44,COLUMN('Value Added'!$J$1),0)</f>
        <v>1.7308033093499515</v>
      </c>
      <c r="U20" s="303">
        <f>VLOOKUP($A20,'Value Added'!$A$2:$AX$44,COLUMN('Value Added'!AB$1),0)/VLOOKUP($A20,'Value Added'!$A$2:$AX$44,COLUMN('Value Added'!$J$1),0)</f>
        <v>1.747547817763333</v>
      </c>
      <c r="V20" s="303">
        <f>VLOOKUP($A20,'Value Added'!$A$2:$AX$44,COLUMN('Value Added'!AC$1),0)/VLOOKUP($A20,'Value Added'!$A$2:$AX$44,COLUMN('Value Added'!$J$1),0)</f>
        <v>1.7613713452876498</v>
      </c>
      <c r="W20" s="303">
        <f>VLOOKUP($A20,'Value Added'!$A$2:$AX$44,COLUMN('Value Added'!AD$1),0)/VLOOKUP($A20,'Value Added'!$A$2:$AX$44,COLUMN('Value Added'!$J$1),0)</f>
        <v>1.7724200957395224</v>
      </c>
      <c r="X20" s="303">
        <f>VLOOKUP($A20,'Value Added'!$A$2:$AX$44,COLUMN('Value Added'!AE$1),0)/VLOOKUP($A20,'Value Added'!$A$2:$AX$44,COLUMN('Value Added'!$J$1),0)</f>
        <v>1.7808594961482089</v>
      </c>
      <c r="Y20" s="303">
        <f>VLOOKUP($A20,'Value Added'!$A$2:$AX$44,COLUMN('Value Added'!AF$1),0)/VLOOKUP($A20,'Value Added'!$A$2:$AX$44,COLUMN('Value Added'!$J$1),0)</f>
        <v>1.7868712950257986</v>
      </c>
      <c r="Z20" s="303">
        <f>VLOOKUP($A20,'Value Added'!$A$2:$AX$44,COLUMN('Value Added'!AG$1),0)/VLOOKUP($A20,'Value Added'!$A$2:$AX$44,COLUMN('Value Added'!$J$1),0)</f>
        <v>1.7906507345112748</v>
      </c>
      <c r="AA20" s="303">
        <f>VLOOKUP($A20,'Value Added'!$A$2:$AX$44,COLUMN('Value Added'!AH$1),0)/VLOOKUP($A20,'Value Added'!$A$2:$AX$44,COLUMN('Value Added'!$J$1),0)</f>
        <v>1.7924038487714464</v>
      </c>
      <c r="AB20" s="303">
        <f>VLOOKUP($A20,'Value Added'!$A$2:$AX$44,COLUMN('Value Added'!AI$1),0)/VLOOKUP($A20,'Value Added'!$A$2:$AX$44,COLUMN('Value Added'!$J$1),0)</f>
        <v>1.7923449329257422</v>
      </c>
      <c r="AC20" s="303">
        <f>VLOOKUP($A20,'Value Added'!$A$2:$AX$44,COLUMN('Value Added'!AJ$1),0)/VLOOKUP($A20,'Value Added'!$A$2:$AX$44,COLUMN('Value Added'!$J$1),0)</f>
        <v>1.7906942186557926</v>
      </c>
      <c r="AD20" s="303">
        <f>VLOOKUP($A20,'Value Added'!$A$2:$AX$44,COLUMN('Value Added'!AK$1),0)/VLOOKUP($A20,'Value Added'!$A$2:$AX$44,COLUMN('Value Added'!$J$1),0)</f>
        <v>1.787675784834333</v>
      </c>
      <c r="AE20" s="303">
        <f>VLOOKUP($A20,'Value Added'!$A$2:$AX$44,COLUMN('Value Added'!AL$1),0)/VLOOKUP($A20,'Value Added'!$A$2:$AX$44,COLUMN('Value Added'!$J$1),0)</f>
        <v>1.7835157241838318</v>
      </c>
      <c r="AF20" s="303">
        <f>VLOOKUP($A20,'Value Added'!$A$2:$AX$44,COLUMN('Value Added'!AM$1),0)/VLOOKUP($A20,'Value Added'!$A$2:$AX$44,COLUMN('Value Added'!$J$1),0)</f>
        <v>1.7784405803307093</v>
      </c>
      <c r="AG20" s="303">
        <f>VLOOKUP($A20,'Value Added'!$A$2:$AX$44,COLUMN('Value Added'!AN$1),0)/VLOOKUP($A20,'Value Added'!$A$2:$AX$44,COLUMN('Value Added'!$J$1),0)</f>
        <v>1.7726760637865955</v>
      </c>
      <c r="AH20" s="303">
        <f>VLOOKUP($A20,'Value Added'!$A$2:$AX$44,COLUMN('Value Added'!AO$1),0)/VLOOKUP($A20,'Value Added'!$A$2:$AX$44,COLUMN('Value Added'!$J$1),0)</f>
        <v>1.7664460504551085</v>
      </c>
      <c r="AI20" s="303">
        <f>VLOOKUP($A20,'Value Added'!$A$2:$AX$44,COLUMN('Value Added'!AP$1),0)/VLOOKUP($A20,'Value Added'!$A$2:$AX$44,COLUMN('Value Added'!$J$1),0)</f>
        <v>1.7599718622847704</v>
      </c>
      <c r="AJ20" s="303">
        <f>VLOOKUP($A20,'Value Added'!$A$2:$AX$44,COLUMN('Value Added'!AQ$1),0)/VLOOKUP($A20,'Value Added'!$A$2:$AX$44,COLUMN('Value Added'!$J$1),0)</f>
        <v>1.7534718266905125</v>
      </c>
      <c r="AK20" s="303">
        <f>VLOOKUP($A20,'Value Added'!$A$2:$AX$44,COLUMN('Value Added'!AR$1),0)/VLOOKUP($A20,'Value Added'!$A$2:$AX$44,COLUMN('Value Added'!$J$1),0)</f>
        <v>1.7471611093478163</v>
      </c>
      <c r="AL20" s="303">
        <f>VLOOKUP($A20,'Value Added'!$A$2:$AX$44,COLUMN('Value Added'!AS$1),0)/VLOOKUP($A20,'Value Added'!$A$2:$AX$44,COLUMN('Value Added'!$J$1),0)</f>
        <v>1.7412518139082662</v>
      </c>
      <c r="AM20" s="303">
        <f>VLOOKUP($A20,'Value Added'!$A$2:$AX$44,COLUMN('Value Added'!AT$1),0)/VLOOKUP($A20,'Value Added'!$A$2:$AX$44,COLUMN('Value Added'!$J$1),0)</f>
        <v>1.735953342065669</v>
      </c>
      <c r="AN20" s="303">
        <f>VLOOKUP($A20,'Value Added'!$A$2:$AX$44,COLUMN('Value Added'!AU$1),0)/VLOOKUP($A20,'Value Added'!$A$2:$AX$44,COLUMN('Value Added'!$J$1),0)</f>
        <v>1.7314730081870773</v>
      </c>
      <c r="AO20" s="303">
        <f>VLOOKUP($A20,'Value Added'!$A$2:$AX$44,COLUMN('Value Added'!AV$1),0)/VLOOKUP($A20,'Value Added'!$A$2:$AX$44,COLUMN('Value Added'!$J$1),0)</f>
        <v>1.7280169043831999</v>
      </c>
      <c r="AP20" s="303">
        <f>VLOOKUP($A20,'Value Added'!$A$2:$AX$44,COLUMN('Value Added'!AW$1),0)/VLOOKUP($A20,'Value Added'!$A$2:$AX$44,COLUMN('Value Added'!$J$1),0)</f>
        <v>1.7257910144078976</v>
      </c>
      <c r="AQ20" s="304">
        <f>VLOOKUP($A20,'Value Added'!$A$2:$AX$44,COLUMN('Value Added'!AX$1),0)/VLOOKUP($A20,'Value Added'!$A$2:$AX$44,COLUMN('Value Added'!$J$1),0)</f>
        <v>1.7250025781389344</v>
      </c>
    </row>
    <row r="21" spans="1:43" x14ac:dyDescent="0.25">
      <c r="A21" s="74" t="s">
        <v>13</v>
      </c>
      <c r="B21" s="152" t="s">
        <v>314</v>
      </c>
      <c r="C21" s="152">
        <v>1</v>
      </c>
      <c r="D21" s="308">
        <f>VLOOKUP($A21,'Value Added'!$A$2:$AX$44,COLUMN('Value Added'!K$1),0)/VLOOKUP($A21,'Value Added'!$A$2:$AX$44,COLUMN('Value Added'!$J$1),0)</f>
        <v>1.0557659567302644</v>
      </c>
      <c r="E21" s="303">
        <f>VLOOKUP($A21,'Value Added'!$A$2:$AX$44,COLUMN('Value Added'!L$1),0)/VLOOKUP($A21,'Value Added'!$A$2:$AX$44,COLUMN('Value Added'!$J$1),0)</f>
        <v>1.0435238395329482</v>
      </c>
      <c r="F21" s="303">
        <f>VLOOKUP($A21,'Value Added'!$A$2:$AX$44,COLUMN('Value Added'!M$1),0)/VLOOKUP($A21,'Value Added'!$A$2:$AX$44,COLUMN('Value Added'!$J$1),0)</f>
        <v>1.0480934793055559</v>
      </c>
      <c r="G21" s="303">
        <f>VLOOKUP($A21,'Value Added'!$A$2:$AX$44,COLUMN('Value Added'!N$1),0)/VLOOKUP($A21,'Value Added'!$A$2:$AX$44,COLUMN('Value Added'!$J$1),0)</f>
        <v>1.0596277446670603</v>
      </c>
      <c r="H21" s="303">
        <f>VLOOKUP($A21,'Value Added'!$A$2:$AX$44,COLUMN('Value Added'!O$1),0)/VLOOKUP($A21,'Value Added'!$A$2:$AX$44,COLUMN('Value Added'!$J$1),0)</f>
        <v>1.0748623144189822</v>
      </c>
      <c r="I21" s="303">
        <f>VLOOKUP($A21,'Value Added'!$A$2:$AX$44,COLUMN('Value Added'!P$1),0)/VLOOKUP($A21,'Value Added'!$A$2:$AX$44,COLUMN('Value Added'!$J$1),0)</f>
        <v>1.0907720185219318</v>
      </c>
      <c r="J21" s="303">
        <f>VLOOKUP($A21,'Value Added'!$A$2:$AX$44,COLUMN('Value Added'!Q$1),0)/VLOOKUP($A21,'Value Added'!$A$2:$AX$44,COLUMN('Value Added'!$J$1),0)</f>
        <v>1.1056347337389236</v>
      </c>
      <c r="K21" s="303">
        <f>VLOOKUP($A21,'Value Added'!$A$2:$AX$44,COLUMN('Value Added'!R$1),0)/VLOOKUP($A21,'Value Added'!$A$2:$AX$44,COLUMN('Value Added'!$J$1),0)</f>
        <v>1.118009919020752</v>
      </c>
      <c r="L21" s="303">
        <f>VLOOKUP($A21,'Value Added'!$A$2:$AX$44,COLUMN('Value Added'!S$1),0)/VLOOKUP($A21,'Value Added'!$A$2:$AX$44,COLUMN('Value Added'!$J$1),0)</f>
        <v>1.1264079369768658</v>
      </c>
      <c r="M21" s="303">
        <f>VLOOKUP($A21,'Value Added'!$A$2:$AX$44,COLUMN('Value Added'!T$1),0)/VLOOKUP($A21,'Value Added'!$A$2:$AX$44,COLUMN('Value Added'!$J$1),0)</f>
        <v>1.1293318442220193</v>
      </c>
      <c r="N21" s="303">
        <f>VLOOKUP($A21,'Value Added'!$A$2:$AX$44,COLUMN('Value Added'!U$1),0)/VLOOKUP($A21,'Value Added'!$A$2:$AX$44,COLUMN('Value Added'!$J$1),0)</f>
        <v>1.1258197291147229</v>
      </c>
      <c r="O21" s="303">
        <f>VLOOKUP($A21,'Value Added'!$A$2:$AX$44,COLUMN('Value Added'!V$1),0)/VLOOKUP($A21,'Value Added'!$A$2:$AX$44,COLUMN('Value Added'!$J$1),0)</f>
        <v>1.1169311241555788</v>
      </c>
      <c r="P21" s="303">
        <f>VLOOKUP($A21,'Value Added'!$A$2:$AX$44,COLUMN('Value Added'!W$1),0)/VLOOKUP($A21,'Value Added'!$A$2:$AX$44,COLUMN('Value Added'!$J$1),0)</f>
        <v>1.1042536765133404</v>
      </c>
      <c r="Q21" s="303">
        <f>VLOOKUP($A21,'Value Added'!$A$2:$AX$44,COLUMN('Value Added'!X$1),0)/VLOOKUP($A21,'Value Added'!$A$2:$AX$44,COLUMN('Value Added'!$J$1),0)</f>
        <v>1.0893586922938916</v>
      </c>
      <c r="R21" s="303">
        <f>VLOOKUP($A21,'Value Added'!$A$2:$AX$44,COLUMN('Value Added'!Y$1),0)/VLOOKUP($A21,'Value Added'!$A$2:$AX$44,COLUMN('Value Added'!$J$1),0)</f>
        <v>1.0737599626414505</v>
      </c>
      <c r="S21" s="303">
        <f>VLOOKUP($A21,'Value Added'!$A$2:$AX$44,COLUMN('Value Added'!Z$1),0)/VLOOKUP($A21,'Value Added'!$A$2:$AX$44,COLUMN('Value Added'!$J$1),0)</f>
        <v>1.0586617011547865</v>
      </c>
      <c r="T21" s="303">
        <f>VLOOKUP($A21,'Value Added'!$A$2:$AX$44,COLUMN('Value Added'!AA$1),0)/VLOOKUP($A21,'Value Added'!$A$2:$AX$44,COLUMN('Value Added'!$J$1),0)</f>
        <v>1.0442859135393259</v>
      </c>
      <c r="U21" s="303">
        <f>VLOOKUP($A21,'Value Added'!$A$2:$AX$44,COLUMN('Value Added'!AB$1),0)/VLOOKUP($A21,'Value Added'!$A$2:$AX$44,COLUMN('Value Added'!$J$1),0)</f>
        <v>1.0306166684476954</v>
      </c>
      <c r="V21" s="303">
        <f>VLOOKUP($A21,'Value Added'!$A$2:$AX$44,COLUMN('Value Added'!AC$1),0)/VLOOKUP($A21,'Value Added'!$A$2:$AX$44,COLUMN('Value Added'!$J$1),0)</f>
        <v>1.017638974234129</v>
      </c>
      <c r="W21" s="303">
        <f>VLOOKUP($A21,'Value Added'!$A$2:$AX$44,COLUMN('Value Added'!AD$1),0)/VLOOKUP($A21,'Value Added'!$A$2:$AX$44,COLUMN('Value Added'!$J$1),0)</f>
        <v>1.0053387685591226</v>
      </c>
      <c r="X21" s="303">
        <f>VLOOKUP($A21,'Value Added'!$A$2:$AX$44,COLUMN('Value Added'!AE$1),0)/VLOOKUP($A21,'Value Added'!$A$2:$AX$44,COLUMN('Value Added'!$J$1),0)</f>
        <v>0.99370290935667138</v>
      </c>
      <c r="Y21" s="303">
        <f>VLOOKUP($A21,'Value Added'!$A$2:$AX$44,COLUMN('Value Added'!AF$1),0)/VLOOKUP($A21,'Value Added'!$A$2:$AX$44,COLUMN('Value Added'!$J$1),0)</f>
        <v>0.98271916722456032</v>
      </c>
      <c r="Z21" s="303">
        <f>VLOOKUP($A21,'Value Added'!$A$2:$AX$44,COLUMN('Value Added'!AG$1),0)/VLOOKUP($A21,'Value Added'!$A$2:$AX$44,COLUMN('Value Added'!$J$1),0)</f>
        <v>0.97237621930104134</v>
      </c>
      <c r="AA21" s="303">
        <f>VLOOKUP($A21,'Value Added'!$A$2:$AX$44,COLUMN('Value Added'!AH$1),0)/VLOOKUP($A21,'Value Added'!$A$2:$AX$44,COLUMN('Value Added'!$J$1),0)</f>
        <v>0.96266364469487298</v>
      </c>
      <c r="AB21" s="303">
        <f>VLOOKUP($A21,'Value Added'!$A$2:$AX$44,COLUMN('Value Added'!AI$1),0)/VLOOKUP($A21,'Value Added'!$A$2:$AX$44,COLUMN('Value Added'!$J$1),0)</f>
        <v>0.95357192153970971</v>
      </c>
      <c r="AC21" s="303">
        <f>VLOOKUP($A21,'Value Added'!$A$2:$AX$44,COLUMN('Value Added'!AJ$1),0)/VLOOKUP($A21,'Value Added'!$A$2:$AX$44,COLUMN('Value Added'!$J$1),0)</f>
        <v>0.94509242574862973</v>
      </c>
      <c r="AD21" s="303">
        <f>VLOOKUP($A21,'Value Added'!$A$2:$AX$44,COLUMN('Value Added'!AK$1),0)/VLOOKUP($A21,'Value Added'!$A$2:$AX$44,COLUMN('Value Added'!$J$1),0)</f>
        <v>0.93721743154970616</v>
      </c>
      <c r="AE21" s="303">
        <f>VLOOKUP($A21,'Value Added'!$A$2:$AX$44,COLUMN('Value Added'!AL$1),0)/VLOOKUP($A21,'Value Added'!$A$2:$AX$44,COLUMN('Value Added'!$J$1),0)</f>
        <v>0.92994011388974729</v>
      </c>
      <c r="AF21" s="303">
        <f>VLOOKUP($A21,'Value Added'!$A$2:$AX$44,COLUMN('Value Added'!AM$1),0)/VLOOKUP($A21,'Value Added'!$A$2:$AX$44,COLUMN('Value Added'!$J$1),0)</f>
        <v>0.92325455279985935</v>
      </c>
      <c r="AG21" s="303">
        <f>VLOOKUP($A21,'Value Added'!$A$2:$AX$44,COLUMN('Value Added'!AN$1),0)/VLOOKUP($A21,'Value Added'!$A$2:$AX$44,COLUMN('Value Added'!$J$1),0)</f>
        <v>0.91715573982395804</v>
      </c>
      <c r="AH21" s="303">
        <f>VLOOKUP($A21,'Value Added'!$A$2:$AX$44,COLUMN('Value Added'!AO$1),0)/VLOOKUP($A21,'Value Added'!$A$2:$AX$44,COLUMN('Value Added'!$J$1),0)</f>
        <v>0.91163958661977418</v>
      </c>
      <c r="AI21" s="303">
        <f>VLOOKUP($A21,'Value Added'!$A$2:$AX$44,COLUMN('Value Added'!AP$1),0)/VLOOKUP($A21,'Value Added'!$A$2:$AX$44,COLUMN('Value Added'!$J$1),0)</f>
        <v>0.90670293585087647</v>
      </c>
      <c r="AJ21" s="303">
        <f>VLOOKUP($A21,'Value Added'!$A$2:$AX$44,COLUMN('Value Added'!AQ$1),0)/VLOOKUP($A21,'Value Added'!$A$2:$AX$44,COLUMN('Value Added'!$J$1),0)</f>
        <v>0.90234357449856439</v>
      </c>
      <c r="AK21" s="303">
        <f>VLOOKUP($A21,'Value Added'!$A$2:$AX$44,COLUMN('Value Added'!AR$1),0)/VLOOKUP($A21,'Value Added'!$A$2:$AX$44,COLUMN('Value Added'!$J$1),0)</f>
        <v>0.89856024973349125</v>
      </c>
      <c r="AL21" s="303">
        <f>VLOOKUP($A21,'Value Added'!$A$2:$AX$44,COLUMN('Value Added'!AS$1),0)/VLOOKUP($A21,'Value Added'!$A$2:$AX$44,COLUMN('Value Added'!$J$1),0)</f>
        <v>0.89535268749931751</v>
      </c>
      <c r="AM21" s="303">
        <f>VLOOKUP($A21,'Value Added'!$A$2:$AX$44,COLUMN('Value Added'!AT$1),0)/VLOOKUP($A21,'Value Added'!$A$2:$AX$44,COLUMN('Value Added'!$J$1),0)</f>
        <v>0.89272161397414218</v>
      </c>
      <c r="AN21" s="303">
        <f>VLOOKUP($A21,'Value Added'!$A$2:$AX$44,COLUMN('Value Added'!AU$1),0)/VLOOKUP($A21,'Value Added'!$A$2:$AX$44,COLUMN('Value Added'!$J$1),0)</f>
        <v>0.89066878009042227</v>
      </c>
      <c r="AO21" s="303">
        <f>VLOOKUP($A21,'Value Added'!$A$2:$AX$44,COLUMN('Value Added'!AV$1),0)/VLOOKUP($A21,'Value Added'!$A$2:$AX$44,COLUMN('Value Added'!$J$1),0)</f>
        <v>0.88919698931033364</v>
      </c>
      <c r="AP21" s="303">
        <f>VLOOKUP($A21,'Value Added'!$A$2:$AX$44,COLUMN('Value Added'!AW$1),0)/VLOOKUP($A21,'Value Added'!$A$2:$AX$44,COLUMN('Value Added'!$J$1),0)</f>
        <v>0.88831012887161354</v>
      </c>
      <c r="AQ21" s="304">
        <f>VLOOKUP($A21,'Value Added'!$A$2:$AX$44,COLUMN('Value Added'!AX$1),0)/VLOOKUP($A21,'Value Added'!$A$2:$AX$44,COLUMN('Value Added'!$J$1),0)</f>
        <v>0.88801320473850998</v>
      </c>
    </row>
    <row r="22" spans="1:43" x14ac:dyDescent="0.25">
      <c r="A22" s="74" t="s">
        <v>14</v>
      </c>
      <c r="B22" s="152" t="s">
        <v>314</v>
      </c>
      <c r="C22" s="152">
        <v>1</v>
      </c>
      <c r="D22" s="308">
        <f>VLOOKUP($A22,'Value Added'!$A$2:$AX$44,COLUMN('Value Added'!K$1),0)/VLOOKUP($A22,'Value Added'!$A$2:$AX$44,COLUMN('Value Added'!$J$1),0)</f>
        <v>1.1296903974875121</v>
      </c>
      <c r="E22" s="303">
        <f>VLOOKUP($A22,'Value Added'!$A$2:$AX$44,COLUMN('Value Added'!L$1),0)/VLOOKUP($A22,'Value Added'!$A$2:$AX$44,COLUMN('Value Added'!$J$1),0)</f>
        <v>1.1257716956861668</v>
      </c>
      <c r="F22" s="303">
        <f>VLOOKUP($A22,'Value Added'!$A$2:$AX$44,COLUMN('Value Added'!M$1),0)/VLOOKUP($A22,'Value Added'!$A$2:$AX$44,COLUMN('Value Added'!$J$1),0)</f>
        <v>1.1320989745621517</v>
      </c>
      <c r="G22" s="303">
        <f>VLOOKUP($A22,'Value Added'!$A$2:$AX$44,COLUMN('Value Added'!N$1),0)/VLOOKUP($A22,'Value Added'!$A$2:$AX$44,COLUMN('Value Added'!$J$1),0)</f>
        <v>1.1478981734778697</v>
      </c>
      <c r="H22" s="303">
        <f>VLOOKUP($A22,'Value Added'!$A$2:$AX$44,COLUMN('Value Added'!O$1),0)/VLOOKUP($A22,'Value Added'!$A$2:$AX$44,COLUMN('Value Added'!$J$1),0)</f>
        <v>1.1683752756088366</v>
      </c>
      <c r="I22" s="303">
        <f>VLOOKUP($A22,'Value Added'!$A$2:$AX$44,COLUMN('Value Added'!P$1),0)/VLOOKUP($A22,'Value Added'!$A$2:$AX$44,COLUMN('Value Added'!$J$1),0)</f>
        <v>1.1891548148667763</v>
      </c>
      <c r="J22" s="303">
        <f>VLOOKUP($A22,'Value Added'!$A$2:$AX$44,COLUMN('Value Added'!Q$1),0)/VLOOKUP($A22,'Value Added'!$A$2:$AX$44,COLUMN('Value Added'!$J$1),0)</f>
        <v>1.2082479802423658</v>
      </c>
      <c r="K22" s="303">
        <f>VLOOKUP($A22,'Value Added'!$A$2:$AX$44,COLUMN('Value Added'!R$1),0)/VLOOKUP($A22,'Value Added'!$A$2:$AX$44,COLUMN('Value Added'!$J$1),0)</f>
        <v>1.2242267913676792</v>
      </c>
      <c r="L22" s="303">
        <f>VLOOKUP($A22,'Value Added'!$A$2:$AX$44,COLUMN('Value Added'!S$1),0)/VLOOKUP($A22,'Value Added'!$A$2:$AX$44,COLUMN('Value Added'!$J$1),0)</f>
        <v>1.2356124840471601</v>
      </c>
      <c r="M22" s="303">
        <f>VLOOKUP($A22,'Value Added'!$A$2:$AX$44,COLUMN('Value Added'!T$1),0)/VLOOKUP($A22,'Value Added'!$A$2:$AX$44,COLUMN('Value Added'!$J$1),0)</f>
        <v>1.2409200047818612</v>
      </c>
      <c r="N22" s="303">
        <f>VLOOKUP($A22,'Value Added'!$A$2:$AX$44,COLUMN('Value Added'!U$1),0)/VLOOKUP($A22,'Value Added'!$A$2:$AX$44,COLUMN('Value Added'!$J$1),0)</f>
        <v>1.2392132639397466</v>
      </c>
      <c r="O22" s="303">
        <f>VLOOKUP($A22,'Value Added'!$A$2:$AX$44,COLUMN('Value Added'!V$1),0)/VLOOKUP($A22,'Value Added'!$A$2:$AX$44,COLUMN('Value Added'!$J$1),0)</f>
        <v>1.2316336578723348</v>
      </c>
      <c r="P22" s="303">
        <f>VLOOKUP($A22,'Value Added'!$A$2:$AX$44,COLUMN('Value Added'!W$1),0)/VLOOKUP($A22,'Value Added'!$A$2:$AX$44,COLUMN('Value Added'!$J$1),0)</f>
        <v>1.219876671810092</v>
      </c>
      <c r="Q22" s="303">
        <f>VLOOKUP($A22,'Value Added'!$A$2:$AX$44,COLUMN('Value Added'!X$1),0)/VLOOKUP($A22,'Value Added'!$A$2:$AX$44,COLUMN('Value Added'!$J$1),0)</f>
        <v>1.2056322029657944</v>
      </c>
      <c r="R22" s="303">
        <f>VLOOKUP($A22,'Value Added'!$A$2:$AX$44,COLUMN('Value Added'!Y$1),0)/VLOOKUP($A22,'Value Added'!$A$2:$AX$44,COLUMN('Value Added'!$J$1),0)</f>
        <v>1.1905398671934448</v>
      </c>
      <c r="S22" s="303">
        <f>VLOOKUP($A22,'Value Added'!$A$2:$AX$44,COLUMN('Value Added'!Z$1),0)/VLOOKUP($A22,'Value Added'!$A$2:$AX$44,COLUMN('Value Added'!$J$1),0)</f>
        <v>1.1759122626392335</v>
      </c>
      <c r="T22" s="303">
        <f>VLOOKUP($A22,'Value Added'!$A$2:$AX$44,COLUMN('Value Added'!AA$1),0)/VLOOKUP($A22,'Value Added'!$A$2:$AX$44,COLUMN('Value Added'!$J$1),0)</f>
        <v>1.161993147991482</v>
      </c>
      <c r="U22" s="303">
        <f>VLOOKUP($A22,'Value Added'!$A$2:$AX$44,COLUMN('Value Added'!AB$1),0)/VLOOKUP($A22,'Value Added'!$A$2:$AX$44,COLUMN('Value Added'!$J$1),0)</f>
        <v>1.1487663728176829</v>
      </c>
      <c r="V22" s="303">
        <f>VLOOKUP($A22,'Value Added'!$A$2:$AX$44,COLUMN('Value Added'!AC$1),0)/VLOOKUP($A22,'Value Added'!$A$2:$AX$44,COLUMN('Value Added'!$J$1),0)</f>
        <v>1.136216752564063</v>
      </c>
      <c r="W22" s="303">
        <f>VLOOKUP($A22,'Value Added'!$A$2:$AX$44,COLUMN('Value Added'!AD$1),0)/VLOOKUP($A22,'Value Added'!$A$2:$AX$44,COLUMN('Value Added'!$J$1),0)</f>
        <v>1.1243300468851618</v>
      </c>
      <c r="X22" s="303">
        <f>VLOOKUP($A22,'Value Added'!$A$2:$AX$44,COLUMN('Value Added'!AE$1),0)/VLOOKUP($A22,'Value Added'!$A$2:$AX$44,COLUMN('Value Added'!$J$1),0)</f>
        <v>1.1130929397762523</v>
      </c>
      <c r="Y22" s="303">
        <f>VLOOKUP($A22,'Value Added'!$A$2:$AX$44,COLUMN('Value Added'!AF$1),0)/VLOOKUP($A22,'Value Added'!$A$2:$AX$44,COLUMN('Value Added'!$J$1),0)</f>
        <v>1.1024930214924273</v>
      </c>
      <c r="Z22" s="303">
        <f>VLOOKUP($A22,'Value Added'!$A$2:$AX$44,COLUMN('Value Added'!AG$1),0)/VLOOKUP($A22,'Value Added'!$A$2:$AX$44,COLUMN('Value Added'!$J$1),0)</f>
        <v>1.092518772242393</v>
      </c>
      <c r="AA22" s="303">
        <f>VLOOKUP($A22,'Value Added'!$A$2:$AX$44,COLUMN('Value Added'!AH$1),0)/VLOOKUP($A22,'Value Added'!$A$2:$AX$44,COLUMN('Value Added'!$J$1),0)</f>
        <v>1.0831595476495619</v>
      </c>
      <c r="AB22" s="303">
        <f>VLOOKUP($A22,'Value Added'!$A$2:$AX$44,COLUMN('Value Added'!AI$1),0)/VLOOKUP($A22,'Value Added'!$A$2:$AX$44,COLUMN('Value Added'!$J$1),0)</f>
        <v>1.0744055659775711</v>
      </c>
      <c r="AC22" s="303">
        <f>VLOOKUP($A22,'Value Added'!$A$2:$AX$44,COLUMN('Value Added'!AJ$1),0)/VLOOKUP($A22,'Value Added'!$A$2:$AX$44,COLUMN('Value Added'!$J$1),0)</f>
        <v>1.0662478971220686</v>
      </c>
      <c r="AD22" s="303">
        <f>VLOOKUP($A22,'Value Added'!$A$2:$AX$44,COLUMN('Value Added'!AK$1),0)/VLOOKUP($A22,'Value Added'!$A$2:$AX$44,COLUMN('Value Added'!$J$1),0)</f>
        <v>1.0586784533755396</v>
      </c>
      <c r="AE22" s="303">
        <f>VLOOKUP($A22,'Value Added'!$A$2:$AX$44,COLUMN('Value Added'!AL$1),0)/VLOOKUP($A22,'Value Added'!$A$2:$AX$44,COLUMN('Value Added'!$J$1),0)</f>
        <v>1.051689981977082</v>
      </c>
      <c r="AF22" s="303">
        <f>VLOOKUP($A22,'Value Added'!$A$2:$AX$44,COLUMN('Value Added'!AM$1),0)/VLOOKUP($A22,'Value Added'!$A$2:$AX$44,COLUMN('Value Added'!$J$1),0)</f>
        <v>1.0452760594642567</v>
      </c>
      <c r="AG22" s="303">
        <f>VLOOKUP($A22,'Value Added'!$A$2:$AX$44,COLUMN('Value Added'!AN$1),0)/VLOOKUP($A22,'Value Added'!$A$2:$AX$44,COLUMN('Value Added'!$J$1),0)</f>
        <v>1.0394310878497588</v>
      </c>
      <c r="AH22" s="303">
        <f>VLOOKUP($A22,'Value Added'!$A$2:$AX$44,COLUMN('Value Added'!AO$1),0)/VLOOKUP($A22,'Value Added'!$A$2:$AX$44,COLUMN('Value Added'!$J$1),0)</f>
        <v>1.0341502926515025</v>
      </c>
      <c r="AI22" s="303">
        <f>VLOOKUP($A22,'Value Added'!$A$2:$AX$44,COLUMN('Value Added'!AP$1),0)/VLOOKUP($A22,'Value Added'!$A$2:$AX$44,COLUMN('Value Added'!$J$1),0)</f>
        <v>1.0294297228106868</v>
      </c>
      <c r="AJ22" s="303">
        <f>VLOOKUP($A22,'Value Added'!$A$2:$AX$44,COLUMN('Value Added'!AQ$1),0)/VLOOKUP($A22,'Value Added'!$A$2:$AX$44,COLUMN('Value Added'!$J$1),0)</f>
        <v>1.0252662525390059</v>
      </c>
      <c r="AK22" s="303">
        <f>VLOOKUP($A22,'Value Added'!$A$2:$AX$44,COLUMN('Value Added'!AR$1),0)/VLOOKUP($A22,'Value Added'!$A$2:$AX$44,COLUMN('Value Added'!$J$1),0)</f>
        <v>1.0216575851428364</v>
      </c>
      <c r="AL22" s="303">
        <f>VLOOKUP($A22,'Value Added'!$A$2:$AX$44,COLUMN('Value Added'!AS$1),0)/VLOOKUP($A22,'Value Added'!$A$2:$AX$44,COLUMN('Value Added'!$J$1),0)</f>
        <v>1.0186022588794492</v>
      </c>
      <c r="AM22" s="303">
        <f>VLOOKUP($A22,'Value Added'!$A$2:$AX$44,COLUMN('Value Added'!AT$1),0)/VLOOKUP($A22,'Value Added'!$A$2:$AX$44,COLUMN('Value Added'!$J$1),0)</f>
        <v>1.0160996549079422</v>
      </c>
      <c r="AN22" s="303">
        <f>VLOOKUP($A22,'Value Added'!$A$2:$AX$44,COLUMN('Value Added'!AU$1),0)/VLOOKUP($A22,'Value Added'!$A$2:$AX$44,COLUMN('Value Added'!$J$1),0)</f>
        <v>1.0141500074056002</v>
      </c>
      <c r="AO22" s="303">
        <f>VLOOKUP($A22,'Value Added'!$A$2:$AX$44,COLUMN('Value Added'!AV$1),0)/VLOOKUP($A22,'Value Added'!$A$2:$AX$44,COLUMN('Value Added'!$J$1),0)</f>
        <v>1.0127544159290807</v>
      </c>
      <c r="AP22" s="303">
        <f>VLOOKUP($A22,'Value Added'!$A$2:$AX$44,COLUMN('Value Added'!AW$1),0)/VLOOKUP($A22,'Value Added'!$A$2:$AX$44,COLUMN('Value Added'!$J$1),0)</f>
        <v>1.0119148601089514</v>
      </c>
      <c r="AQ22" s="304">
        <f>VLOOKUP($A22,'Value Added'!$A$2:$AX$44,COLUMN('Value Added'!AX$1),0)/VLOOKUP($A22,'Value Added'!$A$2:$AX$44,COLUMN('Value Added'!$J$1),0)</f>
        <v>1.0116342167759185</v>
      </c>
    </row>
    <row r="23" spans="1:43" x14ac:dyDescent="0.25">
      <c r="A23" s="74" t="s">
        <v>15</v>
      </c>
      <c r="B23" s="152" t="s">
        <v>314</v>
      </c>
      <c r="C23" s="152">
        <v>1</v>
      </c>
      <c r="D23" s="308">
        <f>VLOOKUP($A23,'Value Added'!$A$2:$AX$44,COLUMN('Value Added'!K$1),0)/VLOOKUP($A23,'Value Added'!$A$2:$AX$44,COLUMN('Value Added'!$J$1),0)</f>
        <v>1.1307315867939522</v>
      </c>
      <c r="E23" s="303">
        <f>VLOOKUP($A23,'Value Added'!$A$2:$AX$44,COLUMN('Value Added'!L$1),0)/VLOOKUP($A23,'Value Added'!$A$2:$AX$44,COLUMN('Value Added'!$J$1),0)</f>
        <v>1.1440387728774049</v>
      </c>
      <c r="F23" s="303">
        <f>VLOOKUP($A23,'Value Added'!$A$2:$AX$44,COLUMN('Value Added'!M$1),0)/VLOOKUP($A23,'Value Added'!$A$2:$AX$44,COLUMN('Value Added'!$J$1),0)</f>
        <v>1.1420745107419943</v>
      </c>
      <c r="G23" s="303">
        <f>VLOOKUP($A23,'Value Added'!$A$2:$AX$44,COLUMN('Value Added'!N$1),0)/VLOOKUP($A23,'Value Added'!$A$2:$AX$44,COLUMN('Value Added'!$J$1),0)</f>
        <v>1.1389953553969723</v>
      </c>
      <c r="H23" s="303">
        <f>VLOOKUP($A23,'Value Added'!$A$2:$AX$44,COLUMN('Value Added'!O$1),0)/VLOOKUP($A23,'Value Added'!$A$2:$AX$44,COLUMN('Value Added'!$J$1),0)</f>
        <v>1.1389979125060863</v>
      </c>
      <c r="I23" s="303">
        <f>VLOOKUP($A23,'Value Added'!$A$2:$AX$44,COLUMN('Value Added'!P$1),0)/VLOOKUP($A23,'Value Added'!$A$2:$AX$44,COLUMN('Value Added'!$J$1),0)</f>
        <v>1.1451886295072595</v>
      </c>
      <c r="J23" s="303">
        <f>VLOOKUP($A23,'Value Added'!$A$2:$AX$44,COLUMN('Value Added'!Q$1),0)/VLOOKUP($A23,'Value Added'!$A$2:$AX$44,COLUMN('Value Added'!$J$1),0)</f>
        <v>1.1563358743595882</v>
      </c>
      <c r="K23" s="303">
        <f>VLOOKUP($A23,'Value Added'!$A$2:$AX$44,COLUMN('Value Added'!R$1),0)/VLOOKUP($A23,'Value Added'!$A$2:$AX$44,COLUMN('Value Added'!$J$1),0)</f>
        <v>1.1701017124159478</v>
      </c>
      <c r="L23" s="303">
        <f>VLOOKUP($A23,'Value Added'!$A$2:$AX$44,COLUMN('Value Added'!S$1),0)/VLOOKUP($A23,'Value Added'!$A$2:$AX$44,COLUMN('Value Added'!$J$1),0)</f>
        <v>1.1840652725710836</v>
      </c>
      <c r="M23" s="303">
        <f>VLOOKUP($A23,'Value Added'!$A$2:$AX$44,COLUMN('Value Added'!T$1),0)/VLOOKUP($A23,'Value Added'!$A$2:$AX$44,COLUMN('Value Added'!$J$1),0)</f>
        <v>1.1956934676639219</v>
      </c>
      <c r="N23" s="303">
        <f>VLOOKUP($A23,'Value Added'!$A$2:$AX$44,COLUMN('Value Added'!U$1),0)/VLOOKUP($A23,'Value Added'!$A$2:$AX$44,COLUMN('Value Added'!$J$1),0)</f>
        <v>1.2028458816707703</v>
      </c>
      <c r="O23" s="303">
        <f>VLOOKUP($A23,'Value Added'!$A$2:$AX$44,COLUMN('Value Added'!V$1),0)/VLOOKUP($A23,'Value Added'!$A$2:$AX$44,COLUMN('Value Added'!$J$1),0)</f>
        <v>1.2053012650628867</v>
      </c>
      <c r="P23" s="303">
        <f>VLOOKUP($A23,'Value Added'!$A$2:$AX$44,COLUMN('Value Added'!W$1),0)/VLOOKUP($A23,'Value Added'!$A$2:$AX$44,COLUMN('Value Added'!$J$1),0)</f>
        <v>1.2033730493111294</v>
      </c>
      <c r="Q23" s="303">
        <f>VLOOKUP($A23,'Value Added'!$A$2:$AX$44,COLUMN('Value Added'!X$1),0)/VLOOKUP($A23,'Value Added'!$A$2:$AX$44,COLUMN('Value Added'!$J$1),0)</f>
        <v>1.197422831613054</v>
      </c>
      <c r="R23" s="303">
        <f>VLOOKUP($A23,'Value Added'!$A$2:$AX$44,COLUMN('Value Added'!Y$1),0)/VLOOKUP($A23,'Value Added'!$A$2:$AX$44,COLUMN('Value Added'!$J$1),0)</f>
        <v>1.187848128727762</v>
      </c>
      <c r="S23" s="303">
        <f>VLOOKUP($A23,'Value Added'!$A$2:$AX$44,COLUMN('Value Added'!Z$1),0)/VLOOKUP($A23,'Value Added'!$A$2:$AX$44,COLUMN('Value Added'!$J$1),0)</f>
        <v>1.1750645228835159</v>
      </c>
      <c r="T23" s="303">
        <f>VLOOKUP($A23,'Value Added'!$A$2:$AX$44,COLUMN('Value Added'!AA$1),0)/VLOOKUP($A23,'Value Added'!$A$2:$AX$44,COLUMN('Value Added'!$J$1),0)</f>
        <v>1.1594770843928854</v>
      </c>
      <c r="U23" s="303">
        <f>VLOOKUP($A23,'Value Added'!$A$2:$AX$44,COLUMN('Value Added'!AB$1),0)/VLOOKUP($A23,'Value Added'!$A$2:$AX$44,COLUMN('Value Added'!$J$1),0)</f>
        <v>1.1414904165671025</v>
      </c>
      <c r="V23" s="303">
        <f>VLOOKUP($A23,'Value Added'!$A$2:$AX$44,COLUMN('Value Added'!AC$1),0)/VLOOKUP($A23,'Value Added'!$A$2:$AX$44,COLUMN('Value Added'!$J$1),0)</f>
        <v>1.1215070292134885</v>
      </c>
      <c r="W23" s="303">
        <f>VLOOKUP($A23,'Value Added'!$A$2:$AX$44,COLUMN('Value Added'!AD$1),0)/VLOOKUP($A23,'Value Added'!$A$2:$AX$44,COLUMN('Value Added'!$J$1),0)</f>
        <v>1.0999206261977132</v>
      </c>
      <c r="X23" s="303">
        <f>VLOOKUP($A23,'Value Added'!$A$2:$AX$44,COLUMN('Value Added'!AE$1),0)/VLOOKUP($A23,'Value Added'!$A$2:$AX$44,COLUMN('Value Added'!$J$1),0)</f>
        <v>1.0771105860972174</v>
      </c>
      <c r="Y23" s="303">
        <f>VLOOKUP($A23,'Value Added'!$A$2:$AX$44,COLUMN('Value Added'!AF$1),0)/VLOOKUP($A23,'Value Added'!$A$2:$AX$44,COLUMN('Value Added'!$J$1),0)</f>
        <v>1.0534376349552748</v>
      </c>
      <c r="Z23" s="303">
        <f>VLOOKUP($A23,'Value Added'!$A$2:$AX$44,COLUMN('Value Added'!AG$1),0)/VLOOKUP($A23,'Value Added'!$A$2:$AX$44,COLUMN('Value Added'!$J$1),0)</f>
        <v>1.029240669631329</v>
      </c>
      <c r="AA23" s="303">
        <f>VLOOKUP($A23,'Value Added'!$A$2:$AX$44,COLUMN('Value Added'!AH$1),0)/VLOOKUP($A23,'Value Added'!$A$2:$AX$44,COLUMN('Value Added'!$J$1),0)</f>
        <v>1.0048346591981947</v>
      </c>
      <c r="AB23" s="303">
        <f>VLOOKUP($A23,'Value Added'!$A$2:$AX$44,COLUMN('Value Added'!AI$1),0)/VLOOKUP($A23,'Value Added'!$A$2:$AX$44,COLUMN('Value Added'!$J$1),0)</f>
        <v>0.98050952999526397</v>
      </c>
      <c r="AC23" s="303">
        <f>VLOOKUP($A23,'Value Added'!$A$2:$AX$44,COLUMN('Value Added'!AJ$1),0)/VLOOKUP($A23,'Value Added'!$A$2:$AX$44,COLUMN('Value Added'!$J$1),0)</f>
        <v>0.95652992662374503</v>
      </c>
      <c r="AD23" s="303">
        <f>VLOOKUP($A23,'Value Added'!$A$2:$AX$44,COLUMN('Value Added'!AK$1),0)/VLOOKUP($A23,'Value Added'!$A$2:$AX$44,COLUMN('Value Added'!$J$1),0)</f>
        <v>0.93313573539994821</v>
      </c>
      <c r="AE23" s="303">
        <f>VLOOKUP($A23,'Value Added'!$A$2:$AX$44,COLUMN('Value Added'!AL$1),0)/VLOOKUP($A23,'Value Added'!$A$2:$AX$44,COLUMN('Value Added'!$J$1),0)</f>
        <v>0.91054325744650966</v>
      </c>
      <c r="AF23" s="303">
        <f>VLOOKUP($A23,'Value Added'!$A$2:$AX$44,COLUMN('Value Added'!AM$1),0)/VLOOKUP($A23,'Value Added'!$A$2:$AX$44,COLUMN('Value Added'!$J$1),0)</f>
        <v>0.88894692453521629</v>
      </c>
      <c r="AG23" s="303">
        <f>VLOOKUP($A23,'Value Added'!$A$2:$AX$44,COLUMN('Value Added'!AN$1),0)/VLOOKUP($A23,'Value Added'!$A$2:$AX$44,COLUMN('Value Added'!$J$1),0)</f>
        <v>0.86852146087724047</v>
      </c>
      <c r="AH23" s="303">
        <f>VLOOKUP($A23,'Value Added'!$A$2:$AX$44,COLUMN('Value Added'!AO$1),0)/VLOOKUP($A23,'Value Added'!$A$2:$AX$44,COLUMN('Value Added'!$J$1),0)</f>
        <v>0.84942440727607338</v>
      </c>
      <c r="AI23" s="303">
        <f>VLOOKUP($A23,'Value Added'!$A$2:$AX$44,COLUMN('Value Added'!AP$1),0)/VLOOKUP($A23,'Value Added'!$A$2:$AX$44,COLUMN('Value Added'!$J$1),0)</f>
        <v>0.8317989395610782</v>
      </c>
      <c r="AJ23" s="303">
        <f>VLOOKUP($A23,'Value Added'!$A$2:$AX$44,COLUMN('Value Added'!AQ$1),0)/VLOOKUP($A23,'Value Added'!$A$2:$AX$44,COLUMN('Value Added'!$J$1),0)</f>
        <v>0.81577693034128662</v>
      </c>
      <c r="AK23" s="303">
        <f>VLOOKUP($A23,'Value Added'!$A$2:$AX$44,COLUMN('Value Added'!AR$1),0)/VLOOKUP($A23,'Value Added'!$A$2:$AX$44,COLUMN('Value Added'!$J$1),0)</f>
        <v>0.80148222140347436</v>
      </c>
      <c r="AL23" s="303">
        <f>VLOOKUP($A23,'Value Added'!$A$2:$AX$44,COLUMN('Value Added'!AS$1),0)/VLOOKUP($A23,'Value Added'!$A$2:$AX$44,COLUMN('Value Added'!$J$1),0)</f>
        <v>0.78903409328946383</v>
      </c>
      <c r="AM23" s="303">
        <f>VLOOKUP($A23,'Value Added'!$A$2:$AX$44,COLUMN('Value Added'!AT$1),0)/VLOOKUP($A23,'Value Added'!$A$2:$AX$44,COLUMN('Value Added'!$J$1),0)</f>
        <v>0.7785509387156011</v>
      </c>
      <c r="AN23" s="303">
        <f>VLOOKUP($A23,'Value Added'!$A$2:$AX$44,COLUMN('Value Added'!AU$1),0)/VLOOKUP($A23,'Value Added'!$A$2:$AX$44,COLUMN('Value Added'!$J$1),0)</f>
        <v>0.77015416776867507</v>
      </c>
      <c r="AO23" s="303">
        <f>VLOOKUP($A23,'Value Added'!$A$2:$AX$44,COLUMN('Value Added'!AV$1),0)/VLOOKUP($A23,'Value Added'!$A$2:$AX$44,COLUMN('Value Added'!$J$1),0)</f>
        <v>0.76397239570279996</v>
      </c>
      <c r="AP23" s="303">
        <f>VLOOKUP($A23,'Value Added'!$A$2:$AX$44,COLUMN('Value Added'!AW$1),0)/VLOOKUP($A23,'Value Added'!$A$2:$AX$44,COLUMN('Value Added'!$J$1),0)</f>
        <v>0.76014598942065648</v>
      </c>
      <c r="AQ23" s="304">
        <f>VLOOKUP($A23,'Value Added'!$A$2:$AX$44,COLUMN('Value Added'!AX$1),0)/VLOOKUP($A23,'Value Added'!$A$2:$AX$44,COLUMN('Value Added'!$J$1),0)</f>
        <v>0.75883207741422576</v>
      </c>
    </row>
    <row r="24" spans="1:43" x14ac:dyDescent="0.25">
      <c r="A24" s="74" t="s">
        <v>253</v>
      </c>
      <c r="B24" s="152" t="s">
        <v>314</v>
      </c>
      <c r="C24" s="152">
        <v>1</v>
      </c>
      <c r="D24" s="308">
        <f>VLOOKUP($A24,'Value Added'!$A$2:$AX$44,COLUMN('Value Added'!K$1),0)/VLOOKUP($A24,'Value Added'!$A$2:$AX$44,COLUMN('Value Added'!$J$1),0)</f>
        <v>1.149472994309874</v>
      </c>
      <c r="E24" s="303">
        <f>VLOOKUP($A24,'Value Added'!$A$2:$AX$44,COLUMN('Value Added'!L$1),0)/VLOOKUP($A24,'Value Added'!$A$2:$AX$44,COLUMN('Value Added'!$J$1),0)</f>
        <v>1.1618330700614352</v>
      </c>
      <c r="F24" s="303">
        <f>VLOOKUP($A24,'Value Added'!$A$2:$AX$44,COLUMN('Value Added'!M$1),0)/VLOOKUP($A24,'Value Added'!$A$2:$AX$44,COLUMN('Value Added'!$J$1),0)</f>
        <v>1.1677080585323389</v>
      </c>
      <c r="G24" s="303">
        <f>VLOOKUP($A24,'Value Added'!$A$2:$AX$44,COLUMN('Value Added'!N$1),0)/VLOOKUP($A24,'Value Added'!$A$2:$AX$44,COLUMN('Value Added'!$J$1),0)</f>
        <v>1.1833006709614573</v>
      </c>
      <c r="H24" s="303">
        <f>VLOOKUP($A24,'Value Added'!$A$2:$AX$44,COLUMN('Value Added'!O$1),0)/VLOOKUP($A24,'Value Added'!$A$2:$AX$44,COLUMN('Value Added'!$J$1),0)</f>
        <v>1.2056188760450839</v>
      </c>
      <c r="I24" s="303">
        <f>VLOOKUP($A24,'Value Added'!$A$2:$AX$44,COLUMN('Value Added'!P$1),0)/VLOOKUP($A24,'Value Added'!$A$2:$AX$44,COLUMN('Value Added'!$J$1),0)</f>
        <v>1.2318874493117538</v>
      </c>
      <c r="J24" s="303">
        <f>VLOOKUP($A24,'Value Added'!$A$2:$AX$44,COLUMN('Value Added'!Q$1),0)/VLOOKUP($A24,'Value Added'!$A$2:$AX$44,COLUMN('Value Added'!$J$1),0)</f>
        <v>1.2603835004422503</v>
      </c>
      <c r="K24" s="303">
        <f>VLOOKUP($A24,'Value Added'!$A$2:$AX$44,COLUMN('Value Added'!R$1),0)/VLOOKUP($A24,'Value Added'!$A$2:$AX$44,COLUMN('Value Added'!$J$1),0)</f>
        <v>1.2895490398892115</v>
      </c>
      <c r="L24" s="303">
        <f>VLOOKUP($A24,'Value Added'!$A$2:$AX$44,COLUMN('Value Added'!S$1),0)/VLOOKUP($A24,'Value Added'!$A$2:$AX$44,COLUMN('Value Added'!$J$1),0)</f>
        <v>1.3176779475337903</v>
      </c>
      <c r="M24" s="303">
        <f>VLOOKUP($A24,'Value Added'!$A$2:$AX$44,COLUMN('Value Added'!T$1),0)/VLOOKUP($A24,'Value Added'!$A$2:$AX$44,COLUMN('Value Added'!$J$1),0)</f>
        <v>1.3429187653363039</v>
      </c>
      <c r="N24" s="303">
        <f>VLOOKUP($A24,'Value Added'!$A$2:$AX$44,COLUMN('Value Added'!U$1),0)/VLOOKUP($A24,'Value Added'!$A$2:$AX$44,COLUMN('Value Added'!$J$1),0)</f>
        <v>1.3636598345415605</v>
      </c>
      <c r="O24" s="303">
        <f>VLOOKUP($A24,'Value Added'!$A$2:$AX$44,COLUMN('Value Added'!V$1),0)/VLOOKUP($A24,'Value Added'!$A$2:$AX$44,COLUMN('Value Added'!$J$1),0)</f>
        <v>1.3796883824752273</v>
      </c>
      <c r="P24" s="303">
        <f>VLOOKUP($A24,'Value Added'!$A$2:$AX$44,COLUMN('Value Added'!W$1),0)/VLOOKUP($A24,'Value Added'!$A$2:$AX$44,COLUMN('Value Added'!$J$1),0)</f>
        <v>1.3912059709267632</v>
      </c>
      <c r="Q24" s="303">
        <f>VLOOKUP($A24,'Value Added'!$A$2:$AX$44,COLUMN('Value Added'!X$1),0)/VLOOKUP($A24,'Value Added'!$A$2:$AX$44,COLUMN('Value Added'!$J$1),0)</f>
        <v>1.398473176163529</v>
      </c>
      <c r="R24" s="303">
        <f>VLOOKUP($A24,'Value Added'!$A$2:$AX$44,COLUMN('Value Added'!Y$1),0)/VLOOKUP($A24,'Value Added'!$A$2:$AX$44,COLUMN('Value Added'!$J$1),0)</f>
        <v>1.401799644735527</v>
      </c>
      <c r="S24" s="303">
        <f>VLOOKUP($A24,'Value Added'!$A$2:$AX$44,COLUMN('Value Added'!Z$1),0)/VLOOKUP($A24,'Value Added'!$A$2:$AX$44,COLUMN('Value Added'!$J$1),0)</f>
        <v>1.4015184045617692</v>
      </c>
      <c r="T24" s="303">
        <f>VLOOKUP($A24,'Value Added'!$A$2:$AX$44,COLUMN('Value Added'!AA$1),0)/VLOOKUP($A24,'Value Added'!$A$2:$AX$44,COLUMN('Value Added'!$J$1),0)</f>
        <v>1.3979294274619838</v>
      </c>
      <c r="U24" s="303">
        <f>VLOOKUP($A24,'Value Added'!$A$2:$AX$44,COLUMN('Value Added'!AB$1),0)/VLOOKUP($A24,'Value Added'!$A$2:$AX$44,COLUMN('Value Added'!$J$1),0)</f>
        <v>1.3913389448017282</v>
      </c>
      <c r="V24" s="303">
        <f>VLOOKUP($A24,'Value Added'!$A$2:$AX$44,COLUMN('Value Added'!AC$1),0)/VLOOKUP($A24,'Value Added'!$A$2:$AX$44,COLUMN('Value Added'!$J$1),0)</f>
        <v>1.3820684674800088</v>
      </c>
      <c r="W24" s="303">
        <f>VLOOKUP($A24,'Value Added'!$A$2:$AX$44,COLUMN('Value Added'!AD$1),0)/VLOOKUP($A24,'Value Added'!$A$2:$AX$44,COLUMN('Value Added'!$J$1),0)</f>
        <v>1.3704486516572958</v>
      </c>
      <c r="X24" s="303">
        <f>VLOOKUP($A24,'Value Added'!$A$2:$AX$44,COLUMN('Value Added'!AE$1),0)/VLOOKUP($A24,'Value Added'!$A$2:$AX$44,COLUMN('Value Added'!$J$1),0)</f>
        <v>1.3568137623491692</v>
      </c>
      <c r="Y24" s="303">
        <f>VLOOKUP($A24,'Value Added'!$A$2:$AX$44,COLUMN('Value Added'!AF$1),0)/VLOOKUP($A24,'Value Added'!$A$2:$AX$44,COLUMN('Value Added'!$J$1),0)</f>
        <v>1.3414968119950608</v>
      </c>
      <c r="Z24" s="303">
        <f>VLOOKUP($A24,'Value Added'!$A$2:$AX$44,COLUMN('Value Added'!AG$1),0)/VLOOKUP($A24,'Value Added'!$A$2:$AX$44,COLUMN('Value Added'!$J$1),0)</f>
        <v>1.3248254204293017</v>
      </c>
      <c r="AA24" s="303">
        <f>VLOOKUP($A24,'Value Added'!$A$2:$AX$44,COLUMN('Value Added'!AH$1),0)/VLOOKUP($A24,'Value Added'!$A$2:$AX$44,COLUMN('Value Added'!$J$1),0)</f>
        <v>1.3071184155295623</v>
      </c>
      <c r="AB24" s="303">
        <f>VLOOKUP($A24,'Value Added'!$A$2:$AX$44,COLUMN('Value Added'!AI$1),0)/VLOOKUP($A24,'Value Added'!$A$2:$AX$44,COLUMN('Value Added'!$J$1),0)</f>
        <v>1.2886831707841899</v>
      </c>
      <c r="AC24" s="303">
        <f>VLOOKUP($A24,'Value Added'!$A$2:$AX$44,COLUMN('Value Added'!AJ$1),0)/VLOOKUP($A24,'Value Added'!$A$2:$AX$44,COLUMN('Value Added'!$J$1),0)</f>
        <v>1.2698136574019654</v>
      </c>
      <c r="AD24" s="303">
        <f>VLOOKUP($A24,'Value Added'!$A$2:$AX$44,COLUMN('Value Added'!AK$1),0)/VLOOKUP($A24,'Value Added'!$A$2:$AX$44,COLUMN('Value Added'!$J$1),0)</f>
        <v>1.2507891744371307</v>
      </c>
      <c r="AE24" s="303">
        <f>VLOOKUP($A24,'Value Added'!$A$2:$AX$44,COLUMN('Value Added'!AL$1),0)/VLOOKUP($A24,'Value Added'!$A$2:$AX$44,COLUMN('Value Added'!$J$1),0)</f>
        <v>1.2318737105766924</v>
      </c>
      <c r="AF24" s="303">
        <f>VLOOKUP($A24,'Value Added'!$A$2:$AX$44,COLUMN('Value Added'!AM$1),0)/VLOOKUP($A24,'Value Added'!$A$2:$AX$44,COLUMN('Value Added'!$J$1),0)</f>
        <v>1.2133158854486457</v>
      </c>
      <c r="AG24" s="303">
        <f>VLOOKUP($A24,'Value Added'!$A$2:$AX$44,COLUMN('Value Added'!AN$1),0)/VLOOKUP($A24,'Value Added'!$A$2:$AX$44,COLUMN('Value Added'!$J$1),0)</f>
        <v>1.1953494161816993</v>
      </c>
      <c r="AH24" s="303">
        <f>VLOOKUP($A24,'Value Added'!$A$2:$AX$44,COLUMN('Value Added'!AO$1),0)/VLOOKUP($A24,'Value Added'!$A$2:$AX$44,COLUMN('Value Added'!$J$1),0)</f>
        <v>1.1781940560518396</v>
      </c>
      <c r="AI24" s="303">
        <f>VLOOKUP($A24,'Value Added'!$A$2:$AX$44,COLUMN('Value Added'!AP$1),0)/VLOOKUP($A24,'Value Added'!$A$2:$AX$44,COLUMN('Value Added'!$J$1),0)</f>
        <v>1.1620569559570335</v>
      </c>
      <c r="AJ24" s="303">
        <f>VLOOKUP($A24,'Value Added'!$A$2:$AX$44,COLUMN('Value Added'!AQ$1),0)/VLOOKUP($A24,'Value Added'!$A$2:$AX$44,COLUMN('Value Added'!$J$1),0)</f>
        <v>1.1471344057624486</v>
      </c>
      <c r="AK24" s="303">
        <f>VLOOKUP($A24,'Value Added'!$A$2:$AX$44,COLUMN('Value Added'!AR$1),0)/VLOOKUP($A24,'Value Added'!$A$2:$AX$44,COLUMN('Value Added'!$J$1),0)</f>
        <v>1.1336139209047045</v>
      </c>
      <c r="AL24" s="303">
        <f>VLOOKUP($A24,'Value Added'!$A$2:$AX$44,COLUMN('Value Added'!AS$1),0)/VLOOKUP($A24,'Value Added'!$A$2:$AX$44,COLUMN('Value Added'!$J$1),0)</f>
        <v>1.1216766497624544</v>
      </c>
      <c r="AM24" s="303">
        <f>VLOOKUP($A24,'Value Added'!$A$2:$AX$44,COLUMN('Value Added'!AT$1),0)/VLOOKUP($A24,'Value Added'!$A$2:$AX$44,COLUMN('Value Added'!$J$1),0)</f>
        <v>1.111500089016767</v>
      </c>
      <c r="AN24" s="303">
        <f>VLOOKUP($A24,'Value Added'!$A$2:$AX$44,COLUMN('Value Added'!AU$1),0)/VLOOKUP($A24,'Value Added'!$A$2:$AX$44,COLUMN('Value Added'!$J$1),0)</f>
        <v>1.1032611074756633</v>
      </c>
      <c r="AO24" s="303">
        <f>VLOOKUP($A24,'Value Added'!$A$2:$AX$44,COLUMN('Value Added'!AV$1),0)/VLOOKUP($A24,'Value Added'!$A$2:$AX$44,COLUMN('Value Added'!$J$1),0)</f>
        <v>1.0971392936888338</v>
      </c>
      <c r="AP24" s="303">
        <f>VLOOKUP($A24,'Value Added'!$A$2:$AX$44,COLUMN('Value Added'!AW$1),0)/VLOOKUP($A24,'Value Added'!$A$2:$AX$44,COLUMN('Value Added'!$J$1),0)</f>
        <v>1.0933206593422775</v>
      </c>
      <c r="AQ24" s="304">
        <f>VLOOKUP($A24,'Value Added'!$A$2:$AX$44,COLUMN('Value Added'!AX$1),0)/VLOOKUP($A24,'Value Added'!$A$2:$AX$44,COLUMN('Value Added'!$J$1),0)</f>
        <v>1.0920017492755307</v>
      </c>
    </row>
    <row r="25" spans="1:43" x14ac:dyDescent="0.25">
      <c r="A25" s="74" t="s">
        <v>17</v>
      </c>
      <c r="B25" s="152" t="s">
        <v>314</v>
      </c>
      <c r="C25" s="152">
        <v>1</v>
      </c>
      <c r="D25" s="308">
        <f>VLOOKUP($A25,'Value Added'!$A$2:$AX$44,COLUMN('Value Added'!K$1),0)/VLOOKUP($A25,'Value Added'!$A$2:$AX$44,COLUMN('Value Added'!$J$1),0)</f>
        <v>1.1682144018257958</v>
      </c>
      <c r="E25" s="303">
        <f>VLOOKUP($A25,'Value Added'!$A$2:$AX$44,COLUMN('Value Added'!L$1),0)/VLOOKUP($A25,'Value Added'!$A$2:$AX$44,COLUMN('Value Added'!$J$1),0)</f>
        <v>1.1072000085573988</v>
      </c>
      <c r="F25" s="303">
        <f>VLOOKUP($A25,'Value Added'!$A$2:$AX$44,COLUMN('Value Added'!M$1),0)/VLOOKUP($A25,'Value Added'!$A$2:$AX$44,COLUMN('Value Added'!$J$1),0)</f>
        <v>1.1121795712395823</v>
      </c>
      <c r="G25" s="303">
        <f>VLOOKUP($A25,'Value Added'!$A$2:$AX$44,COLUMN('Value Added'!N$1),0)/VLOOKUP($A25,'Value Added'!$A$2:$AX$44,COLUMN('Value Added'!$J$1),0)</f>
        <v>1.1255507535111386</v>
      </c>
      <c r="H25" s="303">
        <f>VLOOKUP($A25,'Value Added'!$A$2:$AX$44,COLUMN('Value Added'!O$1),0)/VLOOKUP($A25,'Value Added'!$A$2:$AX$44,COLUMN('Value Added'!$J$1),0)</f>
        <v>1.1450174199362058</v>
      </c>
      <c r="I25" s="303">
        <f>VLOOKUP($A25,'Value Added'!$A$2:$AX$44,COLUMN('Value Added'!P$1),0)/VLOOKUP($A25,'Value Added'!$A$2:$AX$44,COLUMN('Value Added'!$J$1),0)</f>
        <v>1.1684124063688892</v>
      </c>
      <c r="J25" s="303">
        <f>VLOOKUP($A25,'Value Added'!$A$2:$AX$44,COLUMN('Value Added'!Q$1),0)/VLOOKUP($A25,'Value Added'!$A$2:$AX$44,COLUMN('Value Added'!$J$1),0)</f>
        <v>1.194142972592203</v>
      </c>
      <c r="K25" s="303">
        <f>VLOOKUP($A25,'Value Added'!$A$2:$AX$44,COLUMN('Value Added'!R$1),0)/VLOOKUP($A25,'Value Added'!$A$2:$AX$44,COLUMN('Value Added'!$J$1),0)</f>
        <v>1.2206646044228544</v>
      </c>
      <c r="L25" s="303">
        <f>VLOOKUP($A25,'Value Added'!$A$2:$AX$44,COLUMN('Value Added'!S$1),0)/VLOOKUP($A25,'Value Added'!$A$2:$AX$44,COLUMN('Value Added'!$J$1),0)</f>
        <v>1.2462925182108635</v>
      </c>
      <c r="M25" s="303">
        <f>VLOOKUP($A25,'Value Added'!$A$2:$AX$44,COLUMN('Value Added'!T$1),0)/VLOOKUP($A25,'Value Added'!$A$2:$AX$44,COLUMN('Value Added'!$J$1),0)</f>
        <v>1.2692027117516982</v>
      </c>
      <c r="N25" s="303">
        <f>VLOOKUP($A25,'Value Added'!$A$2:$AX$44,COLUMN('Value Added'!U$1),0)/VLOOKUP($A25,'Value Added'!$A$2:$AX$44,COLUMN('Value Added'!$J$1),0)</f>
        <v>1.2878107660651961</v>
      </c>
      <c r="O25" s="303">
        <f>VLOOKUP($A25,'Value Added'!$A$2:$AX$44,COLUMN('Value Added'!V$1),0)/VLOOKUP($A25,'Value Added'!$A$2:$AX$44,COLUMN('Value Added'!$J$1),0)</f>
        <v>1.3019118954886499</v>
      </c>
      <c r="P25" s="303">
        <f>VLOOKUP($A25,'Value Added'!$A$2:$AX$44,COLUMN('Value Added'!W$1),0)/VLOOKUP($A25,'Value Added'!$A$2:$AX$44,COLUMN('Value Added'!$J$1),0)</f>
        <v>1.311707445280859</v>
      </c>
      <c r="Q25" s="303">
        <f>VLOOKUP($A25,'Value Added'!$A$2:$AX$44,COLUMN('Value Added'!X$1),0)/VLOOKUP($A25,'Value Added'!$A$2:$AX$44,COLUMN('Value Added'!$J$1),0)</f>
        <v>1.3174543571713178</v>
      </c>
      <c r="R25" s="303">
        <f>VLOOKUP($A25,'Value Added'!$A$2:$AX$44,COLUMN('Value Added'!Y$1),0)/VLOOKUP($A25,'Value Added'!$A$2:$AX$44,COLUMN('Value Added'!$J$1),0)</f>
        <v>1.3194554762394011</v>
      </c>
      <c r="S25" s="303">
        <f>VLOOKUP($A25,'Value Added'!$A$2:$AX$44,COLUMN('Value Added'!Z$1),0)/VLOOKUP($A25,'Value Added'!$A$2:$AX$44,COLUMN('Value Added'!$J$1),0)</f>
        <v>1.3180357471550517</v>
      </c>
      <c r="T25" s="303">
        <f>VLOOKUP($A25,'Value Added'!$A$2:$AX$44,COLUMN('Value Added'!AA$1),0)/VLOOKUP($A25,'Value Added'!$A$2:$AX$44,COLUMN('Value Added'!$J$1),0)</f>
        <v>1.3134909390223222</v>
      </c>
      <c r="U25" s="303">
        <f>VLOOKUP($A25,'Value Added'!$A$2:$AX$44,COLUMN('Value Added'!AB$1),0)/VLOOKUP($A25,'Value Added'!$A$2:$AX$44,COLUMN('Value Added'!$J$1),0)</f>
        <v>1.3061225585787684</v>
      </c>
      <c r="V25" s="303">
        <f>VLOOKUP($A25,'Value Added'!$A$2:$AX$44,COLUMN('Value Added'!AC$1),0)/VLOOKUP($A25,'Value Added'!$A$2:$AX$44,COLUMN('Value Added'!$J$1),0)</f>
        <v>1.2962454681777618</v>
      </c>
      <c r="W25" s="303">
        <f>VLOOKUP($A25,'Value Added'!$A$2:$AX$44,COLUMN('Value Added'!AD$1),0)/VLOOKUP($A25,'Value Added'!$A$2:$AX$44,COLUMN('Value Added'!$J$1),0)</f>
        <v>1.2841819385984745</v>
      </c>
      <c r="X25" s="303">
        <f>VLOOKUP($A25,'Value Added'!$A$2:$AX$44,COLUMN('Value Added'!AE$1),0)/VLOOKUP($A25,'Value Added'!$A$2:$AX$44,COLUMN('Value Added'!$J$1),0)</f>
        <v>1.270256318858684</v>
      </c>
      <c r="Y25" s="303">
        <f>VLOOKUP($A25,'Value Added'!$A$2:$AX$44,COLUMN('Value Added'!AF$1),0)/VLOOKUP($A25,'Value Added'!$A$2:$AX$44,COLUMN('Value Added'!$J$1),0)</f>
        <v>1.2547903926492703</v>
      </c>
      <c r="Z25" s="303">
        <f>VLOOKUP($A25,'Value Added'!$A$2:$AX$44,COLUMN('Value Added'!AG$1),0)/VLOOKUP($A25,'Value Added'!$A$2:$AX$44,COLUMN('Value Added'!$J$1),0)</f>
        <v>1.2380994606309172</v>
      </c>
      <c r="AA25" s="303">
        <f>VLOOKUP($A25,'Value Added'!$A$2:$AX$44,COLUMN('Value Added'!AH$1),0)/VLOOKUP($A25,'Value Added'!$A$2:$AX$44,COLUMN('Value Added'!$J$1),0)</f>
        <v>1.2204891612321322</v>
      </c>
      <c r="AB25" s="303">
        <f>VLOOKUP($A25,'Value Added'!$A$2:$AX$44,COLUMN('Value Added'!AI$1),0)/VLOOKUP($A25,'Value Added'!$A$2:$AX$44,COLUMN('Value Added'!$J$1),0)</f>
        <v>1.2022530202911983</v>
      </c>
      <c r="AC25" s="303">
        <f>VLOOKUP($A25,'Value Added'!$A$2:$AX$44,COLUMN('Value Added'!AJ$1),0)/VLOOKUP($A25,'Value Added'!$A$2:$AX$44,COLUMN('Value Added'!$J$1),0)</f>
        <v>1.1836707021298449</v>
      </c>
      <c r="AD25" s="303">
        <f>VLOOKUP($A25,'Value Added'!$A$2:$AX$44,COLUMN('Value Added'!AK$1),0)/VLOOKUP($A25,'Value Added'!$A$2:$AX$44,COLUMN('Value Added'!$J$1),0)</f>
        <v>1.165006921426696</v>
      </c>
      <c r="AE25" s="303">
        <f>VLOOKUP($A25,'Value Added'!$A$2:$AX$44,COLUMN('Value Added'!AL$1),0)/VLOOKUP($A25,'Value Added'!$A$2:$AX$44,COLUMN('Value Added'!$J$1),0)</f>
        <v>1.1465109663784316</v>
      </c>
      <c r="AF25" s="303">
        <f>VLOOKUP($A25,'Value Added'!$A$2:$AX$44,COLUMN('Value Added'!AM$1),0)/VLOOKUP($A25,'Value Added'!$A$2:$AX$44,COLUMN('Value Added'!$J$1),0)</f>
        <v>1.1284167787656934</v>
      </c>
      <c r="AG25" s="303">
        <f>VLOOKUP($A25,'Value Added'!$A$2:$AX$44,COLUMN('Value Added'!AN$1),0)/VLOOKUP($A25,'Value Added'!$A$2:$AX$44,COLUMN('Value Added'!$J$1),0)</f>
        <v>1.1109435352641948</v>
      </c>
      <c r="AH25" s="303">
        <f>VLOOKUP($A25,'Value Added'!$A$2:$AX$44,COLUMN('Value Added'!AO$1),0)/VLOOKUP($A25,'Value Added'!$A$2:$AX$44,COLUMN('Value Added'!$J$1),0)</f>
        <v>1.0942966762078004</v>
      </c>
      <c r="AI25" s="303">
        <f>VLOOKUP($A25,'Value Added'!$A$2:$AX$44,COLUMN('Value Added'!AP$1),0)/VLOOKUP($A25,'Value Added'!$A$2:$AX$44,COLUMN('Value Added'!$J$1),0)</f>
        <v>1.0786693325692218</v>
      </c>
      <c r="AJ25" s="303">
        <f>VLOOKUP($A25,'Value Added'!$A$2:$AX$44,COLUMN('Value Added'!AQ$1),0)/VLOOKUP($A25,'Value Added'!$A$2:$AX$44,COLUMN('Value Added'!$J$1),0)</f>
        <v>1.0642441087619663</v>
      </c>
      <c r="AK25" s="303">
        <f>VLOOKUP($A25,'Value Added'!$A$2:$AX$44,COLUMN('Value Added'!AR$1),0)/VLOOKUP($A25,'Value Added'!$A$2:$AX$44,COLUMN('Value Added'!$J$1),0)</f>
        <v>1.0511951876326233</v>
      </c>
      <c r="AL25" s="303">
        <f>VLOOKUP($A25,'Value Added'!$A$2:$AX$44,COLUMN('Value Added'!AS$1),0)/VLOOKUP($A25,'Value Added'!$A$2:$AX$44,COLUMN('Value Added'!$J$1),0)</f>
        <v>1.0396907344390178</v>
      </c>
      <c r="AM25" s="303">
        <f>VLOOKUP($A25,'Value Added'!$A$2:$AX$44,COLUMN('Value Added'!AT$1),0)/VLOOKUP($A25,'Value Added'!$A$2:$AX$44,COLUMN('Value Added'!$J$1),0)</f>
        <v>1.0298955885323444</v>
      </c>
      <c r="AN25" s="303">
        <f>VLOOKUP($A25,'Value Added'!$A$2:$AX$44,COLUMN('Value Added'!AU$1),0)/VLOOKUP($A25,'Value Added'!$A$2:$AX$44,COLUMN('Value Added'!$J$1),0)</f>
        <v>1.0219742448329752</v>
      </c>
      <c r="AO25" s="303">
        <f>VLOOKUP($A25,'Value Added'!$A$2:$AX$44,COLUMN('Value Added'!AV$1),0)/VLOOKUP($A25,'Value Added'!$A$2:$AX$44,COLUMN('Value Added'!$J$1),0)</f>
        <v>1.0160941420950056</v>
      </c>
      <c r="AP25" s="303">
        <f>VLOOKUP($A25,'Value Added'!$A$2:$AX$44,COLUMN('Value Added'!AW$1),0)/VLOOKUP($A25,'Value Added'!$A$2:$AX$44,COLUMN('Value Added'!$J$1),0)</f>
        <v>1.0124292916273812</v>
      </c>
      <c r="AQ25" s="304">
        <f>VLOOKUP($A25,'Value Added'!$A$2:$AX$44,COLUMN('Value Added'!AX$1),0)/VLOOKUP($A25,'Value Added'!$A$2:$AX$44,COLUMN('Value Added'!$J$1),0)</f>
        <v>1.011164298982564</v>
      </c>
    </row>
    <row r="26" spans="1:43" x14ac:dyDescent="0.25">
      <c r="A26" s="74" t="s">
        <v>19</v>
      </c>
      <c r="B26" s="152" t="s">
        <v>314</v>
      </c>
      <c r="C26" s="152">
        <v>1</v>
      </c>
      <c r="D26" s="308">
        <f>VLOOKUP($A26,'Value Added'!$A$2:$AX$44,COLUMN('Value Added'!K$1),0)/VLOOKUP($A26,'Value Added'!$A$2:$AX$44,COLUMN('Value Added'!$J$1),0)</f>
        <v>1.1578025087613952</v>
      </c>
      <c r="E26" s="303">
        <f>VLOOKUP($A26,'Value Added'!$A$2:$AX$44,COLUMN('Value Added'!L$1),0)/VLOOKUP($A26,'Value Added'!$A$2:$AX$44,COLUMN('Value Added'!$J$1),0)</f>
        <v>1.1808373456084309</v>
      </c>
      <c r="F26" s="303">
        <f>VLOOKUP($A26,'Value Added'!$A$2:$AX$44,COLUMN('Value Added'!M$1),0)/VLOOKUP($A26,'Value Added'!$A$2:$AX$44,COLUMN('Value Added'!$J$1),0)</f>
        <v>1.1929764184588516</v>
      </c>
      <c r="G26" s="303">
        <f>VLOOKUP($A26,'Value Added'!$A$2:$AX$44,COLUMN('Value Added'!N$1),0)/VLOOKUP($A26,'Value Added'!$A$2:$AX$44,COLUMN('Value Added'!$J$1),0)</f>
        <v>1.2237931491384533</v>
      </c>
      <c r="H26" s="303">
        <f>VLOOKUP($A26,'Value Added'!$A$2:$AX$44,COLUMN('Value Added'!O$1),0)/VLOOKUP($A26,'Value Added'!$A$2:$AX$44,COLUMN('Value Added'!$J$1),0)</f>
        <v>1.2648667815856489</v>
      </c>
      <c r="I26" s="303">
        <f>VLOOKUP($A26,'Value Added'!$A$2:$AX$44,COLUMN('Value Added'!P$1),0)/VLOOKUP($A26,'Value Added'!$A$2:$AX$44,COLUMN('Value Added'!$J$1),0)</f>
        <v>1.3085224974288931</v>
      </c>
      <c r="J26" s="303">
        <f>VLOOKUP($A26,'Value Added'!$A$2:$AX$44,COLUMN('Value Added'!Q$1),0)/VLOOKUP($A26,'Value Added'!$A$2:$AX$44,COLUMN('Value Added'!$J$1),0)</f>
        <v>1.3524071066387469</v>
      </c>
      <c r="K26" s="303">
        <f>VLOOKUP($A26,'Value Added'!$A$2:$AX$44,COLUMN('Value Added'!R$1),0)/VLOOKUP($A26,'Value Added'!$A$2:$AX$44,COLUMN('Value Added'!$J$1),0)</f>
        <v>1.3954893920961715</v>
      </c>
      <c r="L26" s="303">
        <f>VLOOKUP($A26,'Value Added'!$A$2:$AX$44,COLUMN('Value Added'!S$1),0)/VLOOKUP($A26,'Value Added'!$A$2:$AX$44,COLUMN('Value Added'!$J$1),0)</f>
        <v>1.4366185869231352</v>
      </c>
      <c r="M26" s="303">
        <f>VLOOKUP($A26,'Value Added'!$A$2:$AX$44,COLUMN('Value Added'!T$1),0)/VLOOKUP($A26,'Value Added'!$A$2:$AX$44,COLUMN('Value Added'!$J$1),0)</f>
        <v>1.4745356263689051</v>
      </c>
      <c r="N26" s="303">
        <f>VLOOKUP($A26,'Value Added'!$A$2:$AX$44,COLUMN('Value Added'!U$1),0)/VLOOKUP($A26,'Value Added'!$A$2:$AX$44,COLUMN('Value Added'!$J$1),0)</f>
        <v>1.5081309053614165</v>
      </c>
      <c r="O26" s="303">
        <f>VLOOKUP($A26,'Value Added'!$A$2:$AX$44,COLUMN('Value Added'!V$1),0)/VLOOKUP($A26,'Value Added'!$A$2:$AX$44,COLUMN('Value Added'!$J$1),0)</f>
        <v>1.5372215049860971</v>
      </c>
      <c r="P26" s="303">
        <f>VLOOKUP($A26,'Value Added'!$A$2:$AX$44,COLUMN('Value Added'!W$1),0)/VLOOKUP($A26,'Value Added'!$A$2:$AX$44,COLUMN('Value Added'!$J$1),0)</f>
        <v>1.5619218407648185</v>
      </c>
      <c r="Q26" s="303">
        <f>VLOOKUP($A26,'Value Added'!$A$2:$AX$44,COLUMN('Value Added'!X$1),0)/VLOOKUP($A26,'Value Added'!$A$2:$AX$44,COLUMN('Value Added'!$J$1),0)</f>
        <v>1.5824112870654512</v>
      </c>
      <c r="R26" s="303">
        <f>VLOOKUP($A26,'Value Added'!$A$2:$AX$44,COLUMN('Value Added'!Y$1),0)/VLOOKUP($A26,'Value Added'!$A$2:$AX$44,COLUMN('Value Added'!$J$1),0)</f>
        <v>1.5989263770996029</v>
      </c>
      <c r="S26" s="303">
        <f>VLOOKUP($A26,'Value Added'!$A$2:$AX$44,COLUMN('Value Added'!Z$1),0)/VLOOKUP($A26,'Value Added'!$A$2:$AX$44,COLUMN('Value Added'!$J$1),0)</f>
        <v>1.6117270012264042</v>
      </c>
      <c r="T26" s="303">
        <f>VLOOKUP($A26,'Value Added'!$A$2:$AX$44,COLUMN('Value Added'!AA$1),0)/VLOOKUP($A26,'Value Added'!$A$2:$AX$44,COLUMN('Value Added'!$J$1),0)</f>
        <v>1.6210101652505726</v>
      </c>
      <c r="U26" s="303">
        <f>VLOOKUP($A26,'Value Added'!$A$2:$AX$44,COLUMN('Value Added'!AB$1),0)/VLOOKUP($A26,'Value Added'!$A$2:$AX$44,COLUMN('Value Added'!$J$1),0)</f>
        <v>1.6269779418043386</v>
      </c>
      <c r="V26" s="303">
        <f>VLOOKUP($A26,'Value Added'!$A$2:$AX$44,COLUMN('Value Added'!AC$1),0)/VLOOKUP($A26,'Value Added'!$A$2:$AX$44,COLUMN('Value Added'!$J$1),0)</f>
        <v>1.6298577041333648</v>
      </c>
      <c r="W26" s="303">
        <f>VLOOKUP($A26,'Value Added'!$A$2:$AX$44,COLUMN('Value Added'!AD$1),0)/VLOOKUP($A26,'Value Added'!$A$2:$AX$44,COLUMN('Value Added'!$J$1),0)</f>
        <v>1.6298973013880436</v>
      </c>
      <c r="X26" s="303">
        <f>VLOOKUP($A26,'Value Added'!$A$2:$AX$44,COLUMN('Value Added'!AE$1),0)/VLOOKUP($A26,'Value Added'!$A$2:$AX$44,COLUMN('Value Added'!$J$1),0)</f>
        <v>1.6273604088638765</v>
      </c>
      <c r="Y26" s="303">
        <f>VLOOKUP($A26,'Value Added'!$A$2:$AX$44,COLUMN('Value Added'!AF$1),0)/VLOOKUP($A26,'Value Added'!$A$2:$AX$44,COLUMN('Value Added'!$J$1),0)</f>
        <v>1.6225221486083008</v>
      </c>
      <c r="Z26" s="303">
        <f>VLOOKUP($A26,'Value Added'!$A$2:$AX$44,COLUMN('Value Added'!AG$1),0)/VLOOKUP($A26,'Value Added'!$A$2:$AX$44,COLUMN('Value Added'!$J$1),0)</f>
        <v>1.615665057321128</v>
      </c>
      <c r="AA26" s="303">
        <f>VLOOKUP($A26,'Value Added'!$A$2:$AX$44,COLUMN('Value Added'!AH$1),0)/VLOOKUP($A26,'Value Added'!$A$2:$AX$44,COLUMN('Value Added'!$J$1),0)</f>
        <v>1.6070754603442905</v>
      </c>
      <c r="AB26" s="303">
        <f>VLOOKUP($A26,'Value Added'!$A$2:$AX$44,COLUMN('Value Added'!AI$1),0)/VLOOKUP($A26,'Value Added'!$A$2:$AX$44,COLUMN('Value Added'!$J$1),0)</f>
        <v>1.5970402934168435</v>
      </c>
      <c r="AC26" s="303">
        <f>VLOOKUP($A26,'Value Added'!$A$2:$AX$44,COLUMN('Value Added'!AJ$1),0)/VLOOKUP($A26,'Value Added'!$A$2:$AX$44,COLUMN('Value Added'!$J$1),0)</f>
        <v>1.585844398272676</v>
      </c>
      <c r="AD26" s="303">
        <f>VLOOKUP($A26,'Value Added'!$A$2:$AX$44,COLUMN('Value Added'!AK$1),0)/VLOOKUP($A26,'Value Added'!$A$2:$AX$44,COLUMN('Value Added'!$J$1),0)</f>
        <v>1.5737683044507307</v>
      </c>
      <c r="AE26" s="303">
        <f>VLOOKUP($A26,'Value Added'!$A$2:$AX$44,COLUMN('Value Added'!AL$1),0)/VLOOKUP($A26,'Value Added'!$A$2:$AX$44,COLUMN('Value Added'!$J$1),0)</f>
        <v>1.5610864981106429</v>
      </c>
      <c r="AF26" s="303">
        <f>VLOOKUP($A26,'Value Added'!$A$2:$AX$44,COLUMN('Value Added'!AM$1),0)/VLOOKUP($A26,'Value Added'!$A$2:$AX$44,COLUMN('Value Added'!$J$1),0)</f>
        <v>1.5480661693258619</v>
      </c>
      <c r="AG26" s="303">
        <f>VLOOKUP($A26,'Value Added'!$A$2:$AX$44,COLUMN('Value Added'!AN$1),0)/VLOOKUP($A26,'Value Added'!$A$2:$AX$44,COLUMN('Value Added'!$J$1),0)</f>
        <v>1.5349664222914456</v>
      </c>
      <c r="AH26" s="303">
        <f>VLOOKUP($A26,'Value Added'!$A$2:$AX$44,COLUMN('Value Added'!AO$1),0)/VLOOKUP($A26,'Value Added'!$A$2:$AX$44,COLUMN('Value Added'!$J$1),0)</f>
        <v>1.5220379280893359</v>
      </c>
      <c r="AI26" s="303">
        <f>VLOOKUP($A26,'Value Added'!$A$2:$AX$44,COLUMN('Value Added'!AP$1),0)/VLOOKUP($A26,'Value Added'!$A$2:$AX$44,COLUMN('Value Added'!$J$1),0)</f>
        <v>1.5095229969997579</v>
      </c>
      <c r="AJ26" s="303">
        <f>VLOOKUP($A26,'Value Added'!$A$2:$AX$44,COLUMN('Value Added'!AQ$1),0)/VLOOKUP($A26,'Value Added'!$A$2:$AX$44,COLUMN('Value Added'!$J$1),0)</f>
        <v>1.4976560466996829</v>
      </c>
      <c r="AK26" s="303">
        <f>VLOOKUP($A26,'Value Added'!$A$2:$AX$44,COLUMN('Value Added'!AR$1),0)/VLOOKUP($A26,'Value Added'!$A$2:$AX$44,COLUMN('Value Added'!$J$1),0)</f>
        <v>1.4866644438981806</v>
      </c>
      <c r="AL26" s="303">
        <f>VLOOKUP($A26,'Value Added'!$A$2:$AX$44,COLUMN('Value Added'!AS$1),0)/VLOOKUP($A26,'Value Added'!$A$2:$AX$44,COLUMN('Value Added'!$J$1),0)</f>
        <v>1.4767696998772983</v>
      </c>
      <c r="AM26" s="303">
        <f>VLOOKUP($A26,'Value Added'!$A$2:$AX$44,COLUMN('Value Added'!AT$1),0)/VLOOKUP($A26,'Value Added'!$A$2:$AX$44,COLUMN('Value Added'!$J$1),0)</f>
        <v>1.468189004906737</v>
      </c>
      <c r="AN26" s="303">
        <f>VLOOKUP($A26,'Value Added'!$A$2:$AX$44,COLUMN('Value Added'!AU$1),0)/VLOOKUP($A26,'Value Added'!$A$2:$AX$44,COLUMN('Value Added'!$J$1),0)</f>
        <v>1.46113709248442</v>
      </c>
      <c r="AO26" s="303">
        <f>VLOOKUP($A26,'Value Added'!$A$2:$AX$44,COLUMN('Value Added'!AV$1),0)/VLOOKUP($A26,'Value Added'!$A$2:$AX$44,COLUMN('Value Added'!$J$1),0)</f>
        <v>1.4558284317718799</v>
      </c>
      <c r="AP26" s="303">
        <f>VLOOKUP($A26,'Value Added'!$A$2:$AX$44,COLUMN('Value Added'!AW$1),0)/VLOOKUP($A26,'Value Added'!$A$2:$AX$44,COLUMN('Value Added'!$J$1),0)</f>
        <v>1.4524797554496549</v>
      </c>
      <c r="AQ26" s="304">
        <f>VLOOKUP($A26,'Value Added'!$A$2:$AX$44,COLUMN('Value Added'!AX$1),0)/VLOOKUP($A26,'Value Added'!$A$2:$AX$44,COLUMN('Value Added'!$J$1),0)</f>
        <v>1.4513129405905465</v>
      </c>
    </row>
    <row r="27" spans="1:43" x14ac:dyDescent="0.25">
      <c r="A27" s="74" t="s">
        <v>20</v>
      </c>
      <c r="B27" s="152" t="s">
        <v>314</v>
      </c>
      <c r="C27" s="152">
        <v>1</v>
      </c>
      <c r="D27" s="308">
        <f>VLOOKUP($A27,'Value Added'!$A$2:$AX$44,COLUMN('Value Added'!K$1),0)/VLOOKUP($A27,'Value Added'!$A$2:$AX$44,COLUMN('Value Added'!$J$1),0)</f>
        <v>1.1963265130996792</v>
      </c>
      <c r="E27" s="303">
        <f>VLOOKUP($A27,'Value Added'!$A$2:$AX$44,COLUMN('Value Added'!L$1),0)/VLOOKUP($A27,'Value Added'!$A$2:$AX$44,COLUMN('Value Added'!$J$1),0)</f>
        <v>1.1836697949581001</v>
      </c>
      <c r="F27" s="303">
        <f>VLOOKUP($A27,'Value Added'!$A$2:$AX$44,COLUMN('Value Added'!M$1),0)/VLOOKUP($A27,'Value Added'!$A$2:$AX$44,COLUMN('Value Added'!$J$1),0)</f>
        <v>1.194471297428171</v>
      </c>
      <c r="G27" s="303">
        <f>VLOOKUP($A27,'Value Added'!$A$2:$AX$44,COLUMN('Value Added'!N$1),0)/VLOOKUP($A27,'Value Added'!$A$2:$AX$44,COLUMN('Value Added'!$J$1),0)</f>
        <v>1.222075292578626</v>
      </c>
      <c r="H27" s="303">
        <f>VLOOKUP($A27,'Value Added'!$A$2:$AX$44,COLUMN('Value Added'!O$1),0)/VLOOKUP($A27,'Value Added'!$A$2:$AX$44,COLUMN('Value Added'!$J$1),0)</f>
        <v>1.2592950078527105</v>
      </c>
      <c r="I27" s="303">
        <f>VLOOKUP($A27,'Value Added'!$A$2:$AX$44,COLUMN('Value Added'!P$1),0)/VLOOKUP($A27,'Value Added'!$A$2:$AX$44,COLUMN('Value Added'!$J$1),0)</f>
        <v>1.2996064422276024</v>
      </c>
      <c r="J27" s="303">
        <f>VLOOKUP($A27,'Value Added'!$A$2:$AX$44,COLUMN('Value Added'!Q$1),0)/VLOOKUP($A27,'Value Added'!$A$2:$AX$44,COLUMN('Value Added'!$J$1),0)</f>
        <v>1.3408132178290684</v>
      </c>
      <c r="K27" s="303">
        <f>VLOOKUP($A27,'Value Added'!$A$2:$AX$44,COLUMN('Value Added'!R$1),0)/VLOOKUP($A27,'Value Added'!$A$2:$AX$44,COLUMN('Value Added'!$J$1),0)</f>
        <v>1.3817560156266289</v>
      </c>
      <c r="L27" s="303">
        <f>VLOOKUP($A27,'Value Added'!$A$2:$AX$44,COLUMN('Value Added'!S$1),0)/VLOOKUP($A27,'Value Added'!$A$2:$AX$44,COLUMN('Value Added'!$J$1),0)</f>
        <v>1.4211361949567438</v>
      </c>
      <c r="M27" s="303">
        <f>VLOOKUP($A27,'Value Added'!$A$2:$AX$44,COLUMN('Value Added'!T$1),0)/VLOOKUP($A27,'Value Added'!$A$2:$AX$44,COLUMN('Value Added'!$J$1),0)</f>
        <v>1.4575246000252269</v>
      </c>
      <c r="N27" s="303">
        <f>VLOOKUP($A27,'Value Added'!$A$2:$AX$44,COLUMN('Value Added'!U$1),0)/VLOOKUP($A27,'Value Added'!$A$2:$AX$44,COLUMN('Value Added'!$J$1),0)</f>
        <v>1.4896612868486832</v>
      </c>
      <c r="O27" s="303">
        <f>VLOOKUP($A27,'Value Added'!$A$2:$AX$44,COLUMN('Value Added'!V$1),0)/VLOOKUP($A27,'Value Added'!$A$2:$AX$44,COLUMN('Value Added'!$J$1),0)</f>
        <v>1.5173653265071039</v>
      </c>
      <c r="P27" s="303">
        <f>VLOOKUP($A27,'Value Added'!$A$2:$AX$44,COLUMN('Value Added'!W$1),0)/VLOOKUP($A27,'Value Added'!$A$2:$AX$44,COLUMN('Value Added'!$J$1),0)</f>
        <v>1.5407929943619634</v>
      </c>
      <c r="Q27" s="303">
        <f>VLOOKUP($A27,'Value Added'!$A$2:$AX$44,COLUMN('Value Added'!X$1),0)/VLOOKUP($A27,'Value Added'!$A$2:$AX$44,COLUMN('Value Added'!$J$1),0)</f>
        <v>1.5601648127406367</v>
      </c>
      <c r="R27" s="303">
        <f>VLOOKUP($A27,'Value Added'!$A$2:$AX$44,COLUMN('Value Added'!Y$1),0)/VLOOKUP($A27,'Value Added'!$A$2:$AX$44,COLUMN('Value Added'!$J$1),0)</f>
        <v>1.5757569659452655</v>
      </c>
      <c r="S27" s="303">
        <f>VLOOKUP($A27,'Value Added'!$A$2:$AX$44,COLUMN('Value Added'!Z$1),0)/VLOOKUP($A27,'Value Added'!$A$2:$AX$44,COLUMN('Value Added'!$J$1),0)</f>
        <v>1.5878597345171774</v>
      </c>
      <c r="T27" s="303">
        <f>VLOOKUP($A27,'Value Added'!$A$2:$AX$44,COLUMN('Value Added'!AA$1),0)/VLOOKUP($A27,'Value Added'!$A$2:$AX$44,COLUMN('Value Added'!$J$1),0)</f>
        <v>1.596669073760421</v>
      </c>
      <c r="U27" s="303">
        <f>VLOOKUP($A27,'Value Added'!$A$2:$AX$44,COLUMN('Value Added'!AB$1),0)/VLOOKUP($A27,'Value Added'!$A$2:$AX$44,COLUMN('Value Added'!$J$1),0)</f>
        <v>1.6023756749757605</v>
      </c>
      <c r="V27" s="303">
        <f>VLOOKUP($A27,'Value Added'!$A$2:$AX$44,COLUMN('Value Added'!AC$1),0)/VLOOKUP($A27,'Value Added'!$A$2:$AX$44,COLUMN('Value Added'!$J$1),0)</f>
        <v>1.6051927929538325</v>
      </c>
      <c r="W27" s="303">
        <f>VLOOKUP($A27,'Value Added'!$A$2:$AX$44,COLUMN('Value Added'!AD$1),0)/VLOOKUP($A27,'Value Added'!$A$2:$AX$44,COLUMN('Value Added'!$J$1),0)</f>
        <v>1.6053519560877934</v>
      </c>
      <c r="X27" s="303">
        <f>VLOOKUP($A27,'Value Added'!$A$2:$AX$44,COLUMN('Value Added'!AE$1),0)/VLOOKUP($A27,'Value Added'!$A$2:$AX$44,COLUMN('Value Added'!$J$1),0)</f>
        <v>1.6030988397764947</v>
      </c>
      <c r="Y27" s="303">
        <f>VLOOKUP($A27,'Value Added'!$A$2:$AX$44,COLUMN('Value Added'!AF$1),0)/VLOOKUP($A27,'Value Added'!$A$2:$AX$44,COLUMN('Value Added'!$J$1),0)</f>
        <v>1.598689383770648</v>
      </c>
      <c r="Z27" s="303">
        <f>VLOOKUP($A27,'Value Added'!$A$2:$AX$44,COLUMN('Value Added'!AG$1),0)/VLOOKUP($A27,'Value Added'!$A$2:$AX$44,COLUMN('Value Added'!$J$1),0)</f>
        <v>1.592386218507774</v>
      </c>
      <c r="AA27" s="303">
        <f>VLOOKUP($A27,'Value Added'!$A$2:$AX$44,COLUMN('Value Added'!AH$1),0)/VLOOKUP($A27,'Value Added'!$A$2:$AX$44,COLUMN('Value Added'!$J$1),0)</f>
        <v>1.5844554502258266</v>
      </c>
      <c r="AB27" s="303">
        <f>VLOOKUP($A27,'Value Added'!$A$2:$AX$44,COLUMN('Value Added'!AI$1),0)/VLOOKUP($A27,'Value Added'!$A$2:$AX$44,COLUMN('Value Added'!$J$1),0)</f>
        <v>1.5751638402630115</v>
      </c>
      <c r="AC27" s="303">
        <f>VLOOKUP($A27,'Value Added'!$A$2:$AX$44,COLUMN('Value Added'!AJ$1),0)/VLOOKUP($A27,'Value Added'!$A$2:$AX$44,COLUMN('Value Added'!$J$1),0)</f>
        <v>1.5647764008514691</v>
      </c>
      <c r="AD27" s="303">
        <f>VLOOKUP($A27,'Value Added'!$A$2:$AX$44,COLUMN('Value Added'!AK$1),0)/VLOOKUP($A27,'Value Added'!$A$2:$AX$44,COLUMN('Value Added'!$J$1),0)</f>
        <v>1.5535544181922267</v>
      </c>
      <c r="AE27" s="303">
        <f>VLOOKUP($A27,'Value Added'!$A$2:$AX$44,COLUMN('Value Added'!AL$1),0)/VLOOKUP($A27,'Value Added'!$A$2:$AX$44,COLUMN('Value Added'!$J$1),0)</f>
        <v>1.5417539038516552</v>
      </c>
      <c r="AF27" s="303">
        <f>VLOOKUP($A27,'Value Added'!$A$2:$AX$44,COLUMN('Value Added'!AM$1),0)/VLOOKUP($A27,'Value Added'!$A$2:$AX$44,COLUMN('Value Added'!$J$1),0)</f>
        <v>1.5296244676489263</v>
      </c>
      <c r="AG27" s="303">
        <f>VLOOKUP($A27,'Value Added'!$A$2:$AX$44,COLUMN('Value Added'!AN$1),0)/VLOOKUP($A27,'Value Added'!$A$2:$AX$44,COLUMN('Value Added'!$J$1),0)</f>
        <v>1.5174085992354123</v>
      </c>
      <c r="AH27" s="303">
        <f>VLOOKUP($A27,'Value Added'!$A$2:$AX$44,COLUMN('Value Added'!AO$1),0)/VLOOKUP($A27,'Value Added'!$A$2:$AX$44,COLUMN('Value Added'!$J$1),0)</f>
        <v>1.5053413414672749</v>
      </c>
      <c r="AI27" s="303">
        <f>VLOOKUP($A27,'Value Added'!$A$2:$AX$44,COLUMN('Value Added'!AP$1),0)/VLOOKUP($A27,'Value Added'!$A$2:$AX$44,COLUMN('Value Added'!$J$1),0)</f>
        <v>1.493650336363487</v>
      </c>
      <c r="AJ27" s="303">
        <f>VLOOKUP($A27,'Value Added'!$A$2:$AX$44,COLUMN('Value Added'!AQ$1),0)/VLOOKUP($A27,'Value Added'!$A$2:$AX$44,COLUMN('Value Added'!$J$1),0)</f>
        <v>1.4825562238178396</v>
      </c>
      <c r="AK27" s="303">
        <f>VLOOKUP($A27,'Value Added'!$A$2:$AX$44,COLUMN('Value Added'!AR$1),0)/VLOOKUP($A27,'Value Added'!$A$2:$AX$44,COLUMN('Value Added'!$J$1),0)</f>
        <v>1.4722733741766545</v>
      </c>
      <c r="AL27" s="303">
        <f>VLOOKUP($A27,'Value Added'!$A$2:$AX$44,COLUMN('Value Added'!AS$1),0)/VLOOKUP($A27,'Value Added'!$A$2:$AX$44,COLUMN('Value Added'!$J$1),0)</f>
        <v>1.4630109381867662</v>
      </c>
      <c r="AM27" s="303">
        <f>VLOOKUP($A27,'Value Added'!$A$2:$AX$44,COLUMN('Value Added'!AT$1),0)/VLOOKUP($A27,'Value Added'!$A$2:$AX$44,COLUMN('Value Added'!$J$1),0)</f>
        <v>1.4549742015577196</v>
      </c>
      <c r="AN27" s="303">
        <f>VLOOKUP($A27,'Value Added'!$A$2:$AX$44,COLUMN('Value Added'!AU$1),0)/VLOOKUP($A27,'Value Added'!$A$2:$AX$44,COLUMN('Value Added'!$J$1),0)</f>
        <v>1.4483662363898973</v>
      </c>
      <c r="AO27" s="303">
        <f>VLOOKUP($A27,'Value Added'!$A$2:$AX$44,COLUMN('Value Added'!AV$1),0)/VLOOKUP($A27,'Value Added'!$A$2:$AX$44,COLUMN('Value Added'!$J$1),0)</f>
        <v>1.4433898479549028</v>
      </c>
      <c r="AP27" s="303">
        <f>VLOOKUP($A27,'Value Added'!$A$2:$AX$44,COLUMN('Value Added'!AW$1),0)/VLOOKUP($A27,'Value Added'!$A$2:$AX$44,COLUMN('Value Added'!$J$1),0)</f>
        <v>1.4402498227796339</v>
      </c>
      <c r="AQ27" s="304">
        <f>VLOOKUP($A27,'Value Added'!$A$2:$AX$44,COLUMN('Value Added'!AX$1),0)/VLOOKUP($A27,'Value Added'!$A$2:$AX$44,COLUMN('Value Added'!$J$1),0)</f>
        <v>1.4391554927418049</v>
      </c>
    </row>
    <row r="28" spans="1:43" x14ac:dyDescent="0.25">
      <c r="A28" s="74" t="s">
        <v>22</v>
      </c>
      <c r="B28" s="152" t="s">
        <v>314</v>
      </c>
      <c r="C28" s="152">
        <v>1</v>
      </c>
      <c r="D28" s="308">
        <f>VLOOKUP($A28,'Value Added'!$A$2:$AX$44,COLUMN('Value Added'!K$1),0)/VLOOKUP($A28,'Value Added'!$A$2:$AX$44,COLUMN('Value Added'!$J$1),0)</f>
        <v>1.2994042544372491</v>
      </c>
      <c r="E28" s="303">
        <f>VLOOKUP($A28,'Value Added'!$A$2:$AX$44,COLUMN('Value Added'!L$1),0)/VLOOKUP($A28,'Value Added'!$A$2:$AX$44,COLUMN('Value Added'!$J$1),0)</f>
        <v>1.2750971984995847</v>
      </c>
      <c r="F28" s="303">
        <f>VLOOKUP($A28,'Value Added'!$A$2:$AX$44,COLUMN('Value Added'!M$1),0)/VLOOKUP($A28,'Value Added'!$A$2:$AX$44,COLUMN('Value Added'!$J$1),0)</f>
        <v>1.3006129589117248</v>
      </c>
      <c r="G28" s="303">
        <f>VLOOKUP($A28,'Value Added'!$A$2:$AX$44,COLUMN('Value Added'!N$1),0)/VLOOKUP($A28,'Value Added'!$A$2:$AX$44,COLUMN('Value Added'!$J$1),0)</f>
        <v>1.362240228787456</v>
      </c>
      <c r="H28" s="303">
        <f>VLOOKUP($A28,'Value Added'!$A$2:$AX$44,COLUMN('Value Added'!O$1),0)/VLOOKUP($A28,'Value Added'!$A$2:$AX$44,COLUMN('Value Added'!$J$1),0)</f>
        <v>1.4364716797273061</v>
      </c>
      <c r="I28" s="303">
        <f>VLOOKUP($A28,'Value Added'!$A$2:$AX$44,COLUMN('Value Added'!P$1),0)/VLOOKUP($A28,'Value Added'!$A$2:$AX$44,COLUMN('Value Added'!$J$1),0)</f>
        <v>1.5009640960092885</v>
      </c>
      <c r="J28" s="303">
        <f>VLOOKUP($A28,'Value Added'!$A$2:$AX$44,COLUMN('Value Added'!Q$1),0)/VLOOKUP($A28,'Value Added'!$A$2:$AX$44,COLUMN('Value Added'!$J$1),0)</f>
        <v>1.5530535436689852</v>
      </c>
      <c r="K28" s="303">
        <f>VLOOKUP($A28,'Value Added'!$A$2:$AX$44,COLUMN('Value Added'!R$1),0)/VLOOKUP($A28,'Value Added'!$A$2:$AX$44,COLUMN('Value Added'!$J$1),0)</f>
        <v>1.596296965056029</v>
      </c>
      <c r="L28" s="303">
        <f>VLOOKUP($A28,'Value Added'!$A$2:$AX$44,COLUMN('Value Added'!S$1),0)/VLOOKUP($A28,'Value Added'!$A$2:$AX$44,COLUMN('Value Added'!$J$1),0)</f>
        <v>1.6350096690750549</v>
      </c>
      <c r="M28" s="303">
        <f>VLOOKUP($A28,'Value Added'!$A$2:$AX$44,COLUMN('Value Added'!T$1),0)/VLOOKUP($A28,'Value Added'!$A$2:$AX$44,COLUMN('Value Added'!$J$1),0)</f>
        <v>1.674073745421653</v>
      </c>
      <c r="N28" s="303">
        <f>VLOOKUP($A28,'Value Added'!$A$2:$AX$44,COLUMN('Value Added'!U$1),0)/VLOOKUP($A28,'Value Added'!$A$2:$AX$44,COLUMN('Value Added'!$J$1),0)</f>
        <v>1.7178051141789143</v>
      </c>
      <c r="O28" s="303">
        <f>VLOOKUP($A28,'Value Added'!$A$2:$AX$44,COLUMN('Value Added'!V$1),0)/VLOOKUP($A28,'Value Added'!$A$2:$AX$44,COLUMN('Value Added'!$J$1),0)</f>
        <v>1.7665762271524035</v>
      </c>
      <c r="P28" s="303">
        <f>VLOOKUP($A28,'Value Added'!$A$2:$AX$44,COLUMN('Value Added'!W$1),0)/VLOOKUP($A28,'Value Added'!$A$2:$AX$44,COLUMN('Value Added'!$J$1),0)</f>
        <v>1.8196730965581109</v>
      </c>
      <c r="Q28" s="303">
        <f>VLOOKUP($A28,'Value Added'!$A$2:$AX$44,COLUMN('Value Added'!X$1),0)/VLOOKUP($A28,'Value Added'!$A$2:$AX$44,COLUMN('Value Added'!$J$1),0)</f>
        <v>1.8762909587634149</v>
      </c>
      <c r="R28" s="303">
        <f>VLOOKUP($A28,'Value Added'!$A$2:$AX$44,COLUMN('Value Added'!Y$1),0)/VLOOKUP($A28,'Value Added'!$A$2:$AX$44,COLUMN('Value Added'!$J$1),0)</f>
        <v>1.9355131853863241</v>
      </c>
      <c r="S28" s="303">
        <f>VLOOKUP($A28,'Value Added'!$A$2:$AX$44,COLUMN('Value Added'!Z$1),0)/VLOOKUP($A28,'Value Added'!$A$2:$AX$44,COLUMN('Value Added'!$J$1),0)</f>
        <v>1.9964618471510007</v>
      </c>
      <c r="T28" s="303">
        <f>VLOOKUP($A28,'Value Added'!$A$2:$AX$44,COLUMN('Value Added'!AA$1),0)/VLOOKUP($A28,'Value Added'!$A$2:$AX$44,COLUMN('Value Added'!$J$1),0)</f>
        <v>2.058830237504873</v>
      </c>
      <c r="U28" s="303">
        <f>VLOOKUP($A28,'Value Added'!$A$2:$AX$44,COLUMN('Value Added'!AB$1),0)/VLOOKUP($A28,'Value Added'!$A$2:$AX$44,COLUMN('Value Added'!$J$1),0)</f>
        <v>2.122447177865403</v>
      </c>
      <c r="V28" s="303">
        <f>VLOOKUP($A28,'Value Added'!$A$2:$AX$44,COLUMN('Value Added'!AC$1),0)/VLOOKUP($A28,'Value Added'!$A$2:$AX$44,COLUMN('Value Added'!$J$1),0)</f>
        <v>2.1871182312789523</v>
      </c>
      <c r="W28" s="303">
        <f>VLOOKUP($A28,'Value Added'!$A$2:$AX$44,COLUMN('Value Added'!AD$1),0)/VLOOKUP($A28,'Value Added'!$A$2:$AX$44,COLUMN('Value Added'!$J$1),0)</f>
        <v>2.2526246713627343</v>
      </c>
      <c r="X28" s="303">
        <f>VLOOKUP($A28,'Value Added'!$A$2:$AX$44,COLUMN('Value Added'!AE$1),0)/VLOOKUP($A28,'Value Added'!$A$2:$AX$44,COLUMN('Value Added'!$J$1),0)</f>
        <v>2.3187226536467431</v>
      </c>
      <c r="Y28" s="303">
        <f>VLOOKUP($A28,'Value Added'!$A$2:$AX$44,COLUMN('Value Added'!AF$1),0)/VLOOKUP($A28,'Value Added'!$A$2:$AX$44,COLUMN('Value Added'!$J$1),0)</f>
        <v>2.385142630461178</v>
      </c>
      <c r="Z28" s="303">
        <f>VLOOKUP($A28,'Value Added'!$A$2:$AX$44,COLUMN('Value Added'!AG$1),0)/VLOOKUP($A28,'Value Added'!$A$2:$AX$44,COLUMN('Value Added'!$J$1),0)</f>
        <v>2.4515890521806449</v>
      </c>
      <c r="AA28" s="303">
        <f>VLOOKUP($A28,'Value Added'!$A$2:$AX$44,COLUMN('Value Added'!AH$1),0)/VLOOKUP($A28,'Value Added'!$A$2:$AX$44,COLUMN('Value Added'!$J$1),0)</f>
        <v>2.5177403985070561</v>
      </c>
      <c r="AB28" s="303">
        <f>VLOOKUP($A28,'Value Added'!$A$2:$AX$44,COLUMN('Value Added'!AI$1),0)/VLOOKUP($A28,'Value Added'!$A$2:$AX$44,COLUMN('Value Added'!$J$1),0)</f>
        <v>2.5832495833826878</v>
      </c>
      <c r="AC28" s="303">
        <f>VLOOKUP($A28,'Value Added'!$A$2:$AX$44,COLUMN('Value Added'!AJ$1),0)/VLOOKUP($A28,'Value Added'!$A$2:$AX$44,COLUMN('Value Added'!$J$1),0)</f>
        <v>2.647744775908786</v>
      </c>
      <c r="AD28" s="303">
        <f>VLOOKUP($A28,'Value Added'!$A$2:$AX$44,COLUMN('Value Added'!AK$1),0)/VLOOKUP($A28,'Value Added'!$A$2:$AX$44,COLUMN('Value Added'!$J$1),0)</f>
        <v>2.7108306771440889</v>
      </c>
      <c r="AE28" s="303">
        <f>VLOOKUP($A28,'Value Added'!$A$2:$AX$44,COLUMN('Value Added'!AL$1),0)/VLOOKUP($A28,'Value Added'!$A$2:$AX$44,COLUMN('Value Added'!$J$1),0)</f>
        <v>2.7720902887265786</v>
      </c>
      <c r="AF28" s="303">
        <f>VLOOKUP($A28,'Value Added'!$A$2:$AX$44,COLUMN('Value Added'!AM$1),0)/VLOOKUP($A28,'Value Added'!$A$2:$AX$44,COLUMN('Value Added'!$J$1),0)</f>
        <v>2.8310872037766304</v>
      </c>
      <c r="AG28" s="303">
        <f>VLOOKUP($A28,'Value Added'!$A$2:$AX$44,COLUMN('Value Added'!AN$1),0)/VLOOKUP($A28,'Value Added'!$A$2:$AX$44,COLUMN('Value Added'!$J$1),0)</f>
        <v>2.8873684434091533</v>
      </c>
      <c r="AH28" s="303">
        <f>VLOOKUP($A28,'Value Added'!$A$2:$AX$44,COLUMN('Value Added'!AO$1),0)/VLOOKUP($A28,'Value Added'!$A$2:$AX$44,COLUMN('Value Added'!$J$1),0)</f>
        <v>2.9404678533526045</v>
      </c>
      <c r="AI28" s="303">
        <f>VLOOKUP($A28,'Value Added'!$A$2:$AX$44,COLUMN('Value Added'!AP$1),0)/VLOOKUP($A28,'Value Added'!$A$2:$AX$44,COLUMN('Value Added'!$J$1),0)</f>
        <v>2.9899100646436865</v>
      </c>
      <c r="AJ28" s="303">
        <f>VLOOKUP($A28,'Value Added'!$A$2:$AX$44,COLUMN('Value Added'!AQ$1),0)/VLOOKUP($A28,'Value Added'!$A$2:$AX$44,COLUMN('Value Added'!$J$1),0)</f>
        <v>3.0352150101949249</v>
      </c>
      <c r="AK28" s="303">
        <f>VLOOKUP($A28,'Value Added'!$A$2:$AX$44,COLUMN('Value Added'!AR$1),0)/VLOOKUP($A28,'Value Added'!$A$2:$AX$44,COLUMN('Value Added'!$J$1),0)</f>
        <v>3.0759029753436704</v>
      </c>
      <c r="AL28" s="303">
        <f>VLOOKUP($A28,'Value Added'!$A$2:$AX$44,COLUMN('Value Added'!AS$1),0)/VLOOKUP($A28,'Value Added'!$A$2:$AX$44,COLUMN('Value Added'!$J$1),0)</f>
        <v>3.1115001454869176</v>
      </c>
      <c r="AM28" s="303">
        <f>VLOOKUP($A28,'Value Added'!$A$2:$AX$44,COLUMN('Value Added'!AT$1),0)/VLOOKUP($A28,'Value Added'!$A$2:$AX$44,COLUMN('Value Added'!$J$1),0)</f>
        <v>3.1415445978670022</v>
      </c>
      <c r="AN28" s="303">
        <f>VLOOKUP($A28,'Value Added'!$A$2:$AX$44,COLUMN('Value Added'!AU$1),0)/VLOOKUP($A28,'Value Added'!$A$2:$AX$44,COLUMN('Value Added'!$J$1),0)</f>
        <v>3.1655926678609125</v>
      </c>
      <c r="AO28" s="303">
        <f>VLOOKUP($A28,'Value Added'!$A$2:$AX$44,COLUMN('Value Added'!AV$1),0)/VLOOKUP($A28,'Value Added'!$A$2:$AX$44,COLUMN('Value Added'!$J$1),0)</f>
        <v>3.1832256031861323</v>
      </c>
      <c r="AP28" s="303">
        <f>VLOOKUP($A28,'Value Added'!$A$2:$AX$44,COLUMN('Value Added'!AW$1),0)/VLOOKUP($A28,'Value Added'!$A$2:$AX$44,COLUMN('Value Added'!$J$1),0)</f>
        <v>3.194056402786237</v>
      </c>
      <c r="AQ28" s="304">
        <f>VLOOKUP($A28,'Value Added'!$A$2:$AX$44,COLUMN('Value Added'!AX$1),0)/VLOOKUP($A28,'Value Added'!$A$2:$AX$44,COLUMN('Value Added'!$J$1),0)</f>
        <v>3.1977367213871832</v>
      </c>
    </row>
    <row r="29" spans="1:43" x14ac:dyDescent="0.25">
      <c r="A29" s="74" t="s">
        <v>23</v>
      </c>
      <c r="B29" s="152" t="s">
        <v>314</v>
      </c>
      <c r="C29" s="152">
        <v>1</v>
      </c>
      <c r="D29" s="308">
        <f>VLOOKUP($A29,'Value Added'!$A$2:$AX$44,COLUMN('Value Added'!K$1),0)/VLOOKUP($A29,'Value Added'!$A$2:$AX$44,COLUMN('Value Added'!$J$1),0)</f>
        <v>1.1161549365037908</v>
      </c>
      <c r="E29" s="303">
        <f>VLOOKUP($A29,'Value Added'!$A$2:$AX$44,COLUMN('Value Added'!L$1),0)/VLOOKUP($A29,'Value Added'!$A$2:$AX$44,COLUMN('Value Added'!$J$1),0)</f>
        <v>1.1462979632474168</v>
      </c>
      <c r="F29" s="303">
        <f>VLOOKUP($A29,'Value Added'!$A$2:$AX$44,COLUMN('Value Added'!M$1),0)/VLOOKUP($A29,'Value Added'!$A$2:$AX$44,COLUMN('Value Added'!$J$1),0)</f>
        <v>1.1742396852455101</v>
      </c>
      <c r="G29" s="303">
        <f>VLOOKUP($A29,'Value Added'!$A$2:$AX$44,COLUMN('Value Added'!N$1),0)/VLOOKUP($A29,'Value Added'!$A$2:$AX$44,COLUMN('Value Added'!$J$1),0)</f>
        <v>1.2432324051159247</v>
      </c>
      <c r="H29" s="303">
        <f>VLOOKUP($A29,'Value Added'!$A$2:$AX$44,COLUMN('Value Added'!O$1),0)/VLOOKUP($A29,'Value Added'!$A$2:$AX$44,COLUMN('Value Added'!$J$1),0)</f>
        <v>1.3298756242501264</v>
      </c>
      <c r="I29" s="303">
        <f>VLOOKUP($A29,'Value Added'!$A$2:$AX$44,COLUMN('Value Added'!P$1),0)/VLOOKUP($A29,'Value Added'!$A$2:$AX$44,COLUMN('Value Added'!$J$1),0)</f>
        <v>1.4105844401833458</v>
      </c>
      <c r="J29" s="303">
        <f>VLOOKUP($A29,'Value Added'!$A$2:$AX$44,COLUMN('Value Added'!Q$1),0)/VLOOKUP($A29,'Value Added'!$A$2:$AX$44,COLUMN('Value Added'!$J$1),0)</f>
        <v>1.4795866873668866</v>
      </c>
      <c r="K29" s="303">
        <f>VLOOKUP($A29,'Value Added'!$A$2:$AX$44,COLUMN('Value Added'!R$1),0)/VLOOKUP($A29,'Value Added'!$A$2:$AX$44,COLUMN('Value Added'!$J$1),0)</f>
        <v>1.5367326852831786</v>
      </c>
      <c r="L29" s="303">
        <f>VLOOKUP($A29,'Value Added'!$A$2:$AX$44,COLUMN('Value Added'!S$1),0)/VLOOKUP($A29,'Value Added'!$A$2:$AX$44,COLUMN('Value Added'!$J$1),0)</f>
        <v>1.5824724342846193</v>
      </c>
      <c r="M29" s="303">
        <f>VLOOKUP($A29,'Value Added'!$A$2:$AX$44,COLUMN('Value Added'!T$1),0)/VLOOKUP($A29,'Value Added'!$A$2:$AX$44,COLUMN('Value Added'!$J$1),0)</f>
        <v>1.6177716281607255</v>
      </c>
      <c r="N29" s="303">
        <f>VLOOKUP($A29,'Value Added'!$A$2:$AX$44,COLUMN('Value Added'!U$1),0)/VLOOKUP($A29,'Value Added'!$A$2:$AX$44,COLUMN('Value Added'!$J$1),0)</f>
        <v>1.6439724512546505</v>
      </c>
      <c r="O29" s="303">
        <f>VLOOKUP($A29,'Value Added'!$A$2:$AX$44,COLUMN('Value Added'!V$1),0)/VLOOKUP($A29,'Value Added'!$A$2:$AX$44,COLUMN('Value Added'!$J$1),0)</f>
        <v>1.6625699962268505</v>
      </c>
      <c r="P29" s="303">
        <f>VLOOKUP($A29,'Value Added'!$A$2:$AX$44,COLUMN('Value Added'!W$1),0)/VLOOKUP($A29,'Value Added'!$A$2:$AX$44,COLUMN('Value Added'!$J$1),0)</f>
        <v>1.6752319440458636</v>
      </c>
      <c r="Q29" s="303">
        <f>VLOOKUP($A29,'Value Added'!$A$2:$AX$44,COLUMN('Value Added'!X$1),0)/VLOOKUP($A29,'Value Added'!$A$2:$AX$44,COLUMN('Value Added'!$J$1),0)</f>
        <v>1.6837634524805918</v>
      </c>
      <c r="R29" s="303">
        <f>VLOOKUP($A29,'Value Added'!$A$2:$AX$44,COLUMN('Value Added'!Y$1),0)/VLOOKUP($A29,'Value Added'!$A$2:$AX$44,COLUMN('Value Added'!$J$1),0)</f>
        <v>1.6900511893083738</v>
      </c>
      <c r="S29" s="303">
        <f>VLOOKUP($A29,'Value Added'!$A$2:$AX$44,COLUMN('Value Added'!Z$1),0)/VLOOKUP($A29,'Value Added'!$A$2:$AX$44,COLUMN('Value Added'!$J$1),0)</f>
        <v>1.6957021484528836</v>
      </c>
      <c r="T29" s="303">
        <f>VLOOKUP($A29,'Value Added'!$A$2:$AX$44,COLUMN('Value Added'!AA$1),0)/VLOOKUP($A29,'Value Added'!$A$2:$AX$44,COLUMN('Value Added'!$J$1),0)</f>
        <v>1.7010439804770021</v>
      </c>
      <c r="U29" s="303">
        <f>VLOOKUP($A29,'Value Added'!$A$2:$AX$44,COLUMN('Value Added'!AB$1),0)/VLOOKUP($A29,'Value Added'!$A$2:$AX$44,COLUMN('Value Added'!$J$1),0)</f>
        <v>1.7060818633941071</v>
      </c>
      <c r="V29" s="303">
        <f>VLOOKUP($A29,'Value Added'!$A$2:$AX$44,COLUMN('Value Added'!AC$1),0)/VLOOKUP($A29,'Value Added'!$A$2:$AX$44,COLUMN('Value Added'!$J$1),0)</f>
        <v>1.7108212378151355</v>
      </c>
      <c r="W29" s="303">
        <f>VLOOKUP($A29,'Value Added'!$A$2:$AX$44,COLUMN('Value Added'!AD$1),0)/VLOOKUP($A29,'Value Added'!$A$2:$AX$44,COLUMN('Value Added'!$J$1),0)</f>
        <v>1.7152677949697763</v>
      </c>
      <c r="X29" s="303">
        <f>VLOOKUP($A29,'Value Added'!$A$2:$AX$44,COLUMN('Value Added'!AE$1),0)/VLOOKUP($A29,'Value Added'!$A$2:$AX$44,COLUMN('Value Added'!$J$1),0)</f>
        <v>1.7194274647316401</v>
      </c>
      <c r="Y29" s="303">
        <f>VLOOKUP($A29,'Value Added'!$A$2:$AX$44,COLUMN('Value Added'!AF$1),0)/VLOOKUP($A29,'Value Added'!$A$2:$AX$44,COLUMN('Value Added'!$J$1),0)</f>
        <v>1.7233064036780901</v>
      </c>
      <c r="Z29" s="303">
        <f>VLOOKUP($A29,'Value Added'!$A$2:$AX$44,COLUMN('Value Added'!AG$1),0)/VLOOKUP($A29,'Value Added'!$A$2:$AX$44,COLUMN('Value Added'!$J$1),0)</f>
        <v>1.7269109832143106</v>
      </c>
      <c r="AA29" s="303">
        <f>VLOOKUP($A29,'Value Added'!$A$2:$AX$44,COLUMN('Value Added'!AH$1),0)/VLOOKUP($A29,'Value Added'!$A$2:$AX$44,COLUMN('Value Added'!$J$1),0)</f>
        <v>1.7302477777899072</v>
      </c>
      <c r="AB29" s="303">
        <f>VLOOKUP($A29,'Value Added'!$A$2:$AX$44,COLUMN('Value Added'!AI$1),0)/VLOOKUP($A29,'Value Added'!$A$2:$AX$44,COLUMN('Value Added'!$J$1),0)</f>
        <v>1.7333235532351219</v>
      </c>
      <c r="AC29" s="303">
        <f>VLOOKUP($A29,'Value Added'!$A$2:$AX$44,COLUMN('Value Added'!AJ$1),0)/VLOOKUP($A29,'Value Added'!$A$2:$AX$44,COLUMN('Value Added'!$J$1),0)</f>
        <v>1.7361452552425183</v>
      </c>
      <c r="AD29" s="303">
        <f>VLOOKUP($A29,'Value Added'!$A$2:$AX$44,COLUMN('Value Added'!AK$1),0)/VLOOKUP($A29,'Value Added'!$A$2:$AX$44,COLUMN('Value Added'!$J$1),0)</f>
        <v>1.7387199980186472</v>
      </c>
      <c r="AE29" s="303">
        <f>VLOOKUP($A29,'Value Added'!$A$2:$AX$44,COLUMN('Value Added'!AL$1),0)/VLOOKUP($A29,'Value Added'!$A$2:$AX$44,COLUMN('Value Added'!$J$1),0)</f>
        <v>1.7410550531289537</v>
      </c>
      <c r="AF29" s="303">
        <f>VLOOKUP($A29,'Value Added'!$A$2:$AX$44,COLUMN('Value Added'!AM$1),0)/VLOOKUP($A29,'Value Added'!$A$2:$AX$44,COLUMN('Value Added'!$J$1),0)</f>
        <v>1.7431578385578383</v>
      </c>
      <c r="AG29" s="303">
        <f>VLOOKUP($A29,'Value Added'!$A$2:$AX$44,COLUMN('Value Added'!AN$1),0)/VLOOKUP($A29,'Value Added'!$A$2:$AX$44,COLUMN('Value Added'!$J$1),0)</f>
        <v>1.7450359080045887</v>
      </c>
      <c r="AH29" s="303">
        <f>VLOOKUP($A29,'Value Added'!$A$2:$AX$44,COLUMN('Value Added'!AO$1),0)/VLOOKUP($A29,'Value Added'!$A$2:$AX$44,COLUMN('Value Added'!$J$1),0)</f>
        <v>1.7466969404344341</v>
      </c>
      <c r="AI29" s="303">
        <f>VLOOKUP($A29,'Value Added'!$A$2:$AX$44,COLUMN('Value Added'!AP$1),0)/VLOOKUP($A29,'Value Added'!$A$2:$AX$44,COLUMN('Value Added'!$J$1),0)</f>
        <v>1.7481487299028589</v>
      </c>
      <c r="AJ29" s="303">
        <f>VLOOKUP($A29,'Value Added'!$A$2:$AX$44,COLUMN('Value Added'!AQ$1),0)/VLOOKUP($A29,'Value Added'!$A$2:$AX$44,COLUMN('Value Added'!$J$1),0)</f>
        <v>1.7493991756699303</v>
      </c>
      <c r="AK29" s="303">
        <f>VLOOKUP($A29,'Value Added'!$A$2:$AX$44,COLUMN('Value Added'!AR$1),0)/VLOOKUP($A29,'Value Added'!$A$2:$AX$44,COLUMN('Value Added'!$J$1),0)</f>
        <v>1.7504562726201864</v>
      </c>
      <c r="AL29" s="303">
        <f>VLOOKUP($A29,'Value Added'!$A$2:$AX$44,COLUMN('Value Added'!AS$1),0)/VLOOKUP($A29,'Value Added'!$A$2:$AX$44,COLUMN('Value Added'!$J$1),0)</f>
        <v>1.7513281020023814</v>
      </c>
      <c r="AM29" s="303">
        <f>VLOOKUP($A29,'Value Added'!$A$2:$AX$44,COLUMN('Value Added'!AT$1),0)/VLOOKUP($A29,'Value Added'!$A$2:$AX$44,COLUMN('Value Added'!$J$1),0)</f>
        <v>1.752022822502223</v>
      </c>
      <c r="AN29" s="303">
        <f>VLOOKUP($A29,'Value Added'!$A$2:$AX$44,COLUMN('Value Added'!AU$1),0)/VLOOKUP($A29,'Value Added'!$A$2:$AX$44,COLUMN('Value Added'!$J$1),0)</f>
        <v>1.7525486616600121</v>
      </c>
      <c r="AO29" s="303">
        <f>VLOOKUP($A29,'Value Added'!$A$2:$AX$44,COLUMN('Value Added'!AV$1),0)/VLOOKUP($A29,'Value Added'!$A$2:$AX$44,COLUMN('Value Added'!$J$1),0)</f>
        <v>1.7529139076440281</v>
      </c>
      <c r="AP29" s="303">
        <f>VLOOKUP($A29,'Value Added'!$A$2:$AX$44,COLUMN('Value Added'!AW$1),0)/VLOOKUP($A29,'Value Added'!$A$2:$AX$44,COLUMN('Value Added'!$J$1),0)</f>
        <v>1.7531269013892981</v>
      </c>
      <c r="AQ29" s="304">
        <f>VLOOKUP($A29,'Value Added'!$A$2:$AX$44,COLUMN('Value Added'!AX$1),0)/VLOOKUP($A29,'Value Added'!$A$2:$AX$44,COLUMN('Value Added'!$J$1),0)</f>
        <v>1.7531960291105004</v>
      </c>
    </row>
    <row r="30" spans="1:43" x14ac:dyDescent="0.25">
      <c r="A30" s="74" t="s">
        <v>24</v>
      </c>
      <c r="B30" s="152" t="s">
        <v>314</v>
      </c>
      <c r="C30" s="152">
        <v>1</v>
      </c>
      <c r="D30" s="308">
        <f>VLOOKUP($A30,'Value Added'!$A$2:$AX$44,COLUMN('Value Added'!K$1),0)/VLOOKUP($A30,'Value Added'!$A$2:$AX$44,COLUMN('Value Added'!$J$1),0)</f>
        <v>1.1067842327458299</v>
      </c>
      <c r="E30" s="303">
        <f>VLOOKUP($A30,'Value Added'!$A$2:$AX$44,COLUMN('Value Added'!L$1),0)/VLOOKUP($A30,'Value Added'!$A$2:$AX$44,COLUMN('Value Added'!$J$1),0)</f>
        <v>1.1040692953105653</v>
      </c>
      <c r="F30" s="303">
        <f>VLOOKUP($A30,'Value Added'!$A$2:$AX$44,COLUMN('Value Added'!M$1),0)/VLOOKUP($A30,'Value Added'!$A$2:$AX$44,COLUMN('Value Added'!$J$1),0)</f>
        <v>1.1201184380533695</v>
      </c>
      <c r="G30" s="303">
        <f>VLOOKUP($A30,'Value Added'!$A$2:$AX$44,COLUMN('Value Added'!N$1),0)/VLOOKUP($A30,'Value Added'!$A$2:$AX$44,COLUMN('Value Added'!$J$1),0)</f>
        <v>1.1594058534244489</v>
      </c>
      <c r="H30" s="303">
        <f>VLOOKUP($A30,'Value Added'!$A$2:$AX$44,COLUMN('Value Added'!O$1),0)/VLOOKUP($A30,'Value Added'!$A$2:$AX$44,COLUMN('Value Added'!$J$1),0)</f>
        <v>1.2082700494146716</v>
      </c>
      <c r="I30" s="303">
        <f>VLOOKUP($A30,'Value Added'!$A$2:$AX$44,COLUMN('Value Added'!P$1),0)/VLOOKUP($A30,'Value Added'!$A$2:$AX$44,COLUMN('Value Added'!$J$1),0)</f>
        <v>1.2539056988395825</v>
      </c>
      <c r="J30" s="303">
        <f>VLOOKUP($A30,'Value Added'!$A$2:$AX$44,COLUMN('Value Added'!Q$1),0)/VLOOKUP($A30,'Value Added'!$A$2:$AX$44,COLUMN('Value Added'!$J$1),0)</f>
        <v>1.2930124554218891</v>
      </c>
      <c r="K30" s="303">
        <f>VLOOKUP($A30,'Value Added'!$A$2:$AX$44,COLUMN('Value Added'!R$1),0)/VLOOKUP($A30,'Value Added'!$A$2:$AX$44,COLUMN('Value Added'!$J$1),0)</f>
        <v>1.3249651135594336</v>
      </c>
      <c r="L30" s="303">
        <f>VLOOKUP($A30,'Value Added'!$A$2:$AX$44,COLUMN('Value Added'!S$1),0)/VLOOKUP($A30,'Value Added'!$A$2:$AX$44,COLUMN('Value Added'!$J$1),0)</f>
        <v>1.3492642630856371</v>
      </c>
      <c r="M30" s="303">
        <f>VLOOKUP($A30,'Value Added'!$A$2:$AX$44,COLUMN('Value Added'!T$1),0)/VLOOKUP($A30,'Value Added'!$A$2:$AX$44,COLUMN('Value Added'!$J$1),0)</f>
        <v>1.3655492488942012</v>
      </c>
      <c r="N30" s="303">
        <f>VLOOKUP($A30,'Value Added'!$A$2:$AX$44,COLUMN('Value Added'!U$1),0)/VLOOKUP($A30,'Value Added'!$A$2:$AX$44,COLUMN('Value Added'!$J$1),0)</f>
        <v>1.3738781280514365</v>
      </c>
      <c r="O30" s="303">
        <f>VLOOKUP($A30,'Value Added'!$A$2:$AX$44,COLUMN('Value Added'!V$1),0)/VLOOKUP($A30,'Value Added'!$A$2:$AX$44,COLUMN('Value Added'!$J$1),0)</f>
        <v>1.3755468254334819</v>
      </c>
      <c r="P30" s="303">
        <f>VLOOKUP($A30,'Value Added'!$A$2:$AX$44,COLUMN('Value Added'!W$1),0)/VLOOKUP($A30,'Value Added'!$A$2:$AX$44,COLUMN('Value Added'!$J$1),0)</f>
        <v>1.3722413142758878</v>
      </c>
      <c r="Q30" s="303">
        <f>VLOOKUP($A30,'Value Added'!$A$2:$AX$44,COLUMN('Value Added'!X$1),0)/VLOOKUP($A30,'Value Added'!$A$2:$AX$44,COLUMN('Value Added'!$J$1),0)</f>
        <v>1.3656995289868037</v>
      </c>
      <c r="R30" s="303">
        <f>VLOOKUP($A30,'Value Added'!$A$2:$AX$44,COLUMN('Value Added'!Y$1),0)/VLOOKUP($A30,'Value Added'!$A$2:$AX$44,COLUMN('Value Added'!$J$1),0)</f>
        <v>1.3576599325397256</v>
      </c>
      <c r="S30" s="303">
        <f>VLOOKUP($A30,'Value Added'!$A$2:$AX$44,COLUMN('Value Added'!Z$1),0)/VLOOKUP($A30,'Value Added'!$A$2:$AX$44,COLUMN('Value Added'!$J$1),0)</f>
        <v>1.3495533545490079</v>
      </c>
      <c r="T30" s="303">
        <f>VLOOKUP($A30,'Value Added'!$A$2:$AX$44,COLUMN('Value Added'!AA$1),0)/VLOOKUP($A30,'Value Added'!$A$2:$AX$44,COLUMN('Value Added'!$J$1),0)</f>
        <v>1.3416711807760504</v>
      </c>
      <c r="U30" s="303">
        <f>VLOOKUP($A30,'Value Added'!$A$2:$AX$44,COLUMN('Value Added'!AB$1),0)/VLOOKUP($A30,'Value Added'!$A$2:$AX$44,COLUMN('Value Added'!$J$1),0)</f>
        <v>1.334022898603284</v>
      </c>
      <c r="V30" s="303">
        <f>VLOOKUP($A30,'Value Added'!$A$2:$AX$44,COLUMN('Value Added'!AC$1),0)/VLOOKUP($A30,'Value Added'!$A$2:$AX$44,COLUMN('Value Added'!$J$1),0)</f>
        <v>1.3266178153533394</v>
      </c>
      <c r="W30" s="303">
        <f>VLOOKUP($A30,'Value Added'!$A$2:$AX$44,COLUMN('Value Added'!AD$1),0)/VLOOKUP($A30,'Value Added'!$A$2:$AX$44,COLUMN('Value Added'!$J$1),0)</f>
        <v>1.3194650784804061</v>
      </c>
      <c r="X30" s="303">
        <f>VLOOKUP($A30,'Value Added'!$A$2:$AX$44,COLUMN('Value Added'!AE$1),0)/VLOOKUP($A30,'Value Added'!$A$2:$AX$44,COLUMN('Value Added'!$J$1),0)</f>
        <v>1.3125736964156964</v>
      </c>
      <c r="Y30" s="303">
        <f>VLOOKUP($A30,'Value Added'!$A$2:$AX$44,COLUMN('Value Added'!AF$1),0)/VLOOKUP($A30,'Value Added'!$A$2:$AX$44,COLUMN('Value Added'!$J$1),0)</f>
        <v>1.3059525600612294</v>
      </c>
      <c r="Z30" s="303">
        <f>VLOOKUP($A30,'Value Added'!$A$2:$AX$44,COLUMN('Value Added'!AG$1),0)/VLOOKUP($A30,'Value Added'!$A$2:$AX$44,COLUMN('Value Added'!$J$1),0)</f>
        <v>1.2996104649311608</v>
      </c>
      <c r="AA30" s="303">
        <f>VLOOKUP($A30,'Value Added'!$A$2:$AX$44,COLUMN('Value Added'!AH$1),0)/VLOOKUP($A30,'Value Added'!$A$2:$AX$44,COLUMN('Value Added'!$J$1),0)</f>
        <v>1.2935561339451116</v>
      </c>
      <c r="AB30" s="303">
        <f>VLOOKUP($A30,'Value Added'!$A$2:$AX$44,COLUMN('Value Added'!AI$1),0)/VLOOKUP($A30,'Value Added'!$A$2:$AX$44,COLUMN('Value Added'!$J$1),0)</f>
        <v>1.2877982408832309</v>
      </c>
      <c r="AC30" s="303">
        <f>VLOOKUP($A30,'Value Added'!$A$2:$AX$44,COLUMN('Value Added'!AJ$1),0)/VLOOKUP($A30,'Value Added'!$A$2:$AX$44,COLUMN('Value Added'!$J$1),0)</f>
        <v>1.2823454345182319</v>
      </c>
      <c r="AD30" s="303">
        <f>VLOOKUP($A30,'Value Added'!$A$2:$AX$44,COLUMN('Value Added'!AK$1),0)/VLOOKUP($A30,'Value Added'!$A$2:$AX$44,COLUMN('Value Added'!$J$1),0)</f>
        <v>1.2772063634453386</v>
      </c>
      <c r="AE30" s="303">
        <f>VLOOKUP($A30,'Value Added'!$A$2:$AX$44,COLUMN('Value Added'!AL$1),0)/VLOOKUP($A30,'Value Added'!$A$2:$AX$44,COLUMN('Value Added'!$J$1),0)</f>
        <v>1.2723897016369472</v>
      </c>
      <c r="AF30" s="303">
        <f>VLOOKUP($A30,'Value Added'!$A$2:$AX$44,COLUMN('Value Added'!AM$1),0)/VLOOKUP($A30,'Value Added'!$A$2:$AX$44,COLUMN('Value Added'!$J$1),0)</f>
        <v>1.2679041747548496</v>
      </c>
      <c r="AG30" s="303">
        <f>VLOOKUP($A30,'Value Added'!$A$2:$AX$44,COLUMN('Value Added'!AN$1),0)/VLOOKUP($A30,'Value Added'!$A$2:$AX$44,COLUMN('Value Added'!$J$1),0)</f>
        <v>1.2637585872592079</v>
      </c>
      <c r="AH30" s="303">
        <f>VLOOKUP($A30,'Value Added'!$A$2:$AX$44,COLUMN('Value Added'!AO$1),0)/VLOOKUP($A30,'Value Added'!$A$2:$AX$44,COLUMN('Value Added'!$J$1),0)</f>
        <v>1.2599618503600376</v>
      </c>
      <c r="AI30" s="303">
        <f>VLOOKUP($A30,'Value Added'!$A$2:$AX$44,COLUMN('Value Added'!AP$1),0)/VLOOKUP($A30,'Value Added'!$A$2:$AX$44,COLUMN('Value Added'!$J$1),0)</f>
        <v>1.2565230108638163</v>
      </c>
      <c r="AJ30" s="303">
        <f>VLOOKUP($A30,'Value Added'!$A$2:$AX$44,COLUMN('Value Added'!AQ$1),0)/VLOOKUP($A30,'Value Added'!$A$2:$AX$44,COLUMN('Value Added'!$J$1),0)</f>
        <v>1.2534512809749718</v>
      </c>
      <c r="AK30" s="303">
        <f>VLOOKUP($A30,'Value Added'!$A$2:$AX$44,COLUMN('Value Added'!AR$1),0)/VLOOKUP($A30,'Value Added'!$A$2:$AX$44,COLUMN('Value Added'!$J$1),0)</f>
        <v>1.2507560691195518</v>
      </c>
      <c r="AL30" s="303">
        <f>VLOOKUP($A30,'Value Added'!$A$2:$AX$44,COLUMN('Value Added'!AS$1),0)/VLOOKUP($A30,'Value Added'!$A$2:$AX$44,COLUMN('Value Added'!$J$1),0)</f>
        <v>1.2484470118662943</v>
      </c>
      <c r="AM30" s="303">
        <f>VLOOKUP($A30,'Value Added'!$A$2:$AX$44,COLUMN('Value Added'!AT$1),0)/VLOOKUP($A30,'Value Added'!$A$2:$AX$44,COLUMN('Value Added'!$J$1),0)</f>
        <v>1.2465340070286479</v>
      </c>
      <c r="AN30" s="303">
        <f>VLOOKUP($A30,'Value Added'!$A$2:$AX$44,COLUMN('Value Added'!AU$1),0)/VLOOKUP($A30,'Value Added'!$A$2:$AX$44,COLUMN('Value Added'!$J$1),0)</f>
        <v>1.2450272480401312</v>
      </c>
      <c r="AO30" s="303">
        <f>VLOOKUP($A30,'Value Added'!$A$2:$AX$44,COLUMN('Value Added'!AV$1),0)/VLOOKUP($A30,'Value Added'!$A$2:$AX$44,COLUMN('Value Added'!$J$1),0)</f>
        <v>1.2439372597047509</v>
      </c>
      <c r="AP30" s="303">
        <f>VLOOKUP($A30,'Value Added'!$A$2:$AX$44,COLUMN('Value Added'!AW$1),0)/VLOOKUP($A30,'Value Added'!$A$2:$AX$44,COLUMN('Value Added'!$J$1),0)</f>
        <v>1.243274935434171</v>
      </c>
      <c r="AQ30" s="304">
        <f>VLOOKUP($A30,'Value Added'!$A$2:$AX$44,COLUMN('Value Added'!AX$1),0)/VLOOKUP($A30,'Value Added'!$A$2:$AX$44,COLUMN('Value Added'!$J$1),0)</f>
        <v>1.2430515760939884</v>
      </c>
    </row>
    <row r="31" spans="1:43" x14ac:dyDescent="0.25">
      <c r="A31" s="74" t="s">
        <v>28</v>
      </c>
      <c r="B31" s="152" t="s">
        <v>314</v>
      </c>
      <c r="C31" s="152">
        <v>1</v>
      </c>
      <c r="D31" s="308">
        <f>VLOOKUP($A31,'Value Added'!$A$2:$AX$44,COLUMN('Value Added'!K$1),0)/VLOOKUP($A31,'Value Added'!$A$2:$AX$44,COLUMN('Value Added'!$J$1),0)</f>
        <v>1.2077795954705199</v>
      </c>
      <c r="E31" s="303">
        <f>VLOOKUP($A31,'Value Added'!$A$2:$AX$44,COLUMN('Value Added'!L$1),0)/VLOOKUP($A31,'Value Added'!$A$2:$AX$44,COLUMN('Value Added'!$J$1),0)</f>
        <v>1.2219935327235634</v>
      </c>
      <c r="F31" s="303">
        <f>VLOOKUP($A31,'Value Added'!$A$2:$AX$44,COLUMN('Value Added'!M$1),0)/VLOOKUP($A31,'Value Added'!$A$2:$AX$44,COLUMN('Value Added'!$J$1),0)</f>
        <v>1.2384790632234746</v>
      </c>
      <c r="G31" s="303">
        <f>VLOOKUP($A31,'Value Added'!$A$2:$AX$44,COLUMN('Value Added'!N$1),0)/VLOOKUP($A31,'Value Added'!$A$2:$AX$44,COLUMN('Value Added'!$J$1),0)</f>
        <v>1.2788435937909546</v>
      </c>
      <c r="H31" s="303">
        <f>VLOOKUP($A31,'Value Added'!$A$2:$AX$44,COLUMN('Value Added'!O$1),0)/VLOOKUP($A31,'Value Added'!$A$2:$AX$44,COLUMN('Value Added'!$J$1),0)</f>
        <v>1.3291053740704928</v>
      </c>
      <c r="I31" s="303">
        <f>VLOOKUP($A31,'Value Added'!$A$2:$AX$44,COLUMN('Value Added'!P$1),0)/VLOOKUP($A31,'Value Added'!$A$2:$AX$44,COLUMN('Value Added'!$J$1),0)</f>
        <v>1.376396322056562</v>
      </c>
      <c r="J31" s="303">
        <f>VLOOKUP($A31,'Value Added'!$A$2:$AX$44,COLUMN('Value Added'!Q$1),0)/VLOOKUP($A31,'Value Added'!$A$2:$AX$44,COLUMN('Value Added'!$J$1),0)</f>
        <v>1.4180687198536446</v>
      </c>
      <c r="K31" s="303">
        <f>VLOOKUP($A31,'Value Added'!$A$2:$AX$44,COLUMN('Value Added'!R$1),0)/VLOOKUP($A31,'Value Added'!$A$2:$AX$44,COLUMN('Value Added'!$J$1),0)</f>
        <v>1.4543635597641604</v>
      </c>
      <c r="L31" s="303">
        <f>VLOOKUP($A31,'Value Added'!$A$2:$AX$44,COLUMN('Value Added'!S$1),0)/VLOOKUP($A31,'Value Added'!$A$2:$AX$44,COLUMN('Value Added'!$J$1),0)</f>
        <v>1.4856717775776773</v>
      </c>
      <c r="M31" s="303">
        <f>VLOOKUP($A31,'Value Added'!$A$2:$AX$44,COLUMN('Value Added'!T$1),0)/VLOOKUP($A31,'Value Added'!$A$2:$AX$44,COLUMN('Value Added'!$J$1),0)</f>
        <v>1.5125132678604116</v>
      </c>
      <c r="N31" s="303">
        <f>VLOOKUP($A31,'Value Added'!$A$2:$AX$44,COLUMN('Value Added'!U$1),0)/VLOOKUP($A31,'Value Added'!$A$2:$AX$44,COLUMN('Value Added'!$J$1),0)</f>
        <v>1.5354824143130283</v>
      </c>
      <c r="O31" s="303">
        <f>VLOOKUP($A31,'Value Added'!$A$2:$AX$44,COLUMN('Value Added'!V$1),0)/VLOOKUP($A31,'Value Added'!$A$2:$AX$44,COLUMN('Value Added'!$J$1),0)</f>
        <v>1.5551251985834214</v>
      </c>
      <c r="P31" s="303">
        <f>VLOOKUP($A31,'Value Added'!$A$2:$AX$44,COLUMN('Value Added'!W$1),0)/VLOOKUP($A31,'Value Added'!$A$2:$AX$44,COLUMN('Value Added'!$J$1),0)</f>
        <v>1.5720157988983354</v>
      </c>
      <c r="Q31" s="303">
        <f>VLOOKUP($A31,'Value Added'!$A$2:$AX$44,COLUMN('Value Added'!X$1),0)/VLOOKUP($A31,'Value Added'!$A$2:$AX$44,COLUMN('Value Added'!$J$1),0)</f>
        <v>1.5867761673510536</v>
      </c>
      <c r="R31" s="303">
        <f>VLOOKUP($A31,'Value Added'!$A$2:$AX$44,COLUMN('Value Added'!Y$1),0)/VLOOKUP($A31,'Value Added'!$A$2:$AX$44,COLUMN('Value Added'!$J$1),0)</f>
        <v>1.6000657333536632</v>
      </c>
      <c r="S31" s="303">
        <f>VLOOKUP($A31,'Value Added'!$A$2:$AX$44,COLUMN('Value Added'!Z$1),0)/VLOOKUP($A31,'Value Added'!$A$2:$AX$44,COLUMN('Value Added'!$J$1),0)</f>
        <v>1.6124572553477978</v>
      </c>
      <c r="T31" s="303">
        <f>VLOOKUP($A31,'Value Added'!$A$2:$AX$44,COLUMN('Value Added'!AA$1),0)/VLOOKUP($A31,'Value Added'!$A$2:$AX$44,COLUMN('Value Added'!$J$1),0)</f>
        <v>1.6240758226976315</v>
      </c>
      <c r="U31" s="303">
        <f>VLOOKUP($A31,'Value Added'!$A$2:$AX$44,COLUMN('Value Added'!AB$1),0)/VLOOKUP($A31,'Value Added'!$A$2:$AX$44,COLUMN('Value Added'!$J$1),0)</f>
        <v>1.6349340111818096</v>
      </c>
      <c r="V31" s="303">
        <f>VLOOKUP($A31,'Value Added'!$A$2:$AX$44,COLUMN('Value Added'!AC$1),0)/VLOOKUP($A31,'Value Added'!$A$2:$AX$44,COLUMN('Value Added'!$J$1),0)</f>
        <v>1.6450462987208299</v>
      </c>
      <c r="W31" s="303">
        <f>VLOOKUP($A31,'Value Added'!$A$2:$AX$44,COLUMN('Value Added'!AD$1),0)/VLOOKUP($A31,'Value Added'!$A$2:$AX$44,COLUMN('Value Added'!$J$1),0)</f>
        <v>1.654428963847393</v>
      </c>
      <c r="X31" s="303">
        <f>VLOOKUP($A31,'Value Added'!$A$2:$AX$44,COLUMN('Value Added'!AE$1),0)/VLOOKUP($A31,'Value Added'!$A$2:$AX$44,COLUMN('Value Added'!$J$1),0)</f>
        <v>1.6630999819153163</v>
      </c>
      <c r="Y31" s="303">
        <f>VLOOKUP($A31,'Value Added'!$A$2:$AX$44,COLUMN('Value Added'!AF$1),0)/VLOOKUP($A31,'Value Added'!$A$2:$AX$44,COLUMN('Value Added'!$J$1),0)</f>
        <v>1.6710789198299132</v>
      </c>
      <c r="Z31" s="303">
        <f>VLOOKUP($A31,'Value Added'!$A$2:$AX$44,COLUMN('Value Added'!AG$1),0)/VLOOKUP($A31,'Value Added'!$A$2:$AX$44,COLUMN('Value Added'!$J$1),0)</f>
        <v>1.6783868300515699</v>
      </c>
      <c r="AA31" s="303">
        <f>VLOOKUP($A31,'Value Added'!$A$2:$AX$44,COLUMN('Value Added'!AH$1),0)/VLOOKUP($A31,'Value Added'!$A$2:$AX$44,COLUMN('Value Added'!$J$1),0)</f>
        <v>1.6850461445888654</v>
      </c>
      <c r="AB31" s="303">
        <f>VLOOKUP($A31,'Value Added'!$A$2:$AX$44,COLUMN('Value Added'!AI$1),0)/VLOOKUP($A31,'Value Added'!$A$2:$AX$44,COLUMN('Value Added'!$J$1),0)</f>
        <v>1.6910805696596813</v>
      </c>
      <c r="AC31" s="303">
        <f>VLOOKUP($A31,'Value Added'!$A$2:$AX$44,COLUMN('Value Added'!AJ$1),0)/VLOOKUP($A31,'Value Added'!$A$2:$AX$44,COLUMN('Value Added'!$J$1),0)</f>
        <v>1.6965149816582616</v>
      </c>
      <c r="AD31" s="303">
        <f>VLOOKUP($A31,'Value Added'!$A$2:$AX$44,COLUMN('Value Added'!AK$1),0)/VLOOKUP($A31,'Value Added'!$A$2:$AX$44,COLUMN('Value Added'!$J$1),0)</f>
        <v>1.701375325023863</v>
      </c>
      <c r="AE31" s="303">
        <f>VLOOKUP($A31,'Value Added'!$A$2:$AX$44,COLUMN('Value Added'!AL$1),0)/VLOOKUP($A31,'Value Added'!$A$2:$AX$44,COLUMN('Value Added'!$J$1),0)</f>
        <v>1.7056885125634464</v>
      </c>
      <c r="AF31" s="303">
        <f>VLOOKUP($A31,'Value Added'!$A$2:$AX$44,COLUMN('Value Added'!AM$1),0)/VLOOKUP($A31,'Value Added'!$A$2:$AX$44,COLUMN('Value Added'!$J$1),0)</f>
        <v>1.7094823287364753</v>
      </c>
      <c r="AG31" s="303">
        <f>VLOOKUP($A31,'Value Added'!$A$2:$AX$44,COLUMN('Value Added'!AN$1),0)/VLOOKUP($A31,'Value Added'!$A$2:$AX$44,COLUMN('Value Added'!$J$1),0)</f>
        <v>1.7127853363658185</v>
      </c>
      <c r="AH31" s="303">
        <f>VLOOKUP($A31,'Value Added'!$A$2:$AX$44,COLUMN('Value Added'!AO$1),0)/VLOOKUP($A31,'Value Added'!$A$2:$AX$44,COLUMN('Value Added'!$J$1),0)</f>
        <v>1.7156267871946209</v>
      </c>
      <c r="AI31" s="303">
        <f>VLOOKUP($A31,'Value Added'!$A$2:$AX$44,COLUMN('Value Added'!AP$1),0)/VLOOKUP($A31,'Value Added'!$A$2:$AX$44,COLUMN('Value Added'!$J$1),0)</f>
        <v>1.7180365366658472</v>
      </c>
      <c r="AJ31" s="303">
        <f>VLOOKUP($A31,'Value Added'!$A$2:$AX$44,COLUMN('Value Added'!AQ$1),0)/VLOOKUP($A31,'Value Added'!$A$2:$AX$44,COLUMN('Value Added'!$J$1),0)</f>
        <v>1.7200449632588699</v>
      </c>
      <c r="AK31" s="303">
        <f>VLOOKUP($A31,'Value Added'!$A$2:$AX$44,COLUMN('Value Added'!AR$1),0)/VLOOKUP($A31,'Value Added'!$A$2:$AX$44,COLUMN('Value Added'!$J$1),0)</f>
        <v>1.7216828926769376</v>
      </c>
      <c r="AL31" s="303">
        <f>VLOOKUP($A31,'Value Added'!$A$2:$AX$44,COLUMN('Value Added'!AS$1),0)/VLOOKUP($A31,'Value Added'!$A$2:$AX$44,COLUMN('Value Added'!$J$1),0)</f>
        <v>1.7229815271402538</v>
      </c>
      <c r="AM31" s="303">
        <f>VLOOKUP($A31,'Value Added'!$A$2:$AX$44,COLUMN('Value Added'!AT$1),0)/VLOOKUP($A31,'Value Added'!$A$2:$AX$44,COLUMN('Value Added'!$J$1),0)</f>
        <v>1.7239723800027411</v>
      </c>
      <c r="AN31" s="303">
        <f>VLOOKUP($A31,'Value Added'!$A$2:$AX$44,COLUMN('Value Added'!AU$1),0)/VLOOKUP($A31,'Value Added'!$A$2:$AX$44,COLUMN('Value Added'!$J$1),0)</f>
        <v>1.7246872158756628</v>
      </c>
      <c r="AO31" s="303">
        <f>VLOOKUP($A31,'Value Added'!$A$2:$AX$44,COLUMN('Value Added'!AV$1),0)/VLOOKUP($A31,'Value Added'!$A$2:$AX$44,COLUMN('Value Added'!$J$1),0)</f>
        <v>1.7251579964094768</v>
      </c>
      <c r="AP31" s="303">
        <f>VLOOKUP($A31,'Value Added'!$A$2:$AX$44,COLUMN('Value Added'!AW$1),0)/VLOOKUP($A31,'Value Added'!$A$2:$AX$44,COLUMN('Value Added'!$J$1),0)</f>
        <v>1.725416831855781</v>
      </c>
      <c r="AQ31" s="304">
        <f>VLOOKUP($A31,'Value Added'!$A$2:$AX$44,COLUMN('Value Added'!AX$1),0)/VLOOKUP($A31,'Value Added'!$A$2:$AX$44,COLUMN('Value Added'!$J$1),0)</f>
        <v>1.7254959385044593</v>
      </c>
    </row>
    <row r="32" spans="1:43" x14ac:dyDescent="0.25">
      <c r="A32" s="74" t="s">
        <v>29</v>
      </c>
      <c r="B32" s="152" t="s">
        <v>314</v>
      </c>
      <c r="C32" s="152">
        <v>1</v>
      </c>
      <c r="D32" s="308">
        <f>VLOOKUP($A32,'Value Added'!$A$2:$AX$44,COLUMN('Value Added'!K$1),0)/VLOOKUP($A32,'Value Added'!$A$2:$AX$44,COLUMN('Value Added'!$J$1),0)</f>
        <v>1.1702967804386764</v>
      </c>
      <c r="E32" s="303">
        <f>VLOOKUP($A32,'Value Added'!$A$2:$AX$44,COLUMN('Value Added'!L$1),0)/VLOOKUP($A32,'Value Added'!$A$2:$AX$44,COLUMN('Value Added'!$J$1),0)</f>
        <v>1.1745589963404566</v>
      </c>
      <c r="F32" s="303">
        <f>VLOOKUP($A32,'Value Added'!$A$2:$AX$44,COLUMN('Value Added'!M$1),0)/VLOOKUP($A32,'Value Added'!$A$2:$AX$44,COLUMN('Value Added'!$J$1),0)</f>
        <v>1.1913999447709331</v>
      </c>
      <c r="G32" s="303">
        <f>VLOOKUP($A32,'Value Added'!$A$2:$AX$44,COLUMN('Value Added'!N$1),0)/VLOOKUP($A32,'Value Added'!$A$2:$AX$44,COLUMN('Value Added'!$J$1),0)</f>
        <v>1.2326636445929358</v>
      </c>
      <c r="H32" s="303">
        <f>VLOOKUP($A32,'Value Added'!$A$2:$AX$44,COLUMN('Value Added'!O$1),0)/VLOOKUP($A32,'Value Added'!$A$2:$AX$44,COLUMN('Value Added'!$J$1),0)</f>
        <v>1.2840858443694643</v>
      </c>
      <c r="I32" s="303">
        <f>VLOOKUP($A32,'Value Added'!$A$2:$AX$44,COLUMN('Value Added'!P$1),0)/VLOOKUP($A32,'Value Added'!$A$2:$AX$44,COLUMN('Value Added'!$J$1),0)</f>
        <v>1.3324584681828684</v>
      </c>
      <c r="J32" s="303">
        <f>VLOOKUP($A32,'Value Added'!$A$2:$AX$44,COLUMN('Value Added'!Q$1),0)/VLOOKUP($A32,'Value Added'!$A$2:$AX$44,COLUMN('Value Added'!$J$1),0)</f>
        <v>1.3750838090249751</v>
      </c>
      <c r="K32" s="303">
        <f>VLOOKUP($A32,'Value Added'!$A$2:$AX$44,COLUMN('Value Added'!R$1),0)/VLOOKUP($A32,'Value Added'!$A$2:$AX$44,COLUMN('Value Added'!$J$1),0)</f>
        <v>1.41226350879887</v>
      </c>
      <c r="L32" s="303">
        <f>VLOOKUP($A32,'Value Added'!$A$2:$AX$44,COLUMN('Value Added'!S$1),0)/VLOOKUP($A32,'Value Added'!$A$2:$AX$44,COLUMN('Value Added'!$J$1),0)</f>
        <v>1.444470264964355</v>
      </c>
      <c r="M32" s="303">
        <f>VLOOKUP($A32,'Value Added'!$A$2:$AX$44,COLUMN('Value Added'!T$1),0)/VLOOKUP($A32,'Value Added'!$A$2:$AX$44,COLUMN('Value Added'!$J$1),0)</f>
        <v>1.4723226443064741</v>
      </c>
      <c r="N32" s="303">
        <f>VLOOKUP($A32,'Value Added'!$A$2:$AX$44,COLUMN('Value Added'!U$1),0)/VLOOKUP($A32,'Value Added'!$A$2:$AX$44,COLUMN('Value Added'!$J$1),0)</f>
        <v>1.4965028581941708</v>
      </c>
      <c r="O32" s="303">
        <f>VLOOKUP($A32,'Value Added'!$A$2:$AX$44,COLUMN('Value Added'!V$1),0)/VLOOKUP($A32,'Value Added'!$A$2:$AX$44,COLUMN('Value Added'!$J$1),0)</f>
        <v>1.517555897187945</v>
      </c>
      <c r="P32" s="303">
        <f>VLOOKUP($A32,'Value Added'!$A$2:$AX$44,COLUMN('Value Added'!W$1),0)/VLOOKUP($A32,'Value Added'!$A$2:$AX$44,COLUMN('Value Added'!$J$1),0)</f>
        <v>1.5360320670499776</v>
      </c>
      <c r="Q32" s="303">
        <f>VLOOKUP($A32,'Value Added'!$A$2:$AX$44,COLUMN('Value Added'!X$1),0)/VLOOKUP($A32,'Value Added'!$A$2:$AX$44,COLUMN('Value Added'!$J$1),0)</f>
        <v>1.5525305692212403</v>
      </c>
      <c r="R32" s="303">
        <f>VLOOKUP($A32,'Value Added'!$A$2:$AX$44,COLUMN('Value Added'!Y$1),0)/VLOOKUP($A32,'Value Added'!$A$2:$AX$44,COLUMN('Value Added'!$J$1),0)</f>
        <v>1.5676899805740665</v>
      </c>
      <c r="S32" s="303">
        <f>VLOOKUP($A32,'Value Added'!$A$2:$AX$44,COLUMN('Value Added'!Z$1),0)/VLOOKUP($A32,'Value Added'!$A$2:$AX$44,COLUMN('Value Added'!$J$1),0)</f>
        <v>1.5820651851502625</v>
      </c>
      <c r="T32" s="303">
        <f>VLOOKUP($A32,'Value Added'!$A$2:$AX$44,COLUMN('Value Added'!AA$1),0)/VLOOKUP($A32,'Value Added'!$A$2:$AX$44,COLUMN('Value Added'!$J$1),0)</f>
        <v>1.5957668567877963</v>
      </c>
      <c r="U32" s="303">
        <f>VLOOKUP($A32,'Value Added'!$A$2:$AX$44,COLUMN('Value Added'!AB$1),0)/VLOOKUP($A32,'Value Added'!$A$2:$AX$44,COLUMN('Value Added'!$J$1),0)</f>
        <v>1.6087933531161076</v>
      </c>
      <c r="V32" s="303">
        <f>VLOOKUP($A32,'Value Added'!$A$2:$AX$44,COLUMN('Value Added'!AC$1),0)/VLOOKUP($A32,'Value Added'!$A$2:$AX$44,COLUMN('Value Added'!$J$1),0)</f>
        <v>1.6211444732762896</v>
      </c>
      <c r="W32" s="303">
        <f>VLOOKUP($A32,'Value Added'!$A$2:$AX$44,COLUMN('Value Added'!AD$1),0)/VLOOKUP($A32,'Value Added'!$A$2:$AX$44,COLUMN('Value Added'!$J$1),0)</f>
        <v>1.6328214244228321</v>
      </c>
      <c r="X32" s="303">
        <f>VLOOKUP($A32,'Value Added'!$A$2:$AX$44,COLUMN('Value Added'!AE$1),0)/VLOOKUP($A32,'Value Added'!$A$2:$AX$44,COLUMN('Value Added'!$J$1),0)</f>
        <v>1.643826784609864</v>
      </c>
      <c r="Y32" s="303">
        <f>VLOOKUP($A32,'Value Added'!$A$2:$AX$44,COLUMN('Value Added'!AF$1),0)/VLOOKUP($A32,'Value Added'!$A$2:$AX$44,COLUMN('Value Added'!$J$1),0)</f>
        <v>1.6541644623753353</v>
      </c>
      <c r="Z32" s="303">
        <f>VLOOKUP($A32,'Value Added'!$A$2:$AX$44,COLUMN('Value Added'!AG$1),0)/VLOOKUP($A32,'Value Added'!$A$2:$AX$44,COLUMN('Value Added'!$J$1),0)</f>
        <v>1.6638396533407402</v>
      </c>
      <c r="AA32" s="303">
        <f>VLOOKUP($A32,'Value Added'!$A$2:$AX$44,COLUMN('Value Added'!AH$1),0)/VLOOKUP($A32,'Value Added'!$A$2:$AX$44,COLUMN('Value Added'!$J$1),0)</f>
        <v>1.6728587941458564</v>
      </c>
      <c r="AB32" s="303">
        <f>VLOOKUP($A32,'Value Added'!$A$2:$AX$44,COLUMN('Value Added'!AI$1),0)/VLOOKUP($A32,'Value Added'!$A$2:$AX$44,COLUMN('Value Added'!$J$1),0)</f>
        <v>1.6812295140380078</v>
      </c>
      <c r="AC32" s="303">
        <f>VLOOKUP($A32,'Value Added'!$A$2:$AX$44,COLUMN('Value Added'!AJ$1),0)/VLOOKUP($A32,'Value Added'!$A$2:$AX$44,COLUMN('Value Added'!$J$1),0)</f>
        <v>1.688960584433139</v>
      </c>
      <c r="AD32" s="303">
        <f>VLOOKUP($A32,'Value Added'!$A$2:$AX$44,COLUMN('Value Added'!AK$1),0)/VLOOKUP($A32,'Value Added'!$A$2:$AX$44,COLUMN('Value Added'!$J$1),0)</f>
        <v>1.6960618667623963</v>
      </c>
      <c r="AE32" s="303">
        <f>VLOOKUP($A32,'Value Added'!$A$2:$AX$44,COLUMN('Value Added'!AL$1),0)/VLOOKUP($A32,'Value Added'!$A$2:$AX$44,COLUMN('Value Added'!$J$1),0)</f>
        <v>1.702544258912235</v>
      </c>
      <c r="AF32" s="303">
        <f>VLOOKUP($A32,'Value Added'!$A$2:$AX$44,COLUMN('Value Added'!AM$1),0)/VLOOKUP($A32,'Value Added'!$A$2:$AX$44,COLUMN('Value Added'!$J$1),0)</f>
        <v>1.7084196405591234</v>
      </c>
      <c r="AG32" s="303">
        <f>VLOOKUP($A32,'Value Added'!$A$2:$AX$44,COLUMN('Value Added'!AN$1),0)/VLOOKUP($A32,'Value Added'!$A$2:$AX$44,COLUMN('Value Added'!$J$1),0)</f>
        <v>1.7137008176915778</v>
      </c>
      <c r="AH32" s="303">
        <f>VLOOKUP($A32,'Value Added'!$A$2:$AX$44,COLUMN('Value Added'!AO$1),0)/VLOOKUP($A32,'Value Added'!$A$2:$AX$44,COLUMN('Value Added'!$J$1),0)</f>
        <v>1.7184014666024694</v>
      </c>
      <c r="AI32" s="303">
        <f>VLOOKUP($A32,'Value Added'!$A$2:$AX$44,COLUMN('Value Added'!AP$1),0)/VLOOKUP($A32,'Value Added'!$A$2:$AX$44,COLUMN('Value Added'!$J$1),0)</f>
        <v>1.722536077623908</v>
      </c>
      <c r="AJ32" s="303">
        <f>VLOOKUP($A32,'Value Added'!$A$2:$AX$44,COLUMN('Value Added'!AQ$1),0)/VLOOKUP($A32,'Value Added'!$A$2:$AX$44,COLUMN('Value Added'!$J$1),0)</f>
        <v>1.7261198988652424</v>
      </c>
      <c r="AK32" s="303">
        <f>VLOOKUP($A32,'Value Added'!$A$2:$AX$44,COLUMN('Value Added'!AR$1),0)/VLOOKUP($A32,'Value Added'!$A$2:$AX$44,COLUMN('Value Added'!$J$1),0)</f>
        <v>1.7291688802022183</v>
      </c>
      <c r="AL32" s="303">
        <f>VLOOKUP($A32,'Value Added'!$A$2:$AX$44,COLUMN('Value Added'!AS$1),0)/VLOOKUP($A32,'Value Added'!$A$2:$AX$44,COLUMN('Value Added'!$J$1),0)</f>
        <v>1.7316996177521344</v>
      </c>
      <c r="AM32" s="303">
        <f>VLOOKUP($A32,'Value Added'!$A$2:$AX$44,COLUMN('Value Added'!AT$1),0)/VLOOKUP($A32,'Value Added'!$A$2:$AX$44,COLUMN('Value Added'!$J$1),0)</f>
        <v>1.7337292990560931</v>
      </c>
      <c r="AN32" s="303">
        <f>VLOOKUP($A32,'Value Added'!$A$2:$AX$44,COLUMN('Value Added'!AU$1),0)/VLOOKUP($A32,'Value Added'!$A$2:$AX$44,COLUMN('Value Added'!$J$1),0)</f>
        <v>1.7352756491753452</v>
      </c>
      <c r="AO32" s="303">
        <f>VLOOKUP($A32,'Value Added'!$A$2:$AX$44,COLUMN('Value Added'!AV$1),0)/VLOOKUP($A32,'Value Added'!$A$2:$AX$44,COLUMN('Value Added'!$J$1),0)</f>
        <v>1.7363568778942025</v>
      </c>
      <c r="AP32" s="303">
        <f>VLOOKUP($A32,'Value Added'!$A$2:$AX$44,COLUMN('Value Added'!AW$1),0)/VLOOKUP($A32,'Value Added'!$A$2:$AX$44,COLUMN('Value Added'!$J$1),0)</f>
        <v>1.7369916282075857</v>
      </c>
      <c r="AQ32" s="304">
        <f>VLOOKUP($A32,'Value Added'!$A$2:$AX$44,COLUMN('Value Added'!AX$1),0)/VLOOKUP($A32,'Value Added'!$A$2:$AX$44,COLUMN('Value Added'!$J$1),0)</f>
        <v>1.7371989262564389</v>
      </c>
    </row>
    <row r="33" spans="1:43" x14ac:dyDescent="0.25">
      <c r="A33" s="74" t="s">
        <v>30</v>
      </c>
      <c r="B33" s="152" t="s">
        <v>314</v>
      </c>
      <c r="C33" s="152">
        <v>1</v>
      </c>
      <c r="D33" s="308">
        <f>VLOOKUP($A33,'Value Added'!$A$2:$AX$44,COLUMN('Value Added'!K$1),0)/VLOOKUP($A33,'Value Added'!$A$2:$AX$44,COLUMN('Value Added'!$J$1),0)</f>
        <v>1.1723791590515567</v>
      </c>
      <c r="E33" s="303">
        <f>VLOOKUP($A33,'Value Added'!$A$2:$AX$44,COLUMN('Value Added'!L$1),0)/VLOOKUP($A33,'Value Added'!$A$2:$AX$44,COLUMN('Value Added'!$J$1),0)</f>
        <v>1.2338140905771489</v>
      </c>
      <c r="F33" s="303">
        <f>VLOOKUP($A33,'Value Added'!$A$2:$AX$44,COLUMN('Value Added'!M$1),0)/VLOOKUP($A33,'Value Added'!$A$2:$AX$44,COLUMN('Value Added'!$J$1),0)</f>
        <v>1.2623654193994156</v>
      </c>
      <c r="G33" s="303">
        <f>VLOOKUP($A33,'Value Added'!$A$2:$AX$44,COLUMN('Value Added'!N$1),0)/VLOOKUP($A33,'Value Added'!$A$2:$AX$44,COLUMN('Value Added'!$J$1),0)</f>
        <v>1.333047813701395</v>
      </c>
      <c r="H33" s="303">
        <f>VLOOKUP($A33,'Value Added'!$A$2:$AX$44,COLUMN('Value Added'!O$1),0)/VLOOKUP($A33,'Value Added'!$A$2:$AX$44,COLUMN('Value Added'!$J$1),0)</f>
        <v>1.422372870104474</v>
      </c>
      <c r="I33" s="303">
        <f>VLOOKUP($A33,'Value Added'!$A$2:$AX$44,COLUMN('Value Added'!P$1),0)/VLOOKUP($A33,'Value Added'!$A$2:$AX$44,COLUMN('Value Added'!$J$1),0)</f>
        <v>1.5070568770888366</v>
      </c>
      <c r="J33" s="303">
        <f>VLOOKUP($A33,'Value Added'!$A$2:$AX$44,COLUMN('Value Added'!Q$1),0)/VLOOKUP($A33,'Value Added'!$A$2:$AX$44,COLUMN('Value Added'!$J$1),0)</f>
        <v>1.5822451164208666</v>
      </c>
      <c r="K33" s="303">
        <f>VLOOKUP($A33,'Value Added'!$A$2:$AX$44,COLUMN('Value Added'!R$1),0)/VLOOKUP($A33,'Value Added'!$A$2:$AX$44,COLUMN('Value Added'!$J$1),0)</f>
        <v>1.6488640292270049</v>
      </c>
      <c r="L33" s="303">
        <f>VLOOKUP($A33,'Value Added'!$A$2:$AX$44,COLUMN('Value Added'!S$1),0)/VLOOKUP($A33,'Value Added'!$A$2:$AX$44,COLUMN('Value Added'!$J$1),0)</f>
        <v>1.7084485478598248</v>
      </c>
      <c r="M33" s="303">
        <f>VLOOKUP($A33,'Value Added'!$A$2:$AX$44,COLUMN('Value Added'!T$1),0)/VLOOKUP($A33,'Value Added'!$A$2:$AX$44,COLUMN('Value Added'!$J$1),0)</f>
        <v>1.7630473078537852</v>
      </c>
      <c r="N33" s="303">
        <f>VLOOKUP($A33,'Value Added'!$A$2:$AX$44,COLUMN('Value Added'!U$1),0)/VLOOKUP($A33,'Value Added'!$A$2:$AX$44,COLUMN('Value Added'!$J$1),0)</f>
        <v>1.8147591315225786</v>
      </c>
      <c r="O33" s="303">
        <f>VLOOKUP($A33,'Value Added'!$A$2:$AX$44,COLUMN('Value Added'!V$1),0)/VLOOKUP($A33,'Value Added'!$A$2:$AX$44,COLUMN('Value Added'!$J$1),0)</f>
        <v>1.8644498102967046</v>
      </c>
      <c r="P33" s="303">
        <f>VLOOKUP($A33,'Value Added'!$A$2:$AX$44,COLUMN('Value Added'!W$1),0)/VLOOKUP($A33,'Value Added'!$A$2:$AX$44,COLUMN('Value Added'!$J$1),0)</f>
        <v>1.9127215227097651</v>
      </c>
      <c r="Q33" s="303">
        <f>VLOOKUP($A33,'Value Added'!$A$2:$AX$44,COLUMN('Value Added'!X$1),0)/VLOOKUP($A33,'Value Added'!$A$2:$AX$44,COLUMN('Value Added'!$J$1),0)</f>
        <v>1.9602650322278352</v>
      </c>
      <c r="R33" s="303">
        <f>VLOOKUP($A33,'Value Added'!$A$2:$AX$44,COLUMN('Value Added'!Y$1),0)/VLOOKUP($A33,'Value Added'!$A$2:$AX$44,COLUMN('Value Added'!$J$1),0)</f>
        <v>2.0078557126105907</v>
      </c>
      <c r="S33" s="303">
        <f>VLOOKUP($A33,'Value Added'!$A$2:$AX$44,COLUMN('Value Added'!Z$1),0)/VLOOKUP($A33,'Value Added'!$A$2:$AX$44,COLUMN('Value Added'!$J$1),0)</f>
        <v>2.0561774619615232</v>
      </c>
      <c r="T33" s="303">
        <f>VLOOKUP($A33,'Value Added'!$A$2:$AX$44,COLUMN('Value Added'!AA$1),0)/VLOOKUP($A33,'Value Added'!$A$2:$AX$44,COLUMN('Value Added'!$J$1),0)</f>
        <v>2.1052664616318921</v>
      </c>
      <c r="U33" s="303">
        <f>VLOOKUP($A33,'Value Added'!$A$2:$AX$44,COLUMN('Value Added'!AB$1),0)/VLOOKUP($A33,'Value Added'!$A$2:$AX$44,COLUMN('Value Added'!$J$1),0)</f>
        <v>2.1549787784658516</v>
      </c>
      <c r="V33" s="303">
        <f>VLOOKUP($A33,'Value Added'!$A$2:$AX$44,COLUMN('Value Added'!AC$1),0)/VLOOKUP($A33,'Value Added'!$A$2:$AX$44,COLUMN('Value Added'!$J$1),0)</f>
        <v>2.2051566018200095</v>
      </c>
      <c r="W33" s="303">
        <f>VLOOKUP($A33,'Value Added'!$A$2:$AX$44,COLUMN('Value Added'!AD$1),0)/VLOOKUP($A33,'Value Added'!$A$2:$AX$44,COLUMN('Value Added'!$J$1),0)</f>
        <v>2.2556278811016175</v>
      </c>
      <c r="X33" s="303">
        <f>VLOOKUP($A33,'Value Added'!$A$2:$AX$44,COLUMN('Value Added'!AE$1),0)/VLOOKUP($A33,'Value Added'!$A$2:$AX$44,COLUMN('Value Added'!$J$1),0)</f>
        <v>2.3062060890977754</v>
      </c>
      <c r="Y33" s="303">
        <f>VLOOKUP($A33,'Value Added'!$A$2:$AX$44,COLUMN('Value Added'!AF$1),0)/VLOOKUP($A33,'Value Added'!$A$2:$AX$44,COLUMN('Value Added'!$J$1),0)</f>
        <v>2.3566901290086335</v>
      </c>
      <c r="Z33" s="303">
        <f>VLOOKUP($A33,'Value Added'!$A$2:$AX$44,COLUMN('Value Added'!AG$1),0)/VLOOKUP($A33,'Value Added'!$A$2:$AX$44,COLUMN('Value Added'!$J$1),0)</f>
        <v>2.4068644033444917</v>
      </c>
      <c r="AA33" s="303">
        <f>VLOOKUP($A33,'Value Added'!$A$2:$AX$44,COLUMN('Value Added'!AH$1),0)/VLOOKUP($A33,'Value Added'!$A$2:$AX$44,COLUMN('Value Added'!$J$1),0)</f>
        <v>2.4564990627493244</v>
      </c>
      <c r="AB33" s="303">
        <f>VLOOKUP($A33,'Value Added'!$A$2:$AX$44,COLUMN('Value Added'!AI$1),0)/VLOOKUP($A33,'Value Added'!$A$2:$AX$44,COLUMN('Value Added'!$J$1),0)</f>
        <v>2.5053504523205441</v>
      </c>
      <c r="AC33" s="303">
        <f>VLOOKUP($A33,'Value Added'!$A$2:$AX$44,COLUMN('Value Added'!AJ$1),0)/VLOOKUP($A33,'Value Added'!$A$2:$AX$44,COLUMN('Value Added'!$J$1),0)</f>
        <v>2.5531617720571154</v>
      </c>
      <c r="AD33" s="303">
        <f>VLOOKUP($A33,'Value Added'!$A$2:$AX$44,COLUMN('Value Added'!AK$1),0)/VLOOKUP($A33,'Value Added'!$A$2:$AX$44,COLUMN('Value Added'!$J$1),0)</f>
        <v>2.5996639666405974</v>
      </c>
      <c r="AE33" s="303">
        <f>VLOOKUP($A33,'Value Added'!$A$2:$AX$44,COLUMN('Value Added'!AL$1),0)/VLOOKUP($A33,'Value Added'!$A$2:$AX$44,COLUMN('Value Added'!$J$1),0)</f>
        <v>2.6445768577948017</v>
      </c>
      <c r="AF33" s="303">
        <f>VLOOKUP($A33,'Value Added'!$A$2:$AX$44,COLUMN('Value Added'!AM$1),0)/VLOOKUP($A33,'Value Added'!$A$2:$AX$44,COLUMN('Value Added'!$J$1),0)</f>
        <v>2.6876105299488557</v>
      </c>
      <c r="AG33" s="303">
        <f>VLOOKUP($A33,'Value Added'!$A$2:$AX$44,COLUMN('Value Added'!AN$1),0)/VLOOKUP($A33,'Value Added'!$A$2:$AX$44,COLUMN('Value Added'!$J$1),0)</f>
        <v>2.7284669768230692</v>
      </c>
      <c r="AH33" s="303">
        <f>VLOOKUP($A33,'Value Added'!$A$2:$AX$44,COLUMN('Value Added'!AO$1),0)/VLOOKUP($A33,'Value Added'!$A$2:$AX$44,COLUMN('Value Added'!$J$1),0)</f>
        <v>2.7668420128586475</v>
      </c>
      <c r="AI33" s="303">
        <f>VLOOKUP($A33,'Value Added'!$A$2:$AX$44,COLUMN('Value Added'!AP$1),0)/VLOOKUP($A33,'Value Added'!$A$2:$AX$44,COLUMN('Value Added'!$J$1),0)</f>
        <v>2.8024274491276255</v>
      </c>
      <c r="AJ33" s="303">
        <f>VLOOKUP($A33,'Value Added'!$A$2:$AX$44,COLUMN('Value Added'!AQ$1),0)/VLOOKUP($A33,'Value Added'!$A$2:$AX$44,COLUMN('Value Added'!$J$1),0)</f>
        <v>2.8349135285132343</v>
      </c>
      <c r="AK33" s="303">
        <f>VLOOKUP($A33,'Value Added'!$A$2:$AX$44,COLUMN('Value Added'!AR$1),0)/VLOOKUP($A33,'Value Added'!$A$2:$AX$44,COLUMN('Value Added'!$J$1),0)</f>
        <v>2.8639916095869942</v>
      </c>
      <c r="AL33" s="303">
        <f>VLOOKUP($A33,'Value Added'!$A$2:$AX$44,COLUMN('Value Added'!AS$1),0)/VLOOKUP($A33,'Value Added'!$A$2:$AX$44,COLUMN('Value Added'!$J$1),0)</f>
        <v>2.8893570827940538</v>
      </c>
      <c r="AM33" s="303">
        <f>VLOOKUP($A33,'Value Added'!$A$2:$AX$44,COLUMN('Value Added'!AT$1),0)/VLOOKUP($A33,'Value Added'!$A$2:$AX$44,COLUMN('Value Added'!$J$1),0)</f>
        <v>2.9107124963810826</v>
      </c>
      <c r="AN33" s="303">
        <f>VLOOKUP($A33,'Value Added'!$A$2:$AX$44,COLUMN('Value Added'!AU$1),0)/VLOOKUP($A33,'Value Added'!$A$2:$AX$44,COLUMN('Value Added'!$J$1),0)</f>
        <v>2.9277708630741799</v>
      </c>
      <c r="AO33" s="303">
        <f>VLOOKUP($A33,'Value Added'!$A$2:$AX$44,COLUMN('Value Added'!AV$1),0)/VLOOKUP($A33,'Value Added'!$A$2:$AX$44,COLUMN('Value Added'!$J$1),0)</f>
        <v>2.9402591119742443</v>
      </c>
      <c r="AP33" s="303">
        <f>VLOOKUP($A33,'Value Added'!$A$2:$AX$44,COLUMN('Value Added'!AW$1),0)/VLOOKUP($A33,'Value Added'!$A$2:$AX$44,COLUMN('Value Added'!$J$1),0)</f>
        <v>2.9479216436414961</v>
      </c>
      <c r="AQ33" s="304">
        <f>VLOOKUP($A33,'Value Added'!$A$2:$AX$44,COLUMN('Value Added'!AX$1),0)/VLOOKUP($A33,'Value Added'!$A$2:$AX$44,COLUMN('Value Added'!$J$1),0)</f>
        <v>2.9505239400690386</v>
      </c>
    </row>
    <row r="34" spans="1:43" x14ac:dyDescent="0.25">
      <c r="A34" s="74" t="s">
        <v>32</v>
      </c>
      <c r="B34" s="152" t="s">
        <v>314</v>
      </c>
      <c r="C34" s="152">
        <v>1</v>
      </c>
      <c r="D34" s="308">
        <f>VLOOKUP($A34,'Value Added'!$A$2:$AX$44,COLUMN('Value Added'!K$1),0)/VLOOKUP($A34,'Value Added'!$A$2:$AX$44,COLUMN('Value Added'!$J$1),0)</f>
        <v>1.1286492081810726</v>
      </c>
      <c r="E34" s="303">
        <f>VLOOKUP($A34,'Value Added'!$A$2:$AX$44,COLUMN('Value Added'!L$1),0)/VLOOKUP($A34,'Value Added'!$A$2:$AX$44,COLUMN('Value Added'!$J$1),0)</f>
        <v>1.174034390336933</v>
      </c>
      <c r="F34" s="303">
        <f>VLOOKUP($A34,'Value Added'!$A$2:$AX$44,COLUMN('Value Added'!M$1),0)/VLOOKUP($A34,'Value Added'!$A$2:$AX$44,COLUMN('Value Added'!$J$1),0)</f>
        <v>1.1845028979599779</v>
      </c>
      <c r="G34" s="303">
        <f>VLOOKUP($A34,'Value Added'!$A$2:$AX$44,COLUMN('Value Added'!N$1),0)/VLOOKUP($A34,'Value Added'!$A$2:$AX$44,COLUMN('Value Added'!$J$1),0)</f>
        <v>1.2100971044546189</v>
      </c>
      <c r="H34" s="303">
        <f>VLOOKUP($A34,'Value Added'!$A$2:$AX$44,COLUMN('Value Added'!O$1),0)/VLOOKUP($A34,'Value Added'!$A$2:$AX$44,COLUMN('Value Added'!$J$1),0)</f>
        <v>1.2419678455401317</v>
      </c>
      <c r="I34" s="303">
        <f>VLOOKUP($A34,'Value Added'!$A$2:$AX$44,COLUMN('Value Added'!P$1),0)/VLOOKUP($A34,'Value Added'!$A$2:$AX$44,COLUMN('Value Added'!$J$1),0)</f>
        <v>1.2722061479014148</v>
      </c>
      <c r="J34" s="303">
        <f>VLOOKUP($A34,'Value Added'!$A$2:$AX$44,COLUMN('Value Added'!Q$1),0)/VLOOKUP($A34,'Value Added'!$A$2:$AX$44,COLUMN('Value Added'!$J$1),0)</f>
        <v>1.2989950238667392</v>
      </c>
      <c r="K34" s="303">
        <f>VLOOKUP($A34,'Value Added'!$A$2:$AX$44,COLUMN('Value Added'!R$1),0)/VLOOKUP($A34,'Value Added'!$A$2:$AX$44,COLUMN('Value Added'!$J$1),0)</f>
        <v>1.3221475264648042</v>
      </c>
      <c r="L34" s="303">
        <f>VLOOKUP($A34,'Value Added'!$A$2:$AX$44,COLUMN('Value Added'!S$1),0)/VLOOKUP($A34,'Value Added'!$A$2:$AX$44,COLUMN('Value Added'!$J$1),0)</f>
        <v>1.3415113477065277</v>
      </c>
      <c r="M34" s="303">
        <f>VLOOKUP($A34,'Value Added'!$A$2:$AX$44,COLUMN('Value Added'!T$1),0)/VLOOKUP($A34,'Value Added'!$A$2:$AX$44,COLUMN('Value Added'!$J$1),0)</f>
        <v>1.3569703591685005</v>
      </c>
      <c r="N34" s="303">
        <f>VLOOKUP($A34,'Value Added'!$A$2:$AX$44,COLUMN('Value Added'!U$1),0)/VLOOKUP($A34,'Value Added'!$A$2:$AX$44,COLUMN('Value Added'!$J$1),0)</f>
        <v>1.3685392515326082</v>
      </c>
      <c r="O34" s="303">
        <f>VLOOKUP($A34,'Value Added'!$A$2:$AX$44,COLUMN('Value Added'!V$1),0)/VLOOKUP($A34,'Value Added'!$A$2:$AX$44,COLUMN('Value Added'!$J$1),0)</f>
        <v>1.3766492363801364</v>
      </c>
      <c r="P34" s="303">
        <f>VLOOKUP($A34,'Value Added'!$A$2:$AX$44,COLUMN('Value Added'!W$1),0)/VLOOKUP($A34,'Value Added'!$A$2:$AX$44,COLUMN('Value Added'!$J$1),0)</f>
        <v>1.3818677324389745</v>
      </c>
      <c r="Q34" s="303">
        <f>VLOOKUP($A34,'Value Added'!$A$2:$AX$44,COLUMN('Value Added'!X$1),0)/VLOOKUP($A34,'Value Added'!$A$2:$AX$44,COLUMN('Value Added'!$J$1),0)</f>
        <v>1.3847927631246439</v>
      </c>
      <c r="R34" s="303">
        <f>VLOOKUP($A34,'Value Added'!$A$2:$AX$44,COLUMN('Value Added'!Y$1),0)/VLOOKUP($A34,'Value Added'!$A$2:$AX$44,COLUMN('Value Added'!$J$1),0)</f>
        <v>1.3860414575876583</v>
      </c>
      <c r="S34" s="303">
        <f>VLOOKUP($A34,'Value Added'!$A$2:$AX$44,COLUMN('Value Added'!Z$1),0)/VLOOKUP($A34,'Value Added'!$A$2:$AX$44,COLUMN('Value Added'!$J$1),0)</f>
        <v>1.386149454857901</v>
      </c>
      <c r="T34" s="303">
        <f>VLOOKUP($A34,'Value Added'!$A$2:$AX$44,COLUMN('Value Added'!AA$1),0)/VLOOKUP($A34,'Value Added'!$A$2:$AX$44,COLUMN('Value Added'!$J$1),0)</f>
        <v>1.3852900221392708</v>
      </c>
      <c r="U34" s="303">
        <f>VLOOKUP($A34,'Value Added'!$A$2:$AX$44,COLUMN('Value Added'!AB$1),0)/VLOOKUP($A34,'Value Added'!$A$2:$AX$44,COLUMN('Value Added'!$J$1),0)</f>
        <v>1.3835467962736678</v>
      </c>
      <c r="V34" s="303">
        <f>VLOOKUP($A34,'Value Added'!$A$2:$AX$44,COLUMN('Value Added'!AC$1),0)/VLOOKUP($A34,'Value Added'!$A$2:$AX$44,COLUMN('Value Added'!$J$1),0)</f>
        <v>1.3810048025076156</v>
      </c>
      <c r="W34" s="303">
        <f>VLOOKUP($A34,'Value Added'!$A$2:$AX$44,COLUMN('Value Added'!AD$1),0)/VLOOKUP($A34,'Value Added'!$A$2:$AX$44,COLUMN('Value Added'!$J$1),0)</f>
        <v>1.3777499475845338</v>
      </c>
      <c r="X34" s="303">
        <f>VLOOKUP($A34,'Value Added'!$A$2:$AX$44,COLUMN('Value Added'!AE$1),0)/VLOOKUP($A34,'Value Added'!$A$2:$AX$44,COLUMN('Value Added'!$J$1),0)</f>
        <v>1.3738685614850061</v>
      </c>
      <c r="Y34" s="303">
        <f>VLOOKUP($A34,'Value Added'!$A$2:$AX$44,COLUMN('Value Added'!AF$1),0)/VLOOKUP($A34,'Value Added'!$A$2:$AX$44,COLUMN('Value Added'!$J$1),0)</f>
        <v>1.3694469898251991</v>
      </c>
      <c r="Z34" s="303">
        <f>VLOOKUP($A34,'Value Added'!$A$2:$AX$44,COLUMN('Value Added'!AG$1),0)/VLOOKUP($A34,'Value Added'!$A$2:$AX$44,COLUMN('Value Added'!$J$1),0)</f>
        <v>1.364571238198639</v>
      </c>
      <c r="AA34" s="303">
        <f>VLOOKUP($A34,'Value Added'!$A$2:$AX$44,COLUMN('Value Added'!AH$1),0)/VLOOKUP($A34,'Value Added'!$A$2:$AX$44,COLUMN('Value Added'!$J$1),0)</f>
        <v>1.359326669102864</v>
      </c>
      <c r="AB34" s="303">
        <f>VLOOKUP($A34,'Value Added'!$A$2:$AX$44,COLUMN('Value Added'!AI$1),0)/VLOOKUP($A34,'Value Added'!$A$2:$AX$44,COLUMN('Value Added'!$J$1),0)</f>
        <v>1.3537977515345994</v>
      </c>
      <c r="AC34" s="303">
        <f>VLOOKUP($A34,'Value Added'!$A$2:$AX$44,COLUMN('Value Added'!AJ$1),0)/VLOOKUP($A34,'Value Added'!$A$2:$AX$44,COLUMN('Value Added'!$J$1),0)</f>
        <v>1.3480678628673632</v>
      </c>
      <c r="AD34" s="303">
        <f>VLOOKUP($A34,'Value Added'!$A$2:$AX$44,COLUMN('Value Added'!AK$1),0)/VLOOKUP($A34,'Value Added'!$A$2:$AX$44,COLUMN('Value Added'!$J$1),0)</f>
        <v>1.342219142245187</v>
      </c>
      <c r="AE34" s="303">
        <f>VLOOKUP($A34,'Value Added'!$A$2:$AX$44,COLUMN('Value Added'!AL$1),0)/VLOOKUP($A34,'Value Added'!$A$2:$AX$44,COLUMN('Value Added'!$J$1),0)</f>
        <v>1.3363323944341816</v>
      </c>
      <c r="AF34" s="303">
        <f>VLOOKUP($A34,'Value Added'!$A$2:$AX$44,COLUMN('Value Added'!AM$1),0)/VLOOKUP($A34,'Value Added'!$A$2:$AX$44,COLUMN('Value Added'!$J$1),0)</f>
        <v>1.3304870428691176</v>
      </c>
      <c r="AG34" s="303">
        <f>VLOOKUP($A34,'Value Added'!$A$2:$AX$44,COLUMN('Value Added'!AN$1),0)/VLOOKUP($A34,'Value Added'!$A$2:$AX$44,COLUMN('Value Added'!$J$1),0)</f>
        <v>1.3247611305118072</v>
      </c>
      <c r="AH34" s="303">
        <f>VLOOKUP($A34,'Value Added'!$A$2:$AX$44,COLUMN('Value Added'!AO$1),0)/VLOOKUP($A34,'Value Added'!$A$2:$AX$44,COLUMN('Value Added'!$J$1),0)</f>
        <v>1.3192313670994371</v>
      </c>
      <c r="AI34" s="303">
        <f>VLOOKUP($A34,'Value Added'!$A$2:$AX$44,COLUMN('Value Added'!AP$1),0)/VLOOKUP($A34,'Value Added'!$A$2:$AX$44,COLUMN('Value Added'!$J$1),0)</f>
        <v>1.3139732214003403</v>
      </c>
      <c r="AJ34" s="303">
        <f>VLOOKUP($A34,'Value Added'!$A$2:$AX$44,COLUMN('Value Added'!AQ$1),0)/VLOOKUP($A34,'Value Added'!$A$2:$AX$44,COLUMN('Value Added'!$J$1),0)</f>
        <v>1.3090610572092216</v>
      </c>
      <c r="AK34" s="303">
        <f>VLOOKUP($A34,'Value Added'!$A$2:$AX$44,COLUMN('Value Added'!AR$1),0)/VLOOKUP($A34,'Value Added'!$A$2:$AX$44,COLUMN('Value Added'!$J$1),0)</f>
        <v>1.3045683120000382</v>
      </c>
      <c r="AL34" s="303">
        <f>VLOOKUP($A34,'Value Added'!$A$2:$AX$44,COLUMN('Value Added'!AS$1),0)/VLOOKUP($A34,'Value Added'!$A$2:$AX$44,COLUMN('Value Added'!$J$1),0)</f>
        <v>1.3005677174104016</v>
      </c>
      <c r="AM34" s="303">
        <f>VLOOKUP($A34,'Value Added'!$A$2:$AX$44,COLUMN('Value Added'!AT$1),0)/VLOOKUP($A34,'Value Added'!$A$2:$AX$44,COLUMN('Value Added'!$J$1),0)</f>
        <v>1.2971315610544603</v>
      </c>
      <c r="AN34" s="303">
        <f>VLOOKUP($A34,'Value Added'!$A$2:$AX$44,COLUMN('Value Added'!AU$1),0)/VLOOKUP($A34,'Value Added'!$A$2:$AX$44,COLUMN('Value Added'!$J$1),0)</f>
        <v>1.2943319895509842</v>
      </c>
      <c r="AO34" s="303">
        <f>VLOOKUP($A34,'Value Added'!$A$2:$AX$44,COLUMN('Value Added'!AV$1),0)/VLOOKUP($A34,'Value Added'!$A$2:$AX$44,COLUMN('Value Added'!$J$1),0)</f>
        <v>1.2922413531097192</v>
      </c>
      <c r="AP34" s="303">
        <f>VLOOKUP($A34,'Value Added'!$A$2:$AX$44,COLUMN('Value Added'!AW$1),0)/VLOOKUP($A34,'Value Added'!$A$2:$AX$44,COLUMN('Value Added'!$J$1),0)</f>
        <v>1.2909325925441091</v>
      </c>
      <c r="AQ34" s="304">
        <f>VLOOKUP($A34,'Value Added'!$A$2:$AX$44,COLUMN('Value Added'!AX$1),0)/VLOOKUP($A34,'Value Added'!$A$2:$AX$44,COLUMN('Value Added'!$J$1),0)</f>
        <v>1.2904796701745922</v>
      </c>
    </row>
    <row r="35" spans="1:43" x14ac:dyDescent="0.25">
      <c r="A35" s="74" t="s">
        <v>33</v>
      </c>
      <c r="B35" s="152" t="s">
        <v>314</v>
      </c>
      <c r="C35" s="152">
        <v>1</v>
      </c>
      <c r="D35" s="308">
        <f>VLOOKUP($A35,'Value Added'!$A$2:$AX$44,COLUMN('Value Added'!K$1),0)/VLOOKUP($A35,'Value Added'!$A$2:$AX$44,COLUMN('Value Added'!$J$1),0)</f>
        <v>1.2161091099220409</v>
      </c>
      <c r="E35" s="303">
        <f>VLOOKUP($A35,'Value Added'!$A$2:$AX$44,COLUMN('Value Added'!L$1),0)/VLOOKUP($A35,'Value Added'!$A$2:$AX$44,COLUMN('Value Added'!$J$1),0)</f>
        <v>1.3823706648329832</v>
      </c>
      <c r="F35" s="303">
        <f>VLOOKUP($A35,'Value Added'!$A$2:$AX$44,COLUMN('Value Added'!M$1),0)/VLOOKUP($A35,'Value Added'!$A$2:$AX$44,COLUMN('Value Added'!$J$1),0)</f>
        <v>1.4266869702224982</v>
      </c>
      <c r="G35" s="303">
        <f>VLOOKUP($A35,'Value Added'!$A$2:$AX$44,COLUMN('Value Added'!N$1),0)/VLOOKUP($A35,'Value Added'!$A$2:$AX$44,COLUMN('Value Added'!$J$1),0)</f>
        <v>1.5377424225050498</v>
      </c>
      <c r="H35" s="303">
        <f>VLOOKUP($A35,'Value Added'!$A$2:$AX$44,COLUMN('Value Added'!O$1),0)/VLOOKUP($A35,'Value Added'!$A$2:$AX$44,COLUMN('Value Added'!$J$1),0)</f>
        <v>1.6805549848522527</v>
      </c>
      <c r="I35" s="303">
        <f>VLOOKUP($A35,'Value Added'!$A$2:$AX$44,COLUMN('Value Added'!P$1),0)/VLOOKUP($A35,'Value Added'!$A$2:$AX$44,COLUMN('Value Added'!$J$1),0)</f>
        <v>1.8178032796228574</v>
      </c>
      <c r="J35" s="303">
        <f>VLOOKUP($A35,'Value Added'!$A$2:$AX$44,COLUMN('Value Added'!Q$1),0)/VLOOKUP($A35,'Value Added'!$A$2:$AX$44,COLUMN('Value Added'!$J$1),0)</f>
        <v>1.941180773888797</v>
      </c>
      <c r="K35" s="303">
        <f>VLOOKUP($A35,'Value Added'!$A$2:$AX$44,COLUMN('Value Added'!R$1),0)/VLOOKUP($A35,'Value Added'!$A$2:$AX$44,COLUMN('Value Added'!$J$1),0)</f>
        <v>2.0523773806933749</v>
      </c>
      <c r="L35" s="303">
        <f>VLOOKUP($A35,'Value Added'!$A$2:$AX$44,COLUMN('Value Added'!S$1),0)/VLOOKUP($A35,'Value Added'!$A$2:$AX$44,COLUMN('Value Added'!$J$1),0)</f>
        <v>2.1546056535542175</v>
      </c>
      <c r="M35" s="303">
        <f>VLOOKUP($A35,'Value Added'!$A$2:$AX$44,COLUMN('Value Added'!T$1),0)/VLOOKUP($A35,'Value Added'!$A$2:$AX$44,COLUMN('Value Added'!$J$1),0)</f>
        <v>2.2523968167618915</v>
      </c>
      <c r="N35" s="303">
        <f>VLOOKUP($A35,'Value Added'!$A$2:$AX$44,COLUMN('Value Added'!U$1),0)/VLOOKUP($A35,'Value Added'!$A$2:$AX$44,COLUMN('Value Added'!$J$1),0)</f>
        <v>2.350293451859029</v>
      </c>
      <c r="O35" s="303">
        <f>VLOOKUP($A35,'Value Added'!$A$2:$AX$44,COLUMN('Value Added'!V$1),0)/VLOOKUP($A35,'Value Added'!$A$2:$AX$44,COLUMN('Value Added'!$J$1),0)</f>
        <v>2.4489407075807508</v>
      </c>
      <c r="P35" s="303">
        <f>VLOOKUP($A35,'Value Added'!$A$2:$AX$44,COLUMN('Value Added'!W$1),0)/VLOOKUP($A35,'Value Added'!$A$2:$AX$44,COLUMN('Value Added'!$J$1),0)</f>
        <v>2.5478784555210376</v>
      </c>
      <c r="Q35" s="303">
        <f>VLOOKUP($A35,'Value Added'!$A$2:$AX$44,COLUMN('Value Added'!X$1),0)/VLOOKUP($A35,'Value Added'!$A$2:$AX$44,COLUMN('Value Added'!$J$1),0)</f>
        <v>2.6466021523784953</v>
      </c>
      <c r="R35" s="303">
        <f>VLOOKUP($A35,'Value Added'!$A$2:$AX$44,COLUMN('Value Added'!Y$1),0)/VLOOKUP($A35,'Value Added'!$A$2:$AX$44,COLUMN('Value Added'!$J$1),0)</f>
        <v>2.7445642200192144</v>
      </c>
      <c r="S35" s="303">
        <f>VLOOKUP($A35,'Value Added'!$A$2:$AX$44,COLUMN('Value Added'!Z$1),0)/VLOOKUP($A35,'Value Added'!$A$2:$AX$44,COLUMN('Value Added'!$J$1),0)</f>
        <v>2.8412266528236767</v>
      </c>
      <c r="T35" s="303">
        <f>VLOOKUP($A35,'Value Added'!$A$2:$AX$44,COLUMN('Value Added'!AA$1),0)/VLOOKUP($A35,'Value Added'!$A$2:$AX$44,COLUMN('Value Added'!$J$1),0)</f>
        <v>2.9362287649384178</v>
      </c>
      <c r="U35" s="303">
        <f>VLOOKUP($A35,'Value Added'!$A$2:$AX$44,COLUMN('Value Added'!AB$1),0)/VLOOKUP($A35,'Value Added'!$A$2:$AX$44,COLUMN('Value Added'!$J$1),0)</f>
        <v>3.0292624872196372</v>
      </c>
      <c r="V35" s="303">
        <f>VLOOKUP($A35,'Value Added'!$A$2:$AX$44,COLUMN('Value Added'!AC$1),0)/VLOOKUP($A35,'Value Added'!$A$2:$AX$44,COLUMN('Value Added'!$J$1),0)</f>
        <v>3.1200274604795997</v>
      </c>
      <c r="W35" s="303">
        <f>VLOOKUP($A35,'Value Added'!$A$2:$AX$44,COLUMN('Value Added'!AD$1),0)/VLOOKUP($A35,'Value Added'!$A$2:$AX$44,COLUMN('Value Added'!$J$1),0)</f>
        <v>3.2082329915259225</v>
      </c>
      <c r="X35" s="303">
        <f>VLOOKUP($A35,'Value Added'!$A$2:$AX$44,COLUMN('Value Added'!AE$1),0)/VLOOKUP($A35,'Value Added'!$A$2:$AX$44,COLUMN('Value Added'!$J$1),0)</f>
        <v>3.2935999085099419</v>
      </c>
      <c r="Y35" s="303">
        <f>VLOOKUP($A35,'Value Added'!$A$2:$AX$44,COLUMN('Value Added'!AF$1),0)/VLOOKUP($A35,'Value Added'!$A$2:$AX$44,COLUMN('Value Added'!$J$1),0)</f>
        <v>3.3758622981218296</v>
      </c>
      <c r="Z35" s="303">
        <f>VLOOKUP($A35,'Value Added'!$A$2:$AX$44,COLUMN('Value Added'!AG$1),0)/VLOOKUP($A35,'Value Added'!$A$2:$AX$44,COLUMN('Value Added'!$J$1),0)</f>
        <v>3.4547691090463979</v>
      </c>
      <c r="AA35" s="303">
        <f>VLOOKUP($A35,'Value Added'!$A$2:$AX$44,COLUMN('Value Added'!AH$1),0)/VLOOKUP($A35,'Value Added'!$A$2:$AX$44,COLUMN('Value Added'!$J$1),0)</f>
        <v>3.5300856081353582</v>
      </c>
      <c r="AB35" s="303">
        <f>VLOOKUP($A35,'Value Added'!$A$2:$AX$44,COLUMN('Value Added'!AI$1),0)/VLOOKUP($A35,'Value Added'!$A$2:$AX$44,COLUMN('Value Added'!$J$1),0)</f>
        <v>3.6015946779176429</v>
      </c>
      <c r="AC35" s="303">
        <f>VLOOKUP($A35,'Value Added'!$A$2:$AX$44,COLUMN('Value Added'!AJ$1),0)/VLOOKUP($A35,'Value Added'!$A$2:$AX$44,COLUMN('Value Added'!$J$1),0)</f>
        <v>3.6690979463215201</v>
      </c>
      <c r="AD35" s="303">
        <f>VLOOKUP($A35,'Value Added'!$A$2:$AX$44,COLUMN('Value Added'!AK$1),0)/VLOOKUP($A35,'Value Added'!$A$2:$AX$44,COLUMN('Value Added'!$J$1),0)</f>
        <v>3.7324167417789207</v>
      </c>
      <c r="AE35" s="303">
        <f>VLOOKUP($A35,'Value Added'!$A$2:$AX$44,COLUMN('Value Added'!AL$1),0)/VLOOKUP($A35,'Value Added'!$A$2:$AX$44,COLUMN('Value Added'!$J$1),0)</f>
        <v>3.7913928691862222</v>
      </c>
      <c r="AF35" s="303">
        <f>VLOOKUP($A35,'Value Added'!$A$2:$AX$44,COLUMN('Value Added'!AM$1),0)/VLOOKUP($A35,'Value Added'!$A$2:$AX$44,COLUMN('Value Added'!$J$1),0)</f>
        <v>3.8458892044688362</v>
      </c>
      <c r="AG35" s="303">
        <f>VLOOKUP($A35,'Value Added'!$A$2:$AX$44,COLUMN('Value Added'!AN$1),0)/VLOOKUP($A35,'Value Added'!$A$2:$AX$44,COLUMN('Value Added'!$J$1),0)</f>
        <v>3.8957901077056976</v>
      </c>
      <c r="AH35" s="303">
        <f>VLOOKUP($A35,'Value Added'!$A$2:$AX$44,COLUMN('Value Added'!AO$1),0)/VLOOKUP($A35,'Value Added'!$A$2:$AX$44,COLUMN('Value Added'!$J$1),0)</f>
        <v>3.9410016568821251</v>
      </c>
      <c r="AI35" s="303">
        <f>VLOOKUP($A35,'Value Added'!$A$2:$AX$44,COLUMN('Value Added'!AP$1),0)/VLOOKUP($A35,'Value Added'!$A$2:$AX$44,COLUMN('Value Added'!$J$1),0)</f>
        <v>3.9814517063273591</v>
      </c>
      <c r="AJ35" s="303">
        <f>VLOOKUP($A35,'Value Added'!$A$2:$AX$44,COLUMN('Value Added'!AQ$1),0)/VLOOKUP($A35,'Value Added'!$A$2:$AX$44,COLUMN('Value Added'!$J$1),0)</f>
        <v>4.0170897757328383</v>
      </c>
      <c r="AK35" s="303">
        <f>VLOOKUP($A35,'Value Added'!$A$2:$AX$44,COLUMN('Value Added'!AR$1),0)/VLOOKUP($A35,'Value Added'!$A$2:$AX$44,COLUMN('Value Added'!$J$1),0)</f>
        <v>4.0478867773179426</v>
      </c>
      <c r="AL35" s="303">
        <f>VLOOKUP($A35,'Value Added'!$A$2:$AX$44,COLUMN('Value Added'!AS$1),0)/VLOOKUP($A35,'Value Added'!$A$2:$AX$44,COLUMN('Value Added'!$J$1),0)</f>
        <v>4.0738345901957782</v>
      </c>
      <c r="AM35" s="303">
        <f>VLOOKUP($A35,'Value Added'!$A$2:$AX$44,COLUMN('Value Added'!AT$1),0)/VLOOKUP($A35,'Value Added'!$A$2:$AX$44,COLUMN('Value Added'!$J$1),0)</f>
        <v>4.094945492280444</v>
      </c>
      <c r="AN35" s="303">
        <f>VLOOKUP($A35,'Value Added'!$A$2:$AX$44,COLUMN('Value Added'!AU$1),0)/VLOOKUP($A35,'Value Added'!$A$2:$AX$44,COLUMN('Value Added'!$J$1),0)</f>
        <v>4.1112514611618254</v>
      </c>
      <c r="AO35" s="303">
        <f>VLOOKUP($A35,'Value Added'!$A$2:$AX$44,COLUMN('Value Added'!AV$1),0)/VLOOKUP($A35,'Value Added'!$A$2:$AX$44,COLUMN('Value Added'!$J$1),0)</f>
        <v>4.122803356249694</v>
      </c>
      <c r="AP35" s="303">
        <f>VLOOKUP($A35,'Value Added'!$A$2:$AX$44,COLUMN('Value Added'!AW$1),0)/VLOOKUP($A35,'Value Added'!$A$2:$AX$44,COLUMN('Value Added'!$J$1),0)</f>
        <v>4.129669995156422</v>
      </c>
      <c r="AQ35" s="304">
        <f>VLOOKUP($A35,'Value Added'!$A$2:$AX$44,COLUMN('Value Added'!AX$1),0)/VLOOKUP($A35,'Value Added'!$A$2:$AX$44,COLUMN('Value Added'!$J$1),0)</f>
        <v>4.1319371377498513</v>
      </c>
    </row>
    <row r="36" spans="1:43" x14ac:dyDescent="0.25">
      <c r="A36" s="74" t="s">
        <v>34</v>
      </c>
      <c r="B36" s="152" t="s">
        <v>314</v>
      </c>
      <c r="C36" s="152">
        <v>1</v>
      </c>
      <c r="D36" s="308">
        <f>VLOOKUP($A36,'Value Added'!$A$2:$AX$44,COLUMN('Value Added'!K$1),0)/VLOOKUP($A36,'Value Added'!$A$2:$AX$44,COLUMN('Value Added'!$J$1),0)</f>
        <v>1.2046560275511999</v>
      </c>
      <c r="E36" s="303">
        <f>VLOOKUP($A36,'Value Added'!$A$2:$AX$44,COLUMN('Value Added'!L$1),0)/VLOOKUP($A36,'Value Added'!$A$2:$AX$44,COLUMN('Value Added'!$J$1),0)</f>
        <v>1.3167314539888968</v>
      </c>
      <c r="F36" s="303">
        <f>VLOOKUP($A36,'Value Added'!$A$2:$AX$44,COLUMN('Value Added'!M$1),0)/VLOOKUP($A36,'Value Added'!$A$2:$AX$44,COLUMN('Value Added'!$J$1),0)</f>
        <v>1.3535737305212812</v>
      </c>
      <c r="G36" s="303">
        <f>VLOOKUP($A36,'Value Added'!$A$2:$AX$44,COLUMN('Value Added'!N$1),0)/VLOOKUP($A36,'Value Added'!$A$2:$AX$44,COLUMN('Value Added'!$J$1),0)</f>
        <v>1.4439826037535095</v>
      </c>
      <c r="H36" s="303">
        <f>VLOOKUP($A36,'Value Added'!$A$2:$AX$44,COLUMN('Value Added'!O$1),0)/VLOOKUP($A36,'Value Added'!$A$2:$AX$44,COLUMN('Value Added'!$J$1),0)</f>
        <v>1.555701339816264</v>
      </c>
      <c r="I36" s="303">
        <f>VLOOKUP($A36,'Value Added'!$A$2:$AX$44,COLUMN('Value Added'!P$1),0)/VLOOKUP($A36,'Value Added'!$A$2:$AX$44,COLUMN('Value Added'!$J$1),0)</f>
        <v>1.6559122160480133</v>
      </c>
      <c r="J36" s="303">
        <f>VLOOKUP($A36,'Value Added'!$A$2:$AX$44,COLUMN('Value Added'!Q$1),0)/VLOOKUP($A36,'Value Added'!$A$2:$AX$44,COLUMN('Value Added'!$J$1),0)</f>
        <v>1.7396131180492298</v>
      </c>
      <c r="K36" s="303">
        <f>VLOOKUP($A36,'Value Added'!$A$2:$AX$44,COLUMN('Value Added'!R$1),0)/VLOOKUP($A36,'Value Added'!$A$2:$AX$44,COLUMN('Value Added'!$J$1),0)</f>
        <v>1.8113546588140579</v>
      </c>
      <c r="L36" s="303">
        <f>VLOOKUP($A36,'Value Added'!$A$2:$AX$44,COLUMN('Value Added'!S$1),0)/VLOOKUP($A36,'Value Added'!$A$2:$AX$44,COLUMN('Value Added'!$J$1),0)</f>
        <v>1.8772449324464084</v>
      </c>
      <c r="M36" s="303">
        <f>VLOOKUP($A36,'Value Added'!$A$2:$AX$44,COLUMN('Value Added'!T$1),0)/VLOOKUP($A36,'Value Added'!$A$2:$AX$44,COLUMN('Value Added'!$J$1),0)</f>
        <v>1.9446264725851845</v>
      </c>
      <c r="N36" s="303">
        <f>VLOOKUP($A36,'Value Added'!$A$2:$AX$44,COLUMN('Value Added'!U$1),0)/VLOOKUP($A36,'Value Added'!$A$2:$AX$44,COLUMN('Value Added'!$J$1),0)</f>
        <v>2.0201990677955011</v>
      </c>
      <c r="O36" s="303">
        <f>VLOOKUP($A36,'Value Added'!$A$2:$AX$44,COLUMN('Value Added'!V$1),0)/VLOOKUP($A36,'Value Added'!$A$2:$AX$44,COLUMN('Value Added'!$J$1),0)</f>
        <v>2.1042373939742651</v>
      </c>
      <c r="P36" s="303">
        <f>VLOOKUP($A36,'Value Added'!$A$2:$AX$44,COLUMN('Value Added'!W$1),0)/VLOOKUP($A36,'Value Added'!$A$2:$AX$44,COLUMN('Value Added'!$J$1),0)</f>
        <v>2.1950858585319981</v>
      </c>
      <c r="Q36" s="303">
        <f>VLOOKUP($A36,'Value Added'!$A$2:$AX$44,COLUMN('Value Added'!X$1),0)/VLOOKUP($A36,'Value Added'!$A$2:$AX$44,COLUMN('Value Added'!$J$1),0)</f>
        <v>2.290752213610602</v>
      </c>
      <c r="R36" s="303">
        <f>VLOOKUP($A36,'Value Added'!$A$2:$AX$44,COLUMN('Value Added'!Y$1),0)/VLOOKUP($A36,'Value Added'!$A$2:$AX$44,COLUMN('Value Added'!$J$1),0)</f>
        <v>2.3888460272834551</v>
      </c>
      <c r="S36" s="303">
        <f>VLOOKUP($A36,'Value Added'!$A$2:$AX$44,COLUMN('Value Added'!Z$1),0)/VLOOKUP($A36,'Value Added'!$A$2:$AX$44,COLUMN('Value Added'!$J$1),0)</f>
        <v>2.4870097395047286</v>
      </c>
      <c r="T36" s="303">
        <f>VLOOKUP($A36,'Value Added'!$A$2:$AX$44,COLUMN('Value Added'!AA$1),0)/VLOOKUP($A36,'Value Added'!$A$2:$AX$44,COLUMN('Value Added'!$J$1),0)</f>
        <v>2.5844662073526221</v>
      </c>
      <c r="U36" s="303">
        <f>VLOOKUP($A36,'Value Added'!$A$2:$AX$44,COLUMN('Value Added'!AB$1),0)/VLOOKUP($A36,'Value Added'!$A$2:$AX$44,COLUMN('Value Added'!$J$1),0)</f>
        <v>2.6808669636766833</v>
      </c>
      <c r="V36" s="303">
        <f>VLOOKUP($A36,'Value Added'!$A$2:$AX$44,COLUMN('Value Added'!AC$1),0)/VLOOKUP($A36,'Value Added'!$A$2:$AX$44,COLUMN('Value Added'!$J$1),0)</f>
        <v>2.7758608356393588</v>
      </c>
      <c r="W36" s="303">
        <f>VLOOKUP($A36,'Value Added'!$A$2:$AX$44,COLUMN('Value Added'!AD$1),0)/VLOOKUP($A36,'Value Added'!$A$2:$AX$44,COLUMN('Value Added'!$J$1),0)</f>
        <v>2.8690963071679967</v>
      </c>
      <c r="X36" s="303">
        <f>VLOOKUP($A36,'Value Added'!$A$2:$AX$44,COLUMN('Value Added'!AE$1),0)/VLOOKUP($A36,'Value Added'!$A$2:$AX$44,COLUMN('Value Added'!$J$1),0)</f>
        <v>2.9602239130320096</v>
      </c>
      <c r="Y36" s="303">
        <f>VLOOKUP($A36,'Value Added'!$A$2:$AX$44,COLUMN('Value Added'!AF$1),0)/VLOOKUP($A36,'Value Added'!$A$2:$AX$44,COLUMN('Value Added'!$J$1),0)</f>
        <v>3.0488986397220295</v>
      </c>
      <c r="Z36" s="303">
        <f>VLOOKUP($A36,'Value Added'!$A$2:$AX$44,COLUMN('Value Added'!AG$1),0)/VLOOKUP($A36,'Value Added'!$A$2:$AX$44,COLUMN('Value Added'!$J$1),0)</f>
        <v>3.1347823081858688</v>
      </c>
      <c r="AA36" s="303">
        <f>VLOOKUP($A36,'Value Added'!$A$2:$AX$44,COLUMN('Value Added'!AH$1),0)/VLOOKUP($A36,'Value Added'!$A$2:$AX$44,COLUMN('Value Added'!$J$1),0)</f>
        <v>3.217545913707613</v>
      </c>
      <c r="AB36" s="303">
        <f>VLOOKUP($A36,'Value Added'!$A$2:$AX$44,COLUMN('Value Added'!AI$1),0)/VLOOKUP($A36,'Value Added'!$A$2:$AX$44,COLUMN('Value Added'!$J$1),0)</f>
        <v>3.2968718987931522</v>
      </c>
      <c r="AC36" s="303">
        <f>VLOOKUP($A36,'Value Added'!$A$2:$AX$44,COLUMN('Value Added'!AJ$1),0)/VLOOKUP($A36,'Value Added'!$A$2:$AX$44,COLUMN('Value Added'!$J$1),0)</f>
        <v>3.3724563358363375</v>
      </c>
      <c r="AD36" s="303">
        <f>VLOOKUP($A36,'Value Added'!$A$2:$AX$44,COLUMN('Value Added'!AK$1),0)/VLOOKUP($A36,'Value Added'!$A$2:$AX$44,COLUMN('Value Added'!$J$1),0)</f>
        <v>3.4440109975650417</v>
      </c>
      <c r="AE36" s="303">
        <f>VLOOKUP($A36,'Value Added'!$A$2:$AX$44,COLUMN('Value Added'!AL$1),0)/VLOOKUP($A36,'Value Added'!$A$2:$AX$44,COLUMN('Value Added'!$J$1),0)</f>
        <v>3.5112652947829508</v>
      </c>
      <c r="AF36" s="303">
        <f>VLOOKUP($A36,'Value Added'!$A$2:$AX$44,COLUMN('Value Added'!AM$1),0)/VLOOKUP($A36,'Value Added'!$A$2:$AX$44,COLUMN('Value Added'!$J$1),0)</f>
        <v>3.5739680627014176</v>
      </c>
      <c r="AG36" s="303">
        <f>VLOOKUP($A36,'Value Added'!$A$2:$AX$44,COLUMN('Value Added'!AN$1),0)/VLOOKUP($A36,'Value Added'!$A$2:$AX$44,COLUMN('Value Added'!$J$1),0)</f>
        <v>3.6318891791646379</v>
      </c>
      <c r="AH36" s="303">
        <f>VLOOKUP($A36,'Value Added'!$A$2:$AX$44,COLUMN('Value Added'!AO$1),0)/VLOOKUP($A36,'Value Added'!$A$2:$AX$44,COLUMN('Value Added'!$J$1),0)</f>
        <v>3.6848210002744453</v>
      </c>
      <c r="AI36" s="303">
        <f>VLOOKUP($A36,'Value Added'!$A$2:$AX$44,COLUMN('Value Added'!AP$1),0)/VLOOKUP($A36,'Value Added'!$A$2:$AX$44,COLUMN('Value Added'!$J$1),0)</f>
        <v>3.7325796012800567</v>
      </c>
      <c r="AJ36" s="303">
        <f>VLOOKUP($A36,'Value Added'!$A$2:$AX$44,COLUMN('Value Added'!AQ$1),0)/VLOOKUP($A36,'Value Added'!$A$2:$AX$44,COLUMN('Value Added'!$J$1),0)</f>
        <v>3.7750058130736761</v>
      </c>
      <c r="AK36" s="303">
        <f>VLOOKUP($A36,'Value Added'!$A$2:$AX$44,COLUMN('Value Added'!AR$1),0)/VLOOKUP($A36,'Value Added'!$A$2:$AX$44,COLUMN('Value Added'!$J$1),0)</f>
        <v>3.8119660471834043</v>
      </c>
      <c r="AL36" s="303">
        <f>VLOOKUP($A36,'Value Added'!$A$2:$AX$44,COLUMN('Value Added'!AS$1),0)/VLOOKUP($A36,'Value Added'!$A$2:$AX$44,COLUMN('Value Added'!$J$1),0)</f>
        <v>3.8433529047405286</v>
      </c>
      <c r="AM36" s="303">
        <f>VLOOKUP($A36,'Value Added'!$A$2:$AX$44,COLUMN('Value Added'!AT$1),0)/VLOOKUP($A36,'Value Added'!$A$2:$AX$44,COLUMN('Value Added'!$J$1),0)</f>
        <v>3.869085567478272</v>
      </c>
      <c r="AN36" s="303">
        <f>VLOOKUP($A36,'Value Added'!$A$2:$AX$44,COLUMN('Value Added'!AU$1),0)/VLOOKUP($A36,'Value Added'!$A$2:$AX$44,COLUMN('Value Added'!$J$1),0)</f>
        <v>3.8891099713549178</v>
      </c>
      <c r="AO36" s="303">
        <f>VLOOKUP($A36,'Value Added'!$A$2:$AX$44,COLUMN('Value Added'!AV$1),0)/VLOOKUP($A36,'Value Added'!$A$2:$AX$44,COLUMN('Value Added'!$J$1),0)</f>
        <v>3.9033987658494009</v>
      </c>
      <c r="AP36" s="303">
        <f>VLOOKUP($A36,'Value Added'!$A$2:$AX$44,COLUMN('Value Added'!AW$1),0)/VLOOKUP($A36,'Value Added'!$A$2:$AX$44,COLUMN('Value Added'!$J$1),0)</f>
        <v>3.9119510643183766</v>
      </c>
      <c r="AQ36" s="304">
        <f>VLOOKUP($A36,'Value Added'!$A$2:$AX$44,COLUMN('Value Added'!AX$1),0)/VLOOKUP($A36,'Value Added'!$A$2:$AX$44,COLUMN('Value Added'!$J$1),0)</f>
        <v>3.9147919929991835</v>
      </c>
    </row>
    <row r="37" spans="1:43" x14ac:dyDescent="0.25">
      <c r="A37" s="74" t="s">
        <v>35</v>
      </c>
      <c r="B37" s="152" t="s">
        <v>314</v>
      </c>
      <c r="C37" s="152">
        <v>1</v>
      </c>
      <c r="D37" s="308">
        <f>VLOOKUP($A37,'Value Added'!$A$2:$AX$44,COLUMN('Value Added'!K$1),0)/VLOOKUP($A37,'Value Added'!$A$2:$AX$44,COLUMN('Value Added'!$J$1),0)</f>
        <v>1.166132023212916</v>
      </c>
      <c r="E37" s="303">
        <f>VLOOKUP($A37,'Value Added'!$A$2:$AX$44,COLUMN('Value Added'!L$1),0)/VLOOKUP($A37,'Value Added'!$A$2:$AX$44,COLUMN('Value Added'!$J$1),0)</f>
        <v>1.2390855347738448</v>
      </c>
      <c r="F37" s="303">
        <f>VLOOKUP($A37,'Value Added'!$A$2:$AX$44,COLUMN('Value Added'!M$1),0)/VLOOKUP($A37,'Value Added'!$A$2:$AX$44,COLUMN('Value Added'!$J$1),0)</f>
        <v>1.259866028559931</v>
      </c>
      <c r="G37" s="303">
        <f>VLOOKUP($A37,'Value Added'!$A$2:$AX$44,COLUMN('Value Added'!N$1),0)/VLOOKUP($A37,'Value Added'!$A$2:$AX$44,COLUMN('Value Added'!$J$1),0)</f>
        <v>1.3096719442430482</v>
      </c>
      <c r="H37" s="303">
        <f>VLOOKUP($A37,'Value Added'!$A$2:$AX$44,COLUMN('Value Added'!O$1),0)/VLOOKUP($A37,'Value Added'!$A$2:$AX$44,COLUMN('Value Added'!$J$1),0)</f>
        <v>1.3688918775971435</v>
      </c>
      <c r="I37" s="303">
        <f>VLOOKUP($A37,'Value Added'!$A$2:$AX$44,COLUMN('Value Added'!P$1),0)/VLOOKUP($A37,'Value Added'!$A$2:$AX$44,COLUMN('Value Added'!$J$1),0)</f>
        <v>1.4194046211874443</v>
      </c>
      <c r="J37" s="303">
        <f>VLOOKUP($A37,'Value Added'!$A$2:$AX$44,COLUMN('Value Added'!Q$1),0)/VLOOKUP($A37,'Value Added'!$A$2:$AX$44,COLUMN('Value Added'!$J$1),0)</f>
        <v>1.4593857548823765</v>
      </c>
      <c r="K37" s="303">
        <f>VLOOKUP($A37,'Value Added'!$A$2:$AX$44,COLUMN('Value Added'!R$1),0)/VLOOKUP($A37,'Value Added'!$A$2:$AX$44,COLUMN('Value Added'!$J$1),0)</f>
        <v>1.4919895531102167</v>
      </c>
      <c r="L37" s="303">
        <f>VLOOKUP($A37,'Value Added'!$A$2:$AX$44,COLUMN('Value Added'!S$1),0)/VLOOKUP($A37,'Value Added'!$A$2:$AX$44,COLUMN('Value Added'!$J$1),0)</f>
        <v>1.5208914730843599</v>
      </c>
      <c r="M37" s="303">
        <f>VLOOKUP($A37,'Value Added'!$A$2:$AX$44,COLUMN('Value Added'!T$1),0)/VLOOKUP($A37,'Value Added'!$A$2:$AX$44,COLUMN('Value Added'!$J$1),0)</f>
        <v>1.5501452825763415</v>
      </c>
      <c r="N37" s="303">
        <f>VLOOKUP($A37,'Value Added'!$A$2:$AX$44,COLUMN('Value Added'!U$1),0)/VLOOKUP($A37,'Value Added'!$A$2:$AX$44,COLUMN('Value Added'!$J$1),0)</f>
        <v>1.583251344635481</v>
      </c>
      <c r="O37" s="303">
        <f>VLOOKUP($A37,'Value Added'!$A$2:$AX$44,COLUMN('Value Added'!V$1),0)/VLOOKUP($A37,'Value Added'!$A$2:$AX$44,COLUMN('Value Added'!$J$1),0)</f>
        <v>1.6203859633170941</v>
      </c>
      <c r="P37" s="303">
        <f>VLOOKUP($A37,'Value Added'!$A$2:$AX$44,COLUMN('Value Added'!W$1),0)/VLOOKUP($A37,'Value Added'!$A$2:$AX$44,COLUMN('Value Added'!$J$1),0)</f>
        <v>1.6608203629111287</v>
      </c>
      <c r="Q37" s="303">
        <f>VLOOKUP($A37,'Value Added'!$A$2:$AX$44,COLUMN('Value Added'!X$1),0)/VLOOKUP($A37,'Value Added'!$A$2:$AX$44,COLUMN('Value Added'!$J$1),0)</f>
        <v>1.7037539217853805</v>
      </c>
      <c r="R37" s="303">
        <f>VLOOKUP($A37,'Value Added'!$A$2:$AX$44,COLUMN('Value Added'!Y$1),0)/VLOOKUP($A37,'Value Added'!$A$2:$AX$44,COLUMN('Value Added'!$J$1),0)</f>
        <v>1.7482982884129232</v>
      </c>
      <c r="S37" s="303">
        <f>VLOOKUP($A37,'Value Added'!$A$2:$AX$44,COLUMN('Value Added'!Z$1),0)/VLOOKUP($A37,'Value Added'!$A$2:$AX$44,COLUMN('Value Added'!$J$1),0)</f>
        <v>1.7936242461704239</v>
      </c>
      <c r="T37" s="303">
        <f>VLOOKUP($A37,'Value Added'!$A$2:$AX$44,COLUMN('Value Added'!AA$1),0)/VLOOKUP($A37,'Value Added'!$A$2:$AX$44,COLUMN('Value Added'!$J$1),0)</f>
        <v>1.8394627079621508</v>
      </c>
      <c r="U37" s="303">
        <f>VLOOKUP($A37,'Value Added'!$A$2:$AX$44,COLUMN('Value Added'!AB$1),0)/VLOOKUP($A37,'Value Added'!$A$2:$AX$44,COLUMN('Value Added'!$J$1),0)</f>
        <v>1.885683458584853</v>
      </c>
      <c r="V37" s="303">
        <f>VLOOKUP($A37,'Value Added'!$A$2:$AX$44,COLUMN('Value Added'!AC$1),0)/VLOOKUP($A37,'Value Added'!$A$2:$AX$44,COLUMN('Value Added'!$J$1),0)</f>
        <v>1.9321443600256192</v>
      </c>
      <c r="W37" s="303">
        <f>VLOOKUP($A37,'Value Added'!$A$2:$AX$44,COLUMN('Value Added'!AD$1),0)/VLOOKUP($A37,'Value Added'!$A$2:$AX$44,COLUMN('Value Added'!$J$1),0)</f>
        <v>1.9786912004683366</v>
      </c>
      <c r="X37" s="303">
        <f>VLOOKUP($A37,'Value Added'!$A$2:$AX$44,COLUMN('Value Added'!AE$1),0)/VLOOKUP($A37,'Value Added'!$A$2:$AX$44,COLUMN('Value Added'!$J$1),0)</f>
        <v>2.0251576560283895</v>
      </c>
      <c r="Y37" s="303">
        <f>VLOOKUP($A37,'Value Added'!$A$2:$AX$44,COLUMN('Value Added'!AF$1),0)/VLOOKUP($A37,'Value Added'!$A$2:$AX$44,COLUMN('Value Added'!$J$1),0)</f>
        <v>2.0713653787766853</v>
      </c>
      <c r="Z37" s="303">
        <f>VLOOKUP($A37,'Value Added'!$A$2:$AX$44,COLUMN('Value Added'!AG$1),0)/VLOOKUP($A37,'Value Added'!$A$2:$AX$44,COLUMN('Value Added'!$J$1),0)</f>
        <v>2.11712422443187</v>
      </c>
      <c r="AA37" s="303">
        <f>VLOOKUP($A37,'Value Added'!$A$2:$AX$44,COLUMN('Value Added'!AH$1),0)/VLOOKUP($A37,'Value Added'!$A$2:$AX$44,COLUMN('Value Added'!$J$1),0)</f>
        <v>2.1622326326327799</v>
      </c>
      <c r="AB37" s="303">
        <f>VLOOKUP($A37,'Value Added'!$A$2:$AX$44,COLUMN('Value Added'!AI$1),0)/VLOOKUP($A37,'Value Added'!$A$2:$AX$44,COLUMN('Value Added'!$J$1),0)</f>
        <v>2.2064781719195894</v>
      </c>
      <c r="AC37" s="303">
        <f>VLOOKUP($A37,'Value Added'!$A$2:$AX$44,COLUMN('Value Added'!AJ$1),0)/VLOOKUP($A37,'Value Added'!$A$2:$AX$44,COLUMN('Value Added'!$J$1),0)</f>
        <v>2.2496382604228864</v>
      </c>
      <c r="AD37" s="303">
        <f>VLOOKUP($A37,'Value Added'!$A$2:$AX$44,COLUMN('Value Added'!AK$1),0)/VLOOKUP($A37,'Value Added'!$A$2:$AX$44,COLUMN('Value Added'!$J$1),0)</f>
        <v>2.2914810717602379</v>
      </c>
      <c r="AE37" s="303">
        <f>VLOOKUP($A37,'Value Added'!$A$2:$AX$44,COLUMN('Value Added'!AL$1),0)/VLOOKUP($A37,'Value Added'!$A$2:$AX$44,COLUMN('Value Added'!$J$1),0)</f>
        <v>2.3317666337501697</v>
      </c>
      <c r="AF37" s="303">
        <f>VLOOKUP($A37,'Value Added'!$A$2:$AX$44,COLUMN('Value Added'!AM$1),0)/VLOOKUP($A37,'Value Added'!$A$2:$AX$44,COLUMN('Value Added'!$J$1),0)</f>
        <v>2.3702481252629872</v>
      </c>
      <c r="AG37" s="303">
        <f>VLOOKUP($A37,'Value Added'!$A$2:$AX$44,COLUMN('Value Added'!AN$1),0)/VLOOKUP($A37,'Value Added'!$A$2:$AX$44,COLUMN('Value Added'!$J$1),0)</f>
        <v>2.4066733738317883</v>
      </c>
      <c r="AH37" s="303">
        <f>VLOOKUP($A37,'Value Added'!$A$2:$AX$44,COLUMN('Value Added'!AO$1),0)/VLOOKUP($A37,'Value Added'!$A$2:$AX$44,COLUMN('Value Added'!$J$1),0)</f>
        <v>2.4407865535543021</v>
      </c>
      <c r="AI37" s="303">
        <f>VLOOKUP($A37,'Value Added'!$A$2:$AX$44,COLUMN('Value Added'!AP$1),0)/VLOOKUP($A37,'Value Added'!$A$2:$AX$44,COLUMN('Value Added'!$J$1),0)</f>
        <v>2.4723300793439771</v>
      </c>
      <c r="AJ37" s="303">
        <f>VLOOKUP($A37,'Value Added'!$A$2:$AX$44,COLUMN('Value Added'!AQ$1),0)/VLOOKUP($A37,'Value Added'!$A$2:$AX$44,COLUMN('Value Added'!$J$1),0)</f>
        <v>2.5010466897700656</v>
      </c>
      <c r="AK37" s="303">
        <f>VLOOKUP($A37,'Value Added'!$A$2:$AX$44,COLUMN('Value Added'!AR$1),0)/VLOOKUP($A37,'Value Added'!$A$2:$AX$44,COLUMN('Value Added'!$J$1),0)</f>
        <v>2.5266817066056348</v>
      </c>
      <c r="AL37" s="303">
        <f>VLOOKUP($A37,'Value Added'!$A$2:$AX$44,COLUMN('Value Added'!AS$1),0)/VLOOKUP($A37,'Value Added'!$A$2:$AX$44,COLUMN('Value Added'!$J$1),0)</f>
        <v>2.5489854548410333</v>
      </c>
      <c r="AM37" s="303">
        <f>VLOOKUP($A37,'Value Added'!$A$2:$AX$44,COLUMN('Value Added'!AT$1),0)/VLOOKUP($A37,'Value Added'!$A$2:$AX$44,COLUMN('Value Added'!$J$1),0)</f>
        <v>2.5677158223924166</v>
      </c>
      <c r="AN37" s="303">
        <f>VLOOKUP($A37,'Value Added'!$A$2:$AX$44,COLUMN('Value Added'!AU$1),0)/VLOOKUP($A37,'Value Added'!$A$2:$AX$44,COLUMN('Value Added'!$J$1),0)</f>
        <v>2.5826409341307288</v>
      </c>
      <c r="AO37" s="303">
        <f>VLOOKUP($A37,'Value Added'!$A$2:$AX$44,COLUMN('Value Added'!AV$1),0)/VLOOKUP($A37,'Value Added'!$A$2:$AX$44,COLUMN('Value Added'!$J$1),0)</f>
        <v>2.5935419102802504</v>
      </c>
      <c r="AP37" s="303">
        <f>VLOOKUP($A37,'Value Added'!$A$2:$AX$44,COLUMN('Value Added'!AW$1),0)/VLOOKUP($A37,'Value Added'!$A$2:$AX$44,COLUMN('Value Added'!$J$1),0)</f>
        <v>2.6002156748035503</v>
      </c>
      <c r="AQ37" s="304">
        <f>VLOOKUP($A37,'Value Added'!$A$2:$AX$44,COLUMN('Value Added'!AX$1),0)/VLOOKUP($A37,'Value Added'!$A$2:$AX$44,COLUMN('Value Added'!$J$1),0)</f>
        <v>2.6024777752287354</v>
      </c>
    </row>
    <row r="38" spans="1:43" x14ac:dyDescent="0.25">
      <c r="A38" s="74" t="s">
        <v>36</v>
      </c>
      <c r="B38" s="152" t="s">
        <v>314</v>
      </c>
      <c r="C38" s="152">
        <v>1</v>
      </c>
      <c r="D38" s="308">
        <f>VLOOKUP($A38,'Value Added'!$A$2:$AX$44,COLUMN('Value Added'!K$1),0)/VLOOKUP($A38,'Value Added'!$A$2:$AX$44,COLUMN('Value Added'!$J$1),0)</f>
        <v>1.1369787226325931</v>
      </c>
      <c r="E38" s="303">
        <f>VLOOKUP($A38,'Value Added'!$A$2:$AX$44,COLUMN('Value Added'!L$1),0)/VLOOKUP($A38,'Value Added'!$A$2:$AX$44,COLUMN('Value Added'!$J$1),0)</f>
        <v>1.2485326735308442</v>
      </c>
      <c r="F38" s="303">
        <f>VLOOKUP($A38,'Value Added'!$A$2:$AX$44,COLUMN('Value Added'!M$1),0)/VLOOKUP($A38,'Value Added'!$A$2:$AX$44,COLUMN('Value Added'!$J$1),0)</f>
        <v>1.2616419785184301</v>
      </c>
      <c r="G38" s="303">
        <f>VLOOKUP($A38,'Value Added'!$A$2:$AX$44,COLUMN('Value Added'!N$1),0)/VLOOKUP($A38,'Value Added'!$A$2:$AX$44,COLUMN('Value Added'!$J$1),0)</f>
        <v>1.294958164787517</v>
      </c>
      <c r="H38" s="303">
        <f>VLOOKUP($A38,'Value Added'!$A$2:$AX$44,COLUMN('Value Added'!O$1),0)/VLOOKUP($A38,'Value Added'!$A$2:$AX$44,COLUMN('Value Added'!$J$1),0)</f>
        <v>1.3394458513184122</v>
      </c>
      <c r="I38" s="303">
        <f>VLOOKUP($A38,'Value Added'!$A$2:$AX$44,COLUMN('Value Added'!P$1),0)/VLOOKUP($A38,'Value Added'!$A$2:$AX$44,COLUMN('Value Added'!$J$1),0)</f>
        <v>1.3868639877377087</v>
      </c>
      <c r="J38" s="303">
        <f>VLOOKUP($A38,'Value Added'!$A$2:$AX$44,COLUMN('Value Added'!Q$1),0)/VLOOKUP($A38,'Value Added'!$A$2:$AX$44,COLUMN('Value Added'!$J$1),0)</f>
        <v>1.4347079755540197</v>
      </c>
      <c r="K38" s="303">
        <f>VLOOKUP($A38,'Value Added'!$A$2:$AX$44,COLUMN('Value Added'!R$1),0)/VLOOKUP($A38,'Value Added'!$A$2:$AX$44,COLUMN('Value Added'!$J$1),0)</f>
        <v>1.4818995791303349</v>
      </c>
      <c r="L38" s="303">
        <f>VLOOKUP($A38,'Value Added'!$A$2:$AX$44,COLUMN('Value Added'!S$1),0)/VLOOKUP($A38,'Value Added'!$A$2:$AX$44,COLUMN('Value Added'!$J$1),0)</f>
        <v>1.5272296481377345</v>
      </c>
      <c r="M38" s="303">
        <f>VLOOKUP($A38,'Value Added'!$A$2:$AX$44,COLUMN('Value Added'!T$1),0)/VLOOKUP($A38,'Value Added'!$A$2:$AX$44,COLUMN('Value Added'!$J$1),0)</f>
        <v>1.5693684472889313</v>
      </c>
      <c r="N38" s="303">
        <f>VLOOKUP($A38,'Value Added'!$A$2:$AX$44,COLUMN('Value Added'!U$1),0)/VLOOKUP($A38,'Value Added'!$A$2:$AX$44,COLUMN('Value Added'!$J$1),0)</f>
        <v>1.6071424953282603</v>
      </c>
      <c r="O38" s="303">
        <f>VLOOKUP($A38,'Value Added'!$A$2:$AX$44,COLUMN('Value Added'!V$1),0)/VLOOKUP($A38,'Value Added'!$A$2:$AX$44,COLUMN('Value Added'!$J$1),0)</f>
        <v>1.6403763157702222</v>
      </c>
      <c r="P38" s="303">
        <f>VLOOKUP($A38,'Value Added'!$A$2:$AX$44,COLUMN('Value Added'!W$1),0)/VLOOKUP($A38,'Value Added'!$A$2:$AX$44,COLUMN('Value Added'!$J$1),0)</f>
        <v>1.6692146336618883</v>
      </c>
      <c r="Q38" s="303">
        <f>VLOOKUP($A38,'Value Added'!$A$2:$AX$44,COLUMN('Value Added'!X$1),0)/VLOOKUP($A38,'Value Added'!$A$2:$AX$44,COLUMN('Value Added'!$J$1),0)</f>
        <v>1.6938713189122421</v>
      </c>
      <c r="R38" s="303">
        <f>VLOOKUP($A38,'Value Added'!$A$2:$AX$44,COLUMN('Value Added'!Y$1),0)/VLOOKUP($A38,'Value Added'!$A$2:$AX$44,COLUMN('Value Added'!$J$1),0)</f>
        <v>1.7146209803011181</v>
      </c>
      <c r="S38" s="303">
        <f>VLOOKUP($A38,'Value Added'!$A$2:$AX$44,COLUMN('Value Added'!Z$1),0)/VLOOKUP($A38,'Value Added'!$A$2:$AX$44,COLUMN('Value Added'!$J$1),0)</f>
        <v>1.7317514226319541</v>
      </c>
      <c r="T38" s="303">
        <f>VLOOKUP($A38,'Value Added'!$A$2:$AX$44,COLUMN('Value Added'!AA$1),0)/VLOOKUP($A38,'Value Added'!$A$2:$AX$44,COLUMN('Value Added'!$J$1),0)</f>
        <v>1.7454360269881479</v>
      </c>
      <c r="U38" s="303">
        <f>VLOOKUP($A38,'Value Added'!$A$2:$AX$44,COLUMN('Value Added'!AB$1),0)/VLOOKUP($A38,'Value Added'!$A$2:$AX$44,COLUMN('Value Added'!$J$1),0)</f>
        <v>1.7558394680977418</v>
      </c>
      <c r="V38" s="303">
        <f>VLOOKUP($A38,'Value Added'!$A$2:$AX$44,COLUMN('Value Added'!AC$1),0)/VLOOKUP($A38,'Value Added'!$A$2:$AX$44,COLUMN('Value Added'!$J$1),0)</f>
        <v>1.7631517457980419</v>
      </c>
      <c r="W38" s="303">
        <f>VLOOKUP($A38,'Value Added'!$A$2:$AX$44,COLUMN('Value Added'!AD$1),0)/VLOOKUP($A38,'Value Added'!$A$2:$AX$44,COLUMN('Value Added'!$J$1),0)</f>
        <v>1.767584215298692</v>
      </c>
      <c r="X38" s="303">
        <f>VLOOKUP($A38,'Value Added'!$A$2:$AX$44,COLUMN('Value Added'!AE$1),0)/VLOOKUP($A38,'Value Added'!$A$2:$AX$44,COLUMN('Value Added'!$J$1),0)</f>
        <v>1.7693656894930563</v>
      </c>
      <c r="Y38" s="303">
        <f>VLOOKUP($A38,'Value Added'!$A$2:$AX$44,COLUMN('Value Added'!AF$1),0)/VLOOKUP($A38,'Value Added'!$A$2:$AX$44,COLUMN('Value Added'!$J$1),0)</f>
        <v>1.7687386950678428</v>
      </c>
      <c r="Z38" s="303">
        <f>VLOOKUP($A38,'Value Added'!$A$2:$AX$44,COLUMN('Value Added'!AG$1),0)/VLOOKUP($A38,'Value Added'!$A$2:$AX$44,COLUMN('Value Added'!$J$1),0)</f>
        <v>1.765955951352417</v>
      </c>
      <c r="AA38" s="303">
        <f>VLOOKUP($A38,'Value Added'!$A$2:$AX$44,COLUMN('Value Added'!AH$1),0)/VLOOKUP($A38,'Value Added'!$A$2:$AX$44,COLUMN('Value Added'!$J$1),0)</f>
        <v>1.7612771278752219</v>
      </c>
      <c r="AB38" s="303">
        <f>VLOOKUP($A38,'Value Added'!$A$2:$AX$44,COLUMN('Value Added'!AI$1),0)/VLOOKUP($A38,'Value Added'!$A$2:$AX$44,COLUMN('Value Added'!$J$1),0)</f>
        <v>1.7549659239488908</v>
      </c>
      <c r="AC38" s="303">
        <f>VLOOKUP($A38,'Value Added'!$A$2:$AX$44,COLUMN('Value Added'!AJ$1),0)/VLOOKUP($A38,'Value Added'!$A$2:$AX$44,COLUMN('Value Added'!$J$1),0)</f>
        <v>1.7472875016957901</v>
      </c>
      <c r="AD38" s="303">
        <f>VLOOKUP($A38,'Value Added'!$A$2:$AX$44,COLUMN('Value Added'!AK$1),0)/VLOOKUP($A38,'Value Added'!$A$2:$AX$44,COLUMN('Value Added'!$J$1),0)</f>
        <v>1.7385062930727162</v>
      </c>
      <c r="AE38" s="303">
        <f>VLOOKUP($A38,'Value Added'!$A$2:$AX$44,COLUMN('Value Added'!AL$1),0)/VLOOKUP($A38,'Value Added'!$A$2:$AX$44,COLUMN('Value Added'!$J$1),0)</f>
        <v>1.7288841918936984</v>
      </c>
      <c r="AF38" s="303">
        <f>VLOOKUP($A38,'Value Added'!$A$2:$AX$44,COLUMN('Value Added'!AM$1),0)/VLOOKUP($A38,'Value Added'!$A$2:$AX$44,COLUMN('Value Added'!$J$1),0)</f>
        <v>1.7186791337411937</v>
      </c>
      <c r="AG38" s="303">
        <f>VLOOKUP($A38,'Value Added'!$A$2:$AX$44,COLUMN('Value Added'!AN$1),0)/VLOOKUP($A38,'Value Added'!$A$2:$AX$44,COLUMN('Value Added'!$J$1),0)</f>
        <v>1.7081440600874735</v>
      </c>
      <c r="AH38" s="303">
        <f>VLOOKUP($A38,'Value Added'!$A$2:$AX$44,COLUMN('Value Added'!AO$1),0)/VLOOKUP($A38,'Value Added'!$A$2:$AX$44,COLUMN('Value Added'!$J$1),0)</f>
        <v>1.6975262579507242</v>
      </c>
      <c r="AI38" s="303">
        <f>VLOOKUP($A38,'Value Added'!$A$2:$AX$44,COLUMN('Value Added'!AP$1),0)/VLOOKUP($A38,'Value Added'!$A$2:$AX$44,COLUMN('Value Added'!$J$1),0)</f>
        <v>1.6870670629690518</v>
      </c>
      <c r="AJ38" s="303">
        <f>VLOOKUP($A38,'Value Added'!$A$2:$AX$44,COLUMN('Value Added'!AQ$1),0)/VLOOKUP($A38,'Value Added'!$A$2:$AX$44,COLUMN('Value Added'!$J$1),0)</f>
        <v>1.6770019118418462</v>
      </c>
      <c r="AK38" s="303">
        <f>VLOOKUP($A38,'Value Added'!$A$2:$AX$44,COLUMN('Value Added'!AR$1),0)/VLOOKUP($A38,'Value Added'!$A$2:$AX$44,COLUMN('Value Added'!$J$1),0)</f>
        <v>1.667560729591443</v>
      </c>
      <c r="AL38" s="303">
        <f>VLOOKUP($A38,'Value Added'!$A$2:$AX$44,COLUMN('Value Added'!AS$1),0)/VLOOKUP($A38,'Value Added'!$A$2:$AX$44,COLUMN('Value Added'!$J$1),0)</f>
        <v>1.6589686379595403</v>
      </c>
      <c r="AM38" s="303">
        <f>VLOOKUP($A38,'Value Added'!$A$2:$AX$44,COLUMN('Value Added'!AT$1),0)/VLOOKUP($A38,'Value Added'!$A$2:$AX$44,COLUMN('Value Added'!$J$1),0)</f>
        <v>1.6514469733935915</v>
      </c>
      <c r="AN38" s="303">
        <f>VLOOKUP($A38,'Value Added'!$A$2:$AX$44,COLUMN('Value Added'!AU$1),0)/VLOOKUP($A38,'Value Added'!$A$2:$AX$44,COLUMN('Value Added'!$J$1),0)</f>
        <v>1.6452146064320168</v>
      </c>
      <c r="AO38" s="303">
        <f>VLOOKUP($A38,'Value Added'!$A$2:$AX$44,COLUMN('Value Added'!AV$1),0)/VLOOKUP($A38,'Value Added'!$A$2:$AX$44,COLUMN('Value Added'!$J$1),0)</f>
        <v>1.6404895588175672</v>
      </c>
      <c r="AP38" s="303">
        <f>VLOOKUP($A38,'Value Added'!$A$2:$AX$44,COLUMN('Value Added'!AW$1),0)/VLOOKUP($A38,'Value Added'!$A$2:$AX$44,COLUMN('Value Added'!$J$1),0)</f>
        <v>1.6374909203399701</v>
      </c>
      <c r="AQ38" s="304">
        <f>VLOOKUP($A38,'Value Added'!$A$2:$AX$44,COLUMN('Value Added'!AX$1),0)/VLOOKUP($A38,'Value Added'!$A$2:$AX$44,COLUMN('Value Added'!$J$1),0)</f>
        <v>1.6364410742551019</v>
      </c>
    </row>
    <row r="39" spans="1:43" x14ac:dyDescent="0.25">
      <c r="A39" s="74" t="s">
        <v>37</v>
      </c>
      <c r="B39" s="152" t="s">
        <v>314</v>
      </c>
      <c r="C39" s="152">
        <v>1</v>
      </c>
      <c r="D39" s="308">
        <f>VLOOKUP($A39,'Value Added'!$A$2:$AX$44,COLUMN('Value Added'!K$1),0)/VLOOKUP($A39,'Value Added'!$A$2:$AX$44,COLUMN('Value Added'!$J$1),0)</f>
        <v>1.3556284769850149</v>
      </c>
      <c r="E39" s="303">
        <f>VLOOKUP($A39,'Value Added'!$A$2:$AX$44,COLUMN('Value Added'!L$1),0)/VLOOKUP($A39,'Value Added'!$A$2:$AX$44,COLUMN('Value Added'!$J$1),0)</f>
        <v>1.6883132708394388</v>
      </c>
      <c r="F39" s="303">
        <f>VLOOKUP($A39,'Value Added'!$A$2:$AX$44,COLUMN('Value Added'!M$1),0)/VLOOKUP($A39,'Value Added'!$A$2:$AX$44,COLUMN('Value Added'!$J$1),0)</f>
        <v>1.7563497891217963</v>
      </c>
      <c r="G39" s="303">
        <f>VLOOKUP($A39,'Value Added'!$A$2:$AX$44,COLUMN('Value Added'!N$1),0)/VLOOKUP($A39,'Value Added'!$A$2:$AX$44,COLUMN('Value Added'!$J$1),0)</f>
        <v>1.9309795831297445</v>
      </c>
      <c r="H39" s="303">
        <f>VLOOKUP($A39,'Value Added'!$A$2:$AX$44,COLUMN('Value Added'!O$1),0)/VLOOKUP($A39,'Value Added'!$A$2:$AX$44,COLUMN('Value Added'!$J$1),0)</f>
        <v>2.1651706949375074</v>
      </c>
      <c r="I39" s="303">
        <f>VLOOKUP($A39,'Value Added'!$A$2:$AX$44,COLUMN('Value Added'!P$1),0)/VLOOKUP($A39,'Value Added'!$A$2:$AX$44,COLUMN('Value Added'!$J$1),0)</f>
        <v>2.4047490560925069</v>
      </c>
      <c r="J39" s="303">
        <f>VLOOKUP($A39,'Value Added'!$A$2:$AX$44,COLUMN('Value Added'!Q$1),0)/VLOOKUP($A39,'Value Added'!$A$2:$AX$44,COLUMN('Value Added'!$J$1),0)</f>
        <v>2.6359127125663671</v>
      </c>
      <c r="K39" s="303">
        <f>VLOOKUP($A39,'Value Added'!$A$2:$AX$44,COLUMN('Value Added'!R$1),0)/VLOOKUP($A39,'Value Added'!$A$2:$AX$44,COLUMN('Value Added'!$J$1),0)</f>
        <v>2.8593852709852383</v>
      </c>
      <c r="L39" s="303">
        <f>VLOOKUP($A39,'Value Added'!$A$2:$AX$44,COLUMN('Value Added'!S$1),0)/VLOOKUP($A39,'Value Added'!$A$2:$AX$44,COLUMN('Value Added'!$J$1),0)</f>
        <v>3.0781619578692472</v>
      </c>
      <c r="M39" s="303">
        <f>VLOOKUP($A39,'Value Added'!$A$2:$AX$44,COLUMN('Value Added'!T$1),0)/VLOOKUP($A39,'Value Added'!$A$2:$AX$44,COLUMN('Value Added'!$J$1),0)</f>
        <v>3.2974950124091067</v>
      </c>
      <c r="N39" s="303">
        <f>VLOOKUP($A39,'Value Added'!$A$2:$AX$44,COLUMN('Value Added'!U$1),0)/VLOOKUP($A39,'Value Added'!$A$2:$AX$44,COLUMN('Value Added'!$J$1),0)</f>
        <v>3.5234349467771975</v>
      </c>
      <c r="O39" s="303">
        <f>VLOOKUP($A39,'Value Added'!$A$2:$AX$44,COLUMN('Value Added'!V$1),0)/VLOOKUP($A39,'Value Added'!$A$2:$AX$44,COLUMN('Value Added'!$J$1),0)</f>
        <v>3.7577552761374333</v>
      </c>
      <c r="P39" s="303">
        <f>VLOOKUP($A39,'Value Added'!$A$2:$AX$44,COLUMN('Value Added'!W$1),0)/VLOOKUP($A39,'Value Added'!$A$2:$AX$44,COLUMN('Value Added'!$J$1),0)</f>
        <v>4.0011086040751307</v>
      </c>
      <c r="Q39" s="303">
        <f>VLOOKUP($A39,'Value Added'!$A$2:$AX$44,COLUMN('Value Added'!X$1),0)/VLOOKUP($A39,'Value Added'!$A$2:$AX$44,COLUMN('Value Added'!$J$1),0)</f>
        <v>4.2543310603952715</v>
      </c>
      <c r="R39" s="303">
        <f>VLOOKUP($A39,'Value Added'!$A$2:$AX$44,COLUMN('Value Added'!Y$1),0)/VLOOKUP($A39,'Value Added'!$A$2:$AX$44,COLUMN('Value Added'!$J$1),0)</f>
        <v>4.5184637930732592</v>
      </c>
      <c r="S39" s="303">
        <f>VLOOKUP($A39,'Value Added'!$A$2:$AX$44,COLUMN('Value Added'!Z$1),0)/VLOOKUP($A39,'Value Added'!$A$2:$AX$44,COLUMN('Value Added'!$J$1),0)</f>
        <v>4.7944787943513676</v>
      </c>
      <c r="T39" s="303">
        <f>VLOOKUP($A39,'Value Added'!$A$2:$AX$44,COLUMN('Value Added'!AA$1),0)/VLOOKUP($A39,'Value Added'!$A$2:$AX$44,COLUMN('Value Added'!$J$1),0)</f>
        <v>5.0822681793947702</v>
      </c>
      <c r="U39" s="303">
        <f>VLOOKUP($A39,'Value Added'!$A$2:$AX$44,COLUMN('Value Added'!AB$1),0)/VLOOKUP($A39,'Value Added'!$A$2:$AX$44,COLUMN('Value Added'!$J$1),0)</f>
        <v>5.3812955881653526</v>
      </c>
      <c r="V39" s="303">
        <f>VLOOKUP($A39,'Value Added'!$A$2:$AX$44,COLUMN('Value Added'!AC$1),0)/VLOOKUP($A39,'Value Added'!$A$2:$AX$44,COLUMN('Value Added'!$J$1),0)</f>
        <v>5.6908445892417756</v>
      </c>
      <c r="W39" s="303">
        <f>VLOOKUP($A39,'Value Added'!$A$2:$AX$44,COLUMN('Value Added'!AD$1),0)/VLOOKUP($A39,'Value Added'!$A$2:$AX$44,COLUMN('Value Added'!$J$1),0)</f>
        <v>6.0100034974614411</v>
      </c>
      <c r="X39" s="303">
        <f>VLOOKUP($A39,'Value Added'!$A$2:$AX$44,COLUMN('Value Added'!AE$1),0)/VLOOKUP($A39,'Value Added'!$A$2:$AX$44,COLUMN('Value Added'!$J$1),0)</f>
        <v>6.337651568702408</v>
      </c>
      <c r="Y39" s="303">
        <f>VLOOKUP($A39,'Value Added'!$A$2:$AX$44,COLUMN('Value Added'!AF$1),0)/VLOOKUP($A39,'Value Added'!$A$2:$AX$44,COLUMN('Value Added'!$J$1),0)</f>
        <v>6.672447137204613</v>
      </c>
      <c r="Z39" s="303">
        <f>VLOOKUP($A39,'Value Added'!$A$2:$AX$44,COLUMN('Value Added'!AG$1),0)/VLOOKUP($A39,'Value Added'!$A$2:$AX$44,COLUMN('Value Added'!$J$1),0)</f>
        <v>7.0128183070080503</v>
      </c>
      <c r="AA39" s="303">
        <f>VLOOKUP($A39,'Value Added'!$A$2:$AX$44,COLUMN('Value Added'!AH$1),0)/VLOOKUP($A39,'Value Added'!$A$2:$AX$44,COLUMN('Value Added'!$J$1),0)</f>
        <v>7.35695684288559</v>
      </c>
      <c r="AB39" s="303">
        <f>VLOOKUP($A39,'Value Added'!$A$2:$AX$44,COLUMN('Value Added'!AI$1),0)/VLOOKUP($A39,'Value Added'!$A$2:$AX$44,COLUMN('Value Added'!$J$1),0)</f>
        <v>7.7028159236364777</v>
      </c>
      <c r="AC39" s="303">
        <f>VLOOKUP($A39,'Value Added'!$A$2:$AX$44,COLUMN('Value Added'!AJ$1),0)/VLOOKUP($A39,'Value Added'!$A$2:$AX$44,COLUMN('Value Added'!$J$1),0)</f>
        <v>8.0481124177527548</v>
      </c>
      <c r="AD39" s="303">
        <f>VLOOKUP($A39,'Value Added'!$A$2:$AX$44,COLUMN('Value Added'!AK$1),0)/VLOOKUP($A39,'Value Added'!$A$2:$AX$44,COLUMN('Value Added'!$J$1),0)</f>
        <v>8.3903343143442886</v>
      </c>
      <c r="AE39" s="303">
        <f>VLOOKUP($A39,'Value Added'!$A$2:$AX$44,COLUMN('Value Added'!AL$1),0)/VLOOKUP($A39,'Value Added'!$A$2:$AX$44,COLUMN('Value Added'!$J$1),0)</f>
        <v>8.726753887205982</v>
      </c>
      <c r="AF39" s="303">
        <f>VLOOKUP($A39,'Value Added'!$A$2:$AX$44,COLUMN('Value Added'!AM$1),0)/VLOOKUP($A39,'Value Added'!$A$2:$AX$44,COLUMN('Value Added'!$J$1),0)</f>
        <v>9.05444708402948</v>
      </c>
      <c r="AG39" s="303">
        <f>VLOOKUP($A39,'Value Added'!$A$2:$AX$44,COLUMN('Value Added'!AN$1),0)/VLOOKUP($A39,'Value Added'!$A$2:$AX$44,COLUMN('Value Added'!$J$1),0)</f>
        <v>9.370319513886237</v>
      </c>
      <c r="AH39" s="303">
        <f>VLOOKUP($A39,'Value Added'!$A$2:$AX$44,COLUMN('Value Added'!AO$1),0)/VLOOKUP($A39,'Value Added'!$A$2:$AX$44,COLUMN('Value Added'!$J$1),0)</f>
        <v>9.6711392533199287</v>
      </c>
      <c r="AI39" s="303">
        <f>VLOOKUP($A39,'Value Added'!$A$2:$AX$44,COLUMN('Value Added'!AP$1),0)/VLOOKUP($A39,'Value Added'!$A$2:$AX$44,COLUMN('Value Added'!$J$1),0)</f>
        <v>9.9535765052608376</v>
      </c>
      <c r="AJ39" s="303">
        <f>VLOOKUP($A39,'Value Added'!$A$2:$AX$44,COLUMN('Value Added'!AQ$1),0)/VLOOKUP($A39,'Value Added'!$A$2:$AX$44,COLUMN('Value Added'!$J$1),0)</f>
        <v>10.214249927851961</v>
      </c>
      <c r="AK39" s="303">
        <f>VLOOKUP($A39,'Value Added'!$A$2:$AX$44,COLUMN('Value Added'!AR$1),0)/VLOOKUP($A39,'Value Added'!$A$2:$AX$44,COLUMN('Value Added'!$J$1),0)</f>
        <v>10.449779206483827</v>
      </c>
      <c r="AL39" s="303">
        <f>VLOOKUP($A39,'Value Added'!$A$2:$AX$44,COLUMN('Value Added'!AS$1),0)/VLOOKUP($A39,'Value Added'!$A$2:$AX$44,COLUMN('Value Added'!$J$1),0)</f>
        <v>10.656843178321045</v>
      </c>
      <c r="AM39" s="303">
        <f>VLOOKUP($A39,'Value Added'!$A$2:$AX$44,COLUMN('Value Added'!AT$1),0)/VLOOKUP($A39,'Value Added'!$A$2:$AX$44,COLUMN('Value Added'!$J$1),0)</f>
        <v>10.832242542973894</v>
      </c>
      <c r="AN39" s="303">
        <f>VLOOKUP($A39,'Value Added'!$A$2:$AX$44,COLUMN('Value Added'!AU$1),0)/VLOOKUP($A39,'Value Added'!$A$2:$AX$44,COLUMN('Value Added'!$J$1),0)</f>
        <v>10.972965916387304</v>
      </c>
      <c r="AO39" s="303">
        <f>VLOOKUP($A39,'Value Added'!$A$2:$AX$44,COLUMN('Value Added'!AV$1),0)/VLOOKUP($A39,'Value Added'!$A$2:$AX$44,COLUMN('Value Added'!$J$1),0)</f>
        <v>11.076257719955336</v>
      </c>
      <c r="AP39" s="303">
        <f>VLOOKUP($A39,'Value Added'!$A$2:$AX$44,COLUMN('Value Added'!AW$1),0)/VLOOKUP($A39,'Value Added'!$A$2:$AX$44,COLUMN('Value Added'!$J$1),0)</f>
        <v>11.139686157185505</v>
      </c>
      <c r="AQ39" s="304">
        <f>VLOOKUP($A39,'Value Added'!$A$2:$AX$44,COLUMN('Value Added'!AX$1),0)/VLOOKUP($A39,'Value Added'!$A$2:$AX$44,COLUMN('Value Added'!$J$1),0)</f>
        <v>11.161209330609044</v>
      </c>
    </row>
    <row r="40" spans="1:43" x14ac:dyDescent="0.25">
      <c r="A40" s="74" t="s">
        <v>38</v>
      </c>
      <c r="B40" s="152" t="s">
        <v>314</v>
      </c>
      <c r="C40" s="152">
        <v>1</v>
      </c>
      <c r="D40" s="308">
        <f>VLOOKUP($A40,'Value Added'!$A$2:$AX$44,COLUMN('Value Added'!K$1),0)/VLOOKUP($A40,'Value Added'!$A$2:$AX$44,COLUMN('Value Added'!$J$1),0)</f>
        <v>1.0984547182943094</v>
      </c>
      <c r="E40" s="303">
        <f>VLOOKUP($A40,'Value Added'!$A$2:$AX$44,COLUMN('Value Added'!L$1),0)/VLOOKUP($A40,'Value Added'!$A$2:$AX$44,COLUMN('Value Added'!$J$1),0)</f>
        <v>1.2519785734491493</v>
      </c>
      <c r="F40" s="303">
        <f>VLOOKUP($A40,'Value Added'!$A$2:$AX$44,COLUMN('Value Added'!M$1),0)/VLOOKUP($A40,'Value Added'!$A$2:$AX$44,COLUMN('Value Added'!$J$1),0)</f>
        <v>1.2840483310438635</v>
      </c>
      <c r="G40" s="303">
        <f>VLOOKUP($A40,'Value Added'!$A$2:$AX$44,COLUMN('Value Added'!N$1),0)/VLOOKUP($A40,'Value Added'!$A$2:$AX$44,COLUMN('Value Added'!$J$1),0)</f>
        <v>1.3650469877714821</v>
      </c>
      <c r="H40" s="303">
        <f>VLOOKUP($A40,'Value Added'!$A$2:$AX$44,COLUMN('Value Added'!O$1),0)/VLOOKUP($A40,'Value Added'!$A$2:$AX$44,COLUMN('Value Added'!$J$1),0)</f>
        <v>1.4713459492507859</v>
      </c>
      <c r="I40" s="303">
        <f>VLOOKUP($A40,'Value Added'!$A$2:$AX$44,COLUMN('Value Added'!P$1),0)/VLOOKUP($A40,'Value Added'!$A$2:$AX$44,COLUMN('Value Added'!$J$1),0)</f>
        <v>1.5789812697557073</v>
      </c>
      <c r="J40" s="303">
        <f>VLOOKUP($A40,'Value Added'!$A$2:$AX$44,COLUMN('Value Added'!Q$1),0)/VLOOKUP($A40,'Value Added'!$A$2:$AX$44,COLUMN('Value Added'!$J$1),0)</f>
        <v>1.6823927273849344</v>
      </c>
      <c r="K40" s="303">
        <f>VLOOKUP($A40,'Value Added'!$A$2:$AX$44,COLUMN('Value Added'!R$1),0)/VLOOKUP($A40,'Value Added'!$A$2:$AX$44,COLUMN('Value Added'!$J$1),0)</f>
        <v>1.7816978500530352</v>
      </c>
      <c r="L40" s="303">
        <f>VLOOKUP($A40,'Value Added'!$A$2:$AX$44,COLUMN('Value Added'!S$1),0)/VLOOKUP($A40,'Value Added'!$A$2:$AX$44,COLUMN('Value Added'!$J$1),0)</f>
        <v>1.8774355849515294</v>
      </c>
      <c r="M40" s="303">
        <f>VLOOKUP($A40,'Value Added'!$A$2:$AX$44,COLUMN('Value Added'!T$1),0)/VLOOKUP($A40,'Value Added'!$A$2:$AX$44,COLUMN('Value Added'!$J$1),0)</f>
        <v>1.9705542527744802</v>
      </c>
      <c r="N40" s="303">
        <f>VLOOKUP($A40,'Value Added'!$A$2:$AX$44,COLUMN('Value Added'!U$1),0)/VLOOKUP($A40,'Value Added'!$A$2:$AX$44,COLUMN('Value Added'!$J$1),0)</f>
        <v>2.0621163839082612</v>
      </c>
      <c r="O40" s="303">
        <f>VLOOKUP($A40,'Value Added'!$A$2:$AX$44,COLUMN('Value Added'!V$1),0)/VLOOKUP($A40,'Value Added'!$A$2:$AX$44,COLUMN('Value Added'!$J$1),0)</f>
        <v>2.1523480933444818</v>
      </c>
      <c r="P40" s="303">
        <f>VLOOKUP($A40,'Value Added'!$A$2:$AX$44,COLUMN('Value Added'!W$1),0)/VLOOKUP($A40,'Value Added'!$A$2:$AX$44,COLUMN('Value Added'!$J$1),0)</f>
        <v>2.241302937823066</v>
      </c>
      <c r="Q40" s="303">
        <f>VLOOKUP($A40,'Value Added'!$A$2:$AX$44,COLUMN('Value Added'!X$1),0)/VLOOKUP($A40,'Value Added'!$A$2:$AX$44,COLUMN('Value Added'!$J$1),0)</f>
        <v>2.3291179208730939</v>
      </c>
      <c r="R40" s="303">
        <f>VLOOKUP($A40,'Value Added'!$A$2:$AX$44,COLUMN('Value Added'!Y$1),0)/VLOOKUP($A40,'Value Added'!$A$2:$AX$44,COLUMN('Value Added'!$J$1),0)</f>
        <v>2.4160138105528164</v>
      </c>
      <c r="S40" s="303">
        <f>VLOOKUP($A40,'Value Added'!$A$2:$AX$44,COLUMN('Value Added'!Z$1),0)/VLOOKUP($A40,'Value Added'!$A$2:$AX$44,COLUMN('Value Added'!$J$1),0)</f>
        <v>2.5021890328462115</v>
      </c>
      <c r="T40" s="303">
        <f>VLOOKUP($A40,'Value Added'!$A$2:$AX$44,COLUMN('Value Added'!AA$1),0)/VLOOKUP($A40,'Value Added'!$A$2:$AX$44,COLUMN('Value Added'!$J$1),0)</f>
        <v>2.5874723857194781</v>
      </c>
      <c r="U40" s="303">
        <f>VLOOKUP($A40,'Value Added'!$A$2:$AX$44,COLUMN('Value Added'!AB$1),0)/VLOOKUP($A40,'Value Added'!$A$2:$AX$44,COLUMN('Value Added'!$J$1),0)</f>
        <v>2.6715909668619204</v>
      </c>
      <c r="V40" s="303">
        <f>VLOOKUP($A40,'Value Added'!$A$2:$AX$44,COLUMN('Value Added'!AC$1),0)/VLOOKUP($A40,'Value Added'!$A$2:$AX$44,COLUMN('Value Added'!$J$1),0)</f>
        <v>2.7542704108328908</v>
      </c>
      <c r="W40" s="303">
        <f>VLOOKUP($A40,'Value Added'!$A$2:$AX$44,COLUMN('Value Added'!AD$1),0)/VLOOKUP($A40,'Value Added'!$A$2:$AX$44,COLUMN('Value Added'!$J$1),0)</f>
        <v>2.8352364649966382</v>
      </c>
      <c r="X40" s="303">
        <f>VLOOKUP($A40,'Value Added'!$A$2:$AX$44,COLUMN('Value Added'!AE$1),0)/VLOOKUP($A40,'Value Added'!$A$2:$AX$44,COLUMN('Value Added'!$J$1),0)</f>
        <v>2.9142165906867894</v>
      </c>
      <c r="Y40" s="303">
        <f>VLOOKUP($A40,'Value Added'!$A$2:$AX$44,COLUMN('Value Added'!AF$1),0)/VLOOKUP($A40,'Value Added'!$A$2:$AX$44,COLUMN('Value Added'!$J$1),0)</f>
        <v>2.9909415757945625</v>
      </c>
      <c r="Z40" s="303">
        <f>VLOOKUP($A40,'Value Added'!$A$2:$AX$44,COLUMN('Value Added'!AG$1),0)/VLOOKUP($A40,'Value Added'!$A$2:$AX$44,COLUMN('Value Added'!$J$1),0)</f>
        <v>3.065147144729885</v>
      </c>
      <c r="AA40" s="303">
        <f>VLOOKUP($A40,'Value Added'!$A$2:$AX$44,COLUMN('Value Added'!AH$1),0)/VLOOKUP($A40,'Value Added'!$A$2:$AX$44,COLUMN('Value Added'!$J$1),0)</f>
        <v>3.1365755516244045</v>
      </c>
      <c r="AB40" s="303">
        <f>VLOOKUP($A40,'Value Added'!$A$2:$AX$44,COLUMN('Value Added'!AI$1),0)/VLOOKUP($A40,'Value Added'!$A$2:$AX$44,COLUMN('Value Added'!$J$1),0)</f>
        <v>3.2049771427311122</v>
      </c>
      <c r="AC40" s="303">
        <f>VLOOKUP($A40,'Value Added'!$A$2:$AX$44,COLUMN('Value Added'!AJ$1),0)/VLOOKUP($A40,'Value Added'!$A$2:$AX$44,COLUMN('Value Added'!$J$1),0)</f>
        <v>3.2701118742265223</v>
      </c>
      <c r="AD40" s="303">
        <f>VLOOKUP($A40,'Value Added'!$A$2:$AX$44,COLUMN('Value Added'!AK$1),0)/VLOOKUP($A40,'Value Added'!$A$2:$AX$44,COLUMN('Value Added'!$J$1),0)</f>
        <v>3.3317507720337538</v>
      </c>
      <c r="AE40" s="303">
        <f>VLOOKUP($A40,'Value Added'!$A$2:$AX$44,COLUMN('Value Added'!AL$1),0)/VLOOKUP($A40,'Value Added'!$A$2:$AX$44,COLUMN('Value Added'!$J$1),0)</f>
        <v>3.3896773208532105</v>
      </c>
      <c r="AF40" s="303">
        <f>VLOOKUP($A40,'Value Added'!$A$2:$AX$44,COLUMN('Value Added'!AM$1),0)/VLOOKUP($A40,'Value Added'!$A$2:$AX$44,COLUMN('Value Added'!$J$1),0)</f>
        <v>3.4436887703035217</v>
      </c>
      <c r="AG40" s="303">
        <f>VLOOKUP($A40,'Value Added'!$A$2:$AX$44,COLUMN('Value Added'!AN$1),0)/VLOOKUP($A40,'Value Added'!$A$2:$AX$44,COLUMN('Value Added'!$J$1),0)</f>
        <v>3.4935973469285817</v>
      </c>
      <c r="AH40" s="303">
        <f>VLOOKUP($A40,'Value Added'!$A$2:$AX$44,COLUMN('Value Added'!AO$1),0)/VLOOKUP($A40,'Value Added'!$A$2:$AX$44,COLUMN('Value Added'!$J$1),0)</f>
        <v>3.5392313618051787</v>
      </c>
      <c r="AI40" s="303">
        <f>VLOOKUP($A40,'Value Added'!$A$2:$AX$44,COLUMN('Value Added'!AP$1),0)/VLOOKUP($A40,'Value Added'!$A$2:$AX$44,COLUMN('Value Added'!$J$1),0)</f>
        <v>3.5804362045756681</v>
      </c>
      <c r="AJ40" s="303">
        <f>VLOOKUP($A40,'Value Added'!$A$2:$AX$44,COLUMN('Value Added'!AQ$1),0)/VLOOKUP($A40,'Value Added'!$A$2:$AX$44,COLUMN('Value Added'!$J$1),0)</f>
        <v>3.617075215916282</v>
      </c>
      <c r="AK40" s="303">
        <f>VLOOKUP($A40,'Value Added'!$A$2:$AX$44,COLUMN('Value Added'!AR$1),0)/VLOOKUP($A40,'Value Added'!$A$2:$AX$44,COLUMN('Value Added'!$J$1),0)</f>
        <v>3.6490304317177564</v>
      </c>
      <c r="AL40" s="303">
        <f>VLOOKUP($A40,'Value Added'!$A$2:$AX$44,COLUMN('Value Added'!AS$1),0)/VLOOKUP($A40,'Value Added'!$A$2:$AX$44,COLUMN('Value Added'!$J$1),0)</f>
        <v>3.6762031935830661</v>
      </c>
      <c r="AM40" s="303">
        <f>VLOOKUP($A40,'Value Added'!$A$2:$AX$44,COLUMN('Value Added'!AT$1),0)/VLOOKUP($A40,'Value Added'!$A$2:$AX$44,COLUMN('Value Added'!$J$1),0)</f>
        <v>3.6985146216201215</v>
      </c>
      <c r="AN40" s="303">
        <f>VLOOKUP($A40,'Value Added'!$A$2:$AX$44,COLUMN('Value Added'!AU$1),0)/VLOOKUP($A40,'Value Added'!$A$2:$AX$44,COLUMN('Value Added'!$J$1),0)</f>
        <v>3.7159059469061897</v>
      </c>
      <c r="AO40" s="303">
        <f>VLOOKUP($A40,'Value Added'!$A$2:$AX$44,COLUMN('Value Added'!AV$1),0)/VLOOKUP($A40,'Value Added'!$A$2:$AX$44,COLUMN('Value Added'!$J$1),0)</f>
        <v>3.7283387024077719</v>
      </c>
      <c r="AP40" s="303">
        <f>VLOOKUP($A40,'Value Added'!$A$2:$AX$44,COLUMN('Value Added'!AW$1),0)/VLOOKUP($A40,'Value Added'!$A$2:$AX$44,COLUMN('Value Added'!$J$1),0)</f>
        <v>3.735794772536662</v>
      </c>
      <c r="AQ40" s="304">
        <f>VLOOKUP($A40,'Value Added'!$A$2:$AX$44,COLUMN('Value Added'!AX$1),0)/VLOOKUP($A40,'Value Added'!$A$2:$AX$44,COLUMN('Value Added'!$J$1),0)</f>
        <v>3.7382763028923818</v>
      </c>
    </row>
    <row r="41" spans="1:43" x14ac:dyDescent="0.25">
      <c r="A41" s="74" t="s">
        <v>39</v>
      </c>
      <c r="B41" s="152" t="s">
        <v>314</v>
      </c>
      <c r="C41" s="152">
        <v>1</v>
      </c>
      <c r="D41" s="308">
        <f>VLOOKUP($A41,'Value Added'!$A$2:$AX$44,COLUMN('Value Added'!K$1),0)/VLOOKUP($A41,'Value Added'!$A$2:$AX$44,COLUMN('Value Added'!$J$1),0)</f>
        <v>1.1546789408420748</v>
      </c>
      <c r="E41" s="303">
        <f>VLOOKUP($A41,'Value Added'!$A$2:$AX$44,COLUMN('Value Added'!L$1),0)/VLOOKUP($A41,'Value Added'!$A$2:$AX$44,COLUMN('Value Added'!$J$1),0)</f>
        <v>1.2327807436710152</v>
      </c>
      <c r="F41" s="303">
        <f>VLOOKUP($A41,'Value Added'!$A$2:$AX$44,COLUMN('Value Added'!M$1),0)/VLOOKUP($A41,'Value Added'!$A$2:$AX$44,COLUMN('Value Added'!$J$1),0)</f>
        <v>1.2714575880117194</v>
      </c>
      <c r="G41" s="303">
        <f>VLOOKUP($A41,'Value Added'!$A$2:$AX$44,COLUMN('Value Added'!N$1),0)/VLOOKUP($A41,'Value Added'!$A$2:$AX$44,COLUMN('Value Added'!$J$1),0)</f>
        <v>1.366204579903618</v>
      </c>
      <c r="H41" s="303">
        <f>VLOOKUP($A41,'Value Added'!$A$2:$AX$44,COLUMN('Value Added'!O$1),0)/VLOOKUP($A41,'Value Added'!$A$2:$AX$44,COLUMN('Value Added'!$J$1),0)</f>
        <v>1.4824363135109482</v>
      </c>
      <c r="I41" s="303">
        <f>VLOOKUP($A41,'Value Added'!$A$2:$AX$44,COLUMN('Value Added'!P$1),0)/VLOOKUP($A41,'Value Added'!$A$2:$AX$44,COLUMN('Value Added'!$J$1),0)</f>
        <v>1.5841504574727494</v>
      </c>
      <c r="J41" s="303">
        <f>VLOOKUP($A41,'Value Added'!$A$2:$AX$44,COLUMN('Value Added'!Q$1),0)/VLOOKUP($A41,'Value Added'!$A$2:$AX$44,COLUMN('Value Added'!$J$1),0)</f>
        <v>1.6662896804099341</v>
      </c>
      <c r="K41" s="303">
        <f>VLOOKUP($A41,'Value Added'!$A$2:$AX$44,COLUMN('Value Added'!R$1),0)/VLOOKUP($A41,'Value Added'!$A$2:$AX$44,COLUMN('Value Added'!$J$1),0)</f>
        <v>1.7349097894928336</v>
      </c>
      <c r="L41" s="303">
        <f>VLOOKUP($A41,'Value Added'!$A$2:$AX$44,COLUMN('Value Added'!S$1),0)/VLOOKUP($A41,'Value Added'!$A$2:$AX$44,COLUMN('Value Added'!$J$1),0)</f>
        <v>1.7981015934324138</v>
      </c>
      <c r="M41" s="303">
        <f>VLOOKUP($A41,'Value Added'!$A$2:$AX$44,COLUMN('Value Added'!T$1),0)/VLOOKUP($A41,'Value Added'!$A$2:$AX$44,COLUMN('Value Added'!$J$1),0)</f>
        <v>1.8655251552813565</v>
      </c>
      <c r="N41" s="303">
        <f>VLOOKUP($A41,'Value Added'!$A$2:$AX$44,COLUMN('Value Added'!U$1),0)/VLOOKUP($A41,'Value Added'!$A$2:$AX$44,COLUMN('Value Added'!$J$1),0)</f>
        <v>1.9459495125031829</v>
      </c>
      <c r="O41" s="303">
        <f>VLOOKUP($A41,'Value Added'!$A$2:$AX$44,COLUMN('Value Added'!V$1),0)/VLOOKUP($A41,'Value Added'!$A$2:$AX$44,COLUMN('Value Added'!$J$1),0)</f>
        <v>2.0394883119489391</v>
      </c>
      <c r="P41" s="303">
        <f>VLOOKUP($A41,'Value Added'!$A$2:$AX$44,COLUMN('Value Added'!W$1),0)/VLOOKUP($A41,'Value Added'!$A$2:$AX$44,COLUMN('Value Added'!$J$1),0)</f>
        <v>2.1435868546643126</v>
      </c>
      <c r="Q41" s="303">
        <f>VLOOKUP($A41,'Value Added'!$A$2:$AX$44,COLUMN('Value Added'!X$1),0)/VLOOKUP($A41,'Value Added'!$A$2:$AX$44,COLUMN('Value Added'!$J$1),0)</f>
        <v>2.2550811752366045</v>
      </c>
      <c r="R41" s="303">
        <f>VLOOKUP($A41,'Value Added'!$A$2:$AX$44,COLUMN('Value Added'!Y$1),0)/VLOOKUP($A41,'Value Added'!$A$2:$AX$44,COLUMN('Value Added'!$J$1),0)</f>
        <v>2.3700391635847669</v>
      </c>
      <c r="S41" s="303">
        <f>VLOOKUP($A41,'Value Added'!$A$2:$AX$44,COLUMN('Value Added'!Z$1),0)/VLOOKUP($A41,'Value Added'!$A$2:$AX$44,COLUMN('Value Added'!$J$1),0)</f>
        <v>2.4844816714731754</v>
      </c>
      <c r="T41" s="303">
        <f>VLOOKUP($A41,'Value Added'!$A$2:$AX$44,COLUMN('Value Added'!AA$1),0)/VLOOKUP($A41,'Value Added'!$A$2:$AX$44,COLUMN('Value Added'!$J$1),0)</f>
        <v>2.5971219764278324</v>
      </c>
      <c r="U41" s="303">
        <f>VLOOKUP($A41,'Value Added'!$A$2:$AX$44,COLUMN('Value Added'!AB$1),0)/VLOOKUP($A41,'Value Added'!$A$2:$AX$44,COLUMN('Value Added'!$J$1),0)</f>
        <v>2.7074358863027039</v>
      </c>
      <c r="V41" s="303">
        <f>VLOOKUP($A41,'Value Added'!$A$2:$AX$44,COLUMN('Value Added'!AC$1),0)/VLOOKUP($A41,'Value Added'!$A$2:$AX$44,COLUMN('Value Added'!$J$1),0)</f>
        <v>2.8149216253730507</v>
      </c>
      <c r="W41" s="303">
        <f>VLOOKUP($A41,'Value Added'!$A$2:$AX$44,COLUMN('Value Added'!AD$1),0)/VLOOKUP($A41,'Value Added'!$A$2:$AX$44,COLUMN('Value Added'!$J$1),0)</f>
        <v>2.9191051226335762</v>
      </c>
      <c r="X41" s="303">
        <f>VLOOKUP($A41,'Value Added'!$A$2:$AX$44,COLUMN('Value Added'!AE$1),0)/VLOOKUP($A41,'Value Added'!$A$2:$AX$44,COLUMN('Value Added'!$J$1),0)</f>
        <v>3.0195447646720384</v>
      </c>
      <c r="Y41" s="303">
        <f>VLOOKUP($A41,'Value Added'!$A$2:$AX$44,COLUMN('Value Added'!AF$1),0)/VLOOKUP($A41,'Value Added'!$A$2:$AX$44,COLUMN('Value Added'!$J$1),0)</f>
        <v>3.1158355503777422</v>
      </c>
      <c r="Z41" s="303">
        <f>VLOOKUP($A41,'Value Added'!$A$2:$AX$44,COLUMN('Value Added'!AG$1),0)/VLOOKUP($A41,'Value Added'!$A$2:$AX$44,COLUMN('Value Added'!$J$1),0)</f>
        <v>3.2076126005599952</v>
      </c>
      <c r="AA41" s="303">
        <f>VLOOKUP($A41,'Value Added'!$A$2:$AX$44,COLUMN('Value Added'!AH$1),0)/VLOOKUP($A41,'Value Added'!$A$2:$AX$44,COLUMN('Value Added'!$J$1),0)</f>
        <v>3.2945539915893156</v>
      </c>
      <c r="AB41" s="303">
        <f>VLOOKUP($A41,'Value Added'!$A$2:$AX$44,COLUMN('Value Added'!AI$1),0)/VLOOKUP($A41,'Value Added'!$A$2:$AX$44,COLUMN('Value Added'!$J$1),0)</f>
        <v>3.3763828979662631</v>
      </c>
      <c r="AC41" s="303">
        <f>VLOOKUP($A41,'Value Added'!$A$2:$AX$44,COLUMN('Value Added'!AJ$1),0)/VLOOKUP($A41,'Value Added'!$A$2:$AX$44,COLUMN('Value Added'!$J$1),0)</f>
        <v>3.4528690438459528</v>
      </c>
      <c r="AD41" s="303">
        <f>VLOOKUP($A41,'Value Added'!$A$2:$AX$44,COLUMN('Value Added'!AK$1),0)/VLOOKUP($A41,'Value Added'!$A$2:$AX$44,COLUMN('Value Added'!$J$1),0)</f>
        <v>3.523829477633456</v>
      </c>
      <c r="AE41" s="303">
        <f>VLOOKUP($A41,'Value Added'!$A$2:$AX$44,COLUMN('Value Added'!AL$1),0)/VLOOKUP($A41,'Value Added'!$A$2:$AX$44,COLUMN('Value Added'!$J$1),0)</f>
        <v>3.5891286965133333</v>
      </c>
      <c r="AF41" s="303">
        <f>VLOOKUP($A41,'Value Added'!$A$2:$AX$44,COLUMN('Value Added'!AM$1),0)/VLOOKUP($A41,'Value Added'!$A$2:$AX$44,COLUMN('Value Added'!$J$1),0)</f>
        <v>3.6486781589501742</v>
      </c>
      <c r="AG41" s="303">
        <f>VLOOKUP($A41,'Value Added'!$A$2:$AX$44,COLUMN('Value Added'!AN$1),0)/VLOOKUP($A41,'Value Added'!$A$2:$AX$44,COLUMN('Value Added'!$J$1),0)</f>
        <v>3.7024352326313954</v>
      </c>
      <c r="AH41" s="303">
        <f>VLOOKUP($A41,'Value Added'!$A$2:$AX$44,COLUMN('Value Added'!AO$1),0)/VLOOKUP($A41,'Value Added'!$A$2:$AX$44,COLUMN('Value Added'!$J$1),0)</f>
        <v>3.7504016329212559</v>
      </c>
      <c r="AI41" s="303">
        <f>VLOOKUP($A41,'Value Added'!$A$2:$AX$44,COLUMN('Value Added'!AP$1),0)/VLOOKUP($A41,'Value Added'!$A$2:$AX$44,COLUMN('Value Added'!$J$1),0)</f>
        <v>3.792621412624865</v>
      </c>
      <c r="AJ41" s="303">
        <f>VLOOKUP($A41,'Value Added'!$A$2:$AX$44,COLUMN('Value Added'!AQ$1),0)/VLOOKUP($A41,'Value Added'!$A$2:$AX$44,COLUMN('Value Added'!$J$1),0)</f>
        <v>3.8291785677485102</v>
      </c>
      <c r="AK41" s="303">
        <f>VLOOKUP($A41,'Value Added'!$A$2:$AX$44,COLUMN('Value Added'!AR$1),0)/VLOOKUP($A41,'Value Added'!$A$2:$AX$44,COLUMN('Value Added'!$J$1),0)</f>
        <v>3.8601943260670475</v>
      </c>
      <c r="AL41" s="303">
        <f>VLOOKUP($A41,'Value Added'!$A$2:$AX$44,COLUMN('Value Added'!AS$1),0)/VLOOKUP($A41,'Value Added'!$A$2:$AX$44,COLUMN('Value Added'!$J$1),0)</f>
        <v>3.8858241857916225</v>
      </c>
      <c r="AM41" s="303">
        <f>VLOOKUP($A41,'Value Added'!$A$2:$AX$44,COLUMN('Value Added'!AT$1),0)/VLOOKUP($A41,'Value Added'!$A$2:$AX$44,COLUMN('Value Added'!$J$1),0)</f>
        <v>3.9062547706274153</v>
      </c>
      <c r="AN41" s="303">
        <f>VLOOKUP($A41,'Value Added'!$A$2:$AX$44,COLUMN('Value Added'!AU$1),0)/VLOOKUP($A41,'Value Added'!$A$2:$AX$44,COLUMN('Value Added'!$J$1),0)</f>
        <v>3.9217005652034369</v>
      </c>
      <c r="AO41" s="303">
        <f>VLOOKUP($A41,'Value Added'!$A$2:$AX$44,COLUMN('Value Added'!AV$1),0)/VLOOKUP($A41,'Value Added'!$A$2:$AX$44,COLUMN('Value Added'!$J$1),0)</f>
        <v>3.9324005914419149</v>
      </c>
      <c r="AP41" s="303">
        <f>VLOOKUP($A41,'Value Added'!$A$2:$AX$44,COLUMN('Value Added'!AW$1),0)/VLOOKUP($A41,'Value Added'!$A$2:$AX$44,COLUMN('Value Added'!$J$1),0)</f>
        <v>3.9386150821208381</v>
      </c>
      <c r="AQ41" s="304">
        <f>VLOOKUP($A41,'Value Added'!$A$2:$AX$44,COLUMN('Value Added'!AX$1),0)/VLOOKUP($A41,'Value Added'!$A$2:$AX$44,COLUMN('Value Added'!$J$1),0)</f>
        <v>3.9406222028765856</v>
      </c>
    </row>
    <row r="42" spans="1:43" x14ac:dyDescent="0.25">
      <c r="A42" s="74" t="s">
        <v>40</v>
      </c>
      <c r="B42" s="152" t="s">
        <v>314</v>
      </c>
      <c r="C42" s="152">
        <v>1</v>
      </c>
      <c r="D42" s="308">
        <f>VLOOKUP($A42,'Value Added'!$A$2:$AX$44,COLUMN('Value Added'!K$1),0)/VLOOKUP($A42,'Value Added'!$A$2:$AX$44,COLUMN('Value Added'!$J$1),0)</f>
        <v>1.2296445709057626</v>
      </c>
      <c r="E42" s="303">
        <f>VLOOKUP($A42,'Value Added'!$A$2:$AX$44,COLUMN('Value Added'!L$1),0)/VLOOKUP($A42,'Value Added'!$A$2:$AX$44,COLUMN('Value Added'!$J$1),0)</f>
        <v>1.3278063520995711</v>
      </c>
      <c r="F42" s="303">
        <f>VLOOKUP($A42,'Value Added'!$A$2:$AX$44,COLUMN('Value Added'!M$1),0)/VLOOKUP($A42,'Value Added'!$A$2:$AX$44,COLUMN('Value Added'!$J$1),0)</f>
        <v>1.3883378838911353</v>
      </c>
      <c r="G42" s="303">
        <f>VLOOKUP($A42,'Value Added'!$A$2:$AX$44,COLUMN('Value Added'!N$1),0)/VLOOKUP($A42,'Value Added'!$A$2:$AX$44,COLUMN('Value Added'!$J$1),0)</f>
        <v>1.543404742615629</v>
      </c>
      <c r="H42" s="303">
        <f>VLOOKUP($A42,'Value Added'!$A$2:$AX$44,COLUMN('Value Added'!O$1),0)/VLOOKUP($A42,'Value Added'!$A$2:$AX$44,COLUMN('Value Added'!$J$1),0)</f>
        <v>1.7496200502384502</v>
      </c>
      <c r="I42" s="303">
        <f>VLOOKUP($A42,'Value Added'!$A$2:$AX$44,COLUMN('Value Added'!P$1),0)/VLOOKUP($A42,'Value Added'!$A$2:$AX$44,COLUMN('Value Added'!$J$1),0)</f>
        <v>1.9546669729208748</v>
      </c>
      <c r="J42" s="303">
        <f>VLOOKUP($A42,'Value Added'!$A$2:$AX$44,COLUMN('Value Added'!Q$1),0)/VLOOKUP($A42,'Value Added'!$A$2:$AX$44,COLUMN('Value Added'!$J$1),0)</f>
        <v>2.1447467544166119</v>
      </c>
      <c r="K42" s="303">
        <f>VLOOKUP($A42,'Value Added'!$A$2:$AX$44,COLUMN('Value Added'!R$1),0)/VLOOKUP($A42,'Value Added'!$A$2:$AX$44,COLUMN('Value Added'!$J$1),0)</f>
        <v>2.321097578028875</v>
      </c>
      <c r="L42" s="303">
        <f>VLOOKUP($A42,'Value Added'!$A$2:$AX$44,COLUMN('Value Added'!S$1),0)/VLOOKUP($A42,'Value Added'!$A$2:$AX$44,COLUMN('Value Added'!$J$1),0)</f>
        <v>2.4880828100122443</v>
      </c>
      <c r="M42" s="303">
        <f>VLOOKUP($A42,'Value Added'!$A$2:$AX$44,COLUMN('Value Added'!T$1),0)/VLOOKUP($A42,'Value Added'!$A$2:$AX$44,COLUMN('Value Added'!$J$1),0)</f>
        <v>2.6529571456901375</v>
      </c>
      <c r="N42" s="303">
        <f>VLOOKUP($A42,'Value Added'!$A$2:$AX$44,COLUMN('Value Added'!U$1),0)/VLOOKUP($A42,'Value Added'!$A$2:$AX$44,COLUMN('Value Added'!$J$1),0)</f>
        <v>2.8236972366860593</v>
      </c>
      <c r="O42" s="303">
        <f>VLOOKUP($A42,'Value Added'!$A$2:$AX$44,COLUMN('Value Added'!V$1),0)/VLOOKUP($A42,'Value Added'!$A$2:$AX$44,COLUMN('Value Added'!$J$1),0)</f>
        <v>3.0020051430541979</v>
      </c>
      <c r="P42" s="303">
        <f>VLOOKUP($A42,'Value Added'!$A$2:$AX$44,COLUMN('Value Added'!W$1),0)/VLOOKUP($A42,'Value Added'!$A$2:$AX$44,COLUMN('Value Added'!$J$1),0)</f>
        <v>3.1877309788299719</v>
      </c>
      <c r="Q42" s="303">
        <f>VLOOKUP($A42,'Value Added'!$A$2:$AX$44,COLUMN('Value Added'!X$1),0)/VLOOKUP($A42,'Value Added'!$A$2:$AX$44,COLUMN('Value Added'!$J$1),0)</f>
        <v>3.3806510157148124</v>
      </c>
      <c r="R42" s="303">
        <f>VLOOKUP($A42,'Value Added'!$A$2:$AX$44,COLUMN('Value Added'!Y$1),0)/VLOOKUP($A42,'Value Added'!$A$2:$AX$44,COLUMN('Value Added'!$J$1),0)</f>
        <v>3.5804613053524244</v>
      </c>
      <c r="S42" s="303">
        <f>VLOOKUP($A42,'Value Added'!$A$2:$AX$44,COLUMN('Value Added'!Z$1),0)/VLOOKUP($A42,'Value Added'!$A$2:$AX$44,COLUMN('Value Added'!$J$1),0)</f>
        <v>3.7867691688148399</v>
      </c>
      <c r="T42" s="303">
        <f>VLOOKUP($A42,'Value Added'!$A$2:$AX$44,COLUMN('Value Added'!AA$1),0)/VLOOKUP($A42,'Value Added'!$A$2:$AX$44,COLUMN('Value Added'!$J$1),0)</f>
        <v>3.9990791623797666</v>
      </c>
      <c r="U42" s="303">
        <f>VLOOKUP($A42,'Value Added'!$A$2:$AX$44,COLUMN('Value Added'!AB$1),0)/VLOOKUP($A42,'Value Added'!$A$2:$AX$44,COLUMN('Value Added'!$J$1),0)</f>
        <v>4.2167934293377272</v>
      </c>
      <c r="V42" s="303">
        <f>VLOOKUP($A42,'Value Added'!$A$2:$AX$44,COLUMN('Value Added'!AC$1),0)/VLOOKUP($A42,'Value Added'!$A$2:$AX$44,COLUMN('Value Added'!$J$1),0)</f>
        <v>4.4392095339889952</v>
      </c>
      <c r="W42" s="303">
        <f>VLOOKUP($A42,'Value Added'!$A$2:$AX$44,COLUMN('Value Added'!AD$1),0)/VLOOKUP($A42,'Value Added'!$A$2:$AX$44,COLUMN('Value Added'!$J$1),0)</f>
        <v>4.6655171617195839</v>
      </c>
      <c r="X42" s="303">
        <f>VLOOKUP($A42,'Value Added'!$A$2:$AX$44,COLUMN('Value Added'!AE$1),0)/VLOOKUP($A42,'Value Added'!$A$2:$AX$44,COLUMN('Value Added'!$J$1),0)</f>
        <v>4.8947960707335465</v>
      </c>
      <c r="Y42" s="303">
        <f>VLOOKUP($A42,'Value Added'!$A$2:$AX$44,COLUMN('Value Added'!AF$1),0)/VLOOKUP($A42,'Value Added'!$A$2:$AX$44,COLUMN('Value Added'!$J$1),0)</f>
        <v>5.1260154979443993</v>
      </c>
      <c r="Z42" s="303">
        <f>VLOOKUP($A42,'Value Added'!$A$2:$AX$44,COLUMN('Value Added'!AG$1),0)/VLOOKUP($A42,'Value Added'!$A$2:$AX$44,COLUMN('Value Added'!$J$1),0)</f>
        <v>5.3580352164432465</v>
      </c>
      <c r="AA42" s="303">
        <f>VLOOKUP($A42,'Value Added'!$A$2:$AX$44,COLUMN('Value Added'!AH$1),0)/VLOOKUP($A42,'Value Added'!$A$2:$AX$44,COLUMN('Value Added'!$J$1),0)</f>
        <v>5.5896084307656446</v>
      </c>
      <c r="AB42" s="303">
        <f>VLOOKUP($A42,'Value Added'!$A$2:$AX$44,COLUMN('Value Added'!AI$1),0)/VLOOKUP($A42,'Value Added'!$A$2:$AX$44,COLUMN('Value Added'!$J$1),0)</f>
        <v>5.8193866782615604</v>
      </c>
      <c r="AC42" s="303">
        <f>VLOOKUP($A42,'Value Added'!$A$2:$AX$44,COLUMN('Value Added'!AJ$1),0)/VLOOKUP($A42,'Value Added'!$A$2:$AX$44,COLUMN('Value Added'!$J$1),0)</f>
        <v>6.0459268797599508</v>
      </c>
      <c r="AD42" s="303">
        <f>VLOOKUP($A42,'Value Added'!$A$2:$AX$44,COLUMN('Value Added'!AK$1),0)/VLOOKUP($A42,'Value Added'!$A$2:$AX$44,COLUMN('Value Added'!$J$1),0)</f>
        <v>6.2677006501200498</v>
      </c>
      <c r="AE42" s="303">
        <f>VLOOKUP($A42,'Value Added'!$A$2:$AX$44,COLUMN('Value Added'!AL$1),0)/VLOOKUP($A42,'Value Added'!$A$2:$AX$44,COLUMN('Value Added'!$J$1),0)</f>
        <v>6.4831059391116179</v>
      </c>
      <c r="AF42" s="303">
        <f>VLOOKUP($A42,'Value Added'!$A$2:$AX$44,COLUMN('Value Added'!AM$1),0)/VLOOKUP($A42,'Value Added'!$A$2:$AX$44,COLUMN('Value Added'!$J$1),0)</f>
        <v>6.6904810255649165</v>
      </c>
      <c r="AG42" s="303">
        <f>VLOOKUP($A42,'Value Added'!$A$2:$AX$44,COLUMN('Value Added'!AN$1),0)/VLOOKUP($A42,'Value Added'!$A$2:$AX$44,COLUMN('Value Added'!$J$1),0)</f>
        <v>6.8881208333811799</v>
      </c>
      <c r="AH42" s="303">
        <f>VLOOKUP($A42,'Value Added'!$A$2:$AX$44,COLUMN('Value Added'!AO$1),0)/VLOOKUP($A42,'Value Added'!$A$2:$AX$44,COLUMN('Value Added'!$J$1),0)</f>
        <v>7.0742954776254905</v>
      </c>
      <c r="AI42" s="303">
        <f>VLOOKUP($A42,'Value Added'!$A$2:$AX$44,COLUMN('Value Added'!AP$1),0)/VLOOKUP($A42,'Value Added'!$A$2:$AX$44,COLUMN('Value Added'!$J$1),0)</f>
        <v>7.2472708837135444</v>
      </c>
      <c r="AJ42" s="303">
        <f>VLOOKUP($A42,'Value Added'!$A$2:$AX$44,COLUMN('Value Added'!AQ$1),0)/VLOOKUP($A42,'Value Added'!$A$2:$AX$44,COLUMN('Value Added'!$J$1),0)</f>
        <v>7.4053312541759038</v>
      </c>
      <c r="AK42" s="303">
        <f>VLOOKUP($A42,'Value Added'!$A$2:$AX$44,COLUMN('Value Added'!AR$1),0)/VLOOKUP($A42,'Value Added'!$A$2:$AX$44,COLUMN('Value Added'!$J$1),0)</f>
        <v>7.54680308750347</v>
      </c>
      <c r="AL42" s="303">
        <f>VLOOKUP($A42,'Value Added'!$A$2:$AX$44,COLUMN('Value Added'!AS$1),0)/VLOOKUP($A42,'Value Added'!$A$2:$AX$44,COLUMN('Value Added'!$J$1),0)</f>
        <v>7.670080384314919</v>
      </c>
      <c r="AM42" s="303">
        <f>VLOOKUP($A42,'Value Added'!$A$2:$AX$44,COLUMN('Value Added'!AT$1),0)/VLOOKUP($A42,'Value Added'!$A$2:$AX$44,COLUMN('Value Added'!$J$1),0)</f>
        <v>7.7736506099718126</v>
      </c>
      <c r="AN42" s="303">
        <f>VLOOKUP($A42,'Value Added'!$A$2:$AX$44,COLUMN('Value Added'!AU$1),0)/VLOOKUP($A42,'Value Added'!$A$2:$AX$44,COLUMN('Value Added'!$J$1),0)</f>
        <v>7.8561209224185031</v>
      </c>
      <c r="AO42" s="303">
        <f>VLOOKUP($A42,'Value Added'!$A$2:$AX$44,COLUMN('Value Added'!AV$1),0)/VLOOKUP($A42,'Value Added'!$A$2:$AX$44,COLUMN('Value Added'!$J$1),0)</f>
        <v>7.9162441221639561</v>
      </c>
      <c r="AP42" s="303">
        <f>VLOOKUP($A42,'Value Added'!$A$2:$AX$44,COLUMN('Value Added'!AW$1),0)/VLOOKUP($A42,'Value Added'!$A$2:$AX$44,COLUMN('Value Added'!$J$1),0)</f>
        <v>7.9529437406709347</v>
      </c>
      <c r="AQ42" s="304">
        <f>VLOOKUP($A42,'Value Added'!$A$2:$AX$44,COLUMN('Value Added'!AX$1),0)/VLOOKUP($A42,'Value Added'!$A$2:$AX$44,COLUMN('Value Added'!$J$1),0)</f>
        <v>7.9653376565698002</v>
      </c>
    </row>
    <row r="43" spans="1:43" x14ac:dyDescent="0.25">
      <c r="A43" s="74" t="s">
        <v>41</v>
      </c>
      <c r="B43" s="152" t="s">
        <v>314</v>
      </c>
      <c r="C43" s="152">
        <v>1</v>
      </c>
      <c r="D43" s="308">
        <f>VLOOKUP($A43,'Value Added'!$A$2:$AX$44,COLUMN('Value Added'!K$1),0)/VLOOKUP($A43,'Value Added'!$A$2:$AX$44,COLUMN('Value Added'!$J$1),0)</f>
        <v>1.1401022905519134</v>
      </c>
      <c r="E43" s="303">
        <f>VLOOKUP($A43,'Value Added'!$A$2:$AX$44,COLUMN('Value Added'!L$1),0)/VLOOKUP($A43,'Value Added'!$A$2:$AX$44,COLUMN('Value Added'!$J$1),0)</f>
        <v>1.1894224805491573</v>
      </c>
      <c r="F43" s="303">
        <f>VLOOKUP($A43,'Value Added'!$A$2:$AX$44,COLUMN('Value Added'!M$1),0)/VLOOKUP($A43,'Value Added'!$A$2:$AX$44,COLUMN('Value Added'!$J$1),0)</f>
        <v>1.2229363957156041</v>
      </c>
      <c r="G43" s="303">
        <f>VLOOKUP($A43,'Value Added'!$A$2:$AX$44,COLUMN('Value Added'!N$1),0)/VLOOKUP($A43,'Value Added'!$A$2:$AX$44,COLUMN('Value Added'!$J$1),0)</f>
        <v>1.3065678015410556</v>
      </c>
      <c r="H43" s="303">
        <f>VLOOKUP($A43,'Value Added'!$A$2:$AX$44,COLUMN('Value Added'!O$1),0)/VLOOKUP($A43,'Value Added'!$A$2:$AX$44,COLUMN('Value Added'!$J$1),0)</f>
        <v>1.4135387999789806</v>
      </c>
      <c r="I43" s="303">
        <f>VLOOKUP($A43,'Value Added'!$A$2:$AX$44,COLUMN('Value Added'!P$1),0)/VLOOKUP($A43,'Value Added'!$A$2:$AX$44,COLUMN('Value Added'!$J$1),0)</f>
        <v>1.5161701208772489</v>
      </c>
      <c r="J43" s="303">
        <f>VLOOKUP($A43,'Value Added'!$A$2:$AX$44,COLUMN('Value Added'!Q$1),0)/VLOOKUP($A43,'Value Added'!$A$2:$AX$44,COLUMN('Value Added'!$J$1),0)</f>
        <v>1.6083728824204726</v>
      </c>
      <c r="K43" s="303">
        <f>VLOOKUP($A43,'Value Added'!$A$2:$AX$44,COLUMN('Value Added'!R$1),0)/VLOOKUP($A43,'Value Added'!$A$2:$AX$44,COLUMN('Value Added'!$J$1),0)</f>
        <v>1.6911717635143533</v>
      </c>
      <c r="L43" s="303">
        <f>VLOOKUP($A43,'Value Added'!$A$2:$AX$44,COLUMN('Value Added'!S$1),0)/VLOOKUP($A43,'Value Added'!$A$2:$AX$44,COLUMN('Value Added'!$J$1),0)</f>
        <v>1.7665031800529989</v>
      </c>
      <c r="M43" s="303">
        <f>VLOOKUP($A43,'Value Added'!$A$2:$AX$44,COLUMN('Value Added'!T$1),0)/VLOOKUP($A43,'Value Added'!$A$2:$AX$44,COLUMN('Value Added'!$J$1),0)</f>
        <v>1.8370899278557029</v>
      </c>
      <c r="N43" s="303">
        <f>VLOOKUP($A43,'Value Added'!$A$2:$AX$44,COLUMN('Value Added'!U$1),0)/VLOOKUP($A43,'Value Added'!$A$2:$AX$44,COLUMN('Value Added'!$J$1),0)</f>
        <v>1.9056678182059215</v>
      </c>
      <c r="O43" s="303">
        <f>VLOOKUP($A43,'Value Added'!$A$2:$AX$44,COLUMN('Value Added'!V$1),0)/VLOOKUP($A43,'Value Added'!$A$2:$AX$44,COLUMN('Value Added'!$J$1),0)</f>
        <v>1.9727318388049035</v>
      </c>
      <c r="P43" s="303">
        <f>VLOOKUP($A43,'Value Added'!$A$2:$AX$44,COLUMN('Value Added'!W$1),0)/VLOOKUP($A43,'Value Added'!$A$2:$AX$44,COLUMN('Value Added'!$J$1),0)</f>
        <v>2.0381878137913594</v>
      </c>
      <c r="Q43" s="303">
        <f>VLOOKUP($A43,'Value Added'!$A$2:$AX$44,COLUMN('Value Added'!X$1),0)/VLOOKUP($A43,'Value Added'!$A$2:$AX$44,COLUMN('Value Added'!$J$1),0)</f>
        <v>2.1019716910149473</v>
      </c>
      <c r="R43" s="303">
        <f>VLOOKUP($A43,'Value Added'!$A$2:$AX$44,COLUMN('Value Added'!Y$1),0)/VLOOKUP($A43,'Value Added'!$A$2:$AX$44,COLUMN('Value Added'!$J$1),0)</f>
        <v>2.1640498601727183</v>
      </c>
      <c r="S43" s="303">
        <f>VLOOKUP($A43,'Value Added'!$A$2:$AX$44,COLUMN('Value Added'!Z$1),0)/VLOOKUP($A43,'Value Added'!$A$2:$AX$44,COLUMN('Value Added'!$J$1),0)</f>
        <v>2.2243890446441319</v>
      </c>
      <c r="T43" s="303">
        <f>VLOOKUP($A43,'Value Added'!$A$2:$AX$44,COLUMN('Value Added'!AA$1),0)/VLOOKUP($A43,'Value Added'!$A$2:$AX$44,COLUMN('Value Added'!$J$1),0)</f>
        <v>2.2828593747892136</v>
      </c>
      <c r="U43" s="303">
        <f>VLOOKUP($A43,'Value Added'!$A$2:$AX$44,COLUMN('Value Added'!AB$1),0)/VLOOKUP($A43,'Value Added'!$A$2:$AX$44,COLUMN('Value Added'!$J$1),0)</f>
        <v>2.3393137092912428</v>
      </c>
      <c r="V43" s="303">
        <f>VLOOKUP($A43,'Value Added'!$A$2:$AX$44,COLUMN('Value Added'!AC$1),0)/VLOOKUP($A43,'Value Added'!$A$2:$AX$44,COLUMN('Value Added'!$J$1),0)</f>
        <v>2.3936168503615165</v>
      </c>
      <c r="W43" s="303">
        <f>VLOOKUP($A43,'Value Added'!$A$2:$AX$44,COLUMN('Value Added'!AD$1),0)/VLOOKUP($A43,'Value Added'!$A$2:$AX$44,COLUMN('Value Added'!$J$1),0)</f>
        <v>2.4456461949795254</v>
      </c>
      <c r="X43" s="303">
        <f>VLOOKUP($A43,'Value Added'!$A$2:$AX$44,COLUMN('Value Added'!AE$1),0)/VLOOKUP($A43,'Value Added'!$A$2:$AX$44,COLUMN('Value Added'!$J$1),0)</f>
        <v>2.4952922596448546</v>
      </c>
      <c r="Y43" s="303">
        <f>VLOOKUP($A43,'Value Added'!$A$2:$AX$44,COLUMN('Value Added'!AF$1),0)/VLOOKUP($A43,'Value Added'!$A$2:$AX$44,COLUMN('Value Added'!$J$1),0)</f>
        <v>2.542459078198815</v>
      </c>
      <c r="Z43" s="303">
        <f>VLOOKUP($A43,'Value Added'!$A$2:$AX$44,COLUMN('Value Added'!AG$1),0)/VLOOKUP($A43,'Value Added'!$A$2:$AX$44,COLUMN('Value Added'!$J$1),0)</f>
        <v>2.5870644739187587</v>
      </c>
      <c r="AA43" s="303">
        <f>VLOOKUP($A43,'Value Added'!$A$2:$AX$44,COLUMN('Value Added'!AH$1),0)/VLOOKUP($A43,'Value Added'!$A$2:$AX$44,COLUMN('Value Added'!$J$1),0)</f>
        <v>2.6290402086240952</v>
      </c>
      <c r="AB43" s="303">
        <f>VLOOKUP($A43,'Value Added'!$A$2:$AX$44,COLUMN('Value Added'!AI$1),0)/VLOOKUP($A43,'Value Added'!$A$2:$AX$44,COLUMN('Value Added'!$J$1),0)</f>
        <v>2.6683320129408434</v>
      </c>
      <c r="AC43" s="303">
        <f>VLOOKUP($A43,'Value Added'!$A$2:$AX$44,COLUMN('Value Added'!AJ$1),0)/VLOOKUP($A43,'Value Added'!$A$2:$AX$44,COLUMN('Value Added'!$J$1),0)</f>
        <v>2.7048995031356582</v>
      </c>
      <c r="AD43" s="303">
        <f>VLOOKUP($A43,'Value Added'!$A$2:$AX$44,COLUMN('Value Added'!AK$1),0)/VLOOKUP($A43,'Value Added'!$A$2:$AX$44,COLUMN('Value Added'!$J$1),0)</f>
        <v>2.7387159910391161</v>
      </c>
      <c r="AE43" s="303">
        <f>VLOOKUP($A43,'Value Added'!$A$2:$AX$44,COLUMN('Value Added'!AL$1),0)/VLOOKUP($A43,'Value Added'!$A$2:$AX$44,COLUMN('Value Added'!$J$1),0)</f>
        <v>2.7697681945238166</v>
      </c>
      <c r="AF43" s="303">
        <f>VLOOKUP($A43,'Value Added'!$A$2:$AX$44,COLUMN('Value Added'!AM$1),0)/VLOOKUP($A43,'Value Added'!$A$2:$AX$44,COLUMN('Value Added'!$J$1),0)</f>
        <v>2.7980558567814997</v>
      </c>
      <c r="AG43" s="303">
        <f>VLOOKUP($A43,'Value Added'!$A$2:$AX$44,COLUMN('Value Added'!AN$1),0)/VLOOKUP($A43,'Value Added'!$A$2:$AX$44,COLUMN('Value Added'!$J$1),0)</f>
        <v>2.8235912832546082</v>
      </c>
      <c r="AH43" s="303">
        <f>VLOOKUP($A43,'Value Added'!$A$2:$AX$44,COLUMN('Value Added'!AO$1),0)/VLOOKUP($A43,'Value Added'!$A$2:$AX$44,COLUMN('Value Added'!$J$1),0)</f>
        <v>2.8463988055232239</v>
      </c>
      <c r="AI43" s="303">
        <f>VLOOKUP($A43,'Value Added'!$A$2:$AX$44,COLUMN('Value Added'!AP$1),0)/VLOOKUP($A43,'Value Added'!$A$2:$AX$44,COLUMN('Value Added'!$J$1),0)</f>
        <v>2.8665141817347064</v>
      </c>
      <c r="AJ43" s="303">
        <f>VLOOKUP($A43,'Value Added'!$A$2:$AX$44,COLUMN('Value Added'!AQ$1),0)/VLOOKUP($A43,'Value Added'!$A$2:$AX$44,COLUMN('Value Added'!$J$1),0)</f>
        <v>2.8839839432976553</v>
      </c>
      <c r="AK43" s="303">
        <f>VLOOKUP($A43,'Value Added'!$A$2:$AX$44,COLUMN('Value Added'!AR$1),0)/VLOOKUP($A43,'Value Added'!$A$2:$AX$44,COLUMN('Value Added'!$J$1),0)</f>
        <v>2.8988646975541497</v>
      </c>
      <c r="AL43" s="303">
        <f>VLOOKUP($A43,'Value Added'!$A$2:$AX$44,COLUMN('Value Added'!AS$1),0)/VLOOKUP($A43,'Value Added'!$A$2:$AX$44,COLUMN('Value Added'!$J$1),0)</f>
        <v>2.9112223960068118</v>
      </c>
      <c r="AM43" s="303">
        <f>VLOOKUP($A43,'Value Added'!$A$2:$AX$44,COLUMN('Value Added'!AT$1),0)/VLOOKUP($A43,'Value Added'!$A$2:$AX$44,COLUMN('Value Added'!$J$1),0)</f>
        <v>2.9211315774223623</v>
      </c>
      <c r="AN43" s="303">
        <f>VLOOKUP($A43,'Value Added'!$A$2:$AX$44,COLUMN('Value Added'!AU$1),0)/VLOOKUP($A43,'Value Added'!$A$2:$AX$44,COLUMN('Value Added'!$J$1),0)</f>
        <v>2.9286745947757531</v>
      </c>
      <c r="AO43" s="303">
        <f>VLOOKUP($A43,'Value Added'!$A$2:$AX$44,COLUMN('Value Added'!AV$1),0)/VLOOKUP($A43,'Value Added'!$A$2:$AX$44,COLUMN('Value Added'!$J$1),0)</f>
        <v>2.9339408345520983</v>
      </c>
      <c r="AP43" s="303">
        <f>VLOOKUP($A43,'Value Added'!$A$2:$AX$44,COLUMN('Value Added'!AW$1),0)/VLOOKUP($A43,'Value Added'!$A$2:$AX$44,COLUMN('Value Added'!$J$1),0)</f>
        <v>2.9370259364037032</v>
      </c>
      <c r="AQ43" s="304">
        <f>VLOOKUP($A43,'Value Added'!$A$2:$AX$44,COLUMN('Value Added'!AX$1),0)/VLOOKUP($A43,'Value Added'!$A$2:$AX$44,COLUMN('Value Added'!$J$1),0)</f>
        <v>2.9380310205794968</v>
      </c>
    </row>
    <row r="44" spans="1:43" x14ac:dyDescent="0.25">
      <c r="A44" s="211" t="s">
        <v>88</v>
      </c>
      <c r="B44" s="153" t="s">
        <v>314</v>
      </c>
      <c r="C44" s="153">
        <v>1</v>
      </c>
      <c r="D44" s="309">
        <f>VLOOKUP($A44,'Value Added'!$A$2:$AX$44,COLUMN('Value Added'!K$1),0)/VLOOKUP($A44,'Value Added'!$A$2:$AX$44,COLUMN('Value Added'!$J$1),0)</f>
        <v>1.0575641869457346</v>
      </c>
      <c r="E44" s="305">
        <f>VLOOKUP($A44,'Value Added'!$A$2:$AX$44,COLUMN('Value Added'!L$1),0)/VLOOKUP($A44,'Value Added'!$A$2:$AX$44,COLUMN('Value Added'!$J$1),0)</f>
        <v>1.076293346737867</v>
      </c>
      <c r="F44" s="305">
        <f>VLOOKUP($A44,'Value Added'!$A$2:$AX$44,COLUMN('Value Added'!M$1),0)/VLOOKUP($A44,'Value Added'!$A$2:$AX$44,COLUMN('Value Added'!$J$1),0)</f>
        <v>1.1320320876447743</v>
      </c>
      <c r="G44" s="305">
        <f>VLOOKUP($A44,'Value Added'!$A$2:$AX$44,COLUMN('Value Added'!N$1),0)/VLOOKUP($A44,'Value Added'!$A$2:$AX$44,COLUMN('Value Added'!$J$1),0)</f>
        <v>1.1904408408224678</v>
      </c>
      <c r="H44" s="305">
        <f>VLOOKUP($A44,'Value Added'!$A$2:$AX$44,COLUMN('Value Added'!O$1),0)/VLOOKUP($A44,'Value Added'!$A$2:$AX$44,COLUMN('Value Added'!$J$1),0)</f>
        <v>1.2402418364198762</v>
      </c>
      <c r="I44" s="305">
        <f>VLOOKUP($A44,'Value Added'!$A$2:$AX$44,COLUMN('Value Added'!P$1),0)/VLOOKUP($A44,'Value Added'!$A$2:$AX$44,COLUMN('Value Added'!$J$1),0)</f>
        <v>1.3050801283918003</v>
      </c>
      <c r="J44" s="305">
        <f>VLOOKUP($A44,'Value Added'!$A$2:$AX$44,COLUMN('Value Added'!Q$1),0)/VLOOKUP($A44,'Value Added'!$A$2:$AX$44,COLUMN('Value Added'!$J$1),0)</f>
        <v>1.3608133970582135</v>
      </c>
      <c r="K44" s="305">
        <f>VLOOKUP($A44,'Value Added'!$A$2:$AX$44,COLUMN('Value Added'!R$1),0)/VLOOKUP($A44,'Value Added'!$A$2:$AX$44,COLUMN('Value Added'!$J$1),0)</f>
        <v>1.4151806088223526</v>
      </c>
      <c r="L44" s="305">
        <f>VLOOKUP($A44,'Value Added'!$A$2:$AX$44,COLUMN('Value Added'!S$1),0)/VLOOKUP($A44,'Value Added'!$A$2:$AX$44,COLUMN('Value Added'!$J$1),0)</f>
        <v>1.467971473530483</v>
      </c>
      <c r="M44" s="305">
        <f>VLOOKUP($A44,'Value Added'!$A$2:$AX$44,COLUMN('Value Added'!T$1),0)/VLOOKUP($A44,'Value Added'!$A$2:$AX$44,COLUMN('Value Added'!$J$1),0)</f>
        <v>1.527529197228042</v>
      </c>
      <c r="N44" s="305">
        <f>VLOOKUP($A44,'Value Added'!$A$2:$AX$44,COLUMN('Value Added'!U$1),0)/VLOOKUP($A44,'Value Added'!$A$2:$AX$44,COLUMN('Value Added'!$J$1),0)</f>
        <v>1.5680818015213203</v>
      </c>
      <c r="O44" s="305">
        <f>VLOOKUP($A44,'Value Added'!$A$2:$AX$44,COLUMN('Value Added'!V$1),0)/VLOOKUP($A44,'Value Added'!$A$2:$AX$44,COLUMN('Value Added'!$J$1),0)</f>
        <v>1.6150842680243509</v>
      </c>
      <c r="P44" s="305">
        <f>VLOOKUP($A44,'Value Added'!$A$2:$AX$44,COLUMN('Value Added'!W$1),0)/VLOOKUP($A44,'Value Added'!$A$2:$AX$44,COLUMN('Value Added'!$J$1),0)</f>
        <v>1.6598787115739109</v>
      </c>
      <c r="Q44" s="305">
        <f>VLOOKUP($A44,'Value Added'!$A$2:$AX$44,COLUMN('Value Added'!X$1),0)/VLOOKUP($A44,'Value Added'!$A$2:$AX$44,COLUMN('Value Added'!$J$1),0)</f>
        <v>1.702365383403585</v>
      </c>
      <c r="R44" s="305">
        <f>VLOOKUP($A44,'Value Added'!$A$2:$AX$44,COLUMN('Value Added'!Y$1),0)/VLOOKUP($A44,'Value Added'!$A$2:$AX$44,COLUMN('Value Added'!$J$1),0)</f>
        <v>1.738868058785658</v>
      </c>
      <c r="S44" s="305">
        <f>VLOOKUP($A44,'Value Added'!$A$2:$AX$44,COLUMN('Value Added'!Z$1),0)/VLOOKUP($A44,'Value Added'!$A$2:$AX$44,COLUMN('Value Added'!$J$1),0)</f>
        <v>1.7801378714971516</v>
      </c>
      <c r="T44" s="305">
        <f>VLOOKUP($A44,'Value Added'!$A$2:$AX$44,COLUMN('Value Added'!AA$1),0)/VLOOKUP($A44,'Value Added'!$A$2:$AX$44,COLUMN('Value Added'!$J$1),0)</f>
        <v>1.8153450949870109</v>
      </c>
      <c r="U44" s="305">
        <f>VLOOKUP($A44,'Value Added'!$A$2:$AX$44,COLUMN('Value Added'!AB$1),0)/VLOOKUP($A44,'Value Added'!$A$2:$AX$44,COLUMN('Value Added'!$J$1),0)</f>
        <v>1.8480863132207779</v>
      </c>
      <c r="V44" s="305">
        <f>VLOOKUP($A44,'Value Added'!$A$2:$AX$44,COLUMN('Value Added'!AC$1),0)/VLOOKUP($A44,'Value Added'!$A$2:$AX$44,COLUMN('Value Added'!$J$1),0)</f>
        <v>1.8783796040936771</v>
      </c>
      <c r="W44" s="305">
        <f>VLOOKUP($A44,'Value Added'!$A$2:$AX$44,COLUMN('Value Added'!AD$1),0)/VLOOKUP($A44,'Value Added'!$A$2:$AX$44,COLUMN('Value Added'!$J$1),0)</f>
        <v>1.9062642192937633</v>
      </c>
      <c r="X44" s="305">
        <f>VLOOKUP($A44,'Value Added'!$A$2:$AX$44,COLUMN('Value Added'!AE$1),0)/VLOOKUP($A44,'Value Added'!$A$2:$AX$44,COLUMN('Value Added'!$J$1),0)</f>
        <v>1.9317993162975706</v>
      </c>
      <c r="Y44" s="305">
        <f>VLOOKUP($A44,'Value Added'!$A$2:$AX$44,COLUMN('Value Added'!AF$1),0)/VLOOKUP($A44,'Value Added'!$A$2:$AX$44,COLUMN('Value Added'!$J$1),0)</f>
        <v>1.9550625639240851</v>
      </c>
      <c r="Z44" s="305">
        <f>VLOOKUP($A44,'Value Added'!$A$2:$AX$44,COLUMN('Value Added'!AG$1),0)/VLOOKUP($A44,'Value Added'!$A$2:$AX$44,COLUMN('Value Added'!$J$1),0)</f>
        <v>1.9761486590240374</v>
      </c>
      <c r="AA44" s="305">
        <f>VLOOKUP($A44,'Value Added'!$A$2:$AX$44,COLUMN('Value Added'!AH$1),0)/VLOOKUP($A44,'Value Added'!$A$2:$AX$44,COLUMN('Value Added'!$J$1),0)</f>
        <v>1.9951677904863474</v>
      </c>
      <c r="AB44" s="305">
        <f>VLOOKUP($A44,'Value Added'!$A$2:$AX$44,COLUMN('Value Added'!AI$1),0)/VLOOKUP($A44,'Value Added'!$A$2:$AX$44,COLUMN('Value Added'!$J$1),0)</f>
        <v>2.0122440847394163</v>
      </c>
      <c r="AC44" s="305">
        <f>VLOOKUP($A44,'Value Added'!$A$2:$AX$44,COLUMN('Value Added'!AJ$1),0)/VLOOKUP($A44,'Value Added'!$A$2:$AX$44,COLUMN('Value Added'!$J$1),0)</f>
        <v>2.0275140644485448</v>
      </c>
      <c r="AD44" s="305">
        <f>VLOOKUP($A44,'Value Added'!$A$2:$AX$44,COLUMN('Value Added'!AK$1),0)/VLOOKUP($A44,'Value Added'!$A$2:$AX$44,COLUMN('Value Added'!$J$1),0)</f>
        <v>2.0411251492940434</v>
      </c>
      <c r="AE44" s="305">
        <f>VLOOKUP($A44,'Value Added'!$A$2:$AX$44,COLUMN('Value Added'!AL$1),0)/VLOOKUP($A44,'Value Added'!$A$2:$AX$44,COLUMN('Value Added'!$J$1),0)</f>
        <v>2.0532342246862432</v>
      </c>
      <c r="AF44" s="305">
        <f>VLOOKUP($A44,'Value Added'!$A$2:$AX$44,COLUMN('Value Added'!AM$1),0)/VLOOKUP($A44,'Value Added'!$A$2:$AX$44,COLUMN('Value Added'!$J$1),0)</f>
        <v>2.0640063011521517</v>
      </c>
      <c r="AG44" s="305">
        <f>VLOOKUP($A44,'Value Added'!$A$2:$AX$44,COLUMN('Value Added'!AN$1),0)/VLOOKUP($A44,'Value Added'!$A$2:$AX$44,COLUMN('Value Added'!$J$1),0)</f>
        <v>2.0736132840226049</v>
      </c>
      <c r="AH44" s="305">
        <f>VLOOKUP($A44,'Value Added'!$A$2:$AX$44,COLUMN('Value Added'!AO$1),0)/VLOOKUP($A44,'Value Added'!$A$2:$AX$44,COLUMN('Value Added'!$J$1),0)</f>
        <v>2.082232870053685</v>
      </c>
      <c r="AI44" s="305">
        <f>VLOOKUP($A44,'Value Added'!$A$2:$AX$44,COLUMN('Value Added'!AP$1),0)/VLOOKUP($A44,'Value Added'!$A$2:$AX$44,COLUMN('Value Added'!$J$1),0)</f>
        <v>2.0900475848157809</v>
      </c>
      <c r="AJ44" s="305">
        <f>VLOOKUP($A44,'Value Added'!$A$2:$AX$44,COLUMN('Value Added'!AQ$1),0)/VLOOKUP($A44,'Value Added'!$A$2:$AX$44,COLUMN('Value Added'!$J$1),0)</f>
        <v>2.0972439721465861</v>
      </c>
      <c r="AK44" s="305">
        <f>VLOOKUP($A44,'Value Added'!$A$2:$AX$44,COLUMN('Value Added'!AR$1),0)/VLOOKUP($A44,'Value Added'!$A$2:$AX$44,COLUMN('Value Added'!$J$1),0)</f>
        <v>2.1040119447487213</v>
      </c>
      <c r="AL44" s="305">
        <f>VLOOKUP($A44,'Value Added'!$A$2:$AX$44,COLUMN('Value Added'!AS$1),0)/VLOOKUP($A44,'Value Added'!$A$2:$AX$44,COLUMN('Value Added'!$J$1),0)</f>
        <v>2.1105443031640574</v>
      </c>
      <c r="AM44" s="305">
        <f>VLOOKUP($A44,'Value Added'!$A$2:$AX$44,COLUMN('Value Added'!AT$1),0)/VLOOKUP($A44,'Value Added'!$A$2:$AX$44,COLUMN('Value Added'!$J$1),0)</f>
        <v>2.1170364289110188</v>
      </c>
      <c r="AN44" s="305">
        <f>VLOOKUP($A44,'Value Added'!$A$2:$AX$44,COLUMN('Value Added'!AU$1),0)/VLOOKUP($A44,'Value Added'!$A$2:$AX$44,COLUMN('Value Added'!$J$1),0)</f>
        <v>2.1236861565560377</v>
      </c>
      <c r="AO44" s="305">
        <f>VLOOKUP($A44,'Value Added'!$A$2:$AX$44,COLUMN('Value Added'!AV$1),0)/VLOOKUP($A44,'Value Added'!$A$2:$AX$44,COLUMN('Value Added'!$J$1),0)</f>
        <v>2.1306938289275457</v>
      </c>
      <c r="AP44" s="305">
        <f>VLOOKUP($A44,'Value Added'!$A$2:$AX$44,COLUMN('Value Added'!AW$1),0)/VLOOKUP($A44,'Value Added'!$A$2:$AX$44,COLUMN('Value Added'!$J$1),0)</f>
        <v>2.1382625395872683</v>
      </c>
      <c r="AQ44" s="306">
        <f>VLOOKUP($A44,'Value Added'!$A$2:$AX$44,COLUMN('Value Added'!AX$1),0)/VLOOKUP($A44,'Value Added'!$A$2:$AX$44,COLUMN('Value Added'!$J$1),0)</f>
        <v>2.146670907262195</v>
      </c>
    </row>
    <row r="47" spans="1:43" x14ac:dyDescent="0.25">
      <c r="A47" s="480" t="s">
        <v>728</v>
      </c>
      <c r="B47" s="479"/>
      <c r="C47" s="479"/>
      <c r="D47" s="479"/>
    </row>
    <row r="48" spans="1:43" x14ac:dyDescent="0.25">
      <c r="A48" s="168" t="s">
        <v>279</v>
      </c>
      <c r="B48" s="168" t="s">
        <v>343</v>
      </c>
      <c r="C48" s="168">
        <v>2020</v>
      </c>
      <c r="D48" s="172">
        <v>2021</v>
      </c>
      <c r="E48" s="168">
        <v>2022</v>
      </c>
      <c r="F48" s="168">
        <v>2023</v>
      </c>
      <c r="G48" s="168">
        <v>2024</v>
      </c>
      <c r="H48" s="168">
        <v>2025</v>
      </c>
      <c r="I48" s="168">
        <v>2026</v>
      </c>
      <c r="J48" s="168">
        <v>2027</v>
      </c>
      <c r="K48" s="168">
        <v>2028</v>
      </c>
      <c r="L48" s="168">
        <v>2029</v>
      </c>
      <c r="M48" s="168">
        <v>2030</v>
      </c>
      <c r="N48" s="168">
        <v>2031</v>
      </c>
      <c r="O48" s="168">
        <v>2032</v>
      </c>
      <c r="P48" s="168">
        <v>2033</v>
      </c>
      <c r="Q48" s="168">
        <v>2034</v>
      </c>
      <c r="R48" s="168">
        <v>2035</v>
      </c>
      <c r="S48" s="168">
        <v>2036</v>
      </c>
      <c r="T48" s="168">
        <v>2037</v>
      </c>
      <c r="U48" s="168">
        <v>2038</v>
      </c>
      <c r="V48" s="168">
        <v>2039</v>
      </c>
      <c r="W48" s="168">
        <v>2040</v>
      </c>
      <c r="X48" s="168">
        <v>2041</v>
      </c>
      <c r="Y48" s="168">
        <v>2042</v>
      </c>
      <c r="Z48" s="168">
        <v>2043</v>
      </c>
      <c r="AA48" s="168">
        <v>2044</v>
      </c>
      <c r="AB48" s="168">
        <v>2045</v>
      </c>
      <c r="AC48" s="168">
        <v>2046</v>
      </c>
      <c r="AD48" s="168">
        <v>2047</v>
      </c>
      <c r="AE48" s="168">
        <v>2048</v>
      </c>
      <c r="AF48" s="168">
        <v>2049</v>
      </c>
      <c r="AG48" s="168">
        <v>2050</v>
      </c>
      <c r="AH48" s="168">
        <v>2051</v>
      </c>
      <c r="AI48" s="168">
        <v>2052</v>
      </c>
      <c r="AJ48" s="168">
        <v>2053</v>
      </c>
      <c r="AK48" s="168">
        <v>2054</v>
      </c>
      <c r="AL48" s="168">
        <v>2055</v>
      </c>
      <c r="AM48" s="168">
        <v>2056</v>
      </c>
      <c r="AN48" s="168">
        <v>2057</v>
      </c>
      <c r="AO48" s="168">
        <v>2058</v>
      </c>
      <c r="AP48" s="168">
        <v>2059</v>
      </c>
      <c r="AQ48" s="168">
        <v>2060</v>
      </c>
    </row>
    <row r="49" spans="1:43" x14ac:dyDescent="0.25">
      <c r="A49" s="218" t="s">
        <v>2</v>
      </c>
      <c r="B49" s="151" t="s">
        <v>344</v>
      </c>
      <c r="C49" s="152">
        <v>1</v>
      </c>
      <c r="D49" s="301">
        <f>D2-0.032</f>
        <v>1.017666837519221</v>
      </c>
      <c r="E49" s="301">
        <f>E2+0.09</f>
        <v>1.2224449000512558</v>
      </c>
      <c r="F49" s="301">
        <f>F2+0.032</f>
        <v>1.2372895950794465</v>
      </c>
      <c r="G49" s="301">
        <f t="shared" ref="G49:AQ49" si="0">G2+0.01</f>
        <v>1.2782009226037929</v>
      </c>
      <c r="H49" s="301">
        <f t="shared" si="0"/>
        <v>1.3411122501281394</v>
      </c>
      <c r="I49" s="301">
        <f t="shared" si="0"/>
        <v>1.3628446950281907</v>
      </c>
      <c r="J49" s="301">
        <f t="shared" si="0"/>
        <v>1.3845771399282418</v>
      </c>
      <c r="K49" s="301">
        <f t="shared" si="0"/>
        <v>1.4063095848282932</v>
      </c>
      <c r="L49" s="301">
        <f t="shared" si="0"/>
        <v>1.4280420297283443</v>
      </c>
      <c r="M49" s="301">
        <f t="shared" si="0"/>
        <v>1.4497744746283956</v>
      </c>
      <c r="N49" s="301">
        <f t="shared" si="0"/>
        <v>1.4579241414659148</v>
      </c>
      <c r="O49" s="301">
        <f t="shared" si="0"/>
        <v>1.4660738083034339</v>
      </c>
      <c r="P49" s="301">
        <f t="shared" si="0"/>
        <v>1.4742234751409531</v>
      </c>
      <c r="Q49" s="301">
        <f t="shared" si="0"/>
        <v>1.4823731419784723</v>
      </c>
      <c r="R49" s="301">
        <f t="shared" si="0"/>
        <v>1.4905228088159919</v>
      </c>
      <c r="S49" s="301">
        <f t="shared" si="0"/>
        <v>1.4769400307534597</v>
      </c>
      <c r="T49" s="301">
        <f t="shared" si="0"/>
        <v>1.4633572526909275</v>
      </c>
      <c r="U49" s="301">
        <f t="shared" si="0"/>
        <v>1.4497744746283956</v>
      </c>
      <c r="V49" s="301">
        <f t="shared" si="0"/>
        <v>1.4361916965658634</v>
      </c>
      <c r="W49" s="301">
        <f t="shared" si="0"/>
        <v>1.4226089185033317</v>
      </c>
      <c r="X49" s="301">
        <f t="shared" si="0"/>
        <v>1.4008764736032804</v>
      </c>
      <c r="Y49" s="301">
        <f t="shared" si="0"/>
        <v>1.3791440287032293</v>
      </c>
      <c r="Z49" s="301">
        <f t="shared" si="0"/>
        <v>1.3574115838031779</v>
      </c>
      <c r="AA49" s="301">
        <f t="shared" si="0"/>
        <v>1.3356791389031266</v>
      </c>
      <c r="AB49" s="301">
        <f t="shared" si="0"/>
        <v>1.3139466940030753</v>
      </c>
      <c r="AC49" s="301">
        <f t="shared" si="0"/>
        <v>1.2922142491030242</v>
      </c>
      <c r="AD49" s="301">
        <f t="shared" si="0"/>
        <v>1.2704818042029729</v>
      </c>
      <c r="AE49" s="301">
        <f t="shared" si="0"/>
        <v>1.2487493593029215</v>
      </c>
      <c r="AF49" s="301">
        <f t="shared" si="0"/>
        <v>1.2270169144028704</v>
      </c>
      <c r="AG49" s="301">
        <f t="shared" si="0"/>
        <v>1.2052844695028191</v>
      </c>
      <c r="AH49" s="301">
        <f t="shared" si="0"/>
        <v>1.1781189133777548</v>
      </c>
      <c r="AI49" s="301">
        <f t="shared" si="0"/>
        <v>1.1509533572526907</v>
      </c>
      <c r="AJ49" s="301">
        <f t="shared" si="0"/>
        <v>1.1237878011276266</v>
      </c>
      <c r="AK49" s="301">
        <f t="shared" si="0"/>
        <v>1.0966222450025624</v>
      </c>
      <c r="AL49" s="301">
        <f t="shared" si="0"/>
        <v>1.0694566888774988</v>
      </c>
      <c r="AM49" s="301">
        <f t="shared" si="0"/>
        <v>1.0477242439774475</v>
      </c>
      <c r="AN49" s="301">
        <f t="shared" si="0"/>
        <v>1.0259917990773963</v>
      </c>
      <c r="AO49" s="301">
        <f t="shared" si="0"/>
        <v>1.004259354177345</v>
      </c>
      <c r="AP49" s="301">
        <f t="shared" si="0"/>
        <v>0.9825269092772938</v>
      </c>
      <c r="AQ49" s="302">
        <f t="shared" si="0"/>
        <v>0.96079446437724236</v>
      </c>
    </row>
    <row r="50" spans="1:43" x14ac:dyDescent="0.25">
      <c r="A50" s="219" t="s">
        <v>3</v>
      </c>
      <c r="B50" s="152" t="s">
        <v>345</v>
      </c>
      <c r="C50" s="152">
        <v>1</v>
      </c>
      <c r="D50" s="303">
        <f t="shared" ref="D50:D91" si="1">D3-0.032</f>
        <v>1.02389158936668</v>
      </c>
      <c r="E50" s="303">
        <f t="shared" ref="E50:E91" si="2">E3+0.09</f>
        <v>1.2390442383111464</v>
      </c>
      <c r="F50" s="303">
        <f t="shared" ref="F50:F91" si="3">F3+0.032</f>
        <v>1.2630185693822771</v>
      </c>
      <c r="G50" s="303">
        <f t="shared" ref="G50:AQ50" si="4">G3+0.01</f>
        <v>1.3118145825800716</v>
      </c>
      <c r="H50" s="303">
        <f t="shared" si="4"/>
        <v>1.3826105957778663</v>
      </c>
      <c r="I50" s="303">
        <f t="shared" si="4"/>
        <v>1.4163904689906475</v>
      </c>
      <c r="J50" s="303">
        <f t="shared" si="4"/>
        <v>1.4501703422034287</v>
      </c>
      <c r="K50" s="303">
        <f t="shared" si="4"/>
        <v>1.4839502154162101</v>
      </c>
      <c r="L50" s="303">
        <f t="shared" si="4"/>
        <v>1.5177300886289913</v>
      </c>
      <c r="M50" s="303">
        <f t="shared" si="4"/>
        <v>1.5515099618417729</v>
      </c>
      <c r="N50" s="303">
        <f t="shared" si="4"/>
        <v>1.5735230453593878</v>
      </c>
      <c r="O50" s="303">
        <f t="shared" si="4"/>
        <v>1.5955361288770029</v>
      </c>
      <c r="P50" s="303">
        <f t="shared" si="4"/>
        <v>1.6175492123946178</v>
      </c>
      <c r="Q50" s="303">
        <f t="shared" si="4"/>
        <v>1.6395622959122327</v>
      </c>
      <c r="R50" s="303">
        <f t="shared" si="4"/>
        <v>1.6615753794298473</v>
      </c>
      <c r="S50" s="303">
        <f t="shared" si="4"/>
        <v>1.6835818616629208</v>
      </c>
      <c r="T50" s="303">
        <f t="shared" si="4"/>
        <v>1.7055883438959942</v>
      </c>
      <c r="U50" s="303">
        <f t="shared" si="4"/>
        <v>1.7275948261290677</v>
      </c>
      <c r="V50" s="303">
        <f t="shared" si="4"/>
        <v>1.7496013083621411</v>
      </c>
      <c r="W50" s="303">
        <f t="shared" si="4"/>
        <v>1.7716077905952143</v>
      </c>
      <c r="X50" s="303">
        <f t="shared" si="4"/>
        <v>1.7825989293567581</v>
      </c>
      <c r="Y50" s="303">
        <f t="shared" si="4"/>
        <v>1.7935900681183021</v>
      </c>
      <c r="Z50" s="303">
        <f t="shared" si="4"/>
        <v>1.8045812068798461</v>
      </c>
      <c r="AA50" s="303">
        <f t="shared" si="4"/>
        <v>1.8155723456413899</v>
      </c>
      <c r="AB50" s="303">
        <f t="shared" si="4"/>
        <v>1.8265634844029344</v>
      </c>
      <c r="AC50" s="303">
        <f t="shared" si="4"/>
        <v>1.8375546231644784</v>
      </c>
      <c r="AD50" s="303">
        <f t="shared" si="4"/>
        <v>1.8485457619260222</v>
      </c>
      <c r="AE50" s="303">
        <f t="shared" si="4"/>
        <v>1.8595369006875659</v>
      </c>
      <c r="AF50" s="303">
        <f t="shared" si="4"/>
        <v>1.8705280394491099</v>
      </c>
      <c r="AG50" s="303">
        <f t="shared" si="4"/>
        <v>1.8815191782106544</v>
      </c>
      <c r="AH50" s="303">
        <f t="shared" si="4"/>
        <v>1.892504815901747</v>
      </c>
      <c r="AI50" s="303">
        <f t="shared" si="4"/>
        <v>1.9034904535928399</v>
      </c>
      <c r="AJ50" s="303">
        <f t="shared" si="4"/>
        <v>1.9144760912839325</v>
      </c>
      <c r="AK50" s="303">
        <f t="shared" si="4"/>
        <v>1.9254617289750253</v>
      </c>
      <c r="AL50" s="303">
        <f t="shared" si="4"/>
        <v>1.9364473666661184</v>
      </c>
      <c r="AM50" s="303">
        <f t="shared" si="4"/>
        <v>1.9364407653815767</v>
      </c>
      <c r="AN50" s="303">
        <f t="shared" si="4"/>
        <v>1.9364341640970355</v>
      </c>
      <c r="AO50" s="303">
        <f t="shared" si="4"/>
        <v>1.9364275628124938</v>
      </c>
      <c r="AP50" s="303">
        <f t="shared" si="4"/>
        <v>1.9364209615279526</v>
      </c>
      <c r="AQ50" s="304">
        <f t="shared" si="4"/>
        <v>1.936414360243411</v>
      </c>
    </row>
    <row r="51" spans="1:43" x14ac:dyDescent="0.25">
      <c r="A51" s="220" t="s">
        <v>4</v>
      </c>
      <c r="B51" s="152" t="s">
        <v>344</v>
      </c>
      <c r="C51" s="152">
        <v>1</v>
      </c>
      <c r="D51" s="303">
        <f t="shared" si="1"/>
        <v>1.0377736360818635</v>
      </c>
      <c r="E51" s="303">
        <f t="shared" si="2"/>
        <v>1.276063029551636</v>
      </c>
      <c r="F51" s="303">
        <f t="shared" si="3"/>
        <v>1.3203976958050359</v>
      </c>
      <c r="G51" s="303">
        <f t="shared" ref="G51:AQ51" si="5">G4+0.01</f>
        <v>1.3867776348420631</v>
      </c>
      <c r="H51" s="303">
        <f t="shared" si="5"/>
        <v>1.4751575738790901</v>
      </c>
      <c r="I51" s="303">
        <f t="shared" si="5"/>
        <v>1.5077166310764032</v>
      </c>
      <c r="J51" s="303">
        <f t="shared" si="5"/>
        <v>1.5402756882737163</v>
      </c>
      <c r="K51" s="303">
        <f t="shared" si="5"/>
        <v>1.5728347454710294</v>
      </c>
      <c r="L51" s="303">
        <f t="shared" si="5"/>
        <v>1.6053938026683425</v>
      </c>
      <c r="M51" s="303">
        <f t="shared" si="5"/>
        <v>1.6379528598656556</v>
      </c>
      <c r="N51" s="303">
        <f t="shared" si="5"/>
        <v>1.640278506808321</v>
      </c>
      <c r="O51" s="303">
        <f t="shared" si="5"/>
        <v>1.6426041537509861</v>
      </c>
      <c r="P51" s="303">
        <f t="shared" si="5"/>
        <v>1.6449298006936515</v>
      </c>
      <c r="Q51" s="303">
        <f t="shared" si="5"/>
        <v>1.6472554476363166</v>
      </c>
      <c r="R51" s="303">
        <f t="shared" si="5"/>
        <v>1.6495810945789819</v>
      </c>
      <c r="S51" s="303">
        <f t="shared" si="5"/>
        <v>1.6309759190376603</v>
      </c>
      <c r="T51" s="303">
        <f t="shared" si="5"/>
        <v>1.6123707434963386</v>
      </c>
      <c r="U51" s="303">
        <f t="shared" si="5"/>
        <v>1.5937655679550169</v>
      </c>
      <c r="V51" s="303">
        <f t="shared" si="5"/>
        <v>1.5751603924136952</v>
      </c>
      <c r="W51" s="303">
        <f t="shared" si="5"/>
        <v>1.5565552168723731</v>
      </c>
      <c r="X51" s="303">
        <f t="shared" si="5"/>
        <v>1.5216705127323946</v>
      </c>
      <c r="Y51" s="303">
        <f t="shared" si="5"/>
        <v>1.4867858085924162</v>
      </c>
      <c r="Z51" s="303">
        <f t="shared" si="5"/>
        <v>1.4519011044524379</v>
      </c>
      <c r="AA51" s="303">
        <f t="shared" si="5"/>
        <v>1.4170164003124595</v>
      </c>
      <c r="AB51" s="303">
        <f t="shared" si="5"/>
        <v>1.3821316961724814</v>
      </c>
      <c r="AC51" s="303">
        <f t="shared" si="5"/>
        <v>1.347246992032503</v>
      </c>
      <c r="AD51" s="303">
        <f t="shared" si="5"/>
        <v>1.3123622878925245</v>
      </c>
      <c r="AE51" s="303">
        <f t="shared" si="5"/>
        <v>1.2774775837525463</v>
      </c>
      <c r="AF51" s="303">
        <f t="shared" si="5"/>
        <v>1.2425928796125678</v>
      </c>
      <c r="AG51" s="303">
        <f t="shared" si="5"/>
        <v>1.2077081754725896</v>
      </c>
      <c r="AH51" s="303">
        <f t="shared" si="5"/>
        <v>1.1774747652179416</v>
      </c>
      <c r="AI51" s="303">
        <f t="shared" si="5"/>
        <v>1.1472413549632938</v>
      </c>
      <c r="AJ51" s="303">
        <f t="shared" si="5"/>
        <v>1.1170079447086458</v>
      </c>
      <c r="AK51" s="303">
        <f t="shared" si="5"/>
        <v>1.0867745344539979</v>
      </c>
      <c r="AL51" s="303">
        <f t="shared" si="5"/>
        <v>1.0565411241993501</v>
      </c>
      <c r="AM51" s="303">
        <f t="shared" si="5"/>
        <v>1.0247888920676209</v>
      </c>
      <c r="AN51" s="303">
        <f t="shared" si="5"/>
        <v>0.99303665993589196</v>
      </c>
      <c r="AO51" s="303">
        <f t="shared" si="5"/>
        <v>0.9612844278041629</v>
      </c>
      <c r="AP51" s="303">
        <f t="shared" si="5"/>
        <v>0.92953219567243373</v>
      </c>
      <c r="AQ51" s="304">
        <f t="shared" si="5"/>
        <v>0.89777996354070488</v>
      </c>
    </row>
    <row r="52" spans="1:43" x14ac:dyDescent="0.25">
      <c r="A52" s="219" t="s">
        <v>5</v>
      </c>
      <c r="B52" s="152" t="s">
        <v>345</v>
      </c>
      <c r="C52" s="152">
        <v>1</v>
      </c>
      <c r="D52" s="303">
        <f t="shared" si="1"/>
        <v>1.0113411962007006</v>
      </c>
      <c r="E52" s="303">
        <f t="shared" si="2"/>
        <v>1.2055765232018685</v>
      </c>
      <c r="F52" s="303">
        <f t="shared" si="3"/>
        <v>1.2111436109628959</v>
      </c>
      <c r="G52" s="303">
        <f t="shared" ref="G52:AQ52" si="6">G5+0.01</f>
        <v>1.2440424594837833</v>
      </c>
      <c r="H52" s="303">
        <f t="shared" si="6"/>
        <v>1.2989413080046708</v>
      </c>
      <c r="I52" s="303">
        <f t="shared" si="6"/>
        <v>1.3657585379531227</v>
      </c>
      <c r="J52" s="303">
        <f t="shared" si="6"/>
        <v>1.4325757679015747</v>
      </c>
      <c r="K52" s="303">
        <f t="shared" si="6"/>
        <v>1.4993929978500267</v>
      </c>
      <c r="L52" s="303">
        <f t="shared" si="6"/>
        <v>1.5662102277984786</v>
      </c>
      <c r="M52" s="303">
        <f t="shared" si="6"/>
        <v>1.633027457746931</v>
      </c>
      <c r="N52" s="303">
        <f t="shared" si="6"/>
        <v>1.6690511878210157</v>
      </c>
      <c r="O52" s="303">
        <f t="shared" si="6"/>
        <v>1.7050749178951001</v>
      </c>
      <c r="P52" s="303">
        <f t="shared" si="6"/>
        <v>1.7410986479691848</v>
      </c>
      <c r="Q52" s="303">
        <f t="shared" si="6"/>
        <v>1.7771223780432692</v>
      </c>
      <c r="R52" s="303">
        <f t="shared" si="6"/>
        <v>1.8131461081173541</v>
      </c>
      <c r="S52" s="303">
        <f t="shared" si="6"/>
        <v>1.8236065685167886</v>
      </c>
      <c r="T52" s="303">
        <f t="shared" si="6"/>
        <v>1.8340670289162231</v>
      </c>
      <c r="U52" s="303">
        <f t="shared" si="6"/>
        <v>1.8445274893156576</v>
      </c>
      <c r="V52" s="303">
        <f t="shared" si="6"/>
        <v>1.8549879497150918</v>
      </c>
      <c r="W52" s="303">
        <f t="shared" si="6"/>
        <v>1.865448410114527</v>
      </c>
      <c r="X52" s="303">
        <f t="shared" si="6"/>
        <v>1.8606101007974341</v>
      </c>
      <c r="Y52" s="303">
        <f t="shared" si="6"/>
        <v>1.8557717914803409</v>
      </c>
      <c r="Z52" s="303">
        <f t="shared" si="6"/>
        <v>1.8509334821632479</v>
      </c>
      <c r="AA52" s="303">
        <f t="shared" si="6"/>
        <v>1.8460951728461548</v>
      </c>
      <c r="AB52" s="303">
        <f t="shared" si="6"/>
        <v>1.8412568635290616</v>
      </c>
      <c r="AC52" s="303">
        <f t="shared" si="6"/>
        <v>1.8162814751783478</v>
      </c>
      <c r="AD52" s="303">
        <f t="shared" si="6"/>
        <v>1.7913060868276343</v>
      </c>
      <c r="AE52" s="303">
        <f t="shared" si="6"/>
        <v>1.7663306984769205</v>
      </c>
      <c r="AF52" s="303">
        <f t="shared" si="6"/>
        <v>1.7413553101262065</v>
      </c>
      <c r="AG52" s="303">
        <f t="shared" si="6"/>
        <v>1.7163799217754925</v>
      </c>
      <c r="AH52" s="303">
        <f t="shared" si="6"/>
        <v>1.6763017241495632</v>
      </c>
      <c r="AI52" s="303">
        <f t="shared" si="6"/>
        <v>1.6362235265236338</v>
      </c>
      <c r="AJ52" s="303">
        <f t="shared" si="6"/>
        <v>1.5961453288977043</v>
      </c>
      <c r="AK52" s="303">
        <f t="shared" si="6"/>
        <v>1.5560671312717751</v>
      </c>
      <c r="AL52" s="303">
        <f t="shared" si="6"/>
        <v>1.5159889336458456</v>
      </c>
      <c r="AM52" s="303">
        <f t="shared" si="6"/>
        <v>1.4758715439316539</v>
      </c>
      <c r="AN52" s="303">
        <f t="shared" si="6"/>
        <v>1.4357541542174623</v>
      </c>
      <c r="AO52" s="303">
        <f t="shared" si="6"/>
        <v>1.3956367645032706</v>
      </c>
      <c r="AP52" s="303">
        <f t="shared" si="6"/>
        <v>1.3555193747890788</v>
      </c>
      <c r="AQ52" s="304">
        <f t="shared" si="6"/>
        <v>1.3154019850748873</v>
      </c>
    </row>
    <row r="53" spans="1:43" x14ac:dyDescent="0.25">
      <c r="A53" s="220" t="s">
        <v>6</v>
      </c>
      <c r="B53" s="152" t="s">
        <v>344</v>
      </c>
      <c r="C53" s="152">
        <v>1</v>
      </c>
      <c r="D53" s="303">
        <f t="shared" si="1"/>
        <v>0.97735134980740646</v>
      </c>
      <c r="E53" s="303">
        <f t="shared" si="2"/>
        <v>1.1149369328197509</v>
      </c>
      <c r="F53" s="303">
        <f t="shared" si="3"/>
        <v>1.070652245870614</v>
      </c>
      <c r="G53" s="303">
        <f t="shared" ref="G53:AQ53" si="7">G6+0.01</f>
        <v>1.0604972889599957</v>
      </c>
      <c r="H53" s="303">
        <f t="shared" si="7"/>
        <v>1.0723423320493775</v>
      </c>
      <c r="I53" s="303">
        <f t="shared" si="7"/>
        <v>1.0856216111999946</v>
      </c>
      <c r="J53" s="303">
        <f t="shared" si="7"/>
        <v>1.0989008903506117</v>
      </c>
      <c r="K53" s="303">
        <f t="shared" si="7"/>
        <v>1.112180169501229</v>
      </c>
      <c r="L53" s="303">
        <f t="shared" si="7"/>
        <v>1.1254594486518461</v>
      </c>
      <c r="M53" s="303">
        <f t="shared" si="7"/>
        <v>1.1387387278024637</v>
      </c>
      <c r="N53" s="303">
        <f t="shared" si="7"/>
        <v>1.1254594486518466</v>
      </c>
      <c r="O53" s="303">
        <f t="shared" si="7"/>
        <v>1.1121801695012294</v>
      </c>
      <c r="P53" s="303">
        <f t="shared" si="7"/>
        <v>1.0989008903506121</v>
      </c>
      <c r="Q53" s="303">
        <f t="shared" si="7"/>
        <v>1.085621611199995</v>
      </c>
      <c r="R53" s="303">
        <f t="shared" si="7"/>
        <v>1.0723423320493775</v>
      </c>
      <c r="S53" s="303">
        <f t="shared" si="7"/>
        <v>1.0537513412385133</v>
      </c>
      <c r="T53" s="303">
        <f t="shared" si="7"/>
        <v>1.0351603504276492</v>
      </c>
      <c r="U53" s="303">
        <f t="shared" si="7"/>
        <v>1.0165693596167851</v>
      </c>
      <c r="V53" s="303">
        <f t="shared" si="7"/>
        <v>0.99797836880592083</v>
      </c>
      <c r="W53" s="303">
        <f t="shared" si="7"/>
        <v>0.97938737799505693</v>
      </c>
      <c r="X53" s="303">
        <f t="shared" si="7"/>
        <v>0.95371410497053033</v>
      </c>
      <c r="Y53" s="303">
        <f t="shared" si="7"/>
        <v>0.92804083194600373</v>
      </c>
      <c r="Z53" s="303">
        <f t="shared" si="7"/>
        <v>0.90236755892147702</v>
      </c>
      <c r="AA53" s="303">
        <f t="shared" si="7"/>
        <v>0.87669428589695042</v>
      </c>
      <c r="AB53" s="303">
        <f t="shared" si="7"/>
        <v>0.85102101287242371</v>
      </c>
      <c r="AC53" s="303">
        <f t="shared" si="7"/>
        <v>0.83154473678485175</v>
      </c>
      <c r="AD53" s="303">
        <f t="shared" si="7"/>
        <v>0.81206846069727978</v>
      </c>
      <c r="AE53" s="303">
        <f t="shared" si="7"/>
        <v>0.79259218460970782</v>
      </c>
      <c r="AF53" s="303">
        <f t="shared" si="7"/>
        <v>0.77311590852213596</v>
      </c>
      <c r="AG53" s="303">
        <f t="shared" si="7"/>
        <v>0.75363963243456411</v>
      </c>
      <c r="AH53" s="303">
        <f t="shared" si="7"/>
        <v>0.74213092383736257</v>
      </c>
      <c r="AI53" s="303">
        <f t="shared" si="7"/>
        <v>0.73062221524016091</v>
      </c>
      <c r="AJ53" s="303">
        <f t="shared" si="7"/>
        <v>0.71911350664295937</v>
      </c>
      <c r="AK53" s="303">
        <f t="shared" si="7"/>
        <v>0.70760479804575782</v>
      </c>
      <c r="AL53" s="303">
        <f t="shared" si="7"/>
        <v>0.69609608944855617</v>
      </c>
      <c r="AM53" s="303">
        <f t="shared" si="7"/>
        <v>0.69082777978428511</v>
      </c>
      <c r="AN53" s="303">
        <f t="shared" si="7"/>
        <v>0.68555947012001406</v>
      </c>
      <c r="AO53" s="303">
        <f t="shared" si="7"/>
        <v>0.680291160455743</v>
      </c>
      <c r="AP53" s="303">
        <f t="shared" si="7"/>
        <v>0.67502285079147206</v>
      </c>
      <c r="AQ53" s="304">
        <f t="shared" si="7"/>
        <v>0.66975454112720112</v>
      </c>
    </row>
    <row r="54" spans="1:43" x14ac:dyDescent="0.25">
      <c r="A54" s="220" t="s">
        <v>18</v>
      </c>
      <c r="B54" s="152" t="s">
        <v>344</v>
      </c>
      <c r="C54" s="152">
        <v>1</v>
      </c>
      <c r="D54" s="303">
        <f t="shared" si="1"/>
        <v>1.0183050242389551</v>
      </c>
      <c r="E54" s="303">
        <f t="shared" si="2"/>
        <v>1.2241467313038803</v>
      </c>
      <c r="F54" s="303">
        <f t="shared" si="3"/>
        <v>1.2399274335210144</v>
      </c>
      <c r="G54" s="303">
        <f t="shared" ref="G54:AQ54" si="8">G7+0.01</f>
        <v>1.2816471308903576</v>
      </c>
      <c r="H54" s="303">
        <f t="shared" si="8"/>
        <v>1.3453668282597007</v>
      </c>
      <c r="I54" s="303">
        <f t="shared" si="8"/>
        <v>1.378750998966193</v>
      </c>
      <c r="J54" s="303">
        <f t="shared" si="8"/>
        <v>1.4121351696726856</v>
      </c>
      <c r="K54" s="303">
        <f t="shared" si="8"/>
        <v>1.4455193403791782</v>
      </c>
      <c r="L54" s="303">
        <f t="shared" si="8"/>
        <v>1.4789035110856708</v>
      </c>
      <c r="M54" s="303">
        <f t="shared" si="8"/>
        <v>1.5122876817921631</v>
      </c>
      <c r="N54" s="303">
        <f t="shared" si="8"/>
        <v>1.5289797671454095</v>
      </c>
      <c r="O54" s="303">
        <f t="shared" si="8"/>
        <v>1.5456718524986557</v>
      </c>
      <c r="P54" s="303">
        <f t="shared" si="8"/>
        <v>1.5623639378519019</v>
      </c>
      <c r="Q54" s="303">
        <f t="shared" si="8"/>
        <v>1.5790560232051483</v>
      </c>
      <c r="R54" s="303">
        <f t="shared" si="8"/>
        <v>1.5957481085583944</v>
      </c>
      <c r="S54" s="303">
        <f t="shared" si="8"/>
        <v>1.6040941512350175</v>
      </c>
      <c r="T54" s="303">
        <f t="shared" si="8"/>
        <v>1.6124401939116406</v>
      </c>
      <c r="U54" s="303">
        <f t="shared" si="8"/>
        <v>1.6207862365882639</v>
      </c>
      <c r="V54" s="303">
        <f t="shared" si="8"/>
        <v>1.629132279264887</v>
      </c>
      <c r="W54" s="303">
        <f t="shared" si="8"/>
        <v>1.6374783219415101</v>
      </c>
      <c r="X54" s="303">
        <f t="shared" si="8"/>
        <v>1.629132279264887</v>
      </c>
      <c r="Y54" s="303">
        <f t="shared" si="8"/>
        <v>1.6207862365882639</v>
      </c>
      <c r="Z54" s="303">
        <f t="shared" si="8"/>
        <v>1.6124401939116406</v>
      </c>
      <c r="AA54" s="303">
        <f t="shared" si="8"/>
        <v>1.6040941512350175</v>
      </c>
      <c r="AB54" s="303">
        <f t="shared" si="8"/>
        <v>1.5957481085583944</v>
      </c>
      <c r="AC54" s="303">
        <f t="shared" si="8"/>
        <v>1.5757176061344988</v>
      </c>
      <c r="AD54" s="303">
        <f t="shared" si="8"/>
        <v>1.5556871037106033</v>
      </c>
      <c r="AE54" s="303">
        <f t="shared" si="8"/>
        <v>1.5356566012867077</v>
      </c>
      <c r="AF54" s="303">
        <f t="shared" si="8"/>
        <v>1.5156260988628119</v>
      </c>
      <c r="AG54" s="303">
        <f t="shared" si="8"/>
        <v>1.4955955964389169</v>
      </c>
      <c r="AH54" s="303">
        <f t="shared" si="8"/>
        <v>1.4738958854796969</v>
      </c>
      <c r="AI54" s="303">
        <f t="shared" si="8"/>
        <v>1.4521961745204768</v>
      </c>
      <c r="AJ54" s="303">
        <f t="shared" si="8"/>
        <v>1.4304964635612569</v>
      </c>
      <c r="AK54" s="303">
        <f t="shared" si="8"/>
        <v>1.4087967526020369</v>
      </c>
      <c r="AL54" s="303">
        <f t="shared" si="8"/>
        <v>1.3870970416428163</v>
      </c>
      <c r="AM54" s="303">
        <f t="shared" si="8"/>
        <v>1.3620589136129468</v>
      </c>
      <c r="AN54" s="303">
        <f t="shared" si="8"/>
        <v>1.3370207855830776</v>
      </c>
      <c r="AO54" s="303">
        <f t="shared" si="8"/>
        <v>1.3119826575532081</v>
      </c>
      <c r="AP54" s="303">
        <f t="shared" si="8"/>
        <v>1.2869445295233386</v>
      </c>
      <c r="AQ54" s="304">
        <f t="shared" si="8"/>
        <v>1.2619064014934693</v>
      </c>
    </row>
    <row r="55" spans="1:43" x14ac:dyDescent="0.25">
      <c r="A55" s="219" t="s">
        <v>21</v>
      </c>
      <c r="B55" s="152" t="s">
        <v>345</v>
      </c>
      <c r="C55" s="152">
        <v>1</v>
      </c>
      <c r="D55" s="303">
        <f t="shared" si="1"/>
        <v>1.0155738864125414</v>
      </c>
      <c r="E55" s="303">
        <f t="shared" si="2"/>
        <v>1.2073489198176024</v>
      </c>
      <c r="F55" s="303">
        <f t="shared" si="3"/>
        <v>1.219123953222663</v>
      </c>
      <c r="G55" s="303">
        <f t="shared" ref="G55:AQ55" si="9">G8+0.01</f>
        <v>1.2621415979864694</v>
      </c>
      <c r="H55" s="303">
        <f t="shared" si="9"/>
        <v>1.3271592427502759</v>
      </c>
      <c r="I55" s="303">
        <f t="shared" si="9"/>
        <v>1.3564292506834428</v>
      </c>
      <c r="J55" s="303">
        <f t="shared" si="9"/>
        <v>1.3856992586166095</v>
      </c>
      <c r="K55" s="303">
        <f t="shared" si="9"/>
        <v>1.4149692665497766</v>
      </c>
      <c r="L55" s="303">
        <f t="shared" si="9"/>
        <v>1.4442392744829431</v>
      </c>
      <c r="M55" s="303">
        <f t="shared" si="9"/>
        <v>1.47350928241611</v>
      </c>
      <c r="N55" s="303">
        <f t="shared" si="9"/>
        <v>1.4756000700916065</v>
      </c>
      <c r="O55" s="303">
        <f t="shared" si="9"/>
        <v>1.4776908577671035</v>
      </c>
      <c r="P55" s="303">
        <f t="shared" si="9"/>
        <v>1.4797816454425998</v>
      </c>
      <c r="Q55" s="303">
        <f t="shared" si="9"/>
        <v>1.4818724331180966</v>
      </c>
      <c r="R55" s="303">
        <f t="shared" si="9"/>
        <v>1.4839632207935931</v>
      </c>
      <c r="S55" s="303">
        <f t="shared" si="9"/>
        <v>1.4672375367159494</v>
      </c>
      <c r="T55" s="303">
        <f t="shared" si="9"/>
        <v>1.4505118526383056</v>
      </c>
      <c r="U55" s="303">
        <f t="shared" si="9"/>
        <v>1.4337861685606614</v>
      </c>
      <c r="V55" s="303">
        <f t="shared" si="9"/>
        <v>1.4170604844830177</v>
      </c>
      <c r="W55" s="303">
        <f t="shared" si="9"/>
        <v>1.4003348004053739</v>
      </c>
      <c r="X55" s="303">
        <f t="shared" si="9"/>
        <v>1.3689740141501394</v>
      </c>
      <c r="Y55" s="303">
        <f t="shared" si="9"/>
        <v>1.3376132278949056</v>
      </c>
      <c r="Z55" s="303">
        <f t="shared" si="9"/>
        <v>1.306252441639671</v>
      </c>
      <c r="AA55" s="303">
        <f t="shared" si="9"/>
        <v>1.2748916553844367</v>
      </c>
      <c r="AB55" s="303">
        <f t="shared" si="9"/>
        <v>1.2435308691292022</v>
      </c>
      <c r="AC55" s="303">
        <f t="shared" si="9"/>
        <v>1.2121700828739679</v>
      </c>
      <c r="AD55" s="303">
        <f t="shared" si="9"/>
        <v>1.1808092966187338</v>
      </c>
      <c r="AE55" s="303">
        <f t="shared" si="9"/>
        <v>1.1494485103634995</v>
      </c>
      <c r="AF55" s="303">
        <f t="shared" si="9"/>
        <v>1.1180877241082654</v>
      </c>
      <c r="AG55" s="303">
        <f t="shared" si="9"/>
        <v>1.0867269378530311</v>
      </c>
      <c r="AH55" s="303">
        <f t="shared" si="9"/>
        <v>1.0595475305267763</v>
      </c>
      <c r="AI55" s="303">
        <f t="shared" si="9"/>
        <v>1.0323681232005215</v>
      </c>
      <c r="AJ55" s="303">
        <f t="shared" si="9"/>
        <v>1.0051887158742667</v>
      </c>
      <c r="AK55" s="303">
        <f t="shared" si="9"/>
        <v>0.97800930854801194</v>
      </c>
      <c r="AL55" s="303">
        <f t="shared" si="9"/>
        <v>0.95082990122175703</v>
      </c>
      <c r="AM55" s="303">
        <f t="shared" si="9"/>
        <v>0.92228518578311658</v>
      </c>
      <c r="AN55" s="303">
        <f t="shared" si="9"/>
        <v>0.89374047034447623</v>
      </c>
      <c r="AO55" s="303">
        <f t="shared" si="9"/>
        <v>0.86519575490583589</v>
      </c>
      <c r="AP55" s="303">
        <f t="shared" si="9"/>
        <v>0.83665103946719543</v>
      </c>
      <c r="AQ55" s="304">
        <f t="shared" si="9"/>
        <v>0.80810632402855487</v>
      </c>
    </row>
    <row r="56" spans="1:43" x14ac:dyDescent="0.25">
      <c r="A56" s="219" t="s">
        <v>1</v>
      </c>
      <c r="B56" s="152" t="s">
        <v>345</v>
      </c>
      <c r="C56" s="152">
        <v>1</v>
      </c>
      <c r="D56" s="303">
        <f t="shared" si="1"/>
        <v>1.0327409711204243</v>
      </c>
      <c r="E56" s="303">
        <f t="shared" si="2"/>
        <v>1.2626425896544651</v>
      </c>
      <c r="F56" s="303">
        <f t="shared" si="3"/>
        <v>1.2995960139644207</v>
      </c>
      <c r="G56" s="303">
        <f t="shared" ref="G56:AQ56" si="10">G9+0.01</f>
        <v>1.3596012440502918</v>
      </c>
      <c r="H56" s="303">
        <f t="shared" si="10"/>
        <v>1.4416064741361625</v>
      </c>
      <c r="I56" s="303">
        <f t="shared" si="10"/>
        <v>1.4937436031169453</v>
      </c>
      <c r="J56" s="303">
        <f t="shared" si="10"/>
        <v>1.5458807320977279</v>
      </c>
      <c r="K56" s="303">
        <f t="shared" si="10"/>
        <v>1.598017861078511</v>
      </c>
      <c r="L56" s="303">
        <f t="shared" si="10"/>
        <v>1.6501549900592938</v>
      </c>
      <c r="M56" s="303">
        <f t="shared" si="10"/>
        <v>1.7022921190400766</v>
      </c>
      <c r="N56" s="303">
        <f t="shared" si="10"/>
        <v>1.7322342996940545</v>
      </c>
      <c r="O56" s="303">
        <f t="shared" si="10"/>
        <v>1.7621764803480322</v>
      </c>
      <c r="P56" s="303">
        <f t="shared" si="10"/>
        <v>1.7921186610020103</v>
      </c>
      <c r="Q56" s="303">
        <f t="shared" si="10"/>
        <v>1.8220608416559878</v>
      </c>
      <c r="R56" s="303">
        <f t="shared" si="10"/>
        <v>1.8520030223099659</v>
      </c>
      <c r="S56" s="303">
        <f t="shared" si="10"/>
        <v>1.8675960234889071</v>
      </c>
      <c r="T56" s="303">
        <f t="shared" si="10"/>
        <v>1.883189024667848</v>
      </c>
      <c r="U56" s="303">
        <f t="shared" si="10"/>
        <v>1.8987820258467891</v>
      </c>
      <c r="V56" s="303">
        <f t="shared" si="10"/>
        <v>1.91437502702573</v>
      </c>
      <c r="W56" s="303">
        <f t="shared" si="10"/>
        <v>1.9299680282046705</v>
      </c>
      <c r="X56" s="303">
        <f t="shared" si="10"/>
        <v>1.9370238895068166</v>
      </c>
      <c r="Y56" s="303">
        <f t="shared" si="10"/>
        <v>1.9440797508089622</v>
      </c>
      <c r="Z56" s="303">
        <f t="shared" si="10"/>
        <v>1.9511356121111079</v>
      </c>
      <c r="AA56" s="303">
        <f t="shared" si="10"/>
        <v>1.9581914734132537</v>
      </c>
      <c r="AB56" s="303">
        <f t="shared" si="10"/>
        <v>1.9652473347153998</v>
      </c>
      <c r="AC56" s="303">
        <f t="shared" si="10"/>
        <v>1.9649743400816857</v>
      </c>
      <c r="AD56" s="303">
        <f t="shared" si="10"/>
        <v>1.9647013454479718</v>
      </c>
      <c r="AE56" s="303">
        <f t="shared" si="10"/>
        <v>1.9644283508142577</v>
      </c>
      <c r="AF56" s="303">
        <f t="shared" si="10"/>
        <v>1.9641553561805436</v>
      </c>
      <c r="AG56" s="303">
        <f t="shared" si="10"/>
        <v>1.9638823615468299</v>
      </c>
      <c r="AH56" s="303">
        <f t="shared" si="10"/>
        <v>1.9569508824150743</v>
      </c>
      <c r="AI56" s="303">
        <f t="shared" si="10"/>
        <v>1.9500194032833191</v>
      </c>
      <c r="AJ56" s="303">
        <f t="shared" si="10"/>
        <v>1.9430879241515637</v>
      </c>
      <c r="AK56" s="303">
        <f t="shared" si="10"/>
        <v>1.9361564450198083</v>
      </c>
      <c r="AL56" s="303">
        <f t="shared" si="10"/>
        <v>1.9292249658880527</v>
      </c>
      <c r="AM56" s="303">
        <f t="shared" si="10"/>
        <v>1.921069856963171</v>
      </c>
      <c r="AN56" s="303">
        <f t="shared" si="10"/>
        <v>1.9129147480382893</v>
      </c>
      <c r="AO56" s="303">
        <f t="shared" si="10"/>
        <v>1.9047596391134076</v>
      </c>
      <c r="AP56" s="303">
        <f t="shared" si="10"/>
        <v>1.8966045301885259</v>
      </c>
      <c r="AQ56" s="304">
        <f t="shared" si="10"/>
        <v>1.888449421263644</v>
      </c>
    </row>
    <row r="57" spans="1:43" x14ac:dyDescent="0.25">
      <c r="A57" s="219" t="s">
        <v>25</v>
      </c>
      <c r="B57" s="152" t="s">
        <v>345</v>
      </c>
      <c r="C57" s="152">
        <v>1</v>
      </c>
      <c r="D57" s="303">
        <f t="shared" si="1"/>
        <v>0.97876599276973697</v>
      </c>
      <c r="E57" s="303">
        <f t="shared" si="2"/>
        <v>1.1165561154986847</v>
      </c>
      <c r="F57" s="303">
        <f t="shared" si="3"/>
        <v>1.0743462382276321</v>
      </c>
      <c r="G57" s="303">
        <f t="shared" ref="G57:AQ57" si="11">G10+0.01</f>
        <v>1.067059761679606</v>
      </c>
      <c r="H57" s="303">
        <f t="shared" si="11"/>
        <v>1.0817732851315798</v>
      </c>
      <c r="I57" s="303">
        <f t="shared" si="11"/>
        <v>1.0953624355069242</v>
      </c>
      <c r="J57" s="303">
        <f t="shared" si="11"/>
        <v>1.1089515858822685</v>
      </c>
      <c r="K57" s="303">
        <f t="shared" si="11"/>
        <v>1.1225407362576127</v>
      </c>
      <c r="L57" s="303">
        <f t="shared" si="11"/>
        <v>1.1361298866329572</v>
      </c>
      <c r="M57" s="303">
        <f t="shared" si="11"/>
        <v>1.1497190370083015</v>
      </c>
      <c r="N57" s="303">
        <f t="shared" si="11"/>
        <v>1.1368210301532757</v>
      </c>
      <c r="O57" s="303">
        <f t="shared" si="11"/>
        <v>1.1239230232982498</v>
      </c>
      <c r="P57" s="303">
        <f t="shared" si="11"/>
        <v>1.111025016443224</v>
      </c>
      <c r="Q57" s="303">
        <f t="shared" si="11"/>
        <v>1.0981270095881981</v>
      </c>
      <c r="R57" s="303">
        <f t="shared" si="11"/>
        <v>1.0852290027331724</v>
      </c>
      <c r="S57" s="303">
        <f t="shared" si="11"/>
        <v>1.066818542003529</v>
      </c>
      <c r="T57" s="303">
        <f t="shared" si="11"/>
        <v>1.0484080812738856</v>
      </c>
      <c r="U57" s="303">
        <f t="shared" si="11"/>
        <v>1.029997620544242</v>
      </c>
      <c r="V57" s="303">
        <f t="shared" si="11"/>
        <v>1.0115871598145987</v>
      </c>
      <c r="W57" s="303">
        <f t="shared" si="11"/>
        <v>0.99317669908495532</v>
      </c>
      <c r="X57" s="303">
        <f t="shared" si="11"/>
        <v>0.96792825801902072</v>
      </c>
      <c r="Y57" s="303">
        <f t="shared" si="11"/>
        <v>0.94267981695308611</v>
      </c>
      <c r="Z57" s="303">
        <f t="shared" si="11"/>
        <v>0.91743137588715151</v>
      </c>
      <c r="AA57" s="303">
        <f t="shared" si="11"/>
        <v>0.89218293482121691</v>
      </c>
      <c r="AB57" s="303">
        <f t="shared" si="11"/>
        <v>0.86693449375528231</v>
      </c>
      <c r="AC57" s="303">
        <f t="shared" si="11"/>
        <v>0.847438904310163</v>
      </c>
      <c r="AD57" s="303">
        <f t="shared" si="11"/>
        <v>0.82794331486504369</v>
      </c>
      <c r="AE57" s="303">
        <f t="shared" si="11"/>
        <v>0.80844772541992438</v>
      </c>
      <c r="AF57" s="303">
        <f t="shared" si="11"/>
        <v>0.78895213597480518</v>
      </c>
      <c r="AG57" s="303">
        <f t="shared" si="11"/>
        <v>0.76945654652968587</v>
      </c>
      <c r="AH57" s="303">
        <f t="shared" si="11"/>
        <v>0.75773047868737398</v>
      </c>
      <c r="AI57" s="303">
        <f t="shared" si="11"/>
        <v>0.74600441084506208</v>
      </c>
      <c r="AJ57" s="303">
        <f t="shared" si="11"/>
        <v>0.73427834300275019</v>
      </c>
      <c r="AK57" s="303">
        <f t="shared" si="11"/>
        <v>0.72255227516043841</v>
      </c>
      <c r="AL57" s="303">
        <f t="shared" si="11"/>
        <v>0.71082620731812651</v>
      </c>
      <c r="AM57" s="303">
        <f t="shared" si="11"/>
        <v>0.70497168967410573</v>
      </c>
      <c r="AN57" s="303">
        <f t="shared" si="11"/>
        <v>0.69911717203008483</v>
      </c>
      <c r="AO57" s="303">
        <f t="shared" si="11"/>
        <v>0.69326265438606405</v>
      </c>
      <c r="AP57" s="303">
        <f t="shared" si="11"/>
        <v>0.68740813674204326</v>
      </c>
      <c r="AQ57" s="304">
        <f t="shared" si="11"/>
        <v>0.68155361909802226</v>
      </c>
    </row>
    <row r="58" spans="1:43" x14ac:dyDescent="0.25">
      <c r="A58" s="220" t="s">
        <v>26</v>
      </c>
      <c r="B58" s="152" t="s">
        <v>344</v>
      </c>
      <c r="C58" s="152">
        <v>1</v>
      </c>
      <c r="D58" s="303">
        <f t="shared" si="1"/>
        <v>1.0061538755716275</v>
      </c>
      <c r="E58" s="303">
        <f t="shared" si="2"/>
        <v>1.1841128930766813</v>
      </c>
      <c r="F58" s="303">
        <f t="shared" si="3"/>
        <v>1.1820719105817352</v>
      </c>
      <c r="G58" s="303">
        <f t="shared" ref="G58:AQ58" si="12">G11+0.01</f>
        <v>1.212215540529626</v>
      </c>
      <c r="H58" s="303">
        <f t="shared" si="12"/>
        <v>1.2643591704775168</v>
      </c>
      <c r="I58" s="303">
        <f t="shared" si="12"/>
        <v>1.2922338187103506</v>
      </c>
      <c r="J58" s="303">
        <f t="shared" si="12"/>
        <v>1.3201084669431842</v>
      </c>
      <c r="K58" s="303">
        <f t="shared" si="12"/>
        <v>1.347983115176018</v>
      </c>
      <c r="L58" s="303">
        <f t="shared" si="12"/>
        <v>1.3758577634088518</v>
      </c>
      <c r="M58" s="303">
        <f t="shared" si="12"/>
        <v>1.4037324116416854</v>
      </c>
      <c r="N58" s="303">
        <f t="shared" si="12"/>
        <v>1.4057234579440308</v>
      </c>
      <c r="O58" s="303">
        <f t="shared" si="12"/>
        <v>1.4077145042463759</v>
      </c>
      <c r="P58" s="303">
        <f t="shared" si="12"/>
        <v>1.4097055505487213</v>
      </c>
      <c r="Q58" s="303">
        <f t="shared" si="12"/>
        <v>1.4116965968510664</v>
      </c>
      <c r="R58" s="303">
        <f t="shared" si="12"/>
        <v>1.4136876431534118</v>
      </c>
      <c r="S58" s="303">
        <f t="shared" si="12"/>
        <v>1.3977592727346495</v>
      </c>
      <c r="T58" s="303">
        <f t="shared" si="12"/>
        <v>1.3818309023158875</v>
      </c>
      <c r="U58" s="303">
        <f t="shared" si="12"/>
        <v>1.3659025318971254</v>
      </c>
      <c r="V58" s="303">
        <f t="shared" si="12"/>
        <v>1.3499741614783634</v>
      </c>
      <c r="W58" s="303">
        <f t="shared" si="12"/>
        <v>1.3340457910596011</v>
      </c>
      <c r="X58" s="303">
        <f t="shared" si="12"/>
        <v>1.3041800965244221</v>
      </c>
      <c r="Y58" s="303">
        <f t="shared" si="12"/>
        <v>1.2743144019892432</v>
      </c>
      <c r="Z58" s="303">
        <f t="shared" si="12"/>
        <v>1.2444487074540642</v>
      </c>
      <c r="AA58" s="303">
        <f t="shared" si="12"/>
        <v>1.2145830129188853</v>
      </c>
      <c r="AB58" s="303">
        <f t="shared" si="12"/>
        <v>1.1847173183837063</v>
      </c>
      <c r="AC58" s="303">
        <f t="shared" si="12"/>
        <v>1.1548516238485274</v>
      </c>
      <c r="AD58" s="303">
        <f t="shared" si="12"/>
        <v>1.1249859293133484</v>
      </c>
      <c r="AE58" s="303">
        <f t="shared" si="12"/>
        <v>1.0951202347781694</v>
      </c>
      <c r="AF58" s="303">
        <f t="shared" si="12"/>
        <v>1.0652545402429903</v>
      </c>
      <c r="AG58" s="303">
        <f t="shared" si="12"/>
        <v>1.0353888457078113</v>
      </c>
      <c r="AH58" s="303">
        <f t="shared" si="12"/>
        <v>1.0095052437773229</v>
      </c>
      <c r="AI58" s="303">
        <f t="shared" si="12"/>
        <v>0.98362164184683454</v>
      </c>
      <c r="AJ58" s="303">
        <f t="shared" si="12"/>
        <v>0.9577380399163461</v>
      </c>
      <c r="AK58" s="303">
        <f t="shared" si="12"/>
        <v>0.93185443798585765</v>
      </c>
      <c r="AL58" s="303">
        <f t="shared" si="12"/>
        <v>0.90597083605536921</v>
      </c>
      <c r="AM58" s="303">
        <f t="shared" si="12"/>
        <v>0.87878693156097665</v>
      </c>
      <c r="AN58" s="303">
        <f t="shared" si="12"/>
        <v>0.85160302706658408</v>
      </c>
      <c r="AO58" s="303">
        <f t="shared" si="12"/>
        <v>0.82441912257219141</v>
      </c>
      <c r="AP58" s="303">
        <f t="shared" si="12"/>
        <v>0.79723521807779885</v>
      </c>
      <c r="AQ58" s="304">
        <f t="shared" si="12"/>
        <v>0.77005131358340617</v>
      </c>
    </row>
    <row r="59" spans="1:43" x14ac:dyDescent="0.25">
      <c r="A59" s="219" t="s">
        <v>27</v>
      </c>
      <c r="B59" s="152" t="s">
        <v>345</v>
      </c>
      <c r="C59" s="152">
        <v>1</v>
      </c>
      <c r="D59" s="303">
        <f t="shared" si="1"/>
        <v>1.0334535805753571</v>
      </c>
      <c r="E59" s="303">
        <f t="shared" si="2"/>
        <v>1.2514521654192139</v>
      </c>
      <c r="F59" s="303">
        <f t="shared" si="3"/>
        <v>1.289450750263071</v>
      </c>
      <c r="G59" s="303">
        <f t="shared" ref="G59:AQ59" si="13">G12+0.01</f>
        <v>1.3569039770493918</v>
      </c>
      <c r="H59" s="303">
        <f t="shared" si="13"/>
        <v>1.4463572038357133</v>
      </c>
      <c r="I59" s="303">
        <f t="shared" si="13"/>
        <v>1.5206717583936193</v>
      </c>
      <c r="J59" s="303">
        <f t="shared" si="13"/>
        <v>1.5949863129515258</v>
      </c>
      <c r="K59" s="303">
        <f t="shared" si="13"/>
        <v>1.6693008675094316</v>
      </c>
      <c r="L59" s="303">
        <f t="shared" si="13"/>
        <v>1.7436154220673377</v>
      </c>
      <c r="M59" s="303">
        <f t="shared" si="13"/>
        <v>1.8179299766252435</v>
      </c>
      <c r="N59" s="303">
        <f t="shared" si="13"/>
        <v>1.8580273681306363</v>
      </c>
      <c r="O59" s="303">
        <f t="shared" si="13"/>
        <v>1.8981247596360293</v>
      </c>
      <c r="P59" s="303">
        <f t="shared" si="13"/>
        <v>1.9382221511414224</v>
      </c>
      <c r="Q59" s="303">
        <f t="shared" si="13"/>
        <v>1.9783195426468152</v>
      </c>
      <c r="R59" s="303">
        <f t="shared" si="13"/>
        <v>2.0184169341522082</v>
      </c>
      <c r="S59" s="303">
        <f t="shared" si="13"/>
        <v>2.0301773910579684</v>
      </c>
      <c r="T59" s="303">
        <f t="shared" si="13"/>
        <v>2.0419378479637285</v>
      </c>
      <c r="U59" s="303">
        <f t="shared" si="13"/>
        <v>2.0536983048694881</v>
      </c>
      <c r="V59" s="303">
        <f t="shared" si="13"/>
        <v>2.0654587617752478</v>
      </c>
      <c r="W59" s="303">
        <f t="shared" si="13"/>
        <v>2.0772192186810083</v>
      </c>
      <c r="X59" s="303">
        <f t="shared" si="13"/>
        <v>2.07204846200464</v>
      </c>
      <c r="Y59" s="303">
        <f t="shared" si="13"/>
        <v>2.0668777053282716</v>
      </c>
      <c r="Z59" s="303">
        <f t="shared" si="13"/>
        <v>2.0617069486519028</v>
      </c>
      <c r="AA59" s="303">
        <f t="shared" si="13"/>
        <v>2.0565361919755345</v>
      </c>
      <c r="AB59" s="303">
        <f t="shared" si="13"/>
        <v>2.0513654352991657</v>
      </c>
      <c r="AC59" s="303">
        <f t="shared" si="13"/>
        <v>2.0240927083643001</v>
      </c>
      <c r="AD59" s="303">
        <f t="shared" si="13"/>
        <v>1.9968199814294343</v>
      </c>
      <c r="AE59" s="303">
        <f t="shared" si="13"/>
        <v>1.9695472544945685</v>
      </c>
      <c r="AF59" s="303">
        <f t="shared" si="13"/>
        <v>1.9422745275597026</v>
      </c>
      <c r="AG59" s="303">
        <f t="shared" si="13"/>
        <v>1.9150018006248368</v>
      </c>
      <c r="AH59" s="303">
        <f t="shared" si="13"/>
        <v>1.8711525959960977</v>
      </c>
      <c r="AI59" s="303">
        <f t="shared" si="13"/>
        <v>1.8273033913673589</v>
      </c>
      <c r="AJ59" s="303">
        <f t="shared" si="13"/>
        <v>1.7834541867386202</v>
      </c>
      <c r="AK59" s="303">
        <f t="shared" si="13"/>
        <v>1.7396049821098813</v>
      </c>
      <c r="AL59" s="303">
        <f t="shared" si="13"/>
        <v>1.6957557774811429</v>
      </c>
      <c r="AM59" s="303">
        <f t="shared" si="13"/>
        <v>1.6518356256747528</v>
      </c>
      <c r="AN59" s="303">
        <f t="shared" si="13"/>
        <v>1.607915473868363</v>
      </c>
      <c r="AO59" s="303">
        <f t="shared" si="13"/>
        <v>1.5639953220619731</v>
      </c>
      <c r="AP59" s="303">
        <f t="shared" si="13"/>
        <v>1.5200751702555833</v>
      </c>
      <c r="AQ59" s="304">
        <f t="shared" si="13"/>
        <v>1.4761550184491936</v>
      </c>
    </row>
    <row r="60" spans="1:43" x14ac:dyDescent="0.25">
      <c r="A60" s="221" t="s">
        <v>31</v>
      </c>
      <c r="B60" s="152" t="s">
        <v>344</v>
      </c>
      <c r="C60" s="152">
        <v>1</v>
      </c>
      <c r="D60" s="305">
        <f t="shared" si="1"/>
        <v>1.0326500000000001</v>
      </c>
      <c r="E60" s="305">
        <f t="shared" si="2"/>
        <v>1.2624000000000002</v>
      </c>
      <c r="F60" s="305">
        <f t="shared" si="3"/>
        <v>1.2992200000000003</v>
      </c>
      <c r="G60" s="305">
        <f t="shared" ref="G60:AQ60" si="14">G13+0.01</f>
        <v>1.3591100000000003</v>
      </c>
      <c r="H60" s="305">
        <f t="shared" si="14"/>
        <v>1.4410000000000003</v>
      </c>
      <c r="I60" s="305">
        <f t="shared" si="14"/>
        <v>1.4834000000000001</v>
      </c>
      <c r="J60" s="305">
        <f t="shared" si="14"/>
        <v>1.5258</v>
      </c>
      <c r="K60" s="305">
        <f t="shared" si="14"/>
        <v>1.5682</v>
      </c>
      <c r="L60" s="305">
        <f t="shared" si="14"/>
        <v>1.6106</v>
      </c>
      <c r="M60" s="305">
        <f t="shared" si="14"/>
        <v>1.6530000000000002</v>
      </c>
      <c r="N60" s="305">
        <f t="shared" si="14"/>
        <v>1.6742000000000001</v>
      </c>
      <c r="O60" s="305">
        <f t="shared" si="14"/>
        <v>1.6953999999999998</v>
      </c>
      <c r="P60" s="305">
        <f t="shared" si="14"/>
        <v>1.7165999999999997</v>
      </c>
      <c r="Q60" s="305">
        <f t="shared" si="14"/>
        <v>1.7377999999999996</v>
      </c>
      <c r="R60" s="305">
        <f t="shared" si="14"/>
        <v>1.7589999999999999</v>
      </c>
      <c r="S60" s="305">
        <f t="shared" si="14"/>
        <v>1.7537</v>
      </c>
      <c r="T60" s="305">
        <f t="shared" si="14"/>
        <v>1.7484000000000002</v>
      </c>
      <c r="U60" s="305">
        <f t="shared" si="14"/>
        <v>1.7431000000000001</v>
      </c>
      <c r="V60" s="305">
        <f t="shared" si="14"/>
        <v>1.7378000000000002</v>
      </c>
      <c r="W60" s="305">
        <f t="shared" si="14"/>
        <v>1.7324999999999999</v>
      </c>
      <c r="X60" s="305">
        <f t="shared" si="14"/>
        <v>1.7271999999999998</v>
      </c>
      <c r="Y60" s="305">
        <f t="shared" si="14"/>
        <v>1.7219</v>
      </c>
      <c r="Z60" s="305">
        <f t="shared" si="14"/>
        <v>1.7166000000000001</v>
      </c>
      <c r="AA60" s="305">
        <f t="shared" si="14"/>
        <v>1.7113</v>
      </c>
      <c r="AB60" s="305">
        <f t="shared" si="14"/>
        <v>1.7060000000000002</v>
      </c>
      <c r="AC60" s="305">
        <f t="shared" si="14"/>
        <v>1.7007000000000001</v>
      </c>
      <c r="AD60" s="305">
        <f t="shared" si="14"/>
        <v>1.6954000000000002</v>
      </c>
      <c r="AE60" s="305">
        <f t="shared" si="14"/>
        <v>1.6901000000000004</v>
      </c>
      <c r="AF60" s="305">
        <f t="shared" si="14"/>
        <v>1.6848000000000003</v>
      </c>
      <c r="AG60" s="305">
        <f t="shared" si="14"/>
        <v>1.6795</v>
      </c>
      <c r="AH60" s="305">
        <f t="shared" si="14"/>
        <v>1.6773800000000001</v>
      </c>
      <c r="AI60" s="305">
        <f t="shared" si="14"/>
        <v>1.67526</v>
      </c>
      <c r="AJ60" s="305">
        <f t="shared" si="14"/>
        <v>1.6731400000000001</v>
      </c>
      <c r="AK60" s="305">
        <f t="shared" si="14"/>
        <v>1.6710200000000002</v>
      </c>
      <c r="AL60" s="305">
        <f t="shared" si="14"/>
        <v>1.6689000000000001</v>
      </c>
      <c r="AM60" s="305">
        <f t="shared" si="14"/>
        <v>1.6657200000000001</v>
      </c>
      <c r="AN60" s="305">
        <f t="shared" si="14"/>
        <v>1.6625400000000001</v>
      </c>
      <c r="AO60" s="305">
        <f t="shared" si="14"/>
        <v>1.6593600000000002</v>
      </c>
      <c r="AP60" s="305">
        <f t="shared" si="14"/>
        <v>1.6561800000000002</v>
      </c>
      <c r="AQ60" s="306">
        <f t="shared" si="14"/>
        <v>1.653</v>
      </c>
    </row>
    <row r="61" spans="1:43" x14ac:dyDescent="0.25">
      <c r="A61" s="151" t="s">
        <v>287</v>
      </c>
      <c r="B61" s="151" t="s">
        <v>314</v>
      </c>
      <c r="C61" s="151">
        <v>1</v>
      </c>
      <c r="D61" s="307">
        <f t="shared" si="1"/>
        <v>0.98720380442212208</v>
      </c>
      <c r="E61" s="301">
        <f t="shared" si="2"/>
        <v>1.1536088457625973</v>
      </c>
      <c r="F61" s="301">
        <f t="shared" si="3"/>
        <v>1.1439424197058372</v>
      </c>
      <c r="G61" s="301">
        <f t="shared" ref="G61:AQ61" si="15">G14+0.01</f>
        <v>1.1786174845048376</v>
      </c>
      <c r="H61" s="301">
        <f t="shared" si="15"/>
        <v>1.2112407916711332</v>
      </c>
      <c r="I61" s="301">
        <f t="shared" si="15"/>
        <v>1.289012850870616</v>
      </c>
      <c r="J61" s="301">
        <f t="shared" si="15"/>
        <v>1.3422077166990669</v>
      </c>
      <c r="K61" s="301">
        <f t="shared" si="15"/>
        <v>1.3937444443612514</v>
      </c>
      <c r="L61" s="301">
        <f t="shared" si="15"/>
        <v>1.4434054087039074</v>
      </c>
      <c r="M61" s="301">
        <f t="shared" si="15"/>
        <v>1.5159465133453944</v>
      </c>
      <c r="N61" s="301">
        <f t="shared" si="15"/>
        <v>1.5363429532357278</v>
      </c>
      <c r="O61" s="301">
        <f t="shared" si="15"/>
        <v>1.5793024557354653</v>
      </c>
      <c r="P61" s="301">
        <f t="shared" si="15"/>
        <v>1.6197541961561923</v>
      </c>
      <c r="Q61" s="301">
        <f t="shared" si="15"/>
        <v>1.6576052054416812</v>
      </c>
      <c r="R61" s="301">
        <f t="shared" si="15"/>
        <v>1.6824403255641946</v>
      </c>
      <c r="S61" s="301">
        <f t="shared" si="15"/>
        <v>1.7252662738895492</v>
      </c>
      <c r="T61" s="301">
        <f t="shared" si="15"/>
        <v>1.7550221416557825</v>
      </c>
      <c r="U61" s="301">
        <f t="shared" si="15"/>
        <v>1.7820672244597595</v>
      </c>
      <c r="V61" s="301">
        <f t="shared" si="15"/>
        <v>1.8064353691765211</v>
      </c>
      <c r="W61" s="301">
        <f t="shared" si="15"/>
        <v>1.8281823972190441</v>
      </c>
      <c r="X61" s="301">
        <f t="shared" si="15"/>
        <v>1.8473844780201409</v>
      </c>
      <c r="Y61" s="301">
        <f t="shared" si="15"/>
        <v>1.8641363795267809</v>
      </c>
      <c r="Z61" s="301">
        <f t="shared" si="15"/>
        <v>1.8785496393690759</v>
      </c>
      <c r="AA61" s="301">
        <f t="shared" si="15"/>
        <v>1.8907506980593956</v>
      </c>
      <c r="AB61" s="301">
        <f t="shared" si="15"/>
        <v>1.9008790325929752</v>
      </c>
      <c r="AC61" s="301">
        <f t="shared" si="15"/>
        <v>1.9090853253315292</v>
      </c>
      <c r="AD61" s="301">
        <f t="shared" si="15"/>
        <v>1.9155296992218784</v>
      </c>
      <c r="AE61" s="301">
        <f t="shared" si="15"/>
        <v>1.9203800463882994</v>
      </c>
      <c r="AF61" s="301">
        <f t="shared" si="15"/>
        <v>1.9238104730818304</v>
      </c>
      <c r="AG61" s="301">
        <f t="shared" si="15"/>
        <v>1.9259998799983513</v>
      </c>
      <c r="AH61" s="301">
        <f t="shared" si="15"/>
        <v>1.9271306931966141</v>
      </c>
      <c r="AI61" s="301">
        <f t="shared" si="15"/>
        <v>1.9273877573483518</v>
      </c>
      <c r="AJ61" s="301">
        <f t="shared" si="15"/>
        <v>1.9269573999057688</v>
      </c>
      <c r="AK61" s="301">
        <f t="shared" si="15"/>
        <v>1.9260266720326491</v>
      </c>
      <c r="AL61" s="301">
        <f t="shared" si="15"/>
        <v>1.9247827698530846</v>
      </c>
      <c r="AM61" s="301">
        <f t="shared" si="15"/>
        <v>1.9234126377531751</v>
      </c>
      <c r="AN61" s="301">
        <f t="shared" si="15"/>
        <v>1.9221027541414313</v>
      </c>
      <c r="AO61" s="301">
        <f t="shared" si="15"/>
        <v>1.9210390992398141</v>
      </c>
      <c r="AP61" s="301">
        <f t="shared" si="15"/>
        <v>1.92040730414094</v>
      </c>
      <c r="AQ61" s="302">
        <f t="shared" si="15"/>
        <v>1.9205849744809367</v>
      </c>
    </row>
    <row r="62" spans="1:43" x14ac:dyDescent="0.25">
      <c r="A62" s="74" t="s">
        <v>7</v>
      </c>
      <c r="B62" s="152" t="s">
        <v>314</v>
      </c>
      <c r="C62" s="152">
        <v>1</v>
      </c>
      <c r="D62" s="308">
        <f t="shared" si="1"/>
        <v>1.0674959076007489</v>
      </c>
      <c r="E62" s="303">
        <f t="shared" si="2"/>
        <v>1.3130088991819955</v>
      </c>
      <c r="F62" s="303">
        <f t="shared" si="3"/>
        <v>1.2993986748755577</v>
      </c>
      <c r="G62" s="303">
        <f t="shared" ref="G62:AQ62" si="16">G15+0.01</f>
        <v>1.390704835113298</v>
      </c>
      <c r="H62" s="303">
        <f t="shared" si="16"/>
        <v>1.5414310977179353</v>
      </c>
      <c r="I62" s="303">
        <f t="shared" si="16"/>
        <v>1.6946164822942333</v>
      </c>
      <c r="J62" s="303">
        <f t="shared" si="16"/>
        <v>1.8418129539696491</v>
      </c>
      <c r="K62" s="303">
        <f t="shared" si="16"/>
        <v>1.9837862846395664</v>
      </c>
      <c r="L62" s="303">
        <f t="shared" si="16"/>
        <v>2.122615551343868</v>
      </c>
      <c r="M62" s="303">
        <f t="shared" si="16"/>
        <v>2.2616691960411903</v>
      </c>
      <c r="N62" s="303">
        <f t="shared" si="16"/>
        <v>2.4045224810370827</v>
      </c>
      <c r="O62" s="303">
        <f t="shared" si="16"/>
        <v>2.5512419818845253</v>
      </c>
      <c r="P62" s="303">
        <f t="shared" si="16"/>
        <v>2.7007445666246719</v>
      </c>
      <c r="Q62" s="303">
        <f t="shared" si="16"/>
        <v>2.8517433239592829</v>
      </c>
      <c r="R62" s="303">
        <f t="shared" si="16"/>
        <v>3.0027450994250255</v>
      </c>
      <c r="S62" s="303">
        <f t="shared" si="16"/>
        <v>3.1522362009685194</v>
      </c>
      <c r="T62" s="303">
        <f t="shared" si="16"/>
        <v>3.2993070453274398</v>
      </c>
      <c r="U62" s="303">
        <f t="shared" si="16"/>
        <v>3.443237897271703</v>
      </c>
      <c r="V62" s="303">
        <f t="shared" si="16"/>
        <v>3.5833428079015794</v>
      </c>
      <c r="W62" s="303">
        <f t="shared" si="16"/>
        <v>3.7189772992907457</v>
      </c>
      <c r="X62" s="303">
        <f t="shared" si="16"/>
        <v>3.849545194255811</v>
      </c>
      <c r="Y62" s="303">
        <f t="shared" si="16"/>
        <v>3.9745044989342033</v>
      </c>
      <c r="Z62" s="303">
        <f t="shared" si="16"/>
        <v>4.0933722723563886</v>
      </c>
      <c r="AA62" s="303">
        <f t="shared" si="16"/>
        <v>4.2057284437673124</v>
      </c>
      <c r="AB62" s="303">
        <f t="shared" si="16"/>
        <v>4.3112185642752605</v>
      </c>
      <c r="AC62" s="303">
        <f t="shared" si="16"/>
        <v>4.409555503772725</v>
      </c>
      <c r="AD62" s="303">
        <f t="shared" si="16"/>
        <v>4.5005201263794481</v>
      </c>
      <c r="AE62" s="303">
        <f t="shared" si="16"/>
        <v>4.5839609974255406</v>
      </c>
      <c r="AF62" s="303">
        <f t="shared" si="16"/>
        <v>4.6597931918730193</v>
      </c>
      <c r="AG62" s="303">
        <f t="shared" si="16"/>
        <v>4.7279962878470227</v>
      </c>
      <c r="AH62" s="303">
        <f t="shared" si="16"/>
        <v>4.7886116395164011</v>
      </c>
      <c r="AI62" s="303">
        <f t="shared" si="16"/>
        <v>4.8417390309433284</v>
      </c>
      <c r="AJ62" s="303">
        <f t="shared" si="16"/>
        <v>4.8875328168284717</v>
      </c>
      <c r="AK62" s="303">
        <f t="shared" si="16"/>
        <v>4.9261976575125725</v>
      </c>
      <c r="AL62" s="303">
        <f t="shared" si="16"/>
        <v>4.957983954424293</v>
      </c>
      <c r="AM62" s="303">
        <f t="shared" si="16"/>
        <v>4.9831830887054238</v>
      </c>
      <c r="AN62" s="303">
        <f t="shared" si="16"/>
        <v>5.0021225603477504</v>
      </c>
      <c r="AO62" s="303">
        <f t="shared" si="16"/>
        <v>5.0151611182104023</v>
      </c>
      <c r="AP62" s="303">
        <f t="shared" si="16"/>
        <v>5.0226839631200155</v>
      </c>
      <c r="AQ62" s="304">
        <f t="shared" si="16"/>
        <v>5.0250980972516137</v>
      </c>
    </row>
    <row r="63" spans="1:43" x14ac:dyDescent="0.25">
      <c r="A63" s="74" t="s">
        <v>8</v>
      </c>
      <c r="B63" s="152" t="s">
        <v>314</v>
      </c>
      <c r="C63" s="152">
        <v>1</v>
      </c>
      <c r="D63" s="308">
        <f t="shared" si="1"/>
        <v>0.89674086134457198</v>
      </c>
      <c r="E63" s="303">
        <f t="shared" si="2"/>
        <v>1.2957222852271812</v>
      </c>
      <c r="F63" s="303">
        <f t="shared" si="3"/>
        <v>1.258241204465945</v>
      </c>
      <c r="G63" s="303">
        <f t="shared" ref="G63:AQ63" si="17">G16+0.01</f>
        <v>1.287871943608456</v>
      </c>
      <c r="H63" s="303">
        <f t="shared" si="17"/>
        <v>1.3554573763858089</v>
      </c>
      <c r="I63" s="303">
        <f t="shared" si="17"/>
        <v>1.4246282482806918</v>
      </c>
      <c r="J63" s="303">
        <f t="shared" si="17"/>
        <v>1.4919856012806849</v>
      </c>
      <c r="K63" s="303">
        <f t="shared" si="17"/>
        <v>1.5571935562352166</v>
      </c>
      <c r="L63" s="303">
        <f t="shared" si="17"/>
        <v>1.6199561508633369</v>
      </c>
      <c r="M63" s="303">
        <f t="shared" si="17"/>
        <v>1.6800209260128904</v>
      </c>
      <c r="N63" s="303">
        <f t="shared" si="17"/>
        <v>1.7371325616153059</v>
      </c>
      <c r="O63" s="303">
        <f t="shared" si="17"/>
        <v>1.790875435633756</v>
      </c>
      <c r="P63" s="303">
        <f t="shared" si="17"/>
        <v>1.84080227992986</v>
      </c>
      <c r="Q63" s="303">
        <f t="shared" si="17"/>
        <v>1.8864858420134567</v>
      </c>
      <c r="R63" s="303">
        <f t="shared" si="17"/>
        <v>1.9275248584395512</v>
      </c>
      <c r="S63" s="303">
        <f t="shared" si="17"/>
        <v>1.9636106268893987</v>
      </c>
      <c r="T63" s="303">
        <f t="shared" si="17"/>
        <v>1.9947225501248884</v>
      </c>
      <c r="U63" s="303">
        <f t="shared" si="17"/>
        <v>2.0209598363158974</v>
      </c>
      <c r="V63" s="303">
        <f t="shared" si="17"/>
        <v>2.0424777300151362</v>
      </c>
      <c r="W63" s="303">
        <f t="shared" si="17"/>
        <v>2.0594815335697381</v>
      </c>
      <c r="X63" s="303">
        <f t="shared" si="17"/>
        <v>2.0722202495758566</v>
      </c>
      <c r="Y63" s="303">
        <f t="shared" si="17"/>
        <v>2.0809800570252697</v>
      </c>
      <c r="Z63" s="303">
        <f t="shared" si="17"/>
        <v>2.0860778146617145</v>
      </c>
      <c r="AA63" s="303">
        <f t="shared" si="17"/>
        <v>2.0878547619574013</v>
      </c>
      <c r="AB63" s="303">
        <f t="shared" si="17"/>
        <v>2.0866705626094713</v>
      </c>
      <c r="AC63" s="303">
        <f t="shared" si="17"/>
        <v>2.082897808982664</v>
      </c>
      <c r="AD63" s="303">
        <f t="shared" si="17"/>
        <v>2.0769170797475351</v>
      </c>
      <c r="AE63" s="303">
        <f t="shared" si="17"/>
        <v>2.0691126181331261</v>
      </c>
      <c r="AF63" s="303">
        <f t="shared" si="17"/>
        <v>2.059868675558342</v>
      </c>
      <c r="AG63" s="303">
        <f t="shared" si="17"/>
        <v>2.0495665455388132</v>
      </c>
      <c r="AH63" s="303">
        <f t="shared" si="17"/>
        <v>2.0385822960962918</v>
      </c>
      <c r="AI63" s="303">
        <f t="shared" si="17"/>
        <v>2.0272851956583446</v>
      </c>
      <c r="AJ63" s="303">
        <f t="shared" si="17"/>
        <v>2.0160368177131938</v>
      </c>
      <c r="AK63" s="303">
        <f t="shared" si="17"/>
        <v>2.005190803250362</v>
      </c>
      <c r="AL63" s="303">
        <f t="shared" si="17"/>
        <v>1.995093257165256</v>
      </c>
      <c r="AM63" s="303">
        <f t="shared" si="17"/>
        <v>1.9860837551833419</v>
      </c>
      <c r="AN63" s="303">
        <f t="shared" si="17"/>
        <v>1.9784969413029962</v>
      </c>
      <c r="AO63" s="303">
        <f t="shared" si="17"/>
        <v>1.9726647021194119</v>
      </c>
      <c r="AP63" s="303">
        <f t="shared" si="17"/>
        <v>1.9689189135769045</v>
      </c>
      <c r="AQ63" s="304">
        <f t="shared" si="17"/>
        <v>1.9675947676791652</v>
      </c>
    </row>
    <row r="64" spans="1:43" x14ac:dyDescent="0.25">
      <c r="A64" s="74" t="s">
        <v>9</v>
      </c>
      <c r="B64" s="152" t="s">
        <v>314</v>
      </c>
      <c r="C64" s="152">
        <v>1</v>
      </c>
      <c r="D64" s="308">
        <f t="shared" si="1"/>
        <v>1.0893608830359911</v>
      </c>
      <c r="E64" s="303">
        <f t="shared" si="2"/>
        <v>1.2370880452728847</v>
      </c>
      <c r="F64" s="303">
        <f t="shared" si="3"/>
        <v>1.1864675826946278</v>
      </c>
      <c r="G64" s="303">
        <f t="shared" ref="G64:AQ64" si="18">G17+0.01</f>
        <v>1.183670132060566</v>
      </c>
      <c r="H64" s="303">
        <f t="shared" si="18"/>
        <v>1.210338399494681</v>
      </c>
      <c r="I64" s="303">
        <f t="shared" si="18"/>
        <v>1.2405059693314502</v>
      </c>
      <c r="J64" s="303">
        <f t="shared" si="18"/>
        <v>1.2723368880583832</v>
      </c>
      <c r="K64" s="303">
        <f t="shared" si="18"/>
        <v>1.3044417626640104</v>
      </c>
      <c r="L64" s="303">
        <f t="shared" si="18"/>
        <v>1.3352860427899671</v>
      </c>
      <c r="M64" s="303">
        <f t="shared" si="18"/>
        <v>1.3631961969158051</v>
      </c>
      <c r="N64" s="303">
        <f t="shared" si="18"/>
        <v>1.3867085339977161</v>
      </c>
      <c r="O64" s="303">
        <f t="shared" si="18"/>
        <v>1.4056191670537823</v>
      </c>
      <c r="P64" s="303">
        <f t="shared" si="18"/>
        <v>1.4201035577714118</v>
      </c>
      <c r="Q64" s="303">
        <f t="shared" si="18"/>
        <v>1.4303969503874765</v>
      </c>
      <c r="R64" s="303">
        <f t="shared" si="18"/>
        <v>1.4367851198855488</v>
      </c>
      <c r="S64" s="303">
        <f t="shared" si="18"/>
        <v>1.439577206163712</v>
      </c>
      <c r="T64" s="303">
        <f t="shared" si="18"/>
        <v>1.4390432804187698</v>
      </c>
      <c r="U64" s="303">
        <f t="shared" si="18"/>
        <v>1.4354598907065494</v>
      </c>
      <c r="V64" s="303">
        <f t="shared" si="18"/>
        <v>1.4291215741024506</v>
      </c>
      <c r="W64" s="303">
        <f t="shared" si="18"/>
        <v>1.4203350947958195</v>
      </c>
      <c r="X64" s="303">
        <f t="shared" si="18"/>
        <v>1.4094141544093424</v>
      </c>
      <c r="Y64" s="303">
        <f t="shared" si="18"/>
        <v>1.3966746586711016</v>
      </c>
      <c r="Z64" s="303">
        <f t="shared" si="18"/>
        <v>1.3824305973400708</v>
      </c>
      <c r="AA64" s="303">
        <f t="shared" si="18"/>
        <v>1.3669905695626334</v>
      </c>
      <c r="AB64" s="303">
        <f t="shared" si="18"/>
        <v>1.3506549652554434</v>
      </c>
      <c r="AC64" s="303">
        <f t="shared" si="18"/>
        <v>1.3337137950580937</v>
      </c>
      <c r="AD64" s="303">
        <f t="shared" si="18"/>
        <v>1.3164451470499894</v>
      </c>
      <c r="AE64" s="303">
        <f t="shared" si="18"/>
        <v>1.299114237771515</v>
      </c>
      <c r="AF64" s="303">
        <f t="shared" si="18"/>
        <v>1.281973017982786</v>
      </c>
      <c r="AG64" s="303">
        <f t="shared" si="18"/>
        <v>1.2652602897871286</v>
      </c>
      <c r="AH64" s="303">
        <f t="shared" si="18"/>
        <v>1.2492022909336986</v>
      </c>
      <c r="AI64" s="303">
        <f t="shared" si="18"/>
        <v>1.2340137039609114</v>
      </c>
      <c r="AJ64" s="303">
        <f t="shared" si="18"/>
        <v>1.219899052021687</v>
      </c>
      <c r="AK64" s="303">
        <f t="shared" si="18"/>
        <v>1.2070544494454032</v>
      </c>
      <c r="AL64" s="303">
        <f t="shared" si="18"/>
        <v>1.1956696830959281</v>
      </c>
      <c r="AM64" s="303">
        <f t="shared" si="18"/>
        <v>1.1859306102079439</v>
      </c>
      <c r="AN64" s="303">
        <f t="shared" si="18"/>
        <v>1.1780218695395548</v>
      </c>
      <c r="AO64" s="303">
        <f t="shared" si="18"/>
        <v>1.1721299153867257</v>
      </c>
      <c r="AP64" s="303">
        <f t="shared" si="18"/>
        <v>1.1684463983995932</v>
      </c>
      <c r="AQ64" s="304">
        <f t="shared" si="18"/>
        <v>1.1671719334948005</v>
      </c>
    </row>
    <row r="65" spans="1:43" x14ac:dyDescent="0.25">
      <c r="A65" s="74" t="s">
        <v>10</v>
      </c>
      <c r="B65" s="152" t="s">
        <v>314</v>
      </c>
      <c r="C65" s="152">
        <v>1</v>
      </c>
      <c r="D65" s="308">
        <f t="shared" si="1"/>
        <v>1.0924844509553111</v>
      </c>
      <c r="E65" s="303">
        <f t="shared" si="2"/>
        <v>1.2585598728485503</v>
      </c>
      <c r="F65" s="303">
        <f t="shared" si="3"/>
        <v>1.2156064224058576</v>
      </c>
      <c r="G65" s="303">
        <f t="shared" ref="G65:AQ65" si="19">G18+0.01</f>
        <v>1.2315611967754208</v>
      </c>
      <c r="H65" s="303">
        <f t="shared" si="19"/>
        <v>1.2815488274450255</v>
      </c>
      <c r="I65" s="303">
        <f t="shared" si="19"/>
        <v>1.3335249499851136</v>
      </c>
      <c r="J65" s="303">
        <f t="shared" si="19"/>
        <v>1.3847891744661798</v>
      </c>
      <c r="K65" s="303">
        <f t="shared" si="19"/>
        <v>1.4345628424544969</v>
      </c>
      <c r="L65" s="303">
        <f t="shared" si="19"/>
        <v>1.4819915459067743</v>
      </c>
      <c r="M65" s="303">
        <f t="shared" si="19"/>
        <v>1.5261559393258208</v>
      </c>
      <c r="N65" s="303">
        <f t="shared" si="19"/>
        <v>1.5662500770109575</v>
      </c>
      <c r="O65" s="303">
        <f t="shared" si="19"/>
        <v>1.6021198616711836</v>
      </c>
      <c r="P65" s="303">
        <f t="shared" si="19"/>
        <v>1.633836669696118</v>
      </c>
      <c r="Q65" s="303">
        <f t="shared" si="19"/>
        <v>1.6615376886099302</v>
      </c>
      <c r="R65" s="303">
        <f t="shared" si="19"/>
        <v>1.6854194139193064</v>
      </c>
      <c r="S65" s="303">
        <f t="shared" si="19"/>
        <v>1.7056996929413348</v>
      </c>
      <c r="T65" s="303">
        <f t="shared" si="19"/>
        <v>1.7225152515882753</v>
      </c>
      <c r="U65" s="303">
        <f t="shared" si="19"/>
        <v>1.7360044497340097</v>
      </c>
      <c r="V65" s="303">
        <f t="shared" si="19"/>
        <v>1.7463336371413103</v>
      </c>
      <c r="W65" s="303">
        <f t="shared" si="19"/>
        <v>1.7536933013493572</v>
      </c>
      <c r="X65" s="303">
        <f t="shared" si="19"/>
        <v>1.7582942147512064</v>
      </c>
      <c r="Y65" s="303">
        <f t="shared" si="19"/>
        <v>1.7603636702241423</v>
      </c>
      <c r="Z65" s="303">
        <f t="shared" si="19"/>
        <v>1.7601418827179345</v>
      </c>
      <c r="AA65" s="303">
        <f t="shared" si="19"/>
        <v>1.7578786216620956</v>
      </c>
      <c r="AB65" s="303">
        <f t="shared" si="19"/>
        <v>1.7538301264657827</v>
      </c>
      <c r="AC65" s="303">
        <f t="shared" si="19"/>
        <v>1.7482563452166375</v>
      </c>
      <c r="AD65" s="303">
        <f t="shared" si="19"/>
        <v>1.7414185253186834</v>
      </c>
      <c r="AE65" s="303">
        <f t="shared" si="19"/>
        <v>1.7335771745394739</v>
      </c>
      <c r="AF65" s="303">
        <f t="shared" si="19"/>
        <v>1.7249904019783127</v>
      </c>
      <c r="AG65" s="303">
        <f t="shared" si="19"/>
        <v>1.7159126409601195</v>
      </c>
      <c r="AH65" s="303">
        <f t="shared" si="19"/>
        <v>1.7065937498798149</v>
      </c>
      <c r="AI65" s="303">
        <f t="shared" si="19"/>
        <v>1.697278482591702</v>
      </c>
      <c r="AJ65" s="303">
        <f t="shared" si="19"/>
        <v>1.6882063170384864</v>
      </c>
      <c r="AK65" s="303">
        <f t="shared" si="19"/>
        <v>1.6796116293962111</v>
      </c>
      <c r="AL65" s="303">
        <f t="shared" si="19"/>
        <v>1.6717242010097308</v>
      </c>
      <c r="AM65" s="303">
        <f t="shared" si="19"/>
        <v>1.6647700467361306</v>
      </c>
      <c r="AN65" s="303">
        <f t="shared" si="19"/>
        <v>1.6589725559354969</v>
      </c>
      <c r="AO65" s="303">
        <f t="shared" si="19"/>
        <v>1.6545539411983101</v>
      </c>
      <c r="AP65" s="303">
        <f t="shared" si="19"/>
        <v>1.6517369949505731</v>
      </c>
      <c r="AQ65" s="304">
        <f t="shared" si="19"/>
        <v>1.6507471603405788</v>
      </c>
    </row>
    <row r="66" spans="1:43" x14ac:dyDescent="0.25">
      <c r="A66" s="74" t="s">
        <v>11</v>
      </c>
      <c r="B66" s="152" t="s">
        <v>314</v>
      </c>
      <c r="C66" s="152">
        <v>1</v>
      </c>
      <c r="D66" s="308">
        <f t="shared" si="1"/>
        <v>1.1195553729227539</v>
      </c>
      <c r="E66" s="303">
        <f t="shared" si="2"/>
        <v>1.3334833407469298</v>
      </c>
      <c r="F66" s="303">
        <f t="shared" si="3"/>
        <v>1.297439933311167</v>
      </c>
      <c r="G66" s="303">
        <f t="shared" ref="G66:AQ66" si="20">G19+0.01</f>
        <v>1.3307133097689221</v>
      </c>
      <c r="H66" s="303">
        <f t="shared" si="20"/>
        <v>1.4031071456225102</v>
      </c>
      <c r="I66" s="303">
        <f t="shared" si="20"/>
        <v>1.4771808503804797</v>
      </c>
      <c r="J66" s="303">
        <f t="shared" si="20"/>
        <v>1.5492284276412052</v>
      </c>
      <c r="K66" s="303">
        <f t="shared" si="20"/>
        <v>1.6188318509467965</v>
      </c>
      <c r="L66" s="303">
        <f t="shared" si="20"/>
        <v>1.6856150354881123</v>
      </c>
      <c r="M66" s="303">
        <f t="shared" si="20"/>
        <v>1.7492488044150738</v>
      </c>
      <c r="N66" s="303">
        <f t="shared" si="20"/>
        <v>1.8094886497572871</v>
      </c>
      <c r="O66" s="303">
        <f t="shared" si="20"/>
        <v>1.8662878260427334</v>
      </c>
      <c r="P66" s="303">
        <f t="shared" si="20"/>
        <v>1.919709919464772</v>
      </c>
      <c r="Q66" s="303">
        <f t="shared" si="20"/>
        <v>1.9698933986538749</v>
      </c>
      <c r="R66" s="303">
        <f t="shared" si="20"/>
        <v>2.0170469465158791</v>
      </c>
      <c r="S66" s="303">
        <f t="shared" si="20"/>
        <v>2.0613790000342429</v>
      </c>
      <c r="T66" s="303">
        <f t="shared" si="20"/>
        <v>2.10288593981879</v>
      </c>
      <c r="U66" s="303">
        <f t="shared" si="20"/>
        <v>2.1415261556056131</v>
      </c>
      <c r="V66" s="303">
        <f t="shared" si="20"/>
        <v>2.1772818434075525</v>
      </c>
      <c r="W66" s="303">
        <f t="shared" si="20"/>
        <v>2.2101582018495707</v>
      </c>
      <c r="X66" s="303">
        <f t="shared" si="20"/>
        <v>2.240182416975403</v>
      </c>
      <c r="Y66" s="303">
        <f t="shared" si="20"/>
        <v>2.2674024685766612</v>
      </c>
      <c r="Z66" s="303">
        <f t="shared" si="20"/>
        <v>2.2918857917864752</v>
      </c>
      <c r="AA66" s="303">
        <f t="shared" si="20"/>
        <v>2.3137178276050525</v>
      </c>
      <c r="AB66" s="303">
        <f t="shared" si="20"/>
        <v>2.3330004952695993</v>
      </c>
      <c r="AC66" s="303">
        <f t="shared" si="20"/>
        <v>2.3498506180415237</v>
      </c>
      <c r="AD66" s="303">
        <f t="shared" si="20"/>
        <v>2.3643983321601247</v>
      </c>
      <c r="AE66" s="303">
        <f t="shared" si="20"/>
        <v>2.3767855065070584</v>
      </c>
      <c r="AF66" s="303">
        <f t="shared" si="20"/>
        <v>2.3871641980410967</v>
      </c>
      <c r="AG66" s="303">
        <f t="shared" si="20"/>
        <v>2.3956951653953062</v>
      </c>
      <c r="AH66" s="303">
        <f t="shared" si="20"/>
        <v>2.4025464602690541</v>
      </c>
      <c r="AI66" s="303">
        <f t="shared" si="20"/>
        <v>2.4078921134788618</v>
      </c>
      <c r="AJ66" s="303">
        <f t="shared" si="20"/>
        <v>2.4119109298271324</v>
      </c>
      <c r="AK66" s="303">
        <f t="shared" si="20"/>
        <v>2.4147854033715839</v>
      </c>
      <c r="AL66" s="303">
        <f t="shared" si="20"/>
        <v>2.4167007622822516</v>
      </c>
      <c r="AM66" s="303">
        <f t="shared" si="20"/>
        <v>2.4178441503031016</v>
      </c>
      <c r="AN66" s="303">
        <f t="shared" si="20"/>
        <v>2.4184039499242584</v>
      </c>
      <c r="AO66" s="303">
        <f t="shared" si="20"/>
        <v>2.4185692507455263</v>
      </c>
      <c r="AP66" s="303">
        <f t="shared" si="20"/>
        <v>2.4185294651906526</v>
      </c>
      <c r="AQ66" s="304">
        <f t="shared" si="20"/>
        <v>2.4184740927262247</v>
      </c>
    </row>
    <row r="67" spans="1:43" x14ac:dyDescent="0.25">
      <c r="A67" s="74" t="s">
        <v>12</v>
      </c>
      <c r="B67" s="152" t="s">
        <v>314</v>
      </c>
      <c r="C67" s="152">
        <v>1</v>
      </c>
      <c r="D67" s="308">
        <f t="shared" si="1"/>
        <v>1.0456309321655062</v>
      </c>
      <c r="E67" s="303">
        <f t="shared" si="2"/>
        <v>1.2613204004074139</v>
      </c>
      <c r="F67" s="303">
        <f t="shared" si="3"/>
        <v>1.2181183246519842</v>
      </c>
      <c r="G67" s="303">
        <f t="shared" ref="G67:AQ67" si="21">G20+0.01</f>
        <v>1.233526694700178</v>
      </c>
      <c r="H67" s="303">
        <f t="shared" si="21"/>
        <v>1.2829893545631375</v>
      </c>
      <c r="I67" s="303">
        <f t="shared" si="21"/>
        <v>1.3347730960168871</v>
      </c>
      <c r="J67" s="303">
        <f t="shared" si="21"/>
        <v>1.3862272695505855</v>
      </c>
      <c r="K67" s="303">
        <f t="shared" si="21"/>
        <v>1.4365402459130154</v>
      </c>
      <c r="L67" s="303">
        <f t="shared" si="21"/>
        <v>1.4848110648790886</v>
      </c>
      <c r="M67" s="303">
        <f t="shared" si="21"/>
        <v>1.5300592407788083</v>
      </c>
      <c r="N67" s="303">
        <f t="shared" si="21"/>
        <v>1.5714232874945311</v>
      </c>
      <c r="O67" s="303">
        <f t="shared" si="21"/>
        <v>1.6087660084728335</v>
      </c>
      <c r="P67" s="303">
        <f t="shared" si="21"/>
        <v>1.6421961312475708</v>
      </c>
      <c r="Q67" s="303">
        <f t="shared" si="21"/>
        <v>1.6718890832838791</v>
      </c>
      <c r="R67" s="303">
        <f t="shared" si="21"/>
        <v>1.6980800894260715</v>
      </c>
      <c r="S67" s="303">
        <f t="shared" si="21"/>
        <v>1.7210137548516877</v>
      </c>
      <c r="T67" s="303">
        <f t="shared" si="21"/>
        <v>1.7408033093499515</v>
      </c>
      <c r="U67" s="303">
        <f t="shared" si="21"/>
        <v>1.757547817763333</v>
      </c>
      <c r="V67" s="303">
        <f t="shared" si="21"/>
        <v>1.7713713452876498</v>
      </c>
      <c r="W67" s="303">
        <f t="shared" si="21"/>
        <v>1.7824200957395224</v>
      </c>
      <c r="X67" s="303">
        <f t="shared" si="21"/>
        <v>1.7908594961482089</v>
      </c>
      <c r="Y67" s="303">
        <f t="shared" si="21"/>
        <v>1.7968712950257986</v>
      </c>
      <c r="Z67" s="303">
        <f t="shared" si="21"/>
        <v>1.8006507345112748</v>
      </c>
      <c r="AA67" s="303">
        <f t="shared" si="21"/>
        <v>1.8024038487714464</v>
      </c>
      <c r="AB67" s="303">
        <f t="shared" si="21"/>
        <v>1.8023449329257422</v>
      </c>
      <c r="AC67" s="303">
        <f t="shared" si="21"/>
        <v>1.8006942186557926</v>
      </c>
      <c r="AD67" s="303">
        <f t="shared" si="21"/>
        <v>1.797675784834333</v>
      </c>
      <c r="AE67" s="303">
        <f t="shared" si="21"/>
        <v>1.7935157241838318</v>
      </c>
      <c r="AF67" s="303">
        <f t="shared" si="21"/>
        <v>1.7884405803307093</v>
      </c>
      <c r="AG67" s="303">
        <f t="shared" si="21"/>
        <v>1.7826760637865955</v>
      </c>
      <c r="AH67" s="303">
        <f t="shared" si="21"/>
        <v>1.7764460504551085</v>
      </c>
      <c r="AI67" s="303">
        <f t="shared" si="21"/>
        <v>1.7699718622847704</v>
      </c>
      <c r="AJ67" s="303">
        <f t="shared" si="21"/>
        <v>1.7634718266905125</v>
      </c>
      <c r="AK67" s="303">
        <f t="shared" si="21"/>
        <v>1.7571611093478163</v>
      </c>
      <c r="AL67" s="303">
        <f t="shared" si="21"/>
        <v>1.7512518139082662</v>
      </c>
      <c r="AM67" s="303">
        <f t="shared" si="21"/>
        <v>1.745953342065669</v>
      </c>
      <c r="AN67" s="303">
        <f t="shared" si="21"/>
        <v>1.7414730081870773</v>
      </c>
      <c r="AO67" s="303">
        <f t="shared" si="21"/>
        <v>1.7380169043831999</v>
      </c>
      <c r="AP67" s="303">
        <f t="shared" si="21"/>
        <v>1.7357910144078976</v>
      </c>
      <c r="AQ67" s="304">
        <f t="shared" si="21"/>
        <v>1.7350025781389344</v>
      </c>
    </row>
    <row r="68" spans="1:43" x14ac:dyDescent="0.25">
      <c r="A68" s="74" t="s">
        <v>13</v>
      </c>
      <c r="B68" s="152" t="s">
        <v>314</v>
      </c>
      <c r="C68" s="152">
        <v>1</v>
      </c>
      <c r="D68" s="308">
        <f t="shared" si="1"/>
        <v>1.0237659567302644</v>
      </c>
      <c r="E68" s="303">
        <f t="shared" si="2"/>
        <v>1.1335238395329483</v>
      </c>
      <c r="F68" s="303">
        <f t="shared" si="3"/>
        <v>1.0800934793055559</v>
      </c>
      <c r="G68" s="303">
        <f t="shared" ref="G68:AQ68" si="22">G21+0.01</f>
        <v>1.0696277446670603</v>
      </c>
      <c r="H68" s="303">
        <f t="shared" si="22"/>
        <v>1.0848623144189822</v>
      </c>
      <c r="I68" s="303">
        <f t="shared" si="22"/>
        <v>1.1007720185219318</v>
      </c>
      <c r="J68" s="303">
        <f t="shared" si="22"/>
        <v>1.1156347337389236</v>
      </c>
      <c r="K68" s="303">
        <f t="shared" si="22"/>
        <v>1.128009919020752</v>
      </c>
      <c r="L68" s="303">
        <f t="shared" si="22"/>
        <v>1.1364079369768658</v>
      </c>
      <c r="M68" s="303">
        <f t="shared" si="22"/>
        <v>1.1393318442220193</v>
      </c>
      <c r="N68" s="303">
        <f t="shared" si="22"/>
        <v>1.135819729114723</v>
      </c>
      <c r="O68" s="303">
        <f t="shared" si="22"/>
        <v>1.1269311241555788</v>
      </c>
      <c r="P68" s="303">
        <f t="shared" si="22"/>
        <v>1.1142536765133404</v>
      </c>
      <c r="Q68" s="303">
        <f t="shared" si="22"/>
        <v>1.0993586922938916</v>
      </c>
      <c r="R68" s="303">
        <f t="shared" si="22"/>
        <v>1.0837599626414505</v>
      </c>
      <c r="S68" s="303">
        <f t="shared" si="22"/>
        <v>1.0686617011547865</v>
      </c>
      <c r="T68" s="303">
        <f t="shared" si="22"/>
        <v>1.0542859135393259</v>
      </c>
      <c r="U68" s="303">
        <f t="shared" si="22"/>
        <v>1.0406166684476954</v>
      </c>
      <c r="V68" s="303">
        <f t="shared" si="22"/>
        <v>1.027638974234129</v>
      </c>
      <c r="W68" s="303">
        <f t="shared" si="22"/>
        <v>1.0153387685591226</v>
      </c>
      <c r="X68" s="303">
        <f t="shared" si="22"/>
        <v>1.0037029093566714</v>
      </c>
      <c r="Y68" s="303">
        <f t="shared" si="22"/>
        <v>0.99271916722456033</v>
      </c>
      <c r="Z68" s="303">
        <f t="shared" si="22"/>
        <v>0.98237621930104135</v>
      </c>
      <c r="AA68" s="303">
        <f t="shared" si="22"/>
        <v>0.97266364469487299</v>
      </c>
      <c r="AB68" s="303">
        <f t="shared" si="22"/>
        <v>0.96357192153970972</v>
      </c>
      <c r="AC68" s="303">
        <f t="shared" si="22"/>
        <v>0.95509242574862974</v>
      </c>
      <c r="AD68" s="303">
        <f t="shared" si="22"/>
        <v>0.94721743154970617</v>
      </c>
      <c r="AE68" s="303">
        <f t="shared" si="22"/>
        <v>0.9399401138897473</v>
      </c>
      <c r="AF68" s="303">
        <f t="shared" si="22"/>
        <v>0.93325455279985936</v>
      </c>
      <c r="AG68" s="303">
        <f t="shared" si="22"/>
        <v>0.92715573982395805</v>
      </c>
      <c r="AH68" s="303">
        <f t="shared" si="22"/>
        <v>0.92163958661977419</v>
      </c>
      <c r="AI68" s="303">
        <f t="shared" si="22"/>
        <v>0.91670293585087648</v>
      </c>
      <c r="AJ68" s="303">
        <f t="shared" si="22"/>
        <v>0.9123435744985644</v>
      </c>
      <c r="AK68" s="303">
        <f t="shared" si="22"/>
        <v>0.90856024973349125</v>
      </c>
      <c r="AL68" s="303">
        <f t="shared" si="22"/>
        <v>0.90535268749931752</v>
      </c>
      <c r="AM68" s="303">
        <f t="shared" si="22"/>
        <v>0.90272161397414219</v>
      </c>
      <c r="AN68" s="303">
        <f t="shared" si="22"/>
        <v>0.90066878009042228</v>
      </c>
      <c r="AO68" s="303">
        <f t="shared" si="22"/>
        <v>0.89919698931033365</v>
      </c>
      <c r="AP68" s="303">
        <f t="shared" si="22"/>
        <v>0.89831012887161354</v>
      </c>
      <c r="AQ68" s="304">
        <f t="shared" si="22"/>
        <v>0.89801320473850998</v>
      </c>
    </row>
    <row r="69" spans="1:43" x14ac:dyDescent="0.25">
      <c r="A69" s="74" t="s">
        <v>14</v>
      </c>
      <c r="B69" s="152" t="s">
        <v>314</v>
      </c>
      <c r="C69" s="152">
        <v>1</v>
      </c>
      <c r="D69" s="308">
        <f t="shared" si="1"/>
        <v>1.0976903974875121</v>
      </c>
      <c r="E69" s="303">
        <f t="shared" si="2"/>
        <v>1.2157716956861668</v>
      </c>
      <c r="F69" s="303">
        <f t="shared" si="3"/>
        <v>1.1640989745621517</v>
      </c>
      <c r="G69" s="303">
        <f t="shared" ref="G69:AQ69" si="23">G22+0.01</f>
        <v>1.1578981734778697</v>
      </c>
      <c r="H69" s="303">
        <f t="shared" si="23"/>
        <v>1.1783752756088366</v>
      </c>
      <c r="I69" s="303">
        <f t="shared" si="23"/>
        <v>1.1991548148667763</v>
      </c>
      <c r="J69" s="303">
        <f t="shared" si="23"/>
        <v>1.2182479802423658</v>
      </c>
      <c r="K69" s="303">
        <f t="shared" si="23"/>
        <v>1.2342267913676792</v>
      </c>
      <c r="L69" s="303">
        <f t="shared" si="23"/>
        <v>1.2456124840471601</v>
      </c>
      <c r="M69" s="303">
        <f t="shared" si="23"/>
        <v>1.2509200047818612</v>
      </c>
      <c r="N69" s="303">
        <f t="shared" si="23"/>
        <v>1.2492132639397466</v>
      </c>
      <c r="O69" s="303">
        <f t="shared" si="23"/>
        <v>1.2416336578723348</v>
      </c>
      <c r="P69" s="303">
        <f t="shared" si="23"/>
        <v>1.229876671810092</v>
      </c>
      <c r="Q69" s="303">
        <f t="shared" si="23"/>
        <v>1.2156322029657944</v>
      </c>
      <c r="R69" s="303">
        <f t="shared" si="23"/>
        <v>1.2005398671934449</v>
      </c>
      <c r="S69" s="303">
        <f t="shared" si="23"/>
        <v>1.1859122626392335</v>
      </c>
      <c r="T69" s="303">
        <f t="shared" si="23"/>
        <v>1.171993147991482</v>
      </c>
      <c r="U69" s="303">
        <f t="shared" si="23"/>
        <v>1.1587663728176829</v>
      </c>
      <c r="V69" s="303">
        <f t="shared" si="23"/>
        <v>1.146216752564063</v>
      </c>
      <c r="W69" s="303">
        <f t="shared" si="23"/>
        <v>1.1343300468851618</v>
      </c>
      <c r="X69" s="303">
        <f t="shared" si="23"/>
        <v>1.1230929397762524</v>
      </c>
      <c r="Y69" s="303">
        <f t="shared" si="23"/>
        <v>1.1124930214924273</v>
      </c>
      <c r="Z69" s="303">
        <f t="shared" si="23"/>
        <v>1.102518772242393</v>
      </c>
      <c r="AA69" s="303">
        <f t="shared" si="23"/>
        <v>1.0931595476495619</v>
      </c>
      <c r="AB69" s="303">
        <f t="shared" si="23"/>
        <v>1.0844055659775711</v>
      </c>
      <c r="AC69" s="303">
        <f t="shared" si="23"/>
        <v>1.0762478971220686</v>
      </c>
      <c r="AD69" s="303">
        <f t="shared" si="23"/>
        <v>1.0686784533755396</v>
      </c>
      <c r="AE69" s="303">
        <f t="shared" si="23"/>
        <v>1.061689981977082</v>
      </c>
      <c r="AF69" s="303">
        <f t="shared" si="23"/>
        <v>1.0552760594642567</v>
      </c>
      <c r="AG69" s="303">
        <f t="shared" si="23"/>
        <v>1.0494310878497588</v>
      </c>
      <c r="AH69" s="303">
        <f t="shared" si="23"/>
        <v>1.0441502926515025</v>
      </c>
      <c r="AI69" s="303">
        <f t="shared" si="23"/>
        <v>1.0394297228106868</v>
      </c>
      <c r="AJ69" s="303">
        <f t="shared" si="23"/>
        <v>1.0352662525390059</v>
      </c>
      <c r="AK69" s="303">
        <f t="shared" si="23"/>
        <v>1.0316575851428365</v>
      </c>
      <c r="AL69" s="303">
        <f t="shared" si="23"/>
        <v>1.0286022588794492</v>
      </c>
      <c r="AM69" s="303">
        <f t="shared" si="23"/>
        <v>1.0260996549079422</v>
      </c>
      <c r="AN69" s="303">
        <f t="shared" si="23"/>
        <v>1.0241500074056002</v>
      </c>
      <c r="AO69" s="303">
        <f t="shared" si="23"/>
        <v>1.0227544159290807</v>
      </c>
      <c r="AP69" s="303">
        <f t="shared" si="23"/>
        <v>1.0219148601089514</v>
      </c>
      <c r="AQ69" s="304">
        <f t="shared" si="23"/>
        <v>1.0216342167759185</v>
      </c>
    </row>
    <row r="70" spans="1:43" x14ac:dyDescent="0.25">
      <c r="A70" s="74" t="s">
        <v>15</v>
      </c>
      <c r="B70" s="152" t="s">
        <v>314</v>
      </c>
      <c r="C70" s="152">
        <v>1</v>
      </c>
      <c r="D70" s="308">
        <f t="shared" si="1"/>
        <v>1.0987315867939522</v>
      </c>
      <c r="E70" s="303">
        <f t="shared" si="2"/>
        <v>1.2340387728774049</v>
      </c>
      <c r="F70" s="303">
        <f t="shared" si="3"/>
        <v>1.1740745107419943</v>
      </c>
      <c r="G70" s="303">
        <f t="shared" ref="G70:AQ70" si="24">G23+0.01</f>
        <v>1.1489953553969723</v>
      </c>
      <c r="H70" s="303">
        <f t="shared" si="24"/>
        <v>1.1489979125060863</v>
      </c>
      <c r="I70" s="303">
        <f t="shared" si="24"/>
        <v>1.1551886295072595</v>
      </c>
      <c r="J70" s="303">
        <f t="shared" si="24"/>
        <v>1.1663358743595882</v>
      </c>
      <c r="K70" s="303">
        <f t="shared" si="24"/>
        <v>1.1801017124159479</v>
      </c>
      <c r="L70" s="303">
        <f t="shared" si="24"/>
        <v>1.1940652725710836</v>
      </c>
      <c r="M70" s="303">
        <f t="shared" si="24"/>
        <v>1.2056934676639219</v>
      </c>
      <c r="N70" s="303">
        <f t="shared" si="24"/>
        <v>1.2128458816707703</v>
      </c>
      <c r="O70" s="303">
        <f t="shared" si="24"/>
        <v>1.2153012650628867</v>
      </c>
      <c r="P70" s="303">
        <f t="shared" si="24"/>
        <v>1.2133730493111294</v>
      </c>
      <c r="Q70" s="303">
        <f t="shared" si="24"/>
        <v>1.207422831613054</v>
      </c>
      <c r="R70" s="303">
        <f t="shared" si="24"/>
        <v>1.197848128727762</v>
      </c>
      <c r="S70" s="303">
        <f t="shared" si="24"/>
        <v>1.1850645228835159</v>
      </c>
      <c r="T70" s="303">
        <f t="shared" si="24"/>
        <v>1.1694770843928854</v>
      </c>
      <c r="U70" s="303">
        <f t="shared" si="24"/>
        <v>1.1514904165671025</v>
      </c>
      <c r="V70" s="303">
        <f t="shared" si="24"/>
        <v>1.1315070292134886</v>
      </c>
      <c r="W70" s="303">
        <f t="shared" si="24"/>
        <v>1.1099206261977133</v>
      </c>
      <c r="X70" s="303">
        <f t="shared" si="24"/>
        <v>1.0871105860972174</v>
      </c>
      <c r="Y70" s="303">
        <f t="shared" si="24"/>
        <v>1.0634376349552748</v>
      </c>
      <c r="Z70" s="303">
        <f t="shared" si="24"/>
        <v>1.039240669631329</v>
      </c>
      <c r="AA70" s="303">
        <f t="shared" si="24"/>
        <v>1.0148346591981947</v>
      </c>
      <c r="AB70" s="303">
        <f t="shared" si="24"/>
        <v>0.99050952999526398</v>
      </c>
      <c r="AC70" s="303">
        <f t="shared" si="24"/>
        <v>0.96652992662374504</v>
      </c>
      <c r="AD70" s="303">
        <f t="shared" si="24"/>
        <v>0.94313573539994822</v>
      </c>
      <c r="AE70" s="303">
        <f t="shared" si="24"/>
        <v>0.92054325744650967</v>
      </c>
      <c r="AF70" s="303">
        <f t="shared" si="24"/>
        <v>0.8989469245352163</v>
      </c>
      <c r="AG70" s="303">
        <f t="shared" si="24"/>
        <v>0.87852146087724048</v>
      </c>
      <c r="AH70" s="303">
        <f t="shared" si="24"/>
        <v>0.85942440727607339</v>
      </c>
      <c r="AI70" s="303">
        <f t="shared" si="24"/>
        <v>0.84179893956107821</v>
      </c>
      <c r="AJ70" s="303">
        <f t="shared" si="24"/>
        <v>0.82577693034128663</v>
      </c>
      <c r="AK70" s="303">
        <f t="shared" si="24"/>
        <v>0.81148222140347437</v>
      </c>
      <c r="AL70" s="303">
        <f t="shared" si="24"/>
        <v>0.79903409328946384</v>
      </c>
      <c r="AM70" s="303">
        <f t="shared" si="24"/>
        <v>0.78855093871560111</v>
      </c>
      <c r="AN70" s="303">
        <f t="shared" si="24"/>
        <v>0.78015416776867508</v>
      </c>
      <c r="AO70" s="303">
        <f t="shared" si="24"/>
        <v>0.77397239570279996</v>
      </c>
      <c r="AP70" s="303">
        <f t="shared" si="24"/>
        <v>0.77014598942065648</v>
      </c>
      <c r="AQ70" s="304">
        <f t="shared" si="24"/>
        <v>0.76883207741422577</v>
      </c>
    </row>
    <row r="71" spans="1:43" x14ac:dyDescent="0.25">
      <c r="A71" s="74" t="s">
        <v>253</v>
      </c>
      <c r="B71" s="152" t="s">
        <v>314</v>
      </c>
      <c r="C71" s="152">
        <v>1</v>
      </c>
      <c r="D71" s="308">
        <f t="shared" si="1"/>
        <v>1.117472994309874</v>
      </c>
      <c r="E71" s="303">
        <f t="shared" si="2"/>
        <v>1.2518330700614353</v>
      </c>
      <c r="F71" s="303">
        <f t="shared" si="3"/>
        <v>1.199708058532339</v>
      </c>
      <c r="G71" s="303">
        <f t="shared" ref="G71:AQ71" si="25">G24+0.01</f>
        <v>1.1933006709614573</v>
      </c>
      <c r="H71" s="303">
        <f t="shared" si="25"/>
        <v>1.2156188760450839</v>
      </c>
      <c r="I71" s="303">
        <f t="shared" si="25"/>
        <v>1.2418874493117538</v>
      </c>
      <c r="J71" s="303">
        <f t="shared" si="25"/>
        <v>1.2703835004422503</v>
      </c>
      <c r="K71" s="303">
        <f t="shared" si="25"/>
        <v>1.2995490398892116</v>
      </c>
      <c r="L71" s="303">
        <f t="shared" si="25"/>
        <v>1.3276779475337903</v>
      </c>
      <c r="M71" s="303">
        <f t="shared" si="25"/>
        <v>1.352918765336304</v>
      </c>
      <c r="N71" s="303">
        <f t="shared" si="25"/>
        <v>1.3736598345415605</v>
      </c>
      <c r="O71" s="303">
        <f t="shared" si="25"/>
        <v>1.3896883824752273</v>
      </c>
      <c r="P71" s="303">
        <f t="shared" si="25"/>
        <v>1.4012059709267632</v>
      </c>
      <c r="Q71" s="303">
        <f t="shared" si="25"/>
        <v>1.408473176163529</v>
      </c>
      <c r="R71" s="303">
        <f t="shared" si="25"/>
        <v>1.411799644735527</v>
      </c>
      <c r="S71" s="303">
        <f t="shared" si="25"/>
        <v>1.4115184045617692</v>
      </c>
      <c r="T71" s="303">
        <f t="shared" si="25"/>
        <v>1.4079294274619838</v>
      </c>
      <c r="U71" s="303">
        <f t="shared" si="25"/>
        <v>1.4013389448017282</v>
      </c>
      <c r="V71" s="303">
        <f t="shared" si="25"/>
        <v>1.3920684674800088</v>
      </c>
      <c r="W71" s="303">
        <f t="shared" si="25"/>
        <v>1.3804486516572958</v>
      </c>
      <c r="X71" s="303">
        <f t="shared" si="25"/>
        <v>1.3668137623491692</v>
      </c>
      <c r="Y71" s="303">
        <f t="shared" si="25"/>
        <v>1.3514968119950608</v>
      </c>
      <c r="Z71" s="303">
        <f t="shared" si="25"/>
        <v>1.3348254204293017</v>
      </c>
      <c r="AA71" s="303">
        <f t="shared" si="25"/>
        <v>1.3171184155295623</v>
      </c>
      <c r="AB71" s="303">
        <f t="shared" si="25"/>
        <v>1.2986831707841899</v>
      </c>
      <c r="AC71" s="303">
        <f t="shared" si="25"/>
        <v>1.2798136574019654</v>
      </c>
      <c r="AD71" s="303">
        <f t="shared" si="25"/>
        <v>1.2607891744371307</v>
      </c>
      <c r="AE71" s="303">
        <f t="shared" si="25"/>
        <v>1.2418737105766924</v>
      </c>
      <c r="AF71" s="303">
        <f t="shared" si="25"/>
        <v>1.2233158854486457</v>
      </c>
      <c r="AG71" s="303">
        <f t="shared" si="25"/>
        <v>1.2053494161816993</v>
      </c>
      <c r="AH71" s="303">
        <f t="shared" si="25"/>
        <v>1.1881940560518396</v>
      </c>
      <c r="AI71" s="303">
        <f t="shared" si="25"/>
        <v>1.1720569559570335</v>
      </c>
      <c r="AJ71" s="303">
        <f t="shared" si="25"/>
        <v>1.1571344057624486</v>
      </c>
      <c r="AK71" s="303">
        <f t="shared" si="25"/>
        <v>1.1436139209047045</v>
      </c>
      <c r="AL71" s="303">
        <f t="shared" si="25"/>
        <v>1.1316766497624544</v>
      </c>
      <c r="AM71" s="303">
        <f t="shared" si="25"/>
        <v>1.121500089016767</v>
      </c>
      <c r="AN71" s="303">
        <f t="shared" si="25"/>
        <v>1.1132611074756633</v>
      </c>
      <c r="AO71" s="303">
        <f t="shared" si="25"/>
        <v>1.1071392936888338</v>
      </c>
      <c r="AP71" s="303">
        <f t="shared" si="25"/>
        <v>1.1033206593422775</v>
      </c>
      <c r="AQ71" s="304">
        <f t="shared" si="25"/>
        <v>1.1020017492755307</v>
      </c>
    </row>
    <row r="72" spans="1:43" x14ac:dyDescent="0.25">
      <c r="A72" s="74" t="s">
        <v>17</v>
      </c>
      <c r="B72" s="152" t="s">
        <v>314</v>
      </c>
      <c r="C72" s="152">
        <v>1</v>
      </c>
      <c r="D72" s="308">
        <f t="shared" si="1"/>
        <v>1.1362144018257958</v>
      </c>
      <c r="E72" s="303">
        <f t="shared" si="2"/>
        <v>1.1972000085573988</v>
      </c>
      <c r="F72" s="303">
        <f t="shared" si="3"/>
        <v>1.1441795712395824</v>
      </c>
      <c r="G72" s="303">
        <f t="shared" ref="G72:AQ72" si="26">G25+0.01</f>
        <v>1.1355507535111387</v>
      </c>
      <c r="H72" s="303">
        <f t="shared" si="26"/>
        <v>1.1550174199362058</v>
      </c>
      <c r="I72" s="303">
        <f t="shared" si="26"/>
        <v>1.1784124063688892</v>
      </c>
      <c r="J72" s="303">
        <f t="shared" si="26"/>
        <v>1.204142972592203</v>
      </c>
      <c r="K72" s="303">
        <f t="shared" si="26"/>
        <v>1.2306646044228544</v>
      </c>
      <c r="L72" s="303">
        <f t="shared" si="26"/>
        <v>1.2562925182108635</v>
      </c>
      <c r="M72" s="303">
        <f t="shared" si="26"/>
        <v>1.2792027117516982</v>
      </c>
      <c r="N72" s="303">
        <f t="shared" si="26"/>
        <v>1.2978107660651961</v>
      </c>
      <c r="O72" s="303">
        <f t="shared" si="26"/>
        <v>1.3119118954886499</v>
      </c>
      <c r="P72" s="303">
        <f t="shared" si="26"/>
        <v>1.321707445280859</v>
      </c>
      <c r="Q72" s="303">
        <f t="shared" si="26"/>
        <v>1.3274543571713178</v>
      </c>
      <c r="R72" s="303">
        <f t="shared" si="26"/>
        <v>1.3294554762394011</v>
      </c>
      <c r="S72" s="303">
        <f t="shared" si="26"/>
        <v>1.3280357471550517</v>
      </c>
      <c r="T72" s="303">
        <f t="shared" si="26"/>
        <v>1.3234909390223222</v>
      </c>
      <c r="U72" s="303">
        <f t="shared" si="26"/>
        <v>1.3161225585787684</v>
      </c>
      <c r="V72" s="303">
        <f t="shared" si="26"/>
        <v>1.3062454681777618</v>
      </c>
      <c r="W72" s="303">
        <f t="shared" si="26"/>
        <v>1.2941819385984745</v>
      </c>
      <c r="X72" s="303">
        <f t="shared" si="26"/>
        <v>1.280256318858684</v>
      </c>
      <c r="Y72" s="303">
        <f t="shared" si="26"/>
        <v>1.2647903926492703</v>
      </c>
      <c r="Z72" s="303">
        <f t="shared" si="26"/>
        <v>1.2480994606309173</v>
      </c>
      <c r="AA72" s="303">
        <f t="shared" si="26"/>
        <v>1.2304891612321323</v>
      </c>
      <c r="AB72" s="303">
        <f t="shared" si="26"/>
        <v>1.2122530202911983</v>
      </c>
      <c r="AC72" s="303">
        <f t="shared" si="26"/>
        <v>1.1936707021298449</v>
      </c>
      <c r="AD72" s="303">
        <f t="shared" si="26"/>
        <v>1.175006921426696</v>
      </c>
      <c r="AE72" s="303">
        <f t="shared" si="26"/>
        <v>1.1565109663784316</v>
      </c>
      <c r="AF72" s="303">
        <f t="shared" si="26"/>
        <v>1.1384167787656934</v>
      </c>
      <c r="AG72" s="303">
        <f t="shared" si="26"/>
        <v>1.1209435352641948</v>
      </c>
      <c r="AH72" s="303">
        <f t="shared" si="26"/>
        <v>1.1042966762078004</v>
      </c>
      <c r="AI72" s="303">
        <f t="shared" si="26"/>
        <v>1.0886693325692218</v>
      </c>
      <c r="AJ72" s="303">
        <f t="shared" si="26"/>
        <v>1.0742441087619663</v>
      </c>
      <c r="AK72" s="303">
        <f t="shared" si="26"/>
        <v>1.0611951876326233</v>
      </c>
      <c r="AL72" s="303">
        <f t="shared" si="26"/>
        <v>1.0496907344390178</v>
      </c>
      <c r="AM72" s="303">
        <f t="shared" si="26"/>
        <v>1.0398955885323444</v>
      </c>
      <c r="AN72" s="303">
        <f t="shared" si="26"/>
        <v>1.0319742448329752</v>
      </c>
      <c r="AO72" s="303">
        <f t="shared" si="26"/>
        <v>1.0260941420950056</v>
      </c>
      <c r="AP72" s="303">
        <f t="shared" si="26"/>
        <v>1.0224292916273812</v>
      </c>
      <c r="AQ72" s="304">
        <f t="shared" si="26"/>
        <v>1.021164298982564</v>
      </c>
    </row>
    <row r="73" spans="1:43" x14ac:dyDescent="0.25">
      <c r="A73" s="74" t="s">
        <v>19</v>
      </c>
      <c r="B73" s="152" t="s">
        <v>314</v>
      </c>
      <c r="C73" s="152">
        <v>1</v>
      </c>
      <c r="D73" s="308">
        <f t="shared" si="1"/>
        <v>1.1258025087613952</v>
      </c>
      <c r="E73" s="303">
        <f t="shared" si="2"/>
        <v>1.270837345608431</v>
      </c>
      <c r="F73" s="303">
        <f t="shared" si="3"/>
        <v>1.2249764184588516</v>
      </c>
      <c r="G73" s="303">
        <f t="shared" ref="G73:AQ73" si="27">G26+0.01</f>
        <v>1.2337931491384533</v>
      </c>
      <c r="H73" s="303">
        <f t="shared" si="27"/>
        <v>1.2748667815856489</v>
      </c>
      <c r="I73" s="303">
        <f t="shared" si="27"/>
        <v>1.3185224974288932</v>
      </c>
      <c r="J73" s="303">
        <f t="shared" si="27"/>
        <v>1.3624071066387469</v>
      </c>
      <c r="K73" s="303">
        <f t="shared" si="27"/>
        <v>1.4054893920961715</v>
      </c>
      <c r="L73" s="303">
        <f t="shared" si="27"/>
        <v>1.4466185869231352</v>
      </c>
      <c r="M73" s="303">
        <f t="shared" si="27"/>
        <v>1.4845356263689051</v>
      </c>
      <c r="N73" s="303">
        <f t="shared" si="27"/>
        <v>1.5181309053614165</v>
      </c>
      <c r="O73" s="303">
        <f t="shared" si="27"/>
        <v>1.5472215049860971</v>
      </c>
      <c r="P73" s="303">
        <f t="shared" si="27"/>
        <v>1.5719218407648186</v>
      </c>
      <c r="Q73" s="303">
        <f t="shared" si="27"/>
        <v>1.5924112870654512</v>
      </c>
      <c r="R73" s="303">
        <f t="shared" si="27"/>
        <v>1.608926377099603</v>
      </c>
      <c r="S73" s="303">
        <f t="shared" si="27"/>
        <v>1.6217270012264042</v>
      </c>
      <c r="T73" s="303">
        <f t="shared" si="27"/>
        <v>1.6310101652505726</v>
      </c>
      <c r="U73" s="303">
        <f t="shared" si="27"/>
        <v>1.6369779418043386</v>
      </c>
      <c r="V73" s="303">
        <f t="shared" si="27"/>
        <v>1.6398577041333648</v>
      </c>
      <c r="W73" s="303">
        <f t="shared" si="27"/>
        <v>1.6398973013880436</v>
      </c>
      <c r="X73" s="303">
        <f t="shared" si="27"/>
        <v>1.6373604088638765</v>
      </c>
      <c r="Y73" s="303">
        <f t="shared" si="27"/>
        <v>1.6325221486083008</v>
      </c>
      <c r="Z73" s="303">
        <f t="shared" si="27"/>
        <v>1.625665057321128</v>
      </c>
      <c r="AA73" s="303">
        <f t="shared" si="27"/>
        <v>1.6170754603442905</v>
      </c>
      <c r="AB73" s="303">
        <f t="shared" si="27"/>
        <v>1.6070402934168435</v>
      </c>
      <c r="AC73" s="303">
        <f t="shared" si="27"/>
        <v>1.595844398272676</v>
      </c>
      <c r="AD73" s="303">
        <f t="shared" si="27"/>
        <v>1.5837683044507307</v>
      </c>
      <c r="AE73" s="303">
        <f t="shared" si="27"/>
        <v>1.5710864981106429</v>
      </c>
      <c r="AF73" s="303">
        <f t="shared" si="27"/>
        <v>1.5580661693258619</v>
      </c>
      <c r="AG73" s="303">
        <f t="shared" si="27"/>
        <v>1.5449664222914457</v>
      </c>
      <c r="AH73" s="303">
        <f t="shared" si="27"/>
        <v>1.5320379280893359</v>
      </c>
      <c r="AI73" s="303">
        <f t="shared" si="27"/>
        <v>1.5195229969997579</v>
      </c>
      <c r="AJ73" s="303">
        <f t="shared" si="27"/>
        <v>1.5076560466996829</v>
      </c>
      <c r="AK73" s="303">
        <f t="shared" si="27"/>
        <v>1.4966644438981807</v>
      </c>
      <c r="AL73" s="303">
        <f t="shared" si="27"/>
        <v>1.4867696998772983</v>
      </c>
      <c r="AM73" s="303">
        <f t="shared" si="27"/>
        <v>1.478189004906737</v>
      </c>
      <c r="AN73" s="303">
        <f t="shared" si="27"/>
        <v>1.47113709248442</v>
      </c>
      <c r="AO73" s="303">
        <f t="shared" si="27"/>
        <v>1.4658284317718799</v>
      </c>
      <c r="AP73" s="303">
        <f t="shared" si="27"/>
        <v>1.4624797554496549</v>
      </c>
      <c r="AQ73" s="304">
        <f t="shared" si="27"/>
        <v>1.4613129405905465</v>
      </c>
    </row>
    <row r="74" spans="1:43" x14ac:dyDescent="0.25">
      <c r="A74" s="74" t="s">
        <v>20</v>
      </c>
      <c r="B74" s="152" t="s">
        <v>314</v>
      </c>
      <c r="C74" s="152">
        <v>1</v>
      </c>
      <c r="D74" s="308">
        <f t="shared" si="1"/>
        <v>1.1643265130996792</v>
      </c>
      <c r="E74" s="303">
        <f t="shared" si="2"/>
        <v>1.2736697949581002</v>
      </c>
      <c r="F74" s="303">
        <f t="shared" si="3"/>
        <v>1.2264712974281711</v>
      </c>
      <c r="G74" s="303">
        <f t="shared" ref="G74:AQ74" si="28">G27+0.01</f>
        <v>1.232075292578626</v>
      </c>
      <c r="H74" s="303">
        <f t="shared" si="28"/>
        <v>1.2692950078527105</v>
      </c>
      <c r="I74" s="303">
        <f t="shared" si="28"/>
        <v>1.3096064422276024</v>
      </c>
      <c r="J74" s="303">
        <f t="shared" si="28"/>
        <v>1.3508132178290684</v>
      </c>
      <c r="K74" s="303">
        <f t="shared" si="28"/>
        <v>1.3917560156266289</v>
      </c>
      <c r="L74" s="303">
        <f t="shared" si="28"/>
        <v>1.4311361949567438</v>
      </c>
      <c r="M74" s="303">
        <f t="shared" si="28"/>
        <v>1.4675246000252269</v>
      </c>
      <c r="N74" s="303">
        <f t="shared" si="28"/>
        <v>1.4996612868486832</v>
      </c>
      <c r="O74" s="303">
        <f t="shared" si="28"/>
        <v>1.5273653265071039</v>
      </c>
      <c r="P74" s="303">
        <f t="shared" si="28"/>
        <v>1.5507929943619634</v>
      </c>
      <c r="Q74" s="303">
        <f t="shared" si="28"/>
        <v>1.5701648127406367</v>
      </c>
      <c r="R74" s="303">
        <f t="shared" si="28"/>
        <v>1.5857569659452655</v>
      </c>
      <c r="S74" s="303">
        <f t="shared" si="28"/>
        <v>1.5978597345171774</v>
      </c>
      <c r="T74" s="303">
        <f t="shared" si="28"/>
        <v>1.606669073760421</v>
      </c>
      <c r="U74" s="303">
        <f t="shared" si="28"/>
        <v>1.6123756749757605</v>
      </c>
      <c r="V74" s="303">
        <f t="shared" si="28"/>
        <v>1.6151927929538326</v>
      </c>
      <c r="W74" s="303">
        <f t="shared" si="28"/>
        <v>1.6153519560877934</v>
      </c>
      <c r="X74" s="303">
        <f t="shared" si="28"/>
        <v>1.6130988397764947</v>
      </c>
      <c r="Y74" s="303">
        <f t="shared" si="28"/>
        <v>1.608689383770648</v>
      </c>
      <c r="Z74" s="303">
        <f t="shared" si="28"/>
        <v>1.602386218507774</v>
      </c>
      <c r="AA74" s="303">
        <f t="shared" si="28"/>
        <v>1.5944554502258266</v>
      </c>
      <c r="AB74" s="303">
        <f t="shared" si="28"/>
        <v>1.5851638402630115</v>
      </c>
      <c r="AC74" s="303">
        <f t="shared" si="28"/>
        <v>1.5747764008514691</v>
      </c>
      <c r="AD74" s="303">
        <f t="shared" si="28"/>
        <v>1.5635544181922267</v>
      </c>
      <c r="AE74" s="303">
        <f t="shared" si="28"/>
        <v>1.5517539038516552</v>
      </c>
      <c r="AF74" s="303">
        <f t="shared" si="28"/>
        <v>1.5396244676489264</v>
      </c>
      <c r="AG74" s="303">
        <f t="shared" si="28"/>
        <v>1.5274085992354123</v>
      </c>
      <c r="AH74" s="303">
        <f t="shared" si="28"/>
        <v>1.5153413414672749</v>
      </c>
      <c r="AI74" s="303">
        <f t="shared" si="28"/>
        <v>1.503650336363487</v>
      </c>
      <c r="AJ74" s="303">
        <f t="shared" si="28"/>
        <v>1.4925562238178396</v>
      </c>
      <c r="AK74" s="303">
        <f t="shared" si="28"/>
        <v>1.4822733741766545</v>
      </c>
      <c r="AL74" s="303">
        <f t="shared" si="28"/>
        <v>1.4730109381867662</v>
      </c>
      <c r="AM74" s="303">
        <f t="shared" si="28"/>
        <v>1.4649742015577196</v>
      </c>
      <c r="AN74" s="303">
        <f t="shared" si="28"/>
        <v>1.4583662363898973</v>
      </c>
      <c r="AO74" s="303">
        <f t="shared" si="28"/>
        <v>1.4533898479549028</v>
      </c>
      <c r="AP74" s="303">
        <f t="shared" si="28"/>
        <v>1.4502498227796339</v>
      </c>
      <c r="AQ74" s="304">
        <f t="shared" si="28"/>
        <v>1.4491554927418049</v>
      </c>
    </row>
    <row r="75" spans="1:43" x14ac:dyDescent="0.25">
      <c r="A75" s="74" t="s">
        <v>22</v>
      </c>
      <c r="B75" s="152" t="s">
        <v>314</v>
      </c>
      <c r="C75" s="152">
        <v>1</v>
      </c>
      <c r="D75" s="308">
        <f t="shared" si="1"/>
        <v>1.267404254437249</v>
      </c>
      <c r="E75" s="303">
        <f t="shared" si="2"/>
        <v>1.3650971984995848</v>
      </c>
      <c r="F75" s="303">
        <f t="shared" si="3"/>
        <v>1.3326129589117248</v>
      </c>
      <c r="G75" s="303">
        <f t="shared" ref="G75:AQ75" si="29">G28+0.01</f>
        <v>1.372240228787456</v>
      </c>
      <c r="H75" s="303">
        <f t="shared" si="29"/>
        <v>1.4464716797273061</v>
      </c>
      <c r="I75" s="303">
        <f t="shared" si="29"/>
        <v>1.5109640960092885</v>
      </c>
      <c r="J75" s="303">
        <f t="shared" si="29"/>
        <v>1.5630535436689852</v>
      </c>
      <c r="K75" s="303">
        <f t="shared" si="29"/>
        <v>1.606296965056029</v>
      </c>
      <c r="L75" s="303">
        <f t="shared" si="29"/>
        <v>1.6450096690750549</v>
      </c>
      <c r="M75" s="303">
        <f t="shared" si="29"/>
        <v>1.684073745421653</v>
      </c>
      <c r="N75" s="303">
        <f t="shared" si="29"/>
        <v>1.7278051141789144</v>
      </c>
      <c r="O75" s="303">
        <f t="shared" si="29"/>
        <v>1.7765762271524035</v>
      </c>
      <c r="P75" s="303">
        <f t="shared" si="29"/>
        <v>1.8296730965581109</v>
      </c>
      <c r="Q75" s="303">
        <f t="shared" si="29"/>
        <v>1.8862909587634149</v>
      </c>
      <c r="R75" s="303">
        <f t="shared" si="29"/>
        <v>1.9455131853863241</v>
      </c>
      <c r="S75" s="303">
        <f t="shared" si="29"/>
        <v>2.0064618471510007</v>
      </c>
      <c r="T75" s="303">
        <f t="shared" si="29"/>
        <v>2.0688302375048728</v>
      </c>
      <c r="U75" s="303">
        <f t="shared" si="29"/>
        <v>2.1324471778654028</v>
      </c>
      <c r="V75" s="303">
        <f t="shared" si="29"/>
        <v>2.1971182312789521</v>
      </c>
      <c r="W75" s="303">
        <f t="shared" si="29"/>
        <v>2.262624671362734</v>
      </c>
      <c r="X75" s="303">
        <f t="shared" si="29"/>
        <v>2.3287226536467429</v>
      </c>
      <c r="Y75" s="303">
        <f t="shared" si="29"/>
        <v>2.3951426304611778</v>
      </c>
      <c r="Z75" s="303">
        <f t="shared" si="29"/>
        <v>2.4615890521806447</v>
      </c>
      <c r="AA75" s="303">
        <f t="shared" si="29"/>
        <v>2.5277403985070559</v>
      </c>
      <c r="AB75" s="303">
        <f t="shared" si="29"/>
        <v>2.5932495833826876</v>
      </c>
      <c r="AC75" s="303">
        <f t="shared" si="29"/>
        <v>2.6577447759087858</v>
      </c>
      <c r="AD75" s="303">
        <f t="shared" si="29"/>
        <v>2.7208306771440887</v>
      </c>
      <c r="AE75" s="303">
        <f t="shared" si="29"/>
        <v>2.7820902887265784</v>
      </c>
      <c r="AF75" s="303">
        <f t="shared" si="29"/>
        <v>2.8410872037766302</v>
      </c>
      <c r="AG75" s="303">
        <f t="shared" si="29"/>
        <v>2.8973684434091531</v>
      </c>
      <c r="AH75" s="303">
        <f t="shared" si="29"/>
        <v>2.9504678533526043</v>
      </c>
      <c r="AI75" s="303">
        <f t="shared" si="29"/>
        <v>2.9999100646436863</v>
      </c>
      <c r="AJ75" s="303">
        <f t="shared" si="29"/>
        <v>3.0452150101949247</v>
      </c>
      <c r="AK75" s="303">
        <f t="shared" si="29"/>
        <v>3.0859029753436702</v>
      </c>
      <c r="AL75" s="303">
        <f t="shared" si="29"/>
        <v>3.1215001454869173</v>
      </c>
      <c r="AM75" s="303">
        <f t="shared" si="29"/>
        <v>3.151544597867002</v>
      </c>
      <c r="AN75" s="303">
        <f t="shared" si="29"/>
        <v>3.1755926678609123</v>
      </c>
      <c r="AO75" s="303">
        <f t="shared" si="29"/>
        <v>3.1932256031861321</v>
      </c>
      <c r="AP75" s="303">
        <f t="shared" si="29"/>
        <v>3.2040564027862368</v>
      </c>
      <c r="AQ75" s="304">
        <f t="shared" si="29"/>
        <v>3.207736721387183</v>
      </c>
    </row>
    <row r="76" spans="1:43" x14ac:dyDescent="0.25">
      <c r="A76" s="74" t="s">
        <v>23</v>
      </c>
      <c r="B76" s="152" t="s">
        <v>314</v>
      </c>
      <c r="C76" s="152">
        <v>1</v>
      </c>
      <c r="D76" s="308">
        <f t="shared" si="1"/>
        <v>1.0841549365037908</v>
      </c>
      <c r="E76" s="303">
        <f t="shared" si="2"/>
        <v>1.2362979632474169</v>
      </c>
      <c r="F76" s="303">
        <f t="shared" si="3"/>
        <v>1.2062396852455102</v>
      </c>
      <c r="G76" s="303">
        <f t="shared" ref="G76:AQ76" si="30">G29+0.01</f>
        <v>1.2532324051159247</v>
      </c>
      <c r="H76" s="303">
        <f t="shared" si="30"/>
        <v>1.3398756242501264</v>
      </c>
      <c r="I76" s="303">
        <f t="shared" si="30"/>
        <v>1.4205844401833458</v>
      </c>
      <c r="J76" s="303">
        <f t="shared" si="30"/>
        <v>1.4895866873668866</v>
      </c>
      <c r="K76" s="303">
        <f t="shared" si="30"/>
        <v>1.5467326852831786</v>
      </c>
      <c r="L76" s="303">
        <f t="shared" si="30"/>
        <v>1.5924724342846193</v>
      </c>
      <c r="M76" s="303">
        <f t="shared" si="30"/>
        <v>1.6277716281607255</v>
      </c>
      <c r="N76" s="303">
        <f t="shared" si="30"/>
        <v>1.6539724512546505</v>
      </c>
      <c r="O76" s="303">
        <f t="shared" si="30"/>
        <v>1.6725699962268505</v>
      </c>
      <c r="P76" s="303">
        <f t="shared" si="30"/>
        <v>1.6852319440458636</v>
      </c>
      <c r="Q76" s="303">
        <f t="shared" si="30"/>
        <v>1.6937634524805918</v>
      </c>
      <c r="R76" s="303">
        <f t="shared" si="30"/>
        <v>1.7000511893083738</v>
      </c>
      <c r="S76" s="303">
        <f t="shared" si="30"/>
        <v>1.7057021484528836</v>
      </c>
      <c r="T76" s="303">
        <f t="shared" si="30"/>
        <v>1.7110439804770021</v>
      </c>
      <c r="U76" s="303">
        <f t="shared" si="30"/>
        <v>1.7160818633941071</v>
      </c>
      <c r="V76" s="303">
        <f t="shared" si="30"/>
        <v>1.7208212378151355</v>
      </c>
      <c r="W76" s="303">
        <f t="shared" si="30"/>
        <v>1.7252677949697763</v>
      </c>
      <c r="X76" s="303">
        <f t="shared" si="30"/>
        <v>1.7294274647316401</v>
      </c>
      <c r="Y76" s="303">
        <f t="shared" si="30"/>
        <v>1.7333064036780901</v>
      </c>
      <c r="Z76" s="303">
        <f t="shared" si="30"/>
        <v>1.7369109832143106</v>
      </c>
      <c r="AA76" s="303">
        <f t="shared" si="30"/>
        <v>1.7402477777899072</v>
      </c>
      <c r="AB76" s="303">
        <f t="shared" si="30"/>
        <v>1.7433235532351219</v>
      </c>
      <c r="AC76" s="303">
        <f t="shared" si="30"/>
        <v>1.7461452552425183</v>
      </c>
      <c r="AD76" s="303">
        <f t="shared" si="30"/>
        <v>1.7487199980186472</v>
      </c>
      <c r="AE76" s="303">
        <f t="shared" si="30"/>
        <v>1.7510550531289537</v>
      </c>
      <c r="AF76" s="303">
        <f t="shared" si="30"/>
        <v>1.7531578385578384</v>
      </c>
      <c r="AG76" s="303">
        <f t="shared" si="30"/>
        <v>1.7550359080045888</v>
      </c>
      <c r="AH76" s="303">
        <f t="shared" si="30"/>
        <v>1.7566969404344341</v>
      </c>
      <c r="AI76" s="303">
        <f t="shared" si="30"/>
        <v>1.7581487299028589</v>
      </c>
      <c r="AJ76" s="303">
        <f t="shared" si="30"/>
        <v>1.7593991756699303</v>
      </c>
      <c r="AK76" s="303">
        <f t="shared" si="30"/>
        <v>1.7604562726201864</v>
      </c>
      <c r="AL76" s="303">
        <f t="shared" si="30"/>
        <v>1.7613281020023814</v>
      </c>
      <c r="AM76" s="303">
        <f t="shared" si="30"/>
        <v>1.762022822502223</v>
      </c>
      <c r="AN76" s="303">
        <f t="shared" si="30"/>
        <v>1.7625486616600121</v>
      </c>
      <c r="AO76" s="303">
        <f t="shared" si="30"/>
        <v>1.7629139076440281</v>
      </c>
      <c r="AP76" s="303">
        <f t="shared" si="30"/>
        <v>1.7631269013892981</v>
      </c>
      <c r="AQ76" s="304">
        <f t="shared" si="30"/>
        <v>1.7631960291105004</v>
      </c>
    </row>
    <row r="77" spans="1:43" x14ac:dyDescent="0.25">
      <c r="A77" s="74" t="s">
        <v>24</v>
      </c>
      <c r="B77" s="152" t="s">
        <v>314</v>
      </c>
      <c r="C77" s="152">
        <v>1</v>
      </c>
      <c r="D77" s="308">
        <f t="shared" si="1"/>
        <v>1.0747842327458299</v>
      </c>
      <c r="E77" s="303">
        <f t="shared" si="2"/>
        <v>1.1940692953105654</v>
      </c>
      <c r="F77" s="303">
        <f t="shared" si="3"/>
        <v>1.1521184380533696</v>
      </c>
      <c r="G77" s="303">
        <f t="shared" ref="G77:AQ77" si="31">G30+0.01</f>
        <v>1.1694058534244489</v>
      </c>
      <c r="H77" s="303">
        <f t="shared" si="31"/>
        <v>1.2182700494146717</v>
      </c>
      <c r="I77" s="303">
        <f t="shared" si="31"/>
        <v>1.2639056988395825</v>
      </c>
      <c r="J77" s="303">
        <f t="shared" si="31"/>
        <v>1.3030124554218891</v>
      </c>
      <c r="K77" s="303">
        <f t="shared" si="31"/>
        <v>1.3349651135594336</v>
      </c>
      <c r="L77" s="303">
        <f t="shared" si="31"/>
        <v>1.3592642630856371</v>
      </c>
      <c r="M77" s="303">
        <f t="shared" si="31"/>
        <v>1.3755492488942012</v>
      </c>
      <c r="N77" s="303">
        <f t="shared" si="31"/>
        <v>1.3838781280514365</v>
      </c>
      <c r="O77" s="303">
        <f t="shared" si="31"/>
        <v>1.385546825433482</v>
      </c>
      <c r="P77" s="303">
        <f t="shared" si="31"/>
        <v>1.3822413142758878</v>
      </c>
      <c r="Q77" s="303">
        <f t="shared" si="31"/>
        <v>1.3756995289868037</v>
      </c>
      <c r="R77" s="303">
        <f t="shared" si="31"/>
        <v>1.3676599325397256</v>
      </c>
      <c r="S77" s="303">
        <f t="shared" si="31"/>
        <v>1.3595533545490079</v>
      </c>
      <c r="T77" s="303">
        <f t="shared" si="31"/>
        <v>1.3516711807760504</v>
      </c>
      <c r="U77" s="303">
        <f t="shared" si="31"/>
        <v>1.3440228986032841</v>
      </c>
      <c r="V77" s="303">
        <f t="shared" si="31"/>
        <v>1.3366178153533395</v>
      </c>
      <c r="W77" s="303">
        <f t="shared" si="31"/>
        <v>1.3294650784804061</v>
      </c>
      <c r="X77" s="303">
        <f t="shared" si="31"/>
        <v>1.3225736964156964</v>
      </c>
      <c r="Y77" s="303">
        <f t="shared" si="31"/>
        <v>1.3159525600612294</v>
      </c>
      <c r="Z77" s="303">
        <f t="shared" si="31"/>
        <v>1.3096104649311608</v>
      </c>
      <c r="AA77" s="303">
        <f t="shared" si="31"/>
        <v>1.3035561339451116</v>
      </c>
      <c r="AB77" s="303">
        <f t="shared" si="31"/>
        <v>1.2977982408832309</v>
      </c>
      <c r="AC77" s="303">
        <f t="shared" si="31"/>
        <v>1.2923454345182319</v>
      </c>
      <c r="AD77" s="303">
        <f t="shared" si="31"/>
        <v>1.2872063634453386</v>
      </c>
      <c r="AE77" s="303">
        <f t="shared" si="31"/>
        <v>1.2823897016369472</v>
      </c>
      <c r="AF77" s="303">
        <f t="shared" si="31"/>
        <v>1.2779041747548496</v>
      </c>
      <c r="AG77" s="303">
        <f t="shared" si="31"/>
        <v>1.2737585872592079</v>
      </c>
      <c r="AH77" s="303">
        <f t="shared" si="31"/>
        <v>1.2699618503600376</v>
      </c>
      <c r="AI77" s="303">
        <f t="shared" si="31"/>
        <v>1.2665230108638164</v>
      </c>
      <c r="AJ77" s="303">
        <f t="shared" si="31"/>
        <v>1.2634512809749718</v>
      </c>
      <c r="AK77" s="303">
        <f t="shared" si="31"/>
        <v>1.2607560691195518</v>
      </c>
      <c r="AL77" s="303">
        <f t="shared" si="31"/>
        <v>1.2584470118662943</v>
      </c>
      <c r="AM77" s="303">
        <f t="shared" si="31"/>
        <v>1.2565340070286479</v>
      </c>
      <c r="AN77" s="303">
        <f t="shared" si="31"/>
        <v>1.2550272480401312</v>
      </c>
      <c r="AO77" s="303">
        <f t="shared" si="31"/>
        <v>1.2539372597047509</v>
      </c>
      <c r="AP77" s="303">
        <f t="shared" si="31"/>
        <v>1.253274935434171</v>
      </c>
      <c r="AQ77" s="304">
        <f t="shared" si="31"/>
        <v>1.2530515760939884</v>
      </c>
    </row>
    <row r="78" spans="1:43" x14ac:dyDescent="0.25">
      <c r="A78" s="74" t="s">
        <v>28</v>
      </c>
      <c r="B78" s="152" t="s">
        <v>314</v>
      </c>
      <c r="C78" s="152">
        <v>1</v>
      </c>
      <c r="D78" s="308">
        <f t="shared" si="1"/>
        <v>1.1757795954705199</v>
      </c>
      <c r="E78" s="303">
        <f t="shared" si="2"/>
        <v>1.3119935327235634</v>
      </c>
      <c r="F78" s="303">
        <f t="shared" si="3"/>
        <v>1.2704790632234746</v>
      </c>
      <c r="G78" s="303">
        <f t="shared" ref="G78:AQ78" si="32">G31+0.01</f>
        <v>1.2888435937909546</v>
      </c>
      <c r="H78" s="303">
        <f t="shared" si="32"/>
        <v>1.3391053740704928</v>
      </c>
      <c r="I78" s="303">
        <f t="shared" si="32"/>
        <v>1.386396322056562</v>
      </c>
      <c r="J78" s="303">
        <f t="shared" si="32"/>
        <v>1.4280687198536446</v>
      </c>
      <c r="K78" s="303">
        <f t="shared" si="32"/>
        <v>1.4643635597641604</v>
      </c>
      <c r="L78" s="303">
        <f t="shared" si="32"/>
        <v>1.4956717775776773</v>
      </c>
      <c r="M78" s="303">
        <f t="shared" si="32"/>
        <v>1.5225132678604116</v>
      </c>
      <c r="N78" s="303">
        <f t="shared" si="32"/>
        <v>1.5454824143130284</v>
      </c>
      <c r="O78" s="303">
        <f t="shared" si="32"/>
        <v>1.5651251985834214</v>
      </c>
      <c r="P78" s="303">
        <f t="shared" si="32"/>
        <v>1.5820157988983354</v>
      </c>
      <c r="Q78" s="303">
        <f t="shared" si="32"/>
        <v>1.5967761673510537</v>
      </c>
      <c r="R78" s="303">
        <f t="shared" si="32"/>
        <v>1.6100657333536632</v>
      </c>
      <c r="S78" s="303">
        <f t="shared" si="32"/>
        <v>1.6224572553477978</v>
      </c>
      <c r="T78" s="303">
        <f t="shared" si="32"/>
        <v>1.6340758226976315</v>
      </c>
      <c r="U78" s="303">
        <f t="shared" si="32"/>
        <v>1.6449340111818096</v>
      </c>
      <c r="V78" s="303">
        <f t="shared" si="32"/>
        <v>1.6550462987208299</v>
      </c>
      <c r="W78" s="303">
        <f t="shared" si="32"/>
        <v>1.664428963847393</v>
      </c>
      <c r="X78" s="303">
        <f t="shared" si="32"/>
        <v>1.6730999819153163</v>
      </c>
      <c r="Y78" s="303">
        <f t="shared" si="32"/>
        <v>1.6810789198299132</v>
      </c>
      <c r="Z78" s="303">
        <f t="shared" si="32"/>
        <v>1.6883868300515699</v>
      </c>
      <c r="AA78" s="303">
        <f t="shared" si="32"/>
        <v>1.6950461445888654</v>
      </c>
      <c r="AB78" s="303">
        <f t="shared" si="32"/>
        <v>1.7010805696596814</v>
      </c>
      <c r="AC78" s="303">
        <f t="shared" si="32"/>
        <v>1.7065149816582617</v>
      </c>
      <c r="AD78" s="303">
        <f t="shared" si="32"/>
        <v>1.711375325023863</v>
      </c>
      <c r="AE78" s="303">
        <f t="shared" si="32"/>
        <v>1.7156885125634465</v>
      </c>
      <c r="AF78" s="303">
        <f t="shared" si="32"/>
        <v>1.7194823287364753</v>
      </c>
      <c r="AG78" s="303">
        <f t="shared" si="32"/>
        <v>1.7227853363658185</v>
      </c>
      <c r="AH78" s="303">
        <f t="shared" si="32"/>
        <v>1.7256267871946209</v>
      </c>
      <c r="AI78" s="303">
        <f t="shared" si="32"/>
        <v>1.7280365366658472</v>
      </c>
      <c r="AJ78" s="303">
        <f t="shared" si="32"/>
        <v>1.7300449632588699</v>
      </c>
      <c r="AK78" s="303">
        <f t="shared" si="32"/>
        <v>1.7316828926769376</v>
      </c>
      <c r="AL78" s="303">
        <f t="shared" si="32"/>
        <v>1.7329815271402538</v>
      </c>
      <c r="AM78" s="303">
        <f t="shared" si="32"/>
        <v>1.7339723800027411</v>
      </c>
      <c r="AN78" s="303">
        <f t="shared" si="32"/>
        <v>1.7346872158756628</v>
      </c>
      <c r="AO78" s="303">
        <f t="shared" si="32"/>
        <v>1.7351579964094768</v>
      </c>
      <c r="AP78" s="303">
        <f t="shared" si="32"/>
        <v>1.735416831855781</v>
      </c>
      <c r="AQ78" s="304">
        <f t="shared" si="32"/>
        <v>1.7354959385044593</v>
      </c>
    </row>
    <row r="79" spans="1:43" x14ac:dyDescent="0.25">
      <c r="A79" s="74" t="s">
        <v>29</v>
      </c>
      <c r="B79" s="152" t="s">
        <v>314</v>
      </c>
      <c r="C79" s="152">
        <v>1</v>
      </c>
      <c r="D79" s="308">
        <f t="shared" si="1"/>
        <v>1.1382967804386763</v>
      </c>
      <c r="E79" s="303">
        <f t="shared" si="2"/>
        <v>1.2645589963404567</v>
      </c>
      <c r="F79" s="303">
        <f t="shared" si="3"/>
        <v>1.2233999447709332</v>
      </c>
      <c r="G79" s="303">
        <f t="shared" ref="G79:AQ79" si="33">G32+0.01</f>
        <v>1.2426636445929358</v>
      </c>
      <c r="H79" s="303">
        <f t="shared" si="33"/>
        <v>1.2940858443694643</v>
      </c>
      <c r="I79" s="303">
        <f t="shared" si="33"/>
        <v>1.3424584681828684</v>
      </c>
      <c r="J79" s="303">
        <f t="shared" si="33"/>
        <v>1.3850838090249751</v>
      </c>
      <c r="K79" s="303">
        <f t="shared" si="33"/>
        <v>1.42226350879887</v>
      </c>
      <c r="L79" s="303">
        <f t="shared" si="33"/>
        <v>1.4544702649643551</v>
      </c>
      <c r="M79" s="303">
        <f t="shared" si="33"/>
        <v>1.4823226443064741</v>
      </c>
      <c r="N79" s="303">
        <f t="shared" si="33"/>
        <v>1.5065028581941708</v>
      </c>
      <c r="O79" s="303">
        <f t="shared" si="33"/>
        <v>1.527555897187945</v>
      </c>
      <c r="P79" s="303">
        <f t="shared" si="33"/>
        <v>1.5460320670499776</v>
      </c>
      <c r="Q79" s="303">
        <f t="shared" si="33"/>
        <v>1.5625305692212403</v>
      </c>
      <c r="R79" s="303">
        <f t="shared" si="33"/>
        <v>1.5776899805740665</v>
      </c>
      <c r="S79" s="303">
        <f t="shared" si="33"/>
        <v>1.5920651851502625</v>
      </c>
      <c r="T79" s="303">
        <f t="shared" si="33"/>
        <v>1.6057668567877963</v>
      </c>
      <c r="U79" s="303">
        <f t="shared" si="33"/>
        <v>1.6187933531161076</v>
      </c>
      <c r="V79" s="303">
        <f t="shared" si="33"/>
        <v>1.6311444732762896</v>
      </c>
      <c r="W79" s="303">
        <f t="shared" si="33"/>
        <v>1.6428214244228321</v>
      </c>
      <c r="X79" s="303">
        <f t="shared" si="33"/>
        <v>1.653826784609864</v>
      </c>
      <c r="Y79" s="303">
        <f t="shared" si="33"/>
        <v>1.6641644623753353</v>
      </c>
      <c r="Z79" s="303">
        <f t="shared" si="33"/>
        <v>1.6738396533407403</v>
      </c>
      <c r="AA79" s="303">
        <f t="shared" si="33"/>
        <v>1.6828587941458564</v>
      </c>
      <c r="AB79" s="303">
        <f t="shared" si="33"/>
        <v>1.6912295140380078</v>
      </c>
      <c r="AC79" s="303">
        <f t="shared" si="33"/>
        <v>1.698960584433139</v>
      </c>
      <c r="AD79" s="303">
        <f t="shared" si="33"/>
        <v>1.7060618667623964</v>
      </c>
      <c r="AE79" s="303">
        <f t="shared" si="33"/>
        <v>1.7125442589122351</v>
      </c>
      <c r="AF79" s="303">
        <f t="shared" si="33"/>
        <v>1.7184196405591234</v>
      </c>
      <c r="AG79" s="303">
        <f t="shared" si="33"/>
        <v>1.7237008176915778</v>
      </c>
      <c r="AH79" s="303">
        <f t="shared" si="33"/>
        <v>1.7284014666024694</v>
      </c>
      <c r="AI79" s="303">
        <f t="shared" si="33"/>
        <v>1.732536077623908</v>
      </c>
      <c r="AJ79" s="303">
        <f t="shared" si="33"/>
        <v>1.7361198988652424</v>
      </c>
      <c r="AK79" s="303">
        <f t="shared" si="33"/>
        <v>1.7391688802022183</v>
      </c>
      <c r="AL79" s="303">
        <f t="shared" si="33"/>
        <v>1.7416996177521344</v>
      </c>
      <c r="AM79" s="303">
        <f t="shared" si="33"/>
        <v>1.7437292990560931</v>
      </c>
      <c r="AN79" s="303">
        <f t="shared" si="33"/>
        <v>1.7452756491753452</v>
      </c>
      <c r="AO79" s="303">
        <f t="shared" si="33"/>
        <v>1.7463568778942025</v>
      </c>
      <c r="AP79" s="303">
        <f t="shared" si="33"/>
        <v>1.7469916282075857</v>
      </c>
      <c r="AQ79" s="304">
        <f t="shared" si="33"/>
        <v>1.7471989262564389</v>
      </c>
    </row>
    <row r="80" spans="1:43" x14ac:dyDescent="0.25">
      <c r="A80" s="74" t="s">
        <v>30</v>
      </c>
      <c r="B80" s="152" t="s">
        <v>314</v>
      </c>
      <c r="C80" s="152">
        <v>1</v>
      </c>
      <c r="D80" s="308">
        <f t="shared" si="1"/>
        <v>1.1403791590515566</v>
      </c>
      <c r="E80" s="303">
        <f t="shared" si="2"/>
        <v>1.3238140905771489</v>
      </c>
      <c r="F80" s="303">
        <f t="shared" si="3"/>
        <v>1.2943654193994156</v>
      </c>
      <c r="G80" s="303">
        <f t="shared" ref="G80:AQ80" si="34">G33+0.01</f>
        <v>1.343047813701395</v>
      </c>
      <c r="H80" s="303">
        <f t="shared" si="34"/>
        <v>1.432372870104474</v>
      </c>
      <c r="I80" s="303">
        <f t="shared" si="34"/>
        <v>1.5170568770888366</v>
      </c>
      <c r="J80" s="303">
        <f t="shared" si="34"/>
        <v>1.5922451164208666</v>
      </c>
      <c r="K80" s="303">
        <f t="shared" si="34"/>
        <v>1.6588640292270049</v>
      </c>
      <c r="L80" s="303">
        <f t="shared" si="34"/>
        <v>1.7184485478598248</v>
      </c>
      <c r="M80" s="303">
        <f t="shared" si="34"/>
        <v>1.7730473078537852</v>
      </c>
      <c r="N80" s="303">
        <f t="shared" si="34"/>
        <v>1.8247591315225786</v>
      </c>
      <c r="O80" s="303">
        <f t="shared" si="34"/>
        <v>1.8744498102967047</v>
      </c>
      <c r="P80" s="303">
        <f t="shared" si="34"/>
        <v>1.9227215227097652</v>
      </c>
      <c r="Q80" s="303">
        <f t="shared" si="34"/>
        <v>1.9702650322278352</v>
      </c>
      <c r="R80" s="303">
        <f t="shared" si="34"/>
        <v>2.0178557126105905</v>
      </c>
      <c r="S80" s="303">
        <f t="shared" si="34"/>
        <v>2.066177461961523</v>
      </c>
      <c r="T80" s="303">
        <f t="shared" si="34"/>
        <v>2.1152664616318919</v>
      </c>
      <c r="U80" s="303">
        <f t="shared" si="34"/>
        <v>2.1649787784658514</v>
      </c>
      <c r="V80" s="303">
        <f t="shared" si="34"/>
        <v>2.2151566018200093</v>
      </c>
      <c r="W80" s="303">
        <f t="shared" si="34"/>
        <v>2.2656278811016173</v>
      </c>
      <c r="X80" s="303">
        <f t="shared" si="34"/>
        <v>2.3162060890977751</v>
      </c>
      <c r="Y80" s="303">
        <f t="shared" si="34"/>
        <v>2.3666901290086333</v>
      </c>
      <c r="Z80" s="303">
        <f t="shared" si="34"/>
        <v>2.4168644033444915</v>
      </c>
      <c r="AA80" s="303">
        <f t="shared" si="34"/>
        <v>2.4664990627493242</v>
      </c>
      <c r="AB80" s="303">
        <f t="shared" si="34"/>
        <v>2.5153504523205439</v>
      </c>
      <c r="AC80" s="303">
        <f t="shared" si="34"/>
        <v>2.5631617720571152</v>
      </c>
      <c r="AD80" s="303">
        <f t="shared" si="34"/>
        <v>2.6096639666405972</v>
      </c>
      <c r="AE80" s="303">
        <f t="shared" si="34"/>
        <v>2.6545768577948015</v>
      </c>
      <c r="AF80" s="303">
        <f t="shared" si="34"/>
        <v>2.6976105299488555</v>
      </c>
      <c r="AG80" s="303">
        <f t="shared" si="34"/>
        <v>2.7384669768230689</v>
      </c>
      <c r="AH80" s="303">
        <f t="shared" si="34"/>
        <v>2.7768420128586473</v>
      </c>
      <c r="AI80" s="303">
        <f t="shared" si="34"/>
        <v>2.8124274491276253</v>
      </c>
      <c r="AJ80" s="303">
        <f t="shared" si="34"/>
        <v>2.8449135285132341</v>
      </c>
      <c r="AK80" s="303">
        <f t="shared" si="34"/>
        <v>2.873991609586994</v>
      </c>
      <c r="AL80" s="303">
        <f t="shared" si="34"/>
        <v>2.8993570827940536</v>
      </c>
      <c r="AM80" s="303">
        <f t="shared" si="34"/>
        <v>2.9207124963810824</v>
      </c>
      <c r="AN80" s="303">
        <f t="shared" si="34"/>
        <v>2.9377708630741797</v>
      </c>
      <c r="AO80" s="303">
        <f t="shared" si="34"/>
        <v>2.9502591119742441</v>
      </c>
      <c r="AP80" s="303">
        <f t="shared" si="34"/>
        <v>2.9579216436414959</v>
      </c>
      <c r="AQ80" s="304">
        <f t="shared" si="34"/>
        <v>2.9605239400690384</v>
      </c>
    </row>
    <row r="81" spans="1:43" x14ac:dyDescent="0.25">
      <c r="A81" s="74" t="s">
        <v>32</v>
      </c>
      <c r="B81" s="152" t="s">
        <v>314</v>
      </c>
      <c r="C81" s="152">
        <v>1</v>
      </c>
      <c r="D81" s="308">
        <f t="shared" si="1"/>
        <v>1.0966492081810726</v>
      </c>
      <c r="E81" s="303">
        <f t="shared" si="2"/>
        <v>1.2640343903369331</v>
      </c>
      <c r="F81" s="303">
        <f t="shared" si="3"/>
        <v>1.2165028979599779</v>
      </c>
      <c r="G81" s="303">
        <f t="shared" ref="G81:AQ81" si="35">G34+0.01</f>
        <v>1.2200971044546189</v>
      </c>
      <c r="H81" s="303">
        <f t="shared" si="35"/>
        <v>1.2519678455401317</v>
      </c>
      <c r="I81" s="303">
        <f t="shared" si="35"/>
        <v>1.2822061479014148</v>
      </c>
      <c r="J81" s="303">
        <f t="shared" si="35"/>
        <v>1.3089950238667392</v>
      </c>
      <c r="K81" s="303">
        <f t="shared" si="35"/>
        <v>1.3321475264648042</v>
      </c>
      <c r="L81" s="303">
        <f t="shared" si="35"/>
        <v>1.3515113477065277</v>
      </c>
      <c r="M81" s="303">
        <f t="shared" si="35"/>
        <v>1.3669703591685005</v>
      </c>
      <c r="N81" s="303">
        <f t="shared" si="35"/>
        <v>1.3785392515326083</v>
      </c>
      <c r="O81" s="303">
        <f t="shared" si="35"/>
        <v>1.3866492363801364</v>
      </c>
      <c r="P81" s="303">
        <f t="shared" si="35"/>
        <v>1.3918677324389745</v>
      </c>
      <c r="Q81" s="303">
        <f t="shared" si="35"/>
        <v>1.394792763124644</v>
      </c>
      <c r="R81" s="303">
        <f t="shared" si="35"/>
        <v>1.3960414575876583</v>
      </c>
      <c r="S81" s="303">
        <f t="shared" si="35"/>
        <v>1.396149454857901</v>
      </c>
      <c r="T81" s="303">
        <f t="shared" si="35"/>
        <v>1.3952900221392708</v>
      </c>
      <c r="U81" s="303">
        <f t="shared" si="35"/>
        <v>1.3935467962736678</v>
      </c>
      <c r="V81" s="303">
        <f t="shared" si="35"/>
        <v>1.3910048025076156</v>
      </c>
      <c r="W81" s="303">
        <f t="shared" si="35"/>
        <v>1.3877499475845338</v>
      </c>
      <c r="X81" s="303">
        <f t="shared" si="35"/>
        <v>1.3838685614850061</v>
      </c>
      <c r="Y81" s="303">
        <f t="shared" si="35"/>
        <v>1.3794469898251991</v>
      </c>
      <c r="Z81" s="303">
        <f t="shared" si="35"/>
        <v>1.374571238198639</v>
      </c>
      <c r="AA81" s="303">
        <f t="shared" si="35"/>
        <v>1.369326669102864</v>
      </c>
      <c r="AB81" s="303">
        <f t="shared" si="35"/>
        <v>1.3637977515345994</v>
      </c>
      <c r="AC81" s="303">
        <f t="shared" si="35"/>
        <v>1.3580678628673633</v>
      </c>
      <c r="AD81" s="303">
        <f t="shared" si="35"/>
        <v>1.352219142245187</v>
      </c>
      <c r="AE81" s="303">
        <f t="shared" si="35"/>
        <v>1.3463323944341816</v>
      </c>
      <c r="AF81" s="303">
        <f t="shared" si="35"/>
        <v>1.3404870428691176</v>
      </c>
      <c r="AG81" s="303">
        <f t="shared" si="35"/>
        <v>1.3347611305118072</v>
      </c>
      <c r="AH81" s="303">
        <f t="shared" si="35"/>
        <v>1.3292313670994371</v>
      </c>
      <c r="AI81" s="303">
        <f t="shared" si="35"/>
        <v>1.3239732214003403</v>
      </c>
      <c r="AJ81" s="303">
        <f t="shared" si="35"/>
        <v>1.3190610572092216</v>
      </c>
      <c r="AK81" s="303">
        <f t="shared" si="35"/>
        <v>1.3145683120000382</v>
      </c>
      <c r="AL81" s="303">
        <f t="shared" si="35"/>
        <v>1.3105677174104016</v>
      </c>
      <c r="AM81" s="303">
        <f t="shared" si="35"/>
        <v>1.3071315610544603</v>
      </c>
      <c r="AN81" s="303">
        <f t="shared" si="35"/>
        <v>1.3043319895509842</v>
      </c>
      <c r="AO81" s="303">
        <f t="shared" si="35"/>
        <v>1.3022413531097192</v>
      </c>
      <c r="AP81" s="303">
        <f t="shared" si="35"/>
        <v>1.3009325925441091</v>
      </c>
      <c r="AQ81" s="304">
        <f t="shared" si="35"/>
        <v>1.3004796701745922</v>
      </c>
    </row>
    <row r="82" spans="1:43" x14ac:dyDescent="0.25">
      <c r="A82" s="74" t="s">
        <v>33</v>
      </c>
      <c r="B82" s="152" t="s">
        <v>314</v>
      </c>
      <c r="C82" s="152">
        <v>1</v>
      </c>
      <c r="D82" s="308">
        <f t="shared" si="1"/>
        <v>1.1841091099220409</v>
      </c>
      <c r="E82" s="303">
        <f t="shared" si="2"/>
        <v>1.4723706648329833</v>
      </c>
      <c r="F82" s="303">
        <f t="shared" si="3"/>
        <v>1.4586869702224983</v>
      </c>
      <c r="G82" s="303">
        <f t="shared" ref="G82:AQ82" si="36">G35+0.01</f>
        <v>1.5477424225050498</v>
      </c>
      <c r="H82" s="303">
        <f t="shared" si="36"/>
        <v>1.6905549848522528</v>
      </c>
      <c r="I82" s="303">
        <f t="shared" si="36"/>
        <v>1.8278032796228574</v>
      </c>
      <c r="J82" s="303">
        <f t="shared" si="36"/>
        <v>1.951180773888797</v>
      </c>
      <c r="K82" s="303">
        <f t="shared" si="36"/>
        <v>2.0623773806933747</v>
      </c>
      <c r="L82" s="303">
        <f t="shared" si="36"/>
        <v>2.1646056535542173</v>
      </c>
      <c r="M82" s="303">
        <f t="shared" si="36"/>
        <v>2.2623968167618913</v>
      </c>
      <c r="N82" s="303">
        <f t="shared" si="36"/>
        <v>2.3602934518590288</v>
      </c>
      <c r="O82" s="303">
        <f t="shared" si="36"/>
        <v>2.4589407075807506</v>
      </c>
      <c r="P82" s="303">
        <f t="shared" si="36"/>
        <v>2.5578784555210374</v>
      </c>
      <c r="Q82" s="303">
        <f t="shared" si="36"/>
        <v>2.6566021523784951</v>
      </c>
      <c r="R82" s="303">
        <f t="shared" si="36"/>
        <v>2.7545642200192142</v>
      </c>
      <c r="S82" s="303">
        <f t="shared" si="36"/>
        <v>2.8512266528236765</v>
      </c>
      <c r="T82" s="303">
        <f t="shared" si="36"/>
        <v>2.9462287649384176</v>
      </c>
      <c r="U82" s="303">
        <f t="shared" si="36"/>
        <v>3.039262487219637</v>
      </c>
      <c r="V82" s="303">
        <f t="shared" si="36"/>
        <v>3.1300274604795995</v>
      </c>
      <c r="W82" s="303">
        <f t="shared" si="36"/>
        <v>3.2182329915259222</v>
      </c>
      <c r="X82" s="303">
        <f t="shared" si="36"/>
        <v>3.3035999085099417</v>
      </c>
      <c r="Y82" s="303">
        <f t="shared" si="36"/>
        <v>3.3858622981218294</v>
      </c>
      <c r="Z82" s="303">
        <f t="shared" si="36"/>
        <v>3.4647691090463977</v>
      </c>
      <c r="AA82" s="303">
        <f t="shared" si="36"/>
        <v>3.540085608135358</v>
      </c>
      <c r="AB82" s="303">
        <f t="shared" si="36"/>
        <v>3.6115946779176427</v>
      </c>
      <c r="AC82" s="303">
        <f t="shared" si="36"/>
        <v>3.6790979463215199</v>
      </c>
      <c r="AD82" s="303">
        <f t="shared" si="36"/>
        <v>3.7424167417789205</v>
      </c>
      <c r="AE82" s="303">
        <f t="shared" si="36"/>
        <v>3.801392869186222</v>
      </c>
      <c r="AF82" s="303">
        <f t="shared" si="36"/>
        <v>3.855889204468836</v>
      </c>
      <c r="AG82" s="303">
        <f t="shared" si="36"/>
        <v>3.9057901077056973</v>
      </c>
      <c r="AH82" s="303">
        <f t="shared" si="36"/>
        <v>3.9510016568821249</v>
      </c>
      <c r="AI82" s="303">
        <f t="shared" si="36"/>
        <v>3.9914517063273589</v>
      </c>
      <c r="AJ82" s="303">
        <f t="shared" si="36"/>
        <v>4.0270897757328381</v>
      </c>
      <c r="AK82" s="303">
        <f t="shared" si="36"/>
        <v>4.0578867773179423</v>
      </c>
      <c r="AL82" s="303">
        <f t="shared" si="36"/>
        <v>4.083834590195778</v>
      </c>
      <c r="AM82" s="303">
        <f t="shared" si="36"/>
        <v>4.1049454922804438</v>
      </c>
      <c r="AN82" s="303">
        <f t="shared" si="36"/>
        <v>4.1212514611618252</v>
      </c>
      <c r="AO82" s="303">
        <f t="shared" si="36"/>
        <v>4.1328033562496937</v>
      </c>
      <c r="AP82" s="303">
        <f t="shared" si="36"/>
        <v>4.1396699951564218</v>
      </c>
      <c r="AQ82" s="304">
        <f t="shared" si="36"/>
        <v>4.1419371377498511</v>
      </c>
    </row>
    <row r="83" spans="1:43" x14ac:dyDescent="0.25">
      <c r="A83" s="74" t="s">
        <v>34</v>
      </c>
      <c r="B83" s="152" t="s">
        <v>314</v>
      </c>
      <c r="C83" s="152">
        <v>1</v>
      </c>
      <c r="D83" s="308">
        <f t="shared" si="1"/>
        <v>1.1726560275511999</v>
      </c>
      <c r="E83" s="303">
        <f t="shared" si="2"/>
        <v>1.4067314539888969</v>
      </c>
      <c r="F83" s="303">
        <f t="shared" si="3"/>
        <v>1.3855737305212812</v>
      </c>
      <c r="G83" s="303">
        <f t="shared" ref="G83:AQ83" si="37">G36+0.01</f>
        <v>1.4539826037535095</v>
      </c>
      <c r="H83" s="303">
        <f t="shared" si="37"/>
        <v>1.565701339816264</v>
      </c>
      <c r="I83" s="303">
        <f t="shared" si="37"/>
        <v>1.6659122160480133</v>
      </c>
      <c r="J83" s="303">
        <f t="shared" si="37"/>
        <v>1.7496131180492298</v>
      </c>
      <c r="K83" s="303">
        <f t="shared" si="37"/>
        <v>1.8213546588140579</v>
      </c>
      <c r="L83" s="303">
        <f t="shared" si="37"/>
        <v>1.8872449324464085</v>
      </c>
      <c r="M83" s="303">
        <f t="shared" si="37"/>
        <v>1.9546264725851845</v>
      </c>
      <c r="N83" s="303">
        <f t="shared" si="37"/>
        <v>2.0301990677955009</v>
      </c>
      <c r="O83" s="303">
        <f t="shared" si="37"/>
        <v>2.1142373939742649</v>
      </c>
      <c r="P83" s="303">
        <f t="shared" si="37"/>
        <v>2.2050858585319979</v>
      </c>
      <c r="Q83" s="303">
        <f t="shared" si="37"/>
        <v>2.3007522136106018</v>
      </c>
      <c r="R83" s="303">
        <f t="shared" si="37"/>
        <v>2.3988460272834549</v>
      </c>
      <c r="S83" s="303">
        <f t="shared" si="37"/>
        <v>2.4970097395047284</v>
      </c>
      <c r="T83" s="303">
        <f t="shared" si="37"/>
        <v>2.5944662073526219</v>
      </c>
      <c r="U83" s="303">
        <f t="shared" si="37"/>
        <v>2.6908669636766831</v>
      </c>
      <c r="V83" s="303">
        <f t="shared" si="37"/>
        <v>2.7858608356393586</v>
      </c>
      <c r="W83" s="303">
        <f t="shared" si="37"/>
        <v>2.8790963071679965</v>
      </c>
      <c r="X83" s="303">
        <f t="shared" si="37"/>
        <v>2.9702239130320094</v>
      </c>
      <c r="Y83" s="303">
        <f t="shared" si="37"/>
        <v>3.0588986397220292</v>
      </c>
      <c r="Z83" s="303">
        <f t="shared" si="37"/>
        <v>3.1447823081858686</v>
      </c>
      <c r="AA83" s="303">
        <f t="shared" si="37"/>
        <v>3.2275459137076128</v>
      </c>
      <c r="AB83" s="303">
        <f t="shared" si="37"/>
        <v>3.306871898793152</v>
      </c>
      <c r="AC83" s="303">
        <f t="shared" si="37"/>
        <v>3.3824563358363373</v>
      </c>
      <c r="AD83" s="303">
        <f t="shared" si="37"/>
        <v>3.4540109975650415</v>
      </c>
      <c r="AE83" s="303">
        <f t="shared" si="37"/>
        <v>3.5212652947829506</v>
      </c>
      <c r="AF83" s="303">
        <f t="shared" si="37"/>
        <v>3.5839680627014174</v>
      </c>
      <c r="AG83" s="303">
        <f t="shared" si="37"/>
        <v>3.6418891791646377</v>
      </c>
      <c r="AH83" s="303">
        <f t="shared" si="37"/>
        <v>3.694821000274445</v>
      </c>
      <c r="AI83" s="303">
        <f t="shared" si="37"/>
        <v>3.7425796012800565</v>
      </c>
      <c r="AJ83" s="303">
        <f t="shared" si="37"/>
        <v>3.7850058130736759</v>
      </c>
      <c r="AK83" s="303">
        <f t="shared" si="37"/>
        <v>3.821966047183404</v>
      </c>
      <c r="AL83" s="303">
        <f t="shared" si="37"/>
        <v>3.8533529047405284</v>
      </c>
      <c r="AM83" s="303">
        <f t="shared" si="37"/>
        <v>3.8790855674782718</v>
      </c>
      <c r="AN83" s="303">
        <f t="shared" si="37"/>
        <v>3.8991099713549175</v>
      </c>
      <c r="AO83" s="303">
        <f t="shared" si="37"/>
        <v>3.9133987658494007</v>
      </c>
      <c r="AP83" s="303">
        <f t="shared" si="37"/>
        <v>3.9219510643183764</v>
      </c>
      <c r="AQ83" s="304">
        <f t="shared" si="37"/>
        <v>3.9247919929991832</v>
      </c>
    </row>
    <row r="84" spans="1:43" x14ac:dyDescent="0.25">
      <c r="A84" s="74" t="s">
        <v>35</v>
      </c>
      <c r="B84" s="152" t="s">
        <v>314</v>
      </c>
      <c r="C84" s="152">
        <v>1</v>
      </c>
      <c r="D84" s="308">
        <f t="shared" si="1"/>
        <v>1.134132023212916</v>
      </c>
      <c r="E84" s="303">
        <f t="shared" si="2"/>
        <v>1.3290855347738448</v>
      </c>
      <c r="F84" s="303">
        <f t="shared" si="3"/>
        <v>1.291866028559931</v>
      </c>
      <c r="G84" s="303">
        <f t="shared" ref="G84:AQ84" si="38">G37+0.01</f>
        <v>1.3196719442430482</v>
      </c>
      <c r="H84" s="303">
        <f t="shared" si="38"/>
        <v>1.3788918775971435</v>
      </c>
      <c r="I84" s="303">
        <f t="shared" si="38"/>
        <v>1.4294046211874443</v>
      </c>
      <c r="J84" s="303">
        <f t="shared" si="38"/>
        <v>1.4693857548823765</v>
      </c>
      <c r="K84" s="303">
        <f t="shared" si="38"/>
        <v>1.5019895531102168</v>
      </c>
      <c r="L84" s="303">
        <f t="shared" si="38"/>
        <v>1.5308914730843599</v>
      </c>
      <c r="M84" s="303">
        <f t="shared" si="38"/>
        <v>1.5601452825763416</v>
      </c>
      <c r="N84" s="303">
        <f t="shared" si="38"/>
        <v>1.593251344635481</v>
      </c>
      <c r="O84" s="303">
        <f t="shared" si="38"/>
        <v>1.6303859633170941</v>
      </c>
      <c r="P84" s="303">
        <f t="shared" si="38"/>
        <v>1.6708203629111287</v>
      </c>
      <c r="Q84" s="303">
        <f t="shared" si="38"/>
        <v>1.7137539217853806</v>
      </c>
      <c r="R84" s="303">
        <f t="shared" si="38"/>
        <v>1.7582982884129232</v>
      </c>
      <c r="S84" s="303">
        <f t="shared" si="38"/>
        <v>1.8036242461704239</v>
      </c>
      <c r="T84" s="303">
        <f t="shared" si="38"/>
        <v>1.8494627079621508</v>
      </c>
      <c r="U84" s="303">
        <f t="shared" si="38"/>
        <v>1.895683458584853</v>
      </c>
      <c r="V84" s="303">
        <f t="shared" si="38"/>
        <v>1.9421443600256192</v>
      </c>
      <c r="W84" s="303">
        <f t="shared" si="38"/>
        <v>1.9886912004683366</v>
      </c>
      <c r="X84" s="303">
        <f t="shared" si="38"/>
        <v>2.0351576560283893</v>
      </c>
      <c r="Y84" s="303">
        <f t="shared" si="38"/>
        <v>2.081365378776685</v>
      </c>
      <c r="Z84" s="303">
        <f t="shared" si="38"/>
        <v>2.1271242244318698</v>
      </c>
      <c r="AA84" s="303">
        <f t="shared" si="38"/>
        <v>2.1722326326327797</v>
      </c>
      <c r="AB84" s="303">
        <f t="shared" si="38"/>
        <v>2.2164781719195892</v>
      </c>
      <c r="AC84" s="303">
        <f t="shared" si="38"/>
        <v>2.2596382604228862</v>
      </c>
      <c r="AD84" s="303">
        <f t="shared" si="38"/>
        <v>2.3014810717602376</v>
      </c>
      <c r="AE84" s="303">
        <f t="shared" si="38"/>
        <v>2.3417666337501695</v>
      </c>
      <c r="AF84" s="303">
        <f t="shared" si="38"/>
        <v>2.380248125262987</v>
      </c>
      <c r="AG84" s="303">
        <f t="shared" si="38"/>
        <v>2.416673373831788</v>
      </c>
      <c r="AH84" s="303">
        <f t="shared" si="38"/>
        <v>2.4507865535543019</v>
      </c>
      <c r="AI84" s="303">
        <f t="shared" si="38"/>
        <v>2.4823300793439769</v>
      </c>
      <c r="AJ84" s="303">
        <f t="shared" si="38"/>
        <v>2.5110466897700654</v>
      </c>
      <c r="AK84" s="303">
        <f t="shared" si="38"/>
        <v>2.5366817066056346</v>
      </c>
      <c r="AL84" s="303">
        <f t="shared" si="38"/>
        <v>2.5589854548410331</v>
      </c>
      <c r="AM84" s="303">
        <f t="shared" si="38"/>
        <v>2.5777158223924164</v>
      </c>
      <c r="AN84" s="303">
        <f t="shared" si="38"/>
        <v>2.5926409341307286</v>
      </c>
      <c r="AO84" s="303">
        <f t="shared" si="38"/>
        <v>2.6035419102802502</v>
      </c>
      <c r="AP84" s="303">
        <f t="shared" si="38"/>
        <v>2.6102156748035501</v>
      </c>
      <c r="AQ84" s="304">
        <f t="shared" si="38"/>
        <v>2.6124777752287351</v>
      </c>
    </row>
    <row r="85" spans="1:43" x14ac:dyDescent="0.25">
      <c r="A85" s="74" t="s">
        <v>36</v>
      </c>
      <c r="B85" s="152" t="s">
        <v>314</v>
      </c>
      <c r="C85" s="152">
        <v>1</v>
      </c>
      <c r="D85" s="308">
        <f t="shared" si="1"/>
        <v>1.1049787226325931</v>
      </c>
      <c r="E85" s="303">
        <f t="shared" si="2"/>
        <v>1.3385326735308443</v>
      </c>
      <c r="F85" s="303">
        <f t="shared" si="3"/>
        <v>1.2936419785184301</v>
      </c>
      <c r="G85" s="303">
        <f t="shared" ref="G85:AQ85" si="39">G38+0.01</f>
        <v>1.304958164787517</v>
      </c>
      <c r="H85" s="303">
        <f t="shared" si="39"/>
        <v>1.3494458513184122</v>
      </c>
      <c r="I85" s="303">
        <f t="shared" si="39"/>
        <v>1.3968639877377087</v>
      </c>
      <c r="J85" s="303">
        <f t="shared" si="39"/>
        <v>1.4447079755540198</v>
      </c>
      <c r="K85" s="303">
        <f t="shared" si="39"/>
        <v>1.4918995791303349</v>
      </c>
      <c r="L85" s="303">
        <f t="shared" si="39"/>
        <v>1.5372296481377346</v>
      </c>
      <c r="M85" s="303">
        <f t="shared" si="39"/>
        <v>1.5793684472889313</v>
      </c>
      <c r="N85" s="303">
        <f t="shared" si="39"/>
        <v>1.6171424953282603</v>
      </c>
      <c r="O85" s="303">
        <f t="shared" si="39"/>
        <v>1.6503763157702223</v>
      </c>
      <c r="P85" s="303">
        <f t="shared" si="39"/>
        <v>1.6792146336618883</v>
      </c>
      <c r="Q85" s="303">
        <f t="shared" si="39"/>
        <v>1.7038713189122421</v>
      </c>
      <c r="R85" s="303">
        <f t="shared" si="39"/>
        <v>1.7246209803011181</v>
      </c>
      <c r="S85" s="303">
        <f t="shared" si="39"/>
        <v>1.7417514226319541</v>
      </c>
      <c r="T85" s="303">
        <f t="shared" si="39"/>
        <v>1.7554360269881479</v>
      </c>
      <c r="U85" s="303">
        <f t="shared" si="39"/>
        <v>1.7658394680977418</v>
      </c>
      <c r="V85" s="303">
        <f t="shared" si="39"/>
        <v>1.7731517457980419</v>
      </c>
      <c r="W85" s="303">
        <f t="shared" si="39"/>
        <v>1.777584215298692</v>
      </c>
      <c r="X85" s="303">
        <f t="shared" si="39"/>
        <v>1.7793656894930563</v>
      </c>
      <c r="Y85" s="303">
        <f t="shared" si="39"/>
        <v>1.7787386950678428</v>
      </c>
      <c r="Z85" s="303">
        <f t="shared" si="39"/>
        <v>1.775955951352417</v>
      </c>
      <c r="AA85" s="303">
        <f t="shared" si="39"/>
        <v>1.771277127875222</v>
      </c>
      <c r="AB85" s="303">
        <f t="shared" si="39"/>
        <v>1.7649659239488908</v>
      </c>
      <c r="AC85" s="303">
        <f t="shared" si="39"/>
        <v>1.7572875016957901</v>
      </c>
      <c r="AD85" s="303">
        <f t="shared" si="39"/>
        <v>1.7485062930727162</v>
      </c>
      <c r="AE85" s="303">
        <f t="shared" si="39"/>
        <v>1.7388841918936984</v>
      </c>
      <c r="AF85" s="303">
        <f t="shared" si="39"/>
        <v>1.7286791337411938</v>
      </c>
      <c r="AG85" s="303">
        <f t="shared" si="39"/>
        <v>1.7181440600874736</v>
      </c>
      <c r="AH85" s="303">
        <f t="shared" si="39"/>
        <v>1.7075262579507242</v>
      </c>
      <c r="AI85" s="303">
        <f t="shared" si="39"/>
        <v>1.6970670629690519</v>
      </c>
      <c r="AJ85" s="303">
        <f t="shared" si="39"/>
        <v>1.6870019118418462</v>
      </c>
      <c r="AK85" s="303">
        <f t="shared" si="39"/>
        <v>1.677560729591443</v>
      </c>
      <c r="AL85" s="303">
        <f t="shared" si="39"/>
        <v>1.6689686379595403</v>
      </c>
      <c r="AM85" s="303">
        <f t="shared" si="39"/>
        <v>1.6614469733935915</v>
      </c>
      <c r="AN85" s="303">
        <f t="shared" si="39"/>
        <v>1.6552146064320168</v>
      </c>
      <c r="AO85" s="303">
        <f t="shared" si="39"/>
        <v>1.6504895588175672</v>
      </c>
      <c r="AP85" s="303">
        <f t="shared" si="39"/>
        <v>1.6474909203399701</v>
      </c>
      <c r="AQ85" s="304">
        <f t="shared" si="39"/>
        <v>1.6464410742551019</v>
      </c>
    </row>
    <row r="86" spans="1:43" x14ac:dyDescent="0.25">
      <c r="A86" s="74" t="s">
        <v>37</v>
      </c>
      <c r="B86" s="152" t="s">
        <v>314</v>
      </c>
      <c r="C86" s="152">
        <v>1</v>
      </c>
      <c r="D86" s="308">
        <f t="shared" si="1"/>
        <v>1.3236284769850148</v>
      </c>
      <c r="E86" s="303">
        <f t="shared" si="2"/>
        <v>1.7783132708394389</v>
      </c>
      <c r="F86" s="303">
        <f t="shared" si="3"/>
        <v>1.7883497891217963</v>
      </c>
      <c r="G86" s="303">
        <f t="shared" ref="G86:AQ86" si="40">G39+0.01</f>
        <v>1.9409795831297445</v>
      </c>
      <c r="H86" s="303">
        <f t="shared" si="40"/>
        <v>2.1751706949375071</v>
      </c>
      <c r="I86" s="303">
        <f t="shared" si="40"/>
        <v>2.4147490560925067</v>
      </c>
      <c r="J86" s="303">
        <f t="shared" si="40"/>
        <v>2.6459127125663668</v>
      </c>
      <c r="K86" s="303">
        <f t="shared" si="40"/>
        <v>2.8693852709852381</v>
      </c>
      <c r="L86" s="303">
        <f t="shared" si="40"/>
        <v>3.088161957869247</v>
      </c>
      <c r="M86" s="303">
        <f t="shared" si="40"/>
        <v>3.3074950124091065</v>
      </c>
      <c r="N86" s="303">
        <f t="shared" si="40"/>
        <v>3.5334349467771973</v>
      </c>
      <c r="O86" s="303">
        <f t="shared" si="40"/>
        <v>3.7677552761374331</v>
      </c>
      <c r="P86" s="303">
        <f t="shared" si="40"/>
        <v>4.0111086040751305</v>
      </c>
      <c r="Q86" s="303">
        <f t="shared" si="40"/>
        <v>4.2643310603952713</v>
      </c>
      <c r="R86" s="303">
        <f t="shared" si="40"/>
        <v>4.528463793073259</v>
      </c>
      <c r="S86" s="303">
        <f t="shared" si="40"/>
        <v>4.8044787943513674</v>
      </c>
      <c r="T86" s="303">
        <f t="shared" si="40"/>
        <v>5.0922681793947699</v>
      </c>
      <c r="U86" s="303">
        <f t="shared" si="40"/>
        <v>5.3912955881653524</v>
      </c>
      <c r="V86" s="303">
        <f t="shared" si="40"/>
        <v>5.7008445892417754</v>
      </c>
      <c r="W86" s="303">
        <f t="shared" si="40"/>
        <v>6.0200034974614409</v>
      </c>
      <c r="X86" s="303">
        <f t="shared" si="40"/>
        <v>6.3476515687024078</v>
      </c>
      <c r="Y86" s="303">
        <f t="shared" si="40"/>
        <v>6.6824471372046128</v>
      </c>
      <c r="Z86" s="303">
        <f t="shared" si="40"/>
        <v>7.0228183070080501</v>
      </c>
      <c r="AA86" s="303">
        <f t="shared" si="40"/>
        <v>7.3669568428855898</v>
      </c>
      <c r="AB86" s="303">
        <f t="shared" si="40"/>
        <v>7.7128159236364775</v>
      </c>
      <c r="AC86" s="303">
        <f t="shared" si="40"/>
        <v>8.0581124177527546</v>
      </c>
      <c r="AD86" s="303">
        <f t="shared" si="40"/>
        <v>8.4003343143442883</v>
      </c>
      <c r="AE86" s="303">
        <f t="shared" si="40"/>
        <v>8.7367538872059818</v>
      </c>
      <c r="AF86" s="303">
        <f t="shared" si="40"/>
        <v>9.0644470840294797</v>
      </c>
      <c r="AG86" s="303">
        <f t="shared" si="40"/>
        <v>9.3803195138862367</v>
      </c>
      <c r="AH86" s="303">
        <f t="shared" si="40"/>
        <v>9.6811392533199285</v>
      </c>
      <c r="AI86" s="303">
        <f t="shared" si="40"/>
        <v>9.9635765052608374</v>
      </c>
      <c r="AJ86" s="303">
        <f t="shared" si="40"/>
        <v>10.224249927851961</v>
      </c>
      <c r="AK86" s="303">
        <f t="shared" si="40"/>
        <v>10.459779206483827</v>
      </c>
      <c r="AL86" s="303">
        <f t="shared" si="40"/>
        <v>10.666843178321045</v>
      </c>
      <c r="AM86" s="303">
        <f t="shared" si="40"/>
        <v>10.842242542973894</v>
      </c>
      <c r="AN86" s="303">
        <f t="shared" si="40"/>
        <v>10.982965916387304</v>
      </c>
      <c r="AO86" s="303">
        <f t="shared" si="40"/>
        <v>11.086257719955336</v>
      </c>
      <c r="AP86" s="303">
        <f t="shared" si="40"/>
        <v>11.149686157185505</v>
      </c>
      <c r="AQ86" s="304">
        <f t="shared" si="40"/>
        <v>11.171209330609043</v>
      </c>
    </row>
    <row r="87" spans="1:43" x14ac:dyDescent="0.25">
      <c r="A87" s="74" t="s">
        <v>38</v>
      </c>
      <c r="B87" s="152" t="s">
        <v>314</v>
      </c>
      <c r="C87" s="152">
        <v>1</v>
      </c>
      <c r="D87" s="308">
        <f t="shared" si="1"/>
        <v>1.0664547182943094</v>
      </c>
      <c r="E87" s="303">
        <f t="shared" si="2"/>
        <v>1.3419785734491494</v>
      </c>
      <c r="F87" s="303">
        <f t="shared" si="3"/>
        <v>1.3160483310438635</v>
      </c>
      <c r="G87" s="303">
        <f t="shared" ref="G87:AQ87" si="41">G40+0.01</f>
        <v>1.3750469877714822</v>
      </c>
      <c r="H87" s="303">
        <f t="shared" si="41"/>
        <v>1.4813459492507859</v>
      </c>
      <c r="I87" s="303">
        <f t="shared" si="41"/>
        <v>1.5889812697557073</v>
      </c>
      <c r="J87" s="303">
        <f t="shared" si="41"/>
        <v>1.6923927273849344</v>
      </c>
      <c r="K87" s="303">
        <f t="shared" si="41"/>
        <v>1.7916978500530352</v>
      </c>
      <c r="L87" s="303">
        <f t="shared" si="41"/>
        <v>1.8874355849515294</v>
      </c>
      <c r="M87" s="303">
        <f t="shared" si="41"/>
        <v>1.9805542527744802</v>
      </c>
      <c r="N87" s="303">
        <f t="shared" si="41"/>
        <v>2.072116383908261</v>
      </c>
      <c r="O87" s="303">
        <f t="shared" si="41"/>
        <v>2.1623480933444816</v>
      </c>
      <c r="P87" s="303">
        <f t="shared" si="41"/>
        <v>2.2513029378230658</v>
      </c>
      <c r="Q87" s="303">
        <f t="shared" si="41"/>
        <v>2.3391179208730937</v>
      </c>
      <c r="R87" s="303">
        <f t="shared" si="41"/>
        <v>2.4260138105528162</v>
      </c>
      <c r="S87" s="303">
        <f t="shared" si="41"/>
        <v>2.5121890328462113</v>
      </c>
      <c r="T87" s="303">
        <f t="shared" si="41"/>
        <v>2.5974723857194779</v>
      </c>
      <c r="U87" s="303">
        <f t="shared" si="41"/>
        <v>2.6815909668619202</v>
      </c>
      <c r="V87" s="303">
        <f t="shared" si="41"/>
        <v>2.7642704108328906</v>
      </c>
      <c r="W87" s="303">
        <f t="shared" si="41"/>
        <v>2.845236464996638</v>
      </c>
      <c r="X87" s="303">
        <f t="shared" si="41"/>
        <v>2.9242165906867892</v>
      </c>
      <c r="Y87" s="303">
        <f t="shared" si="41"/>
        <v>3.0009415757945623</v>
      </c>
      <c r="Z87" s="303">
        <f t="shared" si="41"/>
        <v>3.0751471447298848</v>
      </c>
      <c r="AA87" s="303">
        <f t="shared" si="41"/>
        <v>3.1465755516244043</v>
      </c>
      <c r="AB87" s="303">
        <f t="shared" si="41"/>
        <v>3.214977142731112</v>
      </c>
      <c r="AC87" s="303">
        <f t="shared" si="41"/>
        <v>3.2801118742265221</v>
      </c>
      <c r="AD87" s="303">
        <f t="shared" si="41"/>
        <v>3.3417507720337536</v>
      </c>
      <c r="AE87" s="303">
        <f t="shared" si="41"/>
        <v>3.3996773208532103</v>
      </c>
      <c r="AF87" s="303">
        <f t="shared" si="41"/>
        <v>3.4536887703035215</v>
      </c>
      <c r="AG87" s="303">
        <f t="shared" si="41"/>
        <v>3.5035973469285815</v>
      </c>
      <c r="AH87" s="303">
        <f t="shared" si="41"/>
        <v>3.5492313618051785</v>
      </c>
      <c r="AI87" s="303">
        <f t="shared" si="41"/>
        <v>3.5904362045756679</v>
      </c>
      <c r="AJ87" s="303">
        <f t="shared" si="41"/>
        <v>3.6270752159162818</v>
      </c>
      <c r="AK87" s="303">
        <f t="shared" si="41"/>
        <v>3.6590304317177562</v>
      </c>
      <c r="AL87" s="303">
        <f t="shared" si="41"/>
        <v>3.6862031935830659</v>
      </c>
      <c r="AM87" s="303">
        <f t="shared" si="41"/>
        <v>3.7085146216201212</v>
      </c>
      <c r="AN87" s="303">
        <f t="shared" si="41"/>
        <v>3.7259059469061895</v>
      </c>
      <c r="AO87" s="303">
        <f t="shared" si="41"/>
        <v>3.7383387024077717</v>
      </c>
      <c r="AP87" s="303">
        <f t="shared" si="41"/>
        <v>3.7457947725366618</v>
      </c>
      <c r="AQ87" s="304">
        <f t="shared" si="41"/>
        <v>3.7482763028923816</v>
      </c>
    </row>
    <row r="88" spans="1:43" x14ac:dyDescent="0.25">
      <c r="A88" s="74" t="s">
        <v>39</v>
      </c>
      <c r="B88" s="152" t="s">
        <v>314</v>
      </c>
      <c r="C88" s="152">
        <v>1</v>
      </c>
      <c r="D88" s="308">
        <f t="shared" si="1"/>
        <v>1.1226789408420748</v>
      </c>
      <c r="E88" s="303">
        <f t="shared" si="2"/>
        <v>1.3227807436710153</v>
      </c>
      <c r="F88" s="303">
        <f t="shared" si="3"/>
        <v>1.3034575880117194</v>
      </c>
      <c r="G88" s="303">
        <f t="shared" ref="G88:AQ88" si="42">G41+0.01</f>
        <v>1.376204579903618</v>
      </c>
      <c r="H88" s="303">
        <f t="shared" si="42"/>
        <v>1.4924363135109482</v>
      </c>
      <c r="I88" s="303">
        <f t="shared" si="42"/>
        <v>1.5941504574727494</v>
      </c>
      <c r="J88" s="303">
        <f t="shared" si="42"/>
        <v>1.6762896804099341</v>
      </c>
      <c r="K88" s="303">
        <f t="shared" si="42"/>
        <v>1.7449097894928336</v>
      </c>
      <c r="L88" s="303">
        <f t="shared" si="42"/>
        <v>1.8081015934324138</v>
      </c>
      <c r="M88" s="303">
        <f t="shared" si="42"/>
        <v>1.8755251552813565</v>
      </c>
      <c r="N88" s="303">
        <f t="shared" si="42"/>
        <v>1.9559495125031829</v>
      </c>
      <c r="O88" s="303">
        <f t="shared" si="42"/>
        <v>2.0494883119489389</v>
      </c>
      <c r="P88" s="303">
        <f t="shared" si="42"/>
        <v>2.1535868546643124</v>
      </c>
      <c r="Q88" s="303">
        <f t="shared" si="42"/>
        <v>2.2650811752366042</v>
      </c>
      <c r="R88" s="303">
        <f t="shared" si="42"/>
        <v>2.3800391635847666</v>
      </c>
      <c r="S88" s="303">
        <f t="shared" si="42"/>
        <v>2.4944816714731752</v>
      </c>
      <c r="T88" s="303">
        <f t="shared" si="42"/>
        <v>2.6071219764278322</v>
      </c>
      <c r="U88" s="303">
        <f t="shared" si="42"/>
        <v>2.7174358863027037</v>
      </c>
      <c r="V88" s="303">
        <f t="shared" si="42"/>
        <v>2.8249216253730505</v>
      </c>
      <c r="W88" s="303">
        <f t="shared" si="42"/>
        <v>2.929105122633576</v>
      </c>
      <c r="X88" s="303">
        <f t="shared" si="42"/>
        <v>3.0295447646720381</v>
      </c>
      <c r="Y88" s="303">
        <f t="shared" si="42"/>
        <v>3.125835550377742</v>
      </c>
      <c r="Z88" s="303">
        <f t="shared" si="42"/>
        <v>3.217612600559995</v>
      </c>
      <c r="AA88" s="303">
        <f t="shared" si="42"/>
        <v>3.3045539915893154</v>
      </c>
      <c r="AB88" s="303">
        <f t="shared" si="42"/>
        <v>3.3863828979662629</v>
      </c>
      <c r="AC88" s="303">
        <f t="shared" si="42"/>
        <v>3.4628690438459526</v>
      </c>
      <c r="AD88" s="303">
        <f t="shared" si="42"/>
        <v>3.5338294776334558</v>
      </c>
      <c r="AE88" s="303">
        <f t="shared" si="42"/>
        <v>3.5991286965133331</v>
      </c>
      <c r="AF88" s="303">
        <f t="shared" si="42"/>
        <v>3.658678158950174</v>
      </c>
      <c r="AG88" s="303">
        <f t="shared" si="42"/>
        <v>3.7124352326313952</v>
      </c>
      <c r="AH88" s="303">
        <f t="shared" si="42"/>
        <v>3.7604016329212557</v>
      </c>
      <c r="AI88" s="303">
        <f t="shared" si="42"/>
        <v>3.8026214126248647</v>
      </c>
      <c r="AJ88" s="303">
        <f t="shared" si="42"/>
        <v>3.83917856774851</v>
      </c>
      <c r="AK88" s="303">
        <f t="shared" si="42"/>
        <v>3.8701943260670473</v>
      </c>
      <c r="AL88" s="303">
        <f t="shared" si="42"/>
        <v>3.8958241857916223</v>
      </c>
      <c r="AM88" s="303">
        <f t="shared" si="42"/>
        <v>3.9162547706274151</v>
      </c>
      <c r="AN88" s="303">
        <f t="shared" si="42"/>
        <v>3.9317005652034367</v>
      </c>
      <c r="AO88" s="303">
        <f t="shared" si="42"/>
        <v>3.9424005914419147</v>
      </c>
      <c r="AP88" s="303">
        <f t="shared" si="42"/>
        <v>3.9486150821208379</v>
      </c>
      <c r="AQ88" s="304">
        <f t="shared" si="42"/>
        <v>3.9506222028765854</v>
      </c>
    </row>
    <row r="89" spans="1:43" x14ac:dyDescent="0.25">
      <c r="A89" s="74" t="s">
        <v>40</v>
      </c>
      <c r="B89" s="152" t="s">
        <v>314</v>
      </c>
      <c r="C89" s="152">
        <v>1</v>
      </c>
      <c r="D89" s="308">
        <f t="shared" si="1"/>
        <v>1.1976445709057626</v>
      </c>
      <c r="E89" s="303">
        <f t="shared" si="2"/>
        <v>1.4178063520995712</v>
      </c>
      <c r="F89" s="303">
        <f t="shared" si="3"/>
        <v>1.4203378838911354</v>
      </c>
      <c r="G89" s="303">
        <f t="shared" ref="G89:AQ89" si="43">G42+0.01</f>
        <v>1.553404742615629</v>
      </c>
      <c r="H89" s="303">
        <f t="shared" si="43"/>
        <v>1.7596200502384503</v>
      </c>
      <c r="I89" s="303">
        <f t="shared" si="43"/>
        <v>1.9646669729208748</v>
      </c>
      <c r="J89" s="303">
        <f t="shared" si="43"/>
        <v>2.1547467544166117</v>
      </c>
      <c r="K89" s="303">
        <f t="shared" si="43"/>
        <v>2.3310975780288747</v>
      </c>
      <c r="L89" s="303">
        <f t="shared" si="43"/>
        <v>2.4980828100122441</v>
      </c>
      <c r="M89" s="303">
        <f t="shared" si="43"/>
        <v>2.6629571456901373</v>
      </c>
      <c r="N89" s="303">
        <f t="shared" si="43"/>
        <v>2.8336972366860591</v>
      </c>
      <c r="O89" s="303">
        <f t="shared" si="43"/>
        <v>3.0120051430541976</v>
      </c>
      <c r="P89" s="303">
        <f t="shared" si="43"/>
        <v>3.1977309788299717</v>
      </c>
      <c r="Q89" s="303">
        <f t="shared" si="43"/>
        <v>3.3906510157148122</v>
      </c>
      <c r="R89" s="303">
        <f t="shared" si="43"/>
        <v>3.5904613053524241</v>
      </c>
      <c r="S89" s="303">
        <f t="shared" si="43"/>
        <v>3.7967691688148397</v>
      </c>
      <c r="T89" s="303">
        <f t="shared" si="43"/>
        <v>4.0090791623797664</v>
      </c>
      <c r="U89" s="303">
        <f t="shared" si="43"/>
        <v>4.2267934293377269</v>
      </c>
      <c r="V89" s="303">
        <f t="shared" si="43"/>
        <v>4.449209533988995</v>
      </c>
      <c r="W89" s="303">
        <f t="shared" si="43"/>
        <v>4.6755171617195836</v>
      </c>
      <c r="X89" s="303">
        <f t="shared" si="43"/>
        <v>4.9047960707335463</v>
      </c>
      <c r="Y89" s="303">
        <f t="shared" si="43"/>
        <v>5.136015497944399</v>
      </c>
      <c r="Z89" s="303">
        <f t="shared" si="43"/>
        <v>5.3680352164432463</v>
      </c>
      <c r="AA89" s="303">
        <f t="shared" si="43"/>
        <v>5.5996084307656444</v>
      </c>
      <c r="AB89" s="303">
        <f t="shared" si="43"/>
        <v>5.8293866782615602</v>
      </c>
      <c r="AC89" s="303">
        <f t="shared" si="43"/>
        <v>6.0559268797599506</v>
      </c>
      <c r="AD89" s="303">
        <f t="shared" si="43"/>
        <v>6.2777006501200496</v>
      </c>
      <c r="AE89" s="303">
        <f t="shared" si="43"/>
        <v>6.4931059391116177</v>
      </c>
      <c r="AF89" s="303">
        <f t="shared" si="43"/>
        <v>6.7004810255649163</v>
      </c>
      <c r="AG89" s="303">
        <f t="shared" si="43"/>
        <v>6.8981208333811797</v>
      </c>
      <c r="AH89" s="303">
        <f t="shared" si="43"/>
        <v>7.0842954776254903</v>
      </c>
      <c r="AI89" s="303">
        <f t="shared" si="43"/>
        <v>7.2572708837135442</v>
      </c>
      <c r="AJ89" s="303">
        <f t="shared" si="43"/>
        <v>7.4153312541759036</v>
      </c>
      <c r="AK89" s="303">
        <f t="shared" si="43"/>
        <v>7.5568030875034697</v>
      </c>
      <c r="AL89" s="303">
        <f t="shared" si="43"/>
        <v>7.6800803843149188</v>
      </c>
      <c r="AM89" s="303">
        <f t="shared" si="43"/>
        <v>7.7836506099718124</v>
      </c>
      <c r="AN89" s="303">
        <f t="shared" si="43"/>
        <v>7.8661209224185029</v>
      </c>
      <c r="AO89" s="303">
        <f t="shared" si="43"/>
        <v>7.9262441221639559</v>
      </c>
      <c r="AP89" s="303">
        <f t="shared" si="43"/>
        <v>7.9629437406709345</v>
      </c>
      <c r="AQ89" s="304">
        <f t="shared" si="43"/>
        <v>7.9753376565698</v>
      </c>
    </row>
    <row r="90" spans="1:43" x14ac:dyDescent="0.25">
      <c r="A90" s="74" t="s">
        <v>41</v>
      </c>
      <c r="B90" s="152" t="s">
        <v>314</v>
      </c>
      <c r="C90" s="152">
        <v>1</v>
      </c>
      <c r="D90" s="308">
        <f t="shared" si="1"/>
        <v>1.1081022905519133</v>
      </c>
      <c r="E90" s="303">
        <f t="shared" si="2"/>
        <v>1.2794224805491574</v>
      </c>
      <c r="F90" s="303">
        <f t="shared" si="3"/>
        <v>1.2549363957156041</v>
      </c>
      <c r="G90" s="303">
        <f t="shared" ref="G90:AQ90" si="44">G43+0.01</f>
        <v>1.3165678015410556</v>
      </c>
      <c r="H90" s="303">
        <f t="shared" si="44"/>
        <v>1.4235387999789806</v>
      </c>
      <c r="I90" s="303">
        <f t="shared" si="44"/>
        <v>1.5261701208772489</v>
      </c>
      <c r="J90" s="303">
        <f t="shared" si="44"/>
        <v>1.6183728824204726</v>
      </c>
      <c r="K90" s="303">
        <f t="shared" si="44"/>
        <v>1.7011717635143533</v>
      </c>
      <c r="L90" s="303">
        <f t="shared" si="44"/>
        <v>1.7765031800529989</v>
      </c>
      <c r="M90" s="303">
        <f t="shared" si="44"/>
        <v>1.8470899278557029</v>
      </c>
      <c r="N90" s="303">
        <f t="shared" si="44"/>
        <v>1.9156678182059215</v>
      </c>
      <c r="O90" s="303">
        <f t="shared" si="44"/>
        <v>1.9827318388049036</v>
      </c>
      <c r="P90" s="303">
        <f t="shared" si="44"/>
        <v>2.0481878137913592</v>
      </c>
      <c r="Q90" s="303">
        <f t="shared" si="44"/>
        <v>2.1119716910149471</v>
      </c>
      <c r="R90" s="303">
        <f t="shared" si="44"/>
        <v>2.1740498601727181</v>
      </c>
      <c r="S90" s="303">
        <f t="shared" si="44"/>
        <v>2.2343890446441317</v>
      </c>
      <c r="T90" s="303">
        <f t="shared" si="44"/>
        <v>2.2928593747892134</v>
      </c>
      <c r="U90" s="303">
        <f t="shared" si="44"/>
        <v>2.3493137092912426</v>
      </c>
      <c r="V90" s="303">
        <f t="shared" si="44"/>
        <v>2.4036168503615163</v>
      </c>
      <c r="W90" s="303">
        <f t="shared" si="44"/>
        <v>2.4556461949795252</v>
      </c>
      <c r="X90" s="303">
        <f t="shared" si="44"/>
        <v>2.5052922596448544</v>
      </c>
      <c r="Y90" s="303">
        <f t="shared" si="44"/>
        <v>2.5524590781988148</v>
      </c>
      <c r="Z90" s="303">
        <f t="shared" si="44"/>
        <v>2.5970644739187585</v>
      </c>
      <c r="AA90" s="303">
        <f t="shared" si="44"/>
        <v>2.6390402086240949</v>
      </c>
      <c r="AB90" s="303">
        <f t="shared" si="44"/>
        <v>2.6783320129408432</v>
      </c>
      <c r="AC90" s="303">
        <f t="shared" si="44"/>
        <v>2.714899503135658</v>
      </c>
      <c r="AD90" s="303">
        <f t="shared" si="44"/>
        <v>2.7487159910391159</v>
      </c>
      <c r="AE90" s="303">
        <f t="shared" si="44"/>
        <v>2.7797681945238164</v>
      </c>
      <c r="AF90" s="303">
        <f t="shared" si="44"/>
        <v>2.8080558567814995</v>
      </c>
      <c r="AG90" s="303">
        <f t="shared" si="44"/>
        <v>2.833591283254608</v>
      </c>
      <c r="AH90" s="303">
        <f t="shared" si="44"/>
        <v>2.8563988055232237</v>
      </c>
      <c r="AI90" s="303">
        <f t="shared" si="44"/>
        <v>2.8765141817347062</v>
      </c>
      <c r="AJ90" s="303">
        <f t="shared" si="44"/>
        <v>2.8939839432976551</v>
      </c>
      <c r="AK90" s="303">
        <f t="shared" si="44"/>
        <v>2.9088646975541494</v>
      </c>
      <c r="AL90" s="303">
        <f t="shared" si="44"/>
        <v>2.9212223960068116</v>
      </c>
      <c r="AM90" s="303">
        <f t="shared" si="44"/>
        <v>2.9311315774223621</v>
      </c>
      <c r="AN90" s="303">
        <f t="shared" si="44"/>
        <v>2.9386745947757529</v>
      </c>
      <c r="AO90" s="303">
        <f t="shared" si="44"/>
        <v>2.9439408345520981</v>
      </c>
      <c r="AP90" s="303">
        <f t="shared" si="44"/>
        <v>2.947025936403703</v>
      </c>
      <c r="AQ90" s="304">
        <f t="shared" si="44"/>
        <v>2.9480310205794966</v>
      </c>
    </row>
    <row r="91" spans="1:43" x14ac:dyDescent="0.25">
      <c r="A91" s="211" t="s">
        <v>88</v>
      </c>
      <c r="B91" s="153" t="s">
        <v>314</v>
      </c>
      <c r="C91" s="153">
        <v>1</v>
      </c>
      <c r="D91" s="309">
        <f t="shared" si="1"/>
        <v>1.0255641869457346</v>
      </c>
      <c r="E91" s="305">
        <f t="shared" si="2"/>
        <v>1.1662933467378671</v>
      </c>
      <c r="F91" s="305">
        <f t="shared" si="3"/>
        <v>1.1640320876447743</v>
      </c>
      <c r="G91" s="305">
        <f t="shared" ref="G91:AQ91" si="45">G44+0.01</f>
        <v>1.2004408408224678</v>
      </c>
      <c r="H91" s="305">
        <f t="shared" si="45"/>
        <v>1.2502418364198762</v>
      </c>
      <c r="I91" s="305">
        <f t="shared" si="45"/>
        <v>1.3150801283918003</v>
      </c>
      <c r="J91" s="305">
        <f t="shared" si="45"/>
        <v>1.3708133970582135</v>
      </c>
      <c r="K91" s="305">
        <f t="shared" si="45"/>
        <v>1.4251806088223526</v>
      </c>
      <c r="L91" s="305">
        <f t="shared" si="45"/>
        <v>1.477971473530483</v>
      </c>
      <c r="M91" s="305">
        <f t="shared" si="45"/>
        <v>1.537529197228042</v>
      </c>
      <c r="N91" s="305">
        <f t="shared" si="45"/>
        <v>1.5780818015213203</v>
      </c>
      <c r="O91" s="305">
        <f t="shared" si="45"/>
        <v>1.6250842680243509</v>
      </c>
      <c r="P91" s="305">
        <f t="shared" si="45"/>
        <v>1.6698787115739109</v>
      </c>
      <c r="Q91" s="305">
        <f t="shared" si="45"/>
        <v>1.712365383403585</v>
      </c>
      <c r="R91" s="305">
        <f t="shared" si="45"/>
        <v>1.748868058785658</v>
      </c>
      <c r="S91" s="305">
        <f t="shared" si="45"/>
        <v>1.7901378714971516</v>
      </c>
      <c r="T91" s="305">
        <f t="shared" si="45"/>
        <v>1.8253450949870109</v>
      </c>
      <c r="U91" s="305">
        <f t="shared" si="45"/>
        <v>1.8580863132207779</v>
      </c>
      <c r="V91" s="305">
        <f t="shared" si="45"/>
        <v>1.8883796040936771</v>
      </c>
      <c r="W91" s="305">
        <f t="shared" si="45"/>
        <v>1.9162642192937633</v>
      </c>
      <c r="X91" s="305">
        <f t="shared" si="45"/>
        <v>1.9417993162975706</v>
      </c>
      <c r="Y91" s="305">
        <f t="shared" si="45"/>
        <v>1.9650625639240851</v>
      </c>
      <c r="Z91" s="305">
        <f t="shared" si="45"/>
        <v>1.9861486590240374</v>
      </c>
      <c r="AA91" s="305">
        <f t="shared" si="45"/>
        <v>2.0051677904863472</v>
      </c>
      <c r="AB91" s="305">
        <f t="shared" si="45"/>
        <v>2.0222440847394161</v>
      </c>
      <c r="AC91" s="305">
        <f t="shared" si="45"/>
        <v>2.0375140644485445</v>
      </c>
      <c r="AD91" s="305">
        <f t="shared" si="45"/>
        <v>2.0511251492940432</v>
      </c>
      <c r="AE91" s="305">
        <f t="shared" si="45"/>
        <v>2.063234224686243</v>
      </c>
      <c r="AF91" s="305">
        <f t="shared" si="45"/>
        <v>2.0740063011521515</v>
      </c>
      <c r="AG91" s="305">
        <f t="shared" si="45"/>
        <v>2.0836132840226047</v>
      </c>
      <c r="AH91" s="305">
        <f t="shared" si="45"/>
        <v>2.0922328700536847</v>
      </c>
      <c r="AI91" s="305">
        <f t="shared" si="45"/>
        <v>2.1000475848157807</v>
      </c>
      <c r="AJ91" s="305">
        <f t="shared" si="45"/>
        <v>2.1072439721465859</v>
      </c>
      <c r="AK91" s="305">
        <f t="shared" si="45"/>
        <v>2.1140119447487211</v>
      </c>
      <c r="AL91" s="305">
        <f t="shared" si="45"/>
        <v>2.1205443031640572</v>
      </c>
      <c r="AM91" s="305">
        <f t="shared" si="45"/>
        <v>2.1270364289110186</v>
      </c>
      <c r="AN91" s="305">
        <f t="shared" si="45"/>
        <v>2.1336861565560374</v>
      </c>
      <c r="AO91" s="305">
        <f t="shared" si="45"/>
        <v>2.1406938289275455</v>
      </c>
      <c r="AP91" s="305">
        <f t="shared" si="45"/>
        <v>2.1482625395872681</v>
      </c>
      <c r="AQ91" s="306">
        <f t="shared" si="45"/>
        <v>2.1566709072621948</v>
      </c>
    </row>
    <row r="94" spans="1:43" x14ac:dyDescent="0.25">
      <c r="A94" s="480" t="s">
        <v>733</v>
      </c>
      <c r="B94" s="479"/>
      <c r="C94" s="479"/>
      <c r="D94" s="479"/>
    </row>
    <row r="95" spans="1:43" x14ac:dyDescent="0.25">
      <c r="A95" s="168" t="s">
        <v>279</v>
      </c>
      <c r="B95" s="168" t="s">
        <v>343</v>
      </c>
      <c r="C95" s="168">
        <v>2020</v>
      </c>
      <c r="D95" s="172">
        <v>2021</v>
      </c>
      <c r="E95" s="168">
        <v>2022</v>
      </c>
      <c r="F95" s="168">
        <v>2023</v>
      </c>
      <c r="G95" s="168">
        <v>2024</v>
      </c>
      <c r="H95" s="168">
        <v>2025</v>
      </c>
      <c r="I95" s="168">
        <v>2026</v>
      </c>
      <c r="J95" s="168">
        <v>2027</v>
      </c>
      <c r="K95" s="168">
        <v>2028</v>
      </c>
      <c r="L95" s="168">
        <v>2029</v>
      </c>
      <c r="M95" s="168">
        <v>2030</v>
      </c>
      <c r="N95" s="168">
        <v>2031</v>
      </c>
      <c r="O95" s="168">
        <v>2032</v>
      </c>
      <c r="P95" s="168">
        <v>2033</v>
      </c>
      <c r="Q95" s="168">
        <v>2034</v>
      </c>
      <c r="R95" s="168">
        <v>2035</v>
      </c>
      <c r="S95" s="168">
        <v>2036</v>
      </c>
      <c r="T95" s="168">
        <v>2037</v>
      </c>
      <c r="U95" s="168">
        <v>2038</v>
      </c>
      <c r="V95" s="168">
        <v>2039</v>
      </c>
      <c r="W95" s="168">
        <v>2040</v>
      </c>
      <c r="X95" s="168">
        <v>2041</v>
      </c>
      <c r="Y95" s="168">
        <v>2042</v>
      </c>
      <c r="Z95" s="168">
        <v>2043</v>
      </c>
      <c r="AA95" s="168">
        <v>2044</v>
      </c>
      <c r="AB95" s="168">
        <v>2045</v>
      </c>
      <c r="AC95" s="168">
        <v>2046</v>
      </c>
      <c r="AD95" s="168">
        <v>2047</v>
      </c>
      <c r="AE95" s="168">
        <v>2048</v>
      </c>
      <c r="AF95" s="168">
        <v>2049</v>
      </c>
      <c r="AG95" s="168">
        <v>2050</v>
      </c>
      <c r="AH95" s="168">
        <v>2051</v>
      </c>
      <c r="AI95" s="168">
        <v>2052</v>
      </c>
      <c r="AJ95" s="168">
        <v>2053</v>
      </c>
      <c r="AK95" s="168">
        <v>2054</v>
      </c>
      <c r="AL95" s="168">
        <v>2055</v>
      </c>
      <c r="AM95" s="168">
        <v>2056</v>
      </c>
      <c r="AN95" s="168">
        <v>2057</v>
      </c>
      <c r="AO95" s="168">
        <v>2058</v>
      </c>
      <c r="AP95" s="168">
        <v>2059</v>
      </c>
      <c r="AQ95" s="168">
        <v>2060</v>
      </c>
    </row>
    <row r="96" spans="1:43" x14ac:dyDescent="0.25">
      <c r="A96" s="218" t="s">
        <v>2</v>
      </c>
      <c r="B96" s="151" t="s">
        <v>344</v>
      </c>
      <c r="C96" s="152">
        <v>1</v>
      </c>
      <c r="D96" s="301">
        <f>D2-0.005</f>
        <v>1.0446668375192212</v>
      </c>
      <c r="E96" s="301">
        <f>E2-0.094</f>
        <v>1.0384449000512557</v>
      </c>
      <c r="F96" s="301">
        <f>F2-0.08</f>
        <v>1.1252895950794464</v>
      </c>
      <c r="G96" s="301">
        <f t="shared" ref="G96:AQ96" si="46">G2-0.05</f>
        <v>1.2182009226037929</v>
      </c>
      <c r="H96" s="301">
        <f t="shared" si="46"/>
        <v>1.2811122501281393</v>
      </c>
      <c r="I96" s="301">
        <f t="shared" si="46"/>
        <v>1.3028446950281907</v>
      </c>
      <c r="J96" s="301">
        <f t="shared" si="46"/>
        <v>1.3245771399282418</v>
      </c>
      <c r="K96" s="301">
        <f t="shared" si="46"/>
        <v>1.3463095848282931</v>
      </c>
      <c r="L96" s="301">
        <f t="shared" si="46"/>
        <v>1.3680420297283442</v>
      </c>
      <c r="M96" s="301">
        <f t="shared" si="46"/>
        <v>1.3897744746283955</v>
      </c>
      <c r="N96" s="301">
        <f t="shared" si="46"/>
        <v>1.3979241414659147</v>
      </c>
      <c r="O96" s="301">
        <f t="shared" si="46"/>
        <v>1.4060738083034339</v>
      </c>
      <c r="P96" s="301">
        <f t="shared" si="46"/>
        <v>1.414223475140953</v>
      </c>
      <c r="Q96" s="301">
        <f t="shared" si="46"/>
        <v>1.4223731419784722</v>
      </c>
      <c r="R96" s="301">
        <f t="shared" si="46"/>
        <v>1.4305228088159918</v>
      </c>
      <c r="S96" s="301">
        <f t="shared" si="46"/>
        <v>1.4169400307534596</v>
      </c>
      <c r="T96" s="301">
        <f t="shared" si="46"/>
        <v>1.4033572526909275</v>
      </c>
      <c r="U96" s="301">
        <f t="shared" si="46"/>
        <v>1.3897744746283955</v>
      </c>
      <c r="V96" s="301">
        <f t="shared" si="46"/>
        <v>1.3761916965658634</v>
      </c>
      <c r="W96" s="301">
        <f t="shared" si="46"/>
        <v>1.3626089185033317</v>
      </c>
      <c r="X96" s="301">
        <f t="shared" si="46"/>
        <v>1.3408764736032803</v>
      </c>
      <c r="Y96" s="301">
        <f t="shared" si="46"/>
        <v>1.3191440287032292</v>
      </c>
      <c r="Z96" s="301">
        <f t="shared" si="46"/>
        <v>1.2974115838031779</v>
      </c>
      <c r="AA96" s="301">
        <f t="shared" si="46"/>
        <v>1.2756791389031266</v>
      </c>
      <c r="AB96" s="301">
        <f t="shared" si="46"/>
        <v>1.2539466940030752</v>
      </c>
      <c r="AC96" s="301">
        <f t="shared" si="46"/>
        <v>1.2322142491030241</v>
      </c>
      <c r="AD96" s="301">
        <f t="shared" si="46"/>
        <v>1.2104818042029728</v>
      </c>
      <c r="AE96" s="301">
        <f t="shared" si="46"/>
        <v>1.1887493593029215</v>
      </c>
      <c r="AF96" s="301">
        <f t="shared" si="46"/>
        <v>1.1670169144028704</v>
      </c>
      <c r="AG96" s="301">
        <f t="shared" si="46"/>
        <v>1.145284469502819</v>
      </c>
      <c r="AH96" s="301">
        <f t="shared" si="46"/>
        <v>1.1181189133777547</v>
      </c>
      <c r="AI96" s="301">
        <f t="shared" si="46"/>
        <v>1.0909533572526906</v>
      </c>
      <c r="AJ96" s="301">
        <f t="shared" si="46"/>
        <v>1.0637878011276265</v>
      </c>
      <c r="AK96" s="301">
        <f t="shared" si="46"/>
        <v>1.0366222450025624</v>
      </c>
      <c r="AL96" s="301">
        <f t="shared" si="46"/>
        <v>1.0094566888774987</v>
      </c>
      <c r="AM96" s="301">
        <f t="shared" si="46"/>
        <v>0.9877242439774474</v>
      </c>
      <c r="AN96" s="301">
        <f t="shared" si="46"/>
        <v>0.9659917990773963</v>
      </c>
      <c r="AO96" s="301">
        <f t="shared" si="46"/>
        <v>0.94425935417734497</v>
      </c>
      <c r="AP96" s="301">
        <f t="shared" si="46"/>
        <v>0.92252690927729375</v>
      </c>
      <c r="AQ96" s="302">
        <f t="shared" si="46"/>
        <v>0.90079446437724231</v>
      </c>
    </row>
    <row r="97" spans="1:43" x14ac:dyDescent="0.25">
      <c r="A97" s="219" t="s">
        <v>3</v>
      </c>
      <c r="B97" s="152" t="s">
        <v>345</v>
      </c>
      <c r="C97" s="152">
        <v>1</v>
      </c>
      <c r="D97" s="303">
        <f t="shared" ref="D97:D138" si="47">D3-0.005</f>
        <v>1.0508915893666801</v>
      </c>
      <c r="E97" s="303">
        <f t="shared" ref="E97:E138" si="48">E3-0.094</f>
        <v>1.0550442383111462</v>
      </c>
      <c r="F97" s="303">
        <f t="shared" ref="F97:F138" si="49">F3-0.08</f>
        <v>1.151018569382277</v>
      </c>
      <c r="G97" s="303">
        <f t="shared" ref="G97:AQ97" si="50">G3-0.05</f>
        <v>1.2518145825800715</v>
      </c>
      <c r="H97" s="303">
        <f t="shared" si="50"/>
        <v>1.3226105957778662</v>
      </c>
      <c r="I97" s="303">
        <f t="shared" si="50"/>
        <v>1.3563904689906474</v>
      </c>
      <c r="J97" s="303">
        <f t="shared" si="50"/>
        <v>1.3901703422034286</v>
      </c>
      <c r="K97" s="303">
        <f t="shared" si="50"/>
        <v>1.42395021541621</v>
      </c>
      <c r="L97" s="303">
        <f t="shared" si="50"/>
        <v>1.4577300886289912</v>
      </c>
      <c r="M97" s="303">
        <f t="shared" si="50"/>
        <v>1.4915099618417729</v>
      </c>
      <c r="N97" s="303">
        <f t="shared" si="50"/>
        <v>1.5135230453593878</v>
      </c>
      <c r="O97" s="303">
        <f t="shared" si="50"/>
        <v>1.5355361288770029</v>
      </c>
      <c r="P97" s="303">
        <f t="shared" si="50"/>
        <v>1.5575492123946177</v>
      </c>
      <c r="Q97" s="303">
        <f t="shared" si="50"/>
        <v>1.5795622959122326</v>
      </c>
      <c r="R97" s="303">
        <f t="shared" si="50"/>
        <v>1.6015753794298473</v>
      </c>
      <c r="S97" s="303">
        <f t="shared" si="50"/>
        <v>1.6235818616629207</v>
      </c>
      <c r="T97" s="303">
        <f t="shared" si="50"/>
        <v>1.6455883438959942</v>
      </c>
      <c r="U97" s="303">
        <f t="shared" si="50"/>
        <v>1.6675948261290676</v>
      </c>
      <c r="V97" s="303">
        <f t="shared" si="50"/>
        <v>1.6896013083621411</v>
      </c>
      <c r="W97" s="303">
        <f t="shared" si="50"/>
        <v>1.7116077905952143</v>
      </c>
      <c r="X97" s="303">
        <f t="shared" si="50"/>
        <v>1.7225989293567581</v>
      </c>
      <c r="Y97" s="303">
        <f t="shared" si="50"/>
        <v>1.7335900681183021</v>
      </c>
      <c r="Z97" s="303">
        <f t="shared" si="50"/>
        <v>1.7445812068798461</v>
      </c>
      <c r="AA97" s="303">
        <f t="shared" si="50"/>
        <v>1.7555723456413899</v>
      </c>
      <c r="AB97" s="303">
        <f t="shared" si="50"/>
        <v>1.7665634844029343</v>
      </c>
      <c r="AC97" s="303">
        <f t="shared" si="50"/>
        <v>1.7775546231644783</v>
      </c>
      <c r="AD97" s="303">
        <f t="shared" si="50"/>
        <v>1.7885457619260221</v>
      </c>
      <c r="AE97" s="303">
        <f t="shared" si="50"/>
        <v>1.7995369006875659</v>
      </c>
      <c r="AF97" s="303">
        <f t="shared" si="50"/>
        <v>1.8105280394491099</v>
      </c>
      <c r="AG97" s="303">
        <f t="shared" si="50"/>
        <v>1.8215191782106543</v>
      </c>
      <c r="AH97" s="303">
        <f t="shared" si="50"/>
        <v>1.832504815901747</v>
      </c>
      <c r="AI97" s="303">
        <f t="shared" si="50"/>
        <v>1.8434904535928398</v>
      </c>
      <c r="AJ97" s="303">
        <f t="shared" si="50"/>
        <v>1.8544760912839324</v>
      </c>
      <c r="AK97" s="303">
        <f t="shared" si="50"/>
        <v>1.8654617289750253</v>
      </c>
      <c r="AL97" s="303">
        <f t="shared" si="50"/>
        <v>1.8764473666661183</v>
      </c>
      <c r="AM97" s="303">
        <f t="shared" si="50"/>
        <v>1.8764407653815767</v>
      </c>
      <c r="AN97" s="303">
        <f t="shared" si="50"/>
        <v>1.8764341640970355</v>
      </c>
      <c r="AO97" s="303">
        <f t="shared" si="50"/>
        <v>1.8764275628124938</v>
      </c>
      <c r="AP97" s="303">
        <f t="shared" si="50"/>
        <v>1.8764209615279526</v>
      </c>
      <c r="AQ97" s="304">
        <f t="shared" si="50"/>
        <v>1.8764143602434109</v>
      </c>
    </row>
    <row r="98" spans="1:43" x14ac:dyDescent="0.25">
      <c r="A98" s="220" t="s">
        <v>4</v>
      </c>
      <c r="B98" s="152" t="s">
        <v>344</v>
      </c>
      <c r="C98" s="152">
        <v>1</v>
      </c>
      <c r="D98" s="303">
        <f t="shared" si="47"/>
        <v>1.0647736360818636</v>
      </c>
      <c r="E98" s="303">
        <f t="shared" si="48"/>
        <v>1.0920630295516358</v>
      </c>
      <c r="F98" s="303">
        <f t="shared" si="49"/>
        <v>1.2083976958050358</v>
      </c>
      <c r="G98" s="303">
        <f t="shared" ref="G98:AQ98" si="51">G4-0.05</f>
        <v>1.326777634842063</v>
      </c>
      <c r="H98" s="303">
        <f t="shared" si="51"/>
        <v>1.41515757387909</v>
      </c>
      <c r="I98" s="303">
        <f t="shared" si="51"/>
        <v>1.4477166310764031</v>
      </c>
      <c r="J98" s="303">
        <f t="shared" si="51"/>
        <v>1.4802756882737163</v>
      </c>
      <c r="K98" s="303">
        <f t="shared" si="51"/>
        <v>1.5128347454710294</v>
      </c>
      <c r="L98" s="303">
        <f t="shared" si="51"/>
        <v>1.5453938026683425</v>
      </c>
      <c r="M98" s="303">
        <f t="shared" si="51"/>
        <v>1.5779528598656556</v>
      </c>
      <c r="N98" s="303">
        <f t="shared" si="51"/>
        <v>1.5802785068083209</v>
      </c>
      <c r="O98" s="303">
        <f t="shared" si="51"/>
        <v>1.5826041537509861</v>
      </c>
      <c r="P98" s="303">
        <f t="shared" si="51"/>
        <v>1.5849298006936514</v>
      </c>
      <c r="Q98" s="303">
        <f t="shared" si="51"/>
        <v>1.5872554476363165</v>
      </c>
      <c r="R98" s="303">
        <f t="shared" si="51"/>
        <v>1.5895810945789819</v>
      </c>
      <c r="S98" s="303">
        <f t="shared" si="51"/>
        <v>1.5709759190376602</v>
      </c>
      <c r="T98" s="303">
        <f t="shared" si="51"/>
        <v>1.5523707434963385</v>
      </c>
      <c r="U98" s="303">
        <f t="shared" si="51"/>
        <v>1.5337655679550168</v>
      </c>
      <c r="V98" s="303">
        <f t="shared" si="51"/>
        <v>1.5151603924136952</v>
      </c>
      <c r="W98" s="303">
        <f t="shared" si="51"/>
        <v>1.496555216872373</v>
      </c>
      <c r="X98" s="303">
        <f t="shared" si="51"/>
        <v>1.4616705127323946</v>
      </c>
      <c r="Y98" s="303">
        <f t="shared" si="51"/>
        <v>1.4267858085924161</v>
      </c>
      <c r="Z98" s="303">
        <f t="shared" si="51"/>
        <v>1.3919011044524379</v>
      </c>
      <c r="AA98" s="303">
        <f t="shared" si="51"/>
        <v>1.3570164003124594</v>
      </c>
      <c r="AB98" s="303">
        <f t="shared" si="51"/>
        <v>1.3221316961724814</v>
      </c>
      <c r="AC98" s="303">
        <f t="shared" si="51"/>
        <v>1.2872469920325029</v>
      </c>
      <c r="AD98" s="303">
        <f t="shared" si="51"/>
        <v>1.2523622878925245</v>
      </c>
      <c r="AE98" s="303">
        <f t="shared" si="51"/>
        <v>1.2174775837525462</v>
      </c>
      <c r="AF98" s="303">
        <f t="shared" si="51"/>
        <v>1.1825928796125678</v>
      </c>
      <c r="AG98" s="303">
        <f t="shared" si="51"/>
        <v>1.1477081754725895</v>
      </c>
      <c r="AH98" s="303">
        <f t="shared" si="51"/>
        <v>1.1174747652179415</v>
      </c>
      <c r="AI98" s="303">
        <f t="shared" si="51"/>
        <v>1.0872413549632938</v>
      </c>
      <c r="AJ98" s="303">
        <f t="shared" si="51"/>
        <v>1.0570079447086458</v>
      </c>
      <c r="AK98" s="303">
        <f t="shared" si="51"/>
        <v>1.0267745344539978</v>
      </c>
      <c r="AL98" s="303">
        <f t="shared" si="51"/>
        <v>0.99654112419935004</v>
      </c>
      <c r="AM98" s="303">
        <f t="shared" si="51"/>
        <v>0.96478889206762086</v>
      </c>
      <c r="AN98" s="303">
        <f t="shared" si="51"/>
        <v>0.93303665993589191</v>
      </c>
      <c r="AO98" s="303">
        <f t="shared" si="51"/>
        <v>0.90128442780416285</v>
      </c>
      <c r="AP98" s="303">
        <f t="shared" si="51"/>
        <v>0.86953219567243367</v>
      </c>
      <c r="AQ98" s="304">
        <f t="shared" si="51"/>
        <v>0.83777996354070483</v>
      </c>
    </row>
    <row r="99" spans="1:43" x14ac:dyDescent="0.25">
      <c r="A99" s="219" t="s">
        <v>5</v>
      </c>
      <c r="B99" s="152" t="s">
        <v>345</v>
      </c>
      <c r="C99" s="152">
        <v>1</v>
      </c>
      <c r="D99" s="303">
        <f t="shared" si="47"/>
        <v>1.0383411962007008</v>
      </c>
      <c r="E99" s="303">
        <f t="shared" si="48"/>
        <v>1.0215765232018683</v>
      </c>
      <c r="F99" s="303">
        <f t="shared" si="49"/>
        <v>1.0991436109628958</v>
      </c>
      <c r="G99" s="303">
        <f t="shared" ref="G99:AQ99" si="52">G5-0.05</f>
        <v>1.1840424594837833</v>
      </c>
      <c r="H99" s="303">
        <f t="shared" si="52"/>
        <v>1.2389413080046707</v>
      </c>
      <c r="I99" s="303">
        <f t="shared" si="52"/>
        <v>1.3057585379531227</v>
      </c>
      <c r="J99" s="303">
        <f t="shared" si="52"/>
        <v>1.3725757679015747</v>
      </c>
      <c r="K99" s="303">
        <f t="shared" si="52"/>
        <v>1.4393929978500266</v>
      </c>
      <c r="L99" s="303">
        <f t="shared" si="52"/>
        <v>1.5062102277984786</v>
      </c>
      <c r="M99" s="303">
        <f t="shared" si="52"/>
        <v>1.573027457746931</v>
      </c>
      <c r="N99" s="303">
        <f t="shared" si="52"/>
        <v>1.6090511878210156</v>
      </c>
      <c r="O99" s="303">
        <f t="shared" si="52"/>
        <v>1.6450749178951001</v>
      </c>
      <c r="P99" s="303">
        <f t="shared" si="52"/>
        <v>1.6810986479691847</v>
      </c>
      <c r="Q99" s="303">
        <f t="shared" si="52"/>
        <v>1.7171223780432692</v>
      </c>
      <c r="R99" s="303">
        <f t="shared" si="52"/>
        <v>1.7531461081173541</v>
      </c>
      <c r="S99" s="303">
        <f t="shared" si="52"/>
        <v>1.7636065685167885</v>
      </c>
      <c r="T99" s="303">
        <f t="shared" si="52"/>
        <v>1.774067028916223</v>
      </c>
      <c r="U99" s="303">
        <f t="shared" si="52"/>
        <v>1.7845274893156575</v>
      </c>
      <c r="V99" s="303">
        <f t="shared" si="52"/>
        <v>1.7949879497150918</v>
      </c>
      <c r="W99" s="303">
        <f t="shared" si="52"/>
        <v>1.8054484101145269</v>
      </c>
      <c r="X99" s="303">
        <f t="shared" si="52"/>
        <v>1.800610100797434</v>
      </c>
      <c r="Y99" s="303">
        <f t="shared" si="52"/>
        <v>1.7957717914803408</v>
      </c>
      <c r="Z99" s="303">
        <f t="shared" si="52"/>
        <v>1.7909334821632479</v>
      </c>
      <c r="AA99" s="303">
        <f t="shared" si="52"/>
        <v>1.7860951728461547</v>
      </c>
      <c r="AB99" s="303">
        <f t="shared" si="52"/>
        <v>1.7812568635290615</v>
      </c>
      <c r="AC99" s="303">
        <f t="shared" si="52"/>
        <v>1.7562814751783478</v>
      </c>
      <c r="AD99" s="303">
        <f t="shared" si="52"/>
        <v>1.7313060868276342</v>
      </c>
      <c r="AE99" s="303">
        <f t="shared" si="52"/>
        <v>1.7063306984769204</v>
      </c>
      <c r="AF99" s="303">
        <f t="shared" si="52"/>
        <v>1.6813553101262064</v>
      </c>
      <c r="AG99" s="303">
        <f t="shared" si="52"/>
        <v>1.6563799217754924</v>
      </c>
      <c r="AH99" s="303">
        <f t="shared" si="52"/>
        <v>1.6163017241495632</v>
      </c>
      <c r="AI99" s="303">
        <f t="shared" si="52"/>
        <v>1.5762235265236337</v>
      </c>
      <c r="AJ99" s="303">
        <f t="shared" si="52"/>
        <v>1.5361453288977043</v>
      </c>
      <c r="AK99" s="303">
        <f t="shared" si="52"/>
        <v>1.496067131271775</v>
      </c>
      <c r="AL99" s="303">
        <f t="shared" si="52"/>
        <v>1.4559889336458456</v>
      </c>
      <c r="AM99" s="303">
        <f t="shared" si="52"/>
        <v>1.4158715439316538</v>
      </c>
      <c r="AN99" s="303">
        <f t="shared" si="52"/>
        <v>1.3757541542174623</v>
      </c>
      <c r="AO99" s="303">
        <f t="shared" si="52"/>
        <v>1.3356367645032705</v>
      </c>
      <c r="AP99" s="303">
        <f t="shared" si="52"/>
        <v>1.2955193747890787</v>
      </c>
      <c r="AQ99" s="304">
        <f t="shared" si="52"/>
        <v>1.2554019850748872</v>
      </c>
    </row>
    <row r="100" spans="1:43" x14ac:dyDescent="0.25">
      <c r="A100" s="220" t="s">
        <v>6</v>
      </c>
      <c r="B100" s="152" t="s">
        <v>344</v>
      </c>
      <c r="C100" s="152">
        <v>1</v>
      </c>
      <c r="D100" s="303">
        <f t="shared" si="47"/>
        <v>1.0043513498074066</v>
      </c>
      <c r="E100" s="303">
        <f t="shared" si="48"/>
        <v>0.93093693281975087</v>
      </c>
      <c r="F100" s="303">
        <f t="shared" si="49"/>
        <v>0.95865224587061404</v>
      </c>
      <c r="G100" s="303">
        <f t="shared" ref="G100:AQ100" si="53">G6-0.05</f>
        <v>1.0004972889599957</v>
      </c>
      <c r="H100" s="303">
        <f t="shared" si="53"/>
        <v>1.0123423320493774</v>
      </c>
      <c r="I100" s="303">
        <f t="shared" si="53"/>
        <v>1.0256216111999945</v>
      </c>
      <c r="J100" s="303">
        <f t="shared" si="53"/>
        <v>1.0389008903506116</v>
      </c>
      <c r="K100" s="303">
        <f t="shared" si="53"/>
        <v>1.0521801695012289</v>
      </c>
      <c r="L100" s="303">
        <f t="shared" si="53"/>
        <v>1.0654594486518461</v>
      </c>
      <c r="M100" s="303">
        <f t="shared" si="53"/>
        <v>1.0787387278024636</v>
      </c>
      <c r="N100" s="303">
        <f t="shared" si="53"/>
        <v>1.0654594486518465</v>
      </c>
      <c r="O100" s="303">
        <f t="shared" si="53"/>
        <v>1.0521801695012294</v>
      </c>
      <c r="P100" s="303">
        <f t="shared" si="53"/>
        <v>1.0389008903506121</v>
      </c>
      <c r="Q100" s="303">
        <f t="shared" si="53"/>
        <v>1.025621611199995</v>
      </c>
      <c r="R100" s="303">
        <f t="shared" si="53"/>
        <v>1.0123423320493774</v>
      </c>
      <c r="S100" s="303">
        <f t="shared" si="53"/>
        <v>0.99375134123851327</v>
      </c>
      <c r="T100" s="303">
        <f t="shared" si="53"/>
        <v>0.97516035042764915</v>
      </c>
      <c r="U100" s="303">
        <f t="shared" si="53"/>
        <v>0.95656935961678502</v>
      </c>
      <c r="V100" s="303">
        <f t="shared" si="53"/>
        <v>0.93797836880592078</v>
      </c>
      <c r="W100" s="303">
        <f t="shared" si="53"/>
        <v>0.91938737799505688</v>
      </c>
      <c r="X100" s="303">
        <f t="shared" si="53"/>
        <v>0.89371410497053028</v>
      </c>
      <c r="Y100" s="303">
        <f t="shared" si="53"/>
        <v>0.86804083194600368</v>
      </c>
      <c r="Z100" s="303">
        <f t="shared" si="53"/>
        <v>0.84236755892147697</v>
      </c>
      <c r="AA100" s="303">
        <f t="shared" si="53"/>
        <v>0.81669428589695037</v>
      </c>
      <c r="AB100" s="303">
        <f t="shared" si="53"/>
        <v>0.79102101287242366</v>
      </c>
      <c r="AC100" s="303">
        <f t="shared" si="53"/>
        <v>0.77154473678485169</v>
      </c>
      <c r="AD100" s="303">
        <f t="shared" si="53"/>
        <v>0.75206846069727973</v>
      </c>
      <c r="AE100" s="303">
        <f t="shared" si="53"/>
        <v>0.73259218460970776</v>
      </c>
      <c r="AF100" s="303">
        <f t="shared" si="53"/>
        <v>0.71311590852213591</v>
      </c>
      <c r="AG100" s="303">
        <f t="shared" si="53"/>
        <v>0.69363963243456406</v>
      </c>
      <c r="AH100" s="303">
        <f t="shared" si="53"/>
        <v>0.68213092383736251</v>
      </c>
      <c r="AI100" s="303">
        <f t="shared" si="53"/>
        <v>0.67062221524016086</v>
      </c>
      <c r="AJ100" s="303">
        <f t="shared" si="53"/>
        <v>0.65911350664295931</v>
      </c>
      <c r="AK100" s="303">
        <f t="shared" si="53"/>
        <v>0.64760479804575777</v>
      </c>
      <c r="AL100" s="303">
        <f t="shared" si="53"/>
        <v>0.63609608944855611</v>
      </c>
      <c r="AM100" s="303">
        <f t="shared" si="53"/>
        <v>0.63082777978428506</v>
      </c>
      <c r="AN100" s="303">
        <f t="shared" si="53"/>
        <v>0.62555947012001401</v>
      </c>
      <c r="AO100" s="303">
        <f t="shared" si="53"/>
        <v>0.62029116045574295</v>
      </c>
      <c r="AP100" s="303">
        <f t="shared" si="53"/>
        <v>0.61502285079147201</v>
      </c>
      <c r="AQ100" s="304">
        <f t="shared" si="53"/>
        <v>0.60975454112720107</v>
      </c>
    </row>
    <row r="101" spans="1:43" x14ac:dyDescent="0.25">
      <c r="A101" s="220" t="s">
        <v>18</v>
      </c>
      <c r="B101" s="152" t="s">
        <v>344</v>
      </c>
      <c r="C101" s="152">
        <v>1</v>
      </c>
      <c r="D101" s="303">
        <f t="shared" si="47"/>
        <v>1.0453050242389552</v>
      </c>
      <c r="E101" s="303">
        <f t="shared" si="48"/>
        <v>1.0401467313038801</v>
      </c>
      <c r="F101" s="303">
        <f t="shared" si="49"/>
        <v>1.1279274335210143</v>
      </c>
      <c r="G101" s="303">
        <f t="shared" ref="G101:AQ101" si="54">G7-0.05</f>
        <v>1.2216471308903576</v>
      </c>
      <c r="H101" s="303">
        <f t="shared" si="54"/>
        <v>1.2853668282597006</v>
      </c>
      <c r="I101" s="303">
        <f t="shared" si="54"/>
        <v>1.318750998966193</v>
      </c>
      <c r="J101" s="303">
        <f t="shared" si="54"/>
        <v>1.3521351696726855</v>
      </c>
      <c r="K101" s="303">
        <f t="shared" si="54"/>
        <v>1.3855193403791781</v>
      </c>
      <c r="L101" s="303">
        <f t="shared" si="54"/>
        <v>1.4189035110856707</v>
      </c>
      <c r="M101" s="303">
        <f t="shared" si="54"/>
        <v>1.4522876817921631</v>
      </c>
      <c r="N101" s="303">
        <f t="shared" si="54"/>
        <v>1.4689797671454095</v>
      </c>
      <c r="O101" s="303">
        <f t="shared" si="54"/>
        <v>1.4856718524986556</v>
      </c>
      <c r="P101" s="303">
        <f t="shared" si="54"/>
        <v>1.5023639378519018</v>
      </c>
      <c r="Q101" s="303">
        <f t="shared" si="54"/>
        <v>1.5190560232051482</v>
      </c>
      <c r="R101" s="303">
        <f t="shared" si="54"/>
        <v>1.5357481085583944</v>
      </c>
      <c r="S101" s="303">
        <f t="shared" si="54"/>
        <v>1.5440941512350175</v>
      </c>
      <c r="T101" s="303">
        <f t="shared" si="54"/>
        <v>1.5524401939116406</v>
      </c>
      <c r="U101" s="303">
        <f t="shared" si="54"/>
        <v>1.5607862365882639</v>
      </c>
      <c r="V101" s="303">
        <f t="shared" si="54"/>
        <v>1.569132279264887</v>
      </c>
      <c r="W101" s="303">
        <f t="shared" si="54"/>
        <v>1.5774783219415101</v>
      </c>
      <c r="X101" s="303">
        <f t="shared" si="54"/>
        <v>1.569132279264887</v>
      </c>
      <c r="Y101" s="303">
        <f t="shared" si="54"/>
        <v>1.5607862365882639</v>
      </c>
      <c r="Z101" s="303">
        <f t="shared" si="54"/>
        <v>1.5524401939116406</v>
      </c>
      <c r="AA101" s="303">
        <f t="shared" si="54"/>
        <v>1.5440941512350175</v>
      </c>
      <c r="AB101" s="303">
        <f t="shared" si="54"/>
        <v>1.5357481085583944</v>
      </c>
      <c r="AC101" s="303">
        <f t="shared" si="54"/>
        <v>1.5157176061344988</v>
      </c>
      <c r="AD101" s="303">
        <f t="shared" si="54"/>
        <v>1.4956871037106032</v>
      </c>
      <c r="AE101" s="303">
        <f t="shared" si="54"/>
        <v>1.4756566012867076</v>
      </c>
      <c r="AF101" s="303">
        <f t="shared" si="54"/>
        <v>1.4556260988628118</v>
      </c>
      <c r="AG101" s="303">
        <f t="shared" si="54"/>
        <v>1.4355955964389169</v>
      </c>
      <c r="AH101" s="303">
        <f t="shared" si="54"/>
        <v>1.4138958854796968</v>
      </c>
      <c r="AI101" s="303">
        <f t="shared" si="54"/>
        <v>1.3921961745204767</v>
      </c>
      <c r="AJ101" s="303">
        <f t="shared" si="54"/>
        <v>1.3704964635612569</v>
      </c>
      <c r="AK101" s="303">
        <f t="shared" si="54"/>
        <v>1.3487967526020368</v>
      </c>
      <c r="AL101" s="303">
        <f t="shared" si="54"/>
        <v>1.3270970416428163</v>
      </c>
      <c r="AM101" s="303">
        <f t="shared" si="54"/>
        <v>1.3020589136129468</v>
      </c>
      <c r="AN101" s="303">
        <f t="shared" si="54"/>
        <v>1.2770207855830775</v>
      </c>
      <c r="AO101" s="303">
        <f t="shared" si="54"/>
        <v>1.251982657553208</v>
      </c>
      <c r="AP101" s="303">
        <f t="shared" si="54"/>
        <v>1.2269445295233385</v>
      </c>
      <c r="AQ101" s="304">
        <f t="shared" si="54"/>
        <v>1.2019064014934693</v>
      </c>
    </row>
    <row r="102" spans="1:43" x14ac:dyDescent="0.25">
      <c r="A102" s="219" t="s">
        <v>21</v>
      </c>
      <c r="B102" s="152" t="s">
        <v>345</v>
      </c>
      <c r="C102" s="152">
        <v>1</v>
      </c>
      <c r="D102" s="303">
        <f t="shared" si="47"/>
        <v>1.0425738864125416</v>
      </c>
      <c r="E102" s="303">
        <f t="shared" si="48"/>
        <v>1.0233489198176022</v>
      </c>
      <c r="F102" s="303">
        <f t="shared" si="49"/>
        <v>1.1071239532226629</v>
      </c>
      <c r="G102" s="303">
        <f t="shared" ref="G102:AQ102" si="55">G8-0.05</f>
        <v>1.2021415979864694</v>
      </c>
      <c r="H102" s="303">
        <f t="shared" si="55"/>
        <v>1.2671592427502758</v>
      </c>
      <c r="I102" s="303">
        <f t="shared" si="55"/>
        <v>1.2964292506834427</v>
      </c>
      <c r="J102" s="303">
        <f t="shared" si="55"/>
        <v>1.3256992586166094</v>
      </c>
      <c r="K102" s="303">
        <f t="shared" si="55"/>
        <v>1.3549692665497766</v>
      </c>
      <c r="L102" s="303">
        <f t="shared" si="55"/>
        <v>1.384239274482943</v>
      </c>
      <c r="M102" s="303">
        <f t="shared" si="55"/>
        <v>1.41350928241611</v>
      </c>
      <c r="N102" s="303">
        <f t="shared" si="55"/>
        <v>1.4156000700916065</v>
      </c>
      <c r="O102" s="303">
        <f t="shared" si="55"/>
        <v>1.4176908577671035</v>
      </c>
      <c r="P102" s="303">
        <f t="shared" si="55"/>
        <v>1.4197816454425998</v>
      </c>
      <c r="Q102" s="303">
        <f t="shared" si="55"/>
        <v>1.4218724331180965</v>
      </c>
      <c r="R102" s="303">
        <f t="shared" si="55"/>
        <v>1.4239632207935931</v>
      </c>
      <c r="S102" s="303">
        <f t="shared" si="55"/>
        <v>1.4072375367159493</v>
      </c>
      <c r="T102" s="303">
        <f t="shared" si="55"/>
        <v>1.3905118526383056</v>
      </c>
      <c r="U102" s="303">
        <f t="shared" si="55"/>
        <v>1.3737861685606614</v>
      </c>
      <c r="V102" s="303">
        <f t="shared" si="55"/>
        <v>1.3570604844830176</v>
      </c>
      <c r="W102" s="303">
        <f t="shared" si="55"/>
        <v>1.3403348004053739</v>
      </c>
      <c r="X102" s="303">
        <f t="shared" si="55"/>
        <v>1.3089740141501394</v>
      </c>
      <c r="Y102" s="303">
        <f t="shared" si="55"/>
        <v>1.2776132278949055</v>
      </c>
      <c r="Z102" s="303">
        <f t="shared" si="55"/>
        <v>1.246252441639671</v>
      </c>
      <c r="AA102" s="303">
        <f t="shared" si="55"/>
        <v>1.2148916553844367</v>
      </c>
      <c r="AB102" s="303">
        <f t="shared" si="55"/>
        <v>1.1835308691292021</v>
      </c>
      <c r="AC102" s="303">
        <f t="shared" si="55"/>
        <v>1.1521700828739678</v>
      </c>
      <c r="AD102" s="303">
        <f t="shared" si="55"/>
        <v>1.1208092966187337</v>
      </c>
      <c r="AE102" s="303">
        <f t="shared" si="55"/>
        <v>1.0894485103634994</v>
      </c>
      <c r="AF102" s="303">
        <f t="shared" si="55"/>
        <v>1.0580877241082653</v>
      </c>
      <c r="AG102" s="303">
        <f t="shared" si="55"/>
        <v>1.026726937853031</v>
      </c>
      <c r="AH102" s="303">
        <f t="shared" si="55"/>
        <v>0.99954753052677625</v>
      </c>
      <c r="AI102" s="303">
        <f t="shared" si="55"/>
        <v>0.97236812320052146</v>
      </c>
      <c r="AJ102" s="303">
        <f t="shared" si="55"/>
        <v>0.94518871587426667</v>
      </c>
      <c r="AK102" s="303">
        <f t="shared" si="55"/>
        <v>0.91800930854801188</v>
      </c>
      <c r="AL102" s="303">
        <f t="shared" si="55"/>
        <v>0.89082990122175698</v>
      </c>
      <c r="AM102" s="303">
        <f t="shared" si="55"/>
        <v>0.86228518578311653</v>
      </c>
      <c r="AN102" s="303">
        <f t="shared" si="55"/>
        <v>0.83374047034447618</v>
      </c>
      <c r="AO102" s="303">
        <f t="shared" si="55"/>
        <v>0.80519575490583584</v>
      </c>
      <c r="AP102" s="303">
        <f t="shared" si="55"/>
        <v>0.77665103946719538</v>
      </c>
      <c r="AQ102" s="304">
        <f t="shared" si="55"/>
        <v>0.74810632402855481</v>
      </c>
    </row>
    <row r="103" spans="1:43" x14ac:dyDescent="0.25">
      <c r="A103" s="219" t="s">
        <v>1</v>
      </c>
      <c r="B103" s="152" t="s">
        <v>345</v>
      </c>
      <c r="C103" s="152">
        <v>1</v>
      </c>
      <c r="D103" s="303">
        <f t="shared" si="47"/>
        <v>1.0597409711204244</v>
      </c>
      <c r="E103" s="303">
        <f t="shared" si="48"/>
        <v>1.0786425896544649</v>
      </c>
      <c r="F103" s="303">
        <f t="shared" si="49"/>
        <v>1.1875960139644206</v>
      </c>
      <c r="G103" s="303">
        <f t="shared" ref="G103:AQ103" si="56">G9-0.05</f>
        <v>1.2996012440502918</v>
      </c>
      <c r="H103" s="303">
        <f t="shared" si="56"/>
        <v>1.3816064741361624</v>
      </c>
      <c r="I103" s="303">
        <f t="shared" si="56"/>
        <v>1.4337436031169453</v>
      </c>
      <c r="J103" s="303">
        <f t="shared" si="56"/>
        <v>1.4858807320977279</v>
      </c>
      <c r="K103" s="303">
        <f t="shared" si="56"/>
        <v>1.5380178610785109</v>
      </c>
      <c r="L103" s="303">
        <f t="shared" si="56"/>
        <v>1.5901549900592937</v>
      </c>
      <c r="M103" s="303">
        <f t="shared" si="56"/>
        <v>1.6422921190400765</v>
      </c>
      <c r="N103" s="303">
        <f t="shared" si="56"/>
        <v>1.6722342996940545</v>
      </c>
      <c r="O103" s="303">
        <f t="shared" si="56"/>
        <v>1.7021764803480322</v>
      </c>
      <c r="P103" s="303">
        <f t="shared" si="56"/>
        <v>1.7321186610020103</v>
      </c>
      <c r="Q103" s="303">
        <f t="shared" si="56"/>
        <v>1.7620608416559878</v>
      </c>
      <c r="R103" s="303">
        <f t="shared" si="56"/>
        <v>1.7920030223099659</v>
      </c>
      <c r="S103" s="303">
        <f t="shared" si="56"/>
        <v>1.807596023488907</v>
      </c>
      <c r="T103" s="303">
        <f t="shared" si="56"/>
        <v>1.8231890246678479</v>
      </c>
      <c r="U103" s="303">
        <f t="shared" si="56"/>
        <v>1.8387820258467891</v>
      </c>
      <c r="V103" s="303">
        <f t="shared" si="56"/>
        <v>1.85437502702573</v>
      </c>
      <c r="W103" s="303">
        <f t="shared" si="56"/>
        <v>1.8699680282046705</v>
      </c>
      <c r="X103" s="303">
        <f t="shared" si="56"/>
        <v>1.8770238895068165</v>
      </c>
      <c r="Y103" s="303">
        <f t="shared" si="56"/>
        <v>1.8840797508089622</v>
      </c>
      <c r="Z103" s="303">
        <f t="shared" si="56"/>
        <v>1.8911356121111078</v>
      </c>
      <c r="AA103" s="303">
        <f t="shared" si="56"/>
        <v>1.8981914734132537</v>
      </c>
      <c r="AB103" s="303">
        <f t="shared" si="56"/>
        <v>1.9052473347153998</v>
      </c>
      <c r="AC103" s="303">
        <f t="shared" si="56"/>
        <v>1.9049743400816856</v>
      </c>
      <c r="AD103" s="303">
        <f t="shared" si="56"/>
        <v>1.9047013454479718</v>
      </c>
      <c r="AE103" s="303">
        <f t="shared" si="56"/>
        <v>1.9044283508142577</v>
      </c>
      <c r="AF103" s="303">
        <f t="shared" si="56"/>
        <v>1.9041553561805435</v>
      </c>
      <c r="AG103" s="303">
        <f t="shared" si="56"/>
        <v>1.9038823615468299</v>
      </c>
      <c r="AH103" s="303">
        <f t="shared" si="56"/>
        <v>1.8969508824150743</v>
      </c>
      <c r="AI103" s="303">
        <f t="shared" si="56"/>
        <v>1.8900194032833191</v>
      </c>
      <c r="AJ103" s="303">
        <f t="shared" si="56"/>
        <v>1.8830879241515637</v>
      </c>
      <c r="AK103" s="303">
        <f t="shared" si="56"/>
        <v>1.8761564450198083</v>
      </c>
      <c r="AL103" s="303">
        <f t="shared" si="56"/>
        <v>1.8692249658880526</v>
      </c>
      <c r="AM103" s="303">
        <f t="shared" si="56"/>
        <v>1.861069856963171</v>
      </c>
      <c r="AN103" s="303">
        <f t="shared" si="56"/>
        <v>1.8529147480382893</v>
      </c>
      <c r="AO103" s="303">
        <f t="shared" si="56"/>
        <v>1.8447596391134076</v>
      </c>
      <c r="AP103" s="303">
        <f t="shared" si="56"/>
        <v>1.8366045301885259</v>
      </c>
      <c r="AQ103" s="304">
        <f t="shared" si="56"/>
        <v>1.828449421263644</v>
      </c>
    </row>
    <row r="104" spans="1:43" x14ac:dyDescent="0.25">
      <c r="A104" s="219" t="s">
        <v>25</v>
      </c>
      <c r="B104" s="152" t="s">
        <v>345</v>
      </c>
      <c r="C104" s="152">
        <v>1</v>
      </c>
      <c r="D104" s="303">
        <f t="shared" si="47"/>
        <v>1.0057659927697371</v>
      </c>
      <c r="E104" s="303">
        <f t="shared" si="48"/>
        <v>0.93255611549868467</v>
      </c>
      <c r="F104" s="303">
        <f t="shared" si="49"/>
        <v>0.9623462382276321</v>
      </c>
      <c r="G104" s="303">
        <f t="shared" ref="G104:AQ104" si="57">G10-0.05</f>
        <v>1.007059761679606</v>
      </c>
      <c r="H104" s="303">
        <f t="shared" si="57"/>
        <v>1.0217732851315797</v>
      </c>
      <c r="I104" s="303">
        <f t="shared" si="57"/>
        <v>1.0353624355069242</v>
      </c>
      <c r="J104" s="303">
        <f t="shared" si="57"/>
        <v>1.0489515858822684</v>
      </c>
      <c r="K104" s="303">
        <f t="shared" si="57"/>
        <v>1.0625407362576127</v>
      </c>
      <c r="L104" s="303">
        <f t="shared" si="57"/>
        <v>1.0761298866329572</v>
      </c>
      <c r="M104" s="303">
        <f t="shared" si="57"/>
        <v>1.0897190370083014</v>
      </c>
      <c r="N104" s="303">
        <f t="shared" si="57"/>
        <v>1.0768210301532757</v>
      </c>
      <c r="O104" s="303">
        <f t="shared" si="57"/>
        <v>1.0639230232982497</v>
      </c>
      <c r="P104" s="303">
        <f t="shared" si="57"/>
        <v>1.051025016443224</v>
      </c>
      <c r="Q104" s="303">
        <f t="shared" si="57"/>
        <v>1.038127009588198</v>
      </c>
      <c r="R104" s="303">
        <f t="shared" si="57"/>
        <v>1.0252290027331723</v>
      </c>
      <c r="S104" s="303">
        <f t="shared" si="57"/>
        <v>1.0068185420035289</v>
      </c>
      <c r="T104" s="303">
        <f t="shared" si="57"/>
        <v>0.98840808127388557</v>
      </c>
      <c r="U104" s="303">
        <f t="shared" si="57"/>
        <v>0.96999762054424199</v>
      </c>
      <c r="V104" s="303">
        <f t="shared" si="57"/>
        <v>0.95158715981459863</v>
      </c>
      <c r="W104" s="303">
        <f t="shared" si="57"/>
        <v>0.93317669908495526</v>
      </c>
      <c r="X104" s="303">
        <f t="shared" si="57"/>
        <v>0.90792825801902066</v>
      </c>
      <c r="Y104" s="303">
        <f t="shared" si="57"/>
        <v>0.88267981695308606</v>
      </c>
      <c r="Z104" s="303">
        <f t="shared" si="57"/>
        <v>0.85743137588715146</v>
      </c>
      <c r="AA104" s="303">
        <f t="shared" si="57"/>
        <v>0.83218293482121686</v>
      </c>
      <c r="AB104" s="303">
        <f t="shared" si="57"/>
        <v>0.80693449375528226</v>
      </c>
      <c r="AC104" s="303">
        <f t="shared" si="57"/>
        <v>0.78743890431016295</v>
      </c>
      <c r="AD104" s="303">
        <f t="shared" si="57"/>
        <v>0.76794331486504364</v>
      </c>
      <c r="AE104" s="303">
        <f t="shared" si="57"/>
        <v>0.74844772541992433</v>
      </c>
      <c r="AF104" s="303">
        <f t="shared" si="57"/>
        <v>0.72895213597480513</v>
      </c>
      <c r="AG104" s="303">
        <f t="shared" si="57"/>
        <v>0.70945654652968582</v>
      </c>
      <c r="AH104" s="303">
        <f t="shared" si="57"/>
        <v>0.69773047868737392</v>
      </c>
      <c r="AI104" s="303">
        <f t="shared" si="57"/>
        <v>0.68600441084506203</v>
      </c>
      <c r="AJ104" s="303">
        <f t="shared" si="57"/>
        <v>0.67427834300275014</v>
      </c>
      <c r="AK104" s="303">
        <f t="shared" si="57"/>
        <v>0.66255227516043835</v>
      </c>
      <c r="AL104" s="303">
        <f t="shared" si="57"/>
        <v>0.65082620731812646</v>
      </c>
      <c r="AM104" s="303">
        <f t="shared" si="57"/>
        <v>0.64497168967410567</v>
      </c>
      <c r="AN104" s="303">
        <f t="shared" si="57"/>
        <v>0.63911717203008478</v>
      </c>
      <c r="AO104" s="303">
        <f t="shared" si="57"/>
        <v>0.63326265438606399</v>
      </c>
      <c r="AP104" s="303">
        <f t="shared" si="57"/>
        <v>0.62740813674204321</v>
      </c>
      <c r="AQ104" s="304">
        <f t="shared" si="57"/>
        <v>0.6215536190980222</v>
      </c>
    </row>
    <row r="105" spans="1:43" x14ac:dyDescent="0.25">
      <c r="A105" s="220" t="s">
        <v>26</v>
      </c>
      <c r="B105" s="152" t="s">
        <v>344</v>
      </c>
      <c r="C105" s="152">
        <v>1</v>
      </c>
      <c r="D105" s="303">
        <f t="shared" si="47"/>
        <v>1.0331538755716276</v>
      </c>
      <c r="E105" s="303">
        <f t="shared" si="48"/>
        <v>1.0001128930766812</v>
      </c>
      <c r="F105" s="303">
        <f t="shared" si="49"/>
        <v>1.0700719105817351</v>
      </c>
      <c r="G105" s="303">
        <f t="shared" ref="G105:AQ105" si="58">G11-0.05</f>
        <v>1.1522155405296259</v>
      </c>
      <c r="H105" s="303">
        <f t="shared" si="58"/>
        <v>1.2043591704775167</v>
      </c>
      <c r="I105" s="303">
        <f t="shared" si="58"/>
        <v>1.2322338187103505</v>
      </c>
      <c r="J105" s="303">
        <f t="shared" si="58"/>
        <v>1.2601084669431841</v>
      </c>
      <c r="K105" s="303">
        <f t="shared" si="58"/>
        <v>1.2879831151760179</v>
      </c>
      <c r="L105" s="303">
        <f t="shared" si="58"/>
        <v>1.3158577634088517</v>
      </c>
      <c r="M105" s="303">
        <f t="shared" si="58"/>
        <v>1.3437324116416853</v>
      </c>
      <c r="N105" s="303">
        <f t="shared" si="58"/>
        <v>1.3457234579440307</v>
      </c>
      <c r="O105" s="303">
        <f t="shared" si="58"/>
        <v>1.3477145042463758</v>
      </c>
      <c r="P105" s="303">
        <f t="shared" si="58"/>
        <v>1.3497055505487212</v>
      </c>
      <c r="Q105" s="303">
        <f t="shared" si="58"/>
        <v>1.3516965968510664</v>
      </c>
      <c r="R105" s="303">
        <f t="shared" si="58"/>
        <v>1.3536876431534117</v>
      </c>
      <c r="S105" s="303">
        <f t="shared" si="58"/>
        <v>1.3377592727346495</v>
      </c>
      <c r="T105" s="303">
        <f t="shared" si="58"/>
        <v>1.3218309023158874</v>
      </c>
      <c r="U105" s="303">
        <f t="shared" si="58"/>
        <v>1.3059025318971254</v>
      </c>
      <c r="V105" s="303">
        <f t="shared" si="58"/>
        <v>1.2899741614783633</v>
      </c>
      <c r="W105" s="303">
        <f t="shared" si="58"/>
        <v>1.274045791059601</v>
      </c>
      <c r="X105" s="303">
        <f t="shared" si="58"/>
        <v>1.2441800965244221</v>
      </c>
      <c r="Y105" s="303">
        <f t="shared" si="58"/>
        <v>1.2143144019892431</v>
      </c>
      <c r="Z105" s="303">
        <f t="shared" si="58"/>
        <v>1.1844487074540642</v>
      </c>
      <c r="AA105" s="303">
        <f t="shared" si="58"/>
        <v>1.1545830129188852</v>
      </c>
      <c r="AB105" s="303">
        <f t="shared" si="58"/>
        <v>1.1247173183837063</v>
      </c>
      <c r="AC105" s="303">
        <f t="shared" si="58"/>
        <v>1.0948516238485273</v>
      </c>
      <c r="AD105" s="303">
        <f t="shared" si="58"/>
        <v>1.0649859293133483</v>
      </c>
      <c r="AE105" s="303">
        <f t="shared" si="58"/>
        <v>1.0351202347781694</v>
      </c>
      <c r="AF105" s="303">
        <f t="shared" si="58"/>
        <v>1.0052545402429902</v>
      </c>
      <c r="AG105" s="303">
        <f t="shared" si="58"/>
        <v>0.97538884570781126</v>
      </c>
      <c r="AH105" s="303">
        <f t="shared" si="58"/>
        <v>0.94950524377732293</v>
      </c>
      <c r="AI105" s="303">
        <f t="shared" si="58"/>
        <v>0.92362164184683448</v>
      </c>
      <c r="AJ105" s="303">
        <f t="shared" si="58"/>
        <v>0.89773803991634604</v>
      </c>
      <c r="AK105" s="303">
        <f t="shared" si="58"/>
        <v>0.8718544379858576</v>
      </c>
      <c r="AL105" s="303">
        <f t="shared" si="58"/>
        <v>0.84597083605536916</v>
      </c>
      <c r="AM105" s="303">
        <f t="shared" si="58"/>
        <v>0.81878693156097659</v>
      </c>
      <c r="AN105" s="303">
        <f t="shared" si="58"/>
        <v>0.79160302706658403</v>
      </c>
      <c r="AO105" s="303">
        <f t="shared" si="58"/>
        <v>0.76441912257219136</v>
      </c>
      <c r="AP105" s="303">
        <f t="shared" si="58"/>
        <v>0.73723521807779879</v>
      </c>
      <c r="AQ105" s="304">
        <f t="shared" si="58"/>
        <v>0.71005131358340612</v>
      </c>
    </row>
    <row r="106" spans="1:43" x14ac:dyDescent="0.25">
      <c r="A106" s="219" t="s">
        <v>27</v>
      </c>
      <c r="B106" s="152" t="s">
        <v>345</v>
      </c>
      <c r="C106" s="152">
        <v>1</v>
      </c>
      <c r="D106" s="303">
        <f t="shared" si="47"/>
        <v>1.0604535805753572</v>
      </c>
      <c r="E106" s="303">
        <f t="shared" si="48"/>
        <v>1.0674521654192137</v>
      </c>
      <c r="F106" s="303">
        <f t="shared" si="49"/>
        <v>1.1774507502630709</v>
      </c>
      <c r="G106" s="303">
        <f t="shared" ref="G106:AQ106" si="59">G12-0.05</f>
        <v>1.2969039770493918</v>
      </c>
      <c r="H106" s="303">
        <f t="shared" si="59"/>
        <v>1.3863572038357133</v>
      </c>
      <c r="I106" s="303">
        <f t="shared" si="59"/>
        <v>1.4606717583936193</v>
      </c>
      <c r="J106" s="303">
        <f t="shared" si="59"/>
        <v>1.5349863129515258</v>
      </c>
      <c r="K106" s="303">
        <f t="shared" si="59"/>
        <v>1.6093008675094316</v>
      </c>
      <c r="L106" s="303">
        <f t="shared" si="59"/>
        <v>1.6836154220673376</v>
      </c>
      <c r="M106" s="303">
        <f t="shared" si="59"/>
        <v>1.7579299766252434</v>
      </c>
      <c r="N106" s="303">
        <f t="shared" si="59"/>
        <v>1.7980273681306362</v>
      </c>
      <c r="O106" s="303">
        <f t="shared" si="59"/>
        <v>1.8381247596360293</v>
      </c>
      <c r="P106" s="303">
        <f t="shared" si="59"/>
        <v>1.8782221511414223</v>
      </c>
      <c r="Q106" s="303">
        <f t="shared" si="59"/>
        <v>1.9183195426468151</v>
      </c>
      <c r="R106" s="303">
        <f t="shared" si="59"/>
        <v>1.9584169341522084</v>
      </c>
      <c r="S106" s="303">
        <f t="shared" si="59"/>
        <v>1.9701773910579685</v>
      </c>
      <c r="T106" s="303">
        <f t="shared" si="59"/>
        <v>1.9819378479637286</v>
      </c>
      <c r="U106" s="303">
        <f t="shared" si="59"/>
        <v>1.9936983048694883</v>
      </c>
      <c r="V106" s="303">
        <f t="shared" si="59"/>
        <v>2.0054587617752482</v>
      </c>
      <c r="W106" s="303">
        <f t="shared" si="59"/>
        <v>2.0172192186810087</v>
      </c>
      <c r="X106" s="303">
        <f t="shared" si="59"/>
        <v>2.0120484620046404</v>
      </c>
      <c r="Y106" s="303">
        <f t="shared" si="59"/>
        <v>2.006877705328272</v>
      </c>
      <c r="Z106" s="303">
        <f t="shared" si="59"/>
        <v>2.0017069486519032</v>
      </c>
      <c r="AA106" s="303">
        <f t="shared" si="59"/>
        <v>1.9965361919755347</v>
      </c>
      <c r="AB106" s="303">
        <f t="shared" si="59"/>
        <v>1.9913654352991659</v>
      </c>
      <c r="AC106" s="303">
        <f t="shared" si="59"/>
        <v>1.9640927083643003</v>
      </c>
      <c r="AD106" s="303">
        <f t="shared" si="59"/>
        <v>1.9368199814294342</v>
      </c>
      <c r="AE106" s="303">
        <f t="shared" si="59"/>
        <v>1.9095472544945684</v>
      </c>
      <c r="AF106" s="303">
        <f t="shared" si="59"/>
        <v>1.8822745275597026</v>
      </c>
      <c r="AG106" s="303">
        <f t="shared" si="59"/>
        <v>1.8550018006248368</v>
      </c>
      <c r="AH106" s="303">
        <f t="shared" si="59"/>
        <v>1.8111525959960977</v>
      </c>
      <c r="AI106" s="303">
        <f t="shared" si="59"/>
        <v>1.7673033913673588</v>
      </c>
      <c r="AJ106" s="303">
        <f t="shared" si="59"/>
        <v>1.7234541867386202</v>
      </c>
      <c r="AK106" s="303">
        <f t="shared" si="59"/>
        <v>1.6796049821098813</v>
      </c>
      <c r="AL106" s="303">
        <f t="shared" si="59"/>
        <v>1.6357557774811429</v>
      </c>
      <c r="AM106" s="303">
        <f t="shared" si="59"/>
        <v>1.5918356256747528</v>
      </c>
      <c r="AN106" s="303">
        <f t="shared" si="59"/>
        <v>1.5479154738683629</v>
      </c>
      <c r="AO106" s="303">
        <f t="shared" si="59"/>
        <v>1.5039953220619731</v>
      </c>
      <c r="AP106" s="303">
        <f t="shared" si="59"/>
        <v>1.4600751702555832</v>
      </c>
      <c r="AQ106" s="304">
        <f t="shared" si="59"/>
        <v>1.4161550184491936</v>
      </c>
    </row>
    <row r="107" spans="1:43" x14ac:dyDescent="0.25">
      <c r="A107" s="221" t="s">
        <v>31</v>
      </c>
      <c r="B107" s="152" t="s">
        <v>344</v>
      </c>
      <c r="C107" s="152">
        <v>1</v>
      </c>
      <c r="D107" s="305">
        <f t="shared" si="47"/>
        <v>1.0596500000000002</v>
      </c>
      <c r="E107" s="305">
        <f t="shared" si="48"/>
        <v>1.0784</v>
      </c>
      <c r="F107" s="305">
        <f t="shared" si="49"/>
        <v>1.1872200000000002</v>
      </c>
      <c r="G107" s="305">
        <f t="shared" ref="G107:AQ107" si="60">G13-0.05</f>
        <v>1.2991100000000002</v>
      </c>
      <c r="H107" s="305">
        <f t="shared" si="60"/>
        <v>1.3810000000000002</v>
      </c>
      <c r="I107" s="305">
        <f t="shared" si="60"/>
        <v>1.4234</v>
      </c>
      <c r="J107" s="305">
        <f t="shared" si="60"/>
        <v>1.4658</v>
      </c>
      <c r="K107" s="305">
        <f t="shared" si="60"/>
        <v>1.5082</v>
      </c>
      <c r="L107" s="305">
        <f t="shared" si="60"/>
        <v>1.5506</v>
      </c>
      <c r="M107" s="305">
        <f t="shared" si="60"/>
        <v>1.5930000000000002</v>
      </c>
      <c r="N107" s="305">
        <f t="shared" si="60"/>
        <v>1.6142000000000001</v>
      </c>
      <c r="O107" s="305">
        <f t="shared" si="60"/>
        <v>1.6353999999999997</v>
      </c>
      <c r="P107" s="305">
        <f t="shared" si="60"/>
        <v>1.6565999999999996</v>
      </c>
      <c r="Q107" s="305">
        <f t="shared" si="60"/>
        <v>1.6777999999999995</v>
      </c>
      <c r="R107" s="305">
        <f t="shared" si="60"/>
        <v>1.6989999999999998</v>
      </c>
      <c r="S107" s="305">
        <f t="shared" si="60"/>
        <v>1.6937</v>
      </c>
      <c r="T107" s="305">
        <f t="shared" si="60"/>
        <v>1.6884000000000001</v>
      </c>
      <c r="U107" s="305">
        <f t="shared" si="60"/>
        <v>1.6831</v>
      </c>
      <c r="V107" s="305">
        <f t="shared" si="60"/>
        <v>1.6778000000000002</v>
      </c>
      <c r="W107" s="305">
        <f t="shared" si="60"/>
        <v>1.6724999999999999</v>
      </c>
      <c r="X107" s="305">
        <f t="shared" si="60"/>
        <v>1.6671999999999998</v>
      </c>
      <c r="Y107" s="305">
        <f t="shared" si="60"/>
        <v>1.6618999999999999</v>
      </c>
      <c r="Z107" s="305">
        <f t="shared" si="60"/>
        <v>1.6566000000000001</v>
      </c>
      <c r="AA107" s="305">
        <f t="shared" si="60"/>
        <v>1.6513</v>
      </c>
      <c r="AB107" s="305">
        <f t="shared" si="60"/>
        <v>1.6460000000000001</v>
      </c>
      <c r="AC107" s="305">
        <f t="shared" si="60"/>
        <v>1.6407</v>
      </c>
      <c r="AD107" s="305">
        <f t="shared" si="60"/>
        <v>1.6354000000000002</v>
      </c>
      <c r="AE107" s="305">
        <f t="shared" si="60"/>
        <v>1.6301000000000003</v>
      </c>
      <c r="AF107" s="305">
        <f t="shared" si="60"/>
        <v>1.6248000000000002</v>
      </c>
      <c r="AG107" s="305">
        <f t="shared" si="60"/>
        <v>1.6194999999999999</v>
      </c>
      <c r="AH107" s="305">
        <f t="shared" si="60"/>
        <v>1.61738</v>
      </c>
      <c r="AI107" s="305">
        <f t="shared" si="60"/>
        <v>1.6152599999999999</v>
      </c>
      <c r="AJ107" s="305">
        <f t="shared" si="60"/>
        <v>1.61314</v>
      </c>
      <c r="AK107" s="305">
        <f t="shared" si="60"/>
        <v>1.6110200000000001</v>
      </c>
      <c r="AL107" s="305">
        <f t="shared" si="60"/>
        <v>1.6089</v>
      </c>
      <c r="AM107" s="305">
        <f t="shared" si="60"/>
        <v>1.60572</v>
      </c>
      <c r="AN107" s="305">
        <f t="shared" si="60"/>
        <v>1.6025400000000001</v>
      </c>
      <c r="AO107" s="305">
        <f t="shared" si="60"/>
        <v>1.5993600000000001</v>
      </c>
      <c r="AP107" s="305">
        <f t="shared" si="60"/>
        <v>1.5961800000000002</v>
      </c>
      <c r="AQ107" s="306">
        <f t="shared" si="60"/>
        <v>1.593</v>
      </c>
    </row>
    <row r="108" spans="1:43" x14ac:dyDescent="0.25">
      <c r="A108" s="151" t="s">
        <v>287</v>
      </c>
      <c r="B108" s="151" t="s">
        <v>314</v>
      </c>
      <c r="C108" s="151">
        <v>1</v>
      </c>
      <c r="D108" s="307">
        <f t="shared" si="47"/>
        <v>1.0142038044221222</v>
      </c>
      <c r="E108" s="301">
        <f t="shared" si="48"/>
        <v>0.9696088457625972</v>
      </c>
      <c r="F108" s="301">
        <f t="shared" si="49"/>
        <v>1.0319424197058371</v>
      </c>
      <c r="G108" s="301">
        <f t="shared" ref="G108:AQ108" si="61">G14-0.05</f>
        <v>1.1186174845048376</v>
      </c>
      <c r="H108" s="301">
        <f t="shared" si="61"/>
        <v>1.1512407916711331</v>
      </c>
      <c r="I108" s="301">
        <f t="shared" si="61"/>
        <v>1.229012850870616</v>
      </c>
      <c r="J108" s="301">
        <f t="shared" si="61"/>
        <v>1.2822077166990669</v>
      </c>
      <c r="K108" s="301">
        <f t="shared" si="61"/>
        <v>1.3337444443612514</v>
      </c>
      <c r="L108" s="301">
        <f t="shared" si="61"/>
        <v>1.3834054087039074</v>
      </c>
      <c r="M108" s="301">
        <f t="shared" si="61"/>
        <v>1.4559465133453944</v>
      </c>
      <c r="N108" s="301">
        <f t="shared" si="61"/>
        <v>1.4763429532357277</v>
      </c>
      <c r="O108" s="301">
        <f t="shared" si="61"/>
        <v>1.5193024557354653</v>
      </c>
      <c r="P108" s="301">
        <f t="shared" si="61"/>
        <v>1.5597541961561923</v>
      </c>
      <c r="Q108" s="301">
        <f t="shared" si="61"/>
        <v>1.5976052054416812</v>
      </c>
      <c r="R108" s="301">
        <f t="shared" si="61"/>
        <v>1.6224403255641946</v>
      </c>
      <c r="S108" s="301">
        <f t="shared" si="61"/>
        <v>1.6652662738895492</v>
      </c>
      <c r="T108" s="301">
        <f t="shared" si="61"/>
        <v>1.6950221416557825</v>
      </c>
      <c r="U108" s="301">
        <f t="shared" si="61"/>
        <v>1.7220672244597595</v>
      </c>
      <c r="V108" s="301">
        <f t="shared" si="61"/>
        <v>1.7464353691765211</v>
      </c>
      <c r="W108" s="301">
        <f t="shared" si="61"/>
        <v>1.768182397219044</v>
      </c>
      <c r="X108" s="301">
        <f t="shared" si="61"/>
        <v>1.7873844780201409</v>
      </c>
      <c r="Y108" s="301">
        <f t="shared" si="61"/>
        <v>1.8041363795267809</v>
      </c>
      <c r="Z108" s="301">
        <f t="shared" si="61"/>
        <v>1.8185496393690759</v>
      </c>
      <c r="AA108" s="301">
        <f t="shared" si="61"/>
        <v>1.8307506980593955</v>
      </c>
      <c r="AB108" s="301">
        <f t="shared" si="61"/>
        <v>1.8408790325929751</v>
      </c>
      <c r="AC108" s="301">
        <f t="shared" si="61"/>
        <v>1.8490853253315291</v>
      </c>
      <c r="AD108" s="301">
        <f t="shared" si="61"/>
        <v>1.8555296992218784</v>
      </c>
      <c r="AE108" s="301">
        <f t="shared" si="61"/>
        <v>1.8603800463882993</v>
      </c>
      <c r="AF108" s="301">
        <f t="shared" si="61"/>
        <v>1.8638104730818303</v>
      </c>
      <c r="AG108" s="301">
        <f t="shared" si="61"/>
        <v>1.8659998799983513</v>
      </c>
      <c r="AH108" s="301">
        <f t="shared" si="61"/>
        <v>1.8671306931966141</v>
      </c>
      <c r="AI108" s="301">
        <f t="shared" si="61"/>
        <v>1.8673877573483517</v>
      </c>
      <c r="AJ108" s="301">
        <f t="shared" si="61"/>
        <v>1.8669573999057687</v>
      </c>
      <c r="AK108" s="301">
        <f t="shared" si="61"/>
        <v>1.866026672032649</v>
      </c>
      <c r="AL108" s="301">
        <f t="shared" si="61"/>
        <v>1.8647827698530846</v>
      </c>
      <c r="AM108" s="301">
        <f t="shared" si="61"/>
        <v>1.863412637753175</v>
      </c>
      <c r="AN108" s="301">
        <f t="shared" si="61"/>
        <v>1.8621027541414312</v>
      </c>
      <c r="AO108" s="301">
        <f t="shared" si="61"/>
        <v>1.861039099239814</v>
      </c>
      <c r="AP108" s="301">
        <f t="shared" si="61"/>
        <v>1.8604073041409399</v>
      </c>
      <c r="AQ108" s="302">
        <f t="shared" si="61"/>
        <v>1.8605849744809366</v>
      </c>
    </row>
    <row r="109" spans="1:43" x14ac:dyDescent="0.25">
      <c r="A109" s="74" t="s">
        <v>7</v>
      </c>
      <c r="B109" s="152" t="s">
        <v>314</v>
      </c>
      <c r="C109" s="152">
        <v>1</v>
      </c>
      <c r="D109" s="308">
        <f t="shared" si="47"/>
        <v>1.094495907600749</v>
      </c>
      <c r="E109" s="303">
        <f t="shared" si="48"/>
        <v>1.1290088991819953</v>
      </c>
      <c r="F109" s="303">
        <f t="shared" si="49"/>
        <v>1.1873986748755576</v>
      </c>
      <c r="G109" s="303">
        <f t="shared" ref="G109:AQ109" si="62">G15-0.05</f>
        <v>1.330704835113298</v>
      </c>
      <c r="H109" s="303">
        <f t="shared" si="62"/>
        <v>1.4814310977179352</v>
      </c>
      <c r="I109" s="303">
        <f t="shared" si="62"/>
        <v>1.6346164822942333</v>
      </c>
      <c r="J109" s="303">
        <f t="shared" si="62"/>
        <v>1.781812953969649</v>
      </c>
      <c r="K109" s="303">
        <f t="shared" si="62"/>
        <v>1.9237862846395664</v>
      </c>
      <c r="L109" s="303">
        <f t="shared" si="62"/>
        <v>2.0626155513438684</v>
      </c>
      <c r="M109" s="303">
        <f t="shared" si="62"/>
        <v>2.2016691960411907</v>
      </c>
      <c r="N109" s="303">
        <f t="shared" si="62"/>
        <v>2.3445224810370831</v>
      </c>
      <c r="O109" s="303">
        <f t="shared" si="62"/>
        <v>2.4912419818845257</v>
      </c>
      <c r="P109" s="303">
        <f t="shared" si="62"/>
        <v>2.6407445666246723</v>
      </c>
      <c r="Q109" s="303">
        <f t="shared" si="62"/>
        <v>2.7917433239592833</v>
      </c>
      <c r="R109" s="303">
        <f t="shared" si="62"/>
        <v>2.9427450994250259</v>
      </c>
      <c r="S109" s="303">
        <f t="shared" si="62"/>
        <v>3.0922362009685198</v>
      </c>
      <c r="T109" s="303">
        <f t="shared" si="62"/>
        <v>3.2393070453274402</v>
      </c>
      <c r="U109" s="303">
        <f t="shared" si="62"/>
        <v>3.3832378972717034</v>
      </c>
      <c r="V109" s="303">
        <f t="shared" si="62"/>
        <v>3.5233428079015798</v>
      </c>
      <c r="W109" s="303">
        <f t="shared" si="62"/>
        <v>3.6589772992907461</v>
      </c>
      <c r="X109" s="303">
        <f t="shared" si="62"/>
        <v>3.7895451942558114</v>
      </c>
      <c r="Y109" s="303">
        <f t="shared" si="62"/>
        <v>3.9145044989342037</v>
      </c>
      <c r="Z109" s="303">
        <f t="shared" si="62"/>
        <v>4.033372272356389</v>
      </c>
      <c r="AA109" s="303">
        <f t="shared" si="62"/>
        <v>4.1457284437673128</v>
      </c>
      <c r="AB109" s="303">
        <f t="shared" si="62"/>
        <v>4.2512185642752609</v>
      </c>
      <c r="AC109" s="303">
        <f t="shared" si="62"/>
        <v>4.3495555037727254</v>
      </c>
      <c r="AD109" s="303">
        <f t="shared" si="62"/>
        <v>4.4405201263794485</v>
      </c>
      <c r="AE109" s="303">
        <f t="shared" si="62"/>
        <v>4.523960997425541</v>
      </c>
      <c r="AF109" s="303">
        <f t="shared" si="62"/>
        <v>4.5997931918730197</v>
      </c>
      <c r="AG109" s="303">
        <f t="shared" si="62"/>
        <v>4.6679962878470231</v>
      </c>
      <c r="AH109" s="303">
        <f t="shared" si="62"/>
        <v>4.7286116395164015</v>
      </c>
      <c r="AI109" s="303">
        <f t="shared" si="62"/>
        <v>4.7817390309433287</v>
      </c>
      <c r="AJ109" s="303">
        <f t="shared" si="62"/>
        <v>4.8275328168284721</v>
      </c>
      <c r="AK109" s="303">
        <f t="shared" si="62"/>
        <v>4.8661976575125729</v>
      </c>
      <c r="AL109" s="303">
        <f t="shared" si="62"/>
        <v>4.8979839544242934</v>
      </c>
      <c r="AM109" s="303">
        <f t="shared" si="62"/>
        <v>4.9231830887054242</v>
      </c>
      <c r="AN109" s="303">
        <f t="shared" si="62"/>
        <v>4.9421225603477508</v>
      </c>
      <c r="AO109" s="303">
        <f t="shared" si="62"/>
        <v>4.9551611182104027</v>
      </c>
      <c r="AP109" s="303">
        <f t="shared" si="62"/>
        <v>4.9626839631200159</v>
      </c>
      <c r="AQ109" s="304">
        <f t="shared" si="62"/>
        <v>4.9650980972516141</v>
      </c>
    </row>
    <row r="110" spans="1:43" x14ac:dyDescent="0.25">
      <c r="A110" s="74" t="s">
        <v>8</v>
      </c>
      <c r="B110" s="152" t="s">
        <v>314</v>
      </c>
      <c r="C110" s="152">
        <v>1</v>
      </c>
      <c r="D110" s="308">
        <f t="shared" si="47"/>
        <v>0.92374086134457201</v>
      </c>
      <c r="E110" s="303">
        <f t="shared" si="48"/>
        <v>1.1117222852271811</v>
      </c>
      <c r="F110" s="303">
        <f t="shared" si="49"/>
        <v>1.1462412044659449</v>
      </c>
      <c r="G110" s="303">
        <f t="shared" ref="G110:AQ110" si="63">G16-0.05</f>
        <v>1.227871943608456</v>
      </c>
      <c r="H110" s="303">
        <f t="shared" si="63"/>
        <v>1.2954573763858088</v>
      </c>
      <c r="I110" s="303">
        <f t="shared" si="63"/>
        <v>1.3646282482806917</v>
      </c>
      <c r="J110" s="303">
        <f t="shared" si="63"/>
        <v>1.4319856012806849</v>
      </c>
      <c r="K110" s="303">
        <f t="shared" si="63"/>
        <v>1.4971935562352165</v>
      </c>
      <c r="L110" s="303">
        <f t="shared" si="63"/>
        <v>1.5599561508633368</v>
      </c>
      <c r="M110" s="303">
        <f t="shared" si="63"/>
        <v>1.6200209260128904</v>
      </c>
      <c r="N110" s="303">
        <f t="shared" si="63"/>
        <v>1.6771325616153059</v>
      </c>
      <c r="O110" s="303">
        <f t="shared" si="63"/>
        <v>1.7308754356337559</v>
      </c>
      <c r="P110" s="303">
        <f t="shared" si="63"/>
        <v>1.78080227992986</v>
      </c>
      <c r="Q110" s="303">
        <f t="shared" si="63"/>
        <v>1.8264858420134567</v>
      </c>
      <c r="R110" s="303">
        <f t="shared" si="63"/>
        <v>1.8675248584395512</v>
      </c>
      <c r="S110" s="303">
        <f t="shared" si="63"/>
        <v>1.9036106268893986</v>
      </c>
      <c r="T110" s="303">
        <f t="shared" si="63"/>
        <v>1.9347225501248884</v>
      </c>
      <c r="U110" s="303">
        <f t="shared" si="63"/>
        <v>1.9609598363158975</v>
      </c>
      <c r="V110" s="303">
        <f t="shared" si="63"/>
        <v>1.9824777300151364</v>
      </c>
      <c r="W110" s="303">
        <f t="shared" si="63"/>
        <v>1.9994815335697382</v>
      </c>
      <c r="X110" s="303">
        <f t="shared" si="63"/>
        <v>2.012220249575857</v>
      </c>
      <c r="Y110" s="303">
        <f t="shared" si="63"/>
        <v>2.0209800570252701</v>
      </c>
      <c r="Z110" s="303">
        <f t="shared" si="63"/>
        <v>2.0260778146617149</v>
      </c>
      <c r="AA110" s="303">
        <f t="shared" si="63"/>
        <v>2.0278547619574017</v>
      </c>
      <c r="AB110" s="303">
        <f t="shared" si="63"/>
        <v>2.0266705626094716</v>
      </c>
      <c r="AC110" s="303">
        <f t="shared" si="63"/>
        <v>2.0228978089826644</v>
      </c>
      <c r="AD110" s="303">
        <f t="shared" si="63"/>
        <v>2.0169170797475355</v>
      </c>
      <c r="AE110" s="303">
        <f t="shared" si="63"/>
        <v>2.0091126181331265</v>
      </c>
      <c r="AF110" s="303">
        <f t="shared" si="63"/>
        <v>1.9998686755583421</v>
      </c>
      <c r="AG110" s="303">
        <f t="shared" si="63"/>
        <v>1.9895665455388134</v>
      </c>
      <c r="AH110" s="303">
        <f t="shared" si="63"/>
        <v>1.978582296096292</v>
      </c>
      <c r="AI110" s="303">
        <f t="shared" si="63"/>
        <v>1.9672851956583448</v>
      </c>
      <c r="AJ110" s="303">
        <f t="shared" si="63"/>
        <v>1.9560368177131939</v>
      </c>
      <c r="AK110" s="303">
        <f t="shared" si="63"/>
        <v>1.945190803250362</v>
      </c>
      <c r="AL110" s="303">
        <f t="shared" si="63"/>
        <v>1.9350932571652559</v>
      </c>
      <c r="AM110" s="303">
        <f t="shared" si="63"/>
        <v>1.9260837551833419</v>
      </c>
      <c r="AN110" s="303">
        <f t="shared" si="63"/>
        <v>1.9184969413029962</v>
      </c>
      <c r="AO110" s="303">
        <f t="shared" si="63"/>
        <v>1.9126647021194119</v>
      </c>
      <c r="AP110" s="303">
        <f t="shared" si="63"/>
        <v>1.9089189135769045</v>
      </c>
      <c r="AQ110" s="304">
        <f t="shared" si="63"/>
        <v>1.9075947676791651</v>
      </c>
    </row>
    <row r="111" spans="1:43" x14ac:dyDescent="0.25">
      <c r="A111" s="74" t="s">
        <v>9</v>
      </c>
      <c r="B111" s="152" t="s">
        <v>314</v>
      </c>
      <c r="C111" s="152">
        <v>1</v>
      </c>
      <c r="D111" s="308">
        <f t="shared" si="47"/>
        <v>1.1163608830359912</v>
      </c>
      <c r="E111" s="303">
        <f t="shared" si="48"/>
        <v>1.0530880452728846</v>
      </c>
      <c r="F111" s="303">
        <f t="shared" si="49"/>
        <v>1.0744675826946277</v>
      </c>
      <c r="G111" s="303">
        <f t="shared" ref="G111:AQ111" si="64">G17-0.05</f>
        <v>1.123670132060566</v>
      </c>
      <c r="H111" s="303">
        <f t="shared" si="64"/>
        <v>1.150338399494681</v>
      </c>
      <c r="I111" s="303">
        <f t="shared" si="64"/>
        <v>1.1805059693314501</v>
      </c>
      <c r="J111" s="303">
        <f t="shared" si="64"/>
        <v>1.2123368880583831</v>
      </c>
      <c r="K111" s="303">
        <f t="shared" si="64"/>
        <v>1.2444417626640103</v>
      </c>
      <c r="L111" s="303">
        <f t="shared" si="64"/>
        <v>1.275286042789967</v>
      </c>
      <c r="M111" s="303">
        <f t="shared" si="64"/>
        <v>1.303196196915805</v>
      </c>
      <c r="N111" s="303">
        <f t="shared" si="64"/>
        <v>1.326708533997716</v>
      </c>
      <c r="O111" s="303">
        <f t="shared" si="64"/>
        <v>1.3456191670537823</v>
      </c>
      <c r="P111" s="303">
        <f t="shared" si="64"/>
        <v>1.3601035577714118</v>
      </c>
      <c r="Q111" s="303">
        <f t="shared" si="64"/>
        <v>1.3703969503874764</v>
      </c>
      <c r="R111" s="303">
        <f t="shared" si="64"/>
        <v>1.3767851198855487</v>
      </c>
      <c r="S111" s="303">
        <f t="shared" si="64"/>
        <v>1.3795772061637119</v>
      </c>
      <c r="T111" s="303">
        <f t="shared" si="64"/>
        <v>1.3790432804187698</v>
      </c>
      <c r="U111" s="303">
        <f t="shared" si="64"/>
        <v>1.3754598907065494</v>
      </c>
      <c r="V111" s="303">
        <f t="shared" si="64"/>
        <v>1.3691215741024505</v>
      </c>
      <c r="W111" s="303">
        <f t="shared" si="64"/>
        <v>1.3603350947958195</v>
      </c>
      <c r="X111" s="303">
        <f t="shared" si="64"/>
        <v>1.3494141544093423</v>
      </c>
      <c r="Y111" s="303">
        <f t="shared" si="64"/>
        <v>1.3366746586711016</v>
      </c>
      <c r="Z111" s="303">
        <f t="shared" si="64"/>
        <v>1.3224305973400707</v>
      </c>
      <c r="AA111" s="303">
        <f t="shared" si="64"/>
        <v>1.3069905695626334</v>
      </c>
      <c r="AB111" s="303">
        <f t="shared" si="64"/>
        <v>1.2906549652554433</v>
      </c>
      <c r="AC111" s="303">
        <f t="shared" si="64"/>
        <v>1.2737137950580937</v>
      </c>
      <c r="AD111" s="303">
        <f t="shared" si="64"/>
        <v>1.2564451470499893</v>
      </c>
      <c r="AE111" s="303">
        <f t="shared" si="64"/>
        <v>1.239114237771515</v>
      </c>
      <c r="AF111" s="303">
        <f t="shared" si="64"/>
        <v>1.2219730179827859</v>
      </c>
      <c r="AG111" s="303">
        <f t="shared" si="64"/>
        <v>1.2052602897871285</v>
      </c>
      <c r="AH111" s="303">
        <f t="shared" si="64"/>
        <v>1.1892022909336986</v>
      </c>
      <c r="AI111" s="303">
        <f t="shared" si="64"/>
        <v>1.1740137039609113</v>
      </c>
      <c r="AJ111" s="303">
        <f t="shared" si="64"/>
        <v>1.159899052021687</v>
      </c>
      <c r="AK111" s="303">
        <f t="shared" si="64"/>
        <v>1.1470544494454031</v>
      </c>
      <c r="AL111" s="303">
        <f t="shared" si="64"/>
        <v>1.1356696830959281</v>
      </c>
      <c r="AM111" s="303">
        <f t="shared" si="64"/>
        <v>1.1259306102079438</v>
      </c>
      <c r="AN111" s="303">
        <f t="shared" si="64"/>
        <v>1.1180218695395547</v>
      </c>
      <c r="AO111" s="303">
        <f t="shared" si="64"/>
        <v>1.1121299153867257</v>
      </c>
      <c r="AP111" s="303">
        <f t="shared" si="64"/>
        <v>1.1084463983995931</v>
      </c>
      <c r="AQ111" s="304">
        <f t="shared" si="64"/>
        <v>1.1071719334948005</v>
      </c>
    </row>
    <row r="112" spans="1:43" x14ac:dyDescent="0.25">
      <c r="A112" s="74" t="s">
        <v>10</v>
      </c>
      <c r="B112" s="152" t="s">
        <v>314</v>
      </c>
      <c r="C112" s="152">
        <v>1</v>
      </c>
      <c r="D112" s="308">
        <f t="shared" si="47"/>
        <v>1.1194844509553112</v>
      </c>
      <c r="E112" s="303">
        <f t="shared" si="48"/>
        <v>1.0745598728485501</v>
      </c>
      <c r="F112" s="303">
        <f t="shared" si="49"/>
        <v>1.1036064224058575</v>
      </c>
      <c r="G112" s="303">
        <f t="shared" ref="G112:AQ112" si="65">G18-0.05</f>
        <v>1.1715611967754207</v>
      </c>
      <c r="H112" s="303">
        <f t="shared" si="65"/>
        <v>1.2215488274450255</v>
      </c>
      <c r="I112" s="303">
        <f t="shared" si="65"/>
        <v>1.2735249499851136</v>
      </c>
      <c r="J112" s="303">
        <f t="shared" si="65"/>
        <v>1.3247891744661797</v>
      </c>
      <c r="K112" s="303">
        <f t="shared" si="65"/>
        <v>1.3745628424544969</v>
      </c>
      <c r="L112" s="303">
        <f t="shared" si="65"/>
        <v>1.4219915459067742</v>
      </c>
      <c r="M112" s="303">
        <f t="shared" si="65"/>
        <v>1.4661559393258208</v>
      </c>
      <c r="N112" s="303">
        <f t="shared" si="65"/>
        <v>1.5062500770109575</v>
      </c>
      <c r="O112" s="303">
        <f t="shared" si="65"/>
        <v>1.5421198616711835</v>
      </c>
      <c r="P112" s="303">
        <f t="shared" si="65"/>
        <v>1.5738366696961179</v>
      </c>
      <c r="Q112" s="303">
        <f t="shared" si="65"/>
        <v>1.6015376886099302</v>
      </c>
      <c r="R112" s="303">
        <f t="shared" si="65"/>
        <v>1.6254194139193063</v>
      </c>
      <c r="S112" s="303">
        <f t="shared" si="65"/>
        <v>1.6456996929413348</v>
      </c>
      <c r="T112" s="303">
        <f t="shared" si="65"/>
        <v>1.6625152515882753</v>
      </c>
      <c r="U112" s="303">
        <f t="shared" si="65"/>
        <v>1.6760044497340096</v>
      </c>
      <c r="V112" s="303">
        <f t="shared" si="65"/>
        <v>1.6863336371413102</v>
      </c>
      <c r="W112" s="303">
        <f t="shared" si="65"/>
        <v>1.6936933013493571</v>
      </c>
      <c r="X112" s="303">
        <f t="shared" si="65"/>
        <v>1.6982942147512063</v>
      </c>
      <c r="Y112" s="303">
        <f t="shared" si="65"/>
        <v>1.7003636702241423</v>
      </c>
      <c r="Z112" s="303">
        <f t="shared" si="65"/>
        <v>1.7001418827179344</v>
      </c>
      <c r="AA112" s="303">
        <f t="shared" si="65"/>
        <v>1.6978786216620956</v>
      </c>
      <c r="AB112" s="303">
        <f t="shared" si="65"/>
        <v>1.6938301264657827</v>
      </c>
      <c r="AC112" s="303">
        <f t="shared" si="65"/>
        <v>1.6882563452166375</v>
      </c>
      <c r="AD112" s="303">
        <f t="shared" si="65"/>
        <v>1.6814185253186833</v>
      </c>
      <c r="AE112" s="303">
        <f t="shared" si="65"/>
        <v>1.6735771745394739</v>
      </c>
      <c r="AF112" s="303">
        <f t="shared" si="65"/>
        <v>1.6649904019783126</v>
      </c>
      <c r="AG112" s="303">
        <f t="shared" si="65"/>
        <v>1.6559126409601195</v>
      </c>
      <c r="AH112" s="303">
        <f t="shared" si="65"/>
        <v>1.6465937498798149</v>
      </c>
      <c r="AI112" s="303">
        <f t="shared" si="65"/>
        <v>1.6372784825917019</v>
      </c>
      <c r="AJ112" s="303">
        <f t="shared" si="65"/>
        <v>1.6282063170384864</v>
      </c>
      <c r="AK112" s="303">
        <f t="shared" si="65"/>
        <v>1.6196116293962111</v>
      </c>
      <c r="AL112" s="303">
        <f t="shared" si="65"/>
        <v>1.6117242010097308</v>
      </c>
      <c r="AM112" s="303">
        <f t="shared" si="65"/>
        <v>1.6047700467361306</v>
      </c>
      <c r="AN112" s="303">
        <f t="shared" si="65"/>
        <v>1.5989725559354968</v>
      </c>
      <c r="AO112" s="303">
        <f t="shared" si="65"/>
        <v>1.5945539411983101</v>
      </c>
      <c r="AP112" s="303">
        <f t="shared" si="65"/>
        <v>1.5917369949505731</v>
      </c>
      <c r="AQ112" s="304">
        <f t="shared" si="65"/>
        <v>1.5907471603405787</v>
      </c>
    </row>
    <row r="113" spans="1:43" x14ac:dyDescent="0.25">
      <c r="A113" s="74" t="s">
        <v>11</v>
      </c>
      <c r="B113" s="152" t="s">
        <v>314</v>
      </c>
      <c r="C113" s="152">
        <v>1</v>
      </c>
      <c r="D113" s="308">
        <f t="shared" si="47"/>
        <v>1.146555372922754</v>
      </c>
      <c r="E113" s="303">
        <f t="shared" si="48"/>
        <v>1.1494833407469296</v>
      </c>
      <c r="F113" s="303">
        <f t="shared" si="49"/>
        <v>1.1854399333111669</v>
      </c>
      <c r="G113" s="303">
        <f t="shared" ref="G113:AQ113" si="66">G19-0.05</f>
        <v>1.2707133097689221</v>
      </c>
      <c r="H113" s="303">
        <f t="shared" si="66"/>
        <v>1.3431071456225101</v>
      </c>
      <c r="I113" s="303">
        <f t="shared" si="66"/>
        <v>1.4171808503804797</v>
      </c>
      <c r="J113" s="303">
        <f t="shared" si="66"/>
        <v>1.4892284276412051</v>
      </c>
      <c r="K113" s="303">
        <f t="shared" si="66"/>
        <v>1.5588318509467964</v>
      </c>
      <c r="L113" s="303">
        <f t="shared" si="66"/>
        <v>1.6256150354881123</v>
      </c>
      <c r="M113" s="303">
        <f t="shared" si="66"/>
        <v>1.6892488044150737</v>
      </c>
      <c r="N113" s="303">
        <f t="shared" si="66"/>
        <v>1.749488649757287</v>
      </c>
      <c r="O113" s="303">
        <f t="shared" si="66"/>
        <v>1.8062878260427333</v>
      </c>
      <c r="P113" s="303">
        <f t="shared" si="66"/>
        <v>1.8597099194647719</v>
      </c>
      <c r="Q113" s="303">
        <f t="shared" si="66"/>
        <v>1.9098933986538749</v>
      </c>
      <c r="R113" s="303">
        <f t="shared" si="66"/>
        <v>1.9570469465158793</v>
      </c>
      <c r="S113" s="303">
        <f t="shared" si="66"/>
        <v>2.0013790000342433</v>
      </c>
      <c r="T113" s="303">
        <f t="shared" si="66"/>
        <v>2.0428859398187904</v>
      </c>
      <c r="U113" s="303">
        <f t="shared" si="66"/>
        <v>2.0815261556056135</v>
      </c>
      <c r="V113" s="303">
        <f t="shared" si="66"/>
        <v>2.1172818434075529</v>
      </c>
      <c r="W113" s="303">
        <f t="shared" si="66"/>
        <v>2.1501582018495711</v>
      </c>
      <c r="X113" s="303">
        <f t="shared" si="66"/>
        <v>2.1801824169754034</v>
      </c>
      <c r="Y113" s="303">
        <f t="shared" si="66"/>
        <v>2.2074024685766616</v>
      </c>
      <c r="Z113" s="303">
        <f t="shared" si="66"/>
        <v>2.2318857917864756</v>
      </c>
      <c r="AA113" s="303">
        <f t="shared" si="66"/>
        <v>2.2537178276050529</v>
      </c>
      <c r="AB113" s="303">
        <f t="shared" si="66"/>
        <v>2.2730004952695997</v>
      </c>
      <c r="AC113" s="303">
        <f t="shared" si="66"/>
        <v>2.2898506180415241</v>
      </c>
      <c r="AD113" s="303">
        <f t="shared" si="66"/>
        <v>2.3043983321601251</v>
      </c>
      <c r="AE113" s="303">
        <f t="shared" si="66"/>
        <v>2.3167855065070588</v>
      </c>
      <c r="AF113" s="303">
        <f t="shared" si="66"/>
        <v>2.3271641980410971</v>
      </c>
      <c r="AG113" s="303">
        <f t="shared" si="66"/>
        <v>2.3356951653953066</v>
      </c>
      <c r="AH113" s="303">
        <f t="shared" si="66"/>
        <v>2.3425464602690544</v>
      </c>
      <c r="AI113" s="303">
        <f t="shared" si="66"/>
        <v>2.3478921134788622</v>
      </c>
      <c r="AJ113" s="303">
        <f t="shared" si="66"/>
        <v>2.3519109298271328</v>
      </c>
      <c r="AK113" s="303">
        <f t="shared" si="66"/>
        <v>2.3547854033715843</v>
      </c>
      <c r="AL113" s="303">
        <f t="shared" si="66"/>
        <v>2.356700762282252</v>
      </c>
      <c r="AM113" s="303">
        <f t="shared" si="66"/>
        <v>2.357844150303102</v>
      </c>
      <c r="AN113" s="303">
        <f t="shared" si="66"/>
        <v>2.3584039499242588</v>
      </c>
      <c r="AO113" s="303">
        <f t="shared" si="66"/>
        <v>2.3585692507455267</v>
      </c>
      <c r="AP113" s="303">
        <f t="shared" si="66"/>
        <v>2.358529465190653</v>
      </c>
      <c r="AQ113" s="304">
        <f t="shared" si="66"/>
        <v>2.3584740927262251</v>
      </c>
    </row>
    <row r="114" spans="1:43" x14ac:dyDescent="0.25">
      <c r="A114" s="74" t="s">
        <v>12</v>
      </c>
      <c r="B114" s="152" t="s">
        <v>314</v>
      </c>
      <c r="C114" s="152">
        <v>1</v>
      </c>
      <c r="D114" s="308">
        <f t="shared" si="47"/>
        <v>1.0726309321655063</v>
      </c>
      <c r="E114" s="303">
        <f t="shared" si="48"/>
        <v>1.0773204004074137</v>
      </c>
      <c r="F114" s="303">
        <f t="shared" si="49"/>
        <v>1.1061183246519841</v>
      </c>
      <c r="G114" s="303">
        <f t="shared" ref="G114:AQ114" si="67">G20-0.05</f>
        <v>1.1735266947001779</v>
      </c>
      <c r="H114" s="303">
        <f t="shared" si="67"/>
        <v>1.2229893545631374</v>
      </c>
      <c r="I114" s="303">
        <f t="shared" si="67"/>
        <v>1.274773096016887</v>
      </c>
      <c r="J114" s="303">
        <f t="shared" si="67"/>
        <v>1.3262272695505855</v>
      </c>
      <c r="K114" s="303">
        <f t="shared" si="67"/>
        <v>1.3765402459130154</v>
      </c>
      <c r="L114" s="303">
        <f t="shared" si="67"/>
        <v>1.4248110648790886</v>
      </c>
      <c r="M114" s="303">
        <f t="shared" si="67"/>
        <v>1.4700592407788082</v>
      </c>
      <c r="N114" s="303">
        <f t="shared" si="67"/>
        <v>1.511423287494531</v>
      </c>
      <c r="O114" s="303">
        <f t="shared" si="67"/>
        <v>1.5487660084728334</v>
      </c>
      <c r="P114" s="303">
        <f t="shared" si="67"/>
        <v>1.5821961312475707</v>
      </c>
      <c r="Q114" s="303">
        <f t="shared" si="67"/>
        <v>1.611889083283879</v>
      </c>
      <c r="R114" s="303">
        <f t="shared" si="67"/>
        <v>1.6380800894260714</v>
      </c>
      <c r="S114" s="303">
        <f t="shared" si="67"/>
        <v>1.6610137548516877</v>
      </c>
      <c r="T114" s="303">
        <f t="shared" si="67"/>
        <v>1.6808033093499515</v>
      </c>
      <c r="U114" s="303">
        <f t="shared" si="67"/>
        <v>1.697547817763333</v>
      </c>
      <c r="V114" s="303">
        <f t="shared" si="67"/>
        <v>1.7113713452876498</v>
      </c>
      <c r="W114" s="303">
        <f t="shared" si="67"/>
        <v>1.7224200957395224</v>
      </c>
      <c r="X114" s="303">
        <f t="shared" si="67"/>
        <v>1.7308594961482089</v>
      </c>
      <c r="Y114" s="303">
        <f t="shared" si="67"/>
        <v>1.7368712950257985</v>
      </c>
      <c r="Z114" s="303">
        <f t="shared" si="67"/>
        <v>1.7406507345112747</v>
      </c>
      <c r="AA114" s="303">
        <f t="shared" si="67"/>
        <v>1.7424038487714464</v>
      </c>
      <c r="AB114" s="303">
        <f t="shared" si="67"/>
        <v>1.7423449329257421</v>
      </c>
      <c r="AC114" s="303">
        <f t="shared" si="67"/>
        <v>1.7406942186557925</v>
      </c>
      <c r="AD114" s="303">
        <f t="shared" si="67"/>
        <v>1.7376757848343329</v>
      </c>
      <c r="AE114" s="303">
        <f t="shared" si="67"/>
        <v>1.7335157241838317</v>
      </c>
      <c r="AF114" s="303">
        <f t="shared" si="67"/>
        <v>1.7284405803307092</v>
      </c>
      <c r="AG114" s="303">
        <f t="shared" si="67"/>
        <v>1.7226760637865954</v>
      </c>
      <c r="AH114" s="303">
        <f t="shared" si="67"/>
        <v>1.7164460504551085</v>
      </c>
      <c r="AI114" s="303">
        <f t="shared" si="67"/>
        <v>1.7099718622847704</v>
      </c>
      <c r="AJ114" s="303">
        <f t="shared" si="67"/>
        <v>1.7034718266905124</v>
      </c>
      <c r="AK114" s="303">
        <f t="shared" si="67"/>
        <v>1.6971611093478163</v>
      </c>
      <c r="AL114" s="303">
        <f t="shared" si="67"/>
        <v>1.6912518139082662</v>
      </c>
      <c r="AM114" s="303">
        <f t="shared" si="67"/>
        <v>1.6859533420656689</v>
      </c>
      <c r="AN114" s="303">
        <f t="shared" si="67"/>
        <v>1.6814730081870772</v>
      </c>
      <c r="AO114" s="303">
        <f t="shared" si="67"/>
        <v>1.6780169043831998</v>
      </c>
      <c r="AP114" s="303">
        <f t="shared" si="67"/>
        <v>1.6757910144078976</v>
      </c>
      <c r="AQ114" s="304">
        <f t="shared" si="67"/>
        <v>1.6750025781389344</v>
      </c>
    </row>
    <row r="115" spans="1:43" x14ac:dyDescent="0.25">
      <c r="A115" s="74" t="s">
        <v>13</v>
      </c>
      <c r="B115" s="152" t="s">
        <v>314</v>
      </c>
      <c r="C115" s="152">
        <v>1</v>
      </c>
      <c r="D115" s="308">
        <f t="shared" si="47"/>
        <v>1.0507659567302645</v>
      </c>
      <c r="E115" s="303">
        <f t="shared" si="48"/>
        <v>0.94952383953294828</v>
      </c>
      <c r="F115" s="303">
        <f t="shared" si="49"/>
        <v>0.96809347930555589</v>
      </c>
      <c r="G115" s="303">
        <f t="shared" ref="G115:AQ115" si="68">G21-0.05</f>
        <v>1.0096277446670603</v>
      </c>
      <c r="H115" s="303">
        <f t="shared" si="68"/>
        <v>1.0248623144189821</v>
      </c>
      <c r="I115" s="303">
        <f t="shared" si="68"/>
        <v>1.0407720185219318</v>
      </c>
      <c r="J115" s="303">
        <f t="shared" si="68"/>
        <v>1.0556347337389236</v>
      </c>
      <c r="K115" s="303">
        <f t="shared" si="68"/>
        <v>1.0680099190207519</v>
      </c>
      <c r="L115" s="303">
        <f t="shared" si="68"/>
        <v>1.0764079369768658</v>
      </c>
      <c r="M115" s="303">
        <f t="shared" si="68"/>
        <v>1.0793318442220192</v>
      </c>
      <c r="N115" s="303">
        <f t="shared" si="68"/>
        <v>1.0758197291147229</v>
      </c>
      <c r="O115" s="303">
        <f t="shared" si="68"/>
        <v>1.0669311241555788</v>
      </c>
      <c r="P115" s="303">
        <f t="shared" si="68"/>
        <v>1.0542536765133403</v>
      </c>
      <c r="Q115" s="303">
        <f t="shared" si="68"/>
        <v>1.0393586922938916</v>
      </c>
      <c r="R115" s="303">
        <f t="shared" si="68"/>
        <v>1.0237599626414504</v>
      </c>
      <c r="S115" s="303">
        <f t="shared" si="68"/>
        <v>1.0086617011547865</v>
      </c>
      <c r="T115" s="303">
        <f t="shared" si="68"/>
        <v>0.99428591353932583</v>
      </c>
      <c r="U115" s="303">
        <f t="shared" si="68"/>
        <v>0.98061666844769535</v>
      </c>
      <c r="V115" s="303">
        <f t="shared" si="68"/>
        <v>0.96763897423412892</v>
      </c>
      <c r="W115" s="303">
        <f t="shared" si="68"/>
        <v>0.95533876855912259</v>
      </c>
      <c r="X115" s="303">
        <f t="shared" si="68"/>
        <v>0.94370290935667134</v>
      </c>
      <c r="Y115" s="303">
        <f t="shared" si="68"/>
        <v>0.93271916722456027</v>
      </c>
      <c r="Z115" s="303">
        <f t="shared" si="68"/>
        <v>0.9223762193010413</v>
      </c>
      <c r="AA115" s="303">
        <f t="shared" si="68"/>
        <v>0.91266364469487293</v>
      </c>
      <c r="AB115" s="303">
        <f t="shared" si="68"/>
        <v>0.90357192153970967</v>
      </c>
      <c r="AC115" s="303">
        <f t="shared" si="68"/>
        <v>0.89509242574862968</v>
      </c>
      <c r="AD115" s="303">
        <f t="shared" si="68"/>
        <v>0.88721743154970611</v>
      </c>
      <c r="AE115" s="303">
        <f t="shared" si="68"/>
        <v>0.87994011388974724</v>
      </c>
      <c r="AF115" s="303">
        <f t="shared" si="68"/>
        <v>0.87325455279985931</v>
      </c>
      <c r="AG115" s="303">
        <f t="shared" si="68"/>
        <v>0.86715573982395799</v>
      </c>
      <c r="AH115" s="303">
        <f t="shared" si="68"/>
        <v>0.86163958661977413</v>
      </c>
      <c r="AI115" s="303">
        <f t="shared" si="68"/>
        <v>0.85670293585087642</v>
      </c>
      <c r="AJ115" s="303">
        <f t="shared" si="68"/>
        <v>0.85234357449856435</v>
      </c>
      <c r="AK115" s="303">
        <f t="shared" si="68"/>
        <v>0.8485602497334912</v>
      </c>
      <c r="AL115" s="303">
        <f t="shared" si="68"/>
        <v>0.84535268749931747</v>
      </c>
      <c r="AM115" s="303">
        <f t="shared" si="68"/>
        <v>0.84272161397414214</v>
      </c>
      <c r="AN115" s="303">
        <f t="shared" si="68"/>
        <v>0.84066878009042223</v>
      </c>
      <c r="AO115" s="303">
        <f t="shared" si="68"/>
        <v>0.8391969893103336</v>
      </c>
      <c r="AP115" s="303">
        <f t="shared" si="68"/>
        <v>0.83831012887161349</v>
      </c>
      <c r="AQ115" s="304">
        <f t="shared" si="68"/>
        <v>0.83801320473850993</v>
      </c>
    </row>
    <row r="116" spans="1:43" x14ac:dyDescent="0.25">
      <c r="A116" s="74" t="s">
        <v>14</v>
      </c>
      <c r="B116" s="152" t="s">
        <v>314</v>
      </c>
      <c r="C116" s="152">
        <v>1</v>
      </c>
      <c r="D116" s="308">
        <f t="shared" si="47"/>
        <v>1.1246903974875122</v>
      </c>
      <c r="E116" s="303">
        <f t="shared" si="48"/>
        <v>1.0317716956861667</v>
      </c>
      <c r="F116" s="303">
        <f t="shared" si="49"/>
        <v>1.0520989745621516</v>
      </c>
      <c r="G116" s="303">
        <f t="shared" ref="G116:AQ116" si="69">G22-0.05</f>
        <v>1.0978981734778697</v>
      </c>
      <c r="H116" s="303">
        <f t="shared" si="69"/>
        <v>1.1183752756088365</v>
      </c>
      <c r="I116" s="303">
        <f t="shared" si="69"/>
        <v>1.1391548148667763</v>
      </c>
      <c r="J116" s="303">
        <f t="shared" si="69"/>
        <v>1.1582479802423657</v>
      </c>
      <c r="K116" s="303">
        <f t="shared" si="69"/>
        <v>1.1742267913676792</v>
      </c>
      <c r="L116" s="303">
        <f t="shared" si="69"/>
        <v>1.18561248404716</v>
      </c>
      <c r="M116" s="303">
        <f t="shared" si="69"/>
        <v>1.1909200047818611</v>
      </c>
      <c r="N116" s="303">
        <f t="shared" si="69"/>
        <v>1.1892132639397466</v>
      </c>
      <c r="O116" s="303">
        <f t="shared" si="69"/>
        <v>1.1816336578723348</v>
      </c>
      <c r="P116" s="303">
        <f t="shared" si="69"/>
        <v>1.1698766718100919</v>
      </c>
      <c r="Q116" s="303">
        <f t="shared" si="69"/>
        <v>1.1556322029657944</v>
      </c>
      <c r="R116" s="303">
        <f t="shared" si="69"/>
        <v>1.1405398671934448</v>
      </c>
      <c r="S116" s="303">
        <f t="shared" si="69"/>
        <v>1.1259122626392335</v>
      </c>
      <c r="T116" s="303">
        <f t="shared" si="69"/>
        <v>1.111993147991482</v>
      </c>
      <c r="U116" s="303">
        <f t="shared" si="69"/>
        <v>1.0987663728176829</v>
      </c>
      <c r="V116" s="303">
        <f t="shared" si="69"/>
        <v>1.0862167525640629</v>
      </c>
      <c r="W116" s="303">
        <f t="shared" si="69"/>
        <v>1.0743300468851618</v>
      </c>
      <c r="X116" s="303">
        <f t="shared" si="69"/>
        <v>1.0630929397762523</v>
      </c>
      <c r="Y116" s="303">
        <f t="shared" si="69"/>
        <v>1.0524930214924273</v>
      </c>
      <c r="Z116" s="303">
        <f t="shared" si="69"/>
        <v>1.042518772242393</v>
      </c>
      <c r="AA116" s="303">
        <f t="shared" si="69"/>
        <v>1.0331595476495619</v>
      </c>
      <c r="AB116" s="303">
        <f t="shared" si="69"/>
        <v>1.024405565977571</v>
      </c>
      <c r="AC116" s="303">
        <f t="shared" si="69"/>
        <v>1.0162478971220685</v>
      </c>
      <c r="AD116" s="303">
        <f t="shared" si="69"/>
        <v>1.0086784533755395</v>
      </c>
      <c r="AE116" s="303">
        <f t="shared" si="69"/>
        <v>1.0016899819770819</v>
      </c>
      <c r="AF116" s="303">
        <f t="shared" si="69"/>
        <v>0.99527605946425668</v>
      </c>
      <c r="AG116" s="303">
        <f t="shared" si="69"/>
        <v>0.98943108784975875</v>
      </c>
      <c r="AH116" s="303">
        <f t="shared" si="69"/>
        <v>0.98415029265150245</v>
      </c>
      <c r="AI116" s="303">
        <f t="shared" si="69"/>
        <v>0.97942972281068674</v>
      </c>
      <c r="AJ116" s="303">
        <f t="shared" si="69"/>
        <v>0.9752662525390059</v>
      </c>
      <c r="AK116" s="303">
        <f t="shared" si="69"/>
        <v>0.9716575851428364</v>
      </c>
      <c r="AL116" s="303">
        <f t="shared" si="69"/>
        <v>0.96860225887944917</v>
      </c>
      <c r="AM116" s="303">
        <f t="shared" si="69"/>
        <v>0.96609965490794214</v>
      </c>
      <c r="AN116" s="303">
        <f t="shared" si="69"/>
        <v>0.9641500074056002</v>
      </c>
      <c r="AO116" s="303">
        <f t="shared" si="69"/>
        <v>0.96275441592908062</v>
      </c>
      <c r="AP116" s="303">
        <f t="shared" si="69"/>
        <v>0.96191486010895133</v>
      </c>
      <c r="AQ116" s="304">
        <f t="shared" si="69"/>
        <v>0.96163421677591843</v>
      </c>
    </row>
    <row r="117" spans="1:43" x14ac:dyDescent="0.25">
      <c r="A117" s="74" t="s">
        <v>15</v>
      </c>
      <c r="B117" s="152" t="s">
        <v>314</v>
      </c>
      <c r="C117" s="152">
        <v>1</v>
      </c>
      <c r="D117" s="308">
        <f t="shared" si="47"/>
        <v>1.1257315867939524</v>
      </c>
      <c r="E117" s="303">
        <f t="shared" si="48"/>
        <v>1.0500387728774048</v>
      </c>
      <c r="F117" s="303">
        <f t="shared" si="49"/>
        <v>1.0620745107419942</v>
      </c>
      <c r="G117" s="303">
        <f t="shared" ref="G117:AQ117" si="70">G23-0.05</f>
        <v>1.0889953553969722</v>
      </c>
      <c r="H117" s="303">
        <f t="shared" si="70"/>
        <v>1.0889979125060862</v>
      </c>
      <c r="I117" s="303">
        <f t="shared" si="70"/>
        <v>1.0951886295072595</v>
      </c>
      <c r="J117" s="303">
        <f t="shared" si="70"/>
        <v>1.1063358743595881</v>
      </c>
      <c r="K117" s="303">
        <f t="shared" si="70"/>
        <v>1.1201017124159478</v>
      </c>
      <c r="L117" s="303">
        <f t="shared" si="70"/>
        <v>1.1340652725710836</v>
      </c>
      <c r="M117" s="303">
        <f t="shared" si="70"/>
        <v>1.1456934676639219</v>
      </c>
      <c r="N117" s="303">
        <f t="shared" si="70"/>
        <v>1.1528458816707703</v>
      </c>
      <c r="O117" s="303">
        <f t="shared" si="70"/>
        <v>1.1553012650628867</v>
      </c>
      <c r="P117" s="303">
        <f t="shared" si="70"/>
        <v>1.1533730493111294</v>
      </c>
      <c r="Q117" s="303">
        <f t="shared" si="70"/>
        <v>1.1474228316130539</v>
      </c>
      <c r="R117" s="303">
        <f t="shared" si="70"/>
        <v>1.137848128727762</v>
      </c>
      <c r="S117" s="303">
        <f t="shared" si="70"/>
        <v>1.1250645228835159</v>
      </c>
      <c r="T117" s="303">
        <f t="shared" si="70"/>
        <v>1.1094770843928854</v>
      </c>
      <c r="U117" s="303">
        <f t="shared" si="70"/>
        <v>1.0914904165671024</v>
      </c>
      <c r="V117" s="303">
        <f t="shared" si="70"/>
        <v>1.0715070292134885</v>
      </c>
      <c r="W117" s="303">
        <f t="shared" si="70"/>
        <v>1.0499206261977132</v>
      </c>
      <c r="X117" s="303">
        <f t="shared" si="70"/>
        <v>1.0271105860972174</v>
      </c>
      <c r="Y117" s="303">
        <f t="shared" si="70"/>
        <v>1.0034376349552747</v>
      </c>
      <c r="Z117" s="303">
        <f t="shared" si="70"/>
        <v>0.97924066963132894</v>
      </c>
      <c r="AA117" s="303">
        <f t="shared" si="70"/>
        <v>0.95483465919819466</v>
      </c>
      <c r="AB117" s="303">
        <f t="shared" si="70"/>
        <v>0.93050952999526393</v>
      </c>
      <c r="AC117" s="303">
        <f t="shared" si="70"/>
        <v>0.90652992662374499</v>
      </c>
      <c r="AD117" s="303">
        <f t="shared" si="70"/>
        <v>0.88313573539994816</v>
      </c>
      <c r="AE117" s="303">
        <f t="shared" si="70"/>
        <v>0.86054325744650961</v>
      </c>
      <c r="AF117" s="303">
        <f t="shared" si="70"/>
        <v>0.83894692453521624</v>
      </c>
      <c r="AG117" s="303">
        <f t="shared" si="70"/>
        <v>0.81852146087724043</v>
      </c>
      <c r="AH117" s="303">
        <f t="shared" si="70"/>
        <v>0.79942440727607333</v>
      </c>
      <c r="AI117" s="303">
        <f t="shared" si="70"/>
        <v>0.78179893956107815</v>
      </c>
      <c r="AJ117" s="303">
        <f t="shared" si="70"/>
        <v>0.76577693034128658</v>
      </c>
      <c r="AK117" s="303">
        <f t="shared" si="70"/>
        <v>0.75148222140347432</v>
      </c>
      <c r="AL117" s="303">
        <f t="shared" si="70"/>
        <v>0.73903409328946379</v>
      </c>
      <c r="AM117" s="303">
        <f t="shared" si="70"/>
        <v>0.72855093871560106</v>
      </c>
      <c r="AN117" s="303">
        <f t="shared" si="70"/>
        <v>0.72015416776867502</v>
      </c>
      <c r="AO117" s="303">
        <f t="shared" si="70"/>
        <v>0.71397239570279991</v>
      </c>
      <c r="AP117" s="303">
        <f t="shared" si="70"/>
        <v>0.71014598942065643</v>
      </c>
      <c r="AQ117" s="304">
        <f t="shared" si="70"/>
        <v>0.70883207741422571</v>
      </c>
    </row>
    <row r="118" spans="1:43" x14ac:dyDescent="0.25">
      <c r="A118" s="74" t="s">
        <v>253</v>
      </c>
      <c r="B118" s="152" t="s">
        <v>314</v>
      </c>
      <c r="C118" s="152">
        <v>1</v>
      </c>
      <c r="D118" s="308">
        <f t="shared" si="47"/>
        <v>1.1444729943098741</v>
      </c>
      <c r="E118" s="303">
        <f t="shared" si="48"/>
        <v>1.0678330700614351</v>
      </c>
      <c r="F118" s="303">
        <f t="shared" si="49"/>
        <v>1.0877080585323389</v>
      </c>
      <c r="G118" s="303">
        <f t="shared" ref="G118:AQ118" si="71">G24-0.05</f>
        <v>1.1333006709614573</v>
      </c>
      <c r="H118" s="303">
        <f t="shared" si="71"/>
        <v>1.1556188760450838</v>
      </c>
      <c r="I118" s="303">
        <f t="shared" si="71"/>
        <v>1.1818874493117537</v>
      </c>
      <c r="J118" s="303">
        <f t="shared" si="71"/>
        <v>1.2103835004422503</v>
      </c>
      <c r="K118" s="303">
        <f t="shared" si="71"/>
        <v>1.2395490398892115</v>
      </c>
      <c r="L118" s="303">
        <f t="shared" si="71"/>
        <v>1.2676779475337903</v>
      </c>
      <c r="M118" s="303">
        <f t="shared" si="71"/>
        <v>1.2929187653363039</v>
      </c>
      <c r="N118" s="303">
        <f t="shared" si="71"/>
        <v>1.3136598345415604</v>
      </c>
      <c r="O118" s="303">
        <f t="shared" si="71"/>
        <v>1.3296883824752272</v>
      </c>
      <c r="P118" s="303">
        <f t="shared" si="71"/>
        <v>1.3412059709267632</v>
      </c>
      <c r="Q118" s="303">
        <f t="shared" si="71"/>
        <v>1.3484731761635289</v>
      </c>
      <c r="R118" s="303">
        <f t="shared" si="71"/>
        <v>1.3517996447355269</v>
      </c>
      <c r="S118" s="303">
        <f t="shared" si="71"/>
        <v>1.3515184045617692</v>
      </c>
      <c r="T118" s="303">
        <f t="shared" si="71"/>
        <v>1.3479294274619837</v>
      </c>
      <c r="U118" s="303">
        <f t="shared" si="71"/>
        <v>1.3413389448017281</v>
      </c>
      <c r="V118" s="303">
        <f t="shared" si="71"/>
        <v>1.3320684674800087</v>
      </c>
      <c r="W118" s="303">
        <f t="shared" si="71"/>
        <v>1.3204486516572957</v>
      </c>
      <c r="X118" s="303">
        <f t="shared" si="71"/>
        <v>1.3068137623491691</v>
      </c>
      <c r="Y118" s="303">
        <f t="shared" si="71"/>
        <v>1.2914968119950607</v>
      </c>
      <c r="Z118" s="303">
        <f t="shared" si="71"/>
        <v>1.2748254204293017</v>
      </c>
      <c r="AA118" s="303">
        <f t="shared" si="71"/>
        <v>1.2571184155295623</v>
      </c>
      <c r="AB118" s="303">
        <f t="shared" si="71"/>
        <v>1.2386831707841899</v>
      </c>
      <c r="AC118" s="303">
        <f t="shared" si="71"/>
        <v>1.2198136574019653</v>
      </c>
      <c r="AD118" s="303">
        <f t="shared" si="71"/>
        <v>1.2007891744371306</v>
      </c>
      <c r="AE118" s="303">
        <f t="shared" si="71"/>
        <v>1.1818737105766923</v>
      </c>
      <c r="AF118" s="303">
        <f t="shared" si="71"/>
        <v>1.1633158854486456</v>
      </c>
      <c r="AG118" s="303">
        <f t="shared" si="71"/>
        <v>1.1453494161816993</v>
      </c>
      <c r="AH118" s="303">
        <f t="shared" si="71"/>
        <v>1.1281940560518395</v>
      </c>
      <c r="AI118" s="303">
        <f t="shared" si="71"/>
        <v>1.1120569559570335</v>
      </c>
      <c r="AJ118" s="303">
        <f t="shared" si="71"/>
        <v>1.0971344057624486</v>
      </c>
      <c r="AK118" s="303">
        <f t="shared" si="71"/>
        <v>1.0836139209047044</v>
      </c>
      <c r="AL118" s="303">
        <f t="shared" si="71"/>
        <v>1.0716766497624544</v>
      </c>
      <c r="AM118" s="303">
        <f t="shared" si="71"/>
        <v>1.061500089016767</v>
      </c>
      <c r="AN118" s="303">
        <f t="shared" si="71"/>
        <v>1.0532611074756633</v>
      </c>
      <c r="AO118" s="303">
        <f t="shared" si="71"/>
        <v>1.0471392936888337</v>
      </c>
      <c r="AP118" s="303">
        <f t="shared" si="71"/>
        <v>1.0433206593422775</v>
      </c>
      <c r="AQ118" s="304">
        <f t="shared" si="71"/>
        <v>1.0420017492755307</v>
      </c>
    </row>
    <row r="119" spans="1:43" x14ac:dyDescent="0.25">
      <c r="A119" s="74" t="s">
        <v>17</v>
      </c>
      <c r="B119" s="152" t="s">
        <v>314</v>
      </c>
      <c r="C119" s="152">
        <v>1</v>
      </c>
      <c r="D119" s="308">
        <f t="shared" si="47"/>
        <v>1.1632144018257959</v>
      </c>
      <c r="E119" s="303">
        <f t="shared" si="48"/>
        <v>1.0132000085573987</v>
      </c>
      <c r="F119" s="303">
        <f t="shared" si="49"/>
        <v>1.0321795712395823</v>
      </c>
      <c r="G119" s="303">
        <f t="shared" ref="G119:AQ119" si="72">G25-0.05</f>
        <v>1.0755507535111386</v>
      </c>
      <c r="H119" s="303">
        <f t="shared" si="72"/>
        <v>1.0950174199362057</v>
      </c>
      <c r="I119" s="303">
        <f t="shared" si="72"/>
        <v>1.1184124063688892</v>
      </c>
      <c r="J119" s="303">
        <f t="shared" si="72"/>
        <v>1.144142972592203</v>
      </c>
      <c r="K119" s="303">
        <f t="shared" si="72"/>
        <v>1.1706646044228544</v>
      </c>
      <c r="L119" s="303">
        <f t="shared" si="72"/>
        <v>1.1962925182108635</v>
      </c>
      <c r="M119" s="303">
        <f t="shared" si="72"/>
        <v>1.2192027117516981</v>
      </c>
      <c r="N119" s="303">
        <f t="shared" si="72"/>
        <v>1.237810766065196</v>
      </c>
      <c r="O119" s="303">
        <f t="shared" si="72"/>
        <v>1.2519118954886499</v>
      </c>
      <c r="P119" s="303">
        <f t="shared" si="72"/>
        <v>1.261707445280859</v>
      </c>
      <c r="Q119" s="303">
        <f t="shared" si="72"/>
        <v>1.2674543571713177</v>
      </c>
      <c r="R119" s="303">
        <f t="shared" si="72"/>
        <v>1.269455476239401</v>
      </c>
      <c r="S119" s="303">
        <f t="shared" si="72"/>
        <v>1.2680357471550516</v>
      </c>
      <c r="T119" s="303">
        <f t="shared" si="72"/>
        <v>1.2634909390223221</v>
      </c>
      <c r="U119" s="303">
        <f t="shared" si="72"/>
        <v>1.2561225585787683</v>
      </c>
      <c r="V119" s="303">
        <f t="shared" si="72"/>
        <v>1.2462454681777617</v>
      </c>
      <c r="W119" s="303">
        <f t="shared" si="72"/>
        <v>1.2341819385984745</v>
      </c>
      <c r="X119" s="303">
        <f t="shared" si="72"/>
        <v>1.2202563188586839</v>
      </c>
      <c r="Y119" s="303">
        <f t="shared" si="72"/>
        <v>1.2047903926492702</v>
      </c>
      <c r="Z119" s="303">
        <f t="shared" si="72"/>
        <v>1.1880994606309172</v>
      </c>
      <c r="AA119" s="303">
        <f t="shared" si="72"/>
        <v>1.1704891612321322</v>
      </c>
      <c r="AB119" s="303">
        <f t="shared" si="72"/>
        <v>1.1522530202911982</v>
      </c>
      <c r="AC119" s="303">
        <f t="shared" si="72"/>
        <v>1.1336707021298449</v>
      </c>
      <c r="AD119" s="303">
        <f t="shared" si="72"/>
        <v>1.115006921426696</v>
      </c>
      <c r="AE119" s="303">
        <f t="shared" si="72"/>
        <v>1.0965109663784316</v>
      </c>
      <c r="AF119" s="303">
        <f t="shared" si="72"/>
        <v>1.0784167787656933</v>
      </c>
      <c r="AG119" s="303">
        <f t="shared" si="72"/>
        <v>1.0609435352641947</v>
      </c>
      <c r="AH119" s="303">
        <f t="shared" si="72"/>
        <v>1.0442966762078003</v>
      </c>
      <c r="AI119" s="303">
        <f t="shared" si="72"/>
        <v>1.0286693325692218</v>
      </c>
      <c r="AJ119" s="303">
        <f t="shared" si="72"/>
        <v>1.0142441087619662</v>
      </c>
      <c r="AK119" s="303">
        <f t="shared" si="72"/>
        <v>1.0011951876326233</v>
      </c>
      <c r="AL119" s="303">
        <f t="shared" si="72"/>
        <v>0.98969073443901778</v>
      </c>
      <c r="AM119" s="303">
        <f t="shared" si="72"/>
        <v>0.97989558853234437</v>
      </c>
      <c r="AN119" s="303">
        <f t="shared" si="72"/>
        <v>0.97197424483297512</v>
      </c>
      <c r="AO119" s="303">
        <f t="shared" si="72"/>
        <v>0.96609414209500555</v>
      </c>
      <c r="AP119" s="303">
        <f t="shared" si="72"/>
        <v>0.96242929162738111</v>
      </c>
      <c r="AQ119" s="304">
        <f t="shared" si="72"/>
        <v>0.96116429898256395</v>
      </c>
    </row>
    <row r="120" spans="1:43" x14ac:dyDescent="0.25">
      <c r="A120" s="74" t="s">
        <v>19</v>
      </c>
      <c r="B120" s="152" t="s">
        <v>314</v>
      </c>
      <c r="C120" s="152">
        <v>1</v>
      </c>
      <c r="D120" s="308">
        <f t="shared" si="47"/>
        <v>1.1528025087613953</v>
      </c>
      <c r="E120" s="303">
        <f t="shared" si="48"/>
        <v>1.0868373456084308</v>
      </c>
      <c r="F120" s="303">
        <f t="shared" si="49"/>
        <v>1.1129764184588515</v>
      </c>
      <c r="G120" s="303">
        <f t="shared" ref="G120:AQ120" si="73">G26-0.05</f>
        <v>1.1737931491384532</v>
      </c>
      <c r="H120" s="303">
        <f t="shared" si="73"/>
        <v>1.2148667815856489</v>
      </c>
      <c r="I120" s="303">
        <f t="shared" si="73"/>
        <v>1.2585224974288931</v>
      </c>
      <c r="J120" s="303">
        <f t="shared" si="73"/>
        <v>1.3024071066387468</v>
      </c>
      <c r="K120" s="303">
        <f t="shared" si="73"/>
        <v>1.3454893920961715</v>
      </c>
      <c r="L120" s="303">
        <f t="shared" si="73"/>
        <v>1.3866185869231351</v>
      </c>
      <c r="M120" s="303">
        <f t="shared" si="73"/>
        <v>1.4245356263689051</v>
      </c>
      <c r="N120" s="303">
        <f t="shared" si="73"/>
        <v>1.4581309053614164</v>
      </c>
      <c r="O120" s="303">
        <f t="shared" si="73"/>
        <v>1.4872215049860971</v>
      </c>
      <c r="P120" s="303">
        <f t="shared" si="73"/>
        <v>1.5119218407648185</v>
      </c>
      <c r="Q120" s="303">
        <f t="shared" si="73"/>
        <v>1.5324112870654512</v>
      </c>
      <c r="R120" s="303">
        <f t="shared" si="73"/>
        <v>1.5489263770996029</v>
      </c>
      <c r="S120" s="303">
        <f t="shared" si="73"/>
        <v>1.5617270012264042</v>
      </c>
      <c r="T120" s="303">
        <f t="shared" si="73"/>
        <v>1.5710101652505726</v>
      </c>
      <c r="U120" s="303">
        <f t="shared" si="73"/>
        <v>1.5769779418043386</v>
      </c>
      <c r="V120" s="303">
        <f t="shared" si="73"/>
        <v>1.5798577041333648</v>
      </c>
      <c r="W120" s="303">
        <f t="shared" si="73"/>
        <v>1.5798973013880435</v>
      </c>
      <c r="X120" s="303">
        <f t="shared" si="73"/>
        <v>1.5773604088638764</v>
      </c>
      <c r="Y120" s="303">
        <f t="shared" si="73"/>
        <v>1.5725221486083008</v>
      </c>
      <c r="Z120" s="303">
        <f t="shared" si="73"/>
        <v>1.5656650573211279</v>
      </c>
      <c r="AA120" s="303">
        <f t="shared" si="73"/>
        <v>1.5570754603442905</v>
      </c>
      <c r="AB120" s="303">
        <f t="shared" si="73"/>
        <v>1.5470402934168435</v>
      </c>
      <c r="AC120" s="303">
        <f t="shared" si="73"/>
        <v>1.5358443982726759</v>
      </c>
      <c r="AD120" s="303">
        <f t="shared" si="73"/>
        <v>1.5237683044507306</v>
      </c>
      <c r="AE120" s="303">
        <f t="shared" si="73"/>
        <v>1.5110864981106429</v>
      </c>
      <c r="AF120" s="303">
        <f t="shared" si="73"/>
        <v>1.4980661693258619</v>
      </c>
      <c r="AG120" s="303">
        <f t="shared" si="73"/>
        <v>1.4849664222914456</v>
      </c>
      <c r="AH120" s="303">
        <f t="shared" si="73"/>
        <v>1.4720379280893359</v>
      </c>
      <c r="AI120" s="303">
        <f t="shared" si="73"/>
        <v>1.4595229969997578</v>
      </c>
      <c r="AJ120" s="303">
        <f t="shared" si="73"/>
        <v>1.4476560466996828</v>
      </c>
      <c r="AK120" s="303">
        <f t="shared" si="73"/>
        <v>1.4366644438981806</v>
      </c>
      <c r="AL120" s="303">
        <f t="shared" si="73"/>
        <v>1.4267696998772983</v>
      </c>
      <c r="AM120" s="303">
        <f t="shared" si="73"/>
        <v>1.4181890049067369</v>
      </c>
      <c r="AN120" s="303">
        <f t="shared" si="73"/>
        <v>1.41113709248442</v>
      </c>
      <c r="AO120" s="303">
        <f t="shared" si="73"/>
        <v>1.4058284317718799</v>
      </c>
      <c r="AP120" s="303">
        <f t="shared" si="73"/>
        <v>1.4024797554496549</v>
      </c>
      <c r="AQ120" s="304">
        <f t="shared" si="73"/>
        <v>1.4013129405905465</v>
      </c>
    </row>
    <row r="121" spans="1:43" x14ac:dyDescent="0.25">
      <c r="A121" s="74" t="s">
        <v>20</v>
      </c>
      <c r="B121" s="152" t="s">
        <v>314</v>
      </c>
      <c r="C121" s="152">
        <v>1</v>
      </c>
      <c r="D121" s="308">
        <f t="shared" si="47"/>
        <v>1.1913265130996793</v>
      </c>
      <c r="E121" s="303">
        <f t="shared" si="48"/>
        <v>1.0896697949581</v>
      </c>
      <c r="F121" s="303">
        <f t="shared" si="49"/>
        <v>1.114471297428171</v>
      </c>
      <c r="G121" s="303">
        <f t="shared" ref="G121:AQ121" si="74">G27-0.05</f>
        <v>1.172075292578626</v>
      </c>
      <c r="H121" s="303">
        <f t="shared" si="74"/>
        <v>1.2092950078527105</v>
      </c>
      <c r="I121" s="303">
        <f t="shared" si="74"/>
        <v>1.2496064422276023</v>
      </c>
      <c r="J121" s="303">
        <f t="shared" si="74"/>
        <v>1.2908132178290683</v>
      </c>
      <c r="K121" s="303">
        <f t="shared" si="74"/>
        <v>1.3317560156266288</v>
      </c>
      <c r="L121" s="303">
        <f t="shared" si="74"/>
        <v>1.3711361949567438</v>
      </c>
      <c r="M121" s="303">
        <f t="shared" si="74"/>
        <v>1.4075246000252268</v>
      </c>
      <c r="N121" s="303">
        <f t="shared" si="74"/>
        <v>1.4396612868486831</v>
      </c>
      <c r="O121" s="303">
        <f t="shared" si="74"/>
        <v>1.4673653265071038</v>
      </c>
      <c r="P121" s="303">
        <f t="shared" si="74"/>
        <v>1.4907929943619633</v>
      </c>
      <c r="Q121" s="303">
        <f t="shared" si="74"/>
        <v>1.5101648127406366</v>
      </c>
      <c r="R121" s="303">
        <f t="shared" si="74"/>
        <v>1.5257569659452654</v>
      </c>
      <c r="S121" s="303">
        <f t="shared" si="74"/>
        <v>1.5378597345171774</v>
      </c>
      <c r="T121" s="303">
        <f t="shared" si="74"/>
        <v>1.546669073760421</v>
      </c>
      <c r="U121" s="303">
        <f t="shared" si="74"/>
        <v>1.5523756749757605</v>
      </c>
      <c r="V121" s="303">
        <f t="shared" si="74"/>
        <v>1.5551927929538325</v>
      </c>
      <c r="W121" s="303">
        <f t="shared" si="74"/>
        <v>1.5553519560877933</v>
      </c>
      <c r="X121" s="303">
        <f t="shared" si="74"/>
        <v>1.5530988397764947</v>
      </c>
      <c r="Y121" s="303">
        <f t="shared" si="74"/>
        <v>1.5486893837706479</v>
      </c>
      <c r="Z121" s="303">
        <f t="shared" si="74"/>
        <v>1.5423862185077739</v>
      </c>
      <c r="AA121" s="303">
        <f t="shared" si="74"/>
        <v>1.5344554502258265</v>
      </c>
      <c r="AB121" s="303">
        <f t="shared" si="74"/>
        <v>1.5251638402630114</v>
      </c>
      <c r="AC121" s="303">
        <f t="shared" si="74"/>
        <v>1.514776400851469</v>
      </c>
      <c r="AD121" s="303">
        <f t="shared" si="74"/>
        <v>1.5035544181922267</v>
      </c>
      <c r="AE121" s="303">
        <f t="shared" si="74"/>
        <v>1.4917539038516552</v>
      </c>
      <c r="AF121" s="303">
        <f t="shared" si="74"/>
        <v>1.4796244676489263</v>
      </c>
      <c r="AG121" s="303">
        <f t="shared" si="74"/>
        <v>1.4674085992354122</v>
      </c>
      <c r="AH121" s="303">
        <f t="shared" si="74"/>
        <v>1.4553413414672749</v>
      </c>
      <c r="AI121" s="303">
        <f t="shared" si="74"/>
        <v>1.4436503363634869</v>
      </c>
      <c r="AJ121" s="303">
        <f t="shared" si="74"/>
        <v>1.4325562238178395</v>
      </c>
      <c r="AK121" s="303">
        <f t="shared" si="74"/>
        <v>1.4222733741766544</v>
      </c>
      <c r="AL121" s="303">
        <f t="shared" si="74"/>
        <v>1.4130109381867662</v>
      </c>
      <c r="AM121" s="303">
        <f t="shared" si="74"/>
        <v>1.4049742015577196</v>
      </c>
      <c r="AN121" s="303">
        <f t="shared" si="74"/>
        <v>1.3983662363898972</v>
      </c>
      <c r="AO121" s="303">
        <f t="shared" si="74"/>
        <v>1.3933898479549027</v>
      </c>
      <c r="AP121" s="303">
        <f t="shared" si="74"/>
        <v>1.3902498227796338</v>
      </c>
      <c r="AQ121" s="304">
        <f t="shared" si="74"/>
        <v>1.3891554927418048</v>
      </c>
    </row>
    <row r="122" spans="1:43" x14ac:dyDescent="0.25">
      <c r="A122" s="74" t="s">
        <v>22</v>
      </c>
      <c r="B122" s="152" t="s">
        <v>314</v>
      </c>
      <c r="C122" s="152">
        <v>1</v>
      </c>
      <c r="D122" s="308">
        <f t="shared" si="47"/>
        <v>1.2944042544372492</v>
      </c>
      <c r="E122" s="303">
        <f t="shared" si="48"/>
        <v>1.1810971984995846</v>
      </c>
      <c r="F122" s="303">
        <f t="shared" si="49"/>
        <v>1.2206129589117247</v>
      </c>
      <c r="G122" s="303">
        <f t="shared" ref="G122:AQ122" si="75">G28-0.05</f>
        <v>1.3122402287874559</v>
      </c>
      <c r="H122" s="303">
        <f t="shared" si="75"/>
        <v>1.386471679727306</v>
      </c>
      <c r="I122" s="303">
        <f t="shared" si="75"/>
        <v>1.4509640960092884</v>
      </c>
      <c r="J122" s="303">
        <f t="shared" si="75"/>
        <v>1.5030535436689851</v>
      </c>
      <c r="K122" s="303">
        <f t="shared" si="75"/>
        <v>1.546296965056029</v>
      </c>
      <c r="L122" s="303">
        <f t="shared" si="75"/>
        <v>1.5850096690750548</v>
      </c>
      <c r="M122" s="303">
        <f t="shared" si="75"/>
        <v>1.6240737454216529</v>
      </c>
      <c r="N122" s="303">
        <f t="shared" si="75"/>
        <v>1.6678051141789143</v>
      </c>
      <c r="O122" s="303">
        <f t="shared" si="75"/>
        <v>1.7165762271524034</v>
      </c>
      <c r="P122" s="303">
        <f t="shared" si="75"/>
        <v>1.7696730965581109</v>
      </c>
      <c r="Q122" s="303">
        <f t="shared" si="75"/>
        <v>1.8262909587634149</v>
      </c>
      <c r="R122" s="303">
        <f t="shared" si="75"/>
        <v>1.8855131853863241</v>
      </c>
      <c r="S122" s="303">
        <f t="shared" si="75"/>
        <v>1.9464618471510007</v>
      </c>
      <c r="T122" s="303">
        <f t="shared" si="75"/>
        <v>2.0088302375048732</v>
      </c>
      <c r="U122" s="303">
        <f t="shared" si="75"/>
        <v>2.0724471778654032</v>
      </c>
      <c r="V122" s="303">
        <f t="shared" si="75"/>
        <v>2.1371182312789525</v>
      </c>
      <c r="W122" s="303">
        <f t="shared" si="75"/>
        <v>2.2026246713627344</v>
      </c>
      <c r="X122" s="303">
        <f t="shared" si="75"/>
        <v>2.2687226536467433</v>
      </c>
      <c r="Y122" s="303">
        <f t="shared" si="75"/>
        <v>2.3351426304611782</v>
      </c>
      <c r="Z122" s="303">
        <f t="shared" si="75"/>
        <v>2.4015890521806451</v>
      </c>
      <c r="AA122" s="303">
        <f t="shared" si="75"/>
        <v>2.4677403985070563</v>
      </c>
      <c r="AB122" s="303">
        <f t="shared" si="75"/>
        <v>2.533249583382688</v>
      </c>
      <c r="AC122" s="303">
        <f t="shared" si="75"/>
        <v>2.5977447759087862</v>
      </c>
      <c r="AD122" s="303">
        <f t="shared" si="75"/>
        <v>2.6608306771440891</v>
      </c>
      <c r="AE122" s="303">
        <f t="shared" si="75"/>
        <v>2.7220902887265788</v>
      </c>
      <c r="AF122" s="303">
        <f t="shared" si="75"/>
        <v>2.7810872037766305</v>
      </c>
      <c r="AG122" s="303">
        <f t="shared" si="75"/>
        <v>2.8373684434091535</v>
      </c>
      <c r="AH122" s="303">
        <f t="shared" si="75"/>
        <v>2.8904678533526047</v>
      </c>
      <c r="AI122" s="303">
        <f t="shared" si="75"/>
        <v>2.9399100646436866</v>
      </c>
      <c r="AJ122" s="303">
        <f t="shared" si="75"/>
        <v>2.9852150101949251</v>
      </c>
      <c r="AK122" s="303">
        <f t="shared" si="75"/>
        <v>3.0259029753436706</v>
      </c>
      <c r="AL122" s="303">
        <f t="shared" si="75"/>
        <v>3.0615001454869177</v>
      </c>
      <c r="AM122" s="303">
        <f t="shared" si="75"/>
        <v>3.0915445978670024</v>
      </c>
      <c r="AN122" s="303">
        <f t="shared" si="75"/>
        <v>3.1155926678609127</v>
      </c>
      <c r="AO122" s="303">
        <f t="shared" si="75"/>
        <v>3.1332256031861325</v>
      </c>
      <c r="AP122" s="303">
        <f t="shared" si="75"/>
        <v>3.1440564027862372</v>
      </c>
      <c r="AQ122" s="304">
        <f t="shared" si="75"/>
        <v>3.1477367213871834</v>
      </c>
    </row>
    <row r="123" spans="1:43" x14ac:dyDescent="0.25">
      <c r="A123" s="74" t="s">
        <v>23</v>
      </c>
      <c r="B123" s="152" t="s">
        <v>314</v>
      </c>
      <c r="C123" s="152">
        <v>1</v>
      </c>
      <c r="D123" s="308">
        <f t="shared" si="47"/>
        <v>1.1111549365037909</v>
      </c>
      <c r="E123" s="303">
        <f t="shared" si="48"/>
        <v>1.0522979632474168</v>
      </c>
      <c r="F123" s="303">
        <f t="shared" si="49"/>
        <v>1.0942396852455101</v>
      </c>
      <c r="G123" s="303">
        <f t="shared" ref="G123:AQ123" si="76">G29-0.05</f>
        <v>1.1932324051159247</v>
      </c>
      <c r="H123" s="303">
        <f t="shared" si="76"/>
        <v>1.2798756242501264</v>
      </c>
      <c r="I123" s="303">
        <f t="shared" si="76"/>
        <v>1.3605844401833458</v>
      </c>
      <c r="J123" s="303">
        <f t="shared" si="76"/>
        <v>1.4295866873668865</v>
      </c>
      <c r="K123" s="303">
        <f t="shared" si="76"/>
        <v>1.4867326852831786</v>
      </c>
      <c r="L123" s="303">
        <f t="shared" si="76"/>
        <v>1.5324724342846192</v>
      </c>
      <c r="M123" s="303">
        <f t="shared" si="76"/>
        <v>1.5677716281607255</v>
      </c>
      <c r="N123" s="303">
        <f t="shared" si="76"/>
        <v>1.5939724512546505</v>
      </c>
      <c r="O123" s="303">
        <f t="shared" si="76"/>
        <v>1.6125699962268505</v>
      </c>
      <c r="P123" s="303">
        <f t="shared" si="76"/>
        <v>1.6252319440458636</v>
      </c>
      <c r="Q123" s="303">
        <f t="shared" si="76"/>
        <v>1.6337634524805917</v>
      </c>
      <c r="R123" s="303">
        <f t="shared" si="76"/>
        <v>1.6400511893083738</v>
      </c>
      <c r="S123" s="303">
        <f t="shared" si="76"/>
        <v>1.6457021484528835</v>
      </c>
      <c r="T123" s="303">
        <f t="shared" si="76"/>
        <v>1.6510439804770021</v>
      </c>
      <c r="U123" s="303">
        <f t="shared" si="76"/>
        <v>1.656081863394107</v>
      </c>
      <c r="V123" s="303">
        <f t="shared" si="76"/>
        <v>1.6608212378151355</v>
      </c>
      <c r="W123" s="303">
        <f t="shared" si="76"/>
        <v>1.6652677949697763</v>
      </c>
      <c r="X123" s="303">
        <f t="shared" si="76"/>
        <v>1.6694274647316401</v>
      </c>
      <c r="Y123" s="303">
        <f t="shared" si="76"/>
        <v>1.67330640367809</v>
      </c>
      <c r="Z123" s="303">
        <f t="shared" si="76"/>
        <v>1.6769109832143105</v>
      </c>
      <c r="AA123" s="303">
        <f t="shared" si="76"/>
        <v>1.6802477777899072</v>
      </c>
      <c r="AB123" s="303">
        <f t="shared" si="76"/>
        <v>1.6833235532351218</v>
      </c>
      <c r="AC123" s="303">
        <f t="shared" si="76"/>
        <v>1.6861452552425182</v>
      </c>
      <c r="AD123" s="303">
        <f t="shared" si="76"/>
        <v>1.6887199980186471</v>
      </c>
      <c r="AE123" s="303">
        <f t="shared" si="76"/>
        <v>1.6910550531289537</v>
      </c>
      <c r="AF123" s="303">
        <f t="shared" si="76"/>
        <v>1.6931578385578383</v>
      </c>
      <c r="AG123" s="303">
        <f t="shared" si="76"/>
        <v>1.6950359080045887</v>
      </c>
      <c r="AH123" s="303">
        <f t="shared" si="76"/>
        <v>1.6966969404344341</v>
      </c>
      <c r="AI123" s="303">
        <f t="shared" si="76"/>
        <v>1.6981487299028588</v>
      </c>
      <c r="AJ123" s="303">
        <f t="shared" si="76"/>
        <v>1.6993991756699303</v>
      </c>
      <c r="AK123" s="303">
        <f t="shared" si="76"/>
        <v>1.7004562726201864</v>
      </c>
      <c r="AL123" s="303">
        <f t="shared" si="76"/>
        <v>1.7013281020023814</v>
      </c>
      <c r="AM123" s="303">
        <f t="shared" si="76"/>
        <v>1.7020228225022229</v>
      </c>
      <c r="AN123" s="303">
        <f t="shared" si="76"/>
        <v>1.7025486616600121</v>
      </c>
      <c r="AO123" s="303">
        <f t="shared" si="76"/>
        <v>1.7029139076440281</v>
      </c>
      <c r="AP123" s="303">
        <f t="shared" si="76"/>
        <v>1.703126901389298</v>
      </c>
      <c r="AQ123" s="304">
        <f t="shared" si="76"/>
        <v>1.7031960291105004</v>
      </c>
    </row>
    <row r="124" spans="1:43" x14ac:dyDescent="0.25">
      <c r="A124" s="74" t="s">
        <v>24</v>
      </c>
      <c r="B124" s="152" t="s">
        <v>314</v>
      </c>
      <c r="C124" s="152">
        <v>1</v>
      </c>
      <c r="D124" s="308">
        <f t="shared" si="47"/>
        <v>1.10178423274583</v>
      </c>
      <c r="E124" s="303">
        <f t="shared" si="48"/>
        <v>1.0100692953105652</v>
      </c>
      <c r="F124" s="303">
        <f t="shared" si="49"/>
        <v>1.0401184380533695</v>
      </c>
      <c r="G124" s="303">
        <f t="shared" ref="G124:AQ124" si="77">G30-0.05</f>
        <v>1.1094058534244489</v>
      </c>
      <c r="H124" s="303">
        <f t="shared" si="77"/>
        <v>1.1582700494146716</v>
      </c>
      <c r="I124" s="303">
        <f t="shared" si="77"/>
        <v>1.2039056988395824</v>
      </c>
      <c r="J124" s="303">
        <f t="shared" si="77"/>
        <v>1.2430124554218891</v>
      </c>
      <c r="K124" s="303">
        <f t="shared" si="77"/>
        <v>1.2749651135594335</v>
      </c>
      <c r="L124" s="303">
        <f t="shared" si="77"/>
        <v>1.299264263085637</v>
      </c>
      <c r="M124" s="303">
        <f t="shared" si="77"/>
        <v>1.3155492488942011</v>
      </c>
      <c r="N124" s="303">
        <f t="shared" si="77"/>
        <v>1.3238781280514365</v>
      </c>
      <c r="O124" s="303">
        <f t="shared" si="77"/>
        <v>1.3255468254334819</v>
      </c>
      <c r="P124" s="303">
        <f t="shared" si="77"/>
        <v>1.3222413142758878</v>
      </c>
      <c r="Q124" s="303">
        <f t="shared" si="77"/>
        <v>1.3156995289868036</v>
      </c>
      <c r="R124" s="303">
        <f t="shared" si="77"/>
        <v>1.3076599325397256</v>
      </c>
      <c r="S124" s="303">
        <f t="shared" si="77"/>
        <v>1.2995533545490079</v>
      </c>
      <c r="T124" s="303">
        <f t="shared" si="77"/>
        <v>1.2916711807760504</v>
      </c>
      <c r="U124" s="303">
        <f t="shared" si="77"/>
        <v>1.284022898603284</v>
      </c>
      <c r="V124" s="303">
        <f t="shared" si="77"/>
        <v>1.2766178153533394</v>
      </c>
      <c r="W124" s="303">
        <f t="shared" si="77"/>
        <v>1.269465078480406</v>
      </c>
      <c r="X124" s="303">
        <f t="shared" si="77"/>
        <v>1.2625736964156964</v>
      </c>
      <c r="Y124" s="303">
        <f t="shared" si="77"/>
        <v>1.2559525600612294</v>
      </c>
      <c r="Z124" s="303">
        <f t="shared" si="77"/>
        <v>1.2496104649311608</v>
      </c>
      <c r="AA124" s="303">
        <f t="shared" si="77"/>
        <v>1.2435561339451116</v>
      </c>
      <c r="AB124" s="303">
        <f t="shared" si="77"/>
        <v>1.2377982408832309</v>
      </c>
      <c r="AC124" s="303">
        <f t="shared" si="77"/>
        <v>1.2323454345182319</v>
      </c>
      <c r="AD124" s="303">
        <f t="shared" si="77"/>
        <v>1.2272063634453385</v>
      </c>
      <c r="AE124" s="303">
        <f t="shared" si="77"/>
        <v>1.2223897016369472</v>
      </c>
      <c r="AF124" s="303">
        <f t="shared" si="77"/>
        <v>1.2179041747548496</v>
      </c>
      <c r="AG124" s="303">
        <f t="shared" si="77"/>
        <v>1.2137585872592078</v>
      </c>
      <c r="AH124" s="303">
        <f t="shared" si="77"/>
        <v>1.2099618503600376</v>
      </c>
      <c r="AI124" s="303">
        <f t="shared" si="77"/>
        <v>1.2065230108638163</v>
      </c>
      <c r="AJ124" s="303">
        <f t="shared" si="77"/>
        <v>1.2034512809749718</v>
      </c>
      <c r="AK124" s="303">
        <f t="shared" si="77"/>
        <v>1.2007560691195518</v>
      </c>
      <c r="AL124" s="303">
        <f t="shared" si="77"/>
        <v>1.1984470118662942</v>
      </c>
      <c r="AM124" s="303">
        <f t="shared" si="77"/>
        <v>1.1965340070286479</v>
      </c>
      <c r="AN124" s="303">
        <f t="shared" si="77"/>
        <v>1.1950272480401312</v>
      </c>
      <c r="AO124" s="303">
        <f t="shared" si="77"/>
        <v>1.1939372597047508</v>
      </c>
      <c r="AP124" s="303">
        <f t="shared" si="77"/>
        <v>1.193274935434171</v>
      </c>
      <c r="AQ124" s="304">
        <f t="shared" si="77"/>
        <v>1.1930515760939884</v>
      </c>
    </row>
    <row r="125" spans="1:43" x14ac:dyDescent="0.25">
      <c r="A125" s="74" t="s">
        <v>28</v>
      </c>
      <c r="B125" s="152" t="s">
        <v>314</v>
      </c>
      <c r="C125" s="152">
        <v>1</v>
      </c>
      <c r="D125" s="308">
        <f t="shared" si="47"/>
        <v>1.20277959547052</v>
      </c>
      <c r="E125" s="303">
        <f t="shared" si="48"/>
        <v>1.1279935327235633</v>
      </c>
      <c r="F125" s="303">
        <f t="shared" si="49"/>
        <v>1.1584790632234745</v>
      </c>
      <c r="G125" s="303">
        <f t="shared" ref="G125:AQ125" si="78">G31-0.05</f>
        <v>1.2288435937909545</v>
      </c>
      <c r="H125" s="303">
        <f t="shared" si="78"/>
        <v>1.2791053740704927</v>
      </c>
      <c r="I125" s="303">
        <f t="shared" si="78"/>
        <v>1.326396322056562</v>
      </c>
      <c r="J125" s="303">
        <f t="shared" si="78"/>
        <v>1.3680687198536445</v>
      </c>
      <c r="K125" s="303">
        <f t="shared" si="78"/>
        <v>1.4043635597641604</v>
      </c>
      <c r="L125" s="303">
        <f t="shared" si="78"/>
        <v>1.4356717775776773</v>
      </c>
      <c r="M125" s="303">
        <f t="shared" si="78"/>
        <v>1.4625132678604116</v>
      </c>
      <c r="N125" s="303">
        <f t="shared" si="78"/>
        <v>1.4854824143130283</v>
      </c>
      <c r="O125" s="303">
        <f t="shared" si="78"/>
        <v>1.5051251985834213</v>
      </c>
      <c r="P125" s="303">
        <f t="shared" si="78"/>
        <v>1.5220157988983354</v>
      </c>
      <c r="Q125" s="303">
        <f t="shared" si="78"/>
        <v>1.5367761673510536</v>
      </c>
      <c r="R125" s="303">
        <f t="shared" si="78"/>
        <v>1.5500657333536632</v>
      </c>
      <c r="S125" s="303">
        <f t="shared" si="78"/>
        <v>1.5624572553477978</v>
      </c>
      <c r="T125" s="303">
        <f t="shared" si="78"/>
        <v>1.5740758226976315</v>
      </c>
      <c r="U125" s="303">
        <f t="shared" si="78"/>
        <v>1.5849340111818095</v>
      </c>
      <c r="V125" s="303">
        <f t="shared" si="78"/>
        <v>1.5950462987208298</v>
      </c>
      <c r="W125" s="303">
        <f t="shared" si="78"/>
        <v>1.604428963847393</v>
      </c>
      <c r="X125" s="303">
        <f t="shared" si="78"/>
        <v>1.6130999819153162</v>
      </c>
      <c r="Y125" s="303">
        <f t="shared" si="78"/>
        <v>1.6210789198299131</v>
      </c>
      <c r="Z125" s="303">
        <f t="shared" si="78"/>
        <v>1.6283868300515698</v>
      </c>
      <c r="AA125" s="303">
        <f t="shared" si="78"/>
        <v>1.6350461445888653</v>
      </c>
      <c r="AB125" s="303">
        <f t="shared" si="78"/>
        <v>1.6410805696596813</v>
      </c>
      <c r="AC125" s="303">
        <f t="shared" si="78"/>
        <v>1.6465149816582616</v>
      </c>
      <c r="AD125" s="303">
        <f t="shared" si="78"/>
        <v>1.651375325023863</v>
      </c>
      <c r="AE125" s="303">
        <f t="shared" si="78"/>
        <v>1.6556885125634464</v>
      </c>
      <c r="AF125" s="303">
        <f t="shared" si="78"/>
        <v>1.6594823287364753</v>
      </c>
      <c r="AG125" s="303">
        <f t="shared" si="78"/>
        <v>1.6627853363658185</v>
      </c>
      <c r="AH125" s="303">
        <f t="shared" si="78"/>
        <v>1.6656267871946209</v>
      </c>
      <c r="AI125" s="303">
        <f t="shared" si="78"/>
        <v>1.6680365366658472</v>
      </c>
      <c r="AJ125" s="303">
        <f t="shared" si="78"/>
        <v>1.6700449632588699</v>
      </c>
      <c r="AK125" s="303">
        <f t="shared" si="78"/>
        <v>1.6716828926769376</v>
      </c>
      <c r="AL125" s="303">
        <f t="shared" si="78"/>
        <v>1.6729815271402537</v>
      </c>
      <c r="AM125" s="303">
        <f t="shared" si="78"/>
        <v>1.6739723800027411</v>
      </c>
      <c r="AN125" s="303">
        <f t="shared" si="78"/>
        <v>1.6746872158756627</v>
      </c>
      <c r="AO125" s="303">
        <f t="shared" si="78"/>
        <v>1.6751579964094767</v>
      </c>
      <c r="AP125" s="303">
        <f t="shared" si="78"/>
        <v>1.6754168318557809</v>
      </c>
      <c r="AQ125" s="304">
        <f t="shared" si="78"/>
        <v>1.6754959385044592</v>
      </c>
    </row>
    <row r="126" spans="1:43" x14ac:dyDescent="0.25">
      <c r="A126" s="74" t="s">
        <v>29</v>
      </c>
      <c r="B126" s="152" t="s">
        <v>314</v>
      </c>
      <c r="C126" s="152">
        <v>1</v>
      </c>
      <c r="D126" s="308">
        <f t="shared" si="47"/>
        <v>1.1652967804386765</v>
      </c>
      <c r="E126" s="303">
        <f t="shared" si="48"/>
        <v>1.0805589963404565</v>
      </c>
      <c r="F126" s="303">
        <f t="shared" si="49"/>
        <v>1.1113999447709331</v>
      </c>
      <c r="G126" s="303">
        <f t="shared" ref="G126:AQ126" si="79">G32-0.05</f>
        <v>1.1826636445929357</v>
      </c>
      <c r="H126" s="303">
        <f t="shared" si="79"/>
        <v>1.2340858443694642</v>
      </c>
      <c r="I126" s="303">
        <f t="shared" si="79"/>
        <v>1.2824584681828683</v>
      </c>
      <c r="J126" s="303">
        <f t="shared" si="79"/>
        <v>1.325083809024975</v>
      </c>
      <c r="K126" s="303">
        <f t="shared" si="79"/>
        <v>1.3622635087988699</v>
      </c>
      <c r="L126" s="303">
        <f t="shared" si="79"/>
        <v>1.394470264964355</v>
      </c>
      <c r="M126" s="303">
        <f t="shared" si="79"/>
        <v>1.422322644306474</v>
      </c>
      <c r="N126" s="303">
        <f t="shared" si="79"/>
        <v>1.4465028581941708</v>
      </c>
      <c r="O126" s="303">
        <f t="shared" si="79"/>
        <v>1.467555897187945</v>
      </c>
      <c r="P126" s="303">
        <f t="shared" si="79"/>
        <v>1.4860320670499776</v>
      </c>
      <c r="Q126" s="303">
        <f t="shared" si="79"/>
        <v>1.5025305692212403</v>
      </c>
      <c r="R126" s="303">
        <f t="shared" si="79"/>
        <v>1.5176899805740665</v>
      </c>
      <c r="S126" s="303">
        <f t="shared" si="79"/>
        <v>1.5320651851502625</v>
      </c>
      <c r="T126" s="303">
        <f t="shared" si="79"/>
        <v>1.5457668567877962</v>
      </c>
      <c r="U126" s="303">
        <f t="shared" si="79"/>
        <v>1.5587933531161076</v>
      </c>
      <c r="V126" s="303">
        <f t="shared" si="79"/>
        <v>1.5711444732762896</v>
      </c>
      <c r="W126" s="303">
        <f t="shared" si="79"/>
        <v>1.582821424422832</v>
      </c>
      <c r="X126" s="303">
        <f t="shared" si="79"/>
        <v>1.5938267846098639</v>
      </c>
      <c r="Y126" s="303">
        <f t="shared" si="79"/>
        <v>1.6041644623753353</v>
      </c>
      <c r="Z126" s="303">
        <f t="shared" si="79"/>
        <v>1.6138396533407402</v>
      </c>
      <c r="AA126" s="303">
        <f t="shared" si="79"/>
        <v>1.6228587941458563</v>
      </c>
      <c r="AB126" s="303">
        <f t="shared" si="79"/>
        <v>1.6312295140380078</v>
      </c>
      <c r="AC126" s="303">
        <f t="shared" si="79"/>
        <v>1.638960584433139</v>
      </c>
      <c r="AD126" s="303">
        <f t="shared" si="79"/>
        <v>1.6460618667623963</v>
      </c>
      <c r="AE126" s="303">
        <f t="shared" si="79"/>
        <v>1.652544258912235</v>
      </c>
      <c r="AF126" s="303">
        <f t="shared" si="79"/>
        <v>1.6584196405591234</v>
      </c>
      <c r="AG126" s="303">
        <f t="shared" si="79"/>
        <v>1.6637008176915777</v>
      </c>
      <c r="AH126" s="303">
        <f t="shared" si="79"/>
        <v>1.6684014666024694</v>
      </c>
      <c r="AI126" s="303">
        <f t="shared" si="79"/>
        <v>1.672536077623908</v>
      </c>
      <c r="AJ126" s="303">
        <f t="shared" si="79"/>
        <v>1.6761198988652424</v>
      </c>
      <c r="AK126" s="303">
        <f t="shared" si="79"/>
        <v>1.6791688802022182</v>
      </c>
      <c r="AL126" s="303">
        <f t="shared" si="79"/>
        <v>1.6816996177521344</v>
      </c>
      <c r="AM126" s="303">
        <f t="shared" si="79"/>
        <v>1.683729299056093</v>
      </c>
      <c r="AN126" s="303">
        <f t="shared" si="79"/>
        <v>1.6852756491753451</v>
      </c>
      <c r="AO126" s="303">
        <f t="shared" si="79"/>
        <v>1.6863568778942024</v>
      </c>
      <c r="AP126" s="303">
        <f t="shared" si="79"/>
        <v>1.6869916282075856</v>
      </c>
      <c r="AQ126" s="304">
        <f t="shared" si="79"/>
        <v>1.6871989262564389</v>
      </c>
    </row>
    <row r="127" spans="1:43" x14ac:dyDescent="0.25">
      <c r="A127" s="74" t="s">
        <v>30</v>
      </c>
      <c r="B127" s="152" t="s">
        <v>314</v>
      </c>
      <c r="C127" s="152">
        <v>1</v>
      </c>
      <c r="D127" s="308">
        <f t="shared" si="47"/>
        <v>1.1673791590515568</v>
      </c>
      <c r="E127" s="303">
        <f t="shared" si="48"/>
        <v>1.1398140905771488</v>
      </c>
      <c r="F127" s="303">
        <f t="shared" si="49"/>
        <v>1.1823654193994155</v>
      </c>
      <c r="G127" s="303">
        <f t="shared" ref="G127:AQ127" si="80">G33-0.05</f>
        <v>1.283047813701395</v>
      </c>
      <c r="H127" s="303">
        <f t="shared" si="80"/>
        <v>1.372372870104474</v>
      </c>
      <c r="I127" s="303">
        <f t="shared" si="80"/>
        <v>1.4570568770888366</v>
      </c>
      <c r="J127" s="303">
        <f t="shared" si="80"/>
        <v>1.5322451164208666</v>
      </c>
      <c r="K127" s="303">
        <f t="shared" si="80"/>
        <v>1.5988640292270049</v>
      </c>
      <c r="L127" s="303">
        <f t="shared" si="80"/>
        <v>1.6584485478598248</v>
      </c>
      <c r="M127" s="303">
        <f t="shared" si="80"/>
        <v>1.7130473078537851</v>
      </c>
      <c r="N127" s="303">
        <f t="shared" si="80"/>
        <v>1.7647591315225786</v>
      </c>
      <c r="O127" s="303">
        <f t="shared" si="80"/>
        <v>1.8144498102967046</v>
      </c>
      <c r="P127" s="303">
        <f t="shared" si="80"/>
        <v>1.8627215227097651</v>
      </c>
      <c r="Q127" s="303">
        <f t="shared" si="80"/>
        <v>1.9102650322278352</v>
      </c>
      <c r="R127" s="303">
        <f t="shared" si="80"/>
        <v>1.9578557126105907</v>
      </c>
      <c r="S127" s="303">
        <f t="shared" si="80"/>
        <v>2.0061774619615234</v>
      </c>
      <c r="T127" s="303">
        <f t="shared" si="80"/>
        <v>2.0552664616318923</v>
      </c>
      <c r="U127" s="303">
        <f t="shared" si="80"/>
        <v>2.1049787784658518</v>
      </c>
      <c r="V127" s="303">
        <f t="shared" si="80"/>
        <v>2.1551566018200097</v>
      </c>
      <c r="W127" s="303">
        <f t="shared" si="80"/>
        <v>2.2056278811016177</v>
      </c>
      <c r="X127" s="303">
        <f t="shared" si="80"/>
        <v>2.2562060890977755</v>
      </c>
      <c r="Y127" s="303">
        <f t="shared" si="80"/>
        <v>2.3066901290086337</v>
      </c>
      <c r="Z127" s="303">
        <f t="shared" si="80"/>
        <v>2.3568644033444919</v>
      </c>
      <c r="AA127" s="303">
        <f t="shared" si="80"/>
        <v>2.4064990627493246</v>
      </c>
      <c r="AB127" s="303">
        <f t="shared" si="80"/>
        <v>2.4553504523205443</v>
      </c>
      <c r="AC127" s="303">
        <f t="shared" si="80"/>
        <v>2.5031617720571155</v>
      </c>
      <c r="AD127" s="303">
        <f t="shared" si="80"/>
        <v>2.5496639666405976</v>
      </c>
      <c r="AE127" s="303">
        <f t="shared" si="80"/>
        <v>2.5945768577948018</v>
      </c>
      <c r="AF127" s="303">
        <f t="shared" si="80"/>
        <v>2.6376105299488559</v>
      </c>
      <c r="AG127" s="303">
        <f t="shared" si="80"/>
        <v>2.6784669768230693</v>
      </c>
      <c r="AH127" s="303">
        <f t="shared" si="80"/>
        <v>2.7168420128586477</v>
      </c>
      <c r="AI127" s="303">
        <f t="shared" si="80"/>
        <v>2.7524274491276257</v>
      </c>
      <c r="AJ127" s="303">
        <f t="shared" si="80"/>
        <v>2.7849135285132345</v>
      </c>
      <c r="AK127" s="303">
        <f t="shared" si="80"/>
        <v>2.8139916095869943</v>
      </c>
      <c r="AL127" s="303">
        <f t="shared" si="80"/>
        <v>2.839357082794054</v>
      </c>
      <c r="AM127" s="303">
        <f t="shared" si="80"/>
        <v>2.8607124963810828</v>
      </c>
      <c r="AN127" s="303">
        <f t="shared" si="80"/>
        <v>2.8777708630741801</v>
      </c>
      <c r="AO127" s="303">
        <f t="shared" si="80"/>
        <v>2.8902591119742445</v>
      </c>
      <c r="AP127" s="303">
        <f t="shared" si="80"/>
        <v>2.8979216436414963</v>
      </c>
      <c r="AQ127" s="304">
        <f t="shared" si="80"/>
        <v>2.9005239400690388</v>
      </c>
    </row>
    <row r="128" spans="1:43" x14ac:dyDescent="0.25">
      <c r="A128" s="74" t="s">
        <v>32</v>
      </c>
      <c r="B128" s="152" t="s">
        <v>314</v>
      </c>
      <c r="C128" s="152">
        <v>1</v>
      </c>
      <c r="D128" s="308">
        <f t="shared" si="47"/>
        <v>1.1236492081810727</v>
      </c>
      <c r="E128" s="303">
        <f t="shared" si="48"/>
        <v>1.0800343903369329</v>
      </c>
      <c r="F128" s="303">
        <f t="shared" si="49"/>
        <v>1.1045028979599778</v>
      </c>
      <c r="G128" s="303">
        <f t="shared" ref="G128:AQ128" si="81">G34-0.05</f>
        <v>1.1600971044546189</v>
      </c>
      <c r="H128" s="303">
        <f t="shared" si="81"/>
        <v>1.1919678455401317</v>
      </c>
      <c r="I128" s="303">
        <f t="shared" si="81"/>
        <v>1.2222061479014148</v>
      </c>
      <c r="J128" s="303">
        <f t="shared" si="81"/>
        <v>1.2489950238667391</v>
      </c>
      <c r="K128" s="303">
        <f t="shared" si="81"/>
        <v>1.2721475264648041</v>
      </c>
      <c r="L128" s="303">
        <f t="shared" si="81"/>
        <v>1.2915113477065276</v>
      </c>
      <c r="M128" s="303">
        <f t="shared" si="81"/>
        <v>1.3069703591685005</v>
      </c>
      <c r="N128" s="303">
        <f t="shared" si="81"/>
        <v>1.3185392515326082</v>
      </c>
      <c r="O128" s="303">
        <f t="shared" si="81"/>
        <v>1.3266492363801363</v>
      </c>
      <c r="P128" s="303">
        <f t="shared" si="81"/>
        <v>1.3318677324389745</v>
      </c>
      <c r="Q128" s="303">
        <f t="shared" si="81"/>
        <v>1.3347927631246439</v>
      </c>
      <c r="R128" s="303">
        <f t="shared" si="81"/>
        <v>1.3360414575876582</v>
      </c>
      <c r="S128" s="303">
        <f t="shared" si="81"/>
        <v>1.3361494548579009</v>
      </c>
      <c r="T128" s="303">
        <f t="shared" si="81"/>
        <v>1.3352900221392707</v>
      </c>
      <c r="U128" s="303">
        <f t="shared" si="81"/>
        <v>1.3335467962736678</v>
      </c>
      <c r="V128" s="303">
        <f t="shared" si="81"/>
        <v>1.3310048025076155</v>
      </c>
      <c r="W128" s="303">
        <f t="shared" si="81"/>
        <v>1.3277499475845338</v>
      </c>
      <c r="X128" s="303">
        <f t="shared" si="81"/>
        <v>1.3238685614850061</v>
      </c>
      <c r="Y128" s="303">
        <f t="shared" si="81"/>
        <v>1.319446989825199</v>
      </c>
      <c r="Z128" s="303">
        <f t="shared" si="81"/>
        <v>1.314571238198639</v>
      </c>
      <c r="AA128" s="303">
        <f t="shared" si="81"/>
        <v>1.309326669102864</v>
      </c>
      <c r="AB128" s="303">
        <f t="shared" si="81"/>
        <v>1.3037977515345993</v>
      </c>
      <c r="AC128" s="303">
        <f t="shared" si="81"/>
        <v>1.2980678628673632</v>
      </c>
      <c r="AD128" s="303">
        <f t="shared" si="81"/>
        <v>1.292219142245187</v>
      </c>
      <c r="AE128" s="303">
        <f t="shared" si="81"/>
        <v>1.2863323944341816</v>
      </c>
      <c r="AF128" s="303">
        <f t="shared" si="81"/>
        <v>1.2804870428691175</v>
      </c>
      <c r="AG128" s="303">
        <f t="shared" si="81"/>
        <v>1.2747611305118072</v>
      </c>
      <c r="AH128" s="303">
        <f t="shared" si="81"/>
        <v>1.2692313670994371</v>
      </c>
      <c r="AI128" s="303">
        <f t="shared" si="81"/>
        <v>1.2639732214003403</v>
      </c>
      <c r="AJ128" s="303">
        <f t="shared" si="81"/>
        <v>1.2590610572092216</v>
      </c>
      <c r="AK128" s="303">
        <f t="shared" si="81"/>
        <v>1.2545683120000382</v>
      </c>
      <c r="AL128" s="303">
        <f t="shared" si="81"/>
        <v>1.2505677174104015</v>
      </c>
      <c r="AM128" s="303">
        <f t="shared" si="81"/>
        <v>1.2471315610544602</v>
      </c>
      <c r="AN128" s="303">
        <f t="shared" si="81"/>
        <v>1.2443319895509841</v>
      </c>
      <c r="AO128" s="303">
        <f t="shared" si="81"/>
        <v>1.2422413531097192</v>
      </c>
      <c r="AP128" s="303">
        <f t="shared" si="81"/>
        <v>1.240932592544109</v>
      </c>
      <c r="AQ128" s="304">
        <f t="shared" si="81"/>
        <v>1.2404796701745922</v>
      </c>
    </row>
    <row r="129" spans="1:43" x14ac:dyDescent="0.25">
      <c r="A129" s="74" t="s">
        <v>33</v>
      </c>
      <c r="B129" s="152" t="s">
        <v>314</v>
      </c>
      <c r="C129" s="152">
        <v>1</v>
      </c>
      <c r="D129" s="308">
        <f t="shared" si="47"/>
        <v>1.211109109922041</v>
      </c>
      <c r="E129" s="303">
        <f t="shared" si="48"/>
        <v>1.2883706648329831</v>
      </c>
      <c r="F129" s="303">
        <f t="shared" si="49"/>
        <v>1.3466869702224982</v>
      </c>
      <c r="G129" s="303">
        <f t="shared" ref="G129:AQ129" si="82">G35-0.05</f>
        <v>1.4877424225050497</v>
      </c>
      <c r="H129" s="303">
        <f t="shared" si="82"/>
        <v>1.6305549848522527</v>
      </c>
      <c r="I129" s="303">
        <f t="shared" si="82"/>
        <v>1.7678032796228573</v>
      </c>
      <c r="J129" s="303">
        <f t="shared" si="82"/>
        <v>1.8911807738887969</v>
      </c>
      <c r="K129" s="303">
        <f t="shared" si="82"/>
        <v>2.0023773806933751</v>
      </c>
      <c r="L129" s="303">
        <f t="shared" si="82"/>
        <v>2.1046056535542177</v>
      </c>
      <c r="M129" s="303">
        <f t="shared" si="82"/>
        <v>2.2023968167618917</v>
      </c>
      <c r="N129" s="303">
        <f t="shared" si="82"/>
        <v>2.3002934518590292</v>
      </c>
      <c r="O129" s="303">
        <f t="shared" si="82"/>
        <v>2.398940707580751</v>
      </c>
      <c r="P129" s="303">
        <f t="shared" si="82"/>
        <v>2.4978784555210378</v>
      </c>
      <c r="Q129" s="303">
        <f t="shared" si="82"/>
        <v>2.5966021523784955</v>
      </c>
      <c r="R129" s="303">
        <f t="shared" si="82"/>
        <v>2.6945642200192146</v>
      </c>
      <c r="S129" s="303">
        <f t="shared" si="82"/>
        <v>2.7912266528236769</v>
      </c>
      <c r="T129" s="303">
        <f t="shared" si="82"/>
        <v>2.886228764938418</v>
      </c>
      <c r="U129" s="303">
        <f t="shared" si="82"/>
        <v>2.9792624872196374</v>
      </c>
      <c r="V129" s="303">
        <f t="shared" si="82"/>
        <v>3.0700274604795998</v>
      </c>
      <c r="W129" s="303">
        <f t="shared" si="82"/>
        <v>3.1582329915259226</v>
      </c>
      <c r="X129" s="303">
        <f t="shared" si="82"/>
        <v>3.2435999085099421</v>
      </c>
      <c r="Y129" s="303">
        <f t="shared" si="82"/>
        <v>3.3258622981218298</v>
      </c>
      <c r="Z129" s="303">
        <f t="shared" si="82"/>
        <v>3.4047691090463981</v>
      </c>
      <c r="AA129" s="303">
        <f t="shared" si="82"/>
        <v>3.4800856081353584</v>
      </c>
      <c r="AB129" s="303">
        <f t="shared" si="82"/>
        <v>3.5515946779176431</v>
      </c>
      <c r="AC129" s="303">
        <f t="shared" si="82"/>
        <v>3.6190979463215203</v>
      </c>
      <c r="AD129" s="303">
        <f t="shared" si="82"/>
        <v>3.6824167417789209</v>
      </c>
      <c r="AE129" s="303">
        <f t="shared" si="82"/>
        <v>3.7413928691862224</v>
      </c>
      <c r="AF129" s="303">
        <f t="shared" si="82"/>
        <v>3.7958892044688364</v>
      </c>
      <c r="AG129" s="303">
        <f t="shared" si="82"/>
        <v>3.8457901077056977</v>
      </c>
      <c r="AH129" s="303">
        <f t="shared" si="82"/>
        <v>3.8910016568821253</v>
      </c>
      <c r="AI129" s="303">
        <f t="shared" si="82"/>
        <v>3.9314517063273593</v>
      </c>
      <c r="AJ129" s="303">
        <f t="shared" si="82"/>
        <v>3.9670897757328385</v>
      </c>
      <c r="AK129" s="303">
        <f t="shared" si="82"/>
        <v>3.9978867773179427</v>
      </c>
      <c r="AL129" s="303">
        <f t="shared" si="82"/>
        <v>4.0238345901957784</v>
      </c>
      <c r="AM129" s="303">
        <f t="shared" si="82"/>
        <v>4.0449454922804442</v>
      </c>
      <c r="AN129" s="303">
        <f t="shared" si="82"/>
        <v>4.0612514611618256</v>
      </c>
      <c r="AO129" s="303">
        <f t="shared" si="82"/>
        <v>4.0728033562496941</v>
      </c>
      <c r="AP129" s="303">
        <f t="shared" si="82"/>
        <v>4.0796699951564221</v>
      </c>
      <c r="AQ129" s="304">
        <f t="shared" si="82"/>
        <v>4.0819371377498515</v>
      </c>
    </row>
    <row r="130" spans="1:43" x14ac:dyDescent="0.25">
      <c r="A130" s="74" t="s">
        <v>34</v>
      </c>
      <c r="B130" s="152" t="s">
        <v>314</v>
      </c>
      <c r="C130" s="152">
        <v>1</v>
      </c>
      <c r="D130" s="308">
        <f t="shared" si="47"/>
        <v>1.1996560275512</v>
      </c>
      <c r="E130" s="303">
        <f t="shared" si="48"/>
        <v>1.2227314539888967</v>
      </c>
      <c r="F130" s="303">
        <f t="shared" si="49"/>
        <v>1.2735737305212811</v>
      </c>
      <c r="G130" s="303">
        <f t="shared" ref="G130:AQ130" si="83">G36-0.05</f>
        <v>1.3939826037535095</v>
      </c>
      <c r="H130" s="303">
        <f t="shared" si="83"/>
        <v>1.505701339816264</v>
      </c>
      <c r="I130" s="303">
        <f t="shared" si="83"/>
        <v>1.6059122160480133</v>
      </c>
      <c r="J130" s="303">
        <f t="shared" si="83"/>
        <v>1.6896131180492298</v>
      </c>
      <c r="K130" s="303">
        <f t="shared" si="83"/>
        <v>1.7613546588140578</v>
      </c>
      <c r="L130" s="303">
        <f t="shared" si="83"/>
        <v>1.8272449324464084</v>
      </c>
      <c r="M130" s="303">
        <f t="shared" si="83"/>
        <v>1.8946264725851845</v>
      </c>
      <c r="N130" s="303">
        <f t="shared" si="83"/>
        <v>1.970199067795501</v>
      </c>
      <c r="O130" s="303">
        <f t="shared" si="83"/>
        <v>2.0542373939742653</v>
      </c>
      <c r="P130" s="303">
        <f t="shared" si="83"/>
        <v>2.1450858585319983</v>
      </c>
      <c r="Q130" s="303">
        <f t="shared" si="83"/>
        <v>2.2407522136106022</v>
      </c>
      <c r="R130" s="303">
        <f t="shared" si="83"/>
        <v>2.3388460272834553</v>
      </c>
      <c r="S130" s="303">
        <f t="shared" si="83"/>
        <v>2.4370097395047288</v>
      </c>
      <c r="T130" s="303">
        <f t="shared" si="83"/>
        <v>2.5344662073526223</v>
      </c>
      <c r="U130" s="303">
        <f t="shared" si="83"/>
        <v>2.6308669636766835</v>
      </c>
      <c r="V130" s="303">
        <f t="shared" si="83"/>
        <v>2.725860835639359</v>
      </c>
      <c r="W130" s="303">
        <f t="shared" si="83"/>
        <v>2.8190963071679969</v>
      </c>
      <c r="X130" s="303">
        <f t="shared" si="83"/>
        <v>2.9102239130320098</v>
      </c>
      <c r="Y130" s="303">
        <f t="shared" si="83"/>
        <v>2.9988986397220296</v>
      </c>
      <c r="Z130" s="303">
        <f t="shared" si="83"/>
        <v>3.084782308185869</v>
      </c>
      <c r="AA130" s="303">
        <f t="shared" si="83"/>
        <v>3.1675459137076132</v>
      </c>
      <c r="AB130" s="303">
        <f t="shared" si="83"/>
        <v>3.2468718987931524</v>
      </c>
      <c r="AC130" s="303">
        <f t="shared" si="83"/>
        <v>3.3224563358363377</v>
      </c>
      <c r="AD130" s="303">
        <f t="shared" si="83"/>
        <v>3.3940109975650419</v>
      </c>
      <c r="AE130" s="303">
        <f t="shared" si="83"/>
        <v>3.461265294782951</v>
      </c>
      <c r="AF130" s="303">
        <f t="shared" si="83"/>
        <v>3.5239680627014178</v>
      </c>
      <c r="AG130" s="303">
        <f t="shared" si="83"/>
        <v>3.5818891791646381</v>
      </c>
      <c r="AH130" s="303">
        <f t="shared" si="83"/>
        <v>3.6348210002744454</v>
      </c>
      <c r="AI130" s="303">
        <f t="shared" si="83"/>
        <v>3.6825796012800569</v>
      </c>
      <c r="AJ130" s="303">
        <f t="shared" si="83"/>
        <v>3.7250058130736763</v>
      </c>
      <c r="AK130" s="303">
        <f t="shared" si="83"/>
        <v>3.7619660471834044</v>
      </c>
      <c r="AL130" s="303">
        <f t="shared" si="83"/>
        <v>3.7933529047405288</v>
      </c>
      <c r="AM130" s="303">
        <f t="shared" si="83"/>
        <v>3.8190855674782722</v>
      </c>
      <c r="AN130" s="303">
        <f t="shared" si="83"/>
        <v>3.8391099713549179</v>
      </c>
      <c r="AO130" s="303">
        <f t="shared" si="83"/>
        <v>3.8533987658494011</v>
      </c>
      <c r="AP130" s="303">
        <f t="shared" si="83"/>
        <v>3.8619510643183768</v>
      </c>
      <c r="AQ130" s="304">
        <f t="shared" si="83"/>
        <v>3.8647919929991836</v>
      </c>
    </row>
    <row r="131" spans="1:43" x14ac:dyDescent="0.25">
      <c r="A131" s="74" t="s">
        <v>35</v>
      </c>
      <c r="B131" s="152" t="s">
        <v>314</v>
      </c>
      <c r="C131" s="152">
        <v>1</v>
      </c>
      <c r="D131" s="308">
        <f t="shared" si="47"/>
        <v>1.1611320232129161</v>
      </c>
      <c r="E131" s="303">
        <f t="shared" si="48"/>
        <v>1.1450855347738447</v>
      </c>
      <c r="F131" s="303">
        <f t="shared" si="49"/>
        <v>1.1798660285599309</v>
      </c>
      <c r="G131" s="303">
        <f t="shared" ref="G131:AQ131" si="84">G37-0.05</f>
        <v>1.2596719442430482</v>
      </c>
      <c r="H131" s="303">
        <f t="shared" si="84"/>
        <v>1.3188918775971434</v>
      </c>
      <c r="I131" s="303">
        <f t="shared" si="84"/>
        <v>1.3694046211874442</v>
      </c>
      <c r="J131" s="303">
        <f t="shared" si="84"/>
        <v>1.4093857548823765</v>
      </c>
      <c r="K131" s="303">
        <f t="shared" si="84"/>
        <v>1.4419895531102167</v>
      </c>
      <c r="L131" s="303">
        <f t="shared" si="84"/>
        <v>1.4708914730843599</v>
      </c>
      <c r="M131" s="303">
        <f t="shared" si="84"/>
        <v>1.5001452825763415</v>
      </c>
      <c r="N131" s="303">
        <f t="shared" si="84"/>
        <v>1.533251344635481</v>
      </c>
      <c r="O131" s="303">
        <f t="shared" si="84"/>
        <v>1.570385963317094</v>
      </c>
      <c r="P131" s="303">
        <f t="shared" si="84"/>
        <v>1.6108203629111286</v>
      </c>
      <c r="Q131" s="303">
        <f t="shared" si="84"/>
        <v>1.6537539217853805</v>
      </c>
      <c r="R131" s="303">
        <f t="shared" si="84"/>
        <v>1.6982982884129232</v>
      </c>
      <c r="S131" s="303">
        <f t="shared" si="84"/>
        <v>1.7436242461704239</v>
      </c>
      <c r="T131" s="303">
        <f t="shared" si="84"/>
        <v>1.7894627079621508</v>
      </c>
      <c r="U131" s="303">
        <f t="shared" si="84"/>
        <v>1.8356834585848529</v>
      </c>
      <c r="V131" s="303">
        <f t="shared" si="84"/>
        <v>1.8821443600256191</v>
      </c>
      <c r="W131" s="303">
        <f t="shared" si="84"/>
        <v>1.9286912004683365</v>
      </c>
      <c r="X131" s="303">
        <f t="shared" si="84"/>
        <v>1.9751576560283894</v>
      </c>
      <c r="Y131" s="303">
        <f t="shared" si="84"/>
        <v>2.0213653787766854</v>
      </c>
      <c r="Z131" s="303">
        <f t="shared" si="84"/>
        <v>2.0671242244318702</v>
      </c>
      <c r="AA131" s="303">
        <f t="shared" si="84"/>
        <v>2.11223263263278</v>
      </c>
      <c r="AB131" s="303">
        <f t="shared" si="84"/>
        <v>2.1564781719195896</v>
      </c>
      <c r="AC131" s="303">
        <f t="shared" si="84"/>
        <v>2.1996382604228866</v>
      </c>
      <c r="AD131" s="303">
        <f t="shared" si="84"/>
        <v>2.241481071760238</v>
      </c>
      <c r="AE131" s="303">
        <f t="shared" si="84"/>
        <v>2.2817666337501699</v>
      </c>
      <c r="AF131" s="303">
        <f t="shared" si="84"/>
        <v>2.3202481252629874</v>
      </c>
      <c r="AG131" s="303">
        <f t="shared" si="84"/>
        <v>2.3566733738317884</v>
      </c>
      <c r="AH131" s="303">
        <f t="shared" si="84"/>
        <v>2.3907865535543023</v>
      </c>
      <c r="AI131" s="303">
        <f t="shared" si="84"/>
        <v>2.4223300793439773</v>
      </c>
      <c r="AJ131" s="303">
        <f t="shared" si="84"/>
        <v>2.4510466897700658</v>
      </c>
      <c r="AK131" s="303">
        <f t="shared" si="84"/>
        <v>2.476681706605635</v>
      </c>
      <c r="AL131" s="303">
        <f t="shared" si="84"/>
        <v>2.4989854548410335</v>
      </c>
      <c r="AM131" s="303">
        <f t="shared" si="84"/>
        <v>2.5177158223924168</v>
      </c>
      <c r="AN131" s="303">
        <f t="shared" si="84"/>
        <v>2.532640934130729</v>
      </c>
      <c r="AO131" s="303">
        <f t="shared" si="84"/>
        <v>2.5435419102802506</v>
      </c>
      <c r="AP131" s="303">
        <f t="shared" si="84"/>
        <v>2.5502156748035505</v>
      </c>
      <c r="AQ131" s="304">
        <f t="shared" si="84"/>
        <v>2.5524777752287355</v>
      </c>
    </row>
    <row r="132" spans="1:43" x14ac:dyDescent="0.25">
      <c r="A132" s="74" t="s">
        <v>36</v>
      </c>
      <c r="B132" s="152" t="s">
        <v>314</v>
      </c>
      <c r="C132" s="152">
        <v>1</v>
      </c>
      <c r="D132" s="308">
        <f t="shared" si="47"/>
        <v>1.1319787226325932</v>
      </c>
      <c r="E132" s="303">
        <f t="shared" si="48"/>
        <v>1.1545326735308441</v>
      </c>
      <c r="F132" s="303">
        <f t="shared" si="49"/>
        <v>1.18164197851843</v>
      </c>
      <c r="G132" s="303">
        <f t="shared" ref="G132:AQ132" si="85">G38-0.05</f>
        <v>1.244958164787517</v>
      </c>
      <c r="H132" s="303">
        <f t="shared" si="85"/>
        <v>1.2894458513184122</v>
      </c>
      <c r="I132" s="303">
        <f t="shared" si="85"/>
        <v>1.3368639877377086</v>
      </c>
      <c r="J132" s="303">
        <f t="shared" si="85"/>
        <v>1.3847079755540197</v>
      </c>
      <c r="K132" s="303">
        <f t="shared" si="85"/>
        <v>1.4318995791303348</v>
      </c>
      <c r="L132" s="303">
        <f t="shared" si="85"/>
        <v>1.4772296481377345</v>
      </c>
      <c r="M132" s="303">
        <f t="shared" si="85"/>
        <v>1.5193684472889313</v>
      </c>
      <c r="N132" s="303">
        <f t="shared" si="85"/>
        <v>1.5571424953282602</v>
      </c>
      <c r="O132" s="303">
        <f t="shared" si="85"/>
        <v>1.5903763157702222</v>
      </c>
      <c r="P132" s="303">
        <f t="shared" si="85"/>
        <v>1.6192146336618882</v>
      </c>
      <c r="Q132" s="303">
        <f t="shared" si="85"/>
        <v>1.643871318912242</v>
      </c>
      <c r="R132" s="303">
        <f t="shared" si="85"/>
        <v>1.664620980301118</v>
      </c>
      <c r="S132" s="303">
        <f t="shared" si="85"/>
        <v>1.6817514226319541</v>
      </c>
      <c r="T132" s="303">
        <f t="shared" si="85"/>
        <v>1.6954360269881479</v>
      </c>
      <c r="U132" s="303">
        <f t="shared" si="85"/>
        <v>1.7058394680977418</v>
      </c>
      <c r="V132" s="303">
        <f t="shared" si="85"/>
        <v>1.7131517457980419</v>
      </c>
      <c r="W132" s="303">
        <f t="shared" si="85"/>
        <v>1.717584215298692</v>
      </c>
      <c r="X132" s="303">
        <f t="shared" si="85"/>
        <v>1.7193656894930562</v>
      </c>
      <c r="Y132" s="303">
        <f t="shared" si="85"/>
        <v>1.7187386950678427</v>
      </c>
      <c r="Z132" s="303">
        <f t="shared" si="85"/>
        <v>1.715955951352417</v>
      </c>
      <c r="AA132" s="303">
        <f t="shared" si="85"/>
        <v>1.7112771278752219</v>
      </c>
      <c r="AB132" s="303">
        <f t="shared" si="85"/>
        <v>1.7049659239488908</v>
      </c>
      <c r="AC132" s="303">
        <f t="shared" si="85"/>
        <v>1.69728750169579</v>
      </c>
      <c r="AD132" s="303">
        <f t="shared" si="85"/>
        <v>1.6885062930727162</v>
      </c>
      <c r="AE132" s="303">
        <f t="shared" si="85"/>
        <v>1.6788841918936983</v>
      </c>
      <c r="AF132" s="303">
        <f t="shared" si="85"/>
        <v>1.6686791337411937</v>
      </c>
      <c r="AG132" s="303">
        <f t="shared" si="85"/>
        <v>1.6581440600874735</v>
      </c>
      <c r="AH132" s="303">
        <f t="shared" si="85"/>
        <v>1.6475262579507242</v>
      </c>
      <c r="AI132" s="303">
        <f t="shared" si="85"/>
        <v>1.6370670629690518</v>
      </c>
      <c r="AJ132" s="303">
        <f t="shared" si="85"/>
        <v>1.6270019118418462</v>
      </c>
      <c r="AK132" s="303">
        <f t="shared" si="85"/>
        <v>1.6175607295914429</v>
      </c>
      <c r="AL132" s="303">
        <f t="shared" si="85"/>
        <v>1.6089686379595403</v>
      </c>
      <c r="AM132" s="303">
        <f t="shared" si="85"/>
        <v>1.6014469733935914</v>
      </c>
      <c r="AN132" s="303">
        <f t="shared" si="85"/>
        <v>1.5952146064320167</v>
      </c>
      <c r="AO132" s="303">
        <f t="shared" si="85"/>
        <v>1.5904895588175672</v>
      </c>
      <c r="AP132" s="303">
        <f t="shared" si="85"/>
        <v>1.5874909203399701</v>
      </c>
      <c r="AQ132" s="304">
        <f t="shared" si="85"/>
        <v>1.5864410742551018</v>
      </c>
    </row>
    <row r="133" spans="1:43" x14ac:dyDescent="0.25">
      <c r="A133" s="74" t="s">
        <v>37</v>
      </c>
      <c r="B133" s="152" t="s">
        <v>314</v>
      </c>
      <c r="C133" s="152">
        <v>1</v>
      </c>
      <c r="D133" s="308">
        <f t="shared" si="47"/>
        <v>1.350628476985015</v>
      </c>
      <c r="E133" s="303">
        <f t="shared" si="48"/>
        <v>1.5943132708394387</v>
      </c>
      <c r="F133" s="303">
        <f t="shared" si="49"/>
        <v>1.6763497891217962</v>
      </c>
      <c r="G133" s="303">
        <f t="shared" ref="G133:AQ133" si="86">G39-0.05</f>
        <v>1.8809795831297444</v>
      </c>
      <c r="H133" s="303">
        <f t="shared" si="86"/>
        <v>2.1151706949375075</v>
      </c>
      <c r="I133" s="303">
        <f t="shared" si="86"/>
        <v>2.3547490560925071</v>
      </c>
      <c r="J133" s="303">
        <f t="shared" si="86"/>
        <v>2.5859127125663672</v>
      </c>
      <c r="K133" s="303">
        <f t="shared" si="86"/>
        <v>2.8093852709852385</v>
      </c>
      <c r="L133" s="303">
        <f t="shared" si="86"/>
        <v>3.0281619578692474</v>
      </c>
      <c r="M133" s="303">
        <f t="shared" si="86"/>
        <v>3.2474950124091069</v>
      </c>
      <c r="N133" s="303">
        <f t="shared" si="86"/>
        <v>3.4734349467771977</v>
      </c>
      <c r="O133" s="303">
        <f t="shared" si="86"/>
        <v>3.7077552761374335</v>
      </c>
      <c r="P133" s="303">
        <f t="shared" si="86"/>
        <v>3.9511086040751309</v>
      </c>
      <c r="Q133" s="303">
        <f t="shared" si="86"/>
        <v>4.2043310603952717</v>
      </c>
      <c r="R133" s="303">
        <f t="shared" si="86"/>
        <v>4.4684637930732594</v>
      </c>
      <c r="S133" s="303">
        <f t="shared" si="86"/>
        <v>4.7444787943513678</v>
      </c>
      <c r="T133" s="303">
        <f t="shared" si="86"/>
        <v>5.0322681793947703</v>
      </c>
      <c r="U133" s="303">
        <f t="shared" si="86"/>
        <v>5.3312955881653528</v>
      </c>
      <c r="V133" s="303">
        <f t="shared" si="86"/>
        <v>5.6408445892417758</v>
      </c>
      <c r="W133" s="303">
        <f t="shared" si="86"/>
        <v>5.9600034974614413</v>
      </c>
      <c r="X133" s="303">
        <f t="shared" si="86"/>
        <v>6.2876515687024082</v>
      </c>
      <c r="Y133" s="303">
        <f t="shared" si="86"/>
        <v>6.6224471372046132</v>
      </c>
      <c r="Z133" s="303">
        <f t="shared" si="86"/>
        <v>6.9628183070080505</v>
      </c>
      <c r="AA133" s="303">
        <f t="shared" si="86"/>
        <v>7.3069568428855902</v>
      </c>
      <c r="AB133" s="303">
        <f t="shared" si="86"/>
        <v>7.6528159236364779</v>
      </c>
      <c r="AC133" s="303">
        <f t="shared" si="86"/>
        <v>7.9981124177527549</v>
      </c>
      <c r="AD133" s="303">
        <f t="shared" si="86"/>
        <v>8.3403343143442878</v>
      </c>
      <c r="AE133" s="303">
        <f t="shared" si="86"/>
        <v>8.6767538872059813</v>
      </c>
      <c r="AF133" s="303">
        <f t="shared" si="86"/>
        <v>9.0044470840294792</v>
      </c>
      <c r="AG133" s="303">
        <f t="shared" si="86"/>
        <v>9.3203195138862363</v>
      </c>
      <c r="AH133" s="303">
        <f t="shared" si="86"/>
        <v>9.621139253319928</v>
      </c>
      <c r="AI133" s="303">
        <f t="shared" si="86"/>
        <v>9.9035765052608369</v>
      </c>
      <c r="AJ133" s="303">
        <f t="shared" si="86"/>
        <v>10.16424992785196</v>
      </c>
      <c r="AK133" s="303">
        <f t="shared" si="86"/>
        <v>10.399779206483826</v>
      </c>
      <c r="AL133" s="303">
        <f t="shared" si="86"/>
        <v>10.606843178321045</v>
      </c>
      <c r="AM133" s="303">
        <f t="shared" si="86"/>
        <v>10.782242542973894</v>
      </c>
      <c r="AN133" s="303">
        <f t="shared" si="86"/>
        <v>10.922965916387303</v>
      </c>
      <c r="AO133" s="303">
        <f t="shared" si="86"/>
        <v>11.026257719955336</v>
      </c>
      <c r="AP133" s="303">
        <f t="shared" si="86"/>
        <v>11.089686157185504</v>
      </c>
      <c r="AQ133" s="304">
        <f t="shared" si="86"/>
        <v>11.111209330609043</v>
      </c>
    </row>
    <row r="134" spans="1:43" x14ac:dyDescent="0.25">
      <c r="A134" s="74" t="s">
        <v>38</v>
      </c>
      <c r="B134" s="152" t="s">
        <v>314</v>
      </c>
      <c r="C134" s="152">
        <v>1</v>
      </c>
      <c r="D134" s="308">
        <f t="shared" si="47"/>
        <v>1.0934547182943095</v>
      </c>
      <c r="E134" s="303">
        <f t="shared" si="48"/>
        <v>1.1579785734491492</v>
      </c>
      <c r="F134" s="303">
        <f t="shared" si="49"/>
        <v>1.2040483310438634</v>
      </c>
      <c r="G134" s="303">
        <f t="shared" ref="G134:AQ134" si="87">G40-0.05</f>
        <v>1.3150469877714821</v>
      </c>
      <c r="H134" s="303">
        <f t="shared" si="87"/>
        <v>1.4213459492507858</v>
      </c>
      <c r="I134" s="303">
        <f t="shared" si="87"/>
        <v>1.5289812697557073</v>
      </c>
      <c r="J134" s="303">
        <f t="shared" si="87"/>
        <v>1.6323927273849343</v>
      </c>
      <c r="K134" s="303">
        <f t="shared" si="87"/>
        <v>1.7316978500530351</v>
      </c>
      <c r="L134" s="303">
        <f t="shared" si="87"/>
        <v>1.8274355849515294</v>
      </c>
      <c r="M134" s="303">
        <f t="shared" si="87"/>
        <v>1.9205542527744801</v>
      </c>
      <c r="N134" s="303">
        <f t="shared" si="87"/>
        <v>2.0121163839082614</v>
      </c>
      <c r="O134" s="303">
        <f t="shared" si="87"/>
        <v>2.102348093344482</v>
      </c>
      <c r="P134" s="303">
        <f t="shared" si="87"/>
        <v>2.1913029378230662</v>
      </c>
      <c r="Q134" s="303">
        <f t="shared" si="87"/>
        <v>2.2791179208730941</v>
      </c>
      <c r="R134" s="303">
        <f t="shared" si="87"/>
        <v>2.3660138105528166</v>
      </c>
      <c r="S134" s="303">
        <f t="shared" si="87"/>
        <v>2.4521890328462117</v>
      </c>
      <c r="T134" s="303">
        <f t="shared" si="87"/>
        <v>2.5374723857194783</v>
      </c>
      <c r="U134" s="303">
        <f t="shared" si="87"/>
        <v>2.6215909668619206</v>
      </c>
      <c r="V134" s="303">
        <f t="shared" si="87"/>
        <v>2.704270410832891</v>
      </c>
      <c r="W134" s="303">
        <f t="shared" si="87"/>
        <v>2.7852364649966384</v>
      </c>
      <c r="X134" s="303">
        <f t="shared" si="87"/>
        <v>2.8642165906867896</v>
      </c>
      <c r="Y134" s="303">
        <f t="shared" si="87"/>
        <v>2.9409415757945627</v>
      </c>
      <c r="Z134" s="303">
        <f t="shared" si="87"/>
        <v>3.0151471447298852</v>
      </c>
      <c r="AA134" s="303">
        <f t="shared" si="87"/>
        <v>3.0865755516244047</v>
      </c>
      <c r="AB134" s="303">
        <f t="shared" si="87"/>
        <v>3.1549771427311124</v>
      </c>
      <c r="AC134" s="303">
        <f t="shared" si="87"/>
        <v>3.2201118742265225</v>
      </c>
      <c r="AD134" s="303">
        <f t="shared" si="87"/>
        <v>3.281750772033754</v>
      </c>
      <c r="AE134" s="303">
        <f t="shared" si="87"/>
        <v>3.3396773208532107</v>
      </c>
      <c r="AF134" s="303">
        <f t="shared" si="87"/>
        <v>3.3936887703035219</v>
      </c>
      <c r="AG134" s="303">
        <f t="shared" si="87"/>
        <v>3.4435973469285819</v>
      </c>
      <c r="AH134" s="303">
        <f t="shared" si="87"/>
        <v>3.4892313618051789</v>
      </c>
      <c r="AI134" s="303">
        <f t="shared" si="87"/>
        <v>3.5304362045756683</v>
      </c>
      <c r="AJ134" s="303">
        <f t="shared" si="87"/>
        <v>3.5670752159162822</v>
      </c>
      <c r="AK134" s="303">
        <f t="shared" si="87"/>
        <v>3.5990304317177566</v>
      </c>
      <c r="AL134" s="303">
        <f t="shared" si="87"/>
        <v>3.6262031935830663</v>
      </c>
      <c r="AM134" s="303">
        <f t="shared" si="87"/>
        <v>3.6485146216201216</v>
      </c>
      <c r="AN134" s="303">
        <f t="shared" si="87"/>
        <v>3.6659059469061899</v>
      </c>
      <c r="AO134" s="303">
        <f t="shared" si="87"/>
        <v>3.6783387024077721</v>
      </c>
      <c r="AP134" s="303">
        <f t="shared" si="87"/>
        <v>3.6857947725366622</v>
      </c>
      <c r="AQ134" s="304">
        <f t="shared" si="87"/>
        <v>3.688276302892382</v>
      </c>
    </row>
    <row r="135" spans="1:43" x14ac:dyDescent="0.25">
      <c r="A135" s="74" t="s">
        <v>39</v>
      </c>
      <c r="B135" s="152" t="s">
        <v>314</v>
      </c>
      <c r="C135" s="152">
        <v>1</v>
      </c>
      <c r="D135" s="308">
        <f t="shared" si="47"/>
        <v>1.1496789408420749</v>
      </c>
      <c r="E135" s="303">
        <f t="shared" si="48"/>
        <v>1.1387807436710151</v>
      </c>
      <c r="F135" s="303">
        <f t="shared" si="49"/>
        <v>1.1914575880117193</v>
      </c>
      <c r="G135" s="303">
        <f t="shared" ref="G135:AQ135" si="88">G41-0.05</f>
        <v>1.3162045799036179</v>
      </c>
      <c r="H135" s="303">
        <f t="shared" si="88"/>
        <v>1.4324363135109481</v>
      </c>
      <c r="I135" s="303">
        <f t="shared" si="88"/>
        <v>1.5341504574727494</v>
      </c>
      <c r="J135" s="303">
        <f t="shared" si="88"/>
        <v>1.616289680409934</v>
      </c>
      <c r="K135" s="303">
        <f t="shared" si="88"/>
        <v>1.6849097894928335</v>
      </c>
      <c r="L135" s="303">
        <f t="shared" si="88"/>
        <v>1.7481015934324138</v>
      </c>
      <c r="M135" s="303">
        <f t="shared" si="88"/>
        <v>1.8155251552813565</v>
      </c>
      <c r="N135" s="303">
        <f t="shared" si="88"/>
        <v>1.8959495125031829</v>
      </c>
      <c r="O135" s="303">
        <f t="shared" si="88"/>
        <v>1.989488311948939</v>
      </c>
      <c r="P135" s="303">
        <f t="shared" si="88"/>
        <v>2.0935868546643128</v>
      </c>
      <c r="Q135" s="303">
        <f t="shared" si="88"/>
        <v>2.2050811752366046</v>
      </c>
      <c r="R135" s="303">
        <f t="shared" si="88"/>
        <v>2.320039163584767</v>
      </c>
      <c r="S135" s="303">
        <f t="shared" si="88"/>
        <v>2.4344816714731756</v>
      </c>
      <c r="T135" s="303">
        <f t="shared" si="88"/>
        <v>2.5471219764278326</v>
      </c>
      <c r="U135" s="303">
        <f t="shared" si="88"/>
        <v>2.6574358863027041</v>
      </c>
      <c r="V135" s="303">
        <f t="shared" si="88"/>
        <v>2.7649216253730509</v>
      </c>
      <c r="W135" s="303">
        <f t="shared" si="88"/>
        <v>2.8691051226335764</v>
      </c>
      <c r="X135" s="303">
        <f t="shared" si="88"/>
        <v>2.9695447646720385</v>
      </c>
      <c r="Y135" s="303">
        <f t="shared" si="88"/>
        <v>3.0658355503777424</v>
      </c>
      <c r="Z135" s="303">
        <f t="shared" si="88"/>
        <v>3.1576126005599954</v>
      </c>
      <c r="AA135" s="303">
        <f t="shared" si="88"/>
        <v>3.2445539915893158</v>
      </c>
      <c r="AB135" s="303">
        <f t="shared" si="88"/>
        <v>3.3263828979662633</v>
      </c>
      <c r="AC135" s="303">
        <f t="shared" si="88"/>
        <v>3.402869043845953</v>
      </c>
      <c r="AD135" s="303">
        <f t="shared" si="88"/>
        <v>3.4738294776334562</v>
      </c>
      <c r="AE135" s="303">
        <f t="shared" si="88"/>
        <v>3.5391286965133335</v>
      </c>
      <c r="AF135" s="303">
        <f t="shared" si="88"/>
        <v>3.5986781589501744</v>
      </c>
      <c r="AG135" s="303">
        <f t="shared" si="88"/>
        <v>3.6524352326313956</v>
      </c>
      <c r="AH135" s="303">
        <f t="shared" si="88"/>
        <v>3.7004016329212561</v>
      </c>
      <c r="AI135" s="303">
        <f t="shared" si="88"/>
        <v>3.7426214126248651</v>
      </c>
      <c r="AJ135" s="303">
        <f t="shared" si="88"/>
        <v>3.7791785677485104</v>
      </c>
      <c r="AK135" s="303">
        <f t="shared" si="88"/>
        <v>3.8101943260670477</v>
      </c>
      <c r="AL135" s="303">
        <f t="shared" si="88"/>
        <v>3.8358241857916227</v>
      </c>
      <c r="AM135" s="303">
        <f t="shared" si="88"/>
        <v>3.8562547706274155</v>
      </c>
      <c r="AN135" s="303">
        <f t="shared" si="88"/>
        <v>3.8717005652034371</v>
      </c>
      <c r="AO135" s="303">
        <f t="shared" si="88"/>
        <v>3.8824005914419151</v>
      </c>
      <c r="AP135" s="303">
        <f t="shared" si="88"/>
        <v>3.8886150821208383</v>
      </c>
      <c r="AQ135" s="304">
        <f t="shared" si="88"/>
        <v>3.8906222028765858</v>
      </c>
    </row>
    <row r="136" spans="1:43" x14ac:dyDescent="0.25">
      <c r="A136" s="74" t="s">
        <v>40</v>
      </c>
      <c r="B136" s="152" t="s">
        <v>314</v>
      </c>
      <c r="C136" s="152">
        <v>1</v>
      </c>
      <c r="D136" s="308">
        <f t="shared" si="47"/>
        <v>1.2246445709057627</v>
      </c>
      <c r="E136" s="303">
        <f t="shared" si="48"/>
        <v>1.233806352099571</v>
      </c>
      <c r="F136" s="303">
        <f t="shared" si="49"/>
        <v>1.3083378838911353</v>
      </c>
      <c r="G136" s="303">
        <f t="shared" ref="G136:AQ136" si="89">G42-0.05</f>
        <v>1.4934047426156289</v>
      </c>
      <c r="H136" s="303">
        <f t="shared" si="89"/>
        <v>1.6996200502384502</v>
      </c>
      <c r="I136" s="303">
        <f t="shared" si="89"/>
        <v>1.9046669729208747</v>
      </c>
      <c r="J136" s="303">
        <f t="shared" si="89"/>
        <v>2.0947467544166121</v>
      </c>
      <c r="K136" s="303">
        <f t="shared" si="89"/>
        <v>2.2710975780288751</v>
      </c>
      <c r="L136" s="303">
        <f t="shared" si="89"/>
        <v>2.4380828100122445</v>
      </c>
      <c r="M136" s="303">
        <f t="shared" si="89"/>
        <v>2.6029571456901377</v>
      </c>
      <c r="N136" s="303">
        <f t="shared" si="89"/>
        <v>2.7736972366860595</v>
      </c>
      <c r="O136" s="303">
        <f t="shared" si="89"/>
        <v>2.952005143054198</v>
      </c>
      <c r="P136" s="303">
        <f t="shared" si="89"/>
        <v>3.1377309788299721</v>
      </c>
      <c r="Q136" s="303">
        <f t="shared" si="89"/>
        <v>3.3306510157148126</v>
      </c>
      <c r="R136" s="303">
        <f t="shared" si="89"/>
        <v>3.5304613053524245</v>
      </c>
      <c r="S136" s="303">
        <f t="shared" si="89"/>
        <v>3.7367691688148401</v>
      </c>
      <c r="T136" s="303">
        <f t="shared" si="89"/>
        <v>3.9490791623797667</v>
      </c>
      <c r="U136" s="303">
        <f t="shared" si="89"/>
        <v>4.1667934293377273</v>
      </c>
      <c r="V136" s="303">
        <f t="shared" si="89"/>
        <v>4.3892095339889954</v>
      </c>
      <c r="W136" s="303">
        <f t="shared" si="89"/>
        <v>4.615517161719584</v>
      </c>
      <c r="X136" s="303">
        <f t="shared" si="89"/>
        <v>4.8447960707335467</v>
      </c>
      <c r="Y136" s="303">
        <f t="shared" si="89"/>
        <v>5.0760154979443994</v>
      </c>
      <c r="Z136" s="303">
        <f t="shared" si="89"/>
        <v>5.3080352164432467</v>
      </c>
      <c r="AA136" s="303">
        <f t="shared" si="89"/>
        <v>5.5396084307656448</v>
      </c>
      <c r="AB136" s="303">
        <f t="shared" si="89"/>
        <v>5.7693866782615606</v>
      </c>
      <c r="AC136" s="303">
        <f t="shared" si="89"/>
        <v>5.995926879759951</v>
      </c>
      <c r="AD136" s="303">
        <f t="shared" si="89"/>
        <v>6.21770065012005</v>
      </c>
      <c r="AE136" s="303">
        <f t="shared" si="89"/>
        <v>6.4331059391116181</v>
      </c>
      <c r="AF136" s="303">
        <f t="shared" si="89"/>
        <v>6.6404810255649167</v>
      </c>
      <c r="AG136" s="303">
        <f t="shared" si="89"/>
        <v>6.83812083338118</v>
      </c>
      <c r="AH136" s="303">
        <f t="shared" si="89"/>
        <v>7.0242954776254907</v>
      </c>
      <c r="AI136" s="303">
        <f t="shared" si="89"/>
        <v>7.1972708837135446</v>
      </c>
      <c r="AJ136" s="303">
        <f t="shared" si="89"/>
        <v>7.3553312541759039</v>
      </c>
      <c r="AK136" s="303">
        <f t="shared" si="89"/>
        <v>7.4968030875034701</v>
      </c>
      <c r="AL136" s="303">
        <f t="shared" si="89"/>
        <v>7.6200803843149192</v>
      </c>
      <c r="AM136" s="303">
        <f t="shared" si="89"/>
        <v>7.7236506099718127</v>
      </c>
      <c r="AN136" s="303">
        <f t="shared" si="89"/>
        <v>7.8061209224185033</v>
      </c>
      <c r="AO136" s="303">
        <f t="shared" si="89"/>
        <v>7.8662441221639563</v>
      </c>
      <c r="AP136" s="303">
        <f t="shared" si="89"/>
        <v>7.9029437406709349</v>
      </c>
      <c r="AQ136" s="304">
        <f t="shared" si="89"/>
        <v>7.9153376565698004</v>
      </c>
    </row>
    <row r="137" spans="1:43" x14ac:dyDescent="0.25">
      <c r="A137" s="74" t="s">
        <v>41</v>
      </c>
      <c r="B137" s="152" t="s">
        <v>314</v>
      </c>
      <c r="C137" s="152">
        <v>1</v>
      </c>
      <c r="D137" s="308">
        <f t="shared" si="47"/>
        <v>1.1351022905519135</v>
      </c>
      <c r="E137" s="303">
        <f t="shared" si="48"/>
        <v>1.0954224805491573</v>
      </c>
      <c r="F137" s="303">
        <f t="shared" si="49"/>
        <v>1.142936395715604</v>
      </c>
      <c r="G137" s="303">
        <f t="shared" ref="G137:AQ137" si="90">G43-0.05</f>
        <v>1.2565678015410555</v>
      </c>
      <c r="H137" s="303">
        <f t="shared" si="90"/>
        <v>1.3635387999789805</v>
      </c>
      <c r="I137" s="303">
        <f t="shared" si="90"/>
        <v>1.4661701208772489</v>
      </c>
      <c r="J137" s="303">
        <f t="shared" si="90"/>
        <v>1.5583728824204726</v>
      </c>
      <c r="K137" s="303">
        <f t="shared" si="90"/>
        <v>1.6411717635143532</v>
      </c>
      <c r="L137" s="303">
        <f t="shared" si="90"/>
        <v>1.7165031800529988</v>
      </c>
      <c r="M137" s="303">
        <f t="shared" si="90"/>
        <v>1.7870899278557029</v>
      </c>
      <c r="N137" s="303">
        <f t="shared" si="90"/>
        <v>1.8556678182059214</v>
      </c>
      <c r="O137" s="303">
        <f t="shared" si="90"/>
        <v>1.9227318388049035</v>
      </c>
      <c r="P137" s="303">
        <f t="shared" si="90"/>
        <v>1.9881878137913593</v>
      </c>
      <c r="Q137" s="303">
        <f t="shared" si="90"/>
        <v>2.0519716910149475</v>
      </c>
      <c r="R137" s="303">
        <f t="shared" si="90"/>
        <v>2.1140498601727185</v>
      </c>
      <c r="S137" s="303">
        <f t="shared" si="90"/>
        <v>2.1743890446441321</v>
      </c>
      <c r="T137" s="303">
        <f t="shared" si="90"/>
        <v>2.2328593747892138</v>
      </c>
      <c r="U137" s="303">
        <f t="shared" si="90"/>
        <v>2.289313709291243</v>
      </c>
      <c r="V137" s="303">
        <f t="shared" si="90"/>
        <v>2.3436168503615167</v>
      </c>
      <c r="W137" s="303">
        <f t="shared" si="90"/>
        <v>2.3956461949795256</v>
      </c>
      <c r="X137" s="303">
        <f t="shared" si="90"/>
        <v>2.4452922596448547</v>
      </c>
      <c r="Y137" s="303">
        <f t="shared" si="90"/>
        <v>2.4924590781988152</v>
      </c>
      <c r="Z137" s="303">
        <f t="shared" si="90"/>
        <v>2.5370644739187589</v>
      </c>
      <c r="AA137" s="303">
        <f t="shared" si="90"/>
        <v>2.5790402086240953</v>
      </c>
      <c r="AB137" s="303">
        <f t="shared" si="90"/>
        <v>2.6183320129408436</v>
      </c>
      <c r="AC137" s="303">
        <f t="shared" si="90"/>
        <v>2.6548995031356584</v>
      </c>
      <c r="AD137" s="303">
        <f t="shared" si="90"/>
        <v>2.6887159910391163</v>
      </c>
      <c r="AE137" s="303">
        <f t="shared" si="90"/>
        <v>2.7197681945238168</v>
      </c>
      <c r="AF137" s="303">
        <f t="shared" si="90"/>
        <v>2.7480558567814999</v>
      </c>
      <c r="AG137" s="303">
        <f t="shared" si="90"/>
        <v>2.7735912832546084</v>
      </c>
      <c r="AH137" s="303">
        <f t="shared" si="90"/>
        <v>2.7963988055232241</v>
      </c>
      <c r="AI137" s="303">
        <f t="shared" si="90"/>
        <v>2.8165141817347066</v>
      </c>
      <c r="AJ137" s="303">
        <f t="shared" si="90"/>
        <v>2.8339839432976555</v>
      </c>
      <c r="AK137" s="303">
        <f t="shared" si="90"/>
        <v>2.8488646975541498</v>
      </c>
      <c r="AL137" s="303">
        <f t="shared" si="90"/>
        <v>2.8612223960068119</v>
      </c>
      <c r="AM137" s="303">
        <f t="shared" si="90"/>
        <v>2.8711315774223625</v>
      </c>
      <c r="AN137" s="303">
        <f t="shared" si="90"/>
        <v>2.8786745947757533</v>
      </c>
      <c r="AO137" s="303">
        <f t="shared" si="90"/>
        <v>2.8839408345520985</v>
      </c>
      <c r="AP137" s="303">
        <f t="shared" si="90"/>
        <v>2.8870259364037034</v>
      </c>
      <c r="AQ137" s="304">
        <f t="shared" si="90"/>
        <v>2.888031020579497</v>
      </c>
    </row>
    <row r="138" spans="1:43" x14ac:dyDescent="0.25">
      <c r="A138" s="211" t="s">
        <v>88</v>
      </c>
      <c r="B138" s="153" t="s">
        <v>314</v>
      </c>
      <c r="C138" s="153">
        <v>1</v>
      </c>
      <c r="D138" s="309">
        <f t="shared" si="47"/>
        <v>1.0525641869457347</v>
      </c>
      <c r="E138" s="305">
        <f t="shared" si="48"/>
        <v>0.98229334673786706</v>
      </c>
      <c r="F138" s="305">
        <f t="shared" si="49"/>
        <v>1.0520320876447742</v>
      </c>
      <c r="G138" s="305">
        <f t="shared" ref="G138:AQ138" si="91">G44-0.05</f>
        <v>1.1404408408224678</v>
      </c>
      <c r="H138" s="305">
        <f t="shared" si="91"/>
        <v>1.1902418364198761</v>
      </c>
      <c r="I138" s="305">
        <f t="shared" si="91"/>
        <v>1.2550801283918003</v>
      </c>
      <c r="J138" s="305">
        <f t="shared" si="91"/>
        <v>1.3108133970582134</v>
      </c>
      <c r="K138" s="305">
        <f t="shared" si="91"/>
        <v>1.3651806088223526</v>
      </c>
      <c r="L138" s="305">
        <f t="shared" si="91"/>
        <v>1.4179714735304829</v>
      </c>
      <c r="M138" s="305">
        <f t="shared" si="91"/>
        <v>1.477529197228042</v>
      </c>
      <c r="N138" s="305">
        <f t="shared" si="91"/>
        <v>1.5180818015213202</v>
      </c>
      <c r="O138" s="305">
        <f t="shared" si="91"/>
        <v>1.5650842680243509</v>
      </c>
      <c r="P138" s="305">
        <f t="shared" si="91"/>
        <v>1.6098787115739108</v>
      </c>
      <c r="Q138" s="305">
        <f t="shared" si="91"/>
        <v>1.652365383403585</v>
      </c>
      <c r="R138" s="305">
        <f t="shared" si="91"/>
        <v>1.6888680587856579</v>
      </c>
      <c r="S138" s="305">
        <f t="shared" si="91"/>
        <v>1.7301378714971516</v>
      </c>
      <c r="T138" s="305">
        <f t="shared" si="91"/>
        <v>1.7653450949870109</v>
      </c>
      <c r="U138" s="305">
        <f t="shared" si="91"/>
        <v>1.7980863132207778</v>
      </c>
      <c r="V138" s="305">
        <f t="shared" si="91"/>
        <v>1.8283796040936771</v>
      </c>
      <c r="W138" s="305">
        <f t="shared" si="91"/>
        <v>1.8562642192937633</v>
      </c>
      <c r="X138" s="305">
        <f t="shared" si="91"/>
        <v>1.8817993162975706</v>
      </c>
      <c r="Y138" s="305">
        <f t="shared" si="91"/>
        <v>1.905062563924085</v>
      </c>
      <c r="Z138" s="305">
        <f t="shared" si="91"/>
        <v>1.9261486590240373</v>
      </c>
      <c r="AA138" s="305">
        <f t="shared" si="91"/>
        <v>1.9451677904863474</v>
      </c>
      <c r="AB138" s="305">
        <f t="shared" si="91"/>
        <v>1.9622440847394162</v>
      </c>
      <c r="AC138" s="305">
        <f t="shared" si="91"/>
        <v>1.9775140644485447</v>
      </c>
      <c r="AD138" s="305">
        <f t="shared" si="91"/>
        <v>1.9911251492940434</v>
      </c>
      <c r="AE138" s="305">
        <f t="shared" si="91"/>
        <v>2.0032342246862433</v>
      </c>
      <c r="AF138" s="305">
        <f t="shared" si="91"/>
        <v>2.0140063011521518</v>
      </c>
      <c r="AG138" s="305">
        <f t="shared" si="91"/>
        <v>2.0236132840226051</v>
      </c>
      <c r="AH138" s="305">
        <f t="shared" si="91"/>
        <v>2.0322328700536851</v>
      </c>
      <c r="AI138" s="305">
        <f t="shared" si="91"/>
        <v>2.0400475848157811</v>
      </c>
      <c r="AJ138" s="305">
        <f t="shared" si="91"/>
        <v>2.0472439721465863</v>
      </c>
      <c r="AK138" s="305">
        <f t="shared" si="91"/>
        <v>2.0540119447487215</v>
      </c>
      <c r="AL138" s="305">
        <f t="shared" si="91"/>
        <v>2.0605443031640576</v>
      </c>
      <c r="AM138" s="305">
        <f t="shared" si="91"/>
        <v>2.067036428911019</v>
      </c>
      <c r="AN138" s="305">
        <f t="shared" si="91"/>
        <v>2.0736861565560378</v>
      </c>
      <c r="AO138" s="305">
        <f t="shared" si="91"/>
        <v>2.0806938289275458</v>
      </c>
      <c r="AP138" s="305">
        <f t="shared" si="91"/>
        <v>2.0882625395872685</v>
      </c>
      <c r="AQ138" s="306">
        <f t="shared" si="91"/>
        <v>2.0966709072621952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5B2DB-E838-4FB3-ACDF-4AB3E92112F6}">
  <sheetPr codeName="Sheet15"/>
  <dimension ref="A1:AR82"/>
  <sheetViews>
    <sheetView topLeftCell="A56" workbookViewId="0">
      <selection activeCell="G79" sqref="G79"/>
    </sheetView>
  </sheetViews>
  <sheetFormatPr defaultRowHeight="13.8" x14ac:dyDescent="0.25"/>
  <cols>
    <col min="1" max="1" width="27.33203125" customWidth="1"/>
    <col min="2" max="43" width="9.88671875" style="133" customWidth="1"/>
    <col min="44" max="4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36" t="s">
        <v>287</v>
      </c>
      <c r="B2" s="214">
        <v>0</v>
      </c>
      <c r="C2" s="214">
        <v>0</v>
      </c>
      <c r="D2" s="214">
        <v>0</v>
      </c>
      <c r="E2" s="214">
        <v>1</v>
      </c>
      <c r="F2" s="214">
        <v>2</v>
      </c>
      <c r="G2" s="214">
        <v>3</v>
      </c>
      <c r="H2" s="214">
        <v>4</v>
      </c>
      <c r="I2" s="214">
        <v>5</v>
      </c>
      <c r="J2" s="214">
        <v>6</v>
      </c>
      <c r="K2" s="214">
        <v>7</v>
      </c>
      <c r="L2" s="214">
        <v>8</v>
      </c>
      <c r="M2" s="214">
        <v>9</v>
      </c>
      <c r="N2" s="214">
        <v>10</v>
      </c>
      <c r="O2" s="214">
        <v>11</v>
      </c>
      <c r="P2" s="214">
        <v>12</v>
      </c>
      <c r="Q2" s="214">
        <v>13</v>
      </c>
      <c r="R2" s="214">
        <v>14</v>
      </c>
      <c r="S2" s="214">
        <v>15</v>
      </c>
      <c r="T2" s="214">
        <v>16</v>
      </c>
      <c r="U2" s="214">
        <v>17</v>
      </c>
      <c r="V2" s="214">
        <v>18</v>
      </c>
      <c r="W2" s="214">
        <v>19</v>
      </c>
      <c r="X2" s="214">
        <v>20</v>
      </c>
      <c r="Y2" s="214">
        <v>21</v>
      </c>
      <c r="Z2" s="214">
        <v>22</v>
      </c>
      <c r="AA2" s="214">
        <v>23</v>
      </c>
      <c r="AB2" s="214">
        <v>24</v>
      </c>
      <c r="AC2" s="214">
        <v>25</v>
      </c>
      <c r="AD2" s="214">
        <v>26</v>
      </c>
      <c r="AE2" s="214">
        <v>27</v>
      </c>
      <c r="AF2" s="214">
        <v>28</v>
      </c>
      <c r="AG2" s="214">
        <v>29</v>
      </c>
      <c r="AH2" s="214">
        <v>30</v>
      </c>
      <c r="AI2" s="214">
        <v>31</v>
      </c>
      <c r="AJ2" s="214">
        <v>32</v>
      </c>
      <c r="AK2" s="214">
        <v>33</v>
      </c>
      <c r="AL2" s="214">
        <v>34</v>
      </c>
      <c r="AM2" s="214">
        <v>35</v>
      </c>
      <c r="AN2" s="214">
        <v>36</v>
      </c>
      <c r="AO2" s="214">
        <v>37</v>
      </c>
      <c r="AP2" s="214">
        <v>38</v>
      </c>
      <c r="AQ2" s="214">
        <v>39</v>
      </c>
      <c r="AR2" s="133" t="str">
        <f>VLOOKUP($A2,'Sector Match'!$A$1:$B$43,2,0)</f>
        <v>agriculture and forestry 01T03</v>
      </c>
    </row>
    <row r="3" spans="1:44" x14ac:dyDescent="0.25">
      <c r="A3" s="36" t="s">
        <v>2</v>
      </c>
      <c r="B3" s="223">
        <f>'Non-energy Use 2019'!C116</f>
        <v>1245082053039000</v>
      </c>
      <c r="C3" s="240">
        <f>'Non-energy Use 2020'!C115</f>
        <v>1263365693898000</v>
      </c>
      <c r="D3" s="355">
        <f>$C3*VLOOKUP($A3,'Non-energy Multiplier'!$A$48:$AQ$91,COLUMN('Non-energy Multiplier'!D$1),0)</f>
        <v>1285685370339454</v>
      </c>
      <c r="E3" s="223">
        <f>$C3*VLOOKUP($A3,'Non-energy Multiplier'!$A$48:$AQ$91,COLUMN('Non-energy Multiplier'!E$1),0)</f>
        <v>1544394949405326</v>
      </c>
      <c r="F3" s="223">
        <f>$C3*VLOOKUP($A3,'Non-energy Multiplier'!$A$48:$AQ$91,COLUMN('Non-energy Multiplier'!F$1),0)</f>
        <v>1563149227840320.3</v>
      </c>
      <c r="G3" s="223">
        <f>$C3*VLOOKUP($A3,'Non-energy Multiplier'!$A$48:$AQ$91,COLUMN('Non-energy Multiplier'!G$1),0)</f>
        <v>1614835195526404.8</v>
      </c>
      <c r="H3" s="223">
        <f>$C3*VLOOKUP($A3,'Non-energy Multiplier'!$A$48:$AQ$91,COLUMN('Non-energy Multiplier'!H$1),0)</f>
        <v>1694315208478245</v>
      </c>
      <c r="I3" s="223">
        <f>$C3*VLOOKUP($A3,'Non-energy Multiplier'!$A$48:$AQ$91,COLUMN('Non-energy Multiplier'!I$1),0)</f>
        <v>1721771233809498.3</v>
      </c>
      <c r="J3" s="223">
        <f>$C3*VLOOKUP($A3,'Non-energy Multiplier'!$A$48:$AQ$91,COLUMN('Non-energy Multiplier'!J$1),0)</f>
        <v>1749227259140751.5</v>
      </c>
      <c r="K3" s="223">
        <f>$C3*VLOOKUP($A3,'Non-energy Multiplier'!$A$48:$AQ$91,COLUMN('Non-energy Multiplier'!K$1),0)</f>
        <v>1776683284472005</v>
      </c>
      <c r="L3" s="223">
        <f>$C3*VLOOKUP($A3,'Non-energy Multiplier'!$A$48:$AQ$91,COLUMN('Non-energy Multiplier'!L$1),0)</f>
        <v>1804139309803258</v>
      </c>
      <c r="M3" s="223">
        <f>$C3*VLOOKUP($A3,'Non-energy Multiplier'!$A$48:$AQ$91,COLUMN('Non-energy Multiplier'!M$1),0)</f>
        <v>1831595335134511.5</v>
      </c>
      <c r="N3" s="223">
        <f>$C3*VLOOKUP($A3,'Non-energy Multiplier'!$A$48:$AQ$91,COLUMN('Non-energy Multiplier'!N$1),0)</f>
        <v>1841891344633731.3</v>
      </c>
      <c r="O3" s="223">
        <f>$C3*VLOOKUP($A3,'Non-energy Multiplier'!$A$48:$AQ$91,COLUMN('Non-energy Multiplier'!O$1),0)</f>
        <v>1852187354132951.3</v>
      </c>
      <c r="P3" s="223">
        <f>$C3*VLOOKUP($A3,'Non-energy Multiplier'!$A$48:$AQ$91,COLUMN('Non-energy Multiplier'!P$1),0)</f>
        <v>1862483363632171.3</v>
      </c>
      <c r="Q3" s="223">
        <f>$C3*VLOOKUP($A3,'Non-energy Multiplier'!$A$48:$AQ$91,COLUMN('Non-energy Multiplier'!Q$1),0)</f>
        <v>1872779373131391</v>
      </c>
      <c r="R3" s="223">
        <f>$C3*VLOOKUP($A3,'Non-energy Multiplier'!$A$48:$AQ$91,COLUMN('Non-energy Multiplier'!R$1),0)</f>
        <v>1883075382630611.5</v>
      </c>
      <c r="S3" s="223">
        <f>$C3*VLOOKUP($A3,'Non-energy Multiplier'!$A$48:$AQ$91,COLUMN('Non-energy Multiplier'!S$1),0)</f>
        <v>1865915366798578</v>
      </c>
      <c r="T3" s="223">
        <f>$C3*VLOOKUP($A3,'Non-energy Multiplier'!$A$48:$AQ$91,COLUMN('Non-energy Multiplier'!T$1),0)</f>
        <v>1848755350966544.5</v>
      </c>
      <c r="U3" s="223">
        <f>$C3*VLOOKUP($A3,'Non-energy Multiplier'!$A$48:$AQ$91,COLUMN('Non-energy Multiplier'!U$1),0)</f>
        <v>1831595335134511.5</v>
      </c>
      <c r="V3" s="223">
        <f>$C3*VLOOKUP($A3,'Non-energy Multiplier'!$A$48:$AQ$91,COLUMN('Non-energy Multiplier'!V$1),0)</f>
        <v>1814435319302478</v>
      </c>
      <c r="W3" s="223">
        <f>$C3*VLOOKUP($A3,'Non-energy Multiplier'!$A$48:$AQ$91,COLUMN('Non-energy Multiplier'!W$1),0)</f>
        <v>1797275303470445</v>
      </c>
      <c r="X3" s="223">
        <f>$C3*VLOOKUP($A3,'Non-energy Multiplier'!$A$48:$AQ$91,COLUMN('Non-energy Multiplier'!X$1),0)</f>
        <v>1769819278139191.5</v>
      </c>
      <c r="Y3" s="223">
        <f>$C3*VLOOKUP($A3,'Non-energy Multiplier'!$A$48:$AQ$91,COLUMN('Non-energy Multiplier'!Y$1),0)</f>
        <v>1742363252807938.5</v>
      </c>
      <c r="Z3" s="223">
        <f>$C3*VLOOKUP($A3,'Non-energy Multiplier'!$A$48:$AQ$91,COLUMN('Non-energy Multiplier'!Z$1),0)</f>
        <v>1714907227476685</v>
      </c>
      <c r="AA3" s="223">
        <f>$C3*VLOOKUP($A3,'Non-energy Multiplier'!$A$48:$AQ$91,COLUMN('Non-energy Multiplier'!AA$1),0)</f>
        <v>1687451202145431.8</v>
      </c>
      <c r="AB3" s="223">
        <f>$C3*VLOOKUP($A3,'Non-energy Multiplier'!$A$48:$AQ$91,COLUMN('Non-energy Multiplier'!AB$1),0)</f>
        <v>1659995176814178.3</v>
      </c>
      <c r="AC3" s="223">
        <f>$C3*VLOOKUP($A3,'Non-energy Multiplier'!$A$48:$AQ$91,COLUMN('Non-energy Multiplier'!AC$1),0)</f>
        <v>1632539151482925.3</v>
      </c>
      <c r="AD3" s="223">
        <f>$C3*VLOOKUP($A3,'Non-energy Multiplier'!$A$48:$AQ$91,COLUMN('Non-energy Multiplier'!AD$1),0)</f>
        <v>1605083126151671.8</v>
      </c>
      <c r="AE3" s="223">
        <f>$C3*VLOOKUP($A3,'Non-energy Multiplier'!$A$48:$AQ$91,COLUMN('Non-energy Multiplier'!AE$1),0)</f>
        <v>1577627100820418.3</v>
      </c>
      <c r="AF3" s="223">
        <f>$C3*VLOOKUP($A3,'Non-energy Multiplier'!$A$48:$AQ$91,COLUMN('Non-energy Multiplier'!AF$1),0)</f>
        <v>1550171075489165.3</v>
      </c>
      <c r="AG3" s="223">
        <f>$C3*VLOOKUP($A3,'Non-energy Multiplier'!$A$48:$AQ$91,COLUMN('Non-energy Multiplier'!AG$1),0)</f>
        <v>1522715050157911.8</v>
      </c>
      <c r="AH3" s="223">
        <f>$C3*VLOOKUP($A3,'Non-energy Multiplier'!$A$48:$AQ$91,COLUMN('Non-energy Multiplier'!AH$1),0)</f>
        <v>1488395018493845</v>
      </c>
      <c r="AI3" s="223">
        <f>$C3*VLOOKUP($A3,'Non-energy Multiplier'!$A$48:$AQ$91,COLUMN('Non-energy Multiplier'!AI$1),0)</f>
        <v>1454074986829778.3</v>
      </c>
      <c r="AJ3" s="223">
        <f>$C3*VLOOKUP($A3,'Non-energy Multiplier'!$A$48:$AQ$91,COLUMN('Non-energy Multiplier'!AJ$1),0)</f>
        <v>1419754955165711.5</v>
      </c>
      <c r="AK3" s="223">
        <f>$C3*VLOOKUP($A3,'Non-energy Multiplier'!$A$48:$AQ$91,COLUMN('Non-energy Multiplier'!AK$1),0)</f>
        <v>1385434923501644.8</v>
      </c>
      <c r="AL3" s="223">
        <f>$C3*VLOOKUP($A3,'Non-energy Multiplier'!$A$48:$AQ$91,COLUMN('Non-energy Multiplier'!AL$1),0)</f>
        <v>1351114891837578.8</v>
      </c>
      <c r="AM3" s="223">
        <f>$C3*VLOOKUP($A3,'Non-energy Multiplier'!$A$48:$AQ$91,COLUMN('Non-energy Multiplier'!AM$1),0)</f>
        <v>1323658866506325.3</v>
      </c>
      <c r="AN3" s="133">
        <f>$C3*VLOOKUP($A3,'Non-energy Multiplier'!$A$48:$AQ$91,COLUMN('Non-energy Multiplier'!AN$1),0)</f>
        <v>1296202841175072.3</v>
      </c>
      <c r="AO3" s="133">
        <f>$C3*VLOOKUP($A3,'Non-energy Multiplier'!$A$48:$AQ$91,COLUMN('Non-energy Multiplier'!AO$1),0)</f>
        <v>1268746815843818.8</v>
      </c>
      <c r="AP3" s="133">
        <f>$C3*VLOOKUP($A3,'Non-energy Multiplier'!$A$48:$AQ$91,COLUMN('Non-energy Multiplier'!AP$1),0)</f>
        <v>1241290790512565.5</v>
      </c>
      <c r="AQ3" s="133">
        <f>$C3*VLOOKUP($A3,'Non-energy Multiplier'!$A$48:$AQ$91,COLUMN('Non-energy Multiplier'!AQ$1),0)</f>
        <v>1213834765181312</v>
      </c>
      <c r="AR3" s="133" t="str">
        <f>VLOOKUP($A3,'Sector Match'!$A$1:$B$43,2,0)</f>
        <v>coal mining 05</v>
      </c>
    </row>
    <row r="4" spans="1:44" x14ac:dyDescent="0.25">
      <c r="A4" s="12" t="s">
        <v>3</v>
      </c>
      <c r="B4" s="133">
        <f>'Non-energy Use 2019'!C117</f>
        <v>0</v>
      </c>
      <c r="C4" s="133">
        <f>'Non-energy Use 2020'!C116</f>
        <v>0</v>
      </c>
      <c r="D4" s="133">
        <f>$C4*VLOOKUP($A4,'Non-energy Multiplier'!$A$48:$AQ$91,COLUMN('Non-energy Multiplier'!D$1),0)</f>
        <v>0</v>
      </c>
      <c r="E4" s="133">
        <f>$C4*VLOOKUP($A4,'Non-energy Multiplier'!$A$48:$AQ$91,COLUMN('Non-energy Multiplier'!E$1),0)</f>
        <v>0</v>
      </c>
      <c r="F4" s="133">
        <f>$C4*VLOOKUP($A4,'Non-energy Multiplier'!$A$48:$AQ$91,COLUMN('Non-energy Multiplier'!F$1),0)</f>
        <v>0</v>
      </c>
      <c r="G4" s="133">
        <f>$C4*VLOOKUP($A4,'Non-energy Multiplier'!$A$48:$AQ$91,COLUMN('Non-energy Multiplier'!G$1),0)</f>
        <v>0</v>
      </c>
      <c r="H4" s="133">
        <f>$C4*VLOOKUP($A4,'Non-energy Multiplier'!$A$48:$AQ$91,COLUMN('Non-energy Multiplier'!H$1),0)</f>
        <v>0</v>
      </c>
      <c r="I4" s="133">
        <f>$C4*VLOOKUP($A4,'Non-energy Multiplier'!$A$48:$AQ$91,COLUMN('Non-energy Multiplier'!I$1),0)</f>
        <v>0</v>
      </c>
      <c r="J4" s="133">
        <f>$C4*VLOOKUP($A4,'Non-energy Multiplier'!$A$48:$AQ$91,COLUMN('Non-energy Multiplier'!J$1),0)</f>
        <v>0</v>
      </c>
      <c r="K4" s="133">
        <f>$C4*VLOOKUP($A4,'Non-energy Multiplier'!$A$48:$AQ$91,COLUMN('Non-energy Multiplier'!K$1),0)</f>
        <v>0</v>
      </c>
      <c r="L4" s="133">
        <f>$C4*VLOOKUP($A4,'Non-energy Multiplier'!$A$48:$AQ$91,COLUMN('Non-energy Multiplier'!L$1),0)</f>
        <v>0</v>
      </c>
      <c r="M4" s="133">
        <f>$C4*VLOOKUP($A4,'Non-energy Multiplier'!$A$48:$AQ$91,COLUMN('Non-energy Multiplier'!M$1),0)</f>
        <v>0</v>
      </c>
      <c r="N4" s="133">
        <f>$C4*VLOOKUP($A4,'Non-energy Multiplier'!$A$48:$AQ$91,COLUMN('Non-energy Multiplier'!N$1),0)</f>
        <v>0</v>
      </c>
      <c r="O4" s="133">
        <f>$C4*VLOOKUP($A4,'Non-energy Multiplier'!$A$48:$AQ$91,COLUMN('Non-energy Multiplier'!O$1),0)</f>
        <v>0</v>
      </c>
      <c r="P4" s="133">
        <f>$C4*VLOOKUP($A4,'Non-energy Multiplier'!$A$48:$AQ$91,COLUMN('Non-energy Multiplier'!P$1),0)</f>
        <v>0</v>
      </c>
      <c r="Q4" s="133">
        <f>$C4*VLOOKUP($A4,'Non-energy Multiplier'!$A$48:$AQ$91,COLUMN('Non-energy Multiplier'!Q$1),0)</f>
        <v>0</v>
      </c>
      <c r="R4" s="133">
        <f>$C4*VLOOKUP($A4,'Non-energy Multiplier'!$A$48:$AQ$91,COLUMN('Non-energy Multiplier'!R$1),0)</f>
        <v>0</v>
      </c>
      <c r="S4" s="133">
        <f>$C4*VLOOKUP($A4,'Non-energy Multiplier'!$A$48:$AQ$91,COLUMN('Non-energy Multiplier'!S$1),0)</f>
        <v>0</v>
      </c>
      <c r="T4" s="133">
        <f>$C4*VLOOKUP($A4,'Non-energy Multiplier'!$A$48:$AQ$91,COLUMN('Non-energy Multiplier'!T$1),0)</f>
        <v>0</v>
      </c>
      <c r="U4" s="133">
        <f>$C4*VLOOKUP($A4,'Non-energy Multiplier'!$A$48:$AQ$91,COLUMN('Non-energy Multiplier'!U$1),0)</f>
        <v>0</v>
      </c>
      <c r="V4" s="133">
        <f>$C4*VLOOKUP($A4,'Non-energy Multiplier'!$A$48:$AQ$91,COLUMN('Non-energy Multiplier'!V$1),0)</f>
        <v>0</v>
      </c>
      <c r="W4" s="133">
        <f>$C4*VLOOKUP($A4,'Non-energy Multiplier'!$A$48:$AQ$91,COLUMN('Non-energy Multiplier'!W$1),0)</f>
        <v>0</v>
      </c>
      <c r="X4" s="133">
        <f>$C4*VLOOKUP($A4,'Non-energy Multiplier'!$A$48:$AQ$91,COLUMN('Non-energy Multiplier'!X$1),0)</f>
        <v>0</v>
      </c>
      <c r="Y4" s="133">
        <f>$C4*VLOOKUP($A4,'Non-energy Multiplier'!$A$48:$AQ$91,COLUMN('Non-energy Multiplier'!Y$1),0)</f>
        <v>0</v>
      </c>
      <c r="Z4" s="133">
        <f>$C4*VLOOKUP($A4,'Non-energy Multiplier'!$A$48:$AQ$91,COLUMN('Non-energy Multiplier'!Z$1),0)</f>
        <v>0</v>
      </c>
      <c r="AA4" s="133">
        <f>$C4*VLOOKUP($A4,'Non-energy Multiplier'!$A$48:$AQ$91,COLUMN('Non-energy Multiplier'!AA$1),0)</f>
        <v>0</v>
      </c>
      <c r="AB4" s="133">
        <f>$C4*VLOOKUP($A4,'Non-energy Multiplier'!$A$48:$AQ$91,COLUMN('Non-energy Multiplier'!AB$1),0)</f>
        <v>0</v>
      </c>
      <c r="AC4" s="133">
        <f>$C4*VLOOKUP($A4,'Non-energy Multiplier'!$A$48:$AQ$91,COLUMN('Non-energy Multiplier'!AC$1),0)</f>
        <v>0</v>
      </c>
      <c r="AD4" s="133">
        <f>$C4*VLOOKUP($A4,'Non-energy Multiplier'!$A$48:$AQ$91,COLUMN('Non-energy Multiplier'!AD$1),0)</f>
        <v>0</v>
      </c>
      <c r="AE4" s="133">
        <f>$C4*VLOOKUP($A4,'Non-energy Multiplier'!$A$48:$AQ$91,COLUMN('Non-energy Multiplier'!AE$1),0)</f>
        <v>0</v>
      </c>
      <c r="AF4" s="133">
        <f>$C4*VLOOKUP($A4,'Non-energy Multiplier'!$A$48:$AQ$91,COLUMN('Non-energy Multiplier'!AF$1),0)</f>
        <v>0</v>
      </c>
      <c r="AG4" s="133">
        <f>$C4*VLOOKUP($A4,'Non-energy Multiplier'!$A$48:$AQ$91,COLUMN('Non-energy Multiplier'!AG$1),0)</f>
        <v>0</v>
      </c>
      <c r="AH4" s="133">
        <f>$C4*VLOOKUP($A4,'Non-energy Multiplier'!$A$48:$AQ$91,COLUMN('Non-energy Multiplier'!AH$1),0)</f>
        <v>0</v>
      </c>
      <c r="AI4" s="133">
        <f>$C4*VLOOKUP($A4,'Non-energy Multiplier'!$A$48:$AQ$91,COLUMN('Non-energy Multiplier'!AI$1),0)</f>
        <v>0</v>
      </c>
      <c r="AJ4" s="133">
        <f>$C4*VLOOKUP($A4,'Non-energy Multiplier'!$A$48:$AQ$91,COLUMN('Non-energy Multiplier'!AJ$1),0)</f>
        <v>0</v>
      </c>
      <c r="AK4" s="133">
        <f>$C4*VLOOKUP($A4,'Non-energy Multiplier'!$A$48:$AQ$91,COLUMN('Non-energy Multiplier'!AK$1),0)</f>
        <v>0</v>
      </c>
      <c r="AL4" s="133">
        <f>$C4*VLOOKUP($A4,'Non-energy Multiplier'!$A$48:$AQ$91,COLUMN('Non-energy Multiplier'!AL$1),0)</f>
        <v>0</v>
      </c>
      <c r="AM4" s="133">
        <f>$C4*VLOOKUP($A4,'Non-energy Multiplier'!$A$48:$AQ$91,COLUMN('Non-energy Multiplier'!AM$1),0)</f>
        <v>0</v>
      </c>
      <c r="AN4" s="133">
        <f>$C4*VLOOKUP($A4,'Non-energy Multiplier'!$A$48:$AQ$91,COLUMN('Non-energy Multiplier'!AN$1),0)</f>
        <v>0</v>
      </c>
      <c r="AO4" s="133">
        <f>$C4*VLOOKUP($A4,'Non-energy Multiplier'!$A$48:$AQ$91,COLUMN('Non-energy Multiplier'!AO$1),0)</f>
        <v>0</v>
      </c>
      <c r="AP4" s="133">
        <f>$C4*VLOOKUP($A4,'Non-energy Multiplier'!$A$48:$AQ$91,COLUMN('Non-energy Multiplier'!AP$1),0)</f>
        <v>0</v>
      </c>
      <c r="AQ4" s="133">
        <f>$C4*VLOOKUP($A4,'Non-energy Multiplier'!$A$48:$AQ$91,COLUMN('Non-energy Multiplier'!AQ$1),0)</f>
        <v>0</v>
      </c>
      <c r="AR4" s="133" t="str">
        <f>VLOOKUP($A4,'Sector Match'!$A$1:$B$43,2,0)</f>
        <v>oil and gas extraction 06</v>
      </c>
    </row>
    <row r="5" spans="1:44" x14ac:dyDescent="0.25">
      <c r="A5" s="12" t="s">
        <v>4</v>
      </c>
      <c r="B5" s="133">
        <f>'Non-energy Use 2019'!C118</f>
        <v>0</v>
      </c>
      <c r="C5" s="133">
        <f>'Non-energy Use 2020'!C117</f>
        <v>0</v>
      </c>
      <c r="D5" s="133">
        <f>$C5*VLOOKUP($A5,'Non-energy Multiplier'!$A$48:$AQ$91,COLUMN('Non-energy Multiplier'!D$1),0)</f>
        <v>0</v>
      </c>
      <c r="E5" s="133">
        <f>$C5*VLOOKUP($A5,'Non-energy Multiplier'!$A$48:$AQ$91,COLUMN('Non-energy Multiplier'!E$1),0)</f>
        <v>0</v>
      </c>
      <c r="F5" s="133">
        <f>$C5*VLOOKUP($A5,'Non-energy Multiplier'!$A$48:$AQ$91,COLUMN('Non-energy Multiplier'!F$1),0)</f>
        <v>0</v>
      </c>
      <c r="G5" s="133">
        <f>$C5*VLOOKUP($A5,'Non-energy Multiplier'!$A$48:$AQ$91,COLUMN('Non-energy Multiplier'!G$1),0)</f>
        <v>0</v>
      </c>
      <c r="H5" s="133">
        <f>$C5*VLOOKUP($A5,'Non-energy Multiplier'!$A$48:$AQ$91,COLUMN('Non-energy Multiplier'!H$1),0)</f>
        <v>0</v>
      </c>
      <c r="I5" s="133">
        <f>$C5*VLOOKUP($A5,'Non-energy Multiplier'!$A$48:$AQ$91,COLUMN('Non-energy Multiplier'!I$1),0)</f>
        <v>0</v>
      </c>
      <c r="J5" s="133">
        <f>$C5*VLOOKUP($A5,'Non-energy Multiplier'!$A$48:$AQ$91,COLUMN('Non-energy Multiplier'!J$1),0)</f>
        <v>0</v>
      </c>
      <c r="K5" s="133">
        <f>$C5*VLOOKUP($A5,'Non-energy Multiplier'!$A$48:$AQ$91,COLUMN('Non-energy Multiplier'!K$1),0)</f>
        <v>0</v>
      </c>
      <c r="L5" s="133">
        <f>$C5*VLOOKUP($A5,'Non-energy Multiplier'!$A$48:$AQ$91,COLUMN('Non-energy Multiplier'!L$1),0)</f>
        <v>0</v>
      </c>
      <c r="M5" s="133">
        <f>$C5*VLOOKUP($A5,'Non-energy Multiplier'!$A$48:$AQ$91,COLUMN('Non-energy Multiplier'!M$1),0)</f>
        <v>0</v>
      </c>
      <c r="N5" s="133">
        <f>$C5*VLOOKUP($A5,'Non-energy Multiplier'!$A$48:$AQ$91,COLUMN('Non-energy Multiplier'!N$1),0)</f>
        <v>0</v>
      </c>
      <c r="O5" s="133">
        <f>$C5*VLOOKUP($A5,'Non-energy Multiplier'!$A$48:$AQ$91,COLUMN('Non-energy Multiplier'!O$1),0)</f>
        <v>0</v>
      </c>
      <c r="P5" s="133">
        <f>$C5*VLOOKUP($A5,'Non-energy Multiplier'!$A$48:$AQ$91,COLUMN('Non-energy Multiplier'!P$1),0)</f>
        <v>0</v>
      </c>
      <c r="Q5" s="133">
        <f>$C5*VLOOKUP($A5,'Non-energy Multiplier'!$A$48:$AQ$91,COLUMN('Non-energy Multiplier'!Q$1),0)</f>
        <v>0</v>
      </c>
      <c r="R5" s="133">
        <f>$C5*VLOOKUP($A5,'Non-energy Multiplier'!$A$48:$AQ$91,COLUMN('Non-energy Multiplier'!R$1),0)</f>
        <v>0</v>
      </c>
      <c r="S5" s="133">
        <f>$C5*VLOOKUP($A5,'Non-energy Multiplier'!$A$48:$AQ$91,COLUMN('Non-energy Multiplier'!S$1),0)</f>
        <v>0</v>
      </c>
      <c r="T5" s="133">
        <f>$C5*VLOOKUP($A5,'Non-energy Multiplier'!$A$48:$AQ$91,COLUMN('Non-energy Multiplier'!T$1),0)</f>
        <v>0</v>
      </c>
      <c r="U5" s="133">
        <f>$C5*VLOOKUP($A5,'Non-energy Multiplier'!$A$48:$AQ$91,COLUMN('Non-energy Multiplier'!U$1),0)</f>
        <v>0</v>
      </c>
      <c r="V5" s="133">
        <f>$C5*VLOOKUP($A5,'Non-energy Multiplier'!$A$48:$AQ$91,COLUMN('Non-energy Multiplier'!V$1),0)</f>
        <v>0</v>
      </c>
      <c r="W5" s="133">
        <f>$C5*VLOOKUP($A5,'Non-energy Multiplier'!$A$48:$AQ$91,COLUMN('Non-energy Multiplier'!W$1),0)</f>
        <v>0</v>
      </c>
      <c r="X5" s="133">
        <f>$C5*VLOOKUP($A5,'Non-energy Multiplier'!$A$48:$AQ$91,COLUMN('Non-energy Multiplier'!X$1),0)</f>
        <v>0</v>
      </c>
      <c r="Y5" s="133">
        <f>$C5*VLOOKUP($A5,'Non-energy Multiplier'!$A$48:$AQ$91,COLUMN('Non-energy Multiplier'!Y$1),0)</f>
        <v>0</v>
      </c>
      <c r="Z5" s="133">
        <f>$C5*VLOOKUP($A5,'Non-energy Multiplier'!$A$48:$AQ$91,COLUMN('Non-energy Multiplier'!Z$1),0)</f>
        <v>0</v>
      </c>
      <c r="AA5" s="133">
        <f>$C5*VLOOKUP($A5,'Non-energy Multiplier'!$A$48:$AQ$91,COLUMN('Non-energy Multiplier'!AA$1),0)</f>
        <v>0</v>
      </c>
      <c r="AB5" s="133">
        <f>$C5*VLOOKUP($A5,'Non-energy Multiplier'!$A$48:$AQ$91,COLUMN('Non-energy Multiplier'!AB$1),0)</f>
        <v>0</v>
      </c>
      <c r="AC5" s="133">
        <f>$C5*VLOOKUP($A5,'Non-energy Multiplier'!$A$48:$AQ$91,COLUMN('Non-energy Multiplier'!AC$1),0)</f>
        <v>0</v>
      </c>
      <c r="AD5" s="133">
        <f>$C5*VLOOKUP($A5,'Non-energy Multiplier'!$A$48:$AQ$91,COLUMN('Non-energy Multiplier'!AD$1),0)</f>
        <v>0</v>
      </c>
      <c r="AE5" s="133">
        <f>$C5*VLOOKUP($A5,'Non-energy Multiplier'!$A$48:$AQ$91,COLUMN('Non-energy Multiplier'!AE$1),0)</f>
        <v>0</v>
      </c>
      <c r="AF5" s="133">
        <f>$C5*VLOOKUP($A5,'Non-energy Multiplier'!$A$48:$AQ$91,COLUMN('Non-energy Multiplier'!AF$1),0)</f>
        <v>0</v>
      </c>
      <c r="AG5" s="133">
        <f>$C5*VLOOKUP($A5,'Non-energy Multiplier'!$A$48:$AQ$91,COLUMN('Non-energy Multiplier'!AG$1),0)</f>
        <v>0</v>
      </c>
      <c r="AH5" s="133">
        <f>$C5*VLOOKUP($A5,'Non-energy Multiplier'!$A$48:$AQ$91,COLUMN('Non-energy Multiplier'!AH$1),0)</f>
        <v>0</v>
      </c>
      <c r="AI5" s="133">
        <f>$C5*VLOOKUP($A5,'Non-energy Multiplier'!$A$48:$AQ$91,COLUMN('Non-energy Multiplier'!AI$1),0)</f>
        <v>0</v>
      </c>
      <c r="AJ5" s="133">
        <f>$C5*VLOOKUP($A5,'Non-energy Multiplier'!$A$48:$AQ$91,COLUMN('Non-energy Multiplier'!AJ$1),0)</f>
        <v>0</v>
      </c>
      <c r="AK5" s="133">
        <f>$C5*VLOOKUP($A5,'Non-energy Multiplier'!$A$48:$AQ$91,COLUMN('Non-energy Multiplier'!AK$1),0)</f>
        <v>0</v>
      </c>
      <c r="AL5" s="133">
        <f>$C5*VLOOKUP($A5,'Non-energy Multiplier'!$A$48:$AQ$91,COLUMN('Non-energy Multiplier'!AL$1),0)</f>
        <v>0</v>
      </c>
      <c r="AM5" s="133">
        <f>$C5*VLOOKUP($A5,'Non-energy Multiplier'!$A$48:$AQ$91,COLUMN('Non-energy Multiplier'!AM$1),0)</f>
        <v>0</v>
      </c>
      <c r="AN5" s="133">
        <f>$C5*VLOOKUP($A5,'Non-energy Multiplier'!$A$48:$AQ$91,COLUMN('Non-energy Multiplier'!AN$1),0)</f>
        <v>0</v>
      </c>
      <c r="AO5" s="133">
        <f>$C5*VLOOKUP($A5,'Non-energy Multiplier'!$A$48:$AQ$91,COLUMN('Non-energy Multiplier'!AO$1),0)</f>
        <v>0</v>
      </c>
      <c r="AP5" s="133">
        <f>$C5*VLOOKUP($A5,'Non-energy Multiplier'!$A$48:$AQ$91,COLUMN('Non-energy Multiplier'!AP$1),0)</f>
        <v>0</v>
      </c>
      <c r="AQ5" s="133">
        <f>$C5*VLOOKUP($A5,'Non-energy Multiplier'!$A$48:$AQ$91,COLUMN('Non-energy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5">
      <c r="A6" s="12" t="s">
        <v>5</v>
      </c>
      <c r="B6" s="133">
        <f>'Non-energy Use 2019'!C119</f>
        <v>0</v>
      </c>
      <c r="C6" s="133">
        <f>'Non-energy Use 2020'!C118</f>
        <v>0</v>
      </c>
      <c r="D6" s="133">
        <f>$C6*VLOOKUP($A6,'Non-energy Multiplier'!$A$48:$AQ$91,COLUMN('Non-energy Multiplier'!D$1),0)</f>
        <v>0</v>
      </c>
      <c r="E6" s="133">
        <f>$C6*VLOOKUP($A6,'Non-energy Multiplier'!$A$48:$AQ$91,COLUMN('Non-energy Multiplier'!E$1),0)</f>
        <v>0</v>
      </c>
      <c r="F6" s="133">
        <f>$C6*VLOOKUP($A6,'Non-energy Multiplier'!$A$48:$AQ$91,COLUMN('Non-energy Multiplier'!F$1),0)</f>
        <v>0</v>
      </c>
      <c r="G6" s="133">
        <f>$C6*VLOOKUP($A6,'Non-energy Multiplier'!$A$48:$AQ$91,COLUMN('Non-energy Multiplier'!G$1),0)</f>
        <v>0</v>
      </c>
      <c r="H6" s="133">
        <f>$C6*VLOOKUP($A6,'Non-energy Multiplier'!$A$48:$AQ$91,COLUMN('Non-energy Multiplier'!H$1),0)</f>
        <v>0</v>
      </c>
      <c r="I6" s="133">
        <f>$C6*VLOOKUP($A6,'Non-energy Multiplier'!$A$48:$AQ$91,COLUMN('Non-energy Multiplier'!I$1),0)</f>
        <v>0</v>
      </c>
      <c r="J6" s="133">
        <f>$C6*VLOOKUP($A6,'Non-energy Multiplier'!$A$48:$AQ$91,COLUMN('Non-energy Multiplier'!J$1),0)</f>
        <v>0</v>
      </c>
      <c r="K6" s="133">
        <f>$C6*VLOOKUP($A6,'Non-energy Multiplier'!$A$48:$AQ$91,COLUMN('Non-energy Multiplier'!K$1),0)</f>
        <v>0</v>
      </c>
      <c r="L6" s="133">
        <f>$C6*VLOOKUP($A6,'Non-energy Multiplier'!$A$48:$AQ$91,COLUMN('Non-energy Multiplier'!L$1),0)</f>
        <v>0</v>
      </c>
      <c r="M6" s="133">
        <f>$C6*VLOOKUP($A6,'Non-energy Multiplier'!$A$48:$AQ$91,COLUMN('Non-energy Multiplier'!M$1),0)</f>
        <v>0</v>
      </c>
      <c r="N6" s="133">
        <f>$C6*VLOOKUP($A6,'Non-energy Multiplier'!$A$48:$AQ$91,COLUMN('Non-energy Multiplier'!N$1),0)</f>
        <v>0</v>
      </c>
      <c r="O6" s="133">
        <f>$C6*VLOOKUP($A6,'Non-energy Multiplier'!$A$48:$AQ$91,COLUMN('Non-energy Multiplier'!O$1),0)</f>
        <v>0</v>
      </c>
      <c r="P6" s="133">
        <f>$C6*VLOOKUP($A6,'Non-energy Multiplier'!$A$48:$AQ$91,COLUMN('Non-energy Multiplier'!P$1),0)</f>
        <v>0</v>
      </c>
      <c r="Q6" s="133">
        <f>$C6*VLOOKUP($A6,'Non-energy Multiplier'!$A$48:$AQ$91,COLUMN('Non-energy Multiplier'!Q$1),0)</f>
        <v>0</v>
      </c>
      <c r="R6" s="133">
        <f>$C6*VLOOKUP($A6,'Non-energy Multiplier'!$A$48:$AQ$91,COLUMN('Non-energy Multiplier'!R$1),0)</f>
        <v>0</v>
      </c>
      <c r="S6" s="133">
        <f>$C6*VLOOKUP($A6,'Non-energy Multiplier'!$A$48:$AQ$91,COLUMN('Non-energy Multiplier'!S$1),0)</f>
        <v>0</v>
      </c>
      <c r="T6" s="133">
        <f>$C6*VLOOKUP($A6,'Non-energy Multiplier'!$A$48:$AQ$91,COLUMN('Non-energy Multiplier'!T$1),0)</f>
        <v>0</v>
      </c>
      <c r="U6" s="133">
        <f>$C6*VLOOKUP($A6,'Non-energy Multiplier'!$A$48:$AQ$91,COLUMN('Non-energy Multiplier'!U$1),0)</f>
        <v>0</v>
      </c>
      <c r="V6" s="133">
        <f>$C6*VLOOKUP($A6,'Non-energy Multiplier'!$A$48:$AQ$91,COLUMN('Non-energy Multiplier'!V$1),0)</f>
        <v>0</v>
      </c>
      <c r="W6" s="133">
        <f>$C6*VLOOKUP($A6,'Non-energy Multiplier'!$A$48:$AQ$91,COLUMN('Non-energy Multiplier'!W$1),0)</f>
        <v>0</v>
      </c>
      <c r="X6" s="133">
        <f>$C6*VLOOKUP($A6,'Non-energy Multiplier'!$A$48:$AQ$91,COLUMN('Non-energy Multiplier'!X$1),0)</f>
        <v>0</v>
      </c>
      <c r="Y6" s="133">
        <f>$C6*VLOOKUP($A6,'Non-energy Multiplier'!$A$48:$AQ$91,COLUMN('Non-energy Multiplier'!Y$1),0)</f>
        <v>0</v>
      </c>
      <c r="Z6" s="133">
        <f>$C6*VLOOKUP($A6,'Non-energy Multiplier'!$A$48:$AQ$91,COLUMN('Non-energy Multiplier'!Z$1),0)</f>
        <v>0</v>
      </c>
      <c r="AA6" s="133">
        <f>$C6*VLOOKUP($A6,'Non-energy Multiplier'!$A$48:$AQ$91,COLUMN('Non-energy Multiplier'!AA$1),0)</f>
        <v>0</v>
      </c>
      <c r="AB6" s="133">
        <f>$C6*VLOOKUP($A6,'Non-energy Multiplier'!$A$48:$AQ$91,COLUMN('Non-energy Multiplier'!AB$1),0)</f>
        <v>0</v>
      </c>
      <c r="AC6" s="133">
        <f>$C6*VLOOKUP($A6,'Non-energy Multiplier'!$A$48:$AQ$91,COLUMN('Non-energy Multiplier'!AC$1),0)</f>
        <v>0</v>
      </c>
      <c r="AD6" s="133">
        <f>$C6*VLOOKUP($A6,'Non-energy Multiplier'!$A$48:$AQ$91,COLUMN('Non-energy Multiplier'!AD$1),0)</f>
        <v>0</v>
      </c>
      <c r="AE6" s="133">
        <f>$C6*VLOOKUP($A6,'Non-energy Multiplier'!$A$48:$AQ$91,COLUMN('Non-energy Multiplier'!AE$1),0)</f>
        <v>0</v>
      </c>
      <c r="AF6" s="133">
        <f>$C6*VLOOKUP($A6,'Non-energy Multiplier'!$A$48:$AQ$91,COLUMN('Non-energy Multiplier'!AF$1),0)</f>
        <v>0</v>
      </c>
      <c r="AG6" s="133">
        <f>$C6*VLOOKUP($A6,'Non-energy Multiplier'!$A$48:$AQ$91,COLUMN('Non-energy Multiplier'!AG$1),0)</f>
        <v>0</v>
      </c>
      <c r="AH6" s="133">
        <f>$C6*VLOOKUP($A6,'Non-energy Multiplier'!$A$48:$AQ$91,COLUMN('Non-energy Multiplier'!AH$1),0)</f>
        <v>0</v>
      </c>
      <c r="AI6" s="133">
        <f>$C6*VLOOKUP($A6,'Non-energy Multiplier'!$A$48:$AQ$91,COLUMN('Non-energy Multiplier'!AI$1),0)</f>
        <v>0</v>
      </c>
      <c r="AJ6" s="133">
        <f>$C6*VLOOKUP($A6,'Non-energy Multiplier'!$A$48:$AQ$91,COLUMN('Non-energy Multiplier'!AJ$1),0)</f>
        <v>0</v>
      </c>
      <c r="AK6" s="133">
        <f>$C6*VLOOKUP($A6,'Non-energy Multiplier'!$A$48:$AQ$91,COLUMN('Non-energy Multiplier'!AK$1),0)</f>
        <v>0</v>
      </c>
      <c r="AL6" s="133">
        <f>$C6*VLOOKUP($A6,'Non-energy Multiplier'!$A$48:$AQ$91,COLUMN('Non-energy Multiplier'!AL$1),0)</f>
        <v>0</v>
      </c>
      <c r="AM6" s="133">
        <f>$C6*VLOOKUP($A6,'Non-energy Multiplier'!$A$48:$AQ$91,COLUMN('Non-energy Multiplier'!AM$1),0)</f>
        <v>0</v>
      </c>
      <c r="AN6" s="133">
        <f>$C6*VLOOKUP($A6,'Non-energy Multiplier'!$A$48:$AQ$91,COLUMN('Non-energy Multiplier'!AN$1),0)</f>
        <v>0</v>
      </c>
      <c r="AO6" s="133">
        <f>$C6*VLOOKUP($A6,'Non-energy Multiplier'!$A$48:$AQ$91,COLUMN('Non-energy Multiplier'!AO$1),0)</f>
        <v>0</v>
      </c>
      <c r="AP6" s="133">
        <f>$C6*VLOOKUP($A6,'Non-energy Multiplier'!$A$48:$AQ$91,COLUMN('Non-energy Multiplier'!AP$1),0)</f>
        <v>0</v>
      </c>
      <c r="AQ6" s="133">
        <f>$C6*VLOOKUP($A6,'Non-energy Multiplier'!$A$48:$AQ$91,COLUMN('Non-energy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5">
      <c r="A7" s="12" t="s">
        <v>6</v>
      </c>
      <c r="B7" s="133">
        <f>'Non-energy Use 2019'!C120</f>
        <v>0</v>
      </c>
      <c r="C7" s="133">
        <f>'Non-energy Use 2020'!C119</f>
        <v>0</v>
      </c>
      <c r="D7" s="133">
        <f>$C7*VLOOKUP($A7,'Non-energy Multiplier'!$A$48:$AQ$91,COLUMN('Non-energy Multiplier'!D$1),0)</f>
        <v>0</v>
      </c>
      <c r="E7" s="133">
        <f>$C7*VLOOKUP($A7,'Non-energy Multiplier'!$A$48:$AQ$91,COLUMN('Non-energy Multiplier'!E$1),0)</f>
        <v>0</v>
      </c>
      <c r="F7" s="133">
        <f>$C7*VLOOKUP($A7,'Non-energy Multiplier'!$A$48:$AQ$91,COLUMN('Non-energy Multiplier'!F$1),0)</f>
        <v>0</v>
      </c>
      <c r="G7" s="133">
        <f>$C7*VLOOKUP($A7,'Non-energy Multiplier'!$A$48:$AQ$91,COLUMN('Non-energy Multiplier'!G$1),0)</f>
        <v>0</v>
      </c>
      <c r="H7" s="133">
        <f>$C7*VLOOKUP($A7,'Non-energy Multiplier'!$A$48:$AQ$91,COLUMN('Non-energy Multiplier'!H$1),0)</f>
        <v>0</v>
      </c>
      <c r="I7" s="133">
        <f>$C7*VLOOKUP($A7,'Non-energy Multiplier'!$A$48:$AQ$91,COLUMN('Non-energy Multiplier'!I$1),0)</f>
        <v>0</v>
      </c>
      <c r="J7" s="133">
        <f>$C7*VLOOKUP($A7,'Non-energy Multiplier'!$A$48:$AQ$91,COLUMN('Non-energy Multiplier'!J$1),0)</f>
        <v>0</v>
      </c>
      <c r="K7" s="133">
        <f>$C7*VLOOKUP($A7,'Non-energy Multiplier'!$A$48:$AQ$91,COLUMN('Non-energy Multiplier'!K$1),0)</f>
        <v>0</v>
      </c>
      <c r="L7" s="133">
        <f>$C7*VLOOKUP($A7,'Non-energy Multiplier'!$A$48:$AQ$91,COLUMN('Non-energy Multiplier'!L$1),0)</f>
        <v>0</v>
      </c>
      <c r="M7" s="133">
        <f>$C7*VLOOKUP($A7,'Non-energy Multiplier'!$A$48:$AQ$91,COLUMN('Non-energy Multiplier'!M$1),0)</f>
        <v>0</v>
      </c>
      <c r="N7" s="133">
        <f>$C7*VLOOKUP($A7,'Non-energy Multiplier'!$A$48:$AQ$91,COLUMN('Non-energy Multiplier'!N$1),0)</f>
        <v>0</v>
      </c>
      <c r="O7" s="133">
        <f>$C7*VLOOKUP($A7,'Non-energy Multiplier'!$A$48:$AQ$91,COLUMN('Non-energy Multiplier'!O$1),0)</f>
        <v>0</v>
      </c>
      <c r="P7" s="133">
        <f>$C7*VLOOKUP($A7,'Non-energy Multiplier'!$A$48:$AQ$91,COLUMN('Non-energy Multiplier'!P$1),0)</f>
        <v>0</v>
      </c>
      <c r="Q7" s="133">
        <f>$C7*VLOOKUP($A7,'Non-energy Multiplier'!$A$48:$AQ$91,COLUMN('Non-energy Multiplier'!Q$1),0)</f>
        <v>0</v>
      </c>
      <c r="R7" s="133">
        <f>$C7*VLOOKUP($A7,'Non-energy Multiplier'!$A$48:$AQ$91,COLUMN('Non-energy Multiplier'!R$1),0)</f>
        <v>0</v>
      </c>
      <c r="S7" s="133">
        <f>$C7*VLOOKUP($A7,'Non-energy Multiplier'!$A$48:$AQ$91,COLUMN('Non-energy Multiplier'!S$1),0)</f>
        <v>0</v>
      </c>
      <c r="T7" s="133">
        <f>$C7*VLOOKUP($A7,'Non-energy Multiplier'!$A$48:$AQ$91,COLUMN('Non-energy Multiplier'!T$1),0)</f>
        <v>0</v>
      </c>
      <c r="U7" s="133">
        <f>$C7*VLOOKUP($A7,'Non-energy Multiplier'!$A$48:$AQ$91,COLUMN('Non-energy Multiplier'!U$1),0)</f>
        <v>0</v>
      </c>
      <c r="V7" s="133">
        <f>$C7*VLOOKUP($A7,'Non-energy Multiplier'!$A$48:$AQ$91,COLUMN('Non-energy Multiplier'!V$1),0)</f>
        <v>0</v>
      </c>
      <c r="W7" s="133">
        <f>$C7*VLOOKUP($A7,'Non-energy Multiplier'!$A$48:$AQ$91,COLUMN('Non-energy Multiplier'!W$1),0)</f>
        <v>0</v>
      </c>
      <c r="X7" s="133">
        <f>$C7*VLOOKUP($A7,'Non-energy Multiplier'!$A$48:$AQ$91,COLUMN('Non-energy Multiplier'!X$1),0)</f>
        <v>0</v>
      </c>
      <c r="Y7" s="133">
        <f>$C7*VLOOKUP($A7,'Non-energy Multiplier'!$A$48:$AQ$91,COLUMN('Non-energy Multiplier'!Y$1),0)</f>
        <v>0</v>
      </c>
      <c r="Z7" s="133">
        <f>$C7*VLOOKUP($A7,'Non-energy Multiplier'!$A$48:$AQ$91,COLUMN('Non-energy Multiplier'!Z$1),0)</f>
        <v>0</v>
      </c>
      <c r="AA7" s="133">
        <f>$C7*VLOOKUP($A7,'Non-energy Multiplier'!$A$48:$AQ$91,COLUMN('Non-energy Multiplier'!AA$1),0)</f>
        <v>0</v>
      </c>
      <c r="AB7" s="133">
        <f>$C7*VLOOKUP($A7,'Non-energy Multiplier'!$A$48:$AQ$91,COLUMN('Non-energy Multiplier'!AB$1),0)</f>
        <v>0</v>
      </c>
      <c r="AC7" s="133">
        <f>$C7*VLOOKUP($A7,'Non-energy Multiplier'!$A$48:$AQ$91,COLUMN('Non-energy Multiplier'!AC$1),0)</f>
        <v>0</v>
      </c>
      <c r="AD7" s="133">
        <f>$C7*VLOOKUP($A7,'Non-energy Multiplier'!$A$48:$AQ$91,COLUMN('Non-energy Multiplier'!AD$1),0)</f>
        <v>0</v>
      </c>
      <c r="AE7" s="133">
        <f>$C7*VLOOKUP($A7,'Non-energy Multiplier'!$A$48:$AQ$91,COLUMN('Non-energy Multiplier'!AE$1),0)</f>
        <v>0</v>
      </c>
      <c r="AF7" s="133">
        <f>$C7*VLOOKUP($A7,'Non-energy Multiplier'!$A$48:$AQ$91,COLUMN('Non-energy Multiplier'!AF$1),0)</f>
        <v>0</v>
      </c>
      <c r="AG7" s="133">
        <f>$C7*VLOOKUP($A7,'Non-energy Multiplier'!$A$48:$AQ$91,COLUMN('Non-energy Multiplier'!AG$1),0)</f>
        <v>0</v>
      </c>
      <c r="AH7" s="133">
        <f>$C7*VLOOKUP($A7,'Non-energy Multiplier'!$A$48:$AQ$91,COLUMN('Non-energy Multiplier'!AH$1),0)</f>
        <v>0</v>
      </c>
      <c r="AI7" s="133">
        <f>$C7*VLOOKUP($A7,'Non-energy Multiplier'!$A$48:$AQ$91,COLUMN('Non-energy Multiplier'!AI$1),0)</f>
        <v>0</v>
      </c>
      <c r="AJ7" s="133">
        <f>$C7*VLOOKUP($A7,'Non-energy Multiplier'!$A$48:$AQ$91,COLUMN('Non-energy Multiplier'!AJ$1),0)</f>
        <v>0</v>
      </c>
      <c r="AK7" s="133">
        <f>$C7*VLOOKUP($A7,'Non-energy Multiplier'!$A$48:$AQ$91,COLUMN('Non-energy Multiplier'!AK$1),0)</f>
        <v>0</v>
      </c>
      <c r="AL7" s="133">
        <f>$C7*VLOOKUP($A7,'Non-energy Multiplier'!$A$48:$AQ$91,COLUMN('Non-energy Multiplier'!AL$1),0)</f>
        <v>0</v>
      </c>
      <c r="AM7" s="133">
        <f>$C7*VLOOKUP($A7,'Non-energy Multiplier'!$A$48:$AQ$91,COLUMN('Non-energy Multiplier'!AM$1),0)</f>
        <v>0</v>
      </c>
      <c r="AN7" s="133">
        <f>$C7*VLOOKUP($A7,'Non-energy Multiplier'!$A$48:$AQ$91,COLUMN('Non-energy Multiplier'!AN$1),0)</f>
        <v>0</v>
      </c>
      <c r="AO7" s="133">
        <f>$C7*VLOOKUP($A7,'Non-energy Multiplier'!$A$48:$AQ$91,COLUMN('Non-energy Multiplier'!AO$1),0)</f>
        <v>0</v>
      </c>
      <c r="AP7" s="133">
        <f>$C7*VLOOKUP($A7,'Non-energy Multiplier'!$A$48:$AQ$91,COLUMN('Non-energy Multiplier'!AP$1),0)</f>
        <v>0</v>
      </c>
      <c r="AQ7" s="133">
        <f>$C7*VLOOKUP($A7,'Non-energy Multiplier'!$A$48:$AQ$91,COLUMN('Non-energy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5">
      <c r="A8" s="12" t="s">
        <v>7</v>
      </c>
      <c r="B8" s="133">
        <f>'Non-energy Use 2019'!C121</f>
        <v>0</v>
      </c>
      <c r="C8" s="133">
        <f>'Non-energy Use 2020'!C120</f>
        <v>0</v>
      </c>
      <c r="D8" s="133">
        <f>$C8*VLOOKUP($A8,'Non-energy Multiplier'!$A$48:$AQ$91,COLUMN('Non-energy Multiplier'!D$1),0)</f>
        <v>0</v>
      </c>
      <c r="E8" s="133">
        <f>$C8*VLOOKUP($A8,'Non-energy Multiplier'!$A$48:$AQ$91,COLUMN('Non-energy Multiplier'!E$1),0)</f>
        <v>0</v>
      </c>
      <c r="F8" s="133">
        <f>$C8*VLOOKUP($A8,'Non-energy Multiplier'!$A$48:$AQ$91,COLUMN('Non-energy Multiplier'!F$1),0)</f>
        <v>0</v>
      </c>
      <c r="G8" s="133">
        <f>$C8*VLOOKUP($A8,'Non-energy Multiplier'!$A$48:$AQ$91,COLUMN('Non-energy Multiplier'!G$1),0)</f>
        <v>0</v>
      </c>
      <c r="H8" s="133">
        <f>$C8*VLOOKUP($A8,'Non-energy Multiplier'!$A$48:$AQ$91,COLUMN('Non-energy Multiplier'!H$1),0)</f>
        <v>0</v>
      </c>
      <c r="I8" s="133">
        <f>$C8*VLOOKUP($A8,'Non-energy Multiplier'!$A$48:$AQ$91,COLUMN('Non-energy Multiplier'!I$1),0)</f>
        <v>0</v>
      </c>
      <c r="J8" s="133">
        <f>$C8*VLOOKUP($A8,'Non-energy Multiplier'!$A$48:$AQ$91,COLUMN('Non-energy Multiplier'!J$1),0)</f>
        <v>0</v>
      </c>
      <c r="K8" s="133">
        <f>$C8*VLOOKUP($A8,'Non-energy Multiplier'!$A$48:$AQ$91,COLUMN('Non-energy Multiplier'!K$1),0)</f>
        <v>0</v>
      </c>
      <c r="L8" s="133">
        <f>$C8*VLOOKUP($A8,'Non-energy Multiplier'!$A$48:$AQ$91,COLUMN('Non-energy Multiplier'!L$1),0)</f>
        <v>0</v>
      </c>
      <c r="M8" s="133">
        <f>$C8*VLOOKUP($A8,'Non-energy Multiplier'!$A$48:$AQ$91,COLUMN('Non-energy Multiplier'!M$1),0)</f>
        <v>0</v>
      </c>
      <c r="N8" s="133">
        <f>$C8*VLOOKUP($A8,'Non-energy Multiplier'!$A$48:$AQ$91,COLUMN('Non-energy Multiplier'!N$1),0)</f>
        <v>0</v>
      </c>
      <c r="O8" s="133">
        <f>$C8*VLOOKUP($A8,'Non-energy Multiplier'!$A$48:$AQ$91,COLUMN('Non-energy Multiplier'!O$1),0)</f>
        <v>0</v>
      </c>
      <c r="P8" s="133">
        <f>$C8*VLOOKUP($A8,'Non-energy Multiplier'!$A$48:$AQ$91,COLUMN('Non-energy Multiplier'!P$1),0)</f>
        <v>0</v>
      </c>
      <c r="Q8" s="133">
        <f>$C8*VLOOKUP($A8,'Non-energy Multiplier'!$A$48:$AQ$91,COLUMN('Non-energy Multiplier'!Q$1),0)</f>
        <v>0</v>
      </c>
      <c r="R8" s="133">
        <f>$C8*VLOOKUP($A8,'Non-energy Multiplier'!$A$48:$AQ$91,COLUMN('Non-energy Multiplier'!R$1),0)</f>
        <v>0</v>
      </c>
      <c r="S8" s="133">
        <f>$C8*VLOOKUP($A8,'Non-energy Multiplier'!$A$48:$AQ$91,COLUMN('Non-energy Multiplier'!S$1),0)</f>
        <v>0</v>
      </c>
      <c r="T8" s="133">
        <f>$C8*VLOOKUP($A8,'Non-energy Multiplier'!$A$48:$AQ$91,COLUMN('Non-energy Multiplier'!T$1),0)</f>
        <v>0</v>
      </c>
      <c r="U8" s="133">
        <f>$C8*VLOOKUP($A8,'Non-energy Multiplier'!$A$48:$AQ$91,COLUMN('Non-energy Multiplier'!U$1),0)</f>
        <v>0</v>
      </c>
      <c r="V8" s="133">
        <f>$C8*VLOOKUP($A8,'Non-energy Multiplier'!$A$48:$AQ$91,COLUMN('Non-energy Multiplier'!V$1),0)</f>
        <v>0</v>
      </c>
      <c r="W8" s="133">
        <f>$C8*VLOOKUP($A8,'Non-energy Multiplier'!$A$48:$AQ$91,COLUMN('Non-energy Multiplier'!W$1),0)</f>
        <v>0</v>
      </c>
      <c r="X8" s="133">
        <f>$C8*VLOOKUP($A8,'Non-energy Multiplier'!$A$48:$AQ$91,COLUMN('Non-energy Multiplier'!X$1),0)</f>
        <v>0</v>
      </c>
      <c r="Y8" s="133">
        <f>$C8*VLOOKUP($A8,'Non-energy Multiplier'!$A$48:$AQ$91,COLUMN('Non-energy Multiplier'!Y$1),0)</f>
        <v>0</v>
      </c>
      <c r="Z8" s="133">
        <f>$C8*VLOOKUP($A8,'Non-energy Multiplier'!$A$48:$AQ$91,COLUMN('Non-energy Multiplier'!Z$1),0)</f>
        <v>0</v>
      </c>
      <c r="AA8" s="133">
        <f>$C8*VLOOKUP($A8,'Non-energy Multiplier'!$A$48:$AQ$91,COLUMN('Non-energy Multiplier'!AA$1),0)</f>
        <v>0</v>
      </c>
      <c r="AB8" s="133">
        <f>$C8*VLOOKUP($A8,'Non-energy Multiplier'!$A$48:$AQ$91,COLUMN('Non-energy Multiplier'!AB$1),0)</f>
        <v>0</v>
      </c>
      <c r="AC8" s="133">
        <f>$C8*VLOOKUP($A8,'Non-energy Multiplier'!$A$48:$AQ$91,COLUMN('Non-energy Multiplier'!AC$1),0)</f>
        <v>0</v>
      </c>
      <c r="AD8" s="133">
        <f>$C8*VLOOKUP($A8,'Non-energy Multiplier'!$A$48:$AQ$91,COLUMN('Non-energy Multiplier'!AD$1),0)</f>
        <v>0</v>
      </c>
      <c r="AE8" s="133">
        <f>$C8*VLOOKUP($A8,'Non-energy Multiplier'!$A$48:$AQ$91,COLUMN('Non-energy Multiplier'!AE$1),0)</f>
        <v>0</v>
      </c>
      <c r="AF8" s="133">
        <f>$C8*VLOOKUP($A8,'Non-energy Multiplier'!$A$48:$AQ$91,COLUMN('Non-energy Multiplier'!AF$1),0)</f>
        <v>0</v>
      </c>
      <c r="AG8" s="133">
        <f>$C8*VLOOKUP($A8,'Non-energy Multiplier'!$A$48:$AQ$91,COLUMN('Non-energy Multiplier'!AG$1),0)</f>
        <v>0</v>
      </c>
      <c r="AH8" s="133">
        <f>$C8*VLOOKUP($A8,'Non-energy Multiplier'!$A$48:$AQ$91,COLUMN('Non-energy Multiplier'!AH$1),0)</f>
        <v>0</v>
      </c>
      <c r="AI8" s="133">
        <f>$C8*VLOOKUP($A8,'Non-energy Multiplier'!$A$48:$AQ$91,COLUMN('Non-energy Multiplier'!AI$1),0)</f>
        <v>0</v>
      </c>
      <c r="AJ8" s="133">
        <f>$C8*VLOOKUP($A8,'Non-energy Multiplier'!$A$48:$AQ$91,COLUMN('Non-energy Multiplier'!AJ$1),0)</f>
        <v>0</v>
      </c>
      <c r="AK8" s="133">
        <f>$C8*VLOOKUP($A8,'Non-energy Multiplier'!$A$48:$AQ$91,COLUMN('Non-energy Multiplier'!AK$1),0)</f>
        <v>0</v>
      </c>
      <c r="AL8" s="133">
        <f>$C8*VLOOKUP($A8,'Non-energy Multiplier'!$A$48:$AQ$91,COLUMN('Non-energy Multiplier'!AL$1),0)</f>
        <v>0</v>
      </c>
      <c r="AM8" s="133">
        <f>$C8*VLOOKUP($A8,'Non-energy Multiplier'!$A$48:$AQ$91,COLUMN('Non-energy Multiplier'!AM$1),0)</f>
        <v>0</v>
      </c>
      <c r="AN8" s="133">
        <f>$C8*VLOOKUP($A8,'Non-energy Multiplier'!$A$48:$AQ$91,COLUMN('Non-energy Multiplier'!AN$1),0)</f>
        <v>0</v>
      </c>
      <c r="AO8" s="133">
        <f>$C8*VLOOKUP($A8,'Non-energy Multiplier'!$A$48:$AQ$91,COLUMN('Non-energy Multiplier'!AO$1),0)</f>
        <v>0</v>
      </c>
      <c r="AP8" s="133">
        <f>$C8*VLOOKUP($A8,'Non-energy Multiplier'!$A$48:$AQ$91,COLUMN('Non-energy Multiplier'!AP$1),0)</f>
        <v>0</v>
      </c>
      <c r="AQ8" s="133">
        <f>$C8*VLOOKUP($A8,'Non-energy Multiplier'!$A$48:$AQ$91,COLUMN('Non-energy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5">
      <c r="A9" s="12" t="s">
        <v>8</v>
      </c>
      <c r="B9" s="133">
        <f>'Non-energy Use 2019'!C122</f>
        <v>0</v>
      </c>
      <c r="C9" s="133">
        <f>'Non-energy Use 2020'!C121</f>
        <v>0</v>
      </c>
      <c r="D9" s="133">
        <f>$C9*VLOOKUP($A9,'Non-energy Multiplier'!$A$48:$AQ$91,COLUMN('Non-energy Multiplier'!D$1),0)</f>
        <v>0</v>
      </c>
      <c r="E9" s="133">
        <f>$C9*VLOOKUP($A9,'Non-energy Multiplier'!$A$48:$AQ$91,COLUMN('Non-energy Multiplier'!E$1),0)</f>
        <v>0</v>
      </c>
      <c r="F9" s="133">
        <f>$C9*VLOOKUP($A9,'Non-energy Multiplier'!$A$48:$AQ$91,COLUMN('Non-energy Multiplier'!F$1),0)</f>
        <v>0</v>
      </c>
      <c r="G9" s="133">
        <f>$C9*VLOOKUP($A9,'Non-energy Multiplier'!$A$48:$AQ$91,COLUMN('Non-energy Multiplier'!G$1),0)</f>
        <v>0</v>
      </c>
      <c r="H9" s="133">
        <f>$C9*VLOOKUP($A9,'Non-energy Multiplier'!$A$48:$AQ$91,COLUMN('Non-energy Multiplier'!H$1),0)</f>
        <v>0</v>
      </c>
      <c r="I9" s="133">
        <f>$C9*VLOOKUP($A9,'Non-energy Multiplier'!$A$48:$AQ$91,COLUMN('Non-energy Multiplier'!I$1),0)</f>
        <v>0</v>
      </c>
      <c r="J9" s="133">
        <f>$C9*VLOOKUP($A9,'Non-energy Multiplier'!$A$48:$AQ$91,COLUMN('Non-energy Multiplier'!J$1),0)</f>
        <v>0</v>
      </c>
      <c r="K9" s="133">
        <f>$C9*VLOOKUP($A9,'Non-energy Multiplier'!$A$48:$AQ$91,COLUMN('Non-energy Multiplier'!K$1),0)</f>
        <v>0</v>
      </c>
      <c r="L9" s="133">
        <f>$C9*VLOOKUP($A9,'Non-energy Multiplier'!$A$48:$AQ$91,COLUMN('Non-energy Multiplier'!L$1),0)</f>
        <v>0</v>
      </c>
      <c r="M9" s="133">
        <f>$C9*VLOOKUP($A9,'Non-energy Multiplier'!$A$48:$AQ$91,COLUMN('Non-energy Multiplier'!M$1),0)</f>
        <v>0</v>
      </c>
      <c r="N9" s="133">
        <f>$C9*VLOOKUP($A9,'Non-energy Multiplier'!$A$48:$AQ$91,COLUMN('Non-energy Multiplier'!N$1),0)</f>
        <v>0</v>
      </c>
      <c r="O9" s="133">
        <f>$C9*VLOOKUP($A9,'Non-energy Multiplier'!$A$48:$AQ$91,COLUMN('Non-energy Multiplier'!O$1),0)</f>
        <v>0</v>
      </c>
      <c r="P9" s="133">
        <f>$C9*VLOOKUP($A9,'Non-energy Multiplier'!$A$48:$AQ$91,COLUMN('Non-energy Multiplier'!P$1),0)</f>
        <v>0</v>
      </c>
      <c r="Q9" s="133">
        <f>$C9*VLOOKUP($A9,'Non-energy Multiplier'!$A$48:$AQ$91,COLUMN('Non-energy Multiplier'!Q$1),0)</f>
        <v>0</v>
      </c>
      <c r="R9" s="133">
        <f>$C9*VLOOKUP($A9,'Non-energy Multiplier'!$A$48:$AQ$91,COLUMN('Non-energy Multiplier'!R$1),0)</f>
        <v>0</v>
      </c>
      <c r="S9" s="133">
        <f>$C9*VLOOKUP($A9,'Non-energy Multiplier'!$A$48:$AQ$91,COLUMN('Non-energy Multiplier'!S$1),0)</f>
        <v>0</v>
      </c>
      <c r="T9" s="133">
        <f>$C9*VLOOKUP($A9,'Non-energy Multiplier'!$A$48:$AQ$91,COLUMN('Non-energy Multiplier'!T$1),0)</f>
        <v>0</v>
      </c>
      <c r="U9" s="133">
        <f>$C9*VLOOKUP($A9,'Non-energy Multiplier'!$A$48:$AQ$91,COLUMN('Non-energy Multiplier'!U$1),0)</f>
        <v>0</v>
      </c>
      <c r="V9" s="133">
        <f>$C9*VLOOKUP($A9,'Non-energy Multiplier'!$A$48:$AQ$91,COLUMN('Non-energy Multiplier'!V$1),0)</f>
        <v>0</v>
      </c>
      <c r="W9" s="133">
        <f>$C9*VLOOKUP($A9,'Non-energy Multiplier'!$A$48:$AQ$91,COLUMN('Non-energy Multiplier'!W$1),0)</f>
        <v>0</v>
      </c>
      <c r="X9" s="133">
        <f>$C9*VLOOKUP($A9,'Non-energy Multiplier'!$A$48:$AQ$91,COLUMN('Non-energy Multiplier'!X$1),0)</f>
        <v>0</v>
      </c>
      <c r="Y9" s="133">
        <f>$C9*VLOOKUP($A9,'Non-energy Multiplier'!$A$48:$AQ$91,COLUMN('Non-energy Multiplier'!Y$1),0)</f>
        <v>0</v>
      </c>
      <c r="Z9" s="133">
        <f>$C9*VLOOKUP($A9,'Non-energy Multiplier'!$A$48:$AQ$91,COLUMN('Non-energy Multiplier'!Z$1),0)</f>
        <v>0</v>
      </c>
      <c r="AA9" s="133">
        <f>$C9*VLOOKUP($A9,'Non-energy Multiplier'!$A$48:$AQ$91,COLUMN('Non-energy Multiplier'!AA$1),0)</f>
        <v>0</v>
      </c>
      <c r="AB9" s="133">
        <f>$C9*VLOOKUP($A9,'Non-energy Multiplier'!$A$48:$AQ$91,COLUMN('Non-energy Multiplier'!AB$1),0)</f>
        <v>0</v>
      </c>
      <c r="AC9" s="133">
        <f>$C9*VLOOKUP($A9,'Non-energy Multiplier'!$A$48:$AQ$91,COLUMN('Non-energy Multiplier'!AC$1),0)</f>
        <v>0</v>
      </c>
      <c r="AD9" s="133">
        <f>$C9*VLOOKUP($A9,'Non-energy Multiplier'!$A$48:$AQ$91,COLUMN('Non-energy Multiplier'!AD$1),0)</f>
        <v>0</v>
      </c>
      <c r="AE9" s="133">
        <f>$C9*VLOOKUP($A9,'Non-energy Multiplier'!$A$48:$AQ$91,COLUMN('Non-energy Multiplier'!AE$1),0)</f>
        <v>0</v>
      </c>
      <c r="AF9" s="133">
        <f>$C9*VLOOKUP($A9,'Non-energy Multiplier'!$A$48:$AQ$91,COLUMN('Non-energy Multiplier'!AF$1),0)</f>
        <v>0</v>
      </c>
      <c r="AG9" s="133">
        <f>$C9*VLOOKUP($A9,'Non-energy Multiplier'!$A$48:$AQ$91,COLUMN('Non-energy Multiplier'!AG$1),0)</f>
        <v>0</v>
      </c>
      <c r="AH9" s="133">
        <f>$C9*VLOOKUP($A9,'Non-energy Multiplier'!$A$48:$AQ$91,COLUMN('Non-energy Multiplier'!AH$1),0)</f>
        <v>0</v>
      </c>
      <c r="AI9" s="133">
        <f>$C9*VLOOKUP($A9,'Non-energy Multiplier'!$A$48:$AQ$91,COLUMN('Non-energy Multiplier'!AI$1),0)</f>
        <v>0</v>
      </c>
      <c r="AJ9" s="133">
        <f>$C9*VLOOKUP($A9,'Non-energy Multiplier'!$A$48:$AQ$91,COLUMN('Non-energy Multiplier'!AJ$1),0)</f>
        <v>0</v>
      </c>
      <c r="AK9" s="133">
        <f>$C9*VLOOKUP($A9,'Non-energy Multiplier'!$A$48:$AQ$91,COLUMN('Non-energy Multiplier'!AK$1),0)</f>
        <v>0</v>
      </c>
      <c r="AL9" s="133">
        <f>$C9*VLOOKUP($A9,'Non-energy Multiplier'!$A$48:$AQ$91,COLUMN('Non-energy Multiplier'!AL$1),0)</f>
        <v>0</v>
      </c>
      <c r="AM9" s="133">
        <f>$C9*VLOOKUP($A9,'Non-energy Multiplier'!$A$48:$AQ$91,COLUMN('Non-energy Multiplier'!AM$1),0)</f>
        <v>0</v>
      </c>
      <c r="AN9" s="133">
        <f>$C9*VLOOKUP($A9,'Non-energy Multiplier'!$A$48:$AQ$91,COLUMN('Non-energy Multiplier'!AN$1),0)</f>
        <v>0</v>
      </c>
      <c r="AO9" s="133">
        <f>$C9*VLOOKUP($A9,'Non-energy Multiplier'!$A$48:$AQ$91,COLUMN('Non-energy Multiplier'!AO$1),0)</f>
        <v>0</v>
      </c>
      <c r="AP9" s="133">
        <f>$C9*VLOOKUP($A9,'Non-energy Multiplier'!$A$48:$AQ$91,COLUMN('Non-energy Multiplier'!AP$1),0)</f>
        <v>0</v>
      </c>
      <c r="AQ9" s="133">
        <f>$C9*VLOOKUP($A9,'Non-energy Multiplier'!$A$48:$AQ$91,COLUMN('Non-energy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5">
      <c r="A10" s="12" t="s">
        <v>9</v>
      </c>
      <c r="B10" s="133">
        <f>'Non-energy Use 2019'!C123</f>
        <v>0</v>
      </c>
      <c r="C10" s="133">
        <f>'Non-energy Use 2020'!C122</f>
        <v>0</v>
      </c>
      <c r="D10" s="133">
        <f>$C10*VLOOKUP($A10,'Non-energy Multiplier'!$A$48:$AQ$91,COLUMN('Non-energy Multiplier'!D$1),0)</f>
        <v>0</v>
      </c>
      <c r="E10" s="133">
        <f>$C10*VLOOKUP($A10,'Non-energy Multiplier'!$A$48:$AQ$91,COLUMN('Non-energy Multiplier'!E$1),0)</f>
        <v>0</v>
      </c>
      <c r="F10" s="133">
        <f>$C10*VLOOKUP($A10,'Non-energy Multiplier'!$A$48:$AQ$91,COLUMN('Non-energy Multiplier'!F$1),0)</f>
        <v>0</v>
      </c>
      <c r="G10" s="133">
        <f>$C10*VLOOKUP($A10,'Non-energy Multiplier'!$A$48:$AQ$91,COLUMN('Non-energy Multiplier'!G$1),0)</f>
        <v>0</v>
      </c>
      <c r="H10" s="133">
        <f>$C10*VLOOKUP($A10,'Non-energy Multiplier'!$A$48:$AQ$91,COLUMN('Non-energy Multiplier'!H$1),0)</f>
        <v>0</v>
      </c>
      <c r="I10" s="133">
        <f>$C10*VLOOKUP($A10,'Non-energy Multiplier'!$A$48:$AQ$91,COLUMN('Non-energy Multiplier'!I$1),0)</f>
        <v>0</v>
      </c>
      <c r="J10" s="133">
        <f>$C10*VLOOKUP($A10,'Non-energy Multiplier'!$A$48:$AQ$91,COLUMN('Non-energy Multiplier'!J$1),0)</f>
        <v>0</v>
      </c>
      <c r="K10" s="133">
        <f>$C10*VLOOKUP($A10,'Non-energy Multiplier'!$A$48:$AQ$91,COLUMN('Non-energy Multiplier'!K$1),0)</f>
        <v>0</v>
      </c>
      <c r="L10" s="133">
        <f>$C10*VLOOKUP($A10,'Non-energy Multiplier'!$A$48:$AQ$91,COLUMN('Non-energy Multiplier'!L$1),0)</f>
        <v>0</v>
      </c>
      <c r="M10" s="133">
        <f>$C10*VLOOKUP($A10,'Non-energy Multiplier'!$A$48:$AQ$91,COLUMN('Non-energy Multiplier'!M$1),0)</f>
        <v>0</v>
      </c>
      <c r="N10" s="133">
        <f>$C10*VLOOKUP($A10,'Non-energy Multiplier'!$A$48:$AQ$91,COLUMN('Non-energy Multiplier'!N$1),0)</f>
        <v>0</v>
      </c>
      <c r="O10" s="133">
        <f>$C10*VLOOKUP($A10,'Non-energy Multiplier'!$A$48:$AQ$91,COLUMN('Non-energy Multiplier'!O$1),0)</f>
        <v>0</v>
      </c>
      <c r="P10" s="133">
        <f>$C10*VLOOKUP($A10,'Non-energy Multiplier'!$A$48:$AQ$91,COLUMN('Non-energy Multiplier'!P$1),0)</f>
        <v>0</v>
      </c>
      <c r="Q10" s="133">
        <f>$C10*VLOOKUP($A10,'Non-energy Multiplier'!$A$48:$AQ$91,COLUMN('Non-energy Multiplier'!Q$1),0)</f>
        <v>0</v>
      </c>
      <c r="R10" s="133">
        <f>$C10*VLOOKUP($A10,'Non-energy Multiplier'!$A$48:$AQ$91,COLUMN('Non-energy Multiplier'!R$1),0)</f>
        <v>0</v>
      </c>
      <c r="S10" s="133">
        <f>$C10*VLOOKUP($A10,'Non-energy Multiplier'!$A$48:$AQ$91,COLUMN('Non-energy Multiplier'!S$1),0)</f>
        <v>0</v>
      </c>
      <c r="T10" s="133">
        <f>$C10*VLOOKUP($A10,'Non-energy Multiplier'!$A$48:$AQ$91,COLUMN('Non-energy Multiplier'!T$1),0)</f>
        <v>0</v>
      </c>
      <c r="U10" s="133">
        <f>$C10*VLOOKUP($A10,'Non-energy Multiplier'!$A$48:$AQ$91,COLUMN('Non-energy Multiplier'!U$1),0)</f>
        <v>0</v>
      </c>
      <c r="V10" s="133">
        <f>$C10*VLOOKUP($A10,'Non-energy Multiplier'!$A$48:$AQ$91,COLUMN('Non-energy Multiplier'!V$1),0)</f>
        <v>0</v>
      </c>
      <c r="W10" s="133">
        <f>$C10*VLOOKUP($A10,'Non-energy Multiplier'!$A$48:$AQ$91,COLUMN('Non-energy Multiplier'!W$1),0)</f>
        <v>0</v>
      </c>
      <c r="X10" s="133">
        <f>$C10*VLOOKUP($A10,'Non-energy Multiplier'!$A$48:$AQ$91,COLUMN('Non-energy Multiplier'!X$1),0)</f>
        <v>0</v>
      </c>
      <c r="Y10" s="133">
        <f>$C10*VLOOKUP($A10,'Non-energy Multiplier'!$A$48:$AQ$91,COLUMN('Non-energy Multiplier'!Y$1),0)</f>
        <v>0</v>
      </c>
      <c r="Z10" s="133">
        <f>$C10*VLOOKUP($A10,'Non-energy Multiplier'!$A$48:$AQ$91,COLUMN('Non-energy Multiplier'!Z$1),0)</f>
        <v>0</v>
      </c>
      <c r="AA10" s="133">
        <f>$C10*VLOOKUP($A10,'Non-energy Multiplier'!$A$48:$AQ$91,COLUMN('Non-energy Multiplier'!AA$1),0)</f>
        <v>0</v>
      </c>
      <c r="AB10" s="133">
        <f>$C10*VLOOKUP($A10,'Non-energy Multiplier'!$A$48:$AQ$91,COLUMN('Non-energy Multiplier'!AB$1),0)</f>
        <v>0</v>
      </c>
      <c r="AC10" s="133">
        <f>$C10*VLOOKUP($A10,'Non-energy Multiplier'!$A$48:$AQ$91,COLUMN('Non-energy Multiplier'!AC$1),0)</f>
        <v>0</v>
      </c>
      <c r="AD10" s="133">
        <f>$C10*VLOOKUP($A10,'Non-energy Multiplier'!$A$48:$AQ$91,COLUMN('Non-energy Multiplier'!AD$1),0)</f>
        <v>0</v>
      </c>
      <c r="AE10" s="133">
        <f>$C10*VLOOKUP($A10,'Non-energy Multiplier'!$A$48:$AQ$91,COLUMN('Non-energy Multiplier'!AE$1),0)</f>
        <v>0</v>
      </c>
      <c r="AF10" s="133">
        <f>$C10*VLOOKUP($A10,'Non-energy Multiplier'!$A$48:$AQ$91,COLUMN('Non-energy Multiplier'!AF$1),0)</f>
        <v>0</v>
      </c>
      <c r="AG10" s="133">
        <f>$C10*VLOOKUP($A10,'Non-energy Multiplier'!$A$48:$AQ$91,COLUMN('Non-energy Multiplier'!AG$1),0)</f>
        <v>0</v>
      </c>
      <c r="AH10" s="133">
        <f>$C10*VLOOKUP($A10,'Non-energy Multiplier'!$A$48:$AQ$91,COLUMN('Non-energy Multiplier'!AH$1),0)</f>
        <v>0</v>
      </c>
      <c r="AI10" s="133">
        <f>$C10*VLOOKUP($A10,'Non-energy Multiplier'!$A$48:$AQ$91,COLUMN('Non-energy Multiplier'!AI$1),0)</f>
        <v>0</v>
      </c>
      <c r="AJ10" s="133">
        <f>$C10*VLOOKUP($A10,'Non-energy Multiplier'!$A$48:$AQ$91,COLUMN('Non-energy Multiplier'!AJ$1),0)</f>
        <v>0</v>
      </c>
      <c r="AK10" s="133">
        <f>$C10*VLOOKUP($A10,'Non-energy Multiplier'!$A$48:$AQ$91,COLUMN('Non-energy Multiplier'!AK$1),0)</f>
        <v>0</v>
      </c>
      <c r="AL10" s="133">
        <f>$C10*VLOOKUP($A10,'Non-energy Multiplier'!$A$48:$AQ$91,COLUMN('Non-energy Multiplier'!AL$1),0)</f>
        <v>0</v>
      </c>
      <c r="AM10" s="133">
        <f>$C10*VLOOKUP($A10,'Non-energy Multiplier'!$A$48:$AQ$91,COLUMN('Non-energy Multiplier'!AM$1),0)</f>
        <v>0</v>
      </c>
      <c r="AN10" s="133">
        <f>$C10*VLOOKUP($A10,'Non-energy Multiplier'!$A$48:$AQ$91,COLUMN('Non-energy Multiplier'!AN$1),0)</f>
        <v>0</v>
      </c>
      <c r="AO10" s="133">
        <f>$C10*VLOOKUP($A10,'Non-energy Multiplier'!$A$48:$AQ$91,COLUMN('Non-energy Multiplier'!AO$1),0)</f>
        <v>0</v>
      </c>
      <c r="AP10" s="133">
        <f>$C10*VLOOKUP($A10,'Non-energy Multiplier'!$A$48:$AQ$91,COLUMN('Non-energy Multiplier'!AP$1),0)</f>
        <v>0</v>
      </c>
      <c r="AQ10" s="133">
        <f>$C10*VLOOKUP($A10,'Non-energy Multiplier'!$A$48:$AQ$91,COLUMN('Non-energy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5">
      <c r="A11" s="12" t="s">
        <v>10</v>
      </c>
      <c r="B11" s="133">
        <f>'Non-energy Use 2019'!C124</f>
        <v>0</v>
      </c>
      <c r="C11" s="133">
        <f>'Non-energy Use 2020'!C123</f>
        <v>0</v>
      </c>
      <c r="D11" s="133">
        <f>$C11*VLOOKUP($A11,'Non-energy Multiplier'!$A$48:$AQ$91,COLUMN('Non-energy Multiplier'!D$1),0)</f>
        <v>0</v>
      </c>
      <c r="E11" s="133">
        <f>$C11*VLOOKUP($A11,'Non-energy Multiplier'!$A$48:$AQ$91,COLUMN('Non-energy Multiplier'!E$1),0)</f>
        <v>0</v>
      </c>
      <c r="F11" s="133">
        <f>$C11*VLOOKUP($A11,'Non-energy Multiplier'!$A$48:$AQ$91,COLUMN('Non-energy Multiplier'!F$1),0)</f>
        <v>0</v>
      </c>
      <c r="G11" s="133">
        <f>$C11*VLOOKUP($A11,'Non-energy Multiplier'!$A$48:$AQ$91,COLUMN('Non-energy Multiplier'!G$1),0)</f>
        <v>0</v>
      </c>
      <c r="H11" s="133">
        <f>$C11*VLOOKUP($A11,'Non-energy Multiplier'!$A$48:$AQ$91,COLUMN('Non-energy Multiplier'!H$1),0)</f>
        <v>0</v>
      </c>
      <c r="I11" s="133">
        <f>$C11*VLOOKUP($A11,'Non-energy Multiplier'!$A$48:$AQ$91,COLUMN('Non-energy Multiplier'!I$1),0)</f>
        <v>0</v>
      </c>
      <c r="J11" s="133">
        <f>$C11*VLOOKUP($A11,'Non-energy Multiplier'!$A$48:$AQ$91,COLUMN('Non-energy Multiplier'!J$1),0)</f>
        <v>0</v>
      </c>
      <c r="K11" s="133">
        <f>$C11*VLOOKUP($A11,'Non-energy Multiplier'!$A$48:$AQ$91,COLUMN('Non-energy Multiplier'!K$1),0)</f>
        <v>0</v>
      </c>
      <c r="L11" s="133">
        <f>$C11*VLOOKUP($A11,'Non-energy Multiplier'!$A$48:$AQ$91,COLUMN('Non-energy Multiplier'!L$1),0)</f>
        <v>0</v>
      </c>
      <c r="M11" s="133">
        <f>$C11*VLOOKUP($A11,'Non-energy Multiplier'!$A$48:$AQ$91,COLUMN('Non-energy Multiplier'!M$1),0)</f>
        <v>0</v>
      </c>
      <c r="N11" s="133">
        <f>$C11*VLOOKUP($A11,'Non-energy Multiplier'!$A$48:$AQ$91,COLUMN('Non-energy Multiplier'!N$1),0)</f>
        <v>0</v>
      </c>
      <c r="O11" s="133">
        <f>$C11*VLOOKUP($A11,'Non-energy Multiplier'!$A$48:$AQ$91,COLUMN('Non-energy Multiplier'!O$1),0)</f>
        <v>0</v>
      </c>
      <c r="P11" s="133">
        <f>$C11*VLOOKUP($A11,'Non-energy Multiplier'!$A$48:$AQ$91,COLUMN('Non-energy Multiplier'!P$1),0)</f>
        <v>0</v>
      </c>
      <c r="Q11" s="133">
        <f>$C11*VLOOKUP($A11,'Non-energy Multiplier'!$A$48:$AQ$91,COLUMN('Non-energy Multiplier'!Q$1),0)</f>
        <v>0</v>
      </c>
      <c r="R11" s="133">
        <f>$C11*VLOOKUP($A11,'Non-energy Multiplier'!$A$48:$AQ$91,COLUMN('Non-energy Multiplier'!R$1),0)</f>
        <v>0</v>
      </c>
      <c r="S11" s="133">
        <f>$C11*VLOOKUP($A11,'Non-energy Multiplier'!$A$48:$AQ$91,COLUMN('Non-energy Multiplier'!S$1),0)</f>
        <v>0</v>
      </c>
      <c r="T11" s="133">
        <f>$C11*VLOOKUP($A11,'Non-energy Multiplier'!$A$48:$AQ$91,COLUMN('Non-energy Multiplier'!T$1),0)</f>
        <v>0</v>
      </c>
      <c r="U11" s="133">
        <f>$C11*VLOOKUP($A11,'Non-energy Multiplier'!$A$48:$AQ$91,COLUMN('Non-energy Multiplier'!U$1),0)</f>
        <v>0</v>
      </c>
      <c r="V11" s="133">
        <f>$C11*VLOOKUP($A11,'Non-energy Multiplier'!$A$48:$AQ$91,COLUMN('Non-energy Multiplier'!V$1),0)</f>
        <v>0</v>
      </c>
      <c r="W11" s="133">
        <f>$C11*VLOOKUP($A11,'Non-energy Multiplier'!$A$48:$AQ$91,COLUMN('Non-energy Multiplier'!W$1),0)</f>
        <v>0</v>
      </c>
      <c r="X11" s="133">
        <f>$C11*VLOOKUP($A11,'Non-energy Multiplier'!$A$48:$AQ$91,COLUMN('Non-energy Multiplier'!X$1),0)</f>
        <v>0</v>
      </c>
      <c r="Y11" s="133">
        <f>$C11*VLOOKUP($A11,'Non-energy Multiplier'!$A$48:$AQ$91,COLUMN('Non-energy Multiplier'!Y$1),0)</f>
        <v>0</v>
      </c>
      <c r="Z11" s="133">
        <f>$C11*VLOOKUP($A11,'Non-energy Multiplier'!$A$48:$AQ$91,COLUMN('Non-energy Multiplier'!Z$1),0)</f>
        <v>0</v>
      </c>
      <c r="AA11" s="133">
        <f>$C11*VLOOKUP($A11,'Non-energy Multiplier'!$A$48:$AQ$91,COLUMN('Non-energy Multiplier'!AA$1),0)</f>
        <v>0</v>
      </c>
      <c r="AB11" s="133">
        <f>$C11*VLOOKUP($A11,'Non-energy Multiplier'!$A$48:$AQ$91,COLUMN('Non-energy Multiplier'!AB$1),0)</f>
        <v>0</v>
      </c>
      <c r="AC11" s="133">
        <f>$C11*VLOOKUP($A11,'Non-energy Multiplier'!$A$48:$AQ$91,COLUMN('Non-energy Multiplier'!AC$1),0)</f>
        <v>0</v>
      </c>
      <c r="AD11" s="133">
        <f>$C11*VLOOKUP($A11,'Non-energy Multiplier'!$A$48:$AQ$91,COLUMN('Non-energy Multiplier'!AD$1),0)</f>
        <v>0</v>
      </c>
      <c r="AE11" s="133">
        <f>$C11*VLOOKUP($A11,'Non-energy Multiplier'!$A$48:$AQ$91,COLUMN('Non-energy Multiplier'!AE$1),0)</f>
        <v>0</v>
      </c>
      <c r="AF11" s="133">
        <f>$C11*VLOOKUP($A11,'Non-energy Multiplier'!$A$48:$AQ$91,COLUMN('Non-energy Multiplier'!AF$1),0)</f>
        <v>0</v>
      </c>
      <c r="AG11" s="133">
        <f>$C11*VLOOKUP($A11,'Non-energy Multiplier'!$A$48:$AQ$91,COLUMN('Non-energy Multiplier'!AG$1),0)</f>
        <v>0</v>
      </c>
      <c r="AH11" s="133">
        <f>$C11*VLOOKUP($A11,'Non-energy Multiplier'!$A$48:$AQ$91,COLUMN('Non-energy Multiplier'!AH$1),0)</f>
        <v>0</v>
      </c>
      <c r="AI11" s="133">
        <f>$C11*VLOOKUP($A11,'Non-energy Multiplier'!$A$48:$AQ$91,COLUMN('Non-energy Multiplier'!AI$1),0)</f>
        <v>0</v>
      </c>
      <c r="AJ11" s="133">
        <f>$C11*VLOOKUP($A11,'Non-energy Multiplier'!$A$48:$AQ$91,COLUMN('Non-energy Multiplier'!AJ$1),0)</f>
        <v>0</v>
      </c>
      <c r="AK11" s="133">
        <f>$C11*VLOOKUP($A11,'Non-energy Multiplier'!$A$48:$AQ$91,COLUMN('Non-energy Multiplier'!AK$1),0)</f>
        <v>0</v>
      </c>
      <c r="AL11" s="133">
        <f>$C11*VLOOKUP($A11,'Non-energy Multiplier'!$A$48:$AQ$91,COLUMN('Non-energy Multiplier'!AL$1),0)</f>
        <v>0</v>
      </c>
      <c r="AM11" s="133">
        <f>$C11*VLOOKUP($A11,'Non-energy Multiplier'!$A$48:$AQ$91,COLUMN('Non-energy Multiplier'!AM$1),0)</f>
        <v>0</v>
      </c>
      <c r="AN11" s="133">
        <f>$C11*VLOOKUP($A11,'Non-energy Multiplier'!$A$48:$AQ$91,COLUMN('Non-energy Multiplier'!AN$1),0)</f>
        <v>0</v>
      </c>
      <c r="AO11" s="133">
        <f>$C11*VLOOKUP($A11,'Non-energy Multiplier'!$A$48:$AQ$91,COLUMN('Non-energy Multiplier'!AO$1),0)</f>
        <v>0</v>
      </c>
      <c r="AP11" s="133">
        <f>$C11*VLOOKUP($A11,'Non-energy Multiplier'!$A$48:$AQ$91,COLUMN('Non-energy Multiplier'!AP$1),0)</f>
        <v>0</v>
      </c>
      <c r="AQ11" s="133">
        <f>$C11*VLOOKUP($A11,'Non-energy Multiplier'!$A$48:$AQ$91,COLUMN('Non-energy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5">
      <c r="A12" s="12" t="s">
        <v>11</v>
      </c>
      <c r="B12" s="133">
        <f>'Non-energy Use 2019'!C125</f>
        <v>0</v>
      </c>
      <c r="C12" s="133">
        <f>'Non-energy Use 2020'!C124</f>
        <v>0</v>
      </c>
      <c r="D12" s="133">
        <f>$C12*VLOOKUP($A12,'Non-energy Multiplier'!$A$48:$AQ$91,COLUMN('Non-energy Multiplier'!D$1),0)</f>
        <v>0</v>
      </c>
      <c r="E12" s="133">
        <f>$C12*VLOOKUP($A12,'Non-energy Multiplier'!$A$48:$AQ$91,COLUMN('Non-energy Multiplier'!E$1),0)</f>
        <v>0</v>
      </c>
      <c r="F12" s="133">
        <f>$C12*VLOOKUP($A12,'Non-energy Multiplier'!$A$48:$AQ$91,COLUMN('Non-energy Multiplier'!F$1),0)</f>
        <v>0</v>
      </c>
      <c r="G12" s="133">
        <f>$C12*VLOOKUP($A12,'Non-energy Multiplier'!$A$48:$AQ$91,COLUMN('Non-energy Multiplier'!G$1),0)</f>
        <v>0</v>
      </c>
      <c r="H12" s="133">
        <f>$C12*VLOOKUP($A12,'Non-energy Multiplier'!$A$48:$AQ$91,COLUMN('Non-energy Multiplier'!H$1),0)</f>
        <v>0</v>
      </c>
      <c r="I12" s="133">
        <f>$C12*VLOOKUP($A12,'Non-energy Multiplier'!$A$48:$AQ$91,COLUMN('Non-energy Multiplier'!I$1),0)</f>
        <v>0</v>
      </c>
      <c r="J12" s="133">
        <f>$C12*VLOOKUP($A12,'Non-energy Multiplier'!$A$48:$AQ$91,COLUMN('Non-energy Multiplier'!J$1),0)</f>
        <v>0</v>
      </c>
      <c r="K12" s="133">
        <f>$C12*VLOOKUP($A12,'Non-energy Multiplier'!$A$48:$AQ$91,COLUMN('Non-energy Multiplier'!K$1),0)</f>
        <v>0</v>
      </c>
      <c r="L12" s="133">
        <f>$C12*VLOOKUP($A12,'Non-energy Multiplier'!$A$48:$AQ$91,COLUMN('Non-energy Multiplier'!L$1),0)</f>
        <v>0</v>
      </c>
      <c r="M12" s="133">
        <f>$C12*VLOOKUP($A12,'Non-energy Multiplier'!$A$48:$AQ$91,COLUMN('Non-energy Multiplier'!M$1),0)</f>
        <v>0</v>
      </c>
      <c r="N12" s="133">
        <f>$C12*VLOOKUP($A12,'Non-energy Multiplier'!$A$48:$AQ$91,COLUMN('Non-energy Multiplier'!N$1),0)</f>
        <v>0</v>
      </c>
      <c r="O12" s="133">
        <f>$C12*VLOOKUP($A12,'Non-energy Multiplier'!$A$48:$AQ$91,COLUMN('Non-energy Multiplier'!O$1),0)</f>
        <v>0</v>
      </c>
      <c r="P12" s="133">
        <f>$C12*VLOOKUP($A12,'Non-energy Multiplier'!$A$48:$AQ$91,COLUMN('Non-energy Multiplier'!P$1),0)</f>
        <v>0</v>
      </c>
      <c r="Q12" s="133">
        <f>$C12*VLOOKUP($A12,'Non-energy Multiplier'!$A$48:$AQ$91,COLUMN('Non-energy Multiplier'!Q$1),0)</f>
        <v>0</v>
      </c>
      <c r="R12" s="133">
        <f>$C12*VLOOKUP($A12,'Non-energy Multiplier'!$A$48:$AQ$91,COLUMN('Non-energy Multiplier'!R$1),0)</f>
        <v>0</v>
      </c>
      <c r="S12" s="133">
        <f>$C12*VLOOKUP($A12,'Non-energy Multiplier'!$A$48:$AQ$91,COLUMN('Non-energy Multiplier'!S$1),0)</f>
        <v>0</v>
      </c>
      <c r="T12" s="133">
        <f>$C12*VLOOKUP($A12,'Non-energy Multiplier'!$A$48:$AQ$91,COLUMN('Non-energy Multiplier'!T$1),0)</f>
        <v>0</v>
      </c>
      <c r="U12" s="133">
        <f>$C12*VLOOKUP($A12,'Non-energy Multiplier'!$A$48:$AQ$91,COLUMN('Non-energy Multiplier'!U$1),0)</f>
        <v>0</v>
      </c>
      <c r="V12" s="133">
        <f>$C12*VLOOKUP($A12,'Non-energy Multiplier'!$A$48:$AQ$91,COLUMN('Non-energy Multiplier'!V$1),0)</f>
        <v>0</v>
      </c>
      <c r="W12" s="133">
        <f>$C12*VLOOKUP($A12,'Non-energy Multiplier'!$A$48:$AQ$91,COLUMN('Non-energy Multiplier'!W$1),0)</f>
        <v>0</v>
      </c>
      <c r="X12" s="133">
        <f>$C12*VLOOKUP($A12,'Non-energy Multiplier'!$A$48:$AQ$91,COLUMN('Non-energy Multiplier'!X$1),0)</f>
        <v>0</v>
      </c>
      <c r="Y12" s="133">
        <f>$C12*VLOOKUP($A12,'Non-energy Multiplier'!$A$48:$AQ$91,COLUMN('Non-energy Multiplier'!Y$1),0)</f>
        <v>0</v>
      </c>
      <c r="Z12" s="133">
        <f>$C12*VLOOKUP($A12,'Non-energy Multiplier'!$A$48:$AQ$91,COLUMN('Non-energy Multiplier'!Z$1),0)</f>
        <v>0</v>
      </c>
      <c r="AA12" s="133">
        <f>$C12*VLOOKUP($A12,'Non-energy Multiplier'!$A$48:$AQ$91,COLUMN('Non-energy Multiplier'!AA$1),0)</f>
        <v>0</v>
      </c>
      <c r="AB12" s="133">
        <f>$C12*VLOOKUP($A12,'Non-energy Multiplier'!$A$48:$AQ$91,COLUMN('Non-energy Multiplier'!AB$1),0)</f>
        <v>0</v>
      </c>
      <c r="AC12" s="133">
        <f>$C12*VLOOKUP($A12,'Non-energy Multiplier'!$A$48:$AQ$91,COLUMN('Non-energy Multiplier'!AC$1),0)</f>
        <v>0</v>
      </c>
      <c r="AD12" s="133">
        <f>$C12*VLOOKUP($A12,'Non-energy Multiplier'!$A$48:$AQ$91,COLUMN('Non-energy Multiplier'!AD$1),0)</f>
        <v>0</v>
      </c>
      <c r="AE12" s="133">
        <f>$C12*VLOOKUP($A12,'Non-energy Multiplier'!$A$48:$AQ$91,COLUMN('Non-energy Multiplier'!AE$1),0)</f>
        <v>0</v>
      </c>
      <c r="AF12" s="133">
        <f>$C12*VLOOKUP($A12,'Non-energy Multiplier'!$A$48:$AQ$91,COLUMN('Non-energy Multiplier'!AF$1),0)</f>
        <v>0</v>
      </c>
      <c r="AG12" s="133">
        <f>$C12*VLOOKUP($A12,'Non-energy Multiplier'!$A$48:$AQ$91,COLUMN('Non-energy Multiplier'!AG$1),0)</f>
        <v>0</v>
      </c>
      <c r="AH12" s="133">
        <f>$C12*VLOOKUP($A12,'Non-energy Multiplier'!$A$48:$AQ$91,COLUMN('Non-energy Multiplier'!AH$1),0)</f>
        <v>0</v>
      </c>
      <c r="AI12" s="133">
        <f>$C12*VLOOKUP($A12,'Non-energy Multiplier'!$A$48:$AQ$91,COLUMN('Non-energy Multiplier'!AI$1),0)</f>
        <v>0</v>
      </c>
      <c r="AJ12" s="133">
        <f>$C12*VLOOKUP($A12,'Non-energy Multiplier'!$A$48:$AQ$91,COLUMN('Non-energy Multiplier'!AJ$1),0)</f>
        <v>0</v>
      </c>
      <c r="AK12" s="133">
        <f>$C12*VLOOKUP($A12,'Non-energy Multiplier'!$A$48:$AQ$91,COLUMN('Non-energy Multiplier'!AK$1),0)</f>
        <v>0</v>
      </c>
      <c r="AL12" s="133">
        <f>$C12*VLOOKUP($A12,'Non-energy Multiplier'!$A$48:$AQ$91,COLUMN('Non-energy Multiplier'!AL$1),0)</f>
        <v>0</v>
      </c>
      <c r="AM12" s="133">
        <f>$C12*VLOOKUP($A12,'Non-energy Multiplier'!$A$48:$AQ$91,COLUMN('Non-energy Multiplier'!AM$1),0)</f>
        <v>0</v>
      </c>
      <c r="AN12" s="133">
        <f>$C12*VLOOKUP($A12,'Non-energy Multiplier'!$A$48:$AQ$91,COLUMN('Non-energy Multiplier'!AN$1),0)</f>
        <v>0</v>
      </c>
      <c r="AO12" s="133">
        <f>$C12*VLOOKUP($A12,'Non-energy Multiplier'!$A$48:$AQ$91,COLUMN('Non-energy Multiplier'!AO$1),0)</f>
        <v>0</v>
      </c>
      <c r="AP12" s="133">
        <f>$C12*VLOOKUP($A12,'Non-energy Multiplier'!$A$48:$AQ$91,COLUMN('Non-energy Multiplier'!AP$1),0)</f>
        <v>0</v>
      </c>
      <c r="AQ12" s="133">
        <f>$C12*VLOOKUP($A12,'Non-energy Multiplier'!$A$48:$AQ$91,COLUMN('Non-energy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5">
      <c r="A13" s="12" t="s">
        <v>12</v>
      </c>
      <c r="B13" s="133">
        <f>'Non-energy Use 2019'!C126</f>
        <v>0</v>
      </c>
      <c r="C13" s="133">
        <f>'Non-energy Use 2020'!C125</f>
        <v>0</v>
      </c>
      <c r="D13" s="133">
        <f>$C13*VLOOKUP($A13,'Non-energy Multiplier'!$A$48:$AQ$91,COLUMN('Non-energy Multiplier'!D$1),0)</f>
        <v>0</v>
      </c>
      <c r="E13" s="133">
        <f>$C13*VLOOKUP($A13,'Non-energy Multiplier'!$A$48:$AQ$91,COLUMN('Non-energy Multiplier'!E$1),0)</f>
        <v>0</v>
      </c>
      <c r="F13" s="133">
        <f>$C13*VLOOKUP($A13,'Non-energy Multiplier'!$A$48:$AQ$91,COLUMN('Non-energy Multiplier'!F$1),0)</f>
        <v>0</v>
      </c>
      <c r="G13" s="133">
        <f>$C13*VLOOKUP($A13,'Non-energy Multiplier'!$A$48:$AQ$91,COLUMN('Non-energy Multiplier'!G$1),0)</f>
        <v>0</v>
      </c>
      <c r="H13" s="133">
        <f>$C13*VLOOKUP($A13,'Non-energy Multiplier'!$A$48:$AQ$91,COLUMN('Non-energy Multiplier'!H$1),0)</f>
        <v>0</v>
      </c>
      <c r="I13" s="133">
        <f>$C13*VLOOKUP($A13,'Non-energy Multiplier'!$A$48:$AQ$91,COLUMN('Non-energy Multiplier'!I$1),0)</f>
        <v>0</v>
      </c>
      <c r="J13" s="133">
        <f>$C13*VLOOKUP($A13,'Non-energy Multiplier'!$A$48:$AQ$91,COLUMN('Non-energy Multiplier'!J$1),0)</f>
        <v>0</v>
      </c>
      <c r="K13" s="133">
        <f>$C13*VLOOKUP($A13,'Non-energy Multiplier'!$A$48:$AQ$91,COLUMN('Non-energy Multiplier'!K$1),0)</f>
        <v>0</v>
      </c>
      <c r="L13" s="133">
        <f>$C13*VLOOKUP($A13,'Non-energy Multiplier'!$A$48:$AQ$91,COLUMN('Non-energy Multiplier'!L$1),0)</f>
        <v>0</v>
      </c>
      <c r="M13" s="133">
        <f>$C13*VLOOKUP($A13,'Non-energy Multiplier'!$A$48:$AQ$91,COLUMN('Non-energy Multiplier'!M$1),0)</f>
        <v>0</v>
      </c>
      <c r="N13" s="133">
        <f>$C13*VLOOKUP($A13,'Non-energy Multiplier'!$A$48:$AQ$91,COLUMN('Non-energy Multiplier'!N$1),0)</f>
        <v>0</v>
      </c>
      <c r="O13" s="133">
        <f>$C13*VLOOKUP($A13,'Non-energy Multiplier'!$A$48:$AQ$91,COLUMN('Non-energy Multiplier'!O$1),0)</f>
        <v>0</v>
      </c>
      <c r="P13" s="133">
        <f>$C13*VLOOKUP($A13,'Non-energy Multiplier'!$A$48:$AQ$91,COLUMN('Non-energy Multiplier'!P$1),0)</f>
        <v>0</v>
      </c>
      <c r="Q13" s="133">
        <f>$C13*VLOOKUP($A13,'Non-energy Multiplier'!$A$48:$AQ$91,COLUMN('Non-energy Multiplier'!Q$1),0)</f>
        <v>0</v>
      </c>
      <c r="R13" s="133">
        <f>$C13*VLOOKUP($A13,'Non-energy Multiplier'!$A$48:$AQ$91,COLUMN('Non-energy Multiplier'!R$1),0)</f>
        <v>0</v>
      </c>
      <c r="S13" s="133">
        <f>$C13*VLOOKUP($A13,'Non-energy Multiplier'!$A$48:$AQ$91,COLUMN('Non-energy Multiplier'!S$1),0)</f>
        <v>0</v>
      </c>
      <c r="T13" s="133">
        <f>$C13*VLOOKUP($A13,'Non-energy Multiplier'!$A$48:$AQ$91,COLUMN('Non-energy Multiplier'!T$1),0)</f>
        <v>0</v>
      </c>
      <c r="U13" s="133">
        <f>$C13*VLOOKUP($A13,'Non-energy Multiplier'!$A$48:$AQ$91,COLUMN('Non-energy Multiplier'!U$1),0)</f>
        <v>0</v>
      </c>
      <c r="V13" s="133">
        <f>$C13*VLOOKUP($A13,'Non-energy Multiplier'!$A$48:$AQ$91,COLUMN('Non-energy Multiplier'!V$1),0)</f>
        <v>0</v>
      </c>
      <c r="W13" s="133">
        <f>$C13*VLOOKUP($A13,'Non-energy Multiplier'!$A$48:$AQ$91,COLUMN('Non-energy Multiplier'!W$1),0)</f>
        <v>0</v>
      </c>
      <c r="X13" s="133">
        <f>$C13*VLOOKUP($A13,'Non-energy Multiplier'!$A$48:$AQ$91,COLUMN('Non-energy Multiplier'!X$1),0)</f>
        <v>0</v>
      </c>
      <c r="Y13" s="133">
        <f>$C13*VLOOKUP($A13,'Non-energy Multiplier'!$A$48:$AQ$91,COLUMN('Non-energy Multiplier'!Y$1),0)</f>
        <v>0</v>
      </c>
      <c r="Z13" s="133">
        <f>$C13*VLOOKUP($A13,'Non-energy Multiplier'!$A$48:$AQ$91,COLUMN('Non-energy Multiplier'!Z$1),0)</f>
        <v>0</v>
      </c>
      <c r="AA13" s="133">
        <f>$C13*VLOOKUP($A13,'Non-energy Multiplier'!$A$48:$AQ$91,COLUMN('Non-energy Multiplier'!AA$1),0)</f>
        <v>0</v>
      </c>
      <c r="AB13" s="133">
        <f>$C13*VLOOKUP($A13,'Non-energy Multiplier'!$A$48:$AQ$91,COLUMN('Non-energy Multiplier'!AB$1),0)</f>
        <v>0</v>
      </c>
      <c r="AC13" s="133">
        <f>$C13*VLOOKUP($A13,'Non-energy Multiplier'!$A$48:$AQ$91,COLUMN('Non-energy Multiplier'!AC$1),0)</f>
        <v>0</v>
      </c>
      <c r="AD13" s="133">
        <f>$C13*VLOOKUP($A13,'Non-energy Multiplier'!$A$48:$AQ$91,COLUMN('Non-energy Multiplier'!AD$1),0)</f>
        <v>0</v>
      </c>
      <c r="AE13" s="133">
        <f>$C13*VLOOKUP($A13,'Non-energy Multiplier'!$A$48:$AQ$91,COLUMN('Non-energy Multiplier'!AE$1),0)</f>
        <v>0</v>
      </c>
      <c r="AF13" s="133">
        <f>$C13*VLOOKUP($A13,'Non-energy Multiplier'!$A$48:$AQ$91,COLUMN('Non-energy Multiplier'!AF$1),0)</f>
        <v>0</v>
      </c>
      <c r="AG13" s="133">
        <f>$C13*VLOOKUP($A13,'Non-energy Multiplier'!$A$48:$AQ$91,COLUMN('Non-energy Multiplier'!AG$1),0)</f>
        <v>0</v>
      </c>
      <c r="AH13" s="133">
        <f>$C13*VLOOKUP($A13,'Non-energy Multiplier'!$A$48:$AQ$91,COLUMN('Non-energy Multiplier'!AH$1),0)</f>
        <v>0</v>
      </c>
      <c r="AI13" s="133">
        <f>$C13*VLOOKUP($A13,'Non-energy Multiplier'!$A$48:$AQ$91,COLUMN('Non-energy Multiplier'!AI$1),0)</f>
        <v>0</v>
      </c>
      <c r="AJ13" s="133">
        <f>$C13*VLOOKUP($A13,'Non-energy Multiplier'!$A$48:$AQ$91,COLUMN('Non-energy Multiplier'!AJ$1),0)</f>
        <v>0</v>
      </c>
      <c r="AK13" s="133">
        <f>$C13*VLOOKUP($A13,'Non-energy Multiplier'!$A$48:$AQ$91,COLUMN('Non-energy Multiplier'!AK$1),0)</f>
        <v>0</v>
      </c>
      <c r="AL13" s="133">
        <f>$C13*VLOOKUP($A13,'Non-energy Multiplier'!$A$48:$AQ$91,COLUMN('Non-energy Multiplier'!AL$1),0)</f>
        <v>0</v>
      </c>
      <c r="AM13" s="133">
        <f>$C13*VLOOKUP($A13,'Non-energy Multiplier'!$A$48:$AQ$91,COLUMN('Non-energy Multiplier'!AM$1),0)</f>
        <v>0</v>
      </c>
      <c r="AN13" s="133">
        <f>$C13*VLOOKUP($A13,'Non-energy Multiplier'!$A$48:$AQ$91,COLUMN('Non-energy Multiplier'!AN$1),0)</f>
        <v>0</v>
      </c>
      <c r="AO13" s="133">
        <f>$C13*VLOOKUP($A13,'Non-energy Multiplier'!$A$48:$AQ$91,COLUMN('Non-energy Multiplier'!AO$1),0)</f>
        <v>0</v>
      </c>
      <c r="AP13" s="133">
        <f>$C13*VLOOKUP($A13,'Non-energy Multiplier'!$A$48:$AQ$91,COLUMN('Non-energy Multiplier'!AP$1),0)</f>
        <v>0</v>
      </c>
      <c r="AQ13" s="133">
        <f>$C13*VLOOKUP($A13,'Non-energy Multiplier'!$A$48:$AQ$91,COLUMN('Non-energy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5">
      <c r="A14" s="12" t="s">
        <v>13</v>
      </c>
      <c r="B14" s="133">
        <f>'Non-energy Use 2019'!C127</f>
        <v>0</v>
      </c>
      <c r="C14" s="133">
        <f>'Non-energy Use 2020'!C126</f>
        <v>0</v>
      </c>
      <c r="D14" s="133">
        <f>$C14*VLOOKUP($A14,'Non-energy Multiplier'!$A$48:$AQ$91,COLUMN('Non-energy Multiplier'!D$1),0)</f>
        <v>0</v>
      </c>
      <c r="E14" s="133">
        <f>$C14*VLOOKUP($A14,'Non-energy Multiplier'!$A$48:$AQ$91,COLUMN('Non-energy Multiplier'!E$1),0)</f>
        <v>0</v>
      </c>
      <c r="F14" s="133">
        <f>$C14*VLOOKUP($A14,'Non-energy Multiplier'!$A$48:$AQ$91,COLUMN('Non-energy Multiplier'!F$1),0)</f>
        <v>0</v>
      </c>
      <c r="G14" s="133">
        <f>$C14*VLOOKUP($A14,'Non-energy Multiplier'!$A$48:$AQ$91,COLUMN('Non-energy Multiplier'!G$1),0)</f>
        <v>0</v>
      </c>
      <c r="H14" s="133">
        <f>$C14*VLOOKUP($A14,'Non-energy Multiplier'!$A$48:$AQ$91,COLUMN('Non-energy Multiplier'!H$1),0)</f>
        <v>0</v>
      </c>
      <c r="I14" s="133">
        <f>$C14*VLOOKUP($A14,'Non-energy Multiplier'!$A$48:$AQ$91,COLUMN('Non-energy Multiplier'!I$1),0)</f>
        <v>0</v>
      </c>
      <c r="J14" s="133">
        <f>$C14*VLOOKUP($A14,'Non-energy Multiplier'!$A$48:$AQ$91,COLUMN('Non-energy Multiplier'!J$1),0)</f>
        <v>0</v>
      </c>
      <c r="K14" s="133">
        <f>$C14*VLOOKUP($A14,'Non-energy Multiplier'!$A$48:$AQ$91,COLUMN('Non-energy Multiplier'!K$1),0)</f>
        <v>0</v>
      </c>
      <c r="L14" s="133">
        <f>$C14*VLOOKUP($A14,'Non-energy Multiplier'!$A$48:$AQ$91,COLUMN('Non-energy Multiplier'!L$1),0)</f>
        <v>0</v>
      </c>
      <c r="M14" s="133">
        <f>$C14*VLOOKUP($A14,'Non-energy Multiplier'!$A$48:$AQ$91,COLUMN('Non-energy Multiplier'!M$1),0)</f>
        <v>0</v>
      </c>
      <c r="N14" s="133">
        <f>$C14*VLOOKUP($A14,'Non-energy Multiplier'!$A$48:$AQ$91,COLUMN('Non-energy Multiplier'!N$1),0)</f>
        <v>0</v>
      </c>
      <c r="O14" s="133">
        <f>$C14*VLOOKUP($A14,'Non-energy Multiplier'!$A$48:$AQ$91,COLUMN('Non-energy Multiplier'!O$1),0)</f>
        <v>0</v>
      </c>
      <c r="P14" s="133">
        <f>$C14*VLOOKUP($A14,'Non-energy Multiplier'!$A$48:$AQ$91,COLUMN('Non-energy Multiplier'!P$1),0)</f>
        <v>0</v>
      </c>
      <c r="Q14" s="133">
        <f>$C14*VLOOKUP($A14,'Non-energy Multiplier'!$A$48:$AQ$91,COLUMN('Non-energy Multiplier'!Q$1),0)</f>
        <v>0</v>
      </c>
      <c r="R14" s="133">
        <f>$C14*VLOOKUP($A14,'Non-energy Multiplier'!$A$48:$AQ$91,COLUMN('Non-energy Multiplier'!R$1),0)</f>
        <v>0</v>
      </c>
      <c r="S14" s="133">
        <f>$C14*VLOOKUP($A14,'Non-energy Multiplier'!$A$48:$AQ$91,COLUMN('Non-energy Multiplier'!S$1),0)</f>
        <v>0</v>
      </c>
      <c r="T14" s="133">
        <f>$C14*VLOOKUP($A14,'Non-energy Multiplier'!$A$48:$AQ$91,COLUMN('Non-energy Multiplier'!T$1),0)</f>
        <v>0</v>
      </c>
      <c r="U14" s="133">
        <f>$C14*VLOOKUP($A14,'Non-energy Multiplier'!$A$48:$AQ$91,COLUMN('Non-energy Multiplier'!U$1),0)</f>
        <v>0</v>
      </c>
      <c r="V14" s="133">
        <f>$C14*VLOOKUP($A14,'Non-energy Multiplier'!$A$48:$AQ$91,COLUMN('Non-energy Multiplier'!V$1),0)</f>
        <v>0</v>
      </c>
      <c r="W14" s="133">
        <f>$C14*VLOOKUP($A14,'Non-energy Multiplier'!$A$48:$AQ$91,COLUMN('Non-energy Multiplier'!W$1),0)</f>
        <v>0</v>
      </c>
      <c r="X14" s="133">
        <f>$C14*VLOOKUP($A14,'Non-energy Multiplier'!$A$48:$AQ$91,COLUMN('Non-energy Multiplier'!X$1),0)</f>
        <v>0</v>
      </c>
      <c r="Y14" s="133">
        <f>$C14*VLOOKUP($A14,'Non-energy Multiplier'!$A$48:$AQ$91,COLUMN('Non-energy Multiplier'!Y$1),0)</f>
        <v>0</v>
      </c>
      <c r="Z14" s="133">
        <f>$C14*VLOOKUP($A14,'Non-energy Multiplier'!$A$48:$AQ$91,COLUMN('Non-energy Multiplier'!Z$1),0)</f>
        <v>0</v>
      </c>
      <c r="AA14" s="133">
        <f>$C14*VLOOKUP($A14,'Non-energy Multiplier'!$A$48:$AQ$91,COLUMN('Non-energy Multiplier'!AA$1),0)</f>
        <v>0</v>
      </c>
      <c r="AB14" s="133">
        <f>$C14*VLOOKUP($A14,'Non-energy Multiplier'!$A$48:$AQ$91,COLUMN('Non-energy Multiplier'!AB$1),0)</f>
        <v>0</v>
      </c>
      <c r="AC14" s="133">
        <f>$C14*VLOOKUP($A14,'Non-energy Multiplier'!$A$48:$AQ$91,COLUMN('Non-energy Multiplier'!AC$1),0)</f>
        <v>0</v>
      </c>
      <c r="AD14" s="133">
        <f>$C14*VLOOKUP($A14,'Non-energy Multiplier'!$A$48:$AQ$91,COLUMN('Non-energy Multiplier'!AD$1),0)</f>
        <v>0</v>
      </c>
      <c r="AE14" s="133">
        <f>$C14*VLOOKUP($A14,'Non-energy Multiplier'!$A$48:$AQ$91,COLUMN('Non-energy Multiplier'!AE$1),0)</f>
        <v>0</v>
      </c>
      <c r="AF14" s="133">
        <f>$C14*VLOOKUP($A14,'Non-energy Multiplier'!$A$48:$AQ$91,COLUMN('Non-energy Multiplier'!AF$1),0)</f>
        <v>0</v>
      </c>
      <c r="AG14" s="133">
        <f>$C14*VLOOKUP($A14,'Non-energy Multiplier'!$A$48:$AQ$91,COLUMN('Non-energy Multiplier'!AG$1),0)</f>
        <v>0</v>
      </c>
      <c r="AH14" s="133">
        <f>$C14*VLOOKUP($A14,'Non-energy Multiplier'!$A$48:$AQ$91,COLUMN('Non-energy Multiplier'!AH$1),0)</f>
        <v>0</v>
      </c>
      <c r="AI14" s="133">
        <f>$C14*VLOOKUP($A14,'Non-energy Multiplier'!$A$48:$AQ$91,COLUMN('Non-energy Multiplier'!AI$1),0)</f>
        <v>0</v>
      </c>
      <c r="AJ14" s="133">
        <f>$C14*VLOOKUP($A14,'Non-energy Multiplier'!$A$48:$AQ$91,COLUMN('Non-energy Multiplier'!AJ$1),0)</f>
        <v>0</v>
      </c>
      <c r="AK14" s="133">
        <f>$C14*VLOOKUP($A14,'Non-energy Multiplier'!$A$48:$AQ$91,COLUMN('Non-energy Multiplier'!AK$1),0)</f>
        <v>0</v>
      </c>
      <c r="AL14" s="133">
        <f>$C14*VLOOKUP($A14,'Non-energy Multiplier'!$A$48:$AQ$91,COLUMN('Non-energy Multiplier'!AL$1),0)</f>
        <v>0</v>
      </c>
      <c r="AM14" s="133">
        <f>$C14*VLOOKUP($A14,'Non-energy Multiplier'!$A$48:$AQ$91,COLUMN('Non-energy Multiplier'!AM$1),0)</f>
        <v>0</v>
      </c>
      <c r="AN14" s="133">
        <f>$C14*VLOOKUP($A14,'Non-energy Multiplier'!$A$48:$AQ$91,COLUMN('Non-energy Multiplier'!AN$1),0)</f>
        <v>0</v>
      </c>
      <c r="AO14" s="133">
        <f>$C14*VLOOKUP($A14,'Non-energy Multiplier'!$A$48:$AQ$91,COLUMN('Non-energy Multiplier'!AO$1),0)</f>
        <v>0</v>
      </c>
      <c r="AP14" s="133">
        <f>$C14*VLOOKUP($A14,'Non-energy Multiplier'!$A$48:$AQ$91,COLUMN('Non-energy Multiplier'!AP$1),0)</f>
        <v>0</v>
      </c>
      <c r="AQ14" s="133">
        <f>$C14*VLOOKUP($A14,'Non-energy Multiplier'!$A$48:$AQ$91,COLUMN('Non-energy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5">
      <c r="A15" s="12" t="s">
        <v>14</v>
      </c>
      <c r="B15" s="133">
        <f>'Non-energy Use 2019'!C128</f>
        <v>0</v>
      </c>
      <c r="C15" s="133">
        <f>'Non-energy Use 2020'!C127</f>
        <v>0</v>
      </c>
      <c r="D15" s="133">
        <f>$C15*VLOOKUP($A15,'Non-energy Multiplier'!$A$48:$AQ$91,COLUMN('Non-energy Multiplier'!D$1),0)</f>
        <v>0</v>
      </c>
      <c r="E15" s="133">
        <f>$C15*VLOOKUP($A15,'Non-energy Multiplier'!$A$48:$AQ$91,COLUMN('Non-energy Multiplier'!E$1),0)</f>
        <v>0</v>
      </c>
      <c r="F15" s="133">
        <f>$C15*VLOOKUP($A15,'Non-energy Multiplier'!$A$48:$AQ$91,COLUMN('Non-energy Multiplier'!F$1),0)</f>
        <v>0</v>
      </c>
      <c r="G15" s="133">
        <f>$C15*VLOOKUP($A15,'Non-energy Multiplier'!$A$48:$AQ$91,COLUMN('Non-energy Multiplier'!G$1),0)</f>
        <v>0</v>
      </c>
      <c r="H15" s="133">
        <f>$C15*VLOOKUP($A15,'Non-energy Multiplier'!$A$48:$AQ$91,COLUMN('Non-energy Multiplier'!H$1),0)</f>
        <v>0</v>
      </c>
      <c r="I15" s="133">
        <f>$C15*VLOOKUP($A15,'Non-energy Multiplier'!$A$48:$AQ$91,COLUMN('Non-energy Multiplier'!I$1),0)</f>
        <v>0</v>
      </c>
      <c r="J15" s="133">
        <f>$C15*VLOOKUP($A15,'Non-energy Multiplier'!$A$48:$AQ$91,COLUMN('Non-energy Multiplier'!J$1),0)</f>
        <v>0</v>
      </c>
      <c r="K15" s="133">
        <f>$C15*VLOOKUP($A15,'Non-energy Multiplier'!$A$48:$AQ$91,COLUMN('Non-energy Multiplier'!K$1),0)</f>
        <v>0</v>
      </c>
      <c r="L15" s="133">
        <f>$C15*VLOOKUP($A15,'Non-energy Multiplier'!$A$48:$AQ$91,COLUMN('Non-energy Multiplier'!L$1),0)</f>
        <v>0</v>
      </c>
      <c r="M15" s="133">
        <f>$C15*VLOOKUP($A15,'Non-energy Multiplier'!$A$48:$AQ$91,COLUMN('Non-energy Multiplier'!M$1),0)</f>
        <v>0</v>
      </c>
      <c r="N15" s="133">
        <f>$C15*VLOOKUP($A15,'Non-energy Multiplier'!$A$48:$AQ$91,COLUMN('Non-energy Multiplier'!N$1),0)</f>
        <v>0</v>
      </c>
      <c r="O15" s="133">
        <f>$C15*VLOOKUP($A15,'Non-energy Multiplier'!$A$48:$AQ$91,COLUMN('Non-energy Multiplier'!O$1),0)</f>
        <v>0</v>
      </c>
      <c r="P15" s="133">
        <f>$C15*VLOOKUP($A15,'Non-energy Multiplier'!$A$48:$AQ$91,COLUMN('Non-energy Multiplier'!P$1),0)</f>
        <v>0</v>
      </c>
      <c r="Q15" s="133">
        <f>$C15*VLOOKUP($A15,'Non-energy Multiplier'!$A$48:$AQ$91,COLUMN('Non-energy Multiplier'!Q$1),0)</f>
        <v>0</v>
      </c>
      <c r="R15" s="133">
        <f>$C15*VLOOKUP($A15,'Non-energy Multiplier'!$A$48:$AQ$91,COLUMN('Non-energy Multiplier'!R$1),0)</f>
        <v>0</v>
      </c>
      <c r="S15" s="133">
        <f>$C15*VLOOKUP($A15,'Non-energy Multiplier'!$A$48:$AQ$91,COLUMN('Non-energy Multiplier'!S$1),0)</f>
        <v>0</v>
      </c>
      <c r="T15" s="133">
        <f>$C15*VLOOKUP($A15,'Non-energy Multiplier'!$A$48:$AQ$91,COLUMN('Non-energy Multiplier'!T$1),0)</f>
        <v>0</v>
      </c>
      <c r="U15" s="133">
        <f>$C15*VLOOKUP($A15,'Non-energy Multiplier'!$A$48:$AQ$91,COLUMN('Non-energy Multiplier'!U$1),0)</f>
        <v>0</v>
      </c>
      <c r="V15" s="133">
        <f>$C15*VLOOKUP($A15,'Non-energy Multiplier'!$A$48:$AQ$91,COLUMN('Non-energy Multiplier'!V$1),0)</f>
        <v>0</v>
      </c>
      <c r="W15" s="133">
        <f>$C15*VLOOKUP($A15,'Non-energy Multiplier'!$A$48:$AQ$91,COLUMN('Non-energy Multiplier'!W$1),0)</f>
        <v>0</v>
      </c>
      <c r="X15" s="133">
        <f>$C15*VLOOKUP($A15,'Non-energy Multiplier'!$A$48:$AQ$91,COLUMN('Non-energy Multiplier'!X$1),0)</f>
        <v>0</v>
      </c>
      <c r="Y15" s="133">
        <f>$C15*VLOOKUP($A15,'Non-energy Multiplier'!$A$48:$AQ$91,COLUMN('Non-energy Multiplier'!Y$1),0)</f>
        <v>0</v>
      </c>
      <c r="Z15" s="133">
        <f>$C15*VLOOKUP($A15,'Non-energy Multiplier'!$A$48:$AQ$91,COLUMN('Non-energy Multiplier'!Z$1),0)</f>
        <v>0</v>
      </c>
      <c r="AA15" s="133">
        <f>$C15*VLOOKUP($A15,'Non-energy Multiplier'!$A$48:$AQ$91,COLUMN('Non-energy Multiplier'!AA$1),0)</f>
        <v>0</v>
      </c>
      <c r="AB15" s="133">
        <f>$C15*VLOOKUP($A15,'Non-energy Multiplier'!$A$48:$AQ$91,COLUMN('Non-energy Multiplier'!AB$1),0)</f>
        <v>0</v>
      </c>
      <c r="AC15" s="133">
        <f>$C15*VLOOKUP($A15,'Non-energy Multiplier'!$A$48:$AQ$91,COLUMN('Non-energy Multiplier'!AC$1),0)</f>
        <v>0</v>
      </c>
      <c r="AD15" s="133">
        <f>$C15*VLOOKUP($A15,'Non-energy Multiplier'!$A$48:$AQ$91,COLUMN('Non-energy Multiplier'!AD$1),0)</f>
        <v>0</v>
      </c>
      <c r="AE15" s="133">
        <f>$C15*VLOOKUP($A15,'Non-energy Multiplier'!$A$48:$AQ$91,COLUMN('Non-energy Multiplier'!AE$1),0)</f>
        <v>0</v>
      </c>
      <c r="AF15" s="133">
        <f>$C15*VLOOKUP($A15,'Non-energy Multiplier'!$A$48:$AQ$91,COLUMN('Non-energy Multiplier'!AF$1),0)</f>
        <v>0</v>
      </c>
      <c r="AG15" s="133">
        <f>$C15*VLOOKUP($A15,'Non-energy Multiplier'!$A$48:$AQ$91,COLUMN('Non-energy Multiplier'!AG$1),0)</f>
        <v>0</v>
      </c>
      <c r="AH15" s="133">
        <f>$C15*VLOOKUP($A15,'Non-energy Multiplier'!$A$48:$AQ$91,COLUMN('Non-energy Multiplier'!AH$1),0)</f>
        <v>0</v>
      </c>
      <c r="AI15" s="133">
        <f>$C15*VLOOKUP($A15,'Non-energy Multiplier'!$A$48:$AQ$91,COLUMN('Non-energy Multiplier'!AI$1),0)</f>
        <v>0</v>
      </c>
      <c r="AJ15" s="133">
        <f>$C15*VLOOKUP($A15,'Non-energy Multiplier'!$A$48:$AQ$91,COLUMN('Non-energy Multiplier'!AJ$1),0)</f>
        <v>0</v>
      </c>
      <c r="AK15" s="133">
        <f>$C15*VLOOKUP($A15,'Non-energy Multiplier'!$A$48:$AQ$91,COLUMN('Non-energy Multiplier'!AK$1),0)</f>
        <v>0</v>
      </c>
      <c r="AL15" s="133">
        <f>$C15*VLOOKUP($A15,'Non-energy Multiplier'!$A$48:$AQ$91,COLUMN('Non-energy Multiplier'!AL$1),0)</f>
        <v>0</v>
      </c>
      <c r="AM15" s="133">
        <f>$C15*VLOOKUP($A15,'Non-energy Multiplier'!$A$48:$AQ$91,COLUMN('Non-energy Multiplier'!AM$1),0)</f>
        <v>0</v>
      </c>
      <c r="AN15" s="133">
        <f>$C15*VLOOKUP($A15,'Non-energy Multiplier'!$A$48:$AQ$91,COLUMN('Non-energy Multiplier'!AN$1),0)</f>
        <v>0</v>
      </c>
      <c r="AO15" s="133">
        <f>$C15*VLOOKUP($A15,'Non-energy Multiplier'!$A$48:$AQ$91,COLUMN('Non-energy Multiplier'!AO$1),0)</f>
        <v>0</v>
      </c>
      <c r="AP15" s="133">
        <f>$C15*VLOOKUP($A15,'Non-energy Multiplier'!$A$48:$AQ$91,COLUMN('Non-energy Multiplier'!AP$1),0)</f>
        <v>0</v>
      </c>
      <c r="AQ15" s="133">
        <f>$C15*VLOOKUP($A15,'Non-energy Multiplier'!$A$48:$AQ$91,COLUMN('Non-energy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5">
      <c r="A16" s="12" t="s">
        <v>15</v>
      </c>
      <c r="B16" s="133">
        <f>'Non-energy Use 2019'!C129</f>
        <v>0</v>
      </c>
      <c r="C16" s="133">
        <f>'Non-energy Use 2020'!C128</f>
        <v>0</v>
      </c>
      <c r="D16" s="133">
        <f>$C16*VLOOKUP($A16,'Non-energy Multiplier'!$A$48:$AQ$91,COLUMN('Non-energy Multiplier'!D$1),0)</f>
        <v>0</v>
      </c>
      <c r="E16" s="133">
        <f>$C16*VLOOKUP($A16,'Non-energy Multiplier'!$A$48:$AQ$91,COLUMN('Non-energy Multiplier'!E$1),0)</f>
        <v>0</v>
      </c>
      <c r="F16" s="133">
        <f>$C16*VLOOKUP($A16,'Non-energy Multiplier'!$A$48:$AQ$91,COLUMN('Non-energy Multiplier'!F$1),0)</f>
        <v>0</v>
      </c>
      <c r="G16" s="133">
        <f>$C16*VLOOKUP($A16,'Non-energy Multiplier'!$A$48:$AQ$91,COLUMN('Non-energy Multiplier'!G$1),0)</f>
        <v>0</v>
      </c>
      <c r="H16" s="133">
        <f>$C16*VLOOKUP($A16,'Non-energy Multiplier'!$A$48:$AQ$91,COLUMN('Non-energy Multiplier'!H$1),0)</f>
        <v>0</v>
      </c>
      <c r="I16" s="133">
        <f>$C16*VLOOKUP($A16,'Non-energy Multiplier'!$A$48:$AQ$91,COLUMN('Non-energy Multiplier'!I$1),0)</f>
        <v>0</v>
      </c>
      <c r="J16" s="133">
        <f>$C16*VLOOKUP($A16,'Non-energy Multiplier'!$A$48:$AQ$91,COLUMN('Non-energy Multiplier'!J$1),0)</f>
        <v>0</v>
      </c>
      <c r="K16" s="133">
        <f>$C16*VLOOKUP($A16,'Non-energy Multiplier'!$A$48:$AQ$91,COLUMN('Non-energy Multiplier'!K$1),0)</f>
        <v>0</v>
      </c>
      <c r="L16" s="133">
        <f>$C16*VLOOKUP($A16,'Non-energy Multiplier'!$A$48:$AQ$91,COLUMN('Non-energy Multiplier'!L$1),0)</f>
        <v>0</v>
      </c>
      <c r="M16" s="133">
        <f>$C16*VLOOKUP($A16,'Non-energy Multiplier'!$A$48:$AQ$91,COLUMN('Non-energy Multiplier'!M$1),0)</f>
        <v>0</v>
      </c>
      <c r="N16" s="133">
        <f>$C16*VLOOKUP($A16,'Non-energy Multiplier'!$A$48:$AQ$91,COLUMN('Non-energy Multiplier'!N$1),0)</f>
        <v>0</v>
      </c>
      <c r="O16" s="133">
        <f>$C16*VLOOKUP($A16,'Non-energy Multiplier'!$A$48:$AQ$91,COLUMN('Non-energy Multiplier'!O$1),0)</f>
        <v>0</v>
      </c>
      <c r="P16" s="133">
        <f>$C16*VLOOKUP($A16,'Non-energy Multiplier'!$A$48:$AQ$91,COLUMN('Non-energy Multiplier'!P$1),0)</f>
        <v>0</v>
      </c>
      <c r="Q16" s="133">
        <f>$C16*VLOOKUP($A16,'Non-energy Multiplier'!$A$48:$AQ$91,COLUMN('Non-energy Multiplier'!Q$1),0)</f>
        <v>0</v>
      </c>
      <c r="R16" s="133">
        <f>$C16*VLOOKUP($A16,'Non-energy Multiplier'!$A$48:$AQ$91,COLUMN('Non-energy Multiplier'!R$1),0)</f>
        <v>0</v>
      </c>
      <c r="S16" s="133">
        <f>$C16*VLOOKUP($A16,'Non-energy Multiplier'!$A$48:$AQ$91,COLUMN('Non-energy Multiplier'!S$1),0)</f>
        <v>0</v>
      </c>
      <c r="T16" s="133">
        <f>$C16*VLOOKUP($A16,'Non-energy Multiplier'!$A$48:$AQ$91,COLUMN('Non-energy Multiplier'!T$1),0)</f>
        <v>0</v>
      </c>
      <c r="U16" s="133">
        <f>$C16*VLOOKUP($A16,'Non-energy Multiplier'!$A$48:$AQ$91,COLUMN('Non-energy Multiplier'!U$1),0)</f>
        <v>0</v>
      </c>
      <c r="V16" s="133">
        <f>$C16*VLOOKUP($A16,'Non-energy Multiplier'!$A$48:$AQ$91,COLUMN('Non-energy Multiplier'!V$1),0)</f>
        <v>0</v>
      </c>
      <c r="W16" s="133">
        <f>$C16*VLOOKUP($A16,'Non-energy Multiplier'!$A$48:$AQ$91,COLUMN('Non-energy Multiplier'!W$1),0)</f>
        <v>0</v>
      </c>
      <c r="X16" s="133">
        <f>$C16*VLOOKUP($A16,'Non-energy Multiplier'!$A$48:$AQ$91,COLUMN('Non-energy Multiplier'!X$1),0)</f>
        <v>0</v>
      </c>
      <c r="Y16" s="133">
        <f>$C16*VLOOKUP($A16,'Non-energy Multiplier'!$A$48:$AQ$91,COLUMN('Non-energy Multiplier'!Y$1),0)</f>
        <v>0</v>
      </c>
      <c r="Z16" s="133">
        <f>$C16*VLOOKUP($A16,'Non-energy Multiplier'!$A$48:$AQ$91,COLUMN('Non-energy Multiplier'!Z$1),0)</f>
        <v>0</v>
      </c>
      <c r="AA16" s="133">
        <f>$C16*VLOOKUP($A16,'Non-energy Multiplier'!$A$48:$AQ$91,COLUMN('Non-energy Multiplier'!AA$1),0)</f>
        <v>0</v>
      </c>
      <c r="AB16" s="133">
        <f>$C16*VLOOKUP($A16,'Non-energy Multiplier'!$A$48:$AQ$91,COLUMN('Non-energy Multiplier'!AB$1),0)</f>
        <v>0</v>
      </c>
      <c r="AC16" s="133">
        <f>$C16*VLOOKUP($A16,'Non-energy Multiplier'!$A$48:$AQ$91,COLUMN('Non-energy Multiplier'!AC$1),0)</f>
        <v>0</v>
      </c>
      <c r="AD16" s="133">
        <f>$C16*VLOOKUP($A16,'Non-energy Multiplier'!$A$48:$AQ$91,COLUMN('Non-energy Multiplier'!AD$1),0)</f>
        <v>0</v>
      </c>
      <c r="AE16" s="133">
        <f>$C16*VLOOKUP($A16,'Non-energy Multiplier'!$A$48:$AQ$91,COLUMN('Non-energy Multiplier'!AE$1),0)</f>
        <v>0</v>
      </c>
      <c r="AF16" s="133">
        <f>$C16*VLOOKUP($A16,'Non-energy Multiplier'!$A$48:$AQ$91,COLUMN('Non-energy Multiplier'!AF$1),0)</f>
        <v>0</v>
      </c>
      <c r="AG16" s="133">
        <f>$C16*VLOOKUP($A16,'Non-energy Multiplier'!$A$48:$AQ$91,COLUMN('Non-energy Multiplier'!AG$1),0)</f>
        <v>0</v>
      </c>
      <c r="AH16" s="133">
        <f>$C16*VLOOKUP($A16,'Non-energy Multiplier'!$A$48:$AQ$91,COLUMN('Non-energy Multiplier'!AH$1),0)</f>
        <v>0</v>
      </c>
      <c r="AI16" s="133">
        <f>$C16*VLOOKUP($A16,'Non-energy Multiplier'!$A$48:$AQ$91,COLUMN('Non-energy Multiplier'!AI$1),0)</f>
        <v>0</v>
      </c>
      <c r="AJ16" s="133">
        <f>$C16*VLOOKUP($A16,'Non-energy Multiplier'!$A$48:$AQ$91,COLUMN('Non-energy Multiplier'!AJ$1),0)</f>
        <v>0</v>
      </c>
      <c r="AK16" s="133">
        <f>$C16*VLOOKUP($A16,'Non-energy Multiplier'!$A$48:$AQ$91,COLUMN('Non-energy Multiplier'!AK$1),0)</f>
        <v>0</v>
      </c>
      <c r="AL16" s="133">
        <f>$C16*VLOOKUP($A16,'Non-energy Multiplier'!$A$48:$AQ$91,COLUMN('Non-energy Multiplier'!AL$1),0)</f>
        <v>0</v>
      </c>
      <c r="AM16" s="133">
        <f>$C16*VLOOKUP($A16,'Non-energy Multiplier'!$A$48:$AQ$91,COLUMN('Non-energy Multiplier'!AM$1),0)</f>
        <v>0</v>
      </c>
      <c r="AN16" s="133">
        <f>$C16*VLOOKUP($A16,'Non-energy Multiplier'!$A$48:$AQ$91,COLUMN('Non-energy Multiplier'!AN$1),0)</f>
        <v>0</v>
      </c>
      <c r="AO16" s="133">
        <f>$C16*VLOOKUP($A16,'Non-energy Multiplier'!$A$48:$AQ$91,COLUMN('Non-energy Multiplier'!AO$1),0)</f>
        <v>0</v>
      </c>
      <c r="AP16" s="133">
        <f>$C16*VLOOKUP($A16,'Non-energy Multiplier'!$A$48:$AQ$91,COLUMN('Non-energy Multiplier'!AP$1),0)</f>
        <v>0</v>
      </c>
      <c r="AQ16" s="133">
        <f>$C16*VLOOKUP($A16,'Non-energy Multiplier'!$A$48:$AQ$91,COLUMN('Non-energy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5">
      <c r="A17" s="12" t="s">
        <v>16</v>
      </c>
      <c r="B17" s="133">
        <f>'Non-energy Use 2019'!C130</f>
        <v>0</v>
      </c>
      <c r="C17" s="133">
        <f>'Non-energy Use 2020'!C129</f>
        <v>0</v>
      </c>
      <c r="D17" s="133">
        <f>$C17*VLOOKUP($A17,'Non-energy Multiplier'!$A$48:$AQ$91,COLUMN('Non-energy Multiplier'!D$1),0)</f>
        <v>0</v>
      </c>
      <c r="E17" s="133">
        <f>$C17*VLOOKUP($A17,'Non-energy Multiplier'!$A$48:$AQ$91,COLUMN('Non-energy Multiplier'!E$1),0)</f>
        <v>0</v>
      </c>
      <c r="F17" s="133">
        <f>$C17*VLOOKUP($A17,'Non-energy Multiplier'!$A$48:$AQ$91,COLUMN('Non-energy Multiplier'!F$1),0)</f>
        <v>0</v>
      </c>
      <c r="G17" s="133">
        <f>$C17*VLOOKUP($A17,'Non-energy Multiplier'!$A$48:$AQ$91,COLUMN('Non-energy Multiplier'!G$1),0)</f>
        <v>0</v>
      </c>
      <c r="H17" s="133">
        <f>$C17*VLOOKUP($A17,'Non-energy Multiplier'!$A$48:$AQ$91,COLUMN('Non-energy Multiplier'!H$1),0)</f>
        <v>0</v>
      </c>
      <c r="I17" s="133">
        <f>$C17*VLOOKUP($A17,'Non-energy Multiplier'!$A$48:$AQ$91,COLUMN('Non-energy Multiplier'!I$1),0)</f>
        <v>0</v>
      </c>
      <c r="J17" s="133">
        <f>$C17*VLOOKUP($A17,'Non-energy Multiplier'!$A$48:$AQ$91,COLUMN('Non-energy Multiplier'!J$1),0)</f>
        <v>0</v>
      </c>
      <c r="K17" s="133">
        <f>$C17*VLOOKUP($A17,'Non-energy Multiplier'!$A$48:$AQ$91,COLUMN('Non-energy Multiplier'!K$1),0)</f>
        <v>0</v>
      </c>
      <c r="L17" s="133">
        <f>$C17*VLOOKUP($A17,'Non-energy Multiplier'!$A$48:$AQ$91,COLUMN('Non-energy Multiplier'!L$1),0)</f>
        <v>0</v>
      </c>
      <c r="M17" s="133">
        <f>$C17*VLOOKUP($A17,'Non-energy Multiplier'!$A$48:$AQ$91,COLUMN('Non-energy Multiplier'!M$1),0)</f>
        <v>0</v>
      </c>
      <c r="N17" s="133">
        <f>$C17*VLOOKUP($A17,'Non-energy Multiplier'!$A$48:$AQ$91,COLUMN('Non-energy Multiplier'!N$1),0)</f>
        <v>0</v>
      </c>
      <c r="O17" s="133">
        <f>$C17*VLOOKUP($A17,'Non-energy Multiplier'!$A$48:$AQ$91,COLUMN('Non-energy Multiplier'!O$1),0)</f>
        <v>0</v>
      </c>
      <c r="P17" s="133">
        <f>$C17*VLOOKUP($A17,'Non-energy Multiplier'!$A$48:$AQ$91,COLUMN('Non-energy Multiplier'!P$1),0)</f>
        <v>0</v>
      </c>
      <c r="Q17" s="133">
        <f>$C17*VLOOKUP($A17,'Non-energy Multiplier'!$A$48:$AQ$91,COLUMN('Non-energy Multiplier'!Q$1),0)</f>
        <v>0</v>
      </c>
      <c r="R17" s="133">
        <f>$C17*VLOOKUP($A17,'Non-energy Multiplier'!$A$48:$AQ$91,COLUMN('Non-energy Multiplier'!R$1),0)</f>
        <v>0</v>
      </c>
      <c r="S17" s="133">
        <f>$C17*VLOOKUP($A17,'Non-energy Multiplier'!$A$48:$AQ$91,COLUMN('Non-energy Multiplier'!S$1),0)</f>
        <v>0</v>
      </c>
      <c r="T17" s="133">
        <f>$C17*VLOOKUP($A17,'Non-energy Multiplier'!$A$48:$AQ$91,COLUMN('Non-energy Multiplier'!T$1),0)</f>
        <v>0</v>
      </c>
      <c r="U17" s="133">
        <f>$C17*VLOOKUP($A17,'Non-energy Multiplier'!$A$48:$AQ$91,COLUMN('Non-energy Multiplier'!U$1),0)</f>
        <v>0</v>
      </c>
      <c r="V17" s="133">
        <f>$C17*VLOOKUP($A17,'Non-energy Multiplier'!$A$48:$AQ$91,COLUMN('Non-energy Multiplier'!V$1),0)</f>
        <v>0</v>
      </c>
      <c r="W17" s="133">
        <f>$C17*VLOOKUP($A17,'Non-energy Multiplier'!$A$48:$AQ$91,COLUMN('Non-energy Multiplier'!W$1),0)</f>
        <v>0</v>
      </c>
      <c r="X17" s="133">
        <f>$C17*VLOOKUP($A17,'Non-energy Multiplier'!$A$48:$AQ$91,COLUMN('Non-energy Multiplier'!X$1),0)</f>
        <v>0</v>
      </c>
      <c r="Y17" s="133">
        <f>$C17*VLOOKUP($A17,'Non-energy Multiplier'!$A$48:$AQ$91,COLUMN('Non-energy Multiplier'!Y$1),0)</f>
        <v>0</v>
      </c>
      <c r="Z17" s="133">
        <f>$C17*VLOOKUP($A17,'Non-energy Multiplier'!$A$48:$AQ$91,COLUMN('Non-energy Multiplier'!Z$1),0)</f>
        <v>0</v>
      </c>
      <c r="AA17" s="133">
        <f>$C17*VLOOKUP($A17,'Non-energy Multiplier'!$A$48:$AQ$91,COLUMN('Non-energy Multiplier'!AA$1),0)</f>
        <v>0</v>
      </c>
      <c r="AB17" s="133">
        <f>$C17*VLOOKUP($A17,'Non-energy Multiplier'!$A$48:$AQ$91,COLUMN('Non-energy Multiplier'!AB$1),0)</f>
        <v>0</v>
      </c>
      <c r="AC17" s="133">
        <f>$C17*VLOOKUP($A17,'Non-energy Multiplier'!$A$48:$AQ$91,COLUMN('Non-energy Multiplier'!AC$1),0)</f>
        <v>0</v>
      </c>
      <c r="AD17" s="133">
        <f>$C17*VLOOKUP($A17,'Non-energy Multiplier'!$A$48:$AQ$91,COLUMN('Non-energy Multiplier'!AD$1),0)</f>
        <v>0</v>
      </c>
      <c r="AE17" s="133">
        <f>$C17*VLOOKUP($A17,'Non-energy Multiplier'!$A$48:$AQ$91,COLUMN('Non-energy Multiplier'!AE$1),0)</f>
        <v>0</v>
      </c>
      <c r="AF17" s="133">
        <f>$C17*VLOOKUP($A17,'Non-energy Multiplier'!$A$48:$AQ$91,COLUMN('Non-energy Multiplier'!AF$1),0)</f>
        <v>0</v>
      </c>
      <c r="AG17" s="133">
        <f>$C17*VLOOKUP($A17,'Non-energy Multiplier'!$A$48:$AQ$91,COLUMN('Non-energy Multiplier'!AG$1),0)</f>
        <v>0</v>
      </c>
      <c r="AH17" s="133">
        <f>$C17*VLOOKUP($A17,'Non-energy Multiplier'!$A$48:$AQ$91,COLUMN('Non-energy Multiplier'!AH$1),0)</f>
        <v>0</v>
      </c>
      <c r="AI17" s="133">
        <f>$C17*VLOOKUP($A17,'Non-energy Multiplier'!$A$48:$AQ$91,COLUMN('Non-energy Multiplier'!AI$1),0)</f>
        <v>0</v>
      </c>
      <c r="AJ17" s="133">
        <f>$C17*VLOOKUP($A17,'Non-energy Multiplier'!$A$48:$AQ$91,COLUMN('Non-energy Multiplier'!AJ$1),0)</f>
        <v>0</v>
      </c>
      <c r="AK17" s="133">
        <f>$C17*VLOOKUP($A17,'Non-energy Multiplier'!$A$48:$AQ$91,COLUMN('Non-energy Multiplier'!AK$1),0)</f>
        <v>0</v>
      </c>
      <c r="AL17" s="133">
        <f>$C17*VLOOKUP($A17,'Non-energy Multiplier'!$A$48:$AQ$91,COLUMN('Non-energy Multiplier'!AL$1),0)</f>
        <v>0</v>
      </c>
      <c r="AM17" s="133">
        <f>$C17*VLOOKUP($A17,'Non-energy Multiplier'!$A$48:$AQ$91,COLUMN('Non-energy Multiplier'!AM$1),0)</f>
        <v>0</v>
      </c>
      <c r="AN17" s="133">
        <f>$C17*VLOOKUP($A17,'Non-energy Multiplier'!$A$48:$AQ$91,COLUMN('Non-energy Multiplier'!AN$1),0)</f>
        <v>0</v>
      </c>
      <c r="AO17" s="133">
        <f>$C17*VLOOKUP($A17,'Non-energy Multiplier'!$A$48:$AQ$91,COLUMN('Non-energy Multiplier'!AO$1),0)</f>
        <v>0</v>
      </c>
      <c r="AP17" s="133">
        <f>$C17*VLOOKUP($A17,'Non-energy Multiplier'!$A$48:$AQ$91,COLUMN('Non-energy Multiplier'!AP$1),0)</f>
        <v>0</v>
      </c>
      <c r="AQ17" s="133">
        <f>$C17*VLOOKUP($A17,'Non-energy Multiplier'!$A$48:$AQ$91,COLUMN('Non-energy Multiplier'!AQ$1),0)</f>
        <v>0</v>
      </c>
      <c r="AR17" s="133" t="str">
        <f>VLOOKUP($A17,'Sector Match'!$A$1:$B$43,2,0)</f>
        <v>wood products 16</v>
      </c>
    </row>
    <row r="18" spans="1:44" x14ac:dyDescent="0.25">
      <c r="A18" s="12" t="s">
        <v>17</v>
      </c>
      <c r="B18" s="133">
        <f>'Non-energy Use 2019'!C131</f>
        <v>0</v>
      </c>
      <c r="C18" s="133">
        <f>'Non-energy Use 2020'!C130</f>
        <v>0</v>
      </c>
      <c r="D18" s="133">
        <f>$C18*VLOOKUP($A18,'Non-energy Multiplier'!$A$48:$AQ$91,COLUMN('Non-energy Multiplier'!D$1),0)</f>
        <v>0</v>
      </c>
      <c r="E18" s="133">
        <f>$C18*VLOOKUP($A18,'Non-energy Multiplier'!$A$48:$AQ$91,COLUMN('Non-energy Multiplier'!E$1),0)</f>
        <v>0</v>
      </c>
      <c r="F18" s="133">
        <f>$C18*VLOOKUP($A18,'Non-energy Multiplier'!$A$48:$AQ$91,COLUMN('Non-energy Multiplier'!F$1),0)</f>
        <v>0</v>
      </c>
      <c r="G18" s="133">
        <f>$C18*VLOOKUP($A18,'Non-energy Multiplier'!$A$48:$AQ$91,COLUMN('Non-energy Multiplier'!G$1),0)</f>
        <v>0</v>
      </c>
      <c r="H18" s="133">
        <f>$C18*VLOOKUP($A18,'Non-energy Multiplier'!$A$48:$AQ$91,COLUMN('Non-energy Multiplier'!H$1),0)</f>
        <v>0</v>
      </c>
      <c r="I18" s="133">
        <f>$C18*VLOOKUP($A18,'Non-energy Multiplier'!$A$48:$AQ$91,COLUMN('Non-energy Multiplier'!I$1),0)</f>
        <v>0</v>
      </c>
      <c r="J18" s="133">
        <f>$C18*VLOOKUP($A18,'Non-energy Multiplier'!$A$48:$AQ$91,COLUMN('Non-energy Multiplier'!J$1),0)</f>
        <v>0</v>
      </c>
      <c r="K18" s="133">
        <f>$C18*VLOOKUP($A18,'Non-energy Multiplier'!$A$48:$AQ$91,COLUMN('Non-energy Multiplier'!K$1),0)</f>
        <v>0</v>
      </c>
      <c r="L18" s="133">
        <f>$C18*VLOOKUP($A18,'Non-energy Multiplier'!$A$48:$AQ$91,COLUMN('Non-energy Multiplier'!L$1),0)</f>
        <v>0</v>
      </c>
      <c r="M18" s="133">
        <f>$C18*VLOOKUP($A18,'Non-energy Multiplier'!$A$48:$AQ$91,COLUMN('Non-energy Multiplier'!M$1),0)</f>
        <v>0</v>
      </c>
      <c r="N18" s="133">
        <f>$C18*VLOOKUP($A18,'Non-energy Multiplier'!$A$48:$AQ$91,COLUMN('Non-energy Multiplier'!N$1),0)</f>
        <v>0</v>
      </c>
      <c r="O18" s="133">
        <f>$C18*VLOOKUP($A18,'Non-energy Multiplier'!$A$48:$AQ$91,COLUMN('Non-energy Multiplier'!O$1),0)</f>
        <v>0</v>
      </c>
      <c r="P18" s="133">
        <f>$C18*VLOOKUP($A18,'Non-energy Multiplier'!$A$48:$AQ$91,COLUMN('Non-energy Multiplier'!P$1),0)</f>
        <v>0</v>
      </c>
      <c r="Q18" s="133">
        <f>$C18*VLOOKUP($A18,'Non-energy Multiplier'!$A$48:$AQ$91,COLUMN('Non-energy Multiplier'!Q$1),0)</f>
        <v>0</v>
      </c>
      <c r="R18" s="133">
        <f>$C18*VLOOKUP($A18,'Non-energy Multiplier'!$A$48:$AQ$91,COLUMN('Non-energy Multiplier'!R$1),0)</f>
        <v>0</v>
      </c>
      <c r="S18" s="133">
        <f>$C18*VLOOKUP($A18,'Non-energy Multiplier'!$A$48:$AQ$91,COLUMN('Non-energy Multiplier'!S$1),0)</f>
        <v>0</v>
      </c>
      <c r="T18" s="133">
        <f>$C18*VLOOKUP($A18,'Non-energy Multiplier'!$A$48:$AQ$91,COLUMN('Non-energy Multiplier'!T$1),0)</f>
        <v>0</v>
      </c>
      <c r="U18" s="133">
        <f>$C18*VLOOKUP($A18,'Non-energy Multiplier'!$A$48:$AQ$91,COLUMN('Non-energy Multiplier'!U$1),0)</f>
        <v>0</v>
      </c>
      <c r="V18" s="133">
        <f>$C18*VLOOKUP($A18,'Non-energy Multiplier'!$A$48:$AQ$91,COLUMN('Non-energy Multiplier'!V$1),0)</f>
        <v>0</v>
      </c>
      <c r="W18" s="133">
        <f>$C18*VLOOKUP($A18,'Non-energy Multiplier'!$A$48:$AQ$91,COLUMN('Non-energy Multiplier'!W$1),0)</f>
        <v>0</v>
      </c>
      <c r="X18" s="133">
        <f>$C18*VLOOKUP($A18,'Non-energy Multiplier'!$A$48:$AQ$91,COLUMN('Non-energy Multiplier'!X$1),0)</f>
        <v>0</v>
      </c>
      <c r="Y18" s="133">
        <f>$C18*VLOOKUP($A18,'Non-energy Multiplier'!$A$48:$AQ$91,COLUMN('Non-energy Multiplier'!Y$1),0)</f>
        <v>0</v>
      </c>
      <c r="Z18" s="133">
        <f>$C18*VLOOKUP($A18,'Non-energy Multiplier'!$A$48:$AQ$91,COLUMN('Non-energy Multiplier'!Z$1),0)</f>
        <v>0</v>
      </c>
      <c r="AA18" s="133">
        <f>$C18*VLOOKUP($A18,'Non-energy Multiplier'!$A$48:$AQ$91,COLUMN('Non-energy Multiplier'!AA$1),0)</f>
        <v>0</v>
      </c>
      <c r="AB18" s="133">
        <f>$C18*VLOOKUP($A18,'Non-energy Multiplier'!$A$48:$AQ$91,COLUMN('Non-energy Multiplier'!AB$1),0)</f>
        <v>0</v>
      </c>
      <c r="AC18" s="133">
        <f>$C18*VLOOKUP($A18,'Non-energy Multiplier'!$A$48:$AQ$91,COLUMN('Non-energy Multiplier'!AC$1),0)</f>
        <v>0</v>
      </c>
      <c r="AD18" s="133">
        <f>$C18*VLOOKUP($A18,'Non-energy Multiplier'!$A$48:$AQ$91,COLUMN('Non-energy Multiplier'!AD$1),0)</f>
        <v>0</v>
      </c>
      <c r="AE18" s="133">
        <f>$C18*VLOOKUP($A18,'Non-energy Multiplier'!$A$48:$AQ$91,COLUMN('Non-energy Multiplier'!AE$1),0)</f>
        <v>0</v>
      </c>
      <c r="AF18" s="133">
        <f>$C18*VLOOKUP($A18,'Non-energy Multiplier'!$A$48:$AQ$91,COLUMN('Non-energy Multiplier'!AF$1),0)</f>
        <v>0</v>
      </c>
      <c r="AG18" s="133">
        <f>$C18*VLOOKUP($A18,'Non-energy Multiplier'!$A$48:$AQ$91,COLUMN('Non-energy Multiplier'!AG$1),0)</f>
        <v>0</v>
      </c>
      <c r="AH18" s="133">
        <f>$C18*VLOOKUP($A18,'Non-energy Multiplier'!$A$48:$AQ$91,COLUMN('Non-energy Multiplier'!AH$1),0)</f>
        <v>0</v>
      </c>
      <c r="AI18" s="133">
        <f>$C18*VLOOKUP($A18,'Non-energy Multiplier'!$A$48:$AQ$91,COLUMN('Non-energy Multiplier'!AI$1),0)</f>
        <v>0</v>
      </c>
      <c r="AJ18" s="133">
        <f>$C18*VLOOKUP($A18,'Non-energy Multiplier'!$A$48:$AQ$91,COLUMN('Non-energy Multiplier'!AJ$1),0)</f>
        <v>0</v>
      </c>
      <c r="AK18" s="133">
        <f>$C18*VLOOKUP($A18,'Non-energy Multiplier'!$A$48:$AQ$91,COLUMN('Non-energy Multiplier'!AK$1),0)</f>
        <v>0</v>
      </c>
      <c r="AL18" s="133">
        <f>$C18*VLOOKUP($A18,'Non-energy Multiplier'!$A$48:$AQ$91,COLUMN('Non-energy Multiplier'!AL$1),0)</f>
        <v>0</v>
      </c>
      <c r="AM18" s="133">
        <f>$C18*VLOOKUP($A18,'Non-energy Multiplier'!$A$48:$AQ$91,COLUMN('Non-energy Multiplier'!AM$1),0)</f>
        <v>0</v>
      </c>
      <c r="AN18" s="133">
        <f>$C18*VLOOKUP($A18,'Non-energy Multiplier'!$A$48:$AQ$91,COLUMN('Non-energy Multiplier'!AN$1),0)</f>
        <v>0</v>
      </c>
      <c r="AO18" s="133">
        <f>$C18*VLOOKUP($A18,'Non-energy Multiplier'!$A$48:$AQ$91,COLUMN('Non-energy Multiplier'!AO$1),0)</f>
        <v>0</v>
      </c>
      <c r="AP18" s="133">
        <f>$C18*VLOOKUP($A18,'Non-energy Multiplier'!$A$48:$AQ$91,COLUMN('Non-energy Multiplier'!AP$1),0)</f>
        <v>0</v>
      </c>
      <c r="AQ18" s="133">
        <f>$C18*VLOOKUP($A18,'Non-energy Multiplier'!$A$48:$AQ$91,COLUMN('Non-energy Multiplier'!AQ$1),0)</f>
        <v>0</v>
      </c>
      <c r="AR18" s="133" t="str">
        <f>VLOOKUP($A18,'Sector Match'!$A$1:$B$43,2,0)</f>
        <v>wood products 16</v>
      </c>
    </row>
    <row r="19" spans="1:44" x14ac:dyDescent="0.25">
      <c r="A19" s="12" t="s">
        <v>18</v>
      </c>
      <c r="B19" s="133">
        <f>'Non-energy Use 2019'!C132</f>
        <v>0</v>
      </c>
      <c r="C19" s="133">
        <f>'Non-energy Use 2020'!C131</f>
        <v>0</v>
      </c>
      <c r="D19" s="133">
        <f>$C19*VLOOKUP($A19,'Non-energy Multiplier'!$A$48:$AQ$91,COLUMN('Non-energy Multiplier'!D$1),0)</f>
        <v>0</v>
      </c>
      <c r="E19" s="133">
        <f>$C19*VLOOKUP($A19,'Non-energy Multiplier'!$A$48:$AQ$91,COLUMN('Non-energy Multiplier'!E$1),0)</f>
        <v>0</v>
      </c>
      <c r="F19" s="133">
        <f>$C19*VLOOKUP($A19,'Non-energy Multiplier'!$A$48:$AQ$91,COLUMN('Non-energy Multiplier'!F$1),0)</f>
        <v>0</v>
      </c>
      <c r="G19" s="133">
        <f>$C19*VLOOKUP($A19,'Non-energy Multiplier'!$A$48:$AQ$91,COLUMN('Non-energy Multiplier'!G$1),0)</f>
        <v>0</v>
      </c>
      <c r="H19" s="133">
        <f>$C19*VLOOKUP($A19,'Non-energy Multiplier'!$A$48:$AQ$91,COLUMN('Non-energy Multiplier'!H$1),0)</f>
        <v>0</v>
      </c>
      <c r="I19" s="133">
        <f>$C19*VLOOKUP($A19,'Non-energy Multiplier'!$A$48:$AQ$91,COLUMN('Non-energy Multiplier'!I$1),0)</f>
        <v>0</v>
      </c>
      <c r="J19" s="133">
        <f>$C19*VLOOKUP($A19,'Non-energy Multiplier'!$A$48:$AQ$91,COLUMN('Non-energy Multiplier'!J$1),0)</f>
        <v>0</v>
      </c>
      <c r="K19" s="133">
        <f>$C19*VLOOKUP($A19,'Non-energy Multiplier'!$A$48:$AQ$91,COLUMN('Non-energy Multiplier'!K$1),0)</f>
        <v>0</v>
      </c>
      <c r="L19" s="133">
        <f>$C19*VLOOKUP($A19,'Non-energy Multiplier'!$A$48:$AQ$91,COLUMN('Non-energy Multiplier'!L$1),0)</f>
        <v>0</v>
      </c>
      <c r="M19" s="133">
        <f>$C19*VLOOKUP($A19,'Non-energy Multiplier'!$A$48:$AQ$91,COLUMN('Non-energy Multiplier'!M$1),0)</f>
        <v>0</v>
      </c>
      <c r="N19" s="133">
        <f>$C19*VLOOKUP($A19,'Non-energy Multiplier'!$A$48:$AQ$91,COLUMN('Non-energy Multiplier'!N$1),0)</f>
        <v>0</v>
      </c>
      <c r="O19" s="133">
        <f>$C19*VLOOKUP($A19,'Non-energy Multiplier'!$A$48:$AQ$91,COLUMN('Non-energy Multiplier'!O$1),0)</f>
        <v>0</v>
      </c>
      <c r="P19" s="133">
        <f>$C19*VLOOKUP($A19,'Non-energy Multiplier'!$A$48:$AQ$91,COLUMN('Non-energy Multiplier'!P$1),0)</f>
        <v>0</v>
      </c>
      <c r="Q19" s="133">
        <f>$C19*VLOOKUP($A19,'Non-energy Multiplier'!$A$48:$AQ$91,COLUMN('Non-energy Multiplier'!Q$1),0)</f>
        <v>0</v>
      </c>
      <c r="R19" s="133">
        <f>$C19*VLOOKUP($A19,'Non-energy Multiplier'!$A$48:$AQ$91,COLUMN('Non-energy Multiplier'!R$1),0)</f>
        <v>0</v>
      </c>
      <c r="S19" s="133">
        <f>$C19*VLOOKUP($A19,'Non-energy Multiplier'!$A$48:$AQ$91,COLUMN('Non-energy Multiplier'!S$1),0)</f>
        <v>0</v>
      </c>
      <c r="T19" s="133">
        <f>$C19*VLOOKUP($A19,'Non-energy Multiplier'!$A$48:$AQ$91,COLUMN('Non-energy Multiplier'!T$1),0)</f>
        <v>0</v>
      </c>
      <c r="U19" s="133">
        <f>$C19*VLOOKUP($A19,'Non-energy Multiplier'!$A$48:$AQ$91,COLUMN('Non-energy Multiplier'!U$1),0)</f>
        <v>0</v>
      </c>
      <c r="V19" s="133">
        <f>$C19*VLOOKUP($A19,'Non-energy Multiplier'!$A$48:$AQ$91,COLUMN('Non-energy Multiplier'!V$1),0)</f>
        <v>0</v>
      </c>
      <c r="W19" s="133">
        <f>$C19*VLOOKUP($A19,'Non-energy Multiplier'!$A$48:$AQ$91,COLUMN('Non-energy Multiplier'!W$1),0)</f>
        <v>0</v>
      </c>
      <c r="X19" s="133">
        <f>$C19*VLOOKUP($A19,'Non-energy Multiplier'!$A$48:$AQ$91,COLUMN('Non-energy Multiplier'!X$1),0)</f>
        <v>0</v>
      </c>
      <c r="Y19" s="133">
        <f>$C19*VLOOKUP($A19,'Non-energy Multiplier'!$A$48:$AQ$91,COLUMN('Non-energy Multiplier'!Y$1),0)</f>
        <v>0</v>
      </c>
      <c r="Z19" s="133">
        <f>$C19*VLOOKUP($A19,'Non-energy Multiplier'!$A$48:$AQ$91,COLUMN('Non-energy Multiplier'!Z$1),0)</f>
        <v>0</v>
      </c>
      <c r="AA19" s="133">
        <f>$C19*VLOOKUP($A19,'Non-energy Multiplier'!$A$48:$AQ$91,COLUMN('Non-energy Multiplier'!AA$1),0)</f>
        <v>0</v>
      </c>
      <c r="AB19" s="133">
        <f>$C19*VLOOKUP($A19,'Non-energy Multiplier'!$A$48:$AQ$91,COLUMN('Non-energy Multiplier'!AB$1),0)</f>
        <v>0</v>
      </c>
      <c r="AC19" s="133">
        <f>$C19*VLOOKUP($A19,'Non-energy Multiplier'!$A$48:$AQ$91,COLUMN('Non-energy Multiplier'!AC$1),0)</f>
        <v>0</v>
      </c>
      <c r="AD19" s="133">
        <f>$C19*VLOOKUP($A19,'Non-energy Multiplier'!$A$48:$AQ$91,COLUMN('Non-energy Multiplier'!AD$1),0)</f>
        <v>0</v>
      </c>
      <c r="AE19" s="133">
        <f>$C19*VLOOKUP($A19,'Non-energy Multiplier'!$A$48:$AQ$91,COLUMN('Non-energy Multiplier'!AE$1),0)</f>
        <v>0</v>
      </c>
      <c r="AF19" s="133">
        <f>$C19*VLOOKUP($A19,'Non-energy Multiplier'!$A$48:$AQ$91,COLUMN('Non-energy Multiplier'!AF$1),0)</f>
        <v>0</v>
      </c>
      <c r="AG19" s="133">
        <f>$C19*VLOOKUP($A19,'Non-energy Multiplier'!$A$48:$AQ$91,COLUMN('Non-energy Multiplier'!AG$1),0)</f>
        <v>0</v>
      </c>
      <c r="AH19" s="133">
        <f>$C19*VLOOKUP($A19,'Non-energy Multiplier'!$A$48:$AQ$91,COLUMN('Non-energy Multiplier'!AH$1),0)</f>
        <v>0</v>
      </c>
      <c r="AI19" s="133">
        <f>$C19*VLOOKUP($A19,'Non-energy Multiplier'!$A$48:$AQ$91,COLUMN('Non-energy Multiplier'!AI$1),0)</f>
        <v>0</v>
      </c>
      <c r="AJ19" s="133">
        <f>$C19*VLOOKUP($A19,'Non-energy Multiplier'!$A$48:$AQ$91,COLUMN('Non-energy Multiplier'!AJ$1),0)</f>
        <v>0</v>
      </c>
      <c r="AK19" s="133">
        <f>$C19*VLOOKUP($A19,'Non-energy Multiplier'!$A$48:$AQ$91,COLUMN('Non-energy Multiplier'!AK$1),0)</f>
        <v>0</v>
      </c>
      <c r="AL19" s="133">
        <f>$C19*VLOOKUP($A19,'Non-energy Multiplier'!$A$48:$AQ$91,COLUMN('Non-energy Multiplier'!AL$1),0)</f>
        <v>0</v>
      </c>
      <c r="AM19" s="133">
        <f>$C19*VLOOKUP($A19,'Non-energy Multiplier'!$A$48:$AQ$91,COLUMN('Non-energy Multiplier'!AM$1),0)</f>
        <v>0</v>
      </c>
      <c r="AN19" s="133">
        <f>$C19*VLOOKUP($A19,'Non-energy Multiplier'!$A$48:$AQ$91,COLUMN('Non-energy Multiplier'!AN$1),0)</f>
        <v>0</v>
      </c>
      <c r="AO19" s="133">
        <f>$C19*VLOOKUP($A19,'Non-energy Multiplier'!$A$48:$AQ$91,COLUMN('Non-energy Multiplier'!AO$1),0)</f>
        <v>0</v>
      </c>
      <c r="AP19" s="133">
        <f>$C19*VLOOKUP($A19,'Non-energy Multiplier'!$A$48:$AQ$91,COLUMN('Non-energy Multiplier'!AP$1),0)</f>
        <v>0</v>
      </c>
      <c r="AQ19" s="133">
        <f>$C19*VLOOKUP($A19,'Non-energy Multiplier'!$A$48:$AQ$91,COLUMN('Non-energy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5">
      <c r="A20" s="12" t="s">
        <v>19</v>
      </c>
      <c r="B20" s="133">
        <f>'Non-energy Use 2019'!C133</f>
        <v>0</v>
      </c>
      <c r="C20" s="133">
        <f>'Non-energy Use 2020'!C132</f>
        <v>0</v>
      </c>
      <c r="D20" s="133">
        <f>$C20*VLOOKUP($A20,'Non-energy Multiplier'!$A$48:$AQ$91,COLUMN('Non-energy Multiplier'!D$1),0)</f>
        <v>0</v>
      </c>
      <c r="E20" s="133">
        <f>$C20*VLOOKUP($A20,'Non-energy Multiplier'!$A$48:$AQ$91,COLUMN('Non-energy Multiplier'!E$1),0)</f>
        <v>0</v>
      </c>
      <c r="F20" s="133">
        <f>$C20*VLOOKUP($A20,'Non-energy Multiplier'!$A$48:$AQ$91,COLUMN('Non-energy Multiplier'!F$1),0)</f>
        <v>0</v>
      </c>
      <c r="G20" s="133">
        <f>$C20*VLOOKUP($A20,'Non-energy Multiplier'!$A$48:$AQ$91,COLUMN('Non-energy Multiplier'!G$1),0)</f>
        <v>0</v>
      </c>
      <c r="H20" s="133">
        <f>$C20*VLOOKUP($A20,'Non-energy Multiplier'!$A$48:$AQ$91,COLUMN('Non-energy Multiplier'!H$1),0)</f>
        <v>0</v>
      </c>
      <c r="I20" s="133">
        <f>$C20*VLOOKUP($A20,'Non-energy Multiplier'!$A$48:$AQ$91,COLUMN('Non-energy Multiplier'!I$1),0)</f>
        <v>0</v>
      </c>
      <c r="J20" s="133">
        <f>$C20*VLOOKUP($A20,'Non-energy Multiplier'!$A$48:$AQ$91,COLUMN('Non-energy Multiplier'!J$1),0)</f>
        <v>0</v>
      </c>
      <c r="K20" s="133">
        <f>$C20*VLOOKUP($A20,'Non-energy Multiplier'!$A$48:$AQ$91,COLUMN('Non-energy Multiplier'!K$1),0)</f>
        <v>0</v>
      </c>
      <c r="L20" s="133">
        <f>$C20*VLOOKUP($A20,'Non-energy Multiplier'!$A$48:$AQ$91,COLUMN('Non-energy Multiplier'!L$1),0)</f>
        <v>0</v>
      </c>
      <c r="M20" s="133">
        <f>$C20*VLOOKUP($A20,'Non-energy Multiplier'!$A$48:$AQ$91,COLUMN('Non-energy Multiplier'!M$1),0)</f>
        <v>0</v>
      </c>
      <c r="N20" s="133">
        <f>$C20*VLOOKUP($A20,'Non-energy Multiplier'!$A$48:$AQ$91,COLUMN('Non-energy Multiplier'!N$1),0)</f>
        <v>0</v>
      </c>
      <c r="O20" s="133">
        <f>$C20*VLOOKUP($A20,'Non-energy Multiplier'!$A$48:$AQ$91,COLUMN('Non-energy Multiplier'!O$1),0)</f>
        <v>0</v>
      </c>
      <c r="P20" s="133">
        <f>$C20*VLOOKUP($A20,'Non-energy Multiplier'!$A$48:$AQ$91,COLUMN('Non-energy Multiplier'!P$1),0)</f>
        <v>0</v>
      </c>
      <c r="Q20" s="133">
        <f>$C20*VLOOKUP($A20,'Non-energy Multiplier'!$A$48:$AQ$91,COLUMN('Non-energy Multiplier'!Q$1),0)</f>
        <v>0</v>
      </c>
      <c r="R20" s="133">
        <f>$C20*VLOOKUP($A20,'Non-energy Multiplier'!$A$48:$AQ$91,COLUMN('Non-energy Multiplier'!R$1),0)</f>
        <v>0</v>
      </c>
      <c r="S20" s="133">
        <f>$C20*VLOOKUP($A20,'Non-energy Multiplier'!$A$48:$AQ$91,COLUMN('Non-energy Multiplier'!S$1),0)</f>
        <v>0</v>
      </c>
      <c r="T20" s="133">
        <f>$C20*VLOOKUP($A20,'Non-energy Multiplier'!$A$48:$AQ$91,COLUMN('Non-energy Multiplier'!T$1),0)</f>
        <v>0</v>
      </c>
      <c r="U20" s="133">
        <f>$C20*VLOOKUP($A20,'Non-energy Multiplier'!$A$48:$AQ$91,COLUMN('Non-energy Multiplier'!U$1),0)</f>
        <v>0</v>
      </c>
      <c r="V20" s="133">
        <f>$C20*VLOOKUP($A20,'Non-energy Multiplier'!$A$48:$AQ$91,COLUMN('Non-energy Multiplier'!V$1),0)</f>
        <v>0</v>
      </c>
      <c r="W20" s="133">
        <f>$C20*VLOOKUP($A20,'Non-energy Multiplier'!$A$48:$AQ$91,COLUMN('Non-energy Multiplier'!W$1),0)</f>
        <v>0</v>
      </c>
      <c r="X20" s="133">
        <f>$C20*VLOOKUP($A20,'Non-energy Multiplier'!$A$48:$AQ$91,COLUMN('Non-energy Multiplier'!X$1),0)</f>
        <v>0</v>
      </c>
      <c r="Y20" s="133">
        <f>$C20*VLOOKUP($A20,'Non-energy Multiplier'!$A$48:$AQ$91,COLUMN('Non-energy Multiplier'!Y$1),0)</f>
        <v>0</v>
      </c>
      <c r="Z20" s="133">
        <f>$C20*VLOOKUP($A20,'Non-energy Multiplier'!$A$48:$AQ$91,COLUMN('Non-energy Multiplier'!Z$1),0)</f>
        <v>0</v>
      </c>
      <c r="AA20" s="133">
        <f>$C20*VLOOKUP($A20,'Non-energy Multiplier'!$A$48:$AQ$91,COLUMN('Non-energy Multiplier'!AA$1),0)</f>
        <v>0</v>
      </c>
      <c r="AB20" s="133">
        <f>$C20*VLOOKUP($A20,'Non-energy Multiplier'!$A$48:$AQ$91,COLUMN('Non-energy Multiplier'!AB$1),0)</f>
        <v>0</v>
      </c>
      <c r="AC20" s="133">
        <f>$C20*VLOOKUP($A20,'Non-energy Multiplier'!$A$48:$AQ$91,COLUMN('Non-energy Multiplier'!AC$1),0)</f>
        <v>0</v>
      </c>
      <c r="AD20" s="133">
        <f>$C20*VLOOKUP($A20,'Non-energy Multiplier'!$A$48:$AQ$91,COLUMN('Non-energy Multiplier'!AD$1),0)</f>
        <v>0</v>
      </c>
      <c r="AE20" s="133">
        <f>$C20*VLOOKUP($A20,'Non-energy Multiplier'!$A$48:$AQ$91,COLUMN('Non-energy Multiplier'!AE$1),0)</f>
        <v>0</v>
      </c>
      <c r="AF20" s="133">
        <f>$C20*VLOOKUP($A20,'Non-energy Multiplier'!$A$48:$AQ$91,COLUMN('Non-energy Multiplier'!AF$1),0)</f>
        <v>0</v>
      </c>
      <c r="AG20" s="133">
        <f>$C20*VLOOKUP($A20,'Non-energy Multiplier'!$A$48:$AQ$91,COLUMN('Non-energy Multiplier'!AG$1),0)</f>
        <v>0</v>
      </c>
      <c r="AH20" s="133">
        <f>$C20*VLOOKUP($A20,'Non-energy Multiplier'!$A$48:$AQ$91,COLUMN('Non-energy Multiplier'!AH$1),0)</f>
        <v>0</v>
      </c>
      <c r="AI20" s="133">
        <f>$C20*VLOOKUP($A20,'Non-energy Multiplier'!$A$48:$AQ$91,COLUMN('Non-energy Multiplier'!AI$1),0)</f>
        <v>0</v>
      </c>
      <c r="AJ20" s="133">
        <f>$C20*VLOOKUP($A20,'Non-energy Multiplier'!$A$48:$AQ$91,COLUMN('Non-energy Multiplier'!AJ$1),0)</f>
        <v>0</v>
      </c>
      <c r="AK20" s="133">
        <f>$C20*VLOOKUP($A20,'Non-energy Multiplier'!$A$48:$AQ$91,COLUMN('Non-energy Multiplier'!AK$1),0)</f>
        <v>0</v>
      </c>
      <c r="AL20" s="133">
        <f>$C20*VLOOKUP($A20,'Non-energy Multiplier'!$A$48:$AQ$91,COLUMN('Non-energy Multiplier'!AL$1),0)</f>
        <v>0</v>
      </c>
      <c r="AM20" s="133">
        <f>$C20*VLOOKUP($A20,'Non-energy Multiplier'!$A$48:$AQ$91,COLUMN('Non-energy Multiplier'!AM$1),0)</f>
        <v>0</v>
      </c>
      <c r="AN20" s="133">
        <f>$C20*VLOOKUP($A20,'Non-energy Multiplier'!$A$48:$AQ$91,COLUMN('Non-energy Multiplier'!AN$1),0)</f>
        <v>0</v>
      </c>
      <c r="AO20" s="133">
        <f>$C20*VLOOKUP($A20,'Non-energy Multiplier'!$A$48:$AQ$91,COLUMN('Non-energy Multiplier'!AO$1),0)</f>
        <v>0</v>
      </c>
      <c r="AP20" s="133">
        <f>$C20*VLOOKUP($A20,'Non-energy Multiplier'!$A$48:$AQ$91,COLUMN('Non-energy Multiplier'!AP$1),0)</f>
        <v>0</v>
      </c>
      <c r="AQ20" s="133">
        <f>$C20*VLOOKUP($A20,'Non-energy Multiplier'!$A$48:$AQ$91,COLUMN('Non-energy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5">
      <c r="A21" s="12" t="s">
        <v>20</v>
      </c>
      <c r="B21" s="133">
        <f>'Non-energy Use 2019'!C134</f>
        <v>0</v>
      </c>
      <c r="C21" s="133">
        <f>'Non-energy Use 2020'!C133</f>
        <v>0</v>
      </c>
      <c r="D21" s="133">
        <f>$C21*VLOOKUP($A21,'Non-energy Multiplier'!$A$48:$AQ$91,COLUMN('Non-energy Multiplier'!D$1),0)</f>
        <v>0</v>
      </c>
      <c r="E21" s="133">
        <f>$C21*VLOOKUP($A21,'Non-energy Multiplier'!$A$48:$AQ$91,COLUMN('Non-energy Multiplier'!E$1),0)</f>
        <v>0</v>
      </c>
      <c r="F21" s="133">
        <f>$C21*VLOOKUP($A21,'Non-energy Multiplier'!$A$48:$AQ$91,COLUMN('Non-energy Multiplier'!F$1),0)</f>
        <v>0</v>
      </c>
      <c r="G21" s="133">
        <f>$C21*VLOOKUP($A21,'Non-energy Multiplier'!$A$48:$AQ$91,COLUMN('Non-energy Multiplier'!G$1),0)</f>
        <v>0</v>
      </c>
      <c r="H21" s="133">
        <f>$C21*VLOOKUP($A21,'Non-energy Multiplier'!$A$48:$AQ$91,COLUMN('Non-energy Multiplier'!H$1),0)</f>
        <v>0</v>
      </c>
      <c r="I21" s="133">
        <f>$C21*VLOOKUP($A21,'Non-energy Multiplier'!$A$48:$AQ$91,COLUMN('Non-energy Multiplier'!I$1),0)</f>
        <v>0</v>
      </c>
      <c r="J21" s="133">
        <f>$C21*VLOOKUP($A21,'Non-energy Multiplier'!$A$48:$AQ$91,COLUMN('Non-energy Multiplier'!J$1),0)</f>
        <v>0</v>
      </c>
      <c r="K21" s="133">
        <f>$C21*VLOOKUP($A21,'Non-energy Multiplier'!$A$48:$AQ$91,COLUMN('Non-energy Multiplier'!K$1),0)</f>
        <v>0</v>
      </c>
      <c r="L21" s="133">
        <f>$C21*VLOOKUP($A21,'Non-energy Multiplier'!$A$48:$AQ$91,COLUMN('Non-energy Multiplier'!L$1),0)</f>
        <v>0</v>
      </c>
      <c r="M21" s="133">
        <f>$C21*VLOOKUP($A21,'Non-energy Multiplier'!$A$48:$AQ$91,COLUMN('Non-energy Multiplier'!M$1),0)</f>
        <v>0</v>
      </c>
      <c r="N21" s="133">
        <f>$C21*VLOOKUP($A21,'Non-energy Multiplier'!$A$48:$AQ$91,COLUMN('Non-energy Multiplier'!N$1),0)</f>
        <v>0</v>
      </c>
      <c r="O21" s="133">
        <f>$C21*VLOOKUP($A21,'Non-energy Multiplier'!$A$48:$AQ$91,COLUMN('Non-energy Multiplier'!O$1),0)</f>
        <v>0</v>
      </c>
      <c r="P21" s="133">
        <f>$C21*VLOOKUP($A21,'Non-energy Multiplier'!$A$48:$AQ$91,COLUMN('Non-energy Multiplier'!P$1),0)</f>
        <v>0</v>
      </c>
      <c r="Q21" s="133">
        <f>$C21*VLOOKUP($A21,'Non-energy Multiplier'!$A$48:$AQ$91,COLUMN('Non-energy Multiplier'!Q$1),0)</f>
        <v>0</v>
      </c>
      <c r="R21" s="133">
        <f>$C21*VLOOKUP($A21,'Non-energy Multiplier'!$A$48:$AQ$91,COLUMN('Non-energy Multiplier'!R$1),0)</f>
        <v>0</v>
      </c>
      <c r="S21" s="133">
        <f>$C21*VLOOKUP($A21,'Non-energy Multiplier'!$A$48:$AQ$91,COLUMN('Non-energy Multiplier'!S$1),0)</f>
        <v>0</v>
      </c>
      <c r="T21" s="133">
        <f>$C21*VLOOKUP($A21,'Non-energy Multiplier'!$A$48:$AQ$91,COLUMN('Non-energy Multiplier'!T$1),0)</f>
        <v>0</v>
      </c>
      <c r="U21" s="133">
        <f>$C21*VLOOKUP($A21,'Non-energy Multiplier'!$A$48:$AQ$91,COLUMN('Non-energy Multiplier'!U$1),0)</f>
        <v>0</v>
      </c>
      <c r="V21" s="133">
        <f>$C21*VLOOKUP($A21,'Non-energy Multiplier'!$A$48:$AQ$91,COLUMN('Non-energy Multiplier'!V$1),0)</f>
        <v>0</v>
      </c>
      <c r="W21" s="133">
        <f>$C21*VLOOKUP($A21,'Non-energy Multiplier'!$A$48:$AQ$91,COLUMN('Non-energy Multiplier'!W$1),0)</f>
        <v>0</v>
      </c>
      <c r="X21" s="133">
        <f>$C21*VLOOKUP($A21,'Non-energy Multiplier'!$A$48:$AQ$91,COLUMN('Non-energy Multiplier'!X$1),0)</f>
        <v>0</v>
      </c>
      <c r="Y21" s="133">
        <f>$C21*VLOOKUP($A21,'Non-energy Multiplier'!$A$48:$AQ$91,COLUMN('Non-energy Multiplier'!Y$1),0)</f>
        <v>0</v>
      </c>
      <c r="Z21" s="133">
        <f>$C21*VLOOKUP($A21,'Non-energy Multiplier'!$A$48:$AQ$91,COLUMN('Non-energy Multiplier'!Z$1),0)</f>
        <v>0</v>
      </c>
      <c r="AA21" s="133">
        <f>$C21*VLOOKUP($A21,'Non-energy Multiplier'!$A$48:$AQ$91,COLUMN('Non-energy Multiplier'!AA$1),0)</f>
        <v>0</v>
      </c>
      <c r="AB21" s="133">
        <f>$C21*VLOOKUP($A21,'Non-energy Multiplier'!$A$48:$AQ$91,COLUMN('Non-energy Multiplier'!AB$1),0)</f>
        <v>0</v>
      </c>
      <c r="AC21" s="133">
        <f>$C21*VLOOKUP($A21,'Non-energy Multiplier'!$A$48:$AQ$91,COLUMN('Non-energy Multiplier'!AC$1),0)</f>
        <v>0</v>
      </c>
      <c r="AD21" s="133">
        <f>$C21*VLOOKUP($A21,'Non-energy Multiplier'!$A$48:$AQ$91,COLUMN('Non-energy Multiplier'!AD$1),0)</f>
        <v>0</v>
      </c>
      <c r="AE21" s="133">
        <f>$C21*VLOOKUP($A21,'Non-energy Multiplier'!$A$48:$AQ$91,COLUMN('Non-energy Multiplier'!AE$1),0)</f>
        <v>0</v>
      </c>
      <c r="AF21" s="133">
        <f>$C21*VLOOKUP($A21,'Non-energy Multiplier'!$A$48:$AQ$91,COLUMN('Non-energy Multiplier'!AF$1),0)</f>
        <v>0</v>
      </c>
      <c r="AG21" s="133">
        <f>$C21*VLOOKUP($A21,'Non-energy Multiplier'!$A$48:$AQ$91,COLUMN('Non-energy Multiplier'!AG$1),0)</f>
        <v>0</v>
      </c>
      <c r="AH21" s="133">
        <f>$C21*VLOOKUP($A21,'Non-energy Multiplier'!$A$48:$AQ$91,COLUMN('Non-energy Multiplier'!AH$1),0)</f>
        <v>0</v>
      </c>
      <c r="AI21" s="133">
        <f>$C21*VLOOKUP($A21,'Non-energy Multiplier'!$A$48:$AQ$91,COLUMN('Non-energy Multiplier'!AI$1),0)</f>
        <v>0</v>
      </c>
      <c r="AJ21" s="133">
        <f>$C21*VLOOKUP($A21,'Non-energy Multiplier'!$A$48:$AQ$91,COLUMN('Non-energy Multiplier'!AJ$1),0)</f>
        <v>0</v>
      </c>
      <c r="AK21" s="133">
        <f>$C21*VLOOKUP($A21,'Non-energy Multiplier'!$A$48:$AQ$91,COLUMN('Non-energy Multiplier'!AK$1),0)</f>
        <v>0</v>
      </c>
      <c r="AL21" s="133">
        <f>$C21*VLOOKUP($A21,'Non-energy Multiplier'!$A$48:$AQ$91,COLUMN('Non-energy Multiplier'!AL$1),0)</f>
        <v>0</v>
      </c>
      <c r="AM21" s="133">
        <f>$C21*VLOOKUP($A21,'Non-energy Multiplier'!$A$48:$AQ$91,COLUMN('Non-energy Multiplier'!AM$1),0)</f>
        <v>0</v>
      </c>
      <c r="AN21" s="133">
        <f>$C21*VLOOKUP($A21,'Non-energy Multiplier'!$A$48:$AQ$91,COLUMN('Non-energy Multiplier'!AN$1),0)</f>
        <v>0</v>
      </c>
      <c r="AO21" s="133">
        <f>$C21*VLOOKUP($A21,'Non-energy Multiplier'!$A$48:$AQ$91,COLUMN('Non-energy Multiplier'!AO$1),0)</f>
        <v>0</v>
      </c>
      <c r="AP21" s="133">
        <f>$C21*VLOOKUP($A21,'Non-energy Multiplier'!$A$48:$AQ$91,COLUMN('Non-energy Multiplier'!AP$1),0)</f>
        <v>0</v>
      </c>
      <c r="AQ21" s="133">
        <f>$C21*VLOOKUP($A21,'Non-energy Multiplier'!$A$48:$AQ$91,COLUMN('Non-energy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5">
      <c r="A22" s="12" t="s">
        <v>21</v>
      </c>
      <c r="B22" s="133">
        <f>'Non-energy Use 2019'!C135</f>
        <v>3985909138094478</v>
      </c>
      <c r="C22" s="133">
        <f>'Non-energy Use 2020'!C134</f>
        <v>3936044585336844</v>
      </c>
      <c r="D22" s="133">
        <f>$C22*VLOOKUP($A22,'Non-energy Multiplier'!$A$48:$AQ$91,COLUMN('Non-energy Multiplier'!D$1),0)</f>
        <v>3997344096623578.5</v>
      </c>
      <c r="E22" s="133">
        <f>$C22*VLOOKUP($A22,'Non-energy Multiplier'!$A$48:$AQ$91,COLUMN('Non-energy Multiplier'!E$1),0)</f>
        <v>4752179178460361</v>
      </c>
      <c r="F22" s="133">
        <f>$C22*VLOOKUP($A22,'Non-energy Multiplier'!$A$48:$AQ$91,COLUMN('Non-energy Multiplier'!F$1),0)</f>
        <v>4798526234936511</v>
      </c>
      <c r="G22" s="133">
        <f>$C22*VLOOKUP($A22,'Non-energy Multiplier'!$A$48:$AQ$91,COLUMN('Non-energy Multiplier'!G$1),0)</f>
        <v>4967845602683035</v>
      </c>
      <c r="H22" s="133">
        <f>$C22*VLOOKUP($A22,'Non-energy Multiplier'!$A$48:$AQ$91,COLUMN('Non-energy Multiplier'!H$1),0)</f>
        <v>5223757951306969</v>
      </c>
      <c r="I22" s="133">
        <f>$C22*VLOOKUP($A22,'Non-energy Multiplier'!$A$48:$AQ$91,COLUMN('Non-energy Multiplier'!I$1),0)</f>
        <v>5338966007545078</v>
      </c>
      <c r="J22" s="133">
        <f>$C22*VLOOKUP($A22,'Non-energy Multiplier'!$A$48:$AQ$91,COLUMN('Non-energy Multiplier'!J$1),0)</f>
        <v>5454174063783185</v>
      </c>
      <c r="K22" s="133">
        <f>$C22*VLOOKUP($A22,'Non-energy Multiplier'!$A$48:$AQ$91,COLUMN('Non-energy Multiplier'!K$1),0)</f>
        <v>5569382120021294</v>
      </c>
      <c r="L22" s="133">
        <f>$C22*VLOOKUP($A22,'Non-energy Multiplier'!$A$48:$AQ$91,COLUMN('Non-energy Multiplier'!L$1),0)</f>
        <v>5684590176259400</v>
      </c>
      <c r="M22" s="133">
        <f>$C22*VLOOKUP($A22,'Non-energy Multiplier'!$A$48:$AQ$91,COLUMN('Non-energy Multiplier'!M$1),0)</f>
        <v>5799798232497508</v>
      </c>
      <c r="N22" s="133">
        <f>$C22*VLOOKUP($A22,'Non-energy Multiplier'!$A$48:$AQ$91,COLUMN('Non-energy Multiplier'!N$1),0)</f>
        <v>5808027666006735</v>
      </c>
      <c r="O22" s="133">
        <f>$C22*VLOOKUP($A22,'Non-energy Multiplier'!$A$48:$AQ$91,COLUMN('Non-energy Multiplier'!O$1),0)</f>
        <v>5816257099515964</v>
      </c>
      <c r="P22" s="133">
        <f>$C22*VLOOKUP($A22,'Non-energy Multiplier'!$A$48:$AQ$91,COLUMN('Non-energy Multiplier'!P$1),0)</f>
        <v>5824486533025191</v>
      </c>
      <c r="Q22" s="133">
        <f>$C22*VLOOKUP($A22,'Non-energy Multiplier'!$A$48:$AQ$91,COLUMN('Non-energy Multiplier'!Q$1),0)</f>
        <v>5832715966534419</v>
      </c>
      <c r="R22" s="133">
        <f>$C22*VLOOKUP($A22,'Non-energy Multiplier'!$A$48:$AQ$91,COLUMN('Non-energy Multiplier'!R$1),0)</f>
        <v>5840945400043646</v>
      </c>
      <c r="S22" s="133">
        <f>$C22*VLOOKUP($A22,'Non-energy Multiplier'!$A$48:$AQ$91,COLUMN('Non-energy Multiplier'!S$1),0)</f>
        <v>5775112361793781</v>
      </c>
      <c r="T22" s="133">
        <f>$C22*VLOOKUP($A22,'Non-energy Multiplier'!$A$48:$AQ$91,COLUMN('Non-energy Multiplier'!T$1),0)</f>
        <v>5709279323543917</v>
      </c>
      <c r="U22" s="133">
        <f>$C22*VLOOKUP($A22,'Non-energy Multiplier'!$A$48:$AQ$91,COLUMN('Non-energy Multiplier'!U$1),0)</f>
        <v>5643446285294051</v>
      </c>
      <c r="V22" s="133">
        <f>$C22*VLOOKUP($A22,'Non-energy Multiplier'!$A$48:$AQ$91,COLUMN('Non-energy Multiplier'!V$1),0)</f>
        <v>5577613247044187</v>
      </c>
      <c r="W22" s="133">
        <f>$C22*VLOOKUP($A22,'Non-energy Multiplier'!$A$48:$AQ$91,COLUMN('Non-energy Multiplier'!W$1),0)</f>
        <v>5511780208794322</v>
      </c>
      <c r="X22" s="133">
        <f>$C22*VLOOKUP($A22,'Non-energy Multiplier'!$A$48:$AQ$91,COLUMN('Non-energy Multiplier'!X$1),0)</f>
        <v>5388342755862500</v>
      </c>
      <c r="Y22" s="133">
        <f>$C22*VLOOKUP($A22,'Non-energy Multiplier'!$A$48:$AQ$91,COLUMN('Non-energy Multiplier'!Y$1),0)</f>
        <v>5264905302930681</v>
      </c>
      <c r="Z22" s="133">
        <f>$C22*VLOOKUP($A22,'Non-energy Multiplier'!$A$48:$AQ$91,COLUMN('Non-energy Multiplier'!Z$1),0)</f>
        <v>5141467849998859</v>
      </c>
      <c r="AA22" s="133">
        <f>$C22*VLOOKUP($A22,'Non-energy Multiplier'!$A$48:$AQ$91,COLUMN('Non-energy Multiplier'!AA$1),0)</f>
        <v>5018030397067038</v>
      </c>
      <c r="AB22" s="133">
        <f>$C22*VLOOKUP($A22,'Non-energy Multiplier'!$A$48:$AQ$91,COLUMN('Non-energy Multiplier'!AB$1),0)</f>
        <v>4894592944135216</v>
      </c>
      <c r="AC22" s="133">
        <f>$C22*VLOOKUP($A22,'Non-energy Multiplier'!$A$48:$AQ$91,COLUMN('Non-energy Multiplier'!AC$1),0)</f>
        <v>4771155491203395</v>
      </c>
      <c r="AD22" s="133">
        <f>$C22*VLOOKUP($A22,'Non-energy Multiplier'!$A$48:$AQ$91,COLUMN('Non-energy Multiplier'!AD$1),0)</f>
        <v>4647718038271574</v>
      </c>
      <c r="AE22" s="133">
        <f>$C22*VLOOKUP($A22,'Non-energy Multiplier'!$A$48:$AQ$91,COLUMN('Non-energy Multiplier'!AE$1),0)</f>
        <v>4524280585339753</v>
      </c>
      <c r="AF22" s="133">
        <f>$C22*VLOOKUP($A22,'Non-energy Multiplier'!$A$48:$AQ$91,COLUMN('Non-energy Multiplier'!AF$1),0)</f>
        <v>4400843132407933</v>
      </c>
      <c r="AG22" s="133">
        <f>$C22*VLOOKUP($A22,'Non-energy Multiplier'!$A$48:$AQ$91,COLUMN('Non-energy Multiplier'!AG$1),0)</f>
        <v>4277405679476112</v>
      </c>
      <c r="AH22" s="133">
        <f>$C22*VLOOKUP($A22,'Non-energy Multiplier'!$A$48:$AQ$91,COLUMN('Non-energy Multiplier'!AH$1),0)</f>
        <v>4170426320436942.5</v>
      </c>
      <c r="AI22" s="133">
        <f>$C22*VLOOKUP($A22,'Non-energy Multiplier'!$A$48:$AQ$91,COLUMN('Non-energy Multiplier'!AI$1),0)</f>
        <v>4063446961397772.5</v>
      </c>
      <c r="AJ22" s="133">
        <f>$C22*VLOOKUP($A22,'Non-energy Multiplier'!$A$48:$AQ$91,COLUMN('Non-energy Multiplier'!AJ$1),0)</f>
        <v>3956467602358603</v>
      </c>
      <c r="AK22" s="133">
        <f>$C22*VLOOKUP($A22,'Non-energy Multiplier'!$A$48:$AQ$91,COLUMN('Non-energy Multiplier'!AK$1),0)</f>
        <v>3849488243319433</v>
      </c>
      <c r="AL22" s="133">
        <f>$C22*VLOOKUP($A22,'Non-energy Multiplier'!$A$48:$AQ$91,COLUMN('Non-energy Multiplier'!AL$1),0)</f>
        <v>3742508884280263</v>
      </c>
      <c r="AM22" s="133">
        <f>$C22*VLOOKUP($A22,'Non-energy Multiplier'!$A$48:$AQ$91,COLUMN('Non-energy Multiplier'!AM$1),0)</f>
        <v>3630155611638021</v>
      </c>
      <c r="AN22" s="133">
        <f>$C22*VLOOKUP($A22,'Non-energy Multiplier'!$A$48:$AQ$91,COLUMN('Non-energy Multiplier'!AN$1),0)</f>
        <v>3517802338995780</v>
      </c>
      <c r="AO22" s="133">
        <f>$C22*VLOOKUP($A22,'Non-energy Multiplier'!$A$48:$AQ$91,COLUMN('Non-energy Multiplier'!AO$1),0)</f>
        <v>3405449066353538.5</v>
      </c>
      <c r="AP22" s="133">
        <f>$C22*VLOOKUP($A22,'Non-energy Multiplier'!$A$48:$AQ$91,COLUMN('Non-energy Multiplier'!AP$1),0)</f>
        <v>3293095793711297</v>
      </c>
      <c r="AQ22" s="133">
        <f>$C22*VLOOKUP($A22,'Non-energy Multiplier'!$A$48:$AQ$91,COLUMN('Non-energy Multiplier'!AQ$1),0)</f>
        <v>3180742521069054.5</v>
      </c>
      <c r="AR22" s="133" t="str">
        <f>VLOOKUP($A22,'Sector Match'!$A$1:$B$43,2,0)</f>
        <v>refined petroleum and coke 19</v>
      </c>
    </row>
    <row r="23" spans="1:44" x14ac:dyDescent="0.25">
      <c r="A23" s="12" t="s">
        <v>1</v>
      </c>
      <c r="B23" s="133">
        <f>'Non-energy Use 2019'!C136</f>
        <v>1282383392248434.8</v>
      </c>
      <c r="C23" s="133">
        <f>'Non-energy Use 2020'!C135</f>
        <v>1332844301735048</v>
      </c>
      <c r="D23" s="320">
        <f>$C23*VLOOKUP($A23,'Non-energy Multiplier'!$A$48:$AQ$91,COLUMN('Non-energy Multiplier'!D$1),0)</f>
        <v>1376482918526177.3</v>
      </c>
      <c r="E23" s="133">
        <f>$C23*VLOOKUP($A23,'Non-energy Multiplier'!$A$48:$AQ$91,COLUMN('Non-energy Multiplier'!E$1),0)</f>
        <v>1682905980748938.3</v>
      </c>
      <c r="F23" s="133">
        <f>$C23*VLOOKUP($A23,'Non-energy Multiplier'!$A$48:$AQ$91,COLUMN('Non-energy Multiplier'!F$1),0)</f>
        <v>1732159141770060</v>
      </c>
      <c r="G23" s="133">
        <f>$C23*VLOOKUP($A23,'Non-energy Multiplier'!$A$48:$AQ$91,COLUMN('Non-energy Multiplier'!G$1),0)</f>
        <v>1812136770764313.8</v>
      </c>
      <c r="H23" s="133">
        <f>$C23*VLOOKUP($A23,'Non-energy Multiplier'!$A$48:$AQ$91,COLUMN('Non-energy Multiplier'!H$1),0)</f>
        <v>1921436974396738</v>
      </c>
      <c r="I23" s="133">
        <f>$C23*VLOOKUP($A23,'Non-energy Multiplier'!$A$48:$AQ$91,COLUMN('Non-energy Multiplier'!I$1),0)</f>
        <v>1990927649667599.8</v>
      </c>
      <c r="J23" s="133">
        <f>$C23*VLOOKUP($A23,'Non-energy Multiplier'!$A$48:$AQ$91,COLUMN('Non-energy Multiplier'!J$1),0)</f>
        <v>2060418324938461</v>
      </c>
      <c r="K23" s="133">
        <f>$C23*VLOOKUP($A23,'Non-energy Multiplier'!$A$48:$AQ$91,COLUMN('Non-energy Multiplier'!K$1),0)</f>
        <v>2129909000209323</v>
      </c>
      <c r="L23" s="133">
        <f>$C23*VLOOKUP($A23,'Non-energy Multiplier'!$A$48:$AQ$91,COLUMN('Non-energy Multiplier'!L$1),0)</f>
        <v>2199399675480184.5</v>
      </c>
      <c r="M23" s="133">
        <f>$C23*VLOOKUP($A23,'Non-energy Multiplier'!$A$48:$AQ$91,COLUMN('Non-energy Multiplier'!M$1),0)</f>
        <v>2268890350751046</v>
      </c>
      <c r="N23" s="133">
        <f>$C23*VLOOKUP($A23,'Non-energy Multiplier'!$A$48:$AQ$91,COLUMN('Non-energy Multiplier'!N$1),0)</f>
        <v>2308798615617222</v>
      </c>
      <c r="O23" s="133">
        <f>$C23*VLOOKUP($A23,'Non-energy Multiplier'!$A$48:$AQ$91,COLUMN('Non-energy Multiplier'!O$1),0)</f>
        <v>2348706880483397.5</v>
      </c>
      <c r="P23" s="133">
        <f>$C23*VLOOKUP($A23,'Non-energy Multiplier'!$A$48:$AQ$91,COLUMN('Non-energy Multiplier'!P$1),0)</f>
        <v>2388615145349573.5</v>
      </c>
      <c r="Q23" s="133">
        <f>$C23*VLOOKUP($A23,'Non-energy Multiplier'!$A$48:$AQ$91,COLUMN('Non-energy Multiplier'!Q$1),0)</f>
        <v>2428523410215749</v>
      </c>
      <c r="R23" s="133">
        <f>$C23*VLOOKUP($A23,'Non-energy Multiplier'!$A$48:$AQ$91,COLUMN('Non-energy Multiplier'!R$1),0)</f>
        <v>2468431675081925</v>
      </c>
      <c r="S23" s="133">
        <f>$C23*VLOOKUP($A23,'Non-energy Multiplier'!$A$48:$AQ$91,COLUMN('Non-energy Multiplier'!S$1),0)</f>
        <v>2489214717850224.5</v>
      </c>
      <c r="T23" s="133">
        <f>$C23*VLOOKUP($A23,'Non-energy Multiplier'!$A$48:$AQ$91,COLUMN('Non-energy Multiplier'!T$1),0)</f>
        <v>2509997760618524</v>
      </c>
      <c r="U23" s="133">
        <f>$C23*VLOOKUP($A23,'Non-energy Multiplier'!$A$48:$AQ$91,COLUMN('Non-energy Multiplier'!U$1),0)</f>
        <v>2530780803386823.5</v>
      </c>
      <c r="V23" s="133">
        <f>$C23*VLOOKUP($A23,'Non-energy Multiplier'!$A$48:$AQ$91,COLUMN('Non-energy Multiplier'!V$1),0)</f>
        <v>2551563846155123</v>
      </c>
      <c r="W23" s="133">
        <f>$C23*VLOOKUP($A23,'Non-energy Multiplier'!$A$48:$AQ$91,COLUMN('Non-energy Multiplier'!W$1),0)</f>
        <v>2572346888923421.5</v>
      </c>
      <c r="X23" s="133">
        <f>$C23*VLOOKUP($A23,'Non-energy Multiplier'!$A$48:$AQ$91,COLUMN('Non-energy Multiplier'!X$1),0)</f>
        <v>2581751253453819.5</v>
      </c>
      <c r="Y23" s="133">
        <f>$C23*VLOOKUP($A23,'Non-energy Multiplier'!$A$48:$AQ$91,COLUMN('Non-energy Multiplier'!Y$1),0)</f>
        <v>2591155617984217.5</v>
      </c>
      <c r="Z23" s="133">
        <f>$C23*VLOOKUP($A23,'Non-energy Multiplier'!$A$48:$AQ$91,COLUMN('Non-energy Multiplier'!Z$1),0)</f>
        <v>2600559982514615</v>
      </c>
      <c r="AA23" s="133">
        <f>$C23*VLOOKUP($A23,'Non-energy Multiplier'!$A$48:$AQ$91,COLUMN('Non-energy Multiplier'!AA$1),0)</f>
        <v>2609964347045013</v>
      </c>
      <c r="AB23" s="133">
        <f>$C23*VLOOKUP($A23,'Non-energy Multiplier'!$A$48:$AQ$91,COLUMN('Non-energy Multiplier'!AB$1),0)</f>
        <v>2619368711575411</v>
      </c>
      <c r="AC23" s="133">
        <f>$C23*VLOOKUP($A23,'Non-energy Multiplier'!$A$48:$AQ$91,COLUMN('Non-energy Multiplier'!AC$1),0)</f>
        <v>2619004852233461</v>
      </c>
      <c r="AD23" s="133">
        <f>$C23*VLOOKUP($A23,'Non-energy Multiplier'!$A$48:$AQ$91,COLUMN('Non-energy Multiplier'!AD$1),0)</f>
        <v>2618640992891511.5</v>
      </c>
      <c r="AE23" s="133">
        <f>$C23*VLOOKUP($A23,'Non-energy Multiplier'!$A$48:$AQ$91,COLUMN('Non-energy Multiplier'!AE$1),0)</f>
        <v>2618277133549561</v>
      </c>
      <c r="AF23" s="133">
        <f>$C23*VLOOKUP($A23,'Non-energy Multiplier'!$A$48:$AQ$91,COLUMN('Non-energy Multiplier'!AF$1),0)</f>
        <v>2617913274207611</v>
      </c>
      <c r="AG23" s="133">
        <f>$C23*VLOOKUP($A23,'Non-energy Multiplier'!$A$48:$AQ$91,COLUMN('Non-energy Multiplier'!AG$1),0)</f>
        <v>2617549414865661.5</v>
      </c>
      <c r="AH23" s="133">
        <f>$C23*VLOOKUP($A23,'Non-energy Multiplier'!$A$48:$AQ$91,COLUMN('Non-energy Multiplier'!AH$1),0)</f>
        <v>2608310832402305.5</v>
      </c>
      <c r="AI23" s="133">
        <f>$C23*VLOOKUP($A23,'Non-energy Multiplier'!$A$48:$AQ$91,COLUMN('Non-energy Multiplier'!AI$1),0)</f>
        <v>2599072249938950.5</v>
      </c>
      <c r="AJ23" s="133">
        <f>$C23*VLOOKUP($A23,'Non-energy Multiplier'!$A$48:$AQ$91,COLUMN('Non-energy Multiplier'!AJ$1),0)</f>
        <v>2589833667475595</v>
      </c>
      <c r="AK23" s="133">
        <f>$C23*VLOOKUP($A23,'Non-energy Multiplier'!$A$48:$AQ$91,COLUMN('Non-energy Multiplier'!AK$1),0)</f>
        <v>2580595085012239.5</v>
      </c>
      <c r="AL23" s="133">
        <f>$C23*VLOOKUP($A23,'Non-energy Multiplier'!$A$48:$AQ$91,COLUMN('Non-energy Multiplier'!AL$1),0)</f>
        <v>2571356502548883.5</v>
      </c>
      <c r="AM23" s="133">
        <f>$C23*VLOOKUP($A23,'Non-energy Multiplier'!$A$48:$AQ$91,COLUMN('Non-energy Multiplier'!AM$1),0)</f>
        <v>2560487012088326</v>
      </c>
      <c r="AN23" s="133">
        <f>$C23*VLOOKUP($A23,'Non-energy Multiplier'!$A$48:$AQ$91,COLUMN('Non-energy Multiplier'!AN$1),0)</f>
        <v>2549617521627769</v>
      </c>
      <c r="AO23" s="133">
        <f>$C23*VLOOKUP($A23,'Non-energy Multiplier'!$A$48:$AQ$91,COLUMN('Non-energy Multiplier'!AO$1),0)</f>
        <v>2538748031167212</v>
      </c>
      <c r="AP23" s="133">
        <f>$C23*VLOOKUP($A23,'Non-energy Multiplier'!$A$48:$AQ$91,COLUMN('Non-energy Multiplier'!AP$1),0)</f>
        <v>2527878540706654.5</v>
      </c>
      <c r="AQ23" s="133">
        <f>$C23*VLOOKUP($A23,'Non-energy Multiplier'!$A$48:$AQ$91,COLUMN('Non-energy Multiplier'!AQ$1),0)</f>
        <v>2517009050246097</v>
      </c>
      <c r="AR23" s="133" t="str">
        <f>VLOOKUP($A23,'Sector Match'!$A$1:$B$43,2,0)</f>
        <v>chemicals 20</v>
      </c>
    </row>
    <row r="24" spans="1:44" x14ac:dyDescent="0.25">
      <c r="A24" s="12" t="s">
        <v>22</v>
      </c>
      <c r="B24" s="133">
        <f>'Non-energy Use 2019'!C137</f>
        <v>0</v>
      </c>
      <c r="C24" s="133">
        <f>'Non-energy Use 2020'!C136</f>
        <v>0</v>
      </c>
      <c r="D24" s="133">
        <f>$C24*VLOOKUP($A24,'Non-energy Multiplier'!$A$48:$AQ$91,COLUMN('Non-energy Multiplier'!D$1),0)</f>
        <v>0</v>
      </c>
      <c r="E24" s="133">
        <f>$C24*VLOOKUP($A24,'Non-energy Multiplier'!$A$48:$AQ$91,COLUMN('Non-energy Multiplier'!E$1),0)</f>
        <v>0</v>
      </c>
      <c r="F24" s="133">
        <f>$C24*VLOOKUP($A24,'Non-energy Multiplier'!$A$48:$AQ$91,COLUMN('Non-energy Multiplier'!F$1),0)</f>
        <v>0</v>
      </c>
      <c r="G24" s="133">
        <f>$C24*VLOOKUP($A24,'Non-energy Multiplier'!$A$48:$AQ$91,COLUMN('Non-energy Multiplier'!G$1),0)</f>
        <v>0</v>
      </c>
      <c r="H24" s="133">
        <f>$C24*VLOOKUP($A24,'Non-energy Multiplier'!$A$48:$AQ$91,COLUMN('Non-energy Multiplier'!H$1),0)</f>
        <v>0</v>
      </c>
      <c r="I24" s="133">
        <f>$C24*VLOOKUP($A24,'Non-energy Multiplier'!$A$48:$AQ$91,COLUMN('Non-energy Multiplier'!I$1),0)</f>
        <v>0</v>
      </c>
      <c r="J24" s="133">
        <f>$C24*VLOOKUP($A24,'Non-energy Multiplier'!$A$48:$AQ$91,COLUMN('Non-energy Multiplier'!J$1),0)</f>
        <v>0</v>
      </c>
      <c r="K24" s="133">
        <f>$C24*VLOOKUP($A24,'Non-energy Multiplier'!$A$48:$AQ$91,COLUMN('Non-energy Multiplier'!K$1),0)</f>
        <v>0</v>
      </c>
      <c r="L24" s="133">
        <f>$C24*VLOOKUP($A24,'Non-energy Multiplier'!$A$48:$AQ$91,COLUMN('Non-energy Multiplier'!L$1),0)</f>
        <v>0</v>
      </c>
      <c r="M24" s="133">
        <f>$C24*VLOOKUP($A24,'Non-energy Multiplier'!$A$48:$AQ$91,COLUMN('Non-energy Multiplier'!M$1),0)</f>
        <v>0</v>
      </c>
      <c r="N24" s="133">
        <f>$C24*VLOOKUP($A24,'Non-energy Multiplier'!$A$48:$AQ$91,COLUMN('Non-energy Multiplier'!N$1),0)</f>
        <v>0</v>
      </c>
      <c r="O24" s="133">
        <f>$C24*VLOOKUP($A24,'Non-energy Multiplier'!$A$48:$AQ$91,COLUMN('Non-energy Multiplier'!O$1),0)</f>
        <v>0</v>
      </c>
      <c r="P24" s="133">
        <f>$C24*VLOOKUP($A24,'Non-energy Multiplier'!$A$48:$AQ$91,COLUMN('Non-energy Multiplier'!P$1),0)</f>
        <v>0</v>
      </c>
      <c r="Q24" s="133">
        <f>$C24*VLOOKUP($A24,'Non-energy Multiplier'!$A$48:$AQ$91,COLUMN('Non-energy Multiplier'!Q$1),0)</f>
        <v>0</v>
      </c>
      <c r="R24" s="133">
        <f>$C24*VLOOKUP($A24,'Non-energy Multiplier'!$A$48:$AQ$91,COLUMN('Non-energy Multiplier'!R$1),0)</f>
        <v>0</v>
      </c>
      <c r="S24" s="133">
        <f>$C24*VLOOKUP($A24,'Non-energy Multiplier'!$A$48:$AQ$91,COLUMN('Non-energy Multiplier'!S$1),0)</f>
        <v>0</v>
      </c>
      <c r="T24" s="133">
        <f>$C24*VLOOKUP($A24,'Non-energy Multiplier'!$A$48:$AQ$91,COLUMN('Non-energy Multiplier'!T$1),0)</f>
        <v>0</v>
      </c>
      <c r="U24" s="133">
        <f>$C24*VLOOKUP($A24,'Non-energy Multiplier'!$A$48:$AQ$91,COLUMN('Non-energy Multiplier'!U$1),0)</f>
        <v>0</v>
      </c>
      <c r="V24" s="133">
        <f>$C24*VLOOKUP($A24,'Non-energy Multiplier'!$A$48:$AQ$91,COLUMN('Non-energy Multiplier'!V$1),0)</f>
        <v>0</v>
      </c>
      <c r="W24" s="133">
        <f>$C24*VLOOKUP($A24,'Non-energy Multiplier'!$A$48:$AQ$91,COLUMN('Non-energy Multiplier'!W$1),0)</f>
        <v>0</v>
      </c>
      <c r="X24" s="133">
        <f>$C24*VLOOKUP($A24,'Non-energy Multiplier'!$A$48:$AQ$91,COLUMN('Non-energy Multiplier'!X$1),0)</f>
        <v>0</v>
      </c>
      <c r="Y24" s="133">
        <f>$C24*VLOOKUP($A24,'Non-energy Multiplier'!$A$48:$AQ$91,COLUMN('Non-energy Multiplier'!Y$1),0)</f>
        <v>0</v>
      </c>
      <c r="Z24" s="133">
        <f>$C24*VLOOKUP($A24,'Non-energy Multiplier'!$A$48:$AQ$91,COLUMN('Non-energy Multiplier'!Z$1),0)</f>
        <v>0</v>
      </c>
      <c r="AA24" s="133">
        <f>$C24*VLOOKUP($A24,'Non-energy Multiplier'!$A$48:$AQ$91,COLUMN('Non-energy Multiplier'!AA$1),0)</f>
        <v>0</v>
      </c>
      <c r="AB24" s="133">
        <f>$C24*VLOOKUP($A24,'Non-energy Multiplier'!$A$48:$AQ$91,COLUMN('Non-energy Multiplier'!AB$1),0)</f>
        <v>0</v>
      </c>
      <c r="AC24" s="133">
        <f>$C24*VLOOKUP($A24,'Non-energy Multiplier'!$A$48:$AQ$91,COLUMN('Non-energy Multiplier'!AC$1),0)</f>
        <v>0</v>
      </c>
      <c r="AD24" s="133">
        <f>$C24*VLOOKUP($A24,'Non-energy Multiplier'!$A$48:$AQ$91,COLUMN('Non-energy Multiplier'!AD$1),0)</f>
        <v>0</v>
      </c>
      <c r="AE24" s="133">
        <f>$C24*VLOOKUP($A24,'Non-energy Multiplier'!$A$48:$AQ$91,COLUMN('Non-energy Multiplier'!AE$1),0)</f>
        <v>0</v>
      </c>
      <c r="AF24" s="133">
        <f>$C24*VLOOKUP($A24,'Non-energy Multiplier'!$A$48:$AQ$91,COLUMN('Non-energy Multiplier'!AF$1),0)</f>
        <v>0</v>
      </c>
      <c r="AG24" s="133">
        <f>$C24*VLOOKUP($A24,'Non-energy Multiplier'!$A$48:$AQ$91,COLUMN('Non-energy Multiplier'!AG$1),0)</f>
        <v>0</v>
      </c>
      <c r="AH24" s="133">
        <f>$C24*VLOOKUP($A24,'Non-energy Multiplier'!$A$48:$AQ$91,COLUMN('Non-energy Multiplier'!AH$1),0)</f>
        <v>0</v>
      </c>
      <c r="AI24" s="133">
        <f>$C24*VLOOKUP($A24,'Non-energy Multiplier'!$A$48:$AQ$91,COLUMN('Non-energy Multiplier'!AI$1),0)</f>
        <v>0</v>
      </c>
      <c r="AJ24" s="133">
        <f>$C24*VLOOKUP($A24,'Non-energy Multiplier'!$A$48:$AQ$91,COLUMN('Non-energy Multiplier'!AJ$1),0)</f>
        <v>0</v>
      </c>
      <c r="AK24" s="133">
        <f>$C24*VLOOKUP($A24,'Non-energy Multiplier'!$A$48:$AQ$91,COLUMN('Non-energy Multiplier'!AK$1),0)</f>
        <v>0</v>
      </c>
      <c r="AL24" s="133">
        <f>$C24*VLOOKUP($A24,'Non-energy Multiplier'!$A$48:$AQ$91,COLUMN('Non-energy Multiplier'!AL$1),0)</f>
        <v>0</v>
      </c>
      <c r="AM24" s="133">
        <f>$C24*VLOOKUP($A24,'Non-energy Multiplier'!$A$48:$AQ$91,COLUMN('Non-energy Multiplier'!AM$1),0)</f>
        <v>0</v>
      </c>
      <c r="AN24" s="133">
        <f>$C24*VLOOKUP($A24,'Non-energy Multiplier'!$A$48:$AQ$91,COLUMN('Non-energy Multiplier'!AN$1),0)</f>
        <v>0</v>
      </c>
      <c r="AO24" s="133">
        <f>$C24*VLOOKUP($A24,'Non-energy Multiplier'!$A$48:$AQ$91,COLUMN('Non-energy Multiplier'!AO$1),0)</f>
        <v>0</v>
      </c>
      <c r="AP24" s="133">
        <f>$C24*VLOOKUP($A24,'Non-energy Multiplier'!$A$48:$AQ$91,COLUMN('Non-energy Multiplier'!AP$1),0)</f>
        <v>0</v>
      </c>
      <c r="AQ24" s="133">
        <f>$C24*VLOOKUP($A24,'Non-energy Multiplier'!$A$48:$AQ$91,COLUMN('Non-energy Multiplier'!AQ$1),0)</f>
        <v>0</v>
      </c>
      <c r="AR24" s="133">
        <f>VLOOKUP($A24,'Sector Match'!$A$1:$B$43,2,0)</f>
        <v>0</v>
      </c>
    </row>
    <row r="25" spans="1:44" x14ac:dyDescent="0.25">
      <c r="A25" s="12" t="s">
        <v>23</v>
      </c>
      <c r="B25" s="133">
        <f>'Non-energy Use 2019'!C138</f>
        <v>0</v>
      </c>
      <c r="C25" s="133">
        <f>'Non-energy Use 2020'!C137</f>
        <v>0</v>
      </c>
      <c r="D25" s="133">
        <f>$C25*VLOOKUP($A25,'Non-energy Multiplier'!$A$48:$AQ$91,COLUMN('Non-energy Multiplier'!D$1),0)</f>
        <v>0</v>
      </c>
      <c r="E25" s="133">
        <f>$C25*VLOOKUP($A25,'Non-energy Multiplier'!$A$48:$AQ$91,COLUMN('Non-energy Multiplier'!E$1),0)</f>
        <v>0</v>
      </c>
      <c r="F25" s="133">
        <f>$C25*VLOOKUP($A25,'Non-energy Multiplier'!$A$48:$AQ$91,COLUMN('Non-energy Multiplier'!F$1),0)</f>
        <v>0</v>
      </c>
      <c r="G25" s="133">
        <f>$C25*VLOOKUP($A25,'Non-energy Multiplier'!$A$48:$AQ$91,COLUMN('Non-energy Multiplier'!G$1),0)</f>
        <v>0</v>
      </c>
      <c r="H25" s="133">
        <f>$C25*VLOOKUP($A25,'Non-energy Multiplier'!$A$48:$AQ$91,COLUMN('Non-energy Multiplier'!H$1),0)</f>
        <v>0</v>
      </c>
      <c r="I25" s="133">
        <f>$C25*VLOOKUP($A25,'Non-energy Multiplier'!$A$48:$AQ$91,COLUMN('Non-energy Multiplier'!I$1),0)</f>
        <v>0</v>
      </c>
      <c r="J25" s="133">
        <f>$C25*VLOOKUP($A25,'Non-energy Multiplier'!$A$48:$AQ$91,COLUMN('Non-energy Multiplier'!J$1),0)</f>
        <v>0</v>
      </c>
      <c r="K25" s="133">
        <f>$C25*VLOOKUP($A25,'Non-energy Multiplier'!$A$48:$AQ$91,COLUMN('Non-energy Multiplier'!K$1),0)</f>
        <v>0</v>
      </c>
      <c r="L25" s="133">
        <f>$C25*VLOOKUP($A25,'Non-energy Multiplier'!$A$48:$AQ$91,COLUMN('Non-energy Multiplier'!L$1),0)</f>
        <v>0</v>
      </c>
      <c r="M25" s="133">
        <f>$C25*VLOOKUP($A25,'Non-energy Multiplier'!$A$48:$AQ$91,COLUMN('Non-energy Multiplier'!M$1),0)</f>
        <v>0</v>
      </c>
      <c r="N25" s="133">
        <f>$C25*VLOOKUP($A25,'Non-energy Multiplier'!$A$48:$AQ$91,COLUMN('Non-energy Multiplier'!N$1),0)</f>
        <v>0</v>
      </c>
      <c r="O25" s="133">
        <f>$C25*VLOOKUP($A25,'Non-energy Multiplier'!$A$48:$AQ$91,COLUMN('Non-energy Multiplier'!O$1),0)</f>
        <v>0</v>
      </c>
      <c r="P25" s="133">
        <f>$C25*VLOOKUP($A25,'Non-energy Multiplier'!$A$48:$AQ$91,COLUMN('Non-energy Multiplier'!P$1),0)</f>
        <v>0</v>
      </c>
      <c r="Q25" s="133">
        <f>$C25*VLOOKUP($A25,'Non-energy Multiplier'!$A$48:$AQ$91,COLUMN('Non-energy Multiplier'!Q$1),0)</f>
        <v>0</v>
      </c>
      <c r="R25" s="133">
        <f>$C25*VLOOKUP($A25,'Non-energy Multiplier'!$A$48:$AQ$91,COLUMN('Non-energy Multiplier'!R$1),0)</f>
        <v>0</v>
      </c>
      <c r="S25" s="133">
        <f>$C25*VLOOKUP($A25,'Non-energy Multiplier'!$A$48:$AQ$91,COLUMN('Non-energy Multiplier'!S$1),0)</f>
        <v>0</v>
      </c>
      <c r="T25" s="133">
        <f>$C25*VLOOKUP($A25,'Non-energy Multiplier'!$A$48:$AQ$91,COLUMN('Non-energy Multiplier'!T$1),0)</f>
        <v>0</v>
      </c>
      <c r="U25" s="133">
        <f>$C25*VLOOKUP($A25,'Non-energy Multiplier'!$A$48:$AQ$91,COLUMN('Non-energy Multiplier'!U$1),0)</f>
        <v>0</v>
      </c>
      <c r="V25" s="133">
        <f>$C25*VLOOKUP($A25,'Non-energy Multiplier'!$A$48:$AQ$91,COLUMN('Non-energy Multiplier'!V$1),0)</f>
        <v>0</v>
      </c>
      <c r="W25" s="133">
        <f>$C25*VLOOKUP($A25,'Non-energy Multiplier'!$A$48:$AQ$91,COLUMN('Non-energy Multiplier'!W$1),0)</f>
        <v>0</v>
      </c>
      <c r="X25" s="133">
        <f>$C25*VLOOKUP($A25,'Non-energy Multiplier'!$A$48:$AQ$91,COLUMN('Non-energy Multiplier'!X$1),0)</f>
        <v>0</v>
      </c>
      <c r="Y25" s="133">
        <f>$C25*VLOOKUP($A25,'Non-energy Multiplier'!$A$48:$AQ$91,COLUMN('Non-energy Multiplier'!Y$1),0)</f>
        <v>0</v>
      </c>
      <c r="Z25" s="133">
        <f>$C25*VLOOKUP($A25,'Non-energy Multiplier'!$A$48:$AQ$91,COLUMN('Non-energy Multiplier'!Z$1),0)</f>
        <v>0</v>
      </c>
      <c r="AA25" s="133">
        <f>$C25*VLOOKUP($A25,'Non-energy Multiplier'!$A$48:$AQ$91,COLUMN('Non-energy Multiplier'!AA$1),0)</f>
        <v>0</v>
      </c>
      <c r="AB25" s="133">
        <f>$C25*VLOOKUP($A25,'Non-energy Multiplier'!$A$48:$AQ$91,COLUMN('Non-energy Multiplier'!AB$1),0)</f>
        <v>0</v>
      </c>
      <c r="AC25" s="133">
        <f>$C25*VLOOKUP($A25,'Non-energy Multiplier'!$A$48:$AQ$91,COLUMN('Non-energy Multiplier'!AC$1),0)</f>
        <v>0</v>
      </c>
      <c r="AD25" s="133">
        <f>$C25*VLOOKUP($A25,'Non-energy Multiplier'!$A$48:$AQ$91,COLUMN('Non-energy Multiplier'!AD$1),0)</f>
        <v>0</v>
      </c>
      <c r="AE25" s="133">
        <f>$C25*VLOOKUP($A25,'Non-energy Multiplier'!$A$48:$AQ$91,COLUMN('Non-energy Multiplier'!AE$1),0)</f>
        <v>0</v>
      </c>
      <c r="AF25" s="133">
        <f>$C25*VLOOKUP($A25,'Non-energy Multiplier'!$A$48:$AQ$91,COLUMN('Non-energy Multiplier'!AF$1),0)</f>
        <v>0</v>
      </c>
      <c r="AG25" s="133">
        <f>$C25*VLOOKUP($A25,'Non-energy Multiplier'!$A$48:$AQ$91,COLUMN('Non-energy Multiplier'!AG$1),0)</f>
        <v>0</v>
      </c>
      <c r="AH25" s="133">
        <f>$C25*VLOOKUP($A25,'Non-energy Multiplier'!$A$48:$AQ$91,COLUMN('Non-energy Multiplier'!AH$1),0)</f>
        <v>0</v>
      </c>
      <c r="AI25" s="133">
        <f>$C25*VLOOKUP($A25,'Non-energy Multiplier'!$A$48:$AQ$91,COLUMN('Non-energy Multiplier'!AI$1),0)</f>
        <v>0</v>
      </c>
      <c r="AJ25" s="133">
        <f>$C25*VLOOKUP($A25,'Non-energy Multiplier'!$A$48:$AQ$91,COLUMN('Non-energy Multiplier'!AJ$1),0)</f>
        <v>0</v>
      </c>
      <c r="AK25" s="133">
        <f>$C25*VLOOKUP($A25,'Non-energy Multiplier'!$A$48:$AQ$91,COLUMN('Non-energy Multiplier'!AK$1),0)</f>
        <v>0</v>
      </c>
      <c r="AL25" s="133">
        <f>$C25*VLOOKUP($A25,'Non-energy Multiplier'!$A$48:$AQ$91,COLUMN('Non-energy Multiplier'!AL$1),0)</f>
        <v>0</v>
      </c>
      <c r="AM25" s="133">
        <f>$C25*VLOOKUP($A25,'Non-energy Multiplier'!$A$48:$AQ$91,COLUMN('Non-energy Multiplier'!AM$1),0)</f>
        <v>0</v>
      </c>
      <c r="AN25" s="133">
        <f>$C25*VLOOKUP($A25,'Non-energy Multiplier'!$A$48:$AQ$91,COLUMN('Non-energy Multiplier'!AN$1),0)</f>
        <v>0</v>
      </c>
      <c r="AO25" s="133">
        <f>$C25*VLOOKUP($A25,'Non-energy Multiplier'!$A$48:$AQ$91,COLUMN('Non-energy Multiplier'!AO$1),0)</f>
        <v>0</v>
      </c>
      <c r="AP25" s="133">
        <f>$C25*VLOOKUP($A25,'Non-energy Multiplier'!$A$48:$AQ$91,COLUMN('Non-energy Multiplier'!AP$1),0)</f>
        <v>0</v>
      </c>
      <c r="AQ25" s="133">
        <f>$C25*VLOOKUP($A25,'Non-energy Multiplier'!$A$48:$AQ$91,COLUMN('Non-energy Multiplier'!AQ$1),0)</f>
        <v>0</v>
      </c>
      <c r="AR25" s="133" t="str">
        <f>VLOOKUP($A25,'Sector Match'!$A$1:$B$43,2,0)</f>
        <v>chemicals 20</v>
      </c>
    </row>
    <row r="26" spans="1:44" x14ac:dyDescent="0.25">
      <c r="A26" s="12" t="s">
        <v>24</v>
      </c>
      <c r="B26" s="133">
        <f>'Non-energy Use 2019'!C139</f>
        <v>0</v>
      </c>
      <c r="C26" s="133">
        <f>'Non-energy Use 2020'!C138</f>
        <v>0</v>
      </c>
      <c r="D26" s="133">
        <f>$C26*VLOOKUP($A26,'Non-energy Multiplier'!$A$48:$AQ$91,COLUMN('Non-energy Multiplier'!D$1),0)</f>
        <v>0</v>
      </c>
      <c r="E26" s="133">
        <f>$C26*VLOOKUP($A26,'Non-energy Multiplier'!$A$48:$AQ$91,COLUMN('Non-energy Multiplier'!E$1),0)</f>
        <v>0</v>
      </c>
      <c r="F26" s="133">
        <f>$C26*VLOOKUP($A26,'Non-energy Multiplier'!$A$48:$AQ$91,COLUMN('Non-energy Multiplier'!F$1),0)</f>
        <v>0</v>
      </c>
      <c r="G26" s="133">
        <f>$C26*VLOOKUP($A26,'Non-energy Multiplier'!$A$48:$AQ$91,COLUMN('Non-energy Multiplier'!G$1),0)</f>
        <v>0</v>
      </c>
      <c r="H26" s="133">
        <f>$C26*VLOOKUP($A26,'Non-energy Multiplier'!$A$48:$AQ$91,COLUMN('Non-energy Multiplier'!H$1),0)</f>
        <v>0</v>
      </c>
      <c r="I26" s="133">
        <f>$C26*VLOOKUP($A26,'Non-energy Multiplier'!$A$48:$AQ$91,COLUMN('Non-energy Multiplier'!I$1),0)</f>
        <v>0</v>
      </c>
      <c r="J26" s="133">
        <f>$C26*VLOOKUP($A26,'Non-energy Multiplier'!$A$48:$AQ$91,COLUMN('Non-energy Multiplier'!J$1),0)</f>
        <v>0</v>
      </c>
      <c r="K26" s="133">
        <f>$C26*VLOOKUP($A26,'Non-energy Multiplier'!$A$48:$AQ$91,COLUMN('Non-energy Multiplier'!K$1),0)</f>
        <v>0</v>
      </c>
      <c r="L26" s="133">
        <f>$C26*VLOOKUP($A26,'Non-energy Multiplier'!$A$48:$AQ$91,COLUMN('Non-energy Multiplier'!L$1),0)</f>
        <v>0</v>
      </c>
      <c r="M26" s="133">
        <f>$C26*VLOOKUP($A26,'Non-energy Multiplier'!$A$48:$AQ$91,COLUMN('Non-energy Multiplier'!M$1),0)</f>
        <v>0</v>
      </c>
      <c r="N26" s="133">
        <f>$C26*VLOOKUP($A26,'Non-energy Multiplier'!$A$48:$AQ$91,COLUMN('Non-energy Multiplier'!N$1),0)</f>
        <v>0</v>
      </c>
      <c r="O26" s="133">
        <f>$C26*VLOOKUP($A26,'Non-energy Multiplier'!$A$48:$AQ$91,COLUMN('Non-energy Multiplier'!O$1),0)</f>
        <v>0</v>
      </c>
      <c r="P26" s="133">
        <f>$C26*VLOOKUP($A26,'Non-energy Multiplier'!$A$48:$AQ$91,COLUMN('Non-energy Multiplier'!P$1),0)</f>
        <v>0</v>
      </c>
      <c r="Q26" s="133">
        <f>$C26*VLOOKUP($A26,'Non-energy Multiplier'!$A$48:$AQ$91,COLUMN('Non-energy Multiplier'!Q$1),0)</f>
        <v>0</v>
      </c>
      <c r="R26" s="133">
        <f>$C26*VLOOKUP($A26,'Non-energy Multiplier'!$A$48:$AQ$91,COLUMN('Non-energy Multiplier'!R$1),0)</f>
        <v>0</v>
      </c>
      <c r="S26" s="133">
        <f>$C26*VLOOKUP($A26,'Non-energy Multiplier'!$A$48:$AQ$91,COLUMN('Non-energy Multiplier'!S$1),0)</f>
        <v>0</v>
      </c>
      <c r="T26" s="133">
        <f>$C26*VLOOKUP($A26,'Non-energy Multiplier'!$A$48:$AQ$91,COLUMN('Non-energy Multiplier'!T$1),0)</f>
        <v>0</v>
      </c>
      <c r="U26" s="133">
        <f>$C26*VLOOKUP($A26,'Non-energy Multiplier'!$A$48:$AQ$91,COLUMN('Non-energy Multiplier'!U$1),0)</f>
        <v>0</v>
      </c>
      <c r="V26" s="133">
        <f>$C26*VLOOKUP($A26,'Non-energy Multiplier'!$A$48:$AQ$91,COLUMN('Non-energy Multiplier'!V$1),0)</f>
        <v>0</v>
      </c>
      <c r="W26" s="133">
        <f>$C26*VLOOKUP($A26,'Non-energy Multiplier'!$A$48:$AQ$91,COLUMN('Non-energy Multiplier'!W$1),0)</f>
        <v>0</v>
      </c>
      <c r="X26" s="133">
        <f>$C26*VLOOKUP($A26,'Non-energy Multiplier'!$A$48:$AQ$91,COLUMN('Non-energy Multiplier'!X$1),0)</f>
        <v>0</v>
      </c>
      <c r="Y26" s="133">
        <f>$C26*VLOOKUP($A26,'Non-energy Multiplier'!$A$48:$AQ$91,COLUMN('Non-energy Multiplier'!Y$1),0)</f>
        <v>0</v>
      </c>
      <c r="Z26" s="133">
        <f>$C26*VLOOKUP($A26,'Non-energy Multiplier'!$A$48:$AQ$91,COLUMN('Non-energy Multiplier'!Z$1),0)</f>
        <v>0</v>
      </c>
      <c r="AA26" s="133">
        <f>$C26*VLOOKUP($A26,'Non-energy Multiplier'!$A$48:$AQ$91,COLUMN('Non-energy Multiplier'!AA$1),0)</f>
        <v>0</v>
      </c>
      <c r="AB26" s="133">
        <f>$C26*VLOOKUP($A26,'Non-energy Multiplier'!$A$48:$AQ$91,COLUMN('Non-energy Multiplier'!AB$1),0)</f>
        <v>0</v>
      </c>
      <c r="AC26" s="133">
        <f>$C26*VLOOKUP($A26,'Non-energy Multiplier'!$A$48:$AQ$91,COLUMN('Non-energy Multiplier'!AC$1),0)</f>
        <v>0</v>
      </c>
      <c r="AD26" s="133">
        <f>$C26*VLOOKUP($A26,'Non-energy Multiplier'!$A$48:$AQ$91,COLUMN('Non-energy Multiplier'!AD$1),0)</f>
        <v>0</v>
      </c>
      <c r="AE26" s="133">
        <f>$C26*VLOOKUP($A26,'Non-energy Multiplier'!$A$48:$AQ$91,COLUMN('Non-energy Multiplier'!AE$1),0)</f>
        <v>0</v>
      </c>
      <c r="AF26" s="133">
        <f>$C26*VLOOKUP($A26,'Non-energy Multiplier'!$A$48:$AQ$91,COLUMN('Non-energy Multiplier'!AF$1),0)</f>
        <v>0</v>
      </c>
      <c r="AG26" s="133">
        <f>$C26*VLOOKUP($A26,'Non-energy Multiplier'!$A$48:$AQ$91,COLUMN('Non-energy Multiplier'!AG$1),0)</f>
        <v>0</v>
      </c>
      <c r="AH26" s="133">
        <f>$C26*VLOOKUP($A26,'Non-energy Multiplier'!$A$48:$AQ$91,COLUMN('Non-energy Multiplier'!AH$1),0)</f>
        <v>0</v>
      </c>
      <c r="AI26" s="133">
        <f>$C26*VLOOKUP($A26,'Non-energy Multiplier'!$A$48:$AQ$91,COLUMN('Non-energy Multiplier'!AI$1),0)</f>
        <v>0</v>
      </c>
      <c r="AJ26" s="133">
        <f>$C26*VLOOKUP($A26,'Non-energy Multiplier'!$A$48:$AQ$91,COLUMN('Non-energy Multiplier'!AJ$1),0)</f>
        <v>0</v>
      </c>
      <c r="AK26" s="133">
        <f>$C26*VLOOKUP($A26,'Non-energy Multiplier'!$A$48:$AQ$91,COLUMN('Non-energy Multiplier'!AK$1),0)</f>
        <v>0</v>
      </c>
      <c r="AL26" s="133">
        <f>$C26*VLOOKUP($A26,'Non-energy Multiplier'!$A$48:$AQ$91,COLUMN('Non-energy Multiplier'!AL$1),0)</f>
        <v>0</v>
      </c>
      <c r="AM26" s="133">
        <f>$C26*VLOOKUP($A26,'Non-energy Multiplier'!$A$48:$AQ$91,COLUMN('Non-energy Multiplier'!AM$1),0)</f>
        <v>0</v>
      </c>
      <c r="AN26" s="133">
        <f>$C26*VLOOKUP($A26,'Non-energy Multiplier'!$A$48:$AQ$91,COLUMN('Non-energy Multiplier'!AN$1),0)</f>
        <v>0</v>
      </c>
      <c r="AO26" s="133">
        <f>$C26*VLOOKUP($A26,'Non-energy Multiplier'!$A$48:$AQ$91,COLUMN('Non-energy Multiplier'!AO$1),0)</f>
        <v>0</v>
      </c>
      <c r="AP26" s="133">
        <f>$C26*VLOOKUP($A26,'Non-energy Multiplier'!$A$48:$AQ$91,COLUMN('Non-energy Multiplier'!AP$1),0)</f>
        <v>0</v>
      </c>
      <c r="AQ26" s="133">
        <f>$C26*VLOOKUP($A26,'Non-energy Multiplier'!$A$48:$AQ$91,COLUMN('Non-energy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5">
      <c r="A27" s="12" t="s">
        <v>25</v>
      </c>
      <c r="B27" s="133">
        <f>'Non-energy Use 2019'!C140</f>
        <v>224122586133769.13</v>
      </c>
      <c r="C27" s="133">
        <f>'Non-energy Use 2020'!C139</f>
        <v>320755557511902.19</v>
      </c>
      <c r="D27" s="133">
        <f>$C27*VLOOKUP($A27,'Non-energy Multiplier'!$A$48:$AQ$91,COLUMN('Non-energy Multiplier'!D$1),0)</f>
        <v>313944631684547.44</v>
      </c>
      <c r="E27" s="133">
        <f>$C27*VLOOKUP($A27,'Non-energy Multiplier'!$A$48:$AQ$91,COLUMN('Non-energy Multiplier'!E$1),0)</f>
        <v>358141579320104.44</v>
      </c>
      <c r="F27" s="133">
        <f>$C27*VLOOKUP($A27,'Non-energy Multiplier'!$A$48:$AQ$91,COLUMN('Non-energy Multiplier'!F$1),0)</f>
        <v>344602526603519</v>
      </c>
      <c r="G27" s="133">
        <f>$C27*VLOOKUP($A27,'Non-energy Multiplier'!$A$48:$AQ$91,COLUMN('Non-energy Multiplier'!G$1),0)</f>
        <v>342265348756059.5</v>
      </c>
      <c r="H27" s="133">
        <f>$C27*VLOOKUP($A27,'Non-energy Multiplier'!$A$48:$AQ$91,COLUMN('Non-energy Multiplier'!H$1),0)</f>
        <v>346984793173861.81</v>
      </c>
      <c r="I27" s="133">
        <f>$C27*VLOOKUP($A27,'Non-energy Multiplier'!$A$48:$AQ$91,COLUMN('Non-energy Multiplier'!I$1),0)</f>
        <v>351343588678618.5</v>
      </c>
      <c r="J27" s="133">
        <f>$C27*VLOOKUP($A27,'Non-energy Multiplier'!$A$48:$AQ$91,COLUMN('Non-energy Multiplier'!J$1),0)</f>
        <v>355702384183375.13</v>
      </c>
      <c r="K27" s="133">
        <f>$C27*VLOOKUP($A27,'Non-energy Multiplier'!$A$48:$AQ$91,COLUMN('Non-energy Multiplier'!K$1),0)</f>
        <v>360061179688131.75</v>
      </c>
      <c r="L27" s="133">
        <f>$C27*VLOOKUP($A27,'Non-energy Multiplier'!$A$48:$AQ$91,COLUMN('Non-energy Multiplier'!L$1),0)</f>
        <v>364419975192888.44</v>
      </c>
      <c r="M27" s="133">
        <f>$C27*VLOOKUP($A27,'Non-energy Multiplier'!$A$48:$AQ$91,COLUMN('Non-energy Multiplier'!M$1),0)</f>
        <v>368778770697645.06</v>
      </c>
      <c r="N27" s="133">
        <f>$C27*VLOOKUP($A27,'Non-energy Multiplier'!$A$48:$AQ$91,COLUMN('Non-energy Multiplier'!N$1),0)</f>
        <v>364641663318068.94</v>
      </c>
      <c r="O27" s="133">
        <f>$C27*VLOOKUP($A27,'Non-energy Multiplier'!$A$48:$AQ$91,COLUMN('Non-energy Multiplier'!O$1),0)</f>
        <v>360504555938492.75</v>
      </c>
      <c r="P27" s="133">
        <f>$C27*VLOOKUP($A27,'Non-energy Multiplier'!$A$48:$AQ$91,COLUMN('Non-energy Multiplier'!P$1),0)</f>
        <v>356367448558916.63</v>
      </c>
      <c r="Q27" s="133">
        <f>$C27*VLOOKUP($A27,'Non-energy Multiplier'!$A$48:$AQ$91,COLUMN('Non-energy Multiplier'!Q$1),0)</f>
        <v>352230341179340.44</v>
      </c>
      <c r="R27" s="133">
        <f>$C27*VLOOKUP($A27,'Non-energy Multiplier'!$A$48:$AQ$91,COLUMN('Non-energy Multiplier'!R$1),0)</f>
        <v>348093233799764.31</v>
      </c>
      <c r="S27" s="133">
        <f>$C27*VLOOKUP($A27,'Non-energy Multiplier'!$A$48:$AQ$91,COLUMN('Non-energy Multiplier'!S$1),0)</f>
        <v>342187976204376.56</v>
      </c>
      <c r="T27" s="133">
        <f>$C27*VLOOKUP($A27,'Non-energy Multiplier'!$A$48:$AQ$91,COLUMN('Non-energy Multiplier'!T$1),0)</f>
        <v>336282718608988.88</v>
      </c>
      <c r="U27" s="133">
        <f>$C27*VLOOKUP($A27,'Non-energy Multiplier'!$A$48:$AQ$91,COLUMN('Non-energy Multiplier'!U$1),0)</f>
        <v>330377461013601.06</v>
      </c>
      <c r="V27" s="133">
        <f>$C27*VLOOKUP($A27,'Non-energy Multiplier'!$A$48:$AQ$91,COLUMN('Non-energy Multiplier'!V$1),0)</f>
        <v>324472203418213.31</v>
      </c>
      <c r="W27" s="133">
        <f>$C27*VLOOKUP($A27,'Non-energy Multiplier'!$A$48:$AQ$91,COLUMN('Non-energy Multiplier'!W$1),0)</f>
        <v>318566945822825.56</v>
      </c>
      <c r="X27" s="133">
        <f>$C27*VLOOKUP($A27,'Non-energy Multiplier'!$A$48:$AQ$91,COLUMN('Non-energy Multiplier'!X$1),0)</f>
        <v>310468368032415.31</v>
      </c>
      <c r="Y27" s="133">
        <f>$C27*VLOOKUP($A27,'Non-energy Multiplier'!$A$48:$AQ$91,COLUMN('Non-energy Multiplier'!Y$1),0)</f>
        <v>302369790242005.06</v>
      </c>
      <c r="Z27" s="133">
        <f>$C27*VLOOKUP($A27,'Non-energy Multiplier'!$A$48:$AQ$91,COLUMN('Non-energy Multiplier'!Z$1),0)</f>
        <v>294271212451594.75</v>
      </c>
      <c r="AA27" s="133">
        <f>$C27*VLOOKUP($A27,'Non-energy Multiplier'!$A$48:$AQ$91,COLUMN('Non-energy Multiplier'!AA$1),0)</f>
        <v>286172634661184.5</v>
      </c>
      <c r="AB27" s="133">
        <f>$C27*VLOOKUP($A27,'Non-energy Multiplier'!$A$48:$AQ$91,COLUMN('Non-energy Multiplier'!AB$1),0)</f>
        <v>278074056870774.25</v>
      </c>
      <c r="AC27" s="133">
        <f>$C27*VLOOKUP($A27,'Non-energy Multiplier'!$A$48:$AQ$91,COLUMN('Non-energy Multiplier'!AC$1),0)</f>
        <v>271820738209281.88</v>
      </c>
      <c r="AD27" s="133">
        <f>$C27*VLOOKUP($A27,'Non-energy Multiplier'!$A$48:$AQ$91,COLUMN('Non-energy Multiplier'!AD$1),0)</f>
        <v>265567419547789.47</v>
      </c>
      <c r="AE27" s="133">
        <f>$C27*VLOOKUP($A27,'Non-energy Multiplier'!$A$48:$AQ$91,COLUMN('Non-energy Multiplier'!AE$1),0)</f>
        <v>259314100886297.06</v>
      </c>
      <c r="AF27" s="133">
        <f>$C27*VLOOKUP($A27,'Non-energy Multiplier'!$A$48:$AQ$91,COLUMN('Non-energy Multiplier'!AF$1),0)</f>
        <v>253060782224804.69</v>
      </c>
      <c r="AG27" s="133">
        <f>$C27*VLOOKUP($A27,'Non-energy Multiplier'!$A$48:$AQ$91,COLUMN('Non-energy Multiplier'!AG$1),0)</f>
        <v>246807463563312.31</v>
      </c>
      <c r="AH27" s="133">
        <f>$C27*VLOOKUP($A27,'Non-energy Multiplier'!$A$48:$AQ$91,COLUMN('Non-energy Multiplier'!AH$1),0)</f>
        <v>243046262135129.16</v>
      </c>
      <c r="AI27" s="133">
        <f>$C27*VLOOKUP($A27,'Non-energy Multiplier'!$A$48:$AQ$91,COLUMN('Non-energy Multiplier'!AI$1),0)</f>
        <v>239285060706946.03</v>
      </c>
      <c r="AJ27" s="133">
        <f>$C27*VLOOKUP($A27,'Non-energy Multiplier'!$A$48:$AQ$91,COLUMN('Non-energy Multiplier'!AJ$1),0)</f>
        <v>235523859278762.88</v>
      </c>
      <c r="AK27" s="133">
        <f>$C27*VLOOKUP($A27,'Non-energy Multiplier'!$A$48:$AQ$91,COLUMN('Non-energy Multiplier'!AK$1),0)</f>
        <v>231762657850579.78</v>
      </c>
      <c r="AL27" s="133">
        <f>$C27*VLOOKUP($A27,'Non-energy Multiplier'!$A$48:$AQ$91,COLUMN('Non-energy Multiplier'!AL$1),0)</f>
        <v>228001456422396.63</v>
      </c>
      <c r="AM27" s="133">
        <f>$C27*VLOOKUP($A27,'Non-energy Multiplier'!$A$48:$AQ$91,COLUMN('Non-energy Multiplier'!AM$1),0)</f>
        <v>226123587351525.47</v>
      </c>
      <c r="AN27" s="133">
        <f>$C27*VLOOKUP($A27,'Non-energy Multiplier'!$A$48:$AQ$91,COLUMN('Non-energy Multiplier'!AN$1),0)</f>
        <v>224245718280654.28</v>
      </c>
      <c r="AO27" s="133">
        <f>$C27*VLOOKUP($A27,'Non-energy Multiplier'!$A$48:$AQ$91,COLUMN('Non-energy Multiplier'!AO$1),0)</f>
        <v>222367849209783.13</v>
      </c>
      <c r="AP27" s="133">
        <f>$C27*VLOOKUP($A27,'Non-energy Multiplier'!$A$48:$AQ$91,COLUMN('Non-energy Multiplier'!AP$1),0)</f>
        <v>220489980138911.97</v>
      </c>
      <c r="AQ27" s="133">
        <f>$C27*VLOOKUP($A27,'Non-energy Multiplier'!$A$48:$AQ$91,COLUMN('Non-energy Multiplier'!AQ$1),0)</f>
        <v>218612111068040.75</v>
      </c>
      <c r="AR27" s="133" t="str">
        <f>VLOOKUP($A27,'Sector Match'!$A$1:$B$43,2,0)</f>
        <v>cement and other nonmetallic minerals 239</v>
      </c>
    </row>
    <row r="28" spans="1:44" x14ac:dyDescent="0.25">
      <c r="A28" s="12" t="s">
        <v>26</v>
      </c>
      <c r="B28" s="133">
        <f>'Non-energy Use 2019'!C141</f>
        <v>1448304402239817.3</v>
      </c>
      <c r="C28" s="133">
        <f>'Non-energy Use 2020'!C140</f>
        <v>1592706916089706.8</v>
      </c>
      <c r="D28" s="133">
        <f>$C28*VLOOKUP($A28,'Non-energy Multiplier'!$A$48:$AQ$91,COLUMN('Non-energy Multiplier'!D$1),0)</f>
        <v>1602508236273393.3</v>
      </c>
      <c r="E28" s="133">
        <f>$C28*VLOOKUP($A28,'Non-energy Multiplier'!$A$48:$AQ$91,COLUMN('Non-energy Multiplier'!E$1),0)</f>
        <v>1885944794234221.8</v>
      </c>
      <c r="F28" s="133">
        <f>$C28*VLOOKUP($A28,'Non-energy Multiplier'!$A$48:$AQ$91,COLUMN('Non-energy Multiplier'!F$1),0)</f>
        <v>1882694107298903</v>
      </c>
      <c r="G28" s="133">
        <f>$C28*VLOOKUP($A28,'Non-energy Multiplier'!$A$48:$AQ$91,COLUMN('Non-energy Multiplier'!G$1),0)</f>
        <v>1930704075192957.5</v>
      </c>
      <c r="H28" s="133">
        <f>$C28*VLOOKUP($A28,'Non-energy Multiplier'!$A$48:$AQ$91,COLUMN('Non-energy Multiplier'!H$1),0)</f>
        <v>2013753595240985.5</v>
      </c>
      <c r="I28" s="133">
        <f>$C28*VLOOKUP($A28,'Non-energy Multiplier'!$A$48:$AQ$91,COLUMN('Non-energy Multiplier'!I$1),0)</f>
        <v>2058149740264987.8</v>
      </c>
      <c r="J28" s="133">
        <f>$C28*VLOOKUP($A28,'Non-energy Multiplier'!$A$48:$AQ$91,COLUMN('Non-energy Multiplier'!J$1),0)</f>
        <v>2102545885288989.5</v>
      </c>
      <c r="K28" s="133">
        <f>$C28*VLOOKUP($A28,'Non-energy Multiplier'!$A$48:$AQ$91,COLUMN('Non-energy Multiplier'!K$1),0)</f>
        <v>2146942030312991.5</v>
      </c>
      <c r="L28" s="133">
        <f>$C28*VLOOKUP($A28,'Non-energy Multiplier'!$A$48:$AQ$91,COLUMN('Non-energy Multiplier'!L$1),0)</f>
        <v>2191338175336993.8</v>
      </c>
      <c r="M28" s="133">
        <f>$C28*VLOOKUP($A28,'Non-energy Multiplier'!$A$48:$AQ$91,COLUMN('Non-energy Multiplier'!M$1),0)</f>
        <v>2235734320360995.5</v>
      </c>
      <c r="N28" s="133">
        <f>$C28*VLOOKUP($A28,'Non-energy Multiplier'!$A$48:$AQ$91,COLUMN('Non-energy Multiplier'!N$1),0)</f>
        <v>2238905473576995.8</v>
      </c>
      <c r="O28" s="133">
        <f>$C28*VLOOKUP($A28,'Non-energy Multiplier'!$A$48:$AQ$91,COLUMN('Non-energy Multiplier'!O$1),0)</f>
        <v>2242076626792995.8</v>
      </c>
      <c r="P28" s="133">
        <f>$C28*VLOOKUP($A28,'Non-energy Multiplier'!$A$48:$AQ$91,COLUMN('Non-energy Multiplier'!P$1),0)</f>
        <v>2245247780008996</v>
      </c>
      <c r="Q28" s="133">
        <f>$C28*VLOOKUP($A28,'Non-energy Multiplier'!$A$48:$AQ$91,COLUMN('Non-energy Multiplier'!Q$1),0)</f>
        <v>2248418933224996</v>
      </c>
      <c r="R28" s="133">
        <f>$C28*VLOOKUP($A28,'Non-energy Multiplier'!$A$48:$AQ$91,COLUMN('Non-energy Multiplier'!R$1),0)</f>
        <v>2251590086440996.3</v>
      </c>
      <c r="S28" s="133">
        <f>$C28*VLOOKUP($A28,'Non-energy Multiplier'!$A$48:$AQ$91,COLUMN('Non-energy Multiplier'!S$1),0)</f>
        <v>2226220860712995</v>
      </c>
      <c r="T28" s="133">
        <f>$C28*VLOOKUP($A28,'Non-energy Multiplier'!$A$48:$AQ$91,COLUMN('Non-energy Multiplier'!T$1),0)</f>
        <v>2200851634984994</v>
      </c>
      <c r="U28" s="133">
        <f>$C28*VLOOKUP($A28,'Non-energy Multiplier'!$A$48:$AQ$91,COLUMN('Non-energy Multiplier'!U$1),0)</f>
        <v>2175482409256993</v>
      </c>
      <c r="V28" s="133">
        <f>$C28*VLOOKUP($A28,'Non-energy Multiplier'!$A$48:$AQ$91,COLUMN('Non-energy Multiplier'!V$1),0)</f>
        <v>2150113183528992</v>
      </c>
      <c r="W28" s="133">
        <f>$C28*VLOOKUP($A28,'Non-energy Multiplier'!$A$48:$AQ$91,COLUMN('Non-energy Multiplier'!W$1),0)</f>
        <v>2124743957800990.5</v>
      </c>
      <c r="X28" s="133">
        <f>$C28*VLOOKUP($A28,'Non-energy Multiplier'!$A$48:$AQ$91,COLUMN('Non-energy Multiplier'!X$1),0)</f>
        <v>2077176659560988.5</v>
      </c>
      <c r="Y28" s="133">
        <f>$C28*VLOOKUP($A28,'Non-energy Multiplier'!$A$48:$AQ$91,COLUMN('Non-energy Multiplier'!Y$1),0)</f>
        <v>2029609361320986.3</v>
      </c>
      <c r="Z28" s="133">
        <f>$C28*VLOOKUP($A28,'Non-energy Multiplier'!$A$48:$AQ$91,COLUMN('Non-energy Multiplier'!Z$1),0)</f>
        <v>1982042063080984.3</v>
      </c>
      <c r="AA28" s="133">
        <f>$C28*VLOOKUP($A28,'Non-energy Multiplier'!$A$48:$AQ$91,COLUMN('Non-energy Multiplier'!AA$1),0)</f>
        <v>1934474764840982.3</v>
      </c>
      <c r="AB28" s="133">
        <f>$C28*VLOOKUP($A28,'Non-energy Multiplier'!$A$48:$AQ$91,COLUMN('Non-energy Multiplier'!AB$1),0)</f>
        <v>1886907466600980</v>
      </c>
      <c r="AC28" s="133">
        <f>$C28*VLOOKUP($A28,'Non-energy Multiplier'!$A$48:$AQ$91,COLUMN('Non-energy Multiplier'!AC$1),0)</f>
        <v>1839340168360978</v>
      </c>
      <c r="AD28" s="133">
        <f>$C28*VLOOKUP($A28,'Non-energy Multiplier'!$A$48:$AQ$91,COLUMN('Non-energy Multiplier'!AD$1),0)</f>
        <v>1791772870120976</v>
      </c>
      <c r="AE28" s="133">
        <f>$C28*VLOOKUP($A28,'Non-energy Multiplier'!$A$48:$AQ$91,COLUMN('Non-energy Multiplier'!AE$1),0)</f>
        <v>1744205571880974</v>
      </c>
      <c r="AF28" s="133">
        <f>$C28*VLOOKUP($A28,'Non-energy Multiplier'!$A$48:$AQ$91,COLUMN('Non-energy Multiplier'!AF$1),0)</f>
        <v>1696638273640971.5</v>
      </c>
      <c r="AG28" s="133">
        <f>$C28*VLOOKUP($A28,'Non-energy Multiplier'!$A$48:$AQ$91,COLUMN('Non-energy Multiplier'!AG$1),0)</f>
        <v>1649070975400969.3</v>
      </c>
      <c r="AH28" s="133">
        <f>$C28*VLOOKUP($A28,'Non-energy Multiplier'!$A$48:$AQ$91,COLUMN('Non-energy Multiplier'!AH$1),0)</f>
        <v>1607845983592967.5</v>
      </c>
      <c r="AI28" s="133">
        <f>$C28*VLOOKUP($A28,'Non-energy Multiplier'!$A$48:$AQ$91,COLUMN('Non-energy Multiplier'!AI$1),0)</f>
        <v>1566620991784966</v>
      </c>
      <c r="AJ28" s="133">
        <f>$C28*VLOOKUP($A28,'Non-energy Multiplier'!$A$48:$AQ$91,COLUMN('Non-energy Multiplier'!AJ$1),0)</f>
        <v>1525395999976964</v>
      </c>
      <c r="AK28" s="133">
        <f>$C28*VLOOKUP($A28,'Non-energy Multiplier'!$A$48:$AQ$91,COLUMN('Non-energy Multiplier'!AK$1),0)</f>
        <v>1484171008168962.3</v>
      </c>
      <c r="AL28" s="133">
        <f>$C28*VLOOKUP($A28,'Non-energy Multiplier'!$A$48:$AQ$91,COLUMN('Non-energy Multiplier'!AL$1),0)</f>
        <v>1442946016360960.5</v>
      </c>
      <c r="AM28" s="133">
        <f>$C28*VLOOKUP($A28,'Non-energy Multiplier'!$A$48:$AQ$91,COLUMN('Non-energy Multiplier'!AM$1),0)</f>
        <v>1399650023666419.3</v>
      </c>
      <c r="AN28" s="133">
        <f>$C28*VLOOKUP($A28,'Non-energy Multiplier'!$A$48:$AQ$91,COLUMN('Non-energy Multiplier'!AN$1),0)</f>
        <v>1356354030971878.3</v>
      </c>
      <c r="AO28" s="133">
        <f>$C28*VLOOKUP($A28,'Non-energy Multiplier'!$A$48:$AQ$91,COLUMN('Non-energy Multiplier'!AO$1),0)</f>
        <v>1313058038277337</v>
      </c>
      <c r="AP28" s="133">
        <f>$C28*VLOOKUP($A28,'Non-energy Multiplier'!$A$48:$AQ$91,COLUMN('Non-energy Multiplier'!AP$1),0)</f>
        <v>1269762045582795.8</v>
      </c>
      <c r="AQ28" s="133">
        <f>$C28*VLOOKUP($A28,'Non-energy Multiplier'!$A$48:$AQ$91,COLUMN('Non-energy Multiplier'!AQ$1),0)</f>
        <v>1226466052888254.5</v>
      </c>
      <c r="AR28" s="133" t="str">
        <f>VLOOKUP($A28,'Sector Match'!$A$1:$B$43,2,0)</f>
        <v>iron and steel 241</v>
      </c>
    </row>
    <row r="29" spans="1:44" x14ac:dyDescent="0.25">
      <c r="A29" s="12" t="s">
        <v>27</v>
      </c>
      <c r="B29" s="133">
        <f>'Non-energy Use 2019'!C142</f>
        <v>0</v>
      </c>
      <c r="C29" s="133">
        <f>'Non-energy Use 2020'!C141</f>
        <v>0</v>
      </c>
      <c r="D29" s="133">
        <f>$C29*VLOOKUP($A29,'Non-energy Multiplier'!$A$48:$AQ$91,COLUMN('Non-energy Multiplier'!D$1),0)</f>
        <v>0</v>
      </c>
      <c r="E29" s="133">
        <f>$C29*VLOOKUP($A29,'Non-energy Multiplier'!$A$48:$AQ$91,COLUMN('Non-energy Multiplier'!E$1),0)</f>
        <v>0</v>
      </c>
      <c r="F29" s="133">
        <f>$C29*VLOOKUP($A29,'Non-energy Multiplier'!$A$48:$AQ$91,COLUMN('Non-energy Multiplier'!F$1),0)</f>
        <v>0</v>
      </c>
      <c r="G29" s="133">
        <f>$C29*VLOOKUP($A29,'Non-energy Multiplier'!$A$48:$AQ$91,COLUMN('Non-energy Multiplier'!G$1),0)</f>
        <v>0</v>
      </c>
      <c r="H29" s="133">
        <f>$C29*VLOOKUP($A29,'Non-energy Multiplier'!$A$48:$AQ$91,COLUMN('Non-energy Multiplier'!H$1),0)</f>
        <v>0</v>
      </c>
      <c r="I29" s="133">
        <f>$C29*VLOOKUP($A29,'Non-energy Multiplier'!$A$48:$AQ$91,COLUMN('Non-energy Multiplier'!I$1),0)</f>
        <v>0</v>
      </c>
      <c r="J29" s="133">
        <f>$C29*VLOOKUP($A29,'Non-energy Multiplier'!$A$48:$AQ$91,COLUMN('Non-energy Multiplier'!J$1),0)</f>
        <v>0</v>
      </c>
      <c r="K29" s="133">
        <f>$C29*VLOOKUP($A29,'Non-energy Multiplier'!$A$48:$AQ$91,COLUMN('Non-energy Multiplier'!K$1),0)</f>
        <v>0</v>
      </c>
      <c r="L29" s="133">
        <f>$C29*VLOOKUP($A29,'Non-energy Multiplier'!$A$48:$AQ$91,COLUMN('Non-energy Multiplier'!L$1),0)</f>
        <v>0</v>
      </c>
      <c r="M29" s="133">
        <f>$C29*VLOOKUP($A29,'Non-energy Multiplier'!$A$48:$AQ$91,COLUMN('Non-energy Multiplier'!M$1),0)</f>
        <v>0</v>
      </c>
      <c r="N29" s="133">
        <f>$C29*VLOOKUP($A29,'Non-energy Multiplier'!$A$48:$AQ$91,COLUMN('Non-energy Multiplier'!N$1),0)</f>
        <v>0</v>
      </c>
      <c r="O29" s="133">
        <f>$C29*VLOOKUP($A29,'Non-energy Multiplier'!$A$48:$AQ$91,COLUMN('Non-energy Multiplier'!O$1),0)</f>
        <v>0</v>
      </c>
      <c r="P29" s="133">
        <f>$C29*VLOOKUP($A29,'Non-energy Multiplier'!$A$48:$AQ$91,COLUMN('Non-energy Multiplier'!P$1),0)</f>
        <v>0</v>
      </c>
      <c r="Q29" s="133">
        <f>$C29*VLOOKUP($A29,'Non-energy Multiplier'!$A$48:$AQ$91,COLUMN('Non-energy Multiplier'!Q$1),0)</f>
        <v>0</v>
      </c>
      <c r="R29" s="133">
        <f>$C29*VLOOKUP($A29,'Non-energy Multiplier'!$A$48:$AQ$91,COLUMN('Non-energy Multiplier'!R$1),0)</f>
        <v>0</v>
      </c>
      <c r="S29" s="133">
        <f>$C29*VLOOKUP($A29,'Non-energy Multiplier'!$A$48:$AQ$91,COLUMN('Non-energy Multiplier'!S$1),0)</f>
        <v>0</v>
      </c>
      <c r="T29" s="133">
        <f>$C29*VLOOKUP($A29,'Non-energy Multiplier'!$A$48:$AQ$91,COLUMN('Non-energy Multiplier'!T$1),0)</f>
        <v>0</v>
      </c>
      <c r="U29" s="133">
        <f>$C29*VLOOKUP($A29,'Non-energy Multiplier'!$A$48:$AQ$91,COLUMN('Non-energy Multiplier'!U$1),0)</f>
        <v>0</v>
      </c>
      <c r="V29" s="133">
        <f>$C29*VLOOKUP($A29,'Non-energy Multiplier'!$A$48:$AQ$91,COLUMN('Non-energy Multiplier'!V$1),0)</f>
        <v>0</v>
      </c>
      <c r="W29" s="133">
        <f>$C29*VLOOKUP($A29,'Non-energy Multiplier'!$A$48:$AQ$91,COLUMN('Non-energy Multiplier'!W$1),0)</f>
        <v>0</v>
      </c>
      <c r="X29" s="133">
        <f>$C29*VLOOKUP($A29,'Non-energy Multiplier'!$A$48:$AQ$91,COLUMN('Non-energy Multiplier'!X$1),0)</f>
        <v>0</v>
      </c>
      <c r="Y29" s="133">
        <f>$C29*VLOOKUP($A29,'Non-energy Multiplier'!$A$48:$AQ$91,COLUMN('Non-energy Multiplier'!Y$1),0)</f>
        <v>0</v>
      </c>
      <c r="Z29" s="133">
        <f>$C29*VLOOKUP($A29,'Non-energy Multiplier'!$A$48:$AQ$91,COLUMN('Non-energy Multiplier'!Z$1),0)</f>
        <v>0</v>
      </c>
      <c r="AA29" s="133">
        <f>$C29*VLOOKUP($A29,'Non-energy Multiplier'!$A$48:$AQ$91,COLUMN('Non-energy Multiplier'!AA$1),0)</f>
        <v>0</v>
      </c>
      <c r="AB29" s="133">
        <f>$C29*VLOOKUP($A29,'Non-energy Multiplier'!$A$48:$AQ$91,COLUMN('Non-energy Multiplier'!AB$1),0)</f>
        <v>0</v>
      </c>
      <c r="AC29" s="133">
        <f>$C29*VLOOKUP($A29,'Non-energy Multiplier'!$A$48:$AQ$91,COLUMN('Non-energy Multiplier'!AC$1),0)</f>
        <v>0</v>
      </c>
      <c r="AD29" s="133">
        <f>$C29*VLOOKUP($A29,'Non-energy Multiplier'!$A$48:$AQ$91,COLUMN('Non-energy Multiplier'!AD$1),0)</f>
        <v>0</v>
      </c>
      <c r="AE29" s="133">
        <f>$C29*VLOOKUP($A29,'Non-energy Multiplier'!$A$48:$AQ$91,COLUMN('Non-energy Multiplier'!AE$1),0)</f>
        <v>0</v>
      </c>
      <c r="AF29" s="133">
        <f>$C29*VLOOKUP($A29,'Non-energy Multiplier'!$A$48:$AQ$91,COLUMN('Non-energy Multiplier'!AF$1),0)</f>
        <v>0</v>
      </c>
      <c r="AG29" s="133">
        <f>$C29*VLOOKUP($A29,'Non-energy Multiplier'!$A$48:$AQ$91,COLUMN('Non-energy Multiplier'!AG$1),0)</f>
        <v>0</v>
      </c>
      <c r="AH29" s="133">
        <f>$C29*VLOOKUP($A29,'Non-energy Multiplier'!$A$48:$AQ$91,COLUMN('Non-energy Multiplier'!AH$1),0)</f>
        <v>0</v>
      </c>
      <c r="AI29" s="133">
        <f>$C29*VLOOKUP($A29,'Non-energy Multiplier'!$A$48:$AQ$91,COLUMN('Non-energy Multiplier'!AI$1),0)</f>
        <v>0</v>
      </c>
      <c r="AJ29" s="133">
        <f>$C29*VLOOKUP($A29,'Non-energy Multiplier'!$A$48:$AQ$91,COLUMN('Non-energy Multiplier'!AJ$1),0)</f>
        <v>0</v>
      </c>
      <c r="AK29" s="133">
        <f>$C29*VLOOKUP($A29,'Non-energy Multiplier'!$A$48:$AQ$91,COLUMN('Non-energy Multiplier'!AK$1),0)</f>
        <v>0</v>
      </c>
      <c r="AL29" s="133">
        <f>$C29*VLOOKUP($A29,'Non-energy Multiplier'!$A$48:$AQ$91,COLUMN('Non-energy Multiplier'!AL$1),0)</f>
        <v>0</v>
      </c>
      <c r="AM29" s="133">
        <f>$C29*VLOOKUP($A29,'Non-energy Multiplier'!$A$48:$AQ$91,COLUMN('Non-energy Multiplier'!AM$1),0)</f>
        <v>0</v>
      </c>
      <c r="AN29" s="133">
        <f>$C29*VLOOKUP($A29,'Non-energy Multiplier'!$A$48:$AQ$91,COLUMN('Non-energy Multiplier'!AN$1),0)</f>
        <v>0</v>
      </c>
      <c r="AO29" s="133">
        <f>$C29*VLOOKUP($A29,'Non-energy Multiplier'!$A$48:$AQ$91,COLUMN('Non-energy Multiplier'!AO$1),0)</f>
        <v>0</v>
      </c>
      <c r="AP29" s="133">
        <f>$C29*VLOOKUP($A29,'Non-energy Multiplier'!$A$48:$AQ$91,COLUMN('Non-energy Multiplier'!AP$1),0)</f>
        <v>0</v>
      </c>
      <c r="AQ29" s="133">
        <f>$C29*VLOOKUP($A29,'Non-energy Multiplier'!$A$48:$AQ$91,COLUMN('Non-energy Multiplier'!AQ$1),0)</f>
        <v>0</v>
      </c>
      <c r="AR29" s="133" t="str">
        <f>VLOOKUP($A29,'Sector Match'!$A$1:$B$43,2,0)</f>
        <v>other metals 242</v>
      </c>
    </row>
    <row r="30" spans="1:44" x14ac:dyDescent="0.25">
      <c r="A30" s="12" t="s">
        <v>28</v>
      </c>
      <c r="B30" s="133">
        <f>'Non-energy Use 2019'!C143</f>
        <v>0</v>
      </c>
      <c r="C30" s="133">
        <f>'Non-energy Use 2020'!C142</f>
        <v>0</v>
      </c>
      <c r="D30" s="133">
        <f>$C30*VLOOKUP($A30,'Non-energy Multiplier'!$A$48:$AQ$91,COLUMN('Non-energy Multiplier'!D$1),0)</f>
        <v>0</v>
      </c>
      <c r="E30" s="133">
        <f>$C30*VLOOKUP($A30,'Non-energy Multiplier'!$A$48:$AQ$91,COLUMN('Non-energy Multiplier'!E$1),0)</f>
        <v>0</v>
      </c>
      <c r="F30" s="133">
        <f>$C30*VLOOKUP($A30,'Non-energy Multiplier'!$A$48:$AQ$91,COLUMN('Non-energy Multiplier'!F$1),0)</f>
        <v>0</v>
      </c>
      <c r="G30" s="133">
        <f>$C30*VLOOKUP($A30,'Non-energy Multiplier'!$A$48:$AQ$91,COLUMN('Non-energy Multiplier'!G$1),0)</f>
        <v>0</v>
      </c>
      <c r="H30" s="133">
        <f>$C30*VLOOKUP($A30,'Non-energy Multiplier'!$A$48:$AQ$91,COLUMN('Non-energy Multiplier'!H$1),0)</f>
        <v>0</v>
      </c>
      <c r="I30" s="133">
        <f>$C30*VLOOKUP($A30,'Non-energy Multiplier'!$A$48:$AQ$91,COLUMN('Non-energy Multiplier'!I$1),0)</f>
        <v>0</v>
      </c>
      <c r="J30" s="133">
        <f>$C30*VLOOKUP($A30,'Non-energy Multiplier'!$A$48:$AQ$91,COLUMN('Non-energy Multiplier'!J$1),0)</f>
        <v>0</v>
      </c>
      <c r="K30" s="133">
        <f>$C30*VLOOKUP($A30,'Non-energy Multiplier'!$A$48:$AQ$91,COLUMN('Non-energy Multiplier'!K$1),0)</f>
        <v>0</v>
      </c>
      <c r="L30" s="133">
        <f>$C30*VLOOKUP($A30,'Non-energy Multiplier'!$A$48:$AQ$91,COLUMN('Non-energy Multiplier'!L$1),0)</f>
        <v>0</v>
      </c>
      <c r="M30" s="133">
        <f>$C30*VLOOKUP($A30,'Non-energy Multiplier'!$A$48:$AQ$91,COLUMN('Non-energy Multiplier'!M$1),0)</f>
        <v>0</v>
      </c>
      <c r="N30" s="133">
        <f>$C30*VLOOKUP($A30,'Non-energy Multiplier'!$A$48:$AQ$91,COLUMN('Non-energy Multiplier'!N$1),0)</f>
        <v>0</v>
      </c>
      <c r="O30" s="133">
        <f>$C30*VLOOKUP($A30,'Non-energy Multiplier'!$A$48:$AQ$91,COLUMN('Non-energy Multiplier'!O$1),0)</f>
        <v>0</v>
      </c>
      <c r="P30" s="133">
        <f>$C30*VLOOKUP($A30,'Non-energy Multiplier'!$A$48:$AQ$91,COLUMN('Non-energy Multiplier'!P$1),0)</f>
        <v>0</v>
      </c>
      <c r="Q30" s="133">
        <f>$C30*VLOOKUP($A30,'Non-energy Multiplier'!$A$48:$AQ$91,COLUMN('Non-energy Multiplier'!Q$1),0)</f>
        <v>0</v>
      </c>
      <c r="R30" s="133">
        <f>$C30*VLOOKUP($A30,'Non-energy Multiplier'!$A$48:$AQ$91,COLUMN('Non-energy Multiplier'!R$1),0)</f>
        <v>0</v>
      </c>
      <c r="S30" s="133">
        <f>$C30*VLOOKUP($A30,'Non-energy Multiplier'!$A$48:$AQ$91,COLUMN('Non-energy Multiplier'!S$1),0)</f>
        <v>0</v>
      </c>
      <c r="T30" s="133">
        <f>$C30*VLOOKUP($A30,'Non-energy Multiplier'!$A$48:$AQ$91,COLUMN('Non-energy Multiplier'!T$1),0)</f>
        <v>0</v>
      </c>
      <c r="U30" s="133">
        <f>$C30*VLOOKUP($A30,'Non-energy Multiplier'!$A$48:$AQ$91,COLUMN('Non-energy Multiplier'!U$1),0)</f>
        <v>0</v>
      </c>
      <c r="V30" s="133">
        <f>$C30*VLOOKUP($A30,'Non-energy Multiplier'!$A$48:$AQ$91,COLUMN('Non-energy Multiplier'!V$1),0)</f>
        <v>0</v>
      </c>
      <c r="W30" s="133">
        <f>$C30*VLOOKUP($A30,'Non-energy Multiplier'!$A$48:$AQ$91,COLUMN('Non-energy Multiplier'!W$1),0)</f>
        <v>0</v>
      </c>
      <c r="X30" s="133">
        <f>$C30*VLOOKUP($A30,'Non-energy Multiplier'!$A$48:$AQ$91,COLUMN('Non-energy Multiplier'!X$1),0)</f>
        <v>0</v>
      </c>
      <c r="Y30" s="133">
        <f>$C30*VLOOKUP($A30,'Non-energy Multiplier'!$A$48:$AQ$91,COLUMN('Non-energy Multiplier'!Y$1),0)</f>
        <v>0</v>
      </c>
      <c r="Z30" s="133">
        <f>$C30*VLOOKUP($A30,'Non-energy Multiplier'!$A$48:$AQ$91,COLUMN('Non-energy Multiplier'!Z$1),0)</f>
        <v>0</v>
      </c>
      <c r="AA30" s="133">
        <f>$C30*VLOOKUP($A30,'Non-energy Multiplier'!$A$48:$AQ$91,COLUMN('Non-energy Multiplier'!AA$1),0)</f>
        <v>0</v>
      </c>
      <c r="AB30" s="133">
        <f>$C30*VLOOKUP($A30,'Non-energy Multiplier'!$A$48:$AQ$91,COLUMN('Non-energy Multiplier'!AB$1),0)</f>
        <v>0</v>
      </c>
      <c r="AC30" s="133">
        <f>$C30*VLOOKUP($A30,'Non-energy Multiplier'!$A$48:$AQ$91,COLUMN('Non-energy Multiplier'!AC$1),0)</f>
        <v>0</v>
      </c>
      <c r="AD30" s="133">
        <f>$C30*VLOOKUP($A30,'Non-energy Multiplier'!$A$48:$AQ$91,COLUMN('Non-energy Multiplier'!AD$1),0)</f>
        <v>0</v>
      </c>
      <c r="AE30" s="133">
        <f>$C30*VLOOKUP($A30,'Non-energy Multiplier'!$A$48:$AQ$91,COLUMN('Non-energy Multiplier'!AE$1),0)</f>
        <v>0</v>
      </c>
      <c r="AF30" s="133">
        <f>$C30*VLOOKUP($A30,'Non-energy Multiplier'!$A$48:$AQ$91,COLUMN('Non-energy Multiplier'!AF$1),0)</f>
        <v>0</v>
      </c>
      <c r="AG30" s="133">
        <f>$C30*VLOOKUP($A30,'Non-energy Multiplier'!$A$48:$AQ$91,COLUMN('Non-energy Multiplier'!AG$1),0)</f>
        <v>0</v>
      </c>
      <c r="AH30" s="133">
        <f>$C30*VLOOKUP($A30,'Non-energy Multiplier'!$A$48:$AQ$91,COLUMN('Non-energy Multiplier'!AH$1),0)</f>
        <v>0</v>
      </c>
      <c r="AI30" s="133">
        <f>$C30*VLOOKUP($A30,'Non-energy Multiplier'!$A$48:$AQ$91,COLUMN('Non-energy Multiplier'!AI$1),0)</f>
        <v>0</v>
      </c>
      <c r="AJ30" s="133">
        <f>$C30*VLOOKUP($A30,'Non-energy Multiplier'!$A$48:$AQ$91,COLUMN('Non-energy Multiplier'!AJ$1),0)</f>
        <v>0</v>
      </c>
      <c r="AK30" s="133">
        <f>$C30*VLOOKUP($A30,'Non-energy Multiplier'!$A$48:$AQ$91,COLUMN('Non-energy Multiplier'!AK$1),0)</f>
        <v>0</v>
      </c>
      <c r="AL30" s="133">
        <f>$C30*VLOOKUP($A30,'Non-energy Multiplier'!$A$48:$AQ$91,COLUMN('Non-energy Multiplier'!AL$1),0)</f>
        <v>0</v>
      </c>
      <c r="AM30" s="133">
        <f>$C30*VLOOKUP($A30,'Non-energy Multiplier'!$A$48:$AQ$91,COLUMN('Non-energy Multiplier'!AM$1),0)</f>
        <v>0</v>
      </c>
      <c r="AN30" s="133">
        <f>$C30*VLOOKUP($A30,'Non-energy Multiplier'!$A$48:$AQ$91,COLUMN('Non-energy Multiplier'!AN$1),0)</f>
        <v>0</v>
      </c>
      <c r="AO30" s="133">
        <f>$C30*VLOOKUP($A30,'Non-energy Multiplier'!$A$48:$AQ$91,COLUMN('Non-energy Multiplier'!AO$1),0)</f>
        <v>0</v>
      </c>
      <c r="AP30" s="133">
        <f>$C30*VLOOKUP($A30,'Non-energy Multiplier'!$A$48:$AQ$91,COLUMN('Non-energy Multiplier'!AP$1),0)</f>
        <v>0</v>
      </c>
      <c r="AQ30" s="133">
        <f>$C30*VLOOKUP($A30,'Non-energy Multiplier'!$A$48:$AQ$91,COLUMN('Non-energy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5">
      <c r="A31" s="12" t="s">
        <v>29</v>
      </c>
      <c r="B31" s="133">
        <f>'Non-energy Use 2019'!C144</f>
        <v>0</v>
      </c>
      <c r="C31" s="133">
        <f>'Non-energy Use 2020'!C143</f>
        <v>0</v>
      </c>
      <c r="D31" s="133">
        <f>$C31*VLOOKUP($A31,'Non-energy Multiplier'!$A$48:$AQ$91,COLUMN('Non-energy Multiplier'!D$1),0)</f>
        <v>0</v>
      </c>
      <c r="E31" s="133">
        <f>$C31*VLOOKUP($A31,'Non-energy Multiplier'!$A$48:$AQ$91,COLUMN('Non-energy Multiplier'!E$1),0)</f>
        <v>0</v>
      </c>
      <c r="F31" s="133">
        <f>$C31*VLOOKUP($A31,'Non-energy Multiplier'!$A$48:$AQ$91,COLUMN('Non-energy Multiplier'!F$1),0)</f>
        <v>0</v>
      </c>
      <c r="G31" s="133">
        <f>$C31*VLOOKUP($A31,'Non-energy Multiplier'!$A$48:$AQ$91,COLUMN('Non-energy Multiplier'!G$1),0)</f>
        <v>0</v>
      </c>
      <c r="H31" s="133">
        <f>$C31*VLOOKUP($A31,'Non-energy Multiplier'!$A$48:$AQ$91,COLUMN('Non-energy Multiplier'!H$1),0)</f>
        <v>0</v>
      </c>
      <c r="I31" s="133">
        <f>$C31*VLOOKUP($A31,'Non-energy Multiplier'!$A$48:$AQ$91,COLUMN('Non-energy Multiplier'!I$1),0)</f>
        <v>0</v>
      </c>
      <c r="J31" s="133">
        <f>$C31*VLOOKUP($A31,'Non-energy Multiplier'!$A$48:$AQ$91,COLUMN('Non-energy Multiplier'!J$1),0)</f>
        <v>0</v>
      </c>
      <c r="K31" s="133">
        <f>$C31*VLOOKUP($A31,'Non-energy Multiplier'!$A$48:$AQ$91,COLUMN('Non-energy Multiplier'!K$1),0)</f>
        <v>0</v>
      </c>
      <c r="L31" s="133">
        <f>$C31*VLOOKUP($A31,'Non-energy Multiplier'!$A$48:$AQ$91,COLUMN('Non-energy Multiplier'!L$1),0)</f>
        <v>0</v>
      </c>
      <c r="M31" s="133">
        <f>$C31*VLOOKUP($A31,'Non-energy Multiplier'!$A$48:$AQ$91,COLUMN('Non-energy Multiplier'!M$1),0)</f>
        <v>0</v>
      </c>
      <c r="N31" s="133">
        <f>$C31*VLOOKUP($A31,'Non-energy Multiplier'!$A$48:$AQ$91,COLUMN('Non-energy Multiplier'!N$1),0)</f>
        <v>0</v>
      </c>
      <c r="O31" s="133">
        <f>$C31*VLOOKUP($A31,'Non-energy Multiplier'!$A$48:$AQ$91,COLUMN('Non-energy Multiplier'!O$1),0)</f>
        <v>0</v>
      </c>
      <c r="P31" s="133">
        <f>$C31*VLOOKUP($A31,'Non-energy Multiplier'!$A$48:$AQ$91,COLUMN('Non-energy Multiplier'!P$1),0)</f>
        <v>0</v>
      </c>
      <c r="Q31" s="133">
        <f>$C31*VLOOKUP($A31,'Non-energy Multiplier'!$A$48:$AQ$91,COLUMN('Non-energy Multiplier'!Q$1),0)</f>
        <v>0</v>
      </c>
      <c r="R31" s="133">
        <f>$C31*VLOOKUP($A31,'Non-energy Multiplier'!$A$48:$AQ$91,COLUMN('Non-energy Multiplier'!R$1),0)</f>
        <v>0</v>
      </c>
      <c r="S31" s="133">
        <f>$C31*VLOOKUP($A31,'Non-energy Multiplier'!$A$48:$AQ$91,COLUMN('Non-energy Multiplier'!S$1),0)</f>
        <v>0</v>
      </c>
      <c r="T31" s="133">
        <f>$C31*VLOOKUP($A31,'Non-energy Multiplier'!$A$48:$AQ$91,COLUMN('Non-energy Multiplier'!T$1),0)</f>
        <v>0</v>
      </c>
      <c r="U31" s="133">
        <f>$C31*VLOOKUP($A31,'Non-energy Multiplier'!$A$48:$AQ$91,COLUMN('Non-energy Multiplier'!U$1),0)</f>
        <v>0</v>
      </c>
      <c r="V31" s="133">
        <f>$C31*VLOOKUP($A31,'Non-energy Multiplier'!$A$48:$AQ$91,COLUMN('Non-energy Multiplier'!V$1),0)</f>
        <v>0</v>
      </c>
      <c r="W31" s="133">
        <f>$C31*VLOOKUP($A31,'Non-energy Multiplier'!$A$48:$AQ$91,COLUMN('Non-energy Multiplier'!W$1),0)</f>
        <v>0</v>
      </c>
      <c r="X31" s="133">
        <f>$C31*VLOOKUP($A31,'Non-energy Multiplier'!$A$48:$AQ$91,COLUMN('Non-energy Multiplier'!X$1),0)</f>
        <v>0</v>
      </c>
      <c r="Y31" s="133">
        <f>$C31*VLOOKUP($A31,'Non-energy Multiplier'!$A$48:$AQ$91,COLUMN('Non-energy Multiplier'!Y$1),0)</f>
        <v>0</v>
      </c>
      <c r="Z31" s="133">
        <f>$C31*VLOOKUP($A31,'Non-energy Multiplier'!$A$48:$AQ$91,COLUMN('Non-energy Multiplier'!Z$1),0)</f>
        <v>0</v>
      </c>
      <c r="AA31" s="133">
        <f>$C31*VLOOKUP($A31,'Non-energy Multiplier'!$A$48:$AQ$91,COLUMN('Non-energy Multiplier'!AA$1),0)</f>
        <v>0</v>
      </c>
      <c r="AB31" s="133">
        <f>$C31*VLOOKUP($A31,'Non-energy Multiplier'!$A$48:$AQ$91,COLUMN('Non-energy Multiplier'!AB$1),0)</f>
        <v>0</v>
      </c>
      <c r="AC31" s="133">
        <f>$C31*VLOOKUP($A31,'Non-energy Multiplier'!$A$48:$AQ$91,COLUMN('Non-energy Multiplier'!AC$1),0)</f>
        <v>0</v>
      </c>
      <c r="AD31" s="133">
        <f>$C31*VLOOKUP($A31,'Non-energy Multiplier'!$A$48:$AQ$91,COLUMN('Non-energy Multiplier'!AD$1),0)</f>
        <v>0</v>
      </c>
      <c r="AE31" s="133">
        <f>$C31*VLOOKUP($A31,'Non-energy Multiplier'!$A$48:$AQ$91,COLUMN('Non-energy Multiplier'!AE$1),0)</f>
        <v>0</v>
      </c>
      <c r="AF31" s="133">
        <f>$C31*VLOOKUP($A31,'Non-energy Multiplier'!$A$48:$AQ$91,COLUMN('Non-energy Multiplier'!AF$1),0)</f>
        <v>0</v>
      </c>
      <c r="AG31" s="133">
        <f>$C31*VLOOKUP($A31,'Non-energy Multiplier'!$A$48:$AQ$91,COLUMN('Non-energy Multiplier'!AG$1),0)</f>
        <v>0</v>
      </c>
      <c r="AH31" s="133">
        <f>$C31*VLOOKUP($A31,'Non-energy Multiplier'!$A$48:$AQ$91,COLUMN('Non-energy Multiplier'!AH$1),0)</f>
        <v>0</v>
      </c>
      <c r="AI31" s="133">
        <f>$C31*VLOOKUP($A31,'Non-energy Multiplier'!$A$48:$AQ$91,COLUMN('Non-energy Multiplier'!AI$1),0)</f>
        <v>0</v>
      </c>
      <c r="AJ31" s="133">
        <f>$C31*VLOOKUP($A31,'Non-energy Multiplier'!$A$48:$AQ$91,COLUMN('Non-energy Multiplier'!AJ$1),0)</f>
        <v>0</v>
      </c>
      <c r="AK31" s="133">
        <f>$C31*VLOOKUP($A31,'Non-energy Multiplier'!$A$48:$AQ$91,COLUMN('Non-energy Multiplier'!AK$1),0)</f>
        <v>0</v>
      </c>
      <c r="AL31" s="133">
        <f>$C31*VLOOKUP($A31,'Non-energy Multiplier'!$A$48:$AQ$91,COLUMN('Non-energy Multiplier'!AL$1),0)</f>
        <v>0</v>
      </c>
      <c r="AM31" s="133">
        <f>$C31*VLOOKUP($A31,'Non-energy Multiplier'!$A$48:$AQ$91,COLUMN('Non-energy Multiplier'!AM$1),0)</f>
        <v>0</v>
      </c>
      <c r="AN31" s="133">
        <f>$C31*VLOOKUP($A31,'Non-energy Multiplier'!$A$48:$AQ$91,COLUMN('Non-energy Multiplier'!AN$1),0)</f>
        <v>0</v>
      </c>
      <c r="AO31" s="133">
        <f>$C31*VLOOKUP($A31,'Non-energy Multiplier'!$A$48:$AQ$91,COLUMN('Non-energy Multiplier'!AO$1),0)</f>
        <v>0</v>
      </c>
      <c r="AP31" s="133">
        <f>$C31*VLOOKUP($A31,'Non-energy Multiplier'!$A$48:$AQ$91,COLUMN('Non-energy Multiplier'!AP$1),0)</f>
        <v>0</v>
      </c>
      <c r="AQ31" s="133">
        <f>$C31*VLOOKUP($A31,'Non-energy Multiplier'!$A$48:$AQ$91,COLUMN('Non-energy Multiplier'!AQ$1),0)</f>
        <v>0</v>
      </c>
      <c r="AR31" s="133" t="str">
        <f>VLOOKUP($A31,'Sector Match'!$A$1:$B$43,2,0)</f>
        <v>other manufacturing 31T33</v>
      </c>
    </row>
    <row r="32" spans="1:44" x14ac:dyDescent="0.25">
      <c r="A32" s="12" t="s">
        <v>30</v>
      </c>
      <c r="B32" s="133">
        <f>'Non-energy Use 2019'!C145</f>
        <v>0</v>
      </c>
      <c r="C32" s="133">
        <f>'Non-energy Use 2020'!C144</f>
        <v>0</v>
      </c>
      <c r="D32" s="133">
        <f>$C32*VLOOKUP($A32,'Non-energy Multiplier'!$A$48:$AQ$91,COLUMN('Non-energy Multiplier'!D$1),0)</f>
        <v>0</v>
      </c>
      <c r="E32" s="133">
        <f>$C32*VLOOKUP($A32,'Non-energy Multiplier'!$A$48:$AQ$91,COLUMN('Non-energy Multiplier'!E$1),0)</f>
        <v>0</v>
      </c>
      <c r="F32" s="133">
        <f>$C32*VLOOKUP($A32,'Non-energy Multiplier'!$A$48:$AQ$91,COLUMN('Non-energy Multiplier'!F$1),0)</f>
        <v>0</v>
      </c>
      <c r="G32" s="133">
        <f>$C32*VLOOKUP($A32,'Non-energy Multiplier'!$A$48:$AQ$91,COLUMN('Non-energy Multiplier'!G$1),0)</f>
        <v>0</v>
      </c>
      <c r="H32" s="133">
        <f>$C32*VLOOKUP($A32,'Non-energy Multiplier'!$A$48:$AQ$91,COLUMN('Non-energy Multiplier'!H$1),0)</f>
        <v>0</v>
      </c>
      <c r="I32" s="133">
        <f>$C32*VLOOKUP($A32,'Non-energy Multiplier'!$A$48:$AQ$91,COLUMN('Non-energy Multiplier'!I$1),0)</f>
        <v>0</v>
      </c>
      <c r="J32" s="133">
        <f>$C32*VLOOKUP($A32,'Non-energy Multiplier'!$A$48:$AQ$91,COLUMN('Non-energy Multiplier'!J$1),0)</f>
        <v>0</v>
      </c>
      <c r="K32" s="133">
        <f>$C32*VLOOKUP($A32,'Non-energy Multiplier'!$A$48:$AQ$91,COLUMN('Non-energy Multiplier'!K$1),0)</f>
        <v>0</v>
      </c>
      <c r="L32" s="133">
        <f>$C32*VLOOKUP($A32,'Non-energy Multiplier'!$A$48:$AQ$91,COLUMN('Non-energy Multiplier'!L$1),0)</f>
        <v>0</v>
      </c>
      <c r="M32" s="133">
        <f>$C32*VLOOKUP($A32,'Non-energy Multiplier'!$A$48:$AQ$91,COLUMN('Non-energy Multiplier'!M$1),0)</f>
        <v>0</v>
      </c>
      <c r="N32" s="133">
        <f>$C32*VLOOKUP($A32,'Non-energy Multiplier'!$A$48:$AQ$91,COLUMN('Non-energy Multiplier'!N$1),0)</f>
        <v>0</v>
      </c>
      <c r="O32" s="133">
        <f>$C32*VLOOKUP($A32,'Non-energy Multiplier'!$A$48:$AQ$91,COLUMN('Non-energy Multiplier'!O$1),0)</f>
        <v>0</v>
      </c>
      <c r="P32" s="133">
        <f>$C32*VLOOKUP($A32,'Non-energy Multiplier'!$A$48:$AQ$91,COLUMN('Non-energy Multiplier'!P$1),0)</f>
        <v>0</v>
      </c>
      <c r="Q32" s="133">
        <f>$C32*VLOOKUP($A32,'Non-energy Multiplier'!$A$48:$AQ$91,COLUMN('Non-energy Multiplier'!Q$1),0)</f>
        <v>0</v>
      </c>
      <c r="R32" s="133">
        <f>$C32*VLOOKUP($A32,'Non-energy Multiplier'!$A$48:$AQ$91,COLUMN('Non-energy Multiplier'!R$1),0)</f>
        <v>0</v>
      </c>
      <c r="S32" s="133">
        <f>$C32*VLOOKUP($A32,'Non-energy Multiplier'!$A$48:$AQ$91,COLUMN('Non-energy Multiplier'!S$1),0)</f>
        <v>0</v>
      </c>
      <c r="T32" s="133">
        <f>$C32*VLOOKUP($A32,'Non-energy Multiplier'!$A$48:$AQ$91,COLUMN('Non-energy Multiplier'!T$1),0)</f>
        <v>0</v>
      </c>
      <c r="U32" s="133">
        <f>$C32*VLOOKUP($A32,'Non-energy Multiplier'!$A$48:$AQ$91,COLUMN('Non-energy Multiplier'!U$1),0)</f>
        <v>0</v>
      </c>
      <c r="V32" s="133">
        <f>$C32*VLOOKUP($A32,'Non-energy Multiplier'!$A$48:$AQ$91,COLUMN('Non-energy Multiplier'!V$1),0)</f>
        <v>0</v>
      </c>
      <c r="W32" s="133">
        <f>$C32*VLOOKUP($A32,'Non-energy Multiplier'!$A$48:$AQ$91,COLUMN('Non-energy Multiplier'!W$1),0)</f>
        <v>0</v>
      </c>
      <c r="X32" s="133">
        <f>$C32*VLOOKUP($A32,'Non-energy Multiplier'!$A$48:$AQ$91,COLUMN('Non-energy Multiplier'!X$1),0)</f>
        <v>0</v>
      </c>
      <c r="Y32" s="133">
        <f>$C32*VLOOKUP($A32,'Non-energy Multiplier'!$A$48:$AQ$91,COLUMN('Non-energy Multiplier'!Y$1),0)</f>
        <v>0</v>
      </c>
      <c r="Z32" s="133">
        <f>$C32*VLOOKUP($A32,'Non-energy Multiplier'!$A$48:$AQ$91,COLUMN('Non-energy Multiplier'!Z$1),0)</f>
        <v>0</v>
      </c>
      <c r="AA32" s="133">
        <f>$C32*VLOOKUP($A32,'Non-energy Multiplier'!$A$48:$AQ$91,COLUMN('Non-energy Multiplier'!AA$1),0)</f>
        <v>0</v>
      </c>
      <c r="AB32" s="133">
        <f>$C32*VLOOKUP($A32,'Non-energy Multiplier'!$A$48:$AQ$91,COLUMN('Non-energy Multiplier'!AB$1),0)</f>
        <v>0</v>
      </c>
      <c r="AC32" s="133">
        <f>$C32*VLOOKUP($A32,'Non-energy Multiplier'!$A$48:$AQ$91,COLUMN('Non-energy Multiplier'!AC$1),0)</f>
        <v>0</v>
      </c>
      <c r="AD32" s="133">
        <f>$C32*VLOOKUP($A32,'Non-energy Multiplier'!$A$48:$AQ$91,COLUMN('Non-energy Multiplier'!AD$1),0)</f>
        <v>0</v>
      </c>
      <c r="AE32" s="133">
        <f>$C32*VLOOKUP($A32,'Non-energy Multiplier'!$A$48:$AQ$91,COLUMN('Non-energy Multiplier'!AE$1),0)</f>
        <v>0</v>
      </c>
      <c r="AF32" s="133">
        <f>$C32*VLOOKUP($A32,'Non-energy Multiplier'!$A$48:$AQ$91,COLUMN('Non-energy Multiplier'!AF$1),0)</f>
        <v>0</v>
      </c>
      <c r="AG32" s="133">
        <f>$C32*VLOOKUP($A32,'Non-energy Multiplier'!$A$48:$AQ$91,COLUMN('Non-energy Multiplier'!AG$1),0)</f>
        <v>0</v>
      </c>
      <c r="AH32" s="133">
        <f>$C32*VLOOKUP($A32,'Non-energy Multiplier'!$A$48:$AQ$91,COLUMN('Non-energy Multiplier'!AH$1),0)</f>
        <v>0</v>
      </c>
      <c r="AI32" s="133">
        <f>$C32*VLOOKUP($A32,'Non-energy Multiplier'!$A$48:$AQ$91,COLUMN('Non-energy Multiplier'!AI$1),0)</f>
        <v>0</v>
      </c>
      <c r="AJ32" s="133">
        <f>$C32*VLOOKUP($A32,'Non-energy Multiplier'!$A$48:$AQ$91,COLUMN('Non-energy Multiplier'!AJ$1),0)</f>
        <v>0</v>
      </c>
      <c r="AK32" s="133">
        <f>$C32*VLOOKUP($A32,'Non-energy Multiplier'!$A$48:$AQ$91,COLUMN('Non-energy Multiplier'!AK$1),0)</f>
        <v>0</v>
      </c>
      <c r="AL32" s="133">
        <f>$C32*VLOOKUP($A32,'Non-energy Multiplier'!$A$48:$AQ$91,COLUMN('Non-energy Multiplier'!AL$1),0)</f>
        <v>0</v>
      </c>
      <c r="AM32" s="133">
        <f>$C32*VLOOKUP($A32,'Non-energy Multiplier'!$A$48:$AQ$91,COLUMN('Non-energy Multiplier'!AM$1),0)</f>
        <v>0</v>
      </c>
      <c r="AN32" s="133">
        <f>$C32*VLOOKUP($A32,'Non-energy Multiplier'!$A$48:$AQ$91,COLUMN('Non-energy Multiplier'!AN$1),0)</f>
        <v>0</v>
      </c>
      <c r="AO32" s="133">
        <f>$C32*VLOOKUP($A32,'Non-energy Multiplier'!$A$48:$AQ$91,COLUMN('Non-energy Multiplier'!AO$1),0)</f>
        <v>0</v>
      </c>
      <c r="AP32" s="133">
        <f>$C32*VLOOKUP($A32,'Non-energy Multiplier'!$A$48:$AQ$91,COLUMN('Non-energy Multiplier'!AP$1),0)</f>
        <v>0</v>
      </c>
      <c r="AQ32" s="133">
        <f>$C32*VLOOKUP($A32,'Non-energy Multiplier'!$A$48:$AQ$91,COLUMN('Non-energy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5">
      <c r="A33" s="12" t="s">
        <v>31</v>
      </c>
      <c r="B33" s="133">
        <f>'Non-energy Use 2019'!C146</f>
        <v>0</v>
      </c>
      <c r="C33" s="133">
        <f>'Non-energy Use 2020'!C145</f>
        <v>0</v>
      </c>
      <c r="D33" s="133">
        <f>$C33*VLOOKUP($A33,'Non-energy Multiplier'!$A$48:$AQ$91,COLUMN('Non-energy Multiplier'!D$1),0)</f>
        <v>0</v>
      </c>
      <c r="E33" s="133">
        <f>$C33*VLOOKUP($A33,'Non-energy Multiplier'!$A$48:$AQ$91,COLUMN('Non-energy Multiplier'!E$1),0)</f>
        <v>0</v>
      </c>
      <c r="F33" s="133">
        <f>$C33*VLOOKUP($A33,'Non-energy Multiplier'!$A$48:$AQ$91,COLUMN('Non-energy Multiplier'!F$1),0)</f>
        <v>0</v>
      </c>
      <c r="G33" s="133">
        <f>$C33*VLOOKUP($A33,'Non-energy Multiplier'!$A$48:$AQ$91,COLUMN('Non-energy Multiplier'!G$1),0)</f>
        <v>0</v>
      </c>
      <c r="H33" s="133">
        <f>$C33*VLOOKUP($A33,'Non-energy Multiplier'!$A$48:$AQ$91,COLUMN('Non-energy Multiplier'!H$1),0)</f>
        <v>0</v>
      </c>
      <c r="I33" s="133">
        <f>$C33*VLOOKUP($A33,'Non-energy Multiplier'!$A$48:$AQ$91,COLUMN('Non-energy Multiplier'!I$1),0)</f>
        <v>0</v>
      </c>
      <c r="J33" s="133">
        <f>$C33*VLOOKUP($A33,'Non-energy Multiplier'!$A$48:$AQ$91,COLUMN('Non-energy Multiplier'!J$1),0)</f>
        <v>0</v>
      </c>
      <c r="K33" s="133">
        <f>$C33*VLOOKUP($A33,'Non-energy Multiplier'!$A$48:$AQ$91,COLUMN('Non-energy Multiplier'!K$1),0)</f>
        <v>0</v>
      </c>
      <c r="L33" s="133">
        <f>$C33*VLOOKUP($A33,'Non-energy Multiplier'!$A$48:$AQ$91,COLUMN('Non-energy Multiplier'!L$1),0)</f>
        <v>0</v>
      </c>
      <c r="M33" s="133">
        <f>$C33*VLOOKUP($A33,'Non-energy Multiplier'!$A$48:$AQ$91,COLUMN('Non-energy Multiplier'!M$1),0)</f>
        <v>0</v>
      </c>
      <c r="N33" s="133">
        <f>$C33*VLOOKUP($A33,'Non-energy Multiplier'!$A$48:$AQ$91,COLUMN('Non-energy Multiplier'!N$1),0)</f>
        <v>0</v>
      </c>
      <c r="O33" s="133">
        <f>$C33*VLOOKUP($A33,'Non-energy Multiplier'!$A$48:$AQ$91,COLUMN('Non-energy Multiplier'!O$1),0)</f>
        <v>0</v>
      </c>
      <c r="P33" s="133">
        <f>$C33*VLOOKUP($A33,'Non-energy Multiplier'!$A$48:$AQ$91,COLUMN('Non-energy Multiplier'!P$1),0)</f>
        <v>0</v>
      </c>
      <c r="Q33" s="133">
        <f>$C33*VLOOKUP($A33,'Non-energy Multiplier'!$A$48:$AQ$91,COLUMN('Non-energy Multiplier'!Q$1),0)</f>
        <v>0</v>
      </c>
      <c r="R33" s="133">
        <f>$C33*VLOOKUP($A33,'Non-energy Multiplier'!$A$48:$AQ$91,COLUMN('Non-energy Multiplier'!R$1),0)</f>
        <v>0</v>
      </c>
      <c r="S33" s="133">
        <f>$C33*VLOOKUP($A33,'Non-energy Multiplier'!$A$48:$AQ$91,COLUMN('Non-energy Multiplier'!S$1),0)</f>
        <v>0</v>
      </c>
      <c r="T33" s="133">
        <f>$C33*VLOOKUP($A33,'Non-energy Multiplier'!$A$48:$AQ$91,COLUMN('Non-energy Multiplier'!T$1),0)</f>
        <v>0</v>
      </c>
      <c r="U33" s="133">
        <f>$C33*VLOOKUP($A33,'Non-energy Multiplier'!$A$48:$AQ$91,COLUMN('Non-energy Multiplier'!U$1),0)</f>
        <v>0</v>
      </c>
      <c r="V33" s="133">
        <f>$C33*VLOOKUP($A33,'Non-energy Multiplier'!$A$48:$AQ$91,COLUMN('Non-energy Multiplier'!V$1),0)</f>
        <v>0</v>
      </c>
      <c r="W33" s="133">
        <f>$C33*VLOOKUP($A33,'Non-energy Multiplier'!$A$48:$AQ$91,COLUMN('Non-energy Multiplier'!W$1),0)</f>
        <v>0</v>
      </c>
      <c r="X33" s="133">
        <f>$C33*VLOOKUP($A33,'Non-energy Multiplier'!$A$48:$AQ$91,COLUMN('Non-energy Multiplier'!X$1),0)</f>
        <v>0</v>
      </c>
      <c r="Y33" s="133">
        <f>$C33*VLOOKUP($A33,'Non-energy Multiplier'!$A$48:$AQ$91,COLUMN('Non-energy Multiplier'!Y$1),0)</f>
        <v>0</v>
      </c>
      <c r="Z33" s="133">
        <f>$C33*VLOOKUP($A33,'Non-energy Multiplier'!$A$48:$AQ$91,COLUMN('Non-energy Multiplier'!Z$1),0)</f>
        <v>0</v>
      </c>
      <c r="AA33" s="133">
        <f>$C33*VLOOKUP($A33,'Non-energy Multiplier'!$A$48:$AQ$91,COLUMN('Non-energy Multiplier'!AA$1),0)</f>
        <v>0</v>
      </c>
      <c r="AB33" s="133">
        <f>$C33*VLOOKUP($A33,'Non-energy Multiplier'!$A$48:$AQ$91,COLUMN('Non-energy Multiplier'!AB$1),0)</f>
        <v>0</v>
      </c>
      <c r="AC33" s="133">
        <f>$C33*VLOOKUP($A33,'Non-energy Multiplier'!$A$48:$AQ$91,COLUMN('Non-energy Multiplier'!AC$1),0)</f>
        <v>0</v>
      </c>
      <c r="AD33" s="133">
        <f>$C33*VLOOKUP($A33,'Non-energy Multiplier'!$A$48:$AQ$91,COLUMN('Non-energy Multiplier'!AD$1),0)</f>
        <v>0</v>
      </c>
      <c r="AE33" s="133">
        <f>$C33*VLOOKUP($A33,'Non-energy Multiplier'!$A$48:$AQ$91,COLUMN('Non-energy Multiplier'!AE$1),0)</f>
        <v>0</v>
      </c>
      <c r="AF33" s="133">
        <f>$C33*VLOOKUP($A33,'Non-energy Multiplier'!$A$48:$AQ$91,COLUMN('Non-energy Multiplier'!AF$1),0)</f>
        <v>0</v>
      </c>
      <c r="AG33" s="133">
        <f>$C33*VLOOKUP($A33,'Non-energy Multiplier'!$A$48:$AQ$91,COLUMN('Non-energy Multiplier'!AG$1),0)</f>
        <v>0</v>
      </c>
      <c r="AH33" s="133">
        <f>$C33*VLOOKUP($A33,'Non-energy Multiplier'!$A$48:$AQ$91,COLUMN('Non-energy Multiplier'!AH$1),0)</f>
        <v>0</v>
      </c>
      <c r="AI33" s="133">
        <f>$C33*VLOOKUP($A33,'Non-energy Multiplier'!$A$48:$AQ$91,COLUMN('Non-energy Multiplier'!AI$1),0)</f>
        <v>0</v>
      </c>
      <c r="AJ33" s="133">
        <f>$C33*VLOOKUP($A33,'Non-energy Multiplier'!$A$48:$AQ$91,COLUMN('Non-energy Multiplier'!AJ$1),0)</f>
        <v>0</v>
      </c>
      <c r="AK33" s="133">
        <f>$C33*VLOOKUP($A33,'Non-energy Multiplier'!$A$48:$AQ$91,COLUMN('Non-energy Multiplier'!AK$1),0)</f>
        <v>0</v>
      </c>
      <c r="AL33" s="133">
        <f>$C33*VLOOKUP($A33,'Non-energy Multiplier'!$A$48:$AQ$91,COLUMN('Non-energy Multiplier'!AL$1),0)</f>
        <v>0</v>
      </c>
      <c r="AM33" s="133">
        <f>$C33*VLOOKUP($A33,'Non-energy Multiplier'!$A$48:$AQ$91,COLUMN('Non-energy Multiplier'!AM$1),0)</f>
        <v>0</v>
      </c>
      <c r="AN33" s="133">
        <f>$C33*VLOOKUP($A33,'Non-energy Multiplier'!$A$48:$AQ$91,COLUMN('Non-energy Multiplier'!AN$1),0)</f>
        <v>0</v>
      </c>
      <c r="AO33" s="133">
        <f>$C33*VLOOKUP($A33,'Non-energy Multiplier'!$A$48:$AQ$91,COLUMN('Non-energy Multiplier'!AO$1),0)</f>
        <v>0</v>
      </c>
      <c r="AP33" s="133">
        <f>$C33*VLOOKUP($A33,'Non-energy Multiplier'!$A$48:$AQ$91,COLUMN('Non-energy Multiplier'!AP$1),0)</f>
        <v>0</v>
      </c>
      <c r="AQ33" s="133">
        <f>$C33*VLOOKUP($A33,'Non-energy Multiplier'!$A$48:$AQ$91,COLUMN('Non-energy Multiplier'!AQ$1),0)</f>
        <v>0</v>
      </c>
      <c r="AR33" s="133" t="str">
        <f>VLOOKUP($A33,'Sector Match'!$A$1:$B$43,2,0)</f>
        <v>road vehicles 29</v>
      </c>
    </row>
    <row r="34" spans="1:44" x14ac:dyDescent="0.25">
      <c r="A34" s="12" t="s">
        <v>32</v>
      </c>
      <c r="B34" s="133">
        <f>'Non-energy Use 2019'!C147</f>
        <v>0</v>
      </c>
      <c r="C34" s="133">
        <f>'Non-energy Use 2020'!C146</f>
        <v>0</v>
      </c>
      <c r="D34" s="133">
        <f>$C34*VLOOKUP($A34,'Non-energy Multiplier'!$A$48:$AQ$91,COLUMN('Non-energy Multiplier'!D$1),0)</f>
        <v>0</v>
      </c>
      <c r="E34" s="133">
        <f>$C34*VLOOKUP($A34,'Non-energy Multiplier'!$A$48:$AQ$91,COLUMN('Non-energy Multiplier'!E$1),0)</f>
        <v>0</v>
      </c>
      <c r="F34" s="133">
        <f>$C34*VLOOKUP($A34,'Non-energy Multiplier'!$A$48:$AQ$91,COLUMN('Non-energy Multiplier'!F$1),0)</f>
        <v>0</v>
      </c>
      <c r="G34" s="133">
        <f>$C34*VLOOKUP($A34,'Non-energy Multiplier'!$A$48:$AQ$91,COLUMN('Non-energy Multiplier'!G$1),0)</f>
        <v>0</v>
      </c>
      <c r="H34" s="133">
        <f>$C34*VLOOKUP($A34,'Non-energy Multiplier'!$A$48:$AQ$91,COLUMN('Non-energy Multiplier'!H$1),0)</f>
        <v>0</v>
      </c>
      <c r="I34" s="133">
        <f>$C34*VLOOKUP($A34,'Non-energy Multiplier'!$A$48:$AQ$91,COLUMN('Non-energy Multiplier'!I$1),0)</f>
        <v>0</v>
      </c>
      <c r="J34" s="133">
        <f>$C34*VLOOKUP($A34,'Non-energy Multiplier'!$A$48:$AQ$91,COLUMN('Non-energy Multiplier'!J$1),0)</f>
        <v>0</v>
      </c>
      <c r="K34" s="133">
        <f>$C34*VLOOKUP($A34,'Non-energy Multiplier'!$A$48:$AQ$91,COLUMN('Non-energy Multiplier'!K$1),0)</f>
        <v>0</v>
      </c>
      <c r="L34" s="133">
        <f>$C34*VLOOKUP($A34,'Non-energy Multiplier'!$A$48:$AQ$91,COLUMN('Non-energy Multiplier'!L$1),0)</f>
        <v>0</v>
      </c>
      <c r="M34" s="133">
        <f>$C34*VLOOKUP($A34,'Non-energy Multiplier'!$A$48:$AQ$91,COLUMN('Non-energy Multiplier'!M$1),0)</f>
        <v>0</v>
      </c>
      <c r="N34" s="133">
        <f>$C34*VLOOKUP($A34,'Non-energy Multiplier'!$A$48:$AQ$91,COLUMN('Non-energy Multiplier'!N$1),0)</f>
        <v>0</v>
      </c>
      <c r="O34" s="133">
        <f>$C34*VLOOKUP($A34,'Non-energy Multiplier'!$A$48:$AQ$91,COLUMN('Non-energy Multiplier'!O$1),0)</f>
        <v>0</v>
      </c>
      <c r="P34" s="133">
        <f>$C34*VLOOKUP($A34,'Non-energy Multiplier'!$A$48:$AQ$91,COLUMN('Non-energy Multiplier'!P$1),0)</f>
        <v>0</v>
      </c>
      <c r="Q34" s="133">
        <f>$C34*VLOOKUP($A34,'Non-energy Multiplier'!$A$48:$AQ$91,COLUMN('Non-energy Multiplier'!Q$1),0)</f>
        <v>0</v>
      </c>
      <c r="R34" s="133">
        <f>$C34*VLOOKUP($A34,'Non-energy Multiplier'!$A$48:$AQ$91,COLUMN('Non-energy Multiplier'!R$1),0)</f>
        <v>0</v>
      </c>
      <c r="S34" s="133">
        <f>$C34*VLOOKUP($A34,'Non-energy Multiplier'!$A$48:$AQ$91,COLUMN('Non-energy Multiplier'!S$1),0)</f>
        <v>0</v>
      </c>
      <c r="T34" s="133">
        <f>$C34*VLOOKUP($A34,'Non-energy Multiplier'!$A$48:$AQ$91,COLUMN('Non-energy Multiplier'!T$1),0)</f>
        <v>0</v>
      </c>
      <c r="U34" s="133">
        <f>$C34*VLOOKUP($A34,'Non-energy Multiplier'!$A$48:$AQ$91,COLUMN('Non-energy Multiplier'!U$1),0)</f>
        <v>0</v>
      </c>
      <c r="V34" s="133">
        <f>$C34*VLOOKUP($A34,'Non-energy Multiplier'!$A$48:$AQ$91,COLUMN('Non-energy Multiplier'!V$1),0)</f>
        <v>0</v>
      </c>
      <c r="W34" s="133">
        <f>$C34*VLOOKUP($A34,'Non-energy Multiplier'!$A$48:$AQ$91,COLUMN('Non-energy Multiplier'!W$1),0)</f>
        <v>0</v>
      </c>
      <c r="X34" s="133">
        <f>$C34*VLOOKUP($A34,'Non-energy Multiplier'!$A$48:$AQ$91,COLUMN('Non-energy Multiplier'!X$1),0)</f>
        <v>0</v>
      </c>
      <c r="Y34" s="133">
        <f>$C34*VLOOKUP($A34,'Non-energy Multiplier'!$A$48:$AQ$91,COLUMN('Non-energy Multiplier'!Y$1),0)</f>
        <v>0</v>
      </c>
      <c r="Z34" s="133">
        <f>$C34*VLOOKUP($A34,'Non-energy Multiplier'!$A$48:$AQ$91,COLUMN('Non-energy Multiplier'!Z$1),0)</f>
        <v>0</v>
      </c>
      <c r="AA34" s="133">
        <f>$C34*VLOOKUP($A34,'Non-energy Multiplier'!$A$48:$AQ$91,COLUMN('Non-energy Multiplier'!AA$1),0)</f>
        <v>0</v>
      </c>
      <c r="AB34" s="133">
        <f>$C34*VLOOKUP($A34,'Non-energy Multiplier'!$A$48:$AQ$91,COLUMN('Non-energy Multiplier'!AB$1),0)</f>
        <v>0</v>
      </c>
      <c r="AC34" s="133">
        <f>$C34*VLOOKUP($A34,'Non-energy Multiplier'!$A$48:$AQ$91,COLUMN('Non-energy Multiplier'!AC$1),0)</f>
        <v>0</v>
      </c>
      <c r="AD34" s="133">
        <f>$C34*VLOOKUP($A34,'Non-energy Multiplier'!$A$48:$AQ$91,COLUMN('Non-energy Multiplier'!AD$1),0)</f>
        <v>0</v>
      </c>
      <c r="AE34" s="133">
        <f>$C34*VLOOKUP($A34,'Non-energy Multiplier'!$A$48:$AQ$91,COLUMN('Non-energy Multiplier'!AE$1),0)</f>
        <v>0</v>
      </c>
      <c r="AF34" s="133">
        <f>$C34*VLOOKUP($A34,'Non-energy Multiplier'!$A$48:$AQ$91,COLUMN('Non-energy Multiplier'!AF$1),0)</f>
        <v>0</v>
      </c>
      <c r="AG34" s="133">
        <f>$C34*VLOOKUP($A34,'Non-energy Multiplier'!$A$48:$AQ$91,COLUMN('Non-energy Multiplier'!AG$1),0)</f>
        <v>0</v>
      </c>
      <c r="AH34" s="133">
        <f>$C34*VLOOKUP($A34,'Non-energy Multiplier'!$A$48:$AQ$91,COLUMN('Non-energy Multiplier'!AH$1),0)</f>
        <v>0</v>
      </c>
      <c r="AI34" s="133">
        <f>$C34*VLOOKUP($A34,'Non-energy Multiplier'!$A$48:$AQ$91,COLUMN('Non-energy Multiplier'!AI$1),0)</f>
        <v>0</v>
      </c>
      <c r="AJ34" s="133">
        <f>$C34*VLOOKUP($A34,'Non-energy Multiplier'!$A$48:$AQ$91,COLUMN('Non-energy Multiplier'!AJ$1),0)</f>
        <v>0</v>
      </c>
      <c r="AK34" s="133">
        <f>$C34*VLOOKUP($A34,'Non-energy Multiplier'!$A$48:$AQ$91,COLUMN('Non-energy Multiplier'!AK$1),0)</f>
        <v>0</v>
      </c>
      <c r="AL34" s="133">
        <f>$C34*VLOOKUP($A34,'Non-energy Multiplier'!$A$48:$AQ$91,COLUMN('Non-energy Multiplier'!AL$1),0)</f>
        <v>0</v>
      </c>
      <c r="AM34" s="133">
        <f>$C34*VLOOKUP($A34,'Non-energy Multiplier'!$A$48:$AQ$91,COLUMN('Non-energy Multiplier'!AM$1),0)</f>
        <v>0</v>
      </c>
      <c r="AN34" s="133">
        <f>$C34*VLOOKUP($A34,'Non-energy Multiplier'!$A$48:$AQ$91,COLUMN('Non-energy Multiplier'!AN$1),0)</f>
        <v>0</v>
      </c>
      <c r="AO34" s="133">
        <f>$C34*VLOOKUP($A34,'Non-energy Multiplier'!$A$48:$AQ$91,COLUMN('Non-energy Multiplier'!AO$1),0)</f>
        <v>0</v>
      </c>
      <c r="AP34" s="133">
        <f>$C34*VLOOKUP($A34,'Non-energy Multiplier'!$A$48:$AQ$91,COLUMN('Non-energy Multiplier'!AP$1),0)</f>
        <v>0</v>
      </c>
      <c r="AQ34" s="133">
        <f>$C34*VLOOKUP($A34,'Non-energy Multiplier'!$A$48:$AQ$91,COLUMN('Non-energy Multiplier'!AQ$1),0)</f>
        <v>0</v>
      </c>
      <c r="AR34" s="133" t="str">
        <f>VLOOKUP($A34,'Sector Match'!$A$1:$B$43,2,0)</f>
        <v>nonroad vehicles 30</v>
      </c>
    </row>
    <row r="35" spans="1:44" x14ac:dyDescent="0.25">
      <c r="A35" s="12" t="s">
        <v>33</v>
      </c>
      <c r="B35" s="133">
        <f>'Non-energy Use 2019'!C148</f>
        <v>0</v>
      </c>
      <c r="C35" s="133">
        <f>'Non-energy Use 2020'!C147</f>
        <v>0</v>
      </c>
      <c r="D35" s="133">
        <f>$C35*VLOOKUP($A35,'Non-energy Multiplier'!$A$48:$AQ$91,COLUMN('Non-energy Multiplier'!D$1),0)</f>
        <v>0</v>
      </c>
      <c r="E35" s="133">
        <f>$C35*VLOOKUP($A35,'Non-energy Multiplier'!$A$48:$AQ$91,COLUMN('Non-energy Multiplier'!E$1),0)</f>
        <v>0</v>
      </c>
      <c r="F35" s="133">
        <f>$C35*VLOOKUP($A35,'Non-energy Multiplier'!$A$48:$AQ$91,COLUMN('Non-energy Multiplier'!F$1),0)</f>
        <v>0</v>
      </c>
      <c r="G35" s="133">
        <f>$C35*VLOOKUP($A35,'Non-energy Multiplier'!$A$48:$AQ$91,COLUMN('Non-energy Multiplier'!G$1),0)</f>
        <v>0</v>
      </c>
      <c r="H35" s="133">
        <f>$C35*VLOOKUP($A35,'Non-energy Multiplier'!$A$48:$AQ$91,COLUMN('Non-energy Multiplier'!H$1),0)</f>
        <v>0</v>
      </c>
      <c r="I35" s="133">
        <f>$C35*VLOOKUP($A35,'Non-energy Multiplier'!$A$48:$AQ$91,COLUMN('Non-energy Multiplier'!I$1),0)</f>
        <v>0</v>
      </c>
      <c r="J35" s="133">
        <f>$C35*VLOOKUP($A35,'Non-energy Multiplier'!$A$48:$AQ$91,COLUMN('Non-energy Multiplier'!J$1),0)</f>
        <v>0</v>
      </c>
      <c r="K35" s="133">
        <f>$C35*VLOOKUP($A35,'Non-energy Multiplier'!$A$48:$AQ$91,COLUMN('Non-energy Multiplier'!K$1),0)</f>
        <v>0</v>
      </c>
      <c r="L35" s="133">
        <f>$C35*VLOOKUP($A35,'Non-energy Multiplier'!$A$48:$AQ$91,COLUMN('Non-energy Multiplier'!L$1),0)</f>
        <v>0</v>
      </c>
      <c r="M35" s="133">
        <f>$C35*VLOOKUP($A35,'Non-energy Multiplier'!$A$48:$AQ$91,COLUMN('Non-energy Multiplier'!M$1),0)</f>
        <v>0</v>
      </c>
      <c r="N35" s="133">
        <f>$C35*VLOOKUP($A35,'Non-energy Multiplier'!$A$48:$AQ$91,COLUMN('Non-energy Multiplier'!N$1),0)</f>
        <v>0</v>
      </c>
      <c r="O35" s="133">
        <f>$C35*VLOOKUP($A35,'Non-energy Multiplier'!$A$48:$AQ$91,COLUMN('Non-energy Multiplier'!O$1),0)</f>
        <v>0</v>
      </c>
      <c r="P35" s="133">
        <f>$C35*VLOOKUP($A35,'Non-energy Multiplier'!$A$48:$AQ$91,COLUMN('Non-energy Multiplier'!P$1),0)</f>
        <v>0</v>
      </c>
      <c r="Q35" s="133">
        <f>$C35*VLOOKUP($A35,'Non-energy Multiplier'!$A$48:$AQ$91,COLUMN('Non-energy Multiplier'!Q$1),0)</f>
        <v>0</v>
      </c>
      <c r="R35" s="133">
        <f>$C35*VLOOKUP($A35,'Non-energy Multiplier'!$A$48:$AQ$91,COLUMN('Non-energy Multiplier'!R$1),0)</f>
        <v>0</v>
      </c>
      <c r="S35" s="133">
        <f>$C35*VLOOKUP($A35,'Non-energy Multiplier'!$A$48:$AQ$91,COLUMN('Non-energy Multiplier'!S$1),0)</f>
        <v>0</v>
      </c>
      <c r="T35" s="133">
        <f>$C35*VLOOKUP($A35,'Non-energy Multiplier'!$A$48:$AQ$91,COLUMN('Non-energy Multiplier'!T$1),0)</f>
        <v>0</v>
      </c>
      <c r="U35" s="133">
        <f>$C35*VLOOKUP($A35,'Non-energy Multiplier'!$A$48:$AQ$91,COLUMN('Non-energy Multiplier'!U$1),0)</f>
        <v>0</v>
      </c>
      <c r="V35" s="133">
        <f>$C35*VLOOKUP($A35,'Non-energy Multiplier'!$A$48:$AQ$91,COLUMN('Non-energy Multiplier'!V$1),0)</f>
        <v>0</v>
      </c>
      <c r="W35" s="133">
        <f>$C35*VLOOKUP($A35,'Non-energy Multiplier'!$A$48:$AQ$91,COLUMN('Non-energy Multiplier'!W$1),0)</f>
        <v>0</v>
      </c>
      <c r="X35" s="133">
        <f>$C35*VLOOKUP($A35,'Non-energy Multiplier'!$A$48:$AQ$91,COLUMN('Non-energy Multiplier'!X$1),0)</f>
        <v>0</v>
      </c>
      <c r="Y35" s="133">
        <f>$C35*VLOOKUP($A35,'Non-energy Multiplier'!$A$48:$AQ$91,COLUMN('Non-energy Multiplier'!Y$1),0)</f>
        <v>0</v>
      </c>
      <c r="Z35" s="133">
        <f>$C35*VLOOKUP($A35,'Non-energy Multiplier'!$A$48:$AQ$91,COLUMN('Non-energy Multiplier'!Z$1),0)</f>
        <v>0</v>
      </c>
      <c r="AA35" s="133">
        <f>$C35*VLOOKUP($A35,'Non-energy Multiplier'!$A$48:$AQ$91,COLUMN('Non-energy Multiplier'!AA$1),0)</f>
        <v>0</v>
      </c>
      <c r="AB35" s="133">
        <f>$C35*VLOOKUP($A35,'Non-energy Multiplier'!$A$48:$AQ$91,COLUMN('Non-energy Multiplier'!AB$1),0)</f>
        <v>0</v>
      </c>
      <c r="AC35" s="133">
        <f>$C35*VLOOKUP($A35,'Non-energy Multiplier'!$A$48:$AQ$91,COLUMN('Non-energy Multiplier'!AC$1),0)</f>
        <v>0</v>
      </c>
      <c r="AD35" s="133">
        <f>$C35*VLOOKUP($A35,'Non-energy Multiplier'!$A$48:$AQ$91,COLUMN('Non-energy Multiplier'!AD$1),0)</f>
        <v>0</v>
      </c>
      <c r="AE35" s="133">
        <f>$C35*VLOOKUP($A35,'Non-energy Multiplier'!$A$48:$AQ$91,COLUMN('Non-energy Multiplier'!AE$1),0)</f>
        <v>0</v>
      </c>
      <c r="AF35" s="133">
        <f>$C35*VLOOKUP($A35,'Non-energy Multiplier'!$A$48:$AQ$91,COLUMN('Non-energy Multiplier'!AF$1),0)</f>
        <v>0</v>
      </c>
      <c r="AG35" s="133">
        <f>$C35*VLOOKUP($A35,'Non-energy Multiplier'!$A$48:$AQ$91,COLUMN('Non-energy Multiplier'!AG$1),0)</f>
        <v>0</v>
      </c>
      <c r="AH35" s="133">
        <f>$C35*VLOOKUP($A35,'Non-energy Multiplier'!$A$48:$AQ$91,COLUMN('Non-energy Multiplier'!AH$1),0)</f>
        <v>0</v>
      </c>
      <c r="AI35" s="133">
        <f>$C35*VLOOKUP($A35,'Non-energy Multiplier'!$A$48:$AQ$91,COLUMN('Non-energy Multiplier'!AI$1),0)</f>
        <v>0</v>
      </c>
      <c r="AJ35" s="133">
        <f>$C35*VLOOKUP($A35,'Non-energy Multiplier'!$A$48:$AQ$91,COLUMN('Non-energy Multiplier'!AJ$1),0)</f>
        <v>0</v>
      </c>
      <c r="AK35" s="133">
        <f>$C35*VLOOKUP($A35,'Non-energy Multiplier'!$A$48:$AQ$91,COLUMN('Non-energy Multiplier'!AK$1),0)</f>
        <v>0</v>
      </c>
      <c r="AL35" s="133">
        <f>$C35*VLOOKUP($A35,'Non-energy Multiplier'!$A$48:$AQ$91,COLUMN('Non-energy Multiplier'!AL$1),0)</f>
        <v>0</v>
      </c>
      <c r="AM35" s="133">
        <f>$C35*VLOOKUP($A35,'Non-energy Multiplier'!$A$48:$AQ$91,COLUMN('Non-energy Multiplier'!AM$1),0)</f>
        <v>0</v>
      </c>
      <c r="AN35" s="133">
        <f>$C35*VLOOKUP($A35,'Non-energy Multiplier'!$A$48:$AQ$91,COLUMN('Non-energy Multiplier'!AN$1),0)</f>
        <v>0</v>
      </c>
      <c r="AO35" s="133">
        <f>$C35*VLOOKUP($A35,'Non-energy Multiplier'!$A$48:$AQ$91,COLUMN('Non-energy Multiplier'!AO$1),0)</f>
        <v>0</v>
      </c>
      <c r="AP35" s="133">
        <f>$C35*VLOOKUP($A35,'Non-energy Multiplier'!$A$48:$AQ$91,COLUMN('Non-energy Multiplier'!AP$1),0)</f>
        <v>0</v>
      </c>
      <c r="AQ35" s="133">
        <f>$C35*VLOOKUP($A35,'Non-energy Multiplier'!$A$48:$AQ$91,COLUMN('Non-energy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5">
      <c r="A36" s="12" t="s">
        <v>34</v>
      </c>
      <c r="B36" s="133">
        <f>'Non-energy Use 2019'!C149</f>
        <v>0</v>
      </c>
      <c r="C36" s="133">
        <f>'Non-energy Use 2020'!C148</f>
        <v>0</v>
      </c>
      <c r="D36" s="133">
        <f>$C36*VLOOKUP($A36,'Non-energy Multiplier'!$A$48:$AQ$91,COLUMN('Non-energy Multiplier'!D$1),0)</f>
        <v>0</v>
      </c>
      <c r="E36" s="133">
        <f>$C36*VLOOKUP($A36,'Non-energy Multiplier'!$A$48:$AQ$91,COLUMN('Non-energy Multiplier'!E$1),0)</f>
        <v>0</v>
      </c>
      <c r="F36" s="133">
        <f>$C36*VLOOKUP($A36,'Non-energy Multiplier'!$A$48:$AQ$91,COLUMN('Non-energy Multiplier'!F$1),0)</f>
        <v>0</v>
      </c>
      <c r="G36" s="133">
        <f>$C36*VLOOKUP($A36,'Non-energy Multiplier'!$A$48:$AQ$91,COLUMN('Non-energy Multiplier'!G$1),0)</f>
        <v>0</v>
      </c>
      <c r="H36" s="133">
        <f>$C36*VLOOKUP($A36,'Non-energy Multiplier'!$A$48:$AQ$91,COLUMN('Non-energy Multiplier'!H$1),0)</f>
        <v>0</v>
      </c>
      <c r="I36" s="133">
        <f>$C36*VLOOKUP($A36,'Non-energy Multiplier'!$A$48:$AQ$91,COLUMN('Non-energy Multiplier'!I$1),0)</f>
        <v>0</v>
      </c>
      <c r="J36" s="133">
        <f>$C36*VLOOKUP($A36,'Non-energy Multiplier'!$A$48:$AQ$91,COLUMN('Non-energy Multiplier'!J$1),0)</f>
        <v>0</v>
      </c>
      <c r="K36" s="133">
        <f>$C36*VLOOKUP($A36,'Non-energy Multiplier'!$A$48:$AQ$91,COLUMN('Non-energy Multiplier'!K$1),0)</f>
        <v>0</v>
      </c>
      <c r="L36" s="133">
        <f>$C36*VLOOKUP($A36,'Non-energy Multiplier'!$A$48:$AQ$91,COLUMN('Non-energy Multiplier'!L$1),0)</f>
        <v>0</v>
      </c>
      <c r="M36" s="133">
        <f>$C36*VLOOKUP($A36,'Non-energy Multiplier'!$A$48:$AQ$91,COLUMN('Non-energy Multiplier'!M$1),0)</f>
        <v>0</v>
      </c>
      <c r="N36" s="133">
        <f>$C36*VLOOKUP($A36,'Non-energy Multiplier'!$A$48:$AQ$91,COLUMN('Non-energy Multiplier'!N$1),0)</f>
        <v>0</v>
      </c>
      <c r="O36" s="133">
        <f>$C36*VLOOKUP($A36,'Non-energy Multiplier'!$A$48:$AQ$91,COLUMN('Non-energy Multiplier'!O$1),0)</f>
        <v>0</v>
      </c>
      <c r="P36" s="133">
        <f>$C36*VLOOKUP($A36,'Non-energy Multiplier'!$A$48:$AQ$91,COLUMN('Non-energy Multiplier'!P$1),0)</f>
        <v>0</v>
      </c>
      <c r="Q36" s="133">
        <f>$C36*VLOOKUP($A36,'Non-energy Multiplier'!$A$48:$AQ$91,COLUMN('Non-energy Multiplier'!Q$1),0)</f>
        <v>0</v>
      </c>
      <c r="R36" s="133">
        <f>$C36*VLOOKUP($A36,'Non-energy Multiplier'!$A$48:$AQ$91,COLUMN('Non-energy Multiplier'!R$1),0)</f>
        <v>0</v>
      </c>
      <c r="S36" s="133">
        <f>$C36*VLOOKUP($A36,'Non-energy Multiplier'!$A$48:$AQ$91,COLUMN('Non-energy Multiplier'!S$1),0)</f>
        <v>0</v>
      </c>
      <c r="T36" s="133">
        <f>$C36*VLOOKUP($A36,'Non-energy Multiplier'!$A$48:$AQ$91,COLUMN('Non-energy Multiplier'!T$1),0)</f>
        <v>0</v>
      </c>
      <c r="U36" s="133">
        <f>$C36*VLOOKUP($A36,'Non-energy Multiplier'!$A$48:$AQ$91,COLUMN('Non-energy Multiplier'!U$1),0)</f>
        <v>0</v>
      </c>
      <c r="V36" s="133">
        <f>$C36*VLOOKUP($A36,'Non-energy Multiplier'!$A$48:$AQ$91,COLUMN('Non-energy Multiplier'!V$1),0)</f>
        <v>0</v>
      </c>
      <c r="W36" s="133">
        <f>$C36*VLOOKUP($A36,'Non-energy Multiplier'!$A$48:$AQ$91,COLUMN('Non-energy Multiplier'!W$1),0)</f>
        <v>0</v>
      </c>
      <c r="X36" s="133">
        <f>$C36*VLOOKUP($A36,'Non-energy Multiplier'!$A$48:$AQ$91,COLUMN('Non-energy Multiplier'!X$1),0)</f>
        <v>0</v>
      </c>
      <c r="Y36" s="133">
        <f>$C36*VLOOKUP($A36,'Non-energy Multiplier'!$A$48:$AQ$91,COLUMN('Non-energy Multiplier'!Y$1),0)</f>
        <v>0</v>
      </c>
      <c r="Z36" s="133">
        <f>$C36*VLOOKUP($A36,'Non-energy Multiplier'!$A$48:$AQ$91,COLUMN('Non-energy Multiplier'!Z$1),0)</f>
        <v>0</v>
      </c>
      <c r="AA36" s="133">
        <f>$C36*VLOOKUP($A36,'Non-energy Multiplier'!$A$48:$AQ$91,COLUMN('Non-energy Multiplier'!AA$1),0)</f>
        <v>0</v>
      </c>
      <c r="AB36" s="133">
        <f>$C36*VLOOKUP($A36,'Non-energy Multiplier'!$A$48:$AQ$91,COLUMN('Non-energy Multiplier'!AB$1),0)</f>
        <v>0</v>
      </c>
      <c r="AC36" s="133">
        <f>$C36*VLOOKUP($A36,'Non-energy Multiplier'!$A$48:$AQ$91,COLUMN('Non-energy Multiplier'!AC$1),0)</f>
        <v>0</v>
      </c>
      <c r="AD36" s="133">
        <f>$C36*VLOOKUP($A36,'Non-energy Multiplier'!$A$48:$AQ$91,COLUMN('Non-energy Multiplier'!AD$1),0)</f>
        <v>0</v>
      </c>
      <c r="AE36" s="133">
        <f>$C36*VLOOKUP($A36,'Non-energy Multiplier'!$A$48:$AQ$91,COLUMN('Non-energy Multiplier'!AE$1),0)</f>
        <v>0</v>
      </c>
      <c r="AF36" s="133">
        <f>$C36*VLOOKUP($A36,'Non-energy Multiplier'!$A$48:$AQ$91,COLUMN('Non-energy Multiplier'!AF$1),0)</f>
        <v>0</v>
      </c>
      <c r="AG36" s="133">
        <f>$C36*VLOOKUP($A36,'Non-energy Multiplier'!$A$48:$AQ$91,COLUMN('Non-energy Multiplier'!AG$1),0)</f>
        <v>0</v>
      </c>
      <c r="AH36" s="133">
        <f>$C36*VLOOKUP($A36,'Non-energy Multiplier'!$A$48:$AQ$91,COLUMN('Non-energy Multiplier'!AH$1),0)</f>
        <v>0</v>
      </c>
      <c r="AI36" s="133">
        <f>$C36*VLOOKUP($A36,'Non-energy Multiplier'!$A$48:$AQ$91,COLUMN('Non-energy Multiplier'!AI$1),0)</f>
        <v>0</v>
      </c>
      <c r="AJ36" s="133">
        <f>$C36*VLOOKUP($A36,'Non-energy Multiplier'!$A$48:$AQ$91,COLUMN('Non-energy Multiplier'!AJ$1),0)</f>
        <v>0</v>
      </c>
      <c r="AK36" s="133">
        <f>$C36*VLOOKUP($A36,'Non-energy Multiplier'!$A$48:$AQ$91,COLUMN('Non-energy Multiplier'!AK$1),0)</f>
        <v>0</v>
      </c>
      <c r="AL36" s="133">
        <f>$C36*VLOOKUP($A36,'Non-energy Multiplier'!$A$48:$AQ$91,COLUMN('Non-energy Multiplier'!AL$1),0)</f>
        <v>0</v>
      </c>
      <c r="AM36" s="133">
        <f>$C36*VLOOKUP($A36,'Non-energy Multiplier'!$A$48:$AQ$91,COLUMN('Non-energy Multiplier'!AM$1),0)</f>
        <v>0</v>
      </c>
      <c r="AN36" s="133">
        <f>$C36*VLOOKUP($A36,'Non-energy Multiplier'!$A$48:$AQ$91,COLUMN('Non-energy Multiplier'!AN$1),0)</f>
        <v>0</v>
      </c>
      <c r="AO36" s="133">
        <f>$C36*VLOOKUP($A36,'Non-energy Multiplier'!$A$48:$AQ$91,COLUMN('Non-energy Multiplier'!AO$1),0)</f>
        <v>0</v>
      </c>
      <c r="AP36" s="133">
        <f>$C36*VLOOKUP($A36,'Non-energy Multiplier'!$A$48:$AQ$91,COLUMN('Non-energy Multiplier'!AP$1),0)</f>
        <v>0</v>
      </c>
      <c r="AQ36" s="133">
        <f>$C36*VLOOKUP($A36,'Non-energy Multiplier'!$A$48:$AQ$91,COLUMN('Non-energy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5">
      <c r="A37" s="12" t="s">
        <v>35</v>
      </c>
      <c r="B37" s="133">
        <f>'Non-energy Use 2019'!C150</f>
        <v>0</v>
      </c>
      <c r="C37" s="133">
        <f>'Non-energy Use 2020'!C149</f>
        <v>0</v>
      </c>
      <c r="D37" s="133">
        <f>$C37*VLOOKUP($A37,'Non-energy Multiplier'!$A$48:$AQ$91,COLUMN('Non-energy Multiplier'!D$1),0)</f>
        <v>0</v>
      </c>
      <c r="E37" s="133">
        <f>$C37*VLOOKUP($A37,'Non-energy Multiplier'!$A$48:$AQ$91,COLUMN('Non-energy Multiplier'!E$1),0)</f>
        <v>0</v>
      </c>
      <c r="F37" s="133">
        <f>$C37*VLOOKUP($A37,'Non-energy Multiplier'!$A$48:$AQ$91,COLUMN('Non-energy Multiplier'!F$1),0)</f>
        <v>0</v>
      </c>
      <c r="G37" s="133">
        <f>$C37*VLOOKUP($A37,'Non-energy Multiplier'!$A$48:$AQ$91,COLUMN('Non-energy Multiplier'!G$1),0)</f>
        <v>0</v>
      </c>
      <c r="H37" s="133">
        <f>$C37*VLOOKUP($A37,'Non-energy Multiplier'!$A$48:$AQ$91,COLUMN('Non-energy Multiplier'!H$1),0)</f>
        <v>0</v>
      </c>
      <c r="I37" s="133">
        <f>$C37*VLOOKUP($A37,'Non-energy Multiplier'!$A$48:$AQ$91,COLUMN('Non-energy Multiplier'!I$1),0)</f>
        <v>0</v>
      </c>
      <c r="J37" s="133">
        <f>$C37*VLOOKUP($A37,'Non-energy Multiplier'!$A$48:$AQ$91,COLUMN('Non-energy Multiplier'!J$1),0)</f>
        <v>0</v>
      </c>
      <c r="K37" s="133">
        <f>$C37*VLOOKUP($A37,'Non-energy Multiplier'!$A$48:$AQ$91,COLUMN('Non-energy Multiplier'!K$1),0)</f>
        <v>0</v>
      </c>
      <c r="L37" s="133">
        <f>$C37*VLOOKUP($A37,'Non-energy Multiplier'!$A$48:$AQ$91,COLUMN('Non-energy Multiplier'!L$1),0)</f>
        <v>0</v>
      </c>
      <c r="M37" s="133">
        <f>$C37*VLOOKUP($A37,'Non-energy Multiplier'!$A$48:$AQ$91,COLUMN('Non-energy Multiplier'!M$1),0)</f>
        <v>0</v>
      </c>
      <c r="N37" s="133">
        <f>$C37*VLOOKUP($A37,'Non-energy Multiplier'!$A$48:$AQ$91,COLUMN('Non-energy Multiplier'!N$1),0)</f>
        <v>0</v>
      </c>
      <c r="O37" s="133">
        <f>$C37*VLOOKUP($A37,'Non-energy Multiplier'!$A$48:$AQ$91,COLUMN('Non-energy Multiplier'!O$1),0)</f>
        <v>0</v>
      </c>
      <c r="P37" s="133">
        <f>$C37*VLOOKUP($A37,'Non-energy Multiplier'!$A$48:$AQ$91,COLUMN('Non-energy Multiplier'!P$1),0)</f>
        <v>0</v>
      </c>
      <c r="Q37" s="133">
        <f>$C37*VLOOKUP($A37,'Non-energy Multiplier'!$A$48:$AQ$91,COLUMN('Non-energy Multiplier'!Q$1),0)</f>
        <v>0</v>
      </c>
      <c r="R37" s="133">
        <f>$C37*VLOOKUP($A37,'Non-energy Multiplier'!$A$48:$AQ$91,COLUMN('Non-energy Multiplier'!R$1),0)</f>
        <v>0</v>
      </c>
      <c r="S37" s="133">
        <f>$C37*VLOOKUP($A37,'Non-energy Multiplier'!$A$48:$AQ$91,COLUMN('Non-energy Multiplier'!S$1),0)</f>
        <v>0</v>
      </c>
      <c r="T37" s="133">
        <f>$C37*VLOOKUP($A37,'Non-energy Multiplier'!$A$48:$AQ$91,COLUMN('Non-energy Multiplier'!T$1),0)</f>
        <v>0</v>
      </c>
      <c r="U37" s="133">
        <f>$C37*VLOOKUP($A37,'Non-energy Multiplier'!$A$48:$AQ$91,COLUMN('Non-energy Multiplier'!U$1),0)</f>
        <v>0</v>
      </c>
      <c r="V37" s="133">
        <f>$C37*VLOOKUP($A37,'Non-energy Multiplier'!$A$48:$AQ$91,COLUMN('Non-energy Multiplier'!V$1),0)</f>
        <v>0</v>
      </c>
      <c r="W37" s="133">
        <f>$C37*VLOOKUP($A37,'Non-energy Multiplier'!$A$48:$AQ$91,COLUMN('Non-energy Multiplier'!W$1),0)</f>
        <v>0</v>
      </c>
      <c r="X37" s="133">
        <f>$C37*VLOOKUP($A37,'Non-energy Multiplier'!$A$48:$AQ$91,COLUMN('Non-energy Multiplier'!X$1),0)</f>
        <v>0</v>
      </c>
      <c r="Y37" s="133">
        <f>$C37*VLOOKUP($A37,'Non-energy Multiplier'!$A$48:$AQ$91,COLUMN('Non-energy Multiplier'!Y$1),0)</f>
        <v>0</v>
      </c>
      <c r="Z37" s="133">
        <f>$C37*VLOOKUP($A37,'Non-energy Multiplier'!$A$48:$AQ$91,COLUMN('Non-energy Multiplier'!Z$1),0)</f>
        <v>0</v>
      </c>
      <c r="AA37" s="133">
        <f>$C37*VLOOKUP($A37,'Non-energy Multiplier'!$A$48:$AQ$91,COLUMN('Non-energy Multiplier'!AA$1),0)</f>
        <v>0</v>
      </c>
      <c r="AB37" s="133">
        <f>$C37*VLOOKUP($A37,'Non-energy Multiplier'!$A$48:$AQ$91,COLUMN('Non-energy Multiplier'!AB$1),0)</f>
        <v>0</v>
      </c>
      <c r="AC37" s="133">
        <f>$C37*VLOOKUP($A37,'Non-energy Multiplier'!$A$48:$AQ$91,COLUMN('Non-energy Multiplier'!AC$1),0)</f>
        <v>0</v>
      </c>
      <c r="AD37" s="133">
        <f>$C37*VLOOKUP($A37,'Non-energy Multiplier'!$A$48:$AQ$91,COLUMN('Non-energy Multiplier'!AD$1),0)</f>
        <v>0</v>
      </c>
      <c r="AE37" s="133">
        <f>$C37*VLOOKUP($A37,'Non-energy Multiplier'!$A$48:$AQ$91,COLUMN('Non-energy Multiplier'!AE$1),0)</f>
        <v>0</v>
      </c>
      <c r="AF37" s="133">
        <f>$C37*VLOOKUP($A37,'Non-energy Multiplier'!$A$48:$AQ$91,COLUMN('Non-energy Multiplier'!AF$1),0)</f>
        <v>0</v>
      </c>
      <c r="AG37" s="133">
        <f>$C37*VLOOKUP($A37,'Non-energy Multiplier'!$A$48:$AQ$91,COLUMN('Non-energy Multiplier'!AG$1),0)</f>
        <v>0</v>
      </c>
      <c r="AH37" s="133">
        <f>$C37*VLOOKUP($A37,'Non-energy Multiplier'!$A$48:$AQ$91,COLUMN('Non-energy Multiplier'!AH$1),0)</f>
        <v>0</v>
      </c>
      <c r="AI37" s="133">
        <f>$C37*VLOOKUP($A37,'Non-energy Multiplier'!$A$48:$AQ$91,COLUMN('Non-energy Multiplier'!AI$1),0)</f>
        <v>0</v>
      </c>
      <c r="AJ37" s="133">
        <f>$C37*VLOOKUP($A37,'Non-energy Multiplier'!$A$48:$AQ$91,COLUMN('Non-energy Multiplier'!AJ$1),0)</f>
        <v>0</v>
      </c>
      <c r="AK37" s="133">
        <f>$C37*VLOOKUP($A37,'Non-energy Multiplier'!$A$48:$AQ$91,COLUMN('Non-energy Multiplier'!AK$1),0)</f>
        <v>0</v>
      </c>
      <c r="AL37" s="133">
        <f>$C37*VLOOKUP($A37,'Non-energy Multiplier'!$A$48:$AQ$91,COLUMN('Non-energy Multiplier'!AL$1),0)</f>
        <v>0</v>
      </c>
      <c r="AM37" s="133">
        <f>$C37*VLOOKUP($A37,'Non-energy Multiplier'!$A$48:$AQ$91,COLUMN('Non-energy Multiplier'!AM$1),0)</f>
        <v>0</v>
      </c>
      <c r="AN37" s="133">
        <f>$C37*VLOOKUP($A37,'Non-energy Multiplier'!$A$48:$AQ$91,COLUMN('Non-energy Multiplier'!AN$1),0)</f>
        <v>0</v>
      </c>
      <c r="AO37" s="133">
        <f>$C37*VLOOKUP($A37,'Non-energy Multiplier'!$A$48:$AQ$91,COLUMN('Non-energy Multiplier'!AO$1),0)</f>
        <v>0</v>
      </c>
      <c r="AP37" s="133">
        <f>$C37*VLOOKUP($A37,'Non-energy Multiplier'!$A$48:$AQ$91,COLUMN('Non-energy Multiplier'!AP$1),0)</f>
        <v>0</v>
      </c>
      <c r="AQ37" s="133">
        <f>$C37*VLOOKUP($A37,'Non-energy Multiplier'!$A$48:$AQ$91,COLUMN('Non-energy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5">
      <c r="A38" s="12" t="s">
        <v>36</v>
      </c>
      <c r="B38" s="133">
        <f>'Non-energy Use 2019'!C151</f>
        <v>0</v>
      </c>
      <c r="C38" s="133">
        <f>'Non-energy Use 2020'!C150</f>
        <v>0</v>
      </c>
      <c r="D38" s="133">
        <f>$C38*VLOOKUP($A38,'Non-energy Multiplier'!$A$48:$AQ$91,COLUMN('Non-energy Multiplier'!D$1),0)</f>
        <v>0</v>
      </c>
      <c r="E38" s="133">
        <f>$C38*VLOOKUP($A38,'Non-energy Multiplier'!$A$48:$AQ$91,COLUMN('Non-energy Multiplier'!E$1),0)</f>
        <v>0</v>
      </c>
      <c r="F38" s="133">
        <f>$C38*VLOOKUP($A38,'Non-energy Multiplier'!$A$48:$AQ$91,COLUMN('Non-energy Multiplier'!F$1),0)</f>
        <v>0</v>
      </c>
      <c r="G38" s="133">
        <f>$C38*VLOOKUP($A38,'Non-energy Multiplier'!$A$48:$AQ$91,COLUMN('Non-energy Multiplier'!G$1),0)</f>
        <v>0</v>
      </c>
      <c r="H38" s="133">
        <f>$C38*VLOOKUP($A38,'Non-energy Multiplier'!$A$48:$AQ$91,COLUMN('Non-energy Multiplier'!H$1),0)</f>
        <v>0</v>
      </c>
      <c r="I38" s="133">
        <f>$C38*VLOOKUP($A38,'Non-energy Multiplier'!$A$48:$AQ$91,COLUMN('Non-energy Multiplier'!I$1),0)</f>
        <v>0</v>
      </c>
      <c r="J38" s="133">
        <f>$C38*VLOOKUP($A38,'Non-energy Multiplier'!$A$48:$AQ$91,COLUMN('Non-energy Multiplier'!J$1),0)</f>
        <v>0</v>
      </c>
      <c r="K38" s="133">
        <f>$C38*VLOOKUP($A38,'Non-energy Multiplier'!$A$48:$AQ$91,COLUMN('Non-energy Multiplier'!K$1),0)</f>
        <v>0</v>
      </c>
      <c r="L38" s="133">
        <f>$C38*VLOOKUP($A38,'Non-energy Multiplier'!$A$48:$AQ$91,COLUMN('Non-energy Multiplier'!L$1),0)</f>
        <v>0</v>
      </c>
      <c r="M38" s="133">
        <f>$C38*VLOOKUP($A38,'Non-energy Multiplier'!$A$48:$AQ$91,COLUMN('Non-energy Multiplier'!M$1),0)</f>
        <v>0</v>
      </c>
      <c r="N38" s="133">
        <f>$C38*VLOOKUP($A38,'Non-energy Multiplier'!$A$48:$AQ$91,COLUMN('Non-energy Multiplier'!N$1),0)</f>
        <v>0</v>
      </c>
      <c r="O38" s="133">
        <f>$C38*VLOOKUP($A38,'Non-energy Multiplier'!$A$48:$AQ$91,COLUMN('Non-energy Multiplier'!O$1),0)</f>
        <v>0</v>
      </c>
      <c r="P38" s="133">
        <f>$C38*VLOOKUP($A38,'Non-energy Multiplier'!$A$48:$AQ$91,COLUMN('Non-energy Multiplier'!P$1),0)</f>
        <v>0</v>
      </c>
      <c r="Q38" s="133">
        <f>$C38*VLOOKUP($A38,'Non-energy Multiplier'!$A$48:$AQ$91,COLUMN('Non-energy Multiplier'!Q$1),0)</f>
        <v>0</v>
      </c>
      <c r="R38" s="133">
        <f>$C38*VLOOKUP($A38,'Non-energy Multiplier'!$A$48:$AQ$91,COLUMN('Non-energy Multiplier'!R$1),0)</f>
        <v>0</v>
      </c>
      <c r="S38" s="133">
        <f>$C38*VLOOKUP($A38,'Non-energy Multiplier'!$A$48:$AQ$91,COLUMN('Non-energy Multiplier'!S$1),0)</f>
        <v>0</v>
      </c>
      <c r="T38" s="133">
        <f>$C38*VLOOKUP($A38,'Non-energy Multiplier'!$A$48:$AQ$91,COLUMN('Non-energy Multiplier'!T$1),0)</f>
        <v>0</v>
      </c>
      <c r="U38" s="133">
        <f>$C38*VLOOKUP($A38,'Non-energy Multiplier'!$A$48:$AQ$91,COLUMN('Non-energy Multiplier'!U$1),0)</f>
        <v>0</v>
      </c>
      <c r="V38" s="133">
        <f>$C38*VLOOKUP($A38,'Non-energy Multiplier'!$A$48:$AQ$91,COLUMN('Non-energy Multiplier'!V$1),0)</f>
        <v>0</v>
      </c>
      <c r="W38" s="133">
        <f>$C38*VLOOKUP($A38,'Non-energy Multiplier'!$A$48:$AQ$91,COLUMN('Non-energy Multiplier'!W$1),0)</f>
        <v>0</v>
      </c>
      <c r="X38" s="133">
        <f>$C38*VLOOKUP($A38,'Non-energy Multiplier'!$A$48:$AQ$91,COLUMN('Non-energy Multiplier'!X$1),0)</f>
        <v>0</v>
      </c>
      <c r="Y38" s="133">
        <f>$C38*VLOOKUP($A38,'Non-energy Multiplier'!$A$48:$AQ$91,COLUMN('Non-energy Multiplier'!Y$1),0)</f>
        <v>0</v>
      </c>
      <c r="Z38" s="133">
        <f>$C38*VLOOKUP($A38,'Non-energy Multiplier'!$A$48:$AQ$91,COLUMN('Non-energy Multiplier'!Z$1),0)</f>
        <v>0</v>
      </c>
      <c r="AA38" s="133">
        <f>$C38*VLOOKUP($A38,'Non-energy Multiplier'!$A$48:$AQ$91,COLUMN('Non-energy Multiplier'!AA$1),0)</f>
        <v>0</v>
      </c>
      <c r="AB38" s="133">
        <f>$C38*VLOOKUP($A38,'Non-energy Multiplier'!$A$48:$AQ$91,COLUMN('Non-energy Multiplier'!AB$1),0)</f>
        <v>0</v>
      </c>
      <c r="AC38" s="133">
        <f>$C38*VLOOKUP($A38,'Non-energy Multiplier'!$A$48:$AQ$91,COLUMN('Non-energy Multiplier'!AC$1),0)</f>
        <v>0</v>
      </c>
      <c r="AD38" s="133">
        <f>$C38*VLOOKUP($A38,'Non-energy Multiplier'!$A$48:$AQ$91,COLUMN('Non-energy Multiplier'!AD$1),0)</f>
        <v>0</v>
      </c>
      <c r="AE38" s="133">
        <f>$C38*VLOOKUP($A38,'Non-energy Multiplier'!$A$48:$AQ$91,COLUMN('Non-energy Multiplier'!AE$1),0)</f>
        <v>0</v>
      </c>
      <c r="AF38" s="133">
        <f>$C38*VLOOKUP($A38,'Non-energy Multiplier'!$A$48:$AQ$91,COLUMN('Non-energy Multiplier'!AF$1),0)</f>
        <v>0</v>
      </c>
      <c r="AG38" s="133">
        <f>$C38*VLOOKUP($A38,'Non-energy Multiplier'!$A$48:$AQ$91,COLUMN('Non-energy Multiplier'!AG$1),0)</f>
        <v>0</v>
      </c>
      <c r="AH38" s="133">
        <f>$C38*VLOOKUP($A38,'Non-energy Multiplier'!$A$48:$AQ$91,COLUMN('Non-energy Multiplier'!AH$1),0)</f>
        <v>0</v>
      </c>
      <c r="AI38" s="133">
        <f>$C38*VLOOKUP($A38,'Non-energy Multiplier'!$A$48:$AQ$91,COLUMN('Non-energy Multiplier'!AI$1),0)</f>
        <v>0</v>
      </c>
      <c r="AJ38" s="133">
        <f>$C38*VLOOKUP($A38,'Non-energy Multiplier'!$A$48:$AQ$91,COLUMN('Non-energy Multiplier'!AJ$1),0)</f>
        <v>0</v>
      </c>
      <c r="AK38" s="133">
        <f>$C38*VLOOKUP($A38,'Non-energy Multiplier'!$A$48:$AQ$91,COLUMN('Non-energy Multiplier'!AK$1),0)</f>
        <v>0</v>
      </c>
      <c r="AL38" s="133">
        <f>$C38*VLOOKUP($A38,'Non-energy Multiplier'!$A$48:$AQ$91,COLUMN('Non-energy Multiplier'!AL$1),0)</f>
        <v>0</v>
      </c>
      <c r="AM38" s="133">
        <f>$C38*VLOOKUP($A38,'Non-energy Multiplier'!$A$48:$AQ$91,COLUMN('Non-energy Multiplier'!AM$1),0)</f>
        <v>0</v>
      </c>
      <c r="AN38" s="133">
        <f>$C38*VLOOKUP($A38,'Non-energy Multiplier'!$A$48:$AQ$91,COLUMN('Non-energy Multiplier'!AN$1),0)</f>
        <v>0</v>
      </c>
      <c r="AO38" s="133">
        <f>$C38*VLOOKUP($A38,'Non-energy Multiplier'!$A$48:$AQ$91,COLUMN('Non-energy Multiplier'!AO$1),0)</f>
        <v>0</v>
      </c>
      <c r="AP38" s="133">
        <f>$C38*VLOOKUP($A38,'Non-energy Multiplier'!$A$48:$AQ$91,COLUMN('Non-energy Multiplier'!AP$1),0)</f>
        <v>0</v>
      </c>
      <c r="AQ38" s="133">
        <f>$C38*VLOOKUP($A38,'Non-energy Multiplier'!$A$48:$AQ$91,COLUMN('Non-energy Multiplier'!AQ$1),0)</f>
        <v>0</v>
      </c>
      <c r="AR38" s="133" t="str">
        <f>VLOOKUP($A38,'Sector Match'!$A$1:$B$43,2,0)</f>
        <v>other machinery 28</v>
      </c>
    </row>
    <row r="39" spans="1:44" x14ac:dyDescent="0.25">
      <c r="A39" s="12" t="s">
        <v>37</v>
      </c>
      <c r="B39" s="133">
        <f>'Non-energy Use 2019'!C152</f>
        <v>0</v>
      </c>
      <c r="C39" s="133">
        <f>'Non-energy Use 2020'!C151</f>
        <v>0</v>
      </c>
      <c r="D39" s="133">
        <f>$C39*VLOOKUP($A39,'Non-energy Multiplier'!$A$48:$AQ$91,COLUMN('Non-energy Multiplier'!D$1),0)</f>
        <v>0</v>
      </c>
      <c r="E39" s="133">
        <f>$C39*VLOOKUP($A39,'Non-energy Multiplier'!$A$48:$AQ$91,COLUMN('Non-energy Multiplier'!E$1),0)</f>
        <v>0</v>
      </c>
      <c r="F39" s="133">
        <f>$C39*VLOOKUP($A39,'Non-energy Multiplier'!$A$48:$AQ$91,COLUMN('Non-energy Multiplier'!F$1),0)</f>
        <v>0</v>
      </c>
      <c r="G39" s="133">
        <f>$C39*VLOOKUP($A39,'Non-energy Multiplier'!$A$48:$AQ$91,COLUMN('Non-energy Multiplier'!G$1),0)</f>
        <v>0</v>
      </c>
      <c r="H39" s="133">
        <f>$C39*VLOOKUP($A39,'Non-energy Multiplier'!$A$48:$AQ$91,COLUMN('Non-energy Multiplier'!H$1),0)</f>
        <v>0</v>
      </c>
      <c r="I39" s="133">
        <f>$C39*VLOOKUP($A39,'Non-energy Multiplier'!$A$48:$AQ$91,COLUMN('Non-energy Multiplier'!I$1),0)</f>
        <v>0</v>
      </c>
      <c r="J39" s="133">
        <f>$C39*VLOOKUP($A39,'Non-energy Multiplier'!$A$48:$AQ$91,COLUMN('Non-energy Multiplier'!J$1),0)</f>
        <v>0</v>
      </c>
      <c r="K39" s="133">
        <f>$C39*VLOOKUP($A39,'Non-energy Multiplier'!$A$48:$AQ$91,COLUMN('Non-energy Multiplier'!K$1),0)</f>
        <v>0</v>
      </c>
      <c r="L39" s="133">
        <f>$C39*VLOOKUP($A39,'Non-energy Multiplier'!$A$48:$AQ$91,COLUMN('Non-energy Multiplier'!L$1),0)</f>
        <v>0</v>
      </c>
      <c r="M39" s="133">
        <f>$C39*VLOOKUP($A39,'Non-energy Multiplier'!$A$48:$AQ$91,COLUMN('Non-energy Multiplier'!M$1),0)</f>
        <v>0</v>
      </c>
      <c r="N39" s="133">
        <f>$C39*VLOOKUP($A39,'Non-energy Multiplier'!$A$48:$AQ$91,COLUMN('Non-energy Multiplier'!N$1),0)</f>
        <v>0</v>
      </c>
      <c r="O39" s="133">
        <f>$C39*VLOOKUP($A39,'Non-energy Multiplier'!$A$48:$AQ$91,COLUMN('Non-energy Multiplier'!O$1),0)</f>
        <v>0</v>
      </c>
      <c r="P39" s="133">
        <f>$C39*VLOOKUP($A39,'Non-energy Multiplier'!$A$48:$AQ$91,COLUMN('Non-energy Multiplier'!P$1),0)</f>
        <v>0</v>
      </c>
      <c r="Q39" s="133">
        <f>$C39*VLOOKUP($A39,'Non-energy Multiplier'!$A$48:$AQ$91,COLUMN('Non-energy Multiplier'!Q$1),0)</f>
        <v>0</v>
      </c>
      <c r="R39" s="133">
        <f>$C39*VLOOKUP($A39,'Non-energy Multiplier'!$A$48:$AQ$91,COLUMN('Non-energy Multiplier'!R$1),0)</f>
        <v>0</v>
      </c>
      <c r="S39" s="133">
        <f>$C39*VLOOKUP($A39,'Non-energy Multiplier'!$A$48:$AQ$91,COLUMN('Non-energy Multiplier'!S$1),0)</f>
        <v>0</v>
      </c>
      <c r="T39" s="133">
        <f>$C39*VLOOKUP($A39,'Non-energy Multiplier'!$A$48:$AQ$91,COLUMN('Non-energy Multiplier'!T$1),0)</f>
        <v>0</v>
      </c>
      <c r="U39" s="133">
        <f>$C39*VLOOKUP($A39,'Non-energy Multiplier'!$A$48:$AQ$91,COLUMN('Non-energy Multiplier'!U$1),0)</f>
        <v>0</v>
      </c>
      <c r="V39" s="133">
        <f>$C39*VLOOKUP($A39,'Non-energy Multiplier'!$A$48:$AQ$91,COLUMN('Non-energy Multiplier'!V$1),0)</f>
        <v>0</v>
      </c>
      <c r="W39" s="133">
        <f>$C39*VLOOKUP($A39,'Non-energy Multiplier'!$A$48:$AQ$91,COLUMN('Non-energy Multiplier'!W$1),0)</f>
        <v>0</v>
      </c>
      <c r="X39" s="133">
        <f>$C39*VLOOKUP($A39,'Non-energy Multiplier'!$A$48:$AQ$91,COLUMN('Non-energy Multiplier'!X$1),0)</f>
        <v>0</v>
      </c>
      <c r="Y39" s="133">
        <f>$C39*VLOOKUP($A39,'Non-energy Multiplier'!$A$48:$AQ$91,COLUMN('Non-energy Multiplier'!Y$1),0)</f>
        <v>0</v>
      </c>
      <c r="Z39" s="133">
        <f>$C39*VLOOKUP($A39,'Non-energy Multiplier'!$A$48:$AQ$91,COLUMN('Non-energy Multiplier'!Z$1),0)</f>
        <v>0</v>
      </c>
      <c r="AA39" s="133">
        <f>$C39*VLOOKUP($A39,'Non-energy Multiplier'!$A$48:$AQ$91,COLUMN('Non-energy Multiplier'!AA$1),0)</f>
        <v>0</v>
      </c>
      <c r="AB39" s="133">
        <f>$C39*VLOOKUP($A39,'Non-energy Multiplier'!$A$48:$AQ$91,COLUMN('Non-energy Multiplier'!AB$1),0)</f>
        <v>0</v>
      </c>
      <c r="AC39" s="133">
        <f>$C39*VLOOKUP($A39,'Non-energy Multiplier'!$A$48:$AQ$91,COLUMN('Non-energy Multiplier'!AC$1),0)</f>
        <v>0</v>
      </c>
      <c r="AD39" s="133">
        <f>$C39*VLOOKUP($A39,'Non-energy Multiplier'!$A$48:$AQ$91,COLUMN('Non-energy Multiplier'!AD$1),0)</f>
        <v>0</v>
      </c>
      <c r="AE39" s="133">
        <f>$C39*VLOOKUP($A39,'Non-energy Multiplier'!$A$48:$AQ$91,COLUMN('Non-energy Multiplier'!AE$1),0)</f>
        <v>0</v>
      </c>
      <c r="AF39" s="133">
        <f>$C39*VLOOKUP($A39,'Non-energy Multiplier'!$A$48:$AQ$91,COLUMN('Non-energy Multiplier'!AF$1),0)</f>
        <v>0</v>
      </c>
      <c r="AG39" s="133">
        <f>$C39*VLOOKUP($A39,'Non-energy Multiplier'!$A$48:$AQ$91,COLUMN('Non-energy Multiplier'!AG$1),0)</f>
        <v>0</v>
      </c>
      <c r="AH39" s="133">
        <f>$C39*VLOOKUP($A39,'Non-energy Multiplier'!$A$48:$AQ$91,COLUMN('Non-energy Multiplier'!AH$1),0)</f>
        <v>0</v>
      </c>
      <c r="AI39" s="133">
        <f>$C39*VLOOKUP($A39,'Non-energy Multiplier'!$A$48:$AQ$91,COLUMN('Non-energy Multiplier'!AI$1),0)</f>
        <v>0</v>
      </c>
      <c r="AJ39" s="133">
        <f>$C39*VLOOKUP($A39,'Non-energy Multiplier'!$A$48:$AQ$91,COLUMN('Non-energy Multiplier'!AJ$1),0)</f>
        <v>0</v>
      </c>
      <c r="AK39" s="133">
        <f>$C39*VLOOKUP($A39,'Non-energy Multiplier'!$A$48:$AQ$91,COLUMN('Non-energy Multiplier'!AK$1),0)</f>
        <v>0</v>
      </c>
      <c r="AL39" s="133">
        <f>$C39*VLOOKUP($A39,'Non-energy Multiplier'!$A$48:$AQ$91,COLUMN('Non-energy Multiplier'!AL$1),0)</f>
        <v>0</v>
      </c>
      <c r="AM39" s="133">
        <f>$C39*VLOOKUP($A39,'Non-energy Multiplier'!$A$48:$AQ$91,COLUMN('Non-energy Multiplier'!AM$1),0)</f>
        <v>0</v>
      </c>
      <c r="AN39" s="133">
        <f>$C39*VLOOKUP($A39,'Non-energy Multiplier'!$A$48:$AQ$91,COLUMN('Non-energy Multiplier'!AN$1),0)</f>
        <v>0</v>
      </c>
      <c r="AO39" s="133">
        <f>$C39*VLOOKUP($A39,'Non-energy Multiplier'!$A$48:$AQ$91,COLUMN('Non-energy Multiplier'!AO$1),0)</f>
        <v>0</v>
      </c>
      <c r="AP39" s="133">
        <f>$C39*VLOOKUP($A39,'Non-energy Multiplier'!$A$48:$AQ$91,COLUMN('Non-energy Multiplier'!AP$1),0)</f>
        <v>0</v>
      </c>
      <c r="AQ39" s="133">
        <f>$C39*VLOOKUP($A39,'Non-energy Multiplier'!$A$48:$AQ$91,COLUMN('Non-energy Multiplier'!AQ$1),0)</f>
        <v>0</v>
      </c>
      <c r="AR39" s="133" t="str">
        <f>VLOOKUP($A39,'Sector Match'!$A$1:$B$43,2,0)</f>
        <v>water and waste 36T39</v>
      </c>
    </row>
    <row r="40" spans="1:44" x14ac:dyDescent="0.25">
      <c r="A40" s="12" t="s">
        <v>38</v>
      </c>
      <c r="B40" s="133">
        <f>'Non-energy Use 2019'!C153</f>
        <v>0</v>
      </c>
      <c r="C40" s="133">
        <f>'Non-energy Use 2020'!C152</f>
        <v>0</v>
      </c>
      <c r="D40" s="133">
        <f>$C40*VLOOKUP($A40,'Non-energy Multiplier'!$A$48:$AQ$91,COLUMN('Non-energy Multiplier'!D$1),0)</f>
        <v>0</v>
      </c>
      <c r="E40" s="133">
        <f>$C40*VLOOKUP($A40,'Non-energy Multiplier'!$A$48:$AQ$91,COLUMN('Non-energy Multiplier'!E$1),0)</f>
        <v>0</v>
      </c>
      <c r="F40" s="133">
        <f>$C40*VLOOKUP($A40,'Non-energy Multiplier'!$A$48:$AQ$91,COLUMN('Non-energy Multiplier'!F$1),0)</f>
        <v>0</v>
      </c>
      <c r="G40" s="133">
        <f>$C40*VLOOKUP($A40,'Non-energy Multiplier'!$A$48:$AQ$91,COLUMN('Non-energy Multiplier'!G$1),0)</f>
        <v>0</v>
      </c>
      <c r="H40" s="133">
        <f>$C40*VLOOKUP($A40,'Non-energy Multiplier'!$A$48:$AQ$91,COLUMN('Non-energy Multiplier'!H$1),0)</f>
        <v>0</v>
      </c>
      <c r="I40" s="133">
        <f>$C40*VLOOKUP($A40,'Non-energy Multiplier'!$A$48:$AQ$91,COLUMN('Non-energy Multiplier'!I$1),0)</f>
        <v>0</v>
      </c>
      <c r="J40" s="133">
        <f>$C40*VLOOKUP($A40,'Non-energy Multiplier'!$A$48:$AQ$91,COLUMN('Non-energy Multiplier'!J$1),0)</f>
        <v>0</v>
      </c>
      <c r="K40" s="133">
        <f>$C40*VLOOKUP($A40,'Non-energy Multiplier'!$A$48:$AQ$91,COLUMN('Non-energy Multiplier'!K$1),0)</f>
        <v>0</v>
      </c>
      <c r="L40" s="133">
        <f>$C40*VLOOKUP($A40,'Non-energy Multiplier'!$A$48:$AQ$91,COLUMN('Non-energy Multiplier'!L$1),0)</f>
        <v>0</v>
      </c>
      <c r="M40" s="133">
        <f>$C40*VLOOKUP($A40,'Non-energy Multiplier'!$A$48:$AQ$91,COLUMN('Non-energy Multiplier'!M$1),0)</f>
        <v>0</v>
      </c>
      <c r="N40" s="133">
        <f>$C40*VLOOKUP($A40,'Non-energy Multiplier'!$A$48:$AQ$91,COLUMN('Non-energy Multiplier'!N$1),0)</f>
        <v>0</v>
      </c>
      <c r="O40" s="133">
        <f>$C40*VLOOKUP($A40,'Non-energy Multiplier'!$A$48:$AQ$91,COLUMN('Non-energy Multiplier'!O$1),0)</f>
        <v>0</v>
      </c>
      <c r="P40" s="133">
        <f>$C40*VLOOKUP($A40,'Non-energy Multiplier'!$A$48:$AQ$91,COLUMN('Non-energy Multiplier'!P$1),0)</f>
        <v>0</v>
      </c>
      <c r="Q40" s="133">
        <f>$C40*VLOOKUP($A40,'Non-energy Multiplier'!$A$48:$AQ$91,COLUMN('Non-energy Multiplier'!Q$1),0)</f>
        <v>0</v>
      </c>
      <c r="R40" s="133">
        <f>$C40*VLOOKUP($A40,'Non-energy Multiplier'!$A$48:$AQ$91,COLUMN('Non-energy Multiplier'!R$1),0)</f>
        <v>0</v>
      </c>
      <c r="S40" s="133">
        <f>$C40*VLOOKUP($A40,'Non-energy Multiplier'!$A$48:$AQ$91,COLUMN('Non-energy Multiplier'!S$1),0)</f>
        <v>0</v>
      </c>
      <c r="T40" s="133">
        <f>$C40*VLOOKUP($A40,'Non-energy Multiplier'!$A$48:$AQ$91,COLUMN('Non-energy Multiplier'!T$1),0)</f>
        <v>0</v>
      </c>
      <c r="U40" s="133">
        <f>$C40*VLOOKUP($A40,'Non-energy Multiplier'!$A$48:$AQ$91,COLUMN('Non-energy Multiplier'!U$1),0)</f>
        <v>0</v>
      </c>
      <c r="V40" s="133">
        <f>$C40*VLOOKUP($A40,'Non-energy Multiplier'!$A$48:$AQ$91,COLUMN('Non-energy Multiplier'!V$1),0)</f>
        <v>0</v>
      </c>
      <c r="W40" s="133">
        <f>$C40*VLOOKUP($A40,'Non-energy Multiplier'!$A$48:$AQ$91,COLUMN('Non-energy Multiplier'!W$1),0)</f>
        <v>0</v>
      </c>
      <c r="X40" s="133">
        <f>$C40*VLOOKUP($A40,'Non-energy Multiplier'!$A$48:$AQ$91,COLUMN('Non-energy Multiplier'!X$1),0)</f>
        <v>0</v>
      </c>
      <c r="Y40" s="133">
        <f>$C40*VLOOKUP($A40,'Non-energy Multiplier'!$A$48:$AQ$91,COLUMN('Non-energy Multiplier'!Y$1),0)</f>
        <v>0</v>
      </c>
      <c r="Z40" s="133">
        <f>$C40*VLOOKUP($A40,'Non-energy Multiplier'!$A$48:$AQ$91,COLUMN('Non-energy Multiplier'!Z$1),0)</f>
        <v>0</v>
      </c>
      <c r="AA40" s="133">
        <f>$C40*VLOOKUP($A40,'Non-energy Multiplier'!$A$48:$AQ$91,COLUMN('Non-energy Multiplier'!AA$1),0)</f>
        <v>0</v>
      </c>
      <c r="AB40" s="133">
        <f>$C40*VLOOKUP($A40,'Non-energy Multiplier'!$A$48:$AQ$91,COLUMN('Non-energy Multiplier'!AB$1),0)</f>
        <v>0</v>
      </c>
      <c r="AC40" s="133">
        <f>$C40*VLOOKUP($A40,'Non-energy Multiplier'!$A$48:$AQ$91,COLUMN('Non-energy Multiplier'!AC$1),0)</f>
        <v>0</v>
      </c>
      <c r="AD40" s="133">
        <f>$C40*VLOOKUP($A40,'Non-energy Multiplier'!$A$48:$AQ$91,COLUMN('Non-energy Multiplier'!AD$1),0)</f>
        <v>0</v>
      </c>
      <c r="AE40" s="133">
        <f>$C40*VLOOKUP($A40,'Non-energy Multiplier'!$A$48:$AQ$91,COLUMN('Non-energy Multiplier'!AE$1),0)</f>
        <v>0</v>
      </c>
      <c r="AF40" s="133">
        <f>$C40*VLOOKUP($A40,'Non-energy Multiplier'!$A$48:$AQ$91,COLUMN('Non-energy Multiplier'!AF$1),0)</f>
        <v>0</v>
      </c>
      <c r="AG40" s="133">
        <f>$C40*VLOOKUP($A40,'Non-energy Multiplier'!$A$48:$AQ$91,COLUMN('Non-energy Multiplier'!AG$1),0)</f>
        <v>0</v>
      </c>
      <c r="AH40" s="133">
        <f>$C40*VLOOKUP($A40,'Non-energy Multiplier'!$A$48:$AQ$91,COLUMN('Non-energy Multiplier'!AH$1),0)</f>
        <v>0</v>
      </c>
      <c r="AI40" s="133">
        <f>$C40*VLOOKUP($A40,'Non-energy Multiplier'!$A$48:$AQ$91,COLUMN('Non-energy Multiplier'!AI$1),0)</f>
        <v>0</v>
      </c>
      <c r="AJ40" s="133">
        <f>$C40*VLOOKUP($A40,'Non-energy Multiplier'!$A$48:$AQ$91,COLUMN('Non-energy Multiplier'!AJ$1),0)</f>
        <v>0</v>
      </c>
      <c r="AK40" s="133">
        <f>$C40*VLOOKUP($A40,'Non-energy Multiplier'!$A$48:$AQ$91,COLUMN('Non-energy Multiplier'!AK$1),0)</f>
        <v>0</v>
      </c>
      <c r="AL40" s="133">
        <f>$C40*VLOOKUP($A40,'Non-energy Multiplier'!$A$48:$AQ$91,COLUMN('Non-energy Multiplier'!AL$1),0)</f>
        <v>0</v>
      </c>
      <c r="AM40" s="133">
        <f>$C40*VLOOKUP($A40,'Non-energy Multiplier'!$A$48:$AQ$91,COLUMN('Non-energy Multiplier'!AM$1),0)</f>
        <v>0</v>
      </c>
      <c r="AN40" s="133">
        <f>$C40*VLOOKUP($A40,'Non-energy Multiplier'!$A$48:$AQ$91,COLUMN('Non-energy Multiplier'!AN$1),0)</f>
        <v>0</v>
      </c>
      <c r="AO40" s="133">
        <f>$C40*VLOOKUP($A40,'Non-energy Multiplier'!$A$48:$AQ$91,COLUMN('Non-energy Multiplier'!AO$1),0)</f>
        <v>0</v>
      </c>
      <c r="AP40" s="133">
        <f>$C40*VLOOKUP($A40,'Non-energy Multiplier'!$A$48:$AQ$91,COLUMN('Non-energy Multiplier'!AP$1),0)</f>
        <v>0</v>
      </c>
      <c r="AQ40" s="133">
        <f>$C40*VLOOKUP($A40,'Non-energy Multiplier'!$A$48:$AQ$91,COLUMN('Non-energy Multiplier'!AQ$1),0)</f>
        <v>0</v>
      </c>
      <c r="AR40" s="133" t="str">
        <f>VLOOKUP($A40,'Sector Match'!$A$1:$B$43,2,0)</f>
        <v>other machinery 28</v>
      </c>
    </row>
    <row r="41" spans="1:44" x14ac:dyDescent="0.25">
      <c r="A41" s="12" t="s">
        <v>39</v>
      </c>
      <c r="B41" s="133">
        <f>'Non-energy Use 2019'!C154</f>
        <v>0</v>
      </c>
      <c r="C41" s="133">
        <f>'Non-energy Use 2020'!C153</f>
        <v>0</v>
      </c>
      <c r="D41" s="133">
        <f>$C41*VLOOKUP($A41,'Non-energy Multiplier'!$A$48:$AQ$91,COLUMN('Non-energy Multiplier'!D$1),0)</f>
        <v>0</v>
      </c>
      <c r="E41" s="133">
        <f>$C41*VLOOKUP($A41,'Non-energy Multiplier'!$A$48:$AQ$91,COLUMN('Non-energy Multiplier'!E$1),0)</f>
        <v>0</v>
      </c>
      <c r="F41" s="133">
        <f>$C41*VLOOKUP($A41,'Non-energy Multiplier'!$A$48:$AQ$91,COLUMN('Non-energy Multiplier'!F$1),0)</f>
        <v>0</v>
      </c>
      <c r="G41" s="133">
        <f>$C41*VLOOKUP($A41,'Non-energy Multiplier'!$A$48:$AQ$91,COLUMN('Non-energy Multiplier'!G$1),0)</f>
        <v>0</v>
      </c>
      <c r="H41" s="133">
        <f>$C41*VLOOKUP($A41,'Non-energy Multiplier'!$A$48:$AQ$91,COLUMN('Non-energy Multiplier'!H$1),0)</f>
        <v>0</v>
      </c>
      <c r="I41" s="133">
        <f>$C41*VLOOKUP($A41,'Non-energy Multiplier'!$A$48:$AQ$91,COLUMN('Non-energy Multiplier'!I$1),0)</f>
        <v>0</v>
      </c>
      <c r="J41" s="133">
        <f>$C41*VLOOKUP($A41,'Non-energy Multiplier'!$A$48:$AQ$91,COLUMN('Non-energy Multiplier'!J$1),0)</f>
        <v>0</v>
      </c>
      <c r="K41" s="133">
        <f>$C41*VLOOKUP($A41,'Non-energy Multiplier'!$A$48:$AQ$91,COLUMN('Non-energy Multiplier'!K$1),0)</f>
        <v>0</v>
      </c>
      <c r="L41" s="133">
        <f>$C41*VLOOKUP($A41,'Non-energy Multiplier'!$A$48:$AQ$91,COLUMN('Non-energy Multiplier'!L$1),0)</f>
        <v>0</v>
      </c>
      <c r="M41" s="133">
        <f>$C41*VLOOKUP($A41,'Non-energy Multiplier'!$A$48:$AQ$91,COLUMN('Non-energy Multiplier'!M$1),0)</f>
        <v>0</v>
      </c>
      <c r="N41" s="133">
        <f>$C41*VLOOKUP($A41,'Non-energy Multiplier'!$A$48:$AQ$91,COLUMN('Non-energy Multiplier'!N$1),0)</f>
        <v>0</v>
      </c>
      <c r="O41" s="133">
        <f>$C41*VLOOKUP($A41,'Non-energy Multiplier'!$A$48:$AQ$91,COLUMN('Non-energy Multiplier'!O$1),0)</f>
        <v>0</v>
      </c>
      <c r="P41" s="133">
        <f>$C41*VLOOKUP($A41,'Non-energy Multiplier'!$A$48:$AQ$91,COLUMN('Non-energy Multiplier'!P$1),0)</f>
        <v>0</v>
      </c>
      <c r="Q41" s="133">
        <f>$C41*VLOOKUP($A41,'Non-energy Multiplier'!$A$48:$AQ$91,COLUMN('Non-energy Multiplier'!Q$1),0)</f>
        <v>0</v>
      </c>
      <c r="R41" s="133">
        <f>$C41*VLOOKUP($A41,'Non-energy Multiplier'!$A$48:$AQ$91,COLUMN('Non-energy Multiplier'!R$1),0)</f>
        <v>0</v>
      </c>
      <c r="S41" s="133">
        <f>$C41*VLOOKUP($A41,'Non-energy Multiplier'!$A$48:$AQ$91,COLUMN('Non-energy Multiplier'!S$1),0)</f>
        <v>0</v>
      </c>
      <c r="T41" s="133">
        <f>$C41*VLOOKUP($A41,'Non-energy Multiplier'!$A$48:$AQ$91,COLUMN('Non-energy Multiplier'!T$1),0)</f>
        <v>0</v>
      </c>
      <c r="U41" s="133">
        <f>$C41*VLOOKUP($A41,'Non-energy Multiplier'!$A$48:$AQ$91,COLUMN('Non-energy Multiplier'!U$1),0)</f>
        <v>0</v>
      </c>
      <c r="V41" s="133">
        <f>$C41*VLOOKUP($A41,'Non-energy Multiplier'!$A$48:$AQ$91,COLUMN('Non-energy Multiplier'!V$1),0)</f>
        <v>0</v>
      </c>
      <c r="W41" s="133">
        <f>$C41*VLOOKUP($A41,'Non-energy Multiplier'!$A$48:$AQ$91,COLUMN('Non-energy Multiplier'!W$1),0)</f>
        <v>0</v>
      </c>
      <c r="X41" s="133">
        <f>$C41*VLOOKUP($A41,'Non-energy Multiplier'!$A$48:$AQ$91,COLUMN('Non-energy Multiplier'!X$1),0)</f>
        <v>0</v>
      </c>
      <c r="Y41" s="133">
        <f>$C41*VLOOKUP($A41,'Non-energy Multiplier'!$A$48:$AQ$91,COLUMN('Non-energy Multiplier'!Y$1),0)</f>
        <v>0</v>
      </c>
      <c r="Z41" s="133">
        <f>$C41*VLOOKUP($A41,'Non-energy Multiplier'!$A$48:$AQ$91,COLUMN('Non-energy Multiplier'!Z$1),0)</f>
        <v>0</v>
      </c>
      <c r="AA41" s="133">
        <f>$C41*VLOOKUP($A41,'Non-energy Multiplier'!$A$48:$AQ$91,COLUMN('Non-energy Multiplier'!AA$1),0)</f>
        <v>0</v>
      </c>
      <c r="AB41" s="133">
        <f>$C41*VLOOKUP($A41,'Non-energy Multiplier'!$A$48:$AQ$91,COLUMN('Non-energy Multiplier'!AB$1),0)</f>
        <v>0</v>
      </c>
      <c r="AC41" s="133">
        <f>$C41*VLOOKUP($A41,'Non-energy Multiplier'!$A$48:$AQ$91,COLUMN('Non-energy Multiplier'!AC$1),0)</f>
        <v>0</v>
      </c>
      <c r="AD41" s="133">
        <f>$C41*VLOOKUP($A41,'Non-energy Multiplier'!$A$48:$AQ$91,COLUMN('Non-energy Multiplier'!AD$1),0)</f>
        <v>0</v>
      </c>
      <c r="AE41" s="133">
        <f>$C41*VLOOKUP($A41,'Non-energy Multiplier'!$A$48:$AQ$91,COLUMN('Non-energy Multiplier'!AE$1),0)</f>
        <v>0</v>
      </c>
      <c r="AF41" s="133">
        <f>$C41*VLOOKUP($A41,'Non-energy Multiplier'!$A$48:$AQ$91,COLUMN('Non-energy Multiplier'!AF$1),0)</f>
        <v>0</v>
      </c>
      <c r="AG41" s="133">
        <f>$C41*VLOOKUP($A41,'Non-energy Multiplier'!$A$48:$AQ$91,COLUMN('Non-energy Multiplier'!AG$1),0)</f>
        <v>0</v>
      </c>
      <c r="AH41" s="133">
        <f>$C41*VLOOKUP($A41,'Non-energy Multiplier'!$A$48:$AQ$91,COLUMN('Non-energy Multiplier'!AH$1),0)</f>
        <v>0</v>
      </c>
      <c r="AI41" s="133">
        <f>$C41*VLOOKUP($A41,'Non-energy Multiplier'!$A$48:$AQ$91,COLUMN('Non-energy Multiplier'!AI$1),0)</f>
        <v>0</v>
      </c>
      <c r="AJ41" s="133">
        <f>$C41*VLOOKUP($A41,'Non-energy Multiplier'!$A$48:$AQ$91,COLUMN('Non-energy Multiplier'!AJ$1),0)</f>
        <v>0</v>
      </c>
      <c r="AK41" s="133">
        <f>$C41*VLOOKUP($A41,'Non-energy Multiplier'!$A$48:$AQ$91,COLUMN('Non-energy Multiplier'!AK$1),0)</f>
        <v>0</v>
      </c>
      <c r="AL41" s="133">
        <f>$C41*VLOOKUP($A41,'Non-energy Multiplier'!$A$48:$AQ$91,COLUMN('Non-energy Multiplier'!AL$1),0)</f>
        <v>0</v>
      </c>
      <c r="AM41" s="133">
        <f>$C41*VLOOKUP($A41,'Non-energy Multiplier'!$A$48:$AQ$91,COLUMN('Non-energy Multiplier'!AM$1),0)</f>
        <v>0</v>
      </c>
      <c r="AN41" s="133">
        <f>$C41*VLOOKUP($A41,'Non-energy Multiplier'!$A$48:$AQ$91,COLUMN('Non-energy Multiplier'!AN$1),0)</f>
        <v>0</v>
      </c>
      <c r="AO41" s="133">
        <f>$C41*VLOOKUP($A41,'Non-energy Multiplier'!$A$48:$AQ$91,COLUMN('Non-energy Multiplier'!AO$1),0)</f>
        <v>0</v>
      </c>
      <c r="AP41" s="133">
        <f>$C41*VLOOKUP($A41,'Non-energy Multiplier'!$A$48:$AQ$91,COLUMN('Non-energy Multiplier'!AP$1),0)</f>
        <v>0</v>
      </c>
      <c r="AQ41" s="133">
        <f>$C41*VLOOKUP($A41,'Non-energy Multiplier'!$A$48:$AQ$91,COLUMN('Non-energy Multiplier'!AQ$1),0)</f>
        <v>0</v>
      </c>
      <c r="AR41" s="133">
        <f>VLOOKUP($A41,'Sector Match'!$A$1:$B$43,2,0)</f>
        <v>0</v>
      </c>
    </row>
    <row r="42" spans="1:44" x14ac:dyDescent="0.25">
      <c r="A42" s="12" t="s">
        <v>40</v>
      </c>
      <c r="B42" s="133">
        <f>'Non-energy Use 2019'!C155</f>
        <v>477530254146000</v>
      </c>
      <c r="C42" s="133">
        <f>'Non-energy Use 2020'!C154</f>
        <v>648266459214000</v>
      </c>
      <c r="D42" s="133">
        <f>$C42*VLOOKUP($A42,'Non-energy Multiplier'!$A$48:$AQ$91,COLUMN('Non-energy Multiplier'!D$1),0)</f>
        <v>776392805377949.13</v>
      </c>
      <c r="E42" s="133">
        <f>$C42*VLOOKUP($A42,'Non-energy Multiplier'!$A$48:$AQ$91,COLUMN('Non-energy Multiplier'!E$1),0)</f>
        <v>919116303726706.75</v>
      </c>
      <c r="F42" s="133">
        <f>$C42*VLOOKUP($A42,'Non-energy Multiplier'!$A$48:$AQ$91,COLUMN('Non-energy Multiplier'!F$1),0)</f>
        <v>920757410877611.75</v>
      </c>
      <c r="G42" s="133">
        <f>$C42*VLOOKUP($A42,'Non-energy Multiplier'!$A$48:$AQ$91,COLUMN('Non-energy Multiplier'!G$1),0)</f>
        <v>1007020192221668.9</v>
      </c>
      <c r="H42" s="133">
        <f>$C42*VLOOKUP($A42,'Non-energy Multiplier'!$A$48:$AQ$91,COLUMN('Non-energy Multiplier'!H$1),0)</f>
        <v>1140702659530041</v>
      </c>
      <c r="I42" s="133">
        <f>$C42*VLOOKUP($A42,'Non-energy Multiplier'!$A$48:$AQ$91,COLUMN('Non-energy Multiplier'!I$1),0)</f>
        <v>1273627702070103</v>
      </c>
      <c r="J42" s="133">
        <f>$C42*VLOOKUP($A42,'Non-energy Multiplier'!$A$48:$AQ$91,COLUMN('Non-energy Multiplier'!J$1),0)</f>
        <v>1396850048988515.3</v>
      </c>
      <c r="K42" s="133">
        <f>$C42*VLOOKUP($A42,'Non-energy Multiplier'!$A$48:$AQ$91,COLUMN('Non-energy Multiplier'!K$1),0)</f>
        <v>1511172372991109.8</v>
      </c>
      <c r="L42" s="133">
        <f>$C42*VLOOKUP($A42,'Non-energy Multiplier'!$A$48:$AQ$91,COLUMN('Non-energy Multiplier'!L$1),0)</f>
        <v>1619423298069997</v>
      </c>
      <c r="M42" s="133">
        <f>$C42*VLOOKUP($A42,'Non-energy Multiplier'!$A$48:$AQ$91,COLUMN('Non-energy Multiplier'!M$1),0)</f>
        <v>1726305799875165.3</v>
      </c>
      <c r="N42" s="133">
        <f>$C42*VLOOKUP($A42,'Non-energy Multiplier'!$A$48:$AQ$91,COLUMN('Non-energy Multiplier'!N$1),0)</f>
        <v>1836990874110967.8</v>
      </c>
      <c r="O42" s="133">
        <f>$C42*VLOOKUP($A42,'Non-energy Multiplier'!$A$48:$AQ$91,COLUMN('Non-energy Multiplier'!O$1),0)</f>
        <v>1952581909222102.3</v>
      </c>
      <c r="P42" s="133">
        <f>$C42*VLOOKUP($A42,'Non-energy Multiplier'!$A$48:$AQ$91,COLUMN('Non-energy Multiplier'!P$1),0)</f>
        <v>2072981739165024.3</v>
      </c>
      <c r="Q42" s="133">
        <f>$C42*VLOOKUP($A42,'Non-energy Multiplier'!$A$48:$AQ$91,COLUMN('Non-energy Multiplier'!Q$1),0)</f>
        <v>2198045328387794</v>
      </c>
      <c r="R42" s="133">
        <f>$C42*VLOOKUP($A42,'Non-energy Multiplier'!$A$48:$AQ$91,COLUMN('Non-energy Multiplier'!R$1),0)</f>
        <v>2327575637365692.5</v>
      </c>
      <c r="S42" s="133">
        <f>$C42*VLOOKUP($A42,'Non-energy Multiplier'!$A$48:$AQ$91,COLUMN('Non-energy Multiplier'!S$1),0)</f>
        <v>2461318105520478</v>
      </c>
      <c r="T42" s="133">
        <f>$C42*VLOOKUP($A42,'Non-energy Multiplier'!$A$48:$AQ$91,COLUMN('Non-energy Multiplier'!T$1),0)</f>
        <v>2598951553304560</v>
      </c>
      <c r="U42" s="133">
        <f>$C42*VLOOKUP($A42,'Non-energy Multiplier'!$A$48:$AQ$91,COLUMN('Non-energy Multiplier'!U$1),0)</f>
        <v>2740088410265769</v>
      </c>
      <c r="V42" s="133">
        <f>$C42*VLOOKUP($A42,'Non-energy Multiplier'!$A$48:$AQ$91,COLUMN('Non-energy Multiplier'!V$1),0)</f>
        <v>2884273310900217</v>
      </c>
      <c r="W42" s="133">
        <f>$C42*VLOOKUP($A42,'Non-energy Multiplier'!$A$48:$AQ$91,COLUMN('Non-energy Multiplier'!W$1),0)</f>
        <v>3030980955422245.5</v>
      </c>
      <c r="X42" s="133">
        <f>$C42*VLOOKUP($A42,'Non-energy Multiplier'!$A$48:$AQ$91,COLUMN('Non-energy Multiplier'!X$1),0)</f>
        <v>3179614781941176</v>
      </c>
      <c r="Y42" s="133">
        <f>$C42*VLOOKUP($A42,'Non-energy Multiplier'!$A$48:$AQ$91,COLUMN('Non-energy Multiplier'!Y$1),0)</f>
        <v>3329506581320644.5</v>
      </c>
      <c r="Z42" s="133">
        <f>$C42*VLOOKUP($A42,'Non-energy Multiplier'!$A$48:$AQ$91,COLUMN('Non-energy Multiplier'!Z$1),0)</f>
        <v>3479917182699721.5</v>
      </c>
      <c r="AA42" s="133">
        <f>$C42*VLOOKUP($A42,'Non-energy Multiplier'!$A$48:$AQ$91,COLUMN('Non-energy Multiplier'!AA$1),0)</f>
        <v>3630038330397307</v>
      </c>
      <c r="AB42" s="133">
        <f>$C42*VLOOKUP($A42,'Non-energy Multiplier'!$A$48:$AQ$91,COLUMN('Non-energy Multiplier'!AB$1),0)</f>
        <v>3778995861305882.5</v>
      </c>
      <c r="AC42" s="133">
        <f>$C42*VLOOKUP($A42,'Non-energy Multiplier'!$A$48:$AQ$91,COLUMN('Non-energy Multiplier'!AC$1),0)</f>
        <v>3925854275600870.5</v>
      </c>
      <c r="AD42" s="133">
        <f>$C42*VLOOKUP($A42,'Non-energy Multiplier'!$A$48:$AQ$91,COLUMN('Non-energy Multiplier'!AD$1),0)</f>
        <v>4069622772458750.5</v>
      </c>
      <c r="AE42" s="133">
        <f>$C42*VLOOKUP($A42,'Non-energy Multiplier'!$A$48:$AQ$91,COLUMN('Non-energy Multiplier'!AE$1),0)</f>
        <v>4209262796449282.5</v>
      </c>
      <c r="AF42" s="133">
        <f>$C42*VLOOKUP($A42,'Non-energy Multiplier'!$A$48:$AQ$91,COLUMN('Non-energy Multiplier'!AF$1),0)</f>
        <v>4343697109473559.5</v>
      </c>
      <c r="AG42" s="133">
        <f>$C42*VLOOKUP($A42,'Non-energy Multiplier'!$A$48:$AQ$91,COLUMN('Non-energy Multiplier'!AG$1),0)</f>
        <v>4471820367886344</v>
      </c>
      <c r="AH42" s="133">
        <f>$C42*VLOOKUP($A42,'Non-energy Multiplier'!$A$48:$AQ$91,COLUMN('Non-energy Multiplier'!AH$1),0)</f>
        <v>4592511145306030</v>
      </c>
      <c r="AI42" s="133">
        <f>$C42*VLOOKUP($A42,'Non-energy Multiplier'!$A$48:$AQ$91,COLUMN('Non-energy Multiplier'!AI$1),0)</f>
        <v>4704645299341836</v>
      </c>
      <c r="AJ42" s="133">
        <f>$C42*VLOOKUP($A42,'Non-energy Multiplier'!$A$48:$AQ$91,COLUMN('Non-energy Multiplier'!AJ$1),0)</f>
        <v>4807110536043523</v>
      </c>
      <c r="AK42" s="133">
        <f>$C42*VLOOKUP($A42,'Non-energy Multiplier'!$A$48:$AQ$91,COLUMN('Non-energy Multiplier'!AK$1),0)</f>
        <v>4898821980513297</v>
      </c>
      <c r="AL42" s="133">
        <f>$C42*VLOOKUP($A42,'Non-energy Multiplier'!$A$48:$AQ$91,COLUMN('Non-energy Multiplier'!AL$1),0)</f>
        <v>4978738517218729</v>
      </c>
      <c r="AM42" s="133">
        <f>$C42*VLOOKUP($A42,'Non-energy Multiplier'!$A$48:$AQ$91,COLUMN('Non-energy Multiplier'!AM$1),0)</f>
        <v>5045879620685318</v>
      </c>
      <c r="AN42" s="320">
        <f>$C42*VLOOKUP($A42,'Non-energy Multiplier'!$A$48:$AQ$91,COLUMN('Non-energy Multiplier'!AN$1),0)</f>
        <v>5099342358125406</v>
      </c>
      <c r="AO42" s="320">
        <f>$C42*VLOOKUP($A42,'Non-energy Multiplier'!$A$48:$AQ$91,COLUMN('Non-energy Multiplier'!AO$1),0)</f>
        <v>5138318211941007</v>
      </c>
      <c r="AP42" s="320">
        <f>$C42*VLOOKUP($A42,'Non-energy Multiplier'!$A$48:$AQ$91,COLUMN('Non-energy Multiplier'!AP$1),0)</f>
        <v>5162109343685031</v>
      </c>
      <c r="AQ42" s="320">
        <f>$C42*VLOOKUP($A42,'Non-energy Multiplier'!$A$48:$AQ$91,COLUMN('Non-energy Multiplier'!AQ$1),0)</f>
        <v>5170143903660585</v>
      </c>
      <c r="AR42" s="133" t="str">
        <f>VLOOKUP($A42,'Sector Match'!$A$1:$B$43,2,0)</f>
        <v>energy pipelines and gas processing 352T353</v>
      </c>
    </row>
    <row r="43" spans="1:44" x14ac:dyDescent="0.25">
      <c r="A43" s="37" t="s">
        <v>41</v>
      </c>
      <c r="B43" s="133">
        <f>'Non-energy Use 2019'!C156</f>
        <v>0</v>
      </c>
      <c r="C43" s="133">
        <f>'Non-energy Use 2020'!C155</f>
        <v>0</v>
      </c>
      <c r="D43" s="133">
        <f>$C43*VLOOKUP($A43,'Non-energy Multiplier'!$A$48:$AQ$91,COLUMN('Non-energy Multiplier'!D$1),0)</f>
        <v>0</v>
      </c>
      <c r="E43" s="133">
        <f>$C43*VLOOKUP($A43,'Non-energy Multiplier'!$A$48:$AQ$91,COLUMN('Non-energy Multiplier'!E$1),0)</f>
        <v>0</v>
      </c>
      <c r="F43" s="133">
        <f>$C43*VLOOKUP($A43,'Non-energy Multiplier'!$A$48:$AQ$91,COLUMN('Non-energy Multiplier'!F$1),0)</f>
        <v>0</v>
      </c>
      <c r="G43" s="133">
        <f>$C43*VLOOKUP($A43,'Non-energy Multiplier'!$A$48:$AQ$91,COLUMN('Non-energy Multiplier'!G$1),0)</f>
        <v>0</v>
      </c>
      <c r="H43" s="133">
        <f>$C43*VLOOKUP($A43,'Non-energy Multiplier'!$A$48:$AQ$91,COLUMN('Non-energy Multiplier'!H$1),0)</f>
        <v>0</v>
      </c>
      <c r="I43" s="133">
        <f>$C43*VLOOKUP($A43,'Non-energy Multiplier'!$A$48:$AQ$91,COLUMN('Non-energy Multiplier'!I$1),0)</f>
        <v>0</v>
      </c>
      <c r="J43" s="133">
        <f>$C43*VLOOKUP($A43,'Non-energy Multiplier'!$A$48:$AQ$91,COLUMN('Non-energy Multiplier'!J$1),0)</f>
        <v>0</v>
      </c>
      <c r="K43" s="133">
        <f>$C43*VLOOKUP($A43,'Non-energy Multiplier'!$A$48:$AQ$91,COLUMN('Non-energy Multiplier'!K$1),0)</f>
        <v>0</v>
      </c>
      <c r="L43" s="133">
        <f>$C43*VLOOKUP($A43,'Non-energy Multiplier'!$A$48:$AQ$91,COLUMN('Non-energy Multiplier'!L$1),0)</f>
        <v>0</v>
      </c>
      <c r="M43" s="133">
        <f>$C43*VLOOKUP($A43,'Non-energy Multiplier'!$A$48:$AQ$91,COLUMN('Non-energy Multiplier'!M$1),0)</f>
        <v>0</v>
      </c>
      <c r="N43" s="133">
        <f>$C43*VLOOKUP($A43,'Non-energy Multiplier'!$A$48:$AQ$91,COLUMN('Non-energy Multiplier'!N$1),0)</f>
        <v>0</v>
      </c>
      <c r="O43" s="133">
        <f>$C43*VLOOKUP($A43,'Non-energy Multiplier'!$A$48:$AQ$91,COLUMN('Non-energy Multiplier'!O$1),0)</f>
        <v>0</v>
      </c>
      <c r="P43" s="133">
        <f>$C43*VLOOKUP($A43,'Non-energy Multiplier'!$A$48:$AQ$91,COLUMN('Non-energy Multiplier'!P$1),0)</f>
        <v>0</v>
      </c>
      <c r="Q43" s="133">
        <f>$C43*VLOOKUP($A43,'Non-energy Multiplier'!$A$48:$AQ$91,COLUMN('Non-energy Multiplier'!Q$1),0)</f>
        <v>0</v>
      </c>
      <c r="R43" s="133">
        <f>$C43*VLOOKUP($A43,'Non-energy Multiplier'!$A$48:$AQ$91,COLUMN('Non-energy Multiplier'!R$1),0)</f>
        <v>0</v>
      </c>
      <c r="S43" s="133">
        <f>$C43*VLOOKUP($A43,'Non-energy Multiplier'!$A$48:$AQ$91,COLUMN('Non-energy Multiplier'!S$1),0)</f>
        <v>0</v>
      </c>
      <c r="T43" s="133">
        <f>$C43*VLOOKUP($A43,'Non-energy Multiplier'!$A$48:$AQ$91,COLUMN('Non-energy Multiplier'!T$1),0)</f>
        <v>0</v>
      </c>
      <c r="U43" s="133">
        <f>$C43*VLOOKUP($A43,'Non-energy Multiplier'!$A$48:$AQ$91,COLUMN('Non-energy Multiplier'!U$1),0)</f>
        <v>0</v>
      </c>
      <c r="V43" s="133">
        <f>$C43*VLOOKUP($A43,'Non-energy Multiplier'!$A$48:$AQ$91,COLUMN('Non-energy Multiplier'!V$1),0)</f>
        <v>0</v>
      </c>
      <c r="W43" s="133">
        <f>$C43*VLOOKUP($A43,'Non-energy Multiplier'!$A$48:$AQ$91,COLUMN('Non-energy Multiplier'!W$1),0)</f>
        <v>0</v>
      </c>
      <c r="X43" s="133">
        <f>$C43*VLOOKUP($A43,'Non-energy Multiplier'!$A$48:$AQ$91,COLUMN('Non-energy Multiplier'!X$1),0)</f>
        <v>0</v>
      </c>
      <c r="Y43" s="133">
        <f>$C43*VLOOKUP($A43,'Non-energy Multiplier'!$A$48:$AQ$91,COLUMN('Non-energy Multiplier'!Y$1),0)</f>
        <v>0</v>
      </c>
      <c r="Z43" s="133">
        <f>$C43*VLOOKUP($A43,'Non-energy Multiplier'!$A$48:$AQ$91,COLUMN('Non-energy Multiplier'!Z$1),0)</f>
        <v>0</v>
      </c>
      <c r="AA43" s="133">
        <f>$C43*VLOOKUP($A43,'Non-energy Multiplier'!$A$48:$AQ$91,COLUMN('Non-energy Multiplier'!AA$1),0)</f>
        <v>0</v>
      </c>
      <c r="AB43" s="133">
        <f>$C43*VLOOKUP($A43,'Non-energy Multiplier'!$A$48:$AQ$91,COLUMN('Non-energy Multiplier'!AB$1),0)</f>
        <v>0</v>
      </c>
      <c r="AC43" s="133">
        <f>$C43*VLOOKUP($A43,'Non-energy Multiplier'!$A$48:$AQ$91,COLUMN('Non-energy Multiplier'!AC$1),0)</f>
        <v>0</v>
      </c>
      <c r="AD43" s="133">
        <f>$C43*VLOOKUP($A43,'Non-energy Multiplier'!$A$48:$AQ$91,COLUMN('Non-energy Multiplier'!AD$1),0)</f>
        <v>0</v>
      </c>
      <c r="AE43" s="133">
        <f>$C43*VLOOKUP($A43,'Non-energy Multiplier'!$A$48:$AQ$91,COLUMN('Non-energy Multiplier'!AE$1),0)</f>
        <v>0</v>
      </c>
      <c r="AF43" s="133">
        <f>$C43*VLOOKUP($A43,'Non-energy Multiplier'!$A$48:$AQ$91,COLUMN('Non-energy Multiplier'!AF$1),0)</f>
        <v>0</v>
      </c>
      <c r="AG43" s="133">
        <f>$C43*VLOOKUP($A43,'Non-energy Multiplier'!$A$48:$AQ$91,COLUMN('Non-energy Multiplier'!AG$1),0)</f>
        <v>0</v>
      </c>
      <c r="AH43" s="133">
        <f>$C43*VLOOKUP($A43,'Non-energy Multiplier'!$A$48:$AQ$91,COLUMN('Non-energy Multiplier'!AH$1),0)</f>
        <v>0</v>
      </c>
      <c r="AI43" s="133">
        <f>$C43*VLOOKUP($A43,'Non-energy Multiplier'!$A$48:$AQ$91,COLUMN('Non-energy Multiplier'!AI$1),0)</f>
        <v>0</v>
      </c>
      <c r="AJ43" s="133">
        <f>$C43*VLOOKUP($A43,'Non-energy Multiplier'!$A$48:$AQ$91,COLUMN('Non-energy Multiplier'!AJ$1),0)</f>
        <v>0</v>
      </c>
      <c r="AK43" s="133">
        <f>$C43*VLOOKUP($A43,'Non-energy Multiplier'!$A$48:$AQ$91,COLUMN('Non-energy Multiplier'!AK$1),0)</f>
        <v>0</v>
      </c>
      <c r="AL43" s="133">
        <f>$C43*VLOOKUP($A43,'Non-energy Multiplier'!$A$48:$AQ$91,COLUMN('Non-energy Multiplier'!AL$1),0)</f>
        <v>0</v>
      </c>
      <c r="AM43" s="133">
        <f>$C43*VLOOKUP($A43,'Non-energy Multiplier'!$A$48:$AQ$91,COLUMN('Non-energy Multiplier'!AM$1),0)</f>
        <v>0</v>
      </c>
      <c r="AN43" s="228">
        <f>$C43*VLOOKUP($A43,'Non-energy Multiplier'!$A$48:$AQ$91,COLUMN('Non-energy Multiplier'!AN$1),0)</f>
        <v>0</v>
      </c>
      <c r="AO43" s="228">
        <f>$C43*VLOOKUP($A43,'Non-energy Multiplier'!$A$48:$AQ$91,COLUMN('Non-energy Multiplier'!AO$1),0)</f>
        <v>0</v>
      </c>
      <c r="AP43" s="228">
        <f>$C43*VLOOKUP($A43,'Non-energy Multiplier'!$A$48:$AQ$91,COLUMN('Non-energy Multiplier'!AP$1),0)</f>
        <v>0</v>
      </c>
      <c r="AQ43" s="228">
        <f>$C43*VLOOKUP($A43,'Non-energy Multiplier'!$A$48:$AQ$91,COLUMN('Non-energy Multiplier'!AQ$1),0)</f>
        <v>0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14">
        <f>'Non-energy Use 2019'!C157</f>
        <v>0</v>
      </c>
      <c r="C44" s="214">
        <f>'Non-energy Use 2020'!C156</f>
        <v>0</v>
      </c>
      <c r="D44" s="214">
        <f>$C44*VLOOKUP($A44,'Non-energy Multiplier'!$A$48:$AQ$91,COLUMN('Non-energy Multiplier'!D$1),0)</f>
        <v>0</v>
      </c>
      <c r="E44" s="214">
        <f>$C44*VLOOKUP($A44,'Non-energy Multiplier'!$A$48:$AQ$91,COLUMN('Non-energy Multiplier'!E$1),0)</f>
        <v>0</v>
      </c>
      <c r="F44" s="214">
        <f>$C44*VLOOKUP($A44,'Non-energy Multiplier'!$A$48:$AQ$91,COLUMN('Non-energy Multiplier'!F$1),0)</f>
        <v>0</v>
      </c>
      <c r="G44" s="214">
        <f>$C44*VLOOKUP($A44,'Non-energy Multiplier'!$A$48:$AQ$91,COLUMN('Non-energy Multiplier'!G$1),0)</f>
        <v>0</v>
      </c>
      <c r="H44" s="214">
        <f>$C44*VLOOKUP($A44,'Non-energy Multiplier'!$A$48:$AQ$91,COLUMN('Non-energy Multiplier'!H$1),0)</f>
        <v>0</v>
      </c>
      <c r="I44" s="214">
        <f>$C44*VLOOKUP($A44,'Non-energy Multiplier'!$A$48:$AQ$91,COLUMN('Non-energy Multiplier'!I$1),0)</f>
        <v>0</v>
      </c>
      <c r="J44" s="214">
        <f>$C44*VLOOKUP($A44,'Non-energy Multiplier'!$A$48:$AQ$91,COLUMN('Non-energy Multiplier'!J$1),0)</f>
        <v>0</v>
      </c>
      <c r="K44" s="214">
        <f>$C44*VLOOKUP($A44,'Non-energy Multiplier'!$A$48:$AQ$91,COLUMN('Non-energy Multiplier'!K$1),0)</f>
        <v>0</v>
      </c>
      <c r="L44" s="214">
        <f>$C44*VLOOKUP($A44,'Non-energy Multiplier'!$A$48:$AQ$91,COLUMN('Non-energy Multiplier'!L$1),0)</f>
        <v>0</v>
      </c>
      <c r="M44" s="214">
        <f>$C44*VLOOKUP($A44,'Non-energy Multiplier'!$A$48:$AQ$91,COLUMN('Non-energy Multiplier'!M$1),0)</f>
        <v>0</v>
      </c>
      <c r="N44" s="214">
        <f>$C44*VLOOKUP($A44,'Non-energy Multiplier'!$A$48:$AQ$91,COLUMN('Non-energy Multiplier'!N$1),0)</f>
        <v>0</v>
      </c>
      <c r="O44" s="214">
        <f>$C44*VLOOKUP($A44,'Non-energy Multiplier'!$A$48:$AQ$91,COLUMN('Non-energy Multiplier'!O$1),0)</f>
        <v>0</v>
      </c>
      <c r="P44" s="214">
        <f>$C44*VLOOKUP($A44,'Non-energy Multiplier'!$A$48:$AQ$91,COLUMN('Non-energy Multiplier'!P$1),0)</f>
        <v>0</v>
      </c>
      <c r="Q44" s="214">
        <f>$C44*VLOOKUP($A44,'Non-energy Multiplier'!$A$48:$AQ$91,COLUMN('Non-energy Multiplier'!Q$1),0)</f>
        <v>0</v>
      </c>
      <c r="R44" s="214">
        <f>$C44*VLOOKUP($A44,'Non-energy Multiplier'!$A$48:$AQ$91,COLUMN('Non-energy Multiplier'!R$1),0)</f>
        <v>0</v>
      </c>
      <c r="S44" s="214">
        <f>$C44*VLOOKUP($A44,'Non-energy Multiplier'!$A$48:$AQ$91,COLUMN('Non-energy Multiplier'!S$1),0)</f>
        <v>0</v>
      </c>
      <c r="T44" s="214">
        <f>$C44*VLOOKUP($A44,'Non-energy Multiplier'!$A$48:$AQ$91,COLUMN('Non-energy Multiplier'!T$1),0)</f>
        <v>0</v>
      </c>
      <c r="U44" s="214">
        <f>$C44*VLOOKUP($A44,'Non-energy Multiplier'!$A$48:$AQ$91,COLUMN('Non-energy Multiplier'!U$1),0)</f>
        <v>0</v>
      </c>
      <c r="V44" s="214">
        <f>$C44*VLOOKUP($A44,'Non-energy Multiplier'!$A$48:$AQ$91,COLUMN('Non-energy Multiplier'!V$1),0)</f>
        <v>0</v>
      </c>
      <c r="W44" s="214">
        <f>$C44*VLOOKUP($A44,'Non-energy Multiplier'!$A$48:$AQ$91,COLUMN('Non-energy Multiplier'!W$1),0)</f>
        <v>0</v>
      </c>
      <c r="X44" s="214">
        <f>$C44*VLOOKUP($A44,'Non-energy Multiplier'!$A$48:$AQ$91,COLUMN('Non-energy Multiplier'!X$1),0)</f>
        <v>0</v>
      </c>
      <c r="Y44" s="214">
        <f>$C44*VLOOKUP($A44,'Non-energy Multiplier'!$A$48:$AQ$91,COLUMN('Non-energy Multiplier'!Y$1),0)</f>
        <v>0</v>
      </c>
      <c r="Z44" s="214">
        <f>$C44*VLOOKUP($A44,'Non-energy Multiplier'!$A$48:$AQ$91,COLUMN('Non-energy Multiplier'!Z$1),0)</f>
        <v>0</v>
      </c>
      <c r="AA44" s="214">
        <f>$C44*VLOOKUP($A44,'Non-energy Multiplier'!$A$48:$AQ$91,COLUMN('Non-energy Multiplier'!AA$1),0)</f>
        <v>0</v>
      </c>
      <c r="AB44" s="214">
        <f>$C44*VLOOKUP($A44,'Non-energy Multiplier'!$A$48:$AQ$91,COLUMN('Non-energy Multiplier'!AB$1),0)</f>
        <v>0</v>
      </c>
      <c r="AC44" s="214">
        <f>$C44*VLOOKUP($A44,'Non-energy Multiplier'!$A$48:$AQ$91,COLUMN('Non-energy Multiplier'!AC$1),0)</f>
        <v>0</v>
      </c>
      <c r="AD44" s="214">
        <f>$C44*VLOOKUP($A44,'Non-energy Multiplier'!$A$48:$AQ$91,COLUMN('Non-energy Multiplier'!AD$1),0)</f>
        <v>0</v>
      </c>
      <c r="AE44" s="214">
        <f>$C44*VLOOKUP($A44,'Non-energy Multiplier'!$A$48:$AQ$91,COLUMN('Non-energy Multiplier'!AE$1),0)</f>
        <v>0</v>
      </c>
      <c r="AF44" s="214">
        <f>$C44*VLOOKUP($A44,'Non-energy Multiplier'!$A$48:$AQ$91,COLUMN('Non-energy Multiplier'!AF$1),0)</f>
        <v>0</v>
      </c>
      <c r="AG44" s="214">
        <f>$C44*VLOOKUP($A44,'Non-energy Multiplier'!$A$48:$AQ$91,COLUMN('Non-energy Multiplier'!AG$1),0)</f>
        <v>0</v>
      </c>
      <c r="AH44" s="214">
        <f>$C44*VLOOKUP($A44,'Non-energy Multiplier'!$A$48:$AQ$91,COLUMN('Non-energy Multiplier'!AH$1),0)</f>
        <v>0</v>
      </c>
      <c r="AI44" s="214">
        <f>$C44*VLOOKUP($A44,'Non-energy Multiplier'!$A$48:$AQ$91,COLUMN('Non-energy Multiplier'!AI$1),0)</f>
        <v>0</v>
      </c>
      <c r="AJ44" s="214">
        <f>$C44*VLOOKUP($A44,'Non-energy Multiplier'!$A$48:$AQ$91,COLUMN('Non-energy Multiplier'!AJ$1),0)</f>
        <v>0</v>
      </c>
      <c r="AK44" s="214">
        <f>$C44*VLOOKUP($A44,'Non-energy Multiplier'!$A$48:$AQ$91,COLUMN('Non-energy Multiplier'!AK$1),0)</f>
        <v>0</v>
      </c>
      <c r="AL44" s="214">
        <f>$C44*VLOOKUP($A44,'Non-energy Multiplier'!$A$48:$AQ$91,COLUMN('Non-energy Multiplier'!AL$1),0)</f>
        <v>0</v>
      </c>
      <c r="AM44" s="214">
        <f>$C44*VLOOKUP($A44,'Non-energy Multiplier'!$A$48:$AQ$91,COLUMN('Non-energy Multiplier'!AM$1),0)</f>
        <v>0</v>
      </c>
      <c r="AN44" s="214">
        <f>$C44*VLOOKUP($A44,'Non-energy Multiplier'!$A$48:$AQ$91,COLUMN('Non-energy Multiplier'!AN$1),0)</f>
        <v>0</v>
      </c>
      <c r="AO44" s="214">
        <f>$C44*VLOOKUP($A44,'Non-energy Multiplier'!$A$48:$AQ$91,COLUMN('Non-energy Multiplier'!AO$1),0)</f>
        <v>0</v>
      </c>
      <c r="AP44" s="214">
        <f>$C44*VLOOKUP($A44,'Non-energy Multiplier'!$A$48:$AQ$91,COLUMN('Non-energy Multiplier'!AP$1),0)</f>
        <v>0</v>
      </c>
      <c r="AQ44" s="214">
        <f>$C44*VLOOKUP($A44,'Non-energy Multiplier'!$A$48:$AQ$91,COLUMN('Non-energy Multiplier'!AQ$1),0)</f>
        <v>0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104" t="s">
        <v>275</v>
      </c>
      <c r="B50" s="222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1</v>
      </c>
      <c r="F50" s="223">
        <f t="shared" si="1"/>
        <v>2</v>
      </c>
      <c r="G50" s="223">
        <f t="shared" si="1"/>
        <v>3</v>
      </c>
      <c r="H50" s="223">
        <f t="shared" si="1"/>
        <v>4</v>
      </c>
      <c r="I50" s="223">
        <f t="shared" si="1"/>
        <v>5</v>
      </c>
      <c r="J50" s="223">
        <f t="shared" si="1"/>
        <v>6</v>
      </c>
      <c r="K50" s="223">
        <f t="shared" si="1"/>
        <v>7</v>
      </c>
      <c r="L50" s="223">
        <f t="shared" si="1"/>
        <v>8</v>
      </c>
      <c r="M50" s="223">
        <f t="shared" si="1"/>
        <v>9</v>
      </c>
      <c r="N50" s="223">
        <f t="shared" si="1"/>
        <v>10</v>
      </c>
      <c r="O50" s="223">
        <f t="shared" si="1"/>
        <v>11</v>
      </c>
      <c r="P50" s="223">
        <f t="shared" si="1"/>
        <v>12</v>
      </c>
      <c r="Q50" s="223">
        <f t="shared" si="1"/>
        <v>13</v>
      </c>
      <c r="R50" s="223">
        <f t="shared" si="1"/>
        <v>14</v>
      </c>
      <c r="S50" s="223">
        <f t="shared" si="1"/>
        <v>15</v>
      </c>
      <c r="T50" s="223">
        <f t="shared" si="1"/>
        <v>16</v>
      </c>
      <c r="U50" s="223">
        <f t="shared" si="1"/>
        <v>17</v>
      </c>
      <c r="V50" s="223">
        <f t="shared" si="1"/>
        <v>18</v>
      </c>
      <c r="W50" s="223">
        <f t="shared" si="1"/>
        <v>19</v>
      </c>
      <c r="X50" s="223">
        <f t="shared" si="1"/>
        <v>20</v>
      </c>
      <c r="Y50" s="223">
        <f t="shared" si="1"/>
        <v>21</v>
      </c>
      <c r="Z50" s="223">
        <f t="shared" si="1"/>
        <v>22</v>
      </c>
      <c r="AA50" s="223">
        <f t="shared" si="1"/>
        <v>23</v>
      </c>
      <c r="AB50" s="223">
        <f t="shared" si="1"/>
        <v>24</v>
      </c>
      <c r="AC50" s="223">
        <f t="shared" si="1"/>
        <v>25</v>
      </c>
      <c r="AD50" s="223">
        <f t="shared" si="1"/>
        <v>26</v>
      </c>
      <c r="AE50" s="223">
        <f t="shared" si="1"/>
        <v>27</v>
      </c>
      <c r="AF50" s="223">
        <f t="shared" si="1"/>
        <v>28</v>
      </c>
      <c r="AG50" s="223">
        <f t="shared" si="1"/>
        <v>29</v>
      </c>
      <c r="AH50" s="223">
        <f t="shared" si="1"/>
        <v>30</v>
      </c>
      <c r="AI50" s="223">
        <f t="shared" si="1"/>
        <v>31</v>
      </c>
      <c r="AJ50" s="223">
        <f t="shared" si="1"/>
        <v>32</v>
      </c>
      <c r="AK50" s="223">
        <f t="shared" si="1"/>
        <v>33</v>
      </c>
      <c r="AL50" s="223">
        <f t="shared" si="1"/>
        <v>34</v>
      </c>
      <c r="AM50" s="223">
        <f t="shared" si="1"/>
        <v>35</v>
      </c>
      <c r="AN50" s="223">
        <f t="shared" si="1"/>
        <v>36</v>
      </c>
      <c r="AO50" s="223">
        <f t="shared" si="1"/>
        <v>37</v>
      </c>
      <c r="AP50" s="223">
        <f t="shared" si="1"/>
        <v>38</v>
      </c>
      <c r="AQ50" s="224">
        <f t="shared" si="1"/>
        <v>39</v>
      </c>
    </row>
    <row r="51" spans="1:43" x14ac:dyDescent="0.25">
      <c r="A51" s="105" t="s">
        <v>90</v>
      </c>
      <c r="B51" s="225">
        <f t="shared" si="0"/>
        <v>1245082053039000</v>
      </c>
      <c r="C51" s="133">
        <f t="shared" si="1"/>
        <v>1263365693898000</v>
      </c>
      <c r="D51" s="133">
        <f t="shared" si="1"/>
        <v>1285685370339454</v>
      </c>
      <c r="E51" s="133">
        <f t="shared" si="1"/>
        <v>1544394949405326</v>
      </c>
      <c r="F51" s="133">
        <f t="shared" si="1"/>
        <v>1563149227840320.3</v>
      </c>
      <c r="G51" s="133">
        <f t="shared" si="1"/>
        <v>1614835195526404.8</v>
      </c>
      <c r="H51" s="133">
        <f t="shared" si="1"/>
        <v>1694315208478245</v>
      </c>
      <c r="I51" s="133">
        <f t="shared" si="1"/>
        <v>1721771233809498.3</v>
      </c>
      <c r="J51" s="133">
        <f t="shared" si="1"/>
        <v>1749227259140751.5</v>
      </c>
      <c r="K51" s="133">
        <f t="shared" si="1"/>
        <v>1776683284472005</v>
      </c>
      <c r="L51" s="133">
        <f t="shared" si="1"/>
        <v>1804139309803258</v>
      </c>
      <c r="M51" s="133">
        <f t="shared" si="1"/>
        <v>1831595335134511.5</v>
      </c>
      <c r="N51" s="133">
        <f t="shared" si="1"/>
        <v>1841891344633731.3</v>
      </c>
      <c r="O51" s="133">
        <f t="shared" si="1"/>
        <v>1852187354132951.3</v>
      </c>
      <c r="P51" s="133">
        <f t="shared" si="1"/>
        <v>1862483363632171.3</v>
      </c>
      <c r="Q51" s="133">
        <f t="shared" si="1"/>
        <v>1872779373131391</v>
      </c>
      <c r="R51" s="133">
        <f t="shared" si="1"/>
        <v>1883075382630611.5</v>
      </c>
      <c r="S51" s="133">
        <f t="shared" si="1"/>
        <v>1865915366798578</v>
      </c>
      <c r="T51" s="133">
        <f t="shared" si="1"/>
        <v>1848755350966544.5</v>
      </c>
      <c r="U51" s="133">
        <f t="shared" si="1"/>
        <v>1831595335134511.5</v>
      </c>
      <c r="V51" s="133">
        <f t="shared" si="1"/>
        <v>1814435319302478</v>
      </c>
      <c r="W51" s="133">
        <f t="shared" si="1"/>
        <v>1797275303470445</v>
      </c>
      <c r="X51" s="133">
        <f t="shared" si="1"/>
        <v>1769819278139191.5</v>
      </c>
      <c r="Y51" s="133">
        <f t="shared" si="1"/>
        <v>1742363252807938.5</v>
      </c>
      <c r="Z51" s="133">
        <f t="shared" si="1"/>
        <v>1714907227476685</v>
      </c>
      <c r="AA51" s="133">
        <f t="shared" si="1"/>
        <v>1687451202145431.8</v>
      </c>
      <c r="AB51" s="133">
        <f t="shared" si="1"/>
        <v>1659995176814178.3</v>
      </c>
      <c r="AC51" s="133">
        <f t="shared" si="1"/>
        <v>1632539151482925.3</v>
      </c>
      <c r="AD51" s="133">
        <f t="shared" si="1"/>
        <v>1605083126151671.8</v>
      </c>
      <c r="AE51" s="133">
        <f t="shared" si="1"/>
        <v>1577627100820418.3</v>
      </c>
      <c r="AF51" s="133">
        <f t="shared" si="1"/>
        <v>1550171075489165.3</v>
      </c>
      <c r="AG51" s="133">
        <f t="shared" si="1"/>
        <v>1522715050157911.8</v>
      </c>
      <c r="AH51" s="133">
        <f t="shared" si="1"/>
        <v>1488395018493845</v>
      </c>
      <c r="AI51" s="133">
        <f t="shared" si="1"/>
        <v>1454074986829778.3</v>
      </c>
      <c r="AJ51" s="133">
        <f t="shared" si="1"/>
        <v>1419754955165711.5</v>
      </c>
      <c r="AK51" s="133">
        <f t="shared" si="1"/>
        <v>1385434923501644.8</v>
      </c>
      <c r="AL51" s="133">
        <f t="shared" si="1"/>
        <v>1351114891837578.8</v>
      </c>
      <c r="AM51" s="133">
        <f t="shared" si="1"/>
        <v>1323658866506325.3</v>
      </c>
      <c r="AN51" s="133">
        <f t="shared" si="1"/>
        <v>1296202841175072.3</v>
      </c>
      <c r="AO51" s="133">
        <f t="shared" si="1"/>
        <v>1268746815843818.8</v>
      </c>
      <c r="AP51" s="133">
        <f t="shared" si="1"/>
        <v>1241290790512565.5</v>
      </c>
      <c r="AQ51" s="226">
        <f t="shared" si="1"/>
        <v>1213834765181312</v>
      </c>
    </row>
    <row r="52" spans="1:43" x14ac:dyDescent="0.25">
      <c r="A52" s="105" t="s">
        <v>91</v>
      </c>
      <c r="B52" s="225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226">
        <f t="shared" si="1"/>
        <v>0</v>
      </c>
    </row>
    <row r="53" spans="1:43" x14ac:dyDescent="0.25">
      <c r="A53" s="105" t="s">
        <v>92</v>
      </c>
      <c r="B53" s="225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226">
        <f t="shared" si="1"/>
        <v>0</v>
      </c>
    </row>
    <row r="54" spans="1:43" x14ac:dyDescent="0.25">
      <c r="A54" s="105" t="s">
        <v>93</v>
      </c>
      <c r="B54" s="225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226">
        <f t="shared" si="1"/>
        <v>0</v>
      </c>
    </row>
    <row r="55" spans="1:43" x14ac:dyDescent="0.25">
      <c r="A55" s="105" t="s">
        <v>94</v>
      </c>
      <c r="B55" s="225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226">
        <f t="shared" si="1"/>
        <v>0</v>
      </c>
    </row>
    <row r="56" spans="1:43" x14ac:dyDescent="0.25">
      <c r="A56" s="105" t="s">
        <v>95</v>
      </c>
      <c r="B56" s="225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226">
        <f t="shared" si="2"/>
        <v>0</v>
      </c>
    </row>
    <row r="57" spans="1:43" x14ac:dyDescent="0.25">
      <c r="A57" s="105" t="s">
        <v>96</v>
      </c>
      <c r="B57" s="225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226">
        <f t="shared" si="2"/>
        <v>0</v>
      </c>
    </row>
    <row r="58" spans="1:43" x14ac:dyDescent="0.25">
      <c r="A58" s="105" t="s">
        <v>97</v>
      </c>
      <c r="B58" s="225">
        <f t="shared" si="0"/>
        <v>3985909138094478</v>
      </c>
      <c r="C58" s="133">
        <f t="shared" si="3"/>
        <v>3936044585336844</v>
      </c>
      <c r="D58" s="133">
        <f t="shared" si="3"/>
        <v>3997344096623578.5</v>
      </c>
      <c r="E58" s="133">
        <f t="shared" si="3"/>
        <v>4752179178460361</v>
      </c>
      <c r="F58" s="133">
        <f t="shared" si="3"/>
        <v>4798526234936511</v>
      </c>
      <c r="G58" s="133">
        <f t="shared" si="3"/>
        <v>4967845602683035</v>
      </c>
      <c r="H58" s="133">
        <f t="shared" si="3"/>
        <v>5223757951306969</v>
      </c>
      <c r="I58" s="133">
        <f t="shared" si="3"/>
        <v>5338966007545078</v>
      </c>
      <c r="J58" s="133">
        <f t="shared" si="3"/>
        <v>5454174063783185</v>
      </c>
      <c r="K58" s="133">
        <f t="shared" si="3"/>
        <v>5569382120021294</v>
      </c>
      <c r="L58" s="133">
        <f t="shared" si="2"/>
        <v>5684590176259400</v>
      </c>
      <c r="M58" s="133">
        <f t="shared" si="2"/>
        <v>5799798232497508</v>
      </c>
      <c r="N58" s="133">
        <f t="shared" si="2"/>
        <v>5808027666006735</v>
      </c>
      <c r="O58" s="133">
        <f t="shared" si="2"/>
        <v>5816257099515964</v>
      </c>
      <c r="P58" s="133">
        <f t="shared" si="2"/>
        <v>5824486533025191</v>
      </c>
      <c r="Q58" s="133">
        <f t="shared" si="2"/>
        <v>5832715966534419</v>
      </c>
      <c r="R58" s="133">
        <f t="shared" si="2"/>
        <v>5840945400043646</v>
      </c>
      <c r="S58" s="133">
        <f t="shared" si="2"/>
        <v>5775112361793781</v>
      </c>
      <c r="T58" s="133">
        <f t="shared" si="2"/>
        <v>5709279323543917</v>
      </c>
      <c r="U58" s="133">
        <f t="shared" si="2"/>
        <v>5643446285294051</v>
      </c>
      <c r="V58" s="133">
        <f t="shared" si="2"/>
        <v>5577613247044187</v>
      </c>
      <c r="W58" s="133">
        <f t="shared" si="2"/>
        <v>5511780208794322</v>
      </c>
      <c r="X58" s="133">
        <f t="shared" si="2"/>
        <v>5388342755862500</v>
      </c>
      <c r="Y58" s="133">
        <f t="shared" si="2"/>
        <v>5264905302930681</v>
      </c>
      <c r="Z58" s="133">
        <f t="shared" si="2"/>
        <v>5141467849998859</v>
      </c>
      <c r="AA58" s="133">
        <f t="shared" si="2"/>
        <v>5018030397067038</v>
      </c>
      <c r="AB58" s="133">
        <f t="shared" si="2"/>
        <v>4894592944135216</v>
      </c>
      <c r="AC58" s="133">
        <f t="shared" si="2"/>
        <v>4771155491203395</v>
      </c>
      <c r="AD58" s="133">
        <f t="shared" si="2"/>
        <v>4647718038271574</v>
      </c>
      <c r="AE58" s="133">
        <f t="shared" si="2"/>
        <v>4524280585339753</v>
      </c>
      <c r="AF58" s="133">
        <f t="shared" si="2"/>
        <v>4400843132407933</v>
      </c>
      <c r="AG58" s="133">
        <f t="shared" si="2"/>
        <v>4277405679476112</v>
      </c>
      <c r="AH58" s="133">
        <f t="shared" si="2"/>
        <v>4170426320436942.5</v>
      </c>
      <c r="AI58" s="133">
        <f t="shared" si="2"/>
        <v>4063446961397772.5</v>
      </c>
      <c r="AJ58" s="133">
        <f t="shared" si="2"/>
        <v>3956467602358603</v>
      </c>
      <c r="AK58" s="133">
        <f t="shared" si="2"/>
        <v>3849488243319433</v>
      </c>
      <c r="AL58" s="133">
        <f t="shared" si="2"/>
        <v>3742508884280263</v>
      </c>
      <c r="AM58" s="133">
        <f t="shared" si="2"/>
        <v>3630155611638021</v>
      </c>
      <c r="AN58" s="133">
        <f t="shared" si="2"/>
        <v>3517802338995780</v>
      </c>
      <c r="AO58" s="133">
        <f t="shared" si="2"/>
        <v>3405449066353538.5</v>
      </c>
      <c r="AP58" s="133">
        <f t="shared" si="2"/>
        <v>3293095793711297</v>
      </c>
      <c r="AQ58" s="226">
        <f t="shared" si="2"/>
        <v>3180742521069054.5</v>
      </c>
    </row>
    <row r="59" spans="1:43" x14ac:dyDescent="0.25">
      <c r="A59" s="105" t="s">
        <v>98</v>
      </c>
      <c r="B59" s="225">
        <f t="shared" si="0"/>
        <v>1282383392248434.8</v>
      </c>
      <c r="C59" s="133">
        <f t="shared" si="3"/>
        <v>1332844301735048</v>
      </c>
      <c r="D59" s="133">
        <f t="shared" si="3"/>
        <v>1376482918526177.3</v>
      </c>
      <c r="E59" s="133">
        <f t="shared" si="3"/>
        <v>1682905980748938.3</v>
      </c>
      <c r="F59" s="133">
        <f t="shared" si="3"/>
        <v>1732159141770060</v>
      </c>
      <c r="G59" s="133">
        <f t="shared" si="3"/>
        <v>1812136770764313.8</v>
      </c>
      <c r="H59" s="133">
        <f t="shared" si="3"/>
        <v>1921436974396738</v>
      </c>
      <c r="I59" s="133">
        <f t="shared" si="3"/>
        <v>1990927649667599.8</v>
      </c>
      <c r="J59" s="133">
        <f t="shared" si="3"/>
        <v>2060418324938461</v>
      </c>
      <c r="K59" s="133">
        <f t="shared" si="3"/>
        <v>2129909000209323</v>
      </c>
      <c r="L59" s="133">
        <f t="shared" si="2"/>
        <v>2199399675480184.5</v>
      </c>
      <c r="M59" s="133">
        <f t="shared" si="2"/>
        <v>2268890350751046</v>
      </c>
      <c r="N59" s="133">
        <f t="shared" si="2"/>
        <v>2308798615617222</v>
      </c>
      <c r="O59" s="133">
        <f t="shared" si="2"/>
        <v>2348706880483397.5</v>
      </c>
      <c r="P59" s="133">
        <f t="shared" si="2"/>
        <v>2388615145349573.5</v>
      </c>
      <c r="Q59" s="133">
        <f t="shared" si="2"/>
        <v>2428523410215749</v>
      </c>
      <c r="R59" s="133">
        <f t="shared" si="2"/>
        <v>2468431675081925</v>
      </c>
      <c r="S59" s="133">
        <f t="shared" si="2"/>
        <v>2489214717850224.5</v>
      </c>
      <c r="T59" s="133">
        <f t="shared" si="2"/>
        <v>2509997760618524</v>
      </c>
      <c r="U59" s="133">
        <f t="shared" si="2"/>
        <v>2530780803386823.5</v>
      </c>
      <c r="V59" s="133">
        <f t="shared" si="2"/>
        <v>2551563846155123</v>
      </c>
      <c r="W59" s="133">
        <f t="shared" si="2"/>
        <v>2572346888923421.5</v>
      </c>
      <c r="X59" s="133">
        <f t="shared" si="2"/>
        <v>2581751253453819.5</v>
      </c>
      <c r="Y59" s="133">
        <f t="shared" si="2"/>
        <v>2591155617984217.5</v>
      </c>
      <c r="Z59" s="133">
        <f t="shared" si="2"/>
        <v>2600559982514615</v>
      </c>
      <c r="AA59" s="133">
        <f t="shared" si="2"/>
        <v>2609964347045013</v>
      </c>
      <c r="AB59" s="133">
        <f t="shared" si="2"/>
        <v>2619368711575411</v>
      </c>
      <c r="AC59" s="133">
        <f t="shared" si="2"/>
        <v>2619004852233461</v>
      </c>
      <c r="AD59" s="133">
        <f t="shared" si="2"/>
        <v>2618640992891511.5</v>
      </c>
      <c r="AE59" s="133">
        <f t="shared" si="2"/>
        <v>2618277133549561</v>
      </c>
      <c r="AF59" s="133">
        <f t="shared" si="2"/>
        <v>2617913274207611</v>
      </c>
      <c r="AG59" s="133">
        <f t="shared" si="2"/>
        <v>2617549414865661.5</v>
      </c>
      <c r="AH59" s="133">
        <f t="shared" si="2"/>
        <v>2608310832402305.5</v>
      </c>
      <c r="AI59" s="133">
        <f t="shared" si="2"/>
        <v>2599072249938950.5</v>
      </c>
      <c r="AJ59" s="133">
        <f t="shared" si="2"/>
        <v>2589833667475595</v>
      </c>
      <c r="AK59" s="133">
        <f t="shared" si="2"/>
        <v>2580595085012239.5</v>
      </c>
      <c r="AL59" s="133">
        <f t="shared" si="2"/>
        <v>2571356502548883.5</v>
      </c>
      <c r="AM59" s="133">
        <f t="shared" si="2"/>
        <v>2560487012088326</v>
      </c>
      <c r="AN59" s="133">
        <f t="shared" si="2"/>
        <v>2549617521627769</v>
      </c>
      <c r="AO59" s="133">
        <f t="shared" si="2"/>
        <v>2538748031167212</v>
      </c>
      <c r="AP59" s="133">
        <f t="shared" si="2"/>
        <v>2527878540706654.5</v>
      </c>
      <c r="AQ59" s="226">
        <f t="shared" si="2"/>
        <v>2517009050246097</v>
      </c>
    </row>
    <row r="60" spans="1:43" x14ac:dyDescent="0.25">
      <c r="A60" s="105" t="s">
        <v>99</v>
      </c>
      <c r="B60" s="225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226">
        <f t="shared" si="2"/>
        <v>0</v>
      </c>
    </row>
    <row r="61" spans="1:43" x14ac:dyDescent="0.25">
      <c r="A61" s="105" t="s">
        <v>100</v>
      </c>
      <c r="B61" s="225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226">
        <f t="shared" si="2"/>
        <v>0</v>
      </c>
    </row>
    <row r="62" spans="1:43" x14ac:dyDescent="0.25">
      <c r="A62" s="105" t="s">
        <v>101</v>
      </c>
      <c r="B62" s="225">
        <f t="shared" si="0"/>
        <v>224122586133769.13</v>
      </c>
      <c r="C62" s="133">
        <f t="shared" si="3"/>
        <v>320755557511902.19</v>
      </c>
      <c r="D62" s="133">
        <f t="shared" si="3"/>
        <v>313944631684547.44</v>
      </c>
      <c r="E62" s="133">
        <f t="shared" si="3"/>
        <v>358141579320104.44</v>
      </c>
      <c r="F62" s="133">
        <f t="shared" si="3"/>
        <v>344602526603519</v>
      </c>
      <c r="G62" s="133">
        <f t="shared" si="3"/>
        <v>342265348756059.5</v>
      </c>
      <c r="H62" s="133">
        <f t="shared" si="3"/>
        <v>346984793173861.81</v>
      </c>
      <c r="I62" s="133">
        <f t="shared" si="3"/>
        <v>351343588678618.5</v>
      </c>
      <c r="J62" s="133">
        <f t="shared" si="3"/>
        <v>355702384183375.13</v>
      </c>
      <c r="K62" s="133">
        <f t="shared" si="3"/>
        <v>360061179688131.75</v>
      </c>
      <c r="L62" s="133">
        <f t="shared" si="2"/>
        <v>364419975192888.44</v>
      </c>
      <c r="M62" s="133">
        <f t="shared" si="2"/>
        <v>368778770697645.06</v>
      </c>
      <c r="N62" s="133">
        <f t="shared" si="2"/>
        <v>364641663318068.94</v>
      </c>
      <c r="O62" s="133">
        <f t="shared" si="2"/>
        <v>360504555938492.75</v>
      </c>
      <c r="P62" s="133">
        <f t="shared" si="2"/>
        <v>356367448558916.63</v>
      </c>
      <c r="Q62" s="133">
        <f t="shared" si="2"/>
        <v>352230341179340.44</v>
      </c>
      <c r="R62" s="133">
        <f t="shared" si="2"/>
        <v>348093233799764.31</v>
      </c>
      <c r="S62" s="133">
        <f t="shared" si="2"/>
        <v>342187976204376.56</v>
      </c>
      <c r="T62" s="133">
        <f t="shared" si="2"/>
        <v>336282718608988.88</v>
      </c>
      <c r="U62" s="133">
        <f t="shared" si="2"/>
        <v>330377461013601.06</v>
      </c>
      <c r="V62" s="133">
        <f t="shared" si="2"/>
        <v>324472203418213.31</v>
      </c>
      <c r="W62" s="133">
        <f t="shared" si="2"/>
        <v>318566945822825.56</v>
      </c>
      <c r="X62" s="133">
        <f t="shared" si="2"/>
        <v>310468368032415.31</v>
      </c>
      <c r="Y62" s="133">
        <f t="shared" si="2"/>
        <v>302369790242005.06</v>
      </c>
      <c r="Z62" s="133">
        <f t="shared" si="2"/>
        <v>294271212451594.75</v>
      </c>
      <c r="AA62" s="133">
        <f t="shared" si="2"/>
        <v>286172634661184.5</v>
      </c>
      <c r="AB62" s="133">
        <f t="shared" si="2"/>
        <v>278074056870774.25</v>
      </c>
      <c r="AC62" s="133">
        <f t="shared" si="2"/>
        <v>271820738209281.88</v>
      </c>
      <c r="AD62" s="133">
        <f t="shared" si="2"/>
        <v>265567419547789.47</v>
      </c>
      <c r="AE62" s="133">
        <f t="shared" si="2"/>
        <v>259314100886297.06</v>
      </c>
      <c r="AF62" s="133">
        <f t="shared" si="2"/>
        <v>253060782224804.69</v>
      </c>
      <c r="AG62" s="133">
        <f t="shared" si="2"/>
        <v>246807463563312.31</v>
      </c>
      <c r="AH62" s="133">
        <f t="shared" si="2"/>
        <v>243046262135129.16</v>
      </c>
      <c r="AI62" s="133">
        <f t="shared" si="2"/>
        <v>239285060706946.03</v>
      </c>
      <c r="AJ62" s="133">
        <f t="shared" si="2"/>
        <v>235523859278762.88</v>
      </c>
      <c r="AK62" s="133">
        <f t="shared" si="2"/>
        <v>231762657850579.78</v>
      </c>
      <c r="AL62" s="133">
        <f t="shared" si="2"/>
        <v>228001456422396.63</v>
      </c>
      <c r="AM62" s="133">
        <f t="shared" si="2"/>
        <v>226123587351525.47</v>
      </c>
      <c r="AN62" s="133">
        <f t="shared" si="2"/>
        <v>224245718280654.28</v>
      </c>
      <c r="AO62" s="133">
        <f t="shared" si="2"/>
        <v>222367849209783.13</v>
      </c>
      <c r="AP62" s="133">
        <f t="shared" si="2"/>
        <v>220489980138911.97</v>
      </c>
      <c r="AQ62" s="226">
        <f t="shared" si="2"/>
        <v>218612111068040.75</v>
      </c>
    </row>
    <row r="63" spans="1:43" x14ac:dyDescent="0.25">
      <c r="A63" s="105" t="s">
        <v>102</v>
      </c>
      <c r="B63" s="225">
        <f t="shared" si="0"/>
        <v>1448304402239817.3</v>
      </c>
      <c r="C63" s="133">
        <f t="shared" si="3"/>
        <v>1592706916089706.8</v>
      </c>
      <c r="D63" s="133">
        <f t="shared" si="3"/>
        <v>1602508236273393.3</v>
      </c>
      <c r="E63" s="133">
        <f t="shared" si="3"/>
        <v>1885944794234221.8</v>
      </c>
      <c r="F63" s="133">
        <f t="shared" si="3"/>
        <v>1882694107298903</v>
      </c>
      <c r="G63" s="133">
        <f t="shared" si="3"/>
        <v>1930704075192957.5</v>
      </c>
      <c r="H63" s="133">
        <f t="shared" si="3"/>
        <v>2013753595240985.5</v>
      </c>
      <c r="I63" s="133">
        <f t="shared" si="3"/>
        <v>2058149740264987.8</v>
      </c>
      <c r="J63" s="133">
        <f t="shared" si="3"/>
        <v>2102545885288989.5</v>
      </c>
      <c r="K63" s="133">
        <f t="shared" si="3"/>
        <v>2146942030312991.5</v>
      </c>
      <c r="L63" s="133">
        <f t="shared" si="2"/>
        <v>2191338175336993.8</v>
      </c>
      <c r="M63" s="133">
        <f t="shared" si="2"/>
        <v>2235734320360995.5</v>
      </c>
      <c r="N63" s="133">
        <f t="shared" si="2"/>
        <v>2238905473576995.8</v>
      </c>
      <c r="O63" s="133">
        <f t="shared" si="2"/>
        <v>2242076626792995.8</v>
      </c>
      <c r="P63" s="133">
        <f t="shared" si="2"/>
        <v>2245247780008996</v>
      </c>
      <c r="Q63" s="133">
        <f t="shared" si="2"/>
        <v>2248418933224996</v>
      </c>
      <c r="R63" s="133">
        <f t="shared" si="2"/>
        <v>2251590086440996.3</v>
      </c>
      <c r="S63" s="133">
        <f t="shared" si="2"/>
        <v>2226220860712995</v>
      </c>
      <c r="T63" s="133">
        <f t="shared" si="2"/>
        <v>2200851634984994</v>
      </c>
      <c r="U63" s="133">
        <f t="shared" si="2"/>
        <v>2175482409256993</v>
      </c>
      <c r="V63" s="133">
        <f t="shared" si="2"/>
        <v>2150113183528992</v>
      </c>
      <c r="W63" s="133">
        <f t="shared" si="2"/>
        <v>2124743957800990.5</v>
      </c>
      <c r="X63" s="133">
        <f t="shared" si="2"/>
        <v>2077176659560988.5</v>
      </c>
      <c r="Y63" s="133">
        <f t="shared" si="2"/>
        <v>2029609361320986.3</v>
      </c>
      <c r="Z63" s="133">
        <f t="shared" si="2"/>
        <v>1982042063080984.3</v>
      </c>
      <c r="AA63" s="133">
        <f t="shared" si="2"/>
        <v>1934474764840982.3</v>
      </c>
      <c r="AB63" s="133">
        <f t="shared" si="2"/>
        <v>1886907466600980</v>
      </c>
      <c r="AC63" s="133">
        <f t="shared" si="2"/>
        <v>1839340168360978</v>
      </c>
      <c r="AD63" s="133">
        <f t="shared" si="2"/>
        <v>1791772870120976</v>
      </c>
      <c r="AE63" s="133">
        <f t="shared" si="2"/>
        <v>1744205571880974</v>
      </c>
      <c r="AF63" s="133">
        <f t="shared" si="2"/>
        <v>1696638273640971.5</v>
      </c>
      <c r="AG63" s="133">
        <f t="shared" si="2"/>
        <v>1649070975400969.3</v>
      </c>
      <c r="AH63" s="133">
        <f t="shared" si="2"/>
        <v>1607845983592967.5</v>
      </c>
      <c r="AI63" s="133">
        <f t="shared" si="2"/>
        <v>1566620991784966</v>
      </c>
      <c r="AJ63" s="133">
        <f t="shared" si="2"/>
        <v>1525395999976964</v>
      </c>
      <c r="AK63" s="133">
        <f t="shared" si="2"/>
        <v>1484171008168962.3</v>
      </c>
      <c r="AL63" s="133">
        <f t="shared" si="2"/>
        <v>1442946016360960.5</v>
      </c>
      <c r="AM63" s="133">
        <f t="shared" si="2"/>
        <v>1399650023666419.3</v>
      </c>
      <c r="AN63" s="133">
        <f t="shared" si="2"/>
        <v>1356354030971878.3</v>
      </c>
      <c r="AO63" s="133">
        <f t="shared" si="2"/>
        <v>1313058038277337</v>
      </c>
      <c r="AP63" s="133">
        <f t="shared" si="2"/>
        <v>1269762045582795.8</v>
      </c>
      <c r="AQ63" s="226">
        <f t="shared" ref="AQ63:AQ75" si="4">SUMIFS(AQ$2:AQ$44,$AR$2:$AR$44,$A63)</f>
        <v>1226466052888254.5</v>
      </c>
    </row>
    <row r="64" spans="1:43" x14ac:dyDescent="0.25">
      <c r="A64" s="105" t="s">
        <v>103</v>
      </c>
      <c r="B64" s="225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226">
        <f t="shared" si="4"/>
        <v>0</v>
      </c>
    </row>
    <row r="65" spans="1:43" x14ac:dyDescent="0.25">
      <c r="A65" s="105" t="s">
        <v>104</v>
      </c>
      <c r="B65" s="225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226">
        <f t="shared" si="4"/>
        <v>0</v>
      </c>
    </row>
    <row r="66" spans="1:43" x14ac:dyDescent="0.25">
      <c r="A66" s="105" t="s">
        <v>105</v>
      </c>
      <c r="B66" s="225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226">
        <f t="shared" si="4"/>
        <v>0</v>
      </c>
    </row>
    <row r="67" spans="1:43" x14ac:dyDescent="0.25">
      <c r="A67" s="105" t="s">
        <v>106</v>
      </c>
      <c r="B67" s="225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226">
        <f t="shared" si="4"/>
        <v>0</v>
      </c>
    </row>
    <row r="68" spans="1:43" x14ac:dyDescent="0.25">
      <c r="A68" s="105" t="s">
        <v>107</v>
      </c>
      <c r="B68" s="225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5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226">
        <f t="shared" si="4"/>
        <v>0</v>
      </c>
    </row>
    <row r="69" spans="1:43" x14ac:dyDescent="0.25">
      <c r="A69" s="105" t="s">
        <v>108</v>
      </c>
      <c r="B69" s="225">
        <f t="shared" si="0"/>
        <v>0</v>
      </c>
      <c r="C69" s="133">
        <f t="shared" ref="C69:AH75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226">
        <f t="shared" si="4"/>
        <v>0</v>
      </c>
    </row>
    <row r="70" spans="1:43" x14ac:dyDescent="0.25">
      <c r="A70" s="105" t="s">
        <v>109</v>
      </c>
      <c r="B70" s="225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226">
        <f t="shared" si="4"/>
        <v>0</v>
      </c>
    </row>
    <row r="71" spans="1:43" x14ac:dyDescent="0.25">
      <c r="A71" s="105" t="s">
        <v>110</v>
      </c>
      <c r="B71" s="225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226">
        <f t="shared" si="4"/>
        <v>0</v>
      </c>
    </row>
    <row r="72" spans="1:43" x14ac:dyDescent="0.25">
      <c r="A72" s="105" t="s">
        <v>111</v>
      </c>
      <c r="B72" s="225">
        <f t="shared" si="0"/>
        <v>477530254146000</v>
      </c>
      <c r="C72" s="133">
        <f t="shared" si="6"/>
        <v>648266459214000</v>
      </c>
      <c r="D72" s="133">
        <f t="shared" si="6"/>
        <v>776392805377949.13</v>
      </c>
      <c r="E72" s="133">
        <f t="shared" si="6"/>
        <v>919116303726706.75</v>
      </c>
      <c r="F72" s="133">
        <f t="shared" si="6"/>
        <v>920757410877611.75</v>
      </c>
      <c r="G72" s="133">
        <f t="shared" si="6"/>
        <v>1007020192221668.9</v>
      </c>
      <c r="H72" s="133">
        <f t="shared" si="6"/>
        <v>1140702659530041</v>
      </c>
      <c r="I72" s="133">
        <f t="shared" si="6"/>
        <v>1273627702070103</v>
      </c>
      <c r="J72" s="133">
        <f t="shared" si="6"/>
        <v>1396850048988515.3</v>
      </c>
      <c r="K72" s="133">
        <f t="shared" si="6"/>
        <v>1511172372991109.8</v>
      </c>
      <c r="L72" s="133">
        <f t="shared" si="6"/>
        <v>1619423298069997</v>
      </c>
      <c r="M72" s="133">
        <f t="shared" si="6"/>
        <v>1726305799875165.3</v>
      </c>
      <c r="N72" s="133">
        <f t="shared" si="6"/>
        <v>1836990874110967.8</v>
      </c>
      <c r="O72" s="133">
        <f t="shared" si="6"/>
        <v>1952581909222102.3</v>
      </c>
      <c r="P72" s="133">
        <f t="shared" si="6"/>
        <v>2072981739165024.3</v>
      </c>
      <c r="Q72" s="133">
        <f t="shared" si="6"/>
        <v>2198045328387794</v>
      </c>
      <c r="R72" s="133">
        <f t="shared" si="6"/>
        <v>2327575637365692.5</v>
      </c>
      <c r="S72" s="133">
        <f t="shared" si="6"/>
        <v>2461318105520478</v>
      </c>
      <c r="T72" s="133">
        <f t="shared" si="6"/>
        <v>2598951553304560</v>
      </c>
      <c r="U72" s="133">
        <f t="shared" si="6"/>
        <v>2740088410265769</v>
      </c>
      <c r="V72" s="133">
        <f t="shared" si="6"/>
        <v>2884273310900217</v>
      </c>
      <c r="W72" s="133">
        <f t="shared" si="6"/>
        <v>3030980955422245.5</v>
      </c>
      <c r="X72" s="133">
        <f t="shared" si="6"/>
        <v>3179614781941176</v>
      </c>
      <c r="Y72" s="133">
        <f t="shared" si="6"/>
        <v>3329506581320644.5</v>
      </c>
      <c r="Z72" s="133">
        <f t="shared" si="6"/>
        <v>3479917182699721.5</v>
      </c>
      <c r="AA72" s="133">
        <f t="shared" si="6"/>
        <v>3630038330397307</v>
      </c>
      <c r="AB72" s="133">
        <f t="shared" si="6"/>
        <v>3778995861305882.5</v>
      </c>
      <c r="AC72" s="133">
        <f t="shared" si="6"/>
        <v>3925854275600870.5</v>
      </c>
      <c r="AD72" s="133">
        <f t="shared" si="6"/>
        <v>4069622772458750.5</v>
      </c>
      <c r="AE72" s="133">
        <f t="shared" si="6"/>
        <v>4209262796449282.5</v>
      </c>
      <c r="AF72" s="133">
        <f t="shared" si="6"/>
        <v>4343697109473559.5</v>
      </c>
      <c r="AG72" s="133">
        <f t="shared" si="6"/>
        <v>4471820367886344</v>
      </c>
      <c r="AH72" s="133">
        <f t="shared" si="6"/>
        <v>4592511145306030</v>
      </c>
      <c r="AI72" s="133">
        <f t="shared" si="5"/>
        <v>4704645299341836</v>
      </c>
      <c r="AJ72" s="133">
        <f t="shared" si="5"/>
        <v>4807110536043523</v>
      </c>
      <c r="AK72" s="133">
        <f t="shared" si="5"/>
        <v>4898821980513297</v>
      </c>
      <c r="AL72" s="133">
        <f t="shared" si="5"/>
        <v>4978738517218729</v>
      </c>
      <c r="AM72" s="133">
        <f t="shared" si="5"/>
        <v>5045879620685318</v>
      </c>
      <c r="AN72" s="133">
        <f t="shared" si="5"/>
        <v>5099342358125406</v>
      </c>
      <c r="AO72" s="133">
        <f t="shared" si="5"/>
        <v>5138318211941007</v>
      </c>
      <c r="AP72" s="133">
        <f t="shared" si="5"/>
        <v>5162109343685031</v>
      </c>
      <c r="AQ72" s="226">
        <f>SUMIFS(AQ$2:AQ$44,$AR$2:$AR$44,$A72)</f>
        <v>5170143903660585</v>
      </c>
    </row>
    <row r="73" spans="1:43" x14ac:dyDescent="0.25">
      <c r="A73" s="105" t="s">
        <v>112</v>
      </c>
      <c r="B73" s="225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226">
        <f t="shared" si="4"/>
        <v>0</v>
      </c>
    </row>
    <row r="74" spans="1:43" x14ac:dyDescent="0.25">
      <c r="A74" s="106" t="s">
        <v>276</v>
      </c>
      <c r="B74" s="227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9">
        <f t="shared" si="4"/>
        <v>0</v>
      </c>
    </row>
    <row r="75" spans="1:43" x14ac:dyDescent="0.25">
      <c r="A75" s="105" t="s">
        <v>730</v>
      </c>
      <c r="B75" s="133">
        <f>SUM(B50:B74)/'Heat Value'!$P$78</f>
        <v>31187.469999999998</v>
      </c>
      <c r="C75" s="133">
        <f>SUM(C50:C74)/'Heat Value'!$P$78</f>
        <v>32737.79</v>
      </c>
      <c r="D75" s="133">
        <f>SUM(D50:D74)/'Heat Value'!$P$78</f>
        <v>33667.922717310248</v>
      </c>
      <c r="E75" s="133">
        <f>SUM(E50:E74)/'Heat Value'!$P$78</f>
        <v>40112.983328844777</v>
      </c>
      <c r="F75" s="133">
        <f>SUM(F50:F74)/'Heat Value'!$P$78</f>
        <v>40470.118430184943</v>
      </c>
      <c r="G75" s="133">
        <f>SUM(G50:G74)/'Heat Value'!$P$78</f>
        <v>42028.598945485726</v>
      </c>
      <c r="H75" s="133">
        <f>SUM(H50:H74)/'Heat Value'!$P$78</f>
        <v>44426.676998949515</v>
      </c>
      <c r="I75" s="133">
        <f t="shared" si="6"/>
        <v>0</v>
      </c>
      <c r="J75" s="133">
        <f t="shared" si="6"/>
        <v>0</v>
      </c>
      <c r="K75" s="133">
        <f t="shared" si="6"/>
        <v>0</v>
      </c>
      <c r="L75" s="133">
        <f t="shared" si="6"/>
        <v>0</v>
      </c>
      <c r="M75" s="133">
        <f t="shared" si="6"/>
        <v>0</v>
      </c>
      <c r="N75" s="133">
        <f t="shared" si="6"/>
        <v>0</v>
      </c>
      <c r="O75" s="133">
        <f t="shared" si="6"/>
        <v>0</v>
      </c>
      <c r="P75" s="133">
        <f t="shared" si="6"/>
        <v>0</v>
      </c>
      <c r="Q75" s="133">
        <f t="shared" si="6"/>
        <v>0</v>
      </c>
      <c r="R75" s="133">
        <f t="shared" si="6"/>
        <v>0</v>
      </c>
      <c r="S75" s="133">
        <f t="shared" si="6"/>
        <v>0</v>
      </c>
      <c r="T75" s="133">
        <f t="shared" si="6"/>
        <v>0</v>
      </c>
      <c r="U75" s="133">
        <f t="shared" si="6"/>
        <v>0</v>
      </c>
      <c r="V75" s="133">
        <f t="shared" si="6"/>
        <v>0</v>
      </c>
      <c r="W75" s="133">
        <f t="shared" si="6"/>
        <v>0</v>
      </c>
      <c r="X75" s="133">
        <f t="shared" si="6"/>
        <v>0</v>
      </c>
      <c r="Y75" s="133">
        <f t="shared" si="6"/>
        <v>0</v>
      </c>
      <c r="Z75" s="133">
        <f t="shared" si="6"/>
        <v>0</v>
      </c>
      <c r="AA75" s="133">
        <f t="shared" si="6"/>
        <v>0</v>
      </c>
      <c r="AB75" s="133">
        <f t="shared" si="6"/>
        <v>0</v>
      </c>
      <c r="AC75" s="133">
        <f t="shared" si="6"/>
        <v>0</v>
      </c>
      <c r="AD75" s="133">
        <f t="shared" si="6"/>
        <v>0</v>
      </c>
      <c r="AE75" s="133">
        <f t="shared" si="6"/>
        <v>0</v>
      </c>
      <c r="AF75" s="133">
        <f t="shared" si="6"/>
        <v>0</v>
      </c>
      <c r="AG75" s="133">
        <f t="shared" si="6"/>
        <v>0</v>
      </c>
      <c r="AH75" s="133">
        <f t="shared" si="6"/>
        <v>0</v>
      </c>
      <c r="AI75" s="133">
        <f t="shared" si="5"/>
        <v>0</v>
      </c>
      <c r="AJ75" s="133">
        <f t="shared" si="5"/>
        <v>0</v>
      </c>
      <c r="AK75" s="133">
        <f t="shared" si="5"/>
        <v>0</v>
      </c>
      <c r="AL75" s="133">
        <f t="shared" si="5"/>
        <v>0</v>
      </c>
      <c r="AM75" s="133">
        <f t="shared" si="5"/>
        <v>0</v>
      </c>
      <c r="AN75" s="133">
        <f t="shared" si="5"/>
        <v>0</v>
      </c>
      <c r="AO75" s="133">
        <f t="shared" si="5"/>
        <v>0</v>
      </c>
      <c r="AP75" s="133">
        <f t="shared" si="5"/>
        <v>0</v>
      </c>
      <c r="AQ75" s="133">
        <f t="shared" si="4"/>
        <v>0</v>
      </c>
    </row>
    <row r="76" spans="1:43" x14ac:dyDescent="0.25">
      <c r="A76" s="481" t="s">
        <v>729</v>
      </c>
      <c r="B76" s="133">
        <v>31187.469999999998</v>
      </c>
      <c r="C76" s="133">
        <v>32737.79</v>
      </c>
      <c r="D76" s="133">
        <v>34715.531997310252</v>
      </c>
      <c r="E76" s="133">
        <v>37166.582228844774</v>
      </c>
      <c r="F76" s="133">
        <v>39979.051580184932</v>
      </c>
      <c r="G76" s="133">
        <v>41701.221045485712</v>
      </c>
      <c r="H76" s="133">
        <v>44099.299098949501</v>
      </c>
    </row>
    <row r="78" spans="1:43" x14ac:dyDescent="0.25">
      <c r="A78" s="481" t="s">
        <v>731</v>
      </c>
      <c r="C78" s="133">
        <v>32737.790000000023</v>
      </c>
      <c r="D78" s="133">
        <v>33459.22</v>
      </c>
      <c r="E78" s="133">
        <v>39151.839999999997</v>
      </c>
      <c r="F78" s="133">
        <v>38868.030000000006</v>
      </c>
      <c r="G78" s="133">
        <f>F76+500</f>
        <v>40479.051580184932</v>
      </c>
    </row>
    <row r="79" spans="1:43" x14ac:dyDescent="0.25">
      <c r="A79" s="481" t="s">
        <v>732</v>
      </c>
      <c r="C79" s="133">
        <v>32731.859050130777</v>
      </c>
      <c r="D79" s="133">
        <v>34359.366475455885</v>
      </c>
      <c r="E79" s="133">
        <v>36258.554131119512</v>
      </c>
      <c r="F79" s="133">
        <v>37850.800149541486</v>
      </c>
    </row>
    <row r="81" spans="4:6" x14ac:dyDescent="0.25">
      <c r="D81" s="133">
        <f>D76-D79</f>
        <v>356.1655218543674</v>
      </c>
      <c r="E81" s="133">
        <f>E76-E79</f>
        <v>908.02809772526234</v>
      </c>
      <c r="F81" s="133">
        <f>F76-F79</f>
        <v>2128.2514306434459</v>
      </c>
    </row>
    <row r="82" spans="4:6" x14ac:dyDescent="0.25">
      <c r="D82" s="133">
        <f>D76+D81</f>
        <v>35071.69751916462</v>
      </c>
      <c r="E82" s="133">
        <f t="shared" ref="E82:F82" si="7">E76+E81</f>
        <v>38074.610326570037</v>
      </c>
      <c r="F82" s="133">
        <f t="shared" si="7"/>
        <v>42107.303010828378</v>
      </c>
    </row>
  </sheetData>
  <phoneticPr fontId="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624D-EECA-4917-B3C8-763FF83E5513}">
  <sheetPr codeName="Sheet18"/>
  <dimension ref="A1:AR82"/>
  <sheetViews>
    <sheetView topLeftCell="A66" workbookViewId="0">
      <selection activeCell="E82" sqref="E82"/>
    </sheetView>
  </sheetViews>
  <sheetFormatPr defaultRowHeight="13.8" x14ac:dyDescent="0.25"/>
  <cols>
    <col min="1" max="1" width="27.33203125" customWidth="1"/>
    <col min="2" max="43" width="9.88671875" style="133" customWidth="1"/>
    <col min="44" max="4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5">
      <c r="A3" s="36" t="s">
        <v>2</v>
      </c>
      <c r="B3" s="223">
        <f>'Non-energy Use 2019'!F116</f>
        <v>0</v>
      </c>
      <c r="C3" s="356">
        <f>'Non-energy Use 2020'!F115</f>
        <v>0</v>
      </c>
      <c r="D3" s="482">
        <f>$C3*VLOOKUP($A3,'Non-energy Multiplier'!$A$95:$AQ$138,COLUMN('Non-energy Multiplier'!D$1),0)</f>
        <v>0</v>
      </c>
      <c r="E3" s="356">
        <f>$C3*VLOOKUP($A3,'Non-energy Multiplier'!$A$95:$AQ$138,COLUMN('Non-energy Multiplier'!E$1),0)</f>
        <v>0</v>
      </c>
      <c r="F3" s="356">
        <f>$C3*VLOOKUP($A3,'Non-energy Multiplier'!$A$95:$AQ$138,COLUMN('Non-energy Multiplier'!F$1),0)</f>
        <v>0</v>
      </c>
      <c r="G3" s="356">
        <f>$C3*VLOOKUP($A3,'Non-energy Multiplier'!$A$95:$AQ$138,COLUMN('Non-energy Multiplier'!G$1),0)</f>
        <v>0</v>
      </c>
      <c r="H3" s="356">
        <f>$C3*VLOOKUP($A3,'Non-energy Multiplier'!$A$95:$AQ$138,COLUMN('Non-energy Multiplier'!H$1),0)</f>
        <v>0</v>
      </c>
      <c r="I3" s="356">
        <f>$C3*VLOOKUP($A3,'Non-energy Multiplier'!$A$95:$AQ$138,COLUMN('Non-energy Multiplier'!I$1),0)</f>
        <v>0</v>
      </c>
      <c r="J3" s="356">
        <f>$C3*VLOOKUP($A3,'Non-energy Multiplier'!$A$95:$AQ$138,COLUMN('Non-energy Multiplier'!J$1),0)</f>
        <v>0</v>
      </c>
      <c r="K3" s="356">
        <f>$C3*VLOOKUP($A3,'Non-energy Multiplier'!$A$95:$AQ$138,COLUMN('Non-energy Multiplier'!K$1),0)</f>
        <v>0</v>
      </c>
      <c r="L3" s="356">
        <f>$C3*VLOOKUP($A3,'Non-energy Multiplier'!$A$95:$AQ$138,COLUMN('Non-energy Multiplier'!L$1),0)</f>
        <v>0</v>
      </c>
      <c r="M3" s="356">
        <f>$C3*VLOOKUP($A3,'Non-energy Multiplier'!$A$95:$AQ$138,COLUMN('Non-energy Multiplier'!M$1),0)</f>
        <v>0</v>
      </c>
      <c r="N3" s="356">
        <f>$C3*VLOOKUP($A3,'Non-energy Multiplier'!$A$95:$AQ$138,COLUMN('Non-energy Multiplier'!N$1),0)</f>
        <v>0</v>
      </c>
      <c r="O3" s="356">
        <f>$C3*VLOOKUP($A3,'Non-energy Multiplier'!$A$95:$AQ$138,COLUMN('Non-energy Multiplier'!O$1),0)</f>
        <v>0</v>
      </c>
      <c r="P3" s="356">
        <f>$C3*VLOOKUP($A3,'Non-energy Multiplier'!$A$95:$AQ$138,COLUMN('Non-energy Multiplier'!P$1),0)</f>
        <v>0</v>
      </c>
      <c r="Q3" s="356">
        <f>$C3*VLOOKUP($A3,'Non-energy Multiplier'!$A$95:$AQ$138,COLUMN('Non-energy Multiplier'!Q$1),0)</f>
        <v>0</v>
      </c>
      <c r="R3" s="356">
        <f>$C3*VLOOKUP($A3,'Non-energy Multiplier'!$A$95:$AQ$138,COLUMN('Non-energy Multiplier'!R$1),0)</f>
        <v>0</v>
      </c>
      <c r="S3" s="356">
        <f>$C3*VLOOKUP($A3,'Non-energy Multiplier'!$A$95:$AQ$138,COLUMN('Non-energy Multiplier'!S$1),0)</f>
        <v>0</v>
      </c>
      <c r="T3" s="356">
        <f>$C3*VLOOKUP($A3,'Non-energy Multiplier'!$A$95:$AQ$138,COLUMN('Non-energy Multiplier'!T$1),0)</f>
        <v>0</v>
      </c>
      <c r="U3" s="356">
        <f>$C3*VLOOKUP($A3,'Non-energy Multiplier'!$A$95:$AQ$138,COLUMN('Non-energy Multiplier'!U$1),0)</f>
        <v>0</v>
      </c>
      <c r="V3" s="356">
        <f>$C3*VLOOKUP($A3,'Non-energy Multiplier'!$A$95:$AQ$138,COLUMN('Non-energy Multiplier'!V$1),0)</f>
        <v>0</v>
      </c>
      <c r="W3" s="356">
        <f>$C3*VLOOKUP($A3,'Non-energy Multiplier'!$A$95:$AQ$138,COLUMN('Non-energy Multiplier'!W$1),0)</f>
        <v>0</v>
      </c>
      <c r="X3" s="356">
        <f>$C3*VLOOKUP($A3,'Non-energy Multiplier'!$A$95:$AQ$138,COLUMN('Non-energy Multiplier'!X$1),0)</f>
        <v>0</v>
      </c>
      <c r="Y3" s="356">
        <f>$C3*VLOOKUP($A3,'Non-energy Multiplier'!$A$95:$AQ$138,COLUMN('Non-energy Multiplier'!Y$1),0)</f>
        <v>0</v>
      </c>
      <c r="Z3" s="356">
        <f>$C3*VLOOKUP($A3,'Non-energy Multiplier'!$A$95:$AQ$138,COLUMN('Non-energy Multiplier'!Z$1),0)</f>
        <v>0</v>
      </c>
      <c r="AA3" s="356">
        <f>$C3*VLOOKUP($A3,'Non-energy Multiplier'!$A$95:$AQ$138,COLUMN('Non-energy Multiplier'!AA$1),0)</f>
        <v>0</v>
      </c>
      <c r="AB3" s="356">
        <f>$C3*VLOOKUP($A3,'Non-energy Multiplier'!$A$95:$AQ$138,COLUMN('Non-energy Multiplier'!AB$1),0)</f>
        <v>0</v>
      </c>
      <c r="AC3" s="356">
        <f>$C3*VLOOKUP($A3,'Non-energy Multiplier'!$A$95:$AQ$138,COLUMN('Non-energy Multiplier'!AC$1),0)</f>
        <v>0</v>
      </c>
      <c r="AD3" s="356">
        <f>$C3*VLOOKUP($A3,'Non-energy Multiplier'!$A$95:$AQ$138,COLUMN('Non-energy Multiplier'!AD$1),0)</f>
        <v>0</v>
      </c>
      <c r="AE3" s="356">
        <f>$C3*VLOOKUP($A3,'Non-energy Multiplier'!$A$95:$AQ$138,COLUMN('Non-energy Multiplier'!AE$1),0)</f>
        <v>0</v>
      </c>
      <c r="AF3" s="356">
        <f>$C3*VLOOKUP($A3,'Non-energy Multiplier'!$A$95:$AQ$138,COLUMN('Non-energy Multiplier'!AF$1),0)</f>
        <v>0</v>
      </c>
      <c r="AG3" s="356">
        <f>$C3*VLOOKUP($A3,'Non-energy Multiplier'!$A$95:$AQ$138,COLUMN('Non-energy Multiplier'!AG$1),0)</f>
        <v>0</v>
      </c>
      <c r="AH3" s="356">
        <f>$C3*VLOOKUP($A3,'Non-energy Multiplier'!$A$95:$AQ$138,COLUMN('Non-energy Multiplier'!AH$1),0)</f>
        <v>0</v>
      </c>
      <c r="AI3" s="356">
        <f>$C3*VLOOKUP($A3,'Non-energy Multiplier'!$A$95:$AQ$138,COLUMN('Non-energy Multiplier'!AI$1),0)</f>
        <v>0</v>
      </c>
      <c r="AJ3" s="356">
        <f>$C3*VLOOKUP($A3,'Non-energy Multiplier'!$A$95:$AQ$138,COLUMN('Non-energy Multiplier'!AJ$1),0)</f>
        <v>0</v>
      </c>
      <c r="AK3" s="356">
        <f>$C3*VLOOKUP($A3,'Non-energy Multiplier'!$A$95:$AQ$138,COLUMN('Non-energy Multiplier'!AK$1),0)</f>
        <v>0</v>
      </c>
      <c r="AL3" s="356">
        <f>$C3*VLOOKUP($A3,'Non-energy Multiplier'!$A$95:$AQ$138,COLUMN('Non-energy Multiplier'!AL$1),0)</f>
        <v>0</v>
      </c>
      <c r="AM3" s="356">
        <f>$C3*VLOOKUP($A3,'Non-energy Multiplier'!$A$95:$AQ$138,COLUMN('Non-energy Multiplier'!AM$1),0)</f>
        <v>0</v>
      </c>
      <c r="AN3" s="356">
        <f>$C3*VLOOKUP($A3,'Non-energy Multiplier'!$A$95:$AQ$138,COLUMN('Non-energy Multiplier'!AN$1),0)</f>
        <v>0</v>
      </c>
      <c r="AO3" s="356">
        <f>$C3*VLOOKUP($A3,'Non-energy Multiplier'!$A$95:$AQ$138,COLUMN('Non-energy Multiplier'!AO$1),0)</f>
        <v>0</v>
      </c>
      <c r="AP3" s="356">
        <f>$C3*VLOOKUP($A3,'Non-energy Multiplier'!$A$95:$AQ$138,COLUMN('Non-energy Multiplier'!AP$1),0)</f>
        <v>0</v>
      </c>
      <c r="AQ3" s="356">
        <f>$C3*VLOOKUP($A3,'Non-energy Multiplier'!$A$95:$AQ$138,COLUMN('Non-energy Multiplier'!AQ$1),0)</f>
        <v>0</v>
      </c>
      <c r="AR3" s="133" t="str">
        <f>VLOOKUP($A3,'Sector Match'!$A$1:$B$43,2,0)</f>
        <v>coal mining 05</v>
      </c>
    </row>
    <row r="4" spans="1:44" x14ac:dyDescent="0.25">
      <c r="A4" s="12" t="s">
        <v>3</v>
      </c>
      <c r="B4" s="133">
        <f>'Non-energy Use 2019'!F117</f>
        <v>0</v>
      </c>
      <c r="C4" s="133">
        <f>'Non-energy Use 2020'!F116</f>
        <v>0</v>
      </c>
      <c r="D4" s="133">
        <f>$C4*VLOOKUP($A4,'Non-energy Multiplier'!$A$95:$AQ$138,COLUMN('Non-energy Multiplier'!D$1),0)</f>
        <v>0</v>
      </c>
      <c r="E4" s="133">
        <f>$C4*VLOOKUP($A4,'Non-energy Multiplier'!$A$95:$AQ$138,COLUMN('Non-energy Multiplier'!E$1),0)</f>
        <v>0</v>
      </c>
      <c r="F4" s="133">
        <f>$C4*VLOOKUP($A4,'Non-energy Multiplier'!$A$95:$AQ$138,COLUMN('Non-energy Multiplier'!F$1),0)</f>
        <v>0</v>
      </c>
      <c r="G4" s="133">
        <f>$C4*VLOOKUP($A4,'Non-energy Multiplier'!$A$95:$AQ$138,COLUMN('Non-energy Multiplier'!G$1),0)</f>
        <v>0</v>
      </c>
      <c r="H4" s="133">
        <f>$C4*VLOOKUP($A4,'Non-energy Multiplier'!$A$95:$AQ$138,COLUMN('Non-energy Multiplier'!H$1),0)</f>
        <v>0</v>
      </c>
      <c r="I4" s="133">
        <f>$C4*VLOOKUP($A4,'Non-energy Multiplier'!$A$95:$AQ$138,COLUMN('Non-energy Multiplier'!I$1),0)</f>
        <v>0</v>
      </c>
      <c r="J4" s="133">
        <f>$C4*VLOOKUP($A4,'Non-energy Multiplier'!$A$95:$AQ$138,COLUMN('Non-energy Multiplier'!J$1),0)</f>
        <v>0</v>
      </c>
      <c r="K4" s="133">
        <f>$C4*VLOOKUP($A4,'Non-energy Multiplier'!$A$95:$AQ$138,COLUMN('Non-energy Multiplier'!K$1),0)</f>
        <v>0</v>
      </c>
      <c r="L4" s="133">
        <f>$C4*VLOOKUP($A4,'Non-energy Multiplier'!$A$95:$AQ$138,COLUMN('Non-energy Multiplier'!L$1),0)</f>
        <v>0</v>
      </c>
      <c r="M4" s="133">
        <f>$C4*VLOOKUP($A4,'Non-energy Multiplier'!$A$95:$AQ$138,COLUMN('Non-energy Multiplier'!M$1),0)</f>
        <v>0</v>
      </c>
      <c r="N4" s="133">
        <f>$C4*VLOOKUP($A4,'Non-energy Multiplier'!$A$95:$AQ$138,COLUMN('Non-energy Multiplier'!N$1),0)</f>
        <v>0</v>
      </c>
      <c r="O4" s="133">
        <f>$C4*VLOOKUP($A4,'Non-energy Multiplier'!$A$95:$AQ$138,COLUMN('Non-energy Multiplier'!O$1),0)</f>
        <v>0</v>
      </c>
      <c r="P4" s="133">
        <f>$C4*VLOOKUP($A4,'Non-energy Multiplier'!$A$95:$AQ$138,COLUMN('Non-energy Multiplier'!P$1),0)</f>
        <v>0</v>
      </c>
      <c r="Q4" s="133">
        <f>$C4*VLOOKUP($A4,'Non-energy Multiplier'!$A$95:$AQ$138,COLUMN('Non-energy Multiplier'!Q$1),0)</f>
        <v>0</v>
      </c>
      <c r="R4" s="133">
        <f>$C4*VLOOKUP($A4,'Non-energy Multiplier'!$A$95:$AQ$138,COLUMN('Non-energy Multiplier'!R$1),0)</f>
        <v>0</v>
      </c>
      <c r="S4" s="133">
        <f>$C4*VLOOKUP($A4,'Non-energy Multiplier'!$A$95:$AQ$138,COLUMN('Non-energy Multiplier'!S$1),0)</f>
        <v>0</v>
      </c>
      <c r="T4" s="133">
        <f>$C4*VLOOKUP($A4,'Non-energy Multiplier'!$A$95:$AQ$138,COLUMN('Non-energy Multiplier'!T$1),0)</f>
        <v>0</v>
      </c>
      <c r="U4" s="133">
        <f>$C4*VLOOKUP($A4,'Non-energy Multiplier'!$A$95:$AQ$138,COLUMN('Non-energy Multiplier'!U$1),0)</f>
        <v>0</v>
      </c>
      <c r="V4" s="133">
        <f>$C4*VLOOKUP($A4,'Non-energy Multiplier'!$A$95:$AQ$138,COLUMN('Non-energy Multiplier'!V$1),0)</f>
        <v>0</v>
      </c>
      <c r="W4" s="133">
        <f>$C4*VLOOKUP($A4,'Non-energy Multiplier'!$A$95:$AQ$138,COLUMN('Non-energy Multiplier'!W$1),0)</f>
        <v>0</v>
      </c>
      <c r="X4" s="133">
        <f>$C4*VLOOKUP($A4,'Non-energy Multiplier'!$A$95:$AQ$138,COLUMN('Non-energy Multiplier'!X$1),0)</f>
        <v>0</v>
      </c>
      <c r="Y4" s="133">
        <f>$C4*VLOOKUP($A4,'Non-energy Multiplier'!$A$95:$AQ$138,COLUMN('Non-energy Multiplier'!Y$1),0)</f>
        <v>0</v>
      </c>
      <c r="Z4" s="133">
        <f>$C4*VLOOKUP($A4,'Non-energy Multiplier'!$A$95:$AQ$138,COLUMN('Non-energy Multiplier'!Z$1),0)</f>
        <v>0</v>
      </c>
      <c r="AA4" s="133">
        <f>$C4*VLOOKUP($A4,'Non-energy Multiplier'!$A$95:$AQ$138,COLUMN('Non-energy Multiplier'!AA$1),0)</f>
        <v>0</v>
      </c>
      <c r="AB4" s="133">
        <f>$C4*VLOOKUP($A4,'Non-energy Multiplier'!$A$95:$AQ$138,COLUMN('Non-energy Multiplier'!AB$1),0)</f>
        <v>0</v>
      </c>
      <c r="AC4" s="133">
        <f>$C4*VLOOKUP($A4,'Non-energy Multiplier'!$A$95:$AQ$138,COLUMN('Non-energy Multiplier'!AC$1),0)</f>
        <v>0</v>
      </c>
      <c r="AD4" s="133">
        <f>$C4*VLOOKUP($A4,'Non-energy Multiplier'!$A$95:$AQ$138,COLUMN('Non-energy Multiplier'!AD$1),0)</f>
        <v>0</v>
      </c>
      <c r="AE4" s="133">
        <f>$C4*VLOOKUP($A4,'Non-energy Multiplier'!$A$95:$AQ$138,COLUMN('Non-energy Multiplier'!AE$1),0)</f>
        <v>0</v>
      </c>
      <c r="AF4" s="133">
        <f>$C4*VLOOKUP($A4,'Non-energy Multiplier'!$A$95:$AQ$138,COLUMN('Non-energy Multiplier'!AF$1),0)</f>
        <v>0</v>
      </c>
      <c r="AG4" s="133">
        <f>$C4*VLOOKUP($A4,'Non-energy Multiplier'!$A$95:$AQ$138,COLUMN('Non-energy Multiplier'!AG$1),0)</f>
        <v>0</v>
      </c>
      <c r="AH4" s="133">
        <f>$C4*VLOOKUP($A4,'Non-energy Multiplier'!$A$95:$AQ$138,COLUMN('Non-energy Multiplier'!AH$1),0)</f>
        <v>0</v>
      </c>
      <c r="AI4" s="133">
        <f>$C4*VLOOKUP($A4,'Non-energy Multiplier'!$A$95:$AQ$138,COLUMN('Non-energy Multiplier'!AI$1),0)</f>
        <v>0</v>
      </c>
      <c r="AJ4" s="133">
        <f>$C4*VLOOKUP($A4,'Non-energy Multiplier'!$A$95:$AQ$138,COLUMN('Non-energy Multiplier'!AJ$1),0)</f>
        <v>0</v>
      </c>
      <c r="AK4" s="133">
        <f>$C4*VLOOKUP($A4,'Non-energy Multiplier'!$A$95:$AQ$138,COLUMN('Non-energy Multiplier'!AK$1),0)</f>
        <v>0</v>
      </c>
      <c r="AL4" s="133">
        <f>$C4*VLOOKUP($A4,'Non-energy Multiplier'!$A$95:$AQ$138,COLUMN('Non-energy Multiplier'!AL$1),0)</f>
        <v>0</v>
      </c>
      <c r="AM4" s="133">
        <f>$C4*VLOOKUP($A4,'Non-energy Multiplier'!$A$95:$AQ$138,COLUMN('Non-energy Multiplier'!AM$1),0)</f>
        <v>0</v>
      </c>
      <c r="AN4" s="133">
        <f>$C4*VLOOKUP($A4,'Non-energy Multiplier'!$A$95:$AQ$138,COLUMN('Non-energy Multiplier'!AN$1),0)</f>
        <v>0</v>
      </c>
      <c r="AO4" s="133">
        <f>$C4*VLOOKUP($A4,'Non-energy Multiplier'!$A$95:$AQ$138,COLUMN('Non-energy Multiplier'!AO$1),0)</f>
        <v>0</v>
      </c>
      <c r="AP4" s="133">
        <f>$C4*VLOOKUP($A4,'Non-energy Multiplier'!$A$95:$AQ$138,COLUMN('Non-energy Multiplier'!AP$1),0)</f>
        <v>0</v>
      </c>
      <c r="AQ4" s="133">
        <f>$C4*VLOOKUP($A4,'Non-energy Multiplier'!$A$95:$AQ$138,COLUMN('Non-energy Multiplier'!AQ$1),0)</f>
        <v>0</v>
      </c>
      <c r="AR4" s="133" t="str">
        <f>VLOOKUP($A4,'Sector Match'!$A$1:$B$43,2,0)</f>
        <v>oil and gas extraction 06</v>
      </c>
    </row>
    <row r="5" spans="1:44" x14ac:dyDescent="0.25">
      <c r="A5" s="12" t="s">
        <v>4</v>
      </c>
      <c r="B5" s="133">
        <f>'Non-energy Use 2019'!F118</f>
        <v>0</v>
      </c>
      <c r="C5" s="133">
        <f>'Non-energy Use 2020'!F117</f>
        <v>0</v>
      </c>
      <c r="D5" s="133">
        <f>$C5*VLOOKUP($A5,'Non-energy Multiplier'!$A$95:$AQ$138,COLUMN('Non-energy Multiplier'!D$1),0)</f>
        <v>0</v>
      </c>
      <c r="E5" s="133">
        <f>$C5*VLOOKUP($A5,'Non-energy Multiplier'!$A$95:$AQ$138,COLUMN('Non-energy Multiplier'!E$1),0)</f>
        <v>0</v>
      </c>
      <c r="F5" s="133">
        <f>$C5*VLOOKUP($A5,'Non-energy Multiplier'!$A$95:$AQ$138,COLUMN('Non-energy Multiplier'!F$1),0)</f>
        <v>0</v>
      </c>
      <c r="G5" s="133">
        <f>$C5*VLOOKUP($A5,'Non-energy Multiplier'!$A$95:$AQ$138,COLUMN('Non-energy Multiplier'!G$1),0)</f>
        <v>0</v>
      </c>
      <c r="H5" s="133">
        <f>$C5*VLOOKUP($A5,'Non-energy Multiplier'!$A$95:$AQ$138,COLUMN('Non-energy Multiplier'!H$1),0)</f>
        <v>0</v>
      </c>
      <c r="I5" s="133">
        <f>$C5*VLOOKUP($A5,'Non-energy Multiplier'!$A$95:$AQ$138,COLUMN('Non-energy Multiplier'!I$1),0)</f>
        <v>0</v>
      </c>
      <c r="J5" s="133">
        <f>$C5*VLOOKUP($A5,'Non-energy Multiplier'!$A$95:$AQ$138,COLUMN('Non-energy Multiplier'!J$1),0)</f>
        <v>0</v>
      </c>
      <c r="K5" s="133">
        <f>$C5*VLOOKUP($A5,'Non-energy Multiplier'!$A$95:$AQ$138,COLUMN('Non-energy Multiplier'!K$1),0)</f>
        <v>0</v>
      </c>
      <c r="L5" s="133">
        <f>$C5*VLOOKUP($A5,'Non-energy Multiplier'!$A$95:$AQ$138,COLUMN('Non-energy Multiplier'!L$1),0)</f>
        <v>0</v>
      </c>
      <c r="M5" s="133">
        <f>$C5*VLOOKUP($A5,'Non-energy Multiplier'!$A$95:$AQ$138,COLUMN('Non-energy Multiplier'!M$1),0)</f>
        <v>0</v>
      </c>
      <c r="N5" s="133">
        <f>$C5*VLOOKUP($A5,'Non-energy Multiplier'!$A$95:$AQ$138,COLUMN('Non-energy Multiplier'!N$1),0)</f>
        <v>0</v>
      </c>
      <c r="O5" s="133">
        <f>$C5*VLOOKUP($A5,'Non-energy Multiplier'!$A$95:$AQ$138,COLUMN('Non-energy Multiplier'!O$1),0)</f>
        <v>0</v>
      </c>
      <c r="P5" s="133">
        <f>$C5*VLOOKUP($A5,'Non-energy Multiplier'!$A$95:$AQ$138,COLUMN('Non-energy Multiplier'!P$1),0)</f>
        <v>0</v>
      </c>
      <c r="Q5" s="133">
        <f>$C5*VLOOKUP($A5,'Non-energy Multiplier'!$A$95:$AQ$138,COLUMN('Non-energy Multiplier'!Q$1),0)</f>
        <v>0</v>
      </c>
      <c r="R5" s="133">
        <f>$C5*VLOOKUP($A5,'Non-energy Multiplier'!$A$95:$AQ$138,COLUMN('Non-energy Multiplier'!R$1),0)</f>
        <v>0</v>
      </c>
      <c r="S5" s="133">
        <f>$C5*VLOOKUP($A5,'Non-energy Multiplier'!$A$95:$AQ$138,COLUMN('Non-energy Multiplier'!S$1),0)</f>
        <v>0</v>
      </c>
      <c r="T5" s="133">
        <f>$C5*VLOOKUP($A5,'Non-energy Multiplier'!$A$95:$AQ$138,COLUMN('Non-energy Multiplier'!T$1),0)</f>
        <v>0</v>
      </c>
      <c r="U5" s="133">
        <f>$C5*VLOOKUP($A5,'Non-energy Multiplier'!$A$95:$AQ$138,COLUMN('Non-energy Multiplier'!U$1),0)</f>
        <v>0</v>
      </c>
      <c r="V5" s="133">
        <f>$C5*VLOOKUP($A5,'Non-energy Multiplier'!$A$95:$AQ$138,COLUMN('Non-energy Multiplier'!V$1),0)</f>
        <v>0</v>
      </c>
      <c r="W5" s="133">
        <f>$C5*VLOOKUP($A5,'Non-energy Multiplier'!$A$95:$AQ$138,COLUMN('Non-energy Multiplier'!W$1),0)</f>
        <v>0</v>
      </c>
      <c r="X5" s="133">
        <f>$C5*VLOOKUP($A5,'Non-energy Multiplier'!$A$95:$AQ$138,COLUMN('Non-energy Multiplier'!X$1),0)</f>
        <v>0</v>
      </c>
      <c r="Y5" s="133">
        <f>$C5*VLOOKUP($A5,'Non-energy Multiplier'!$A$95:$AQ$138,COLUMN('Non-energy Multiplier'!Y$1),0)</f>
        <v>0</v>
      </c>
      <c r="Z5" s="133">
        <f>$C5*VLOOKUP($A5,'Non-energy Multiplier'!$A$95:$AQ$138,COLUMN('Non-energy Multiplier'!Z$1),0)</f>
        <v>0</v>
      </c>
      <c r="AA5" s="133">
        <f>$C5*VLOOKUP($A5,'Non-energy Multiplier'!$A$95:$AQ$138,COLUMN('Non-energy Multiplier'!AA$1),0)</f>
        <v>0</v>
      </c>
      <c r="AB5" s="133">
        <f>$C5*VLOOKUP($A5,'Non-energy Multiplier'!$A$95:$AQ$138,COLUMN('Non-energy Multiplier'!AB$1),0)</f>
        <v>0</v>
      </c>
      <c r="AC5" s="133">
        <f>$C5*VLOOKUP($A5,'Non-energy Multiplier'!$A$95:$AQ$138,COLUMN('Non-energy Multiplier'!AC$1),0)</f>
        <v>0</v>
      </c>
      <c r="AD5" s="133">
        <f>$C5*VLOOKUP($A5,'Non-energy Multiplier'!$A$95:$AQ$138,COLUMN('Non-energy Multiplier'!AD$1),0)</f>
        <v>0</v>
      </c>
      <c r="AE5" s="133">
        <f>$C5*VLOOKUP($A5,'Non-energy Multiplier'!$A$95:$AQ$138,COLUMN('Non-energy Multiplier'!AE$1),0)</f>
        <v>0</v>
      </c>
      <c r="AF5" s="133">
        <f>$C5*VLOOKUP($A5,'Non-energy Multiplier'!$A$95:$AQ$138,COLUMN('Non-energy Multiplier'!AF$1),0)</f>
        <v>0</v>
      </c>
      <c r="AG5" s="133">
        <f>$C5*VLOOKUP($A5,'Non-energy Multiplier'!$A$95:$AQ$138,COLUMN('Non-energy Multiplier'!AG$1),0)</f>
        <v>0</v>
      </c>
      <c r="AH5" s="133">
        <f>$C5*VLOOKUP($A5,'Non-energy Multiplier'!$A$95:$AQ$138,COLUMN('Non-energy Multiplier'!AH$1),0)</f>
        <v>0</v>
      </c>
      <c r="AI5" s="133">
        <f>$C5*VLOOKUP($A5,'Non-energy Multiplier'!$A$95:$AQ$138,COLUMN('Non-energy Multiplier'!AI$1),0)</f>
        <v>0</v>
      </c>
      <c r="AJ5" s="133">
        <f>$C5*VLOOKUP($A5,'Non-energy Multiplier'!$A$95:$AQ$138,COLUMN('Non-energy Multiplier'!AJ$1),0)</f>
        <v>0</v>
      </c>
      <c r="AK5" s="133">
        <f>$C5*VLOOKUP($A5,'Non-energy Multiplier'!$A$95:$AQ$138,COLUMN('Non-energy Multiplier'!AK$1),0)</f>
        <v>0</v>
      </c>
      <c r="AL5" s="133">
        <f>$C5*VLOOKUP($A5,'Non-energy Multiplier'!$A$95:$AQ$138,COLUMN('Non-energy Multiplier'!AL$1),0)</f>
        <v>0</v>
      </c>
      <c r="AM5" s="133">
        <f>$C5*VLOOKUP($A5,'Non-energy Multiplier'!$A$95:$AQ$138,COLUMN('Non-energy Multiplier'!AM$1),0)</f>
        <v>0</v>
      </c>
      <c r="AN5" s="133">
        <f>$C5*VLOOKUP($A5,'Non-energy Multiplier'!$A$95:$AQ$138,COLUMN('Non-energy Multiplier'!AN$1),0)</f>
        <v>0</v>
      </c>
      <c r="AO5" s="133">
        <f>$C5*VLOOKUP($A5,'Non-energy Multiplier'!$A$95:$AQ$138,COLUMN('Non-energy Multiplier'!AO$1),0)</f>
        <v>0</v>
      </c>
      <c r="AP5" s="133">
        <f>$C5*VLOOKUP($A5,'Non-energy Multiplier'!$A$95:$AQ$138,COLUMN('Non-energy Multiplier'!AP$1),0)</f>
        <v>0</v>
      </c>
      <c r="AQ5" s="133">
        <f>$C5*VLOOKUP($A5,'Non-energy Multiplier'!$A$95:$AQ$138,COLUMN('Non-energy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5">
      <c r="A6" s="12" t="s">
        <v>5</v>
      </c>
      <c r="B6" s="133">
        <f>'Non-energy Use 2019'!F119</f>
        <v>0</v>
      </c>
      <c r="C6" s="133">
        <f>'Non-energy Use 2020'!F118</f>
        <v>0</v>
      </c>
      <c r="D6" s="133">
        <f>$C6*VLOOKUP($A6,'Non-energy Multiplier'!$A$95:$AQ$138,COLUMN('Non-energy Multiplier'!D$1),0)</f>
        <v>0</v>
      </c>
      <c r="E6" s="133">
        <f>$C6*VLOOKUP($A6,'Non-energy Multiplier'!$A$95:$AQ$138,COLUMN('Non-energy Multiplier'!E$1),0)</f>
        <v>0</v>
      </c>
      <c r="F6" s="133">
        <f>$C6*VLOOKUP($A6,'Non-energy Multiplier'!$A$95:$AQ$138,COLUMN('Non-energy Multiplier'!F$1),0)</f>
        <v>0</v>
      </c>
      <c r="G6" s="133">
        <f>$C6*VLOOKUP($A6,'Non-energy Multiplier'!$A$95:$AQ$138,COLUMN('Non-energy Multiplier'!G$1),0)</f>
        <v>0</v>
      </c>
      <c r="H6" s="133">
        <f>$C6*VLOOKUP($A6,'Non-energy Multiplier'!$A$95:$AQ$138,COLUMN('Non-energy Multiplier'!H$1),0)</f>
        <v>0</v>
      </c>
      <c r="I6" s="133">
        <f>$C6*VLOOKUP($A6,'Non-energy Multiplier'!$A$95:$AQ$138,COLUMN('Non-energy Multiplier'!I$1),0)</f>
        <v>0</v>
      </c>
      <c r="J6" s="133">
        <f>$C6*VLOOKUP($A6,'Non-energy Multiplier'!$A$95:$AQ$138,COLUMN('Non-energy Multiplier'!J$1),0)</f>
        <v>0</v>
      </c>
      <c r="K6" s="133">
        <f>$C6*VLOOKUP($A6,'Non-energy Multiplier'!$A$95:$AQ$138,COLUMN('Non-energy Multiplier'!K$1),0)</f>
        <v>0</v>
      </c>
      <c r="L6" s="133">
        <f>$C6*VLOOKUP($A6,'Non-energy Multiplier'!$A$95:$AQ$138,COLUMN('Non-energy Multiplier'!L$1),0)</f>
        <v>0</v>
      </c>
      <c r="M6" s="133">
        <f>$C6*VLOOKUP($A6,'Non-energy Multiplier'!$A$95:$AQ$138,COLUMN('Non-energy Multiplier'!M$1),0)</f>
        <v>0</v>
      </c>
      <c r="N6" s="133">
        <f>$C6*VLOOKUP($A6,'Non-energy Multiplier'!$A$95:$AQ$138,COLUMN('Non-energy Multiplier'!N$1),0)</f>
        <v>0</v>
      </c>
      <c r="O6" s="133">
        <f>$C6*VLOOKUP($A6,'Non-energy Multiplier'!$A$95:$AQ$138,COLUMN('Non-energy Multiplier'!O$1),0)</f>
        <v>0</v>
      </c>
      <c r="P6" s="133">
        <f>$C6*VLOOKUP($A6,'Non-energy Multiplier'!$A$95:$AQ$138,COLUMN('Non-energy Multiplier'!P$1),0)</f>
        <v>0</v>
      </c>
      <c r="Q6" s="133">
        <f>$C6*VLOOKUP($A6,'Non-energy Multiplier'!$A$95:$AQ$138,COLUMN('Non-energy Multiplier'!Q$1),0)</f>
        <v>0</v>
      </c>
      <c r="R6" s="133">
        <f>$C6*VLOOKUP($A6,'Non-energy Multiplier'!$A$95:$AQ$138,COLUMN('Non-energy Multiplier'!R$1),0)</f>
        <v>0</v>
      </c>
      <c r="S6" s="133">
        <f>$C6*VLOOKUP($A6,'Non-energy Multiplier'!$A$95:$AQ$138,COLUMN('Non-energy Multiplier'!S$1),0)</f>
        <v>0</v>
      </c>
      <c r="T6" s="133">
        <f>$C6*VLOOKUP($A6,'Non-energy Multiplier'!$A$95:$AQ$138,COLUMN('Non-energy Multiplier'!T$1),0)</f>
        <v>0</v>
      </c>
      <c r="U6" s="133">
        <f>$C6*VLOOKUP($A6,'Non-energy Multiplier'!$A$95:$AQ$138,COLUMN('Non-energy Multiplier'!U$1),0)</f>
        <v>0</v>
      </c>
      <c r="V6" s="133">
        <f>$C6*VLOOKUP($A6,'Non-energy Multiplier'!$A$95:$AQ$138,COLUMN('Non-energy Multiplier'!V$1),0)</f>
        <v>0</v>
      </c>
      <c r="W6" s="133">
        <f>$C6*VLOOKUP($A6,'Non-energy Multiplier'!$A$95:$AQ$138,COLUMN('Non-energy Multiplier'!W$1),0)</f>
        <v>0</v>
      </c>
      <c r="X6" s="133">
        <f>$C6*VLOOKUP($A6,'Non-energy Multiplier'!$A$95:$AQ$138,COLUMN('Non-energy Multiplier'!X$1),0)</f>
        <v>0</v>
      </c>
      <c r="Y6" s="133">
        <f>$C6*VLOOKUP($A6,'Non-energy Multiplier'!$A$95:$AQ$138,COLUMN('Non-energy Multiplier'!Y$1),0)</f>
        <v>0</v>
      </c>
      <c r="Z6" s="133">
        <f>$C6*VLOOKUP($A6,'Non-energy Multiplier'!$A$95:$AQ$138,COLUMN('Non-energy Multiplier'!Z$1),0)</f>
        <v>0</v>
      </c>
      <c r="AA6" s="133">
        <f>$C6*VLOOKUP($A6,'Non-energy Multiplier'!$A$95:$AQ$138,COLUMN('Non-energy Multiplier'!AA$1),0)</f>
        <v>0</v>
      </c>
      <c r="AB6" s="133">
        <f>$C6*VLOOKUP($A6,'Non-energy Multiplier'!$A$95:$AQ$138,COLUMN('Non-energy Multiplier'!AB$1),0)</f>
        <v>0</v>
      </c>
      <c r="AC6" s="133">
        <f>$C6*VLOOKUP($A6,'Non-energy Multiplier'!$A$95:$AQ$138,COLUMN('Non-energy Multiplier'!AC$1),0)</f>
        <v>0</v>
      </c>
      <c r="AD6" s="133">
        <f>$C6*VLOOKUP($A6,'Non-energy Multiplier'!$A$95:$AQ$138,COLUMN('Non-energy Multiplier'!AD$1),0)</f>
        <v>0</v>
      </c>
      <c r="AE6" s="133">
        <f>$C6*VLOOKUP($A6,'Non-energy Multiplier'!$A$95:$AQ$138,COLUMN('Non-energy Multiplier'!AE$1),0)</f>
        <v>0</v>
      </c>
      <c r="AF6" s="133">
        <f>$C6*VLOOKUP($A6,'Non-energy Multiplier'!$A$95:$AQ$138,COLUMN('Non-energy Multiplier'!AF$1),0)</f>
        <v>0</v>
      </c>
      <c r="AG6" s="133">
        <f>$C6*VLOOKUP($A6,'Non-energy Multiplier'!$A$95:$AQ$138,COLUMN('Non-energy Multiplier'!AG$1),0)</f>
        <v>0</v>
      </c>
      <c r="AH6" s="133">
        <f>$C6*VLOOKUP($A6,'Non-energy Multiplier'!$A$95:$AQ$138,COLUMN('Non-energy Multiplier'!AH$1),0)</f>
        <v>0</v>
      </c>
      <c r="AI6" s="133">
        <f>$C6*VLOOKUP($A6,'Non-energy Multiplier'!$A$95:$AQ$138,COLUMN('Non-energy Multiplier'!AI$1),0)</f>
        <v>0</v>
      </c>
      <c r="AJ6" s="133">
        <f>$C6*VLOOKUP($A6,'Non-energy Multiplier'!$A$95:$AQ$138,COLUMN('Non-energy Multiplier'!AJ$1),0)</f>
        <v>0</v>
      </c>
      <c r="AK6" s="133">
        <f>$C6*VLOOKUP($A6,'Non-energy Multiplier'!$A$95:$AQ$138,COLUMN('Non-energy Multiplier'!AK$1),0)</f>
        <v>0</v>
      </c>
      <c r="AL6" s="133">
        <f>$C6*VLOOKUP($A6,'Non-energy Multiplier'!$A$95:$AQ$138,COLUMN('Non-energy Multiplier'!AL$1),0)</f>
        <v>0</v>
      </c>
      <c r="AM6" s="133">
        <f>$C6*VLOOKUP($A6,'Non-energy Multiplier'!$A$95:$AQ$138,COLUMN('Non-energy Multiplier'!AM$1),0)</f>
        <v>0</v>
      </c>
      <c r="AN6" s="133">
        <f>$C6*VLOOKUP($A6,'Non-energy Multiplier'!$A$95:$AQ$138,COLUMN('Non-energy Multiplier'!AN$1),0)</f>
        <v>0</v>
      </c>
      <c r="AO6" s="133">
        <f>$C6*VLOOKUP($A6,'Non-energy Multiplier'!$A$95:$AQ$138,COLUMN('Non-energy Multiplier'!AO$1),0)</f>
        <v>0</v>
      </c>
      <c r="AP6" s="133">
        <f>$C6*VLOOKUP($A6,'Non-energy Multiplier'!$A$95:$AQ$138,COLUMN('Non-energy Multiplier'!AP$1),0)</f>
        <v>0</v>
      </c>
      <c r="AQ6" s="133">
        <f>$C6*VLOOKUP($A6,'Non-energy Multiplier'!$A$95:$AQ$138,COLUMN('Non-energy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5">
      <c r="A7" s="12" t="s">
        <v>6</v>
      </c>
      <c r="B7" s="133">
        <f>'Non-energy Use 2019'!F120</f>
        <v>0</v>
      </c>
      <c r="C7" s="133">
        <f>'Non-energy Use 2020'!F119</f>
        <v>0</v>
      </c>
      <c r="D7" s="133">
        <f>$C7*VLOOKUP($A7,'Non-energy Multiplier'!$A$95:$AQ$138,COLUMN('Non-energy Multiplier'!D$1),0)</f>
        <v>0</v>
      </c>
      <c r="E7" s="133">
        <f>$C7*VLOOKUP($A7,'Non-energy Multiplier'!$A$95:$AQ$138,COLUMN('Non-energy Multiplier'!E$1),0)</f>
        <v>0</v>
      </c>
      <c r="F7" s="133">
        <f>$C7*VLOOKUP($A7,'Non-energy Multiplier'!$A$95:$AQ$138,COLUMN('Non-energy Multiplier'!F$1),0)</f>
        <v>0</v>
      </c>
      <c r="G7" s="133">
        <f>$C7*VLOOKUP($A7,'Non-energy Multiplier'!$A$95:$AQ$138,COLUMN('Non-energy Multiplier'!G$1),0)</f>
        <v>0</v>
      </c>
      <c r="H7" s="133">
        <f>$C7*VLOOKUP($A7,'Non-energy Multiplier'!$A$95:$AQ$138,COLUMN('Non-energy Multiplier'!H$1),0)</f>
        <v>0</v>
      </c>
      <c r="I7" s="133">
        <f>$C7*VLOOKUP($A7,'Non-energy Multiplier'!$A$95:$AQ$138,COLUMN('Non-energy Multiplier'!I$1),0)</f>
        <v>0</v>
      </c>
      <c r="J7" s="133">
        <f>$C7*VLOOKUP($A7,'Non-energy Multiplier'!$A$95:$AQ$138,COLUMN('Non-energy Multiplier'!J$1),0)</f>
        <v>0</v>
      </c>
      <c r="K7" s="133">
        <f>$C7*VLOOKUP($A7,'Non-energy Multiplier'!$A$95:$AQ$138,COLUMN('Non-energy Multiplier'!K$1),0)</f>
        <v>0</v>
      </c>
      <c r="L7" s="133">
        <f>$C7*VLOOKUP($A7,'Non-energy Multiplier'!$A$95:$AQ$138,COLUMN('Non-energy Multiplier'!L$1),0)</f>
        <v>0</v>
      </c>
      <c r="M7" s="133">
        <f>$C7*VLOOKUP($A7,'Non-energy Multiplier'!$A$95:$AQ$138,COLUMN('Non-energy Multiplier'!M$1),0)</f>
        <v>0</v>
      </c>
      <c r="N7" s="133">
        <f>$C7*VLOOKUP($A7,'Non-energy Multiplier'!$A$95:$AQ$138,COLUMN('Non-energy Multiplier'!N$1),0)</f>
        <v>0</v>
      </c>
      <c r="O7" s="133">
        <f>$C7*VLOOKUP($A7,'Non-energy Multiplier'!$A$95:$AQ$138,COLUMN('Non-energy Multiplier'!O$1),0)</f>
        <v>0</v>
      </c>
      <c r="P7" s="133">
        <f>$C7*VLOOKUP($A7,'Non-energy Multiplier'!$A$95:$AQ$138,COLUMN('Non-energy Multiplier'!P$1),0)</f>
        <v>0</v>
      </c>
      <c r="Q7" s="133">
        <f>$C7*VLOOKUP($A7,'Non-energy Multiplier'!$A$95:$AQ$138,COLUMN('Non-energy Multiplier'!Q$1),0)</f>
        <v>0</v>
      </c>
      <c r="R7" s="133">
        <f>$C7*VLOOKUP($A7,'Non-energy Multiplier'!$A$95:$AQ$138,COLUMN('Non-energy Multiplier'!R$1),0)</f>
        <v>0</v>
      </c>
      <c r="S7" s="133">
        <f>$C7*VLOOKUP($A7,'Non-energy Multiplier'!$A$95:$AQ$138,COLUMN('Non-energy Multiplier'!S$1),0)</f>
        <v>0</v>
      </c>
      <c r="T7" s="133">
        <f>$C7*VLOOKUP($A7,'Non-energy Multiplier'!$A$95:$AQ$138,COLUMN('Non-energy Multiplier'!T$1),0)</f>
        <v>0</v>
      </c>
      <c r="U7" s="133">
        <f>$C7*VLOOKUP($A7,'Non-energy Multiplier'!$A$95:$AQ$138,COLUMN('Non-energy Multiplier'!U$1),0)</f>
        <v>0</v>
      </c>
      <c r="V7" s="133">
        <f>$C7*VLOOKUP($A7,'Non-energy Multiplier'!$A$95:$AQ$138,COLUMN('Non-energy Multiplier'!V$1),0)</f>
        <v>0</v>
      </c>
      <c r="W7" s="133">
        <f>$C7*VLOOKUP($A7,'Non-energy Multiplier'!$A$95:$AQ$138,COLUMN('Non-energy Multiplier'!W$1),0)</f>
        <v>0</v>
      </c>
      <c r="X7" s="133">
        <f>$C7*VLOOKUP($A7,'Non-energy Multiplier'!$A$95:$AQ$138,COLUMN('Non-energy Multiplier'!X$1),0)</f>
        <v>0</v>
      </c>
      <c r="Y7" s="133">
        <f>$C7*VLOOKUP($A7,'Non-energy Multiplier'!$A$95:$AQ$138,COLUMN('Non-energy Multiplier'!Y$1),0)</f>
        <v>0</v>
      </c>
      <c r="Z7" s="133">
        <f>$C7*VLOOKUP($A7,'Non-energy Multiplier'!$A$95:$AQ$138,COLUMN('Non-energy Multiplier'!Z$1),0)</f>
        <v>0</v>
      </c>
      <c r="AA7" s="133">
        <f>$C7*VLOOKUP($A7,'Non-energy Multiplier'!$A$95:$AQ$138,COLUMN('Non-energy Multiplier'!AA$1),0)</f>
        <v>0</v>
      </c>
      <c r="AB7" s="133">
        <f>$C7*VLOOKUP($A7,'Non-energy Multiplier'!$A$95:$AQ$138,COLUMN('Non-energy Multiplier'!AB$1),0)</f>
        <v>0</v>
      </c>
      <c r="AC7" s="133">
        <f>$C7*VLOOKUP($A7,'Non-energy Multiplier'!$A$95:$AQ$138,COLUMN('Non-energy Multiplier'!AC$1),0)</f>
        <v>0</v>
      </c>
      <c r="AD7" s="133">
        <f>$C7*VLOOKUP($A7,'Non-energy Multiplier'!$A$95:$AQ$138,COLUMN('Non-energy Multiplier'!AD$1),0)</f>
        <v>0</v>
      </c>
      <c r="AE7" s="133">
        <f>$C7*VLOOKUP($A7,'Non-energy Multiplier'!$A$95:$AQ$138,COLUMN('Non-energy Multiplier'!AE$1),0)</f>
        <v>0</v>
      </c>
      <c r="AF7" s="133">
        <f>$C7*VLOOKUP($A7,'Non-energy Multiplier'!$A$95:$AQ$138,COLUMN('Non-energy Multiplier'!AF$1),0)</f>
        <v>0</v>
      </c>
      <c r="AG7" s="133">
        <f>$C7*VLOOKUP($A7,'Non-energy Multiplier'!$A$95:$AQ$138,COLUMN('Non-energy Multiplier'!AG$1),0)</f>
        <v>0</v>
      </c>
      <c r="AH7" s="133">
        <f>$C7*VLOOKUP($A7,'Non-energy Multiplier'!$A$95:$AQ$138,COLUMN('Non-energy Multiplier'!AH$1),0)</f>
        <v>0</v>
      </c>
      <c r="AI7" s="133">
        <f>$C7*VLOOKUP($A7,'Non-energy Multiplier'!$A$95:$AQ$138,COLUMN('Non-energy Multiplier'!AI$1),0)</f>
        <v>0</v>
      </c>
      <c r="AJ7" s="133">
        <f>$C7*VLOOKUP($A7,'Non-energy Multiplier'!$A$95:$AQ$138,COLUMN('Non-energy Multiplier'!AJ$1),0)</f>
        <v>0</v>
      </c>
      <c r="AK7" s="133">
        <f>$C7*VLOOKUP($A7,'Non-energy Multiplier'!$A$95:$AQ$138,COLUMN('Non-energy Multiplier'!AK$1),0)</f>
        <v>0</v>
      </c>
      <c r="AL7" s="133">
        <f>$C7*VLOOKUP($A7,'Non-energy Multiplier'!$A$95:$AQ$138,COLUMN('Non-energy Multiplier'!AL$1),0)</f>
        <v>0</v>
      </c>
      <c r="AM7" s="133">
        <f>$C7*VLOOKUP($A7,'Non-energy Multiplier'!$A$95:$AQ$138,COLUMN('Non-energy Multiplier'!AM$1),0)</f>
        <v>0</v>
      </c>
      <c r="AN7" s="133">
        <f>$C7*VLOOKUP($A7,'Non-energy Multiplier'!$A$95:$AQ$138,COLUMN('Non-energy Multiplier'!AN$1),0)</f>
        <v>0</v>
      </c>
      <c r="AO7" s="133">
        <f>$C7*VLOOKUP($A7,'Non-energy Multiplier'!$A$95:$AQ$138,COLUMN('Non-energy Multiplier'!AO$1),0)</f>
        <v>0</v>
      </c>
      <c r="AP7" s="133">
        <f>$C7*VLOOKUP($A7,'Non-energy Multiplier'!$A$95:$AQ$138,COLUMN('Non-energy Multiplier'!AP$1),0)</f>
        <v>0</v>
      </c>
      <c r="AQ7" s="133">
        <f>$C7*VLOOKUP($A7,'Non-energy Multiplier'!$A$95:$AQ$138,COLUMN('Non-energy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5">
      <c r="A8" s="12" t="s">
        <v>7</v>
      </c>
      <c r="B8" s="133">
        <f>'Non-energy Use 2019'!F121</f>
        <v>0</v>
      </c>
      <c r="C8" s="133">
        <f>'Non-energy Use 2020'!F120</f>
        <v>0</v>
      </c>
      <c r="D8" s="133">
        <f>$C8*VLOOKUP($A8,'Non-energy Multiplier'!$A$95:$AQ$138,COLUMN('Non-energy Multiplier'!D$1),0)</f>
        <v>0</v>
      </c>
      <c r="E8" s="133">
        <f>$C8*VLOOKUP($A8,'Non-energy Multiplier'!$A$95:$AQ$138,COLUMN('Non-energy Multiplier'!E$1),0)</f>
        <v>0</v>
      </c>
      <c r="F8" s="133">
        <f>$C8*VLOOKUP($A8,'Non-energy Multiplier'!$A$95:$AQ$138,COLUMN('Non-energy Multiplier'!F$1),0)</f>
        <v>0</v>
      </c>
      <c r="G8" s="133">
        <f>$C8*VLOOKUP($A8,'Non-energy Multiplier'!$A$95:$AQ$138,COLUMN('Non-energy Multiplier'!G$1),0)</f>
        <v>0</v>
      </c>
      <c r="H8" s="133">
        <f>$C8*VLOOKUP($A8,'Non-energy Multiplier'!$A$95:$AQ$138,COLUMN('Non-energy Multiplier'!H$1),0)</f>
        <v>0</v>
      </c>
      <c r="I8" s="133">
        <f>$C8*VLOOKUP($A8,'Non-energy Multiplier'!$A$95:$AQ$138,COLUMN('Non-energy Multiplier'!I$1),0)</f>
        <v>0</v>
      </c>
      <c r="J8" s="133">
        <f>$C8*VLOOKUP($A8,'Non-energy Multiplier'!$A$95:$AQ$138,COLUMN('Non-energy Multiplier'!J$1),0)</f>
        <v>0</v>
      </c>
      <c r="K8" s="133">
        <f>$C8*VLOOKUP($A8,'Non-energy Multiplier'!$A$95:$AQ$138,COLUMN('Non-energy Multiplier'!K$1),0)</f>
        <v>0</v>
      </c>
      <c r="L8" s="133">
        <f>$C8*VLOOKUP($A8,'Non-energy Multiplier'!$A$95:$AQ$138,COLUMN('Non-energy Multiplier'!L$1),0)</f>
        <v>0</v>
      </c>
      <c r="M8" s="133">
        <f>$C8*VLOOKUP($A8,'Non-energy Multiplier'!$A$95:$AQ$138,COLUMN('Non-energy Multiplier'!M$1),0)</f>
        <v>0</v>
      </c>
      <c r="N8" s="133">
        <f>$C8*VLOOKUP($A8,'Non-energy Multiplier'!$A$95:$AQ$138,COLUMN('Non-energy Multiplier'!N$1),0)</f>
        <v>0</v>
      </c>
      <c r="O8" s="133">
        <f>$C8*VLOOKUP($A8,'Non-energy Multiplier'!$A$95:$AQ$138,COLUMN('Non-energy Multiplier'!O$1),0)</f>
        <v>0</v>
      </c>
      <c r="P8" s="133">
        <f>$C8*VLOOKUP($A8,'Non-energy Multiplier'!$A$95:$AQ$138,COLUMN('Non-energy Multiplier'!P$1),0)</f>
        <v>0</v>
      </c>
      <c r="Q8" s="133">
        <f>$C8*VLOOKUP($A8,'Non-energy Multiplier'!$A$95:$AQ$138,COLUMN('Non-energy Multiplier'!Q$1),0)</f>
        <v>0</v>
      </c>
      <c r="R8" s="133">
        <f>$C8*VLOOKUP($A8,'Non-energy Multiplier'!$A$95:$AQ$138,COLUMN('Non-energy Multiplier'!R$1),0)</f>
        <v>0</v>
      </c>
      <c r="S8" s="133">
        <f>$C8*VLOOKUP($A8,'Non-energy Multiplier'!$A$95:$AQ$138,COLUMN('Non-energy Multiplier'!S$1),0)</f>
        <v>0</v>
      </c>
      <c r="T8" s="133">
        <f>$C8*VLOOKUP($A8,'Non-energy Multiplier'!$A$95:$AQ$138,COLUMN('Non-energy Multiplier'!T$1),0)</f>
        <v>0</v>
      </c>
      <c r="U8" s="133">
        <f>$C8*VLOOKUP($A8,'Non-energy Multiplier'!$A$95:$AQ$138,COLUMN('Non-energy Multiplier'!U$1),0)</f>
        <v>0</v>
      </c>
      <c r="V8" s="133">
        <f>$C8*VLOOKUP($A8,'Non-energy Multiplier'!$A$95:$AQ$138,COLUMN('Non-energy Multiplier'!V$1),0)</f>
        <v>0</v>
      </c>
      <c r="W8" s="133">
        <f>$C8*VLOOKUP($A8,'Non-energy Multiplier'!$A$95:$AQ$138,COLUMN('Non-energy Multiplier'!W$1),0)</f>
        <v>0</v>
      </c>
      <c r="X8" s="133">
        <f>$C8*VLOOKUP($A8,'Non-energy Multiplier'!$A$95:$AQ$138,COLUMN('Non-energy Multiplier'!X$1),0)</f>
        <v>0</v>
      </c>
      <c r="Y8" s="133">
        <f>$C8*VLOOKUP($A8,'Non-energy Multiplier'!$A$95:$AQ$138,COLUMN('Non-energy Multiplier'!Y$1),0)</f>
        <v>0</v>
      </c>
      <c r="Z8" s="133">
        <f>$C8*VLOOKUP($A8,'Non-energy Multiplier'!$A$95:$AQ$138,COLUMN('Non-energy Multiplier'!Z$1),0)</f>
        <v>0</v>
      </c>
      <c r="AA8" s="133">
        <f>$C8*VLOOKUP($A8,'Non-energy Multiplier'!$A$95:$AQ$138,COLUMN('Non-energy Multiplier'!AA$1),0)</f>
        <v>0</v>
      </c>
      <c r="AB8" s="133">
        <f>$C8*VLOOKUP($A8,'Non-energy Multiplier'!$A$95:$AQ$138,COLUMN('Non-energy Multiplier'!AB$1),0)</f>
        <v>0</v>
      </c>
      <c r="AC8" s="133">
        <f>$C8*VLOOKUP($A8,'Non-energy Multiplier'!$A$95:$AQ$138,COLUMN('Non-energy Multiplier'!AC$1),0)</f>
        <v>0</v>
      </c>
      <c r="AD8" s="133">
        <f>$C8*VLOOKUP($A8,'Non-energy Multiplier'!$A$95:$AQ$138,COLUMN('Non-energy Multiplier'!AD$1),0)</f>
        <v>0</v>
      </c>
      <c r="AE8" s="133">
        <f>$C8*VLOOKUP($A8,'Non-energy Multiplier'!$A$95:$AQ$138,COLUMN('Non-energy Multiplier'!AE$1),0)</f>
        <v>0</v>
      </c>
      <c r="AF8" s="133">
        <f>$C8*VLOOKUP($A8,'Non-energy Multiplier'!$A$95:$AQ$138,COLUMN('Non-energy Multiplier'!AF$1),0)</f>
        <v>0</v>
      </c>
      <c r="AG8" s="133">
        <f>$C8*VLOOKUP($A8,'Non-energy Multiplier'!$A$95:$AQ$138,COLUMN('Non-energy Multiplier'!AG$1),0)</f>
        <v>0</v>
      </c>
      <c r="AH8" s="133">
        <f>$C8*VLOOKUP($A8,'Non-energy Multiplier'!$A$95:$AQ$138,COLUMN('Non-energy Multiplier'!AH$1),0)</f>
        <v>0</v>
      </c>
      <c r="AI8" s="133">
        <f>$C8*VLOOKUP($A8,'Non-energy Multiplier'!$A$95:$AQ$138,COLUMN('Non-energy Multiplier'!AI$1),0)</f>
        <v>0</v>
      </c>
      <c r="AJ8" s="133">
        <f>$C8*VLOOKUP($A8,'Non-energy Multiplier'!$A$95:$AQ$138,COLUMN('Non-energy Multiplier'!AJ$1),0)</f>
        <v>0</v>
      </c>
      <c r="AK8" s="133">
        <f>$C8*VLOOKUP($A8,'Non-energy Multiplier'!$A$95:$AQ$138,COLUMN('Non-energy Multiplier'!AK$1),0)</f>
        <v>0</v>
      </c>
      <c r="AL8" s="133">
        <f>$C8*VLOOKUP($A8,'Non-energy Multiplier'!$A$95:$AQ$138,COLUMN('Non-energy Multiplier'!AL$1),0)</f>
        <v>0</v>
      </c>
      <c r="AM8" s="133">
        <f>$C8*VLOOKUP($A8,'Non-energy Multiplier'!$A$95:$AQ$138,COLUMN('Non-energy Multiplier'!AM$1),0)</f>
        <v>0</v>
      </c>
      <c r="AN8" s="133">
        <f>$C8*VLOOKUP($A8,'Non-energy Multiplier'!$A$95:$AQ$138,COLUMN('Non-energy Multiplier'!AN$1),0)</f>
        <v>0</v>
      </c>
      <c r="AO8" s="133">
        <f>$C8*VLOOKUP($A8,'Non-energy Multiplier'!$A$95:$AQ$138,COLUMN('Non-energy Multiplier'!AO$1),0)</f>
        <v>0</v>
      </c>
      <c r="AP8" s="133">
        <f>$C8*VLOOKUP($A8,'Non-energy Multiplier'!$A$95:$AQ$138,COLUMN('Non-energy Multiplier'!AP$1),0)</f>
        <v>0</v>
      </c>
      <c r="AQ8" s="133">
        <f>$C8*VLOOKUP($A8,'Non-energy Multiplier'!$A$95:$AQ$138,COLUMN('Non-energy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5">
      <c r="A9" s="12" t="s">
        <v>8</v>
      </c>
      <c r="B9" s="133">
        <f>'Non-energy Use 2019'!F122</f>
        <v>0</v>
      </c>
      <c r="C9" s="133">
        <f>'Non-energy Use 2020'!F121</f>
        <v>0</v>
      </c>
      <c r="D9" s="133">
        <f>$C9*VLOOKUP($A9,'Non-energy Multiplier'!$A$95:$AQ$138,COLUMN('Non-energy Multiplier'!D$1),0)</f>
        <v>0</v>
      </c>
      <c r="E9" s="133">
        <f>$C9*VLOOKUP($A9,'Non-energy Multiplier'!$A$95:$AQ$138,COLUMN('Non-energy Multiplier'!E$1),0)</f>
        <v>0</v>
      </c>
      <c r="F9" s="133">
        <f>$C9*VLOOKUP($A9,'Non-energy Multiplier'!$A$95:$AQ$138,COLUMN('Non-energy Multiplier'!F$1),0)</f>
        <v>0</v>
      </c>
      <c r="G9" s="133">
        <f>$C9*VLOOKUP($A9,'Non-energy Multiplier'!$A$95:$AQ$138,COLUMN('Non-energy Multiplier'!G$1),0)</f>
        <v>0</v>
      </c>
      <c r="H9" s="133">
        <f>$C9*VLOOKUP($A9,'Non-energy Multiplier'!$A$95:$AQ$138,COLUMN('Non-energy Multiplier'!H$1),0)</f>
        <v>0</v>
      </c>
      <c r="I9" s="133">
        <f>$C9*VLOOKUP($A9,'Non-energy Multiplier'!$A$95:$AQ$138,COLUMN('Non-energy Multiplier'!I$1),0)</f>
        <v>0</v>
      </c>
      <c r="J9" s="133">
        <f>$C9*VLOOKUP($A9,'Non-energy Multiplier'!$A$95:$AQ$138,COLUMN('Non-energy Multiplier'!J$1),0)</f>
        <v>0</v>
      </c>
      <c r="K9" s="133">
        <f>$C9*VLOOKUP($A9,'Non-energy Multiplier'!$A$95:$AQ$138,COLUMN('Non-energy Multiplier'!K$1),0)</f>
        <v>0</v>
      </c>
      <c r="L9" s="133">
        <f>$C9*VLOOKUP($A9,'Non-energy Multiplier'!$A$95:$AQ$138,COLUMN('Non-energy Multiplier'!L$1),0)</f>
        <v>0</v>
      </c>
      <c r="M9" s="133">
        <f>$C9*VLOOKUP($A9,'Non-energy Multiplier'!$A$95:$AQ$138,COLUMN('Non-energy Multiplier'!M$1),0)</f>
        <v>0</v>
      </c>
      <c r="N9" s="133">
        <f>$C9*VLOOKUP($A9,'Non-energy Multiplier'!$A$95:$AQ$138,COLUMN('Non-energy Multiplier'!N$1),0)</f>
        <v>0</v>
      </c>
      <c r="O9" s="133">
        <f>$C9*VLOOKUP($A9,'Non-energy Multiplier'!$A$95:$AQ$138,COLUMN('Non-energy Multiplier'!O$1),0)</f>
        <v>0</v>
      </c>
      <c r="P9" s="133">
        <f>$C9*VLOOKUP($A9,'Non-energy Multiplier'!$A$95:$AQ$138,COLUMN('Non-energy Multiplier'!P$1),0)</f>
        <v>0</v>
      </c>
      <c r="Q9" s="133">
        <f>$C9*VLOOKUP($A9,'Non-energy Multiplier'!$A$95:$AQ$138,COLUMN('Non-energy Multiplier'!Q$1),0)</f>
        <v>0</v>
      </c>
      <c r="R9" s="133">
        <f>$C9*VLOOKUP($A9,'Non-energy Multiplier'!$A$95:$AQ$138,COLUMN('Non-energy Multiplier'!R$1),0)</f>
        <v>0</v>
      </c>
      <c r="S9" s="133">
        <f>$C9*VLOOKUP($A9,'Non-energy Multiplier'!$A$95:$AQ$138,COLUMN('Non-energy Multiplier'!S$1),0)</f>
        <v>0</v>
      </c>
      <c r="T9" s="133">
        <f>$C9*VLOOKUP($A9,'Non-energy Multiplier'!$A$95:$AQ$138,COLUMN('Non-energy Multiplier'!T$1),0)</f>
        <v>0</v>
      </c>
      <c r="U9" s="133">
        <f>$C9*VLOOKUP($A9,'Non-energy Multiplier'!$A$95:$AQ$138,COLUMN('Non-energy Multiplier'!U$1),0)</f>
        <v>0</v>
      </c>
      <c r="V9" s="133">
        <f>$C9*VLOOKUP($A9,'Non-energy Multiplier'!$A$95:$AQ$138,COLUMN('Non-energy Multiplier'!V$1),0)</f>
        <v>0</v>
      </c>
      <c r="W9" s="133">
        <f>$C9*VLOOKUP($A9,'Non-energy Multiplier'!$A$95:$AQ$138,COLUMN('Non-energy Multiplier'!W$1),0)</f>
        <v>0</v>
      </c>
      <c r="X9" s="133">
        <f>$C9*VLOOKUP($A9,'Non-energy Multiplier'!$A$95:$AQ$138,COLUMN('Non-energy Multiplier'!X$1),0)</f>
        <v>0</v>
      </c>
      <c r="Y9" s="133">
        <f>$C9*VLOOKUP($A9,'Non-energy Multiplier'!$A$95:$AQ$138,COLUMN('Non-energy Multiplier'!Y$1),0)</f>
        <v>0</v>
      </c>
      <c r="Z9" s="133">
        <f>$C9*VLOOKUP($A9,'Non-energy Multiplier'!$A$95:$AQ$138,COLUMN('Non-energy Multiplier'!Z$1),0)</f>
        <v>0</v>
      </c>
      <c r="AA9" s="133">
        <f>$C9*VLOOKUP($A9,'Non-energy Multiplier'!$A$95:$AQ$138,COLUMN('Non-energy Multiplier'!AA$1),0)</f>
        <v>0</v>
      </c>
      <c r="AB9" s="133">
        <f>$C9*VLOOKUP($A9,'Non-energy Multiplier'!$A$95:$AQ$138,COLUMN('Non-energy Multiplier'!AB$1),0)</f>
        <v>0</v>
      </c>
      <c r="AC9" s="133">
        <f>$C9*VLOOKUP($A9,'Non-energy Multiplier'!$A$95:$AQ$138,COLUMN('Non-energy Multiplier'!AC$1),0)</f>
        <v>0</v>
      </c>
      <c r="AD9" s="133">
        <f>$C9*VLOOKUP($A9,'Non-energy Multiplier'!$A$95:$AQ$138,COLUMN('Non-energy Multiplier'!AD$1),0)</f>
        <v>0</v>
      </c>
      <c r="AE9" s="133">
        <f>$C9*VLOOKUP($A9,'Non-energy Multiplier'!$A$95:$AQ$138,COLUMN('Non-energy Multiplier'!AE$1),0)</f>
        <v>0</v>
      </c>
      <c r="AF9" s="133">
        <f>$C9*VLOOKUP($A9,'Non-energy Multiplier'!$A$95:$AQ$138,COLUMN('Non-energy Multiplier'!AF$1),0)</f>
        <v>0</v>
      </c>
      <c r="AG9" s="133">
        <f>$C9*VLOOKUP($A9,'Non-energy Multiplier'!$A$95:$AQ$138,COLUMN('Non-energy Multiplier'!AG$1),0)</f>
        <v>0</v>
      </c>
      <c r="AH9" s="133">
        <f>$C9*VLOOKUP($A9,'Non-energy Multiplier'!$A$95:$AQ$138,COLUMN('Non-energy Multiplier'!AH$1),0)</f>
        <v>0</v>
      </c>
      <c r="AI9" s="133">
        <f>$C9*VLOOKUP($A9,'Non-energy Multiplier'!$A$95:$AQ$138,COLUMN('Non-energy Multiplier'!AI$1),0)</f>
        <v>0</v>
      </c>
      <c r="AJ9" s="133">
        <f>$C9*VLOOKUP($A9,'Non-energy Multiplier'!$A$95:$AQ$138,COLUMN('Non-energy Multiplier'!AJ$1),0)</f>
        <v>0</v>
      </c>
      <c r="AK9" s="133">
        <f>$C9*VLOOKUP($A9,'Non-energy Multiplier'!$A$95:$AQ$138,COLUMN('Non-energy Multiplier'!AK$1),0)</f>
        <v>0</v>
      </c>
      <c r="AL9" s="133">
        <f>$C9*VLOOKUP($A9,'Non-energy Multiplier'!$A$95:$AQ$138,COLUMN('Non-energy Multiplier'!AL$1),0)</f>
        <v>0</v>
      </c>
      <c r="AM9" s="133">
        <f>$C9*VLOOKUP($A9,'Non-energy Multiplier'!$A$95:$AQ$138,COLUMN('Non-energy Multiplier'!AM$1),0)</f>
        <v>0</v>
      </c>
      <c r="AN9" s="133">
        <f>$C9*VLOOKUP($A9,'Non-energy Multiplier'!$A$95:$AQ$138,COLUMN('Non-energy Multiplier'!AN$1),0)</f>
        <v>0</v>
      </c>
      <c r="AO9" s="133">
        <f>$C9*VLOOKUP($A9,'Non-energy Multiplier'!$A$95:$AQ$138,COLUMN('Non-energy Multiplier'!AO$1),0)</f>
        <v>0</v>
      </c>
      <c r="AP9" s="133">
        <f>$C9*VLOOKUP($A9,'Non-energy Multiplier'!$A$95:$AQ$138,COLUMN('Non-energy Multiplier'!AP$1),0)</f>
        <v>0</v>
      </c>
      <c r="AQ9" s="133">
        <f>$C9*VLOOKUP($A9,'Non-energy Multiplier'!$A$95:$AQ$138,COLUMN('Non-energy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5">
      <c r="A10" s="12" t="s">
        <v>9</v>
      </c>
      <c r="B10" s="133">
        <f>'Non-energy Use 2019'!F123</f>
        <v>0</v>
      </c>
      <c r="C10" s="133">
        <f>'Non-energy Use 2020'!F122</f>
        <v>0</v>
      </c>
      <c r="D10" s="133">
        <f>$C10*VLOOKUP($A10,'Non-energy Multiplier'!$A$95:$AQ$138,COLUMN('Non-energy Multiplier'!D$1),0)</f>
        <v>0</v>
      </c>
      <c r="E10" s="133">
        <f>$C10*VLOOKUP($A10,'Non-energy Multiplier'!$A$95:$AQ$138,COLUMN('Non-energy Multiplier'!E$1),0)</f>
        <v>0</v>
      </c>
      <c r="F10" s="133">
        <f>$C10*VLOOKUP($A10,'Non-energy Multiplier'!$A$95:$AQ$138,COLUMN('Non-energy Multiplier'!F$1),0)</f>
        <v>0</v>
      </c>
      <c r="G10" s="133">
        <f>$C10*VLOOKUP($A10,'Non-energy Multiplier'!$A$95:$AQ$138,COLUMN('Non-energy Multiplier'!G$1),0)</f>
        <v>0</v>
      </c>
      <c r="H10" s="133">
        <f>$C10*VLOOKUP($A10,'Non-energy Multiplier'!$A$95:$AQ$138,COLUMN('Non-energy Multiplier'!H$1),0)</f>
        <v>0</v>
      </c>
      <c r="I10" s="133">
        <f>$C10*VLOOKUP($A10,'Non-energy Multiplier'!$A$95:$AQ$138,COLUMN('Non-energy Multiplier'!I$1),0)</f>
        <v>0</v>
      </c>
      <c r="J10" s="133">
        <f>$C10*VLOOKUP($A10,'Non-energy Multiplier'!$A$95:$AQ$138,COLUMN('Non-energy Multiplier'!J$1),0)</f>
        <v>0</v>
      </c>
      <c r="K10" s="133">
        <f>$C10*VLOOKUP($A10,'Non-energy Multiplier'!$A$95:$AQ$138,COLUMN('Non-energy Multiplier'!K$1),0)</f>
        <v>0</v>
      </c>
      <c r="L10" s="133">
        <f>$C10*VLOOKUP($A10,'Non-energy Multiplier'!$A$95:$AQ$138,COLUMN('Non-energy Multiplier'!L$1),0)</f>
        <v>0</v>
      </c>
      <c r="M10" s="133">
        <f>$C10*VLOOKUP($A10,'Non-energy Multiplier'!$A$95:$AQ$138,COLUMN('Non-energy Multiplier'!M$1),0)</f>
        <v>0</v>
      </c>
      <c r="N10" s="133">
        <f>$C10*VLOOKUP($A10,'Non-energy Multiplier'!$A$95:$AQ$138,COLUMN('Non-energy Multiplier'!N$1),0)</f>
        <v>0</v>
      </c>
      <c r="O10" s="133">
        <f>$C10*VLOOKUP($A10,'Non-energy Multiplier'!$A$95:$AQ$138,COLUMN('Non-energy Multiplier'!O$1),0)</f>
        <v>0</v>
      </c>
      <c r="P10" s="133">
        <f>$C10*VLOOKUP($A10,'Non-energy Multiplier'!$A$95:$AQ$138,COLUMN('Non-energy Multiplier'!P$1),0)</f>
        <v>0</v>
      </c>
      <c r="Q10" s="133">
        <f>$C10*VLOOKUP($A10,'Non-energy Multiplier'!$A$95:$AQ$138,COLUMN('Non-energy Multiplier'!Q$1),0)</f>
        <v>0</v>
      </c>
      <c r="R10" s="133">
        <f>$C10*VLOOKUP($A10,'Non-energy Multiplier'!$A$95:$AQ$138,COLUMN('Non-energy Multiplier'!R$1),0)</f>
        <v>0</v>
      </c>
      <c r="S10" s="133">
        <f>$C10*VLOOKUP($A10,'Non-energy Multiplier'!$A$95:$AQ$138,COLUMN('Non-energy Multiplier'!S$1),0)</f>
        <v>0</v>
      </c>
      <c r="T10" s="133">
        <f>$C10*VLOOKUP($A10,'Non-energy Multiplier'!$A$95:$AQ$138,COLUMN('Non-energy Multiplier'!T$1),0)</f>
        <v>0</v>
      </c>
      <c r="U10" s="133">
        <f>$C10*VLOOKUP($A10,'Non-energy Multiplier'!$A$95:$AQ$138,COLUMN('Non-energy Multiplier'!U$1),0)</f>
        <v>0</v>
      </c>
      <c r="V10" s="133">
        <f>$C10*VLOOKUP($A10,'Non-energy Multiplier'!$A$95:$AQ$138,COLUMN('Non-energy Multiplier'!V$1),0)</f>
        <v>0</v>
      </c>
      <c r="W10" s="133">
        <f>$C10*VLOOKUP($A10,'Non-energy Multiplier'!$A$95:$AQ$138,COLUMN('Non-energy Multiplier'!W$1),0)</f>
        <v>0</v>
      </c>
      <c r="X10" s="133">
        <f>$C10*VLOOKUP($A10,'Non-energy Multiplier'!$A$95:$AQ$138,COLUMN('Non-energy Multiplier'!X$1),0)</f>
        <v>0</v>
      </c>
      <c r="Y10" s="133">
        <f>$C10*VLOOKUP($A10,'Non-energy Multiplier'!$A$95:$AQ$138,COLUMN('Non-energy Multiplier'!Y$1),0)</f>
        <v>0</v>
      </c>
      <c r="Z10" s="133">
        <f>$C10*VLOOKUP($A10,'Non-energy Multiplier'!$A$95:$AQ$138,COLUMN('Non-energy Multiplier'!Z$1),0)</f>
        <v>0</v>
      </c>
      <c r="AA10" s="133">
        <f>$C10*VLOOKUP($A10,'Non-energy Multiplier'!$A$95:$AQ$138,COLUMN('Non-energy Multiplier'!AA$1),0)</f>
        <v>0</v>
      </c>
      <c r="AB10" s="133">
        <f>$C10*VLOOKUP($A10,'Non-energy Multiplier'!$A$95:$AQ$138,COLUMN('Non-energy Multiplier'!AB$1),0)</f>
        <v>0</v>
      </c>
      <c r="AC10" s="133">
        <f>$C10*VLOOKUP($A10,'Non-energy Multiplier'!$A$95:$AQ$138,COLUMN('Non-energy Multiplier'!AC$1),0)</f>
        <v>0</v>
      </c>
      <c r="AD10" s="133">
        <f>$C10*VLOOKUP($A10,'Non-energy Multiplier'!$A$95:$AQ$138,COLUMN('Non-energy Multiplier'!AD$1),0)</f>
        <v>0</v>
      </c>
      <c r="AE10" s="133">
        <f>$C10*VLOOKUP($A10,'Non-energy Multiplier'!$A$95:$AQ$138,COLUMN('Non-energy Multiplier'!AE$1),0)</f>
        <v>0</v>
      </c>
      <c r="AF10" s="133">
        <f>$C10*VLOOKUP($A10,'Non-energy Multiplier'!$A$95:$AQ$138,COLUMN('Non-energy Multiplier'!AF$1),0)</f>
        <v>0</v>
      </c>
      <c r="AG10" s="133">
        <f>$C10*VLOOKUP($A10,'Non-energy Multiplier'!$A$95:$AQ$138,COLUMN('Non-energy Multiplier'!AG$1),0)</f>
        <v>0</v>
      </c>
      <c r="AH10" s="133">
        <f>$C10*VLOOKUP($A10,'Non-energy Multiplier'!$A$95:$AQ$138,COLUMN('Non-energy Multiplier'!AH$1),0)</f>
        <v>0</v>
      </c>
      <c r="AI10" s="133">
        <f>$C10*VLOOKUP($A10,'Non-energy Multiplier'!$A$95:$AQ$138,COLUMN('Non-energy Multiplier'!AI$1),0)</f>
        <v>0</v>
      </c>
      <c r="AJ10" s="133">
        <f>$C10*VLOOKUP($A10,'Non-energy Multiplier'!$A$95:$AQ$138,COLUMN('Non-energy Multiplier'!AJ$1),0)</f>
        <v>0</v>
      </c>
      <c r="AK10" s="133">
        <f>$C10*VLOOKUP($A10,'Non-energy Multiplier'!$A$95:$AQ$138,COLUMN('Non-energy Multiplier'!AK$1),0)</f>
        <v>0</v>
      </c>
      <c r="AL10" s="133">
        <f>$C10*VLOOKUP($A10,'Non-energy Multiplier'!$A$95:$AQ$138,COLUMN('Non-energy Multiplier'!AL$1),0)</f>
        <v>0</v>
      </c>
      <c r="AM10" s="133">
        <f>$C10*VLOOKUP($A10,'Non-energy Multiplier'!$A$95:$AQ$138,COLUMN('Non-energy Multiplier'!AM$1),0)</f>
        <v>0</v>
      </c>
      <c r="AN10" s="133">
        <f>$C10*VLOOKUP($A10,'Non-energy Multiplier'!$A$95:$AQ$138,COLUMN('Non-energy Multiplier'!AN$1),0)</f>
        <v>0</v>
      </c>
      <c r="AO10" s="133">
        <f>$C10*VLOOKUP($A10,'Non-energy Multiplier'!$A$95:$AQ$138,COLUMN('Non-energy Multiplier'!AO$1),0)</f>
        <v>0</v>
      </c>
      <c r="AP10" s="133">
        <f>$C10*VLOOKUP($A10,'Non-energy Multiplier'!$A$95:$AQ$138,COLUMN('Non-energy Multiplier'!AP$1),0)</f>
        <v>0</v>
      </c>
      <c r="AQ10" s="133">
        <f>$C10*VLOOKUP($A10,'Non-energy Multiplier'!$A$95:$AQ$138,COLUMN('Non-energy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5">
      <c r="A11" s="12" t="s">
        <v>10</v>
      </c>
      <c r="B11" s="133">
        <f>'Non-energy Use 2019'!F124</f>
        <v>0</v>
      </c>
      <c r="C11" s="133">
        <f>'Non-energy Use 2020'!F123</f>
        <v>0</v>
      </c>
      <c r="D11" s="133">
        <f>$C11*VLOOKUP($A11,'Non-energy Multiplier'!$A$95:$AQ$138,COLUMN('Non-energy Multiplier'!D$1),0)</f>
        <v>0</v>
      </c>
      <c r="E11" s="133">
        <f>$C11*VLOOKUP($A11,'Non-energy Multiplier'!$A$95:$AQ$138,COLUMN('Non-energy Multiplier'!E$1),0)</f>
        <v>0</v>
      </c>
      <c r="F11" s="133">
        <f>$C11*VLOOKUP($A11,'Non-energy Multiplier'!$A$95:$AQ$138,COLUMN('Non-energy Multiplier'!F$1),0)</f>
        <v>0</v>
      </c>
      <c r="G11" s="133">
        <f>$C11*VLOOKUP($A11,'Non-energy Multiplier'!$A$95:$AQ$138,COLUMN('Non-energy Multiplier'!G$1),0)</f>
        <v>0</v>
      </c>
      <c r="H11" s="133">
        <f>$C11*VLOOKUP($A11,'Non-energy Multiplier'!$A$95:$AQ$138,COLUMN('Non-energy Multiplier'!H$1),0)</f>
        <v>0</v>
      </c>
      <c r="I11" s="133">
        <f>$C11*VLOOKUP($A11,'Non-energy Multiplier'!$A$95:$AQ$138,COLUMN('Non-energy Multiplier'!I$1),0)</f>
        <v>0</v>
      </c>
      <c r="J11" s="133">
        <f>$C11*VLOOKUP($A11,'Non-energy Multiplier'!$A$95:$AQ$138,COLUMN('Non-energy Multiplier'!J$1),0)</f>
        <v>0</v>
      </c>
      <c r="K11" s="133">
        <f>$C11*VLOOKUP($A11,'Non-energy Multiplier'!$A$95:$AQ$138,COLUMN('Non-energy Multiplier'!K$1),0)</f>
        <v>0</v>
      </c>
      <c r="L11" s="133">
        <f>$C11*VLOOKUP($A11,'Non-energy Multiplier'!$A$95:$AQ$138,COLUMN('Non-energy Multiplier'!L$1),0)</f>
        <v>0</v>
      </c>
      <c r="M11" s="133">
        <f>$C11*VLOOKUP($A11,'Non-energy Multiplier'!$A$95:$AQ$138,COLUMN('Non-energy Multiplier'!M$1),0)</f>
        <v>0</v>
      </c>
      <c r="N11" s="133">
        <f>$C11*VLOOKUP($A11,'Non-energy Multiplier'!$A$95:$AQ$138,COLUMN('Non-energy Multiplier'!N$1),0)</f>
        <v>0</v>
      </c>
      <c r="O11" s="133">
        <f>$C11*VLOOKUP($A11,'Non-energy Multiplier'!$A$95:$AQ$138,COLUMN('Non-energy Multiplier'!O$1),0)</f>
        <v>0</v>
      </c>
      <c r="P11" s="133">
        <f>$C11*VLOOKUP($A11,'Non-energy Multiplier'!$A$95:$AQ$138,COLUMN('Non-energy Multiplier'!P$1),0)</f>
        <v>0</v>
      </c>
      <c r="Q11" s="133">
        <f>$C11*VLOOKUP($A11,'Non-energy Multiplier'!$A$95:$AQ$138,COLUMN('Non-energy Multiplier'!Q$1),0)</f>
        <v>0</v>
      </c>
      <c r="R11" s="133">
        <f>$C11*VLOOKUP($A11,'Non-energy Multiplier'!$A$95:$AQ$138,COLUMN('Non-energy Multiplier'!R$1),0)</f>
        <v>0</v>
      </c>
      <c r="S11" s="133">
        <f>$C11*VLOOKUP($A11,'Non-energy Multiplier'!$A$95:$AQ$138,COLUMN('Non-energy Multiplier'!S$1),0)</f>
        <v>0</v>
      </c>
      <c r="T11" s="133">
        <f>$C11*VLOOKUP($A11,'Non-energy Multiplier'!$A$95:$AQ$138,COLUMN('Non-energy Multiplier'!T$1),0)</f>
        <v>0</v>
      </c>
      <c r="U11" s="133">
        <f>$C11*VLOOKUP($A11,'Non-energy Multiplier'!$A$95:$AQ$138,COLUMN('Non-energy Multiplier'!U$1),0)</f>
        <v>0</v>
      </c>
      <c r="V11" s="133">
        <f>$C11*VLOOKUP($A11,'Non-energy Multiplier'!$A$95:$AQ$138,COLUMN('Non-energy Multiplier'!V$1),0)</f>
        <v>0</v>
      </c>
      <c r="W11" s="133">
        <f>$C11*VLOOKUP($A11,'Non-energy Multiplier'!$A$95:$AQ$138,COLUMN('Non-energy Multiplier'!W$1),0)</f>
        <v>0</v>
      </c>
      <c r="X11" s="133">
        <f>$C11*VLOOKUP($A11,'Non-energy Multiplier'!$A$95:$AQ$138,COLUMN('Non-energy Multiplier'!X$1),0)</f>
        <v>0</v>
      </c>
      <c r="Y11" s="133">
        <f>$C11*VLOOKUP($A11,'Non-energy Multiplier'!$A$95:$AQ$138,COLUMN('Non-energy Multiplier'!Y$1),0)</f>
        <v>0</v>
      </c>
      <c r="Z11" s="133">
        <f>$C11*VLOOKUP($A11,'Non-energy Multiplier'!$A$95:$AQ$138,COLUMN('Non-energy Multiplier'!Z$1),0)</f>
        <v>0</v>
      </c>
      <c r="AA11" s="133">
        <f>$C11*VLOOKUP($A11,'Non-energy Multiplier'!$A$95:$AQ$138,COLUMN('Non-energy Multiplier'!AA$1),0)</f>
        <v>0</v>
      </c>
      <c r="AB11" s="133">
        <f>$C11*VLOOKUP($A11,'Non-energy Multiplier'!$A$95:$AQ$138,COLUMN('Non-energy Multiplier'!AB$1),0)</f>
        <v>0</v>
      </c>
      <c r="AC11" s="133">
        <f>$C11*VLOOKUP($A11,'Non-energy Multiplier'!$A$95:$AQ$138,COLUMN('Non-energy Multiplier'!AC$1),0)</f>
        <v>0</v>
      </c>
      <c r="AD11" s="133">
        <f>$C11*VLOOKUP($A11,'Non-energy Multiplier'!$A$95:$AQ$138,COLUMN('Non-energy Multiplier'!AD$1),0)</f>
        <v>0</v>
      </c>
      <c r="AE11" s="133">
        <f>$C11*VLOOKUP($A11,'Non-energy Multiplier'!$A$95:$AQ$138,COLUMN('Non-energy Multiplier'!AE$1),0)</f>
        <v>0</v>
      </c>
      <c r="AF11" s="133">
        <f>$C11*VLOOKUP($A11,'Non-energy Multiplier'!$A$95:$AQ$138,COLUMN('Non-energy Multiplier'!AF$1),0)</f>
        <v>0</v>
      </c>
      <c r="AG11" s="133">
        <f>$C11*VLOOKUP($A11,'Non-energy Multiplier'!$A$95:$AQ$138,COLUMN('Non-energy Multiplier'!AG$1),0)</f>
        <v>0</v>
      </c>
      <c r="AH11" s="133">
        <f>$C11*VLOOKUP($A11,'Non-energy Multiplier'!$A$95:$AQ$138,COLUMN('Non-energy Multiplier'!AH$1),0)</f>
        <v>0</v>
      </c>
      <c r="AI11" s="133">
        <f>$C11*VLOOKUP($A11,'Non-energy Multiplier'!$A$95:$AQ$138,COLUMN('Non-energy Multiplier'!AI$1),0)</f>
        <v>0</v>
      </c>
      <c r="AJ11" s="133">
        <f>$C11*VLOOKUP($A11,'Non-energy Multiplier'!$A$95:$AQ$138,COLUMN('Non-energy Multiplier'!AJ$1),0)</f>
        <v>0</v>
      </c>
      <c r="AK11" s="133">
        <f>$C11*VLOOKUP($A11,'Non-energy Multiplier'!$A$95:$AQ$138,COLUMN('Non-energy Multiplier'!AK$1),0)</f>
        <v>0</v>
      </c>
      <c r="AL11" s="133">
        <f>$C11*VLOOKUP($A11,'Non-energy Multiplier'!$A$95:$AQ$138,COLUMN('Non-energy Multiplier'!AL$1),0)</f>
        <v>0</v>
      </c>
      <c r="AM11" s="133">
        <f>$C11*VLOOKUP($A11,'Non-energy Multiplier'!$A$95:$AQ$138,COLUMN('Non-energy Multiplier'!AM$1),0)</f>
        <v>0</v>
      </c>
      <c r="AN11" s="133">
        <f>$C11*VLOOKUP($A11,'Non-energy Multiplier'!$A$95:$AQ$138,COLUMN('Non-energy Multiplier'!AN$1),0)</f>
        <v>0</v>
      </c>
      <c r="AO11" s="133">
        <f>$C11*VLOOKUP($A11,'Non-energy Multiplier'!$A$95:$AQ$138,COLUMN('Non-energy Multiplier'!AO$1),0)</f>
        <v>0</v>
      </c>
      <c r="AP11" s="133">
        <f>$C11*VLOOKUP($A11,'Non-energy Multiplier'!$A$95:$AQ$138,COLUMN('Non-energy Multiplier'!AP$1),0)</f>
        <v>0</v>
      </c>
      <c r="AQ11" s="133">
        <f>$C11*VLOOKUP($A11,'Non-energy Multiplier'!$A$95:$AQ$138,COLUMN('Non-energy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5">
      <c r="A12" s="12" t="s">
        <v>11</v>
      </c>
      <c r="B12" s="133">
        <f>'Non-energy Use 2019'!F125</f>
        <v>0</v>
      </c>
      <c r="C12" s="133">
        <f>'Non-energy Use 2020'!F124</f>
        <v>0</v>
      </c>
      <c r="D12" s="133">
        <f>$C12*VLOOKUP($A12,'Non-energy Multiplier'!$A$95:$AQ$138,COLUMN('Non-energy Multiplier'!D$1),0)</f>
        <v>0</v>
      </c>
      <c r="E12" s="133">
        <f>$C12*VLOOKUP($A12,'Non-energy Multiplier'!$A$95:$AQ$138,COLUMN('Non-energy Multiplier'!E$1),0)</f>
        <v>0</v>
      </c>
      <c r="F12" s="133">
        <f>$C12*VLOOKUP($A12,'Non-energy Multiplier'!$A$95:$AQ$138,COLUMN('Non-energy Multiplier'!F$1),0)</f>
        <v>0</v>
      </c>
      <c r="G12" s="133">
        <f>$C12*VLOOKUP($A12,'Non-energy Multiplier'!$A$95:$AQ$138,COLUMN('Non-energy Multiplier'!G$1),0)</f>
        <v>0</v>
      </c>
      <c r="H12" s="133">
        <f>$C12*VLOOKUP($A12,'Non-energy Multiplier'!$A$95:$AQ$138,COLUMN('Non-energy Multiplier'!H$1),0)</f>
        <v>0</v>
      </c>
      <c r="I12" s="133">
        <f>$C12*VLOOKUP($A12,'Non-energy Multiplier'!$A$95:$AQ$138,COLUMN('Non-energy Multiplier'!I$1),0)</f>
        <v>0</v>
      </c>
      <c r="J12" s="133">
        <f>$C12*VLOOKUP($A12,'Non-energy Multiplier'!$A$95:$AQ$138,COLUMN('Non-energy Multiplier'!J$1),0)</f>
        <v>0</v>
      </c>
      <c r="K12" s="133">
        <f>$C12*VLOOKUP($A12,'Non-energy Multiplier'!$A$95:$AQ$138,COLUMN('Non-energy Multiplier'!K$1),0)</f>
        <v>0</v>
      </c>
      <c r="L12" s="133">
        <f>$C12*VLOOKUP($A12,'Non-energy Multiplier'!$A$95:$AQ$138,COLUMN('Non-energy Multiplier'!L$1),0)</f>
        <v>0</v>
      </c>
      <c r="M12" s="133">
        <f>$C12*VLOOKUP($A12,'Non-energy Multiplier'!$A$95:$AQ$138,COLUMN('Non-energy Multiplier'!M$1),0)</f>
        <v>0</v>
      </c>
      <c r="N12" s="133">
        <f>$C12*VLOOKUP($A12,'Non-energy Multiplier'!$A$95:$AQ$138,COLUMN('Non-energy Multiplier'!N$1),0)</f>
        <v>0</v>
      </c>
      <c r="O12" s="133">
        <f>$C12*VLOOKUP($A12,'Non-energy Multiplier'!$A$95:$AQ$138,COLUMN('Non-energy Multiplier'!O$1),0)</f>
        <v>0</v>
      </c>
      <c r="P12" s="133">
        <f>$C12*VLOOKUP($A12,'Non-energy Multiplier'!$A$95:$AQ$138,COLUMN('Non-energy Multiplier'!P$1),0)</f>
        <v>0</v>
      </c>
      <c r="Q12" s="133">
        <f>$C12*VLOOKUP($A12,'Non-energy Multiplier'!$A$95:$AQ$138,COLUMN('Non-energy Multiplier'!Q$1),0)</f>
        <v>0</v>
      </c>
      <c r="R12" s="133">
        <f>$C12*VLOOKUP($A12,'Non-energy Multiplier'!$A$95:$AQ$138,COLUMN('Non-energy Multiplier'!R$1),0)</f>
        <v>0</v>
      </c>
      <c r="S12" s="133">
        <f>$C12*VLOOKUP($A12,'Non-energy Multiplier'!$A$95:$AQ$138,COLUMN('Non-energy Multiplier'!S$1),0)</f>
        <v>0</v>
      </c>
      <c r="T12" s="133">
        <f>$C12*VLOOKUP($A12,'Non-energy Multiplier'!$A$95:$AQ$138,COLUMN('Non-energy Multiplier'!T$1),0)</f>
        <v>0</v>
      </c>
      <c r="U12" s="133">
        <f>$C12*VLOOKUP($A12,'Non-energy Multiplier'!$A$95:$AQ$138,COLUMN('Non-energy Multiplier'!U$1),0)</f>
        <v>0</v>
      </c>
      <c r="V12" s="133">
        <f>$C12*VLOOKUP($A12,'Non-energy Multiplier'!$A$95:$AQ$138,COLUMN('Non-energy Multiplier'!V$1),0)</f>
        <v>0</v>
      </c>
      <c r="W12" s="133">
        <f>$C12*VLOOKUP($A12,'Non-energy Multiplier'!$A$95:$AQ$138,COLUMN('Non-energy Multiplier'!W$1),0)</f>
        <v>0</v>
      </c>
      <c r="X12" s="133">
        <f>$C12*VLOOKUP($A12,'Non-energy Multiplier'!$A$95:$AQ$138,COLUMN('Non-energy Multiplier'!X$1),0)</f>
        <v>0</v>
      </c>
      <c r="Y12" s="133">
        <f>$C12*VLOOKUP($A12,'Non-energy Multiplier'!$A$95:$AQ$138,COLUMN('Non-energy Multiplier'!Y$1),0)</f>
        <v>0</v>
      </c>
      <c r="Z12" s="133">
        <f>$C12*VLOOKUP($A12,'Non-energy Multiplier'!$A$95:$AQ$138,COLUMN('Non-energy Multiplier'!Z$1),0)</f>
        <v>0</v>
      </c>
      <c r="AA12" s="133">
        <f>$C12*VLOOKUP($A12,'Non-energy Multiplier'!$A$95:$AQ$138,COLUMN('Non-energy Multiplier'!AA$1),0)</f>
        <v>0</v>
      </c>
      <c r="AB12" s="133">
        <f>$C12*VLOOKUP($A12,'Non-energy Multiplier'!$A$95:$AQ$138,COLUMN('Non-energy Multiplier'!AB$1),0)</f>
        <v>0</v>
      </c>
      <c r="AC12" s="133">
        <f>$C12*VLOOKUP($A12,'Non-energy Multiplier'!$A$95:$AQ$138,COLUMN('Non-energy Multiplier'!AC$1),0)</f>
        <v>0</v>
      </c>
      <c r="AD12" s="133">
        <f>$C12*VLOOKUP($A12,'Non-energy Multiplier'!$A$95:$AQ$138,COLUMN('Non-energy Multiplier'!AD$1),0)</f>
        <v>0</v>
      </c>
      <c r="AE12" s="133">
        <f>$C12*VLOOKUP($A12,'Non-energy Multiplier'!$A$95:$AQ$138,COLUMN('Non-energy Multiplier'!AE$1),0)</f>
        <v>0</v>
      </c>
      <c r="AF12" s="133">
        <f>$C12*VLOOKUP($A12,'Non-energy Multiplier'!$A$95:$AQ$138,COLUMN('Non-energy Multiplier'!AF$1),0)</f>
        <v>0</v>
      </c>
      <c r="AG12" s="133">
        <f>$C12*VLOOKUP($A12,'Non-energy Multiplier'!$A$95:$AQ$138,COLUMN('Non-energy Multiplier'!AG$1),0)</f>
        <v>0</v>
      </c>
      <c r="AH12" s="133">
        <f>$C12*VLOOKUP($A12,'Non-energy Multiplier'!$A$95:$AQ$138,COLUMN('Non-energy Multiplier'!AH$1),0)</f>
        <v>0</v>
      </c>
      <c r="AI12" s="133">
        <f>$C12*VLOOKUP($A12,'Non-energy Multiplier'!$A$95:$AQ$138,COLUMN('Non-energy Multiplier'!AI$1),0)</f>
        <v>0</v>
      </c>
      <c r="AJ12" s="133">
        <f>$C12*VLOOKUP($A12,'Non-energy Multiplier'!$A$95:$AQ$138,COLUMN('Non-energy Multiplier'!AJ$1),0)</f>
        <v>0</v>
      </c>
      <c r="AK12" s="133">
        <f>$C12*VLOOKUP($A12,'Non-energy Multiplier'!$A$95:$AQ$138,COLUMN('Non-energy Multiplier'!AK$1),0)</f>
        <v>0</v>
      </c>
      <c r="AL12" s="133">
        <f>$C12*VLOOKUP($A12,'Non-energy Multiplier'!$A$95:$AQ$138,COLUMN('Non-energy Multiplier'!AL$1),0)</f>
        <v>0</v>
      </c>
      <c r="AM12" s="133">
        <f>$C12*VLOOKUP($A12,'Non-energy Multiplier'!$A$95:$AQ$138,COLUMN('Non-energy Multiplier'!AM$1),0)</f>
        <v>0</v>
      </c>
      <c r="AN12" s="133">
        <f>$C12*VLOOKUP($A12,'Non-energy Multiplier'!$A$95:$AQ$138,COLUMN('Non-energy Multiplier'!AN$1),0)</f>
        <v>0</v>
      </c>
      <c r="AO12" s="133">
        <f>$C12*VLOOKUP($A12,'Non-energy Multiplier'!$A$95:$AQ$138,COLUMN('Non-energy Multiplier'!AO$1),0)</f>
        <v>0</v>
      </c>
      <c r="AP12" s="133">
        <f>$C12*VLOOKUP($A12,'Non-energy Multiplier'!$A$95:$AQ$138,COLUMN('Non-energy Multiplier'!AP$1),0)</f>
        <v>0</v>
      </c>
      <c r="AQ12" s="133">
        <f>$C12*VLOOKUP($A12,'Non-energy Multiplier'!$A$95:$AQ$138,COLUMN('Non-energy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5">
      <c r="A13" s="12" t="s">
        <v>12</v>
      </c>
      <c r="B13" s="133">
        <f>'Non-energy Use 2019'!F126</f>
        <v>0</v>
      </c>
      <c r="C13" s="133">
        <f>'Non-energy Use 2020'!F125</f>
        <v>0</v>
      </c>
      <c r="D13" s="133">
        <f>$C13*VLOOKUP($A13,'Non-energy Multiplier'!$A$95:$AQ$138,COLUMN('Non-energy Multiplier'!D$1),0)</f>
        <v>0</v>
      </c>
      <c r="E13" s="133">
        <f>$C13*VLOOKUP($A13,'Non-energy Multiplier'!$A$95:$AQ$138,COLUMN('Non-energy Multiplier'!E$1),0)</f>
        <v>0</v>
      </c>
      <c r="F13" s="133">
        <f>$C13*VLOOKUP($A13,'Non-energy Multiplier'!$A$95:$AQ$138,COLUMN('Non-energy Multiplier'!F$1),0)</f>
        <v>0</v>
      </c>
      <c r="G13" s="133">
        <f>$C13*VLOOKUP($A13,'Non-energy Multiplier'!$A$95:$AQ$138,COLUMN('Non-energy Multiplier'!G$1),0)</f>
        <v>0</v>
      </c>
      <c r="H13" s="133">
        <f>$C13*VLOOKUP($A13,'Non-energy Multiplier'!$A$95:$AQ$138,COLUMN('Non-energy Multiplier'!H$1),0)</f>
        <v>0</v>
      </c>
      <c r="I13" s="133">
        <f>$C13*VLOOKUP($A13,'Non-energy Multiplier'!$A$95:$AQ$138,COLUMN('Non-energy Multiplier'!I$1),0)</f>
        <v>0</v>
      </c>
      <c r="J13" s="133">
        <f>$C13*VLOOKUP($A13,'Non-energy Multiplier'!$A$95:$AQ$138,COLUMN('Non-energy Multiplier'!J$1),0)</f>
        <v>0</v>
      </c>
      <c r="K13" s="133">
        <f>$C13*VLOOKUP($A13,'Non-energy Multiplier'!$A$95:$AQ$138,COLUMN('Non-energy Multiplier'!K$1),0)</f>
        <v>0</v>
      </c>
      <c r="L13" s="133">
        <f>$C13*VLOOKUP($A13,'Non-energy Multiplier'!$A$95:$AQ$138,COLUMN('Non-energy Multiplier'!L$1),0)</f>
        <v>0</v>
      </c>
      <c r="M13" s="133">
        <f>$C13*VLOOKUP($A13,'Non-energy Multiplier'!$A$95:$AQ$138,COLUMN('Non-energy Multiplier'!M$1),0)</f>
        <v>0</v>
      </c>
      <c r="N13" s="133">
        <f>$C13*VLOOKUP($A13,'Non-energy Multiplier'!$A$95:$AQ$138,COLUMN('Non-energy Multiplier'!N$1),0)</f>
        <v>0</v>
      </c>
      <c r="O13" s="133">
        <f>$C13*VLOOKUP($A13,'Non-energy Multiplier'!$A$95:$AQ$138,COLUMN('Non-energy Multiplier'!O$1),0)</f>
        <v>0</v>
      </c>
      <c r="P13" s="133">
        <f>$C13*VLOOKUP($A13,'Non-energy Multiplier'!$A$95:$AQ$138,COLUMN('Non-energy Multiplier'!P$1),0)</f>
        <v>0</v>
      </c>
      <c r="Q13" s="133">
        <f>$C13*VLOOKUP($A13,'Non-energy Multiplier'!$A$95:$AQ$138,COLUMN('Non-energy Multiplier'!Q$1),0)</f>
        <v>0</v>
      </c>
      <c r="R13" s="133">
        <f>$C13*VLOOKUP($A13,'Non-energy Multiplier'!$A$95:$AQ$138,COLUMN('Non-energy Multiplier'!R$1),0)</f>
        <v>0</v>
      </c>
      <c r="S13" s="133">
        <f>$C13*VLOOKUP($A13,'Non-energy Multiplier'!$A$95:$AQ$138,COLUMN('Non-energy Multiplier'!S$1),0)</f>
        <v>0</v>
      </c>
      <c r="T13" s="133">
        <f>$C13*VLOOKUP($A13,'Non-energy Multiplier'!$A$95:$AQ$138,COLUMN('Non-energy Multiplier'!T$1),0)</f>
        <v>0</v>
      </c>
      <c r="U13" s="133">
        <f>$C13*VLOOKUP($A13,'Non-energy Multiplier'!$A$95:$AQ$138,COLUMN('Non-energy Multiplier'!U$1),0)</f>
        <v>0</v>
      </c>
      <c r="V13" s="133">
        <f>$C13*VLOOKUP($A13,'Non-energy Multiplier'!$A$95:$AQ$138,COLUMN('Non-energy Multiplier'!V$1),0)</f>
        <v>0</v>
      </c>
      <c r="W13" s="133">
        <f>$C13*VLOOKUP($A13,'Non-energy Multiplier'!$A$95:$AQ$138,COLUMN('Non-energy Multiplier'!W$1),0)</f>
        <v>0</v>
      </c>
      <c r="X13" s="133">
        <f>$C13*VLOOKUP($A13,'Non-energy Multiplier'!$A$95:$AQ$138,COLUMN('Non-energy Multiplier'!X$1),0)</f>
        <v>0</v>
      </c>
      <c r="Y13" s="133">
        <f>$C13*VLOOKUP($A13,'Non-energy Multiplier'!$A$95:$AQ$138,COLUMN('Non-energy Multiplier'!Y$1),0)</f>
        <v>0</v>
      </c>
      <c r="Z13" s="133">
        <f>$C13*VLOOKUP($A13,'Non-energy Multiplier'!$A$95:$AQ$138,COLUMN('Non-energy Multiplier'!Z$1),0)</f>
        <v>0</v>
      </c>
      <c r="AA13" s="133">
        <f>$C13*VLOOKUP($A13,'Non-energy Multiplier'!$A$95:$AQ$138,COLUMN('Non-energy Multiplier'!AA$1),0)</f>
        <v>0</v>
      </c>
      <c r="AB13" s="133">
        <f>$C13*VLOOKUP($A13,'Non-energy Multiplier'!$A$95:$AQ$138,COLUMN('Non-energy Multiplier'!AB$1),0)</f>
        <v>0</v>
      </c>
      <c r="AC13" s="133">
        <f>$C13*VLOOKUP($A13,'Non-energy Multiplier'!$A$95:$AQ$138,COLUMN('Non-energy Multiplier'!AC$1),0)</f>
        <v>0</v>
      </c>
      <c r="AD13" s="133">
        <f>$C13*VLOOKUP($A13,'Non-energy Multiplier'!$A$95:$AQ$138,COLUMN('Non-energy Multiplier'!AD$1),0)</f>
        <v>0</v>
      </c>
      <c r="AE13" s="133">
        <f>$C13*VLOOKUP($A13,'Non-energy Multiplier'!$A$95:$AQ$138,COLUMN('Non-energy Multiplier'!AE$1),0)</f>
        <v>0</v>
      </c>
      <c r="AF13" s="133">
        <f>$C13*VLOOKUP($A13,'Non-energy Multiplier'!$A$95:$AQ$138,COLUMN('Non-energy Multiplier'!AF$1),0)</f>
        <v>0</v>
      </c>
      <c r="AG13" s="133">
        <f>$C13*VLOOKUP($A13,'Non-energy Multiplier'!$A$95:$AQ$138,COLUMN('Non-energy Multiplier'!AG$1),0)</f>
        <v>0</v>
      </c>
      <c r="AH13" s="133">
        <f>$C13*VLOOKUP($A13,'Non-energy Multiplier'!$A$95:$AQ$138,COLUMN('Non-energy Multiplier'!AH$1),0)</f>
        <v>0</v>
      </c>
      <c r="AI13" s="133">
        <f>$C13*VLOOKUP($A13,'Non-energy Multiplier'!$A$95:$AQ$138,COLUMN('Non-energy Multiplier'!AI$1),0)</f>
        <v>0</v>
      </c>
      <c r="AJ13" s="133">
        <f>$C13*VLOOKUP($A13,'Non-energy Multiplier'!$A$95:$AQ$138,COLUMN('Non-energy Multiplier'!AJ$1),0)</f>
        <v>0</v>
      </c>
      <c r="AK13" s="133">
        <f>$C13*VLOOKUP($A13,'Non-energy Multiplier'!$A$95:$AQ$138,COLUMN('Non-energy Multiplier'!AK$1),0)</f>
        <v>0</v>
      </c>
      <c r="AL13" s="133">
        <f>$C13*VLOOKUP($A13,'Non-energy Multiplier'!$A$95:$AQ$138,COLUMN('Non-energy Multiplier'!AL$1),0)</f>
        <v>0</v>
      </c>
      <c r="AM13" s="133">
        <f>$C13*VLOOKUP($A13,'Non-energy Multiplier'!$A$95:$AQ$138,COLUMN('Non-energy Multiplier'!AM$1),0)</f>
        <v>0</v>
      </c>
      <c r="AN13" s="133">
        <f>$C13*VLOOKUP($A13,'Non-energy Multiplier'!$A$95:$AQ$138,COLUMN('Non-energy Multiplier'!AN$1),0)</f>
        <v>0</v>
      </c>
      <c r="AO13" s="133">
        <f>$C13*VLOOKUP($A13,'Non-energy Multiplier'!$A$95:$AQ$138,COLUMN('Non-energy Multiplier'!AO$1),0)</f>
        <v>0</v>
      </c>
      <c r="AP13" s="133">
        <f>$C13*VLOOKUP($A13,'Non-energy Multiplier'!$A$95:$AQ$138,COLUMN('Non-energy Multiplier'!AP$1),0)</f>
        <v>0</v>
      </c>
      <c r="AQ13" s="133">
        <f>$C13*VLOOKUP($A13,'Non-energy Multiplier'!$A$95:$AQ$138,COLUMN('Non-energy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5">
      <c r="A14" s="12" t="s">
        <v>13</v>
      </c>
      <c r="B14" s="133">
        <f>'Non-energy Use 2019'!F127</f>
        <v>0</v>
      </c>
      <c r="C14" s="133">
        <f>'Non-energy Use 2020'!F126</f>
        <v>0</v>
      </c>
      <c r="D14" s="133">
        <f>$C14*VLOOKUP($A14,'Non-energy Multiplier'!$A$95:$AQ$138,COLUMN('Non-energy Multiplier'!D$1),0)</f>
        <v>0</v>
      </c>
      <c r="E14" s="133">
        <f>$C14*VLOOKUP($A14,'Non-energy Multiplier'!$A$95:$AQ$138,COLUMN('Non-energy Multiplier'!E$1),0)</f>
        <v>0</v>
      </c>
      <c r="F14" s="133">
        <f>$C14*VLOOKUP($A14,'Non-energy Multiplier'!$A$95:$AQ$138,COLUMN('Non-energy Multiplier'!F$1),0)</f>
        <v>0</v>
      </c>
      <c r="G14" s="133">
        <f>$C14*VLOOKUP($A14,'Non-energy Multiplier'!$A$95:$AQ$138,COLUMN('Non-energy Multiplier'!G$1),0)</f>
        <v>0</v>
      </c>
      <c r="H14" s="133">
        <f>$C14*VLOOKUP($A14,'Non-energy Multiplier'!$A$95:$AQ$138,COLUMN('Non-energy Multiplier'!H$1),0)</f>
        <v>0</v>
      </c>
      <c r="I14" s="133">
        <f>$C14*VLOOKUP($A14,'Non-energy Multiplier'!$A$95:$AQ$138,COLUMN('Non-energy Multiplier'!I$1),0)</f>
        <v>0</v>
      </c>
      <c r="J14" s="133">
        <f>$C14*VLOOKUP($A14,'Non-energy Multiplier'!$A$95:$AQ$138,COLUMN('Non-energy Multiplier'!J$1),0)</f>
        <v>0</v>
      </c>
      <c r="K14" s="133">
        <f>$C14*VLOOKUP($A14,'Non-energy Multiplier'!$A$95:$AQ$138,COLUMN('Non-energy Multiplier'!K$1),0)</f>
        <v>0</v>
      </c>
      <c r="L14" s="133">
        <f>$C14*VLOOKUP($A14,'Non-energy Multiplier'!$A$95:$AQ$138,COLUMN('Non-energy Multiplier'!L$1),0)</f>
        <v>0</v>
      </c>
      <c r="M14" s="133">
        <f>$C14*VLOOKUP($A14,'Non-energy Multiplier'!$A$95:$AQ$138,COLUMN('Non-energy Multiplier'!M$1),0)</f>
        <v>0</v>
      </c>
      <c r="N14" s="133">
        <f>$C14*VLOOKUP($A14,'Non-energy Multiplier'!$A$95:$AQ$138,COLUMN('Non-energy Multiplier'!N$1),0)</f>
        <v>0</v>
      </c>
      <c r="O14" s="133">
        <f>$C14*VLOOKUP($A14,'Non-energy Multiplier'!$A$95:$AQ$138,COLUMN('Non-energy Multiplier'!O$1),0)</f>
        <v>0</v>
      </c>
      <c r="P14" s="133">
        <f>$C14*VLOOKUP($A14,'Non-energy Multiplier'!$A$95:$AQ$138,COLUMN('Non-energy Multiplier'!P$1),0)</f>
        <v>0</v>
      </c>
      <c r="Q14" s="133">
        <f>$C14*VLOOKUP($A14,'Non-energy Multiplier'!$A$95:$AQ$138,COLUMN('Non-energy Multiplier'!Q$1),0)</f>
        <v>0</v>
      </c>
      <c r="R14" s="133">
        <f>$C14*VLOOKUP($A14,'Non-energy Multiplier'!$A$95:$AQ$138,COLUMN('Non-energy Multiplier'!R$1),0)</f>
        <v>0</v>
      </c>
      <c r="S14" s="133">
        <f>$C14*VLOOKUP($A14,'Non-energy Multiplier'!$A$95:$AQ$138,COLUMN('Non-energy Multiplier'!S$1),0)</f>
        <v>0</v>
      </c>
      <c r="T14" s="133">
        <f>$C14*VLOOKUP($A14,'Non-energy Multiplier'!$A$95:$AQ$138,COLUMN('Non-energy Multiplier'!T$1),0)</f>
        <v>0</v>
      </c>
      <c r="U14" s="133">
        <f>$C14*VLOOKUP($A14,'Non-energy Multiplier'!$A$95:$AQ$138,COLUMN('Non-energy Multiplier'!U$1),0)</f>
        <v>0</v>
      </c>
      <c r="V14" s="133">
        <f>$C14*VLOOKUP($A14,'Non-energy Multiplier'!$A$95:$AQ$138,COLUMN('Non-energy Multiplier'!V$1),0)</f>
        <v>0</v>
      </c>
      <c r="W14" s="133">
        <f>$C14*VLOOKUP($A14,'Non-energy Multiplier'!$A$95:$AQ$138,COLUMN('Non-energy Multiplier'!W$1),0)</f>
        <v>0</v>
      </c>
      <c r="X14" s="133">
        <f>$C14*VLOOKUP($A14,'Non-energy Multiplier'!$A$95:$AQ$138,COLUMN('Non-energy Multiplier'!X$1),0)</f>
        <v>0</v>
      </c>
      <c r="Y14" s="133">
        <f>$C14*VLOOKUP($A14,'Non-energy Multiplier'!$A$95:$AQ$138,COLUMN('Non-energy Multiplier'!Y$1),0)</f>
        <v>0</v>
      </c>
      <c r="Z14" s="133">
        <f>$C14*VLOOKUP($A14,'Non-energy Multiplier'!$A$95:$AQ$138,COLUMN('Non-energy Multiplier'!Z$1),0)</f>
        <v>0</v>
      </c>
      <c r="AA14" s="133">
        <f>$C14*VLOOKUP($A14,'Non-energy Multiplier'!$A$95:$AQ$138,COLUMN('Non-energy Multiplier'!AA$1),0)</f>
        <v>0</v>
      </c>
      <c r="AB14" s="133">
        <f>$C14*VLOOKUP($A14,'Non-energy Multiplier'!$A$95:$AQ$138,COLUMN('Non-energy Multiplier'!AB$1),0)</f>
        <v>0</v>
      </c>
      <c r="AC14" s="133">
        <f>$C14*VLOOKUP($A14,'Non-energy Multiplier'!$A$95:$AQ$138,COLUMN('Non-energy Multiplier'!AC$1),0)</f>
        <v>0</v>
      </c>
      <c r="AD14" s="133">
        <f>$C14*VLOOKUP($A14,'Non-energy Multiplier'!$A$95:$AQ$138,COLUMN('Non-energy Multiplier'!AD$1),0)</f>
        <v>0</v>
      </c>
      <c r="AE14" s="133">
        <f>$C14*VLOOKUP($A14,'Non-energy Multiplier'!$A$95:$AQ$138,COLUMN('Non-energy Multiplier'!AE$1),0)</f>
        <v>0</v>
      </c>
      <c r="AF14" s="133">
        <f>$C14*VLOOKUP($A14,'Non-energy Multiplier'!$A$95:$AQ$138,COLUMN('Non-energy Multiplier'!AF$1),0)</f>
        <v>0</v>
      </c>
      <c r="AG14" s="133">
        <f>$C14*VLOOKUP($A14,'Non-energy Multiplier'!$A$95:$AQ$138,COLUMN('Non-energy Multiplier'!AG$1),0)</f>
        <v>0</v>
      </c>
      <c r="AH14" s="133">
        <f>$C14*VLOOKUP($A14,'Non-energy Multiplier'!$A$95:$AQ$138,COLUMN('Non-energy Multiplier'!AH$1),0)</f>
        <v>0</v>
      </c>
      <c r="AI14" s="133">
        <f>$C14*VLOOKUP($A14,'Non-energy Multiplier'!$A$95:$AQ$138,COLUMN('Non-energy Multiplier'!AI$1),0)</f>
        <v>0</v>
      </c>
      <c r="AJ14" s="133">
        <f>$C14*VLOOKUP($A14,'Non-energy Multiplier'!$A$95:$AQ$138,COLUMN('Non-energy Multiplier'!AJ$1),0)</f>
        <v>0</v>
      </c>
      <c r="AK14" s="133">
        <f>$C14*VLOOKUP($A14,'Non-energy Multiplier'!$A$95:$AQ$138,COLUMN('Non-energy Multiplier'!AK$1),0)</f>
        <v>0</v>
      </c>
      <c r="AL14" s="133">
        <f>$C14*VLOOKUP($A14,'Non-energy Multiplier'!$A$95:$AQ$138,COLUMN('Non-energy Multiplier'!AL$1),0)</f>
        <v>0</v>
      </c>
      <c r="AM14" s="133">
        <f>$C14*VLOOKUP($A14,'Non-energy Multiplier'!$A$95:$AQ$138,COLUMN('Non-energy Multiplier'!AM$1),0)</f>
        <v>0</v>
      </c>
      <c r="AN14" s="133">
        <f>$C14*VLOOKUP($A14,'Non-energy Multiplier'!$A$95:$AQ$138,COLUMN('Non-energy Multiplier'!AN$1),0)</f>
        <v>0</v>
      </c>
      <c r="AO14" s="133">
        <f>$C14*VLOOKUP($A14,'Non-energy Multiplier'!$A$95:$AQ$138,COLUMN('Non-energy Multiplier'!AO$1),0)</f>
        <v>0</v>
      </c>
      <c r="AP14" s="133">
        <f>$C14*VLOOKUP($A14,'Non-energy Multiplier'!$A$95:$AQ$138,COLUMN('Non-energy Multiplier'!AP$1),0)</f>
        <v>0</v>
      </c>
      <c r="AQ14" s="133">
        <f>$C14*VLOOKUP($A14,'Non-energy Multiplier'!$A$95:$AQ$138,COLUMN('Non-energy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5">
      <c r="A15" s="12" t="s">
        <v>14</v>
      </c>
      <c r="B15" s="133">
        <f>'Non-energy Use 2019'!F128</f>
        <v>0</v>
      </c>
      <c r="C15" s="133">
        <f>'Non-energy Use 2020'!F127</f>
        <v>0</v>
      </c>
      <c r="D15" s="133">
        <f>$C15*VLOOKUP($A15,'Non-energy Multiplier'!$A$95:$AQ$138,COLUMN('Non-energy Multiplier'!D$1),0)</f>
        <v>0</v>
      </c>
      <c r="E15" s="133">
        <f>$C15*VLOOKUP($A15,'Non-energy Multiplier'!$A$95:$AQ$138,COLUMN('Non-energy Multiplier'!E$1),0)</f>
        <v>0</v>
      </c>
      <c r="F15" s="133">
        <f>$C15*VLOOKUP($A15,'Non-energy Multiplier'!$A$95:$AQ$138,COLUMN('Non-energy Multiplier'!F$1),0)</f>
        <v>0</v>
      </c>
      <c r="G15" s="133">
        <f>$C15*VLOOKUP($A15,'Non-energy Multiplier'!$A$95:$AQ$138,COLUMN('Non-energy Multiplier'!G$1),0)</f>
        <v>0</v>
      </c>
      <c r="H15" s="133">
        <f>$C15*VLOOKUP($A15,'Non-energy Multiplier'!$A$95:$AQ$138,COLUMN('Non-energy Multiplier'!H$1),0)</f>
        <v>0</v>
      </c>
      <c r="I15" s="133">
        <f>$C15*VLOOKUP($A15,'Non-energy Multiplier'!$A$95:$AQ$138,COLUMN('Non-energy Multiplier'!I$1),0)</f>
        <v>0</v>
      </c>
      <c r="J15" s="133">
        <f>$C15*VLOOKUP($A15,'Non-energy Multiplier'!$A$95:$AQ$138,COLUMN('Non-energy Multiplier'!J$1),0)</f>
        <v>0</v>
      </c>
      <c r="K15" s="133">
        <f>$C15*VLOOKUP($A15,'Non-energy Multiplier'!$A$95:$AQ$138,COLUMN('Non-energy Multiplier'!K$1),0)</f>
        <v>0</v>
      </c>
      <c r="L15" s="133">
        <f>$C15*VLOOKUP($A15,'Non-energy Multiplier'!$A$95:$AQ$138,COLUMN('Non-energy Multiplier'!L$1),0)</f>
        <v>0</v>
      </c>
      <c r="M15" s="133">
        <f>$C15*VLOOKUP($A15,'Non-energy Multiplier'!$A$95:$AQ$138,COLUMN('Non-energy Multiplier'!M$1),0)</f>
        <v>0</v>
      </c>
      <c r="N15" s="133">
        <f>$C15*VLOOKUP($A15,'Non-energy Multiplier'!$A$95:$AQ$138,COLUMN('Non-energy Multiplier'!N$1),0)</f>
        <v>0</v>
      </c>
      <c r="O15" s="133">
        <f>$C15*VLOOKUP($A15,'Non-energy Multiplier'!$A$95:$AQ$138,COLUMN('Non-energy Multiplier'!O$1),0)</f>
        <v>0</v>
      </c>
      <c r="P15" s="133">
        <f>$C15*VLOOKUP($A15,'Non-energy Multiplier'!$A$95:$AQ$138,COLUMN('Non-energy Multiplier'!P$1),0)</f>
        <v>0</v>
      </c>
      <c r="Q15" s="133">
        <f>$C15*VLOOKUP($A15,'Non-energy Multiplier'!$A$95:$AQ$138,COLUMN('Non-energy Multiplier'!Q$1),0)</f>
        <v>0</v>
      </c>
      <c r="R15" s="133">
        <f>$C15*VLOOKUP($A15,'Non-energy Multiplier'!$A$95:$AQ$138,COLUMN('Non-energy Multiplier'!R$1),0)</f>
        <v>0</v>
      </c>
      <c r="S15" s="133">
        <f>$C15*VLOOKUP($A15,'Non-energy Multiplier'!$A$95:$AQ$138,COLUMN('Non-energy Multiplier'!S$1),0)</f>
        <v>0</v>
      </c>
      <c r="T15" s="133">
        <f>$C15*VLOOKUP($A15,'Non-energy Multiplier'!$A$95:$AQ$138,COLUMN('Non-energy Multiplier'!T$1),0)</f>
        <v>0</v>
      </c>
      <c r="U15" s="133">
        <f>$C15*VLOOKUP($A15,'Non-energy Multiplier'!$A$95:$AQ$138,COLUMN('Non-energy Multiplier'!U$1),0)</f>
        <v>0</v>
      </c>
      <c r="V15" s="133">
        <f>$C15*VLOOKUP($A15,'Non-energy Multiplier'!$A$95:$AQ$138,COLUMN('Non-energy Multiplier'!V$1),0)</f>
        <v>0</v>
      </c>
      <c r="W15" s="133">
        <f>$C15*VLOOKUP($A15,'Non-energy Multiplier'!$A$95:$AQ$138,COLUMN('Non-energy Multiplier'!W$1),0)</f>
        <v>0</v>
      </c>
      <c r="X15" s="133">
        <f>$C15*VLOOKUP($A15,'Non-energy Multiplier'!$A$95:$AQ$138,COLUMN('Non-energy Multiplier'!X$1),0)</f>
        <v>0</v>
      </c>
      <c r="Y15" s="133">
        <f>$C15*VLOOKUP($A15,'Non-energy Multiplier'!$A$95:$AQ$138,COLUMN('Non-energy Multiplier'!Y$1),0)</f>
        <v>0</v>
      </c>
      <c r="Z15" s="133">
        <f>$C15*VLOOKUP($A15,'Non-energy Multiplier'!$A$95:$AQ$138,COLUMN('Non-energy Multiplier'!Z$1),0)</f>
        <v>0</v>
      </c>
      <c r="AA15" s="133">
        <f>$C15*VLOOKUP($A15,'Non-energy Multiplier'!$A$95:$AQ$138,COLUMN('Non-energy Multiplier'!AA$1),0)</f>
        <v>0</v>
      </c>
      <c r="AB15" s="133">
        <f>$C15*VLOOKUP($A15,'Non-energy Multiplier'!$A$95:$AQ$138,COLUMN('Non-energy Multiplier'!AB$1),0)</f>
        <v>0</v>
      </c>
      <c r="AC15" s="133">
        <f>$C15*VLOOKUP($A15,'Non-energy Multiplier'!$A$95:$AQ$138,COLUMN('Non-energy Multiplier'!AC$1),0)</f>
        <v>0</v>
      </c>
      <c r="AD15" s="133">
        <f>$C15*VLOOKUP($A15,'Non-energy Multiplier'!$A$95:$AQ$138,COLUMN('Non-energy Multiplier'!AD$1),0)</f>
        <v>0</v>
      </c>
      <c r="AE15" s="133">
        <f>$C15*VLOOKUP($A15,'Non-energy Multiplier'!$A$95:$AQ$138,COLUMN('Non-energy Multiplier'!AE$1),0)</f>
        <v>0</v>
      </c>
      <c r="AF15" s="133">
        <f>$C15*VLOOKUP($A15,'Non-energy Multiplier'!$A$95:$AQ$138,COLUMN('Non-energy Multiplier'!AF$1),0)</f>
        <v>0</v>
      </c>
      <c r="AG15" s="133">
        <f>$C15*VLOOKUP($A15,'Non-energy Multiplier'!$A$95:$AQ$138,COLUMN('Non-energy Multiplier'!AG$1),0)</f>
        <v>0</v>
      </c>
      <c r="AH15" s="133">
        <f>$C15*VLOOKUP($A15,'Non-energy Multiplier'!$A$95:$AQ$138,COLUMN('Non-energy Multiplier'!AH$1),0)</f>
        <v>0</v>
      </c>
      <c r="AI15" s="133">
        <f>$C15*VLOOKUP($A15,'Non-energy Multiplier'!$A$95:$AQ$138,COLUMN('Non-energy Multiplier'!AI$1),0)</f>
        <v>0</v>
      </c>
      <c r="AJ15" s="133">
        <f>$C15*VLOOKUP($A15,'Non-energy Multiplier'!$A$95:$AQ$138,COLUMN('Non-energy Multiplier'!AJ$1),0)</f>
        <v>0</v>
      </c>
      <c r="AK15" s="133">
        <f>$C15*VLOOKUP($A15,'Non-energy Multiplier'!$A$95:$AQ$138,COLUMN('Non-energy Multiplier'!AK$1),0)</f>
        <v>0</v>
      </c>
      <c r="AL15" s="133">
        <f>$C15*VLOOKUP($A15,'Non-energy Multiplier'!$A$95:$AQ$138,COLUMN('Non-energy Multiplier'!AL$1),0)</f>
        <v>0</v>
      </c>
      <c r="AM15" s="133">
        <f>$C15*VLOOKUP($A15,'Non-energy Multiplier'!$A$95:$AQ$138,COLUMN('Non-energy Multiplier'!AM$1),0)</f>
        <v>0</v>
      </c>
      <c r="AN15" s="133">
        <f>$C15*VLOOKUP($A15,'Non-energy Multiplier'!$A$95:$AQ$138,COLUMN('Non-energy Multiplier'!AN$1),0)</f>
        <v>0</v>
      </c>
      <c r="AO15" s="133">
        <f>$C15*VLOOKUP($A15,'Non-energy Multiplier'!$A$95:$AQ$138,COLUMN('Non-energy Multiplier'!AO$1),0)</f>
        <v>0</v>
      </c>
      <c r="AP15" s="133">
        <f>$C15*VLOOKUP($A15,'Non-energy Multiplier'!$A$95:$AQ$138,COLUMN('Non-energy Multiplier'!AP$1),0)</f>
        <v>0</v>
      </c>
      <c r="AQ15" s="133">
        <f>$C15*VLOOKUP($A15,'Non-energy Multiplier'!$A$95:$AQ$138,COLUMN('Non-energy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5">
      <c r="A16" s="12" t="s">
        <v>15</v>
      </c>
      <c r="B16" s="133">
        <f>'Non-energy Use 2019'!F129</f>
        <v>0</v>
      </c>
      <c r="C16" s="133">
        <f>'Non-energy Use 2020'!F128</f>
        <v>0</v>
      </c>
      <c r="D16" s="133">
        <f>$C16*VLOOKUP($A16,'Non-energy Multiplier'!$A$95:$AQ$138,COLUMN('Non-energy Multiplier'!D$1),0)</f>
        <v>0</v>
      </c>
      <c r="E16" s="133">
        <f>$C16*VLOOKUP($A16,'Non-energy Multiplier'!$A$95:$AQ$138,COLUMN('Non-energy Multiplier'!E$1),0)</f>
        <v>0</v>
      </c>
      <c r="F16" s="133">
        <f>$C16*VLOOKUP($A16,'Non-energy Multiplier'!$A$95:$AQ$138,COLUMN('Non-energy Multiplier'!F$1),0)</f>
        <v>0</v>
      </c>
      <c r="G16" s="133">
        <f>$C16*VLOOKUP($A16,'Non-energy Multiplier'!$A$95:$AQ$138,COLUMN('Non-energy Multiplier'!G$1),0)</f>
        <v>0</v>
      </c>
      <c r="H16" s="133">
        <f>$C16*VLOOKUP($A16,'Non-energy Multiplier'!$A$95:$AQ$138,COLUMN('Non-energy Multiplier'!H$1),0)</f>
        <v>0</v>
      </c>
      <c r="I16" s="133">
        <f>$C16*VLOOKUP($A16,'Non-energy Multiplier'!$A$95:$AQ$138,COLUMN('Non-energy Multiplier'!I$1),0)</f>
        <v>0</v>
      </c>
      <c r="J16" s="133">
        <f>$C16*VLOOKUP($A16,'Non-energy Multiplier'!$A$95:$AQ$138,COLUMN('Non-energy Multiplier'!J$1),0)</f>
        <v>0</v>
      </c>
      <c r="K16" s="133">
        <f>$C16*VLOOKUP($A16,'Non-energy Multiplier'!$A$95:$AQ$138,COLUMN('Non-energy Multiplier'!K$1),0)</f>
        <v>0</v>
      </c>
      <c r="L16" s="133">
        <f>$C16*VLOOKUP($A16,'Non-energy Multiplier'!$A$95:$AQ$138,COLUMN('Non-energy Multiplier'!L$1),0)</f>
        <v>0</v>
      </c>
      <c r="M16" s="133">
        <f>$C16*VLOOKUP($A16,'Non-energy Multiplier'!$A$95:$AQ$138,COLUMN('Non-energy Multiplier'!M$1),0)</f>
        <v>0</v>
      </c>
      <c r="N16" s="133">
        <f>$C16*VLOOKUP($A16,'Non-energy Multiplier'!$A$95:$AQ$138,COLUMN('Non-energy Multiplier'!N$1),0)</f>
        <v>0</v>
      </c>
      <c r="O16" s="133">
        <f>$C16*VLOOKUP($A16,'Non-energy Multiplier'!$A$95:$AQ$138,COLUMN('Non-energy Multiplier'!O$1),0)</f>
        <v>0</v>
      </c>
      <c r="P16" s="133">
        <f>$C16*VLOOKUP($A16,'Non-energy Multiplier'!$A$95:$AQ$138,COLUMN('Non-energy Multiplier'!P$1),0)</f>
        <v>0</v>
      </c>
      <c r="Q16" s="133">
        <f>$C16*VLOOKUP($A16,'Non-energy Multiplier'!$A$95:$AQ$138,COLUMN('Non-energy Multiplier'!Q$1),0)</f>
        <v>0</v>
      </c>
      <c r="R16" s="133">
        <f>$C16*VLOOKUP($A16,'Non-energy Multiplier'!$A$95:$AQ$138,COLUMN('Non-energy Multiplier'!R$1),0)</f>
        <v>0</v>
      </c>
      <c r="S16" s="133">
        <f>$C16*VLOOKUP($A16,'Non-energy Multiplier'!$A$95:$AQ$138,COLUMN('Non-energy Multiplier'!S$1),0)</f>
        <v>0</v>
      </c>
      <c r="T16" s="133">
        <f>$C16*VLOOKUP($A16,'Non-energy Multiplier'!$A$95:$AQ$138,COLUMN('Non-energy Multiplier'!T$1),0)</f>
        <v>0</v>
      </c>
      <c r="U16" s="133">
        <f>$C16*VLOOKUP($A16,'Non-energy Multiplier'!$A$95:$AQ$138,COLUMN('Non-energy Multiplier'!U$1),0)</f>
        <v>0</v>
      </c>
      <c r="V16" s="133">
        <f>$C16*VLOOKUP($A16,'Non-energy Multiplier'!$A$95:$AQ$138,COLUMN('Non-energy Multiplier'!V$1),0)</f>
        <v>0</v>
      </c>
      <c r="W16" s="133">
        <f>$C16*VLOOKUP($A16,'Non-energy Multiplier'!$A$95:$AQ$138,COLUMN('Non-energy Multiplier'!W$1),0)</f>
        <v>0</v>
      </c>
      <c r="X16" s="133">
        <f>$C16*VLOOKUP($A16,'Non-energy Multiplier'!$A$95:$AQ$138,COLUMN('Non-energy Multiplier'!X$1),0)</f>
        <v>0</v>
      </c>
      <c r="Y16" s="133">
        <f>$C16*VLOOKUP($A16,'Non-energy Multiplier'!$A$95:$AQ$138,COLUMN('Non-energy Multiplier'!Y$1),0)</f>
        <v>0</v>
      </c>
      <c r="Z16" s="133">
        <f>$C16*VLOOKUP($A16,'Non-energy Multiplier'!$A$95:$AQ$138,COLUMN('Non-energy Multiplier'!Z$1),0)</f>
        <v>0</v>
      </c>
      <c r="AA16" s="133">
        <f>$C16*VLOOKUP($A16,'Non-energy Multiplier'!$A$95:$AQ$138,COLUMN('Non-energy Multiplier'!AA$1),0)</f>
        <v>0</v>
      </c>
      <c r="AB16" s="133">
        <f>$C16*VLOOKUP($A16,'Non-energy Multiplier'!$A$95:$AQ$138,COLUMN('Non-energy Multiplier'!AB$1),0)</f>
        <v>0</v>
      </c>
      <c r="AC16" s="133">
        <f>$C16*VLOOKUP($A16,'Non-energy Multiplier'!$A$95:$AQ$138,COLUMN('Non-energy Multiplier'!AC$1),0)</f>
        <v>0</v>
      </c>
      <c r="AD16" s="133">
        <f>$C16*VLOOKUP($A16,'Non-energy Multiplier'!$A$95:$AQ$138,COLUMN('Non-energy Multiplier'!AD$1),0)</f>
        <v>0</v>
      </c>
      <c r="AE16" s="133">
        <f>$C16*VLOOKUP($A16,'Non-energy Multiplier'!$A$95:$AQ$138,COLUMN('Non-energy Multiplier'!AE$1),0)</f>
        <v>0</v>
      </c>
      <c r="AF16" s="133">
        <f>$C16*VLOOKUP($A16,'Non-energy Multiplier'!$A$95:$AQ$138,COLUMN('Non-energy Multiplier'!AF$1),0)</f>
        <v>0</v>
      </c>
      <c r="AG16" s="133">
        <f>$C16*VLOOKUP($A16,'Non-energy Multiplier'!$A$95:$AQ$138,COLUMN('Non-energy Multiplier'!AG$1),0)</f>
        <v>0</v>
      </c>
      <c r="AH16" s="133">
        <f>$C16*VLOOKUP($A16,'Non-energy Multiplier'!$A$95:$AQ$138,COLUMN('Non-energy Multiplier'!AH$1),0)</f>
        <v>0</v>
      </c>
      <c r="AI16" s="133">
        <f>$C16*VLOOKUP($A16,'Non-energy Multiplier'!$A$95:$AQ$138,COLUMN('Non-energy Multiplier'!AI$1),0)</f>
        <v>0</v>
      </c>
      <c r="AJ16" s="133">
        <f>$C16*VLOOKUP($A16,'Non-energy Multiplier'!$A$95:$AQ$138,COLUMN('Non-energy Multiplier'!AJ$1),0)</f>
        <v>0</v>
      </c>
      <c r="AK16" s="133">
        <f>$C16*VLOOKUP($A16,'Non-energy Multiplier'!$A$95:$AQ$138,COLUMN('Non-energy Multiplier'!AK$1),0)</f>
        <v>0</v>
      </c>
      <c r="AL16" s="133">
        <f>$C16*VLOOKUP($A16,'Non-energy Multiplier'!$A$95:$AQ$138,COLUMN('Non-energy Multiplier'!AL$1),0)</f>
        <v>0</v>
      </c>
      <c r="AM16" s="133">
        <f>$C16*VLOOKUP($A16,'Non-energy Multiplier'!$A$95:$AQ$138,COLUMN('Non-energy Multiplier'!AM$1),0)</f>
        <v>0</v>
      </c>
      <c r="AN16" s="133">
        <f>$C16*VLOOKUP($A16,'Non-energy Multiplier'!$A$95:$AQ$138,COLUMN('Non-energy Multiplier'!AN$1),0)</f>
        <v>0</v>
      </c>
      <c r="AO16" s="133">
        <f>$C16*VLOOKUP($A16,'Non-energy Multiplier'!$A$95:$AQ$138,COLUMN('Non-energy Multiplier'!AO$1),0)</f>
        <v>0</v>
      </c>
      <c r="AP16" s="133">
        <f>$C16*VLOOKUP($A16,'Non-energy Multiplier'!$A$95:$AQ$138,COLUMN('Non-energy Multiplier'!AP$1),0)</f>
        <v>0</v>
      </c>
      <c r="AQ16" s="133">
        <f>$C16*VLOOKUP($A16,'Non-energy Multiplier'!$A$95:$AQ$138,COLUMN('Non-energy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5">
      <c r="A17" s="12" t="s">
        <v>16</v>
      </c>
      <c r="B17" s="133">
        <f>'Non-energy Use 2019'!F130</f>
        <v>0</v>
      </c>
      <c r="C17" s="133">
        <f>'Non-energy Use 2020'!F129</f>
        <v>0</v>
      </c>
      <c r="D17" s="133">
        <f>$C17*VLOOKUP($A17,'Non-energy Multiplier'!$A$95:$AQ$138,COLUMN('Non-energy Multiplier'!D$1),0)</f>
        <v>0</v>
      </c>
      <c r="E17" s="133">
        <f>$C17*VLOOKUP($A17,'Non-energy Multiplier'!$A$95:$AQ$138,COLUMN('Non-energy Multiplier'!E$1),0)</f>
        <v>0</v>
      </c>
      <c r="F17" s="133">
        <f>$C17*VLOOKUP($A17,'Non-energy Multiplier'!$A$95:$AQ$138,COLUMN('Non-energy Multiplier'!F$1),0)</f>
        <v>0</v>
      </c>
      <c r="G17" s="133">
        <f>$C17*VLOOKUP($A17,'Non-energy Multiplier'!$A$95:$AQ$138,COLUMN('Non-energy Multiplier'!G$1),0)</f>
        <v>0</v>
      </c>
      <c r="H17" s="133">
        <f>$C17*VLOOKUP($A17,'Non-energy Multiplier'!$A$95:$AQ$138,COLUMN('Non-energy Multiplier'!H$1),0)</f>
        <v>0</v>
      </c>
      <c r="I17" s="133">
        <f>$C17*VLOOKUP($A17,'Non-energy Multiplier'!$A$95:$AQ$138,COLUMN('Non-energy Multiplier'!I$1),0)</f>
        <v>0</v>
      </c>
      <c r="J17" s="133">
        <f>$C17*VLOOKUP($A17,'Non-energy Multiplier'!$A$95:$AQ$138,COLUMN('Non-energy Multiplier'!J$1),0)</f>
        <v>0</v>
      </c>
      <c r="K17" s="133">
        <f>$C17*VLOOKUP($A17,'Non-energy Multiplier'!$A$95:$AQ$138,COLUMN('Non-energy Multiplier'!K$1),0)</f>
        <v>0</v>
      </c>
      <c r="L17" s="133">
        <f>$C17*VLOOKUP($A17,'Non-energy Multiplier'!$A$95:$AQ$138,COLUMN('Non-energy Multiplier'!L$1),0)</f>
        <v>0</v>
      </c>
      <c r="M17" s="133">
        <f>$C17*VLOOKUP($A17,'Non-energy Multiplier'!$A$95:$AQ$138,COLUMN('Non-energy Multiplier'!M$1),0)</f>
        <v>0</v>
      </c>
      <c r="N17" s="133">
        <f>$C17*VLOOKUP($A17,'Non-energy Multiplier'!$A$95:$AQ$138,COLUMN('Non-energy Multiplier'!N$1),0)</f>
        <v>0</v>
      </c>
      <c r="O17" s="133">
        <f>$C17*VLOOKUP($A17,'Non-energy Multiplier'!$A$95:$AQ$138,COLUMN('Non-energy Multiplier'!O$1),0)</f>
        <v>0</v>
      </c>
      <c r="P17" s="133">
        <f>$C17*VLOOKUP($A17,'Non-energy Multiplier'!$A$95:$AQ$138,COLUMN('Non-energy Multiplier'!P$1),0)</f>
        <v>0</v>
      </c>
      <c r="Q17" s="133">
        <f>$C17*VLOOKUP($A17,'Non-energy Multiplier'!$A$95:$AQ$138,COLUMN('Non-energy Multiplier'!Q$1),0)</f>
        <v>0</v>
      </c>
      <c r="R17" s="133">
        <f>$C17*VLOOKUP($A17,'Non-energy Multiplier'!$A$95:$AQ$138,COLUMN('Non-energy Multiplier'!R$1),0)</f>
        <v>0</v>
      </c>
      <c r="S17" s="133">
        <f>$C17*VLOOKUP($A17,'Non-energy Multiplier'!$A$95:$AQ$138,COLUMN('Non-energy Multiplier'!S$1),0)</f>
        <v>0</v>
      </c>
      <c r="T17" s="133">
        <f>$C17*VLOOKUP($A17,'Non-energy Multiplier'!$A$95:$AQ$138,COLUMN('Non-energy Multiplier'!T$1),0)</f>
        <v>0</v>
      </c>
      <c r="U17" s="133">
        <f>$C17*VLOOKUP($A17,'Non-energy Multiplier'!$A$95:$AQ$138,COLUMN('Non-energy Multiplier'!U$1),0)</f>
        <v>0</v>
      </c>
      <c r="V17" s="133">
        <f>$C17*VLOOKUP($A17,'Non-energy Multiplier'!$A$95:$AQ$138,COLUMN('Non-energy Multiplier'!V$1),0)</f>
        <v>0</v>
      </c>
      <c r="W17" s="133">
        <f>$C17*VLOOKUP($A17,'Non-energy Multiplier'!$A$95:$AQ$138,COLUMN('Non-energy Multiplier'!W$1),0)</f>
        <v>0</v>
      </c>
      <c r="X17" s="133">
        <f>$C17*VLOOKUP($A17,'Non-energy Multiplier'!$A$95:$AQ$138,COLUMN('Non-energy Multiplier'!X$1),0)</f>
        <v>0</v>
      </c>
      <c r="Y17" s="133">
        <f>$C17*VLOOKUP($A17,'Non-energy Multiplier'!$A$95:$AQ$138,COLUMN('Non-energy Multiplier'!Y$1),0)</f>
        <v>0</v>
      </c>
      <c r="Z17" s="133">
        <f>$C17*VLOOKUP($A17,'Non-energy Multiplier'!$A$95:$AQ$138,COLUMN('Non-energy Multiplier'!Z$1),0)</f>
        <v>0</v>
      </c>
      <c r="AA17" s="133">
        <f>$C17*VLOOKUP($A17,'Non-energy Multiplier'!$A$95:$AQ$138,COLUMN('Non-energy Multiplier'!AA$1),0)</f>
        <v>0</v>
      </c>
      <c r="AB17" s="133">
        <f>$C17*VLOOKUP($A17,'Non-energy Multiplier'!$A$95:$AQ$138,COLUMN('Non-energy Multiplier'!AB$1),0)</f>
        <v>0</v>
      </c>
      <c r="AC17" s="133">
        <f>$C17*VLOOKUP($A17,'Non-energy Multiplier'!$A$95:$AQ$138,COLUMN('Non-energy Multiplier'!AC$1),0)</f>
        <v>0</v>
      </c>
      <c r="AD17" s="133">
        <f>$C17*VLOOKUP($A17,'Non-energy Multiplier'!$A$95:$AQ$138,COLUMN('Non-energy Multiplier'!AD$1),0)</f>
        <v>0</v>
      </c>
      <c r="AE17" s="133">
        <f>$C17*VLOOKUP($A17,'Non-energy Multiplier'!$A$95:$AQ$138,COLUMN('Non-energy Multiplier'!AE$1),0)</f>
        <v>0</v>
      </c>
      <c r="AF17" s="133">
        <f>$C17*VLOOKUP($A17,'Non-energy Multiplier'!$A$95:$AQ$138,COLUMN('Non-energy Multiplier'!AF$1),0)</f>
        <v>0</v>
      </c>
      <c r="AG17" s="133">
        <f>$C17*VLOOKUP($A17,'Non-energy Multiplier'!$A$95:$AQ$138,COLUMN('Non-energy Multiplier'!AG$1),0)</f>
        <v>0</v>
      </c>
      <c r="AH17" s="133">
        <f>$C17*VLOOKUP($A17,'Non-energy Multiplier'!$A$95:$AQ$138,COLUMN('Non-energy Multiplier'!AH$1),0)</f>
        <v>0</v>
      </c>
      <c r="AI17" s="133">
        <f>$C17*VLOOKUP($A17,'Non-energy Multiplier'!$A$95:$AQ$138,COLUMN('Non-energy Multiplier'!AI$1),0)</f>
        <v>0</v>
      </c>
      <c r="AJ17" s="133">
        <f>$C17*VLOOKUP($A17,'Non-energy Multiplier'!$A$95:$AQ$138,COLUMN('Non-energy Multiplier'!AJ$1),0)</f>
        <v>0</v>
      </c>
      <c r="AK17" s="133">
        <f>$C17*VLOOKUP($A17,'Non-energy Multiplier'!$A$95:$AQ$138,COLUMN('Non-energy Multiplier'!AK$1),0)</f>
        <v>0</v>
      </c>
      <c r="AL17" s="133">
        <f>$C17*VLOOKUP($A17,'Non-energy Multiplier'!$A$95:$AQ$138,COLUMN('Non-energy Multiplier'!AL$1),0)</f>
        <v>0</v>
      </c>
      <c r="AM17" s="133">
        <f>$C17*VLOOKUP($A17,'Non-energy Multiplier'!$A$95:$AQ$138,COLUMN('Non-energy Multiplier'!AM$1),0)</f>
        <v>0</v>
      </c>
      <c r="AN17" s="133">
        <f>$C17*VLOOKUP($A17,'Non-energy Multiplier'!$A$95:$AQ$138,COLUMN('Non-energy Multiplier'!AN$1),0)</f>
        <v>0</v>
      </c>
      <c r="AO17" s="133">
        <f>$C17*VLOOKUP($A17,'Non-energy Multiplier'!$A$95:$AQ$138,COLUMN('Non-energy Multiplier'!AO$1),0)</f>
        <v>0</v>
      </c>
      <c r="AP17" s="133">
        <f>$C17*VLOOKUP($A17,'Non-energy Multiplier'!$A$95:$AQ$138,COLUMN('Non-energy Multiplier'!AP$1),0)</f>
        <v>0</v>
      </c>
      <c r="AQ17" s="133">
        <f>$C17*VLOOKUP($A17,'Non-energy Multiplier'!$A$95:$AQ$138,COLUMN('Non-energy Multiplier'!AQ$1),0)</f>
        <v>0</v>
      </c>
      <c r="AR17" s="133" t="str">
        <f>VLOOKUP($A17,'Sector Match'!$A$1:$B$43,2,0)</f>
        <v>wood products 16</v>
      </c>
    </row>
    <row r="18" spans="1:44" x14ac:dyDescent="0.25">
      <c r="A18" s="12" t="s">
        <v>17</v>
      </c>
      <c r="B18" s="133">
        <f>'Non-energy Use 2019'!F131</f>
        <v>0</v>
      </c>
      <c r="C18" s="133">
        <f>'Non-energy Use 2020'!F130</f>
        <v>0</v>
      </c>
      <c r="D18" s="133">
        <f>$C18*VLOOKUP($A18,'Non-energy Multiplier'!$A$95:$AQ$138,COLUMN('Non-energy Multiplier'!D$1),0)</f>
        <v>0</v>
      </c>
      <c r="E18" s="133">
        <f>$C18*VLOOKUP($A18,'Non-energy Multiplier'!$A$95:$AQ$138,COLUMN('Non-energy Multiplier'!E$1),0)</f>
        <v>0</v>
      </c>
      <c r="F18" s="133">
        <f>$C18*VLOOKUP($A18,'Non-energy Multiplier'!$A$95:$AQ$138,COLUMN('Non-energy Multiplier'!F$1),0)</f>
        <v>0</v>
      </c>
      <c r="G18" s="133">
        <f>$C18*VLOOKUP($A18,'Non-energy Multiplier'!$A$95:$AQ$138,COLUMN('Non-energy Multiplier'!G$1),0)</f>
        <v>0</v>
      </c>
      <c r="H18" s="133">
        <f>$C18*VLOOKUP($A18,'Non-energy Multiplier'!$A$95:$AQ$138,COLUMN('Non-energy Multiplier'!H$1),0)</f>
        <v>0</v>
      </c>
      <c r="I18" s="133">
        <f>$C18*VLOOKUP($A18,'Non-energy Multiplier'!$A$95:$AQ$138,COLUMN('Non-energy Multiplier'!I$1),0)</f>
        <v>0</v>
      </c>
      <c r="J18" s="133">
        <f>$C18*VLOOKUP($A18,'Non-energy Multiplier'!$A$95:$AQ$138,COLUMN('Non-energy Multiplier'!J$1),0)</f>
        <v>0</v>
      </c>
      <c r="K18" s="133">
        <f>$C18*VLOOKUP($A18,'Non-energy Multiplier'!$A$95:$AQ$138,COLUMN('Non-energy Multiplier'!K$1),0)</f>
        <v>0</v>
      </c>
      <c r="L18" s="133">
        <f>$C18*VLOOKUP($A18,'Non-energy Multiplier'!$A$95:$AQ$138,COLUMN('Non-energy Multiplier'!L$1),0)</f>
        <v>0</v>
      </c>
      <c r="M18" s="133">
        <f>$C18*VLOOKUP($A18,'Non-energy Multiplier'!$A$95:$AQ$138,COLUMN('Non-energy Multiplier'!M$1),0)</f>
        <v>0</v>
      </c>
      <c r="N18" s="133">
        <f>$C18*VLOOKUP($A18,'Non-energy Multiplier'!$A$95:$AQ$138,COLUMN('Non-energy Multiplier'!N$1),0)</f>
        <v>0</v>
      </c>
      <c r="O18" s="133">
        <f>$C18*VLOOKUP($A18,'Non-energy Multiplier'!$A$95:$AQ$138,COLUMN('Non-energy Multiplier'!O$1),0)</f>
        <v>0</v>
      </c>
      <c r="P18" s="133">
        <f>$C18*VLOOKUP($A18,'Non-energy Multiplier'!$A$95:$AQ$138,COLUMN('Non-energy Multiplier'!P$1),0)</f>
        <v>0</v>
      </c>
      <c r="Q18" s="133">
        <f>$C18*VLOOKUP($A18,'Non-energy Multiplier'!$A$95:$AQ$138,COLUMN('Non-energy Multiplier'!Q$1),0)</f>
        <v>0</v>
      </c>
      <c r="R18" s="133">
        <f>$C18*VLOOKUP($A18,'Non-energy Multiplier'!$A$95:$AQ$138,COLUMN('Non-energy Multiplier'!R$1),0)</f>
        <v>0</v>
      </c>
      <c r="S18" s="133">
        <f>$C18*VLOOKUP($A18,'Non-energy Multiplier'!$A$95:$AQ$138,COLUMN('Non-energy Multiplier'!S$1),0)</f>
        <v>0</v>
      </c>
      <c r="T18" s="133">
        <f>$C18*VLOOKUP($A18,'Non-energy Multiplier'!$A$95:$AQ$138,COLUMN('Non-energy Multiplier'!T$1),0)</f>
        <v>0</v>
      </c>
      <c r="U18" s="133">
        <f>$C18*VLOOKUP($A18,'Non-energy Multiplier'!$A$95:$AQ$138,COLUMN('Non-energy Multiplier'!U$1),0)</f>
        <v>0</v>
      </c>
      <c r="V18" s="133">
        <f>$C18*VLOOKUP($A18,'Non-energy Multiplier'!$A$95:$AQ$138,COLUMN('Non-energy Multiplier'!V$1),0)</f>
        <v>0</v>
      </c>
      <c r="W18" s="133">
        <f>$C18*VLOOKUP($A18,'Non-energy Multiplier'!$A$95:$AQ$138,COLUMN('Non-energy Multiplier'!W$1),0)</f>
        <v>0</v>
      </c>
      <c r="X18" s="133">
        <f>$C18*VLOOKUP($A18,'Non-energy Multiplier'!$A$95:$AQ$138,COLUMN('Non-energy Multiplier'!X$1),0)</f>
        <v>0</v>
      </c>
      <c r="Y18" s="133">
        <f>$C18*VLOOKUP($A18,'Non-energy Multiplier'!$A$95:$AQ$138,COLUMN('Non-energy Multiplier'!Y$1),0)</f>
        <v>0</v>
      </c>
      <c r="Z18" s="133">
        <f>$C18*VLOOKUP($A18,'Non-energy Multiplier'!$A$95:$AQ$138,COLUMN('Non-energy Multiplier'!Z$1),0)</f>
        <v>0</v>
      </c>
      <c r="AA18" s="133">
        <f>$C18*VLOOKUP($A18,'Non-energy Multiplier'!$A$95:$AQ$138,COLUMN('Non-energy Multiplier'!AA$1),0)</f>
        <v>0</v>
      </c>
      <c r="AB18" s="133">
        <f>$C18*VLOOKUP($A18,'Non-energy Multiplier'!$A$95:$AQ$138,COLUMN('Non-energy Multiplier'!AB$1),0)</f>
        <v>0</v>
      </c>
      <c r="AC18" s="133">
        <f>$C18*VLOOKUP($A18,'Non-energy Multiplier'!$A$95:$AQ$138,COLUMN('Non-energy Multiplier'!AC$1),0)</f>
        <v>0</v>
      </c>
      <c r="AD18" s="133">
        <f>$C18*VLOOKUP($A18,'Non-energy Multiplier'!$A$95:$AQ$138,COLUMN('Non-energy Multiplier'!AD$1),0)</f>
        <v>0</v>
      </c>
      <c r="AE18" s="133">
        <f>$C18*VLOOKUP($A18,'Non-energy Multiplier'!$A$95:$AQ$138,COLUMN('Non-energy Multiplier'!AE$1),0)</f>
        <v>0</v>
      </c>
      <c r="AF18" s="133">
        <f>$C18*VLOOKUP($A18,'Non-energy Multiplier'!$A$95:$AQ$138,COLUMN('Non-energy Multiplier'!AF$1),0)</f>
        <v>0</v>
      </c>
      <c r="AG18" s="133">
        <f>$C18*VLOOKUP($A18,'Non-energy Multiplier'!$A$95:$AQ$138,COLUMN('Non-energy Multiplier'!AG$1),0)</f>
        <v>0</v>
      </c>
      <c r="AH18" s="133">
        <f>$C18*VLOOKUP($A18,'Non-energy Multiplier'!$A$95:$AQ$138,COLUMN('Non-energy Multiplier'!AH$1),0)</f>
        <v>0</v>
      </c>
      <c r="AI18" s="133">
        <f>$C18*VLOOKUP($A18,'Non-energy Multiplier'!$A$95:$AQ$138,COLUMN('Non-energy Multiplier'!AI$1),0)</f>
        <v>0</v>
      </c>
      <c r="AJ18" s="133">
        <f>$C18*VLOOKUP($A18,'Non-energy Multiplier'!$A$95:$AQ$138,COLUMN('Non-energy Multiplier'!AJ$1),0)</f>
        <v>0</v>
      </c>
      <c r="AK18" s="133">
        <f>$C18*VLOOKUP($A18,'Non-energy Multiplier'!$A$95:$AQ$138,COLUMN('Non-energy Multiplier'!AK$1),0)</f>
        <v>0</v>
      </c>
      <c r="AL18" s="133">
        <f>$C18*VLOOKUP($A18,'Non-energy Multiplier'!$A$95:$AQ$138,COLUMN('Non-energy Multiplier'!AL$1),0)</f>
        <v>0</v>
      </c>
      <c r="AM18" s="133">
        <f>$C18*VLOOKUP($A18,'Non-energy Multiplier'!$A$95:$AQ$138,COLUMN('Non-energy Multiplier'!AM$1),0)</f>
        <v>0</v>
      </c>
      <c r="AN18" s="133">
        <f>$C18*VLOOKUP($A18,'Non-energy Multiplier'!$A$95:$AQ$138,COLUMN('Non-energy Multiplier'!AN$1),0)</f>
        <v>0</v>
      </c>
      <c r="AO18" s="133">
        <f>$C18*VLOOKUP($A18,'Non-energy Multiplier'!$A$95:$AQ$138,COLUMN('Non-energy Multiplier'!AO$1),0)</f>
        <v>0</v>
      </c>
      <c r="AP18" s="133">
        <f>$C18*VLOOKUP($A18,'Non-energy Multiplier'!$A$95:$AQ$138,COLUMN('Non-energy Multiplier'!AP$1),0)</f>
        <v>0</v>
      </c>
      <c r="AQ18" s="133">
        <f>$C18*VLOOKUP($A18,'Non-energy Multiplier'!$A$95:$AQ$138,COLUMN('Non-energy Multiplier'!AQ$1),0)</f>
        <v>0</v>
      </c>
      <c r="AR18" s="133" t="str">
        <f>VLOOKUP($A18,'Sector Match'!$A$1:$B$43,2,0)</f>
        <v>wood products 16</v>
      </c>
    </row>
    <row r="19" spans="1:44" x14ac:dyDescent="0.25">
      <c r="A19" s="12" t="s">
        <v>18</v>
      </c>
      <c r="B19" s="133">
        <f>'Non-energy Use 2019'!F132</f>
        <v>0</v>
      </c>
      <c r="C19" s="133">
        <f>'Non-energy Use 2020'!F131</f>
        <v>0</v>
      </c>
      <c r="D19" s="133">
        <f>$C19*VLOOKUP($A19,'Non-energy Multiplier'!$A$95:$AQ$138,COLUMN('Non-energy Multiplier'!D$1),0)</f>
        <v>0</v>
      </c>
      <c r="E19" s="133">
        <f>$C19*VLOOKUP($A19,'Non-energy Multiplier'!$A$95:$AQ$138,COLUMN('Non-energy Multiplier'!E$1),0)</f>
        <v>0</v>
      </c>
      <c r="F19" s="133">
        <f>$C19*VLOOKUP($A19,'Non-energy Multiplier'!$A$95:$AQ$138,COLUMN('Non-energy Multiplier'!F$1),0)</f>
        <v>0</v>
      </c>
      <c r="G19" s="133">
        <f>$C19*VLOOKUP($A19,'Non-energy Multiplier'!$A$95:$AQ$138,COLUMN('Non-energy Multiplier'!G$1),0)</f>
        <v>0</v>
      </c>
      <c r="H19" s="133">
        <f>$C19*VLOOKUP($A19,'Non-energy Multiplier'!$A$95:$AQ$138,COLUMN('Non-energy Multiplier'!H$1),0)</f>
        <v>0</v>
      </c>
      <c r="I19" s="133">
        <f>$C19*VLOOKUP($A19,'Non-energy Multiplier'!$A$95:$AQ$138,COLUMN('Non-energy Multiplier'!I$1),0)</f>
        <v>0</v>
      </c>
      <c r="J19" s="133">
        <f>$C19*VLOOKUP($A19,'Non-energy Multiplier'!$A$95:$AQ$138,COLUMN('Non-energy Multiplier'!J$1),0)</f>
        <v>0</v>
      </c>
      <c r="K19" s="133">
        <f>$C19*VLOOKUP($A19,'Non-energy Multiplier'!$A$95:$AQ$138,COLUMN('Non-energy Multiplier'!K$1),0)</f>
        <v>0</v>
      </c>
      <c r="L19" s="133">
        <f>$C19*VLOOKUP($A19,'Non-energy Multiplier'!$A$95:$AQ$138,COLUMN('Non-energy Multiplier'!L$1),0)</f>
        <v>0</v>
      </c>
      <c r="M19" s="133">
        <f>$C19*VLOOKUP($A19,'Non-energy Multiplier'!$A$95:$AQ$138,COLUMN('Non-energy Multiplier'!M$1),0)</f>
        <v>0</v>
      </c>
      <c r="N19" s="133">
        <f>$C19*VLOOKUP($A19,'Non-energy Multiplier'!$A$95:$AQ$138,COLUMN('Non-energy Multiplier'!N$1),0)</f>
        <v>0</v>
      </c>
      <c r="O19" s="133">
        <f>$C19*VLOOKUP($A19,'Non-energy Multiplier'!$A$95:$AQ$138,COLUMN('Non-energy Multiplier'!O$1),0)</f>
        <v>0</v>
      </c>
      <c r="P19" s="133">
        <f>$C19*VLOOKUP($A19,'Non-energy Multiplier'!$A$95:$AQ$138,COLUMN('Non-energy Multiplier'!P$1),0)</f>
        <v>0</v>
      </c>
      <c r="Q19" s="133">
        <f>$C19*VLOOKUP($A19,'Non-energy Multiplier'!$A$95:$AQ$138,COLUMN('Non-energy Multiplier'!Q$1),0)</f>
        <v>0</v>
      </c>
      <c r="R19" s="133">
        <f>$C19*VLOOKUP($A19,'Non-energy Multiplier'!$A$95:$AQ$138,COLUMN('Non-energy Multiplier'!R$1),0)</f>
        <v>0</v>
      </c>
      <c r="S19" s="133">
        <f>$C19*VLOOKUP($A19,'Non-energy Multiplier'!$A$95:$AQ$138,COLUMN('Non-energy Multiplier'!S$1),0)</f>
        <v>0</v>
      </c>
      <c r="T19" s="133">
        <f>$C19*VLOOKUP($A19,'Non-energy Multiplier'!$A$95:$AQ$138,COLUMN('Non-energy Multiplier'!T$1),0)</f>
        <v>0</v>
      </c>
      <c r="U19" s="133">
        <f>$C19*VLOOKUP($A19,'Non-energy Multiplier'!$A$95:$AQ$138,COLUMN('Non-energy Multiplier'!U$1),0)</f>
        <v>0</v>
      </c>
      <c r="V19" s="133">
        <f>$C19*VLOOKUP($A19,'Non-energy Multiplier'!$A$95:$AQ$138,COLUMN('Non-energy Multiplier'!V$1),0)</f>
        <v>0</v>
      </c>
      <c r="W19" s="133">
        <f>$C19*VLOOKUP($A19,'Non-energy Multiplier'!$A$95:$AQ$138,COLUMN('Non-energy Multiplier'!W$1),0)</f>
        <v>0</v>
      </c>
      <c r="X19" s="133">
        <f>$C19*VLOOKUP($A19,'Non-energy Multiplier'!$A$95:$AQ$138,COLUMN('Non-energy Multiplier'!X$1),0)</f>
        <v>0</v>
      </c>
      <c r="Y19" s="133">
        <f>$C19*VLOOKUP($A19,'Non-energy Multiplier'!$A$95:$AQ$138,COLUMN('Non-energy Multiplier'!Y$1),0)</f>
        <v>0</v>
      </c>
      <c r="Z19" s="133">
        <f>$C19*VLOOKUP($A19,'Non-energy Multiplier'!$A$95:$AQ$138,COLUMN('Non-energy Multiplier'!Z$1),0)</f>
        <v>0</v>
      </c>
      <c r="AA19" s="133">
        <f>$C19*VLOOKUP($A19,'Non-energy Multiplier'!$A$95:$AQ$138,COLUMN('Non-energy Multiplier'!AA$1),0)</f>
        <v>0</v>
      </c>
      <c r="AB19" s="133">
        <f>$C19*VLOOKUP($A19,'Non-energy Multiplier'!$A$95:$AQ$138,COLUMN('Non-energy Multiplier'!AB$1),0)</f>
        <v>0</v>
      </c>
      <c r="AC19" s="133">
        <f>$C19*VLOOKUP($A19,'Non-energy Multiplier'!$A$95:$AQ$138,COLUMN('Non-energy Multiplier'!AC$1),0)</f>
        <v>0</v>
      </c>
      <c r="AD19" s="133">
        <f>$C19*VLOOKUP($A19,'Non-energy Multiplier'!$A$95:$AQ$138,COLUMN('Non-energy Multiplier'!AD$1),0)</f>
        <v>0</v>
      </c>
      <c r="AE19" s="133">
        <f>$C19*VLOOKUP($A19,'Non-energy Multiplier'!$A$95:$AQ$138,COLUMN('Non-energy Multiplier'!AE$1),0)</f>
        <v>0</v>
      </c>
      <c r="AF19" s="133">
        <f>$C19*VLOOKUP($A19,'Non-energy Multiplier'!$A$95:$AQ$138,COLUMN('Non-energy Multiplier'!AF$1),0)</f>
        <v>0</v>
      </c>
      <c r="AG19" s="133">
        <f>$C19*VLOOKUP($A19,'Non-energy Multiplier'!$A$95:$AQ$138,COLUMN('Non-energy Multiplier'!AG$1),0)</f>
        <v>0</v>
      </c>
      <c r="AH19" s="133">
        <f>$C19*VLOOKUP($A19,'Non-energy Multiplier'!$A$95:$AQ$138,COLUMN('Non-energy Multiplier'!AH$1),0)</f>
        <v>0</v>
      </c>
      <c r="AI19" s="133">
        <f>$C19*VLOOKUP($A19,'Non-energy Multiplier'!$A$95:$AQ$138,COLUMN('Non-energy Multiplier'!AI$1),0)</f>
        <v>0</v>
      </c>
      <c r="AJ19" s="133">
        <f>$C19*VLOOKUP($A19,'Non-energy Multiplier'!$A$95:$AQ$138,COLUMN('Non-energy Multiplier'!AJ$1),0)</f>
        <v>0</v>
      </c>
      <c r="AK19" s="133">
        <f>$C19*VLOOKUP($A19,'Non-energy Multiplier'!$A$95:$AQ$138,COLUMN('Non-energy Multiplier'!AK$1),0)</f>
        <v>0</v>
      </c>
      <c r="AL19" s="133">
        <f>$C19*VLOOKUP($A19,'Non-energy Multiplier'!$A$95:$AQ$138,COLUMN('Non-energy Multiplier'!AL$1),0)</f>
        <v>0</v>
      </c>
      <c r="AM19" s="133">
        <f>$C19*VLOOKUP($A19,'Non-energy Multiplier'!$A$95:$AQ$138,COLUMN('Non-energy Multiplier'!AM$1),0)</f>
        <v>0</v>
      </c>
      <c r="AN19" s="133">
        <f>$C19*VLOOKUP($A19,'Non-energy Multiplier'!$A$95:$AQ$138,COLUMN('Non-energy Multiplier'!AN$1),0)</f>
        <v>0</v>
      </c>
      <c r="AO19" s="133">
        <f>$C19*VLOOKUP($A19,'Non-energy Multiplier'!$A$95:$AQ$138,COLUMN('Non-energy Multiplier'!AO$1),0)</f>
        <v>0</v>
      </c>
      <c r="AP19" s="133">
        <f>$C19*VLOOKUP($A19,'Non-energy Multiplier'!$A$95:$AQ$138,COLUMN('Non-energy Multiplier'!AP$1),0)</f>
        <v>0</v>
      </c>
      <c r="AQ19" s="133">
        <f>$C19*VLOOKUP($A19,'Non-energy Multiplier'!$A$95:$AQ$138,COLUMN('Non-energy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5">
      <c r="A20" s="12" t="s">
        <v>19</v>
      </c>
      <c r="B20" s="133">
        <f>'Non-energy Use 2019'!F133</f>
        <v>0</v>
      </c>
      <c r="C20" s="133">
        <f>'Non-energy Use 2020'!F132</f>
        <v>0</v>
      </c>
      <c r="D20" s="133">
        <f>$C20*VLOOKUP($A20,'Non-energy Multiplier'!$A$95:$AQ$138,COLUMN('Non-energy Multiplier'!D$1),0)</f>
        <v>0</v>
      </c>
      <c r="E20" s="133">
        <f>$C20*VLOOKUP($A20,'Non-energy Multiplier'!$A$95:$AQ$138,COLUMN('Non-energy Multiplier'!E$1),0)</f>
        <v>0</v>
      </c>
      <c r="F20" s="133">
        <f>$C20*VLOOKUP($A20,'Non-energy Multiplier'!$A$95:$AQ$138,COLUMN('Non-energy Multiplier'!F$1),0)</f>
        <v>0</v>
      </c>
      <c r="G20" s="133">
        <f>$C20*VLOOKUP($A20,'Non-energy Multiplier'!$A$95:$AQ$138,COLUMN('Non-energy Multiplier'!G$1),0)</f>
        <v>0</v>
      </c>
      <c r="H20" s="133">
        <f>$C20*VLOOKUP($A20,'Non-energy Multiplier'!$A$95:$AQ$138,COLUMN('Non-energy Multiplier'!H$1),0)</f>
        <v>0</v>
      </c>
      <c r="I20" s="133">
        <f>$C20*VLOOKUP($A20,'Non-energy Multiplier'!$A$95:$AQ$138,COLUMN('Non-energy Multiplier'!I$1),0)</f>
        <v>0</v>
      </c>
      <c r="J20" s="133">
        <f>$C20*VLOOKUP($A20,'Non-energy Multiplier'!$A$95:$AQ$138,COLUMN('Non-energy Multiplier'!J$1),0)</f>
        <v>0</v>
      </c>
      <c r="K20" s="133">
        <f>$C20*VLOOKUP($A20,'Non-energy Multiplier'!$A$95:$AQ$138,COLUMN('Non-energy Multiplier'!K$1),0)</f>
        <v>0</v>
      </c>
      <c r="L20" s="133">
        <f>$C20*VLOOKUP($A20,'Non-energy Multiplier'!$A$95:$AQ$138,COLUMN('Non-energy Multiplier'!L$1),0)</f>
        <v>0</v>
      </c>
      <c r="M20" s="133">
        <f>$C20*VLOOKUP($A20,'Non-energy Multiplier'!$A$95:$AQ$138,COLUMN('Non-energy Multiplier'!M$1),0)</f>
        <v>0</v>
      </c>
      <c r="N20" s="133">
        <f>$C20*VLOOKUP($A20,'Non-energy Multiplier'!$A$95:$AQ$138,COLUMN('Non-energy Multiplier'!N$1),0)</f>
        <v>0</v>
      </c>
      <c r="O20" s="133">
        <f>$C20*VLOOKUP($A20,'Non-energy Multiplier'!$A$95:$AQ$138,COLUMN('Non-energy Multiplier'!O$1),0)</f>
        <v>0</v>
      </c>
      <c r="P20" s="133">
        <f>$C20*VLOOKUP($A20,'Non-energy Multiplier'!$A$95:$AQ$138,COLUMN('Non-energy Multiplier'!P$1),0)</f>
        <v>0</v>
      </c>
      <c r="Q20" s="133">
        <f>$C20*VLOOKUP($A20,'Non-energy Multiplier'!$A$95:$AQ$138,COLUMN('Non-energy Multiplier'!Q$1),0)</f>
        <v>0</v>
      </c>
      <c r="R20" s="133">
        <f>$C20*VLOOKUP($A20,'Non-energy Multiplier'!$A$95:$AQ$138,COLUMN('Non-energy Multiplier'!R$1),0)</f>
        <v>0</v>
      </c>
      <c r="S20" s="133">
        <f>$C20*VLOOKUP($A20,'Non-energy Multiplier'!$A$95:$AQ$138,COLUMN('Non-energy Multiplier'!S$1),0)</f>
        <v>0</v>
      </c>
      <c r="T20" s="133">
        <f>$C20*VLOOKUP($A20,'Non-energy Multiplier'!$A$95:$AQ$138,COLUMN('Non-energy Multiplier'!T$1),0)</f>
        <v>0</v>
      </c>
      <c r="U20" s="133">
        <f>$C20*VLOOKUP($A20,'Non-energy Multiplier'!$A$95:$AQ$138,COLUMN('Non-energy Multiplier'!U$1),0)</f>
        <v>0</v>
      </c>
      <c r="V20" s="133">
        <f>$C20*VLOOKUP($A20,'Non-energy Multiplier'!$A$95:$AQ$138,COLUMN('Non-energy Multiplier'!V$1),0)</f>
        <v>0</v>
      </c>
      <c r="W20" s="133">
        <f>$C20*VLOOKUP($A20,'Non-energy Multiplier'!$A$95:$AQ$138,COLUMN('Non-energy Multiplier'!W$1),0)</f>
        <v>0</v>
      </c>
      <c r="X20" s="133">
        <f>$C20*VLOOKUP($A20,'Non-energy Multiplier'!$A$95:$AQ$138,COLUMN('Non-energy Multiplier'!X$1),0)</f>
        <v>0</v>
      </c>
      <c r="Y20" s="133">
        <f>$C20*VLOOKUP($A20,'Non-energy Multiplier'!$A$95:$AQ$138,COLUMN('Non-energy Multiplier'!Y$1),0)</f>
        <v>0</v>
      </c>
      <c r="Z20" s="133">
        <f>$C20*VLOOKUP($A20,'Non-energy Multiplier'!$A$95:$AQ$138,COLUMN('Non-energy Multiplier'!Z$1),0)</f>
        <v>0</v>
      </c>
      <c r="AA20" s="133">
        <f>$C20*VLOOKUP($A20,'Non-energy Multiplier'!$A$95:$AQ$138,COLUMN('Non-energy Multiplier'!AA$1),0)</f>
        <v>0</v>
      </c>
      <c r="AB20" s="133">
        <f>$C20*VLOOKUP($A20,'Non-energy Multiplier'!$A$95:$AQ$138,COLUMN('Non-energy Multiplier'!AB$1),0)</f>
        <v>0</v>
      </c>
      <c r="AC20" s="133">
        <f>$C20*VLOOKUP($A20,'Non-energy Multiplier'!$A$95:$AQ$138,COLUMN('Non-energy Multiplier'!AC$1),0)</f>
        <v>0</v>
      </c>
      <c r="AD20" s="133">
        <f>$C20*VLOOKUP($A20,'Non-energy Multiplier'!$A$95:$AQ$138,COLUMN('Non-energy Multiplier'!AD$1),0)</f>
        <v>0</v>
      </c>
      <c r="AE20" s="133">
        <f>$C20*VLOOKUP($A20,'Non-energy Multiplier'!$A$95:$AQ$138,COLUMN('Non-energy Multiplier'!AE$1),0)</f>
        <v>0</v>
      </c>
      <c r="AF20" s="133">
        <f>$C20*VLOOKUP($A20,'Non-energy Multiplier'!$A$95:$AQ$138,COLUMN('Non-energy Multiplier'!AF$1),0)</f>
        <v>0</v>
      </c>
      <c r="AG20" s="133">
        <f>$C20*VLOOKUP($A20,'Non-energy Multiplier'!$A$95:$AQ$138,COLUMN('Non-energy Multiplier'!AG$1),0)</f>
        <v>0</v>
      </c>
      <c r="AH20" s="133">
        <f>$C20*VLOOKUP($A20,'Non-energy Multiplier'!$A$95:$AQ$138,COLUMN('Non-energy Multiplier'!AH$1),0)</f>
        <v>0</v>
      </c>
      <c r="AI20" s="133">
        <f>$C20*VLOOKUP($A20,'Non-energy Multiplier'!$A$95:$AQ$138,COLUMN('Non-energy Multiplier'!AI$1),0)</f>
        <v>0</v>
      </c>
      <c r="AJ20" s="133">
        <f>$C20*VLOOKUP($A20,'Non-energy Multiplier'!$A$95:$AQ$138,COLUMN('Non-energy Multiplier'!AJ$1),0)</f>
        <v>0</v>
      </c>
      <c r="AK20" s="133">
        <f>$C20*VLOOKUP($A20,'Non-energy Multiplier'!$A$95:$AQ$138,COLUMN('Non-energy Multiplier'!AK$1),0)</f>
        <v>0</v>
      </c>
      <c r="AL20" s="133">
        <f>$C20*VLOOKUP($A20,'Non-energy Multiplier'!$A$95:$AQ$138,COLUMN('Non-energy Multiplier'!AL$1),0)</f>
        <v>0</v>
      </c>
      <c r="AM20" s="133">
        <f>$C20*VLOOKUP($A20,'Non-energy Multiplier'!$A$95:$AQ$138,COLUMN('Non-energy Multiplier'!AM$1),0)</f>
        <v>0</v>
      </c>
      <c r="AN20" s="133">
        <f>$C20*VLOOKUP($A20,'Non-energy Multiplier'!$A$95:$AQ$138,COLUMN('Non-energy Multiplier'!AN$1),0)</f>
        <v>0</v>
      </c>
      <c r="AO20" s="133">
        <f>$C20*VLOOKUP($A20,'Non-energy Multiplier'!$A$95:$AQ$138,COLUMN('Non-energy Multiplier'!AO$1),0)</f>
        <v>0</v>
      </c>
      <c r="AP20" s="133">
        <f>$C20*VLOOKUP($A20,'Non-energy Multiplier'!$A$95:$AQ$138,COLUMN('Non-energy Multiplier'!AP$1),0)</f>
        <v>0</v>
      </c>
      <c r="AQ20" s="133">
        <f>$C20*VLOOKUP($A20,'Non-energy Multiplier'!$A$95:$AQ$138,COLUMN('Non-energy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5">
      <c r="A21" s="12" t="s">
        <v>20</v>
      </c>
      <c r="B21" s="133">
        <f>'Non-energy Use 2019'!F134</f>
        <v>0</v>
      </c>
      <c r="C21" s="133">
        <f>'Non-energy Use 2020'!F133</f>
        <v>0</v>
      </c>
      <c r="D21" s="133">
        <f>$C21*VLOOKUP($A21,'Non-energy Multiplier'!$A$95:$AQ$138,COLUMN('Non-energy Multiplier'!D$1),0)</f>
        <v>0</v>
      </c>
      <c r="E21" s="133">
        <f>$C21*VLOOKUP($A21,'Non-energy Multiplier'!$A$95:$AQ$138,COLUMN('Non-energy Multiplier'!E$1),0)</f>
        <v>0</v>
      </c>
      <c r="F21" s="133">
        <f>$C21*VLOOKUP($A21,'Non-energy Multiplier'!$A$95:$AQ$138,COLUMN('Non-energy Multiplier'!F$1),0)</f>
        <v>0</v>
      </c>
      <c r="G21" s="133">
        <f>$C21*VLOOKUP($A21,'Non-energy Multiplier'!$A$95:$AQ$138,COLUMN('Non-energy Multiplier'!G$1),0)</f>
        <v>0</v>
      </c>
      <c r="H21" s="133">
        <f>$C21*VLOOKUP($A21,'Non-energy Multiplier'!$A$95:$AQ$138,COLUMN('Non-energy Multiplier'!H$1),0)</f>
        <v>0</v>
      </c>
      <c r="I21" s="133">
        <f>$C21*VLOOKUP($A21,'Non-energy Multiplier'!$A$95:$AQ$138,COLUMN('Non-energy Multiplier'!I$1),0)</f>
        <v>0</v>
      </c>
      <c r="J21" s="133">
        <f>$C21*VLOOKUP($A21,'Non-energy Multiplier'!$A$95:$AQ$138,COLUMN('Non-energy Multiplier'!J$1),0)</f>
        <v>0</v>
      </c>
      <c r="K21" s="133">
        <f>$C21*VLOOKUP($A21,'Non-energy Multiplier'!$A$95:$AQ$138,COLUMN('Non-energy Multiplier'!K$1),0)</f>
        <v>0</v>
      </c>
      <c r="L21" s="133">
        <f>$C21*VLOOKUP($A21,'Non-energy Multiplier'!$A$95:$AQ$138,COLUMN('Non-energy Multiplier'!L$1),0)</f>
        <v>0</v>
      </c>
      <c r="M21" s="133">
        <f>$C21*VLOOKUP($A21,'Non-energy Multiplier'!$A$95:$AQ$138,COLUMN('Non-energy Multiplier'!M$1),0)</f>
        <v>0</v>
      </c>
      <c r="N21" s="133">
        <f>$C21*VLOOKUP($A21,'Non-energy Multiplier'!$A$95:$AQ$138,COLUMN('Non-energy Multiplier'!N$1),0)</f>
        <v>0</v>
      </c>
      <c r="O21" s="133">
        <f>$C21*VLOOKUP($A21,'Non-energy Multiplier'!$A$95:$AQ$138,COLUMN('Non-energy Multiplier'!O$1),0)</f>
        <v>0</v>
      </c>
      <c r="P21" s="133">
        <f>$C21*VLOOKUP($A21,'Non-energy Multiplier'!$A$95:$AQ$138,COLUMN('Non-energy Multiplier'!P$1),0)</f>
        <v>0</v>
      </c>
      <c r="Q21" s="133">
        <f>$C21*VLOOKUP($A21,'Non-energy Multiplier'!$A$95:$AQ$138,COLUMN('Non-energy Multiplier'!Q$1),0)</f>
        <v>0</v>
      </c>
      <c r="R21" s="133">
        <f>$C21*VLOOKUP($A21,'Non-energy Multiplier'!$A$95:$AQ$138,COLUMN('Non-energy Multiplier'!R$1),0)</f>
        <v>0</v>
      </c>
      <c r="S21" s="133">
        <f>$C21*VLOOKUP($A21,'Non-energy Multiplier'!$A$95:$AQ$138,COLUMN('Non-energy Multiplier'!S$1),0)</f>
        <v>0</v>
      </c>
      <c r="T21" s="133">
        <f>$C21*VLOOKUP($A21,'Non-energy Multiplier'!$A$95:$AQ$138,COLUMN('Non-energy Multiplier'!T$1),0)</f>
        <v>0</v>
      </c>
      <c r="U21" s="133">
        <f>$C21*VLOOKUP($A21,'Non-energy Multiplier'!$A$95:$AQ$138,COLUMN('Non-energy Multiplier'!U$1),0)</f>
        <v>0</v>
      </c>
      <c r="V21" s="133">
        <f>$C21*VLOOKUP($A21,'Non-energy Multiplier'!$A$95:$AQ$138,COLUMN('Non-energy Multiplier'!V$1),0)</f>
        <v>0</v>
      </c>
      <c r="W21" s="133">
        <f>$C21*VLOOKUP($A21,'Non-energy Multiplier'!$A$95:$AQ$138,COLUMN('Non-energy Multiplier'!W$1),0)</f>
        <v>0</v>
      </c>
      <c r="X21" s="133">
        <f>$C21*VLOOKUP($A21,'Non-energy Multiplier'!$A$95:$AQ$138,COLUMN('Non-energy Multiplier'!X$1),0)</f>
        <v>0</v>
      </c>
      <c r="Y21" s="133">
        <f>$C21*VLOOKUP($A21,'Non-energy Multiplier'!$A$95:$AQ$138,COLUMN('Non-energy Multiplier'!Y$1),0)</f>
        <v>0</v>
      </c>
      <c r="Z21" s="133">
        <f>$C21*VLOOKUP($A21,'Non-energy Multiplier'!$A$95:$AQ$138,COLUMN('Non-energy Multiplier'!Z$1),0)</f>
        <v>0</v>
      </c>
      <c r="AA21" s="133">
        <f>$C21*VLOOKUP($A21,'Non-energy Multiplier'!$A$95:$AQ$138,COLUMN('Non-energy Multiplier'!AA$1),0)</f>
        <v>0</v>
      </c>
      <c r="AB21" s="133">
        <f>$C21*VLOOKUP($A21,'Non-energy Multiplier'!$A$95:$AQ$138,COLUMN('Non-energy Multiplier'!AB$1),0)</f>
        <v>0</v>
      </c>
      <c r="AC21" s="133">
        <f>$C21*VLOOKUP($A21,'Non-energy Multiplier'!$A$95:$AQ$138,COLUMN('Non-energy Multiplier'!AC$1),0)</f>
        <v>0</v>
      </c>
      <c r="AD21" s="133">
        <f>$C21*VLOOKUP($A21,'Non-energy Multiplier'!$A$95:$AQ$138,COLUMN('Non-energy Multiplier'!AD$1),0)</f>
        <v>0</v>
      </c>
      <c r="AE21" s="133">
        <f>$C21*VLOOKUP($A21,'Non-energy Multiplier'!$A$95:$AQ$138,COLUMN('Non-energy Multiplier'!AE$1),0)</f>
        <v>0</v>
      </c>
      <c r="AF21" s="133">
        <f>$C21*VLOOKUP($A21,'Non-energy Multiplier'!$A$95:$AQ$138,COLUMN('Non-energy Multiplier'!AF$1),0)</f>
        <v>0</v>
      </c>
      <c r="AG21" s="133">
        <f>$C21*VLOOKUP($A21,'Non-energy Multiplier'!$A$95:$AQ$138,COLUMN('Non-energy Multiplier'!AG$1),0)</f>
        <v>0</v>
      </c>
      <c r="AH21" s="133">
        <f>$C21*VLOOKUP($A21,'Non-energy Multiplier'!$A$95:$AQ$138,COLUMN('Non-energy Multiplier'!AH$1),0)</f>
        <v>0</v>
      </c>
      <c r="AI21" s="133">
        <f>$C21*VLOOKUP($A21,'Non-energy Multiplier'!$A$95:$AQ$138,COLUMN('Non-energy Multiplier'!AI$1),0)</f>
        <v>0</v>
      </c>
      <c r="AJ21" s="133">
        <f>$C21*VLOOKUP($A21,'Non-energy Multiplier'!$A$95:$AQ$138,COLUMN('Non-energy Multiplier'!AJ$1),0)</f>
        <v>0</v>
      </c>
      <c r="AK21" s="133">
        <f>$C21*VLOOKUP($A21,'Non-energy Multiplier'!$A$95:$AQ$138,COLUMN('Non-energy Multiplier'!AK$1),0)</f>
        <v>0</v>
      </c>
      <c r="AL21" s="133">
        <f>$C21*VLOOKUP($A21,'Non-energy Multiplier'!$A$95:$AQ$138,COLUMN('Non-energy Multiplier'!AL$1),0)</f>
        <v>0</v>
      </c>
      <c r="AM21" s="133">
        <f>$C21*VLOOKUP($A21,'Non-energy Multiplier'!$A$95:$AQ$138,COLUMN('Non-energy Multiplier'!AM$1),0)</f>
        <v>0</v>
      </c>
      <c r="AN21" s="133">
        <f>$C21*VLOOKUP($A21,'Non-energy Multiplier'!$A$95:$AQ$138,COLUMN('Non-energy Multiplier'!AN$1),0)</f>
        <v>0</v>
      </c>
      <c r="AO21" s="133">
        <f>$C21*VLOOKUP($A21,'Non-energy Multiplier'!$A$95:$AQ$138,COLUMN('Non-energy Multiplier'!AO$1),0)</f>
        <v>0</v>
      </c>
      <c r="AP21" s="133">
        <f>$C21*VLOOKUP($A21,'Non-energy Multiplier'!$A$95:$AQ$138,COLUMN('Non-energy Multiplier'!AP$1),0)</f>
        <v>0</v>
      </c>
      <c r="AQ21" s="133">
        <f>$C21*VLOOKUP($A21,'Non-energy Multiplier'!$A$95:$AQ$138,COLUMN('Non-energy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5">
      <c r="A22" s="12" t="s">
        <v>21</v>
      </c>
      <c r="B22" s="133">
        <f>'Non-energy Use 2019'!F135</f>
        <v>2.6545396486059E+16</v>
      </c>
      <c r="C22" s="133">
        <f>'Non-energy Use 2020'!F134</f>
        <v>2.73914579387955E+16</v>
      </c>
      <c r="D22" s="133">
        <f>$C22*VLOOKUP($A22,'Non-energy Multiplier'!$A$95:$AQ$138,COLUMN('Non-energy Multiplier'!D$1),0)</f>
        <v>2.8557618757755688E+16</v>
      </c>
      <c r="E22" s="133">
        <f>$C22*VLOOKUP($A22,'Non-energy Multiplier'!$A$95:$AQ$138,COLUMN('Non-energy Multiplier'!E$1),0)</f>
        <v>2.803101889389566E+16</v>
      </c>
      <c r="F22" s="133">
        <f>$C22*VLOOKUP($A22,'Non-energy Multiplier'!$A$95:$AQ$138,COLUMN('Non-energy Multiplier'!F$1),0)</f>
        <v>3.0325739197731568E+16</v>
      </c>
      <c r="G22" s="133">
        <f>$C22*VLOOKUP($A22,'Non-energy Multiplier'!$A$95:$AQ$138,COLUMN('Non-energy Multiplier'!G$1),0)</f>
        <v>3.2928411017722784E+16</v>
      </c>
      <c r="H22" s="133">
        <f>$C22*VLOOKUP($A22,'Non-energy Multiplier'!$A$95:$AQ$138,COLUMN('Non-energy Multiplier'!H$1),0)</f>
        <v>3.4709339099550136E+16</v>
      </c>
      <c r="I22" s="133">
        <f>$C22*VLOOKUP($A22,'Non-energy Multiplier'!$A$95:$AQ$138,COLUMN('Non-energy Multiplier'!I$1),0)</f>
        <v>3.5511087290719688E+16</v>
      </c>
      <c r="J22" s="133">
        <f>$C22*VLOOKUP($A22,'Non-energy Multiplier'!$A$95:$AQ$138,COLUMN('Non-energy Multiplier'!J$1),0)</f>
        <v>3.6312835481889232E+16</v>
      </c>
      <c r="K22" s="133">
        <f>$C22*VLOOKUP($A22,'Non-energy Multiplier'!$A$95:$AQ$138,COLUMN('Non-energy Multiplier'!K$1),0)</f>
        <v>3.7114583673058792E+16</v>
      </c>
      <c r="L22" s="133">
        <f>$C22*VLOOKUP($A22,'Non-energy Multiplier'!$A$95:$AQ$138,COLUMN('Non-energy Multiplier'!L$1),0)</f>
        <v>3.7916331864228336E+16</v>
      </c>
      <c r="M22" s="133">
        <f>$C22*VLOOKUP($A22,'Non-energy Multiplier'!$A$95:$AQ$138,COLUMN('Non-energy Multiplier'!M$1),0)</f>
        <v>3.8718080055397888E+16</v>
      </c>
      <c r="N22" s="133">
        <f>$C22*VLOOKUP($A22,'Non-energy Multiplier'!$A$95:$AQ$138,COLUMN('Non-energy Multiplier'!N$1),0)</f>
        <v>3.87753497780702E+16</v>
      </c>
      <c r="O22" s="133">
        <f>$C22*VLOOKUP($A22,'Non-energy Multiplier'!$A$95:$AQ$138,COLUMN('Non-energy Multiplier'!O$1),0)</f>
        <v>3.8832619500742528E+16</v>
      </c>
      <c r="P22" s="133">
        <f>$C22*VLOOKUP($A22,'Non-energy Multiplier'!$A$95:$AQ$138,COLUMN('Non-energy Multiplier'!P$1),0)</f>
        <v>3.888988922341484E+16</v>
      </c>
      <c r="Q22" s="133">
        <f>$C22*VLOOKUP($A22,'Non-energy Multiplier'!$A$95:$AQ$138,COLUMN('Non-energy Multiplier'!Q$1),0)</f>
        <v>3.894715894608716E+16</v>
      </c>
      <c r="R22" s="133">
        <f>$C22*VLOOKUP($A22,'Non-energy Multiplier'!$A$95:$AQ$138,COLUMN('Non-energy Multiplier'!R$1),0)</f>
        <v>3.9004428668759472E+16</v>
      </c>
      <c r="S22" s="133">
        <f>$C22*VLOOKUP($A22,'Non-energy Multiplier'!$A$95:$AQ$138,COLUMN('Non-energy Multiplier'!S$1),0)</f>
        <v>3.8546287796849112E+16</v>
      </c>
      <c r="T22" s="133">
        <f>$C22*VLOOKUP($A22,'Non-energy Multiplier'!$A$95:$AQ$138,COLUMN('Non-energy Multiplier'!T$1),0)</f>
        <v>3.8088146924938752E+16</v>
      </c>
      <c r="U22" s="133">
        <f>$C22*VLOOKUP($A22,'Non-energy Multiplier'!$A$95:$AQ$138,COLUMN('Non-energy Multiplier'!U$1),0)</f>
        <v>3.7630006053028384E+16</v>
      </c>
      <c r="V22" s="133">
        <f>$C22*VLOOKUP($A22,'Non-energy Multiplier'!$A$95:$AQ$138,COLUMN('Non-energy Multiplier'!V$1),0)</f>
        <v>3.7171865181118024E+16</v>
      </c>
      <c r="W22" s="133">
        <f>$C22*VLOOKUP($A22,'Non-energy Multiplier'!$A$95:$AQ$138,COLUMN('Non-energy Multiplier'!W$1),0)</f>
        <v>3.6713724309207664E+16</v>
      </c>
      <c r="X22" s="133">
        <f>$C22*VLOOKUP($A22,'Non-energy Multiplier'!$A$95:$AQ$138,COLUMN('Non-energy Multiplier'!X$1),0)</f>
        <v>3.5854706651569848E+16</v>
      </c>
      <c r="Y22" s="133">
        <f>$C22*VLOOKUP($A22,'Non-energy Multiplier'!$A$95:$AQ$138,COLUMN('Non-energy Multiplier'!Y$1),0)</f>
        <v>3.4995688993932052E+16</v>
      </c>
      <c r="Z22" s="133">
        <f>$C22*VLOOKUP($A22,'Non-energy Multiplier'!$A$95:$AQ$138,COLUMN('Non-energy Multiplier'!Z$1),0)</f>
        <v>3.413667133629424E+16</v>
      </c>
      <c r="AA22" s="133">
        <f>$C22*VLOOKUP($A22,'Non-energy Multiplier'!$A$95:$AQ$138,COLUMN('Non-energy Multiplier'!AA$1),0)</f>
        <v>3.3277653678656436E+16</v>
      </c>
      <c r="AB22" s="133">
        <f>$C22*VLOOKUP($A22,'Non-energy Multiplier'!$A$95:$AQ$138,COLUMN('Non-energy Multiplier'!AB$1),0)</f>
        <v>3.241863602101862E+16</v>
      </c>
      <c r="AC22" s="133">
        <f>$C22*VLOOKUP($A22,'Non-energy Multiplier'!$A$95:$AQ$138,COLUMN('Non-energy Multiplier'!AC$1),0)</f>
        <v>3.1559618363380816E+16</v>
      </c>
      <c r="AD22" s="133">
        <f>$C22*VLOOKUP($A22,'Non-energy Multiplier'!$A$95:$AQ$138,COLUMN('Non-energy Multiplier'!AD$1),0)</f>
        <v>3.0700600705743016E+16</v>
      </c>
      <c r="AE22" s="133">
        <f>$C22*VLOOKUP($A22,'Non-energy Multiplier'!$A$95:$AQ$138,COLUMN('Non-energy Multiplier'!AE$1),0)</f>
        <v>2.9841583048105208E+16</v>
      </c>
      <c r="AF22" s="133">
        <f>$C22*VLOOKUP($A22,'Non-energy Multiplier'!$A$95:$AQ$138,COLUMN('Non-energy Multiplier'!AF$1),0)</f>
        <v>2.8982565390467408E+16</v>
      </c>
      <c r="AG22" s="133">
        <f>$C22*VLOOKUP($A22,'Non-energy Multiplier'!$A$95:$AQ$138,COLUMN('Non-energy Multiplier'!AG$1),0)</f>
        <v>2.81235477328296E+16</v>
      </c>
      <c r="AH22" s="133">
        <f>$C22*VLOOKUP($A22,'Non-energy Multiplier'!$A$95:$AQ$138,COLUMN('Non-energy Multiplier'!AH$1),0)</f>
        <v>2.7379064140251104E+16</v>
      </c>
      <c r="AI22" s="133">
        <f>$C22*VLOOKUP($A22,'Non-energy Multiplier'!$A$95:$AQ$138,COLUMN('Non-energy Multiplier'!AI$1),0)</f>
        <v>2.6634580547672604E+16</v>
      </c>
      <c r="AJ22" s="133">
        <f>$C22*VLOOKUP($A22,'Non-energy Multiplier'!$A$95:$AQ$138,COLUMN('Non-energy Multiplier'!AJ$1),0)</f>
        <v>2.5890096955094108E+16</v>
      </c>
      <c r="AK22" s="133">
        <f>$C22*VLOOKUP($A22,'Non-energy Multiplier'!$A$95:$AQ$138,COLUMN('Non-energy Multiplier'!AK$1),0)</f>
        <v>2.5145613362515608E+16</v>
      </c>
      <c r="AL22" s="133">
        <f>$C22*VLOOKUP($A22,'Non-energy Multiplier'!$A$95:$AQ$138,COLUMN('Non-energy Multiplier'!AL$1),0)</f>
        <v>2.4401129769937108E+16</v>
      </c>
      <c r="AM22" s="133">
        <f>$C22*VLOOKUP($A22,'Non-energy Multiplier'!$A$95:$AQ$138,COLUMN('Non-energy Multiplier'!AM$1),0)</f>
        <v>2.36192483976247E+16</v>
      </c>
      <c r="AN22" s="133">
        <f>$C22*VLOOKUP($A22,'Non-energy Multiplier'!$A$95:$AQ$138,COLUMN('Non-energy Multiplier'!AN$1),0)</f>
        <v>2.2837367025312296E+16</v>
      </c>
      <c r="AO22" s="133">
        <f>$C22*VLOOKUP($A22,'Non-energy Multiplier'!$A$95:$AQ$138,COLUMN('Non-energy Multiplier'!AO$1),0)</f>
        <v>2.2055485652999892E+16</v>
      </c>
      <c r="AP22" s="133">
        <f>$C22*VLOOKUP($A22,'Non-energy Multiplier'!$A$95:$AQ$138,COLUMN('Non-energy Multiplier'!AP$1),0)</f>
        <v>2.1273604280687488E+16</v>
      </c>
      <c r="AQ22" s="133">
        <f>$C22*VLOOKUP($A22,'Non-energy Multiplier'!$A$95:$AQ$138,COLUMN('Non-energy Multiplier'!AQ$1),0)</f>
        <v>2.0491722908375076E+16</v>
      </c>
      <c r="AR22" s="133" t="str">
        <f>VLOOKUP($A22,'Sector Match'!$A$1:$B$43,2,0)</f>
        <v>refined petroleum and coke 19</v>
      </c>
    </row>
    <row r="23" spans="1:44" x14ac:dyDescent="0.25">
      <c r="A23" s="12" t="s">
        <v>1</v>
      </c>
      <c r="B23" s="133">
        <f>'Non-energy Use 2019'!F136</f>
        <v>0</v>
      </c>
      <c r="C23" s="133">
        <f>'Non-energy Use 2020'!F135</f>
        <v>0</v>
      </c>
      <c r="D23" s="133">
        <f>$C23*VLOOKUP($A23,'Non-energy Multiplier'!$A$95:$AQ$138,COLUMN('Non-energy Multiplier'!D$1),0)</f>
        <v>0</v>
      </c>
      <c r="E23" s="133">
        <f>$C23*VLOOKUP($A23,'Non-energy Multiplier'!$A$95:$AQ$138,COLUMN('Non-energy Multiplier'!E$1),0)</f>
        <v>0</v>
      </c>
      <c r="F23" s="133">
        <f>$C23*VLOOKUP($A23,'Non-energy Multiplier'!$A$95:$AQ$138,COLUMN('Non-energy Multiplier'!F$1),0)</f>
        <v>0</v>
      </c>
      <c r="G23" s="133">
        <f>$C23*VLOOKUP($A23,'Non-energy Multiplier'!$A$95:$AQ$138,COLUMN('Non-energy Multiplier'!G$1),0)</f>
        <v>0</v>
      </c>
      <c r="H23" s="133">
        <f>$C23*VLOOKUP($A23,'Non-energy Multiplier'!$A$95:$AQ$138,COLUMN('Non-energy Multiplier'!H$1),0)</f>
        <v>0</v>
      </c>
      <c r="I23" s="133">
        <f>$C23*VLOOKUP($A23,'Non-energy Multiplier'!$A$95:$AQ$138,COLUMN('Non-energy Multiplier'!I$1),0)</f>
        <v>0</v>
      </c>
      <c r="J23" s="133">
        <f>$C23*VLOOKUP($A23,'Non-energy Multiplier'!$A$95:$AQ$138,COLUMN('Non-energy Multiplier'!J$1),0)</f>
        <v>0</v>
      </c>
      <c r="K23" s="133">
        <f>$C23*VLOOKUP($A23,'Non-energy Multiplier'!$A$95:$AQ$138,COLUMN('Non-energy Multiplier'!K$1),0)</f>
        <v>0</v>
      </c>
      <c r="L23" s="133">
        <f>$C23*VLOOKUP($A23,'Non-energy Multiplier'!$A$95:$AQ$138,COLUMN('Non-energy Multiplier'!L$1),0)</f>
        <v>0</v>
      </c>
      <c r="M23" s="133">
        <f>$C23*VLOOKUP($A23,'Non-energy Multiplier'!$A$95:$AQ$138,COLUMN('Non-energy Multiplier'!M$1),0)</f>
        <v>0</v>
      </c>
      <c r="N23" s="133">
        <f>$C23*VLOOKUP($A23,'Non-energy Multiplier'!$A$95:$AQ$138,COLUMN('Non-energy Multiplier'!N$1),0)</f>
        <v>0</v>
      </c>
      <c r="O23" s="133">
        <f>$C23*VLOOKUP($A23,'Non-energy Multiplier'!$A$95:$AQ$138,COLUMN('Non-energy Multiplier'!O$1),0)</f>
        <v>0</v>
      </c>
      <c r="P23" s="133">
        <f>$C23*VLOOKUP($A23,'Non-energy Multiplier'!$A$95:$AQ$138,COLUMN('Non-energy Multiplier'!P$1),0)</f>
        <v>0</v>
      </c>
      <c r="Q23" s="133">
        <f>$C23*VLOOKUP($A23,'Non-energy Multiplier'!$A$95:$AQ$138,COLUMN('Non-energy Multiplier'!Q$1),0)</f>
        <v>0</v>
      </c>
      <c r="R23" s="133">
        <f>$C23*VLOOKUP($A23,'Non-energy Multiplier'!$A$95:$AQ$138,COLUMN('Non-energy Multiplier'!R$1),0)</f>
        <v>0</v>
      </c>
      <c r="S23" s="133">
        <f>$C23*VLOOKUP($A23,'Non-energy Multiplier'!$A$95:$AQ$138,COLUMN('Non-energy Multiplier'!S$1),0)</f>
        <v>0</v>
      </c>
      <c r="T23" s="133">
        <f>$C23*VLOOKUP($A23,'Non-energy Multiplier'!$A$95:$AQ$138,COLUMN('Non-energy Multiplier'!T$1),0)</f>
        <v>0</v>
      </c>
      <c r="U23" s="133">
        <f>$C23*VLOOKUP($A23,'Non-energy Multiplier'!$A$95:$AQ$138,COLUMN('Non-energy Multiplier'!U$1),0)</f>
        <v>0</v>
      </c>
      <c r="V23" s="133">
        <f>$C23*VLOOKUP($A23,'Non-energy Multiplier'!$A$95:$AQ$138,COLUMN('Non-energy Multiplier'!V$1),0)</f>
        <v>0</v>
      </c>
      <c r="W23" s="133">
        <f>$C23*VLOOKUP($A23,'Non-energy Multiplier'!$A$95:$AQ$138,COLUMN('Non-energy Multiplier'!W$1),0)</f>
        <v>0</v>
      </c>
      <c r="X23" s="133">
        <f>$C23*VLOOKUP($A23,'Non-energy Multiplier'!$A$95:$AQ$138,COLUMN('Non-energy Multiplier'!X$1),0)</f>
        <v>0</v>
      </c>
      <c r="Y23" s="133">
        <f>$C23*VLOOKUP($A23,'Non-energy Multiplier'!$A$95:$AQ$138,COLUMN('Non-energy Multiplier'!Y$1),0)</f>
        <v>0</v>
      </c>
      <c r="Z23" s="133">
        <f>$C23*VLOOKUP($A23,'Non-energy Multiplier'!$A$95:$AQ$138,COLUMN('Non-energy Multiplier'!Z$1),0)</f>
        <v>0</v>
      </c>
      <c r="AA23" s="133">
        <f>$C23*VLOOKUP($A23,'Non-energy Multiplier'!$A$95:$AQ$138,COLUMN('Non-energy Multiplier'!AA$1),0)</f>
        <v>0</v>
      </c>
      <c r="AB23" s="133">
        <f>$C23*VLOOKUP($A23,'Non-energy Multiplier'!$A$95:$AQ$138,COLUMN('Non-energy Multiplier'!AB$1),0)</f>
        <v>0</v>
      </c>
      <c r="AC23" s="133">
        <f>$C23*VLOOKUP($A23,'Non-energy Multiplier'!$A$95:$AQ$138,COLUMN('Non-energy Multiplier'!AC$1),0)</f>
        <v>0</v>
      </c>
      <c r="AD23" s="133">
        <f>$C23*VLOOKUP($A23,'Non-energy Multiplier'!$A$95:$AQ$138,COLUMN('Non-energy Multiplier'!AD$1),0)</f>
        <v>0</v>
      </c>
      <c r="AE23" s="133">
        <f>$C23*VLOOKUP($A23,'Non-energy Multiplier'!$A$95:$AQ$138,COLUMN('Non-energy Multiplier'!AE$1),0)</f>
        <v>0</v>
      </c>
      <c r="AF23" s="133">
        <f>$C23*VLOOKUP($A23,'Non-energy Multiplier'!$A$95:$AQ$138,COLUMN('Non-energy Multiplier'!AF$1),0)</f>
        <v>0</v>
      </c>
      <c r="AG23" s="133">
        <f>$C23*VLOOKUP($A23,'Non-energy Multiplier'!$A$95:$AQ$138,COLUMN('Non-energy Multiplier'!AG$1),0)</f>
        <v>0</v>
      </c>
      <c r="AH23" s="133">
        <f>$C23*VLOOKUP($A23,'Non-energy Multiplier'!$A$95:$AQ$138,COLUMN('Non-energy Multiplier'!AH$1),0)</f>
        <v>0</v>
      </c>
      <c r="AI23" s="133">
        <f>$C23*VLOOKUP($A23,'Non-energy Multiplier'!$A$95:$AQ$138,COLUMN('Non-energy Multiplier'!AI$1),0)</f>
        <v>0</v>
      </c>
      <c r="AJ23" s="133">
        <f>$C23*VLOOKUP($A23,'Non-energy Multiplier'!$A$95:$AQ$138,COLUMN('Non-energy Multiplier'!AJ$1),0)</f>
        <v>0</v>
      </c>
      <c r="AK23" s="133">
        <f>$C23*VLOOKUP($A23,'Non-energy Multiplier'!$A$95:$AQ$138,COLUMN('Non-energy Multiplier'!AK$1),0)</f>
        <v>0</v>
      </c>
      <c r="AL23" s="133">
        <f>$C23*VLOOKUP($A23,'Non-energy Multiplier'!$A$95:$AQ$138,COLUMN('Non-energy Multiplier'!AL$1),0)</f>
        <v>0</v>
      </c>
      <c r="AM23" s="133">
        <f>$C23*VLOOKUP($A23,'Non-energy Multiplier'!$A$95:$AQ$138,COLUMN('Non-energy Multiplier'!AM$1),0)</f>
        <v>0</v>
      </c>
      <c r="AN23" s="133">
        <f>$C23*VLOOKUP($A23,'Non-energy Multiplier'!$A$95:$AQ$138,COLUMN('Non-energy Multiplier'!AN$1),0)</f>
        <v>0</v>
      </c>
      <c r="AO23" s="133">
        <f>$C23*VLOOKUP($A23,'Non-energy Multiplier'!$A$95:$AQ$138,COLUMN('Non-energy Multiplier'!AO$1),0)</f>
        <v>0</v>
      </c>
      <c r="AP23" s="133">
        <f>$C23*VLOOKUP($A23,'Non-energy Multiplier'!$A$95:$AQ$138,COLUMN('Non-energy Multiplier'!AP$1),0)</f>
        <v>0</v>
      </c>
      <c r="AQ23" s="133">
        <f>$C23*VLOOKUP($A23,'Non-energy Multiplier'!$A$95:$AQ$138,COLUMN('Non-energy Multiplier'!AQ$1),0)</f>
        <v>0</v>
      </c>
      <c r="AR23" s="133" t="str">
        <f>VLOOKUP($A23,'Sector Match'!$A$1:$B$43,2,0)</f>
        <v>chemicals 20</v>
      </c>
    </row>
    <row r="24" spans="1:44" x14ac:dyDescent="0.25">
      <c r="A24" s="12" t="s">
        <v>22</v>
      </c>
      <c r="B24" s="133">
        <f>'Non-energy Use 2019'!F137</f>
        <v>0</v>
      </c>
      <c r="C24" s="133">
        <f>'Non-energy Use 2020'!F136</f>
        <v>0</v>
      </c>
      <c r="D24" s="133">
        <f>$C24*VLOOKUP($A24,'Non-energy Multiplier'!$A$95:$AQ$138,COLUMN('Non-energy Multiplier'!D$1),0)</f>
        <v>0</v>
      </c>
      <c r="E24" s="133">
        <f>$C24*VLOOKUP($A24,'Non-energy Multiplier'!$A$95:$AQ$138,COLUMN('Non-energy Multiplier'!E$1),0)</f>
        <v>0</v>
      </c>
      <c r="F24" s="133">
        <f>$C24*VLOOKUP($A24,'Non-energy Multiplier'!$A$95:$AQ$138,COLUMN('Non-energy Multiplier'!F$1),0)</f>
        <v>0</v>
      </c>
      <c r="G24" s="133">
        <f>$C24*VLOOKUP($A24,'Non-energy Multiplier'!$A$95:$AQ$138,COLUMN('Non-energy Multiplier'!G$1),0)</f>
        <v>0</v>
      </c>
      <c r="H24" s="133">
        <f>$C24*VLOOKUP($A24,'Non-energy Multiplier'!$A$95:$AQ$138,COLUMN('Non-energy Multiplier'!H$1),0)</f>
        <v>0</v>
      </c>
      <c r="I24" s="133">
        <f>$C24*VLOOKUP($A24,'Non-energy Multiplier'!$A$95:$AQ$138,COLUMN('Non-energy Multiplier'!I$1),0)</f>
        <v>0</v>
      </c>
      <c r="J24" s="133">
        <f>$C24*VLOOKUP($A24,'Non-energy Multiplier'!$A$95:$AQ$138,COLUMN('Non-energy Multiplier'!J$1),0)</f>
        <v>0</v>
      </c>
      <c r="K24" s="133">
        <f>$C24*VLOOKUP($A24,'Non-energy Multiplier'!$A$95:$AQ$138,COLUMN('Non-energy Multiplier'!K$1),0)</f>
        <v>0</v>
      </c>
      <c r="L24" s="133">
        <f>$C24*VLOOKUP($A24,'Non-energy Multiplier'!$A$95:$AQ$138,COLUMN('Non-energy Multiplier'!L$1),0)</f>
        <v>0</v>
      </c>
      <c r="M24" s="133">
        <f>$C24*VLOOKUP($A24,'Non-energy Multiplier'!$A$95:$AQ$138,COLUMN('Non-energy Multiplier'!M$1),0)</f>
        <v>0</v>
      </c>
      <c r="N24" s="133">
        <f>$C24*VLOOKUP($A24,'Non-energy Multiplier'!$A$95:$AQ$138,COLUMN('Non-energy Multiplier'!N$1),0)</f>
        <v>0</v>
      </c>
      <c r="O24" s="133">
        <f>$C24*VLOOKUP($A24,'Non-energy Multiplier'!$A$95:$AQ$138,COLUMN('Non-energy Multiplier'!O$1),0)</f>
        <v>0</v>
      </c>
      <c r="P24" s="133">
        <f>$C24*VLOOKUP($A24,'Non-energy Multiplier'!$A$95:$AQ$138,COLUMN('Non-energy Multiplier'!P$1),0)</f>
        <v>0</v>
      </c>
      <c r="Q24" s="133">
        <f>$C24*VLOOKUP($A24,'Non-energy Multiplier'!$A$95:$AQ$138,COLUMN('Non-energy Multiplier'!Q$1),0)</f>
        <v>0</v>
      </c>
      <c r="R24" s="133">
        <f>$C24*VLOOKUP($A24,'Non-energy Multiplier'!$A$95:$AQ$138,COLUMN('Non-energy Multiplier'!R$1),0)</f>
        <v>0</v>
      </c>
      <c r="S24" s="133">
        <f>$C24*VLOOKUP($A24,'Non-energy Multiplier'!$A$95:$AQ$138,COLUMN('Non-energy Multiplier'!S$1),0)</f>
        <v>0</v>
      </c>
      <c r="T24" s="133">
        <f>$C24*VLOOKUP($A24,'Non-energy Multiplier'!$A$95:$AQ$138,COLUMN('Non-energy Multiplier'!T$1),0)</f>
        <v>0</v>
      </c>
      <c r="U24" s="133">
        <f>$C24*VLOOKUP($A24,'Non-energy Multiplier'!$A$95:$AQ$138,COLUMN('Non-energy Multiplier'!U$1),0)</f>
        <v>0</v>
      </c>
      <c r="V24" s="133">
        <f>$C24*VLOOKUP($A24,'Non-energy Multiplier'!$A$95:$AQ$138,COLUMN('Non-energy Multiplier'!V$1),0)</f>
        <v>0</v>
      </c>
      <c r="W24" s="133">
        <f>$C24*VLOOKUP($A24,'Non-energy Multiplier'!$A$95:$AQ$138,COLUMN('Non-energy Multiplier'!W$1),0)</f>
        <v>0</v>
      </c>
      <c r="X24" s="133">
        <f>$C24*VLOOKUP($A24,'Non-energy Multiplier'!$A$95:$AQ$138,COLUMN('Non-energy Multiplier'!X$1),0)</f>
        <v>0</v>
      </c>
      <c r="Y24" s="133">
        <f>$C24*VLOOKUP($A24,'Non-energy Multiplier'!$A$95:$AQ$138,COLUMN('Non-energy Multiplier'!Y$1),0)</f>
        <v>0</v>
      </c>
      <c r="Z24" s="133">
        <f>$C24*VLOOKUP($A24,'Non-energy Multiplier'!$A$95:$AQ$138,COLUMN('Non-energy Multiplier'!Z$1),0)</f>
        <v>0</v>
      </c>
      <c r="AA24" s="133">
        <f>$C24*VLOOKUP($A24,'Non-energy Multiplier'!$A$95:$AQ$138,COLUMN('Non-energy Multiplier'!AA$1),0)</f>
        <v>0</v>
      </c>
      <c r="AB24" s="133">
        <f>$C24*VLOOKUP($A24,'Non-energy Multiplier'!$A$95:$AQ$138,COLUMN('Non-energy Multiplier'!AB$1),0)</f>
        <v>0</v>
      </c>
      <c r="AC24" s="133">
        <f>$C24*VLOOKUP($A24,'Non-energy Multiplier'!$A$95:$AQ$138,COLUMN('Non-energy Multiplier'!AC$1),0)</f>
        <v>0</v>
      </c>
      <c r="AD24" s="133">
        <f>$C24*VLOOKUP($A24,'Non-energy Multiplier'!$A$95:$AQ$138,COLUMN('Non-energy Multiplier'!AD$1),0)</f>
        <v>0</v>
      </c>
      <c r="AE24" s="133">
        <f>$C24*VLOOKUP($A24,'Non-energy Multiplier'!$A$95:$AQ$138,COLUMN('Non-energy Multiplier'!AE$1),0)</f>
        <v>0</v>
      </c>
      <c r="AF24" s="133">
        <f>$C24*VLOOKUP($A24,'Non-energy Multiplier'!$A$95:$AQ$138,COLUMN('Non-energy Multiplier'!AF$1),0)</f>
        <v>0</v>
      </c>
      <c r="AG24" s="133">
        <f>$C24*VLOOKUP($A24,'Non-energy Multiplier'!$A$95:$AQ$138,COLUMN('Non-energy Multiplier'!AG$1),0)</f>
        <v>0</v>
      </c>
      <c r="AH24" s="133">
        <f>$C24*VLOOKUP($A24,'Non-energy Multiplier'!$A$95:$AQ$138,COLUMN('Non-energy Multiplier'!AH$1),0)</f>
        <v>0</v>
      </c>
      <c r="AI24" s="133">
        <f>$C24*VLOOKUP($A24,'Non-energy Multiplier'!$A$95:$AQ$138,COLUMN('Non-energy Multiplier'!AI$1),0)</f>
        <v>0</v>
      </c>
      <c r="AJ24" s="133">
        <f>$C24*VLOOKUP($A24,'Non-energy Multiplier'!$A$95:$AQ$138,COLUMN('Non-energy Multiplier'!AJ$1),0)</f>
        <v>0</v>
      </c>
      <c r="AK24" s="133">
        <f>$C24*VLOOKUP($A24,'Non-energy Multiplier'!$A$95:$AQ$138,COLUMN('Non-energy Multiplier'!AK$1),0)</f>
        <v>0</v>
      </c>
      <c r="AL24" s="133">
        <f>$C24*VLOOKUP($A24,'Non-energy Multiplier'!$A$95:$AQ$138,COLUMN('Non-energy Multiplier'!AL$1),0)</f>
        <v>0</v>
      </c>
      <c r="AM24" s="133">
        <f>$C24*VLOOKUP($A24,'Non-energy Multiplier'!$A$95:$AQ$138,COLUMN('Non-energy Multiplier'!AM$1),0)</f>
        <v>0</v>
      </c>
      <c r="AN24" s="133">
        <f>$C24*VLOOKUP($A24,'Non-energy Multiplier'!$A$95:$AQ$138,COLUMN('Non-energy Multiplier'!AN$1),0)</f>
        <v>0</v>
      </c>
      <c r="AO24" s="133">
        <f>$C24*VLOOKUP($A24,'Non-energy Multiplier'!$A$95:$AQ$138,COLUMN('Non-energy Multiplier'!AO$1),0)</f>
        <v>0</v>
      </c>
      <c r="AP24" s="133">
        <f>$C24*VLOOKUP($A24,'Non-energy Multiplier'!$A$95:$AQ$138,COLUMN('Non-energy Multiplier'!AP$1),0)</f>
        <v>0</v>
      </c>
      <c r="AQ24" s="133">
        <f>$C24*VLOOKUP($A24,'Non-energy Multiplier'!$A$95:$AQ$138,COLUMN('Non-energy Multiplier'!AQ$1),0)</f>
        <v>0</v>
      </c>
      <c r="AR24" s="133">
        <f>VLOOKUP($A24,'Sector Match'!$A$1:$B$43,2,0)</f>
        <v>0</v>
      </c>
    </row>
    <row r="25" spans="1:44" x14ac:dyDescent="0.25">
      <c r="A25" s="12" t="s">
        <v>23</v>
      </c>
      <c r="B25" s="133">
        <f>'Non-energy Use 2019'!F138</f>
        <v>0</v>
      </c>
      <c r="C25" s="133">
        <f>'Non-energy Use 2020'!F137</f>
        <v>0</v>
      </c>
      <c r="D25" s="133">
        <f>$C25*VLOOKUP($A25,'Non-energy Multiplier'!$A$95:$AQ$138,COLUMN('Non-energy Multiplier'!D$1),0)</f>
        <v>0</v>
      </c>
      <c r="E25" s="133">
        <f>$C25*VLOOKUP($A25,'Non-energy Multiplier'!$A$95:$AQ$138,COLUMN('Non-energy Multiplier'!E$1),0)</f>
        <v>0</v>
      </c>
      <c r="F25" s="133">
        <f>$C25*VLOOKUP($A25,'Non-energy Multiplier'!$A$95:$AQ$138,COLUMN('Non-energy Multiplier'!F$1),0)</f>
        <v>0</v>
      </c>
      <c r="G25" s="133">
        <f>$C25*VLOOKUP($A25,'Non-energy Multiplier'!$A$95:$AQ$138,COLUMN('Non-energy Multiplier'!G$1),0)</f>
        <v>0</v>
      </c>
      <c r="H25" s="133">
        <f>$C25*VLOOKUP($A25,'Non-energy Multiplier'!$A$95:$AQ$138,COLUMN('Non-energy Multiplier'!H$1),0)</f>
        <v>0</v>
      </c>
      <c r="I25" s="133">
        <f>$C25*VLOOKUP($A25,'Non-energy Multiplier'!$A$95:$AQ$138,COLUMN('Non-energy Multiplier'!I$1),0)</f>
        <v>0</v>
      </c>
      <c r="J25" s="133">
        <f>$C25*VLOOKUP($A25,'Non-energy Multiplier'!$A$95:$AQ$138,COLUMN('Non-energy Multiplier'!J$1),0)</f>
        <v>0</v>
      </c>
      <c r="K25" s="133">
        <f>$C25*VLOOKUP($A25,'Non-energy Multiplier'!$A$95:$AQ$138,COLUMN('Non-energy Multiplier'!K$1),0)</f>
        <v>0</v>
      </c>
      <c r="L25" s="133">
        <f>$C25*VLOOKUP($A25,'Non-energy Multiplier'!$A$95:$AQ$138,COLUMN('Non-energy Multiplier'!L$1),0)</f>
        <v>0</v>
      </c>
      <c r="M25" s="133">
        <f>$C25*VLOOKUP($A25,'Non-energy Multiplier'!$A$95:$AQ$138,COLUMN('Non-energy Multiplier'!M$1),0)</f>
        <v>0</v>
      </c>
      <c r="N25" s="133">
        <f>$C25*VLOOKUP($A25,'Non-energy Multiplier'!$A$95:$AQ$138,COLUMN('Non-energy Multiplier'!N$1),0)</f>
        <v>0</v>
      </c>
      <c r="O25" s="133">
        <f>$C25*VLOOKUP($A25,'Non-energy Multiplier'!$A$95:$AQ$138,COLUMN('Non-energy Multiplier'!O$1),0)</f>
        <v>0</v>
      </c>
      <c r="P25" s="133">
        <f>$C25*VLOOKUP($A25,'Non-energy Multiplier'!$A$95:$AQ$138,COLUMN('Non-energy Multiplier'!P$1),0)</f>
        <v>0</v>
      </c>
      <c r="Q25" s="133">
        <f>$C25*VLOOKUP($A25,'Non-energy Multiplier'!$A$95:$AQ$138,COLUMN('Non-energy Multiplier'!Q$1),0)</f>
        <v>0</v>
      </c>
      <c r="R25" s="133">
        <f>$C25*VLOOKUP($A25,'Non-energy Multiplier'!$A$95:$AQ$138,COLUMN('Non-energy Multiplier'!R$1),0)</f>
        <v>0</v>
      </c>
      <c r="S25" s="133">
        <f>$C25*VLOOKUP($A25,'Non-energy Multiplier'!$A$95:$AQ$138,COLUMN('Non-energy Multiplier'!S$1),0)</f>
        <v>0</v>
      </c>
      <c r="T25" s="133">
        <f>$C25*VLOOKUP($A25,'Non-energy Multiplier'!$A$95:$AQ$138,COLUMN('Non-energy Multiplier'!T$1),0)</f>
        <v>0</v>
      </c>
      <c r="U25" s="133">
        <f>$C25*VLOOKUP($A25,'Non-energy Multiplier'!$A$95:$AQ$138,COLUMN('Non-energy Multiplier'!U$1),0)</f>
        <v>0</v>
      </c>
      <c r="V25" s="133">
        <f>$C25*VLOOKUP($A25,'Non-energy Multiplier'!$A$95:$AQ$138,COLUMN('Non-energy Multiplier'!V$1),0)</f>
        <v>0</v>
      </c>
      <c r="W25" s="133">
        <f>$C25*VLOOKUP($A25,'Non-energy Multiplier'!$A$95:$AQ$138,COLUMN('Non-energy Multiplier'!W$1),0)</f>
        <v>0</v>
      </c>
      <c r="X25" s="133">
        <f>$C25*VLOOKUP($A25,'Non-energy Multiplier'!$A$95:$AQ$138,COLUMN('Non-energy Multiplier'!X$1),0)</f>
        <v>0</v>
      </c>
      <c r="Y25" s="133">
        <f>$C25*VLOOKUP($A25,'Non-energy Multiplier'!$A$95:$AQ$138,COLUMN('Non-energy Multiplier'!Y$1),0)</f>
        <v>0</v>
      </c>
      <c r="Z25" s="133">
        <f>$C25*VLOOKUP($A25,'Non-energy Multiplier'!$A$95:$AQ$138,COLUMN('Non-energy Multiplier'!Z$1),0)</f>
        <v>0</v>
      </c>
      <c r="AA25" s="133">
        <f>$C25*VLOOKUP($A25,'Non-energy Multiplier'!$A$95:$AQ$138,COLUMN('Non-energy Multiplier'!AA$1),0)</f>
        <v>0</v>
      </c>
      <c r="AB25" s="133">
        <f>$C25*VLOOKUP($A25,'Non-energy Multiplier'!$A$95:$AQ$138,COLUMN('Non-energy Multiplier'!AB$1),0)</f>
        <v>0</v>
      </c>
      <c r="AC25" s="133">
        <f>$C25*VLOOKUP($A25,'Non-energy Multiplier'!$A$95:$AQ$138,COLUMN('Non-energy Multiplier'!AC$1),0)</f>
        <v>0</v>
      </c>
      <c r="AD25" s="133">
        <f>$C25*VLOOKUP($A25,'Non-energy Multiplier'!$A$95:$AQ$138,COLUMN('Non-energy Multiplier'!AD$1),0)</f>
        <v>0</v>
      </c>
      <c r="AE25" s="133">
        <f>$C25*VLOOKUP($A25,'Non-energy Multiplier'!$A$95:$AQ$138,COLUMN('Non-energy Multiplier'!AE$1),0)</f>
        <v>0</v>
      </c>
      <c r="AF25" s="133">
        <f>$C25*VLOOKUP($A25,'Non-energy Multiplier'!$A$95:$AQ$138,COLUMN('Non-energy Multiplier'!AF$1),0)</f>
        <v>0</v>
      </c>
      <c r="AG25" s="133">
        <f>$C25*VLOOKUP($A25,'Non-energy Multiplier'!$A$95:$AQ$138,COLUMN('Non-energy Multiplier'!AG$1),0)</f>
        <v>0</v>
      </c>
      <c r="AH25" s="133">
        <f>$C25*VLOOKUP($A25,'Non-energy Multiplier'!$A$95:$AQ$138,COLUMN('Non-energy Multiplier'!AH$1),0)</f>
        <v>0</v>
      </c>
      <c r="AI25" s="133">
        <f>$C25*VLOOKUP($A25,'Non-energy Multiplier'!$A$95:$AQ$138,COLUMN('Non-energy Multiplier'!AI$1),0)</f>
        <v>0</v>
      </c>
      <c r="AJ25" s="133">
        <f>$C25*VLOOKUP($A25,'Non-energy Multiplier'!$A$95:$AQ$138,COLUMN('Non-energy Multiplier'!AJ$1),0)</f>
        <v>0</v>
      </c>
      <c r="AK25" s="133">
        <f>$C25*VLOOKUP($A25,'Non-energy Multiplier'!$A$95:$AQ$138,COLUMN('Non-energy Multiplier'!AK$1),0)</f>
        <v>0</v>
      </c>
      <c r="AL25" s="133">
        <f>$C25*VLOOKUP($A25,'Non-energy Multiplier'!$A$95:$AQ$138,COLUMN('Non-energy Multiplier'!AL$1),0)</f>
        <v>0</v>
      </c>
      <c r="AM25" s="133">
        <f>$C25*VLOOKUP($A25,'Non-energy Multiplier'!$A$95:$AQ$138,COLUMN('Non-energy Multiplier'!AM$1),0)</f>
        <v>0</v>
      </c>
      <c r="AN25" s="133">
        <f>$C25*VLOOKUP($A25,'Non-energy Multiplier'!$A$95:$AQ$138,COLUMN('Non-energy Multiplier'!AN$1),0)</f>
        <v>0</v>
      </c>
      <c r="AO25" s="133">
        <f>$C25*VLOOKUP($A25,'Non-energy Multiplier'!$A$95:$AQ$138,COLUMN('Non-energy Multiplier'!AO$1),0)</f>
        <v>0</v>
      </c>
      <c r="AP25" s="133">
        <f>$C25*VLOOKUP($A25,'Non-energy Multiplier'!$A$95:$AQ$138,COLUMN('Non-energy Multiplier'!AP$1),0)</f>
        <v>0</v>
      </c>
      <c r="AQ25" s="133">
        <f>$C25*VLOOKUP($A25,'Non-energy Multiplier'!$A$95:$AQ$138,COLUMN('Non-energy Multiplier'!AQ$1),0)</f>
        <v>0</v>
      </c>
      <c r="AR25" s="133" t="str">
        <f>VLOOKUP($A25,'Sector Match'!$A$1:$B$43,2,0)</f>
        <v>chemicals 20</v>
      </c>
    </row>
    <row r="26" spans="1:44" x14ac:dyDescent="0.25">
      <c r="A26" s="12" t="s">
        <v>24</v>
      </c>
      <c r="B26" s="133">
        <f>'Non-energy Use 2019'!F139</f>
        <v>0</v>
      </c>
      <c r="C26" s="133">
        <f>'Non-energy Use 2020'!F138</f>
        <v>0</v>
      </c>
      <c r="D26" s="133">
        <f>$C26*VLOOKUP($A26,'Non-energy Multiplier'!$A$95:$AQ$138,COLUMN('Non-energy Multiplier'!D$1),0)</f>
        <v>0</v>
      </c>
      <c r="E26" s="133">
        <f>$C26*VLOOKUP($A26,'Non-energy Multiplier'!$A$95:$AQ$138,COLUMN('Non-energy Multiplier'!E$1),0)</f>
        <v>0</v>
      </c>
      <c r="F26" s="133">
        <f>$C26*VLOOKUP($A26,'Non-energy Multiplier'!$A$95:$AQ$138,COLUMN('Non-energy Multiplier'!F$1),0)</f>
        <v>0</v>
      </c>
      <c r="G26" s="133">
        <f>$C26*VLOOKUP($A26,'Non-energy Multiplier'!$A$95:$AQ$138,COLUMN('Non-energy Multiplier'!G$1),0)</f>
        <v>0</v>
      </c>
      <c r="H26" s="133">
        <f>$C26*VLOOKUP($A26,'Non-energy Multiplier'!$A$95:$AQ$138,COLUMN('Non-energy Multiplier'!H$1),0)</f>
        <v>0</v>
      </c>
      <c r="I26" s="133">
        <f>$C26*VLOOKUP($A26,'Non-energy Multiplier'!$A$95:$AQ$138,COLUMN('Non-energy Multiplier'!I$1),0)</f>
        <v>0</v>
      </c>
      <c r="J26" s="133">
        <f>$C26*VLOOKUP($A26,'Non-energy Multiplier'!$A$95:$AQ$138,COLUMN('Non-energy Multiplier'!J$1),0)</f>
        <v>0</v>
      </c>
      <c r="K26" s="133">
        <f>$C26*VLOOKUP($A26,'Non-energy Multiplier'!$A$95:$AQ$138,COLUMN('Non-energy Multiplier'!K$1),0)</f>
        <v>0</v>
      </c>
      <c r="L26" s="133">
        <f>$C26*VLOOKUP($A26,'Non-energy Multiplier'!$A$95:$AQ$138,COLUMN('Non-energy Multiplier'!L$1),0)</f>
        <v>0</v>
      </c>
      <c r="M26" s="133">
        <f>$C26*VLOOKUP($A26,'Non-energy Multiplier'!$A$95:$AQ$138,COLUMN('Non-energy Multiplier'!M$1),0)</f>
        <v>0</v>
      </c>
      <c r="N26" s="133">
        <f>$C26*VLOOKUP($A26,'Non-energy Multiplier'!$A$95:$AQ$138,COLUMN('Non-energy Multiplier'!N$1),0)</f>
        <v>0</v>
      </c>
      <c r="O26" s="133">
        <f>$C26*VLOOKUP($A26,'Non-energy Multiplier'!$A$95:$AQ$138,COLUMN('Non-energy Multiplier'!O$1),0)</f>
        <v>0</v>
      </c>
      <c r="P26" s="133">
        <f>$C26*VLOOKUP($A26,'Non-energy Multiplier'!$A$95:$AQ$138,COLUMN('Non-energy Multiplier'!P$1),0)</f>
        <v>0</v>
      </c>
      <c r="Q26" s="133">
        <f>$C26*VLOOKUP($A26,'Non-energy Multiplier'!$A$95:$AQ$138,COLUMN('Non-energy Multiplier'!Q$1),0)</f>
        <v>0</v>
      </c>
      <c r="R26" s="133">
        <f>$C26*VLOOKUP($A26,'Non-energy Multiplier'!$A$95:$AQ$138,COLUMN('Non-energy Multiplier'!R$1),0)</f>
        <v>0</v>
      </c>
      <c r="S26" s="133">
        <f>$C26*VLOOKUP($A26,'Non-energy Multiplier'!$A$95:$AQ$138,COLUMN('Non-energy Multiplier'!S$1),0)</f>
        <v>0</v>
      </c>
      <c r="T26" s="133">
        <f>$C26*VLOOKUP($A26,'Non-energy Multiplier'!$A$95:$AQ$138,COLUMN('Non-energy Multiplier'!T$1),0)</f>
        <v>0</v>
      </c>
      <c r="U26" s="133">
        <f>$C26*VLOOKUP($A26,'Non-energy Multiplier'!$A$95:$AQ$138,COLUMN('Non-energy Multiplier'!U$1),0)</f>
        <v>0</v>
      </c>
      <c r="V26" s="133">
        <f>$C26*VLOOKUP($A26,'Non-energy Multiplier'!$A$95:$AQ$138,COLUMN('Non-energy Multiplier'!V$1),0)</f>
        <v>0</v>
      </c>
      <c r="W26" s="133">
        <f>$C26*VLOOKUP($A26,'Non-energy Multiplier'!$A$95:$AQ$138,COLUMN('Non-energy Multiplier'!W$1),0)</f>
        <v>0</v>
      </c>
      <c r="X26" s="133">
        <f>$C26*VLOOKUP($A26,'Non-energy Multiplier'!$A$95:$AQ$138,COLUMN('Non-energy Multiplier'!X$1),0)</f>
        <v>0</v>
      </c>
      <c r="Y26" s="133">
        <f>$C26*VLOOKUP($A26,'Non-energy Multiplier'!$A$95:$AQ$138,COLUMN('Non-energy Multiplier'!Y$1),0)</f>
        <v>0</v>
      </c>
      <c r="Z26" s="133">
        <f>$C26*VLOOKUP($A26,'Non-energy Multiplier'!$A$95:$AQ$138,COLUMN('Non-energy Multiplier'!Z$1),0)</f>
        <v>0</v>
      </c>
      <c r="AA26" s="133">
        <f>$C26*VLOOKUP($A26,'Non-energy Multiplier'!$A$95:$AQ$138,COLUMN('Non-energy Multiplier'!AA$1),0)</f>
        <v>0</v>
      </c>
      <c r="AB26" s="133">
        <f>$C26*VLOOKUP($A26,'Non-energy Multiplier'!$A$95:$AQ$138,COLUMN('Non-energy Multiplier'!AB$1),0)</f>
        <v>0</v>
      </c>
      <c r="AC26" s="133">
        <f>$C26*VLOOKUP($A26,'Non-energy Multiplier'!$A$95:$AQ$138,COLUMN('Non-energy Multiplier'!AC$1),0)</f>
        <v>0</v>
      </c>
      <c r="AD26" s="133">
        <f>$C26*VLOOKUP($A26,'Non-energy Multiplier'!$A$95:$AQ$138,COLUMN('Non-energy Multiplier'!AD$1),0)</f>
        <v>0</v>
      </c>
      <c r="AE26" s="133">
        <f>$C26*VLOOKUP($A26,'Non-energy Multiplier'!$A$95:$AQ$138,COLUMN('Non-energy Multiplier'!AE$1),0)</f>
        <v>0</v>
      </c>
      <c r="AF26" s="133">
        <f>$C26*VLOOKUP($A26,'Non-energy Multiplier'!$A$95:$AQ$138,COLUMN('Non-energy Multiplier'!AF$1),0)</f>
        <v>0</v>
      </c>
      <c r="AG26" s="133">
        <f>$C26*VLOOKUP($A26,'Non-energy Multiplier'!$A$95:$AQ$138,COLUMN('Non-energy Multiplier'!AG$1),0)</f>
        <v>0</v>
      </c>
      <c r="AH26" s="133">
        <f>$C26*VLOOKUP($A26,'Non-energy Multiplier'!$A$95:$AQ$138,COLUMN('Non-energy Multiplier'!AH$1),0)</f>
        <v>0</v>
      </c>
      <c r="AI26" s="133">
        <f>$C26*VLOOKUP($A26,'Non-energy Multiplier'!$A$95:$AQ$138,COLUMN('Non-energy Multiplier'!AI$1),0)</f>
        <v>0</v>
      </c>
      <c r="AJ26" s="133">
        <f>$C26*VLOOKUP($A26,'Non-energy Multiplier'!$A$95:$AQ$138,COLUMN('Non-energy Multiplier'!AJ$1),0)</f>
        <v>0</v>
      </c>
      <c r="AK26" s="133">
        <f>$C26*VLOOKUP($A26,'Non-energy Multiplier'!$A$95:$AQ$138,COLUMN('Non-energy Multiplier'!AK$1),0)</f>
        <v>0</v>
      </c>
      <c r="AL26" s="133">
        <f>$C26*VLOOKUP($A26,'Non-energy Multiplier'!$A$95:$AQ$138,COLUMN('Non-energy Multiplier'!AL$1),0)</f>
        <v>0</v>
      </c>
      <c r="AM26" s="133">
        <f>$C26*VLOOKUP($A26,'Non-energy Multiplier'!$A$95:$AQ$138,COLUMN('Non-energy Multiplier'!AM$1),0)</f>
        <v>0</v>
      </c>
      <c r="AN26" s="133">
        <f>$C26*VLOOKUP($A26,'Non-energy Multiplier'!$A$95:$AQ$138,COLUMN('Non-energy Multiplier'!AN$1),0)</f>
        <v>0</v>
      </c>
      <c r="AO26" s="133">
        <f>$C26*VLOOKUP($A26,'Non-energy Multiplier'!$A$95:$AQ$138,COLUMN('Non-energy Multiplier'!AO$1),0)</f>
        <v>0</v>
      </c>
      <c r="AP26" s="133">
        <f>$C26*VLOOKUP($A26,'Non-energy Multiplier'!$A$95:$AQ$138,COLUMN('Non-energy Multiplier'!AP$1),0)</f>
        <v>0</v>
      </c>
      <c r="AQ26" s="133">
        <f>$C26*VLOOKUP($A26,'Non-energy Multiplier'!$A$95:$AQ$138,COLUMN('Non-energy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5">
      <c r="A27" s="12" t="s">
        <v>25</v>
      </c>
      <c r="B27" s="133">
        <f>'Non-energy Use 2019'!F140</f>
        <v>0</v>
      </c>
      <c r="C27" s="133">
        <f>'Non-energy Use 2020'!F139</f>
        <v>0</v>
      </c>
      <c r="D27" s="133">
        <f>$C27*VLOOKUP($A27,'Non-energy Multiplier'!$A$95:$AQ$138,COLUMN('Non-energy Multiplier'!D$1),0)</f>
        <v>0</v>
      </c>
      <c r="E27" s="133">
        <f>$C27*VLOOKUP($A27,'Non-energy Multiplier'!$A$95:$AQ$138,COLUMN('Non-energy Multiplier'!E$1),0)</f>
        <v>0</v>
      </c>
      <c r="F27" s="133">
        <f>$C27*VLOOKUP($A27,'Non-energy Multiplier'!$A$95:$AQ$138,COLUMN('Non-energy Multiplier'!F$1),0)</f>
        <v>0</v>
      </c>
      <c r="G27" s="133">
        <f>$C27*VLOOKUP($A27,'Non-energy Multiplier'!$A$95:$AQ$138,COLUMN('Non-energy Multiplier'!G$1),0)</f>
        <v>0</v>
      </c>
      <c r="H27" s="133">
        <f>$C27*VLOOKUP($A27,'Non-energy Multiplier'!$A$95:$AQ$138,COLUMN('Non-energy Multiplier'!H$1),0)</f>
        <v>0</v>
      </c>
      <c r="I27" s="133">
        <f>$C27*VLOOKUP($A27,'Non-energy Multiplier'!$A$95:$AQ$138,COLUMN('Non-energy Multiplier'!I$1),0)</f>
        <v>0</v>
      </c>
      <c r="J27" s="133">
        <f>$C27*VLOOKUP($A27,'Non-energy Multiplier'!$A$95:$AQ$138,COLUMN('Non-energy Multiplier'!J$1),0)</f>
        <v>0</v>
      </c>
      <c r="K27" s="133">
        <f>$C27*VLOOKUP($A27,'Non-energy Multiplier'!$A$95:$AQ$138,COLUMN('Non-energy Multiplier'!K$1),0)</f>
        <v>0</v>
      </c>
      <c r="L27" s="133">
        <f>$C27*VLOOKUP($A27,'Non-energy Multiplier'!$A$95:$AQ$138,COLUMN('Non-energy Multiplier'!L$1),0)</f>
        <v>0</v>
      </c>
      <c r="M27" s="133">
        <f>$C27*VLOOKUP($A27,'Non-energy Multiplier'!$A$95:$AQ$138,COLUMN('Non-energy Multiplier'!M$1),0)</f>
        <v>0</v>
      </c>
      <c r="N27" s="133">
        <f>$C27*VLOOKUP($A27,'Non-energy Multiplier'!$A$95:$AQ$138,COLUMN('Non-energy Multiplier'!N$1),0)</f>
        <v>0</v>
      </c>
      <c r="O27" s="133">
        <f>$C27*VLOOKUP($A27,'Non-energy Multiplier'!$A$95:$AQ$138,COLUMN('Non-energy Multiplier'!O$1),0)</f>
        <v>0</v>
      </c>
      <c r="P27" s="133">
        <f>$C27*VLOOKUP($A27,'Non-energy Multiplier'!$A$95:$AQ$138,COLUMN('Non-energy Multiplier'!P$1),0)</f>
        <v>0</v>
      </c>
      <c r="Q27" s="133">
        <f>$C27*VLOOKUP($A27,'Non-energy Multiplier'!$A$95:$AQ$138,COLUMN('Non-energy Multiplier'!Q$1),0)</f>
        <v>0</v>
      </c>
      <c r="R27" s="133">
        <f>$C27*VLOOKUP($A27,'Non-energy Multiplier'!$A$95:$AQ$138,COLUMN('Non-energy Multiplier'!R$1),0)</f>
        <v>0</v>
      </c>
      <c r="S27" s="133">
        <f>$C27*VLOOKUP($A27,'Non-energy Multiplier'!$A$95:$AQ$138,COLUMN('Non-energy Multiplier'!S$1),0)</f>
        <v>0</v>
      </c>
      <c r="T27" s="133">
        <f>$C27*VLOOKUP($A27,'Non-energy Multiplier'!$A$95:$AQ$138,COLUMN('Non-energy Multiplier'!T$1),0)</f>
        <v>0</v>
      </c>
      <c r="U27" s="133">
        <f>$C27*VLOOKUP($A27,'Non-energy Multiplier'!$A$95:$AQ$138,COLUMN('Non-energy Multiplier'!U$1),0)</f>
        <v>0</v>
      </c>
      <c r="V27" s="133">
        <f>$C27*VLOOKUP($A27,'Non-energy Multiplier'!$A$95:$AQ$138,COLUMN('Non-energy Multiplier'!V$1),0)</f>
        <v>0</v>
      </c>
      <c r="W27" s="133">
        <f>$C27*VLOOKUP($A27,'Non-energy Multiplier'!$A$95:$AQ$138,COLUMN('Non-energy Multiplier'!W$1),0)</f>
        <v>0</v>
      </c>
      <c r="X27" s="133">
        <f>$C27*VLOOKUP($A27,'Non-energy Multiplier'!$A$95:$AQ$138,COLUMN('Non-energy Multiplier'!X$1),0)</f>
        <v>0</v>
      </c>
      <c r="Y27" s="133">
        <f>$C27*VLOOKUP($A27,'Non-energy Multiplier'!$A$95:$AQ$138,COLUMN('Non-energy Multiplier'!Y$1),0)</f>
        <v>0</v>
      </c>
      <c r="Z27" s="133">
        <f>$C27*VLOOKUP($A27,'Non-energy Multiplier'!$A$95:$AQ$138,COLUMN('Non-energy Multiplier'!Z$1),0)</f>
        <v>0</v>
      </c>
      <c r="AA27" s="133">
        <f>$C27*VLOOKUP($A27,'Non-energy Multiplier'!$A$95:$AQ$138,COLUMN('Non-energy Multiplier'!AA$1),0)</f>
        <v>0</v>
      </c>
      <c r="AB27" s="133">
        <f>$C27*VLOOKUP($A27,'Non-energy Multiplier'!$A$95:$AQ$138,COLUMN('Non-energy Multiplier'!AB$1),0)</f>
        <v>0</v>
      </c>
      <c r="AC27" s="133">
        <f>$C27*VLOOKUP($A27,'Non-energy Multiplier'!$A$95:$AQ$138,COLUMN('Non-energy Multiplier'!AC$1),0)</f>
        <v>0</v>
      </c>
      <c r="AD27" s="133">
        <f>$C27*VLOOKUP($A27,'Non-energy Multiplier'!$A$95:$AQ$138,COLUMN('Non-energy Multiplier'!AD$1),0)</f>
        <v>0</v>
      </c>
      <c r="AE27" s="133">
        <f>$C27*VLOOKUP($A27,'Non-energy Multiplier'!$A$95:$AQ$138,COLUMN('Non-energy Multiplier'!AE$1),0)</f>
        <v>0</v>
      </c>
      <c r="AF27" s="133">
        <f>$C27*VLOOKUP($A27,'Non-energy Multiplier'!$A$95:$AQ$138,COLUMN('Non-energy Multiplier'!AF$1),0)</f>
        <v>0</v>
      </c>
      <c r="AG27" s="133">
        <f>$C27*VLOOKUP($A27,'Non-energy Multiplier'!$A$95:$AQ$138,COLUMN('Non-energy Multiplier'!AG$1),0)</f>
        <v>0</v>
      </c>
      <c r="AH27" s="133">
        <f>$C27*VLOOKUP($A27,'Non-energy Multiplier'!$A$95:$AQ$138,COLUMN('Non-energy Multiplier'!AH$1),0)</f>
        <v>0</v>
      </c>
      <c r="AI27" s="133">
        <f>$C27*VLOOKUP($A27,'Non-energy Multiplier'!$A$95:$AQ$138,COLUMN('Non-energy Multiplier'!AI$1),0)</f>
        <v>0</v>
      </c>
      <c r="AJ27" s="133">
        <f>$C27*VLOOKUP($A27,'Non-energy Multiplier'!$A$95:$AQ$138,COLUMN('Non-energy Multiplier'!AJ$1),0)</f>
        <v>0</v>
      </c>
      <c r="AK27" s="133">
        <f>$C27*VLOOKUP($A27,'Non-energy Multiplier'!$A$95:$AQ$138,COLUMN('Non-energy Multiplier'!AK$1),0)</f>
        <v>0</v>
      </c>
      <c r="AL27" s="133">
        <f>$C27*VLOOKUP($A27,'Non-energy Multiplier'!$A$95:$AQ$138,COLUMN('Non-energy Multiplier'!AL$1),0)</f>
        <v>0</v>
      </c>
      <c r="AM27" s="133">
        <f>$C27*VLOOKUP($A27,'Non-energy Multiplier'!$A$95:$AQ$138,COLUMN('Non-energy Multiplier'!AM$1),0)</f>
        <v>0</v>
      </c>
      <c r="AN27" s="133">
        <f>$C27*VLOOKUP($A27,'Non-energy Multiplier'!$A$95:$AQ$138,COLUMN('Non-energy Multiplier'!AN$1),0)</f>
        <v>0</v>
      </c>
      <c r="AO27" s="133">
        <f>$C27*VLOOKUP($A27,'Non-energy Multiplier'!$A$95:$AQ$138,COLUMN('Non-energy Multiplier'!AO$1),0)</f>
        <v>0</v>
      </c>
      <c r="AP27" s="133">
        <f>$C27*VLOOKUP($A27,'Non-energy Multiplier'!$A$95:$AQ$138,COLUMN('Non-energy Multiplier'!AP$1),0)</f>
        <v>0</v>
      </c>
      <c r="AQ27" s="133">
        <f>$C27*VLOOKUP($A27,'Non-energy Multiplier'!$A$95:$AQ$138,COLUMN('Non-energy Multiplier'!AQ$1),0)</f>
        <v>0</v>
      </c>
      <c r="AR27" s="133" t="str">
        <f>VLOOKUP($A27,'Sector Match'!$A$1:$B$43,2,0)</f>
        <v>cement and other nonmetallic minerals 239</v>
      </c>
    </row>
    <row r="28" spans="1:44" x14ac:dyDescent="0.25">
      <c r="A28" s="12" t="s">
        <v>26</v>
      </c>
      <c r="B28" s="133">
        <f>'Non-energy Use 2019'!F141</f>
        <v>0</v>
      </c>
      <c r="C28" s="133">
        <f>'Non-energy Use 2020'!F140</f>
        <v>0</v>
      </c>
      <c r="D28" s="133">
        <f>$C28*VLOOKUP($A28,'Non-energy Multiplier'!$A$95:$AQ$138,COLUMN('Non-energy Multiplier'!D$1),0)</f>
        <v>0</v>
      </c>
      <c r="E28" s="133">
        <f>$C28*VLOOKUP($A28,'Non-energy Multiplier'!$A$95:$AQ$138,COLUMN('Non-energy Multiplier'!E$1),0)</f>
        <v>0</v>
      </c>
      <c r="F28" s="133">
        <f>$C28*VLOOKUP($A28,'Non-energy Multiplier'!$A$95:$AQ$138,COLUMN('Non-energy Multiplier'!F$1),0)</f>
        <v>0</v>
      </c>
      <c r="G28" s="133">
        <f>$C28*VLOOKUP($A28,'Non-energy Multiplier'!$A$95:$AQ$138,COLUMN('Non-energy Multiplier'!G$1),0)</f>
        <v>0</v>
      </c>
      <c r="H28" s="133">
        <f>$C28*VLOOKUP($A28,'Non-energy Multiplier'!$A$95:$AQ$138,COLUMN('Non-energy Multiplier'!H$1),0)</f>
        <v>0</v>
      </c>
      <c r="I28" s="133">
        <f>$C28*VLOOKUP($A28,'Non-energy Multiplier'!$A$95:$AQ$138,COLUMN('Non-energy Multiplier'!I$1),0)</f>
        <v>0</v>
      </c>
      <c r="J28" s="133">
        <f>$C28*VLOOKUP($A28,'Non-energy Multiplier'!$A$95:$AQ$138,COLUMN('Non-energy Multiplier'!J$1),0)</f>
        <v>0</v>
      </c>
      <c r="K28" s="133">
        <f>$C28*VLOOKUP($A28,'Non-energy Multiplier'!$A$95:$AQ$138,COLUMN('Non-energy Multiplier'!K$1),0)</f>
        <v>0</v>
      </c>
      <c r="L28" s="133">
        <f>$C28*VLOOKUP($A28,'Non-energy Multiplier'!$A$95:$AQ$138,COLUMN('Non-energy Multiplier'!L$1),0)</f>
        <v>0</v>
      </c>
      <c r="M28" s="133">
        <f>$C28*VLOOKUP($A28,'Non-energy Multiplier'!$A$95:$AQ$138,COLUMN('Non-energy Multiplier'!M$1),0)</f>
        <v>0</v>
      </c>
      <c r="N28" s="133">
        <f>$C28*VLOOKUP($A28,'Non-energy Multiplier'!$A$95:$AQ$138,COLUMN('Non-energy Multiplier'!N$1),0)</f>
        <v>0</v>
      </c>
      <c r="O28" s="133">
        <f>$C28*VLOOKUP($A28,'Non-energy Multiplier'!$A$95:$AQ$138,COLUMN('Non-energy Multiplier'!O$1),0)</f>
        <v>0</v>
      </c>
      <c r="P28" s="133">
        <f>$C28*VLOOKUP($A28,'Non-energy Multiplier'!$A$95:$AQ$138,COLUMN('Non-energy Multiplier'!P$1),0)</f>
        <v>0</v>
      </c>
      <c r="Q28" s="133">
        <f>$C28*VLOOKUP($A28,'Non-energy Multiplier'!$A$95:$AQ$138,COLUMN('Non-energy Multiplier'!Q$1),0)</f>
        <v>0</v>
      </c>
      <c r="R28" s="133">
        <f>$C28*VLOOKUP($A28,'Non-energy Multiplier'!$A$95:$AQ$138,COLUMN('Non-energy Multiplier'!R$1),0)</f>
        <v>0</v>
      </c>
      <c r="S28" s="133">
        <f>$C28*VLOOKUP($A28,'Non-energy Multiplier'!$A$95:$AQ$138,COLUMN('Non-energy Multiplier'!S$1),0)</f>
        <v>0</v>
      </c>
      <c r="T28" s="133">
        <f>$C28*VLOOKUP($A28,'Non-energy Multiplier'!$A$95:$AQ$138,COLUMN('Non-energy Multiplier'!T$1),0)</f>
        <v>0</v>
      </c>
      <c r="U28" s="133">
        <f>$C28*VLOOKUP($A28,'Non-energy Multiplier'!$A$95:$AQ$138,COLUMN('Non-energy Multiplier'!U$1),0)</f>
        <v>0</v>
      </c>
      <c r="V28" s="133">
        <f>$C28*VLOOKUP($A28,'Non-energy Multiplier'!$A$95:$AQ$138,COLUMN('Non-energy Multiplier'!V$1),0)</f>
        <v>0</v>
      </c>
      <c r="W28" s="133">
        <f>$C28*VLOOKUP($A28,'Non-energy Multiplier'!$A$95:$AQ$138,COLUMN('Non-energy Multiplier'!W$1),0)</f>
        <v>0</v>
      </c>
      <c r="X28" s="133">
        <f>$C28*VLOOKUP($A28,'Non-energy Multiplier'!$A$95:$AQ$138,COLUMN('Non-energy Multiplier'!X$1),0)</f>
        <v>0</v>
      </c>
      <c r="Y28" s="133">
        <f>$C28*VLOOKUP($A28,'Non-energy Multiplier'!$A$95:$AQ$138,COLUMN('Non-energy Multiplier'!Y$1),0)</f>
        <v>0</v>
      </c>
      <c r="Z28" s="133">
        <f>$C28*VLOOKUP($A28,'Non-energy Multiplier'!$A$95:$AQ$138,COLUMN('Non-energy Multiplier'!Z$1),0)</f>
        <v>0</v>
      </c>
      <c r="AA28" s="133">
        <f>$C28*VLOOKUP($A28,'Non-energy Multiplier'!$A$95:$AQ$138,COLUMN('Non-energy Multiplier'!AA$1),0)</f>
        <v>0</v>
      </c>
      <c r="AB28" s="133">
        <f>$C28*VLOOKUP($A28,'Non-energy Multiplier'!$A$95:$AQ$138,COLUMN('Non-energy Multiplier'!AB$1),0)</f>
        <v>0</v>
      </c>
      <c r="AC28" s="133">
        <f>$C28*VLOOKUP($A28,'Non-energy Multiplier'!$A$95:$AQ$138,COLUMN('Non-energy Multiplier'!AC$1),0)</f>
        <v>0</v>
      </c>
      <c r="AD28" s="133">
        <f>$C28*VLOOKUP($A28,'Non-energy Multiplier'!$A$95:$AQ$138,COLUMN('Non-energy Multiplier'!AD$1),0)</f>
        <v>0</v>
      </c>
      <c r="AE28" s="133">
        <f>$C28*VLOOKUP($A28,'Non-energy Multiplier'!$A$95:$AQ$138,COLUMN('Non-energy Multiplier'!AE$1),0)</f>
        <v>0</v>
      </c>
      <c r="AF28" s="133">
        <f>$C28*VLOOKUP($A28,'Non-energy Multiplier'!$A$95:$AQ$138,COLUMN('Non-energy Multiplier'!AF$1),0)</f>
        <v>0</v>
      </c>
      <c r="AG28" s="133">
        <f>$C28*VLOOKUP($A28,'Non-energy Multiplier'!$A$95:$AQ$138,COLUMN('Non-energy Multiplier'!AG$1),0)</f>
        <v>0</v>
      </c>
      <c r="AH28" s="133">
        <f>$C28*VLOOKUP($A28,'Non-energy Multiplier'!$A$95:$AQ$138,COLUMN('Non-energy Multiplier'!AH$1),0)</f>
        <v>0</v>
      </c>
      <c r="AI28" s="133">
        <f>$C28*VLOOKUP($A28,'Non-energy Multiplier'!$A$95:$AQ$138,COLUMN('Non-energy Multiplier'!AI$1),0)</f>
        <v>0</v>
      </c>
      <c r="AJ28" s="133">
        <f>$C28*VLOOKUP($A28,'Non-energy Multiplier'!$A$95:$AQ$138,COLUMN('Non-energy Multiplier'!AJ$1),0)</f>
        <v>0</v>
      </c>
      <c r="AK28" s="133">
        <f>$C28*VLOOKUP($A28,'Non-energy Multiplier'!$A$95:$AQ$138,COLUMN('Non-energy Multiplier'!AK$1),0)</f>
        <v>0</v>
      </c>
      <c r="AL28" s="133">
        <f>$C28*VLOOKUP($A28,'Non-energy Multiplier'!$A$95:$AQ$138,COLUMN('Non-energy Multiplier'!AL$1),0)</f>
        <v>0</v>
      </c>
      <c r="AM28" s="133">
        <f>$C28*VLOOKUP($A28,'Non-energy Multiplier'!$A$95:$AQ$138,COLUMN('Non-energy Multiplier'!AM$1),0)</f>
        <v>0</v>
      </c>
      <c r="AN28" s="133">
        <f>$C28*VLOOKUP($A28,'Non-energy Multiplier'!$A$95:$AQ$138,COLUMN('Non-energy Multiplier'!AN$1),0)</f>
        <v>0</v>
      </c>
      <c r="AO28" s="133">
        <f>$C28*VLOOKUP($A28,'Non-energy Multiplier'!$A$95:$AQ$138,COLUMN('Non-energy Multiplier'!AO$1),0)</f>
        <v>0</v>
      </c>
      <c r="AP28" s="133">
        <f>$C28*VLOOKUP($A28,'Non-energy Multiplier'!$A$95:$AQ$138,COLUMN('Non-energy Multiplier'!AP$1),0)</f>
        <v>0</v>
      </c>
      <c r="AQ28" s="133">
        <f>$C28*VLOOKUP($A28,'Non-energy Multiplier'!$A$95:$AQ$138,COLUMN('Non-energy Multiplier'!AQ$1),0)</f>
        <v>0</v>
      </c>
      <c r="AR28" s="133" t="str">
        <f>VLOOKUP($A28,'Sector Match'!$A$1:$B$43,2,0)</f>
        <v>iron and steel 241</v>
      </c>
    </row>
    <row r="29" spans="1:44" x14ac:dyDescent="0.25">
      <c r="A29" s="12" t="s">
        <v>27</v>
      </c>
      <c r="B29" s="133">
        <f>'Non-energy Use 2019'!F142</f>
        <v>0</v>
      </c>
      <c r="C29" s="133">
        <f>'Non-energy Use 2020'!F141</f>
        <v>0</v>
      </c>
      <c r="D29" s="133">
        <f>$C29*VLOOKUP($A29,'Non-energy Multiplier'!$A$95:$AQ$138,COLUMN('Non-energy Multiplier'!D$1),0)</f>
        <v>0</v>
      </c>
      <c r="E29" s="133">
        <f>$C29*VLOOKUP($A29,'Non-energy Multiplier'!$A$95:$AQ$138,COLUMN('Non-energy Multiplier'!E$1),0)</f>
        <v>0</v>
      </c>
      <c r="F29" s="133">
        <f>$C29*VLOOKUP($A29,'Non-energy Multiplier'!$A$95:$AQ$138,COLUMN('Non-energy Multiplier'!F$1),0)</f>
        <v>0</v>
      </c>
      <c r="G29" s="133">
        <f>$C29*VLOOKUP($A29,'Non-energy Multiplier'!$A$95:$AQ$138,COLUMN('Non-energy Multiplier'!G$1),0)</f>
        <v>0</v>
      </c>
      <c r="H29" s="133">
        <f>$C29*VLOOKUP($A29,'Non-energy Multiplier'!$A$95:$AQ$138,COLUMN('Non-energy Multiplier'!H$1),0)</f>
        <v>0</v>
      </c>
      <c r="I29" s="133">
        <f>$C29*VLOOKUP($A29,'Non-energy Multiplier'!$A$95:$AQ$138,COLUMN('Non-energy Multiplier'!I$1),0)</f>
        <v>0</v>
      </c>
      <c r="J29" s="133">
        <f>$C29*VLOOKUP($A29,'Non-energy Multiplier'!$A$95:$AQ$138,COLUMN('Non-energy Multiplier'!J$1),0)</f>
        <v>0</v>
      </c>
      <c r="K29" s="133">
        <f>$C29*VLOOKUP($A29,'Non-energy Multiplier'!$A$95:$AQ$138,COLUMN('Non-energy Multiplier'!K$1),0)</f>
        <v>0</v>
      </c>
      <c r="L29" s="133">
        <f>$C29*VLOOKUP($A29,'Non-energy Multiplier'!$A$95:$AQ$138,COLUMN('Non-energy Multiplier'!L$1),0)</f>
        <v>0</v>
      </c>
      <c r="M29" s="133">
        <f>$C29*VLOOKUP($A29,'Non-energy Multiplier'!$A$95:$AQ$138,COLUMN('Non-energy Multiplier'!M$1),0)</f>
        <v>0</v>
      </c>
      <c r="N29" s="133">
        <f>$C29*VLOOKUP($A29,'Non-energy Multiplier'!$A$95:$AQ$138,COLUMN('Non-energy Multiplier'!N$1),0)</f>
        <v>0</v>
      </c>
      <c r="O29" s="133">
        <f>$C29*VLOOKUP($A29,'Non-energy Multiplier'!$A$95:$AQ$138,COLUMN('Non-energy Multiplier'!O$1),0)</f>
        <v>0</v>
      </c>
      <c r="P29" s="133">
        <f>$C29*VLOOKUP($A29,'Non-energy Multiplier'!$A$95:$AQ$138,COLUMN('Non-energy Multiplier'!P$1),0)</f>
        <v>0</v>
      </c>
      <c r="Q29" s="133">
        <f>$C29*VLOOKUP($A29,'Non-energy Multiplier'!$A$95:$AQ$138,COLUMN('Non-energy Multiplier'!Q$1),0)</f>
        <v>0</v>
      </c>
      <c r="R29" s="133">
        <f>$C29*VLOOKUP($A29,'Non-energy Multiplier'!$A$95:$AQ$138,COLUMN('Non-energy Multiplier'!R$1),0)</f>
        <v>0</v>
      </c>
      <c r="S29" s="133">
        <f>$C29*VLOOKUP($A29,'Non-energy Multiplier'!$A$95:$AQ$138,COLUMN('Non-energy Multiplier'!S$1),0)</f>
        <v>0</v>
      </c>
      <c r="T29" s="133">
        <f>$C29*VLOOKUP($A29,'Non-energy Multiplier'!$A$95:$AQ$138,COLUMN('Non-energy Multiplier'!T$1),0)</f>
        <v>0</v>
      </c>
      <c r="U29" s="133">
        <f>$C29*VLOOKUP($A29,'Non-energy Multiplier'!$A$95:$AQ$138,COLUMN('Non-energy Multiplier'!U$1),0)</f>
        <v>0</v>
      </c>
      <c r="V29" s="133">
        <f>$C29*VLOOKUP($A29,'Non-energy Multiplier'!$A$95:$AQ$138,COLUMN('Non-energy Multiplier'!V$1),0)</f>
        <v>0</v>
      </c>
      <c r="W29" s="133">
        <f>$C29*VLOOKUP($A29,'Non-energy Multiplier'!$A$95:$AQ$138,COLUMN('Non-energy Multiplier'!W$1),0)</f>
        <v>0</v>
      </c>
      <c r="X29" s="133">
        <f>$C29*VLOOKUP($A29,'Non-energy Multiplier'!$A$95:$AQ$138,COLUMN('Non-energy Multiplier'!X$1),0)</f>
        <v>0</v>
      </c>
      <c r="Y29" s="133">
        <f>$C29*VLOOKUP($A29,'Non-energy Multiplier'!$A$95:$AQ$138,COLUMN('Non-energy Multiplier'!Y$1),0)</f>
        <v>0</v>
      </c>
      <c r="Z29" s="133">
        <f>$C29*VLOOKUP($A29,'Non-energy Multiplier'!$A$95:$AQ$138,COLUMN('Non-energy Multiplier'!Z$1),0)</f>
        <v>0</v>
      </c>
      <c r="AA29" s="133">
        <f>$C29*VLOOKUP($A29,'Non-energy Multiplier'!$A$95:$AQ$138,COLUMN('Non-energy Multiplier'!AA$1),0)</f>
        <v>0</v>
      </c>
      <c r="AB29" s="133">
        <f>$C29*VLOOKUP($A29,'Non-energy Multiplier'!$A$95:$AQ$138,COLUMN('Non-energy Multiplier'!AB$1),0)</f>
        <v>0</v>
      </c>
      <c r="AC29" s="133">
        <f>$C29*VLOOKUP($A29,'Non-energy Multiplier'!$A$95:$AQ$138,COLUMN('Non-energy Multiplier'!AC$1),0)</f>
        <v>0</v>
      </c>
      <c r="AD29" s="133">
        <f>$C29*VLOOKUP($A29,'Non-energy Multiplier'!$A$95:$AQ$138,COLUMN('Non-energy Multiplier'!AD$1),0)</f>
        <v>0</v>
      </c>
      <c r="AE29" s="133">
        <f>$C29*VLOOKUP($A29,'Non-energy Multiplier'!$A$95:$AQ$138,COLUMN('Non-energy Multiplier'!AE$1),0)</f>
        <v>0</v>
      </c>
      <c r="AF29" s="133">
        <f>$C29*VLOOKUP($A29,'Non-energy Multiplier'!$A$95:$AQ$138,COLUMN('Non-energy Multiplier'!AF$1),0)</f>
        <v>0</v>
      </c>
      <c r="AG29" s="133">
        <f>$C29*VLOOKUP($A29,'Non-energy Multiplier'!$A$95:$AQ$138,COLUMN('Non-energy Multiplier'!AG$1),0)</f>
        <v>0</v>
      </c>
      <c r="AH29" s="133">
        <f>$C29*VLOOKUP($A29,'Non-energy Multiplier'!$A$95:$AQ$138,COLUMN('Non-energy Multiplier'!AH$1),0)</f>
        <v>0</v>
      </c>
      <c r="AI29" s="133">
        <f>$C29*VLOOKUP($A29,'Non-energy Multiplier'!$A$95:$AQ$138,COLUMN('Non-energy Multiplier'!AI$1),0)</f>
        <v>0</v>
      </c>
      <c r="AJ29" s="133">
        <f>$C29*VLOOKUP($A29,'Non-energy Multiplier'!$A$95:$AQ$138,COLUMN('Non-energy Multiplier'!AJ$1),0)</f>
        <v>0</v>
      </c>
      <c r="AK29" s="133">
        <f>$C29*VLOOKUP($A29,'Non-energy Multiplier'!$A$95:$AQ$138,COLUMN('Non-energy Multiplier'!AK$1),0)</f>
        <v>0</v>
      </c>
      <c r="AL29" s="133">
        <f>$C29*VLOOKUP($A29,'Non-energy Multiplier'!$A$95:$AQ$138,COLUMN('Non-energy Multiplier'!AL$1),0)</f>
        <v>0</v>
      </c>
      <c r="AM29" s="133">
        <f>$C29*VLOOKUP($A29,'Non-energy Multiplier'!$A$95:$AQ$138,COLUMN('Non-energy Multiplier'!AM$1),0)</f>
        <v>0</v>
      </c>
      <c r="AN29" s="133">
        <f>$C29*VLOOKUP($A29,'Non-energy Multiplier'!$A$95:$AQ$138,COLUMN('Non-energy Multiplier'!AN$1),0)</f>
        <v>0</v>
      </c>
      <c r="AO29" s="133">
        <f>$C29*VLOOKUP($A29,'Non-energy Multiplier'!$A$95:$AQ$138,COLUMN('Non-energy Multiplier'!AO$1),0)</f>
        <v>0</v>
      </c>
      <c r="AP29" s="133">
        <f>$C29*VLOOKUP($A29,'Non-energy Multiplier'!$A$95:$AQ$138,COLUMN('Non-energy Multiplier'!AP$1),0)</f>
        <v>0</v>
      </c>
      <c r="AQ29" s="133">
        <f>$C29*VLOOKUP($A29,'Non-energy Multiplier'!$A$95:$AQ$138,COLUMN('Non-energy Multiplier'!AQ$1),0)</f>
        <v>0</v>
      </c>
      <c r="AR29" s="133" t="str">
        <f>VLOOKUP($A29,'Sector Match'!$A$1:$B$43,2,0)</f>
        <v>other metals 242</v>
      </c>
    </row>
    <row r="30" spans="1:44" x14ac:dyDescent="0.25">
      <c r="A30" s="12" t="s">
        <v>28</v>
      </c>
      <c r="B30" s="133">
        <f>'Non-energy Use 2019'!F143</f>
        <v>0</v>
      </c>
      <c r="C30" s="133">
        <f>'Non-energy Use 2020'!F142</f>
        <v>0</v>
      </c>
      <c r="D30" s="133">
        <f>$C30*VLOOKUP($A30,'Non-energy Multiplier'!$A$95:$AQ$138,COLUMN('Non-energy Multiplier'!D$1),0)</f>
        <v>0</v>
      </c>
      <c r="E30" s="133">
        <f>$C30*VLOOKUP($A30,'Non-energy Multiplier'!$A$95:$AQ$138,COLUMN('Non-energy Multiplier'!E$1),0)</f>
        <v>0</v>
      </c>
      <c r="F30" s="133">
        <f>$C30*VLOOKUP($A30,'Non-energy Multiplier'!$A$95:$AQ$138,COLUMN('Non-energy Multiplier'!F$1),0)</f>
        <v>0</v>
      </c>
      <c r="G30" s="133">
        <f>$C30*VLOOKUP($A30,'Non-energy Multiplier'!$A$95:$AQ$138,COLUMN('Non-energy Multiplier'!G$1),0)</f>
        <v>0</v>
      </c>
      <c r="H30" s="133">
        <f>$C30*VLOOKUP($A30,'Non-energy Multiplier'!$A$95:$AQ$138,COLUMN('Non-energy Multiplier'!H$1),0)</f>
        <v>0</v>
      </c>
      <c r="I30" s="133">
        <f>$C30*VLOOKUP($A30,'Non-energy Multiplier'!$A$95:$AQ$138,COLUMN('Non-energy Multiplier'!I$1),0)</f>
        <v>0</v>
      </c>
      <c r="J30" s="133">
        <f>$C30*VLOOKUP($A30,'Non-energy Multiplier'!$A$95:$AQ$138,COLUMN('Non-energy Multiplier'!J$1),0)</f>
        <v>0</v>
      </c>
      <c r="K30" s="133">
        <f>$C30*VLOOKUP($A30,'Non-energy Multiplier'!$A$95:$AQ$138,COLUMN('Non-energy Multiplier'!K$1),0)</f>
        <v>0</v>
      </c>
      <c r="L30" s="133">
        <f>$C30*VLOOKUP($A30,'Non-energy Multiplier'!$A$95:$AQ$138,COLUMN('Non-energy Multiplier'!L$1),0)</f>
        <v>0</v>
      </c>
      <c r="M30" s="133">
        <f>$C30*VLOOKUP($A30,'Non-energy Multiplier'!$A$95:$AQ$138,COLUMN('Non-energy Multiplier'!M$1),0)</f>
        <v>0</v>
      </c>
      <c r="N30" s="133">
        <f>$C30*VLOOKUP($A30,'Non-energy Multiplier'!$A$95:$AQ$138,COLUMN('Non-energy Multiplier'!N$1),0)</f>
        <v>0</v>
      </c>
      <c r="O30" s="133">
        <f>$C30*VLOOKUP($A30,'Non-energy Multiplier'!$A$95:$AQ$138,COLUMN('Non-energy Multiplier'!O$1),0)</f>
        <v>0</v>
      </c>
      <c r="P30" s="133">
        <f>$C30*VLOOKUP($A30,'Non-energy Multiplier'!$A$95:$AQ$138,COLUMN('Non-energy Multiplier'!P$1),0)</f>
        <v>0</v>
      </c>
      <c r="Q30" s="133">
        <f>$C30*VLOOKUP($A30,'Non-energy Multiplier'!$A$95:$AQ$138,COLUMN('Non-energy Multiplier'!Q$1),0)</f>
        <v>0</v>
      </c>
      <c r="R30" s="133">
        <f>$C30*VLOOKUP($A30,'Non-energy Multiplier'!$A$95:$AQ$138,COLUMN('Non-energy Multiplier'!R$1),0)</f>
        <v>0</v>
      </c>
      <c r="S30" s="133">
        <f>$C30*VLOOKUP($A30,'Non-energy Multiplier'!$A$95:$AQ$138,COLUMN('Non-energy Multiplier'!S$1),0)</f>
        <v>0</v>
      </c>
      <c r="T30" s="133">
        <f>$C30*VLOOKUP($A30,'Non-energy Multiplier'!$A$95:$AQ$138,COLUMN('Non-energy Multiplier'!T$1),0)</f>
        <v>0</v>
      </c>
      <c r="U30" s="133">
        <f>$C30*VLOOKUP($A30,'Non-energy Multiplier'!$A$95:$AQ$138,COLUMN('Non-energy Multiplier'!U$1),0)</f>
        <v>0</v>
      </c>
      <c r="V30" s="133">
        <f>$C30*VLOOKUP($A30,'Non-energy Multiplier'!$A$95:$AQ$138,COLUMN('Non-energy Multiplier'!V$1),0)</f>
        <v>0</v>
      </c>
      <c r="W30" s="133">
        <f>$C30*VLOOKUP($A30,'Non-energy Multiplier'!$A$95:$AQ$138,COLUMN('Non-energy Multiplier'!W$1),0)</f>
        <v>0</v>
      </c>
      <c r="X30" s="133">
        <f>$C30*VLOOKUP($A30,'Non-energy Multiplier'!$A$95:$AQ$138,COLUMN('Non-energy Multiplier'!X$1),0)</f>
        <v>0</v>
      </c>
      <c r="Y30" s="133">
        <f>$C30*VLOOKUP($A30,'Non-energy Multiplier'!$A$95:$AQ$138,COLUMN('Non-energy Multiplier'!Y$1),0)</f>
        <v>0</v>
      </c>
      <c r="Z30" s="133">
        <f>$C30*VLOOKUP($A30,'Non-energy Multiplier'!$A$95:$AQ$138,COLUMN('Non-energy Multiplier'!Z$1),0)</f>
        <v>0</v>
      </c>
      <c r="AA30" s="133">
        <f>$C30*VLOOKUP($A30,'Non-energy Multiplier'!$A$95:$AQ$138,COLUMN('Non-energy Multiplier'!AA$1),0)</f>
        <v>0</v>
      </c>
      <c r="AB30" s="133">
        <f>$C30*VLOOKUP($A30,'Non-energy Multiplier'!$A$95:$AQ$138,COLUMN('Non-energy Multiplier'!AB$1),0)</f>
        <v>0</v>
      </c>
      <c r="AC30" s="133">
        <f>$C30*VLOOKUP($A30,'Non-energy Multiplier'!$A$95:$AQ$138,COLUMN('Non-energy Multiplier'!AC$1),0)</f>
        <v>0</v>
      </c>
      <c r="AD30" s="133">
        <f>$C30*VLOOKUP($A30,'Non-energy Multiplier'!$A$95:$AQ$138,COLUMN('Non-energy Multiplier'!AD$1),0)</f>
        <v>0</v>
      </c>
      <c r="AE30" s="133">
        <f>$C30*VLOOKUP($A30,'Non-energy Multiplier'!$A$95:$AQ$138,COLUMN('Non-energy Multiplier'!AE$1),0)</f>
        <v>0</v>
      </c>
      <c r="AF30" s="133">
        <f>$C30*VLOOKUP($A30,'Non-energy Multiplier'!$A$95:$AQ$138,COLUMN('Non-energy Multiplier'!AF$1),0)</f>
        <v>0</v>
      </c>
      <c r="AG30" s="133">
        <f>$C30*VLOOKUP($A30,'Non-energy Multiplier'!$A$95:$AQ$138,COLUMN('Non-energy Multiplier'!AG$1),0)</f>
        <v>0</v>
      </c>
      <c r="AH30" s="133">
        <f>$C30*VLOOKUP($A30,'Non-energy Multiplier'!$A$95:$AQ$138,COLUMN('Non-energy Multiplier'!AH$1),0)</f>
        <v>0</v>
      </c>
      <c r="AI30" s="133">
        <f>$C30*VLOOKUP($A30,'Non-energy Multiplier'!$A$95:$AQ$138,COLUMN('Non-energy Multiplier'!AI$1),0)</f>
        <v>0</v>
      </c>
      <c r="AJ30" s="133">
        <f>$C30*VLOOKUP($A30,'Non-energy Multiplier'!$A$95:$AQ$138,COLUMN('Non-energy Multiplier'!AJ$1),0)</f>
        <v>0</v>
      </c>
      <c r="AK30" s="133">
        <f>$C30*VLOOKUP($A30,'Non-energy Multiplier'!$A$95:$AQ$138,COLUMN('Non-energy Multiplier'!AK$1),0)</f>
        <v>0</v>
      </c>
      <c r="AL30" s="133">
        <f>$C30*VLOOKUP($A30,'Non-energy Multiplier'!$A$95:$AQ$138,COLUMN('Non-energy Multiplier'!AL$1),0)</f>
        <v>0</v>
      </c>
      <c r="AM30" s="133">
        <f>$C30*VLOOKUP($A30,'Non-energy Multiplier'!$A$95:$AQ$138,COLUMN('Non-energy Multiplier'!AM$1),0)</f>
        <v>0</v>
      </c>
      <c r="AN30" s="133">
        <f>$C30*VLOOKUP($A30,'Non-energy Multiplier'!$A$95:$AQ$138,COLUMN('Non-energy Multiplier'!AN$1),0)</f>
        <v>0</v>
      </c>
      <c r="AO30" s="133">
        <f>$C30*VLOOKUP($A30,'Non-energy Multiplier'!$A$95:$AQ$138,COLUMN('Non-energy Multiplier'!AO$1),0)</f>
        <v>0</v>
      </c>
      <c r="AP30" s="133">
        <f>$C30*VLOOKUP($A30,'Non-energy Multiplier'!$A$95:$AQ$138,COLUMN('Non-energy Multiplier'!AP$1),0)</f>
        <v>0</v>
      </c>
      <c r="AQ30" s="133">
        <f>$C30*VLOOKUP($A30,'Non-energy Multiplier'!$A$95:$AQ$138,COLUMN('Non-energy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5">
      <c r="A31" s="12" t="s">
        <v>29</v>
      </c>
      <c r="B31" s="133">
        <f>'Non-energy Use 2019'!F144</f>
        <v>0</v>
      </c>
      <c r="C31" s="133">
        <f>'Non-energy Use 2020'!F143</f>
        <v>0</v>
      </c>
      <c r="D31" s="133">
        <f>$C31*VLOOKUP($A31,'Non-energy Multiplier'!$A$95:$AQ$138,COLUMN('Non-energy Multiplier'!D$1),0)</f>
        <v>0</v>
      </c>
      <c r="E31" s="133">
        <f>$C31*VLOOKUP($A31,'Non-energy Multiplier'!$A$95:$AQ$138,COLUMN('Non-energy Multiplier'!E$1),0)</f>
        <v>0</v>
      </c>
      <c r="F31" s="133">
        <f>$C31*VLOOKUP($A31,'Non-energy Multiplier'!$A$95:$AQ$138,COLUMN('Non-energy Multiplier'!F$1),0)</f>
        <v>0</v>
      </c>
      <c r="G31" s="133">
        <f>$C31*VLOOKUP($A31,'Non-energy Multiplier'!$A$95:$AQ$138,COLUMN('Non-energy Multiplier'!G$1),0)</f>
        <v>0</v>
      </c>
      <c r="H31" s="133">
        <f>$C31*VLOOKUP($A31,'Non-energy Multiplier'!$A$95:$AQ$138,COLUMN('Non-energy Multiplier'!H$1),0)</f>
        <v>0</v>
      </c>
      <c r="I31" s="133">
        <f>$C31*VLOOKUP($A31,'Non-energy Multiplier'!$A$95:$AQ$138,COLUMN('Non-energy Multiplier'!I$1),0)</f>
        <v>0</v>
      </c>
      <c r="J31" s="133">
        <f>$C31*VLOOKUP($A31,'Non-energy Multiplier'!$A$95:$AQ$138,COLUMN('Non-energy Multiplier'!J$1),0)</f>
        <v>0</v>
      </c>
      <c r="K31" s="133">
        <f>$C31*VLOOKUP($A31,'Non-energy Multiplier'!$A$95:$AQ$138,COLUMN('Non-energy Multiplier'!K$1),0)</f>
        <v>0</v>
      </c>
      <c r="L31" s="133">
        <f>$C31*VLOOKUP($A31,'Non-energy Multiplier'!$A$95:$AQ$138,COLUMN('Non-energy Multiplier'!L$1),0)</f>
        <v>0</v>
      </c>
      <c r="M31" s="133">
        <f>$C31*VLOOKUP($A31,'Non-energy Multiplier'!$A$95:$AQ$138,COLUMN('Non-energy Multiplier'!M$1),0)</f>
        <v>0</v>
      </c>
      <c r="N31" s="133">
        <f>$C31*VLOOKUP($A31,'Non-energy Multiplier'!$A$95:$AQ$138,COLUMN('Non-energy Multiplier'!N$1),0)</f>
        <v>0</v>
      </c>
      <c r="O31" s="133">
        <f>$C31*VLOOKUP($A31,'Non-energy Multiplier'!$A$95:$AQ$138,COLUMN('Non-energy Multiplier'!O$1),0)</f>
        <v>0</v>
      </c>
      <c r="P31" s="133">
        <f>$C31*VLOOKUP($A31,'Non-energy Multiplier'!$A$95:$AQ$138,COLUMN('Non-energy Multiplier'!P$1),0)</f>
        <v>0</v>
      </c>
      <c r="Q31" s="133">
        <f>$C31*VLOOKUP($A31,'Non-energy Multiplier'!$A$95:$AQ$138,COLUMN('Non-energy Multiplier'!Q$1),0)</f>
        <v>0</v>
      </c>
      <c r="R31" s="133">
        <f>$C31*VLOOKUP($A31,'Non-energy Multiplier'!$A$95:$AQ$138,COLUMN('Non-energy Multiplier'!R$1),0)</f>
        <v>0</v>
      </c>
      <c r="S31" s="133">
        <f>$C31*VLOOKUP($A31,'Non-energy Multiplier'!$A$95:$AQ$138,COLUMN('Non-energy Multiplier'!S$1),0)</f>
        <v>0</v>
      </c>
      <c r="T31" s="133">
        <f>$C31*VLOOKUP($A31,'Non-energy Multiplier'!$A$95:$AQ$138,COLUMN('Non-energy Multiplier'!T$1),0)</f>
        <v>0</v>
      </c>
      <c r="U31" s="133">
        <f>$C31*VLOOKUP($A31,'Non-energy Multiplier'!$A$95:$AQ$138,COLUMN('Non-energy Multiplier'!U$1),0)</f>
        <v>0</v>
      </c>
      <c r="V31" s="133">
        <f>$C31*VLOOKUP($A31,'Non-energy Multiplier'!$A$95:$AQ$138,COLUMN('Non-energy Multiplier'!V$1),0)</f>
        <v>0</v>
      </c>
      <c r="W31" s="133">
        <f>$C31*VLOOKUP($A31,'Non-energy Multiplier'!$A$95:$AQ$138,COLUMN('Non-energy Multiplier'!W$1),0)</f>
        <v>0</v>
      </c>
      <c r="X31" s="133">
        <f>$C31*VLOOKUP($A31,'Non-energy Multiplier'!$A$95:$AQ$138,COLUMN('Non-energy Multiplier'!X$1),0)</f>
        <v>0</v>
      </c>
      <c r="Y31" s="133">
        <f>$C31*VLOOKUP($A31,'Non-energy Multiplier'!$A$95:$AQ$138,COLUMN('Non-energy Multiplier'!Y$1),0)</f>
        <v>0</v>
      </c>
      <c r="Z31" s="133">
        <f>$C31*VLOOKUP($A31,'Non-energy Multiplier'!$A$95:$AQ$138,COLUMN('Non-energy Multiplier'!Z$1),0)</f>
        <v>0</v>
      </c>
      <c r="AA31" s="133">
        <f>$C31*VLOOKUP($A31,'Non-energy Multiplier'!$A$95:$AQ$138,COLUMN('Non-energy Multiplier'!AA$1),0)</f>
        <v>0</v>
      </c>
      <c r="AB31" s="133">
        <f>$C31*VLOOKUP($A31,'Non-energy Multiplier'!$A$95:$AQ$138,COLUMN('Non-energy Multiplier'!AB$1),0)</f>
        <v>0</v>
      </c>
      <c r="AC31" s="133">
        <f>$C31*VLOOKUP($A31,'Non-energy Multiplier'!$A$95:$AQ$138,COLUMN('Non-energy Multiplier'!AC$1),0)</f>
        <v>0</v>
      </c>
      <c r="AD31" s="133">
        <f>$C31*VLOOKUP($A31,'Non-energy Multiplier'!$A$95:$AQ$138,COLUMN('Non-energy Multiplier'!AD$1),0)</f>
        <v>0</v>
      </c>
      <c r="AE31" s="133">
        <f>$C31*VLOOKUP($A31,'Non-energy Multiplier'!$A$95:$AQ$138,COLUMN('Non-energy Multiplier'!AE$1),0)</f>
        <v>0</v>
      </c>
      <c r="AF31" s="133">
        <f>$C31*VLOOKUP($A31,'Non-energy Multiplier'!$A$95:$AQ$138,COLUMN('Non-energy Multiplier'!AF$1),0)</f>
        <v>0</v>
      </c>
      <c r="AG31" s="133">
        <f>$C31*VLOOKUP($A31,'Non-energy Multiplier'!$A$95:$AQ$138,COLUMN('Non-energy Multiplier'!AG$1),0)</f>
        <v>0</v>
      </c>
      <c r="AH31" s="133">
        <f>$C31*VLOOKUP($A31,'Non-energy Multiplier'!$A$95:$AQ$138,COLUMN('Non-energy Multiplier'!AH$1),0)</f>
        <v>0</v>
      </c>
      <c r="AI31" s="133">
        <f>$C31*VLOOKUP($A31,'Non-energy Multiplier'!$A$95:$AQ$138,COLUMN('Non-energy Multiplier'!AI$1),0)</f>
        <v>0</v>
      </c>
      <c r="AJ31" s="133">
        <f>$C31*VLOOKUP($A31,'Non-energy Multiplier'!$A$95:$AQ$138,COLUMN('Non-energy Multiplier'!AJ$1),0)</f>
        <v>0</v>
      </c>
      <c r="AK31" s="133">
        <f>$C31*VLOOKUP($A31,'Non-energy Multiplier'!$A$95:$AQ$138,COLUMN('Non-energy Multiplier'!AK$1),0)</f>
        <v>0</v>
      </c>
      <c r="AL31" s="133">
        <f>$C31*VLOOKUP($A31,'Non-energy Multiplier'!$A$95:$AQ$138,COLUMN('Non-energy Multiplier'!AL$1),0)</f>
        <v>0</v>
      </c>
      <c r="AM31" s="133">
        <f>$C31*VLOOKUP($A31,'Non-energy Multiplier'!$A$95:$AQ$138,COLUMN('Non-energy Multiplier'!AM$1),0)</f>
        <v>0</v>
      </c>
      <c r="AN31" s="133">
        <f>$C31*VLOOKUP($A31,'Non-energy Multiplier'!$A$95:$AQ$138,COLUMN('Non-energy Multiplier'!AN$1),0)</f>
        <v>0</v>
      </c>
      <c r="AO31" s="133">
        <f>$C31*VLOOKUP($A31,'Non-energy Multiplier'!$A$95:$AQ$138,COLUMN('Non-energy Multiplier'!AO$1),0)</f>
        <v>0</v>
      </c>
      <c r="AP31" s="133">
        <f>$C31*VLOOKUP($A31,'Non-energy Multiplier'!$A$95:$AQ$138,COLUMN('Non-energy Multiplier'!AP$1),0)</f>
        <v>0</v>
      </c>
      <c r="AQ31" s="133">
        <f>$C31*VLOOKUP($A31,'Non-energy Multiplier'!$A$95:$AQ$138,COLUMN('Non-energy Multiplier'!AQ$1),0)</f>
        <v>0</v>
      </c>
      <c r="AR31" s="133" t="str">
        <f>VLOOKUP($A31,'Sector Match'!$A$1:$B$43,2,0)</f>
        <v>other manufacturing 31T33</v>
      </c>
    </row>
    <row r="32" spans="1:44" x14ac:dyDescent="0.25">
      <c r="A32" s="12" t="s">
        <v>30</v>
      </c>
      <c r="B32" s="133">
        <f>'Non-energy Use 2019'!F145</f>
        <v>0</v>
      </c>
      <c r="C32" s="133">
        <f>'Non-energy Use 2020'!F144</f>
        <v>0</v>
      </c>
      <c r="D32" s="133">
        <f>$C32*VLOOKUP($A32,'Non-energy Multiplier'!$A$95:$AQ$138,COLUMN('Non-energy Multiplier'!D$1),0)</f>
        <v>0</v>
      </c>
      <c r="E32" s="133">
        <f>$C32*VLOOKUP($A32,'Non-energy Multiplier'!$A$95:$AQ$138,COLUMN('Non-energy Multiplier'!E$1),0)</f>
        <v>0</v>
      </c>
      <c r="F32" s="133">
        <f>$C32*VLOOKUP($A32,'Non-energy Multiplier'!$A$95:$AQ$138,COLUMN('Non-energy Multiplier'!F$1),0)</f>
        <v>0</v>
      </c>
      <c r="G32" s="133">
        <f>$C32*VLOOKUP($A32,'Non-energy Multiplier'!$A$95:$AQ$138,COLUMN('Non-energy Multiplier'!G$1),0)</f>
        <v>0</v>
      </c>
      <c r="H32" s="133">
        <f>$C32*VLOOKUP($A32,'Non-energy Multiplier'!$A$95:$AQ$138,COLUMN('Non-energy Multiplier'!H$1),0)</f>
        <v>0</v>
      </c>
      <c r="I32" s="133">
        <f>$C32*VLOOKUP($A32,'Non-energy Multiplier'!$A$95:$AQ$138,COLUMN('Non-energy Multiplier'!I$1),0)</f>
        <v>0</v>
      </c>
      <c r="J32" s="133">
        <f>$C32*VLOOKUP($A32,'Non-energy Multiplier'!$A$95:$AQ$138,COLUMN('Non-energy Multiplier'!J$1),0)</f>
        <v>0</v>
      </c>
      <c r="K32" s="133">
        <f>$C32*VLOOKUP($A32,'Non-energy Multiplier'!$A$95:$AQ$138,COLUMN('Non-energy Multiplier'!K$1),0)</f>
        <v>0</v>
      </c>
      <c r="L32" s="133">
        <f>$C32*VLOOKUP($A32,'Non-energy Multiplier'!$A$95:$AQ$138,COLUMN('Non-energy Multiplier'!L$1),0)</f>
        <v>0</v>
      </c>
      <c r="M32" s="133">
        <f>$C32*VLOOKUP($A32,'Non-energy Multiplier'!$A$95:$AQ$138,COLUMN('Non-energy Multiplier'!M$1),0)</f>
        <v>0</v>
      </c>
      <c r="N32" s="133">
        <f>$C32*VLOOKUP($A32,'Non-energy Multiplier'!$A$95:$AQ$138,COLUMN('Non-energy Multiplier'!N$1),0)</f>
        <v>0</v>
      </c>
      <c r="O32" s="133">
        <f>$C32*VLOOKUP($A32,'Non-energy Multiplier'!$A$95:$AQ$138,COLUMN('Non-energy Multiplier'!O$1),0)</f>
        <v>0</v>
      </c>
      <c r="P32" s="133">
        <f>$C32*VLOOKUP($A32,'Non-energy Multiplier'!$A$95:$AQ$138,COLUMN('Non-energy Multiplier'!P$1),0)</f>
        <v>0</v>
      </c>
      <c r="Q32" s="133">
        <f>$C32*VLOOKUP($A32,'Non-energy Multiplier'!$A$95:$AQ$138,COLUMN('Non-energy Multiplier'!Q$1),0)</f>
        <v>0</v>
      </c>
      <c r="R32" s="133">
        <f>$C32*VLOOKUP($A32,'Non-energy Multiplier'!$A$95:$AQ$138,COLUMN('Non-energy Multiplier'!R$1),0)</f>
        <v>0</v>
      </c>
      <c r="S32" s="133">
        <f>$C32*VLOOKUP($A32,'Non-energy Multiplier'!$A$95:$AQ$138,COLUMN('Non-energy Multiplier'!S$1),0)</f>
        <v>0</v>
      </c>
      <c r="T32" s="133">
        <f>$C32*VLOOKUP($A32,'Non-energy Multiplier'!$A$95:$AQ$138,COLUMN('Non-energy Multiplier'!T$1),0)</f>
        <v>0</v>
      </c>
      <c r="U32" s="133">
        <f>$C32*VLOOKUP($A32,'Non-energy Multiplier'!$A$95:$AQ$138,COLUMN('Non-energy Multiplier'!U$1),0)</f>
        <v>0</v>
      </c>
      <c r="V32" s="133">
        <f>$C32*VLOOKUP($A32,'Non-energy Multiplier'!$A$95:$AQ$138,COLUMN('Non-energy Multiplier'!V$1),0)</f>
        <v>0</v>
      </c>
      <c r="W32" s="133">
        <f>$C32*VLOOKUP($A32,'Non-energy Multiplier'!$A$95:$AQ$138,COLUMN('Non-energy Multiplier'!W$1),0)</f>
        <v>0</v>
      </c>
      <c r="X32" s="133">
        <f>$C32*VLOOKUP($A32,'Non-energy Multiplier'!$A$95:$AQ$138,COLUMN('Non-energy Multiplier'!X$1),0)</f>
        <v>0</v>
      </c>
      <c r="Y32" s="133">
        <f>$C32*VLOOKUP($A32,'Non-energy Multiplier'!$A$95:$AQ$138,COLUMN('Non-energy Multiplier'!Y$1),0)</f>
        <v>0</v>
      </c>
      <c r="Z32" s="133">
        <f>$C32*VLOOKUP($A32,'Non-energy Multiplier'!$A$95:$AQ$138,COLUMN('Non-energy Multiplier'!Z$1),0)</f>
        <v>0</v>
      </c>
      <c r="AA32" s="133">
        <f>$C32*VLOOKUP($A32,'Non-energy Multiplier'!$A$95:$AQ$138,COLUMN('Non-energy Multiplier'!AA$1),0)</f>
        <v>0</v>
      </c>
      <c r="AB32" s="133">
        <f>$C32*VLOOKUP($A32,'Non-energy Multiplier'!$A$95:$AQ$138,COLUMN('Non-energy Multiplier'!AB$1),0)</f>
        <v>0</v>
      </c>
      <c r="AC32" s="133">
        <f>$C32*VLOOKUP($A32,'Non-energy Multiplier'!$A$95:$AQ$138,COLUMN('Non-energy Multiplier'!AC$1),0)</f>
        <v>0</v>
      </c>
      <c r="AD32" s="133">
        <f>$C32*VLOOKUP($A32,'Non-energy Multiplier'!$A$95:$AQ$138,COLUMN('Non-energy Multiplier'!AD$1),0)</f>
        <v>0</v>
      </c>
      <c r="AE32" s="133">
        <f>$C32*VLOOKUP($A32,'Non-energy Multiplier'!$A$95:$AQ$138,COLUMN('Non-energy Multiplier'!AE$1),0)</f>
        <v>0</v>
      </c>
      <c r="AF32" s="133">
        <f>$C32*VLOOKUP($A32,'Non-energy Multiplier'!$A$95:$AQ$138,COLUMN('Non-energy Multiplier'!AF$1),0)</f>
        <v>0</v>
      </c>
      <c r="AG32" s="133">
        <f>$C32*VLOOKUP($A32,'Non-energy Multiplier'!$A$95:$AQ$138,COLUMN('Non-energy Multiplier'!AG$1),0)</f>
        <v>0</v>
      </c>
      <c r="AH32" s="133">
        <f>$C32*VLOOKUP($A32,'Non-energy Multiplier'!$A$95:$AQ$138,COLUMN('Non-energy Multiplier'!AH$1),0)</f>
        <v>0</v>
      </c>
      <c r="AI32" s="133">
        <f>$C32*VLOOKUP($A32,'Non-energy Multiplier'!$A$95:$AQ$138,COLUMN('Non-energy Multiplier'!AI$1),0)</f>
        <v>0</v>
      </c>
      <c r="AJ32" s="133">
        <f>$C32*VLOOKUP($A32,'Non-energy Multiplier'!$A$95:$AQ$138,COLUMN('Non-energy Multiplier'!AJ$1),0)</f>
        <v>0</v>
      </c>
      <c r="AK32" s="133">
        <f>$C32*VLOOKUP($A32,'Non-energy Multiplier'!$A$95:$AQ$138,COLUMN('Non-energy Multiplier'!AK$1),0)</f>
        <v>0</v>
      </c>
      <c r="AL32" s="133">
        <f>$C32*VLOOKUP($A32,'Non-energy Multiplier'!$A$95:$AQ$138,COLUMN('Non-energy Multiplier'!AL$1),0)</f>
        <v>0</v>
      </c>
      <c r="AM32" s="133">
        <f>$C32*VLOOKUP($A32,'Non-energy Multiplier'!$A$95:$AQ$138,COLUMN('Non-energy Multiplier'!AM$1),0)</f>
        <v>0</v>
      </c>
      <c r="AN32" s="133">
        <f>$C32*VLOOKUP($A32,'Non-energy Multiplier'!$A$95:$AQ$138,COLUMN('Non-energy Multiplier'!AN$1),0)</f>
        <v>0</v>
      </c>
      <c r="AO32" s="133">
        <f>$C32*VLOOKUP($A32,'Non-energy Multiplier'!$A$95:$AQ$138,COLUMN('Non-energy Multiplier'!AO$1),0)</f>
        <v>0</v>
      </c>
      <c r="AP32" s="133">
        <f>$C32*VLOOKUP($A32,'Non-energy Multiplier'!$A$95:$AQ$138,COLUMN('Non-energy Multiplier'!AP$1),0)</f>
        <v>0</v>
      </c>
      <c r="AQ32" s="133">
        <f>$C32*VLOOKUP($A32,'Non-energy Multiplier'!$A$95:$AQ$138,COLUMN('Non-energy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5">
      <c r="A33" s="12" t="s">
        <v>31</v>
      </c>
      <c r="B33" s="133">
        <f>'Non-energy Use 2019'!F146</f>
        <v>0</v>
      </c>
      <c r="C33" s="133">
        <f>'Non-energy Use 2020'!F145</f>
        <v>0</v>
      </c>
      <c r="D33" s="133">
        <f>$C33*VLOOKUP($A33,'Non-energy Multiplier'!$A$95:$AQ$138,COLUMN('Non-energy Multiplier'!D$1),0)</f>
        <v>0</v>
      </c>
      <c r="E33" s="133">
        <f>$C33*VLOOKUP($A33,'Non-energy Multiplier'!$A$95:$AQ$138,COLUMN('Non-energy Multiplier'!E$1),0)</f>
        <v>0</v>
      </c>
      <c r="F33" s="133">
        <f>$C33*VLOOKUP($A33,'Non-energy Multiplier'!$A$95:$AQ$138,COLUMN('Non-energy Multiplier'!F$1),0)</f>
        <v>0</v>
      </c>
      <c r="G33" s="133">
        <f>$C33*VLOOKUP($A33,'Non-energy Multiplier'!$A$95:$AQ$138,COLUMN('Non-energy Multiplier'!G$1),0)</f>
        <v>0</v>
      </c>
      <c r="H33" s="133">
        <f>$C33*VLOOKUP($A33,'Non-energy Multiplier'!$A$95:$AQ$138,COLUMN('Non-energy Multiplier'!H$1),0)</f>
        <v>0</v>
      </c>
      <c r="I33" s="133">
        <f>$C33*VLOOKUP($A33,'Non-energy Multiplier'!$A$95:$AQ$138,COLUMN('Non-energy Multiplier'!I$1),0)</f>
        <v>0</v>
      </c>
      <c r="J33" s="133">
        <f>$C33*VLOOKUP($A33,'Non-energy Multiplier'!$A$95:$AQ$138,COLUMN('Non-energy Multiplier'!J$1),0)</f>
        <v>0</v>
      </c>
      <c r="K33" s="133">
        <f>$C33*VLOOKUP($A33,'Non-energy Multiplier'!$A$95:$AQ$138,COLUMN('Non-energy Multiplier'!K$1),0)</f>
        <v>0</v>
      </c>
      <c r="L33" s="133">
        <f>$C33*VLOOKUP($A33,'Non-energy Multiplier'!$A$95:$AQ$138,COLUMN('Non-energy Multiplier'!L$1),0)</f>
        <v>0</v>
      </c>
      <c r="M33" s="133">
        <f>$C33*VLOOKUP($A33,'Non-energy Multiplier'!$A$95:$AQ$138,COLUMN('Non-energy Multiplier'!M$1),0)</f>
        <v>0</v>
      </c>
      <c r="N33" s="133">
        <f>$C33*VLOOKUP($A33,'Non-energy Multiplier'!$A$95:$AQ$138,COLUMN('Non-energy Multiplier'!N$1),0)</f>
        <v>0</v>
      </c>
      <c r="O33" s="133">
        <f>$C33*VLOOKUP($A33,'Non-energy Multiplier'!$A$95:$AQ$138,COLUMN('Non-energy Multiplier'!O$1),0)</f>
        <v>0</v>
      </c>
      <c r="P33" s="133">
        <f>$C33*VLOOKUP($A33,'Non-energy Multiplier'!$A$95:$AQ$138,COLUMN('Non-energy Multiplier'!P$1),0)</f>
        <v>0</v>
      </c>
      <c r="Q33" s="133">
        <f>$C33*VLOOKUP($A33,'Non-energy Multiplier'!$A$95:$AQ$138,COLUMN('Non-energy Multiplier'!Q$1),0)</f>
        <v>0</v>
      </c>
      <c r="R33" s="133">
        <f>$C33*VLOOKUP($A33,'Non-energy Multiplier'!$A$95:$AQ$138,COLUMN('Non-energy Multiplier'!R$1),0)</f>
        <v>0</v>
      </c>
      <c r="S33" s="133">
        <f>$C33*VLOOKUP($A33,'Non-energy Multiplier'!$A$95:$AQ$138,COLUMN('Non-energy Multiplier'!S$1),0)</f>
        <v>0</v>
      </c>
      <c r="T33" s="133">
        <f>$C33*VLOOKUP($A33,'Non-energy Multiplier'!$A$95:$AQ$138,COLUMN('Non-energy Multiplier'!T$1),0)</f>
        <v>0</v>
      </c>
      <c r="U33" s="133">
        <f>$C33*VLOOKUP($A33,'Non-energy Multiplier'!$A$95:$AQ$138,COLUMN('Non-energy Multiplier'!U$1),0)</f>
        <v>0</v>
      </c>
      <c r="V33" s="133">
        <f>$C33*VLOOKUP($A33,'Non-energy Multiplier'!$A$95:$AQ$138,COLUMN('Non-energy Multiplier'!V$1),0)</f>
        <v>0</v>
      </c>
      <c r="W33" s="133">
        <f>$C33*VLOOKUP($A33,'Non-energy Multiplier'!$A$95:$AQ$138,COLUMN('Non-energy Multiplier'!W$1),0)</f>
        <v>0</v>
      </c>
      <c r="X33" s="133">
        <f>$C33*VLOOKUP($A33,'Non-energy Multiplier'!$A$95:$AQ$138,COLUMN('Non-energy Multiplier'!X$1),0)</f>
        <v>0</v>
      </c>
      <c r="Y33" s="133">
        <f>$C33*VLOOKUP($A33,'Non-energy Multiplier'!$A$95:$AQ$138,COLUMN('Non-energy Multiplier'!Y$1),0)</f>
        <v>0</v>
      </c>
      <c r="Z33" s="133">
        <f>$C33*VLOOKUP($A33,'Non-energy Multiplier'!$A$95:$AQ$138,COLUMN('Non-energy Multiplier'!Z$1),0)</f>
        <v>0</v>
      </c>
      <c r="AA33" s="133">
        <f>$C33*VLOOKUP($A33,'Non-energy Multiplier'!$A$95:$AQ$138,COLUMN('Non-energy Multiplier'!AA$1),0)</f>
        <v>0</v>
      </c>
      <c r="AB33" s="133">
        <f>$C33*VLOOKUP($A33,'Non-energy Multiplier'!$A$95:$AQ$138,COLUMN('Non-energy Multiplier'!AB$1),0)</f>
        <v>0</v>
      </c>
      <c r="AC33" s="133">
        <f>$C33*VLOOKUP($A33,'Non-energy Multiplier'!$A$95:$AQ$138,COLUMN('Non-energy Multiplier'!AC$1),0)</f>
        <v>0</v>
      </c>
      <c r="AD33" s="133">
        <f>$C33*VLOOKUP($A33,'Non-energy Multiplier'!$A$95:$AQ$138,COLUMN('Non-energy Multiplier'!AD$1),0)</f>
        <v>0</v>
      </c>
      <c r="AE33" s="133">
        <f>$C33*VLOOKUP($A33,'Non-energy Multiplier'!$A$95:$AQ$138,COLUMN('Non-energy Multiplier'!AE$1),0)</f>
        <v>0</v>
      </c>
      <c r="AF33" s="133">
        <f>$C33*VLOOKUP($A33,'Non-energy Multiplier'!$A$95:$AQ$138,COLUMN('Non-energy Multiplier'!AF$1),0)</f>
        <v>0</v>
      </c>
      <c r="AG33" s="133">
        <f>$C33*VLOOKUP($A33,'Non-energy Multiplier'!$A$95:$AQ$138,COLUMN('Non-energy Multiplier'!AG$1),0)</f>
        <v>0</v>
      </c>
      <c r="AH33" s="133">
        <f>$C33*VLOOKUP($A33,'Non-energy Multiplier'!$A$95:$AQ$138,COLUMN('Non-energy Multiplier'!AH$1),0)</f>
        <v>0</v>
      </c>
      <c r="AI33" s="133">
        <f>$C33*VLOOKUP($A33,'Non-energy Multiplier'!$A$95:$AQ$138,COLUMN('Non-energy Multiplier'!AI$1),0)</f>
        <v>0</v>
      </c>
      <c r="AJ33" s="133">
        <f>$C33*VLOOKUP($A33,'Non-energy Multiplier'!$A$95:$AQ$138,COLUMN('Non-energy Multiplier'!AJ$1),0)</f>
        <v>0</v>
      </c>
      <c r="AK33" s="133">
        <f>$C33*VLOOKUP($A33,'Non-energy Multiplier'!$A$95:$AQ$138,COLUMN('Non-energy Multiplier'!AK$1),0)</f>
        <v>0</v>
      </c>
      <c r="AL33" s="133">
        <f>$C33*VLOOKUP($A33,'Non-energy Multiplier'!$A$95:$AQ$138,COLUMN('Non-energy Multiplier'!AL$1),0)</f>
        <v>0</v>
      </c>
      <c r="AM33" s="133">
        <f>$C33*VLOOKUP($A33,'Non-energy Multiplier'!$A$95:$AQ$138,COLUMN('Non-energy Multiplier'!AM$1),0)</f>
        <v>0</v>
      </c>
      <c r="AN33" s="133">
        <f>$C33*VLOOKUP($A33,'Non-energy Multiplier'!$A$95:$AQ$138,COLUMN('Non-energy Multiplier'!AN$1),0)</f>
        <v>0</v>
      </c>
      <c r="AO33" s="133">
        <f>$C33*VLOOKUP($A33,'Non-energy Multiplier'!$A$95:$AQ$138,COLUMN('Non-energy Multiplier'!AO$1),0)</f>
        <v>0</v>
      </c>
      <c r="AP33" s="133">
        <f>$C33*VLOOKUP($A33,'Non-energy Multiplier'!$A$95:$AQ$138,COLUMN('Non-energy Multiplier'!AP$1),0)</f>
        <v>0</v>
      </c>
      <c r="AQ33" s="133">
        <f>$C33*VLOOKUP($A33,'Non-energy Multiplier'!$A$95:$AQ$138,COLUMN('Non-energy Multiplier'!AQ$1),0)</f>
        <v>0</v>
      </c>
      <c r="AR33" s="133" t="str">
        <f>VLOOKUP($A33,'Sector Match'!$A$1:$B$43,2,0)</f>
        <v>road vehicles 29</v>
      </c>
    </row>
    <row r="34" spans="1:44" x14ac:dyDescent="0.25">
      <c r="A34" s="12" t="s">
        <v>32</v>
      </c>
      <c r="B34" s="133">
        <f>'Non-energy Use 2019'!F147</f>
        <v>0</v>
      </c>
      <c r="C34" s="133">
        <f>'Non-energy Use 2020'!F146</f>
        <v>0</v>
      </c>
      <c r="D34" s="133">
        <f>$C34*VLOOKUP($A34,'Non-energy Multiplier'!$A$95:$AQ$138,COLUMN('Non-energy Multiplier'!D$1),0)</f>
        <v>0</v>
      </c>
      <c r="E34" s="133">
        <f>$C34*VLOOKUP($A34,'Non-energy Multiplier'!$A$95:$AQ$138,COLUMN('Non-energy Multiplier'!E$1),0)</f>
        <v>0</v>
      </c>
      <c r="F34" s="133">
        <f>$C34*VLOOKUP($A34,'Non-energy Multiplier'!$A$95:$AQ$138,COLUMN('Non-energy Multiplier'!F$1),0)</f>
        <v>0</v>
      </c>
      <c r="G34" s="133">
        <f>$C34*VLOOKUP($A34,'Non-energy Multiplier'!$A$95:$AQ$138,COLUMN('Non-energy Multiplier'!G$1),0)</f>
        <v>0</v>
      </c>
      <c r="H34" s="133">
        <f>$C34*VLOOKUP($A34,'Non-energy Multiplier'!$A$95:$AQ$138,COLUMN('Non-energy Multiplier'!H$1),0)</f>
        <v>0</v>
      </c>
      <c r="I34" s="133">
        <f>$C34*VLOOKUP($A34,'Non-energy Multiplier'!$A$95:$AQ$138,COLUMN('Non-energy Multiplier'!I$1),0)</f>
        <v>0</v>
      </c>
      <c r="J34" s="133">
        <f>$C34*VLOOKUP($A34,'Non-energy Multiplier'!$A$95:$AQ$138,COLUMN('Non-energy Multiplier'!J$1),0)</f>
        <v>0</v>
      </c>
      <c r="K34" s="133">
        <f>$C34*VLOOKUP($A34,'Non-energy Multiplier'!$A$95:$AQ$138,COLUMN('Non-energy Multiplier'!K$1),0)</f>
        <v>0</v>
      </c>
      <c r="L34" s="133">
        <f>$C34*VLOOKUP($A34,'Non-energy Multiplier'!$A$95:$AQ$138,COLUMN('Non-energy Multiplier'!L$1),0)</f>
        <v>0</v>
      </c>
      <c r="M34" s="133">
        <f>$C34*VLOOKUP($A34,'Non-energy Multiplier'!$A$95:$AQ$138,COLUMN('Non-energy Multiplier'!M$1),0)</f>
        <v>0</v>
      </c>
      <c r="N34" s="133">
        <f>$C34*VLOOKUP($A34,'Non-energy Multiplier'!$A$95:$AQ$138,COLUMN('Non-energy Multiplier'!N$1),0)</f>
        <v>0</v>
      </c>
      <c r="O34" s="133">
        <f>$C34*VLOOKUP($A34,'Non-energy Multiplier'!$A$95:$AQ$138,COLUMN('Non-energy Multiplier'!O$1),0)</f>
        <v>0</v>
      </c>
      <c r="P34" s="133">
        <f>$C34*VLOOKUP($A34,'Non-energy Multiplier'!$A$95:$AQ$138,COLUMN('Non-energy Multiplier'!P$1),0)</f>
        <v>0</v>
      </c>
      <c r="Q34" s="133">
        <f>$C34*VLOOKUP($A34,'Non-energy Multiplier'!$A$95:$AQ$138,COLUMN('Non-energy Multiplier'!Q$1),0)</f>
        <v>0</v>
      </c>
      <c r="R34" s="133">
        <f>$C34*VLOOKUP($A34,'Non-energy Multiplier'!$A$95:$AQ$138,COLUMN('Non-energy Multiplier'!R$1),0)</f>
        <v>0</v>
      </c>
      <c r="S34" s="133">
        <f>$C34*VLOOKUP($A34,'Non-energy Multiplier'!$A$95:$AQ$138,COLUMN('Non-energy Multiplier'!S$1),0)</f>
        <v>0</v>
      </c>
      <c r="T34" s="133">
        <f>$C34*VLOOKUP($A34,'Non-energy Multiplier'!$A$95:$AQ$138,COLUMN('Non-energy Multiplier'!T$1),0)</f>
        <v>0</v>
      </c>
      <c r="U34" s="133">
        <f>$C34*VLOOKUP($A34,'Non-energy Multiplier'!$A$95:$AQ$138,COLUMN('Non-energy Multiplier'!U$1),0)</f>
        <v>0</v>
      </c>
      <c r="V34" s="133">
        <f>$C34*VLOOKUP($A34,'Non-energy Multiplier'!$A$95:$AQ$138,COLUMN('Non-energy Multiplier'!V$1),0)</f>
        <v>0</v>
      </c>
      <c r="W34" s="133">
        <f>$C34*VLOOKUP($A34,'Non-energy Multiplier'!$A$95:$AQ$138,COLUMN('Non-energy Multiplier'!W$1),0)</f>
        <v>0</v>
      </c>
      <c r="X34" s="133">
        <f>$C34*VLOOKUP($A34,'Non-energy Multiplier'!$A$95:$AQ$138,COLUMN('Non-energy Multiplier'!X$1),0)</f>
        <v>0</v>
      </c>
      <c r="Y34" s="133">
        <f>$C34*VLOOKUP($A34,'Non-energy Multiplier'!$A$95:$AQ$138,COLUMN('Non-energy Multiplier'!Y$1),0)</f>
        <v>0</v>
      </c>
      <c r="Z34" s="133">
        <f>$C34*VLOOKUP($A34,'Non-energy Multiplier'!$A$95:$AQ$138,COLUMN('Non-energy Multiplier'!Z$1),0)</f>
        <v>0</v>
      </c>
      <c r="AA34" s="133">
        <f>$C34*VLOOKUP($A34,'Non-energy Multiplier'!$A$95:$AQ$138,COLUMN('Non-energy Multiplier'!AA$1),0)</f>
        <v>0</v>
      </c>
      <c r="AB34" s="133">
        <f>$C34*VLOOKUP($A34,'Non-energy Multiplier'!$A$95:$AQ$138,COLUMN('Non-energy Multiplier'!AB$1),0)</f>
        <v>0</v>
      </c>
      <c r="AC34" s="133">
        <f>$C34*VLOOKUP($A34,'Non-energy Multiplier'!$A$95:$AQ$138,COLUMN('Non-energy Multiplier'!AC$1),0)</f>
        <v>0</v>
      </c>
      <c r="AD34" s="133">
        <f>$C34*VLOOKUP($A34,'Non-energy Multiplier'!$A$95:$AQ$138,COLUMN('Non-energy Multiplier'!AD$1),0)</f>
        <v>0</v>
      </c>
      <c r="AE34" s="133">
        <f>$C34*VLOOKUP($A34,'Non-energy Multiplier'!$A$95:$AQ$138,COLUMN('Non-energy Multiplier'!AE$1),0)</f>
        <v>0</v>
      </c>
      <c r="AF34" s="133">
        <f>$C34*VLOOKUP($A34,'Non-energy Multiplier'!$A$95:$AQ$138,COLUMN('Non-energy Multiplier'!AF$1),0)</f>
        <v>0</v>
      </c>
      <c r="AG34" s="133">
        <f>$C34*VLOOKUP($A34,'Non-energy Multiplier'!$A$95:$AQ$138,COLUMN('Non-energy Multiplier'!AG$1),0)</f>
        <v>0</v>
      </c>
      <c r="AH34" s="133">
        <f>$C34*VLOOKUP($A34,'Non-energy Multiplier'!$A$95:$AQ$138,COLUMN('Non-energy Multiplier'!AH$1),0)</f>
        <v>0</v>
      </c>
      <c r="AI34" s="133">
        <f>$C34*VLOOKUP($A34,'Non-energy Multiplier'!$A$95:$AQ$138,COLUMN('Non-energy Multiplier'!AI$1),0)</f>
        <v>0</v>
      </c>
      <c r="AJ34" s="133">
        <f>$C34*VLOOKUP($A34,'Non-energy Multiplier'!$A$95:$AQ$138,COLUMN('Non-energy Multiplier'!AJ$1),0)</f>
        <v>0</v>
      </c>
      <c r="AK34" s="133">
        <f>$C34*VLOOKUP($A34,'Non-energy Multiplier'!$A$95:$AQ$138,COLUMN('Non-energy Multiplier'!AK$1),0)</f>
        <v>0</v>
      </c>
      <c r="AL34" s="133">
        <f>$C34*VLOOKUP($A34,'Non-energy Multiplier'!$A$95:$AQ$138,COLUMN('Non-energy Multiplier'!AL$1),0)</f>
        <v>0</v>
      </c>
      <c r="AM34" s="133">
        <f>$C34*VLOOKUP($A34,'Non-energy Multiplier'!$A$95:$AQ$138,COLUMN('Non-energy Multiplier'!AM$1),0)</f>
        <v>0</v>
      </c>
      <c r="AN34" s="133">
        <f>$C34*VLOOKUP($A34,'Non-energy Multiplier'!$A$95:$AQ$138,COLUMN('Non-energy Multiplier'!AN$1),0)</f>
        <v>0</v>
      </c>
      <c r="AO34" s="133">
        <f>$C34*VLOOKUP($A34,'Non-energy Multiplier'!$A$95:$AQ$138,COLUMN('Non-energy Multiplier'!AO$1),0)</f>
        <v>0</v>
      </c>
      <c r="AP34" s="133">
        <f>$C34*VLOOKUP($A34,'Non-energy Multiplier'!$A$95:$AQ$138,COLUMN('Non-energy Multiplier'!AP$1),0)</f>
        <v>0</v>
      </c>
      <c r="AQ34" s="133">
        <f>$C34*VLOOKUP($A34,'Non-energy Multiplier'!$A$95:$AQ$138,COLUMN('Non-energy Multiplier'!AQ$1),0)</f>
        <v>0</v>
      </c>
      <c r="AR34" s="133" t="str">
        <f>VLOOKUP($A34,'Sector Match'!$A$1:$B$43,2,0)</f>
        <v>nonroad vehicles 30</v>
      </c>
    </row>
    <row r="35" spans="1:44" x14ac:dyDescent="0.25">
      <c r="A35" s="12" t="s">
        <v>33</v>
      </c>
      <c r="B35" s="133">
        <f>'Non-energy Use 2019'!F148</f>
        <v>0</v>
      </c>
      <c r="C35" s="133">
        <f>'Non-energy Use 2020'!F147</f>
        <v>0</v>
      </c>
      <c r="D35" s="133">
        <f>$C35*VLOOKUP($A35,'Non-energy Multiplier'!$A$95:$AQ$138,COLUMN('Non-energy Multiplier'!D$1),0)</f>
        <v>0</v>
      </c>
      <c r="E35" s="133">
        <f>$C35*VLOOKUP($A35,'Non-energy Multiplier'!$A$95:$AQ$138,COLUMN('Non-energy Multiplier'!E$1),0)</f>
        <v>0</v>
      </c>
      <c r="F35" s="133">
        <f>$C35*VLOOKUP($A35,'Non-energy Multiplier'!$A$95:$AQ$138,COLUMN('Non-energy Multiplier'!F$1),0)</f>
        <v>0</v>
      </c>
      <c r="G35" s="133">
        <f>$C35*VLOOKUP($A35,'Non-energy Multiplier'!$A$95:$AQ$138,COLUMN('Non-energy Multiplier'!G$1),0)</f>
        <v>0</v>
      </c>
      <c r="H35" s="133">
        <f>$C35*VLOOKUP($A35,'Non-energy Multiplier'!$A$95:$AQ$138,COLUMN('Non-energy Multiplier'!H$1),0)</f>
        <v>0</v>
      </c>
      <c r="I35" s="133">
        <f>$C35*VLOOKUP($A35,'Non-energy Multiplier'!$A$95:$AQ$138,COLUMN('Non-energy Multiplier'!I$1),0)</f>
        <v>0</v>
      </c>
      <c r="J35" s="133">
        <f>$C35*VLOOKUP($A35,'Non-energy Multiplier'!$A$95:$AQ$138,COLUMN('Non-energy Multiplier'!J$1),0)</f>
        <v>0</v>
      </c>
      <c r="K35" s="133">
        <f>$C35*VLOOKUP($A35,'Non-energy Multiplier'!$A$95:$AQ$138,COLUMN('Non-energy Multiplier'!K$1),0)</f>
        <v>0</v>
      </c>
      <c r="L35" s="133">
        <f>$C35*VLOOKUP($A35,'Non-energy Multiplier'!$A$95:$AQ$138,COLUMN('Non-energy Multiplier'!L$1),0)</f>
        <v>0</v>
      </c>
      <c r="M35" s="133">
        <f>$C35*VLOOKUP($A35,'Non-energy Multiplier'!$A$95:$AQ$138,COLUMN('Non-energy Multiplier'!M$1),0)</f>
        <v>0</v>
      </c>
      <c r="N35" s="133">
        <f>$C35*VLOOKUP($A35,'Non-energy Multiplier'!$A$95:$AQ$138,COLUMN('Non-energy Multiplier'!N$1),0)</f>
        <v>0</v>
      </c>
      <c r="O35" s="133">
        <f>$C35*VLOOKUP($A35,'Non-energy Multiplier'!$A$95:$AQ$138,COLUMN('Non-energy Multiplier'!O$1),0)</f>
        <v>0</v>
      </c>
      <c r="P35" s="133">
        <f>$C35*VLOOKUP($A35,'Non-energy Multiplier'!$A$95:$AQ$138,COLUMN('Non-energy Multiplier'!P$1),0)</f>
        <v>0</v>
      </c>
      <c r="Q35" s="133">
        <f>$C35*VLOOKUP($A35,'Non-energy Multiplier'!$A$95:$AQ$138,COLUMN('Non-energy Multiplier'!Q$1),0)</f>
        <v>0</v>
      </c>
      <c r="R35" s="133">
        <f>$C35*VLOOKUP($A35,'Non-energy Multiplier'!$A$95:$AQ$138,COLUMN('Non-energy Multiplier'!R$1),0)</f>
        <v>0</v>
      </c>
      <c r="S35" s="133">
        <f>$C35*VLOOKUP($A35,'Non-energy Multiplier'!$A$95:$AQ$138,COLUMN('Non-energy Multiplier'!S$1),0)</f>
        <v>0</v>
      </c>
      <c r="T35" s="133">
        <f>$C35*VLOOKUP($A35,'Non-energy Multiplier'!$A$95:$AQ$138,COLUMN('Non-energy Multiplier'!T$1),0)</f>
        <v>0</v>
      </c>
      <c r="U35" s="133">
        <f>$C35*VLOOKUP($A35,'Non-energy Multiplier'!$A$95:$AQ$138,COLUMN('Non-energy Multiplier'!U$1),0)</f>
        <v>0</v>
      </c>
      <c r="V35" s="133">
        <f>$C35*VLOOKUP($A35,'Non-energy Multiplier'!$A$95:$AQ$138,COLUMN('Non-energy Multiplier'!V$1),0)</f>
        <v>0</v>
      </c>
      <c r="W35" s="133">
        <f>$C35*VLOOKUP($A35,'Non-energy Multiplier'!$A$95:$AQ$138,COLUMN('Non-energy Multiplier'!W$1),0)</f>
        <v>0</v>
      </c>
      <c r="X35" s="133">
        <f>$C35*VLOOKUP($A35,'Non-energy Multiplier'!$A$95:$AQ$138,COLUMN('Non-energy Multiplier'!X$1),0)</f>
        <v>0</v>
      </c>
      <c r="Y35" s="133">
        <f>$C35*VLOOKUP($A35,'Non-energy Multiplier'!$A$95:$AQ$138,COLUMN('Non-energy Multiplier'!Y$1),0)</f>
        <v>0</v>
      </c>
      <c r="Z35" s="133">
        <f>$C35*VLOOKUP($A35,'Non-energy Multiplier'!$A$95:$AQ$138,COLUMN('Non-energy Multiplier'!Z$1),0)</f>
        <v>0</v>
      </c>
      <c r="AA35" s="133">
        <f>$C35*VLOOKUP($A35,'Non-energy Multiplier'!$A$95:$AQ$138,COLUMN('Non-energy Multiplier'!AA$1),0)</f>
        <v>0</v>
      </c>
      <c r="AB35" s="133">
        <f>$C35*VLOOKUP($A35,'Non-energy Multiplier'!$A$95:$AQ$138,COLUMN('Non-energy Multiplier'!AB$1),0)</f>
        <v>0</v>
      </c>
      <c r="AC35" s="133">
        <f>$C35*VLOOKUP($A35,'Non-energy Multiplier'!$A$95:$AQ$138,COLUMN('Non-energy Multiplier'!AC$1),0)</f>
        <v>0</v>
      </c>
      <c r="AD35" s="133">
        <f>$C35*VLOOKUP($A35,'Non-energy Multiplier'!$A$95:$AQ$138,COLUMN('Non-energy Multiplier'!AD$1),0)</f>
        <v>0</v>
      </c>
      <c r="AE35" s="133">
        <f>$C35*VLOOKUP($A35,'Non-energy Multiplier'!$A$95:$AQ$138,COLUMN('Non-energy Multiplier'!AE$1),0)</f>
        <v>0</v>
      </c>
      <c r="AF35" s="133">
        <f>$C35*VLOOKUP($A35,'Non-energy Multiplier'!$A$95:$AQ$138,COLUMN('Non-energy Multiplier'!AF$1),0)</f>
        <v>0</v>
      </c>
      <c r="AG35" s="133">
        <f>$C35*VLOOKUP($A35,'Non-energy Multiplier'!$A$95:$AQ$138,COLUMN('Non-energy Multiplier'!AG$1),0)</f>
        <v>0</v>
      </c>
      <c r="AH35" s="133">
        <f>$C35*VLOOKUP($A35,'Non-energy Multiplier'!$A$95:$AQ$138,COLUMN('Non-energy Multiplier'!AH$1),0)</f>
        <v>0</v>
      </c>
      <c r="AI35" s="133">
        <f>$C35*VLOOKUP($A35,'Non-energy Multiplier'!$A$95:$AQ$138,COLUMN('Non-energy Multiplier'!AI$1),0)</f>
        <v>0</v>
      </c>
      <c r="AJ35" s="133">
        <f>$C35*VLOOKUP($A35,'Non-energy Multiplier'!$A$95:$AQ$138,COLUMN('Non-energy Multiplier'!AJ$1),0)</f>
        <v>0</v>
      </c>
      <c r="AK35" s="133">
        <f>$C35*VLOOKUP($A35,'Non-energy Multiplier'!$A$95:$AQ$138,COLUMN('Non-energy Multiplier'!AK$1),0)</f>
        <v>0</v>
      </c>
      <c r="AL35" s="133">
        <f>$C35*VLOOKUP($A35,'Non-energy Multiplier'!$A$95:$AQ$138,COLUMN('Non-energy Multiplier'!AL$1),0)</f>
        <v>0</v>
      </c>
      <c r="AM35" s="133">
        <f>$C35*VLOOKUP($A35,'Non-energy Multiplier'!$A$95:$AQ$138,COLUMN('Non-energy Multiplier'!AM$1),0)</f>
        <v>0</v>
      </c>
      <c r="AN35" s="133">
        <f>$C35*VLOOKUP($A35,'Non-energy Multiplier'!$A$95:$AQ$138,COLUMN('Non-energy Multiplier'!AN$1),0)</f>
        <v>0</v>
      </c>
      <c r="AO35" s="133">
        <f>$C35*VLOOKUP($A35,'Non-energy Multiplier'!$A$95:$AQ$138,COLUMN('Non-energy Multiplier'!AO$1),0)</f>
        <v>0</v>
      </c>
      <c r="AP35" s="133">
        <f>$C35*VLOOKUP($A35,'Non-energy Multiplier'!$A$95:$AQ$138,COLUMN('Non-energy Multiplier'!AP$1),0)</f>
        <v>0</v>
      </c>
      <c r="AQ35" s="133">
        <f>$C35*VLOOKUP($A35,'Non-energy Multiplier'!$A$95:$AQ$138,COLUMN('Non-energy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5">
      <c r="A36" s="12" t="s">
        <v>34</v>
      </c>
      <c r="B36" s="133">
        <f>'Non-energy Use 2019'!F149</f>
        <v>0</v>
      </c>
      <c r="C36" s="133">
        <f>'Non-energy Use 2020'!F148</f>
        <v>0</v>
      </c>
      <c r="D36" s="133">
        <f>$C36*VLOOKUP($A36,'Non-energy Multiplier'!$A$95:$AQ$138,COLUMN('Non-energy Multiplier'!D$1),0)</f>
        <v>0</v>
      </c>
      <c r="E36" s="133">
        <f>$C36*VLOOKUP($A36,'Non-energy Multiplier'!$A$95:$AQ$138,COLUMN('Non-energy Multiplier'!E$1),0)</f>
        <v>0</v>
      </c>
      <c r="F36" s="133">
        <f>$C36*VLOOKUP($A36,'Non-energy Multiplier'!$A$95:$AQ$138,COLUMN('Non-energy Multiplier'!F$1),0)</f>
        <v>0</v>
      </c>
      <c r="G36" s="133">
        <f>$C36*VLOOKUP($A36,'Non-energy Multiplier'!$A$95:$AQ$138,COLUMN('Non-energy Multiplier'!G$1),0)</f>
        <v>0</v>
      </c>
      <c r="H36" s="133">
        <f>$C36*VLOOKUP($A36,'Non-energy Multiplier'!$A$95:$AQ$138,COLUMN('Non-energy Multiplier'!H$1),0)</f>
        <v>0</v>
      </c>
      <c r="I36" s="133">
        <f>$C36*VLOOKUP($A36,'Non-energy Multiplier'!$A$95:$AQ$138,COLUMN('Non-energy Multiplier'!I$1),0)</f>
        <v>0</v>
      </c>
      <c r="J36" s="133">
        <f>$C36*VLOOKUP($A36,'Non-energy Multiplier'!$A$95:$AQ$138,COLUMN('Non-energy Multiplier'!J$1),0)</f>
        <v>0</v>
      </c>
      <c r="K36" s="133">
        <f>$C36*VLOOKUP($A36,'Non-energy Multiplier'!$A$95:$AQ$138,COLUMN('Non-energy Multiplier'!K$1),0)</f>
        <v>0</v>
      </c>
      <c r="L36" s="133">
        <f>$C36*VLOOKUP($A36,'Non-energy Multiplier'!$A$95:$AQ$138,COLUMN('Non-energy Multiplier'!L$1),0)</f>
        <v>0</v>
      </c>
      <c r="M36" s="133">
        <f>$C36*VLOOKUP($A36,'Non-energy Multiplier'!$A$95:$AQ$138,COLUMN('Non-energy Multiplier'!M$1),0)</f>
        <v>0</v>
      </c>
      <c r="N36" s="133">
        <f>$C36*VLOOKUP($A36,'Non-energy Multiplier'!$A$95:$AQ$138,COLUMN('Non-energy Multiplier'!N$1),0)</f>
        <v>0</v>
      </c>
      <c r="O36" s="133">
        <f>$C36*VLOOKUP($A36,'Non-energy Multiplier'!$A$95:$AQ$138,COLUMN('Non-energy Multiplier'!O$1),0)</f>
        <v>0</v>
      </c>
      <c r="P36" s="133">
        <f>$C36*VLOOKUP($A36,'Non-energy Multiplier'!$A$95:$AQ$138,COLUMN('Non-energy Multiplier'!P$1),0)</f>
        <v>0</v>
      </c>
      <c r="Q36" s="133">
        <f>$C36*VLOOKUP($A36,'Non-energy Multiplier'!$A$95:$AQ$138,COLUMN('Non-energy Multiplier'!Q$1),0)</f>
        <v>0</v>
      </c>
      <c r="R36" s="133">
        <f>$C36*VLOOKUP($A36,'Non-energy Multiplier'!$A$95:$AQ$138,COLUMN('Non-energy Multiplier'!R$1),0)</f>
        <v>0</v>
      </c>
      <c r="S36" s="133">
        <f>$C36*VLOOKUP($A36,'Non-energy Multiplier'!$A$95:$AQ$138,COLUMN('Non-energy Multiplier'!S$1),0)</f>
        <v>0</v>
      </c>
      <c r="T36" s="133">
        <f>$C36*VLOOKUP($A36,'Non-energy Multiplier'!$A$95:$AQ$138,COLUMN('Non-energy Multiplier'!T$1),0)</f>
        <v>0</v>
      </c>
      <c r="U36" s="133">
        <f>$C36*VLOOKUP($A36,'Non-energy Multiplier'!$A$95:$AQ$138,COLUMN('Non-energy Multiplier'!U$1),0)</f>
        <v>0</v>
      </c>
      <c r="V36" s="133">
        <f>$C36*VLOOKUP($A36,'Non-energy Multiplier'!$A$95:$AQ$138,COLUMN('Non-energy Multiplier'!V$1),0)</f>
        <v>0</v>
      </c>
      <c r="W36" s="133">
        <f>$C36*VLOOKUP($A36,'Non-energy Multiplier'!$A$95:$AQ$138,COLUMN('Non-energy Multiplier'!W$1),0)</f>
        <v>0</v>
      </c>
      <c r="X36" s="133">
        <f>$C36*VLOOKUP($A36,'Non-energy Multiplier'!$A$95:$AQ$138,COLUMN('Non-energy Multiplier'!X$1),0)</f>
        <v>0</v>
      </c>
      <c r="Y36" s="133">
        <f>$C36*VLOOKUP($A36,'Non-energy Multiplier'!$A$95:$AQ$138,COLUMN('Non-energy Multiplier'!Y$1),0)</f>
        <v>0</v>
      </c>
      <c r="Z36" s="133">
        <f>$C36*VLOOKUP($A36,'Non-energy Multiplier'!$A$95:$AQ$138,COLUMN('Non-energy Multiplier'!Z$1),0)</f>
        <v>0</v>
      </c>
      <c r="AA36" s="133">
        <f>$C36*VLOOKUP($A36,'Non-energy Multiplier'!$A$95:$AQ$138,COLUMN('Non-energy Multiplier'!AA$1),0)</f>
        <v>0</v>
      </c>
      <c r="AB36" s="133">
        <f>$C36*VLOOKUP($A36,'Non-energy Multiplier'!$A$95:$AQ$138,COLUMN('Non-energy Multiplier'!AB$1),0)</f>
        <v>0</v>
      </c>
      <c r="AC36" s="133">
        <f>$C36*VLOOKUP($A36,'Non-energy Multiplier'!$A$95:$AQ$138,COLUMN('Non-energy Multiplier'!AC$1),0)</f>
        <v>0</v>
      </c>
      <c r="AD36" s="133">
        <f>$C36*VLOOKUP($A36,'Non-energy Multiplier'!$A$95:$AQ$138,COLUMN('Non-energy Multiplier'!AD$1),0)</f>
        <v>0</v>
      </c>
      <c r="AE36" s="133">
        <f>$C36*VLOOKUP($A36,'Non-energy Multiplier'!$A$95:$AQ$138,COLUMN('Non-energy Multiplier'!AE$1),0)</f>
        <v>0</v>
      </c>
      <c r="AF36" s="133">
        <f>$C36*VLOOKUP($A36,'Non-energy Multiplier'!$A$95:$AQ$138,COLUMN('Non-energy Multiplier'!AF$1),0)</f>
        <v>0</v>
      </c>
      <c r="AG36" s="133">
        <f>$C36*VLOOKUP($A36,'Non-energy Multiplier'!$A$95:$AQ$138,COLUMN('Non-energy Multiplier'!AG$1),0)</f>
        <v>0</v>
      </c>
      <c r="AH36" s="133">
        <f>$C36*VLOOKUP($A36,'Non-energy Multiplier'!$A$95:$AQ$138,COLUMN('Non-energy Multiplier'!AH$1),0)</f>
        <v>0</v>
      </c>
      <c r="AI36" s="133">
        <f>$C36*VLOOKUP($A36,'Non-energy Multiplier'!$A$95:$AQ$138,COLUMN('Non-energy Multiplier'!AI$1),0)</f>
        <v>0</v>
      </c>
      <c r="AJ36" s="133">
        <f>$C36*VLOOKUP($A36,'Non-energy Multiplier'!$A$95:$AQ$138,COLUMN('Non-energy Multiplier'!AJ$1),0)</f>
        <v>0</v>
      </c>
      <c r="AK36" s="133">
        <f>$C36*VLOOKUP($A36,'Non-energy Multiplier'!$A$95:$AQ$138,COLUMN('Non-energy Multiplier'!AK$1),0)</f>
        <v>0</v>
      </c>
      <c r="AL36" s="133">
        <f>$C36*VLOOKUP($A36,'Non-energy Multiplier'!$A$95:$AQ$138,COLUMN('Non-energy Multiplier'!AL$1),0)</f>
        <v>0</v>
      </c>
      <c r="AM36" s="133">
        <f>$C36*VLOOKUP($A36,'Non-energy Multiplier'!$A$95:$AQ$138,COLUMN('Non-energy Multiplier'!AM$1),0)</f>
        <v>0</v>
      </c>
      <c r="AN36" s="133">
        <f>$C36*VLOOKUP($A36,'Non-energy Multiplier'!$A$95:$AQ$138,COLUMN('Non-energy Multiplier'!AN$1),0)</f>
        <v>0</v>
      </c>
      <c r="AO36" s="133">
        <f>$C36*VLOOKUP($A36,'Non-energy Multiplier'!$A$95:$AQ$138,COLUMN('Non-energy Multiplier'!AO$1),0)</f>
        <v>0</v>
      </c>
      <c r="AP36" s="133">
        <f>$C36*VLOOKUP($A36,'Non-energy Multiplier'!$A$95:$AQ$138,COLUMN('Non-energy Multiplier'!AP$1),0)</f>
        <v>0</v>
      </c>
      <c r="AQ36" s="133">
        <f>$C36*VLOOKUP($A36,'Non-energy Multiplier'!$A$95:$AQ$138,COLUMN('Non-energy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5">
      <c r="A37" s="12" t="s">
        <v>35</v>
      </c>
      <c r="B37" s="133">
        <f>'Non-energy Use 2019'!F150</f>
        <v>0</v>
      </c>
      <c r="C37" s="133">
        <f>'Non-energy Use 2020'!F149</f>
        <v>0</v>
      </c>
      <c r="D37" s="133">
        <f>$C37*VLOOKUP($A37,'Non-energy Multiplier'!$A$95:$AQ$138,COLUMN('Non-energy Multiplier'!D$1),0)</f>
        <v>0</v>
      </c>
      <c r="E37" s="133">
        <f>$C37*VLOOKUP($A37,'Non-energy Multiplier'!$A$95:$AQ$138,COLUMN('Non-energy Multiplier'!E$1),0)</f>
        <v>0</v>
      </c>
      <c r="F37" s="133">
        <f>$C37*VLOOKUP($A37,'Non-energy Multiplier'!$A$95:$AQ$138,COLUMN('Non-energy Multiplier'!F$1),0)</f>
        <v>0</v>
      </c>
      <c r="G37" s="133">
        <f>$C37*VLOOKUP($A37,'Non-energy Multiplier'!$A$95:$AQ$138,COLUMN('Non-energy Multiplier'!G$1),0)</f>
        <v>0</v>
      </c>
      <c r="H37" s="133">
        <f>$C37*VLOOKUP($A37,'Non-energy Multiplier'!$A$95:$AQ$138,COLUMN('Non-energy Multiplier'!H$1),0)</f>
        <v>0</v>
      </c>
      <c r="I37" s="133">
        <f>$C37*VLOOKUP($A37,'Non-energy Multiplier'!$A$95:$AQ$138,COLUMN('Non-energy Multiplier'!I$1),0)</f>
        <v>0</v>
      </c>
      <c r="J37" s="133">
        <f>$C37*VLOOKUP($A37,'Non-energy Multiplier'!$A$95:$AQ$138,COLUMN('Non-energy Multiplier'!J$1),0)</f>
        <v>0</v>
      </c>
      <c r="K37" s="133">
        <f>$C37*VLOOKUP($A37,'Non-energy Multiplier'!$A$95:$AQ$138,COLUMN('Non-energy Multiplier'!K$1),0)</f>
        <v>0</v>
      </c>
      <c r="L37" s="133">
        <f>$C37*VLOOKUP($A37,'Non-energy Multiplier'!$A$95:$AQ$138,COLUMN('Non-energy Multiplier'!L$1),0)</f>
        <v>0</v>
      </c>
      <c r="M37" s="133">
        <f>$C37*VLOOKUP($A37,'Non-energy Multiplier'!$A$95:$AQ$138,COLUMN('Non-energy Multiplier'!M$1),0)</f>
        <v>0</v>
      </c>
      <c r="N37" s="133">
        <f>$C37*VLOOKUP($A37,'Non-energy Multiplier'!$A$95:$AQ$138,COLUMN('Non-energy Multiplier'!N$1),0)</f>
        <v>0</v>
      </c>
      <c r="O37" s="133">
        <f>$C37*VLOOKUP($A37,'Non-energy Multiplier'!$A$95:$AQ$138,COLUMN('Non-energy Multiplier'!O$1),0)</f>
        <v>0</v>
      </c>
      <c r="P37" s="133">
        <f>$C37*VLOOKUP($A37,'Non-energy Multiplier'!$A$95:$AQ$138,COLUMN('Non-energy Multiplier'!P$1),0)</f>
        <v>0</v>
      </c>
      <c r="Q37" s="133">
        <f>$C37*VLOOKUP($A37,'Non-energy Multiplier'!$A$95:$AQ$138,COLUMN('Non-energy Multiplier'!Q$1),0)</f>
        <v>0</v>
      </c>
      <c r="R37" s="133">
        <f>$C37*VLOOKUP($A37,'Non-energy Multiplier'!$A$95:$AQ$138,COLUMN('Non-energy Multiplier'!R$1),0)</f>
        <v>0</v>
      </c>
      <c r="S37" s="133">
        <f>$C37*VLOOKUP($A37,'Non-energy Multiplier'!$A$95:$AQ$138,COLUMN('Non-energy Multiplier'!S$1),0)</f>
        <v>0</v>
      </c>
      <c r="T37" s="133">
        <f>$C37*VLOOKUP($A37,'Non-energy Multiplier'!$A$95:$AQ$138,COLUMN('Non-energy Multiplier'!T$1),0)</f>
        <v>0</v>
      </c>
      <c r="U37" s="133">
        <f>$C37*VLOOKUP($A37,'Non-energy Multiplier'!$A$95:$AQ$138,COLUMN('Non-energy Multiplier'!U$1),0)</f>
        <v>0</v>
      </c>
      <c r="V37" s="133">
        <f>$C37*VLOOKUP($A37,'Non-energy Multiplier'!$A$95:$AQ$138,COLUMN('Non-energy Multiplier'!V$1),0)</f>
        <v>0</v>
      </c>
      <c r="W37" s="133">
        <f>$C37*VLOOKUP($A37,'Non-energy Multiplier'!$A$95:$AQ$138,COLUMN('Non-energy Multiplier'!W$1),0)</f>
        <v>0</v>
      </c>
      <c r="X37" s="133">
        <f>$C37*VLOOKUP($A37,'Non-energy Multiplier'!$A$95:$AQ$138,COLUMN('Non-energy Multiplier'!X$1),0)</f>
        <v>0</v>
      </c>
      <c r="Y37" s="133">
        <f>$C37*VLOOKUP($A37,'Non-energy Multiplier'!$A$95:$AQ$138,COLUMN('Non-energy Multiplier'!Y$1),0)</f>
        <v>0</v>
      </c>
      <c r="Z37" s="133">
        <f>$C37*VLOOKUP($A37,'Non-energy Multiplier'!$A$95:$AQ$138,COLUMN('Non-energy Multiplier'!Z$1),0)</f>
        <v>0</v>
      </c>
      <c r="AA37" s="133">
        <f>$C37*VLOOKUP($A37,'Non-energy Multiplier'!$A$95:$AQ$138,COLUMN('Non-energy Multiplier'!AA$1),0)</f>
        <v>0</v>
      </c>
      <c r="AB37" s="133">
        <f>$C37*VLOOKUP($A37,'Non-energy Multiplier'!$A$95:$AQ$138,COLUMN('Non-energy Multiplier'!AB$1),0)</f>
        <v>0</v>
      </c>
      <c r="AC37" s="133">
        <f>$C37*VLOOKUP($A37,'Non-energy Multiplier'!$A$95:$AQ$138,COLUMN('Non-energy Multiplier'!AC$1),0)</f>
        <v>0</v>
      </c>
      <c r="AD37" s="133">
        <f>$C37*VLOOKUP($A37,'Non-energy Multiplier'!$A$95:$AQ$138,COLUMN('Non-energy Multiplier'!AD$1),0)</f>
        <v>0</v>
      </c>
      <c r="AE37" s="133">
        <f>$C37*VLOOKUP($A37,'Non-energy Multiplier'!$A$95:$AQ$138,COLUMN('Non-energy Multiplier'!AE$1),0)</f>
        <v>0</v>
      </c>
      <c r="AF37" s="133">
        <f>$C37*VLOOKUP($A37,'Non-energy Multiplier'!$A$95:$AQ$138,COLUMN('Non-energy Multiplier'!AF$1),0)</f>
        <v>0</v>
      </c>
      <c r="AG37" s="133">
        <f>$C37*VLOOKUP($A37,'Non-energy Multiplier'!$A$95:$AQ$138,COLUMN('Non-energy Multiplier'!AG$1),0)</f>
        <v>0</v>
      </c>
      <c r="AH37" s="133">
        <f>$C37*VLOOKUP($A37,'Non-energy Multiplier'!$A$95:$AQ$138,COLUMN('Non-energy Multiplier'!AH$1),0)</f>
        <v>0</v>
      </c>
      <c r="AI37" s="133">
        <f>$C37*VLOOKUP($A37,'Non-energy Multiplier'!$A$95:$AQ$138,COLUMN('Non-energy Multiplier'!AI$1),0)</f>
        <v>0</v>
      </c>
      <c r="AJ37" s="133">
        <f>$C37*VLOOKUP($A37,'Non-energy Multiplier'!$A$95:$AQ$138,COLUMN('Non-energy Multiplier'!AJ$1),0)</f>
        <v>0</v>
      </c>
      <c r="AK37" s="133">
        <f>$C37*VLOOKUP($A37,'Non-energy Multiplier'!$A$95:$AQ$138,COLUMN('Non-energy Multiplier'!AK$1),0)</f>
        <v>0</v>
      </c>
      <c r="AL37" s="133">
        <f>$C37*VLOOKUP($A37,'Non-energy Multiplier'!$A$95:$AQ$138,COLUMN('Non-energy Multiplier'!AL$1),0)</f>
        <v>0</v>
      </c>
      <c r="AM37" s="133">
        <f>$C37*VLOOKUP($A37,'Non-energy Multiplier'!$A$95:$AQ$138,COLUMN('Non-energy Multiplier'!AM$1),0)</f>
        <v>0</v>
      </c>
      <c r="AN37" s="133">
        <f>$C37*VLOOKUP($A37,'Non-energy Multiplier'!$A$95:$AQ$138,COLUMN('Non-energy Multiplier'!AN$1),0)</f>
        <v>0</v>
      </c>
      <c r="AO37" s="133">
        <f>$C37*VLOOKUP($A37,'Non-energy Multiplier'!$A$95:$AQ$138,COLUMN('Non-energy Multiplier'!AO$1),0)</f>
        <v>0</v>
      </c>
      <c r="AP37" s="133">
        <f>$C37*VLOOKUP($A37,'Non-energy Multiplier'!$A$95:$AQ$138,COLUMN('Non-energy Multiplier'!AP$1),0)</f>
        <v>0</v>
      </c>
      <c r="AQ37" s="133">
        <f>$C37*VLOOKUP($A37,'Non-energy Multiplier'!$A$95:$AQ$138,COLUMN('Non-energy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5">
      <c r="A38" s="12" t="s">
        <v>36</v>
      </c>
      <c r="B38" s="133">
        <f>'Non-energy Use 2019'!F151</f>
        <v>0</v>
      </c>
      <c r="C38" s="133">
        <f>'Non-energy Use 2020'!F150</f>
        <v>0</v>
      </c>
      <c r="D38" s="133">
        <f>$C38*VLOOKUP($A38,'Non-energy Multiplier'!$A$95:$AQ$138,COLUMN('Non-energy Multiplier'!D$1),0)</f>
        <v>0</v>
      </c>
      <c r="E38" s="133">
        <f>$C38*VLOOKUP($A38,'Non-energy Multiplier'!$A$95:$AQ$138,COLUMN('Non-energy Multiplier'!E$1),0)</f>
        <v>0</v>
      </c>
      <c r="F38" s="133">
        <f>$C38*VLOOKUP($A38,'Non-energy Multiplier'!$A$95:$AQ$138,COLUMN('Non-energy Multiplier'!F$1),0)</f>
        <v>0</v>
      </c>
      <c r="G38" s="133">
        <f>$C38*VLOOKUP($A38,'Non-energy Multiplier'!$A$95:$AQ$138,COLUMN('Non-energy Multiplier'!G$1),0)</f>
        <v>0</v>
      </c>
      <c r="H38" s="133">
        <f>$C38*VLOOKUP($A38,'Non-energy Multiplier'!$A$95:$AQ$138,COLUMN('Non-energy Multiplier'!H$1),0)</f>
        <v>0</v>
      </c>
      <c r="I38" s="133">
        <f>$C38*VLOOKUP($A38,'Non-energy Multiplier'!$A$95:$AQ$138,COLUMN('Non-energy Multiplier'!I$1),0)</f>
        <v>0</v>
      </c>
      <c r="J38" s="133">
        <f>$C38*VLOOKUP($A38,'Non-energy Multiplier'!$A$95:$AQ$138,COLUMN('Non-energy Multiplier'!J$1),0)</f>
        <v>0</v>
      </c>
      <c r="K38" s="133">
        <f>$C38*VLOOKUP($A38,'Non-energy Multiplier'!$A$95:$AQ$138,COLUMN('Non-energy Multiplier'!K$1),0)</f>
        <v>0</v>
      </c>
      <c r="L38" s="133">
        <f>$C38*VLOOKUP($A38,'Non-energy Multiplier'!$A$95:$AQ$138,COLUMN('Non-energy Multiplier'!L$1),0)</f>
        <v>0</v>
      </c>
      <c r="M38" s="133">
        <f>$C38*VLOOKUP($A38,'Non-energy Multiplier'!$A$95:$AQ$138,COLUMN('Non-energy Multiplier'!M$1),0)</f>
        <v>0</v>
      </c>
      <c r="N38" s="133">
        <f>$C38*VLOOKUP($A38,'Non-energy Multiplier'!$A$95:$AQ$138,COLUMN('Non-energy Multiplier'!N$1),0)</f>
        <v>0</v>
      </c>
      <c r="O38" s="133">
        <f>$C38*VLOOKUP($A38,'Non-energy Multiplier'!$A$95:$AQ$138,COLUMN('Non-energy Multiplier'!O$1),0)</f>
        <v>0</v>
      </c>
      <c r="P38" s="133">
        <f>$C38*VLOOKUP($A38,'Non-energy Multiplier'!$A$95:$AQ$138,COLUMN('Non-energy Multiplier'!P$1),0)</f>
        <v>0</v>
      </c>
      <c r="Q38" s="133">
        <f>$C38*VLOOKUP($A38,'Non-energy Multiplier'!$A$95:$AQ$138,COLUMN('Non-energy Multiplier'!Q$1),0)</f>
        <v>0</v>
      </c>
      <c r="R38" s="133">
        <f>$C38*VLOOKUP($A38,'Non-energy Multiplier'!$A$95:$AQ$138,COLUMN('Non-energy Multiplier'!R$1),0)</f>
        <v>0</v>
      </c>
      <c r="S38" s="133">
        <f>$C38*VLOOKUP($A38,'Non-energy Multiplier'!$A$95:$AQ$138,COLUMN('Non-energy Multiplier'!S$1),0)</f>
        <v>0</v>
      </c>
      <c r="T38" s="133">
        <f>$C38*VLOOKUP($A38,'Non-energy Multiplier'!$A$95:$AQ$138,COLUMN('Non-energy Multiplier'!T$1),0)</f>
        <v>0</v>
      </c>
      <c r="U38" s="133">
        <f>$C38*VLOOKUP($A38,'Non-energy Multiplier'!$A$95:$AQ$138,COLUMN('Non-energy Multiplier'!U$1),0)</f>
        <v>0</v>
      </c>
      <c r="V38" s="133">
        <f>$C38*VLOOKUP($A38,'Non-energy Multiplier'!$A$95:$AQ$138,COLUMN('Non-energy Multiplier'!V$1),0)</f>
        <v>0</v>
      </c>
      <c r="W38" s="133">
        <f>$C38*VLOOKUP($A38,'Non-energy Multiplier'!$A$95:$AQ$138,COLUMN('Non-energy Multiplier'!W$1),0)</f>
        <v>0</v>
      </c>
      <c r="X38" s="133">
        <f>$C38*VLOOKUP($A38,'Non-energy Multiplier'!$A$95:$AQ$138,COLUMN('Non-energy Multiplier'!X$1),0)</f>
        <v>0</v>
      </c>
      <c r="Y38" s="133">
        <f>$C38*VLOOKUP($A38,'Non-energy Multiplier'!$A$95:$AQ$138,COLUMN('Non-energy Multiplier'!Y$1),0)</f>
        <v>0</v>
      </c>
      <c r="Z38" s="133">
        <f>$C38*VLOOKUP($A38,'Non-energy Multiplier'!$A$95:$AQ$138,COLUMN('Non-energy Multiplier'!Z$1),0)</f>
        <v>0</v>
      </c>
      <c r="AA38" s="133">
        <f>$C38*VLOOKUP($A38,'Non-energy Multiplier'!$A$95:$AQ$138,COLUMN('Non-energy Multiplier'!AA$1),0)</f>
        <v>0</v>
      </c>
      <c r="AB38" s="133">
        <f>$C38*VLOOKUP($A38,'Non-energy Multiplier'!$A$95:$AQ$138,COLUMN('Non-energy Multiplier'!AB$1),0)</f>
        <v>0</v>
      </c>
      <c r="AC38" s="133">
        <f>$C38*VLOOKUP($A38,'Non-energy Multiplier'!$A$95:$AQ$138,COLUMN('Non-energy Multiplier'!AC$1),0)</f>
        <v>0</v>
      </c>
      <c r="AD38" s="133">
        <f>$C38*VLOOKUP($A38,'Non-energy Multiplier'!$A$95:$AQ$138,COLUMN('Non-energy Multiplier'!AD$1),0)</f>
        <v>0</v>
      </c>
      <c r="AE38" s="133">
        <f>$C38*VLOOKUP($A38,'Non-energy Multiplier'!$A$95:$AQ$138,COLUMN('Non-energy Multiplier'!AE$1),0)</f>
        <v>0</v>
      </c>
      <c r="AF38" s="133">
        <f>$C38*VLOOKUP($A38,'Non-energy Multiplier'!$A$95:$AQ$138,COLUMN('Non-energy Multiplier'!AF$1),0)</f>
        <v>0</v>
      </c>
      <c r="AG38" s="133">
        <f>$C38*VLOOKUP($A38,'Non-energy Multiplier'!$A$95:$AQ$138,COLUMN('Non-energy Multiplier'!AG$1),0)</f>
        <v>0</v>
      </c>
      <c r="AH38" s="133">
        <f>$C38*VLOOKUP($A38,'Non-energy Multiplier'!$A$95:$AQ$138,COLUMN('Non-energy Multiplier'!AH$1),0)</f>
        <v>0</v>
      </c>
      <c r="AI38" s="133">
        <f>$C38*VLOOKUP($A38,'Non-energy Multiplier'!$A$95:$AQ$138,COLUMN('Non-energy Multiplier'!AI$1),0)</f>
        <v>0</v>
      </c>
      <c r="AJ38" s="133">
        <f>$C38*VLOOKUP($A38,'Non-energy Multiplier'!$A$95:$AQ$138,COLUMN('Non-energy Multiplier'!AJ$1),0)</f>
        <v>0</v>
      </c>
      <c r="AK38" s="133">
        <f>$C38*VLOOKUP($A38,'Non-energy Multiplier'!$A$95:$AQ$138,COLUMN('Non-energy Multiplier'!AK$1),0)</f>
        <v>0</v>
      </c>
      <c r="AL38" s="133">
        <f>$C38*VLOOKUP($A38,'Non-energy Multiplier'!$A$95:$AQ$138,COLUMN('Non-energy Multiplier'!AL$1),0)</f>
        <v>0</v>
      </c>
      <c r="AM38" s="133">
        <f>$C38*VLOOKUP($A38,'Non-energy Multiplier'!$A$95:$AQ$138,COLUMN('Non-energy Multiplier'!AM$1),0)</f>
        <v>0</v>
      </c>
      <c r="AN38" s="133">
        <f>$C38*VLOOKUP($A38,'Non-energy Multiplier'!$A$95:$AQ$138,COLUMN('Non-energy Multiplier'!AN$1),0)</f>
        <v>0</v>
      </c>
      <c r="AO38" s="133">
        <f>$C38*VLOOKUP($A38,'Non-energy Multiplier'!$A$95:$AQ$138,COLUMN('Non-energy Multiplier'!AO$1),0)</f>
        <v>0</v>
      </c>
      <c r="AP38" s="133">
        <f>$C38*VLOOKUP($A38,'Non-energy Multiplier'!$A$95:$AQ$138,COLUMN('Non-energy Multiplier'!AP$1),0)</f>
        <v>0</v>
      </c>
      <c r="AQ38" s="133">
        <f>$C38*VLOOKUP($A38,'Non-energy Multiplier'!$A$95:$AQ$138,COLUMN('Non-energy Multiplier'!AQ$1),0)</f>
        <v>0</v>
      </c>
      <c r="AR38" s="133" t="str">
        <f>VLOOKUP($A38,'Sector Match'!$A$1:$B$43,2,0)</f>
        <v>other machinery 28</v>
      </c>
    </row>
    <row r="39" spans="1:44" x14ac:dyDescent="0.25">
      <c r="A39" s="12" t="s">
        <v>37</v>
      </c>
      <c r="B39" s="133">
        <f>'Non-energy Use 2019'!F152</f>
        <v>0</v>
      </c>
      <c r="C39" s="133">
        <f>'Non-energy Use 2020'!F151</f>
        <v>0</v>
      </c>
      <c r="D39" s="133">
        <f>$C39*VLOOKUP($A39,'Non-energy Multiplier'!$A$95:$AQ$138,COLUMN('Non-energy Multiplier'!D$1),0)</f>
        <v>0</v>
      </c>
      <c r="E39" s="133">
        <f>$C39*VLOOKUP($A39,'Non-energy Multiplier'!$A$95:$AQ$138,COLUMN('Non-energy Multiplier'!E$1),0)</f>
        <v>0</v>
      </c>
      <c r="F39" s="133">
        <f>$C39*VLOOKUP($A39,'Non-energy Multiplier'!$A$95:$AQ$138,COLUMN('Non-energy Multiplier'!F$1),0)</f>
        <v>0</v>
      </c>
      <c r="G39" s="133">
        <f>$C39*VLOOKUP($A39,'Non-energy Multiplier'!$A$95:$AQ$138,COLUMN('Non-energy Multiplier'!G$1),0)</f>
        <v>0</v>
      </c>
      <c r="H39" s="133">
        <f>$C39*VLOOKUP($A39,'Non-energy Multiplier'!$A$95:$AQ$138,COLUMN('Non-energy Multiplier'!H$1),0)</f>
        <v>0</v>
      </c>
      <c r="I39" s="133">
        <f>$C39*VLOOKUP($A39,'Non-energy Multiplier'!$A$95:$AQ$138,COLUMN('Non-energy Multiplier'!I$1),0)</f>
        <v>0</v>
      </c>
      <c r="J39" s="133">
        <f>$C39*VLOOKUP($A39,'Non-energy Multiplier'!$A$95:$AQ$138,COLUMN('Non-energy Multiplier'!J$1),0)</f>
        <v>0</v>
      </c>
      <c r="K39" s="133">
        <f>$C39*VLOOKUP($A39,'Non-energy Multiplier'!$A$95:$AQ$138,COLUMN('Non-energy Multiplier'!K$1),0)</f>
        <v>0</v>
      </c>
      <c r="L39" s="133">
        <f>$C39*VLOOKUP($A39,'Non-energy Multiplier'!$A$95:$AQ$138,COLUMN('Non-energy Multiplier'!L$1),0)</f>
        <v>0</v>
      </c>
      <c r="M39" s="133">
        <f>$C39*VLOOKUP($A39,'Non-energy Multiplier'!$A$95:$AQ$138,COLUMN('Non-energy Multiplier'!M$1),0)</f>
        <v>0</v>
      </c>
      <c r="N39" s="133">
        <f>$C39*VLOOKUP($A39,'Non-energy Multiplier'!$A$95:$AQ$138,COLUMN('Non-energy Multiplier'!N$1),0)</f>
        <v>0</v>
      </c>
      <c r="O39" s="133">
        <f>$C39*VLOOKUP($A39,'Non-energy Multiplier'!$A$95:$AQ$138,COLUMN('Non-energy Multiplier'!O$1),0)</f>
        <v>0</v>
      </c>
      <c r="P39" s="133">
        <f>$C39*VLOOKUP($A39,'Non-energy Multiplier'!$A$95:$AQ$138,COLUMN('Non-energy Multiplier'!P$1),0)</f>
        <v>0</v>
      </c>
      <c r="Q39" s="133">
        <f>$C39*VLOOKUP($A39,'Non-energy Multiplier'!$A$95:$AQ$138,COLUMN('Non-energy Multiplier'!Q$1),0)</f>
        <v>0</v>
      </c>
      <c r="R39" s="133">
        <f>$C39*VLOOKUP($A39,'Non-energy Multiplier'!$A$95:$AQ$138,COLUMN('Non-energy Multiplier'!R$1),0)</f>
        <v>0</v>
      </c>
      <c r="S39" s="133">
        <f>$C39*VLOOKUP($A39,'Non-energy Multiplier'!$A$95:$AQ$138,COLUMN('Non-energy Multiplier'!S$1),0)</f>
        <v>0</v>
      </c>
      <c r="T39" s="133">
        <f>$C39*VLOOKUP($A39,'Non-energy Multiplier'!$A$95:$AQ$138,COLUMN('Non-energy Multiplier'!T$1),0)</f>
        <v>0</v>
      </c>
      <c r="U39" s="133">
        <f>$C39*VLOOKUP($A39,'Non-energy Multiplier'!$A$95:$AQ$138,COLUMN('Non-energy Multiplier'!U$1),0)</f>
        <v>0</v>
      </c>
      <c r="V39" s="133">
        <f>$C39*VLOOKUP($A39,'Non-energy Multiplier'!$A$95:$AQ$138,COLUMN('Non-energy Multiplier'!V$1),0)</f>
        <v>0</v>
      </c>
      <c r="W39" s="133">
        <f>$C39*VLOOKUP($A39,'Non-energy Multiplier'!$A$95:$AQ$138,COLUMN('Non-energy Multiplier'!W$1),0)</f>
        <v>0</v>
      </c>
      <c r="X39" s="133">
        <f>$C39*VLOOKUP($A39,'Non-energy Multiplier'!$A$95:$AQ$138,COLUMN('Non-energy Multiplier'!X$1),0)</f>
        <v>0</v>
      </c>
      <c r="Y39" s="133">
        <f>$C39*VLOOKUP($A39,'Non-energy Multiplier'!$A$95:$AQ$138,COLUMN('Non-energy Multiplier'!Y$1),0)</f>
        <v>0</v>
      </c>
      <c r="Z39" s="133">
        <f>$C39*VLOOKUP($A39,'Non-energy Multiplier'!$A$95:$AQ$138,COLUMN('Non-energy Multiplier'!Z$1),0)</f>
        <v>0</v>
      </c>
      <c r="AA39" s="133">
        <f>$C39*VLOOKUP($A39,'Non-energy Multiplier'!$A$95:$AQ$138,COLUMN('Non-energy Multiplier'!AA$1),0)</f>
        <v>0</v>
      </c>
      <c r="AB39" s="133">
        <f>$C39*VLOOKUP($A39,'Non-energy Multiplier'!$A$95:$AQ$138,COLUMN('Non-energy Multiplier'!AB$1),0)</f>
        <v>0</v>
      </c>
      <c r="AC39" s="133">
        <f>$C39*VLOOKUP($A39,'Non-energy Multiplier'!$A$95:$AQ$138,COLUMN('Non-energy Multiplier'!AC$1),0)</f>
        <v>0</v>
      </c>
      <c r="AD39" s="133">
        <f>$C39*VLOOKUP($A39,'Non-energy Multiplier'!$A$95:$AQ$138,COLUMN('Non-energy Multiplier'!AD$1),0)</f>
        <v>0</v>
      </c>
      <c r="AE39" s="133">
        <f>$C39*VLOOKUP($A39,'Non-energy Multiplier'!$A$95:$AQ$138,COLUMN('Non-energy Multiplier'!AE$1),0)</f>
        <v>0</v>
      </c>
      <c r="AF39" s="133">
        <f>$C39*VLOOKUP($A39,'Non-energy Multiplier'!$A$95:$AQ$138,COLUMN('Non-energy Multiplier'!AF$1),0)</f>
        <v>0</v>
      </c>
      <c r="AG39" s="133">
        <f>$C39*VLOOKUP($A39,'Non-energy Multiplier'!$A$95:$AQ$138,COLUMN('Non-energy Multiplier'!AG$1),0)</f>
        <v>0</v>
      </c>
      <c r="AH39" s="133">
        <f>$C39*VLOOKUP($A39,'Non-energy Multiplier'!$A$95:$AQ$138,COLUMN('Non-energy Multiplier'!AH$1),0)</f>
        <v>0</v>
      </c>
      <c r="AI39" s="133">
        <f>$C39*VLOOKUP($A39,'Non-energy Multiplier'!$A$95:$AQ$138,COLUMN('Non-energy Multiplier'!AI$1),0)</f>
        <v>0</v>
      </c>
      <c r="AJ39" s="133">
        <f>$C39*VLOOKUP($A39,'Non-energy Multiplier'!$A$95:$AQ$138,COLUMN('Non-energy Multiplier'!AJ$1),0)</f>
        <v>0</v>
      </c>
      <c r="AK39" s="133">
        <f>$C39*VLOOKUP($A39,'Non-energy Multiplier'!$A$95:$AQ$138,COLUMN('Non-energy Multiplier'!AK$1),0)</f>
        <v>0</v>
      </c>
      <c r="AL39" s="133">
        <f>$C39*VLOOKUP($A39,'Non-energy Multiplier'!$A$95:$AQ$138,COLUMN('Non-energy Multiplier'!AL$1),0)</f>
        <v>0</v>
      </c>
      <c r="AM39" s="133">
        <f>$C39*VLOOKUP($A39,'Non-energy Multiplier'!$A$95:$AQ$138,COLUMN('Non-energy Multiplier'!AM$1),0)</f>
        <v>0</v>
      </c>
      <c r="AN39" s="133">
        <f>$C39*VLOOKUP($A39,'Non-energy Multiplier'!$A$95:$AQ$138,COLUMN('Non-energy Multiplier'!AN$1),0)</f>
        <v>0</v>
      </c>
      <c r="AO39" s="133">
        <f>$C39*VLOOKUP($A39,'Non-energy Multiplier'!$A$95:$AQ$138,COLUMN('Non-energy Multiplier'!AO$1),0)</f>
        <v>0</v>
      </c>
      <c r="AP39" s="133">
        <f>$C39*VLOOKUP($A39,'Non-energy Multiplier'!$A$95:$AQ$138,COLUMN('Non-energy Multiplier'!AP$1),0)</f>
        <v>0</v>
      </c>
      <c r="AQ39" s="133">
        <f>$C39*VLOOKUP($A39,'Non-energy Multiplier'!$A$95:$AQ$138,COLUMN('Non-energy Multiplier'!AQ$1),0)</f>
        <v>0</v>
      </c>
      <c r="AR39" s="133" t="str">
        <f>VLOOKUP($A39,'Sector Match'!$A$1:$B$43,2,0)</f>
        <v>water and waste 36T39</v>
      </c>
    </row>
    <row r="40" spans="1:44" x14ac:dyDescent="0.25">
      <c r="A40" s="12" t="s">
        <v>38</v>
      </c>
      <c r="B40" s="133">
        <f>'Non-energy Use 2019'!F153</f>
        <v>0</v>
      </c>
      <c r="C40" s="133">
        <f>'Non-energy Use 2020'!F152</f>
        <v>0</v>
      </c>
      <c r="D40" s="133">
        <f>$C40*VLOOKUP($A40,'Non-energy Multiplier'!$A$95:$AQ$138,COLUMN('Non-energy Multiplier'!D$1),0)</f>
        <v>0</v>
      </c>
      <c r="E40" s="133">
        <f>$C40*VLOOKUP($A40,'Non-energy Multiplier'!$A$95:$AQ$138,COLUMN('Non-energy Multiplier'!E$1),0)</f>
        <v>0</v>
      </c>
      <c r="F40" s="133">
        <f>$C40*VLOOKUP($A40,'Non-energy Multiplier'!$A$95:$AQ$138,COLUMN('Non-energy Multiplier'!F$1),0)</f>
        <v>0</v>
      </c>
      <c r="G40" s="133">
        <f>$C40*VLOOKUP($A40,'Non-energy Multiplier'!$A$95:$AQ$138,COLUMN('Non-energy Multiplier'!G$1),0)</f>
        <v>0</v>
      </c>
      <c r="H40" s="133">
        <f>$C40*VLOOKUP($A40,'Non-energy Multiplier'!$A$95:$AQ$138,COLUMN('Non-energy Multiplier'!H$1),0)</f>
        <v>0</v>
      </c>
      <c r="I40" s="133">
        <f>$C40*VLOOKUP($A40,'Non-energy Multiplier'!$A$95:$AQ$138,COLUMN('Non-energy Multiplier'!I$1),0)</f>
        <v>0</v>
      </c>
      <c r="J40" s="133">
        <f>$C40*VLOOKUP($A40,'Non-energy Multiplier'!$A$95:$AQ$138,COLUMN('Non-energy Multiplier'!J$1),0)</f>
        <v>0</v>
      </c>
      <c r="K40" s="133">
        <f>$C40*VLOOKUP($A40,'Non-energy Multiplier'!$A$95:$AQ$138,COLUMN('Non-energy Multiplier'!K$1),0)</f>
        <v>0</v>
      </c>
      <c r="L40" s="133">
        <f>$C40*VLOOKUP($A40,'Non-energy Multiplier'!$A$95:$AQ$138,COLUMN('Non-energy Multiplier'!L$1),0)</f>
        <v>0</v>
      </c>
      <c r="M40" s="133">
        <f>$C40*VLOOKUP($A40,'Non-energy Multiplier'!$A$95:$AQ$138,COLUMN('Non-energy Multiplier'!M$1),0)</f>
        <v>0</v>
      </c>
      <c r="N40" s="133">
        <f>$C40*VLOOKUP($A40,'Non-energy Multiplier'!$A$95:$AQ$138,COLUMN('Non-energy Multiplier'!N$1),0)</f>
        <v>0</v>
      </c>
      <c r="O40" s="133">
        <f>$C40*VLOOKUP($A40,'Non-energy Multiplier'!$A$95:$AQ$138,COLUMN('Non-energy Multiplier'!O$1),0)</f>
        <v>0</v>
      </c>
      <c r="P40" s="133">
        <f>$C40*VLOOKUP($A40,'Non-energy Multiplier'!$A$95:$AQ$138,COLUMN('Non-energy Multiplier'!P$1),0)</f>
        <v>0</v>
      </c>
      <c r="Q40" s="133">
        <f>$C40*VLOOKUP($A40,'Non-energy Multiplier'!$A$95:$AQ$138,COLUMN('Non-energy Multiplier'!Q$1),0)</f>
        <v>0</v>
      </c>
      <c r="R40" s="133">
        <f>$C40*VLOOKUP($A40,'Non-energy Multiplier'!$A$95:$AQ$138,COLUMN('Non-energy Multiplier'!R$1),0)</f>
        <v>0</v>
      </c>
      <c r="S40" s="133">
        <f>$C40*VLOOKUP($A40,'Non-energy Multiplier'!$A$95:$AQ$138,COLUMN('Non-energy Multiplier'!S$1),0)</f>
        <v>0</v>
      </c>
      <c r="T40" s="133">
        <f>$C40*VLOOKUP($A40,'Non-energy Multiplier'!$A$95:$AQ$138,COLUMN('Non-energy Multiplier'!T$1),0)</f>
        <v>0</v>
      </c>
      <c r="U40" s="133">
        <f>$C40*VLOOKUP($A40,'Non-energy Multiplier'!$A$95:$AQ$138,COLUMN('Non-energy Multiplier'!U$1),0)</f>
        <v>0</v>
      </c>
      <c r="V40" s="133">
        <f>$C40*VLOOKUP($A40,'Non-energy Multiplier'!$A$95:$AQ$138,COLUMN('Non-energy Multiplier'!V$1),0)</f>
        <v>0</v>
      </c>
      <c r="W40" s="133">
        <f>$C40*VLOOKUP($A40,'Non-energy Multiplier'!$A$95:$AQ$138,COLUMN('Non-energy Multiplier'!W$1),0)</f>
        <v>0</v>
      </c>
      <c r="X40" s="133">
        <f>$C40*VLOOKUP($A40,'Non-energy Multiplier'!$A$95:$AQ$138,COLUMN('Non-energy Multiplier'!X$1),0)</f>
        <v>0</v>
      </c>
      <c r="Y40" s="133">
        <f>$C40*VLOOKUP($A40,'Non-energy Multiplier'!$A$95:$AQ$138,COLUMN('Non-energy Multiplier'!Y$1),0)</f>
        <v>0</v>
      </c>
      <c r="Z40" s="133">
        <f>$C40*VLOOKUP($A40,'Non-energy Multiplier'!$A$95:$AQ$138,COLUMN('Non-energy Multiplier'!Z$1),0)</f>
        <v>0</v>
      </c>
      <c r="AA40" s="133">
        <f>$C40*VLOOKUP($A40,'Non-energy Multiplier'!$A$95:$AQ$138,COLUMN('Non-energy Multiplier'!AA$1),0)</f>
        <v>0</v>
      </c>
      <c r="AB40" s="133">
        <f>$C40*VLOOKUP($A40,'Non-energy Multiplier'!$A$95:$AQ$138,COLUMN('Non-energy Multiplier'!AB$1),0)</f>
        <v>0</v>
      </c>
      <c r="AC40" s="133">
        <f>$C40*VLOOKUP($A40,'Non-energy Multiplier'!$A$95:$AQ$138,COLUMN('Non-energy Multiplier'!AC$1),0)</f>
        <v>0</v>
      </c>
      <c r="AD40" s="133">
        <f>$C40*VLOOKUP($A40,'Non-energy Multiplier'!$A$95:$AQ$138,COLUMN('Non-energy Multiplier'!AD$1),0)</f>
        <v>0</v>
      </c>
      <c r="AE40" s="133">
        <f>$C40*VLOOKUP($A40,'Non-energy Multiplier'!$A$95:$AQ$138,COLUMN('Non-energy Multiplier'!AE$1),0)</f>
        <v>0</v>
      </c>
      <c r="AF40" s="133">
        <f>$C40*VLOOKUP($A40,'Non-energy Multiplier'!$A$95:$AQ$138,COLUMN('Non-energy Multiplier'!AF$1),0)</f>
        <v>0</v>
      </c>
      <c r="AG40" s="133">
        <f>$C40*VLOOKUP($A40,'Non-energy Multiplier'!$A$95:$AQ$138,COLUMN('Non-energy Multiplier'!AG$1),0)</f>
        <v>0</v>
      </c>
      <c r="AH40" s="133">
        <f>$C40*VLOOKUP($A40,'Non-energy Multiplier'!$A$95:$AQ$138,COLUMN('Non-energy Multiplier'!AH$1),0)</f>
        <v>0</v>
      </c>
      <c r="AI40" s="133">
        <f>$C40*VLOOKUP($A40,'Non-energy Multiplier'!$A$95:$AQ$138,COLUMN('Non-energy Multiplier'!AI$1),0)</f>
        <v>0</v>
      </c>
      <c r="AJ40" s="133">
        <f>$C40*VLOOKUP($A40,'Non-energy Multiplier'!$A$95:$AQ$138,COLUMN('Non-energy Multiplier'!AJ$1),0)</f>
        <v>0</v>
      </c>
      <c r="AK40" s="133">
        <f>$C40*VLOOKUP($A40,'Non-energy Multiplier'!$A$95:$AQ$138,COLUMN('Non-energy Multiplier'!AK$1),0)</f>
        <v>0</v>
      </c>
      <c r="AL40" s="133">
        <f>$C40*VLOOKUP($A40,'Non-energy Multiplier'!$A$95:$AQ$138,COLUMN('Non-energy Multiplier'!AL$1),0)</f>
        <v>0</v>
      </c>
      <c r="AM40" s="133">
        <f>$C40*VLOOKUP($A40,'Non-energy Multiplier'!$A$95:$AQ$138,COLUMN('Non-energy Multiplier'!AM$1),0)</f>
        <v>0</v>
      </c>
      <c r="AN40" s="133">
        <f>$C40*VLOOKUP($A40,'Non-energy Multiplier'!$A$95:$AQ$138,COLUMN('Non-energy Multiplier'!AN$1),0)</f>
        <v>0</v>
      </c>
      <c r="AO40" s="133">
        <f>$C40*VLOOKUP($A40,'Non-energy Multiplier'!$A$95:$AQ$138,COLUMN('Non-energy Multiplier'!AO$1),0)</f>
        <v>0</v>
      </c>
      <c r="AP40" s="133">
        <f>$C40*VLOOKUP($A40,'Non-energy Multiplier'!$A$95:$AQ$138,COLUMN('Non-energy Multiplier'!AP$1),0)</f>
        <v>0</v>
      </c>
      <c r="AQ40" s="133">
        <f>$C40*VLOOKUP($A40,'Non-energy Multiplier'!$A$95:$AQ$138,COLUMN('Non-energy Multiplier'!AQ$1),0)</f>
        <v>0</v>
      </c>
      <c r="AR40" s="133" t="str">
        <f>VLOOKUP($A40,'Sector Match'!$A$1:$B$43,2,0)</f>
        <v>other machinery 28</v>
      </c>
    </row>
    <row r="41" spans="1:44" x14ac:dyDescent="0.25">
      <c r="A41" s="12" t="s">
        <v>39</v>
      </c>
      <c r="B41" s="133">
        <f>'Non-energy Use 2019'!F154</f>
        <v>0</v>
      </c>
      <c r="C41" s="133">
        <f>'Non-energy Use 2020'!F153</f>
        <v>0</v>
      </c>
      <c r="D41" s="133">
        <f>$C41*VLOOKUP($A41,'Non-energy Multiplier'!$A$95:$AQ$138,COLUMN('Non-energy Multiplier'!D$1),0)</f>
        <v>0</v>
      </c>
      <c r="E41" s="133">
        <f>$C41*VLOOKUP($A41,'Non-energy Multiplier'!$A$95:$AQ$138,COLUMN('Non-energy Multiplier'!E$1),0)</f>
        <v>0</v>
      </c>
      <c r="F41" s="133">
        <f>$C41*VLOOKUP($A41,'Non-energy Multiplier'!$A$95:$AQ$138,COLUMN('Non-energy Multiplier'!F$1),0)</f>
        <v>0</v>
      </c>
      <c r="G41" s="133">
        <f>$C41*VLOOKUP($A41,'Non-energy Multiplier'!$A$95:$AQ$138,COLUMN('Non-energy Multiplier'!G$1),0)</f>
        <v>0</v>
      </c>
      <c r="H41" s="133">
        <f>$C41*VLOOKUP($A41,'Non-energy Multiplier'!$A$95:$AQ$138,COLUMN('Non-energy Multiplier'!H$1),0)</f>
        <v>0</v>
      </c>
      <c r="I41" s="133">
        <f>$C41*VLOOKUP($A41,'Non-energy Multiplier'!$A$95:$AQ$138,COLUMN('Non-energy Multiplier'!I$1),0)</f>
        <v>0</v>
      </c>
      <c r="J41" s="133">
        <f>$C41*VLOOKUP($A41,'Non-energy Multiplier'!$A$95:$AQ$138,COLUMN('Non-energy Multiplier'!J$1),0)</f>
        <v>0</v>
      </c>
      <c r="K41" s="133">
        <f>$C41*VLOOKUP($A41,'Non-energy Multiplier'!$A$95:$AQ$138,COLUMN('Non-energy Multiplier'!K$1),0)</f>
        <v>0</v>
      </c>
      <c r="L41" s="133">
        <f>$C41*VLOOKUP($A41,'Non-energy Multiplier'!$A$95:$AQ$138,COLUMN('Non-energy Multiplier'!L$1),0)</f>
        <v>0</v>
      </c>
      <c r="M41" s="133">
        <f>$C41*VLOOKUP($A41,'Non-energy Multiplier'!$A$95:$AQ$138,COLUMN('Non-energy Multiplier'!M$1),0)</f>
        <v>0</v>
      </c>
      <c r="N41" s="133">
        <f>$C41*VLOOKUP($A41,'Non-energy Multiplier'!$A$95:$AQ$138,COLUMN('Non-energy Multiplier'!N$1),0)</f>
        <v>0</v>
      </c>
      <c r="O41" s="133">
        <f>$C41*VLOOKUP($A41,'Non-energy Multiplier'!$A$95:$AQ$138,COLUMN('Non-energy Multiplier'!O$1),0)</f>
        <v>0</v>
      </c>
      <c r="P41" s="133">
        <f>$C41*VLOOKUP($A41,'Non-energy Multiplier'!$A$95:$AQ$138,COLUMN('Non-energy Multiplier'!P$1),0)</f>
        <v>0</v>
      </c>
      <c r="Q41" s="133">
        <f>$C41*VLOOKUP($A41,'Non-energy Multiplier'!$A$95:$AQ$138,COLUMN('Non-energy Multiplier'!Q$1),0)</f>
        <v>0</v>
      </c>
      <c r="R41" s="133">
        <f>$C41*VLOOKUP($A41,'Non-energy Multiplier'!$A$95:$AQ$138,COLUMN('Non-energy Multiplier'!R$1),0)</f>
        <v>0</v>
      </c>
      <c r="S41" s="133">
        <f>$C41*VLOOKUP($A41,'Non-energy Multiplier'!$A$95:$AQ$138,COLUMN('Non-energy Multiplier'!S$1),0)</f>
        <v>0</v>
      </c>
      <c r="T41" s="133">
        <f>$C41*VLOOKUP($A41,'Non-energy Multiplier'!$A$95:$AQ$138,COLUMN('Non-energy Multiplier'!T$1),0)</f>
        <v>0</v>
      </c>
      <c r="U41" s="133">
        <f>$C41*VLOOKUP($A41,'Non-energy Multiplier'!$A$95:$AQ$138,COLUMN('Non-energy Multiplier'!U$1),0)</f>
        <v>0</v>
      </c>
      <c r="V41" s="133">
        <f>$C41*VLOOKUP($A41,'Non-energy Multiplier'!$A$95:$AQ$138,COLUMN('Non-energy Multiplier'!V$1),0)</f>
        <v>0</v>
      </c>
      <c r="W41" s="133">
        <f>$C41*VLOOKUP($A41,'Non-energy Multiplier'!$A$95:$AQ$138,COLUMN('Non-energy Multiplier'!W$1),0)</f>
        <v>0</v>
      </c>
      <c r="X41" s="133">
        <f>$C41*VLOOKUP($A41,'Non-energy Multiplier'!$A$95:$AQ$138,COLUMN('Non-energy Multiplier'!X$1),0)</f>
        <v>0</v>
      </c>
      <c r="Y41" s="133">
        <f>$C41*VLOOKUP($A41,'Non-energy Multiplier'!$A$95:$AQ$138,COLUMN('Non-energy Multiplier'!Y$1),0)</f>
        <v>0</v>
      </c>
      <c r="Z41" s="133">
        <f>$C41*VLOOKUP($A41,'Non-energy Multiplier'!$A$95:$AQ$138,COLUMN('Non-energy Multiplier'!Z$1),0)</f>
        <v>0</v>
      </c>
      <c r="AA41" s="133">
        <f>$C41*VLOOKUP($A41,'Non-energy Multiplier'!$A$95:$AQ$138,COLUMN('Non-energy Multiplier'!AA$1),0)</f>
        <v>0</v>
      </c>
      <c r="AB41" s="133">
        <f>$C41*VLOOKUP($A41,'Non-energy Multiplier'!$A$95:$AQ$138,COLUMN('Non-energy Multiplier'!AB$1),0)</f>
        <v>0</v>
      </c>
      <c r="AC41" s="133">
        <f>$C41*VLOOKUP($A41,'Non-energy Multiplier'!$A$95:$AQ$138,COLUMN('Non-energy Multiplier'!AC$1),0)</f>
        <v>0</v>
      </c>
      <c r="AD41" s="133">
        <f>$C41*VLOOKUP($A41,'Non-energy Multiplier'!$A$95:$AQ$138,COLUMN('Non-energy Multiplier'!AD$1),0)</f>
        <v>0</v>
      </c>
      <c r="AE41" s="133">
        <f>$C41*VLOOKUP($A41,'Non-energy Multiplier'!$A$95:$AQ$138,COLUMN('Non-energy Multiplier'!AE$1),0)</f>
        <v>0</v>
      </c>
      <c r="AF41" s="133">
        <f>$C41*VLOOKUP($A41,'Non-energy Multiplier'!$A$95:$AQ$138,COLUMN('Non-energy Multiplier'!AF$1),0)</f>
        <v>0</v>
      </c>
      <c r="AG41" s="133">
        <f>$C41*VLOOKUP($A41,'Non-energy Multiplier'!$A$95:$AQ$138,COLUMN('Non-energy Multiplier'!AG$1),0)</f>
        <v>0</v>
      </c>
      <c r="AH41" s="133">
        <f>$C41*VLOOKUP($A41,'Non-energy Multiplier'!$A$95:$AQ$138,COLUMN('Non-energy Multiplier'!AH$1),0)</f>
        <v>0</v>
      </c>
      <c r="AI41" s="133">
        <f>$C41*VLOOKUP($A41,'Non-energy Multiplier'!$A$95:$AQ$138,COLUMN('Non-energy Multiplier'!AI$1),0)</f>
        <v>0</v>
      </c>
      <c r="AJ41" s="133">
        <f>$C41*VLOOKUP($A41,'Non-energy Multiplier'!$A$95:$AQ$138,COLUMN('Non-energy Multiplier'!AJ$1),0)</f>
        <v>0</v>
      </c>
      <c r="AK41" s="133">
        <f>$C41*VLOOKUP($A41,'Non-energy Multiplier'!$A$95:$AQ$138,COLUMN('Non-energy Multiplier'!AK$1),0)</f>
        <v>0</v>
      </c>
      <c r="AL41" s="133">
        <f>$C41*VLOOKUP($A41,'Non-energy Multiplier'!$A$95:$AQ$138,COLUMN('Non-energy Multiplier'!AL$1),0)</f>
        <v>0</v>
      </c>
      <c r="AM41" s="133">
        <f>$C41*VLOOKUP($A41,'Non-energy Multiplier'!$A$95:$AQ$138,COLUMN('Non-energy Multiplier'!AM$1),0)</f>
        <v>0</v>
      </c>
      <c r="AN41" s="133">
        <f>$C41*VLOOKUP($A41,'Non-energy Multiplier'!$A$95:$AQ$138,COLUMN('Non-energy Multiplier'!AN$1),0)</f>
        <v>0</v>
      </c>
      <c r="AO41" s="133">
        <f>$C41*VLOOKUP($A41,'Non-energy Multiplier'!$A$95:$AQ$138,COLUMN('Non-energy Multiplier'!AO$1),0)</f>
        <v>0</v>
      </c>
      <c r="AP41" s="133">
        <f>$C41*VLOOKUP($A41,'Non-energy Multiplier'!$A$95:$AQ$138,COLUMN('Non-energy Multiplier'!AP$1),0)</f>
        <v>0</v>
      </c>
      <c r="AQ41" s="133">
        <f>$C41*VLOOKUP($A41,'Non-energy Multiplier'!$A$95:$AQ$138,COLUMN('Non-energy Multiplier'!AQ$1),0)</f>
        <v>0</v>
      </c>
      <c r="AR41" s="133">
        <f>VLOOKUP($A41,'Sector Match'!$A$1:$B$43,2,0)</f>
        <v>0</v>
      </c>
    </row>
    <row r="42" spans="1:44" x14ac:dyDescent="0.25">
      <c r="A42" s="12" t="s">
        <v>40</v>
      </c>
      <c r="B42" s="133">
        <f>'Non-energy Use 2019'!F155</f>
        <v>0</v>
      </c>
      <c r="C42" s="133">
        <f>'Non-energy Use 2020'!F154</f>
        <v>0</v>
      </c>
      <c r="D42" s="133">
        <f>$C42*VLOOKUP($A42,'Non-energy Multiplier'!$A$95:$AQ$138,COLUMN('Non-energy Multiplier'!D$1),0)</f>
        <v>0</v>
      </c>
      <c r="E42" s="133">
        <f>$C42*VLOOKUP($A42,'Non-energy Multiplier'!$A$95:$AQ$138,COLUMN('Non-energy Multiplier'!E$1),0)</f>
        <v>0</v>
      </c>
      <c r="F42" s="133">
        <f>$C42*VLOOKUP($A42,'Non-energy Multiplier'!$A$95:$AQ$138,COLUMN('Non-energy Multiplier'!F$1),0)</f>
        <v>0</v>
      </c>
      <c r="G42" s="133">
        <f>$C42*VLOOKUP($A42,'Non-energy Multiplier'!$A$95:$AQ$138,COLUMN('Non-energy Multiplier'!G$1),0)</f>
        <v>0</v>
      </c>
      <c r="H42" s="133">
        <f>$C42*VLOOKUP($A42,'Non-energy Multiplier'!$A$95:$AQ$138,COLUMN('Non-energy Multiplier'!H$1),0)</f>
        <v>0</v>
      </c>
      <c r="I42" s="133">
        <f>$C42*VLOOKUP($A42,'Non-energy Multiplier'!$A$95:$AQ$138,COLUMN('Non-energy Multiplier'!I$1),0)</f>
        <v>0</v>
      </c>
      <c r="J42" s="133">
        <f>$C42*VLOOKUP($A42,'Non-energy Multiplier'!$A$95:$AQ$138,COLUMN('Non-energy Multiplier'!J$1),0)</f>
        <v>0</v>
      </c>
      <c r="K42" s="133">
        <f>$C42*VLOOKUP($A42,'Non-energy Multiplier'!$A$95:$AQ$138,COLUMN('Non-energy Multiplier'!K$1),0)</f>
        <v>0</v>
      </c>
      <c r="L42" s="133">
        <f>$C42*VLOOKUP($A42,'Non-energy Multiplier'!$A$95:$AQ$138,COLUMN('Non-energy Multiplier'!L$1),0)</f>
        <v>0</v>
      </c>
      <c r="M42" s="133">
        <f>$C42*VLOOKUP($A42,'Non-energy Multiplier'!$A$95:$AQ$138,COLUMN('Non-energy Multiplier'!M$1),0)</f>
        <v>0</v>
      </c>
      <c r="N42" s="133">
        <f>$C42*VLOOKUP($A42,'Non-energy Multiplier'!$A$95:$AQ$138,COLUMN('Non-energy Multiplier'!N$1),0)</f>
        <v>0</v>
      </c>
      <c r="O42" s="133">
        <f>$C42*VLOOKUP($A42,'Non-energy Multiplier'!$A$95:$AQ$138,COLUMN('Non-energy Multiplier'!O$1),0)</f>
        <v>0</v>
      </c>
      <c r="P42" s="133">
        <f>$C42*VLOOKUP($A42,'Non-energy Multiplier'!$A$95:$AQ$138,COLUMN('Non-energy Multiplier'!P$1),0)</f>
        <v>0</v>
      </c>
      <c r="Q42" s="133">
        <f>$C42*VLOOKUP($A42,'Non-energy Multiplier'!$A$95:$AQ$138,COLUMN('Non-energy Multiplier'!Q$1),0)</f>
        <v>0</v>
      </c>
      <c r="R42" s="133">
        <f>$C42*VLOOKUP($A42,'Non-energy Multiplier'!$A$95:$AQ$138,COLUMN('Non-energy Multiplier'!R$1),0)</f>
        <v>0</v>
      </c>
      <c r="S42" s="133">
        <f>$C42*VLOOKUP($A42,'Non-energy Multiplier'!$A$95:$AQ$138,COLUMN('Non-energy Multiplier'!S$1),0)</f>
        <v>0</v>
      </c>
      <c r="T42" s="133">
        <f>$C42*VLOOKUP($A42,'Non-energy Multiplier'!$A$95:$AQ$138,COLUMN('Non-energy Multiplier'!T$1),0)</f>
        <v>0</v>
      </c>
      <c r="U42" s="133">
        <f>$C42*VLOOKUP($A42,'Non-energy Multiplier'!$A$95:$AQ$138,COLUMN('Non-energy Multiplier'!U$1),0)</f>
        <v>0</v>
      </c>
      <c r="V42" s="133">
        <f>$C42*VLOOKUP($A42,'Non-energy Multiplier'!$A$95:$AQ$138,COLUMN('Non-energy Multiplier'!V$1),0)</f>
        <v>0</v>
      </c>
      <c r="W42" s="133">
        <f>$C42*VLOOKUP($A42,'Non-energy Multiplier'!$A$95:$AQ$138,COLUMN('Non-energy Multiplier'!W$1),0)</f>
        <v>0</v>
      </c>
      <c r="X42" s="133">
        <f>$C42*VLOOKUP($A42,'Non-energy Multiplier'!$A$95:$AQ$138,COLUMN('Non-energy Multiplier'!X$1),0)</f>
        <v>0</v>
      </c>
      <c r="Y42" s="133">
        <f>$C42*VLOOKUP($A42,'Non-energy Multiplier'!$A$95:$AQ$138,COLUMN('Non-energy Multiplier'!Y$1),0)</f>
        <v>0</v>
      </c>
      <c r="Z42" s="133">
        <f>$C42*VLOOKUP($A42,'Non-energy Multiplier'!$A$95:$AQ$138,COLUMN('Non-energy Multiplier'!Z$1),0)</f>
        <v>0</v>
      </c>
      <c r="AA42" s="133">
        <f>$C42*VLOOKUP($A42,'Non-energy Multiplier'!$A$95:$AQ$138,COLUMN('Non-energy Multiplier'!AA$1),0)</f>
        <v>0</v>
      </c>
      <c r="AB42" s="133">
        <f>$C42*VLOOKUP($A42,'Non-energy Multiplier'!$A$95:$AQ$138,COLUMN('Non-energy Multiplier'!AB$1),0)</f>
        <v>0</v>
      </c>
      <c r="AC42" s="133">
        <f>$C42*VLOOKUP($A42,'Non-energy Multiplier'!$A$95:$AQ$138,COLUMN('Non-energy Multiplier'!AC$1),0)</f>
        <v>0</v>
      </c>
      <c r="AD42" s="133">
        <f>$C42*VLOOKUP($A42,'Non-energy Multiplier'!$A$95:$AQ$138,COLUMN('Non-energy Multiplier'!AD$1),0)</f>
        <v>0</v>
      </c>
      <c r="AE42" s="133">
        <f>$C42*VLOOKUP($A42,'Non-energy Multiplier'!$A$95:$AQ$138,COLUMN('Non-energy Multiplier'!AE$1),0)</f>
        <v>0</v>
      </c>
      <c r="AF42" s="133">
        <f>$C42*VLOOKUP($A42,'Non-energy Multiplier'!$A$95:$AQ$138,COLUMN('Non-energy Multiplier'!AF$1),0)</f>
        <v>0</v>
      </c>
      <c r="AG42" s="133">
        <f>$C42*VLOOKUP($A42,'Non-energy Multiplier'!$A$95:$AQ$138,COLUMN('Non-energy Multiplier'!AG$1),0)</f>
        <v>0</v>
      </c>
      <c r="AH42" s="133">
        <f>$C42*VLOOKUP($A42,'Non-energy Multiplier'!$A$95:$AQ$138,COLUMN('Non-energy Multiplier'!AH$1),0)</f>
        <v>0</v>
      </c>
      <c r="AI42" s="133">
        <f>$C42*VLOOKUP($A42,'Non-energy Multiplier'!$A$95:$AQ$138,COLUMN('Non-energy Multiplier'!AI$1),0)</f>
        <v>0</v>
      </c>
      <c r="AJ42" s="133">
        <f>$C42*VLOOKUP($A42,'Non-energy Multiplier'!$A$95:$AQ$138,COLUMN('Non-energy Multiplier'!AJ$1),0)</f>
        <v>0</v>
      </c>
      <c r="AK42" s="133">
        <f>$C42*VLOOKUP($A42,'Non-energy Multiplier'!$A$95:$AQ$138,COLUMN('Non-energy Multiplier'!AK$1),0)</f>
        <v>0</v>
      </c>
      <c r="AL42" s="133">
        <f>$C42*VLOOKUP($A42,'Non-energy Multiplier'!$A$95:$AQ$138,COLUMN('Non-energy Multiplier'!AL$1),0)</f>
        <v>0</v>
      </c>
      <c r="AM42" s="133">
        <f>$C42*VLOOKUP($A42,'Non-energy Multiplier'!$A$95:$AQ$138,COLUMN('Non-energy Multiplier'!AM$1),0)</f>
        <v>0</v>
      </c>
      <c r="AN42" s="133">
        <f>$C42*VLOOKUP($A42,'Non-energy Multiplier'!$A$95:$AQ$138,COLUMN('Non-energy Multiplier'!AN$1),0)</f>
        <v>0</v>
      </c>
      <c r="AO42" s="133">
        <f>$C42*VLOOKUP($A42,'Non-energy Multiplier'!$A$95:$AQ$138,COLUMN('Non-energy Multiplier'!AO$1),0)</f>
        <v>0</v>
      </c>
      <c r="AP42" s="133">
        <f>$C42*VLOOKUP($A42,'Non-energy Multiplier'!$A$95:$AQ$138,COLUMN('Non-energy Multiplier'!AP$1),0)</f>
        <v>0</v>
      </c>
      <c r="AQ42" s="133">
        <f>$C42*VLOOKUP($A42,'Non-energy Multiplier'!$A$95:$AQ$138,COLUMN('Non-energy Multiplier'!AQ$1),0)</f>
        <v>0</v>
      </c>
      <c r="AR42" s="133" t="str">
        <f>VLOOKUP($A42,'Sector Match'!$A$1:$B$43,2,0)</f>
        <v>energy pipelines and gas processing 352T353</v>
      </c>
    </row>
    <row r="43" spans="1:44" x14ac:dyDescent="0.25">
      <c r="A43" s="37" t="s">
        <v>41</v>
      </c>
      <c r="B43" s="133">
        <f>'Non-energy Use 2019'!F156</f>
        <v>0</v>
      </c>
      <c r="C43" s="133">
        <f>'Non-energy Use 2020'!F155</f>
        <v>0</v>
      </c>
      <c r="D43" s="133">
        <f>$C43*VLOOKUP($A43,'Non-energy Multiplier'!$A$95:$AQ$138,COLUMN('Non-energy Multiplier'!D$1),0)</f>
        <v>0</v>
      </c>
      <c r="E43" s="133">
        <f>$C43*VLOOKUP($A43,'Non-energy Multiplier'!$A$95:$AQ$138,COLUMN('Non-energy Multiplier'!E$1),0)</f>
        <v>0</v>
      </c>
      <c r="F43" s="133">
        <f>$C43*VLOOKUP($A43,'Non-energy Multiplier'!$A$95:$AQ$138,COLUMN('Non-energy Multiplier'!F$1),0)</f>
        <v>0</v>
      </c>
      <c r="G43" s="133">
        <f>$C43*VLOOKUP($A43,'Non-energy Multiplier'!$A$95:$AQ$138,COLUMN('Non-energy Multiplier'!G$1),0)</f>
        <v>0</v>
      </c>
      <c r="H43" s="133">
        <f>$C43*VLOOKUP($A43,'Non-energy Multiplier'!$A$95:$AQ$138,COLUMN('Non-energy Multiplier'!H$1),0)</f>
        <v>0</v>
      </c>
      <c r="I43" s="133">
        <f>$C43*VLOOKUP($A43,'Non-energy Multiplier'!$A$95:$AQ$138,COLUMN('Non-energy Multiplier'!I$1),0)</f>
        <v>0</v>
      </c>
      <c r="J43" s="133">
        <f>$C43*VLOOKUP($A43,'Non-energy Multiplier'!$A$95:$AQ$138,COLUMN('Non-energy Multiplier'!J$1),0)</f>
        <v>0</v>
      </c>
      <c r="K43" s="133">
        <f>$C43*VLOOKUP($A43,'Non-energy Multiplier'!$A$95:$AQ$138,COLUMN('Non-energy Multiplier'!K$1),0)</f>
        <v>0</v>
      </c>
      <c r="L43" s="133">
        <f>$C43*VLOOKUP($A43,'Non-energy Multiplier'!$A$95:$AQ$138,COLUMN('Non-energy Multiplier'!L$1),0)</f>
        <v>0</v>
      </c>
      <c r="M43" s="133">
        <f>$C43*VLOOKUP($A43,'Non-energy Multiplier'!$A$95:$AQ$138,COLUMN('Non-energy Multiplier'!M$1),0)</f>
        <v>0</v>
      </c>
      <c r="N43" s="133">
        <f>$C43*VLOOKUP($A43,'Non-energy Multiplier'!$A$95:$AQ$138,COLUMN('Non-energy Multiplier'!N$1),0)</f>
        <v>0</v>
      </c>
      <c r="O43" s="133">
        <f>$C43*VLOOKUP($A43,'Non-energy Multiplier'!$A$95:$AQ$138,COLUMN('Non-energy Multiplier'!O$1),0)</f>
        <v>0</v>
      </c>
      <c r="P43" s="133">
        <f>$C43*VLOOKUP($A43,'Non-energy Multiplier'!$A$95:$AQ$138,COLUMN('Non-energy Multiplier'!P$1),0)</f>
        <v>0</v>
      </c>
      <c r="Q43" s="133">
        <f>$C43*VLOOKUP($A43,'Non-energy Multiplier'!$A$95:$AQ$138,COLUMN('Non-energy Multiplier'!Q$1),0)</f>
        <v>0</v>
      </c>
      <c r="R43" s="133">
        <f>$C43*VLOOKUP($A43,'Non-energy Multiplier'!$A$95:$AQ$138,COLUMN('Non-energy Multiplier'!R$1),0)</f>
        <v>0</v>
      </c>
      <c r="S43" s="133">
        <f>$C43*VLOOKUP($A43,'Non-energy Multiplier'!$A$95:$AQ$138,COLUMN('Non-energy Multiplier'!S$1),0)</f>
        <v>0</v>
      </c>
      <c r="T43" s="133">
        <f>$C43*VLOOKUP($A43,'Non-energy Multiplier'!$A$95:$AQ$138,COLUMN('Non-energy Multiplier'!T$1),0)</f>
        <v>0</v>
      </c>
      <c r="U43" s="133">
        <f>$C43*VLOOKUP($A43,'Non-energy Multiplier'!$A$95:$AQ$138,COLUMN('Non-energy Multiplier'!U$1),0)</f>
        <v>0</v>
      </c>
      <c r="V43" s="133">
        <f>$C43*VLOOKUP($A43,'Non-energy Multiplier'!$A$95:$AQ$138,COLUMN('Non-energy Multiplier'!V$1),0)</f>
        <v>0</v>
      </c>
      <c r="W43" s="133">
        <f>$C43*VLOOKUP($A43,'Non-energy Multiplier'!$A$95:$AQ$138,COLUMN('Non-energy Multiplier'!W$1),0)</f>
        <v>0</v>
      </c>
      <c r="X43" s="133">
        <f>$C43*VLOOKUP($A43,'Non-energy Multiplier'!$A$95:$AQ$138,COLUMN('Non-energy Multiplier'!X$1),0)</f>
        <v>0</v>
      </c>
      <c r="Y43" s="133">
        <f>$C43*VLOOKUP($A43,'Non-energy Multiplier'!$A$95:$AQ$138,COLUMN('Non-energy Multiplier'!Y$1),0)</f>
        <v>0</v>
      </c>
      <c r="Z43" s="133">
        <f>$C43*VLOOKUP($A43,'Non-energy Multiplier'!$A$95:$AQ$138,COLUMN('Non-energy Multiplier'!Z$1),0)</f>
        <v>0</v>
      </c>
      <c r="AA43" s="133">
        <f>$C43*VLOOKUP($A43,'Non-energy Multiplier'!$A$95:$AQ$138,COLUMN('Non-energy Multiplier'!AA$1),0)</f>
        <v>0</v>
      </c>
      <c r="AB43" s="133">
        <f>$C43*VLOOKUP($A43,'Non-energy Multiplier'!$A$95:$AQ$138,COLUMN('Non-energy Multiplier'!AB$1),0)</f>
        <v>0</v>
      </c>
      <c r="AC43" s="133">
        <f>$C43*VLOOKUP($A43,'Non-energy Multiplier'!$A$95:$AQ$138,COLUMN('Non-energy Multiplier'!AC$1),0)</f>
        <v>0</v>
      </c>
      <c r="AD43" s="133">
        <f>$C43*VLOOKUP($A43,'Non-energy Multiplier'!$A$95:$AQ$138,COLUMN('Non-energy Multiplier'!AD$1),0)</f>
        <v>0</v>
      </c>
      <c r="AE43" s="133">
        <f>$C43*VLOOKUP($A43,'Non-energy Multiplier'!$A$95:$AQ$138,COLUMN('Non-energy Multiplier'!AE$1),0)</f>
        <v>0</v>
      </c>
      <c r="AF43" s="133">
        <f>$C43*VLOOKUP($A43,'Non-energy Multiplier'!$A$95:$AQ$138,COLUMN('Non-energy Multiplier'!AF$1),0)</f>
        <v>0</v>
      </c>
      <c r="AG43" s="133">
        <f>$C43*VLOOKUP($A43,'Non-energy Multiplier'!$A$95:$AQ$138,COLUMN('Non-energy Multiplier'!AG$1),0)</f>
        <v>0</v>
      </c>
      <c r="AH43" s="133">
        <f>$C43*VLOOKUP($A43,'Non-energy Multiplier'!$A$95:$AQ$138,COLUMN('Non-energy Multiplier'!AH$1),0)</f>
        <v>0</v>
      </c>
      <c r="AI43" s="133">
        <f>$C43*VLOOKUP($A43,'Non-energy Multiplier'!$A$95:$AQ$138,COLUMN('Non-energy Multiplier'!AI$1),0)</f>
        <v>0</v>
      </c>
      <c r="AJ43" s="133">
        <f>$C43*VLOOKUP($A43,'Non-energy Multiplier'!$A$95:$AQ$138,COLUMN('Non-energy Multiplier'!AJ$1),0)</f>
        <v>0</v>
      </c>
      <c r="AK43" s="133">
        <f>$C43*VLOOKUP($A43,'Non-energy Multiplier'!$A$95:$AQ$138,COLUMN('Non-energy Multiplier'!AK$1),0)</f>
        <v>0</v>
      </c>
      <c r="AL43" s="133">
        <f>$C43*VLOOKUP($A43,'Non-energy Multiplier'!$A$95:$AQ$138,COLUMN('Non-energy Multiplier'!AL$1),0)</f>
        <v>0</v>
      </c>
      <c r="AM43" s="133">
        <f>$C43*VLOOKUP($A43,'Non-energy Multiplier'!$A$95:$AQ$138,COLUMN('Non-energy Multiplier'!AM$1),0)</f>
        <v>0</v>
      </c>
      <c r="AN43" s="133">
        <f>$C43*VLOOKUP($A43,'Non-energy Multiplier'!$A$95:$AQ$138,COLUMN('Non-energy Multiplier'!AN$1),0)</f>
        <v>0</v>
      </c>
      <c r="AO43" s="133">
        <f>$C43*VLOOKUP($A43,'Non-energy Multiplier'!$A$95:$AQ$138,COLUMN('Non-energy Multiplier'!AO$1),0)</f>
        <v>0</v>
      </c>
      <c r="AP43" s="133">
        <f>$C43*VLOOKUP($A43,'Non-energy Multiplier'!$A$95:$AQ$138,COLUMN('Non-energy Multiplier'!AP$1),0)</f>
        <v>0</v>
      </c>
      <c r="AQ43" s="133">
        <f>$C43*VLOOKUP($A43,'Non-energy Multiplier'!$A$95:$AQ$138,COLUMN('Non-energy Multiplier'!AQ$1),0)</f>
        <v>0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14">
        <f>'Non-energy Use 2019'!F157</f>
        <v>0</v>
      </c>
      <c r="C44" s="214">
        <f>'Non-energy Use 2020'!F156</f>
        <v>0</v>
      </c>
      <c r="D44" s="214">
        <f>$C44*VLOOKUP($A44,'Non-energy Multiplier'!$A$95:$AQ$138,COLUMN('Non-energy Multiplier'!D$1),0)</f>
        <v>0</v>
      </c>
      <c r="E44" s="214">
        <f>$C44*VLOOKUP($A44,'Non-energy Multiplier'!$A$95:$AQ$138,COLUMN('Non-energy Multiplier'!E$1),0)</f>
        <v>0</v>
      </c>
      <c r="F44" s="214">
        <f>$C44*VLOOKUP($A44,'Non-energy Multiplier'!$A$95:$AQ$138,COLUMN('Non-energy Multiplier'!F$1),0)</f>
        <v>0</v>
      </c>
      <c r="G44" s="214">
        <f>$C44*VLOOKUP($A44,'Non-energy Multiplier'!$A$95:$AQ$138,COLUMN('Non-energy Multiplier'!G$1),0)</f>
        <v>0</v>
      </c>
      <c r="H44" s="214">
        <f>$C44*VLOOKUP($A44,'Non-energy Multiplier'!$A$95:$AQ$138,COLUMN('Non-energy Multiplier'!H$1),0)</f>
        <v>0</v>
      </c>
      <c r="I44" s="214">
        <f>$C44*VLOOKUP($A44,'Non-energy Multiplier'!$A$95:$AQ$138,COLUMN('Non-energy Multiplier'!I$1),0)</f>
        <v>0</v>
      </c>
      <c r="J44" s="214">
        <f>$C44*VLOOKUP($A44,'Non-energy Multiplier'!$A$95:$AQ$138,COLUMN('Non-energy Multiplier'!J$1),0)</f>
        <v>0</v>
      </c>
      <c r="K44" s="214">
        <f>$C44*VLOOKUP($A44,'Non-energy Multiplier'!$A$95:$AQ$138,COLUMN('Non-energy Multiplier'!K$1),0)</f>
        <v>0</v>
      </c>
      <c r="L44" s="214">
        <f>$C44*VLOOKUP($A44,'Non-energy Multiplier'!$A$95:$AQ$138,COLUMN('Non-energy Multiplier'!L$1),0)</f>
        <v>0</v>
      </c>
      <c r="M44" s="214">
        <f>$C44*VLOOKUP($A44,'Non-energy Multiplier'!$A$95:$AQ$138,COLUMN('Non-energy Multiplier'!M$1),0)</f>
        <v>0</v>
      </c>
      <c r="N44" s="214">
        <f>$C44*VLOOKUP($A44,'Non-energy Multiplier'!$A$95:$AQ$138,COLUMN('Non-energy Multiplier'!N$1),0)</f>
        <v>0</v>
      </c>
      <c r="O44" s="214">
        <f>$C44*VLOOKUP($A44,'Non-energy Multiplier'!$A$95:$AQ$138,COLUMN('Non-energy Multiplier'!O$1),0)</f>
        <v>0</v>
      </c>
      <c r="P44" s="214">
        <f>$C44*VLOOKUP($A44,'Non-energy Multiplier'!$A$95:$AQ$138,COLUMN('Non-energy Multiplier'!P$1),0)</f>
        <v>0</v>
      </c>
      <c r="Q44" s="214">
        <f>$C44*VLOOKUP($A44,'Non-energy Multiplier'!$A$95:$AQ$138,COLUMN('Non-energy Multiplier'!Q$1),0)</f>
        <v>0</v>
      </c>
      <c r="R44" s="214">
        <f>$C44*VLOOKUP($A44,'Non-energy Multiplier'!$A$95:$AQ$138,COLUMN('Non-energy Multiplier'!R$1),0)</f>
        <v>0</v>
      </c>
      <c r="S44" s="214">
        <f>$C44*VLOOKUP($A44,'Non-energy Multiplier'!$A$95:$AQ$138,COLUMN('Non-energy Multiplier'!S$1),0)</f>
        <v>0</v>
      </c>
      <c r="T44" s="214">
        <f>$C44*VLOOKUP($A44,'Non-energy Multiplier'!$A$95:$AQ$138,COLUMN('Non-energy Multiplier'!T$1),0)</f>
        <v>0</v>
      </c>
      <c r="U44" s="214">
        <f>$C44*VLOOKUP($A44,'Non-energy Multiplier'!$A$95:$AQ$138,COLUMN('Non-energy Multiplier'!U$1),0)</f>
        <v>0</v>
      </c>
      <c r="V44" s="214">
        <f>$C44*VLOOKUP($A44,'Non-energy Multiplier'!$A$95:$AQ$138,COLUMN('Non-energy Multiplier'!V$1),0)</f>
        <v>0</v>
      </c>
      <c r="W44" s="214">
        <f>$C44*VLOOKUP($A44,'Non-energy Multiplier'!$A$95:$AQ$138,COLUMN('Non-energy Multiplier'!W$1),0)</f>
        <v>0</v>
      </c>
      <c r="X44" s="214">
        <f>$C44*VLOOKUP($A44,'Non-energy Multiplier'!$A$95:$AQ$138,COLUMN('Non-energy Multiplier'!X$1),0)</f>
        <v>0</v>
      </c>
      <c r="Y44" s="214">
        <f>$C44*VLOOKUP($A44,'Non-energy Multiplier'!$A$95:$AQ$138,COLUMN('Non-energy Multiplier'!Y$1),0)</f>
        <v>0</v>
      </c>
      <c r="Z44" s="214">
        <f>$C44*VLOOKUP($A44,'Non-energy Multiplier'!$A$95:$AQ$138,COLUMN('Non-energy Multiplier'!Z$1),0)</f>
        <v>0</v>
      </c>
      <c r="AA44" s="214">
        <f>$C44*VLOOKUP($A44,'Non-energy Multiplier'!$A$95:$AQ$138,COLUMN('Non-energy Multiplier'!AA$1),0)</f>
        <v>0</v>
      </c>
      <c r="AB44" s="214">
        <f>$C44*VLOOKUP($A44,'Non-energy Multiplier'!$A$95:$AQ$138,COLUMN('Non-energy Multiplier'!AB$1),0)</f>
        <v>0</v>
      </c>
      <c r="AC44" s="214">
        <f>$C44*VLOOKUP($A44,'Non-energy Multiplier'!$A$95:$AQ$138,COLUMN('Non-energy Multiplier'!AC$1),0)</f>
        <v>0</v>
      </c>
      <c r="AD44" s="214">
        <f>$C44*VLOOKUP($A44,'Non-energy Multiplier'!$A$95:$AQ$138,COLUMN('Non-energy Multiplier'!AD$1),0)</f>
        <v>0</v>
      </c>
      <c r="AE44" s="214">
        <f>$C44*VLOOKUP($A44,'Non-energy Multiplier'!$A$95:$AQ$138,COLUMN('Non-energy Multiplier'!AE$1),0)</f>
        <v>0</v>
      </c>
      <c r="AF44" s="214">
        <f>$C44*VLOOKUP($A44,'Non-energy Multiplier'!$A$95:$AQ$138,COLUMN('Non-energy Multiplier'!AF$1),0)</f>
        <v>0</v>
      </c>
      <c r="AG44" s="214">
        <f>$C44*VLOOKUP($A44,'Non-energy Multiplier'!$A$95:$AQ$138,COLUMN('Non-energy Multiplier'!AG$1),0)</f>
        <v>0</v>
      </c>
      <c r="AH44" s="214">
        <f>$C44*VLOOKUP($A44,'Non-energy Multiplier'!$A$95:$AQ$138,COLUMN('Non-energy Multiplier'!AH$1),0)</f>
        <v>0</v>
      </c>
      <c r="AI44" s="214">
        <f>$C44*VLOOKUP($A44,'Non-energy Multiplier'!$A$95:$AQ$138,COLUMN('Non-energy Multiplier'!AI$1),0)</f>
        <v>0</v>
      </c>
      <c r="AJ44" s="214">
        <f>$C44*VLOOKUP($A44,'Non-energy Multiplier'!$A$95:$AQ$138,COLUMN('Non-energy Multiplier'!AJ$1),0)</f>
        <v>0</v>
      </c>
      <c r="AK44" s="214">
        <f>$C44*VLOOKUP($A44,'Non-energy Multiplier'!$A$95:$AQ$138,COLUMN('Non-energy Multiplier'!AK$1),0)</f>
        <v>0</v>
      </c>
      <c r="AL44" s="214">
        <f>$C44*VLOOKUP($A44,'Non-energy Multiplier'!$A$95:$AQ$138,COLUMN('Non-energy Multiplier'!AL$1),0)</f>
        <v>0</v>
      </c>
      <c r="AM44" s="214">
        <f>$C44*VLOOKUP($A44,'Non-energy Multiplier'!$A$95:$AQ$138,COLUMN('Non-energy Multiplier'!AM$1),0)</f>
        <v>0</v>
      </c>
      <c r="AN44" s="214">
        <f>$C44*VLOOKUP($A44,'Non-energy Multiplier'!$A$95:$AQ$138,COLUMN('Non-energy Multiplier'!AN$1),0)</f>
        <v>0</v>
      </c>
      <c r="AO44" s="214">
        <f>$C44*VLOOKUP($A44,'Non-energy Multiplier'!$A$95:$AQ$138,COLUMN('Non-energy Multiplier'!AO$1),0)</f>
        <v>0</v>
      </c>
      <c r="AP44" s="214">
        <f>$C44*VLOOKUP($A44,'Non-energy Multiplier'!$A$95:$AQ$138,COLUMN('Non-energy Multiplier'!AP$1),0)</f>
        <v>0</v>
      </c>
      <c r="AQ44" s="214">
        <f>$C44*VLOOKUP($A44,'Non-energy Multiplier'!$A$95:$AQ$138,COLUMN('Non-energy Multiplier'!AQ$1),0)</f>
        <v>0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5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5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5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5">
      <c r="A54" s="105" t="s">
        <v>93</v>
      </c>
      <c r="B54" s="133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5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5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5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5">
      <c r="A58" s="105" t="s">
        <v>97</v>
      </c>
      <c r="B58" s="133">
        <f t="shared" si="0"/>
        <v>2.6545396486059E+16</v>
      </c>
      <c r="C58" s="133">
        <f t="shared" si="3"/>
        <v>2.73914579387955E+16</v>
      </c>
      <c r="D58" s="133">
        <f t="shared" si="3"/>
        <v>2.8557618757755688E+16</v>
      </c>
      <c r="E58" s="133">
        <f t="shared" si="3"/>
        <v>2.803101889389566E+16</v>
      </c>
      <c r="F58" s="133">
        <f t="shared" si="3"/>
        <v>3.0325739197731568E+16</v>
      </c>
      <c r="G58" s="133">
        <f t="shared" si="3"/>
        <v>3.2928411017722784E+16</v>
      </c>
      <c r="H58" s="133">
        <f t="shared" si="3"/>
        <v>3.4709339099550136E+16</v>
      </c>
      <c r="I58" s="133">
        <f t="shared" si="3"/>
        <v>3.5511087290719688E+16</v>
      </c>
      <c r="J58" s="133">
        <f t="shared" si="3"/>
        <v>3.6312835481889232E+16</v>
      </c>
      <c r="K58" s="133">
        <f t="shared" si="3"/>
        <v>3.7114583673058792E+16</v>
      </c>
      <c r="L58" s="133">
        <f t="shared" si="2"/>
        <v>3.7916331864228336E+16</v>
      </c>
      <c r="M58" s="133">
        <f t="shared" si="2"/>
        <v>3.8718080055397888E+16</v>
      </c>
      <c r="N58" s="133">
        <f t="shared" si="2"/>
        <v>3.87753497780702E+16</v>
      </c>
      <c r="O58" s="133">
        <f t="shared" si="2"/>
        <v>3.8832619500742528E+16</v>
      </c>
      <c r="P58" s="133">
        <f t="shared" si="2"/>
        <v>3.888988922341484E+16</v>
      </c>
      <c r="Q58" s="133">
        <f t="shared" si="2"/>
        <v>3.894715894608716E+16</v>
      </c>
      <c r="R58" s="133">
        <f t="shared" si="2"/>
        <v>3.9004428668759472E+16</v>
      </c>
      <c r="S58" s="133">
        <f t="shared" si="2"/>
        <v>3.8546287796849112E+16</v>
      </c>
      <c r="T58" s="133">
        <f t="shared" si="2"/>
        <v>3.8088146924938752E+16</v>
      </c>
      <c r="U58" s="133">
        <f t="shared" si="2"/>
        <v>3.7630006053028384E+16</v>
      </c>
      <c r="V58" s="133">
        <f t="shared" si="2"/>
        <v>3.7171865181118024E+16</v>
      </c>
      <c r="W58" s="133">
        <f t="shared" si="2"/>
        <v>3.6713724309207664E+16</v>
      </c>
      <c r="X58" s="133">
        <f t="shared" si="2"/>
        <v>3.5854706651569848E+16</v>
      </c>
      <c r="Y58" s="133">
        <f t="shared" si="2"/>
        <v>3.4995688993932052E+16</v>
      </c>
      <c r="Z58" s="133">
        <f t="shared" si="2"/>
        <v>3.413667133629424E+16</v>
      </c>
      <c r="AA58" s="133">
        <f t="shared" si="2"/>
        <v>3.3277653678656436E+16</v>
      </c>
      <c r="AB58" s="133">
        <f t="shared" si="2"/>
        <v>3.241863602101862E+16</v>
      </c>
      <c r="AC58" s="133">
        <f t="shared" si="2"/>
        <v>3.1559618363380816E+16</v>
      </c>
      <c r="AD58" s="133">
        <f t="shared" si="2"/>
        <v>3.0700600705743016E+16</v>
      </c>
      <c r="AE58" s="133">
        <f t="shared" si="2"/>
        <v>2.9841583048105208E+16</v>
      </c>
      <c r="AF58" s="133">
        <f t="shared" si="2"/>
        <v>2.8982565390467408E+16</v>
      </c>
      <c r="AG58" s="133">
        <f t="shared" si="2"/>
        <v>2.81235477328296E+16</v>
      </c>
      <c r="AH58" s="133">
        <f t="shared" si="2"/>
        <v>2.7379064140251104E+16</v>
      </c>
      <c r="AI58" s="133">
        <f t="shared" si="2"/>
        <v>2.6634580547672604E+16</v>
      </c>
      <c r="AJ58" s="133">
        <f t="shared" si="2"/>
        <v>2.5890096955094108E+16</v>
      </c>
      <c r="AK58" s="133">
        <f t="shared" si="2"/>
        <v>2.5145613362515608E+16</v>
      </c>
      <c r="AL58" s="133">
        <f t="shared" si="2"/>
        <v>2.4401129769937108E+16</v>
      </c>
      <c r="AM58" s="133">
        <f t="shared" si="2"/>
        <v>2.36192483976247E+16</v>
      </c>
      <c r="AN58" s="133">
        <f t="shared" si="2"/>
        <v>2.2837367025312296E+16</v>
      </c>
      <c r="AO58" s="133">
        <f t="shared" si="2"/>
        <v>2.2055485652999892E+16</v>
      </c>
      <c r="AP58" s="133">
        <f t="shared" si="2"/>
        <v>2.1273604280687488E+16</v>
      </c>
      <c r="AQ58" s="133">
        <f t="shared" si="2"/>
        <v>2.0491722908375076E+16</v>
      </c>
    </row>
    <row r="59" spans="1:43" x14ac:dyDescent="0.25">
      <c r="A59" s="105" t="s">
        <v>98</v>
      </c>
      <c r="B59" s="133">
        <f t="shared" si="0"/>
        <v>0</v>
      </c>
      <c r="C59" s="133">
        <f t="shared" si="3"/>
        <v>0</v>
      </c>
      <c r="D59" s="133">
        <f t="shared" si="3"/>
        <v>0</v>
      </c>
      <c r="E59" s="133">
        <f t="shared" si="3"/>
        <v>0</v>
      </c>
      <c r="F59" s="133">
        <f t="shared" si="3"/>
        <v>0</v>
      </c>
      <c r="G59" s="133">
        <f t="shared" si="3"/>
        <v>0</v>
      </c>
      <c r="H59" s="133">
        <f t="shared" si="3"/>
        <v>0</v>
      </c>
      <c r="I59" s="133">
        <f t="shared" si="3"/>
        <v>0</v>
      </c>
      <c r="J59" s="133">
        <f t="shared" si="3"/>
        <v>0</v>
      </c>
      <c r="K59" s="133">
        <f t="shared" si="3"/>
        <v>0</v>
      </c>
      <c r="L59" s="133">
        <f t="shared" si="2"/>
        <v>0</v>
      </c>
      <c r="M59" s="133">
        <f t="shared" si="2"/>
        <v>0</v>
      </c>
      <c r="N59" s="133">
        <f t="shared" si="2"/>
        <v>0</v>
      </c>
      <c r="O59" s="133">
        <f t="shared" si="2"/>
        <v>0</v>
      </c>
      <c r="P59" s="133">
        <f t="shared" si="2"/>
        <v>0</v>
      </c>
      <c r="Q59" s="133">
        <f t="shared" si="2"/>
        <v>0</v>
      </c>
      <c r="R59" s="133">
        <f t="shared" si="2"/>
        <v>0</v>
      </c>
      <c r="S59" s="133">
        <f t="shared" si="2"/>
        <v>0</v>
      </c>
      <c r="T59" s="133">
        <f t="shared" si="2"/>
        <v>0</v>
      </c>
      <c r="U59" s="133">
        <f t="shared" si="2"/>
        <v>0</v>
      </c>
      <c r="V59" s="133">
        <f t="shared" si="2"/>
        <v>0</v>
      </c>
      <c r="W59" s="133">
        <f t="shared" si="2"/>
        <v>0</v>
      </c>
      <c r="X59" s="133">
        <f t="shared" si="2"/>
        <v>0</v>
      </c>
      <c r="Y59" s="133">
        <f t="shared" si="2"/>
        <v>0</v>
      </c>
      <c r="Z59" s="133">
        <f t="shared" si="2"/>
        <v>0</v>
      </c>
      <c r="AA59" s="133">
        <f t="shared" si="2"/>
        <v>0</v>
      </c>
      <c r="AB59" s="133">
        <f t="shared" si="2"/>
        <v>0</v>
      </c>
      <c r="AC59" s="133">
        <f t="shared" si="2"/>
        <v>0</v>
      </c>
      <c r="AD59" s="133">
        <f t="shared" si="2"/>
        <v>0</v>
      </c>
      <c r="AE59" s="133">
        <f t="shared" si="2"/>
        <v>0</v>
      </c>
      <c r="AF59" s="133">
        <f t="shared" si="2"/>
        <v>0</v>
      </c>
      <c r="AG59" s="133">
        <f t="shared" si="2"/>
        <v>0</v>
      </c>
      <c r="AH59" s="133">
        <f t="shared" si="2"/>
        <v>0</v>
      </c>
      <c r="AI59" s="133">
        <f t="shared" si="2"/>
        <v>0</v>
      </c>
      <c r="AJ59" s="133">
        <f t="shared" si="2"/>
        <v>0</v>
      </c>
      <c r="AK59" s="133">
        <f t="shared" si="2"/>
        <v>0</v>
      </c>
      <c r="AL59" s="133">
        <f t="shared" si="2"/>
        <v>0</v>
      </c>
      <c r="AM59" s="133">
        <f t="shared" si="2"/>
        <v>0</v>
      </c>
      <c r="AN59" s="133">
        <f t="shared" si="2"/>
        <v>0</v>
      </c>
      <c r="AO59" s="133">
        <f t="shared" si="2"/>
        <v>0</v>
      </c>
      <c r="AP59" s="133">
        <f t="shared" si="2"/>
        <v>0</v>
      </c>
      <c r="AQ59" s="133">
        <f t="shared" si="2"/>
        <v>0</v>
      </c>
    </row>
    <row r="60" spans="1:43" x14ac:dyDescent="0.25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5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5">
      <c r="A62" s="105" t="s">
        <v>101</v>
      </c>
      <c r="B62" s="133">
        <f t="shared" si="0"/>
        <v>0</v>
      </c>
      <c r="C62" s="133">
        <f t="shared" si="3"/>
        <v>0</v>
      </c>
      <c r="D62" s="133">
        <f t="shared" si="3"/>
        <v>0</v>
      </c>
      <c r="E62" s="133">
        <f t="shared" si="3"/>
        <v>0</v>
      </c>
      <c r="F62" s="133">
        <f t="shared" si="3"/>
        <v>0</v>
      </c>
      <c r="G62" s="133">
        <f t="shared" si="3"/>
        <v>0</v>
      </c>
      <c r="H62" s="133">
        <f t="shared" si="3"/>
        <v>0</v>
      </c>
      <c r="I62" s="133">
        <f t="shared" si="3"/>
        <v>0</v>
      </c>
      <c r="J62" s="133">
        <f t="shared" si="3"/>
        <v>0</v>
      </c>
      <c r="K62" s="133">
        <f t="shared" si="3"/>
        <v>0</v>
      </c>
      <c r="L62" s="133">
        <f t="shared" si="2"/>
        <v>0</v>
      </c>
      <c r="M62" s="133">
        <f t="shared" si="2"/>
        <v>0</v>
      </c>
      <c r="N62" s="133">
        <f t="shared" si="2"/>
        <v>0</v>
      </c>
      <c r="O62" s="133">
        <f t="shared" si="2"/>
        <v>0</v>
      </c>
      <c r="P62" s="133">
        <f t="shared" si="2"/>
        <v>0</v>
      </c>
      <c r="Q62" s="133">
        <f t="shared" si="2"/>
        <v>0</v>
      </c>
      <c r="R62" s="133">
        <f t="shared" si="2"/>
        <v>0</v>
      </c>
      <c r="S62" s="133">
        <f t="shared" si="2"/>
        <v>0</v>
      </c>
      <c r="T62" s="133">
        <f t="shared" si="2"/>
        <v>0</v>
      </c>
      <c r="U62" s="133">
        <f t="shared" si="2"/>
        <v>0</v>
      </c>
      <c r="V62" s="133">
        <f t="shared" si="2"/>
        <v>0</v>
      </c>
      <c r="W62" s="133">
        <f t="shared" si="2"/>
        <v>0</v>
      </c>
      <c r="X62" s="133">
        <f t="shared" si="2"/>
        <v>0</v>
      </c>
      <c r="Y62" s="133">
        <f t="shared" si="2"/>
        <v>0</v>
      </c>
      <c r="Z62" s="133">
        <f t="shared" si="2"/>
        <v>0</v>
      </c>
      <c r="AA62" s="133">
        <f t="shared" si="2"/>
        <v>0</v>
      </c>
      <c r="AB62" s="133">
        <f t="shared" si="2"/>
        <v>0</v>
      </c>
      <c r="AC62" s="133">
        <f t="shared" si="2"/>
        <v>0</v>
      </c>
      <c r="AD62" s="133">
        <f t="shared" si="2"/>
        <v>0</v>
      </c>
      <c r="AE62" s="133">
        <f t="shared" si="2"/>
        <v>0</v>
      </c>
      <c r="AF62" s="133">
        <f t="shared" si="2"/>
        <v>0</v>
      </c>
      <c r="AG62" s="133">
        <f t="shared" si="2"/>
        <v>0</v>
      </c>
      <c r="AH62" s="133">
        <f t="shared" si="2"/>
        <v>0</v>
      </c>
      <c r="AI62" s="133">
        <f t="shared" si="2"/>
        <v>0</v>
      </c>
      <c r="AJ62" s="133">
        <f t="shared" si="2"/>
        <v>0</v>
      </c>
      <c r="AK62" s="133">
        <f t="shared" si="2"/>
        <v>0</v>
      </c>
      <c r="AL62" s="133">
        <f t="shared" si="2"/>
        <v>0</v>
      </c>
      <c r="AM62" s="133">
        <f t="shared" si="2"/>
        <v>0</v>
      </c>
      <c r="AN62" s="133">
        <f t="shared" si="2"/>
        <v>0</v>
      </c>
      <c r="AO62" s="133">
        <f t="shared" si="2"/>
        <v>0</v>
      </c>
      <c r="AP62" s="133">
        <f t="shared" si="2"/>
        <v>0</v>
      </c>
      <c r="AQ62" s="133">
        <f t="shared" si="2"/>
        <v>0</v>
      </c>
    </row>
    <row r="63" spans="1:43" x14ac:dyDescent="0.25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5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5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5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5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5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5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5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5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5">
      <c r="A72" s="105" t="s">
        <v>111</v>
      </c>
      <c r="B72" s="133">
        <f t="shared" si="0"/>
        <v>0</v>
      </c>
      <c r="C72" s="133">
        <f t="shared" si="6"/>
        <v>0</v>
      </c>
      <c r="D72" s="133">
        <f t="shared" si="6"/>
        <v>0</v>
      </c>
      <c r="E72" s="133">
        <f t="shared" si="6"/>
        <v>0</v>
      </c>
      <c r="F72" s="133">
        <f t="shared" si="6"/>
        <v>0</v>
      </c>
      <c r="G72" s="133">
        <f t="shared" si="6"/>
        <v>0</v>
      </c>
      <c r="H72" s="133">
        <f t="shared" si="6"/>
        <v>0</v>
      </c>
      <c r="I72" s="133">
        <f t="shared" si="6"/>
        <v>0</v>
      </c>
      <c r="J72" s="133">
        <f t="shared" si="6"/>
        <v>0</v>
      </c>
      <c r="K72" s="133">
        <f t="shared" si="6"/>
        <v>0</v>
      </c>
      <c r="L72" s="133">
        <f t="shared" si="6"/>
        <v>0</v>
      </c>
      <c r="M72" s="133">
        <f t="shared" si="6"/>
        <v>0</v>
      </c>
      <c r="N72" s="133">
        <f t="shared" si="6"/>
        <v>0</v>
      </c>
      <c r="O72" s="133">
        <f t="shared" si="6"/>
        <v>0</v>
      </c>
      <c r="P72" s="133">
        <f t="shared" si="6"/>
        <v>0</v>
      </c>
      <c r="Q72" s="133">
        <f t="shared" si="6"/>
        <v>0</v>
      </c>
      <c r="R72" s="133">
        <f t="shared" si="6"/>
        <v>0</v>
      </c>
      <c r="S72" s="133">
        <f t="shared" si="6"/>
        <v>0</v>
      </c>
      <c r="T72" s="133">
        <f t="shared" si="6"/>
        <v>0</v>
      </c>
      <c r="U72" s="133">
        <f t="shared" si="6"/>
        <v>0</v>
      </c>
      <c r="V72" s="133">
        <f t="shared" si="6"/>
        <v>0</v>
      </c>
      <c r="W72" s="133">
        <f t="shared" si="6"/>
        <v>0</v>
      </c>
      <c r="X72" s="133">
        <f t="shared" si="6"/>
        <v>0</v>
      </c>
      <c r="Y72" s="133">
        <f t="shared" si="6"/>
        <v>0</v>
      </c>
      <c r="Z72" s="133">
        <f t="shared" si="6"/>
        <v>0</v>
      </c>
      <c r="AA72" s="133">
        <f t="shared" si="6"/>
        <v>0</v>
      </c>
      <c r="AB72" s="133">
        <f t="shared" si="6"/>
        <v>0</v>
      </c>
      <c r="AC72" s="133">
        <f t="shared" si="6"/>
        <v>0</v>
      </c>
      <c r="AD72" s="133">
        <f t="shared" si="6"/>
        <v>0</v>
      </c>
      <c r="AE72" s="133">
        <f t="shared" si="6"/>
        <v>0</v>
      </c>
      <c r="AF72" s="133">
        <f t="shared" si="6"/>
        <v>0</v>
      </c>
      <c r="AG72" s="133">
        <f t="shared" si="6"/>
        <v>0</v>
      </c>
      <c r="AH72" s="133">
        <f t="shared" si="6"/>
        <v>0</v>
      </c>
      <c r="AI72" s="133">
        <f t="shared" si="5"/>
        <v>0</v>
      </c>
      <c r="AJ72" s="133">
        <f t="shared" si="5"/>
        <v>0</v>
      </c>
      <c r="AK72" s="133">
        <f t="shared" si="5"/>
        <v>0</v>
      </c>
      <c r="AL72" s="133">
        <f t="shared" si="5"/>
        <v>0</v>
      </c>
      <c r="AM72" s="133">
        <f t="shared" si="5"/>
        <v>0</v>
      </c>
      <c r="AN72" s="133">
        <f t="shared" si="5"/>
        <v>0</v>
      </c>
      <c r="AO72" s="133">
        <f t="shared" si="5"/>
        <v>0</v>
      </c>
      <c r="AP72" s="133">
        <f t="shared" si="5"/>
        <v>0</v>
      </c>
      <c r="AQ72" s="133">
        <f t="shared" si="4"/>
        <v>0</v>
      </c>
    </row>
    <row r="73" spans="1:43" x14ac:dyDescent="0.25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5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  <row r="75" spans="1:43" x14ac:dyDescent="0.25">
      <c r="A75" s="105" t="s">
        <v>730</v>
      </c>
      <c r="B75" s="133">
        <f>SUM(B50:B74)/'Heat Value'!$P$78</f>
        <v>95561.82</v>
      </c>
      <c r="C75" s="133">
        <f>SUM(C50:C74)/'Heat Value'!$P$78</f>
        <v>98607.59</v>
      </c>
      <c r="D75" s="133">
        <f>SUM(D50:D74)/'Heat Value'!$P$78</f>
        <v>102805.69833607446</v>
      </c>
      <c r="E75" s="133">
        <f>SUM(E50:E74)/'Heat Value'!$P$78</f>
        <v>100909.97071231699</v>
      </c>
      <c r="F75" s="133">
        <f>SUM(F50:F74)/'Heat Value'!$P$78</f>
        <v>109170.82485855953</v>
      </c>
      <c r="G75" s="133">
        <f>SUM(G50:G74)/'Heat Value'!$P$78</f>
        <v>118540.28581619459</v>
      </c>
      <c r="H75" s="133">
        <f>SUM(H50:H74)/'Heat Value'!$P$78</f>
        <v>124951.51907382967</v>
      </c>
    </row>
    <row r="76" spans="1:43" x14ac:dyDescent="0.25">
      <c r="A76" s="481" t="s">
        <v>729</v>
      </c>
      <c r="B76" s="133">
        <v>95561.82</v>
      </c>
      <c r="C76" s="133">
        <v>98607.59</v>
      </c>
      <c r="D76" s="133">
        <v>103298.73628607446</v>
      </c>
      <c r="E76" s="133">
        <v>110179.084172317</v>
      </c>
      <c r="F76" s="133">
        <v>117059.43205855953</v>
      </c>
      <c r="G76" s="133">
        <v>123470.6653161946</v>
      </c>
      <c r="H76" s="133">
        <v>129881.89857382968</v>
      </c>
    </row>
    <row r="78" spans="1:43" x14ac:dyDescent="0.25">
      <c r="A78" s="481" t="s">
        <v>731</v>
      </c>
      <c r="C78" s="133">
        <v>98607.59</v>
      </c>
      <c r="D78" s="133">
        <v>102591.07</v>
      </c>
      <c r="E78" s="133">
        <v>99558.74</v>
      </c>
      <c r="F78" s="133">
        <v>107827.56</v>
      </c>
    </row>
    <row r="79" spans="1:43" x14ac:dyDescent="0.25">
      <c r="A79" s="481" t="s">
        <v>732</v>
      </c>
      <c r="C79" s="133">
        <v>98563.822156511334</v>
      </c>
      <c r="D79" s="133">
        <v>103177.5045543734</v>
      </c>
      <c r="E79" s="133">
        <v>109114.16469974974</v>
      </c>
      <c r="F79" s="133">
        <v>114657.71145729329</v>
      </c>
    </row>
    <row r="81" spans="4:6" x14ac:dyDescent="0.25">
      <c r="D81" s="133">
        <f>D76-D79</f>
        <v>121.2317317010602</v>
      </c>
      <c r="E81" s="133">
        <f>E76-E79</f>
        <v>1064.9194725672569</v>
      </c>
      <c r="F81" s="133">
        <f>F76-F79</f>
        <v>2401.7206012662355</v>
      </c>
    </row>
    <row r="82" spans="4:6" x14ac:dyDescent="0.25">
      <c r="D82" s="133">
        <f>D78+D81</f>
        <v>102712.30173170107</v>
      </c>
      <c r="E82" s="133">
        <f t="shared" ref="E82:F82" si="7">E78+E81</f>
        <v>100623.65947256726</v>
      </c>
      <c r="F82" s="133">
        <f t="shared" si="7"/>
        <v>110229.28060126623</v>
      </c>
    </row>
  </sheetData>
  <phoneticPr fontId="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43C6C-CE19-42F6-B303-84ADE6D55E63}">
  <sheetPr codeName="Sheet16"/>
  <dimension ref="A1:AR74"/>
  <sheetViews>
    <sheetView workbookViewId="0"/>
  </sheetViews>
  <sheetFormatPr defaultRowHeight="13.8" x14ac:dyDescent="0.25"/>
  <cols>
    <col min="1" max="1" width="27.33203125" customWidth="1"/>
    <col min="2" max="43" width="9.88671875" style="133" customWidth="1"/>
    <col min="44" max="4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5">
      <c r="A3" s="36" t="s">
        <v>2</v>
      </c>
      <c r="B3" s="223">
        <f>'Non-energy Use 2019'!D116</f>
        <v>0</v>
      </c>
      <c r="C3" s="223">
        <f>'Non-energy Use 2020'!D115</f>
        <v>0</v>
      </c>
      <c r="D3" s="133">
        <f>$C3*VLOOKUP($A3,'Non-energy Multiplier'!$A$1:$AQ$44,COLUMN('Non-energy Multiplier'!D$1),0)</f>
        <v>0</v>
      </c>
      <c r="E3" s="133">
        <f>$C3*VLOOKUP($A3,'Non-energy Multiplier'!$A$1:$AQ$44,COLUMN('Non-energy Multiplier'!E$1),0)</f>
        <v>0</v>
      </c>
      <c r="F3" s="133">
        <f>$C3*VLOOKUP($A3,'Non-energy Multiplier'!$A$1:$AQ$44,COLUMN('Non-energy Multiplier'!F$1),0)</f>
        <v>0</v>
      </c>
      <c r="G3" s="133">
        <f>$C3*VLOOKUP($A3,'Non-energy Multiplier'!$A$1:$AQ$44,COLUMN('Non-energy Multiplier'!G$1),0)</f>
        <v>0</v>
      </c>
      <c r="H3" s="133">
        <f>$C3*VLOOKUP($A3,'Non-energy Multiplier'!$A$1:$AQ$44,COLUMN('Non-energy Multiplier'!H$1),0)</f>
        <v>0</v>
      </c>
      <c r="I3" s="133">
        <f>$C3*VLOOKUP($A3,'Non-energy Multiplier'!$A$1:$AQ$44,COLUMN('Non-energy Multiplier'!I$1),0)</f>
        <v>0</v>
      </c>
      <c r="J3" s="133">
        <f>$C3*VLOOKUP($A3,'Non-energy Multiplier'!$A$1:$AQ$44,COLUMN('Non-energy Multiplier'!J$1),0)</f>
        <v>0</v>
      </c>
      <c r="K3" s="133">
        <f>$C3*VLOOKUP($A3,'Non-energy Multiplier'!$A$1:$AQ$44,COLUMN('Non-energy Multiplier'!K$1),0)</f>
        <v>0</v>
      </c>
      <c r="L3" s="133">
        <f>$C3*VLOOKUP($A3,'Non-energy Multiplier'!$A$1:$AQ$44,COLUMN('Non-energy Multiplier'!L$1),0)</f>
        <v>0</v>
      </c>
      <c r="M3" s="133">
        <f>$C3*VLOOKUP($A3,'Non-energy Multiplier'!$A$1:$AQ$44,COLUMN('Non-energy Multiplier'!M$1),0)</f>
        <v>0</v>
      </c>
      <c r="N3" s="133">
        <f>$C3*VLOOKUP($A3,'Non-energy Multiplier'!$A$1:$AQ$44,COLUMN('Non-energy Multiplier'!N$1),0)</f>
        <v>0</v>
      </c>
      <c r="O3" s="133">
        <f>$C3*VLOOKUP($A3,'Non-energy Multiplier'!$A$1:$AQ$44,COLUMN('Non-energy Multiplier'!O$1),0)</f>
        <v>0</v>
      </c>
      <c r="P3" s="133">
        <f>$C3*VLOOKUP($A3,'Non-energy Multiplier'!$A$1:$AQ$44,COLUMN('Non-energy Multiplier'!P$1),0)</f>
        <v>0</v>
      </c>
      <c r="Q3" s="133">
        <f>$C3*VLOOKUP($A3,'Non-energy Multiplier'!$A$1:$AQ$44,COLUMN('Non-energy Multiplier'!Q$1),0)</f>
        <v>0</v>
      </c>
      <c r="R3" s="133">
        <f>$C3*VLOOKUP($A3,'Non-energy Multiplier'!$A$1:$AQ$44,COLUMN('Non-energy Multiplier'!R$1),0)</f>
        <v>0</v>
      </c>
      <c r="S3" s="133">
        <f>$C3*VLOOKUP($A3,'Non-energy Multiplier'!$A$1:$AQ$44,COLUMN('Non-energy Multiplier'!S$1),0)</f>
        <v>0</v>
      </c>
      <c r="T3" s="133">
        <f>$C3*VLOOKUP($A3,'Non-energy Multiplier'!$A$1:$AQ$44,COLUMN('Non-energy Multiplier'!T$1),0)</f>
        <v>0</v>
      </c>
      <c r="U3" s="133">
        <f>$C3*VLOOKUP($A3,'Non-energy Multiplier'!$A$1:$AQ$44,COLUMN('Non-energy Multiplier'!U$1),0)</f>
        <v>0</v>
      </c>
      <c r="V3" s="133">
        <f>$C3*VLOOKUP($A3,'Non-energy Multiplier'!$A$1:$AQ$44,COLUMN('Non-energy Multiplier'!V$1),0)</f>
        <v>0</v>
      </c>
      <c r="W3" s="133">
        <f>$C3*VLOOKUP($A3,'Non-energy Multiplier'!$A$1:$AQ$44,COLUMN('Non-energy Multiplier'!W$1),0)</f>
        <v>0</v>
      </c>
      <c r="X3" s="133">
        <f>$C3*VLOOKUP($A3,'Non-energy Multiplier'!$A$1:$AQ$44,COLUMN('Non-energy Multiplier'!X$1),0)</f>
        <v>0</v>
      </c>
      <c r="Y3" s="133">
        <f>$C3*VLOOKUP($A3,'Non-energy Multiplier'!$A$1:$AQ$44,COLUMN('Non-energy Multiplier'!Y$1),0)</f>
        <v>0</v>
      </c>
      <c r="Z3" s="133">
        <f>$C3*VLOOKUP($A3,'Non-energy Multiplier'!$A$1:$AQ$44,COLUMN('Non-energy Multiplier'!Z$1),0)</f>
        <v>0</v>
      </c>
      <c r="AA3" s="133">
        <f>$C3*VLOOKUP($A3,'Non-energy Multiplier'!$A$1:$AQ$44,COLUMN('Non-energy Multiplier'!AA$1),0)</f>
        <v>0</v>
      </c>
      <c r="AB3" s="133">
        <f>$C3*VLOOKUP($A3,'Non-energy Multiplier'!$A$1:$AQ$44,COLUMN('Non-energy Multiplier'!AB$1),0)</f>
        <v>0</v>
      </c>
      <c r="AC3" s="133">
        <f>$C3*VLOOKUP($A3,'Non-energy Multiplier'!$A$1:$AQ$44,COLUMN('Non-energy Multiplier'!AC$1),0)</f>
        <v>0</v>
      </c>
      <c r="AD3" s="133">
        <f>$C3*VLOOKUP($A3,'Non-energy Multiplier'!$A$1:$AQ$44,COLUMN('Non-energy Multiplier'!AD$1),0)</f>
        <v>0</v>
      </c>
      <c r="AE3" s="133">
        <f>$C3*VLOOKUP($A3,'Non-energy Multiplier'!$A$1:$AQ$44,COLUMN('Non-energy Multiplier'!AE$1),0)</f>
        <v>0</v>
      </c>
      <c r="AF3" s="133">
        <f>$C3*VLOOKUP($A3,'Non-energy Multiplier'!$A$1:$AQ$44,COLUMN('Non-energy Multiplier'!AF$1),0)</f>
        <v>0</v>
      </c>
      <c r="AG3" s="133">
        <f>$C3*VLOOKUP($A3,'Non-energy Multiplier'!$A$1:$AQ$44,COLUMN('Non-energy Multiplier'!AG$1),0)</f>
        <v>0</v>
      </c>
      <c r="AH3" s="133">
        <f>$C3*VLOOKUP($A3,'Non-energy Multiplier'!$A$1:$AQ$44,COLUMN('Non-energy Multiplier'!AH$1),0)</f>
        <v>0</v>
      </c>
      <c r="AI3" s="133">
        <f>$C3*VLOOKUP($A3,'Non-energy Multiplier'!$A$1:$AQ$44,COLUMN('Non-energy Multiplier'!AI$1),0)</f>
        <v>0</v>
      </c>
      <c r="AJ3" s="133">
        <f>$C3*VLOOKUP($A3,'Non-energy Multiplier'!$A$1:$AQ$44,COLUMN('Non-energy Multiplier'!AJ$1),0)</f>
        <v>0</v>
      </c>
      <c r="AK3" s="133">
        <f>$C3*VLOOKUP($A3,'Non-energy Multiplier'!$A$1:$AQ$44,COLUMN('Non-energy Multiplier'!AK$1),0)</f>
        <v>0</v>
      </c>
      <c r="AL3" s="133">
        <f>$C3*VLOOKUP($A3,'Non-energy Multiplier'!$A$1:$AQ$44,COLUMN('Non-energy Multiplier'!AL$1),0)</f>
        <v>0</v>
      </c>
      <c r="AM3" s="133">
        <f>$C3*VLOOKUP($A3,'Non-energy Multiplier'!$A$1:$AQ$44,COLUMN('Non-energy Multiplier'!AM$1),0)</f>
        <v>0</v>
      </c>
      <c r="AN3" s="133">
        <f>$C3*VLOOKUP($A3,'Non-energy Multiplier'!$A$1:$AQ$44,COLUMN('Non-energy Multiplier'!AN$1),0)</f>
        <v>0</v>
      </c>
      <c r="AO3" s="133">
        <f>$C3*VLOOKUP($A3,'Non-energy Multiplier'!$A$1:$AQ$44,COLUMN('Non-energy Multiplier'!AO$1),0)</f>
        <v>0</v>
      </c>
      <c r="AP3" s="133">
        <f>$C3*VLOOKUP($A3,'Non-energy Multiplier'!$A$1:$AQ$44,COLUMN('Non-energy Multiplier'!AP$1),0)</f>
        <v>0</v>
      </c>
      <c r="AQ3" s="13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5">
      <c r="A4" s="12" t="s">
        <v>3</v>
      </c>
      <c r="B4" s="133">
        <f>'Non-energy Use 2019'!D117</f>
        <v>0</v>
      </c>
      <c r="C4" s="133">
        <f>'Non-energy Use 2020'!D116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5">
      <c r="A5" s="12" t="s">
        <v>4</v>
      </c>
      <c r="B5" s="133">
        <f>'Non-energy Use 2019'!D118</f>
        <v>0</v>
      </c>
      <c r="C5" s="133">
        <f>'Non-energy Use 2020'!D117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5">
      <c r="A6" s="12" t="s">
        <v>5</v>
      </c>
      <c r="B6" s="133">
        <f>'Non-energy Use 2019'!D119</f>
        <v>0</v>
      </c>
      <c r="C6" s="133">
        <f>'Non-energy Use 2020'!D118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5">
      <c r="A7" s="12" t="s">
        <v>6</v>
      </c>
      <c r="B7" s="133">
        <f>'Non-energy Use 2019'!D120</f>
        <v>0</v>
      </c>
      <c r="C7" s="133">
        <f>'Non-energy Use 2020'!D119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5">
      <c r="A8" s="12" t="s">
        <v>7</v>
      </c>
      <c r="B8" s="133">
        <f>'Non-energy Use 2019'!D121</f>
        <v>0</v>
      </c>
      <c r="C8" s="133">
        <f>'Non-energy Use 2020'!D120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5">
      <c r="A9" s="12" t="s">
        <v>8</v>
      </c>
      <c r="B9" s="133">
        <f>'Non-energy Use 2019'!D122</f>
        <v>0</v>
      </c>
      <c r="C9" s="133">
        <f>'Non-energy Use 2020'!D121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5">
      <c r="A10" s="12" t="s">
        <v>9</v>
      </c>
      <c r="B10" s="133">
        <f>'Non-energy Use 2019'!D123</f>
        <v>0</v>
      </c>
      <c r="C10" s="133">
        <f>'Non-energy Use 2020'!D122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5">
      <c r="A11" s="12" t="s">
        <v>10</v>
      </c>
      <c r="B11" s="133">
        <f>'Non-energy Use 2019'!D124</f>
        <v>0</v>
      </c>
      <c r="C11" s="133">
        <f>'Non-energy Use 2020'!D123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5">
      <c r="A12" s="12" t="s">
        <v>11</v>
      </c>
      <c r="B12" s="133">
        <f>'Non-energy Use 2019'!D125</f>
        <v>0</v>
      </c>
      <c r="C12" s="133">
        <f>'Non-energy Use 2020'!D124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5">
      <c r="A13" s="12" t="s">
        <v>12</v>
      </c>
      <c r="B13" s="133">
        <f>'Non-energy Use 2019'!D126</f>
        <v>0</v>
      </c>
      <c r="C13" s="133">
        <f>'Non-energy Use 2020'!D125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5">
      <c r="A14" s="12" t="s">
        <v>13</v>
      </c>
      <c r="B14" s="133">
        <f>'Non-energy Use 2019'!D127</f>
        <v>0</v>
      </c>
      <c r="C14" s="133">
        <f>'Non-energy Use 2020'!D126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5">
      <c r="A15" s="12" t="s">
        <v>14</v>
      </c>
      <c r="B15" s="133">
        <f>'Non-energy Use 2019'!D128</f>
        <v>0</v>
      </c>
      <c r="C15" s="133">
        <f>'Non-energy Use 2020'!D127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5">
      <c r="A16" s="12" t="s">
        <v>15</v>
      </c>
      <c r="B16" s="133">
        <f>'Non-energy Use 2019'!D129</f>
        <v>0</v>
      </c>
      <c r="C16" s="133">
        <f>'Non-energy Use 2020'!D128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5">
      <c r="A17" s="12" t="s">
        <v>16</v>
      </c>
      <c r="B17" s="133">
        <f>'Non-energy Use 2019'!D130</f>
        <v>0</v>
      </c>
      <c r="C17" s="133">
        <f>'Non-energy Use 2020'!D129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5">
      <c r="A18" s="12" t="s">
        <v>17</v>
      </c>
      <c r="B18" s="133">
        <f>'Non-energy Use 2019'!D131</f>
        <v>0</v>
      </c>
      <c r="C18" s="133">
        <f>'Non-energy Use 2020'!D130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5">
      <c r="A19" s="12" t="s">
        <v>18</v>
      </c>
      <c r="B19" s="133">
        <f>'Non-energy Use 2019'!D132</f>
        <v>0</v>
      </c>
      <c r="C19" s="133">
        <f>'Non-energy Use 2020'!D131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5">
      <c r="A20" s="12" t="s">
        <v>19</v>
      </c>
      <c r="B20" s="133">
        <f>'Non-energy Use 2019'!D133</f>
        <v>0</v>
      </c>
      <c r="C20" s="133">
        <f>'Non-energy Use 2020'!D132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5">
      <c r="A21" s="12" t="s">
        <v>20</v>
      </c>
      <c r="B21" s="133">
        <f>'Non-energy Use 2019'!D134</f>
        <v>0</v>
      </c>
      <c r="C21" s="133">
        <f>'Non-energy Use 2020'!D133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5">
      <c r="A22" s="12" t="s">
        <v>21</v>
      </c>
      <c r="B22" s="133">
        <f>'Non-energy Use 2019'!D135</f>
        <v>1691728041704416.5</v>
      </c>
      <c r="C22" s="320">
        <f>'Non-energy Use 2020'!D134</f>
        <v>1943262803116336</v>
      </c>
      <c r="D22" s="133">
        <f>$C22*VLOOKUP($A22,'Non-energy Multiplier'!$A$1:$AQ$44,COLUMN('Non-energy Multiplier'!D$1),0)</f>
        <v>2035711366981509.5</v>
      </c>
      <c r="E22" s="133">
        <f>$C22*VLOOKUP($A22,'Non-energy Multiplier'!$A$1:$AQ$44,COLUMN('Non-energy Multiplier'!E$1),0)</f>
        <v>2171302593983764</v>
      </c>
      <c r="F22" s="133">
        <f>$C22*VLOOKUP($A22,'Non-energy Multiplier'!$A$1:$AQ$44,COLUMN('Non-energy Multiplier'!F$1),0)</f>
        <v>2306893820986018</v>
      </c>
      <c r="G22" s="133">
        <f>$C22*VLOOKUP($A22,'Non-energy Multiplier'!$A$1:$AQ$44,COLUMN('Non-energy Multiplier'!G$1),0)</f>
        <v>2433240191601755</v>
      </c>
      <c r="H22" s="133">
        <f>$C22*VLOOKUP($A22,'Non-energy Multiplier'!$A$1:$AQ$44,COLUMN('Non-energy Multiplier'!H$1),0)</f>
        <v>2559586562217491.5</v>
      </c>
      <c r="I22" s="133">
        <f>$C22*VLOOKUP($A22,'Non-energy Multiplier'!$A$1:$AQ$44,COLUMN('Non-energy Multiplier'!I$1),0)</f>
        <v>2616465879880935</v>
      </c>
      <c r="J22" s="133">
        <f>$C22*VLOOKUP($A22,'Non-energy Multiplier'!$A$1:$AQ$44,COLUMN('Non-energy Multiplier'!J$1),0)</f>
        <v>2673345197544378</v>
      </c>
      <c r="K22" s="133">
        <f>$C22*VLOOKUP($A22,'Non-energy Multiplier'!$A$1:$AQ$44,COLUMN('Non-energy Multiplier'!K$1),0)</f>
        <v>2730224515207821.5</v>
      </c>
      <c r="L22" s="133">
        <f>$C22*VLOOKUP($A22,'Non-energy Multiplier'!$A$1:$AQ$44,COLUMN('Non-energy Multiplier'!L$1),0)</f>
        <v>2787103832871264</v>
      </c>
      <c r="M22" s="133">
        <f>$C22*VLOOKUP($A22,'Non-energy Multiplier'!$A$1:$AQ$44,COLUMN('Non-energy Multiplier'!M$1),0)</f>
        <v>2843983150534707.5</v>
      </c>
      <c r="N22" s="133">
        <f>$C22*VLOOKUP($A22,'Non-energy Multiplier'!$A$1:$AQ$44,COLUMN('Non-energy Multiplier'!N$1),0)</f>
        <v>2848046100453714</v>
      </c>
      <c r="O22" s="133">
        <f>$C22*VLOOKUP($A22,'Non-energy Multiplier'!$A$1:$AQ$44,COLUMN('Non-energy Multiplier'!O$1),0)</f>
        <v>2852109050372721</v>
      </c>
      <c r="P22" s="133">
        <f>$C22*VLOOKUP($A22,'Non-energy Multiplier'!$A$1:$AQ$44,COLUMN('Non-energy Multiplier'!P$1),0)</f>
        <v>2856172000291727</v>
      </c>
      <c r="Q22" s="133">
        <f>$C22*VLOOKUP($A22,'Non-energy Multiplier'!$A$1:$AQ$44,COLUMN('Non-energy Multiplier'!Q$1),0)</f>
        <v>2860234950210734</v>
      </c>
      <c r="R22" s="133">
        <f>$C22*VLOOKUP($A22,'Non-energy Multiplier'!$A$1:$AQ$44,COLUMN('Non-energy Multiplier'!R$1),0)</f>
        <v>2864297900129740.5</v>
      </c>
      <c r="S22" s="133">
        <f>$C22*VLOOKUP($A22,'Non-energy Multiplier'!$A$1:$AQ$44,COLUMN('Non-energy Multiplier'!S$1),0)</f>
        <v>2831795500404980.5</v>
      </c>
      <c r="T22" s="133">
        <f>$C22*VLOOKUP($A22,'Non-energy Multiplier'!$A$1:$AQ$44,COLUMN('Non-energy Multiplier'!T$1),0)</f>
        <v>2799293100680220</v>
      </c>
      <c r="U22" s="133">
        <f>$C22*VLOOKUP($A22,'Non-energy Multiplier'!$A$1:$AQ$44,COLUMN('Non-energy Multiplier'!U$1),0)</f>
        <v>2766790700955459</v>
      </c>
      <c r="V22" s="133">
        <f>$C22*VLOOKUP($A22,'Non-energy Multiplier'!$A$1:$AQ$44,COLUMN('Non-energy Multiplier'!V$1),0)</f>
        <v>2734288301230698.5</v>
      </c>
      <c r="W22" s="133">
        <f>$C22*VLOOKUP($A22,'Non-energy Multiplier'!$A$1:$AQ$44,COLUMN('Non-energy Multiplier'!W$1),0)</f>
        <v>2701785901505938.5</v>
      </c>
      <c r="X22" s="133">
        <f>$C22*VLOOKUP($A22,'Non-energy Multiplier'!$A$1:$AQ$44,COLUMN('Non-energy Multiplier'!X$1),0)</f>
        <v>2640843652099659</v>
      </c>
      <c r="Y22" s="133">
        <f>$C22*VLOOKUP($A22,'Non-energy Multiplier'!$A$1:$AQ$44,COLUMN('Non-energy Multiplier'!Y$1),0)</f>
        <v>2579901402693381</v>
      </c>
      <c r="Z22" s="133">
        <f>$C22*VLOOKUP($A22,'Non-energy Multiplier'!$A$1:$AQ$44,COLUMN('Non-energy Multiplier'!Z$1),0)</f>
        <v>2518959153287102</v>
      </c>
      <c r="AA22" s="133">
        <f>$C22*VLOOKUP($A22,'Non-energy Multiplier'!$A$1:$AQ$44,COLUMN('Non-energy Multiplier'!AA$1),0)</f>
        <v>2458016903880823</v>
      </c>
      <c r="AB22" s="133">
        <f>$C22*VLOOKUP($A22,'Non-energy Multiplier'!$A$1:$AQ$44,COLUMN('Non-energy Multiplier'!AB$1),0)</f>
        <v>2397074654474543.5</v>
      </c>
      <c r="AC22" s="133">
        <f>$C22*VLOOKUP($A22,'Non-energy Multiplier'!$A$1:$AQ$44,COLUMN('Non-energy Multiplier'!AC$1),0)</f>
        <v>2336132405068265</v>
      </c>
      <c r="AD22" s="133">
        <f>$C22*VLOOKUP($A22,'Non-energy Multiplier'!$A$1:$AQ$44,COLUMN('Non-energy Multiplier'!AD$1),0)</f>
        <v>2275190155661986.5</v>
      </c>
      <c r="AE22" s="133">
        <f>$C22*VLOOKUP($A22,'Non-energy Multiplier'!$A$1:$AQ$44,COLUMN('Non-energy Multiplier'!AE$1),0)</f>
        <v>2214247906255707.5</v>
      </c>
      <c r="AF22" s="133">
        <f>$C22*VLOOKUP($A22,'Non-energy Multiplier'!$A$1:$AQ$44,COLUMN('Non-energy Multiplier'!AF$1),0)</f>
        <v>2153305656849429</v>
      </c>
      <c r="AG22" s="133">
        <f>$C22*VLOOKUP($A22,'Non-energy Multiplier'!$A$1:$AQ$44,COLUMN('Non-energy Multiplier'!AG$1),0)</f>
        <v>2092363407443150</v>
      </c>
      <c r="AH22" s="133">
        <f>$C22*VLOOKUP($A22,'Non-energy Multiplier'!$A$1:$AQ$44,COLUMN('Non-energy Multiplier'!AH$1),0)</f>
        <v>2039546676175291.5</v>
      </c>
      <c r="AI22" s="133">
        <f>$C22*VLOOKUP($A22,'Non-energy Multiplier'!$A$1:$AQ$44,COLUMN('Non-energy Multiplier'!AI$1),0)</f>
        <v>1986729944907433</v>
      </c>
      <c r="AJ22" s="133">
        <f>$C22*VLOOKUP($A22,'Non-energy Multiplier'!$A$1:$AQ$44,COLUMN('Non-energy Multiplier'!AJ$1),0)</f>
        <v>1933913213639574.5</v>
      </c>
      <c r="AK22" s="133">
        <f>$C22*VLOOKUP($A22,'Non-energy Multiplier'!$A$1:$AQ$44,COLUMN('Non-energy Multiplier'!AK$1),0)</f>
        <v>1881096482371715.8</v>
      </c>
      <c r="AL22" s="133">
        <f>$C22*VLOOKUP($A22,'Non-energy Multiplier'!$A$1:$AQ$44,COLUMN('Non-energy Multiplier'!AL$1),0)</f>
        <v>1828279751103857</v>
      </c>
      <c r="AM22" s="133">
        <f>$C22*VLOOKUP($A22,'Non-energy Multiplier'!$A$1:$AQ$44,COLUMN('Non-energy Multiplier'!AM$1),0)</f>
        <v>1772809867366406.5</v>
      </c>
      <c r="AN22" s="133">
        <f>$C22*VLOOKUP($A22,'Non-energy Multiplier'!$A$1:$AQ$44,COLUMN('Non-energy Multiplier'!AN$1),0)</f>
        <v>1717339983628956</v>
      </c>
      <c r="AO22" s="133">
        <f>$C22*VLOOKUP($A22,'Non-energy Multiplier'!$A$1:$AQ$44,COLUMN('Non-energy Multiplier'!AO$1),0)</f>
        <v>1661870099891505.8</v>
      </c>
      <c r="AP22" s="133">
        <f>$C22*VLOOKUP($A22,'Non-energy Multiplier'!$A$1:$AQ$44,COLUMN('Non-energy Multiplier'!AP$1),0)</f>
        <v>1606400216154055</v>
      </c>
      <c r="AQ22" s="133">
        <f>$C22*VLOOKUP($A22,'Non-energy Multiplier'!$A$1:$AQ$44,COLUMN('Non-energy Multiplier'!AQ$1),0)</f>
        <v>1550930332416604.3</v>
      </c>
      <c r="AR22" s="133" t="str">
        <f>VLOOKUP($A22,'Sector Match'!$A$1:$B$43,2,0)</f>
        <v>refined petroleum and coke 19</v>
      </c>
    </row>
    <row r="23" spans="1:44" x14ac:dyDescent="0.25">
      <c r="A23" s="12" t="s">
        <v>1</v>
      </c>
      <c r="B23" s="133">
        <f>'Non-energy Use 2019'!D136</f>
        <v>1844354280044041.3</v>
      </c>
      <c r="C23" s="133">
        <f>'Non-energy Use 2020'!D135</f>
        <v>2196244882771841.5</v>
      </c>
      <c r="D23" s="133">
        <f>$C23*VLOOKUP($A23,'Non-energy Multiplier'!$A$1:$AQ$44,COLUMN('Non-energy Multiplier'!D$1),0)</f>
        <v>2338431909300753</v>
      </c>
      <c r="E23" s="133">
        <f>$C23*VLOOKUP($A23,'Non-energy Multiplier'!$A$1:$AQ$44,COLUMN('Non-energy Multiplier'!E$1),0)</f>
        <v>2575410286848939</v>
      </c>
      <c r="F23" s="133">
        <f>$C23*VLOOKUP($A23,'Non-energy Multiplier'!$A$1:$AQ$44,COLUMN('Non-energy Multiplier'!F$1),0)</f>
        <v>2783951259091342.5</v>
      </c>
      <c r="G23" s="133">
        <f>$C23*VLOOKUP($A23,'Non-energy Multiplier'!$A$1:$AQ$44,COLUMN('Non-energy Multiplier'!G$1),0)</f>
        <v>2964054826027964.5</v>
      </c>
      <c r="H23" s="133">
        <f>$C23*VLOOKUP($A23,'Non-energy Multiplier'!$A$1:$AQ$44,COLUMN('Non-energy Multiplier'!H$1),0)</f>
        <v>3144158392964585.5</v>
      </c>
      <c r="I23" s="133">
        <f>$C23*VLOOKUP($A23,'Non-energy Multiplier'!$A$1:$AQ$44,COLUMN('Non-energy Multiplier'!I$1),0)</f>
        <v>3258664295691045.5</v>
      </c>
      <c r="J23" s="133">
        <f>$C23*VLOOKUP($A23,'Non-energy Multiplier'!$A$1:$AQ$44,COLUMN('Non-energy Multiplier'!J$1),0)</f>
        <v>3373170198417504.5</v>
      </c>
      <c r="K23" s="133">
        <f>$C23*VLOOKUP($A23,'Non-energy Multiplier'!$A$1:$AQ$44,COLUMN('Non-energy Multiplier'!K$1),0)</f>
        <v>3487676101143965</v>
      </c>
      <c r="L23" s="133">
        <f>$C23*VLOOKUP($A23,'Non-energy Multiplier'!$A$1:$AQ$44,COLUMN('Non-energy Multiplier'!L$1),0)</f>
        <v>3602182003870424.5</v>
      </c>
      <c r="M23" s="133">
        <f>$C23*VLOOKUP($A23,'Non-energy Multiplier'!$A$1:$AQ$44,COLUMN('Non-energy Multiplier'!M$1),0)</f>
        <v>3716687906596884.5</v>
      </c>
      <c r="N23" s="133">
        <f>$C23*VLOOKUP($A23,'Non-energy Multiplier'!$A$1:$AQ$44,COLUMN('Non-energy Multiplier'!N$1),0)</f>
        <v>3782448267637213.5</v>
      </c>
      <c r="O23" s="133">
        <f>$C23*VLOOKUP($A23,'Non-energy Multiplier'!$A$1:$AQ$44,COLUMN('Non-energy Multiplier'!O$1),0)</f>
        <v>3848208628677542</v>
      </c>
      <c r="P23" s="133">
        <f>$C23*VLOOKUP($A23,'Non-energy Multiplier'!$A$1:$AQ$44,COLUMN('Non-energy Multiplier'!P$1),0)</f>
        <v>3913968989717871.5</v>
      </c>
      <c r="Q23" s="133">
        <f>$C23*VLOOKUP($A23,'Non-energy Multiplier'!$A$1:$AQ$44,COLUMN('Non-energy Multiplier'!Q$1),0)</f>
        <v>3979729350758199.5</v>
      </c>
      <c r="R23" s="133">
        <f>$C23*VLOOKUP($A23,'Non-energy Multiplier'!$A$1:$AQ$44,COLUMN('Non-energy Multiplier'!R$1),0)</f>
        <v>4045489711798529</v>
      </c>
      <c r="S23" s="133">
        <f>$C23*VLOOKUP($A23,'Non-energy Multiplier'!$A$1:$AQ$44,COLUMN('Non-energy Multiplier'!S$1),0)</f>
        <v>4079735760844833.5</v>
      </c>
      <c r="T23" s="133">
        <f>$C23*VLOOKUP($A23,'Non-energy Multiplier'!$A$1:$AQ$44,COLUMN('Non-energy Multiplier'!T$1),0)</f>
        <v>4113981809891138</v>
      </c>
      <c r="U23" s="133">
        <f>$C23*VLOOKUP($A23,'Non-energy Multiplier'!$A$1:$AQ$44,COLUMN('Non-energy Multiplier'!U$1),0)</f>
        <v>4148227858937442.5</v>
      </c>
      <c r="V23" s="133">
        <f>$C23*VLOOKUP($A23,'Non-energy Multiplier'!$A$1:$AQ$44,COLUMN('Non-energy Multiplier'!V$1),0)</f>
        <v>4182473907983747</v>
      </c>
      <c r="W23" s="133">
        <f>$C23*VLOOKUP($A23,'Non-energy Multiplier'!$A$1:$AQ$44,COLUMN('Non-energy Multiplier'!W$1),0)</f>
        <v>4216719957030050</v>
      </c>
      <c r="X23" s="133">
        <f>$C23*VLOOKUP($A23,'Non-energy Multiplier'!$A$1:$AQ$44,COLUMN('Non-energy Multiplier'!X$1),0)</f>
        <v>4232216356308436.5</v>
      </c>
      <c r="Y23" s="133">
        <f>$C23*VLOOKUP($A23,'Non-energy Multiplier'!$A$1:$AQ$44,COLUMN('Non-energy Multiplier'!Y$1),0)</f>
        <v>4247712755586821.5</v>
      </c>
      <c r="Z23" s="133">
        <f>$C23*VLOOKUP($A23,'Non-energy Multiplier'!$A$1:$AQ$44,COLUMN('Non-energy Multiplier'!Z$1),0)</f>
        <v>4263209154865207</v>
      </c>
      <c r="AA23" s="133">
        <f>$C23*VLOOKUP($A23,'Non-energy Multiplier'!$A$1:$AQ$44,COLUMN('Non-energy Multiplier'!AA$1),0)</f>
        <v>4278705554143592.5</v>
      </c>
      <c r="AB23" s="133">
        <f>$C23*VLOOKUP($A23,'Non-energy Multiplier'!$A$1:$AQ$44,COLUMN('Non-energy Multiplier'!AB$1),0)</f>
        <v>4294201953421979</v>
      </c>
      <c r="AC23" s="133">
        <f>$C23*VLOOKUP($A23,'Non-energy Multiplier'!$A$1:$AQ$44,COLUMN('Non-energy Multiplier'!AC$1),0)</f>
        <v>4293602390354660</v>
      </c>
      <c r="AD23" s="133">
        <f>$C23*VLOOKUP($A23,'Non-energy Multiplier'!$A$1:$AQ$44,COLUMN('Non-energy Multiplier'!AD$1),0)</f>
        <v>4293002827287341.5</v>
      </c>
      <c r="AE23" s="133">
        <f>$C23*VLOOKUP($A23,'Non-energy Multiplier'!$A$1:$AQ$44,COLUMN('Non-energy Multiplier'!AE$1),0)</f>
        <v>4292403264220023</v>
      </c>
      <c r="AF23" s="133">
        <f>$C23*VLOOKUP($A23,'Non-energy Multiplier'!$A$1:$AQ$44,COLUMN('Non-energy Multiplier'!AF$1),0)</f>
        <v>4291803701152704</v>
      </c>
      <c r="AG23" s="133">
        <f>$C23*VLOOKUP($A23,'Non-energy Multiplier'!$A$1:$AQ$44,COLUMN('Non-energy Multiplier'!AG$1),0)</f>
        <v>4291204138085386.5</v>
      </c>
      <c r="AH23" s="133">
        <f>$C23*VLOOKUP($A23,'Non-energy Multiplier'!$A$1:$AQ$44,COLUMN('Non-energy Multiplier'!AH$1),0)</f>
        <v>4275980912512228</v>
      </c>
      <c r="AI23" s="133">
        <f>$C23*VLOOKUP($A23,'Non-energy Multiplier'!$A$1:$AQ$44,COLUMN('Non-energy Multiplier'!AI$1),0)</f>
        <v>4260757686939071</v>
      </c>
      <c r="AJ23" s="133">
        <f>$C23*VLOOKUP($A23,'Non-energy Multiplier'!$A$1:$AQ$44,COLUMN('Non-energy Multiplier'!AJ$1),0)</f>
        <v>4245534461365913.5</v>
      </c>
      <c r="AK23" s="133">
        <f>$C23*VLOOKUP($A23,'Non-energy Multiplier'!$A$1:$AQ$44,COLUMN('Non-energy Multiplier'!AK$1),0)</f>
        <v>4230311235792756</v>
      </c>
      <c r="AL23" s="133">
        <f>$C23*VLOOKUP($A23,'Non-energy Multiplier'!$A$1:$AQ$44,COLUMN('Non-energy Multiplier'!AL$1),0)</f>
        <v>4215088010219598</v>
      </c>
      <c r="AM23" s="133">
        <f>$C23*VLOOKUP($A23,'Non-energy Multiplier'!$A$1:$AQ$44,COLUMN('Non-energy Multiplier'!AM$1),0)</f>
        <v>4197177393974879.5</v>
      </c>
      <c r="AN23" s="133">
        <f>$C23*VLOOKUP($A23,'Non-energy Multiplier'!$A$1:$AQ$44,COLUMN('Non-energy Multiplier'!AN$1),0)</f>
        <v>4179266777730161</v>
      </c>
      <c r="AO23" s="133">
        <f>$C23*VLOOKUP($A23,'Non-energy Multiplier'!$A$1:$AQ$44,COLUMN('Non-energy Multiplier'!AO$1),0)</f>
        <v>4161356161485442.5</v>
      </c>
      <c r="AP23" s="133">
        <f>$C23*VLOOKUP($A23,'Non-energy Multiplier'!$A$1:$AQ$44,COLUMN('Non-energy Multiplier'!AP$1),0)</f>
        <v>4143445545240724</v>
      </c>
      <c r="AQ23" s="133">
        <f>$C23*VLOOKUP($A23,'Non-energy Multiplier'!$A$1:$AQ$44,COLUMN('Non-energy Multiplier'!AQ$1),0)</f>
        <v>4125534928996005.5</v>
      </c>
      <c r="AR23" s="133" t="str">
        <f>VLOOKUP($A23,'Sector Match'!$A$1:$B$43,2,0)</f>
        <v>chemicals 20</v>
      </c>
    </row>
    <row r="24" spans="1:44" x14ac:dyDescent="0.25">
      <c r="A24" s="12" t="s">
        <v>22</v>
      </c>
      <c r="B24" s="133">
        <f>'Non-energy Use 2019'!D137</f>
        <v>0</v>
      </c>
      <c r="C24" s="133">
        <f>'Non-energy Use 2020'!D136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5">
      <c r="A25" s="12" t="s">
        <v>23</v>
      </c>
      <c r="B25" s="133">
        <f>'Non-energy Use 2019'!D138</f>
        <v>0</v>
      </c>
      <c r="C25" s="133">
        <f>'Non-energy Use 2020'!D137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5">
      <c r="A26" s="12" t="s">
        <v>24</v>
      </c>
      <c r="B26" s="133">
        <f>'Non-energy Use 2019'!D139</f>
        <v>0</v>
      </c>
      <c r="C26" s="133">
        <f>'Non-energy Use 2020'!D138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5">
      <c r="A27" s="12" t="s">
        <v>25</v>
      </c>
      <c r="B27" s="133">
        <f>'Non-energy Use 2019'!D140</f>
        <v>0</v>
      </c>
      <c r="C27" s="133">
        <f>'Non-energy Use 2020'!D139</f>
        <v>0</v>
      </c>
      <c r="D27" s="133">
        <f>$C27*VLOOKUP($A27,'Non-energy Multiplier'!$A$1:$AQ$44,COLUMN('Non-energy Multiplier'!D$1),0)</f>
        <v>0</v>
      </c>
      <c r="E27" s="133">
        <f>$C27*VLOOKUP($A27,'Non-energy Multiplier'!$A$1:$AQ$44,COLUMN('Non-energy Multiplier'!E$1),0)</f>
        <v>0</v>
      </c>
      <c r="F27" s="133">
        <f>$C27*VLOOKUP($A27,'Non-energy Multiplier'!$A$1:$AQ$44,COLUMN('Non-energy Multiplier'!F$1),0)</f>
        <v>0</v>
      </c>
      <c r="G27" s="133">
        <f>$C27*VLOOKUP($A27,'Non-energy Multiplier'!$A$1:$AQ$44,COLUMN('Non-energy Multiplier'!G$1),0)</f>
        <v>0</v>
      </c>
      <c r="H27" s="133">
        <f>$C27*VLOOKUP($A27,'Non-energy Multiplier'!$A$1:$AQ$44,COLUMN('Non-energy Multiplier'!H$1),0)</f>
        <v>0</v>
      </c>
      <c r="I27" s="133">
        <f>$C27*VLOOKUP($A27,'Non-energy Multiplier'!$A$1:$AQ$44,COLUMN('Non-energy Multiplier'!I$1),0)</f>
        <v>0</v>
      </c>
      <c r="J27" s="133">
        <f>$C27*VLOOKUP($A27,'Non-energy Multiplier'!$A$1:$AQ$44,COLUMN('Non-energy Multiplier'!J$1),0)</f>
        <v>0</v>
      </c>
      <c r="K27" s="133">
        <f>$C27*VLOOKUP($A27,'Non-energy Multiplier'!$A$1:$AQ$44,COLUMN('Non-energy Multiplier'!K$1),0)</f>
        <v>0</v>
      </c>
      <c r="L27" s="133">
        <f>$C27*VLOOKUP($A27,'Non-energy Multiplier'!$A$1:$AQ$44,COLUMN('Non-energy Multiplier'!L$1),0)</f>
        <v>0</v>
      </c>
      <c r="M27" s="133">
        <f>$C27*VLOOKUP($A27,'Non-energy Multiplier'!$A$1:$AQ$44,COLUMN('Non-energy Multiplier'!M$1),0)</f>
        <v>0</v>
      </c>
      <c r="N27" s="133">
        <f>$C27*VLOOKUP($A27,'Non-energy Multiplier'!$A$1:$AQ$44,COLUMN('Non-energy Multiplier'!N$1),0)</f>
        <v>0</v>
      </c>
      <c r="O27" s="133">
        <f>$C27*VLOOKUP($A27,'Non-energy Multiplier'!$A$1:$AQ$44,COLUMN('Non-energy Multiplier'!O$1),0)</f>
        <v>0</v>
      </c>
      <c r="P27" s="133">
        <f>$C27*VLOOKUP($A27,'Non-energy Multiplier'!$A$1:$AQ$44,COLUMN('Non-energy Multiplier'!P$1),0)</f>
        <v>0</v>
      </c>
      <c r="Q27" s="133">
        <f>$C27*VLOOKUP($A27,'Non-energy Multiplier'!$A$1:$AQ$44,COLUMN('Non-energy Multiplier'!Q$1),0)</f>
        <v>0</v>
      </c>
      <c r="R27" s="133">
        <f>$C27*VLOOKUP($A27,'Non-energy Multiplier'!$A$1:$AQ$44,COLUMN('Non-energy Multiplier'!R$1),0)</f>
        <v>0</v>
      </c>
      <c r="S27" s="133">
        <f>$C27*VLOOKUP($A27,'Non-energy Multiplier'!$A$1:$AQ$44,COLUMN('Non-energy Multiplier'!S$1),0)</f>
        <v>0</v>
      </c>
      <c r="T27" s="133">
        <f>$C27*VLOOKUP($A27,'Non-energy Multiplier'!$A$1:$AQ$44,COLUMN('Non-energy Multiplier'!T$1),0)</f>
        <v>0</v>
      </c>
      <c r="U27" s="133">
        <f>$C27*VLOOKUP($A27,'Non-energy Multiplier'!$A$1:$AQ$44,COLUMN('Non-energy Multiplier'!U$1),0)</f>
        <v>0</v>
      </c>
      <c r="V27" s="133">
        <f>$C27*VLOOKUP($A27,'Non-energy Multiplier'!$A$1:$AQ$44,COLUMN('Non-energy Multiplier'!V$1),0)</f>
        <v>0</v>
      </c>
      <c r="W27" s="133">
        <f>$C27*VLOOKUP($A27,'Non-energy Multiplier'!$A$1:$AQ$44,COLUMN('Non-energy Multiplier'!W$1),0)</f>
        <v>0</v>
      </c>
      <c r="X27" s="133">
        <f>$C27*VLOOKUP($A27,'Non-energy Multiplier'!$A$1:$AQ$44,COLUMN('Non-energy Multiplier'!X$1),0)</f>
        <v>0</v>
      </c>
      <c r="Y27" s="133">
        <f>$C27*VLOOKUP($A27,'Non-energy Multiplier'!$A$1:$AQ$44,COLUMN('Non-energy Multiplier'!Y$1),0)</f>
        <v>0</v>
      </c>
      <c r="Z27" s="133">
        <f>$C27*VLOOKUP($A27,'Non-energy Multiplier'!$A$1:$AQ$44,COLUMN('Non-energy Multiplier'!Z$1),0)</f>
        <v>0</v>
      </c>
      <c r="AA27" s="133">
        <f>$C27*VLOOKUP($A27,'Non-energy Multiplier'!$A$1:$AQ$44,COLUMN('Non-energy Multiplier'!AA$1),0)</f>
        <v>0</v>
      </c>
      <c r="AB27" s="133">
        <f>$C27*VLOOKUP($A27,'Non-energy Multiplier'!$A$1:$AQ$44,COLUMN('Non-energy Multiplier'!AB$1),0)</f>
        <v>0</v>
      </c>
      <c r="AC27" s="133">
        <f>$C27*VLOOKUP($A27,'Non-energy Multiplier'!$A$1:$AQ$44,COLUMN('Non-energy Multiplier'!AC$1),0)</f>
        <v>0</v>
      </c>
      <c r="AD27" s="133">
        <f>$C27*VLOOKUP($A27,'Non-energy Multiplier'!$A$1:$AQ$44,COLUMN('Non-energy Multiplier'!AD$1),0)</f>
        <v>0</v>
      </c>
      <c r="AE27" s="133">
        <f>$C27*VLOOKUP($A27,'Non-energy Multiplier'!$A$1:$AQ$44,COLUMN('Non-energy Multiplier'!AE$1),0)</f>
        <v>0</v>
      </c>
      <c r="AF27" s="133">
        <f>$C27*VLOOKUP($A27,'Non-energy Multiplier'!$A$1:$AQ$44,COLUMN('Non-energy Multiplier'!AF$1),0)</f>
        <v>0</v>
      </c>
      <c r="AG27" s="133">
        <f>$C27*VLOOKUP($A27,'Non-energy Multiplier'!$A$1:$AQ$44,COLUMN('Non-energy Multiplier'!AG$1),0)</f>
        <v>0</v>
      </c>
      <c r="AH27" s="133">
        <f>$C27*VLOOKUP($A27,'Non-energy Multiplier'!$A$1:$AQ$44,COLUMN('Non-energy Multiplier'!AH$1),0)</f>
        <v>0</v>
      </c>
      <c r="AI27" s="133">
        <f>$C27*VLOOKUP($A27,'Non-energy Multiplier'!$A$1:$AQ$44,COLUMN('Non-energy Multiplier'!AI$1),0)</f>
        <v>0</v>
      </c>
      <c r="AJ27" s="133">
        <f>$C27*VLOOKUP($A27,'Non-energy Multiplier'!$A$1:$AQ$44,COLUMN('Non-energy Multiplier'!AJ$1),0)</f>
        <v>0</v>
      </c>
      <c r="AK27" s="133">
        <f>$C27*VLOOKUP($A27,'Non-energy Multiplier'!$A$1:$AQ$44,COLUMN('Non-energy Multiplier'!AK$1),0)</f>
        <v>0</v>
      </c>
      <c r="AL27" s="133">
        <f>$C27*VLOOKUP($A27,'Non-energy Multiplier'!$A$1:$AQ$44,COLUMN('Non-energy Multiplier'!AL$1),0)</f>
        <v>0</v>
      </c>
      <c r="AM27" s="133">
        <f>$C27*VLOOKUP($A27,'Non-energy Multiplier'!$A$1:$AQ$44,COLUMN('Non-energy Multiplier'!AM$1),0)</f>
        <v>0</v>
      </c>
      <c r="AN27" s="133">
        <f>$C27*VLOOKUP($A27,'Non-energy Multiplier'!$A$1:$AQ$44,COLUMN('Non-energy Multiplier'!AN$1),0)</f>
        <v>0</v>
      </c>
      <c r="AO27" s="133">
        <f>$C27*VLOOKUP($A27,'Non-energy Multiplier'!$A$1:$AQ$44,COLUMN('Non-energy Multiplier'!AO$1),0)</f>
        <v>0</v>
      </c>
      <c r="AP27" s="133">
        <f>$C27*VLOOKUP($A27,'Non-energy Multiplier'!$A$1:$AQ$44,COLUMN('Non-energy Multiplier'!AP$1),0)</f>
        <v>0</v>
      </c>
      <c r="AQ27" s="133">
        <f>$C27*VLOOKUP($A27,'Non-energy Multiplier'!$A$1:$AQ$44,COLUMN('Non-energy Multiplier'!AQ$1),0)</f>
        <v>0</v>
      </c>
      <c r="AR27" s="133" t="str">
        <f>VLOOKUP($A27,'Sector Match'!$A$1:$B$43,2,0)</f>
        <v>cement and other nonmetallic minerals 239</v>
      </c>
    </row>
    <row r="28" spans="1:44" x14ac:dyDescent="0.25">
      <c r="A28" s="12" t="s">
        <v>26</v>
      </c>
      <c r="B28" s="133">
        <f>'Non-energy Use 2019'!D141</f>
        <v>0</v>
      </c>
      <c r="C28" s="133">
        <f>'Non-energy Use 2020'!D140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5">
      <c r="A29" s="12" t="s">
        <v>27</v>
      </c>
      <c r="B29" s="133">
        <f>'Non-energy Use 2019'!D142</f>
        <v>0</v>
      </c>
      <c r="C29" s="133">
        <f>'Non-energy Use 2020'!D141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5">
      <c r="A30" s="12" t="s">
        <v>28</v>
      </c>
      <c r="B30" s="133">
        <f>'Non-energy Use 2019'!D143</f>
        <v>0</v>
      </c>
      <c r="C30" s="133">
        <f>'Non-energy Use 2020'!D142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5">
      <c r="A31" s="12" t="s">
        <v>29</v>
      </c>
      <c r="B31" s="133">
        <f>'Non-energy Use 2019'!D144</f>
        <v>1105684061313.9509</v>
      </c>
      <c r="C31" s="133">
        <f>'Non-energy Use 2020'!D143</f>
        <v>1351591878999.8486</v>
      </c>
      <c r="D31" s="133">
        <f>$C31*VLOOKUP($A31,'Non-energy Multiplier'!$A$1:$AQ$44,COLUMN('Non-energy Multiplier'!D$1),0)</f>
        <v>1581763624460.584</v>
      </c>
      <c r="E31" s="133">
        <f>$C31*VLOOKUP($A31,'Non-energy Multiplier'!$A$1:$AQ$44,COLUMN('Non-energy Multiplier'!E$1),0)</f>
        <v>1587524400859.9741</v>
      </c>
      <c r="F31" s="133">
        <f>$C31*VLOOKUP($A31,'Non-energy Multiplier'!$A$1:$AQ$44,COLUMN('Non-energy Multiplier'!F$1),0)</f>
        <v>1610286489993.2615</v>
      </c>
      <c r="G31" s="133">
        <f>$C31*VLOOKUP($A31,'Non-energy Multiplier'!$A$1:$AQ$44,COLUMN('Non-energy Multiplier'!G$1),0)</f>
        <v>1666058171570.1677</v>
      </c>
      <c r="H31" s="133">
        <f>$C31*VLOOKUP($A31,'Non-energy Multiplier'!$A$1:$AQ$44,COLUMN('Non-energy Multiplier'!H$1),0)</f>
        <v>1735559999188.4314</v>
      </c>
      <c r="I31" s="133">
        <f>$C31*VLOOKUP($A31,'Non-energy Multiplier'!$A$1:$AQ$44,COLUMN('Non-energy Multiplier'!I$1),0)</f>
        <v>1800940044700.5432</v>
      </c>
      <c r="J31" s="133">
        <f>$C31*VLOOKUP($A31,'Non-energy Multiplier'!$A$1:$AQ$44,COLUMN('Non-energy Multiplier'!J$1),0)</f>
        <v>1858552109222.335</v>
      </c>
      <c r="K31" s="133">
        <f>$C31*VLOOKUP($A31,'Non-energy Multiplier'!$A$1:$AQ$44,COLUMN('Non-energy Multiplier'!K$1),0)</f>
        <v>1908803889500.384</v>
      </c>
      <c r="L31" s="133">
        <f>$C31*VLOOKUP($A31,'Non-energy Multiplier'!$A$1:$AQ$44,COLUMN('Non-energy Multiplier'!L$1),0)</f>
        <v>1952334279582.5818</v>
      </c>
      <c r="M31" s="133">
        <f>$C31*VLOOKUP($A31,'Non-energy Multiplier'!$A$1:$AQ$44,COLUMN('Non-energy Multiplier'!M$1),0)</f>
        <v>1989979329312.2131</v>
      </c>
      <c r="N31" s="133">
        <f>$C31*VLOOKUP($A31,'Non-energy Multiplier'!$A$1:$AQ$44,COLUMN('Non-energy Multiplier'!N$1),0)</f>
        <v>2022661110035.3035</v>
      </c>
      <c r="O31" s="133">
        <f>$C31*VLOOKUP($A31,'Non-energy Multiplier'!$A$1:$AQ$44,COLUMN('Non-energy Multiplier'!O$1),0)</f>
        <v>2051116226567.5557</v>
      </c>
      <c r="P31" s="133">
        <f>$C31*VLOOKUP($A31,'Non-energy Multiplier'!$A$1:$AQ$44,COLUMN('Non-energy Multiplier'!P$1),0)</f>
        <v>2076088467708.1008</v>
      </c>
      <c r="Q31" s="133">
        <f>$C31*VLOOKUP($A31,'Non-energy Multiplier'!$A$1:$AQ$44,COLUMN('Non-energy Multiplier'!Q$1),0)</f>
        <v>2098387709258.4407</v>
      </c>
      <c r="R31" s="133">
        <f>$C31*VLOOKUP($A31,'Non-energy Multiplier'!$A$1:$AQ$44,COLUMN('Non-energy Multiplier'!R$1),0)</f>
        <v>2118877046533.3386</v>
      </c>
      <c r="S31" s="133">
        <f>$C31*VLOOKUP($A31,'Non-energy Multiplier'!$A$1:$AQ$44,COLUMN('Non-energy Multiplier'!S$1),0)</f>
        <v>2138306456297.4868</v>
      </c>
      <c r="T31" s="133">
        <f>$C31*VLOOKUP($A31,'Non-energy Multiplier'!$A$1:$AQ$44,COLUMN('Non-energy Multiplier'!T$1),0)</f>
        <v>2156825524411.5</v>
      </c>
      <c r="U31" s="133">
        <f>$C31*VLOOKUP($A31,'Non-energy Multiplier'!$A$1:$AQ$44,COLUMN('Non-energy Multiplier'!U$1),0)</f>
        <v>2174432031060.6667</v>
      </c>
      <c r="V31" s="133">
        <f>$C31*VLOOKUP($A31,'Non-energy Multiplier'!$A$1:$AQ$44,COLUMN('Non-energy Multiplier'!V$1),0)</f>
        <v>2191125704765.7202</v>
      </c>
      <c r="W31" s="133">
        <f>$C31*VLOOKUP($A31,'Non-energy Multiplier'!$A$1:$AQ$44,COLUMN('Non-energy Multiplier'!W$1),0)</f>
        <v>2206908177106.8647</v>
      </c>
      <c r="X31" s="133">
        <f>$C31*VLOOKUP($A31,'Non-energy Multiplier'!$A$1:$AQ$44,COLUMN('Non-energy Multiplier'!X$1),0)</f>
        <v>2221782932561.1255</v>
      </c>
      <c r="Y31" s="133">
        <f>$C31*VLOOKUP($A31,'Non-energy Multiplier'!$A$1:$AQ$44,COLUMN('Non-energy Multiplier'!Y$1),0)</f>
        <v>2235755253876.6538</v>
      </c>
      <c r="Z31" s="133">
        <f>$C31*VLOOKUP($A31,'Non-energy Multiplier'!$A$1:$AQ$44,COLUMN('Non-energy Multiplier'!Z$1),0)</f>
        <v>2248832163413.2681</v>
      </c>
      <c r="AA31" s="133">
        <f>$C31*VLOOKUP($A31,'Non-energy Multiplier'!$A$1:$AQ$44,COLUMN('Non-energy Multiplier'!AA$1),0)</f>
        <v>2261022360881.019</v>
      </c>
      <c r="AB31" s="133">
        <f>$C31*VLOOKUP($A31,'Non-energy Multiplier'!$A$1:$AQ$44,COLUMN('Non-energy Multiplier'!AB$1),0)</f>
        <v>2272336157908.6333</v>
      </c>
      <c r="AC31" s="133">
        <f>$C31*VLOOKUP($A31,'Non-energy Multiplier'!$A$1:$AQ$44,COLUMN('Non-energy Multiplier'!AC$1),0)</f>
        <v>2282785409870.6689</v>
      </c>
      <c r="AD31" s="133">
        <f>$C31*VLOOKUP($A31,'Non-energy Multiplier'!$A$1:$AQ$44,COLUMN('Non-energy Multiplier'!AD$1),0)</f>
        <v>2292383445397.3784</v>
      </c>
      <c r="AE31" s="133">
        <f>$C31*VLOOKUP($A31,'Non-energy Multiplier'!$A$1:$AQ$44,COLUMN('Non-energy Multiplier'!AE$1),0)</f>
        <v>2301144993983.5928</v>
      </c>
      <c r="AF31" s="133">
        <f>$C31*VLOOKUP($A31,'Non-energy Multiplier'!$A$1:$AQ$44,COLUMN('Non-energy Multiplier'!AF$1),0)</f>
        <v>2309086112103.5518</v>
      </c>
      <c r="AG31" s="133">
        <f>$C31*VLOOKUP($A31,'Non-energy Multiplier'!$A$1:$AQ$44,COLUMN('Non-energy Multiplier'!AG$1),0)</f>
        <v>2316224108227.3364</v>
      </c>
      <c r="AH31" s="133">
        <f>$C31*VLOOKUP($A31,'Non-energy Multiplier'!$A$1:$AQ$44,COLUMN('Non-energy Multiplier'!AH$1),0)</f>
        <v>2322577467121.3271</v>
      </c>
      <c r="AI31" s="133">
        <f>$C31*VLOOKUP($A31,'Non-energy Multiplier'!$A$1:$AQ$44,COLUMN('Non-energy Multiplier'!AI$1),0)</f>
        <v>2328165773800.7271</v>
      </c>
      <c r="AJ31" s="133">
        <f>$C31*VLOOKUP($A31,'Non-energy Multiplier'!$A$1:$AQ$44,COLUMN('Non-energy Multiplier'!AJ$1),0)</f>
        <v>2333009637486.3018</v>
      </c>
      <c r="AK31" s="133">
        <f>$C31*VLOOKUP($A31,'Non-energy Multiplier'!$A$1:$AQ$44,COLUMN('Non-energy Multiplier'!AK$1),0)</f>
        <v>2337130615900.5806</v>
      </c>
      <c r="AL31" s="133">
        <f>$C31*VLOOKUP($A31,'Non-energy Multiplier'!$A$1:$AQ$44,COLUMN('Non-energy Multiplier'!AL$1),0)</f>
        <v>2340551140220.9272</v>
      </c>
      <c r="AM31" s="133">
        <f>$C31*VLOOKUP($A31,'Non-energy Multiplier'!$A$1:$AQ$44,COLUMN('Non-energy Multiplier'!AM$1),0)</f>
        <v>2343294440988.3154</v>
      </c>
      <c r="AN31" s="133">
        <f>$C31*VLOOKUP($A31,'Non-energy Multiplier'!$A$1:$AQ$44,COLUMN('Non-energy Multiplier'!AN$1),0)</f>
        <v>2345384475251.5869</v>
      </c>
      <c r="AO31" s="133">
        <f>$C31*VLOOKUP($A31,'Non-energy Multiplier'!$A$1:$AQ$44,COLUMN('Non-energy Multiplier'!AO$1),0)</f>
        <v>2346845855207.3359</v>
      </c>
      <c r="AP31" s="133">
        <f>$C31*VLOOKUP($A31,'Non-energy Multiplier'!$A$1:$AQ$44,COLUMN('Non-energy Multiplier'!AP$1),0)</f>
        <v>2347703778576.0972</v>
      </c>
      <c r="AQ31" s="133">
        <f>$C31*VLOOKUP($A31,'Non-energy Multiplier'!$A$1:$AQ$44,COLUMN('Non-energy Multiplier'!AQ$1),0)</f>
        <v>2347983960935.46</v>
      </c>
      <c r="AR31" s="133" t="str">
        <f>VLOOKUP($A31,'Sector Match'!$A$1:$B$43,2,0)</f>
        <v>other manufacturing 31T33</v>
      </c>
    </row>
    <row r="32" spans="1:44" x14ac:dyDescent="0.25">
      <c r="A32" s="12" t="s">
        <v>30</v>
      </c>
      <c r="B32" s="133">
        <f>'Non-energy Use 2019'!D145</f>
        <v>1094949264602.1648</v>
      </c>
      <c r="C32" s="133">
        <f>'Non-energy Use 2020'!D144</f>
        <v>1386111907343.6563</v>
      </c>
      <c r="D32" s="133">
        <f>$C32*VLOOKUP($A32,'Non-energy Multiplier'!$A$1:$AQ$44,COLUMN('Non-energy Multiplier'!D$1),0)</f>
        <v>1625048712282.905</v>
      </c>
      <c r="E32" s="133">
        <f>$C32*VLOOKUP($A32,'Non-energy Multiplier'!$A$1:$AQ$44,COLUMN('Non-energy Multiplier'!E$1),0)</f>
        <v>1710204402397.3704</v>
      </c>
      <c r="F32" s="133">
        <f>$C32*VLOOKUP($A32,'Non-energy Multiplier'!$A$1:$AQ$44,COLUMN('Non-energy Multiplier'!F$1),0)</f>
        <v>1749779739248.3984</v>
      </c>
      <c r="G32" s="133">
        <f>$C32*VLOOKUP($A32,'Non-energy Multiplier'!$A$1:$AQ$44,COLUMN('Non-energy Multiplier'!G$1),0)</f>
        <v>1847753447629.9316</v>
      </c>
      <c r="H32" s="133">
        <f>$C32*VLOOKUP($A32,'Non-energy Multiplier'!$A$1:$AQ$44,COLUMN('Non-energy Multiplier'!H$1),0)</f>
        <v>1971567971934.3831</v>
      </c>
      <c r="I32" s="133">
        <f>$C32*VLOOKUP($A32,'Non-energy Multiplier'!$A$1:$AQ$44,COLUMN('Non-energy Multiplier'!I$1),0)</f>
        <v>2088949482376.9814</v>
      </c>
      <c r="J32" s="133">
        <f>$C32*VLOOKUP($A32,'Non-energy Multiplier'!$A$1:$AQ$44,COLUMN('Non-energy Multiplier'!J$1),0)</f>
        <v>2193168796207.313</v>
      </c>
      <c r="K32" s="133">
        <f>$C32*VLOOKUP($A32,'Non-energy Multiplier'!$A$1:$AQ$44,COLUMN('Non-energy Multiplier'!K$1),0)</f>
        <v>2285510064502.1899</v>
      </c>
      <c r="L32" s="133">
        <f>$C32*VLOOKUP($A32,'Non-energy Multiplier'!$A$1:$AQ$44,COLUMN('Non-energy Multiplier'!L$1),0)</f>
        <v>2368100875272.4814</v>
      </c>
      <c r="M32" s="133">
        <f>$C32*VLOOKUP($A32,'Non-energy Multiplier'!$A$1:$AQ$44,COLUMN('Non-energy Multiplier'!M$1),0)</f>
        <v>2443780866626.3086</v>
      </c>
      <c r="N32" s="133">
        <f>$C32*VLOOKUP($A32,'Non-energy Multiplier'!$A$1:$AQ$44,COLUMN('Non-energy Multiplier'!N$1),0)</f>
        <v>2515459241164.0786</v>
      </c>
      <c r="O32" s="133">
        <f>$C32*VLOOKUP($A32,'Non-energy Multiplier'!$A$1:$AQ$44,COLUMN('Non-energy Multiplier'!O$1),0)</f>
        <v>2584336082696.8833</v>
      </c>
      <c r="P32" s="133">
        <f>$C32*VLOOKUP($A32,'Non-energy Multiplier'!$A$1:$AQ$44,COLUMN('Non-energy Multiplier'!P$1),0)</f>
        <v>2651246078060.4951</v>
      </c>
      <c r="Q32" s="133">
        <f>$C32*VLOOKUP($A32,'Non-energy Multiplier'!$A$1:$AQ$44,COLUMN('Non-energy Multiplier'!Q$1),0)</f>
        <v>2717146702720.3984</v>
      </c>
      <c r="R32" s="133">
        <f>$C32*VLOOKUP($A32,'Non-energy Multiplier'!$A$1:$AQ$44,COLUMN('Non-energy Multiplier'!R$1),0)</f>
        <v>2783112711477.522</v>
      </c>
      <c r="S32" s="133">
        <f>$C32*VLOOKUP($A32,'Non-energy Multiplier'!$A$1:$AQ$44,COLUMN('Non-energy Multiplier'!S$1),0)</f>
        <v>2850092063636.5249</v>
      </c>
      <c r="T32" s="133">
        <f>$C32*VLOOKUP($A32,'Non-energy Multiplier'!$A$1:$AQ$44,COLUMN('Non-energy Multiplier'!T$1),0)</f>
        <v>2918134910599.2124</v>
      </c>
      <c r="U32" s="133">
        <f>$C32*VLOOKUP($A32,'Non-energy Multiplier'!$A$1:$AQ$44,COLUMN('Non-energy Multiplier'!U$1),0)</f>
        <v>2987041744904.4038</v>
      </c>
      <c r="V32" s="133">
        <f>$C32*VLOOKUP($A32,'Non-energy Multiplier'!$A$1:$AQ$44,COLUMN('Non-energy Multiplier'!V$1),0)</f>
        <v>3056593823340.189</v>
      </c>
      <c r="W32" s="133">
        <f>$C32*VLOOKUP($A32,'Non-energy Multiplier'!$A$1:$AQ$44,COLUMN('Non-energy Multiplier'!W$1),0)</f>
        <v>3126552664531.293</v>
      </c>
      <c r="X32" s="133">
        <f>$C32*VLOOKUP($A32,'Non-energy Multiplier'!$A$1:$AQ$44,COLUMN('Non-energy Multiplier'!X$1),0)</f>
        <v>3196659720886.8716</v>
      </c>
      <c r="Y32" s="133">
        <f>$C32*VLOOKUP($A32,'Non-energy Multiplier'!$A$1:$AQ$44,COLUMN('Non-energy Multiplier'!Y$1),0)</f>
        <v>3266636249738.1245</v>
      </c>
      <c r="Z32" s="133">
        <f>$C32*VLOOKUP($A32,'Non-energy Multiplier'!$A$1:$AQ$44,COLUMN('Non-energy Multiplier'!Z$1),0)</f>
        <v>3336183408837.3848</v>
      </c>
      <c r="AA32" s="133">
        <f>$C32*VLOOKUP($A32,'Non-energy Multiplier'!$A$1:$AQ$44,COLUMN('Non-energy Multiplier'!AA$1),0)</f>
        <v>3404982601255.3701</v>
      </c>
      <c r="AB32" s="133">
        <f>$C32*VLOOKUP($A32,'Non-energy Multiplier'!$A$1:$AQ$44,COLUMN('Non-energy Multiplier'!AB$1),0)</f>
        <v>3472696094030.3213</v>
      </c>
      <c r="AC32" s="133">
        <f>$C32*VLOOKUP($A32,'Non-energy Multiplier'!$A$1:$AQ$44,COLUMN('Non-energy Multiplier'!AC$1),0)</f>
        <v>3538967933622.9976</v>
      </c>
      <c r="AD32" s="133">
        <f>$C32*VLOOKUP($A32,'Non-energy Multiplier'!$A$1:$AQ$44,COLUMN('Non-energy Multiplier'!AD$1),0)</f>
        <v>3603425179252.7734</v>
      </c>
      <c r="AE32" s="133">
        <f>$C32*VLOOKUP($A32,'Non-energy Multiplier'!$A$1:$AQ$44,COLUMN('Non-energy Multiplier'!AE$1),0)</f>
        <v>3665679472474.8457</v>
      </c>
      <c r="AF32" s="133">
        <f>$C32*VLOOKUP($A32,'Non-energy Multiplier'!$A$1:$AQ$44,COLUMN('Non-energy Multiplier'!AF$1),0)</f>
        <v>3725328957864.3032</v>
      </c>
      <c r="AG32" s="133">
        <f>$C32*VLOOKUP($A32,'Non-energy Multiplier'!$A$1:$AQ$44,COLUMN('Non-energy Multiplier'!AG$1),0)</f>
        <v>3781960565368.4038</v>
      </c>
      <c r="AH32" s="133">
        <f>$C32*VLOOKUP($A32,'Non-energy Multiplier'!$A$1:$AQ$44,COLUMN('Non-energy Multiplier'!AH$1),0)</f>
        <v>3835152659762.061</v>
      </c>
      <c r="AI32" s="133">
        <f>$C32*VLOOKUP($A32,'Non-energy Multiplier'!$A$1:$AQ$44,COLUMN('Non-energy Multiplier'!AI$1),0)</f>
        <v>3884478056702.5103</v>
      </c>
      <c r="AJ32" s="133">
        <f>$C32*VLOOKUP($A32,'Non-energy Multiplier'!$A$1:$AQ$44,COLUMN('Non-energy Multiplier'!AJ$1),0)</f>
        <v>3929507398161.814</v>
      </c>
      <c r="AK32" s="133">
        <f>$C32*VLOOKUP($A32,'Non-energy Multiplier'!$A$1:$AQ$44,COLUMN('Non-energy Multiplier'!AK$1),0)</f>
        <v>3969812872580.8564</v>
      </c>
      <c r="AL32" s="133">
        <f>$C32*VLOOKUP($A32,'Non-energy Multiplier'!$A$1:$AQ$44,COLUMN('Non-energy Multiplier'!AL$1),0)</f>
        <v>4004972257028.5684</v>
      </c>
      <c r="AM32" s="133">
        <f>$C32*VLOOKUP($A32,'Non-energy Multiplier'!$A$1:$AQ$44,COLUMN('Non-energy Multiplier'!AM$1),0)</f>
        <v>4034573250087.7979</v>
      </c>
      <c r="AN32" s="133">
        <f>$C32*VLOOKUP($A32,'Non-energy Multiplier'!$A$1:$AQ$44,COLUMN('Non-energy Multiplier'!AN$1),0)</f>
        <v>4058218055280.9341</v>
      </c>
      <c r="AO32" s="133">
        <f>$C32*VLOOKUP($A32,'Non-energy Multiplier'!$A$1:$AQ$44,COLUMN('Non-energy Multiplier'!AO$1),0)</f>
        <v>4075528165783.1846</v>
      </c>
      <c r="AP32" s="133">
        <f>$C32*VLOOKUP($A32,'Non-energy Multiplier'!$A$1:$AQ$44,COLUMN('Non-energy Multiplier'!AP$1),0)</f>
        <v>4086149292167.5601</v>
      </c>
      <c r="AQ32" s="133">
        <f>$C32*VLOOKUP($A32,'Non-energy Multiplier'!$A$1:$AQ$44,COLUMN('Non-energy Multiplier'!AQ$1),0)</f>
        <v>4089756366232.2148</v>
      </c>
      <c r="AR32" s="133" t="str">
        <f>VLOOKUP($A32,'Sector Match'!$A$1:$B$43,2,0)</f>
        <v>glass and glass products 231</v>
      </c>
    </row>
    <row r="33" spans="1:44" x14ac:dyDescent="0.25">
      <c r="A33" s="12" t="s">
        <v>31</v>
      </c>
      <c r="B33" s="133">
        <f>'Non-energy Use 2019'!D146</f>
        <v>3510278524753.9995</v>
      </c>
      <c r="C33" s="133">
        <f>'Non-energy Use 2020'!D145</f>
        <v>3141322579286.4854</v>
      </c>
      <c r="D33" s="133">
        <f>$C33*VLOOKUP($A33,'Non-energy Multiplier'!$A$1:$AQ$44,COLUMN('Non-energy Multiplier'!D$1),0)</f>
        <v>3344409084037.3569</v>
      </c>
      <c r="E33" s="133">
        <f>$C33*VLOOKUP($A33,'Non-energy Multiplier'!$A$1:$AQ$44,COLUMN('Non-energy Multiplier'!E$1),0)</f>
        <v>3682886591955.4756</v>
      </c>
      <c r="F33" s="133">
        <f>$C33*VLOOKUP($A33,'Non-energy Multiplier'!$A$1:$AQ$44,COLUMN('Non-energy Multiplier'!F$1),0)</f>
        <v>3980746798923.4209</v>
      </c>
      <c r="G33" s="133">
        <f>$C33*VLOOKUP($A33,'Non-energy Multiplier'!$A$1:$AQ$44,COLUMN('Non-energy Multiplier'!G$1),0)</f>
        <v>4237989704941.1909</v>
      </c>
      <c r="H33" s="133">
        <f>$C33*VLOOKUP($A33,'Non-energy Multiplier'!$A$1:$AQ$44,COLUMN('Non-energy Multiplier'!H$1),0)</f>
        <v>4495232610958.9609</v>
      </c>
      <c r="I33" s="133">
        <f>$C33*VLOOKUP($A33,'Non-energy Multiplier'!$A$1:$AQ$44,COLUMN('Non-energy Multiplier'!I$1),0)</f>
        <v>4628424688320.708</v>
      </c>
      <c r="J33" s="133">
        <f>$C33*VLOOKUP($A33,'Non-energy Multiplier'!$A$1:$AQ$44,COLUMN('Non-energy Multiplier'!J$1),0)</f>
        <v>4761616765682.4551</v>
      </c>
      <c r="K33" s="133">
        <f>$C33*VLOOKUP($A33,'Non-energy Multiplier'!$A$1:$AQ$44,COLUMN('Non-energy Multiplier'!K$1),0)</f>
        <v>4894808843044.2012</v>
      </c>
      <c r="L33" s="133">
        <f>$C33*VLOOKUP($A33,'Non-energy Multiplier'!$A$1:$AQ$44,COLUMN('Non-energy Multiplier'!L$1),0)</f>
        <v>5028000920405.9482</v>
      </c>
      <c r="M33" s="133">
        <f>$C33*VLOOKUP($A33,'Non-energy Multiplier'!$A$1:$AQ$44,COLUMN('Non-energy Multiplier'!M$1),0)</f>
        <v>5161192997767.6963</v>
      </c>
      <c r="N33" s="133">
        <f>$C33*VLOOKUP($A33,'Non-energy Multiplier'!$A$1:$AQ$44,COLUMN('Non-energy Multiplier'!N$1),0)</f>
        <v>5227789036448.5693</v>
      </c>
      <c r="O33" s="133">
        <f>$C33*VLOOKUP($A33,'Non-energy Multiplier'!$A$1:$AQ$44,COLUMN('Non-energy Multiplier'!O$1),0)</f>
        <v>5294385075129.4414</v>
      </c>
      <c r="P33" s="133">
        <f>$C33*VLOOKUP($A33,'Non-energy Multiplier'!$A$1:$AQ$44,COLUMN('Non-energy Multiplier'!P$1),0)</f>
        <v>5360981113810.3145</v>
      </c>
      <c r="Q33" s="133">
        <f>$C33*VLOOKUP($A33,'Non-energy Multiplier'!$A$1:$AQ$44,COLUMN('Non-energy Multiplier'!Q$1),0)</f>
        <v>5427577152491.1885</v>
      </c>
      <c r="R33" s="133">
        <f>$C33*VLOOKUP($A33,'Non-energy Multiplier'!$A$1:$AQ$44,COLUMN('Non-energy Multiplier'!R$1),0)</f>
        <v>5494173191172.0625</v>
      </c>
      <c r="S33" s="133">
        <f>$C33*VLOOKUP($A33,'Non-energy Multiplier'!$A$1:$AQ$44,COLUMN('Non-energy Multiplier'!S$1),0)</f>
        <v>5477524181501.8447</v>
      </c>
      <c r="T33" s="133">
        <f>$C33*VLOOKUP($A33,'Non-energy Multiplier'!$A$1:$AQ$44,COLUMN('Non-energy Multiplier'!T$1),0)</f>
        <v>5460875171831.627</v>
      </c>
      <c r="U33" s="133">
        <f>$C33*VLOOKUP($A33,'Non-energy Multiplier'!$A$1:$AQ$44,COLUMN('Non-energy Multiplier'!U$1),0)</f>
        <v>5444226162161.4082</v>
      </c>
      <c r="V33" s="133">
        <f>$C33*VLOOKUP($A33,'Non-energy Multiplier'!$A$1:$AQ$44,COLUMN('Non-energy Multiplier'!V$1),0)</f>
        <v>5427577152491.1904</v>
      </c>
      <c r="W33" s="133">
        <f>$C33*VLOOKUP($A33,'Non-energy Multiplier'!$A$1:$AQ$44,COLUMN('Non-energy Multiplier'!W$1),0)</f>
        <v>5410928142820.9707</v>
      </c>
      <c r="X33" s="133">
        <f>$C33*VLOOKUP($A33,'Non-energy Multiplier'!$A$1:$AQ$44,COLUMN('Non-energy Multiplier'!X$1),0)</f>
        <v>5394279133150.752</v>
      </c>
      <c r="Y33" s="133">
        <f>$C33*VLOOKUP($A33,'Non-energy Multiplier'!$A$1:$AQ$44,COLUMN('Non-energy Multiplier'!Y$1),0)</f>
        <v>5377630123480.5342</v>
      </c>
      <c r="Z33" s="133">
        <f>$C33*VLOOKUP($A33,'Non-energy Multiplier'!$A$1:$AQ$44,COLUMN('Non-energy Multiplier'!Z$1),0)</f>
        <v>5360981113810.3164</v>
      </c>
      <c r="AA33" s="133">
        <f>$C33*VLOOKUP($A33,'Non-energy Multiplier'!$A$1:$AQ$44,COLUMN('Non-energy Multiplier'!AA$1),0)</f>
        <v>5344332104140.0977</v>
      </c>
      <c r="AB33" s="133">
        <f>$C33*VLOOKUP($A33,'Non-energy Multiplier'!$A$1:$AQ$44,COLUMN('Non-energy Multiplier'!AB$1),0)</f>
        <v>5327683094469.8799</v>
      </c>
      <c r="AC33" s="133">
        <f>$C33*VLOOKUP($A33,'Non-energy Multiplier'!$A$1:$AQ$44,COLUMN('Non-energy Multiplier'!AC$1),0)</f>
        <v>5311034084799.6611</v>
      </c>
      <c r="AD33" s="133">
        <f>$C33*VLOOKUP($A33,'Non-energy Multiplier'!$A$1:$AQ$44,COLUMN('Non-energy Multiplier'!AD$1),0)</f>
        <v>5294385075129.4434</v>
      </c>
      <c r="AE33" s="133">
        <f>$C33*VLOOKUP($A33,'Non-energy Multiplier'!$A$1:$AQ$44,COLUMN('Non-energy Multiplier'!AE$1),0)</f>
        <v>5277736065459.2256</v>
      </c>
      <c r="AF33" s="133">
        <f>$C33*VLOOKUP($A33,'Non-energy Multiplier'!$A$1:$AQ$44,COLUMN('Non-energy Multiplier'!AF$1),0)</f>
        <v>5261087055789.0068</v>
      </c>
      <c r="AG33" s="133">
        <f>$C33*VLOOKUP($A33,'Non-energy Multiplier'!$A$1:$AQ$44,COLUMN('Non-energy Multiplier'!AG$1),0)</f>
        <v>5244438046118.7871</v>
      </c>
      <c r="AH33" s="133">
        <f>$C33*VLOOKUP($A33,'Non-energy Multiplier'!$A$1:$AQ$44,COLUMN('Non-energy Multiplier'!AH$1),0)</f>
        <v>5237778442250.7002</v>
      </c>
      <c r="AI33" s="133">
        <f>$C33*VLOOKUP($A33,'Non-energy Multiplier'!$A$1:$AQ$44,COLUMN('Non-energy Multiplier'!AI$1),0)</f>
        <v>5231118838382.6123</v>
      </c>
      <c r="AJ33" s="133">
        <f>$C33*VLOOKUP($A33,'Non-energy Multiplier'!$A$1:$AQ$44,COLUMN('Non-energy Multiplier'!AJ$1),0)</f>
        <v>5224459234514.5254</v>
      </c>
      <c r="AK33" s="133">
        <f>$C33*VLOOKUP($A33,'Non-energy Multiplier'!$A$1:$AQ$44,COLUMN('Non-energy Multiplier'!AK$1),0)</f>
        <v>5217799630646.4385</v>
      </c>
      <c r="AL33" s="133">
        <f>$C33*VLOOKUP($A33,'Non-energy Multiplier'!$A$1:$AQ$44,COLUMN('Non-energy Multiplier'!AL$1),0)</f>
        <v>5211140026778.3506</v>
      </c>
      <c r="AM33" s="133">
        <f>$C33*VLOOKUP($A33,'Non-energy Multiplier'!$A$1:$AQ$44,COLUMN('Non-energy Multiplier'!AM$1),0)</f>
        <v>5201150620976.2197</v>
      </c>
      <c r="AN33" s="133">
        <f>$C33*VLOOKUP($A33,'Non-energy Multiplier'!$A$1:$AQ$44,COLUMN('Non-energy Multiplier'!AN$1),0)</f>
        <v>5191161215174.0889</v>
      </c>
      <c r="AO33" s="133">
        <f>$C33*VLOOKUP($A33,'Non-energy Multiplier'!$A$1:$AQ$44,COLUMN('Non-energy Multiplier'!AO$1),0)</f>
        <v>5181171809371.958</v>
      </c>
      <c r="AP33" s="133">
        <f>$C33*VLOOKUP($A33,'Non-energy Multiplier'!$A$1:$AQ$44,COLUMN('Non-energy Multiplier'!AP$1),0)</f>
        <v>5171182403569.8271</v>
      </c>
      <c r="AQ33" s="133">
        <f>$C33*VLOOKUP($A33,'Non-energy Multiplier'!$A$1:$AQ$44,COLUMN('Non-energy Multiplier'!AQ$1),0)</f>
        <v>5161192997767.6953</v>
      </c>
      <c r="AR33" s="133" t="str">
        <f>VLOOKUP($A33,'Sector Match'!$A$1:$B$43,2,0)</f>
        <v>road vehicles 29</v>
      </c>
    </row>
    <row r="34" spans="1:44" x14ac:dyDescent="0.25">
      <c r="A34" s="12" t="s">
        <v>32</v>
      </c>
      <c r="B34" s="133">
        <f>'Non-energy Use 2019'!D147</f>
        <v>88562072872.233932</v>
      </c>
      <c r="C34" s="133">
        <f>'Non-energy Use 2020'!D146</f>
        <v>127458566192.52011</v>
      </c>
      <c r="D34" s="133">
        <f>$C34*VLOOKUP($A34,'Non-energy Multiplier'!$A$1:$AQ$44,COLUMN('Non-energy Multiplier'!D$1),0)</f>
        <v>143856009809.08264</v>
      </c>
      <c r="E34" s="133">
        <f>$C34*VLOOKUP($A34,'Non-energy Multiplier'!$A$1:$AQ$44,COLUMN('Non-energy Multiplier'!E$1),0)</f>
        <v>149640740053.05496</v>
      </c>
      <c r="F34" s="133">
        <f>$C34*VLOOKUP($A34,'Non-energy Multiplier'!$A$1:$AQ$44,COLUMN('Non-energy Multiplier'!F$1),0)</f>
        <v>150975041024.86374</v>
      </c>
      <c r="G34" s="133">
        <f>$C34*VLOOKUP($A34,'Non-energy Multiplier'!$A$1:$AQ$44,COLUMN('Non-energy Multiplier'!G$1),0)</f>
        <v>154237241887.50598</v>
      </c>
      <c r="H34" s="133">
        <f>$C34*VLOOKUP($A34,'Non-energy Multiplier'!$A$1:$AQ$44,COLUMN('Non-energy Multiplier'!H$1),0)</f>
        <v>158299440849.75848</v>
      </c>
      <c r="I34" s="133">
        <f>$C34*VLOOKUP($A34,'Non-energy Multiplier'!$A$1:$AQ$44,COLUMN('Non-energy Multiplier'!I$1),0)</f>
        <v>162153571512.82352</v>
      </c>
      <c r="J34" s="133">
        <f>$C34*VLOOKUP($A34,'Non-energy Multiplier'!$A$1:$AQ$44,COLUMN('Non-energy Multiplier'!J$1),0)</f>
        <v>165568043233.27301</v>
      </c>
      <c r="K34" s="133">
        <f>$C34*VLOOKUP($A34,'Non-energy Multiplier'!$A$1:$AQ$44,COLUMN('Non-energy Multiplier'!K$1),0)</f>
        <v>168519028018.19098</v>
      </c>
      <c r="L34" s="133">
        <f>$C34*VLOOKUP($A34,'Non-energy Multiplier'!$A$1:$AQ$44,COLUMN('Non-energy Multiplier'!L$1),0)</f>
        <v>170987112909.66931</v>
      </c>
      <c r="M34" s="133">
        <f>$C34*VLOOKUP($A34,'Non-energy Multiplier'!$A$1:$AQ$44,COLUMN('Non-energy Multiplier'!M$1),0)</f>
        <v>172957496345.36612</v>
      </c>
      <c r="N34" s="133">
        <f>$C34*VLOOKUP($A34,'Non-energy Multiplier'!$A$1:$AQ$44,COLUMN('Non-energy Multiplier'!N$1),0)</f>
        <v>174432050778.53088</v>
      </c>
      <c r="O34" s="133">
        <f>$C34*VLOOKUP($A34,'Non-energy Multiplier'!$A$1:$AQ$44,COLUMN('Non-energy Multiplier'!O$1),0)</f>
        <v>175465737819.03989</v>
      </c>
      <c r="P34" s="133">
        <f>$C34*VLOOKUP($A34,'Non-energy Multiplier'!$A$1:$AQ$44,COLUMN('Non-energy Multiplier'!P$1),0)</f>
        <v>176130879844.38071</v>
      </c>
      <c r="Q34" s="133">
        <f>$C34*VLOOKUP($A34,'Non-energy Multiplier'!$A$1:$AQ$44,COLUMN('Non-energy Multiplier'!Q$1),0)</f>
        <v>176503700061.64526</v>
      </c>
      <c r="R34" s="133">
        <f>$C34*VLOOKUP($A34,'Non-energy Multiplier'!$A$1:$AQ$44,COLUMN('Non-energy Multiplier'!R$1),0)</f>
        <v>176662856867.51361</v>
      </c>
      <c r="S34" s="133">
        <f>$C34*VLOOKUP($A34,'Non-energy Multiplier'!$A$1:$AQ$44,COLUMN('Non-energy Multiplier'!S$1),0)</f>
        <v>176676622044.73145</v>
      </c>
      <c r="T34" s="133">
        <f>$C34*VLOOKUP($A34,'Non-energy Multiplier'!$A$1:$AQ$44,COLUMN('Non-energy Multiplier'!T$1),0)</f>
        <v>176567079982.6759</v>
      </c>
      <c r="U34" s="133">
        <f>$C34*VLOOKUP($A34,'Non-energy Multiplier'!$A$1:$AQ$44,COLUMN('Non-energy Multiplier'!U$1),0)</f>
        <v>176344890913.29642</v>
      </c>
      <c r="V34" s="133">
        <f>$C34*VLOOKUP($A34,'Non-energy Multiplier'!$A$1:$AQ$44,COLUMN('Non-energy Multiplier'!V$1),0)</f>
        <v>176020892032.60507</v>
      </c>
      <c r="W34" s="133">
        <f>$C34*VLOOKUP($A34,'Non-energy Multiplier'!$A$1:$AQ$44,COLUMN('Non-energy Multiplier'!W$1),0)</f>
        <v>175606032890.94443</v>
      </c>
      <c r="X34" s="133">
        <f>$C34*VLOOKUP($A34,'Non-energy Multiplier'!$A$1:$AQ$44,COLUMN('Non-energy Multiplier'!X$1),0)</f>
        <v>175111316983.85904</v>
      </c>
      <c r="Y34" s="133">
        <f>$C34*VLOOKUP($A34,'Non-energy Multiplier'!$A$1:$AQ$44,COLUMN('Non-energy Multiplier'!Y$1),0)</f>
        <v>174547749799.78256</v>
      </c>
      <c r="Z34" s="133">
        <f>$C34*VLOOKUP($A34,'Non-energy Multiplier'!$A$1:$AQ$44,COLUMN('Non-energy Multiplier'!Z$1),0)</f>
        <v>173926293488.35037</v>
      </c>
      <c r="AA34" s="133">
        <f>$C34*VLOOKUP($A34,'Non-energy Multiplier'!$A$1:$AQ$44,COLUMN('Non-energy Multiplier'!AA$1),0)</f>
        <v>173257828231.10529</v>
      </c>
      <c r="AB34" s="133">
        <f>$C34*VLOOKUP($A34,'Non-energy Multiplier'!$A$1:$AQ$44,COLUMN('Non-energy Multiplier'!AB$1),0)</f>
        <v>172553120325.25763</v>
      </c>
      <c r="AC34" s="133">
        <f>$C34*VLOOKUP($A34,'Non-energy Multiplier'!$A$1:$AQ$44,COLUMN('Non-energy Multiplier'!AC$1),0)</f>
        <v>171822796931.28894</v>
      </c>
      <c r="AD34" s="133">
        <f>$C34*VLOOKUP($A34,'Non-energy Multiplier'!$A$1:$AQ$44,COLUMN('Non-energy Multiplier'!AD$1),0)</f>
        <v>171077327386.72574</v>
      </c>
      <c r="AE34" s="133">
        <f>$C34*VLOOKUP($A34,'Non-energy Multiplier'!$A$1:$AQ$44,COLUMN('Non-energy Multiplier'!AE$1),0)</f>
        <v>170327010951.19803</v>
      </c>
      <c r="AF34" s="133">
        <f>$C34*VLOOKUP($A34,'Non-energy Multiplier'!$A$1:$AQ$44,COLUMN('Non-energy Multiplier'!AF$1),0)</f>
        <v>169581970821.82376</v>
      </c>
      <c r="AG34" s="133">
        <f>$C34*VLOOKUP($A34,'Non-energy Multiplier'!$A$1:$AQ$44,COLUMN('Non-energy Multiplier'!AG$1),0)</f>
        <v>168852154242.61694</v>
      </c>
      <c r="AH34" s="133">
        <f>$C34*VLOOKUP($A34,'Non-energy Multiplier'!$A$1:$AQ$44,COLUMN('Non-energy Multiplier'!AH$1),0)</f>
        <v>168147338526.69241</v>
      </c>
      <c r="AI34" s="133">
        <f>$C34*VLOOKUP($A34,'Non-energy Multiplier'!$A$1:$AQ$44,COLUMN('Non-energy Multiplier'!AI$1),0)</f>
        <v>167477142815.05417</v>
      </c>
      <c r="AJ34" s="133">
        <f>$C34*VLOOKUP($A34,'Non-energy Multiplier'!$A$1:$AQ$44,COLUMN('Non-energy Multiplier'!AJ$1),0)</f>
        <v>166851045410.35193</v>
      </c>
      <c r="AK34" s="133">
        <f>$C34*VLOOKUP($A34,'Non-energy Multiplier'!$A$1:$AQ$44,COLUMN('Non-energy Multiplier'!AK$1),0)</f>
        <v>166278406547.7211</v>
      </c>
      <c r="AL34" s="133">
        <f>$C34*VLOOKUP($A34,'Non-energy Multiplier'!$A$1:$AQ$44,COLUMN('Non-energy Multiplier'!AL$1),0)</f>
        <v>165768496497.40845</v>
      </c>
      <c r="AM34" s="133">
        <f>$C34*VLOOKUP($A34,'Non-energy Multiplier'!$A$1:$AQ$44,COLUMN('Non-energy Multiplier'!AM$1),0)</f>
        <v>165330528935.06686</v>
      </c>
      <c r="AN34" s="133">
        <f>$C34*VLOOKUP($A34,'Non-energy Multiplier'!$A$1:$AQ$44,COLUMN('Non-energy Multiplier'!AN$1),0)</f>
        <v>164973699565.28036</v>
      </c>
      <c r="AO34" s="133">
        <f>$C34*VLOOKUP($A34,'Non-energy Multiplier'!$A$1:$AQ$44,COLUMN('Non-energy Multiplier'!AO$1),0)</f>
        <v>164707230042.04691</v>
      </c>
      <c r="AP34" s="133">
        <f>$C34*VLOOKUP($A34,'Non-energy Multiplier'!$A$1:$AQ$44,COLUMN('Non-energy Multiplier'!AP$1),0)</f>
        <v>164540417296.86493</v>
      </c>
      <c r="AQ34" s="133">
        <f>$C34*VLOOKUP($A34,'Non-energy Multiplier'!$A$1:$AQ$44,COLUMN('Non-energy Multiplier'!AQ$1),0)</f>
        <v>164482688461.04977</v>
      </c>
      <c r="AR34" s="133" t="str">
        <f>VLOOKUP($A34,'Sector Match'!$A$1:$B$43,2,0)</f>
        <v>nonroad vehicles 30</v>
      </c>
    </row>
    <row r="35" spans="1:44" x14ac:dyDescent="0.25">
      <c r="A35" s="12" t="s">
        <v>33</v>
      </c>
      <c r="B35" s="133">
        <f>'Non-energy Use 2019'!D148</f>
        <v>0</v>
      </c>
      <c r="C35" s="133">
        <f>'Non-energy Use 2020'!D147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5">
      <c r="A36" s="12" t="s">
        <v>34</v>
      </c>
      <c r="B36" s="133">
        <f>'Non-energy Use 2019'!D149</f>
        <v>0</v>
      </c>
      <c r="C36" s="133">
        <f>'Non-energy Use 2020'!D148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5">
      <c r="A37" s="12" t="s">
        <v>35</v>
      </c>
      <c r="B37" s="133">
        <f>'Non-energy Use 2019'!D150</f>
        <v>0</v>
      </c>
      <c r="C37" s="133">
        <f>'Non-energy Use 2020'!D149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5">
      <c r="A38" s="12" t="s">
        <v>36</v>
      </c>
      <c r="B38" s="133">
        <f>'Non-energy Use 2019'!D151</f>
        <v>0</v>
      </c>
      <c r="C38" s="133">
        <f>'Non-energy Use 2020'!D150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5">
      <c r="A39" s="12" t="s">
        <v>37</v>
      </c>
      <c r="B39" s="133">
        <f>'Non-energy Use 2019'!D152</f>
        <v>0</v>
      </c>
      <c r="C39" s="133">
        <f>'Non-energy Use 2020'!D151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5">
      <c r="A40" s="12" t="s">
        <v>38</v>
      </c>
      <c r="B40" s="133">
        <f>'Non-energy Use 2019'!D153</f>
        <v>0</v>
      </c>
      <c r="C40" s="133">
        <f>'Non-energy Use 2020'!D152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5">
      <c r="A41" s="12" t="s">
        <v>39</v>
      </c>
      <c r="B41" s="133">
        <f>'Non-energy Use 2019'!D154</f>
        <v>0</v>
      </c>
      <c r="C41" s="133">
        <f>'Non-energy Use 2020'!D153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5">
      <c r="A42" s="12" t="s">
        <v>40</v>
      </c>
      <c r="B42" s="133">
        <f>'Non-energy Use 2019'!D155</f>
        <v>1844475468000</v>
      </c>
      <c r="C42" s="133">
        <f>'Non-energy Use 2020'!D154</f>
        <v>81706929843000</v>
      </c>
      <c r="D42" s="133">
        <f>$C42*VLOOKUP($A42,'Non-energy Multiplier'!$A$1:$AQ$44,COLUMN('Non-energy Multiplier'!D$1),0)</f>
        <v>100470482686822.98</v>
      </c>
      <c r="E42" s="133">
        <f>$C42*VLOOKUP($A42,'Non-energy Multiplier'!$A$1:$AQ$44,COLUMN('Non-energy Multiplier'!E$1),0)</f>
        <v>108490980456089.41</v>
      </c>
      <c r="F42" s="133">
        <f>$C42*VLOOKUP($A42,'Non-energy Multiplier'!$A$1:$AQ$44,COLUMN('Non-energy Multiplier'!F$1),0)</f>
        <v>113436826077472.08</v>
      </c>
      <c r="G42" s="133">
        <f>$C42*VLOOKUP($A42,'Non-energy Multiplier'!$A$1:$AQ$44,COLUMN('Non-energy Multiplier'!G$1),0)</f>
        <v>126106863024248.67</v>
      </c>
      <c r="H42" s="133">
        <f>$C42*VLOOKUP($A42,'Non-energy Multiplier'!$A$1:$AQ$44,COLUMN('Non-energy Multiplier'!H$1),0)</f>
        <v>142956082696739.19</v>
      </c>
      <c r="I42" s="133">
        <f>$C42*VLOOKUP($A42,'Non-energy Multiplier'!$A$1:$AQ$44,COLUMN('Non-energy Multiplier'!I$1),0)</f>
        <v>159709837222875.09</v>
      </c>
      <c r="J42" s="133">
        <f>$C42*VLOOKUP($A42,'Non-energy Multiplier'!$A$1:$AQ$44,COLUMN('Non-energy Multiplier'!J$1),0)</f>
        <v>175240672594120.06</v>
      </c>
      <c r="K42" s="133">
        <f>$C42*VLOOKUP($A42,'Non-energy Multiplier'!$A$1:$AQ$44,COLUMN('Non-energy Multiplier'!K$1),0)</f>
        <v>189649756966762.5</v>
      </c>
      <c r="L42" s="133">
        <f>$C42*VLOOKUP($A42,'Non-energy Multiplier'!$A$1:$AQ$44,COLUMN('Non-energy Multiplier'!L$1),0)</f>
        <v>203293607601244.75</v>
      </c>
      <c r="M42" s="133">
        <f>$C42*VLOOKUP($A42,'Non-energy Multiplier'!$A$1:$AQ$44,COLUMN('Non-energy Multiplier'!M$1),0)</f>
        <v>216764983379389.59</v>
      </c>
      <c r="N42" s="133">
        <f>$C42*VLOOKUP($A42,'Non-energy Multiplier'!$A$1:$AQ$44,COLUMN('Non-energy Multiplier'!N$1),0)</f>
        <v>230715632015780.81</v>
      </c>
      <c r="O42" s="133">
        <f>$C42*VLOOKUP($A42,'Non-energy Multiplier'!$A$1:$AQ$44,COLUMN('Non-energy Multiplier'!O$1),0)</f>
        <v>245284623611854.53</v>
      </c>
      <c r="P42" s="133">
        <f>$C42*VLOOKUP($A42,'Non-energy Multiplier'!$A$1:$AQ$44,COLUMN('Non-energy Multiplier'!P$1),0)</f>
        <v>260459711445618.22</v>
      </c>
      <c r="Q42" s="133">
        <f>$C42*VLOOKUP($A42,'Non-energy Multiplier'!$A$1:$AQ$44,COLUMN('Non-energy Multiplier'!Q$1),0)</f>
        <v>276222615364676.88</v>
      </c>
      <c r="R42" s="133">
        <f>$C42*VLOOKUP($A42,'Non-energy Multiplier'!$A$1:$AQ$44,COLUMN('Non-energy Multiplier'!R$1),0)</f>
        <v>292548500682006.75</v>
      </c>
      <c r="S42" s="133">
        <f>$C42*VLOOKUP($A42,'Non-energy Multiplier'!$A$1:$AQ$44,COLUMN('Non-energy Multiplier'!S$1),0)</f>
        <v>309405282807989.56</v>
      </c>
      <c r="T42" s="133">
        <f>$C42*VLOOKUP($A42,'Non-energy Multiplier'!$A$1:$AQ$44,COLUMN('Non-energy Multiplier'!T$1),0)</f>
        <v>326752480557166.81</v>
      </c>
      <c r="U42" s="133">
        <f>$C42*VLOOKUP($A42,'Non-energy Multiplier'!$A$1:$AQ$44,COLUMN('Non-energy Multiplier'!U$1),0)</f>
        <v>344541244893321.06</v>
      </c>
      <c r="V42" s="133">
        <f>$C42*VLOOKUP($A42,'Non-energy Multiplier'!$A$1:$AQ$44,COLUMN('Non-energy Multiplier'!V$1),0)</f>
        <v>362714181952015.56</v>
      </c>
      <c r="W42" s="133">
        <f>$C42*VLOOKUP($A42,'Non-energy Multiplier'!$A$1:$AQ$44,COLUMN('Non-energy Multiplier'!W$1),0)</f>
        <v>381205083413934.5</v>
      </c>
      <c r="X42" s="133">
        <f>$C42*VLOOKUP($A42,'Non-energy Multiplier'!$A$1:$AQ$44,COLUMN('Non-energy Multiplier'!X$1),0)</f>
        <v>399938759147217.94</v>
      </c>
      <c r="Y42" s="133">
        <f>$C42*VLOOKUP($A42,'Non-energy Multiplier'!$A$1:$AQ$44,COLUMN('Non-energy Multiplier'!Y$1),0)</f>
        <v>418830988664673.75</v>
      </c>
      <c r="Z42" s="133">
        <f>$C42*VLOOKUP($A42,'Non-energy Multiplier'!$A$1:$AQ$44,COLUMN('Non-energy Multiplier'!Z$1),0)</f>
        <v>437788607526251.69</v>
      </c>
      <c r="AA42" s="133">
        <f>$C42*VLOOKUP($A42,'Non-energy Multiplier'!$A$1:$AQ$44,COLUMN('Non-energy Multiplier'!AA$1),0)</f>
        <v>456709743902409.88</v>
      </c>
      <c r="AB42" s="133">
        <f>$C42*VLOOKUP($A42,'Non-energy Multiplier'!$A$1:$AQ$44,COLUMN('Non-energy Multiplier'!AB$1),0)</f>
        <v>475484219050006.13</v>
      </c>
      <c r="AC42" s="133">
        <f>$C42*VLOOKUP($A42,'Non-energy Multiplier'!$A$1:$AQ$44,COLUMN('Non-energy Multiplier'!AC$1),0)</f>
        <v>493994123400454.19</v>
      </c>
      <c r="AD42" s="133">
        <f>$C42*VLOOKUP($A42,'Non-energy Multiplier'!$A$1:$AQ$44,COLUMN('Non-energy Multiplier'!AD$1),0)</f>
        <v>512114577296284.38</v>
      </c>
      <c r="AE42" s="133">
        <f>$C42*VLOOKUP($A42,'Non-energy Multiplier'!$A$1:$AQ$44,COLUMN('Non-energy Multiplier'!AE$1),0)</f>
        <v>529714682131729.63</v>
      </c>
      <c r="AF42" s="133">
        <f>$C42*VLOOKUP($A42,'Non-energy Multiplier'!$A$1:$AQ$44,COLUMN('Non-energy Multiplier'!AF$1),0)</f>
        <v>546658663771755.31</v>
      </c>
      <c r="AG42" s="133">
        <f>$C42*VLOOKUP($A42,'Non-energy Multiplier'!$A$1:$AQ$44,COLUMN('Non-energy Multiplier'!AG$1),0)</f>
        <v>562807205683182.75</v>
      </c>
      <c r="AH42" s="133">
        <f>$C42*VLOOKUP($A42,'Non-energy Multiplier'!$A$1:$AQ$44,COLUMN('Non-energy Multiplier'!AH$1),0)</f>
        <v>578018964278998.13</v>
      </c>
      <c r="AI42" s="133">
        <f>$C42*VLOOKUP($A42,'Non-energy Multiplier'!$A$1:$AQ$44,COLUMN('Non-energy Multiplier'!AI$1),0)</f>
        <v>592152253648799.13</v>
      </c>
      <c r="AJ42" s="133">
        <f>$C42*VLOOKUP($A42,'Non-energy Multiplier'!$A$1:$AQ$44,COLUMN('Non-energy Multiplier'!AJ$1),0)</f>
        <v>605066881249125.75</v>
      </c>
      <c r="AK42" s="133">
        <f>$C42*VLOOKUP($A42,'Non-energy Multiplier'!$A$1:$AQ$44,COLUMN('Non-energy Multiplier'!AK$1),0)</f>
        <v>616626110409581.75</v>
      </c>
      <c r="AL42" s="133">
        <f>$C42*VLOOKUP($A42,'Non-energy Multiplier'!$A$1:$AQ$44,COLUMN('Non-energy Multiplier'!AL$1),0)</f>
        <v>626698719851389.63</v>
      </c>
      <c r="AM42" s="133">
        <f>$C42*VLOOKUP($A42,'Non-energy Multiplier'!$A$1:$AQ$44,COLUMN('Non-energy Multiplier'!AM$1),0)</f>
        <v>635161125012961</v>
      </c>
      <c r="AN42" s="133">
        <f>$C42*VLOOKUP($A42,'Non-energy Multiplier'!$A$1:$AQ$44,COLUMN('Non-energy Multiplier'!AN$1),0)</f>
        <v>641899521046173.13</v>
      </c>
      <c r="AO42" s="133">
        <f>$C42*VLOOKUP($A42,'Non-energy Multiplier'!$A$1:$AQ$44,COLUMN('Non-energy Multiplier'!AO$1),0)</f>
        <v>646812003109711.5</v>
      </c>
      <c r="AP42" s="133">
        <f>$C42*VLOOKUP($A42,'Non-energy Multiplier'!$A$1:$AQ$44,COLUMN('Non-energy Multiplier'!AP$1),0)</f>
        <v>649810616264326</v>
      </c>
      <c r="AQ42" s="320">
        <f>$C42*VLOOKUP($A42,'Non-energy Multiplier'!$A$1:$AQ$44,COLUMN('Non-energy Multiplier'!AQ$1),0)</f>
        <v>650823285081154.75</v>
      </c>
      <c r="AR42" s="133" t="str">
        <f>VLOOKUP($A42,'Sector Match'!$A$1:$B$43,2,0)</f>
        <v>energy pipelines and gas processing 352T353</v>
      </c>
    </row>
    <row r="43" spans="1:44" x14ac:dyDescent="0.25">
      <c r="A43" s="37" t="s">
        <v>41</v>
      </c>
      <c r="B43" s="133">
        <f>'Non-energy Use 2019'!D156</f>
        <v>0</v>
      </c>
      <c r="C43" s="133">
        <f>'Non-energy Use 2020'!D155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14">
        <f>'Non-energy Use 2019'!D157</f>
        <v>0</v>
      </c>
      <c r="C44" s="214">
        <f>'Non-energy Use 2020'!D156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104" t="s">
        <v>275</v>
      </c>
      <c r="B50" s="223">
        <f>SUMIFS(B$2:B$44,$AR$2:$AR$44,$A50)</f>
        <v>0</v>
      </c>
      <c r="C50" s="223">
        <f t="shared" ref="C50:AQ56" si="0">SUMIFS(C$2:C$44,$AR$2:$AR$44,$A50)</f>
        <v>0</v>
      </c>
      <c r="D50" s="223">
        <f t="shared" si="0"/>
        <v>0</v>
      </c>
      <c r="E50" s="223">
        <f t="shared" si="0"/>
        <v>0</v>
      </c>
      <c r="F50" s="223">
        <f t="shared" si="0"/>
        <v>0</v>
      </c>
      <c r="G50" s="223">
        <f t="shared" si="0"/>
        <v>0</v>
      </c>
      <c r="H50" s="223">
        <f t="shared" si="0"/>
        <v>0</v>
      </c>
      <c r="I50" s="223">
        <f t="shared" si="0"/>
        <v>0</v>
      </c>
      <c r="J50" s="223">
        <f t="shared" si="0"/>
        <v>0</v>
      </c>
      <c r="K50" s="223">
        <f t="shared" si="0"/>
        <v>0</v>
      </c>
      <c r="L50" s="223">
        <f t="shared" si="0"/>
        <v>0</v>
      </c>
      <c r="M50" s="223">
        <f t="shared" si="0"/>
        <v>0</v>
      </c>
      <c r="N50" s="223">
        <f t="shared" si="0"/>
        <v>0</v>
      </c>
      <c r="O50" s="223">
        <f t="shared" si="0"/>
        <v>0</v>
      </c>
      <c r="P50" s="223">
        <f t="shared" si="0"/>
        <v>0</v>
      </c>
      <c r="Q50" s="223">
        <f t="shared" si="0"/>
        <v>0</v>
      </c>
      <c r="R50" s="223">
        <f t="shared" si="0"/>
        <v>0</v>
      </c>
      <c r="S50" s="223">
        <f t="shared" si="0"/>
        <v>0</v>
      </c>
      <c r="T50" s="223">
        <f t="shared" si="0"/>
        <v>0</v>
      </c>
      <c r="U50" s="223">
        <f t="shared" si="0"/>
        <v>0</v>
      </c>
      <c r="V50" s="223">
        <f t="shared" si="0"/>
        <v>0</v>
      </c>
      <c r="W50" s="223">
        <f t="shared" si="0"/>
        <v>0</v>
      </c>
      <c r="X50" s="223">
        <f t="shared" si="0"/>
        <v>0</v>
      </c>
      <c r="Y50" s="223">
        <f t="shared" si="0"/>
        <v>0</v>
      </c>
      <c r="Z50" s="223">
        <f t="shared" si="0"/>
        <v>0</v>
      </c>
      <c r="AA50" s="223">
        <f t="shared" si="0"/>
        <v>0</v>
      </c>
      <c r="AB50" s="223">
        <f t="shared" si="0"/>
        <v>0</v>
      </c>
      <c r="AC50" s="223">
        <f t="shared" si="0"/>
        <v>0</v>
      </c>
      <c r="AD50" s="223">
        <f t="shared" si="0"/>
        <v>0</v>
      </c>
      <c r="AE50" s="223">
        <f t="shared" si="0"/>
        <v>0</v>
      </c>
      <c r="AF50" s="223">
        <f t="shared" si="0"/>
        <v>0</v>
      </c>
      <c r="AG50" s="223">
        <f t="shared" si="0"/>
        <v>0</v>
      </c>
      <c r="AH50" s="223">
        <f t="shared" si="0"/>
        <v>0</v>
      </c>
      <c r="AI50" s="223">
        <f t="shared" si="0"/>
        <v>0</v>
      </c>
      <c r="AJ50" s="223">
        <f t="shared" si="0"/>
        <v>0</v>
      </c>
      <c r="AK50" s="223">
        <f t="shared" si="0"/>
        <v>0</v>
      </c>
      <c r="AL50" s="223">
        <f t="shared" si="0"/>
        <v>0</v>
      </c>
      <c r="AM50" s="223">
        <f t="shared" si="0"/>
        <v>0</v>
      </c>
      <c r="AN50" s="223">
        <f t="shared" si="0"/>
        <v>0</v>
      </c>
      <c r="AO50" s="223">
        <f t="shared" si="0"/>
        <v>0</v>
      </c>
      <c r="AP50" s="223">
        <f t="shared" si="0"/>
        <v>0</v>
      </c>
      <c r="AQ50" s="223">
        <f t="shared" si="0"/>
        <v>0</v>
      </c>
    </row>
    <row r="51" spans="1:43" x14ac:dyDescent="0.25">
      <c r="A51" s="105" t="s">
        <v>90</v>
      </c>
      <c r="B51" s="133">
        <f t="shared" ref="B51:Q74" si="1">SUMIFS(B$2:B$44,$AR$2:$AR$44,$A51)</f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0"/>
        <v>0</v>
      </c>
      <c r="S51" s="133">
        <f t="shared" si="0"/>
        <v>0</v>
      </c>
      <c r="T51" s="133">
        <f t="shared" si="0"/>
        <v>0</v>
      </c>
      <c r="U51" s="133">
        <f t="shared" si="0"/>
        <v>0</v>
      </c>
      <c r="V51" s="133">
        <f t="shared" si="0"/>
        <v>0</v>
      </c>
      <c r="W51" s="133">
        <f t="shared" si="0"/>
        <v>0</v>
      </c>
      <c r="X51" s="133">
        <f t="shared" si="0"/>
        <v>0</v>
      </c>
      <c r="Y51" s="133">
        <f t="shared" si="0"/>
        <v>0</v>
      </c>
      <c r="Z51" s="133">
        <f t="shared" si="0"/>
        <v>0</v>
      </c>
      <c r="AA51" s="133">
        <f t="shared" si="0"/>
        <v>0</v>
      </c>
      <c r="AB51" s="133">
        <f t="shared" si="0"/>
        <v>0</v>
      </c>
      <c r="AC51" s="133">
        <f t="shared" si="0"/>
        <v>0</v>
      </c>
      <c r="AD51" s="133">
        <f t="shared" si="0"/>
        <v>0</v>
      </c>
      <c r="AE51" s="133">
        <f t="shared" si="0"/>
        <v>0</v>
      </c>
      <c r="AF51" s="133">
        <f t="shared" si="0"/>
        <v>0</v>
      </c>
      <c r="AG51" s="133">
        <f t="shared" si="0"/>
        <v>0</v>
      </c>
      <c r="AH51" s="133">
        <f t="shared" si="0"/>
        <v>0</v>
      </c>
      <c r="AI51" s="133">
        <f t="shared" si="0"/>
        <v>0</v>
      </c>
      <c r="AJ51" s="133">
        <f t="shared" si="0"/>
        <v>0</v>
      </c>
      <c r="AK51" s="133">
        <f t="shared" si="0"/>
        <v>0</v>
      </c>
      <c r="AL51" s="133">
        <f t="shared" si="0"/>
        <v>0</v>
      </c>
      <c r="AM51" s="133">
        <f t="shared" si="0"/>
        <v>0</v>
      </c>
      <c r="AN51" s="133">
        <f t="shared" si="0"/>
        <v>0</v>
      </c>
      <c r="AO51" s="133">
        <f t="shared" si="0"/>
        <v>0</v>
      </c>
      <c r="AP51" s="133">
        <f t="shared" si="0"/>
        <v>0</v>
      </c>
      <c r="AQ51" s="133">
        <f t="shared" si="0"/>
        <v>0</v>
      </c>
    </row>
    <row r="52" spans="1:43" x14ac:dyDescent="0.25">
      <c r="A52" s="105" t="s">
        <v>91</v>
      </c>
      <c r="B52" s="133">
        <f t="shared" si="1"/>
        <v>0</v>
      </c>
      <c r="C52" s="133">
        <f t="shared" si="0"/>
        <v>0</v>
      </c>
      <c r="D52" s="133">
        <f t="shared" si="0"/>
        <v>0</v>
      </c>
      <c r="E52" s="133">
        <f t="shared" si="0"/>
        <v>0</v>
      </c>
      <c r="F52" s="133">
        <f t="shared" si="0"/>
        <v>0</v>
      </c>
      <c r="G52" s="133">
        <f t="shared" si="0"/>
        <v>0</v>
      </c>
      <c r="H52" s="133">
        <f t="shared" si="0"/>
        <v>0</v>
      </c>
      <c r="I52" s="133">
        <f t="shared" si="0"/>
        <v>0</v>
      </c>
      <c r="J52" s="133">
        <f t="shared" si="0"/>
        <v>0</v>
      </c>
      <c r="K52" s="133">
        <f t="shared" si="0"/>
        <v>0</v>
      </c>
      <c r="L52" s="133">
        <f t="shared" si="0"/>
        <v>0</v>
      </c>
      <c r="M52" s="133">
        <f t="shared" si="0"/>
        <v>0</v>
      </c>
      <c r="N52" s="133">
        <f t="shared" si="0"/>
        <v>0</v>
      </c>
      <c r="O52" s="133">
        <f t="shared" si="0"/>
        <v>0</v>
      </c>
      <c r="P52" s="133">
        <f t="shared" si="0"/>
        <v>0</v>
      </c>
      <c r="Q52" s="133">
        <f t="shared" si="0"/>
        <v>0</v>
      </c>
      <c r="R52" s="133">
        <f t="shared" si="0"/>
        <v>0</v>
      </c>
      <c r="S52" s="133">
        <f t="shared" si="0"/>
        <v>0</v>
      </c>
      <c r="T52" s="133">
        <f t="shared" si="0"/>
        <v>0</v>
      </c>
      <c r="U52" s="133">
        <f t="shared" si="0"/>
        <v>0</v>
      </c>
      <c r="V52" s="133">
        <f t="shared" si="0"/>
        <v>0</v>
      </c>
      <c r="W52" s="133">
        <f t="shared" si="0"/>
        <v>0</v>
      </c>
      <c r="X52" s="133">
        <f t="shared" si="0"/>
        <v>0</v>
      </c>
      <c r="Y52" s="133">
        <f t="shared" si="0"/>
        <v>0</v>
      </c>
      <c r="Z52" s="133">
        <f t="shared" si="0"/>
        <v>0</v>
      </c>
      <c r="AA52" s="133">
        <f t="shared" si="0"/>
        <v>0</v>
      </c>
      <c r="AB52" s="133">
        <f t="shared" si="0"/>
        <v>0</v>
      </c>
      <c r="AC52" s="133">
        <f t="shared" si="0"/>
        <v>0</v>
      </c>
      <c r="AD52" s="133">
        <f t="shared" si="0"/>
        <v>0</v>
      </c>
      <c r="AE52" s="133">
        <f t="shared" si="0"/>
        <v>0</v>
      </c>
      <c r="AF52" s="133">
        <f t="shared" si="0"/>
        <v>0</v>
      </c>
      <c r="AG52" s="133">
        <f t="shared" si="0"/>
        <v>0</v>
      </c>
      <c r="AH52" s="133">
        <f t="shared" si="0"/>
        <v>0</v>
      </c>
      <c r="AI52" s="133">
        <f t="shared" si="0"/>
        <v>0</v>
      </c>
      <c r="AJ52" s="133">
        <f t="shared" si="0"/>
        <v>0</v>
      </c>
      <c r="AK52" s="133">
        <f t="shared" si="0"/>
        <v>0</v>
      </c>
      <c r="AL52" s="133">
        <f t="shared" si="0"/>
        <v>0</v>
      </c>
      <c r="AM52" s="133">
        <f t="shared" si="0"/>
        <v>0</v>
      </c>
      <c r="AN52" s="133">
        <f t="shared" si="0"/>
        <v>0</v>
      </c>
      <c r="AO52" s="133">
        <f t="shared" si="0"/>
        <v>0</v>
      </c>
      <c r="AP52" s="133">
        <f t="shared" si="0"/>
        <v>0</v>
      </c>
      <c r="AQ52" s="133">
        <f t="shared" si="0"/>
        <v>0</v>
      </c>
    </row>
    <row r="53" spans="1:43" x14ac:dyDescent="0.25">
      <c r="A53" s="105" t="s">
        <v>92</v>
      </c>
      <c r="B53" s="133">
        <f t="shared" si="1"/>
        <v>0</v>
      </c>
      <c r="C53" s="133">
        <f t="shared" si="0"/>
        <v>0</v>
      </c>
      <c r="D53" s="133">
        <f t="shared" si="0"/>
        <v>0</v>
      </c>
      <c r="E53" s="133">
        <f t="shared" si="0"/>
        <v>0</v>
      </c>
      <c r="F53" s="133">
        <f t="shared" si="0"/>
        <v>0</v>
      </c>
      <c r="G53" s="133">
        <f t="shared" si="0"/>
        <v>0</v>
      </c>
      <c r="H53" s="133">
        <f t="shared" si="0"/>
        <v>0</v>
      </c>
      <c r="I53" s="133">
        <f t="shared" si="0"/>
        <v>0</v>
      </c>
      <c r="J53" s="133">
        <f t="shared" si="0"/>
        <v>0</v>
      </c>
      <c r="K53" s="133">
        <f t="shared" si="0"/>
        <v>0</v>
      </c>
      <c r="L53" s="133">
        <f t="shared" si="0"/>
        <v>0</v>
      </c>
      <c r="M53" s="133">
        <f t="shared" si="0"/>
        <v>0</v>
      </c>
      <c r="N53" s="133">
        <f t="shared" si="0"/>
        <v>0</v>
      </c>
      <c r="O53" s="133">
        <f t="shared" si="0"/>
        <v>0</v>
      </c>
      <c r="P53" s="133">
        <f t="shared" si="0"/>
        <v>0</v>
      </c>
      <c r="Q53" s="133">
        <f t="shared" si="0"/>
        <v>0</v>
      </c>
      <c r="R53" s="133">
        <f t="shared" si="0"/>
        <v>0</v>
      </c>
      <c r="S53" s="133">
        <f t="shared" si="0"/>
        <v>0</v>
      </c>
      <c r="T53" s="133">
        <f t="shared" si="0"/>
        <v>0</v>
      </c>
      <c r="U53" s="133">
        <f t="shared" si="0"/>
        <v>0</v>
      </c>
      <c r="V53" s="133">
        <f t="shared" si="0"/>
        <v>0</v>
      </c>
      <c r="W53" s="133">
        <f t="shared" si="0"/>
        <v>0</v>
      </c>
      <c r="X53" s="133">
        <f t="shared" si="0"/>
        <v>0</v>
      </c>
      <c r="Y53" s="133">
        <f t="shared" si="0"/>
        <v>0</v>
      </c>
      <c r="Z53" s="133">
        <f t="shared" si="0"/>
        <v>0</v>
      </c>
      <c r="AA53" s="133">
        <f t="shared" si="0"/>
        <v>0</v>
      </c>
      <c r="AB53" s="133">
        <f t="shared" si="0"/>
        <v>0</v>
      </c>
      <c r="AC53" s="133">
        <f t="shared" si="0"/>
        <v>0</v>
      </c>
      <c r="AD53" s="133">
        <f t="shared" si="0"/>
        <v>0</v>
      </c>
      <c r="AE53" s="133">
        <f t="shared" si="0"/>
        <v>0</v>
      </c>
      <c r="AF53" s="133">
        <f t="shared" si="0"/>
        <v>0</v>
      </c>
      <c r="AG53" s="133">
        <f t="shared" si="0"/>
        <v>0</v>
      </c>
      <c r="AH53" s="133">
        <f t="shared" si="0"/>
        <v>0</v>
      </c>
      <c r="AI53" s="133">
        <f t="shared" si="0"/>
        <v>0</v>
      </c>
      <c r="AJ53" s="133">
        <f t="shared" si="0"/>
        <v>0</v>
      </c>
      <c r="AK53" s="133">
        <f t="shared" si="0"/>
        <v>0</v>
      </c>
      <c r="AL53" s="133">
        <f t="shared" si="0"/>
        <v>0</v>
      </c>
      <c r="AM53" s="133">
        <f t="shared" si="0"/>
        <v>0</v>
      </c>
      <c r="AN53" s="133">
        <f t="shared" si="0"/>
        <v>0</v>
      </c>
      <c r="AO53" s="133">
        <f t="shared" si="0"/>
        <v>0</v>
      </c>
      <c r="AP53" s="133">
        <f t="shared" si="0"/>
        <v>0</v>
      </c>
      <c r="AQ53" s="133">
        <f t="shared" si="0"/>
        <v>0</v>
      </c>
    </row>
    <row r="54" spans="1:43" x14ac:dyDescent="0.25">
      <c r="A54" s="105" t="s">
        <v>93</v>
      </c>
      <c r="B54" s="133">
        <f t="shared" si="1"/>
        <v>0</v>
      </c>
      <c r="C54" s="133">
        <f t="shared" si="0"/>
        <v>0</v>
      </c>
      <c r="D54" s="133">
        <f t="shared" si="0"/>
        <v>0</v>
      </c>
      <c r="E54" s="133">
        <f t="shared" si="0"/>
        <v>0</v>
      </c>
      <c r="F54" s="133">
        <f t="shared" si="0"/>
        <v>0</v>
      </c>
      <c r="G54" s="133">
        <f t="shared" si="0"/>
        <v>0</v>
      </c>
      <c r="H54" s="133">
        <f t="shared" si="0"/>
        <v>0</v>
      </c>
      <c r="I54" s="133">
        <f t="shared" si="0"/>
        <v>0</v>
      </c>
      <c r="J54" s="133">
        <f t="shared" si="0"/>
        <v>0</v>
      </c>
      <c r="K54" s="133">
        <f t="shared" si="0"/>
        <v>0</v>
      </c>
      <c r="L54" s="133">
        <f t="shared" si="0"/>
        <v>0</v>
      </c>
      <c r="M54" s="133">
        <f t="shared" si="0"/>
        <v>0</v>
      </c>
      <c r="N54" s="133">
        <f t="shared" si="0"/>
        <v>0</v>
      </c>
      <c r="O54" s="133">
        <f t="shared" si="0"/>
        <v>0</v>
      </c>
      <c r="P54" s="133">
        <f t="shared" si="0"/>
        <v>0</v>
      </c>
      <c r="Q54" s="133">
        <f t="shared" si="0"/>
        <v>0</v>
      </c>
      <c r="R54" s="133">
        <f t="shared" si="0"/>
        <v>0</v>
      </c>
      <c r="S54" s="133">
        <f t="shared" si="0"/>
        <v>0</v>
      </c>
      <c r="T54" s="133">
        <f t="shared" si="0"/>
        <v>0</v>
      </c>
      <c r="U54" s="133">
        <f t="shared" si="0"/>
        <v>0</v>
      </c>
      <c r="V54" s="133">
        <f t="shared" si="0"/>
        <v>0</v>
      </c>
      <c r="W54" s="133">
        <f t="shared" si="0"/>
        <v>0</v>
      </c>
      <c r="X54" s="133">
        <f t="shared" si="0"/>
        <v>0</v>
      </c>
      <c r="Y54" s="133">
        <f t="shared" si="0"/>
        <v>0</v>
      </c>
      <c r="Z54" s="133">
        <f t="shared" si="0"/>
        <v>0</v>
      </c>
      <c r="AA54" s="133">
        <f t="shared" si="0"/>
        <v>0</v>
      </c>
      <c r="AB54" s="133">
        <f t="shared" si="0"/>
        <v>0</v>
      </c>
      <c r="AC54" s="133">
        <f t="shared" si="0"/>
        <v>0</v>
      </c>
      <c r="AD54" s="133">
        <f t="shared" si="0"/>
        <v>0</v>
      </c>
      <c r="AE54" s="133">
        <f t="shared" si="0"/>
        <v>0</v>
      </c>
      <c r="AF54" s="133">
        <f t="shared" si="0"/>
        <v>0</v>
      </c>
      <c r="AG54" s="133">
        <f t="shared" si="0"/>
        <v>0</v>
      </c>
      <c r="AH54" s="133">
        <f t="shared" si="0"/>
        <v>0</v>
      </c>
      <c r="AI54" s="133">
        <f t="shared" si="0"/>
        <v>0</v>
      </c>
      <c r="AJ54" s="133">
        <f t="shared" si="0"/>
        <v>0</v>
      </c>
      <c r="AK54" s="133">
        <f t="shared" si="0"/>
        <v>0</v>
      </c>
      <c r="AL54" s="133">
        <f t="shared" si="0"/>
        <v>0</v>
      </c>
      <c r="AM54" s="133">
        <f t="shared" si="0"/>
        <v>0</v>
      </c>
      <c r="AN54" s="133">
        <f t="shared" si="0"/>
        <v>0</v>
      </c>
      <c r="AO54" s="133">
        <f t="shared" si="0"/>
        <v>0</v>
      </c>
      <c r="AP54" s="133">
        <f t="shared" si="0"/>
        <v>0</v>
      </c>
      <c r="AQ54" s="133">
        <f t="shared" si="0"/>
        <v>0</v>
      </c>
    </row>
    <row r="55" spans="1:43" x14ac:dyDescent="0.25">
      <c r="A55" s="105" t="s">
        <v>94</v>
      </c>
      <c r="B55" s="133">
        <f t="shared" si="1"/>
        <v>0</v>
      </c>
      <c r="C55" s="133">
        <f t="shared" si="0"/>
        <v>0</v>
      </c>
      <c r="D55" s="133">
        <f t="shared" si="0"/>
        <v>0</v>
      </c>
      <c r="E55" s="133">
        <f t="shared" si="0"/>
        <v>0</v>
      </c>
      <c r="F55" s="133">
        <f t="shared" si="0"/>
        <v>0</v>
      </c>
      <c r="G55" s="133">
        <f t="shared" si="0"/>
        <v>0</v>
      </c>
      <c r="H55" s="133">
        <f t="shared" si="0"/>
        <v>0</v>
      </c>
      <c r="I55" s="133">
        <f t="shared" si="0"/>
        <v>0</v>
      </c>
      <c r="J55" s="133">
        <f t="shared" si="0"/>
        <v>0</v>
      </c>
      <c r="K55" s="133">
        <f t="shared" si="0"/>
        <v>0</v>
      </c>
      <c r="L55" s="133">
        <f t="shared" si="0"/>
        <v>0</v>
      </c>
      <c r="M55" s="133">
        <f t="shared" si="0"/>
        <v>0</v>
      </c>
      <c r="N55" s="133">
        <f t="shared" si="0"/>
        <v>0</v>
      </c>
      <c r="O55" s="133">
        <f t="shared" si="0"/>
        <v>0</v>
      </c>
      <c r="P55" s="133">
        <f t="shared" si="0"/>
        <v>0</v>
      </c>
      <c r="Q55" s="133">
        <f t="shared" si="0"/>
        <v>0</v>
      </c>
      <c r="R55" s="133">
        <f t="shared" si="0"/>
        <v>0</v>
      </c>
      <c r="S55" s="133">
        <f t="shared" si="0"/>
        <v>0</v>
      </c>
      <c r="T55" s="133">
        <f t="shared" si="0"/>
        <v>0</v>
      </c>
      <c r="U55" s="133">
        <f t="shared" si="0"/>
        <v>0</v>
      </c>
      <c r="V55" s="133">
        <f t="shared" si="0"/>
        <v>0</v>
      </c>
      <c r="W55" s="133">
        <f t="shared" si="0"/>
        <v>0</v>
      </c>
      <c r="X55" s="133">
        <f t="shared" si="0"/>
        <v>0</v>
      </c>
      <c r="Y55" s="133">
        <f t="shared" si="0"/>
        <v>0</v>
      </c>
      <c r="Z55" s="133">
        <f t="shared" si="0"/>
        <v>0</v>
      </c>
      <c r="AA55" s="133">
        <f t="shared" si="0"/>
        <v>0</v>
      </c>
      <c r="AB55" s="133">
        <f t="shared" si="0"/>
        <v>0</v>
      </c>
      <c r="AC55" s="133">
        <f t="shared" si="0"/>
        <v>0</v>
      </c>
      <c r="AD55" s="133">
        <f t="shared" si="0"/>
        <v>0</v>
      </c>
      <c r="AE55" s="133">
        <f t="shared" si="0"/>
        <v>0</v>
      </c>
      <c r="AF55" s="133">
        <f t="shared" si="0"/>
        <v>0</v>
      </c>
      <c r="AG55" s="133">
        <f t="shared" si="0"/>
        <v>0</v>
      </c>
      <c r="AH55" s="133">
        <f t="shared" si="0"/>
        <v>0</v>
      </c>
      <c r="AI55" s="133">
        <f t="shared" si="0"/>
        <v>0</v>
      </c>
      <c r="AJ55" s="133">
        <f t="shared" si="0"/>
        <v>0</v>
      </c>
      <c r="AK55" s="133">
        <f t="shared" si="0"/>
        <v>0</v>
      </c>
      <c r="AL55" s="133">
        <f t="shared" si="0"/>
        <v>0</v>
      </c>
      <c r="AM55" s="133">
        <f t="shared" si="0"/>
        <v>0</v>
      </c>
      <c r="AN55" s="133">
        <f t="shared" si="0"/>
        <v>0</v>
      </c>
      <c r="AO55" s="133">
        <f t="shared" si="0"/>
        <v>0</v>
      </c>
      <c r="AP55" s="133">
        <f t="shared" si="0"/>
        <v>0</v>
      </c>
      <c r="AQ55" s="133">
        <f t="shared" si="0"/>
        <v>0</v>
      </c>
    </row>
    <row r="56" spans="1:43" x14ac:dyDescent="0.25">
      <c r="A56" s="105" t="s">
        <v>95</v>
      </c>
      <c r="B56" s="133">
        <f t="shared" si="1"/>
        <v>0</v>
      </c>
      <c r="C56" s="133">
        <f t="shared" si="0"/>
        <v>0</v>
      </c>
      <c r="D56" s="133">
        <f t="shared" si="0"/>
        <v>0</v>
      </c>
      <c r="E56" s="133">
        <f t="shared" si="0"/>
        <v>0</v>
      </c>
      <c r="F56" s="133">
        <f t="shared" si="0"/>
        <v>0</v>
      </c>
      <c r="G56" s="133">
        <f t="shared" si="0"/>
        <v>0</v>
      </c>
      <c r="H56" s="133">
        <f t="shared" si="0"/>
        <v>0</v>
      </c>
      <c r="I56" s="133">
        <f t="shared" si="0"/>
        <v>0</v>
      </c>
      <c r="J56" s="133">
        <f t="shared" si="0"/>
        <v>0</v>
      </c>
      <c r="K56" s="133">
        <f t="shared" si="0"/>
        <v>0</v>
      </c>
      <c r="L56" s="133">
        <f t="shared" si="0"/>
        <v>0</v>
      </c>
      <c r="M56" s="133">
        <f t="shared" si="0"/>
        <v>0</v>
      </c>
      <c r="N56" s="133">
        <f t="shared" si="0"/>
        <v>0</v>
      </c>
      <c r="O56" s="133">
        <f t="shared" si="0"/>
        <v>0</v>
      </c>
      <c r="P56" s="133">
        <f t="shared" si="0"/>
        <v>0</v>
      </c>
      <c r="Q56" s="133">
        <f t="shared" si="0"/>
        <v>0</v>
      </c>
      <c r="R56" s="133">
        <f t="shared" si="0"/>
        <v>0</v>
      </c>
      <c r="S56" s="133">
        <f t="shared" si="0"/>
        <v>0</v>
      </c>
      <c r="T56" s="133">
        <f t="shared" si="0"/>
        <v>0</v>
      </c>
      <c r="U56" s="133">
        <f t="shared" si="0"/>
        <v>0</v>
      </c>
      <c r="V56" s="133">
        <f t="shared" si="0"/>
        <v>0</v>
      </c>
      <c r="W56" s="133">
        <f t="shared" si="0"/>
        <v>0</v>
      </c>
      <c r="X56" s="133">
        <f t="shared" si="0"/>
        <v>0</v>
      </c>
      <c r="Y56" s="133">
        <f t="shared" si="0"/>
        <v>0</v>
      </c>
      <c r="Z56" s="133">
        <f t="shared" si="0"/>
        <v>0</v>
      </c>
      <c r="AA56" s="133">
        <f t="shared" ref="C56:AQ62" si="2">SUMIFS(AA$2:AA$44,$AR$2:$AR$44,$A56)</f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5">
      <c r="A57" s="105" t="s">
        <v>96</v>
      </c>
      <c r="B57" s="133">
        <f t="shared" si="1"/>
        <v>0</v>
      </c>
      <c r="C57" s="133">
        <f t="shared" si="2"/>
        <v>0</v>
      </c>
      <c r="D57" s="133">
        <f t="shared" si="2"/>
        <v>0</v>
      </c>
      <c r="E57" s="133">
        <f t="shared" si="2"/>
        <v>0</v>
      </c>
      <c r="F57" s="133">
        <f t="shared" si="2"/>
        <v>0</v>
      </c>
      <c r="G57" s="133">
        <f t="shared" si="2"/>
        <v>0</v>
      </c>
      <c r="H57" s="133">
        <f t="shared" si="2"/>
        <v>0</v>
      </c>
      <c r="I57" s="133">
        <f t="shared" si="2"/>
        <v>0</v>
      </c>
      <c r="J57" s="133">
        <f t="shared" si="2"/>
        <v>0</v>
      </c>
      <c r="K57" s="133">
        <f t="shared" si="2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5">
      <c r="A58" s="105" t="s">
        <v>97</v>
      </c>
      <c r="B58" s="133">
        <f t="shared" si="1"/>
        <v>1691728041704416.5</v>
      </c>
      <c r="C58" s="133">
        <f t="shared" si="2"/>
        <v>1943262803116336</v>
      </c>
      <c r="D58" s="133">
        <f t="shared" si="2"/>
        <v>2035711366981509.5</v>
      </c>
      <c r="E58" s="133">
        <f t="shared" si="2"/>
        <v>2171302593983764</v>
      </c>
      <c r="F58" s="133">
        <f t="shared" si="2"/>
        <v>2306893820986018</v>
      </c>
      <c r="G58" s="133">
        <f t="shared" si="2"/>
        <v>2433240191601755</v>
      </c>
      <c r="H58" s="133">
        <f t="shared" si="2"/>
        <v>2559586562217491.5</v>
      </c>
      <c r="I58" s="133">
        <f t="shared" si="2"/>
        <v>2616465879880935</v>
      </c>
      <c r="J58" s="133">
        <f t="shared" si="2"/>
        <v>2673345197544378</v>
      </c>
      <c r="K58" s="133">
        <f t="shared" si="2"/>
        <v>2730224515207821.5</v>
      </c>
      <c r="L58" s="133">
        <f t="shared" si="2"/>
        <v>2787103832871264</v>
      </c>
      <c r="M58" s="133">
        <f t="shared" si="2"/>
        <v>2843983150534707.5</v>
      </c>
      <c r="N58" s="133">
        <f t="shared" si="2"/>
        <v>2848046100453714</v>
      </c>
      <c r="O58" s="133">
        <f t="shared" si="2"/>
        <v>2852109050372721</v>
      </c>
      <c r="P58" s="133">
        <f t="shared" si="2"/>
        <v>2856172000291727</v>
      </c>
      <c r="Q58" s="133">
        <f t="shared" si="2"/>
        <v>2860234950210734</v>
      </c>
      <c r="R58" s="133">
        <f t="shared" si="2"/>
        <v>2864297900129740.5</v>
      </c>
      <c r="S58" s="133">
        <f t="shared" si="2"/>
        <v>2831795500404980.5</v>
      </c>
      <c r="T58" s="133">
        <f t="shared" si="2"/>
        <v>2799293100680220</v>
      </c>
      <c r="U58" s="133">
        <f t="shared" si="2"/>
        <v>2766790700955459</v>
      </c>
      <c r="V58" s="133">
        <f t="shared" si="2"/>
        <v>2734288301230698.5</v>
      </c>
      <c r="W58" s="133">
        <f t="shared" si="2"/>
        <v>2701785901505938.5</v>
      </c>
      <c r="X58" s="133">
        <f t="shared" si="2"/>
        <v>2640843652099659</v>
      </c>
      <c r="Y58" s="133">
        <f t="shared" si="2"/>
        <v>2579901402693381</v>
      </c>
      <c r="Z58" s="133">
        <f t="shared" si="2"/>
        <v>2518959153287102</v>
      </c>
      <c r="AA58" s="133">
        <f t="shared" si="2"/>
        <v>2458016903880823</v>
      </c>
      <c r="AB58" s="133">
        <f t="shared" si="2"/>
        <v>2397074654474543.5</v>
      </c>
      <c r="AC58" s="133">
        <f t="shared" si="2"/>
        <v>2336132405068265</v>
      </c>
      <c r="AD58" s="133">
        <f t="shared" si="2"/>
        <v>2275190155661986.5</v>
      </c>
      <c r="AE58" s="133">
        <f t="shared" si="2"/>
        <v>2214247906255707.5</v>
      </c>
      <c r="AF58" s="133">
        <f t="shared" si="2"/>
        <v>2153305656849429</v>
      </c>
      <c r="AG58" s="133">
        <f t="shared" si="2"/>
        <v>2092363407443150</v>
      </c>
      <c r="AH58" s="133">
        <f t="shared" si="2"/>
        <v>2039546676175291.5</v>
      </c>
      <c r="AI58" s="133">
        <f t="shared" si="2"/>
        <v>1986729944907433</v>
      </c>
      <c r="AJ58" s="133">
        <f t="shared" si="2"/>
        <v>1933913213639574.5</v>
      </c>
      <c r="AK58" s="133">
        <f t="shared" si="2"/>
        <v>1881096482371715.8</v>
      </c>
      <c r="AL58" s="133">
        <f t="shared" si="2"/>
        <v>1828279751103857</v>
      </c>
      <c r="AM58" s="133">
        <f t="shared" si="2"/>
        <v>1772809867366406.5</v>
      </c>
      <c r="AN58" s="133">
        <f t="shared" si="2"/>
        <v>1717339983628956</v>
      </c>
      <c r="AO58" s="133">
        <f t="shared" si="2"/>
        <v>1661870099891505.8</v>
      </c>
      <c r="AP58" s="133">
        <f t="shared" si="2"/>
        <v>1606400216154055</v>
      </c>
      <c r="AQ58" s="133">
        <f t="shared" si="2"/>
        <v>1550930332416604.3</v>
      </c>
    </row>
    <row r="59" spans="1:43" x14ac:dyDescent="0.25">
      <c r="A59" s="105" t="s">
        <v>98</v>
      </c>
      <c r="B59" s="133">
        <f t="shared" si="1"/>
        <v>1844354280044041.3</v>
      </c>
      <c r="C59" s="133">
        <f t="shared" si="2"/>
        <v>2196244882771841.5</v>
      </c>
      <c r="D59" s="133">
        <f t="shared" si="2"/>
        <v>2338431909300753</v>
      </c>
      <c r="E59" s="133">
        <f t="shared" si="2"/>
        <v>2575410286848939</v>
      </c>
      <c r="F59" s="133">
        <f t="shared" si="2"/>
        <v>2783951259091342.5</v>
      </c>
      <c r="G59" s="133">
        <f t="shared" si="2"/>
        <v>2964054826027964.5</v>
      </c>
      <c r="H59" s="133">
        <f t="shared" si="2"/>
        <v>3144158392964585.5</v>
      </c>
      <c r="I59" s="133">
        <f t="shared" si="2"/>
        <v>3258664295691045.5</v>
      </c>
      <c r="J59" s="133">
        <f t="shared" si="2"/>
        <v>3373170198417504.5</v>
      </c>
      <c r="K59" s="133">
        <f t="shared" si="2"/>
        <v>3487676101143965</v>
      </c>
      <c r="L59" s="133">
        <f t="shared" si="2"/>
        <v>3602182003870424.5</v>
      </c>
      <c r="M59" s="133">
        <f t="shared" si="2"/>
        <v>3716687906596884.5</v>
      </c>
      <c r="N59" s="133">
        <f t="shared" si="2"/>
        <v>3782448267637213.5</v>
      </c>
      <c r="O59" s="133">
        <f t="shared" si="2"/>
        <v>3848208628677542</v>
      </c>
      <c r="P59" s="133">
        <f t="shared" si="2"/>
        <v>3913968989717871.5</v>
      </c>
      <c r="Q59" s="133">
        <f t="shared" si="2"/>
        <v>3979729350758199.5</v>
      </c>
      <c r="R59" s="133">
        <f t="shared" si="2"/>
        <v>4045489711798529</v>
      </c>
      <c r="S59" s="133">
        <f t="shared" si="2"/>
        <v>4079735760844833.5</v>
      </c>
      <c r="T59" s="133">
        <f t="shared" si="2"/>
        <v>4113981809891138</v>
      </c>
      <c r="U59" s="133">
        <f t="shared" si="2"/>
        <v>4148227858937442.5</v>
      </c>
      <c r="V59" s="133">
        <f t="shared" si="2"/>
        <v>4182473907983747</v>
      </c>
      <c r="W59" s="133">
        <f t="shared" si="2"/>
        <v>4216719957030050</v>
      </c>
      <c r="X59" s="133">
        <f t="shared" si="2"/>
        <v>4232216356308436.5</v>
      </c>
      <c r="Y59" s="133">
        <f t="shared" si="2"/>
        <v>4247712755586821.5</v>
      </c>
      <c r="Z59" s="133">
        <f t="shared" si="2"/>
        <v>4263209154865207</v>
      </c>
      <c r="AA59" s="133">
        <f t="shared" si="2"/>
        <v>4278705554143592.5</v>
      </c>
      <c r="AB59" s="133">
        <f t="shared" si="2"/>
        <v>4294201953421979</v>
      </c>
      <c r="AC59" s="133">
        <f t="shared" si="2"/>
        <v>4293602390354660</v>
      </c>
      <c r="AD59" s="133">
        <f t="shared" si="2"/>
        <v>4293002827287341.5</v>
      </c>
      <c r="AE59" s="133">
        <f t="shared" si="2"/>
        <v>4292403264220023</v>
      </c>
      <c r="AF59" s="133">
        <f t="shared" si="2"/>
        <v>4291803701152704</v>
      </c>
      <c r="AG59" s="133">
        <f t="shared" si="2"/>
        <v>4291204138085386.5</v>
      </c>
      <c r="AH59" s="133">
        <f t="shared" si="2"/>
        <v>4275980912512228</v>
      </c>
      <c r="AI59" s="133">
        <f t="shared" si="2"/>
        <v>4260757686939071</v>
      </c>
      <c r="AJ59" s="133">
        <f t="shared" si="2"/>
        <v>4245534461365913.5</v>
      </c>
      <c r="AK59" s="133">
        <f t="shared" si="2"/>
        <v>4230311235792756</v>
      </c>
      <c r="AL59" s="133">
        <f t="shared" si="2"/>
        <v>4215088010219598</v>
      </c>
      <c r="AM59" s="133">
        <f t="shared" si="2"/>
        <v>4197177393974879.5</v>
      </c>
      <c r="AN59" s="133">
        <f t="shared" si="2"/>
        <v>4179266777730161</v>
      </c>
      <c r="AO59" s="133">
        <f t="shared" si="2"/>
        <v>4161356161485442.5</v>
      </c>
      <c r="AP59" s="133">
        <f t="shared" si="2"/>
        <v>4143445545240724</v>
      </c>
      <c r="AQ59" s="133">
        <f t="shared" si="2"/>
        <v>4125534928996005.5</v>
      </c>
    </row>
    <row r="60" spans="1:43" x14ac:dyDescent="0.25">
      <c r="A60" s="105" t="s">
        <v>99</v>
      </c>
      <c r="B60" s="133">
        <f t="shared" si="1"/>
        <v>0</v>
      </c>
      <c r="C60" s="133">
        <f t="shared" si="2"/>
        <v>0</v>
      </c>
      <c r="D60" s="133">
        <f t="shared" si="2"/>
        <v>0</v>
      </c>
      <c r="E60" s="133">
        <f t="shared" si="2"/>
        <v>0</v>
      </c>
      <c r="F60" s="133">
        <f t="shared" si="2"/>
        <v>0</v>
      </c>
      <c r="G60" s="133">
        <f t="shared" si="2"/>
        <v>0</v>
      </c>
      <c r="H60" s="133">
        <f t="shared" si="2"/>
        <v>0</v>
      </c>
      <c r="I60" s="133">
        <f t="shared" si="2"/>
        <v>0</v>
      </c>
      <c r="J60" s="133">
        <f t="shared" si="2"/>
        <v>0</v>
      </c>
      <c r="K60" s="133">
        <f t="shared" si="2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5">
      <c r="A61" s="105" t="s">
        <v>100</v>
      </c>
      <c r="B61" s="133">
        <f t="shared" si="1"/>
        <v>1094949264602.1648</v>
      </c>
      <c r="C61" s="133">
        <f t="shared" si="2"/>
        <v>1386111907343.6563</v>
      </c>
      <c r="D61" s="133">
        <f t="shared" si="2"/>
        <v>1625048712282.905</v>
      </c>
      <c r="E61" s="133">
        <f t="shared" si="2"/>
        <v>1710204402397.3704</v>
      </c>
      <c r="F61" s="133">
        <f t="shared" si="2"/>
        <v>1749779739248.3984</v>
      </c>
      <c r="G61" s="133">
        <f t="shared" si="2"/>
        <v>1847753447629.9316</v>
      </c>
      <c r="H61" s="133">
        <f t="shared" si="2"/>
        <v>1971567971934.3831</v>
      </c>
      <c r="I61" s="133">
        <f t="shared" si="2"/>
        <v>2088949482376.9814</v>
      </c>
      <c r="J61" s="133">
        <f t="shared" si="2"/>
        <v>2193168796207.313</v>
      </c>
      <c r="K61" s="133">
        <f t="shared" si="2"/>
        <v>2285510064502.1899</v>
      </c>
      <c r="L61" s="133">
        <f t="shared" si="2"/>
        <v>2368100875272.4814</v>
      </c>
      <c r="M61" s="133">
        <f t="shared" si="2"/>
        <v>2443780866626.3086</v>
      </c>
      <c r="N61" s="133">
        <f t="shared" si="2"/>
        <v>2515459241164.0786</v>
      </c>
      <c r="O61" s="133">
        <f t="shared" si="2"/>
        <v>2584336082696.8833</v>
      </c>
      <c r="P61" s="133">
        <f t="shared" si="2"/>
        <v>2651246078060.4951</v>
      </c>
      <c r="Q61" s="133">
        <f t="shared" si="2"/>
        <v>2717146702720.3984</v>
      </c>
      <c r="R61" s="133">
        <f t="shared" si="2"/>
        <v>2783112711477.522</v>
      </c>
      <c r="S61" s="133">
        <f t="shared" si="2"/>
        <v>2850092063636.5249</v>
      </c>
      <c r="T61" s="133">
        <f t="shared" si="2"/>
        <v>2918134910599.2124</v>
      </c>
      <c r="U61" s="133">
        <f t="shared" si="2"/>
        <v>2987041744904.4038</v>
      </c>
      <c r="V61" s="133">
        <f t="shared" si="2"/>
        <v>3056593823340.189</v>
      </c>
      <c r="W61" s="133">
        <f t="shared" si="2"/>
        <v>3126552664531.293</v>
      </c>
      <c r="X61" s="133">
        <f t="shared" si="2"/>
        <v>3196659720886.8716</v>
      </c>
      <c r="Y61" s="133">
        <f t="shared" si="2"/>
        <v>3266636249738.1245</v>
      </c>
      <c r="Z61" s="133">
        <f t="shared" si="2"/>
        <v>3336183408837.3848</v>
      </c>
      <c r="AA61" s="133">
        <f t="shared" si="2"/>
        <v>3404982601255.3701</v>
      </c>
      <c r="AB61" s="133">
        <f t="shared" si="2"/>
        <v>3472696094030.3213</v>
      </c>
      <c r="AC61" s="133">
        <f t="shared" si="2"/>
        <v>3538967933622.9976</v>
      </c>
      <c r="AD61" s="133">
        <f t="shared" si="2"/>
        <v>3603425179252.7734</v>
      </c>
      <c r="AE61" s="133">
        <f t="shared" si="2"/>
        <v>3665679472474.8457</v>
      </c>
      <c r="AF61" s="133">
        <f t="shared" si="2"/>
        <v>3725328957864.3032</v>
      </c>
      <c r="AG61" s="133">
        <f t="shared" si="2"/>
        <v>3781960565368.4038</v>
      </c>
      <c r="AH61" s="133">
        <f t="shared" si="2"/>
        <v>3835152659762.061</v>
      </c>
      <c r="AI61" s="133">
        <f t="shared" si="2"/>
        <v>3884478056702.5103</v>
      </c>
      <c r="AJ61" s="133">
        <f t="shared" si="2"/>
        <v>3929507398161.814</v>
      </c>
      <c r="AK61" s="133">
        <f t="shared" si="2"/>
        <v>3969812872580.8564</v>
      </c>
      <c r="AL61" s="133">
        <f t="shared" si="2"/>
        <v>4004972257028.5684</v>
      </c>
      <c r="AM61" s="133">
        <f t="shared" si="2"/>
        <v>4034573250087.7979</v>
      </c>
      <c r="AN61" s="133">
        <f t="shared" si="2"/>
        <v>4058218055280.9341</v>
      </c>
      <c r="AO61" s="133">
        <f t="shared" si="2"/>
        <v>4075528165783.1846</v>
      </c>
      <c r="AP61" s="133">
        <f t="shared" si="2"/>
        <v>4086149292167.5601</v>
      </c>
      <c r="AQ61" s="133">
        <f t="shared" si="2"/>
        <v>4089756366232.2148</v>
      </c>
    </row>
    <row r="62" spans="1:43" x14ac:dyDescent="0.25">
      <c r="A62" s="105" t="s">
        <v>101</v>
      </c>
      <c r="B62" s="133">
        <f t="shared" si="1"/>
        <v>0</v>
      </c>
      <c r="C62" s="133">
        <f t="shared" si="2"/>
        <v>0</v>
      </c>
      <c r="D62" s="133">
        <f t="shared" si="2"/>
        <v>0</v>
      </c>
      <c r="E62" s="133">
        <f t="shared" si="2"/>
        <v>0</v>
      </c>
      <c r="F62" s="133">
        <f t="shared" si="2"/>
        <v>0</v>
      </c>
      <c r="G62" s="133">
        <f t="shared" si="2"/>
        <v>0</v>
      </c>
      <c r="H62" s="133">
        <f t="shared" si="2"/>
        <v>0</v>
      </c>
      <c r="I62" s="133">
        <f t="shared" si="2"/>
        <v>0</v>
      </c>
      <c r="J62" s="133">
        <f t="shared" si="2"/>
        <v>0</v>
      </c>
      <c r="K62" s="133">
        <f t="shared" si="2"/>
        <v>0</v>
      </c>
      <c r="L62" s="133">
        <f t="shared" si="2"/>
        <v>0</v>
      </c>
      <c r="M62" s="133">
        <f t="shared" si="2"/>
        <v>0</v>
      </c>
      <c r="N62" s="133">
        <f t="shared" si="2"/>
        <v>0</v>
      </c>
      <c r="O62" s="133">
        <f t="shared" si="2"/>
        <v>0</v>
      </c>
      <c r="P62" s="133">
        <f t="shared" si="2"/>
        <v>0</v>
      </c>
      <c r="Q62" s="133">
        <f t="shared" si="2"/>
        <v>0</v>
      </c>
      <c r="R62" s="133">
        <f t="shared" si="2"/>
        <v>0</v>
      </c>
      <c r="S62" s="133">
        <f t="shared" si="2"/>
        <v>0</v>
      </c>
      <c r="T62" s="133">
        <f t="shared" si="2"/>
        <v>0</v>
      </c>
      <c r="U62" s="133">
        <f t="shared" si="2"/>
        <v>0</v>
      </c>
      <c r="V62" s="133">
        <f t="shared" si="2"/>
        <v>0</v>
      </c>
      <c r="W62" s="133">
        <f t="shared" si="2"/>
        <v>0</v>
      </c>
      <c r="X62" s="133">
        <f t="shared" si="2"/>
        <v>0</v>
      </c>
      <c r="Y62" s="133">
        <f t="shared" si="2"/>
        <v>0</v>
      </c>
      <c r="Z62" s="133">
        <f t="shared" si="2"/>
        <v>0</v>
      </c>
      <c r="AA62" s="133">
        <f t="shared" si="2"/>
        <v>0</v>
      </c>
      <c r="AB62" s="133">
        <f t="shared" si="2"/>
        <v>0</v>
      </c>
      <c r="AC62" s="133">
        <f t="shared" si="2"/>
        <v>0</v>
      </c>
      <c r="AD62" s="133">
        <f t="shared" si="2"/>
        <v>0</v>
      </c>
      <c r="AE62" s="133">
        <f t="shared" si="2"/>
        <v>0</v>
      </c>
      <c r="AF62" s="133">
        <f t="shared" si="2"/>
        <v>0</v>
      </c>
      <c r="AG62" s="133">
        <f t="shared" si="2"/>
        <v>0</v>
      </c>
      <c r="AH62" s="133">
        <f t="shared" si="2"/>
        <v>0</v>
      </c>
      <c r="AI62" s="133">
        <f t="shared" si="2"/>
        <v>0</v>
      </c>
      <c r="AJ62" s="133">
        <f t="shared" ref="C62:AQ69" si="3">SUMIFS(AJ$2:AJ$44,$AR$2:$AR$44,$A62)</f>
        <v>0</v>
      </c>
      <c r="AK62" s="133">
        <f t="shared" si="3"/>
        <v>0</v>
      </c>
      <c r="AL62" s="133">
        <f t="shared" si="3"/>
        <v>0</v>
      </c>
      <c r="AM62" s="133">
        <f t="shared" si="3"/>
        <v>0</v>
      </c>
      <c r="AN62" s="133">
        <f t="shared" si="3"/>
        <v>0</v>
      </c>
      <c r="AO62" s="133">
        <f t="shared" si="3"/>
        <v>0</v>
      </c>
      <c r="AP62" s="133">
        <f t="shared" si="3"/>
        <v>0</v>
      </c>
      <c r="AQ62" s="133">
        <f t="shared" si="3"/>
        <v>0</v>
      </c>
    </row>
    <row r="63" spans="1:43" x14ac:dyDescent="0.25">
      <c r="A63" s="105" t="s">
        <v>102</v>
      </c>
      <c r="B63" s="133">
        <f t="shared" si="1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3"/>
        <v>0</v>
      </c>
      <c r="M63" s="133">
        <f t="shared" si="3"/>
        <v>0</v>
      </c>
      <c r="N63" s="133">
        <f t="shared" si="3"/>
        <v>0</v>
      </c>
      <c r="O63" s="133">
        <f t="shared" si="3"/>
        <v>0</v>
      </c>
      <c r="P63" s="133">
        <f t="shared" si="3"/>
        <v>0</v>
      </c>
      <c r="Q63" s="133">
        <f t="shared" si="3"/>
        <v>0</v>
      </c>
      <c r="R63" s="133">
        <f t="shared" si="3"/>
        <v>0</v>
      </c>
      <c r="S63" s="133">
        <f t="shared" si="3"/>
        <v>0</v>
      </c>
      <c r="T63" s="133">
        <f t="shared" si="3"/>
        <v>0</v>
      </c>
      <c r="U63" s="133">
        <f t="shared" si="3"/>
        <v>0</v>
      </c>
      <c r="V63" s="133">
        <f t="shared" si="3"/>
        <v>0</v>
      </c>
      <c r="W63" s="133">
        <f t="shared" si="3"/>
        <v>0</v>
      </c>
      <c r="X63" s="133">
        <f t="shared" si="3"/>
        <v>0</v>
      </c>
      <c r="Y63" s="133">
        <f t="shared" si="3"/>
        <v>0</v>
      </c>
      <c r="Z63" s="133">
        <f t="shared" si="3"/>
        <v>0</v>
      </c>
      <c r="AA63" s="133">
        <f t="shared" si="3"/>
        <v>0</v>
      </c>
      <c r="AB63" s="133">
        <f t="shared" si="3"/>
        <v>0</v>
      </c>
      <c r="AC63" s="133">
        <f t="shared" si="3"/>
        <v>0</v>
      </c>
      <c r="AD63" s="133">
        <f t="shared" si="3"/>
        <v>0</v>
      </c>
      <c r="AE63" s="133">
        <f t="shared" si="3"/>
        <v>0</v>
      </c>
      <c r="AF63" s="133">
        <f t="shared" si="3"/>
        <v>0</v>
      </c>
      <c r="AG63" s="133">
        <f t="shared" si="3"/>
        <v>0</v>
      </c>
      <c r="AH63" s="133">
        <f t="shared" si="3"/>
        <v>0</v>
      </c>
      <c r="AI63" s="133">
        <f t="shared" si="3"/>
        <v>0</v>
      </c>
      <c r="AJ63" s="133">
        <f t="shared" si="3"/>
        <v>0</v>
      </c>
      <c r="AK63" s="133">
        <f t="shared" si="3"/>
        <v>0</v>
      </c>
      <c r="AL63" s="133">
        <f t="shared" si="3"/>
        <v>0</v>
      </c>
      <c r="AM63" s="133">
        <f t="shared" si="3"/>
        <v>0</v>
      </c>
      <c r="AN63" s="133">
        <f t="shared" si="3"/>
        <v>0</v>
      </c>
      <c r="AO63" s="133">
        <f t="shared" si="3"/>
        <v>0</v>
      </c>
      <c r="AP63" s="133">
        <f t="shared" si="3"/>
        <v>0</v>
      </c>
      <c r="AQ63" s="133">
        <f t="shared" si="3"/>
        <v>0</v>
      </c>
    </row>
    <row r="64" spans="1:43" x14ac:dyDescent="0.25">
      <c r="A64" s="105" t="s">
        <v>103</v>
      </c>
      <c r="B64" s="133">
        <f t="shared" si="1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3"/>
        <v>0</v>
      </c>
    </row>
    <row r="65" spans="1:43" x14ac:dyDescent="0.25">
      <c r="A65" s="105" t="s">
        <v>104</v>
      </c>
      <c r="B65" s="133">
        <f t="shared" si="1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3"/>
        <v>0</v>
      </c>
    </row>
    <row r="66" spans="1:43" x14ac:dyDescent="0.25">
      <c r="A66" s="105" t="s">
        <v>105</v>
      </c>
      <c r="B66" s="133">
        <f t="shared" si="1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3"/>
        <v>0</v>
      </c>
    </row>
    <row r="67" spans="1:43" x14ac:dyDescent="0.25">
      <c r="A67" s="105" t="s">
        <v>106</v>
      </c>
      <c r="B67" s="133">
        <f t="shared" si="1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3"/>
        <v>0</v>
      </c>
    </row>
    <row r="68" spans="1:43" x14ac:dyDescent="0.25">
      <c r="A68" s="105" t="s">
        <v>107</v>
      </c>
      <c r="B68" s="133">
        <f t="shared" si="1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si="3"/>
        <v>0</v>
      </c>
      <c r="AJ68" s="133">
        <f t="shared" si="3"/>
        <v>0</v>
      </c>
      <c r="AK68" s="133">
        <f t="shared" si="3"/>
        <v>0</v>
      </c>
      <c r="AL68" s="133">
        <f t="shared" si="3"/>
        <v>0</v>
      </c>
      <c r="AM68" s="133">
        <f t="shared" si="3"/>
        <v>0</v>
      </c>
      <c r="AN68" s="133">
        <f t="shared" si="3"/>
        <v>0</v>
      </c>
      <c r="AO68" s="133">
        <f t="shared" si="3"/>
        <v>0</v>
      </c>
      <c r="AP68" s="133">
        <f t="shared" si="3"/>
        <v>0</v>
      </c>
      <c r="AQ68" s="133">
        <f t="shared" si="3"/>
        <v>0</v>
      </c>
    </row>
    <row r="69" spans="1:43" x14ac:dyDescent="0.25">
      <c r="A69" s="105" t="s">
        <v>108</v>
      </c>
      <c r="B69" s="133">
        <f t="shared" si="1"/>
        <v>3510278524753.9995</v>
      </c>
      <c r="C69" s="133">
        <f t="shared" si="3"/>
        <v>3141322579286.4854</v>
      </c>
      <c r="D69" s="133">
        <f t="shared" ref="C69:AQ74" si="4">SUMIFS(D$2:D$44,$AR$2:$AR$44,$A69)</f>
        <v>3344409084037.3569</v>
      </c>
      <c r="E69" s="133">
        <f t="shared" si="4"/>
        <v>3682886591955.4756</v>
      </c>
      <c r="F69" s="133">
        <f t="shared" si="4"/>
        <v>3980746798923.4209</v>
      </c>
      <c r="G69" s="133">
        <f t="shared" si="4"/>
        <v>4237989704941.1909</v>
      </c>
      <c r="H69" s="133">
        <f t="shared" si="4"/>
        <v>4495232610958.9609</v>
      </c>
      <c r="I69" s="133">
        <f t="shared" si="4"/>
        <v>4628424688320.708</v>
      </c>
      <c r="J69" s="133">
        <f t="shared" si="4"/>
        <v>4761616765682.4551</v>
      </c>
      <c r="K69" s="133">
        <f t="shared" si="4"/>
        <v>4894808843044.2012</v>
      </c>
      <c r="L69" s="133">
        <f t="shared" si="4"/>
        <v>5028000920405.9482</v>
      </c>
      <c r="M69" s="133">
        <f t="shared" si="4"/>
        <v>5161192997767.6963</v>
      </c>
      <c r="N69" s="133">
        <f t="shared" si="4"/>
        <v>5227789036448.5693</v>
      </c>
      <c r="O69" s="133">
        <f t="shared" si="4"/>
        <v>5294385075129.4414</v>
      </c>
      <c r="P69" s="133">
        <f t="shared" si="4"/>
        <v>5360981113810.3145</v>
      </c>
      <c r="Q69" s="133">
        <f t="shared" si="4"/>
        <v>5427577152491.1885</v>
      </c>
      <c r="R69" s="133">
        <f t="shared" si="4"/>
        <v>5494173191172.0625</v>
      </c>
      <c r="S69" s="133">
        <f t="shared" si="4"/>
        <v>5477524181501.8447</v>
      </c>
      <c r="T69" s="133">
        <f t="shared" si="4"/>
        <v>5460875171831.627</v>
      </c>
      <c r="U69" s="133">
        <f t="shared" si="4"/>
        <v>5444226162161.4082</v>
      </c>
      <c r="V69" s="133">
        <f t="shared" si="4"/>
        <v>5427577152491.1904</v>
      </c>
      <c r="W69" s="133">
        <f t="shared" si="4"/>
        <v>5410928142820.9707</v>
      </c>
      <c r="X69" s="133">
        <f t="shared" si="4"/>
        <v>5394279133150.752</v>
      </c>
      <c r="Y69" s="133">
        <f t="shared" si="4"/>
        <v>5377630123480.5342</v>
      </c>
      <c r="Z69" s="133">
        <f t="shared" si="4"/>
        <v>5360981113810.3164</v>
      </c>
      <c r="AA69" s="133">
        <f t="shared" si="4"/>
        <v>5344332104140.0977</v>
      </c>
      <c r="AB69" s="133">
        <f t="shared" si="4"/>
        <v>5327683094469.8799</v>
      </c>
      <c r="AC69" s="133">
        <f t="shared" si="4"/>
        <v>5311034084799.6611</v>
      </c>
      <c r="AD69" s="133">
        <f t="shared" si="4"/>
        <v>5294385075129.4434</v>
      </c>
      <c r="AE69" s="133">
        <f t="shared" si="4"/>
        <v>5277736065459.2256</v>
      </c>
      <c r="AF69" s="133">
        <f t="shared" si="4"/>
        <v>5261087055789.0068</v>
      </c>
      <c r="AG69" s="133">
        <f t="shared" si="4"/>
        <v>5244438046118.7871</v>
      </c>
      <c r="AH69" s="133">
        <f t="shared" si="4"/>
        <v>5237778442250.7002</v>
      </c>
      <c r="AI69" s="133">
        <f t="shared" si="4"/>
        <v>5231118838382.6123</v>
      </c>
      <c r="AJ69" s="133">
        <f t="shared" si="4"/>
        <v>5224459234514.5254</v>
      </c>
      <c r="AK69" s="133">
        <f t="shared" si="4"/>
        <v>5217799630646.4385</v>
      </c>
      <c r="AL69" s="133">
        <f t="shared" si="4"/>
        <v>5211140026778.3506</v>
      </c>
      <c r="AM69" s="133">
        <f t="shared" si="4"/>
        <v>5201150620976.2197</v>
      </c>
      <c r="AN69" s="133">
        <f t="shared" si="4"/>
        <v>5191161215174.0889</v>
      </c>
      <c r="AO69" s="133">
        <f t="shared" si="4"/>
        <v>5181171809371.958</v>
      </c>
      <c r="AP69" s="133">
        <f t="shared" si="4"/>
        <v>5171182403569.8271</v>
      </c>
      <c r="AQ69" s="133">
        <f t="shared" si="4"/>
        <v>5161192997767.6953</v>
      </c>
    </row>
    <row r="70" spans="1:43" x14ac:dyDescent="0.25">
      <c r="A70" s="105" t="s">
        <v>109</v>
      </c>
      <c r="B70" s="133">
        <f t="shared" si="1"/>
        <v>88562072872.233932</v>
      </c>
      <c r="C70" s="133">
        <f t="shared" si="4"/>
        <v>127458566192.52011</v>
      </c>
      <c r="D70" s="133">
        <f t="shared" si="4"/>
        <v>143856009809.08264</v>
      </c>
      <c r="E70" s="133">
        <f t="shared" si="4"/>
        <v>149640740053.05496</v>
      </c>
      <c r="F70" s="133">
        <f t="shared" si="4"/>
        <v>150975041024.86374</v>
      </c>
      <c r="G70" s="133">
        <f t="shared" si="4"/>
        <v>154237241887.50598</v>
      </c>
      <c r="H70" s="133">
        <f t="shared" si="4"/>
        <v>158299440849.75848</v>
      </c>
      <c r="I70" s="133">
        <f t="shared" si="4"/>
        <v>162153571512.82352</v>
      </c>
      <c r="J70" s="133">
        <f t="shared" si="4"/>
        <v>165568043233.27301</v>
      </c>
      <c r="K70" s="133">
        <f t="shared" si="4"/>
        <v>168519028018.19098</v>
      </c>
      <c r="L70" s="133">
        <f t="shared" si="4"/>
        <v>170987112909.66931</v>
      </c>
      <c r="M70" s="133">
        <f t="shared" si="4"/>
        <v>172957496345.36612</v>
      </c>
      <c r="N70" s="133">
        <f t="shared" si="4"/>
        <v>174432050778.53088</v>
      </c>
      <c r="O70" s="133">
        <f t="shared" si="4"/>
        <v>175465737819.03989</v>
      </c>
      <c r="P70" s="133">
        <f t="shared" si="4"/>
        <v>176130879844.38071</v>
      </c>
      <c r="Q70" s="133">
        <f t="shared" si="4"/>
        <v>176503700061.64526</v>
      </c>
      <c r="R70" s="133">
        <f t="shared" si="4"/>
        <v>176662856867.51361</v>
      </c>
      <c r="S70" s="133">
        <f t="shared" si="4"/>
        <v>176676622044.73145</v>
      </c>
      <c r="T70" s="133">
        <f t="shared" si="4"/>
        <v>176567079982.6759</v>
      </c>
      <c r="U70" s="133">
        <f t="shared" si="4"/>
        <v>176344890913.29642</v>
      </c>
      <c r="V70" s="133">
        <f t="shared" si="4"/>
        <v>176020892032.60507</v>
      </c>
      <c r="W70" s="133">
        <f t="shared" si="4"/>
        <v>175606032890.94443</v>
      </c>
      <c r="X70" s="133">
        <f t="shared" si="4"/>
        <v>175111316983.85904</v>
      </c>
      <c r="Y70" s="133">
        <f t="shared" si="4"/>
        <v>174547749799.78256</v>
      </c>
      <c r="Z70" s="133">
        <f t="shared" si="4"/>
        <v>173926293488.35037</v>
      </c>
      <c r="AA70" s="133">
        <f t="shared" si="4"/>
        <v>173257828231.10529</v>
      </c>
      <c r="AB70" s="133">
        <f t="shared" si="4"/>
        <v>172553120325.25763</v>
      </c>
      <c r="AC70" s="133">
        <f t="shared" si="4"/>
        <v>171822796931.28894</v>
      </c>
      <c r="AD70" s="133">
        <f t="shared" si="4"/>
        <v>171077327386.72574</v>
      </c>
      <c r="AE70" s="133">
        <f t="shared" si="4"/>
        <v>170327010951.19803</v>
      </c>
      <c r="AF70" s="133">
        <f t="shared" si="4"/>
        <v>169581970821.82376</v>
      </c>
      <c r="AG70" s="133">
        <f t="shared" si="4"/>
        <v>168852154242.61694</v>
      </c>
      <c r="AH70" s="133">
        <f t="shared" si="4"/>
        <v>168147338526.69241</v>
      </c>
      <c r="AI70" s="133">
        <f t="shared" si="4"/>
        <v>167477142815.05417</v>
      </c>
      <c r="AJ70" s="133">
        <f t="shared" si="4"/>
        <v>166851045410.35193</v>
      </c>
      <c r="AK70" s="133">
        <f t="shared" si="4"/>
        <v>166278406547.7211</v>
      </c>
      <c r="AL70" s="133">
        <f t="shared" si="4"/>
        <v>165768496497.40845</v>
      </c>
      <c r="AM70" s="133">
        <f t="shared" si="4"/>
        <v>165330528935.06686</v>
      </c>
      <c r="AN70" s="133">
        <f t="shared" si="4"/>
        <v>164973699565.28036</v>
      </c>
      <c r="AO70" s="133">
        <f t="shared" si="4"/>
        <v>164707230042.04691</v>
      </c>
      <c r="AP70" s="133">
        <f t="shared" si="4"/>
        <v>164540417296.86493</v>
      </c>
      <c r="AQ70" s="133">
        <f t="shared" si="4"/>
        <v>164482688461.04977</v>
      </c>
    </row>
    <row r="71" spans="1:43" x14ac:dyDescent="0.25">
      <c r="A71" s="105" t="s">
        <v>110</v>
      </c>
      <c r="B71" s="133">
        <f t="shared" si="1"/>
        <v>1105684061313.9509</v>
      </c>
      <c r="C71" s="133">
        <f t="shared" si="4"/>
        <v>1351591878999.8486</v>
      </c>
      <c r="D71" s="133">
        <f t="shared" si="4"/>
        <v>1581763624460.584</v>
      </c>
      <c r="E71" s="133">
        <f t="shared" si="4"/>
        <v>1587524400859.9741</v>
      </c>
      <c r="F71" s="133">
        <f t="shared" si="4"/>
        <v>1610286489993.2615</v>
      </c>
      <c r="G71" s="133">
        <f t="shared" si="4"/>
        <v>1666058171570.1677</v>
      </c>
      <c r="H71" s="133">
        <f t="shared" si="4"/>
        <v>1735559999188.4314</v>
      </c>
      <c r="I71" s="133">
        <f t="shared" si="4"/>
        <v>1800940044700.5432</v>
      </c>
      <c r="J71" s="133">
        <f t="shared" si="4"/>
        <v>1858552109222.335</v>
      </c>
      <c r="K71" s="133">
        <f t="shared" si="4"/>
        <v>1908803889500.384</v>
      </c>
      <c r="L71" s="133">
        <f t="shared" si="4"/>
        <v>1952334279582.5818</v>
      </c>
      <c r="M71" s="133">
        <f t="shared" si="4"/>
        <v>1989979329312.2131</v>
      </c>
      <c r="N71" s="133">
        <f t="shared" si="4"/>
        <v>2022661110035.3035</v>
      </c>
      <c r="O71" s="133">
        <f t="shared" si="4"/>
        <v>2051116226567.5557</v>
      </c>
      <c r="P71" s="133">
        <f t="shared" si="4"/>
        <v>2076088467708.1008</v>
      </c>
      <c r="Q71" s="133">
        <f t="shared" si="4"/>
        <v>2098387709258.4407</v>
      </c>
      <c r="R71" s="133">
        <f t="shared" si="4"/>
        <v>2118877046533.3386</v>
      </c>
      <c r="S71" s="133">
        <f t="shared" si="4"/>
        <v>2138306456297.4868</v>
      </c>
      <c r="T71" s="133">
        <f t="shared" si="4"/>
        <v>2156825524411.5</v>
      </c>
      <c r="U71" s="133">
        <f t="shared" si="4"/>
        <v>2174432031060.6667</v>
      </c>
      <c r="V71" s="133">
        <f t="shared" si="4"/>
        <v>2191125704765.7202</v>
      </c>
      <c r="W71" s="133">
        <f t="shared" si="4"/>
        <v>2206908177106.8647</v>
      </c>
      <c r="X71" s="133">
        <f t="shared" si="4"/>
        <v>2221782932561.1255</v>
      </c>
      <c r="Y71" s="133">
        <f t="shared" si="4"/>
        <v>2235755253876.6538</v>
      </c>
      <c r="Z71" s="133">
        <f t="shared" si="4"/>
        <v>2248832163413.2681</v>
      </c>
      <c r="AA71" s="133">
        <f t="shared" si="4"/>
        <v>2261022360881.019</v>
      </c>
      <c r="AB71" s="133">
        <f t="shared" si="4"/>
        <v>2272336157908.6333</v>
      </c>
      <c r="AC71" s="133">
        <f t="shared" si="4"/>
        <v>2282785409870.6689</v>
      </c>
      <c r="AD71" s="133">
        <f t="shared" si="4"/>
        <v>2292383445397.3784</v>
      </c>
      <c r="AE71" s="133">
        <f t="shared" si="4"/>
        <v>2301144993983.5928</v>
      </c>
      <c r="AF71" s="133">
        <f t="shared" si="4"/>
        <v>2309086112103.5518</v>
      </c>
      <c r="AG71" s="133">
        <f t="shared" si="4"/>
        <v>2316224108227.3364</v>
      </c>
      <c r="AH71" s="133">
        <f t="shared" si="4"/>
        <v>2322577467121.3271</v>
      </c>
      <c r="AI71" s="133">
        <f t="shared" si="4"/>
        <v>2328165773800.7271</v>
      </c>
      <c r="AJ71" s="133">
        <f t="shared" si="4"/>
        <v>2333009637486.3018</v>
      </c>
      <c r="AK71" s="133">
        <f t="shared" si="4"/>
        <v>2337130615900.5806</v>
      </c>
      <c r="AL71" s="133">
        <f t="shared" si="4"/>
        <v>2340551140220.9272</v>
      </c>
      <c r="AM71" s="133">
        <f t="shared" si="4"/>
        <v>2343294440988.3154</v>
      </c>
      <c r="AN71" s="133">
        <f t="shared" si="4"/>
        <v>2345384475251.5869</v>
      </c>
      <c r="AO71" s="133">
        <f t="shared" si="4"/>
        <v>2346845855207.3359</v>
      </c>
      <c r="AP71" s="133">
        <f t="shared" si="4"/>
        <v>2347703778576.0972</v>
      </c>
      <c r="AQ71" s="133">
        <f t="shared" si="4"/>
        <v>2347983960935.46</v>
      </c>
    </row>
    <row r="72" spans="1:43" x14ac:dyDescent="0.25">
      <c r="A72" s="105" t="s">
        <v>111</v>
      </c>
      <c r="B72" s="133">
        <f t="shared" si="1"/>
        <v>1844475468000</v>
      </c>
      <c r="C72" s="133">
        <f t="shared" si="4"/>
        <v>81706929843000</v>
      </c>
      <c r="D72" s="133">
        <f t="shared" si="4"/>
        <v>100470482686822.98</v>
      </c>
      <c r="E72" s="133">
        <f t="shared" si="4"/>
        <v>108490980456089.41</v>
      </c>
      <c r="F72" s="133">
        <f t="shared" si="4"/>
        <v>113436826077472.08</v>
      </c>
      <c r="G72" s="133">
        <f t="shared" si="4"/>
        <v>126106863024248.67</v>
      </c>
      <c r="H72" s="133">
        <f t="shared" si="4"/>
        <v>142956082696739.19</v>
      </c>
      <c r="I72" s="133">
        <f t="shared" si="4"/>
        <v>159709837222875.09</v>
      </c>
      <c r="J72" s="133">
        <f t="shared" si="4"/>
        <v>175240672594120.06</v>
      </c>
      <c r="K72" s="133">
        <f t="shared" si="4"/>
        <v>189649756966762.5</v>
      </c>
      <c r="L72" s="133">
        <f t="shared" si="4"/>
        <v>203293607601244.75</v>
      </c>
      <c r="M72" s="133">
        <f t="shared" si="4"/>
        <v>216764983379389.59</v>
      </c>
      <c r="N72" s="133">
        <f t="shared" si="4"/>
        <v>230715632015780.81</v>
      </c>
      <c r="O72" s="133">
        <f t="shared" si="4"/>
        <v>245284623611854.53</v>
      </c>
      <c r="P72" s="133">
        <f t="shared" si="4"/>
        <v>260459711445618.22</v>
      </c>
      <c r="Q72" s="133">
        <f t="shared" si="4"/>
        <v>276222615364676.88</v>
      </c>
      <c r="R72" s="133">
        <f t="shared" si="4"/>
        <v>292548500682006.75</v>
      </c>
      <c r="S72" s="133">
        <f t="shared" si="4"/>
        <v>309405282807989.56</v>
      </c>
      <c r="T72" s="133">
        <f t="shared" si="4"/>
        <v>326752480557166.81</v>
      </c>
      <c r="U72" s="133">
        <f t="shared" si="4"/>
        <v>344541244893321.06</v>
      </c>
      <c r="V72" s="133">
        <f t="shared" si="4"/>
        <v>362714181952015.56</v>
      </c>
      <c r="W72" s="133">
        <f t="shared" si="4"/>
        <v>381205083413934.5</v>
      </c>
      <c r="X72" s="133">
        <f t="shared" si="4"/>
        <v>399938759147217.94</v>
      </c>
      <c r="Y72" s="133">
        <f t="shared" si="4"/>
        <v>418830988664673.75</v>
      </c>
      <c r="Z72" s="133">
        <f t="shared" si="4"/>
        <v>437788607526251.69</v>
      </c>
      <c r="AA72" s="133">
        <f t="shared" si="4"/>
        <v>456709743902409.88</v>
      </c>
      <c r="AB72" s="133">
        <f t="shared" si="4"/>
        <v>475484219050006.13</v>
      </c>
      <c r="AC72" s="133">
        <f t="shared" si="4"/>
        <v>493994123400454.19</v>
      </c>
      <c r="AD72" s="133">
        <f t="shared" si="4"/>
        <v>512114577296284.38</v>
      </c>
      <c r="AE72" s="133">
        <f t="shared" si="4"/>
        <v>529714682131729.63</v>
      </c>
      <c r="AF72" s="133">
        <f t="shared" si="4"/>
        <v>546658663771755.31</v>
      </c>
      <c r="AG72" s="133">
        <f t="shared" si="4"/>
        <v>562807205683182.75</v>
      </c>
      <c r="AH72" s="133">
        <f t="shared" si="4"/>
        <v>578018964278998.13</v>
      </c>
      <c r="AI72" s="133">
        <f t="shared" si="4"/>
        <v>592152253648799.13</v>
      </c>
      <c r="AJ72" s="133">
        <f t="shared" si="4"/>
        <v>605066881249125.75</v>
      </c>
      <c r="AK72" s="133">
        <f t="shared" si="4"/>
        <v>616626110409581.75</v>
      </c>
      <c r="AL72" s="133">
        <f t="shared" si="4"/>
        <v>626698719851389.63</v>
      </c>
      <c r="AM72" s="133">
        <f t="shared" si="4"/>
        <v>635161125012961</v>
      </c>
      <c r="AN72" s="133">
        <f t="shared" si="4"/>
        <v>641899521046173.13</v>
      </c>
      <c r="AO72" s="133">
        <f t="shared" si="4"/>
        <v>646812003109711.5</v>
      </c>
      <c r="AP72" s="133">
        <f t="shared" si="4"/>
        <v>649810616264326</v>
      </c>
      <c r="AQ72" s="133">
        <f t="shared" si="4"/>
        <v>650823285081154.75</v>
      </c>
    </row>
    <row r="73" spans="1:43" x14ac:dyDescent="0.25">
      <c r="A73" s="105" t="s">
        <v>112</v>
      </c>
      <c r="B73" s="133">
        <f t="shared" si="1"/>
        <v>0</v>
      </c>
      <c r="C73" s="133">
        <f t="shared" si="4"/>
        <v>0</v>
      </c>
      <c r="D73" s="133">
        <f t="shared" si="4"/>
        <v>0</v>
      </c>
      <c r="E73" s="133">
        <f t="shared" si="4"/>
        <v>0</v>
      </c>
      <c r="F73" s="133">
        <f t="shared" si="4"/>
        <v>0</v>
      </c>
      <c r="G73" s="133">
        <f t="shared" si="4"/>
        <v>0</v>
      </c>
      <c r="H73" s="133">
        <f t="shared" si="4"/>
        <v>0</v>
      </c>
      <c r="I73" s="133">
        <f t="shared" si="4"/>
        <v>0</v>
      </c>
      <c r="J73" s="133">
        <f t="shared" si="4"/>
        <v>0</v>
      </c>
      <c r="K73" s="133">
        <f t="shared" si="4"/>
        <v>0</v>
      </c>
      <c r="L73" s="133">
        <f t="shared" si="4"/>
        <v>0</v>
      </c>
      <c r="M73" s="133">
        <f t="shared" si="4"/>
        <v>0</v>
      </c>
      <c r="N73" s="133">
        <f t="shared" si="4"/>
        <v>0</v>
      </c>
      <c r="O73" s="133">
        <f t="shared" si="4"/>
        <v>0</v>
      </c>
      <c r="P73" s="133">
        <f t="shared" si="4"/>
        <v>0</v>
      </c>
      <c r="Q73" s="133">
        <f t="shared" si="4"/>
        <v>0</v>
      </c>
      <c r="R73" s="133">
        <f t="shared" si="4"/>
        <v>0</v>
      </c>
      <c r="S73" s="133">
        <f t="shared" si="4"/>
        <v>0</v>
      </c>
      <c r="T73" s="133">
        <f t="shared" si="4"/>
        <v>0</v>
      </c>
      <c r="U73" s="133">
        <f t="shared" si="4"/>
        <v>0</v>
      </c>
      <c r="V73" s="133">
        <f t="shared" si="4"/>
        <v>0</v>
      </c>
      <c r="W73" s="133">
        <f t="shared" si="4"/>
        <v>0</v>
      </c>
      <c r="X73" s="133">
        <f t="shared" si="4"/>
        <v>0</v>
      </c>
      <c r="Y73" s="133">
        <f t="shared" si="4"/>
        <v>0</v>
      </c>
      <c r="Z73" s="133">
        <f t="shared" si="4"/>
        <v>0</v>
      </c>
      <c r="AA73" s="133">
        <f t="shared" si="4"/>
        <v>0</v>
      </c>
      <c r="AB73" s="133">
        <f t="shared" si="4"/>
        <v>0</v>
      </c>
      <c r="AC73" s="133">
        <f t="shared" si="4"/>
        <v>0</v>
      </c>
      <c r="AD73" s="133">
        <f t="shared" si="4"/>
        <v>0</v>
      </c>
      <c r="AE73" s="133">
        <f t="shared" si="4"/>
        <v>0</v>
      </c>
      <c r="AF73" s="133">
        <f t="shared" si="4"/>
        <v>0</v>
      </c>
      <c r="AG73" s="133">
        <f t="shared" si="4"/>
        <v>0</v>
      </c>
      <c r="AH73" s="133">
        <f t="shared" si="4"/>
        <v>0</v>
      </c>
      <c r="AI73" s="133">
        <f t="shared" si="4"/>
        <v>0</v>
      </c>
      <c r="AJ73" s="133">
        <f t="shared" si="4"/>
        <v>0</v>
      </c>
      <c r="AK73" s="133">
        <f t="shared" si="4"/>
        <v>0</v>
      </c>
      <c r="AL73" s="133">
        <f t="shared" si="4"/>
        <v>0</v>
      </c>
      <c r="AM73" s="133">
        <f t="shared" si="4"/>
        <v>0</v>
      </c>
      <c r="AN73" s="133">
        <f t="shared" si="4"/>
        <v>0</v>
      </c>
      <c r="AO73" s="133">
        <f t="shared" si="4"/>
        <v>0</v>
      </c>
      <c r="AP73" s="133">
        <f t="shared" si="4"/>
        <v>0</v>
      </c>
      <c r="AQ73" s="133">
        <f t="shared" si="4"/>
        <v>0</v>
      </c>
    </row>
    <row r="74" spans="1:43" x14ac:dyDescent="0.25">
      <c r="A74" s="106" t="s">
        <v>276</v>
      </c>
      <c r="B74" s="228">
        <f t="shared" si="1"/>
        <v>0</v>
      </c>
      <c r="C74" s="228">
        <f t="shared" si="4"/>
        <v>0</v>
      </c>
      <c r="D74" s="228">
        <f t="shared" si="4"/>
        <v>0</v>
      </c>
      <c r="E74" s="228">
        <f t="shared" si="4"/>
        <v>0</v>
      </c>
      <c r="F74" s="228">
        <f t="shared" si="4"/>
        <v>0</v>
      </c>
      <c r="G74" s="228">
        <f t="shared" si="4"/>
        <v>0</v>
      </c>
      <c r="H74" s="228">
        <f t="shared" si="4"/>
        <v>0</v>
      </c>
      <c r="I74" s="228">
        <f t="shared" si="4"/>
        <v>0</v>
      </c>
      <c r="J74" s="228">
        <f t="shared" si="4"/>
        <v>0</v>
      </c>
      <c r="K74" s="228">
        <f t="shared" si="4"/>
        <v>0</v>
      </c>
      <c r="L74" s="228">
        <f t="shared" si="4"/>
        <v>0</v>
      </c>
      <c r="M74" s="228">
        <f t="shared" si="4"/>
        <v>0</v>
      </c>
      <c r="N74" s="228">
        <f t="shared" si="4"/>
        <v>0</v>
      </c>
      <c r="O74" s="228">
        <f t="shared" si="4"/>
        <v>0</v>
      </c>
      <c r="P74" s="228">
        <f t="shared" si="4"/>
        <v>0</v>
      </c>
      <c r="Q74" s="228">
        <f t="shared" si="4"/>
        <v>0</v>
      </c>
      <c r="R74" s="228">
        <f t="shared" si="4"/>
        <v>0</v>
      </c>
      <c r="S74" s="228">
        <f t="shared" si="4"/>
        <v>0</v>
      </c>
      <c r="T74" s="228">
        <f t="shared" si="4"/>
        <v>0</v>
      </c>
      <c r="U74" s="228">
        <f t="shared" si="4"/>
        <v>0</v>
      </c>
      <c r="V74" s="228">
        <f t="shared" si="4"/>
        <v>0</v>
      </c>
      <c r="W74" s="228">
        <f t="shared" si="4"/>
        <v>0</v>
      </c>
      <c r="X74" s="228">
        <f t="shared" si="4"/>
        <v>0</v>
      </c>
      <c r="Y74" s="228">
        <f t="shared" si="4"/>
        <v>0</v>
      </c>
      <c r="Z74" s="228">
        <f t="shared" si="4"/>
        <v>0</v>
      </c>
      <c r="AA74" s="228">
        <f t="shared" si="4"/>
        <v>0</v>
      </c>
      <c r="AB74" s="228">
        <f t="shared" si="4"/>
        <v>0</v>
      </c>
      <c r="AC74" s="228">
        <f t="shared" si="4"/>
        <v>0</v>
      </c>
      <c r="AD74" s="228">
        <f t="shared" si="4"/>
        <v>0</v>
      </c>
      <c r="AE74" s="228">
        <f t="shared" si="4"/>
        <v>0</v>
      </c>
      <c r="AF74" s="228">
        <f t="shared" si="4"/>
        <v>0</v>
      </c>
      <c r="AG74" s="228">
        <f t="shared" si="4"/>
        <v>0</v>
      </c>
      <c r="AH74" s="228">
        <f t="shared" si="4"/>
        <v>0</v>
      </c>
      <c r="AI74" s="228">
        <f t="shared" si="4"/>
        <v>0</v>
      </c>
      <c r="AJ74" s="228">
        <f t="shared" si="4"/>
        <v>0</v>
      </c>
      <c r="AK74" s="228">
        <f t="shared" si="4"/>
        <v>0</v>
      </c>
      <c r="AL74" s="228">
        <f t="shared" si="4"/>
        <v>0</v>
      </c>
      <c r="AM74" s="228">
        <f t="shared" si="4"/>
        <v>0</v>
      </c>
      <c r="AN74" s="228">
        <f t="shared" si="4"/>
        <v>0</v>
      </c>
      <c r="AO74" s="228">
        <f t="shared" si="4"/>
        <v>0</v>
      </c>
      <c r="AP74" s="228">
        <f t="shared" si="4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8B399-5778-4F74-B4DB-3B3AD41B97DC}">
  <sheetPr codeName="Sheet17"/>
  <dimension ref="A1:AR74"/>
  <sheetViews>
    <sheetView workbookViewId="0"/>
  </sheetViews>
  <sheetFormatPr defaultRowHeight="13.8" x14ac:dyDescent="0.25"/>
  <cols>
    <col min="1" max="1" width="27.33203125" customWidth="1"/>
    <col min="2" max="43" width="9.88671875" style="133" customWidth="1"/>
    <col min="44" max="4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5">
      <c r="A3" s="36" t="s">
        <v>2</v>
      </c>
      <c r="B3" s="223">
        <f>'Non-energy Use 2019'!E116</f>
        <v>0</v>
      </c>
      <c r="C3" s="223">
        <f>'Non-energy Use 2020'!E115</f>
        <v>0</v>
      </c>
      <c r="D3" s="223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5">
      <c r="A4" s="12" t="s">
        <v>3</v>
      </c>
      <c r="B4" s="133">
        <f>'Non-energy Use 2019'!E117</f>
        <v>0</v>
      </c>
      <c r="C4" s="133">
        <f>'Non-energy Use 2020'!E116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5">
      <c r="A5" s="12" t="s">
        <v>4</v>
      </c>
      <c r="B5" s="133">
        <f>'Non-energy Use 2019'!E118</f>
        <v>0</v>
      </c>
      <c r="C5" s="133">
        <f>'Non-energy Use 2020'!E117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5">
      <c r="A6" s="12" t="s">
        <v>5</v>
      </c>
      <c r="B6" s="133">
        <f>'Non-energy Use 2019'!E119</f>
        <v>0</v>
      </c>
      <c r="C6" s="133">
        <f>'Non-energy Use 2020'!E118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5">
      <c r="A7" s="12" t="s">
        <v>6</v>
      </c>
      <c r="B7" s="133">
        <f>'Non-energy Use 2019'!E120</f>
        <v>0</v>
      </c>
      <c r="C7" s="133">
        <f>'Non-energy Use 2020'!E119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5">
      <c r="A8" s="12" t="s">
        <v>7</v>
      </c>
      <c r="B8" s="133">
        <f>'Non-energy Use 2019'!E121</f>
        <v>0</v>
      </c>
      <c r="C8" s="133">
        <f>'Non-energy Use 2020'!E120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5">
      <c r="A9" s="12" t="s">
        <v>8</v>
      </c>
      <c r="B9" s="133">
        <f>'Non-energy Use 2019'!E122</f>
        <v>0</v>
      </c>
      <c r="C9" s="133">
        <f>'Non-energy Use 2020'!E121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5">
      <c r="A10" s="12" t="s">
        <v>9</v>
      </c>
      <c r="B10" s="133">
        <f>'Non-energy Use 2019'!E123</f>
        <v>0</v>
      </c>
      <c r="C10" s="133">
        <f>'Non-energy Use 2020'!E122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5">
      <c r="A11" s="12" t="s">
        <v>10</v>
      </c>
      <c r="B11" s="133">
        <f>'Non-energy Use 2019'!E124</f>
        <v>0</v>
      </c>
      <c r="C11" s="133">
        <f>'Non-energy Use 2020'!E123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5">
      <c r="A12" s="12" t="s">
        <v>11</v>
      </c>
      <c r="B12" s="133">
        <f>'Non-energy Use 2019'!E125</f>
        <v>0</v>
      </c>
      <c r="C12" s="133">
        <f>'Non-energy Use 2020'!E124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5">
      <c r="A13" s="12" t="s">
        <v>12</v>
      </c>
      <c r="B13" s="133">
        <f>'Non-energy Use 2019'!E126</f>
        <v>0</v>
      </c>
      <c r="C13" s="133">
        <f>'Non-energy Use 2020'!E125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5">
      <c r="A14" s="12" t="s">
        <v>13</v>
      </c>
      <c r="B14" s="133">
        <f>'Non-energy Use 2019'!E127</f>
        <v>0</v>
      </c>
      <c r="C14" s="133">
        <f>'Non-energy Use 2020'!E126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5">
      <c r="A15" s="12" t="s">
        <v>14</v>
      </c>
      <c r="B15" s="133">
        <f>'Non-energy Use 2019'!E128</f>
        <v>0</v>
      </c>
      <c r="C15" s="133">
        <f>'Non-energy Use 2020'!E127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5">
      <c r="A16" s="12" t="s">
        <v>15</v>
      </c>
      <c r="B16" s="133">
        <f>'Non-energy Use 2019'!E129</f>
        <v>0</v>
      </c>
      <c r="C16" s="133">
        <f>'Non-energy Use 2020'!E128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5">
      <c r="A17" s="12" t="s">
        <v>16</v>
      </c>
      <c r="B17" s="133">
        <f>'Non-energy Use 2019'!E130</f>
        <v>0</v>
      </c>
      <c r="C17" s="133">
        <f>'Non-energy Use 2020'!E129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5">
      <c r="A18" s="12" t="s">
        <v>17</v>
      </c>
      <c r="B18" s="133">
        <f>'Non-energy Use 2019'!E131</f>
        <v>0</v>
      </c>
      <c r="C18" s="133">
        <f>'Non-energy Use 2020'!E130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5">
      <c r="A19" s="12" t="s">
        <v>18</v>
      </c>
      <c r="B19" s="133">
        <f>'Non-energy Use 2019'!E132</f>
        <v>0</v>
      </c>
      <c r="C19" s="133">
        <f>'Non-energy Use 2020'!E131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5">
      <c r="A20" s="12" t="s">
        <v>19</v>
      </c>
      <c r="B20" s="133">
        <f>'Non-energy Use 2019'!E133</f>
        <v>0</v>
      </c>
      <c r="C20" s="133">
        <f>'Non-energy Use 2020'!E132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5">
      <c r="A21" s="12" t="s">
        <v>20</v>
      </c>
      <c r="B21" s="133">
        <f>'Non-energy Use 2019'!E134</f>
        <v>0</v>
      </c>
      <c r="C21" s="133">
        <f>'Non-energy Use 2020'!E133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5">
      <c r="A22" s="12" t="s">
        <v>21</v>
      </c>
      <c r="B22" s="133">
        <f>'Non-energy Use 2019'!E135</f>
        <v>163238817733435.56</v>
      </c>
      <c r="C22" s="133">
        <f>'Non-energy Use 2020'!E134</f>
        <v>199781517707487.38</v>
      </c>
      <c r="D22" s="133">
        <f>$C22*VLOOKUP($A22,'Non-energy Multiplier'!$A$1:$AQ$44,COLUMN('Non-energy Multiplier'!D$1),0)</f>
        <v>209285900938228.53</v>
      </c>
      <c r="E22" s="133">
        <f>$C22*VLOOKUP($A22,'Non-energy Multiplier'!$A$1:$AQ$44,COLUMN('Non-energy Multiplier'!E$1),0)</f>
        <v>223225663009982.22</v>
      </c>
      <c r="F22" s="133">
        <f>$C22*VLOOKUP($A22,'Non-energy Multiplier'!$A$1:$AQ$44,COLUMN('Non-energy Multiplier'!F$1),0)</f>
        <v>237165425081735.84</v>
      </c>
      <c r="G22" s="133">
        <f>$C22*VLOOKUP($A22,'Non-energy Multiplier'!$A$1:$AQ$44,COLUMN('Non-energy Multiplier'!G$1),0)</f>
        <v>250154748830415.38</v>
      </c>
      <c r="H22" s="133">
        <f>$C22*VLOOKUP($A22,'Non-energy Multiplier'!$A$1:$AQ$44,COLUMN('Non-energy Multiplier'!H$1),0)</f>
        <v>263144072579094.91</v>
      </c>
      <c r="I22" s="133">
        <f>$C22*VLOOKUP($A22,'Non-energy Multiplier'!$A$1:$AQ$44,COLUMN('Non-energy Multiplier'!I$1),0)</f>
        <v>268991679187293.19</v>
      </c>
      <c r="J22" s="133">
        <f>$C22*VLOOKUP($A22,'Non-energy Multiplier'!$A$1:$AQ$44,COLUMN('Non-energy Multiplier'!J$1),0)</f>
        <v>274839285795491.41</v>
      </c>
      <c r="K22" s="133">
        <f>$C22*VLOOKUP($A22,'Non-energy Multiplier'!$A$1:$AQ$44,COLUMN('Non-energy Multiplier'!K$1),0)</f>
        <v>280686892403689.75</v>
      </c>
      <c r="L22" s="133">
        <f>$C22*VLOOKUP($A22,'Non-energy Multiplier'!$A$1:$AQ$44,COLUMN('Non-energy Multiplier'!L$1),0)</f>
        <v>286534499011887.94</v>
      </c>
      <c r="M22" s="133">
        <f>$C22*VLOOKUP($A22,'Non-energy Multiplier'!$A$1:$AQ$44,COLUMN('Non-energy Multiplier'!M$1),0)</f>
        <v>292382105620086.25</v>
      </c>
      <c r="N22" s="133">
        <f>$C22*VLOOKUP($A22,'Non-energy Multiplier'!$A$1:$AQ$44,COLUMN('Non-energy Multiplier'!N$1),0)</f>
        <v>292799806355101</v>
      </c>
      <c r="O22" s="133">
        <f>$C22*VLOOKUP($A22,'Non-energy Multiplier'!$A$1:$AQ$44,COLUMN('Non-energy Multiplier'!O$1),0)</f>
        <v>293217507090115.94</v>
      </c>
      <c r="P22" s="133">
        <f>$C22*VLOOKUP($A22,'Non-energy Multiplier'!$A$1:$AQ$44,COLUMN('Non-energy Multiplier'!P$1),0)</f>
        <v>293635207825130.69</v>
      </c>
      <c r="Q22" s="133">
        <f>$C22*VLOOKUP($A22,'Non-energy Multiplier'!$A$1:$AQ$44,COLUMN('Non-energy Multiplier'!Q$1),0)</f>
        <v>294052908560145.56</v>
      </c>
      <c r="R22" s="133">
        <f>$C22*VLOOKUP($A22,'Non-energy Multiplier'!$A$1:$AQ$44,COLUMN('Non-energy Multiplier'!R$1),0)</f>
        <v>294470609295160.31</v>
      </c>
      <c r="S22" s="133">
        <f>$C22*VLOOKUP($A22,'Non-energy Multiplier'!$A$1:$AQ$44,COLUMN('Non-energy Multiplier'!S$1),0)</f>
        <v>291129126745432.75</v>
      </c>
      <c r="T22" s="133">
        <f>$C22*VLOOKUP($A22,'Non-energy Multiplier'!$A$1:$AQ$44,COLUMN('Non-energy Multiplier'!T$1),0)</f>
        <v>287787644195705.13</v>
      </c>
      <c r="U22" s="133">
        <f>$C22*VLOOKUP($A22,'Non-energy Multiplier'!$A$1:$AQ$44,COLUMN('Non-energy Multiplier'!U$1),0)</f>
        <v>284446161645977.38</v>
      </c>
      <c r="V22" s="133">
        <f>$C22*VLOOKUP($A22,'Non-energy Multiplier'!$A$1:$AQ$44,COLUMN('Non-energy Multiplier'!V$1),0)</f>
        <v>281104679096249.75</v>
      </c>
      <c r="W22" s="133">
        <f>$C22*VLOOKUP($A22,'Non-energy Multiplier'!$A$1:$AQ$44,COLUMN('Non-energy Multiplier'!W$1),0)</f>
        <v>277763196546522.13</v>
      </c>
      <c r="X22" s="133">
        <f>$C22*VLOOKUP($A22,'Non-energy Multiplier'!$A$1:$AQ$44,COLUMN('Non-energy Multiplier'!X$1),0)</f>
        <v>271497891071951.28</v>
      </c>
      <c r="Y22" s="133">
        <f>$C22*VLOOKUP($A22,'Non-energy Multiplier'!$A$1:$AQ$44,COLUMN('Non-energy Multiplier'!Y$1),0)</f>
        <v>265232585597380.53</v>
      </c>
      <c r="Z22" s="133">
        <f>$C22*VLOOKUP($A22,'Non-energy Multiplier'!$A$1:$AQ$44,COLUMN('Non-energy Multiplier'!Z$1),0)</f>
        <v>258967280122809.69</v>
      </c>
      <c r="AA22" s="133">
        <f>$C22*VLOOKUP($A22,'Non-energy Multiplier'!$A$1:$AQ$44,COLUMN('Non-energy Multiplier'!AA$1),0)</f>
        <v>252701974648238.88</v>
      </c>
      <c r="AB22" s="133">
        <f>$C22*VLOOKUP($A22,'Non-energy Multiplier'!$A$1:$AQ$44,COLUMN('Non-energy Multiplier'!AB$1),0)</f>
        <v>246436669173668</v>
      </c>
      <c r="AC22" s="133">
        <f>$C22*VLOOKUP($A22,'Non-energy Multiplier'!$A$1:$AQ$44,COLUMN('Non-energy Multiplier'!AC$1),0)</f>
        <v>240171363699097.19</v>
      </c>
      <c r="AD22" s="133">
        <f>$C22*VLOOKUP($A22,'Non-energy Multiplier'!$A$1:$AQ$44,COLUMN('Non-energy Multiplier'!AD$1),0)</f>
        <v>233906058224526.41</v>
      </c>
      <c r="AE22" s="133">
        <f>$C22*VLOOKUP($A22,'Non-energy Multiplier'!$A$1:$AQ$44,COLUMN('Non-energy Multiplier'!AE$1),0)</f>
        <v>227640752749955.59</v>
      </c>
      <c r="AF22" s="133">
        <f>$C22*VLOOKUP($A22,'Non-energy Multiplier'!$A$1:$AQ$44,COLUMN('Non-energy Multiplier'!AF$1),0)</f>
        <v>221375447275384.81</v>
      </c>
      <c r="AG22" s="133">
        <f>$C22*VLOOKUP($A22,'Non-energy Multiplier'!$A$1:$AQ$44,COLUMN('Non-energy Multiplier'!AG$1),0)</f>
        <v>215110141800814</v>
      </c>
      <c r="AH22" s="133">
        <f>$C22*VLOOKUP($A22,'Non-energy Multiplier'!$A$1:$AQ$44,COLUMN('Non-energy Multiplier'!AH$1),0)</f>
        <v>209680198554784.81</v>
      </c>
      <c r="AI22" s="133">
        <f>$C22*VLOOKUP($A22,'Non-energy Multiplier'!$A$1:$AQ$44,COLUMN('Non-energy Multiplier'!AI$1),0)</f>
        <v>204250255308755.63</v>
      </c>
      <c r="AJ22" s="133">
        <f>$C22*VLOOKUP($A22,'Non-energy Multiplier'!$A$1:$AQ$44,COLUMN('Non-energy Multiplier'!AJ$1),0)</f>
        <v>198820312062726.44</v>
      </c>
      <c r="AK22" s="133">
        <f>$C22*VLOOKUP($A22,'Non-energy Multiplier'!$A$1:$AQ$44,COLUMN('Non-energy Multiplier'!AK$1),0)</f>
        <v>193390368816697.25</v>
      </c>
      <c r="AL22" s="133">
        <f>$C22*VLOOKUP($A22,'Non-energy Multiplier'!$A$1:$AQ$44,COLUMN('Non-energy Multiplier'!AL$1),0)</f>
        <v>187960425570668.06</v>
      </c>
      <c r="AM22" s="133">
        <f>$C22*VLOOKUP($A22,'Non-energy Multiplier'!$A$1:$AQ$44,COLUMN('Non-energy Multiplier'!AM$1),0)</f>
        <v>182257718997808.13</v>
      </c>
      <c r="AN22" s="133">
        <f>$C22*VLOOKUP($A22,'Non-energy Multiplier'!$A$1:$AQ$44,COLUMN('Non-energy Multiplier'!AN$1),0)</f>
        <v>176555012424948.19</v>
      </c>
      <c r="AO22" s="133">
        <f>$C22*VLOOKUP($A22,'Non-energy Multiplier'!$A$1:$AQ$44,COLUMN('Non-energy Multiplier'!AO$1),0)</f>
        <v>170852305852088.28</v>
      </c>
      <c r="AP22" s="133">
        <f>$C22*VLOOKUP($A22,'Non-energy Multiplier'!$A$1:$AQ$44,COLUMN('Non-energy Multiplier'!AP$1),0)</f>
        <v>165149599279228.34</v>
      </c>
      <c r="AQ22" s="133">
        <f>$C22*VLOOKUP($A22,'Non-energy Multiplier'!$A$1:$AQ$44,COLUMN('Non-energy Multiplier'!AQ$1),0)</f>
        <v>159446892706368.38</v>
      </c>
      <c r="AR22" s="133" t="str">
        <f>VLOOKUP($A22,'Sector Match'!$A$1:$B$43,2,0)</f>
        <v>refined petroleum and coke 19</v>
      </c>
    </row>
    <row r="23" spans="1:44" x14ac:dyDescent="0.25">
      <c r="A23" s="12" t="s">
        <v>1</v>
      </c>
      <c r="B23" s="133">
        <f>'Non-energy Use 2019'!E136</f>
        <v>89646575522750.641</v>
      </c>
      <c r="C23" s="133">
        <f>'Non-energy Use 2020'!E135</f>
        <v>75138281884978.984</v>
      </c>
      <c r="D23" s="133">
        <f>$C23*VLOOKUP($A23,'Non-energy Multiplier'!$A$1:$AQ$44,COLUMN('Non-energy Multiplier'!D$1),0)</f>
        <v>80002807222532.703</v>
      </c>
      <c r="E23" s="133">
        <f>$C23*VLOOKUP($A23,'Non-energy Multiplier'!$A$1:$AQ$44,COLUMN('Non-energy Multiplier'!E$1),0)</f>
        <v>88110349451788.938</v>
      </c>
      <c r="F23" s="133">
        <f>$C23*VLOOKUP($A23,'Non-energy Multiplier'!$A$1:$AQ$44,COLUMN('Non-energy Multiplier'!F$1),0)</f>
        <v>95244986613534.391</v>
      </c>
      <c r="G23" s="133">
        <f>$C23*VLOOKUP($A23,'Non-energy Multiplier'!$A$1:$AQ$44,COLUMN('Non-energy Multiplier'!G$1),0)</f>
        <v>101406718707769.14</v>
      </c>
      <c r="H23" s="133">
        <f>$C23*VLOOKUP($A23,'Non-energy Multiplier'!$A$1:$AQ$44,COLUMN('Non-energy Multiplier'!H$1),0)</f>
        <v>107568450802003.86</v>
      </c>
      <c r="I23" s="133">
        <f>$C23*VLOOKUP($A23,'Non-energy Multiplier'!$A$1:$AQ$44,COLUMN('Non-energy Multiplier'!I$1),0)</f>
        <v>111485945096035.42</v>
      </c>
      <c r="J23" s="133">
        <f>$C23*VLOOKUP($A23,'Non-energy Multiplier'!$A$1:$AQ$44,COLUMN('Non-energy Multiplier'!J$1),0)</f>
        <v>115403439390066.97</v>
      </c>
      <c r="K23" s="133">
        <f>$C23*VLOOKUP($A23,'Non-energy Multiplier'!$A$1:$AQ$44,COLUMN('Non-energy Multiplier'!K$1),0)</f>
        <v>119320933684098.55</v>
      </c>
      <c r="L23" s="133">
        <f>$C23*VLOOKUP($A23,'Non-energy Multiplier'!$A$1:$AQ$44,COLUMN('Non-energy Multiplier'!L$1),0)</f>
        <v>123238427978130.13</v>
      </c>
      <c r="M23" s="133">
        <f>$C23*VLOOKUP($A23,'Non-energy Multiplier'!$A$1:$AQ$44,COLUMN('Non-energy Multiplier'!M$1),0)</f>
        <v>127155922272161.69</v>
      </c>
      <c r="N23" s="133">
        <f>$C23*VLOOKUP($A23,'Non-energy Multiplier'!$A$1:$AQ$44,COLUMN('Non-energy Multiplier'!N$1),0)</f>
        <v>129405726282391.25</v>
      </c>
      <c r="O23" s="133">
        <f>$C23*VLOOKUP($A23,'Non-energy Multiplier'!$A$1:$AQ$44,COLUMN('Non-energy Multiplier'!O$1),0)</f>
        <v>131655530292620.78</v>
      </c>
      <c r="P23" s="133">
        <f>$C23*VLOOKUP($A23,'Non-energy Multiplier'!$A$1:$AQ$44,COLUMN('Non-energy Multiplier'!P$1),0)</f>
        <v>133905334302850.36</v>
      </c>
      <c r="Q23" s="133">
        <f>$C23*VLOOKUP($A23,'Non-energy Multiplier'!$A$1:$AQ$44,COLUMN('Non-energy Multiplier'!Q$1),0)</f>
        <v>136155138313079.88</v>
      </c>
      <c r="R23" s="133">
        <f>$C23*VLOOKUP($A23,'Non-energy Multiplier'!$A$1:$AQ$44,COLUMN('Non-energy Multiplier'!R$1),0)</f>
        <v>138404942323309.45</v>
      </c>
      <c r="S23" s="133">
        <f>$C23*VLOOKUP($A23,'Non-energy Multiplier'!$A$1:$AQ$44,COLUMN('Non-energy Multiplier'!S$1),0)</f>
        <v>139576573641325.55</v>
      </c>
      <c r="T23" s="133">
        <f>$C23*VLOOKUP($A23,'Non-energy Multiplier'!$A$1:$AQ$44,COLUMN('Non-energy Multiplier'!T$1),0)</f>
        <v>140748204959341.63</v>
      </c>
      <c r="U23" s="133">
        <f>$C23*VLOOKUP($A23,'Non-energy Multiplier'!$A$1:$AQ$44,COLUMN('Non-energy Multiplier'!U$1),0)</f>
        <v>141919836277357.69</v>
      </c>
      <c r="V23" s="133">
        <f>$C23*VLOOKUP($A23,'Non-energy Multiplier'!$A$1:$AQ$44,COLUMN('Non-energy Multiplier'!V$1),0)</f>
        <v>143091467595373.78</v>
      </c>
      <c r="W23" s="133">
        <f>$C23*VLOOKUP($A23,'Non-energy Multiplier'!$A$1:$AQ$44,COLUMN('Non-energy Multiplier'!W$1),0)</f>
        <v>144263098913389.81</v>
      </c>
      <c r="X23" s="133">
        <f>$C23*VLOOKUP($A23,'Non-energy Multiplier'!$A$1:$AQ$44,COLUMN('Non-energy Multiplier'!X$1),0)</f>
        <v>144793264208851.78</v>
      </c>
      <c r="Y23" s="133">
        <f>$C23*VLOOKUP($A23,'Non-energy Multiplier'!$A$1:$AQ$44,COLUMN('Non-energy Multiplier'!Y$1),0)</f>
        <v>145323429504313.72</v>
      </c>
      <c r="Z23" s="133">
        <f>$C23*VLOOKUP($A23,'Non-energy Multiplier'!$A$1:$AQ$44,COLUMN('Non-energy Multiplier'!Z$1),0)</f>
        <v>145853594799775.66</v>
      </c>
      <c r="AA23" s="133">
        <f>$C23*VLOOKUP($A23,'Non-energy Multiplier'!$A$1:$AQ$44,COLUMN('Non-energy Multiplier'!AA$1),0)</f>
        <v>146383760095237.59</v>
      </c>
      <c r="AB23" s="133">
        <f>$C23*VLOOKUP($A23,'Non-energy Multiplier'!$A$1:$AQ$44,COLUMN('Non-energy Multiplier'!AB$1),0)</f>
        <v>146913925390699.56</v>
      </c>
      <c r="AC23" s="133">
        <f>$C23*VLOOKUP($A23,'Non-energy Multiplier'!$A$1:$AQ$44,COLUMN('Non-energy Multiplier'!AC$1),0)</f>
        <v>146893413042958.47</v>
      </c>
      <c r="AD23" s="133">
        <f>$C23*VLOOKUP($A23,'Non-energy Multiplier'!$A$1:$AQ$44,COLUMN('Non-energy Multiplier'!AD$1),0)</f>
        <v>146872900695217.38</v>
      </c>
      <c r="AE23" s="133">
        <f>$C23*VLOOKUP($A23,'Non-energy Multiplier'!$A$1:$AQ$44,COLUMN('Non-energy Multiplier'!AE$1),0)</f>
        <v>146852388347476.28</v>
      </c>
      <c r="AF23" s="133">
        <f>$C23*VLOOKUP($A23,'Non-energy Multiplier'!$A$1:$AQ$44,COLUMN('Non-energy Multiplier'!AF$1),0)</f>
        <v>146831875999735.19</v>
      </c>
      <c r="AG23" s="133">
        <f>$C23*VLOOKUP($A23,'Non-energy Multiplier'!$A$1:$AQ$44,COLUMN('Non-energy Multiplier'!AG$1),0)</f>
        <v>146811363651994.13</v>
      </c>
      <c r="AH23" s="133">
        <f>$C23*VLOOKUP($A23,'Non-energy Multiplier'!$A$1:$AQ$44,COLUMN('Non-energy Multiplier'!AH$1),0)</f>
        <v>146290544219112.44</v>
      </c>
      <c r="AI23" s="133">
        <f>$C23*VLOOKUP($A23,'Non-energy Multiplier'!$A$1:$AQ$44,COLUMN('Non-energy Multiplier'!AI$1),0)</f>
        <v>145769724786230.75</v>
      </c>
      <c r="AJ23" s="133">
        <f>$C23*VLOOKUP($A23,'Non-energy Multiplier'!$A$1:$AQ$44,COLUMN('Non-energy Multiplier'!AJ$1),0)</f>
        <v>145248905353349.06</v>
      </c>
      <c r="AK23" s="133">
        <f>$C23*VLOOKUP($A23,'Non-energy Multiplier'!$A$1:$AQ$44,COLUMN('Non-energy Multiplier'!AK$1),0)</f>
        <v>144728085920467.38</v>
      </c>
      <c r="AL23" s="133">
        <f>$C23*VLOOKUP($A23,'Non-energy Multiplier'!$A$1:$AQ$44,COLUMN('Non-energy Multiplier'!AL$1),0)</f>
        <v>144207266487585.69</v>
      </c>
      <c r="AM23" s="133">
        <f>$C23*VLOOKUP($A23,'Non-energy Multiplier'!$A$1:$AQ$44,COLUMN('Non-energy Multiplier'!AM$1),0)</f>
        <v>143594505614385.22</v>
      </c>
      <c r="AN23" s="133">
        <f>$C23*VLOOKUP($A23,'Non-energy Multiplier'!$A$1:$AQ$44,COLUMN('Non-energy Multiplier'!AN$1),0)</f>
        <v>142981744741184.75</v>
      </c>
      <c r="AO23" s="133">
        <f>$C23*VLOOKUP($A23,'Non-energy Multiplier'!$A$1:$AQ$44,COLUMN('Non-energy Multiplier'!AO$1),0)</f>
        <v>142368983867984.28</v>
      </c>
      <c r="AP23" s="133">
        <f>$C23*VLOOKUP($A23,'Non-energy Multiplier'!$A$1:$AQ$44,COLUMN('Non-energy Multiplier'!AP$1),0)</f>
        <v>141756222994783.81</v>
      </c>
      <c r="AQ23" s="133">
        <f>$C23*VLOOKUP($A23,'Non-energy Multiplier'!$A$1:$AQ$44,COLUMN('Non-energy Multiplier'!AQ$1),0)</f>
        <v>141143462121583.31</v>
      </c>
      <c r="AR23" s="133" t="str">
        <f>VLOOKUP($A23,'Sector Match'!$A$1:$B$43,2,0)</f>
        <v>chemicals 20</v>
      </c>
    </row>
    <row r="24" spans="1:44" x14ac:dyDescent="0.25">
      <c r="A24" s="12" t="s">
        <v>22</v>
      </c>
      <c r="B24" s="133">
        <f>'Non-energy Use 2019'!E137</f>
        <v>0</v>
      </c>
      <c r="C24" s="133">
        <f>'Non-energy Use 2020'!E136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5">
      <c r="A25" s="12" t="s">
        <v>23</v>
      </c>
      <c r="B25" s="133">
        <f>'Non-energy Use 2019'!E138</f>
        <v>0</v>
      </c>
      <c r="C25" s="133">
        <f>'Non-energy Use 2020'!E137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5">
      <c r="A26" s="12" t="s">
        <v>24</v>
      </c>
      <c r="B26" s="133">
        <f>'Non-energy Use 2019'!E139</f>
        <v>439850744191.71313</v>
      </c>
      <c r="C26" s="133">
        <f>'Non-energy Use 2020'!E138</f>
        <v>456648929798.03918</v>
      </c>
      <c r="D26" s="133">
        <f>$C26*VLOOKUP($A26,'Non-energy Multiplier'!$A$1:$AQ$44,COLUMN('Non-energy Multiplier'!D$1),0)</f>
        <v>505411835400.72717</v>
      </c>
      <c r="E26" s="133">
        <f>$C26*VLOOKUP($A26,'Non-energy Multiplier'!$A$1:$AQ$44,COLUMN('Non-energy Multiplier'!E$1),0)</f>
        <v>504172062126.44495</v>
      </c>
      <c r="F26" s="133">
        <f>$C26*VLOOKUP($A26,'Non-energy Multiplier'!$A$1:$AQ$44,COLUMN('Non-energy Multiplier'!F$1),0)</f>
        <v>511500885984.12244</v>
      </c>
      <c r="G26" s="133">
        <f>$C26*VLOOKUP($A26,'Non-energy Multiplier'!$A$1:$AQ$44,COLUMN('Non-energy Multiplier'!G$1),0)</f>
        <v>529441442167.85687</v>
      </c>
      <c r="H26" s="133">
        <f>$C26*VLOOKUP($A26,'Non-energy Multiplier'!$A$1:$AQ$44,COLUMN('Non-energy Multiplier'!H$1),0)</f>
        <v>551755224972.23376</v>
      </c>
      <c r="I26" s="133">
        <f>$C26*VLOOKUP($A26,'Non-energy Multiplier'!$A$1:$AQ$44,COLUMN('Non-energy Multiplier'!I$1),0)</f>
        <v>572594695442.75781</v>
      </c>
      <c r="J26" s="133">
        <f>$C26*VLOOKUP($A26,'Non-energy Multiplier'!$A$1:$AQ$44,COLUMN('Non-energy Multiplier'!J$1),0)</f>
        <v>590452753983.94055</v>
      </c>
      <c r="K26" s="133">
        <f>$C26*VLOOKUP($A26,'Non-energy Multiplier'!$A$1:$AQ$44,COLUMN('Non-energy Multiplier'!K$1),0)</f>
        <v>605043901126.65283</v>
      </c>
      <c r="L26" s="133">
        <f>$C26*VLOOKUP($A26,'Non-energy Multiplier'!$A$1:$AQ$44,COLUMN('Non-energy Multiplier'!L$1),0)</f>
        <v>616140081752.79614</v>
      </c>
      <c r="M26" s="133">
        <f>$C26*VLOOKUP($A26,'Non-energy Multiplier'!$A$1:$AQ$44,COLUMN('Non-energy Multiplier'!M$1),0)</f>
        <v>623576603094.05322</v>
      </c>
      <c r="N26" s="133">
        <f>$C26*VLOOKUP($A26,'Non-energy Multiplier'!$A$1:$AQ$44,COLUMN('Non-energy Multiplier'!N$1),0)</f>
        <v>627379976847.62195</v>
      </c>
      <c r="O26" s="133">
        <f>$C26*VLOOKUP($A26,'Non-energy Multiplier'!$A$1:$AQ$44,COLUMN('Non-energy Multiplier'!O$1),0)</f>
        <v>628141985721.28979</v>
      </c>
      <c r="P26" s="133">
        <f>$C26*VLOOKUP($A26,'Non-energy Multiplier'!$A$1:$AQ$44,COLUMN('Non-energy Multiplier'!P$1),0)</f>
        <v>626632527588.73889</v>
      </c>
      <c r="Q26" s="133">
        <f>$C26*VLOOKUP($A26,'Non-energy Multiplier'!$A$1:$AQ$44,COLUMN('Non-energy Multiplier'!Q$1),0)</f>
        <v>623645228337.51013</v>
      </c>
      <c r="R26" s="133">
        <f>$C26*VLOOKUP($A26,'Non-energy Multiplier'!$A$1:$AQ$44,COLUMN('Non-energy Multiplier'!R$1),0)</f>
        <v>619973955223.94373</v>
      </c>
      <c r="S26" s="133">
        <f>$C26*VLOOKUP($A26,'Non-energy Multiplier'!$A$1:$AQ$44,COLUMN('Non-energy Multiplier'!S$1),0)</f>
        <v>616272095060.1582</v>
      </c>
      <c r="T26" s="133">
        <f>$C26*VLOOKUP($A26,'Non-energy Multiplier'!$A$1:$AQ$44,COLUMN('Non-energy Multiplier'!T$1),0)</f>
        <v>612672708842.255</v>
      </c>
      <c r="U26" s="133">
        <f>$C26*VLOOKUP($A26,'Non-energy Multiplier'!$A$1:$AQ$44,COLUMN('Non-energy Multiplier'!U$1),0)</f>
        <v>609180128973.26782</v>
      </c>
      <c r="V26" s="133">
        <f>$C26*VLOOKUP($A26,'Non-energy Multiplier'!$A$1:$AQ$44,COLUMN('Non-energy Multiplier'!V$1),0)</f>
        <v>605798605632.11523</v>
      </c>
      <c r="W26" s="133">
        <f>$C26*VLOOKUP($A26,'Non-energy Multiplier'!$A$1:$AQ$44,COLUMN('Non-energy Multiplier'!W$1),0)</f>
        <v>602532315993.96326</v>
      </c>
      <c r="X26" s="133">
        <f>$C26*VLOOKUP($A26,'Non-energy Multiplier'!$A$1:$AQ$44,COLUMN('Non-energy Multiplier'!X$1),0)</f>
        <v>599385373749.28418</v>
      </c>
      <c r="Y26" s="133">
        <f>$C26*VLOOKUP($A26,'Non-energy Multiplier'!$A$1:$AQ$44,COLUMN('Non-energy Multiplier'!Y$1),0)</f>
        <v>596361838918.96985</v>
      </c>
      <c r="Z26" s="133">
        <f>$C26*VLOOKUP($A26,'Non-energy Multiplier'!$A$1:$AQ$44,COLUMN('Non-energy Multiplier'!Z$1),0)</f>
        <v>593465727965.14673</v>
      </c>
      <c r="AA26" s="133">
        <f>$C26*VLOOKUP($A26,'Non-energy Multiplier'!$A$1:$AQ$44,COLUMN('Non-energy Multiplier'!AA$1),0)</f>
        <v>590701024199.72424</v>
      </c>
      <c r="AB26" s="133">
        <f>$C26*VLOOKUP($A26,'Non-energy Multiplier'!$A$1:$AQ$44,COLUMN('Non-energy Multiplier'!AB$1),0)</f>
        <v>588071688495.12488</v>
      </c>
      <c r="AC26" s="133">
        <f>$C26*VLOOKUP($A26,'Non-energy Multiplier'!$A$1:$AQ$44,COLUMN('Non-energy Multiplier'!AC$1),0)</f>
        <v>585581670304.1521</v>
      </c>
      <c r="AD26" s="133">
        <f>$C26*VLOOKUP($A26,'Non-energy Multiplier'!$A$1:$AQ$44,COLUMN('Non-energy Multiplier'!AD$1),0)</f>
        <v>583234918998.55933</v>
      </c>
      <c r="AE26" s="133">
        <f>$C26*VLOOKUP($A26,'Non-energy Multiplier'!$A$1:$AQ$44,COLUMN('Non-energy Multiplier'!AE$1),0)</f>
        <v>581035395538.55835</v>
      </c>
      <c r="AF26" s="133">
        <f>$C26*VLOOKUP($A26,'Non-energy Multiplier'!$A$1:$AQ$44,COLUMN('Non-energy Multiplier'!AF$1),0)</f>
        <v>578987084488.26819</v>
      </c>
      <c r="AG26" s="133">
        <f>$C26*VLOOKUP($A26,'Non-energy Multiplier'!$A$1:$AQ$44,COLUMN('Non-energy Multiplier'!AG$1),0)</f>
        <v>577094006394.99915</v>
      </c>
      <c r="AH26" s="133">
        <f>$C26*VLOOKUP($A26,'Non-energy Multiplier'!$A$1:$AQ$44,COLUMN('Non-energy Multiplier'!AH$1),0)</f>
        <v>575360230553.26831</v>
      </c>
      <c r="AI26" s="133">
        <f>$C26*VLOOKUP($A26,'Non-energy Multiplier'!$A$1:$AQ$44,COLUMN('Non-energy Multiplier'!AI$1),0)</f>
        <v>573789888177.57166</v>
      </c>
      <c r="AJ26" s="133">
        <f>$C26*VLOOKUP($A26,'Non-energy Multiplier'!$A$1:$AQ$44,COLUMN('Non-energy Multiplier'!AJ$1),0)</f>
        <v>572387186011.20215</v>
      </c>
      <c r="AK26" s="133">
        <f>$C26*VLOOKUP($A26,'Non-energy Multiplier'!$A$1:$AQ$44,COLUMN('Non-energy Multiplier'!AK$1),0)</f>
        <v>571156420401.8457</v>
      </c>
      <c r="AL26" s="133">
        <f>$C26*VLOOKUP($A26,'Non-energy Multiplier'!$A$1:$AQ$44,COLUMN('Non-energy Multiplier'!AL$1),0)</f>
        <v>570101991878.30322</v>
      </c>
      <c r="AM26" s="133">
        <f>$C26*VLOOKUP($A26,'Non-energy Multiplier'!$A$1:$AQ$44,COLUMN('Non-energy Multiplier'!AM$1),0)</f>
        <v>569228420266.49353</v>
      </c>
      <c r="AN26" s="133">
        <f>$C26*VLOOKUP($A26,'Non-energy Multiplier'!$A$1:$AQ$44,COLUMN('Non-energy Multiplier'!AN$1),0)</f>
        <v>568540360386.92383</v>
      </c>
      <c r="AO26" s="133">
        <f>$C26*VLOOKUP($A26,'Non-energy Multiplier'!$A$1:$AQ$44,COLUMN('Non-energy Multiplier'!AO$1),0)</f>
        <v>568042618380.08008</v>
      </c>
      <c r="AP26" s="133">
        <f>$C26*VLOOKUP($A26,'Non-energy Multiplier'!$A$1:$AQ$44,COLUMN('Non-energy Multiplier'!AP$1),0)</f>
        <v>567740168710.74048</v>
      </c>
      <c r="AQ26" s="133">
        <f>$C26*VLOOKUP($A26,'Non-energy Multiplier'!$A$1:$AQ$44,COLUMN('Non-energy Multiplier'!AQ$1),0)</f>
        <v>567638171907.08569</v>
      </c>
      <c r="AR26" s="133" t="str">
        <f>VLOOKUP($A26,'Sector Match'!$A$1:$B$43,2,0)</f>
        <v>rubber and plastic products 22</v>
      </c>
    </row>
    <row r="27" spans="1:44" x14ac:dyDescent="0.25">
      <c r="A27" s="12" t="s">
        <v>25</v>
      </c>
      <c r="B27" s="133">
        <f>'Non-energy Use 2019'!E140</f>
        <v>2919088048858.2959</v>
      </c>
      <c r="C27" s="133">
        <f>'Non-energy Use 2020'!E139</f>
        <v>1999180577760.5007</v>
      </c>
      <c r="D27" s="133">
        <f>$C27*VLOOKUP($A27,'Non-energy Multiplier'!$A$1:$AQ$44,COLUMN('Non-energy Multiplier'!D$1),0)</f>
        <v>2020703741406.0688</v>
      </c>
      <c r="E27" s="133">
        <f>$C27*VLOOKUP($A27,'Non-energy Multiplier'!$A$1:$AQ$44,COLUMN('Non-energy Multiplier'!E$1),0)</f>
        <v>2052271048086.2356</v>
      </c>
      <c r="F27" s="133">
        <f>$C27*VLOOKUP($A27,'Non-energy Multiplier'!$A$1:$AQ$44,COLUMN('Non-energy Multiplier'!F$1),0)</f>
        <v>2083838354766.4021</v>
      </c>
      <c r="G27" s="133">
        <f>$C27*VLOOKUP($A27,'Non-energy Multiplier'!$A$1:$AQ$44,COLUMN('Non-energy Multiplier'!G$1),0)</f>
        <v>2113253345082.012</v>
      </c>
      <c r="H27" s="133">
        <f>$C27*VLOOKUP($A27,'Non-energy Multiplier'!$A$1:$AQ$44,COLUMN('Non-energy Multiplier'!H$1),0)</f>
        <v>2142668335397.6216</v>
      </c>
      <c r="I27" s="133">
        <f>$C27*VLOOKUP($A27,'Non-energy Multiplier'!$A$1:$AQ$44,COLUMN('Non-energy Multiplier'!I$1),0)</f>
        <v>2169835500896.2771</v>
      </c>
      <c r="J27" s="133">
        <f>$C27*VLOOKUP($A27,'Non-energy Multiplier'!$A$1:$AQ$44,COLUMN('Non-energy Multiplier'!J$1),0)</f>
        <v>2197002666394.9321</v>
      </c>
      <c r="K27" s="133">
        <f>$C27*VLOOKUP($A27,'Non-energy Multiplier'!$A$1:$AQ$44,COLUMN('Non-energy Multiplier'!K$1),0)</f>
        <v>2224169831893.5869</v>
      </c>
      <c r="L27" s="133">
        <f>$C27*VLOOKUP($A27,'Non-energy Multiplier'!$A$1:$AQ$44,COLUMN('Non-energy Multiplier'!L$1),0)</f>
        <v>2251336997392.2427</v>
      </c>
      <c r="M27" s="133">
        <f>$C27*VLOOKUP($A27,'Non-energy Multiplier'!$A$1:$AQ$44,COLUMN('Non-energy Multiplier'!M$1),0)</f>
        <v>2278504162890.8975</v>
      </c>
      <c r="N27" s="133">
        <f>$C27*VLOOKUP($A27,'Non-energy Multiplier'!$A$1:$AQ$44,COLUMN('Non-energy Multiplier'!N$1),0)</f>
        <v>2252718718094.5083</v>
      </c>
      <c r="O27" s="133">
        <f>$C27*VLOOKUP($A27,'Non-energy Multiplier'!$A$1:$AQ$44,COLUMN('Non-energy Multiplier'!O$1),0)</f>
        <v>2226933273298.1187</v>
      </c>
      <c r="P27" s="133">
        <f>$C27*VLOOKUP($A27,'Non-energy Multiplier'!$A$1:$AQ$44,COLUMN('Non-energy Multiplier'!P$1),0)</f>
        <v>2201147828501.7295</v>
      </c>
      <c r="Q27" s="133">
        <f>$C27*VLOOKUP($A27,'Non-energy Multiplier'!$A$1:$AQ$44,COLUMN('Non-energy Multiplier'!Q$1),0)</f>
        <v>2175362383705.3398</v>
      </c>
      <c r="R27" s="133">
        <f>$C27*VLOOKUP($A27,'Non-energy Multiplier'!$A$1:$AQ$44,COLUMN('Non-energy Multiplier'!R$1),0)</f>
        <v>2149576938908.9504</v>
      </c>
      <c r="S27" s="133">
        <f>$C27*VLOOKUP($A27,'Non-energy Multiplier'!$A$1:$AQ$44,COLUMN('Non-energy Multiplier'!S$1),0)</f>
        <v>2112771103390.625</v>
      </c>
      <c r="T27" s="133">
        <f>$C27*VLOOKUP($A27,'Non-energy Multiplier'!$A$1:$AQ$44,COLUMN('Non-energy Multiplier'!T$1),0)</f>
        <v>2075965267872.2996</v>
      </c>
      <c r="U27" s="133">
        <f>$C27*VLOOKUP($A27,'Non-energy Multiplier'!$A$1:$AQ$44,COLUMN('Non-energy Multiplier'!U$1),0)</f>
        <v>2039159432353.9739</v>
      </c>
      <c r="V27" s="133">
        <f>$C27*VLOOKUP($A27,'Non-energy Multiplier'!$A$1:$AQ$44,COLUMN('Non-energy Multiplier'!V$1),0)</f>
        <v>2002353596835.6484</v>
      </c>
      <c r="W27" s="133">
        <f>$C27*VLOOKUP($A27,'Non-energy Multiplier'!$A$1:$AQ$44,COLUMN('Non-energy Multiplier'!W$1),0)</f>
        <v>1965547761317.323</v>
      </c>
      <c r="X27" s="133">
        <f>$C27*VLOOKUP($A27,'Non-energy Multiplier'!$A$1:$AQ$44,COLUMN('Non-energy Multiplier'!X$1),0)</f>
        <v>1915071568319.5759</v>
      </c>
      <c r="Y27" s="133">
        <f>$C27*VLOOKUP($A27,'Non-energy Multiplier'!$A$1:$AQ$44,COLUMN('Non-energy Multiplier'!Y$1),0)</f>
        <v>1864595375321.8289</v>
      </c>
      <c r="Z27" s="133">
        <f>$C27*VLOOKUP($A27,'Non-energy Multiplier'!$A$1:$AQ$44,COLUMN('Non-energy Multiplier'!Z$1),0)</f>
        <v>1814119182324.0815</v>
      </c>
      <c r="AA27" s="133">
        <f>$C27*VLOOKUP($A27,'Non-energy Multiplier'!$A$1:$AQ$44,COLUMN('Non-energy Multiplier'!AA$1),0)</f>
        <v>1763642989326.3345</v>
      </c>
      <c r="AB27" s="133">
        <f>$C27*VLOOKUP($A27,'Non-energy Multiplier'!$A$1:$AQ$44,COLUMN('Non-energy Multiplier'!AB$1),0)</f>
        <v>1713166796328.5874</v>
      </c>
      <c r="AC27" s="133">
        <f>$C27*VLOOKUP($A27,'Non-energy Multiplier'!$A$1:$AQ$44,COLUMN('Non-energy Multiplier'!AC$1),0)</f>
        <v>1674191592557.9124</v>
      </c>
      <c r="AD27" s="133">
        <f>$C27*VLOOKUP($A27,'Non-energy Multiplier'!$A$1:$AQ$44,COLUMN('Non-energy Multiplier'!AD$1),0)</f>
        <v>1635216388787.2373</v>
      </c>
      <c r="AE27" s="133">
        <f>$C27*VLOOKUP($A27,'Non-energy Multiplier'!$A$1:$AQ$44,COLUMN('Non-energy Multiplier'!AE$1),0)</f>
        <v>1596241185016.562</v>
      </c>
      <c r="AF27" s="133">
        <f>$C27*VLOOKUP($A27,'Non-energy Multiplier'!$A$1:$AQ$44,COLUMN('Non-energy Multiplier'!AF$1),0)</f>
        <v>1557265981245.8872</v>
      </c>
      <c r="AG27" s="133">
        <f>$C27*VLOOKUP($A27,'Non-energy Multiplier'!$A$1:$AQ$44,COLUMN('Non-energy Multiplier'!AG$1),0)</f>
        <v>1518290777475.2119</v>
      </c>
      <c r="AH27" s="133">
        <f>$C27*VLOOKUP($A27,'Non-energy Multiplier'!$A$1:$AQ$44,COLUMN('Non-energy Multiplier'!AH$1),0)</f>
        <v>1494848250391.3601</v>
      </c>
      <c r="AI27" s="133">
        <f>$C27*VLOOKUP($A27,'Non-energy Multiplier'!$A$1:$AQ$44,COLUMN('Non-energy Multiplier'!AI$1),0)</f>
        <v>1471405723307.5081</v>
      </c>
      <c r="AJ27" s="133">
        <f>$C27*VLOOKUP($A27,'Non-energy Multiplier'!$A$1:$AQ$44,COLUMN('Non-energy Multiplier'!AJ$1),0)</f>
        <v>1447963196223.6563</v>
      </c>
      <c r="AK27" s="133">
        <f>$C27*VLOOKUP($A27,'Non-energy Multiplier'!$A$1:$AQ$44,COLUMN('Non-energy Multiplier'!AK$1),0)</f>
        <v>1424520669139.8044</v>
      </c>
      <c r="AL27" s="133">
        <f>$C27*VLOOKUP($A27,'Non-energy Multiplier'!$A$1:$AQ$44,COLUMN('Non-energy Multiplier'!AL$1),0)</f>
        <v>1401078142055.9526</v>
      </c>
      <c r="AM27" s="133">
        <f>$C27*VLOOKUP($A27,'Non-energy Multiplier'!$A$1:$AQ$44,COLUMN('Non-energy Multiplier'!AM$1),0)</f>
        <v>1389373904089.8701</v>
      </c>
      <c r="AN27" s="133">
        <f>$C27*VLOOKUP($A27,'Non-energy Multiplier'!$A$1:$AQ$44,COLUMN('Non-energy Multiplier'!AN$1),0)</f>
        <v>1377669666123.7874</v>
      </c>
      <c r="AO27" s="133">
        <f>$C27*VLOOKUP($A27,'Non-energy Multiplier'!$A$1:$AQ$44,COLUMN('Non-energy Multiplier'!AO$1),0)</f>
        <v>1365965428157.7048</v>
      </c>
      <c r="AP27" s="133">
        <f>$C27*VLOOKUP($A27,'Non-energy Multiplier'!$A$1:$AQ$44,COLUMN('Non-energy Multiplier'!AP$1),0)</f>
        <v>1354261190191.6223</v>
      </c>
      <c r="AQ27" s="133">
        <f>$C27*VLOOKUP($A27,'Non-energy Multiplier'!$A$1:$AQ$44,COLUMN('Non-energy Multiplier'!AQ$1),0)</f>
        <v>1342556952225.5393</v>
      </c>
      <c r="AR27" s="133" t="str">
        <f>VLOOKUP($A27,'Sector Match'!$A$1:$B$43,2,0)</f>
        <v>cement and other nonmetallic minerals 239</v>
      </c>
    </row>
    <row r="28" spans="1:44" x14ac:dyDescent="0.25">
      <c r="A28" s="12" t="s">
        <v>26</v>
      </c>
      <c r="B28" s="133">
        <f>'Non-energy Use 2019'!E141</f>
        <v>39953312593953.031</v>
      </c>
      <c r="C28" s="133">
        <f>'Non-energy Use 2020'!E140</f>
        <v>39723121778201.977</v>
      </c>
      <c r="D28" s="133">
        <f>$C28*VLOOKUP($A28,'Non-energy Multiplier'!$A$1:$AQ$44,COLUMN('Non-energy Multiplier'!D$1),0)</f>
        <v>41238712823844.102</v>
      </c>
      <c r="E28" s="133">
        <f>$C28*VLOOKUP($A28,'Non-energy Multiplier'!$A$1:$AQ$44,COLUMN('Non-energy Multiplier'!E$1),0)</f>
        <v>43461579690785.891</v>
      </c>
      <c r="F28" s="133">
        <f>$C28*VLOOKUP($A28,'Non-energy Multiplier'!$A$1:$AQ$44,COLUMN('Non-energy Multiplier'!F$1),0)</f>
        <v>45684446557727.68</v>
      </c>
      <c r="G28" s="133">
        <f>$C28*VLOOKUP($A28,'Non-energy Multiplier'!$A$1:$AQ$44,COLUMN('Non-energy Multiplier'!G$1),0)</f>
        <v>47755754320105.25</v>
      </c>
      <c r="H28" s="133">
        <f>$C28*VLOOKUP($A28,'Non-energy Multiplier'!$A$1:$AQ$44,COLUMN('Non-energy Multiplier'!H$1),0)</f>
        <v>49827062082482.813</v>
      </c>
      <c r="I28" s="133">
        <f>$C28*VLOOKUP($A28,'Non-energy Multiplier'!$A$1:$AQ$44,COLUMN('Non-energy Multiplier'!I$1),0)</f>
        <v>50934330128760.211</v>
      </c>
      <c r="J28" s="133">
        <f>$C28*VLOOKUP($A28,'Non-energy Multiplier'!$A$1:$AQ$44,COLUMN('Non-energy Multiplier'!J$1),0)</f>
        <v>52041598175037.602</v>
      </c>
      <c r="K28" s="133">
        <f>$C28*VLOOKUP($A28,'Non-energy Multiplier'!$A$1:$AQ$44,COLUMN('Non-energy Multiplier'!K$1),0)</f>
        <v>53148866221315</v>
      </c>
      <c r="L28" s="133">
        <f>$C28*VLOOKUP($A28,'Non-energy Multiplier'!$A$1:$AQ$44,COLUMN('Non-energy Multiplier'!L$1),0)</f>
        <v>54256134267592.406</v>
      </c>
      <c r="M28" s="133">
        <f>$C28*VLOOKUP($A28,'Non-energy Multiplier'!$A$1:$AQ$44,COLUMN('Non-energy Multiplier'!M$1),0)</f>
        <v>55363402313869.797</v>
      </c>
      <c r="N28" s="133">
        <f>$C28*VLOOKUP($A28,'Non-energy Multiplier'!$A$1:$AQ$44,COLUMN('Non-energy Multiplier'!N$1),0)</f>
        <v>55442492888603.898</v>
      </c>
      <c r="O28" s="133">
        <f>$C28*VLOOKUP($A28,'Non-energy Multiplier'!$A$1:$AQ$44,COLUMN('Non-energy Multiplier'!O$1),0)</f>
        <v>55521583463337.992</v>
      </c>
      <c r="P28" s="133">
        <f>$C28*VLOOKUP($A28,'Non-energy Multiplier'!$A$1:$AQ$44,COLUMN('Non-energy Multiplier'!P$1),0)</f>
        <v>55600674038072.094</v>
      </c>
      <c r="Q28" s="133">
        <f>$C28*VLOOKUP($A28,'Non-energy Multiplier'!$A$1:$AQ$44,COLUMN('Non-energy Multiplier'!Q$1),0)</f>
        <v>55679764612806.195</v>
      </c>
      <c r="R28" s="133">
        <f>$C28*VLOOKUP($A28,'Non-energy Multiplier'!$A$1:$AQ$44,COLUMN('Non-energy Multiplier'!R$1),0)</f>
        <v>55758855187540.297</v>
      </c>
      <c r="S28" s="133">
        <f>$C28*VLOOKUP($A28,'Non-energy Multiplier'!$A$1:$AQ$44,COLUMN('Non-energy Multiplier'!S$1),0)</f>
        <v>55126130589667.492</v>
      </c>
      <c r="T28" s="133">
        <f>$C28*VLOOKUP($A28,'Non-energy Multiplier'!$A$1:$AQ$44,COLUMN('Non-energy Multiplier'!T$1),0)</f>
        <v>54493405991794.695</v>
      </c>
      <c r="U28" s="133">
        <f>$C28*VLOOKUP($A28,'Non-energy Multiplier'!$A$1:$AQ$44,COLUMN('Non-energy Multiplier'!U$1),0)</f>
        <v>53860681393921.898</v>
      </c>
      <c r="V28" s="133">
        <f>$C28*VLOOKUP($A28,'Non-energy Multiplier'!$A$1:$AQ$44,COLUMN('Non-energy Multiplier'!V$1),0)</f>
        <v>53227956796049.109</v>
      </c>
      <c r="W28" s="133">
        <f>$C28*VLOOKUP($A28,'Non-energy Multiplier'!$A$1:$AQ$44,COLUMN('Non-energy Multiplier'!W$1),0)</f>
        <v>52595232198176.305</v>
      </c>
      <c r="X28" s="133">
        <f>$C28*VLOOKUP($A28,'Non-energy Multiplier'!$A$1:$AQ$44,COLUMN('Non-energy Multiplier'!X$1),0)</f>
        <v>51408873577164.805</v>
      </c>
      <c r="Y28" s="133">
        <f>$C28*VLOOKUP($A28,'Non-energy Multiplier'!$A$1:$AQ$44,COLUMN('Non-energy Multiplier'!Y$1),0)</f>
        <v>50222514956153.313</v>
      </c>
      <c r="Z28" s="133">
        <f>$C28*VLOOKUP($A28,'Non-energy Multiplier'!$A$1:$AQ$44,COLUMN('Non-energy Multiplier'!Z$1),0)</f>
        <v>49036156335141.82</v>
      </c>
      <c r="AA28" s="133">
        <f>$C28*VLOOKUP($A28,'Non-energy Multiplier'!$A$1:$AQ$44,COLUMN('Non-energy Multiplier'!AA$1),0)</f>
        <v>47849797714130.32</v>
      </c>
      <c r="AB28" s="133">
        <f>$C28*VLOOKUP($A28,'Non-energy Multiplier'!$A$1:$AQ$44,COLUMN('Non-energy Multiplier'!AB$1),0)</f>
        <v>46663439093118.828</v>
      </c>
      <c r="AC28" s="133">
        <f>$C28*VLOOKUP($A28,'Non-energy Multiplier'!$A$1:$AQ$44,COLUMN('Non-energy Multiplier'!AC$1),0)</f>
        <v>45477080472107.336</v>
      </c>
      <c r="AD28" s="133">
        <f>$C28*VLOOKUP($A28,'Non-energy Multiplier'!$A$1:$AQ$44,COLUMN('Non-energy Multiplier'!AD$1),0)</f>
        <v>44290721851095.836</v>
      </c>
      <c r="AE28" s="133">
        <f>$C28*VLOOKUP($A28,'Non-energy Multiplier'!$A$1:$AQ$44,COLUMN('Non-energy Multiplier'!AE$1),0)</f>
        <v>43104363230084.344</v>
      </c>
      <c r="AF28" s="133">
        <f>$C28*VLOOKUP($A28,'Non-energy Multiplier'!$A$1:$AQ$44,COLUMN('Non-energy Multiplier'!AF$1),0)</f>
        <v>41918004609072.844</v>
      </c>
      <c r="AG28" s="133">
        <f>$C28*VLOOKUP($A28,'Non-energy Multiplier'!$A$1:$AQ$44,COLUMN('Non-energy Multiplier'!AG$1),0)</f>
        <v>40731645988061.344</v>
      </c>
      <c r="AH28" s="133">
        <f>$C28*VLOOKUP($A28,'Non-energy Multiplier'!$A$1:$AQ$44,COLUMN('Non-energy Multiplier'!AH$1),0)</f>
        <v>39703468516518.055</v>
      </c>
      <c r="AI28" s="133">
        <f>$C28*VLOOKUP($A28,'Non-energy Multiplier'!$A$1:$AQ$44,COLUMN('Non-energy Multiplier'!AI$1),0)</f>
        <v>38675291044974.758</v>
      </c>
      <c r="AJ28" s="133">
        <f>$C28*VLOOKUP($A28,'Non-energy Multiplier'!$A$1:$AQ$44,COLUMN('Non-energy Multiplier'!AJ$1),0)</f>
        <v>37647113573431.461</v>
      </c>
      <c r="AK28" s="133">
        <f>$C28*VLOOKUP($A28,'Non-energy Multiplier'!$A$1:$AQ$44,COLUMN('Non-energy Multiplier'!AK$1),0)</f>
        <v>36618936101888.164</v>
      </c>
      <c r="AL28" s="133">
        <f>$C28*VLOOKUP($A28,'Non-energy Multiplier'!$A$1:$AQ$44,COLUMN('Non-energy Multiplier'!AL$1),0)</f>
        <v>35590758630344.867</v>
      </c>
      <c r="AM28" s="133">
        <f>$C28*VLOOKUP($A28,'Non-energy Multiplier'!$A$1:$AQ$44,COLUMN('Non-energy Multiplier'!AM$1),0)</f>
        <v>34510929081707.102</v>
      </c>
      <c r="AN28" s="133">
        <f>$C28*VLOOKUP($A28,'Non-energy Multiplier'!$A$1:$AQ$44,COLUMN('Non-energy Multiplier'!AN$1),0)</f>
        <v>33431099533069.332</v>
      </c>
      <c r="AO28" s="133">
        <f>$C28*VLOOKUP($A28,'Non-energy Multiplier'!$A$1:$AQ$44,COLUMN('Non-energy Multiplier'!AO$1),0)</f>
        <v>32351269984431.563</v>
      </c>
      <c r="AP28" s="133">
        <f>$C28*VLOOKUP($A28,'Non-energy Multiplier'!$A$1:$AQ$44,COLUMN('Non-energy Multiplier'!AP$1),0)</f>
        <v>31271440435793.793</v>
      </c>
      <c r="AQ28" s="133">
        <f>$C28*VLOOKUP($A28,'Non-energy Multiplier'!$A$1:$AQ$44,COLUMN('Non-energy Multiplier'!AQ$1),0)</f>
        <v>30191610887156.02</v>
      </c>
      <c r="AR28" s="133" t="str">
        <f>VLOOKUP($A28,'Sector Match'!$A$1:$B$43,2,0)</f>
        <v>iron and steel 241</v>
      </c>
    </row>
    <row r="29" spans="1:44" x14ac:dyDescent="0.25">
      <c r="A29" s="12" t="s">
        <v>27</v>
      </c>
      <c r="B29" s="133">
        <f>'Non-energy Use 2019'!E142</f>
        <v>0</v>
      </c>
      <c r="C29" s="133">
        <f>'Non-energy Use 2020'!E141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5">
      <c r="A30" s="12" t="s">
        <v>28</v>
      </c>
      <c r="B30" s="133">
        <f>'Non-energy Use 2019'!E143</f>
        <v>0</v>
      </c>
      <c r="C30" s="133">
        <f>'Non-energy Use 2020'!E142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5">
      <c r="A31" s="12" t="s">
        <v>29</v>
      </c>
      <c r="B31" s="133">
        <f>'Non-energy Use 2019'!E144</f>
        <v>151891296099.60159</v>
      </c>
      <c r="C31" s="133">
        <f>'Non-energy Use 2020'!E143</f>
        <v>221043244806.72272</v>
      </c>
      <c r="D31" s="133">
        <f>$C31*VLOOKUP($A31,'Non-energy Multiplier'!$A$1:$AQ$44,COLUMN('Non-energy Multiplier'!D$1),0)</f>
        <v>258686197735.02576</v>
      </c>
      <c r="E31" s="133">
        <f>$C31*VLOOKUP($A31,'Non-energy Multiplier'!$A$1:$AQ$44,COLUMN('Non-energy Multiplier'!E$1),0)</f>
        <v>259628331768.02206</v>
      </c>
      <c r="F31" s="133">
        <f>$C31*VLOOKUP($A31,'Non-energy Multiplier'!$A$1:$AQ$44,COLUMN('Non-energy Multiplier'!F$1),0)</f>
        <v>263350909654.71729</v>
      </c>
      <c r="G31" s="133">
        <f>$C31*VLOOKUP($A31,'Non-energy Multiplier'!$A$1:$AQ$44,COLUMN('Non-energy Multiplier'!G$1),0)</f>
        <v>272471971756.10333</v>
      </c>
      <c r="H31" s="133">
        <f>$C31*VLOOKUP($A31,'Non-energy Multiplier'!$A$1:$AQ$44,COLUMN('Non-energy Multiplier'!H$1),0)</f>
        <v>283838501649.80676</v>
      </c>
      <c r="I31" s="133">
        <f>$C31*VLOOKUP($A31,'Non-energy Multiplier'!$A$1:$AQ$44,COLUMN('Non-energy Multiplier'!I$1),0)</f>
        <v>294530943377.33655</v>
      </c>
      <c r="J31" s="133">
        <f>$C31*VLOOKUP($A31,'Non-energy Multiplier'!$A$1:$AQ$44,COLUMN('Non-energy Multiplier'!J$1),0)</f>
        <v>303952987028.0683</v>
      </c>
      <c r="K31" s="133">
        <f>$C31*VLOOKUP($A31,'Non-energy Multiplier'!$A$1:$AQ$44,COLUMN('Non-energy Multiplier'!K$1),0)</f>
        <v>312171308507.02985</v>
      </c>
      <c r="L31" s="133">
        <f>$C31*VLOOKUP($A31,'Non-energy Multiplier'!$A$1:$AQ$44,COLUMN('Non-energy Multiplier'!L$1),0)</f>
        <v>319290394394.54755</v>
      </c>
      <c r="M31" s="133">
        <f>$C31*VLOOKUP($A31,'Non-energy Multiplier'!$A$1:$AQ$44,COLUMN('Non-energy Multiplier'!M$1),0)</f>
        <v>325446974699.9173</v>
      </c>
      <c r="N31" s="133">
        <f>$C31*VLOOKUP($A31,'Non-energy Multiplier'!$A$1:$AQ$44,COLUMN('Non-energy Multiplier'!N$1),0)</f>
        <v>330791847637.77435</v>
      </c>
      <c r="O31" s="133">
        <f>$C31*VLOOKUP($A31,'Non-energy Multiplier'!$A$1:$AQ$44,COLUMN('Non-energy Multiplier'!O$1),0)</f>
        <v>335445479690.00067</v>
      </c>
      <c r="P31" s="133">
        <f>$C31*VLOOKUP($A31,'Non-energy Multiplier'!$A$1:$AQ$44,COLUMN('Non-energy Multiplier'!P$1),0)</f>
        <v>339529512227.90454</v>
      </c>
      <c r="Q31" s="133">
        <f>$C31*VLOOKUP($A31,'Non-energy Multiplier'!$A$1:$AQ$44,COLUMN('Non-energy Multiplier'!Q$1),0)</f>
        <v>343176394682.2912</v>
      </c>
      <c r="R31" s="133">
        <f>$C31*VLOOKUP($A31,'Non-energy Multiplier'!$A$1:$AQ$44,COLUMN('Non-energy Multiplier'!R$1),0)</f>
        <v>346527280157.07977</v>
      </c>
      <c r="S31" s="133">
        <f>$C31*VLOOKUP($A31,'Non-energy Multiplier'!$A$1:$AQ$44,COLUMN('Non-energy Multiplier'!S$1),0)</f>
        <v>349704822021.36255</v>
      </c>
      <c r="T31" s="133">
        <f>$C31*VLOOKUP($A31,'Non-energy Multiplier'!$A$1:$AQ$44,COLUMN('Non-energy Multiplier'!T$1),0)</f>
        <v>352733483979.39929</v>
      </c>
      <c r="U31" s="133">
        <f>$C31*VLOOKUP($A31,'Non-energy Multiplier'!$A$1:$AQ$44,COLUMN('Non-energy Multiplier'!U$1),0)</f>
        <v>355612902996.27209</v>
      </c>
      <c r="V31" s="133">
        <f>$C31*VLOOKUP($A31,'Non-energy Multiplier'!$A$1:$AQ$44,COLUMN('Non-energy Multiplier'!V$1),0)</f>
        <v>358343034673.47644</v>
      </c>
      <c r="W31" s="133">
        <f>$C31*VLOOKUP($A31,'Non-energy Multiplier'!$A$1:$AQ$44,COLUMN('Non-energy Multiplier'!W$1),0)</f>
        <v>360924145844.35779</v>
      </c>
      <c r="X31" s="133">
        <f>$C31*VLOOKUP($A31,'Non-energy Multiplier'!$A$1:$AQ$44,COLUMN('Non-energy Multiplier'!X$1),0)</f>
        <v>363356806370.36603</v>
      </c>
      <c r="Y31" s="133">
        <f>$C31*VLOOKUP($A31,'Non-energy Multiplier'!$A$1:$AQ$44,COLUMN('Non-energy Multiplier'!Y$1),0)</f>
        <v>365641880207.41211</v>
      </c>
      <c r="Z31" s="133">
        <f>$C31*VLOOKUP($A31,'Non-energy Multiplier'!$A$1:$AQ$44,COLUMN('Non-energy Multiplier'!Z$1),0)</f>
        <v>367780515812.52991</v>
      </c>
      <c r="AA31" s="133">
        <f>$C31*VLOOKUP($A31,'Non-energy Multiplier'!$A$1:$AQ$44,COLUMN('Non-energy Multiplier'!AA$1),0)</f>
        <v>369774135961.46149</v>
      </c>
      <c r="AB31" s="133">
        <f>$C31*VLOOKUP($A31,'Non-energy Multiplier'!$A$1:$AQ$44,COLUMN('Non-energy Multiplier'!AB$1),0)</f>
        <v>371624427047.79083</v>
      </c>
      <c r="AC31" s="133">
        <f>$C31*VLOOKUP($A31,'Non-energy Multiplier'!$A$1:$AQ$44,COLUMN('Non-energy Multiplier'!AC$1),0)</f>
        <v>373333327933.75983</v>
      </c>
      <c r="AD31" s="133">
        <f>$C31*VLOOKUP($A31,'Non-energy Multiplier'!$A$1:$AQ$44,COLUMN('Non-energy Multiplier'!AD$1),0)</f>
        <v>374903018422.10748</v>
      </c>
      <c r="AE31" s="133">
        <f>$C31*VLOOKUP($A31,'Non-energy Multiplier'!$A$1:$AQ$44,COLUMN('Non-energy Multiplier'!AE$1),0)</f>
        <v>376335907417.01746</v>
      </c>
      <c r="AF31" s="133">
        <f>$C31*VLOOKUP($A31,'Non-energy Multiplier'!$A$1:$AQ$44,COLUMN('Non-energy Multiplier'!AF$1),0)</f>
        <v>377634620840.72357</v>
      </c>
      <c r="AG31" s="133">
        <f>$C31*VLOOKUP($A31,'Non-energy Multiplier'!$A$1:$AQ$44,COLUMN('Non-energy Multiplier'!AG$1),0)</f>
        <v>378801989370.48035</v>
      </c>
      <c r="AH31" s="133">
        <f>$C31*VLOOKUP($A31,'Non-energy Multiplier'!$A$1:$AQ$44,COLUMN('Non-energy Multiplier'!AH$1),0)</f>
        <v>379841036058.44098</v>
      </c>
      <c r="AI31" s="133">
        <f>$C31*VLOOKUP($A31,'Non-energy Multiplier'!$A$1:$AQ$44,COLUMN('Non-energy Multiplier'!AI$1),0)</f>
        <v>380754963894.63342</v>
      </c>
      <c r="AJ31" s="133">
        <f>$C31*VLOOKUP($A31,'Non-energy Multiplier'!$A$1:$AQ$44,COLUMN('Non-energy Multiplier'!AJ$1),0)</f>
        <v>381547143370.62524</v>
      </c>
      <c r="AK31" s="133">
        <f>$C31*VLOOKUP($A31,'Non-energy Multiplier'!$A$1:$AQ$44,COLUMN('Non-energy Multiplier'!AK$1),0)</f>
        <v>382221100098.70551</v>
      </c>
      <c r="AL31" s="133">
        <f>$C31*VLOOKUP($A31,'Non-energy Multiplier'!$A$1:$AQ$44,COLUMN('Non-energy Multiplier'!AL$1),0)</f>
        <v>382780502538.49323</v>
      </c>
      <c r="AM31" s="133">
        <f>$C31*VLOOKUP($A31,'Non-energy Multiplier'!$A$1:$AQ$44,COLUMN('Non-energy Multiplier'!AM$1),0)</f>
        <v>383229149879.84375</v>
      </c>
      <c r="AN31" s="133">
        <f>$C31*VLOOKUP($A31,'Non-energy Multiplier'!$A$1:$AQ$44,COLUMN('Non-energy Multiplier'!AN$1),0)</f>
        <v>383570960127.81049</v>
      </c>
      <c r="AO31" s="133">
        <f>$C31*VLOOKUP($A31,'Non-energy Multiplier'!$A$1:$AQ$44,COLUMN('Non-energy Multiplier'!AO$1),0)</f>
        <v>383809958432.20496</v>
      </c>
      <c r="AP31" s="133">
        <f>$C31*VLOOKUP($A31,'Non-energy Multiplier'!$A$1:$AQ$44,COLUMN('Non-energy Multiplier'!AP$1),0)</f>
        <v>383950265701.11725</v>
      </c>
      <c r="AQ31" s="133">
        <f>$C31*VLOOKUP($A31,'Non-energy Multiplier'!$A$1:$AQ$44,COLUMN('Non-energy Multiplier'!AQ$1),0)</f>
        <v>383996087534.47784</v>
      </c>
      <c r="AR31" s="133" t="str">
        <f>VLOOKUP($A31,'Sector Match'!$A$1:$B$43,2,0)</f>
        <v>other manufacturing 31T33</v>
      </c>
    </row>
    <row r="32" spans="1:44" x14ac:dyDescent="0.25">
      <c r="A32" s="12" t="s">
        <v>30</v>
      </c>
      <c r="B32" s="133">
        <f>'Non-energy Use 2019'!E145</f>
        <v>72116455711.15538</v>
      </c>
      <c r="C32" s="133">
        <f>'Non-energy Use 2020'!E144</f>
        <v>135545385966.38657</v>
      </c>
      <c r="D32" s="133">
        <f>$C32*VLOOKUP($A32,'Non-energy Multiplier'!$A$1:$AQ$44,COLUMN('Non-energy Multiplier'!D$1),0)</f>
        <v>158910585612.59094</v>
      </c>
      <c r="E32" s="133">
        <f>$C32*VLOOKUP($A32,'Non-energy Multiplier'!$A$1:$AQ$44,COLUMN('Non-energy Multiplier'!E$1),0)</f>
        <v>167237807118.04587</v>
      </c>
      <c r="F32" s="133">
        <f>$C32*VLOOKUP($A32,'Non-energy Multiplier'!$A$1:$AQ$44,COLUMN('Non-energy Multiplier'!F$1),0)</f>
        <v>171107808003.11325</v>
      </c>
      <c r="G32" s="133">
        <f>$C32*VLOOKUP($A32,'Non-energy Multiplier'!$A$1:$AQ$44,COLUMN('Non-energy Multiplier'!G$1),0)</f>
        <v>180688480419.80338</v>
      </c>
      <c r="H32" s="133">
        <f>$C32*VLOOKUP($A32,'Non-energy Multiplier'!$A$1:$AQ$44,COLUMN('Non-energy Multiplier'!H$1),0)</f>
        <v>192796079666.42795</v>
      </c>
      <c r="I32" s="133">
        <f>$C32*VLOOKUP($A32,'Non-energy Multiplier'!$A$1:$AQ$44,COLUMN('Non-energy Multiplier'!I$1),0)</f>
        <v>204274606078.30356</v>
      </c>
      <c r="J32" s="133">
        <f>$C32*VLOOKUP($A32,'Non-energy Multiplier'!$A$1:$AQ$44,COLUMN('Non-energy Multiplier'!J$1),0)</f>
        <v>214466024998.69662</v>
      </c>
      <c r="K32" s="133">
        <f>$C32*VLOOKUP($A32,'Non-energy Multiplier'!$A$1:$AQ$44,COLUMN('Non-energy Multiplier'!K$1),0)</f>
        <v>223495911247.66568</v>
      </c>
      <c r="L32" s="133">
        <f>$C32*VLOOKUP($A32,'Non-energy Multiplier'!$A$1:$AQ$44,COLUMN('Non-energy Multiplier'!L$1),0)</f>
        <v>231572317823.37262</v>
      </c>
      <c r="M32" s="133">
        <f>$C32*VLOOKUP($A32,'Non-energy Multiplier'!$A$1:$AQ$44,COLUMN('Non-energy Multiplier'!M$1),0)</f>
        <v>238972927820.04007</v>
      </c>
      <c r="N32" s="133">
        <f>$C32*VLOOKUP($A32,'Non-energy Multiplier'!$A$1:$AQ$44,COLUMN('Non-energy Multiplier'!N$1),0)</f>
        <v>245982226918.25241</v>
      </c>
      <c r="O32" s="133">
        <f>$C32*VLOOKUP($A32,'Non-energy Multiplier'!$A$1:$AQ$44,COLUMN('Non-energy Multiplier'!O$1),0)</f>
        <v>252717569151.62305</v>
      </c>
      <c r="P32" s="133">
        <f>$C32*VLOOKUP($A32,'Non-energy Multiplier'!$A$1:$AQ$44,COLUMN('Non-energy Multiplier'!P$1),0)</f>
        <v>259260577041.90973</v>
      </c>
      <c r="Q32" s="133">
        <f>$C32*VLOOKUP($A32,'Non-energy Multiplier'!$A$1:$AQ$44,COLUMN('Non-energy Multiplier'!Q$1),0)</f>
        <v>265704880389.73312</v>
      </c>
      <c r="R32" s="133">
        <f>$C32*VLOOKUP($A32,'Non-energy Multiplier'!$A$1:$AQ$44,COLUMN('Non-energy Multiplier'!R$1),0)</f>
        <v>272155577530.61667</v>
      </c>
      <c r="S32" s="133">
        <f>$C32*VLOOKUP($A32,'Non-energy Multiplier'!$A$1:$AQ$44,COLUMN('Non-energy Multiplier'!S$1),0)</f>
        <v>278705367696.95978</v>
      </c>
      <c r="T32" s="133">
        <f>$C32*VLOOKUP($A32,'Non-energy Multiplier'!$A$1:$AQ$44,COLUMN('Non-energy Multiplier'!T$1),0)</f>
        <v>285359155103.98376</v>
      </c>
      <c r="U32" s="133">
        <f>$C32*VLOOKUP($A32,'Non-energy Multiplier'!$A$1:$AQ$44,COLUMN('Non-energy Multiplier'!U$1),0)</f>
        <v>292097430276.52612</v>
      </c>
      <c r="V32" s="133">
        <f>$C32*VLOOKUP($A32,'Non-energy Multiplier'!$A$1:$AQ$44,COLUMN('Non-energy Multiplier'!V$1),0)</f>
        <v>298898802710.01862</v>
      </c>
      <c r="W32" s="133">
        <f>$C32*VLOOKUP($A32,'Non-energy Multiplier'!$A$1:$AQ$44,COLUMN('Non-energy Multiplier'!W$1),0)</f>
        <v>305739951740.46143</v>
      </c>
      <c r="X32" s="133">
        <f>$C32*VLOOKUP($A32,'Non-energy Multiplier'!$A$1:$AQ$44,COLUMN('Non-energy Multiplier'!X$1),0)</f>
        <v>312595594464.78882</v>
      </c>
      <c r="Y32" s="133">
        <f>$C32*VLOOKUP($A32,'Non-energy Multiplier'!$A$1:$AQ$44,COLUMN('Non-energy Multiplier'!Y$1),0)</f>
        <v>319438473139.64856</v>
      </c>
      <c r="Z32" s="133">
        <f>$C32*VLOOKUP($A32,'Non-energy Multiplier'!$A$1:$AQ$44,COLUMN('Non-energy Multiplier'!Z$1),0)</f>
        <v>326239364520.08582</v>
      </c>
      <c r="AA32" s="133">
        <f>$C32*VLOOKUP($A32,'Non-energy Multiplier'!$A$1:$AQ$44,COLUMN('Non-energy Multiplier'!AA$1),0)</f>
        <v>332967113586.42401</v>
      </c>
      <c r="AB32" s="133">
        <f>$C32*VLOOKUP($A32,'Non-energy Multiplier'!$A$1:$AQ$44,COLUMN('Non-energy Multiplier'!AB$1),0)</f>
        <v>339588694040.8493</v>
      </c>
      <c r="AC32" s="133">
        <f>$C32*VLOOKUP($A32,'Non-energy Multiplier'!$A$1:$AQ$44,COLUMN('Non-energy Multiplier'!AC$1),0)</f>
        <v>346069297828.10516</v>
      </c>
      <c r="AD32" s="133">
        <f>$C32*VLOOKUP($A32,'Non-energy Multiplier'!$A$1:$AQ$44,COLUMN('Non-energy Multiplier'!AD$1),0)</f>
        <v>352372455741.20728</v>
      </c>
      <c r="AE32" s="133">
        <f>$C32*VLOOKUP($A32,'Non-energy Multiplier'!$A$1:$AQ$44,COLUMN('Non-energy Multiplier'!AE$1),0)</f>
        <v>358460190907.57019</v>
      </c>
      <c r="AF32" s="133">
        <f>$C32*VLOOKUP($A32,'Non-energy Multiplier'!$A$1:$AQ$44,COLUMN('Non-energy Multiplier'!AF$1),0)</f>
        <v>364293206609.24237</v>
      </c>
      <c r="AG32" s="133">
        <f>$C32*VLOOKUP($A32,'Non-energy Multiplier'!$A$1:$AQ$44,COLUMN('Non-energy Multiplier'!AG$1),0)</f>
        <v>369831109470.02283</v>
      </c>
      <c r="AH32" s="133">
        <f>$C32*VLOOKUP($A32,'Non-energy Multiplier'!$A$1:$AQ$44,COLUMN('Non-energy Multiplier'!AH$1),0)</f>
        <v>375032668540.93927</v>
      </c>
      <c r="AI32" s="133">
        <f>$C32*VLOOKUP($A32,'Non-energy Multiplier'!$A$1:$AQ$44,COLUMN('Non-energy Multiplier'!AI$1),0)</f>
        <v>379856110234.80017</v>
      </c>
      <c r="AJ32" s="133">
        <f>$C32*VLOOKUP($A32,'Non-energy Multiplier'!$A$1:$AQ$44,COLUMN('Non-energy Multiplier'!AJ$1),0)</f>
        <v>384259448403.65717</v>
      </c>
      <c r="AK32" s="133">
        <f>$C32*VLOOKUP($A32,'Non-energy Multiplier'!$A$1:$AQ$44,COLUMN('Non-energy Multiplier'!AK$1),0)</f>
        <v>388200848125.96185</v>
      </c>
      <c r="AL32" s="133">
        <f>$C32*VLOOKUP($A32,'Non-energy Multiplier'!$A$1:$AQ$44,COLUMN('Non-energy Multiplier'!AL$1),0)</f>
        <v>391639020982.03278</v>
      </c>
      <c r="AM32" s="133">
        <f>$C32*VLOOKUP($A32,'Non-energy Multiplier'!$A$1:$AQ$44,COLUMN('Non-energy Multiplier'!AM$1),0)</f>
        <v>394533648759.15839</v>
      </c>
      <c r="AN32" s="133">
        <f>$C32*VLOOKUP($A32,'Non-energy Multiplier'!$A$1:$AQ$44,COLUMN('Non-energy Multiplier'!AN$1),0)</f>
        <v>396845831656.53046</v>
      </c>
      <c r="AO32" s="133">
        <f>$C32*VLOOKUP($A32,'Non-energy Multiplier'!$A$1:$AQ$44,COLUMN('Non-energy Multiplier'!AO$1),0)</f>
        <v>398538556173.73395</v>
      </c>
      <c r="AP32" s="133">
        <f>$C32*VLOOKUP($A32,'Non-energy Multiplier'!$A$1:$AQ$44,COLUMN('Non-energy Multiplier'!AP$1),0)</f>
        <v>399577176986.05127</v>
      </c>
      <c r="AQ32" s="133">
        <f>$C32*VLOOKUP($A32,'Non-energy Multiplier'!$A$1:$AQ$44,COLUMN('Non-energy Multiplier'!AQ$1),0)</f>
        <v>399929906259.72144</v>
      </c>
      <c r="AR32" s="133" t="str">
        <f>VLOOKUP($A32,'Sector Match'!$A$1:$B$43,2,0)</f>
        <v>glass and glass products 231</v>
      </c>
    </row>
    <row r="33" spans="1:44" x14ac:dyDescent="0.25">
      <c r="A33" s="12" t="s">
        <v>31</v>
      </c>
      <c r="B33" s="133">
        <f>'Non-energy Use 2019'!E146</f>
        <v>0</v>
      </c>
      <c r="C33" s="133">
        <f>'Non-energy Use 2020'!E145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5">
      <c r="A34" s="12" t="s">
        <v>32</v>
      </c>
      <c r="B34" s="133">
        <f>'Non-energy Use 2019'!E147</f>
        <v>0</v>
      </c>
      <c r="C34" s="133">
        <f>'Non-energy Use 2020'!E146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5">
      <c r="A35" s="12" t="s">
        <v>33</v>
      </c>
      <c r="B35" s="133">
        <f>'Non-energy Use 2019'!E148</f>
        <v>0</v>
      </c>
      <c r="C35" s="133">
        <f>'Non-energy Use 2020'!E147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5">
      <c r="A36" s="12" t="s">
        <v>34</v>
      </c>
      <c r="B36" s="133">
        <f>'Non-energy Use 2019'!E149</f>
        <v>0</v>
      </c>
      <c r="C36" s="133">
        <f>'Non-energy Use 2020'!E148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5">
      <c r="A37" s="12" t="s">
        <v>35</v>
      </c>
      <c r="B37" s="133">
        <f>'Non-energy Use 2019'!E150</f>
        <v>0</v>
      </c>
      <c r="C37" s="133">
        <f>'Non-energy Use 2020'!E149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5">
      <c r="A38" s="12" t="s">
        <v>36</v>
      </c>
      <c r="B38" s="133">
        <f>'Non-energy Use 2019'!E151</f>
        <v>0</v>
      </c>
      <c r="C38" s="133">
        <f>'Non-energy Use 2020'!E150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5">
      <c r="A39" s="12" t="s">
        <v>37</v>
      </c>
      <c r="B39" s="133">
        <f>'Non-energy Use 2019'!E152</f>
        <v>0</v>
      </c>
      <c r="C39" s="133">
        <f>'Non-energy Use 2020'!E151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5">
      <c r="A40" s="12" t="s">
        <v>38</v>
      </c>
      <c r="B40" s="133">
        <f>'Non-energy Use 2019'!E153</f>
        <v>0</v>
      </c>
      <c r="C40" s="133">
        <f>'Non-energy Use 2020'!E152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5">
      <c r="A41" s="12" t="s">
        <v>39</v>
      </c>
      <c r="B41" s="133">
        <f>'Non-energy Use 2019'!E154</f>
        <v>0</v>
      </c>
      <c r="C41" s="133">
        <f>'Non-energy Use 2020'!E153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5">
      <c r="A42" s="12" t="s">
        <v>40</v>
      </c>
      <c r="B42" s="133">
        <f>'Non-energy Use 2019'!E155</f>
        <v>0</v>
      </c>
      <c r="C42" s="133">
        <f>'Non-energy Use 2020'!E154</f>
        <v>2125035742500</v>
      </c>
      <c r="D42" s="133">
        <f>$C42*VLOOKUP($A42,'Non-energy Multiplier'!$A$1:$AQ$44,COLUMN('Non-energy Multiplier'!D$1),0)</f>
        <v>2613038663745.8213</v>
      </c>
      <c r="E42" s="133">
        <f>$C42*VLOOKUP($A42,'Non-energy Multiplier'!$A$1:$AQ$44,COLUMN('Non-energy Multiplier'!E$1),0)</f>
        <v>2821635957330.1284</v>
      </c>
      <c r="F42" s="133">
        <f>$C42*VLOOKUP($A42,'Non-energy Multiplier'!$A$1:$AQ$44,COLUMN('Non-energy Multiplier'!F$1),0)</f>
        <v>2950267625935.4775</v>
      </c>
      <c r="G42" s="133">
        <f>$C42*VLOOKUP($A42,'Non-energy Multiplier'!$A$1:$AQ$44,COLUMN('Non-energy Multiplier'!G$1),0)</f>
        <v>3279790243202.2246</v>
      </c>
      <c r="H42" s="133">
        <f>$C42*VLOOKUP($A42,'Non-energy Multiplier'!$A$1:$AQ$44,COLUMN('Non-energy Multiplier'!H$1),0)</f>
        <v>3718005142551.3525</v>
      </c>
      <c r="I42" s="133">
        <f>$C42*VLOOKUP($A42,'Non-energy Multiplier'!$A$1:$AQ$44,COLUMN('Non-energy Multiplier'!I$1),0)</f>
        <v>4153737182141.1387</v>
      </c>
      <c r="J42" s="133">
        <f>$C42*VLOOKUP($A42,'Non-energy Multiplier'!$A$1:$AQ$44,COLUMN('Non-energy Multiplier'!J$1),0)</f>
        <v>4557663511746.1699</v>
      </c>
      <c r="K42" s="133">
        <f>$C42*VLOOKUP($A42,'Non-energy Multiplier'!$A$1:$AQ$44,COLUMN('Non-energy Multiplier'!K$1),0)</f>
        <v>4932415315141.542</v>
      </c>
      <c r="L42" s="133">
        <f>$C42*VLOOKUP($A42,'Non-energy Multiplier'!$A$1:$AQ$44,COLUMN('Non-energy Multiplier'!L$1),0)</f>
        <v>5287264901575.8564</v>
      </c>
      <c r="M42" s="133">
        <f>$C42*VLOOKUP($A42,'Non-energy Multiplier'!$A$1:$AQ$44,COLUMN('Non-energy Multiplier'!M$1),0)</f>
        <v>5637628757912.3223</v>
      </c>
      <c r="N42" s="133">
        <f>$C42*VLOOKUP($A42,'Non-energy Multiplier'!$A$1:$AQ$44,COLUMN('Non-energy Multiplier'!N$1),0)</f>
        <v>6000457553956.3584</v>
      </c>
      <c r="O42" s="133">
        <f>$C42*VLOOKUP($A42,'Non-energy Multiplier'!$A$1:$AQ$44,COLUMN('Non-energy Multiplier'!O$1),0)</f>
        <v>6379368228158.9961</v>
      </c>
      <c r="P42" s="133">
        <f>$C42*VLOOKUP($A42,'Non-energy Multiplier'!$A$1:$AQ$44,COLUMN('Non-energy Multiplier'!P$1),0)</f>
        <v>6774042267488.2012</v>
      </c>
      <c r="Q42" s="133">
        <f>$C42*VLOOKUP($A42,'Non-energy Multiplier'!$A$1:$AQ$44,COLUMN('Non-energy Multiplier'!Q$1),0)</f>
        <v>7184004241312.9053</v>
      </c>
      <c r="R42" s="133">
        <f>$C42*VLOOKUP($A42,'Non-energy Multiplier'!$A$1:$AQ$44,COLUMN('Non-energy Multiplier'!R$1),0)</f>
        <v>7608608248512.1084</v>
      </c>
      <c r="S42" s="133">
        <f>$C42*VLOOKUP($A42,'Non-energy Multiplier'!$A$1:$AQ$44,COLUMN('Non-energy Multiplier'!S$1),0)</f>
        <v>8047019832328.5508</v>
      </c>
      <c r="T42" s="133">
        <f>$C42*VLOOKUP($A42,'Non-energy Multiplier'!$A$1:$AQ$44,COLUMN('Non-energy Multiplier'!T$1),0)</f>
        <v>8498186157143.9648</v>
      </c>
      <c r="U42" s="133">
        <f>$C42*VLOOKUP($A42,'Non-energy Multiplier'!$A$1:$AQ$44,COLUMN('Non-energy Multiplier'!U$1),0)</f>
        <v>8960836756081.8184</v>
      </c>
      <c r="V42" s="133">
        <f>$C42*VLOOKUP($A42,'Non-energy Multiplier'!$A$1:$AQ$44,COLUMN('Non-energy Multiplier'!V$1),0)</f>
        <v>9433478928173.3828</v>
      </c>
      <c r="W42" s="133">
        <f>$C42*VLOOKUP($A42,'Non-energy Multiplier'!$A$1:$AQ$44,COLUMN('Non-energy Multiplier'!W$1),0)</f>
        <v>9914390725901.2676</v>
      </c>
      <c r="X42" s="133">
        <f>$C42*VLOOKUP($A42,'Non-energy Multiplier'!$A$1:$AQ$44,COLUMN('Non-energy Multiplier'!X$1),0)</f>
        <v>10401616602557.344</v>
      </c>
      <c r="Y42" s="133">
        <f>$C42*VLOOKUP($A42,'Non-energy Multiplier'!$A$1:$AQ$44,COLUMN('Non-energy Multiplier'!Y$1),0)</f>
        <v>10892966149740.783</v>
      </c>
      <c r="Z42" s="133">
        <f>$C42*VLOOKUP($A42,'Non-energy Multiplier'!$A$1:$AQ$44,COLUMN('Non-energy Multiplier'!Z$1),0)</f>
        <v>11386016344515.623</v>
      </c>
      <c r="AA42" s="133">
        <f>$C42*VLOOKUP($A42,'Non-energy Multiplier'!$A$1:$AQ$44,COLUMN('Non-energy Multiplier'!AA$1),0)</f>
        <v>11878117701956.332</v>
      </c>
      <c r="AB42" s="133">
        <f>$C42*VLOOKUP($A42,'Non-energy Multiplier'!$A$1:$AQ$44,COLUMN('Non-energy Multiplier'!AB$1),0)</f>
        <v>12366404690734.164</v>
      </c>
      <c r="AC42" s="133">
        <f>$C42*VLOOKUP($A42,'Non-energy Multiplier'!$A$1:$AQ$44,COLUMN('Non-energy Multiplier'!AC$1),0)</f>
        <v>12847810716031.395</v>
      </c>
      <c r="AD42" s="133">
        <f>$C42*VLOOKUP($A42,'Non-energy Multiplier'!$A$1:$AQ$44,COLUMN('Non-energy Multiplier'!AD$1),0)</f>
        <v>13319087904795.594</v>
      </c>
      <c r="AE42" s="133">
        <f>$C42*VLOOKUP($A42,'Non-energy Multiplier'!$A$1:$AQ$44,COLUMN('Non-energy Multiplier'!AE$1),0)</f>
        <v>13776831843026.217</v>
      </c>
      <c r="AF42" s="133">
        <f>$C42*VLOOKUP($A42,'Non-energy Multiplier'!$A$1:$AQ$44,COLUMN('Non-energy Multiplier'!AF$1),0)</f>
        <v>14217511313843.504</v>
      </c>
      <c r="AG42" s="133">
        <f>$C42*VLOOKUP($A42,'Non-energy Multiplier'!$A$1:$AQ$44,COLUMN('Non-energy Multiplier'!AG$1),0)</f>
        <v>14637502969593.895</v>
      </c>
      <c r="AH42" s="133">
        <f>$C42*VLOOKUP($A42,'Non-energy Multiplier'!$A$1:$AQ$44,COLUMN('Non-energy Multiplier'!AH$1),0)</f>
        <v>15033130742960.275</v>
      </c>
      <c r="AI42" s="133">
        <f>$C42*VLOOKUP($A42,'Non-energy Multiplier'!$A$1:$AQ$44,COLUMN('Non-energy Multiplier'!AI$1),0)</f>
        <v>15400709663470.844</v>
      </c>
      <c r="AJ42" s="133">
        <f>$C42*VLOOKUP($A42,'Non-energy Multiplier'!$A$1:$AQ$44,COLUMN('Non-energy Multiplier'!AJ$1),0)</f>
        <v>15736593600176.148</v>
      </c>
      <c r="AK42" s="133">
        <f>$C42*VLOOKUP($A42,'Non-energy Multiplier'!$A$1:$AQ$44,COLUMN('Non-energy Multiplier'!AK$1),0)</f>
        <v>16037226302554.229</v>
      </c>
      <c r="AL42" s="133">
        <f>$C42*VLOOKUP($A42,'Non-energy Multiplier'!$A$1:$AQ$44,COLUMN('Non-energy Multiplier'!AL$1),0)</f>
        <v>16299194964517.34</v>
      </c>
      <c r="AM42" s="133">
        <f>$C42*VLOOKUP($A42,'Non-energy Multiplier'!$A$1:$AQ$44,COLUMN('Non-energy Multiplier'!AM$1),0)</f>
        <v>16519285395897.029</v>
      </c>
      <c r="AN42" s="133">
        <f>$C42*VLOOKUP($A42,'Non-energy Multiplier'!$A$1:$AQ$44,COLUMN('Non-energy Multiplier'!AN$1),0)</f>
        <v>16694537757541.389</v>
      </c>
      <c r="AO42" s="133">
        <f>$C42*VLOOKUP($A42,'Non-energy Multiplier'!$A$1:$AQ$44,COLUMN('Non-energy Multiplier'!AO$1),0)</f>
        <v>16822301705953.943</v>
      </c>
      <c r="AP42" s="133">
        <f>$C42*VLOOKUP($A42,'Non-energy Multiplier'!$A$1:$AQ$44,COLUMN('Non-energy Multiplier'!AP$1),0)</f>
        <v>16900289707017.387</v>
      </c>
      <c r="AQ42" s="133">
        <f>$C42*VLOOKUP($A42,'Non-energy Multiplier'!$A$1:$AQ$44,COLUMN('Non-energy Multiplier'!AQ$1),0)</f>
        <v>16926627221292.016</v>
      </c>
      <c r="AR42" s="133" t="str">
        <f>VLOOKUP($A42,'Sector Match'!$A$1:$B$43,2,0)</f>
        <v>energy pipelines and gas processing 352T353</v>
      </c>
    </row>
    <row r="43" spans="1:44" x14ac:dyDescent="0.25">
      <c r="A43" s="37" t="s">
        <v>41</v>
      </c>
      <c r="B43" s="133">
        <f>'Non-energy Use 2019'!E156</f>
        <v>0</v>
      </c>
      <c r="C43" s="133">
        <f>'Non-energy Use 2020'!E155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14">
        <f>'Non-energy Use 2019'!E157</f>
        <v>0</v>
      </c>
      <c r="C44" s="214">
        <f>'Non-energy Use 2020'!E156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5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5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5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5">
      <c r="A54" s="105" t="s">
        <v>93</v>
      </c>
      <c r="B54" s="133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5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5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5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5">
      <c r="A58" s="105" t="s">
        <v>97</v>
      </c>
      <c r="B58" s="133">
        <f t="shared" si="0"/>
        <v>163238817733435.56</v>
      </c>
      <c r="C58" s="133">
        <f t="shared" si="3"/>
        <v>199781517707487.38</v>
      </c>
      <c r="D58" s="133">
        <f t="shared" si="3"/>
        <v>209285900938228.53</v>
      </c>
      <c r="E58" s="133">
        <f t="shared" si="3"/>
        <v>223225663009982.22</v>
      </c>
      <c r="F58" s="133">
        <f t="shared" si="3"/>
        <v>237165425081735.84</v>
      </c>
      <c r="G58" s="133">
        <f t="shared" si="3"/>
        <v>250154748830415.38</v>
      </c>
      <c r="H58" s="133">
        <f t="shared" si="3"/>
        <v>263144072579094.91</v>
      </c>
      <c r="I58" s="133">
        <f t="shared" si="3"/>
        <v>268991679187293.19</v>
      </c>
      <c r="J58" s="133">
        <f t="shared" si="3"/>
        <v>274839285795491.41</v>
      </c>
      <c r="K58" s="133">
        <f t="shared" si="3"/>
        <v>280686892403689.75</v>
      </c>
      <c r="L58" s="133">
        <f t="shared" si="2"/>
        <v>286534499011887.94</v>
      </c>
      <c r="M58" s="133">
        <f t="shared" si="2"/>
        <v>292382105620086.25</v>
      </c>
      <c r="N58" s="133">
        <f t="shared" si="2"/>
        <v>292799806355101</v>
      </c>
      <c r="O58" s="133">
        <f t="shared" si="2"/>
        <v>293217507090115.94</v>
      </c>
      <c r="P58" s="133">
        <f t="shared" si="2"/>
        <v>293635207825130.69</v>
      </c>
      <c r="Q58" s="133">
        <f t="shared" si="2"/>
        <v>294052908560145.56</v>
      </c>
      <c r="R58" s="133">
        <f t="shared" si="2"/>
        <v>294470609295160.31</v>
      </c>
      <c r="S58" s="133">
        <f t="shared" si="2"/>
        <v>291129126745432.75</v>
      </c>
      <c r="T58" s="133">
        <f t="shared" si="2"/>
        <v>287787644195705.13</v>
      </c>
      <c r="U58" s="133">
        <f t="shared" si="2"/>
        <v>284446161645977.38</v>
      </c>
      <c r="V58" s="133">
        <f t="shared" si="2"/>
        <v>281104679096249.75</v>
      </c>
      <c r="W58" s="133">
        <f t="shared" si="2"/>
        <v>277763196546522.13</v>
      </c>
      <c r="X58" s="133">
        <f t="shared" si="2"/>
        <v>271497891071951.28</v>
      </c>
      <c r="Y58" s="133">
        <f t="shared" si="2"/>
        <v>265232585597380.53</v>
      </c>
      <c r="Z58" s="133">
        <f t="shared" si="2"/>
        <v>258967280122809.69</v>
      </c>
      <c r="AA58" s="133">
        <f t="shared" si="2"/>
        <v>252701974648238.88</v>
      </c>
      <c r="AB58" s="133">
        <f t="shared" si="2"/>
        <v>246436669173668</v>
      </c>
      <c r="AC58" s="133">
        <f t="shared" si="2"/>
        <v>240171363699097.19</v>
      </c>
      <c r="AD58" s="133">
        <f t="shared" si="2"/>
        <v>233906058224526.41</v>
      </c>
      <c r="AE58" s="133">
        <f t="shared" si="2"/>
        <v>227640752749955.59</v>
      </c>
      <c r="AF58" s="133">
        <f t="shared" si="2"/>
        <v>221375447275384.81</v>
      </c>
      <c r="AG58" s="133">
        <f t="shared" si="2"/>
        <v>215110141800814</v>
      </c>
      <c r="AH58" s="133">
        <f t="shared" si="2"/>
        <v>209680198554784.81</v>
      </c>
      <c r="AI58" s="133">
        <f t="shared" si="2"/>
        <v>204250255308755.63</v>
      </c>
      <c r="AJ58" s="133">
        <f t="shared" si="2"/>
        <v>198820312062726.44</v>
      </c>
      <c r="AK58" s="133">
        <f t="shared" si="2"/>
        <v>193390368816697.25</v>
      </c>
      <c r="AL58" s="133">
        <f t="shared" si="2"/>
        <v>187960425570668.06</v>
      </c>
      <c r="AM58" s="133">
        <f t="shared" si="2"/>
        <v>182257718997808.13</v>
      </c>
      <c r="AN58" s="133">
        <f t="shared" si="2"/>
        <v>176555012424948.19</v>
      </c>
      <c r="AO58" s="133">
        <f t="shared" si="2"/>
        <v>170852305852088.28</v>
      </c>
      <c r="AP58" s="133">
        <f t="shared" si="2"/>
        <v>165149599279228.34</v>
      </c>
      <c r="AQ58" s="133">
        <f t="shared" si="2"/>
        <v>159446892706368.38</v>
      </c>
    </row>
    <row r="59" spans="1:43" x14ac:dyDescent="0.25">
      <c r="A59" s="105" t="s">
        <v>98</v>
      </c>
      <c r="B59" s="133">
        <f t="shared" si="0"/>
        <v>89646575522750.641</v>
      </c>
      <c r="C59" s="133">
        <f t="shared" si="3"/>
        <v>75138281884978.984</v>
      </c>
      <c r="D59" s="133">
        <f t="shared" si="3"/>
        <v>80002807222532.703</v>
      </c>
      <c r="E59" s="133">
        <f t="shared" si="3"/>
        <v>88110349451788.938</v>
      </c>
      <c r="F59" s="133">
        <f t="shared" si="3"/>
        <v>95244986613534.391</v>
      </c>
      <c r="G59" s="133">
        <f t="shared" si="3"/>
        <v>101406718707769.14</v>
      </c>
      <c r="H59" s="133">
        <f t="shared" si="3"/>
        <v>107568450802003.86</v>
      </c>
      <c r="I59" s="133">
        <f t="shared" si="3"/>
        <v>111485945096035.42</v>
      </c>
      <c r="J59" s="133">
        <f t="shared" si="3"/>
        <v>115403439390066.97</v>
      </c>
      <c r="K59" s="133">
        <f t="shared" si="3"/>
        <v>119320933684098.55</v>
      </c>
      <c r="L59" s="133">
        <f t="shared" si="2"/>
        <v>123238427978130.13</v>
      </c>
      <c r="M59" s="133">
        <f t="shared" si="2"/>
        <v>127155922272161.69</v>
      </c>
      <c r="N59" s="133">
        <f t="shared" si="2"/>
        <v>129405726282391.25</v>
      </c>
      <c r="O59" s="133">
        <f t="shared" si="2"/>
        <v>131655530292620.78</v>
      </c>
      <c r="P59" s="133">
        <f t="shared" si="2"/>
        <v>133905334302850.36</v>
      </c>
      <c r="Q59" s="133">
        <f t="shared" si="2"/>
        <v>136155138313079.88</v>
      </c>
      <c r="R59" s="133">
        <f t="shared" si="2"/>
        <v>138404942323309.45</v>
      </c>
      <c r="S59" s="133">
        <f t="shared" si="2"/>
        <v>139576573641325.55</v>
      </c>
      <c r="T59" s="133">
        <f t="shared" si="2"/>
        <v>140748204959341.63</v>
      </c>
      <c r="U59" s="133">
        <f t="shared" si="2"/>
        <v>141919836277357.69</v>
      </c>
      <c r="V59" s="133">
        <f t="shared" si="2"/>
        <v>143091467595373.78</v>
      </c>
      <c r="W59" s="133">
        <f t="shared" si="2"/>
        <v>144263098913389.81</v>
      </c>
      <c r="X59" s="133">
        <f t="shared" si="2"/>
        <v>144793264208851.78</v>
      </c>
      <c r="Y59" s="133">
        <f t="shared" si="2"/>
        <v>145323429504313.72</v>
      </c>
      <c r="Z59" s="133">
        <f t="shared" si="2"/>
        <v>145853594799775.66</v>
      </c>
      <c r="AA59" s="133">
        <f t="shared" si="2"/>
        <v>146383760095237.59</v>
      </c>
      <c r="AB59" s="133">
        <f t="shared" si="2"/>
        <v>146913925390699.56</v>
      </c>
      <c r="AC59" s="133">
        <f t="shared" si="2"/>
        <v>146893413042958.47</v>
      </c>
      <c r="AD59" s="133">
        <f t="shared" si="2"/>
        <v>146872900695217.38</v>
      </c>
      <c r="AE59" s="133">
        <f t="shared" si="2"/>
        <v>146852388347476.28</v>
      </c>
      <c r="AF59" s="133">
        <f t="shared" si="2"/>
        <v>146831875999735.19</v>
      </c>
      <c r="AG59" s="133">
        <f t="shared" si="2"/>
        <v>146811363651994.13</v>
      </c>
      <c r="AH59" s="133">
        <f t="shared" si="2"/>
        <v>146290544219112.44</v>
      </c>
      <c r="AI59" s="133">
        <f t="shared" si="2"/>
        <v>145769724786230.75</v>
      </c>
      <c r="AJ59" s="133">
        <f t="shared" si="2"/>
        <v>145248905353349.06</v>
      </c>
      <c r="AK59" s="133">
        <f t="shared" si="2"/>
        <v>144728085920467.38</v>
      </c>
      <c r="AL59" s="133">
        <f t="shared" si="2"/>
        <v>144207266487585.69</v>
      </c>
      <c r="AM59" s="133">
        <f t="shared" si="2"/>
        <v>143594505614385.22</v>
      </c>
      <c r="AN59" s="133">
        <f t="shared" si="2"/>
        <v>142981744741184.75</v>
      </c>
      <c r="AO59" s="133">
        <f t="shared" si="2"/>
        <v>142368983867984.28</v>
      </c>
      <c r="AP59" s="133">
        <f t="shared" si="2"/>
        <v>141756222994783.81</v>
      </c>
      <c r="AQ59" s="133">
        <f t="shared" si="2"/>
        <v>141143462121583.31</v>
      </c>
    </row>
    <row r="60" spans="1:43" x14ac:dyDescent="0.25">
      <c r="A60" s="105" t="s">
        <v>99</v>
      </c>
      <c r="B60" s="133">
        <f t="shared" si="0"/>
        <v>439850744191.71313</v>
      </c>
      <c r="C60" s="133">
        <f t="shared" si="3"/>
        <v>456648929798.03918</v>
      </c>
      <c r="D60" s="133">
        <f t="shared" si="3"/>
        <v>505411835400.72717</v>
      </c>
      <c r="E60" s="133">
        <f t="shared" si="3"/>
        <v>504172062126.44495</v>
      </c>
      <c r="F60" s="133">
        <f t="shared" si="3"/>
        <v>511500885984.12244</v>
      </c>
      <c r="G60" s="133">
        <f t="shared" si="3"/>
        <v>529441442167.85687</v>
      </c>
      <c r="H60" s="133">
        <f t="shared" si="3"/>
        <v>551755224972.23376</v>
      </c>
      <c r="I60" s="133">
        <f t="shared" si="3"/>
        <v>572594695442.75781</v>
      </c>
      <c r="J60" s="133">
        <f t="shared" si="3"/>
        <v>590452753983.94055</v>
      </c>
      <c r="K60" s="133">
        <f t="shared" si="3"/>
        <v>605043901126.65283</v>
      </c>
      <c r="L60" s="133">
        <f t="shared" si="2"/>
        <v>616140081752.79614</v>
      </c>
      <c r="M60" s="133">
        <f t="shared" si="2"/>
        <v>623576603094.05322</v>
      </c>
      <c r="N60" s="133">
        <f t="shared" si="2"/>
        <v>627379976847.62195</v>
      </c>
      <c r="O60" s="133">
        <f t="shared" si="2"/>
        <v>628141985721.28979</v>
      </c>
      <c r="P60" s="133">
        <f t="shared" si="2"/>
        <v>626632527588.73889</v>
      </c>
      <c r="Q60" s="133">
        <f t="shared" si="2"/>
        <v>623645228337.51013</v>
      </c>
      <c r="R60" s="133">
        <f t="shared" si="2"/>
        <v>619973955223.94373</v>
      </c>
      <c r="S60" s="133">
        <f t="shared" si="2"/>
        <v>616272095060.1582</v>
      </c>
      <c r="T60" s="133">
        <f t="shared" si="2"/>
        <v>612672708842.255</v>
      </c>
      <c r="U60" s="133">
        <f t="shared" si="2"/>
        <v>609180128973.26782</v>
      </c>
      <c r="V60" s="133">
        <f t="shared" si="2"/>
        <v>605798605632.11523</v>
      </c>
      <c r="W60" s="133">
        <f t="shared" si="2"/>
        <v>602532315993.96326</v>
      </c>
      <c r="X60" s="133">
        <f t="shared" si="2"/>
        <v>599385373749.28418</v>
      </c>
      <c r="Y60" s="133">
        <f t="shared" si="2"/>
        <v>596361838918.96985</v>
      </c>
      <c r="Z60" s="133">
        <f t="shared" si="2"/>
        <v>593465727965.14673</v>
      </c>
      <c r="AA60" s="133">
        <f t="shared" si="2"/>
        <v>590701024199.72424</v>
      </c>
      <c r="AB60" s="133">
        <f t="shared" si="2"/>
        <v>588071688495.12488</v>
      </c>
      <c r="AC60" s="133">
        <f t="shared" si="2"/>
        <v>585581670304.1521</v>
      </c>
      <c r="AD60" s="133">
        <f t="shared" si="2"/>
        <v>583234918998.55933</v>
      </c>
      <c r="AE60" s="133">
        <f t="shared" si="2"/>
        <v>581035395538.55835</v>
      </c>
      <c r="AF60" s="133">
        <f t="shared" si="2"/>
        <v>578987084488.26819</v>
      </c>
      <c r="AG60" s="133">
        <f t="shared" si="2"/>
        <v>577094006394.99915</v>
      </c>
      <c r="AH60" s="133">
        <f t="shared" si="2"/>
        <v>575360230553.26831</v>
      </c>
      <c r="AI60" s="133">
        <f t="shared" si="2"/>
        <v>573789888177.57166</v>
      </c>
      <c r="AJ60" s="133">
        <f t="shared" si="2"/>
        <v>572387186011.20215</v>
      </c>
      <c r="AK60" s="133">
        <f t="shared" si="2"/>
        <v>571156420401.8457</v>
      </c>
      <c r="AL60" s="133">
        <f t="shared" si="2"/>
        <v>570101991878.30322</v>
      </c>
      <c r="AM60" s="133">
        <f t="shared" si="2"/>
        <v>569228420266.49353</v>
      </c>
      <c r="AN60" s="133">
        <f t="shared" si="2"/>
        <v>568540360386.92383</v>
      </c>
      <c r="AO60" s="133">
        <f t="shared" si="2"/>
        <v>568042618380.08008</v>
      </c>
      <c r="AP60" s="133">
        <f t="shared" si="2"/>
        <v>567740168710.74048</v>
      </c>
      <c r="AQ60" s="133">
        <f t="shared" si="2"/>
        <v>567638171907.08569</v>
      </c>
    </row>
    <row r="61" spans="1:43" x14ac:dyDescent="0.25">
      <c r="A61" s="105" t="s">
        <v>100</v>
      </c>
      <c r="B61" s="133">
        <f t="shared" si="0"/>
        <v>72116455711.15538</v>
      </c>
      <c r="C61" s="133">
        <f t="shared" si="3"/>
        <v>135545385966.38657</v>
      </c>
      <c r="D61" s="133">
        <f t="shared" si="3"/>
        <v>158910585612.59094</v>
      </c>
      <c r="E61" s="133">
        <f t="shared" si="3"/>
        <v>167237807118.04587</v>
      </c>
      <c r="F61" s="133">
        <f t="shared" si="3"/>
        <v>171107808003.11325</v>
      </c>
      <c r="G61" s="133">
        <f t="shared" si="3"/>
        <v>180688480419.80338</v>
      </c>
      <c r="H61" s="133">
        <f t="shared" si="3"/>
        <v>192796079666.42795</v>
      </c>
      <c r="I61" s="133">
        <f t="shared" si="3"/>
        <v>204274606078.30356</v>
      </c>
      <c r="J61" s="133">
        <f t="shared" si="3"/>
        <v>214466024998.69662</v>
      </c>
      <c r="K61" s="133">
        <f t="shared" si="3"/>
        <v>223495911247.66568</v>
      </c>
      <c r="L61" s="133">
        <f t="shared" si="2"/>
        <v>231572317823.37262</v>
      </c>
      <c r="M61" s="133">
        <f t="shared" si="2"/>
        <v>238972927820.04007</v>
      </c>
      <c r="N61" s="133">
        <f t="shared" si="2"/>
        <v>245982226918.25241</v>
      </c>
      <c r="O61" s="133">
        <f t="shared" si="2"/>
        <v>252717569151.62305</v>
      </c>
      <c r="P61" s="133">
        <f t="shared" si="2"/>
        <v>259260577041.90973</v>
      </c>
      <c r="Q61" s="133">
        <f t="shared" si="2"/>
        <v>265704880389.73312</v>
      </c>
      <c r="R61" s="133">
        <f t="shared" si="2"/>
        <v>272155577530.61667</v>
      </c>
      <c r="S61" s="133">
        <f t="shared" si="2"/>
        <v>278705367696.95978</v>
      </c>
      <c r="T61" s="133">
        <f t="shared" si="2"/>
        <v>285359155103.98376</v>
      </c>
      <c r="U61" s="133">
        <f t="shared" si="2"/>
        <v>292097430276.52612</v>
      </c>
      <c r="V61" s="133">
        <f t="shared" si="2"/>
        <v>298898802710.01862</v>
      </c>
      <c r="W61" s="133">
        <f t="shared" si="2"/>
        <v>305739951740.46143</v>
      </c>
      <c r="X61" s="133">
        <f t="shared" si="2"/>
        <v>312595594464.78882</v>
      </c>
      <c r="Y61" s="133">
        <f t="shared" si="2"/>
        <v>319438473139.64856</v>
      </c>
      <c r="Z61" s="133">
        <f t="shared" si="2"/>
        <v>326239364520.08582</v>
      </c>
      <c r="AA61" s="133">
        <f t="shared" si="2"/>
        <v>332967113586.42401</v>
      </c>
      <c r="AB61" s="133">
        <f t="shared" si="2"/>
        <v>339588694040.8493</v>
      </c>
      <c r="AC61" s="133">
        <f t="shared" si="2"/>
        <v>346069297828.10516</v>
      </c>
      <c r="AD61" s="133">
        <f t="shared" si="2"/>
        <v>352372455741.20728</v>
      </c>
      <c r="AE61" s="133">
        <f t="shared" si="2"/>
        <v>358460190907.57019</v>
      </c>
      <c r="AF61" s="133">
        <f t="shared" si="2"/>
        <v>364293206609.24237</v>
      </c>
      <c r="AG61" s="133">
        <f t="shared" si="2"/>
        <v>369831109470.02283</v>
      </c>
      <c r="AH61" s="133">
        <f t="shared" si="2"/>
        <v>375032668540.93927</v>
      </c>
      <c r="AI61" s="133">
        <f t="shared" si="2"/>
        <v>379856110234.80017</v>
      </c>
      <c r="AJ61" s="133">
        <f t="shared" si="2"/>
        <v>384259448403.65717</v>
      </c>
      <c r="AK61" s="133">
        <f t="shared" si="2"/>
        <v>388200848125.96185</v>
      </c>
      <c r="AL61" s="133">
        <f t="shared" si="2"/>
        <v>391639020982.03278</v>
      </c>
      <c r="AM61" s="133">
        <f t="shared" si="2"/>
        <v>394533648759.15839</v>
      </c>
      <c r="AN61" s="133">
        <f t="shared" si="2"/>
        <v>396845831656.53046</v>
      </c>
      <c r="AO61" s="133">
        <f t="shared" si="2"/>
        <v>398538556173.73395</v>
      </c>
      <c r="AP61" s="133">
        <f t="shared" si="2"/>
        <v>399577176986.05127</v>
      </c>
      <c r="AQ61" s="133">
        <f t="shared" si="2"/>
        <v>399929906259.72144</v>
      </c>
    </row>
    <row r="62" spans="1:43" x14ac:dyDescent="0.25">
      <c r="A62" s="105" t="s">
        <v>101</v>
      </c>
      <c r="B62" s="133">
        <f t="shared" si="0"/>
        <v>2919088048858.2959</v>
      </c>
      <c r="C62" s="133">
        <f t="shared" si="3"/>
        <v>1999180577760.5007</v>
      </c>
      <c r="D62" s="133">
        <f t="shared" si="3"/>
        <v>2020703741406.0688</v>
      </c>
      <c r="E62" s="133">
        <f t="shared" si="3"/>
        <v>2052271048086.2356</v>
      </c>
      <c r="F62" s="133">
        <f t="shared" si="3"/>
        <v>2083838354766.4021</v>
      </c>
      <c r="G62" s="133">
        <f t="shared" si="3"/>
        <v>2113253345082.012</v>
      </c>
      <c r="H62" s="133">
        <f t="shared" si="3"/>
        <v>2142668335397.6216</v>
      </c>
      <c r="I62" s="133">
        <f t="shared" si="3"/>
        <v>2169835500896.2771</v>
      </c>
      <c r="J62" s="133">
        <f t="shared" si="3"/>
        <v>2197002666394.9321</v>
      </c>
      <c r="K62" s="133">
        <f t="shared" si="3"/>
        <v>2224169831893.5869</v>
      </c>
      <c r="L62" s="133">
        <f t="shared" si="2"/>
        <v>2251336997392.2427</v>
      </c>
      <c r="M62" s="133">
        <f t="shared" si="2"/>
        <v>2278504162890.8975</v>
      </c>
      <c r="N62" s="133">
        <f t="shared" si="2"/>
        <v>2252718718094.5083</v>
      </c>
      <c r="O62" s="133">
        <f t="shared" si="2"/>
        <v>2226933273298.1187</v>
      </c>
      <c r="P62" s="133">
        <f t="shared" si="2"/>
        <v>2201147828501.7295</v>
      </c>
      <c r="Q62" s="133">
        <f t="shared" si="2"/>
        <v>2175362383705.3398</v>
      </c>
      <c r="R62" s="133">
        <f t="shared" si="2"/>
        <v>2149576938908.9504</v>
      </c>
      <c r="S62" s="133">
        <f t="shared" si="2"/>
        <v>2112771103390.625</v>
      </c>
      <c r="T62" s="133">
        <f t="shared" si="2"/>
        <v>2075965267872.2996</v>
      </c>
      <c r="U62" s="133">
        <f t="shared" si="2"/>
        <v>2039159432353.9739</v>
      </c>
      <c r="V62" s="133">
        <f t="shared" si="2"/>
        <v>2002353596835.6484</v>
      </c>
      <c r="W62" s="133">
        <f t="shared" si="2"/>
        <v>1965547761317.323</v>
      </c>
      <c r="X62" s="133">
        <f t="shared" si="2"/>
        <v>1915071568319.5759</v>
      </c>
      <c r="Y62" s="133">
        <f t="shared" si="2"/>
        <v>1864595375321.8289</v>
      </c>
      <c r="Z62" s="133">
        <f t="shared" si="2"/>
        <v>1814119182324.0815</v>
      </c>
      <c r="AA62" s="133">
        <f t="shared" si="2"/>
        <v>1763642989326.3345</v>
      </c>
      <c r="AB62" s="133">
        <f t="shared" si="2"/>
        <v>1713166796328.5874</v>
      </c>
      <c r="AC62" s="133">
        <f t="shared" si="2"/>
        <v>1674191592557.9124</v>
      </c>
      <c r="AD62" s="133">
        <f t="shared" si="2"/>
        <v>1635216388787.2373</v>
      </c>
      <c r="AE62" s="133">
        <f t="shared" si="2"/>
        <v>1596241185016.562</v>
      </c>
      <c r="AF62" s="133">
        <f t="shared" si="2"/>
        <v>1557265981245.8872</v>
      </c>
      <c r="AG62" s="133">
        <f t="shared" si="2"/>
        <v>1518290777475.2119</v>
      </c>
      <c r="AH62" s="133">
        <f t="shared" si="2"/>
        <v>1494848250391.3601</v>
      </c>
      <c r="AI62" s="133">
        <f t="shared" si="2"/>
        <v>1471405723307.5081</v>
      </c>
      <c r="AJ62" s="133">
        <f t="shared" si="2"/>
        <v>1447963196223.6563</v>
      </c>
      <c r="AK62" s="133">
        <f t="shared" si="2"/>
        <v>1424520669139.8044</v>
      </c>
      <c r="AL62" s="133">
        <f t="shared" si="2"/>
        <v>1401078142055.9526</v>
      </c>
      <c r="AM62" s="133">
        <f t="shared" si="2"/>
        <v>1389373904089.8701</v>
      </c>
      <c r="AN62" s="133">
        <f t="shared" si="2"/>
        <v>1377669666123.7874</v>
      </c>
      <c r="AO62" s="133">
        <f t="shared" si="2"/>
        <v>1365965428157.7048</v>
      </c>
      <c r="AP62" s="133">
        <f t="shared" si="2"/>
        <v>1354261190191.6223</v>
      </c>
      <c r="AQ62" s="133">
        <f t="shared" si="2"/>
        <v>1342556952225.5393</v>
      </c>
    </row>
    <row r="63" spans="1:43" x14ac:dyDescent="0.25">
      <c r="A63" s="105" t="s">
        <v>102</v>
      </c>
      <c r="B63" s="133">
        <f t="shared" si="0"/>
        <v>39953312593953.031</v>
      </c>
      <c r="C63" s="133">
        <f t="shared" si="3"/>
        <v>39723121778201.977</v>
      </c>
      <c r="D63" s="133">
        <f t="shared" si="3"/>
        <v>41238712823844.102</v>
      </c>
      <c r="E63" s="133">
        <f t="shared" si="3"/>
        <v>43461579690785.891</v>
      </c>
      <c r="F63" s="133">
        <f t="shared" si="3"/>
        <v>45684446557727.68</v>
      </c>
      <c r="G63" s="133">
        <f t="shared" si="3"/>
        <v>47755754320105.25</v>
      </c>
      <c r="H63" s="133">
        <f t="shared" si="3"/>
        <v>49827062082482.813</v>
      </c>
      <c r="I63" s="133">
        <f t="shared" si="3"/>
        <v>50934330128760.211</v>
      </c>
      <c r="J63" s="133">
        <f t="shared" si="3"/>
        <v>52041598175037.602</v>
      </c>
      <c r="K63" s="133">
        <f t="shared" si="3"/>
        <v>53148866221315</v>
      </c>
      <c r="L63" s="133">
        <f t="shared" si="2"/>
        <v>54256134267592.406</v>
      </c>
      <c r="M63" s="133">
        <f t="shared" si="2"/>
        <v>55363402313869.797</v>
      </c>
      <c r="N63" s="133">
        <f t="shared" si="2"/>
        <v>55442492888603.898</v>
      </c>
      <c r="O63" s="133">
        <f t="shared" si="2"/>
        <v>55521583463337.992</v>
      </c>
      <c r="P63" s="133">
        <f t="shared" si="2"/>
        <v>55600674038072.094</v>
      </c>
      <c r="Q63" s="133">
        <f t="shared" si="2"/>
        <v>55679764612806.195</v>
      </c>
      <c r="R63" s="133">
        <f t="shared" si="2"/>
        <v>55758855187540.297</v>
      </c>
      <c r="S63" s="133">
        <f t="shared" si="2"/>
        <v>55126130589667.492</v>
      </c>
      <c r="T63" s="133">
        <f t="shared" si="2"/>
        <v>54493405991794.695</v>
      </c>
      <c r="U63" s="133">
        <f t="shared" si="2"/>
        <v>53860681393921.898</v>
      </c>
      <c r="V63" s="133">
        <f t="shared" si="2"/>
        <v>53227956796049.109</v>
      </c>
      <c r="W63" s="133">
        <f t="shared" si="2"/>
        <v>52595232198176.305</v>
      </c>
      <c r="X63" s="133">
        <f t="shared" si="2"/>
        <v>51408873577164.805</v>
      </c>
      <c r="Y63" s="133">
        <f t="shared" si="2"/>
        <v>50222514956153.313</v>
      </c>
      <c r="Z63" s="133">
        <f t="shared" si="2"/>
        <v>49036156335141.82</v>
      </c>
      <c r="AA63" s="133">
        <f t="shared" si="2"/>
        <v>47849797714130.32</v>
      </c>
      <c r="AB63" s="133">
        <f t="shared" si="2"/>
        <v>46663439093118.828</v>
      </c>
      <c r="AC63" s="133">
        <f t="shared" si="2"/>
        <v>45477080472107.336</v>
      </c>
      <c r="AD63" s="133">
        <f t="shared" si="2"/>
        <v>44290721851095.836</v>
      </c>
      <c r="AE63" s="133">
        <f t="shared" si="2"/>
        <v>43104363230084.344</v>
      </c>
      <c r="AF63" s="133">
        <f t="shared" si="2"/>
        <v>41918004609072.844</v>
      </c>
      <c r="AG63" s="133">
        <f t="shared" si="2"/>
        <v>40731645988061.344</v>
      </c>
      <c r="AH63" s="133">
        <f t="shared" si="2"/>
        <v>39703468516518.055</v>
      </c>
      <c r="AI63" s="133">
        <f t="shared" si="2"/>
        <v>38675291044974.758</v>
      </c>
      <c r="AJ63" s="133">
        <f t="shared" si="2"/>
        <v>37647113573431.461</v>
      </c>
      <c r="AK63" s="133">
        <f t="shared" si="2"/>
        <v>36618936101888.164</v>
      </c>
      <c r="AL63" s="133">
        <f t="shared" si="2"/>
        <v>35590758630344.867</v>
      </c>
      <c r="AM63" s="133">
        <f t="shared" si="2"/>
        <v>34510929081707.102</v>
      </c>
      <c r="AN63" s="133">
        <f t="shared" si="2"/>
        <v>33431099533069.332</v>
      </c>
      <c r="AO63" s="133">
        <f t="shared" si="2"/>
        <v>32351269984431.563</v>
      </c>
      <c r="AP63" s="133">
        <f t="shared" si="2"/>
        <v>31271440435793.793</v>
      </c>
      <c r="AQ63" s="133">
        <f t="shared" ref="AQ63:AQ74" si="4">SUMIFS(AQ$2:AQ$44,$AR$2:$AR$44,$A63)</f>
        <v>30191610887156.02</v>
      </c>
    </row>
    <row r="64" spans="1:43" x14ac:dyDescent="0.25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5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5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5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5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5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5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5">
      <c r="A71" s="105" t="s">
        <v>110</v>
      </c>
      <c r="B71" s="133">
        <f t="shared" si="0"/>
        <v>151891296099.60159</v>
      </c>
      <c r="C71" s="133">
        <f t="shared" si="6"/>
        <v>221043244806.72272</v>
      </c>
      <c r="D71" s="133">
        <f t="shared" si="6"/>
        <v>258686197735.02576</v>
      </c>
      <c r="E71" s="133">
        <f t="shared" si="6"/>
        <v>259628331768.02206</v>
      </c>
      <c r="F71" s="133">
        <f t="shared" si="6"/>
        <v>263350909654.71729</v>
      </c>
      <c r="G71" s="133">
        <f t="shared" si="6"/>
        <v>272471971756.10333</v>
      </c>
      <c r="H71" s="133">
        <f t="shared" si="6"/>
        <v>283838501649.80676</v>
      </c>
      <c r="I71" s="133">
        <f t="shared" si="6"/>
        <v>294530943377.33655</v>
      </c>
      <c r="J71" s="133">
        <f t="shared" si="6"/>
        <v>303952987028.0683</v>
      </c>
      <c r="K71" s="133">
        <f t="shared" si="6"/>
        <v>312171308507.02985</v>
      </c>
      <c r="L71" s="133">
        <f t="shared" si="6"/>
        <v>319290394394.54755</v>
      </c>
      <c r="M71" s="133">
        <f t="shared" si="6"/>
        <v>325446974699.9173</v>
      </c>
      <c r="N71" s="133">
        <f t="shared" si="6"/>
        <v>330791847637.77435</v>
      </c>
      <c r="O71" s="133">
        <f t="shared" si="6"/>
        <v>335445479690.00067</v>
      </c>
      <c r="P71" s="133">
        <f t="shared" si="6"/>
        <v>339529512227.90454</v>
      </c>
      <c r="Q71" s="133">
        <f t="shared" si="6"/>
        <v>343176394682.2912</v>
      </c>
      <c r="R71" s="133">
        <f t="shared" si="6"/>
        <v>346527280157.07977</v>
      </c>
      <c r="S71" s="133">
        <f t="shared" si="6"/>
        <v>349704822021.36255</v>
      </c>
      <c r="T71" s="133">
        <f t="shared" si="6"/>
        <v>352733483979.39929</v>
      </c>
      <c r="U71" s="133">
        <f t="shared" si="6"/>
        <v>355612902996.27209</v>
      </c>
      <c r="V71" s="133">
        <f t="shared" si="6"/>
        <v>358343034673.47644</v>
      </c>
      <c r="W71" s="133">
        <f t="shared" si="6"/>
        <v>360924145844.35779</v>
      </c>
      <c r="X71" s="133">
        <f t="shared" si="6"/>
        <v>363356806370.36603</v>
      </c>
      <c r="Y71" s="133">
        <f t="shared" si="6"/>
        <v>365641880207.41211</v>
      </c>
      <c r="Z71" s="133">
        <f t="shared" si="6"/>
        <v>367780515812.52991</v>
      </c>
      <c r="AA71" s="133">
        <f t="shared" si="6"/>
        <v>369774135961.46149</v>
      </c>
      <c r="AB71" s="133">
        <f t="shared" si="6"/>
        <v>371624427047.79083</v>
      </c>
      <c r="AC71" s="133">
        <f t="shared" si="6"/>
        <v>373333327933.75983</v>
      </c>
      <c r="AD71" s="133">
        <f t="shared" si="6"/>
        <v>374903018422.10748</v>
      </c>
      <c r="AE71" s="133">
        <f t="shared" si="6"/>
        <v>376335907417.01746</v>
      </c>
      <c r="AF71" s="133">
        <f t="shared" si="6"/>
        <v>377634620840.72357</v>
      </c>
      <c r="AG71" s="133">
        <f t="shared" si="6"/>
        <v>378801989370.48035</v>
      </c>
      <c r="AH71" s="133">
        <f t="shared" si="6"/>
        <v>379841036058.44098</v>
      </c>
      <c r="AI71" s="133">
        <f t="shared" si="5"/>
        <v>380754963894.63342</v>
      </c>
      <c r="AJ71" s="133">
        <f t="shared" si="5"/>
        <v>381547143370.62524</v>
      </c>
      <c r="AK71" s="133">
        <f t="shared" si="5"/>
        <v>382221100098.70551</v>
      </c>
      <c r="AL71" s="133">
        <f t="shared" si="5"/>
        <v>382780502538.49323</v>
      </c>
      <c r="AM71" s="133">
        <f t="shared" si="5"/>
        <v>383229149879.84375</v>
      </c>
      <c r="AN71" s="133">
        <f t="shared" si="5"/>
        <v>383570960127.81049</v>
      </c>
      <c r="AO71" s="133">
        <f t="shared" si="5"/>
        <v>383809958432.20496</v>
      </c>
      <c r="AP71" s="133">
        <f t="shared" si="5"/>
        <v>383950265701.11725</v>
      </c>
      <c r="AQ71" s="133">
        <f t="shared" si="4"/>
        <v>383996087534.47784</v>
      </c>
    </row>
    <row r="72" spans="1:43" x14ac:dyDescent="0.25">
      <c r="A72" s="105" t="s">
        <v>111</v>
      </c>
      <c r="B72" s="133">
        <f t="shared" si="0"/>
        <v>0</v>
      </c>
      <c r="C72" s="133">
        <f t="shared" si="6"/>
        <v>2125035742500</v>
      </c>
      <c r="D72" s="133">
        <f t="shared" si="6"/>
        <v>2613038663745.8213</v>
      </c>
      <c r="E72" s="133">
        <f t="shared" si="6"/>
        <v>2821635957330.1284</v>
      </c>
      <c r="F72" s="133">
        <f t="shared" si="6"/>
        <v>2950267625935.4775</v>
      </c>
      <c r="G72" s="133">
        <f t="shared" si="6"/>
        <v>3279790243202.2246</v>
      </c>
      <c r="H72" s="133">
        <f t="shared" si="6"/>
        <v>3718005142551.3525</v>
      </c>
      <c r="I72" s="133">
        <f t="shared" si="6"/>
        <v>4153737182141.1387</v>
      </c>
      <c r="J72" s="133">
        <f t="shared" si="6"/>
        <v>4557663511746.1699</v>
      </c>
      <c r="K72" s="133">
        <f t="shared" si="6"/>
        <v>4932415315141.542</v>
      </c>
      <c r="L72" s="133">
        <f t="shared" si="6"/>
        <v>5287264901575.8564</v>
      </c>
      <c r="M72" s="133">
        <f t="shared" si="6"/>
        <v>5637628757912.3223</v>
      </c>
      <c r="N72" s="133">
        <f t="shared" si="6"/>
        <v>6000457553956.3584</v>
      </c>
      <c r="O72" s="133">
        <f t="shared" si="6"/>
        <v>6379368228158.9961</v>
      </c>
      <c r="P72" s="133">
        <f t="shared" si="6"/>
        <v>6774042267488.2012</v>
      </c>
      <c r="Q72" s="133">
        <f t="shared" si="6"/>
        <v>7184004241312.9053</v>
      </c>
      <c r="R72" s="133">
        <f t="shared" si="6"/>
        <v>7608608248512.1084</v>
      </c>
      <c r="S72" s="133">
        <f t="shared" si="6"/>
        <v>8047019832328.5508</v>
      </c>
      <c r="T72" s="133">
        <f t="shared" si="6"/>
        <v>8498186157143.9648</v>
      </c>
      <c r="U72" s="133">
        <f t="shared" si="6"/>
        <v>8960836756081.8184</v>
      </c>
      <c r="V72" s="133">
        <f t="shared" si="6"/>
        <v>9433478928173.3828</v>
      </c>
      <c r="W72" s="133">
        <f t="shared" si="6"/>
        <v>9914390725901.2676</v>
      </c>
      <c r="X72" s="133">
        <f t="shared" si="6"/>
        <v>10401616602557.344</v>
      </c>
      <c r="Y72" s="133">
        <f t="shared" si="6"/>
        <v>10892966149740.783</v>
      </c>
      <c r="Z72" s="133">
        <f t="shared" si="6"/>
        <v>11386016344515.623</v>
      </c>
      <c r="AA72" s="133">
        <f t="shared" si="6"/>
        <v>11878117701956.332</v>
      </c>
      <c r="AB72" s="133">
        <f t="shared" si="6"/>
        <v>12366404690734.164</v>
      </c>
      <c r="AC72" s="133">
        <f t="shared" si="6"/>
        <v>12847810716031.395</v>
      </c>
      <c r="AD72" s="133">
        <f t="shared" si="6"/>
        <v>13319087904795.594</v>
      </c>
      <c r="AE72" s="133">
        <f t="shared" si="6"/>
        <v>13776831843026.217</v>
      </c>
      <c r="AF72" s="133">
        <f t="shared" si="6"/>
        <v>14217511313843.504</v>
      </c>
      <c r="AG72" s="133">
        <f t="shared" si="6"/>
        <v>14637502969593.895</v>
      </c>
      <c r="AH72" s="133">
        <f t="shared" si="6"/>
        <v>15033130742960.275</v>
      </c>
      <c r="AI72" s="133">
        <f t="shared" si="5"/>
        <v>15400709663470.844</v>
      </c>
      <c r="AJ72" s="133">
        <f t="shared" si="5"/>
        <v>15736593600176.148</v>
      </c>
      <c r="AK72" s="133">
        <f t="shared" si="5"/>
        <v>16037226302554.229</v>
      </c>
      <c r="AL72" s="133">
        <f t="shared" si="5"/>
        <v>16299194964517.34</v>
      </c>
      <c r="AM72" s="133">
        <f t="shared" si="5"/>
        <v>16519285395897.029</v>
      </c>
      <c r="AN72" s="133">
        <f t="shared" si="5"/>
        <v>16694537757541.389</v>
      </c>
      <c r="AO72" s="133">
        <f t="shared" si="5"/>
        <v>16822301705953.943</v>
      </c>
      <c r="AP72" s="133">
        <f t="shared" si="5"/>
        <v>16900289707017.387</v>
      </c>
      <c r="AQ72" s="133">
        <f t="shared" si="4"/>
        <v>16926627221292.016</v>
      </c>
    </row>
    <row r="73" spans="1:43" x14ac:dyDescent="0.25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5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B17A-E051-43BE-8E70-E2F387D42160}">
  <sheetPr codeName="Sheet19"/>
  <dimension ref="A1:AR74"/>
  <sheetViews>
    <sheetView workbookViewId="0"/>
  </sheetViews>
  <sheetFormatPr defaultRowHeight="13.8" x14ac:dyDescent="0.25"/>
  <cols>
    <col min="1" max="1" width="27.33203125" customWidth="1"/>
    <col min="2" max="43" width="9.88671875" style="133" customWidth="1"/>
    <col min="44" max="4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5">
      <c r="A3" s="36" t="s">
        <v>2</v>
      </c>
      <c r="B3" s="223">
        <f>'Non-energy Use 2019'!G116</f>
        <v>0</v>
      </c>
      <c r="C3" s="356">
        <f>'Non-energy Use 2020'!G115</f>
        <v>0</v>
      </c>
      <c r="D3" s="355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5">
      <c r="A4" s="12" t="s">
        <v>3</v>
      </c>
      <c r="B4" s="133">
        <f>'Non-energy Use 2019'!G117</f>
        <v>0</v>
      </c>
      <c r="C4" s="133">
        <f>'Non-energy Use 2020'!G116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5">
      <c r="A5" s="12" t="s">
        <v>4</v>
      </c>
      <c r="B5" s="133">
        <f>'Non-energy Use 2019'!G118</f>
        <v>0</v>
      </c>
      <c r="C5" s="133">
        <f>'Non-energy Use 2020'!G117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5">
      <c r="A6" s="12" t="s">
        <v>5</v>
      </c>
      <c r="B6" s="133">
        <f>'Non-energy Use 2019'!G119</f>
        <v>0</v>
      </c>
      <c r="C6" s="133">
        <f>'Non-energy Use 2020'!G118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5">
      <c r="A7" s="12" t="s">
        <v>6</v>
      </c>
      <c r="B7" s="133">
        <f>'Non-energy Use 2019'!G120</f>
        <v>0</v>
      </c>
      <c r="C7" s="133">
        <f>'Non-energy Use 2020'!G119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5">
      <c r="A8" s="12" t="s">
        <v>7</v>
      </c>
      <c r="B8" s="133">
        <f>'Non-energy Use 2019'!G121</f>
        <v>0</v>
      </c>
      <c r="C8" s="133">
        <f>'Non-energy Use 2020'!G120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5">
      <c r="A9" s="12" t="s">
        <v>8</v>
      </c>
      <c r="B9" s="133">
        <f>'Non-energy Use 2019'!G122</f>
        <v>0</v>
      </c>
      <c r="C9" s="133">
        <f>'Non-energy Use 2020'!G121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5">
      <c r="A10" s="12" t="s">
        <v>9</v>
      </c>
      <c r="B10" s="133">
        <f>'Non-energy Use 2019'!G123</f>
        <v>0</v>
      </c>
      <c r="C10" s="133">
        <f>'Non-energy Use 2020'!G122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5">
      <c r="A11" s="12" t="s">
        <v>10</v>
      </c>
      <c r="B11" s="133">
        <f>'Non-energy Use 2019'!G124</f>
        <v>153933962987.09198</v>
      </c>
      <c r="C11" s="133">
        <f>'Non-energy Use 2020'!G123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5">
      <c r="A12" s="12" t="s">
        <v>11</v>
      </c>
      <c r="B12" s="133">
        <f>'Non-energy Use 2019'!G125</f>
        <v>0</v>
      </c>
      <c r="C12" s="133">
        <f>'Non-energy Use 2020'!G124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5">
      <c r="A13" s="12" t="s">
        <v>12</v>
      </c>
      <c r="B13" s="133">
        <f>'Non-energy Use 2019'!G126</f>
        <v>0</v>
      </c>
      <c r="C13" s="133">
        <f>'Non-energy Use 2020'!G125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5">
      <c r="A14" s="12" t="s">
        <v>13</v>
      </c>
      <c r="B14" s="133">
        <f>'Non-energy Use 2019'!G127</f>
        <v>0</v>
      </c>
      <c r="C14" s="133">
        <f>'Non-energy Use 2020'!G126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5">
      <c r="A15" s="12" t="s">
        <v>14</v>
      </c>
      <c r="B15" s="133">
        <f>'Non-energy Use 2019'!G128</f>
        <v>0</v>
      </c>
      <c r="C15" s="133">
        <f>'Non-energy Use 2020'!G127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5">
      <c r="A16" s="12" t="s">
        <v>15</v>
      </c>
      <c r="B16" s="133">
        <f>'Non-energy Use 2019'!G129</f>
        <v>0</v>
      </c>
      <c r="C16" s="133">
        <f>'Non-energy Use 2020'!G128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5">
      <c r="A17" s="12" t="s">
        <v>16</v>
      </c>
      <c r="B17" s="133">
        <f>'Non-energy Use 2019'!G130</f>
        <v>643224059624.63416</v>
      </c>
      <c r="C17" s="133">
        <f>'Non-energy Use 2020'!G129</f>
        <v>635902582634.81799</v>
      </c>
      <c r="D17" s="133">
        <f>$C17*VLOOKUP($A17,'Non-energy Multiplier'!$A$1:$AQ$44,COLUMN('Non-energy Multiplier'!D$1),0)</f>
        <v>730952845750.62634</v>
      </c>
      <c r="E17" s="133">
        <f>$C17*VLOOKUP($A17,'Non-energy Multiplier'!$A$1:$AQ$44,COLUMN('Non-energy Multiplier'!E$1),0)</f>
        <v>738812649842.60608</v>
      </c>
      <c r="F17" s="133">
        <f>$C17*VLOOKUP($A17,'Non-energy Multiplier'!$A$1:$AQ$44,COLUMN('Non-energy Multiplier'!F$1),0)</f>
        <v>742548570184.20349</v>
      </c>
      <c r="G17" s="133">
        <f>$C17*VLOOKUP($A17,'Non-energy Multiplier'!$A$1:$AQ$44,COLUMN('Non-energy Multiplier'!G$1),0)</f>
        <v>752463952697.90369</v>
      </c>
      <c r="H17" s="133">
        <f>$C17*VLOOKUP($A17,'Non-energy Multiplier'!$A$1:$AQ$44,COLUMN('Non-energy Multiplier'!H$1),0)</f>
        <v>766656156950.35535</v>
      </c>
      <c r="I17" s="133">
        <f>$C17*VLOOKUP($A17,'Non-energy Multiplier'!$A$1:$AQ$44,COLUMN('Non-energy Multiplier'!I$1),0)</f>
        <v>783360410532.7627</v>
      </c>
      <c r="J17" s="133">
        <f>$C17*VLOOKUP($A17,'Non-energy Multiplier'!$A$1:$AQ$44,COLUMN('Non-energy Multiplier'!J$1),0)</f>
        <v>801481123041.53931</v>
      </c>
      <c r="K17" s="133">
        <f>$C17*VLOOKUP($A17,'Non-energy Multiplier'!$A$1:$AQ$44,COLUMN('Non-energy Multiplier'!K$1),0)</f>
        <v>820027564899.79956</v>
      </c>
      <c r="L17" s="133">
        <f>$C17*VLOOKUP($A17,'Non-energy Multiplier'!$A$1:$AQ$44,COLUMN('Non-energy Multiplier'!L$1),0)</f>
        <v>837914809917.68347</v>
      </c>
      <c r="M17" s="133">
        <f>$C17*VLOOKUP($A17,'Non-energy Multiplier'!$A$1:$AQ$44,COLUMN('Non-energy Multiplier'!M$1),0)</f>
        <v>853965511146.11682</v>
      </c>
      <c r="N17" s="133">
        <f>$C17*VLOOKUP($A17,'Non-energy Multiplier'!$A$1:$AQ$44,COLUMN('Non-energy Multiplier'!N$1),0)</f>
        <v>867154810620.34692</v>
      </c>
      <c r="O17" s="133">
        <f>$C17*VLOOKUP($A17,'Non-energy Multiplier'!$A$1:$AQ$44,COLUMN('Non-energy Multiplier'!O$1),0)</f>
        <v>877347405647.25159</v>
      </c>
      <c r="P17" s="133">
        <f>$C17*VLOOKUP($A17,'Non-energy Multiplier'!$A$1:$AQ$44,COLUMN('Non-energy Multiplier'!P$1),0)</f>
        <v>884671469889.30823</v>
      </c>
      <c r="Q17" s="133">
        <f>$C17*VLOOKUP($A17,'Non-energy Multiplier'!$A$1:$AQ$44,COLUMN('Non-energy Multiplier'!Q$1),0)</f>
        <v>889292704467.90491</v>
      </c>
      <c r="R17" s="133">
        <f>$C17*VLOOKUP($A17,'Non-energy Multiplier'!$A$1:$AQ$44,COLUMN('Non-energy Multiplier'!R$1),0)</f>
        <v>891408014423.89197</v>
      </c>
      <c r="S17" s="133">
        <f>$C17*VLOOKUP($A17,'Non-energy Multiplier'!$A$1:$AQ$44,COLUMN('Non-energy Multiplier'!S$1),0)</f>
        <v>891229173071.05872</v>
      </c>
      <c r="T17" s="133">
        <f>$C17*VLOOKUP($A17,'Non-energy Multiplier'!$A$1:$AQ$44,COLUMN('Non-energy Multiplier'!T$1),0)</f>
        <v>888946933264.28796</v>
      </c>
      <c r="U17" s="133">
        <f>$C17*VLOOKUP($A17,'Non-energy Multiplier'!$A$1:$AQ$44,COLUMN('Non-energy Multiplier'!U$1),0)</f>
        <v>884756028319.82141</v>
      </c>
      <c r="V17" s="133">
        <f>$C17*VLOOKUP($A17,'Non-energy Multiplier'!$A$1:$AQ$44,COLUMN('Non-energy Multiplier'!V$1),0)</f>
        <v>878860907848.6825</v>
      </c>
      <c r="W17" s="133">
        <f>$C17*VLOOKUP($A17,'Non-energy Multiplier'!$A$1:$AQ$44,COLUMN('Non-energy Multiplier'!W$1),0)</f>
        <v>871471836957.27844</v>
      </c>
      <c r="X17" s="133">
        <f>$C17*VLOOKUP($A17,'Non-energy Multiplier'!$A$1:$AQ$44,COLUMN('Non-energy Multiplier'!X$1),0)</f>
        <v>862801375632.3009</v>
      </c>
      <c r="Y17" s="133">
        <f>$C17*VLOOKUP($A17,'Non-energy Multiplier'!$A$1:$AQ$44,COLUMN('Non-energy Multiplier'!Y$1),0)</f>
        <v>853061287344.03406</v>
      </c>
      <c r="Z17" s="133">
        <f>$C17*VLOOKUP($A17,'Non-energy Multiplier'!$A$1:$AQ$44,COLUMN('Non-energy Multiplier'!Z$1),0)</f>
        <v>842459906391.25159</v>
      </c>
      <c r="AA17" s="133">
        <f>$C17*VLOOKUP($A17,'Non-energy Multiplier'!$A$1:$AQ$44,COLUMN('Non-energy Multiplier'!AA$1),0)</f>
        <v>831199976244.77991</v>
      </c>
      <c r="AB17" s="133">
        <f>$C17*VLOOKUP($A17,'Non-energy Multiplier'!$A$1:$AQ$44,COLUMN('Non-energy Multiplier'!AB$1),0)</f>
        <v>819476956499.69263</v>
      </c>
      <c r="AC17" s="133">
        <f>$C17*VLOOKUP($A17,'Non-energy Multiplier'!$A$1:$AQ$44,COLUMN('Non-energy Multiplier'!AC$1),0)</f>
        <v>807477784206.87378</v>
      </c>
      <c r="AD17" s="133">
        <f>$C17*VLOOKUP($A17,'Non-energy Multiplier'!$A$1:$AQ$44,COLUMN('Non-energy Multiplier'!AD$1),0)</f>
        <v>795380066356.24329</v>
      </c>
      <c r="AE17" s="133">
        <f>$C17*VLOOKUP($A17,'Non-energy Multiplier'!$A$1:$AQ$44,COLUMN('Non-energy Multiplier'!AE$1),0)</f>
        <v>783351674035.65503</v>
      </c>
      <c r="AF17" s="133">
        <f>$C17*VLOOKUP($A17,'Non-energy Multiplier'!$A$1:$AQ$44,COLUMN('Non-energy Multiplier'!AF$1),0)</f>
        <v>771550705108.64478</v>
      </c>
      <c r="AG17" s="133">
        <f>$C17*VLOOKUP($A17,'Non-energy Multiplier'!$A$1:$AQ$44,COLUMN('Non-energy Multiplier'!AG$1),0)</f>
        <v>760125780900.96448</v>
      </c>
      <c r="AH17" s="133">
        <f>$C17*VLOOKUP($A17,'Non-energy Multiplier'!$A$1:$AQ$44,COLUMN('Non-energy Multiplier'!AH$1),0)</f>
        <v>749216643088.35632</v>
      </c>
      <c r="AI17" s="133">
        <f>$C17*VLOOKUP($A17,'Non-energy Multiplier'!$A$1:$AQ$44,COLUMN('Non-energy Multiplier'!AI$1),0)</f>
        <v>738955019461.83252</v>
      </c>
      <c r="AJ17" s="133">
        <f>$C17*VLOOKUP($A17,'Non-energy Multiplier'!$A$1:$AQ$44,COLUMN('Non-energy Multiplier'!AJ$1),0)</f>
        <v>729465731253.59827</v>
      </c>
      <c r="AK17" s="133">
        <f>$C17*VLOOKUP($A17,'Non-energy Multiplier'!$A$1:$AQ$44,COLUMN('Non-energy Multiplier'!AK$1),0)</f>
        <v>720868020014.08386</v>
      </c>
      <c r="AL17" s="133">
        <f>$C17*VLOOKUP($A17,'Non-energy Multiplier'!$A$1:$AQ$44,COLUMN('Non-energy Multiplier'!AL$1),0)</f>
        <v>713277078465.11499</v>
      </c>
      <c r="AM17" s="133">
        <f>$C17*VLOOKUP($A17,'Non-energy Multiplier'!$A$1:$AQ$44,COLUMN('Non-energy Multiplier'!AM$1),0)</f>
        <v>706805777204.59229</v>
      </c>
      <c r="AN17" s="133">
        <f>$C17*VLOOKUP($A17,'Non-energy Multiplier'!$A$1:$AQ$44,COLUMN('Non-energy Multiplier'!AN$1),0)</f>
        <v>701566587564.32385</v>
      </c>
      <c r="AO17" s="133">
        <f>$C17*VLOOKUP($A17,'Non-energy Multiplier'!$A$1:$AQ$44,COLUMN('Non-energy Multiplier'!AO$1),0)</f>
        <v>697673710366.86951</v>
      </c>
      <c r="AP17" s="133">
        <f>$C17*VLOOKUP($A17,'Non-energy Multiplier'!$A$1:$AQ$44,COLUMN('Non-energy Multiplier'!AP$1),0)</f>
        <v>695245430923.75635</v>
      </c>
      <c r="AQ17" s="133">
        <f>$C17*VLOOKUP($A17,'Non-energy Multiplier'!$A$1:$AQ$44,COLUMN('Non-energy Multiplier'!AQ$1),0)</f>
        <v>694406732606.04895</v>
      </c>
      <c r="AR17" s="133" t="str">
        <f>VLOOKUP($A17,'Sector Match'!$A$1:$B$43,2,0)</f>
        <v>wood products 16</v>
      </c>
    </row>
    <row r="18" spans="1:44" x14ac:dyDescent="0.25">
      <c r="A18" s="12" t="s">
        <v>17</v>
      </c>
      <c r="B18" s="133">
        <f>'Non-energy Use 2019'!G131</f>
        <v>0</v>
      </c>
      <c r="C18" s="133">
        <f>'Non-energy Use 2020'!G130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5">
      <c r="A19" s="12" t="s">
        <v>18</v>
      </c>
      <c r="B19" s="133">
        <f>'Non-energy Use 2019'!G132</f>
        <v>0</v>
      </c>
      <c r="C19" s="133">
        <f>'Non-energy Use 2020'!G131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5">
      <c r="A20" s="12" t="s">
        <v>19</v>
      </c>
      <c r="B20" s="133">
        <f>'Non-energy Use 2019'!G133</f>
        <v>0</v>
      </c>
      <c r="C20" s="133">
        <f>'Non-energy Use 2020'!G132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5">
      <c r="A21" s="12" t="s">
        <v>20</v>
      </c>
      <c r="B21" s="133">
        <f>'Non-energy Use 2019'!G134</f>
        <v>200663916036.7449</v>
      </c>
      <c r="C21" s="133">
        <f>'Non-energy Use 2020'!G133</f>
        <v>190770774790.44543</v>
      </c>
      <c r="D21" s="133">
        <f>$C21*VLOOKUP($A21,'Non-energy Multiplier'!$A$1:$AQ$44,COLUMN('Non-energy Multiplier'!D$1),0)</f>
        <v>228224135806.37778</v>
      </c>
      <c r="E21" s="133">
        <f>$C21*VLOOKUP($A21,'Non-energy Multiplier'!$A$1:$AQ$44,COLUMN('Non-energy Multiplier'!E$1),0)</f>
        <v>225809603880.20444</v>
      </c>
      <c r="F21" s="133">
        <f>$C21*VLOOKUP($A21,'Non-energy Multiplier'!$A$1:$AQ$44,COLUMN('Non-energy Multiplier'!F$1),0)</f>
        <v>227870214875.32077</v>
      </c>
      <c r="G21" s="133">
        <f>$C21*VLOOKUP($A21,'Non-energy Multiplier'!$A$1:$AQ$44,COLUMN('Non-energy Multiplier'!G$1),0)</f>
        <v>233136250417.48477</v>
      </c>
      <c r="H21" s="133">
        <f>$C21*VLOOKUP($A21,'Non-energy Multiplier'!$A$1:$AQ$44,COLUMN('Non-energy Multiplier'!H$1),0)</f>
        <v>240236684337.80167</v>
      </c>
      <c r="I21" s="133">
        <f>$C21*VLOOKUP($A21,'Non-energy Multiplier'!$A$1:$AQ$44,COLUMN('Non-energy Multiplier'!I$1),0)</f>
        <v>247926927906.41397</v>
      </c>
      <c r="J21" s="133">
        <f>$C21*VLOOKUP($A21,'Non-energy Multiplier'!$A$1:$AQ$44,COLUMN('Non-energy Multiplier'!J$1),0)</f>
        <v>255787976414.52167</v>
      </c>
      <c r="K21" s="133">
        <f>$C21*VLOOKUP($A21,'Non-energy Multiplier'!$A$1:$AQ$44,COLUMN('Non-energy Multiplier'!K$1),0)</f>
        <v>263598665672.45081</v>
      </c>
      <c r="L21" s="133">
        <f>$C21*VLOOKUP($A21,'Non-energy Multiplier'!$A$1:$AQ$44,COLUMN('Non-energy Multiplier'!L$1),0)</f>
        <v>271111252994.64352</v>
      </c>
      <c r="M21" s="133">
        <f>$C21*VLOOKUP($A21,'Non-energy Multiplier'!$A$1:$AQ$44,COLUMN('Non-energy Multiplier'!M$1),0)</f>
        <v>278053097222.94659</v>
      </c>
      <c r="N21" s="133">
        <f>$C21*VLOOKUP($A21,'Non-energy Multiplier'!$A$1:$AQ$44,COLUMN('Non-energy Multiplier'!N$1),0)</f>
        <v>284183837867.45526</v>
      </c>
      <c r="O21" s="133">
        <f>$C21*VLOOKUP($A21,'Non-energy Multiplier'!$A$1:$AQ$44,COLUMN('Non-energy Multiplier'!O$1),0)</f>
        <v>289468958977.91742</v>
      </c>
      <c r="P21" s="133">
        <f>$C21*VLOOKUP($A21,'Non-energy Multiplier'!$A$1:$AQ$44,COLUMN('Non-energy Multiplier'!P$1),0)</f>
        <v>293938273326.12219</v>
      </c>
      <c r="Q21" s="133">
        <f>$C21*VLOOKUP($A21,'Non-energy Multiplier'!$A$1:$AQ$44,COLUMN('Non-energy Multiplier'!Q$1),0)</f>
        <v>297633850127.32147</v>
      </c>
      <c r="R21" s="133">
        <f>$C21*VLOOKUP($A21,'Non-energy Multiplier'!$A$1:$AQ$44,COLUMN('Non-energy Multiplier'!R$1),0)</f>
        <v>300608377274.81982</v>
      </c>
      <c r="S21" s="133">
        <f>$C21*VLOOKUP($A21,'Non-energy Multiplier'!$A$1:$AQ$44,COLUMN('Non-energy Multiplier'!S$1),0)</f>
        <v>302917231812.39294</v>
      </c>
      <c r="T21" s="133">
        <f>$C21*VLOOKUP($A21,'Non-energy Multiplier'!$A$1:$AQ$44,COLUMN('Non-energy Multiplier'!T$1),0)</f>
        <v>304597796285.21838</v>
      </c>
      <c r="U21" s="133">
        <f>$C21*VLOOKUP($A21,'Non-energy Multiplier'!$A$1:$AQ$44,COLUMN('Non-energy Multiplier'!U$1),0)</f>
        <v>305686449020.48877</v>
      </c>
      <c r="V21" s="133">
        <f>$C21*VLOOKUP($A21,'Non-energy Multiplier'!$A$1:$AQ$44,COLUMN('Non-energy Multiplier'!V$1),0)</f>
        <v>306223872799.84167</v>
      </c>
      <c r="W21" s="133">
        <f>$C21*VLOOKUP($A21,'Non-energy Multiplier'!$A$1:$AQ$44,COLUMN('Non-energy Multiplier'!W$1),0)</f>
        <v>306254236474.22546</v>
      </c>
      <c r="X21" s="133">
        <f>$C21*VLOOKUP($A21,'Non-energy Multiplier'!$A$1:$AQ$44,COLUMN('Non-energy Multiplier'!X$1),0)</f>
        <v>305824407729.82605</v>
      </c>
      <c r="Y21" s="133">
        <f>$C21*VLOOKUP($A21,'Non-energy Multiplier'!$A$1:$AQ$44,COLUMN('Non-energy Multiplier'!Y$1),0)</f>
        <v>304983212391.18628</v>
      </c>
      <c r="Z21" s="133">
        <f>$C21*VLOOKUP($A21,'Non-energy Multiplier'!$A$1:$AQ$44,COLUMN('Non-energy Multiplier'!Z$1),0)</f>
        <v>303780752670.35559</v>
      </c>
      <c r="AA21" s="133">
        <f>$C21*VLOOKUP($A21,'Non-energy Multiplier'!$A$1:$AQ$44,COLUMN('Non-energy Multiplier'!AA$1),0)</f>
        <v>302267793860.52496</v>
      </c>
      <c r="AB21" s="133">
        <f>$C21*VLOOKUP($A21,'Non-energy Multiplier'!$A$1:$AQ$44,COLUMN('Non-energy Multiplier'!AB$1),0)</f>
        <v>300495226228.8681</v>
      </c>
      <c r="AC21" s="133">
        <f>$C21*VLOOKUP($A21,'Non-energy Multiplier'!$A$1:$AQ$44,COLUMN('Non-energy Multiplier'!AC$1),0)</f>
        <v>298513606364.23938</v>
      </c>
      <c r="AD21" s="133">
        <f>$C21*VLOOKUP($A21,'Non-energy Multiplier'!$A$1:$AQ$44,COLUMN('Non-energy Multiplier'!AD$1),0)</f>
        <v>296372780037.65076</v>
      </c>
      <c r="AE21" s="133">
        <f>$C21*VLOOKUP($A21,'Non-energy Multiplier'!$A$1:$AQ$44,COLUMN('Non-energy Multiplier'!AE$1),0)</f>
        <v>294121586773.97418</v>
      </c>
      <c r="AF21" s="133">
        <f>$C21*VLOOKUP($A21,'Non-energy Multiplier'!$A$1:$AQ$44,COLUMN('Non-energy Multiplier'!AF$1),0)</f>
        <v>291807644831.80829</v>
      </c>
      <c r="AG21" s="133">
        <f>$C21*VLOOKUP($A21,'Non-energy Multiplier'!$A$1:$AQ$44,COLUMN('Non-energy Multiplier'!AG$1),0)</f>
        <v>289477214149.8241</v>
      </c>
      <c r="AH21" s="133">
        <f>$C21*VLOOKUP($A21,'Non-energy Multiplier'!$A$1:$AQ$44,COLUMN('Non-energy Multiplier'!AH$1),0)</f>
        <v>287175134035.80054</v>
      </c>
      <c r="AI21" s="133">
        <f>$C21*VLOOKUP($A21,'Non-energy Multiplier'!$A$1:$AQ$44,COLUMN('Non-energy Multiplier'!AI$1),0)</f>
        <v>284944831934.07184</v>
      </c>
      <c r="AJ21" s="133">
        <f>$C21*VLOOKUP($A21,'Non-energy Multiplier'!$A$1:$AQ$44,COLUMN('Non-energy Multiplier'!AJ$1),0)</f>
        <v>282828399488.12628</v>
      </c>
      <c r="AK21" s="133">
        <f>$C21*VLOOKUP($A21,'Non-energy Multiplier'!$A$1:$AQ$44,COLUMN('Non-energy Multiplier'!AK$1),0)</f>
        <v>280866732295.02374</v>
      </c>
      <c r="AL21" s="133">
        <f>$C21*VLOOKUP($A21,'Non-energy Multiplier'!$A$1:$AQ$44,COLUMN('Non-energy Multiplier'!AL$1),0)</f>
        <v>279099730204.78589</v>
      </c>
      <c r="AM21" s="133">
        <f>$C21*VLOOKUP($A21,'Non-energy Multiplier'!$A$1:$AQ$44,COLUMN('Non-energy Multiplier'!AM$1),0)</f>
        <v>277566555731.27588</v>
      </c>
      <c r="AN21" s="133">
        <f>$C21*VLOOKUP($A21,'Non-energy Multiplier'!$A$1:$AQ$44,COLUMN('Non-energy Multiplier'!AN$1),0)</f>
        <v>276305949096.42212</v>
      </c>
      <c r="AO21" s="133">
        <f>$C21*VLOOKUP($A21,'Non-energy Multiplier'!$A$1:$AQ$44,COLUMN('Non-energy Multiplier'!AO$1),0)</f>
        <v>275356599619.02002</v>
      </c>
      <c r="AP21" s="133">
        <f>$C21*VLOOKUP($A21,'Non-energy Multiplier'!$A$1:$AQ$44,COLUMN('Non-energy Multiplier'!AP$1),0)</f>
        <v>274757574583.47247</v>
      </c>
      <c r="AQ21" s="133">
        <f>$C21*VLOOKUP($A21,'Non-energy Multiplier'!$A$1:$AQ$44,COLUMN('Non-energy Multiplier'!AQ$1),0)</f>
        <v>274548808394.27939</v>
      </c>
      <c r="AR21" s="133" t="str">
        <f>VLOOKUP($A21,'Sector Match'!$A$1:$B$43,2,0)</f>
        <v>pulp paper and printing 17T18</v>
      </c>
    </row>
    <row r="22" spans="1:44" x14ac:dyDescent="0.25">
      <c r="A22" s="12" t="s">
        <v>21</v>
      </c>
      <c r="B22" s="133">
        <f>'Non-energy Use 2019'!G135</f>
        <v>4480085526705162.5</v>
      </c>
      <c r="C22" s="133">
        <f>'Non-energy Use 2020'!G134</f>
        <v>5862312236518565</v>
      </c>
      <c r="D22" s="133">
        <f>$C22*VLOOKUP($A22,'Non-energy Multiplier'!$A$1:$AQ$44,COLUMN('Non-energy Multiplier'!D$1),0)</f>
        <v>6141205212973551</v>
      </c>
      <c r="E22" s="133">
        <f>$C22*VLOOKUP($A22,'Non-energy Multiplier'!$A$1:$AQ$44,COLUMN('Non-energy Multiplier'!E$1),0)</f>
        <v>6550248245107531</v>
      </c>
      <c r="F22" s="133">
        <f>$C22*VLOOKUP($A22,'Non-energy Multiplier'!$A$1:$AQ$44,COLUMN('Non-energy Multiplier'!F$1),0)</f>
        <v>6959291277241510</v>
      </c>
      <c r="G22" s="133">
        <f>$C22*VLOOKUP($A22,'Non-energy Multiplier'!$A$1:$AQ$44,COLUMN('Non-energy Multiplier'!G$1),0)</f>
        <v>7340445011729989</v>
      </c>
      <c r="H22" s="133">
        <f>$C22*VLOOKUP($A22,'Non-energy Multiplier'!$A$1:$AQ$44,COLUMN('Non-energy Multiplier'!H$1),0)</f>
        <v>7721598746218469</v>
      </c>
      <c r="I22" s="133">
        <f>$C22*VLOOKUP($A22,'Non-energy Multiplier'!$A$1:$AQ$44,COLUMN('Non-energy Multiplier'!I$1),0)</f>
        <v>7893188671888069</v>
      </c>
      <c r="J22" s="133">
        <f>$C22*VLOOKUP($A22,'Non-energy Multiplier'!$A$1:$AQ$44,COLUMN('Non-energy Multiplier'!J$1),0)</f>
        <v>8064778597557668</v>
      </c>
      <c r="K22" s="133">
        <f>$C22*VLOOKUP($A22,'Non-energy Multiplier'!$A$1:$AQ$44,COLUMN('Non-energy Multiplier'!K$1),0)</f>
        <v>8236368523227269</v>
      </c>
      <c r="L22" s="133">
        <f>$C22*VLOOKUP($A22,'Non-energy Multiplier'!$A$1:$AQ$44,COLUMN('Non-energy Multiplier'!L$1),0)</f>
        <v>8407958448896866</v>
      </c>
      <c r="M22" s="133">
        <f>$C22*VLOOKUP($A22,'Non-energy Multiplier'!$A$1:$AQ$44,COLUMN('Non-energy Multiplier'!M$1),0)</f>
        <v>8579548374566466</v>
      </c>
      <c r="N22" s="133">
        <f>$C22*VLOOKUP($A22,'Non-energy Multiplier'!$A$1:$AQ$44,COLUMN('Non-energy Multiplier'!N$1),0)</f>
        <v>8591805224740492</v>
      </c>
      <c r="O22" s="133">
        <f>$C22*VLOOKUP($A22,'Non-energy Multiplier'!$A$1:$AQ$44,COLUMN('Non-energy Multiplier'!O$1),0)</f>
        <v>8604062074914520</v>
      </c>
      <c r="P22" s="133">
        <f>$C22*VLOOKUP($A22,'Non-energy Multiplier'!$A$1:$AQ$44,COLUMN('Non-energy Multiplier'!P$1),0)</f>
        <v>8616318925088544</v>
      </c>
      <c r="Q22" s="133">
        <f>$C22*VLOOKUP($A22,'Non-energy Multiplier'!$A$1:$AQ$44,COLUMN('Non-energy Multiplier'!Q$1),0)</f>
        <v>8628575775262571</v>
      </c>
      <c r="R22" s="133">
        <f>$C22*VLOOKUP($A22,'Non-energy Multiplier'!$A$1:$AQ$44,COLUMN('Non-energy Multiplier'!R$1),0)</f>
        <v>8640832625436596</v>
      </c>
      <c r="S22" s="133">
        <f>$C22*VLOOKUP($A22,'Non-energy Multiplier'!$A$1:$AQ$44,COLUMN('Non-energy Multiplier'!S$1),0)</f>
        <v>8542781443004082</v>
      </c>
      <c r="T22" s="133">
        <f>$C22*VLOOKUP($A22,'Non-energy Multiplier'!$A$1:$AQ$44,COLUMN('Non-energy Multiplier'!T$1),0)</f>
        <v>8444730260571567</v>
      </c>
      <c r="U22" s="133">
        <f>$C22*VLOOKUP($A22,'Non-energy Multiplier'!$A$1:$AQ$44,COLUMN('Non-energy Multiplier'!U$1),0)</f>
        <v>8346679078139050</v>
      </c>
      <c r="V22" s="133">
        <f>$C22*VLOOKUP($A22,'Non-energy Multiplier'!$A$1:$AQ$44,COLUMN('Non-energy Multiplier'!V$1),0)</f>
        <v>8248627895706535</v>
      </c>
      <c r="W22" s="133">
        <f>$C22*VLOOKUP($A22,'Non-energy Multiplier'!$A$1:$AQ$44,COLUMN('Non-energy Multiplier'!W$1),0)</f>
        <v>8150576713274020</v>
      </c>
      <c r="X22" s="133">
        <f>$C22*VLOOKUP($A22,'Non-energy Multiplier'!$A$1:$AQ$44,COLUMN('Non-energy Multiplier'!X$1),0)</f>
        <v>7966729992263116</v>
      </c>
      <c r="Y22" s="133">
        <f>$C22*VLOOKUP($A22,'Non-energy Multiplier'!$A$1:$AQ$44,COLUMN('Non-energy Multiplier'!Y$1),0)</f>
        <v>7782883271252215</v>
      </c>
      <c r="Z22" s="133">
        <f>$C22*VLOOKUP($A22,'Non-energy Multiplier'!$A$1:$AQ$44,COLUMN('Non-energy Multiplier'!Z$1),0)</f>
        <v>7599036550241310</v>
      </c>
      <c r="AA22" s="133">
        <f>$C22*VLOOKUP($A22,'Non-energy Multiplier'!$A$1:$AQ$44,COLUMN('Non-energy Multiplier'!AA$1),0)</f>
        <v>7415189829230407</v>
      </c>
      <c r="AB22" s="133">
        <f>$C22*VLOOKUP($A22,'Non-energy Multiplier'!$A$1:$AQ$44,COLUMN('Non-energy Multiplier'!AB$1),0)</f>
        <v>7231343108219503</v>
      </c>
      <c r="AC22" s="133">
        <f>$C22*VLOOKUP($A22,'Non-energy Multiplier'!$A$1:$AQ$44,COLUMN('Non-energy Multiplier'!AC$1),0)</f>
        <v>7047496387208599</v>
      </c>
      <c r="AD22" s="133">
        <f>$C22*VLOOKUP($A22,'Non-energy Multiplier'!$A$1:$AQ$44,COLUMN('Non-energy Multiplier'!AD$1),0)</f>
        <v>6863649666197697</v>
      </c>
      <c r="AE22" s="133">
        <f>$C22*VLOOKUP($A22,'Non-energy Multiplier'!$A$1:$AQ$44,COLUMN('Non-energy Multiplier'!AE$1),0)</f>
        <v>6679802945186794</v>
      </c>
      <c r="AF22" s="133">
        <f>$C22*VLOOKUP($A22,'Non-energy Multiplier'!$A$1:$AQ$44,COLUMN('Non-energy Multiplier'!AF$1),0)</f>
        <v>6495956224175892</v>
      </c>
      <c r="AG22" s="133">
        <f>$C22*VLOOKUP($A22,'Non-energy Multiplier'!$A$1:$AQ$44,COLUMN('Non-energy Multiplier'!AG$1),0)</f>
        <v>6312109503164989</v>
      </c>
      <c r="AH22" s="133">
        <f>$C22*VLOOKUP($A22,'Non-energy Multiplier'!$A$1:$AQ$44,COLUMN('Non-energy Multiplier'!AH$1),0)</f>
        <v>6152775331014963</v>
      </c>
      <c r="AI22" s="133">
        <f>$C22*VLOOKUP($A22,'Non-energy Multiplier'!$A$1:$AQ$44,COLUMN('Non-energy Multiplier'!AI$1),0)</f>
        <v>5993441158864937</v>
      </c>
      <c r="AJ22" s="133">
        <f>$C22*VLOOKUP($A22,'Non-energy Multiplier'!$A$1:$AQ$44,COLUMN('Non-energy Multiplier'!AJ$1),0)</f>
        <v>5834106986714911</v>
      </c>
      <c r="AK22" s="133">
        <f>$C22*VLOOKUP($A22,'Non-energy Multiplier'!$A$1:$AQ$44,COLUMN('Non-energy Multiplier'!AK$1),0)</f>
        <v>5674772814564885</v>
      </c>
      <c r="AL22" s="133">
        <f>$C22*VLOOKUP($A22,'Non-energy Multiplier'!$A$1:$AQ$44,COLUMN('Non-energy Multiplier'!AL$1),0)</f>
        <v>5515438642414859</v>
      </c>
      <c r="AM22" s="133">
        <f>$C22*VLOOKUP($A22,'Non-energy Multiplier'!$A$1:$AQ$44,COLUMN('Non-energy Multiplier'!AM$1),0)</f>
        <v>5348100607810977</v>
      </c>
      <c r="AN22" s="133">
        <f>$C22*VLOOKUP($A22,'Non-energy Multiplier'!$A$1:$AQ$44,COLUMN('Non-energy Multiplier'!AN$1),0)</f>
        <v>5180762573207095</v>
      </c>
      <c r="AO22" s="133">
        <f>$C22*VLOOKUP($A22,'Non-energy Multiplier'!$A$1:$AQ$44,COLUMN('Non-energy Multiplier'!AO$1),0)</f>
        <v>5013424538603213</v>
      </c>
      <c r="AP22" s="133">
        <f>$C22*VLOOKUP($A22,'Non-energy Multiplier'!$A$1:$AQ$44,COLUMN('Non-energy Multiplier'!AP$1),0)</f>
        <v>4846086503999331</v>
      </c>
      <c r="AQ22" s="133">
        <f>$C22*VLOOKUP($A22,'Non-energy Multiplier'!$A$1:$AQ$44,COLUMN('Non-energy Multiplier'!AQ$1),0)</f>
        <v>4678748469395448</v>
      </c>
      <c r="AR22" s="133" t="str">
        <f>VLOOKUP($A22,'Sector Match'!$A$1:$B$43,2,0)</f>
        <v>refined petroleum and coke 19</v>
      </c>
    </row>
    <row r="23" spans="1:44" x14ac:dyDescent="0.25">
      <c r="A23" s="12" t="s">
        <v>1</v>
      </c>
      <c r="B23" s="133">
        <f>'Non-energy Use 2019'!G136</f>
        <v>344721456396993.31</v>
      </c>
      <c r="C23" s="133">
        <f>'Non-energy Use 2020'!G135</f>
        <v>467290421363691.75</v>
      </c>
      <c r="D23" s="133">
        <f>$C23*VLOOKUP($A23,'Non-energy Multiplier'!$A$1:$AQ$44,COLUMN('Non-energy Multiplier'!D$1),0)</f>
        <v>497543257038049.44</v>
      </c>
      <c r="E23" s="133">
        <f>$C23*VLOOKUP($A23,'Non-energy Multiplier'!$A$1:$AQ$44,COLUMN('Non-energy Multiplier'!E$1),0)</f>
        <v>547964649828645.63</v>
      </c>
      <c r="F23" s="133">
        <f>$C23*VLOOKUP($A23,'Non-energy Multiplier'!$A$1:$AQ$44,COLUMN('Non-energy Multiplier'!F$1),0)</f>
        <v>592335475484370.25</v>
      </c>
      <c r="G23" s="133">
        <f>$C23*VLOOKUP($A23,'Non-energy Multiplier'!$A$1:$AQ$44,COLUMN('Non-energy Multiplier'!G$1),0)</f>
        <v>630655734005223.5</v>
      </c>
      <c r="H23" s="133">
        <f>$C23*VLOOKUP($A23,'Non-energy Multiplier'!$A$1:$AQ$44,COLUMN('Non-energy Multiplier'!H$1),0)</f>
        <v>668975992526076.5</v>
      </c>
      <c r="I23" s="133">
        <f>$C23*VLOOKUP($A23,'Non-energy Multiplier'!$A$1:$AQ$44,COLUMN('Non-energy Multiplier'!I$1),0)</f>
        <v>693339173496199.63</v>
      </c>
      <c r="J23" s="133">
        <f>$C23*VLOOKUP($A23,'Non-energy Multiplier'!$A$1:$AQ$44,COLUMN('Non-energy Multiplier'!J$1),0)</f>
        <v>717702354466322.63</v>
      </c>
      <c r="K23" s="133">
        <f>$C23*VLOOKUP($A23,'Non-energy Multiplier'!$A$1:$AQ$44,COLUMN('Non-energy Multiplier'!K$1),0)</f>
        <v>742065535436445.88</v>
      </c>
      <c r="L23" s="133">
        <f>$C23*VLOOKUP($A23,'Non-energy Multiplier'!$A$1:$AQ$44,COLUMN('Non-energy Multiplier'!L$1),0)</f>
        <v>766428716406569</v>
      </c>
      <c r="M23" s="133">
        <f>$C23*VLOOKUP($A23,'Non-energy Multiplier'!$A$1:$AQ$44,COLUMN('Non-energy Multiplier'!M$1),0)</f>
        <v>790791897376692.25</v>
      </c>
      <c r="N23" s="133">
        <f>$C23*VLOOKUP($A23,'Non-energy Multiplier'!$A$1:$AQ$44,COLUMN('Non-energy Multiplier'!N$1),0)</f>
        <v>804783591591037.25</v>
      </c>
      <c r="O23" s="133">
        <f>$C23*VLOOKUP($A23,'Non-energy Multiplier'!$A$1:$AQ$44,COLUMN('Non-energy Multiplier'!O$1),0)</f>
        <v>818775285805382.38</v>
      </c>
      <c r="P23" s="133">
        <f>$C23*VLOOKUP($A23,'Non-energy Multiplier'!$A$1:$AQ$44,COLUMN('Non-energy Multiplier'!P$1),0)</f>
        <v>832766980019727.5</v>
      </c>
      <c r="Q23" s="133">
        <f>$C23*VLOOKUP($A23,'Non-energy Multiplier'!$A$1:$AQ$44,COLUMN('Non-energy Multiplier'!Q$1),0)</f>
        <v>846758674234072.5</v>
      </c>
      <c r="R23" s="133">
        <f>$C23*VLOOKUP($A23,'Non-energy Multiplier'!$A$1:$AQ$44,COLUMN('Non-energy Multiplier'!R$1),0)</f>
        <v>860750368448417.63</v>
      </c>
      <c r="S23" s="133">
        <f>$C23*VLOOKUP($A23,'Non-energy Multiplier'!$A$1:$AQ$44,COLUMN('Non-energy Multiplier'!S$1),0)</f>
        <v>868036828539649.63</v>
      </c>
      <c r="T23" s="133">
        <f>$C23*VLOOKUP($A23,'Non-energy Multiplier'!$A$1:$AQ$44,COLUMN('Non-energy Multiplier'!T$1),0)</f>
        <v>875323288630881.5</v>
      </c>
      <c r="U23" s="133">
        <f>$C23*VLOOKUP($A23,'Non-energy Multiplier'!$A$1:$AQ$44,COLUMN('Non-energy Multiplier'!U$1),0)</f>
        <v>882609748722113.38</v>
      </c>
      <c r="V23" s="133">
        <f>$C23*VLOOKUP($A23,'Non-energy Multiplier'!$A$1:$AQ$44,COLUMN('Non-energy Multiplier'!V$1),0)</f>
        <v>889896208813345.25</v>
      </c>
      <c r="W23" s="133">
        <f>$C23*VLOOKUP($A23,'Non-energy Multiplier'!$A$1:$AQ$44,COLUMN('Non-energy Multiplier'!W$1),0)</f>
        <v>897182668904576.88</v>
      </c>
      <c r="X23" s="133">
        <f>$C23*VLOOKUP($A23,'Non-energy Multiplier'!$A$1:$AQ$44,COLUMN('Non-energy Multiplier'!X$1),0)</f>
        <v>900479805305540.5</v>
      </c>
      <c r="Y23" s="133">
        <f>$C23*VLOOKUP($A23,'Non-energy Multiplier'!$A$1:$AQ$44,COLUMN('Non-energy Multiplier'!Y$1),0)</f>
        <v>903776941706503.88</v>
      </c>
      <c r="Z23" s="133">
        <f>$C23*VLOOKUP($A23,'Non-energy Multiplier'!$A$1:$AQ$44,COLUMN('Non-energy Multiplier'!Z$1),0)</f>
        <v>907074078107467.25</v>
      </c>
      <c r="AA23" s="133">
        <f>$C23*VLOOKUP($A23,'Non-energy Multiplier'!$A$1:$AQ$44,COLUMN('Non-energy Multiplier'!AA$1),0)</f>
        <v>910371214508430.75</v>
      </c>
      <c r="AB23" s="133">
        <f>$C23*VLOOKUP($A23,'Non-energy Multiplier'!$A$1:$AQ$44,COLUMN('Non-energy Multiplier'!AB$1),0)</f>
        <v>913668350909394.38</v>
      </c>
      <c r="AC23" s="133">
        <f>$C23*VLOOKUP($A23,'Non-energy Multiplier'!$A$1:$AQ$44,COLUMN('Non-energy Multiplier'!AC$1),0)</f>
        <v>913540783131976.13</v>
      </c>
      <c r="AD23" s="133">
        <f>$C23*VLOOKUP($A23,'Non-energy Multiplier'!$A$1:$AQ$44,COLUMN('Non-energy Multiplier'!AD$1),0)</f>
        <v>913413215354557.88</v>
      </c>
      <c r="AE23" s="133">
        <f>$C23*VLOOKUP($A23,'Non-energy Multiplier'!$A$1:$AQ$44,COLUMN('Non-energy Multiplier'!AE$1),0)</f>
        <v>913285647577139.63</v>
      </c>
      <c r="AF23" s="133">
        <f>$C23*VLOOKUP($A23,'Non-energy Multiplier'!$A$1:$AQ$44,COLUMN('Non-energy Multiplier'!AF$1),0)</f>
        <v>913158079799721.38</v>
      </c>
      <c r="AG23" s="133">
        <f>$C23*VLOOKUP($A23,'Non-energy Multiplier'!$A$1:$AQ$44,COLUMN('Non-energy Multiplier'!AG$1),0)</f>
        <v>913030512022303.25</v>
      </c>
      <c r="AH23" s="133">
        <f>$C23*VLOOKUP($A23,'Non-energy Multiplier'!$A$1:$AQ$44,COLUMN('Non-energy Multiplier'!AH$1),0)</f>
        <v>909791498218151.5</v>
      </c>
      <c r="AI23" s="133">
        <f>$C23*VLOOKUP($A23,'Non-energy Multiplier'!$A$1:$AQ$44,COLUMN('Non-energy Multiplier'!AI$1),0)</f>
        <v>906552484414000</v>
      </c>
      <c r="AJ23" s="133">
        <f>$C23*VLOOKUP($A23,'Non-energy Multiplier'!$A$1:$AQ$44,COLUMN('Non-energy Multiplier'!AJ$1),0)</f>
        <v>903313470609848.38</v>
      </c>
      <c r="AK23" s="133">
        <f>$C23*VLOOKUP($A23,'Non-energy Multiplier'!$A$1:$AQ$44,COLUMN('Non-energy Multiplier'!AK$1),0)</f>
        <v>900074456805696.75</v>
      </c>
      <c r="AL23" s="133">
        <f>$C23*VLOOKUP($A23,'Non-energy Multiplier'!$A$1:$AQ$44,COLUMN('Non-energy Multiplier'!AL$1),0)</f>
        <v>896835443001545.13</v>
      </c>
      <c r="AM23" s="133">
        <f>$C23*VLOOKUP($A23,'Non-energy Multiplier'!$A$1:$AQ$44,COLUMN('Non-energy Multiplier'!AM$1),0)</f>
        <v>893024638715770.25</v>
      </c>
      <c r="AN23" s="133">
        <f>$C23*VLOOKUP($A23,'Non-energy Multiplier'!$A$1:$AQ$44,COLUMN('Non-energy Multiplier'!AN$1),0)</f>
        <v>889213834429995.5</v>
      </c>
      <c r="AO23" s="133">
        <f>$C23*VLOOKUP($A23,'Non-energy Multiplier'!$A$1:$AQ$44,COLUMN('Non-energy Multiplier'!AO$1),0)</f>
        <v>885403030144220.75</v>
      </c>
      <c r="AP23" s="133">
        <f>$C23*VLOOKUP($A23,'Non-energy Multiplier'!$A$1:$AQ$44,COLUMN('Non-energy Multiplier'!AP$1),0)</f>
        <v>881592225858446</v>
      </c>
      <c r="AQ23" s="133">
        <f>$C23*VLOOKUP($A23,'Non-energy Multiplier'!$A$1:$AQ$44,COLUMN('Non-energy Multiplier'!AQ$1),0)</f>
        <v>877781421572671.13</v>
      </c>
      <c r="AR23" s="133" t="str">
        <f>VLOOKUP($A23,'Sector Match'!$A$1:$B$43,2,0)</f>
        <v>chemicals 20</v>
      </c>
    </row>
    <row r="24" spans="1:44" x14ac:dyDescent="0.25">
      <c r="A24" s="12" t="s">
        <v>22</v>
      </c>
      <c r="B24" s="133">
        <f>'Non-energy Use 2019'!G137</f>
        <v>10995283070.506569</v>
      </c>
      <c r="C24" s="133">
        <f>'Non-energy Use 2020'!G136</f>
        <v>11059175350.17075</v>
      </c>
      <c r="D24" s="133">
        <f>$C24*VLOOKUP($A24,'Non-energy Multiplier'!$A$1:$AQ$44,COLUMN('Non-energy Multiplier'!D$1),0)</f>
        <v>14370339500.579426</v>
      </c>
      <c r="E24" s="133">
        <f>$C24*VLOOKUP($A24,'Non-energy Multiplier'!$A$1:$AQ$44,COLUMN('Non-energy Multiplier'!E$1),0)</f>
        <v>14101523506.718386</v>
      </c>
      <c r="F24" s="133">
        <f>$C24*VLOOKUP($A24,'Non-energy Multiplier'!$A$1:$AQ$44,COLUMN('Non-energy Multiplier'!F$1),0)</f>
        <v>14383706775.309189</v>
      </c>
      <c r="G24" s="133">
        <f>$C24*VLOOKUP($A24,'Non-energy Multiplier'!$A$1:$AQ$44,COLUMN('Non-energy Multiplier'!G$1),0)</f>
        <v>15065253559.217196</v>
      </c>
      <c r="H24" s="133">
        <f>$C24*VLOOKUP($A24,'Non-energy Multiplier'!$A$1:$AQ$44,COLUMN('Non-energy Multiplier'!H$1),0)</f>
        <v>15886192191.658594</v>
      </c>
      <c r="I24" s="133">
        <f>$C24*VLOOKUP($A24,'Non-energy Multiplier'!$A$1:$AQ$44,COLUMN('Non-energy Multiplier'!I$1),0)</f>
        <v>16599425132.077246</v>
      </c>
      <c r="J24" s="133">
        <f>$C24*VLOOKUP($A24,'Non-energy Multiplier'!$A$1:$AQ$44,COLUMN('Non-energy Multiplier'!J$1),0)</f>
        <v>17175491467.639374</v>
      </c>
      <c r="K24" s="133">
        <f>$C24*VLOOKUP($A24,'Non-energy Multiplier'!$A$1:$AQ$44,COLUMN('Non-energy Multiplier'!K$1),0)</f>
        <v>17653728047.500015</v>
      </c>
      <c r="L24" s="133">
        <f>$C24*VLOOKUP($A24,'Non-energy Multiplier'!$A$1:$AQ$44,COLUMN('Non-energy Multiplier'!L$1),0)</f>
        <v>18081858629.525681</v>
      </c>
      <c r="M24" s="133">
        <f>$C24*VLOOKUP($A24,'Non-energy Multiplier'!$A$1:$AQ$44,COLUMN('Non-energy Multiplier'!M$1),0)</f>
        <v>18513875099.735168</v>
      </c>
      <c r="N24" s="133">
        <f>$C24*VLOOKUP($A24,'Non-energy Multiplier'!$A$1:$AQ$44,COLUMN('Non-energy Multiplier'!N$1),0)</f>
        <v>18997507975.124699</v>
      </c>
      <c r="O24" s="133">
        <f>$C24*VLOOKUP($A24,'Non-energy Multiplier'!$A$1:$AQ$44,COLUMN('Non-energy Multiplier'!O$1),0)</f>
        <v>19536876265.521503</v>
      </c>
      <c r="P24" s="133">
        <f>$C24*VLOOKUP($A24,'Non-energy Multiplier'!$A$1:$AQ$44,COLUMN('Non-energy Multiplier'!P$1),0)</f>
        <v>20124083854.824337</v>
      </c>
      <c r="Q24" s="133">
        <f>$C24*VLOOKUP($A24,'Non-energy Multiplier'!$A$1:$AQ$44,COLUMN('Non-energy Multiplier'!Q$1),0)</f>
        <v>20750230720.904602</v>
      </c>
      <c r="R24" s="133">
        <f>$C24*VLOOKUP($A24,'Non-energy Multiplier'!$A$1:$AQ$44,COLUMN('Non-energy Multiplier'!R$1),0)</f>
        <v>21405179709.754906</v>
      </c>
      <c r="S24" s="133">
        <f>$C24*VLOOKUP($A24,'Non-energy Multiplier'!$A$1:$AQ$44,COLUMN('Non-energy Multiplier'!S$1),0)</f>
        <v>22079221647.56871</v>
      </c>
      <c r="T24" s="133">
        <f>$C24*VLOOKUP($A24,'Non-energy Multiplier'!$A$1:$AQ$44,COLUMN('Non-energy Multiplier'!T$1),0)</f>
        <v>22768964612.800083</v>
      </c>
      <c r="U24" s="133">
        <f>$C24*VLOOKUP($A24,'Non-energy Multiplier'!$A$1:$AQ$44,COLUMN('Non-energy Multiplier'!U$1),0)</f>
        <v>23472515511.488537</v>
      </c>
      <c r="V24" s="133">
        <f>$C24*VLOOKUP($A24,'Non-energy Multiplier'!$A$1:$AQ$44,COLUMN('Non-energy Multiplier'!V$1),0)</f>
        <v>24187724031.269238</v>
      </c>
      <c r="W24" s="133">
        <f>$C24*VLOOKUP($A24,'Non-energy Multiplier'!$A$1:$AQ$44,COLUMN('Non-energy Multiplier'!W$1),0)</f>
        <v>24912171238.721237</v>
      </c>
      <c r="X24" s="133">
        <f>$C24*VLOOKUP($A24,'Non-energy Multiplier'!$A$1:$AQ$44,COLUMN('Non-energy Multiplier'!X$1),0)</f>
        <v>25643160415.092571</v>
      </c>
      <c r="Y24" s="133">
        <f>$C24*VLOOKUP($A24,'Non-energy Multiplier'!$A$1:$AQ$44,COLUMN('Non-energy Multiplier'!Y$1),0)</f>
        <v>26377710585.437683</v>
      </c>
      <c r="Z24" s="133">
        <f>$C24*VLOOKUP($A24,'Non-energy Multiplier'!$A$1:$AQ$44,COLUMN('Non-energy Multiplier'!Z$1),0)</f>
        <v>27112553214.62466</v>
      </c>
      <c r="AA24" s="133">
        <f>$C24*VLOOKUP($A24,'Non-energy Multiplier'!$A$1:$AQ$44,COLUMN('Non-energy Multiplier'!AA$1),0)</f>
        <v>27844132553.298317</v>
      </c>
      <c r="AB24" s="133">
        <f>$C24*VLOOKUP($A24,'Non-energy Multiplier'!$A$1:$AQ$44,COLUMN('Non-energy Multiplier'!AB$1),0)</f>
        <v>28568610115.884682</v>
      </c>
      <c r="AC24" s="133">
        <f>$C24*VLOOKUP($A24,'Non-energy Multiplier'!$A$1:$AQ$44,COLUMN('Non-energy Multiplier'!AC$1),0)</f>
        <v>29281873759.273823</v>
      </c>
      <c r="AD24" s="133">
        <f>$C24*VLOOKUP($A24,'Non-energy Multiplier'!$A$1:$AQ$44,COLUMN('Non-energy Multiplier'!AD$1),0)</f>
        <v>29979551803.158588</v>
      </c>
      <c r="AE24" s="133">
        <f>$C24*VLOOKUP($A24,'Non-energy Multiplier'!$A$1:$AQ$44,COLUMN('Non-energy Multiplier'!AE$1),0)</f>
        <v>30657032589.532696</v>
      </c>
      <c r="AF24" s="133">
        <f>$C24*VLOOKUP($A24,'Non-energy Multiplier'!$A$1:$AQ$44,COLUMN('Non-energy Multiplier'!AF$1),0)</f>
        <v>31309489818.190346</v>
      </c>
      <c r="AG24" s="133">
        <f>$C24*VLOOKUP($A24,'Non-energy Multiplier'!$A$1:$AQ$44,COLUMN('Non-energy Multiplier'!AG$1),0)</f>
        <v>31931913916.211395</v>
      </c>
      <c r="AH24" s="133">
        <f>$C24*VLOOKUP($A24,'Non-energy Multiplier'!$A$1:$AQ$44,COLUMN('Non-energy Multiplier'!AH$1),0)</f>
        <v>32519149601.766624</v>
      </c>
      <c r="AI24" s="133">
        <f>$C24*VLOOKUP($A24,'Non-energy Multiplier'!$A$1:$AQ$44,COLUMN('Non-energy Multiplier'!AI$1),0)</f>
        <v>33065939686.134892</v>
      </c>
      <c r="AJ24" s="133">
        <f>$C24*VLOOKUP($A24,'Non-energy Multiplier'!$A$1:$AQ$44,COLUMN('Non-energy Multiplier'!AJ$1),0)</f>
        <v>33566975023.215973</v>
      </c>
      <c r="AK24" s="133">
        <f>$C24*VLOOKUP($A24,'Non-energy Multiplier'!$A$1:$AQ$44,COLUMN('Non-energy Multiplier'!AK$1),0)</f>
        <v>34016950364.437588</v>
      </c>
      <c r="AL24" s="133">
        <f>$C24*VLOOKUP($A24,'Non-energy Multiplier'!$A$1:$AQ$44,COLUMN('Non-energy Multiplier'!AL$1),0)</f>
        <v>34410625711.021622</v>
      </c>
      <c r="AM24" s="133">
        <f>$C24*VLOOKUP($A24,'Non-energy Multiplier'!$A$1:$AQ$44,COLUMN('Non-energy Multiplier'!AM$1),0)</f>
        <v>34742892578.192833</v>
      </c>
      <c r="AN24" s="133">
        <f>$C24*VLOOKUP($A24,'Non-energy Multiplier'!$A$1:$AQ$44,COLUMN('Non-energy Multiplier'!AN$1),0)</f>
        <v>35008844401.088669</v>
      </c>
      <c r="AO24" s="133">
        <f>$C24*VLOOKUP($A24,'Non-energy Multiplier'!$A$1:$AQ$44,COLUMN('Non-energy Multiplier'!AO$1),0)</f>
        <v>35203850124.78849</v>
      </c>
      <c r="AP24" s="133">
        <f>$C24*VLOOKUP($A24,'Non-energy Multiplier'!$A$1:$AQ$44,COLUMN('Non-energy Multiplier'!AP$1),0)</f>
        <v>35323629836.748611</v>
      </c>
      <c r="AQ24" s="133">
        <f>$C24*VLOOKUP($A24,'Non-energy Multiplier'!$A$1:$AQ$44,COLUMN('Non-energy Multiplier'!AQ$1),0)</f>
        <v>35364331125.500969</v>
      </c>
      <c r="AR24" s="133">
        <f>VLOOKUP($A24,'Sector Match'!$A$1:$B$43,2,0)</f>
        <v>0</v>
      </c>
    </row>
    <row r="25" spans="1:44" x14ac:dyDescent="0.25">
      <c r="A25" s="12" t="s">
        <v>23</v>
      </c>
      <c r="B25" s="133">
        <f>'Non-energy Use 2019'!G138</f>
        <v>0</v>
      </c>
      <c r="C25" s="133">
        <f>'Non-energy Use 2020'!G137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5">
      <c r="A26" s="12" t="s">
        <v>24</v>
      </c>
      <c r="B26" s="133">
        <f>'Non-energy Use 2019'!G139</f>
        <v>0</v>
      </c>
      <c r="C26" s="133">
        <f>'Non-energy Use 2020'!G138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5">
      <c r="A27" s="12" t="s">
        <v>25</v>
      </c>
      <c r="B27" s="133">
        <f>'Non-energy Use 2019'!G140</f>
        <v>673114400699090.25</v>
      </c>
      <c r="C27" s="133">
        <f>'Non-energy Use 2020'!G139</f>
        <v>737092666943227.75</v>
      </c>
      <c r="D27" s="133">
        <f>$C27*VLOOKUP($A27,'Non-energy Multiplier'!$A$1:$AQ$44,COLUMN('Non-energy Multiplier'!D$1),0)</f>
        <v>745028201266164.75</v>
      </c>
      <c r="E27" s="133">
        <f>$C27*VLOOKUP($A27,'Non-energy Multiplier'!$A$1:$AQ$44,COLUMN('Non-energy Multiplier'!E$1),0)</f>
        <v>756666984939805.63</v>
      </c>
      <c r="F27" s="133">
        <f>$C27*VLOOKUP($A27,'Non-energy Multiplier'!$A$1:$AQ$44,COLUMN('Non-energy Multiplier'!F$1),0)</f>
        <v>768305768613446.38</v>
      </c>
      <c r="G27" s="133">
        <f>$C27*VLOOKUP($A27,'Non-energy Multiplier'!$A$1:$AQ$44,COLUMN('Non-energy Multiplier'!G$1),0)</f>
        <v>779150998854793.5</v>
      </c>
      <c r="H27" s="133">
        <f>$C27*VLOOKUP($A27,'Non-energy Multiplier'!$A$1:$AQ$44,COLUMN('Non-energy Multiplier'!H$1),0)</f>
        <v>789996229096140.63</v>
      </c>
      <c r="I27" s="133">
        <f>$C27*VLOOKUP($A27,'Non-energy Multiplier'!$A$1:$AQ$44,COLUMN('Non-energy Multiplier'!I$1),0)</f>
        <v>800012692187795.88</v>
      </c>
      <c r="J27" s="133">
        <f>$C27*VLOOKUP($A27,'Non-energy Multiplier'!$A$1:$AQ$44,COLUMN('Non-energy Multiplier'!J$1),0)</f>
        <v>810029155279450.88</v>
      </c>
      <c r="K27" s="133">
        <f>$C27*VLOOKUP($A27,'Non-energy Multiplier'!$A$1:$AQ$44,COLUMN('Non-energy Multiplier'!K$1),0)</f>
        <v>820045618371105.88</v>
      </c>
      <c r="L27" s="133">
        <f>$C27*VLOOKUP($A27,'Non-energy Multiplier'!$A$1:$AQ$44,COLUMN('Non-energy Multiplier'!L$1),0)</f>
        <v>830062081462761.13</v>
      </c>
      <c r="M27" s="133">
        <f>$C27*VLOOKUP($A27,'Non-energy Multiplier'!$A$1:$AQ$44,COLUMN('Non-energy Multiplier'!M$1),0)</f>
        <v>840078544554416.25</v>
      </c>
      <c r="N27" s="133">
        <f>$C27*VLOOKUP($A27,'Non-energy Multiplier'!$A$1:$AQ$44,COLUMN('Non-energy Multiplier'!N$1),0)</f>
        <v>830571518283393.25</v>
      </c>
      <c r="O27" s="133">
        <f>$C27*VLOOKUP($A27,'Non-energy Multiplier'!$A$1:$AQ$44,COLUMN('Non-energy Multiplier'!O$1),0)</f>
        <v>821064492012370.13</v>
      </c>
      <c r="P27" s="133">
        <f>$C27*VLOOKUP($A27,'Non-energy Multiplier'!$A$1:$AQ$44,COLUMN('Non-energy Multiplier'!P$1),0)</f>
        <v>811557465741347.25</v>
      </c>
      <c r="Q27" s="133">
        <f>$C27*VLOOKUP($A27,'Non-energy Multiplier'!$A$1:$AQ$44,COLUMN('Non-energy Multiplier'!Q$1),0)</f>
        <v>802050439470324.13</v>
      </c>
      <c r="R27" s="133">
        <f>$C27*VLOOKUP($A27,'Non-energy Multiplier'!$A$1:$AQ$44,COLUMN('Non-energy Multiplier'!R$1),0)</f>
        <v>792543413199301.13</v>
      </c>
      <c r="S27" s="133">
        <f>$C27*VLOOKUP($A27,'Non-energy Multiplier'!$A$1:$AQ$44,COLUMN('Non-energy Multiplier'!S$1),0)</f>
        <v>778973197600434.75</v>
      </c>
      <c r="T27" s="133">
        <f>$C27*VLOOKUP($A27,'Non-energy Multiplier'!$A$1:$AQ$44,COLUMN('Non-energy Multiplier'!T$1),0)</f>
        <v>765402982001568.38</v>
      </c>
      <c r="U27" s="133">
        <f>$C27*VLOOKUP($A27,'Non-energy Multiplier'!$A$1:$AQ$44,COLUMN('Non-energy Multiplier'!U$1),0)</f>
        <v>751832766402701.75</v>
      </c>
      <c r="V27" s="133">
        <f>$C27*VLOOKUP($A27,'Non-energy Multiplier'!$A$1:$AQ$44,COLUMN('Non-energy Multiplier'!V$1),0)</f>
        <v>738262550803835.38</v>
      </c>
      <c r="W27" s="133">
        <f>$C27*VLOOKUP($A27,'Non-energy Multiplier'!$A$1:$AQ$44,COLUMN('Non-energy Multiplier'!W$1),0)</f>
        <v>724692335204969</v>
      </c>
      <c r="X27" s="133">
        <f>$C27*VLOOKUP($A27,'Non-energy Multiplier'!$A$1:$AQ$44,COLUMN('Non-energy Multiplier'!X$1),0)</f>
        <v>706081894443520.38</v>
      </c>
      <c r="Y27" s="133">
        <f>$C27*VLOOKUP($A27,'Non-energy Multiplier'!$A$1:$AQ$44,COLUMN('Non-energy Multiplier'!Y$1),0)</f>
        <v>687471453682071.75</v>
      </c>
      <c r="Z27" s="133">
        <f>$C27*VLOOKUP($A27,'Non-energy Multiplier'!$A$1:$AQ$44,COLUMN('Non-energy Multiplier'!Z$1),0)</f>
        <v>668861012920623.13</v>
      </c>
      <c r="AA27" s="133">
        <f>$C27*VLOOKUP($A27,'Non-energy Multiplier'!$A$1:$AQ$44,COLUMN('Non-energy Multiplier'!AA$1),0)</f>
        <v>650250572159174.38</v>
      </c>
      <c r="AB27" s="133">
        <f>$C27*VLOOKUP($A27,'Non-energy Multiplier'!$A$1:$AQ$44,COLUMN('Non-energy Multiplier'!AB$1),0)</f>
        <v>631640131397725.75</v>
      </c>
      <c r="AC27" s="133">
        <f>$C27*VLOOKUP($A27,'Non-energy Multiplier'!$A$1:$AQ$44,COLUMN('Non-energy Multiplier'!AC$1),0)</f>
        <v>617270075379992.5</v>
      </c>
      <c r="AD27" s="133">
        <f>$C27*VLOOKUP($A27,'Non-energy Multiplier'!$A$1:$AQ$44,COLUMN('Non-energy Multiplier'!AD$1),0)</f>
        <v>602900019362259.25</v>
      </c>
      <c r="AE27" s="133">
        <f>$C27*VLOOKUP($A27,'Non-energy Multiplier'!$A$1:$AQ$44,COLUMN('Non-energy Multiplier'!AE$1),0)</f>
        <v>588529963344526.13</v>
      </c>
      <c r="AF27" s="133">
        <f>$C27*VLOOKUP($A27,'Non-energy Multiplier'!$A$1:$AQ$44,COLUMN('Non-energy Multiplier'!AF$1),0)</f>
        <v>574159907326792.88</v>
      </c>
      <c r="AG27" s="133">
        <f>$C27*VLOOKUP($A27,'Non-energy Multiplier'!$A$1:$AQ$44,COLUMN('Non-energy Multiplier'!AG$1),0)</f>
        <v>559789851309059.69</v>
      </c>
      <c r="AH27" s="133">
        <f>$C27*VLOOKUP($A27,'Non-energy Multiplier'!$A$1:$AQ$44,COLUMN('Non-energy Multiplier'!AH$1),0)</f>
        <v>551146652690412.81</v>
      </c>
      <c r="AI27" s="133">
        <f>$C27*VLOOKUP($A27,'Non-energy Multiplier'!$A$1:$AQ$44,COLUMN('Non-energy Multiplier'!AI$1),0)</f>
        <v>542503454071765.88</v>
      </c>
      <c r="AJ27" s="133">
        <f>$C27*VLOOKUP($A27,'Non-energy Multiplier'!$A$1:$AQ$44,COLUMN('Non-energy Multiplier'!AJ$1),0)</f>
        <v>533860255453119</v>
      </c>
      <c r="AK27" s="133">
        <f>$C27*VLOOKUP($A27,'Non-energy Multiplier'!$A$1:$AQ$44,COLUMN('Non-energy Multiplier'!AK$1),0)</f>
        <v>525217056834472.19</v>
      </c>
      <c r="AL27" s="133">
        <f>$C27*VLOOKUP($A27,'Non-energy Multiplier'!$A$1:$AQ$44,COLUMN('Non-energy Multiplier'!AL$1),0)</f>
        <v>516573858215825.31</v>
      </c>
      <c r="AM27" s="133">
        <f>$C27*VLOOKUP($A27,'Non-energy Multiplier'!$A$1:$AQ$44,COLUMN('Non-energy Multiplier'!AM$1),0)</f>
        <v>512258536191927.81</v>
      </c>
      <c r="AN27" s="133">
        <f>$C27*VLOOKUP($A27,'Non-energy Multiplier'!$A$1:$AQ$44,COLUMN('Non-energy Multiplier'!AN$1),0)</f>
        <v>507943214168030.31</v>
      </c>
      <c r="AO27" s="133">
        <f>$C27*VLOOKUP($A27,'Non-energy Multiplier'!$A$1:$AQ$44,COLUMN('Non-energy Multiplier'!AO$1),0)</f>
        <v>503627892144132.81</v>
      </c>
      <c r="AP27" s="133">
        <f>$C27*VLOOKUP($A27,'Non-energy Multiplier'!$A$1:$AQ$44,COLUMN('Non-energy Multiplier'!AP$1),0)</f>
        <v>499312570120235.38</v>
      </c>
      <c r="AQ27" s="133">
        <f>$C27*VLOOKUP($A27,'Non-energy Multiplier'!$A$1:$AQ$44,COLUMN('Non-energy Multiplier'!AQ$1),0)</f>
        <v>494997248096337.75</v>
      </c>
      <c r="AR27" s="133" t="str">
        <f>VLOOKUP($A27,'Sector Match'!$A$1:$B$43,2,0)</f>
        <v>cement and other nonmetallic minerals 239</v>
      </c>
    </row>
    <row r="28" spans="1:44" x14ac:dyDescent="0.25">
      <c r="A28" s="12" t="s">
        <v>26</v>
      </c>
      <c r="B28" s="133">
        <f>'Non-energy Use 2019'!G141</f>
        <v>0</v>
      </c>
      <c r="C28" s="133">
        <f>'Non-energy Use 2020'!G140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5">
      <c r="A29" s="12" t="s">
        <v>27</v>
      </c>
      <c r="B29" s="133">
        <f>'Non-energy Use 2019'!G142</f>
        <v>64243925547534.883</v>
      </c>
      <c r="C29" s="133">
        <f>'Non-energy Use 2020'!G141</f>
        <v>64570235934739.758</v>
      </c>
      <c r="D29" s="133">
        <f>$C29*VLOOKUP($A29,'Non-energy Multiplier'!$A$1:$AQ$44,COLUMN('Non-energy Multiplier'!D$1),0)</f>
        <v>68796589075264.063</v>
      </c>
      <c r="E29" s="133">
        <f>$C29*VLOOKUP($A29,'Non-energy Multiplier'!$A$1:$AQ$44,COLUMN('Non-energy Multiplier'!E$1),0)</f>
        <v>74995240348033.031</v>
      </c>
      <c r="F29" s="133">
        <f>$C29*VLOOKUP($A29,'Non-energy Multiplier'!$A$1:$AQ$44,COLUMN('Non-energy Multiplier'!F$1),0)</f>
        <v>81193891620802.016</v>
      </c>
      <c r="G29" s="133">
        <f>$C29*VLOOKUP($A29,'Non-energy Multiplier'!$A$1:$AQ$44,COLUMN('Non-energy Multiplier'!G$1),0)</f>
        <v>86969907579518.531</v>
      </c>
      <c r="H29" s="133">
        <f>$C29*VLOOKUP($A29,'Non-energy Multiplier'!$A$1:$AQ$44,COLUMN('Non-energy Multiplier'!H$1),0)</f>
        <v>92745923538235.094</v>
      </c>
      <c r="I29" s="133">
        <f>$C29*VLOOKUP($A29,'Non-energy Multiplier'!$A$1:$AQ$44,COLUMN('Non-energy Multiplier'!I$1),0)</f>
        <v>97544431859424.172</v>
      </c>
      <c r="J29" s="133">
        <f>$C29*VLOOKUP($A29,'Non-energy Multiplier'!$A$1:$AQ$44,COLUMN('Non-energy Multiplier'!J$1),0)</f>
        <v>102342940180613.28</v>
      </c>
      <c r="K29" s="133">
        <f>$C29*VLOOKUP($A29,'Non-energy Multiplier'!$A$1:$AQ$44,COLUMN('Non-energy Multiplier'!K$1),0)</f>
        <v>107141448501802.36</v>
      </c>
      <c r="L29" s="133">
        <f>$C29*VLOOKUP($A29,'Non-energy Multiplier'!$A$1:$AQ$44,COLUMN('Non-energy Multiplier'!L$1),0)</f>
        <v>111939956822991.44</v>
      </c>
      <c r="M29" s="133">
        <f>$C29*VLOOKUP($A29,'Non-energy Multiplier'!$A$1:$AQ$44,COLUMN('Non-energy Multiplier'!M$1),0)</f>
        <v>116738465144180.5</v>
      </c>
      <c r="N29" s="133">
        <f>$C29*VLOOKUP($A29,'Non-energy Multiplier'!$A$1:$AQ$44,COLUMN('Non-energy Multiplier'!N$1),0)</f>
        <v>119327563174051.34</v>
      </c>
      <c r="O29" s="133">
        <f>$C29*VLOOKUP($A29,'Non-energy Multiplier'!$A$1:$AQ$44,COLUMN('Non-energy Multiplier'!O$1),0)</f>
        <v>121916661203922.2</v>
      </c>
      <c r="P29" s="133">
        <f>$C29*VLOOKUP($A29,'Non-energy Multiplier'!$A$1:$AQ$44,COLUMN('Non-energy Multiplier'!P$1),0)</f>
        <v>124505759233793.06</v>
      </c>
      <c r="Q29" s="133">
        <f>$C29*VLOOKUP($A29,'Non-energy Multiplier'!$A$1:$AQ$44,COLUMN('Non-energy Multiplier'!Q$1),0)</f>
        <v>127094857263663.91</v>
      </c>
      <c r="R29" s="133">
        <f>$C29*VLOOKUP($A29,'Non-energy Multiplier'!$A$1:$AQ$44,COLUMN('Non-energy Multiplier'!R$1),0)</f>
        <v>129683955293534.78</v>
      </c>
      <c r="S29" s="133">
        <f>$C29*VLOOKUP($A29,'Non-energy Multiplier'!$A$1:$AQ$44,COLUMN('Non-energy Multiplier'!S$1),0)</f>
        <v>130443330770640.05</v>
      </c>
      <c r="T29" s="133">
        <f>$C29*VLOOKUP($A29,'Non-energy Multiplier'!$A$1:$AQ$44,COLUMN('Non-energy Multiplier'!T$1),0)</f>
        <v>131202706247745.33</v>
      </c>
      <c r="U29" s="133">
        <f>$C29*VLOOKUP($A29,'Non-energy Multiplier'!$A$1:$AQ$44,COLUMN('Non-energy Multiplier'!U$1),0)</f>
        <v>131962081724850.56</v>
      </c>
      <c r="V29" s="133">
        <f>$C29*VLOOKUP($A29,'Non-energy Multiplier'!$A$1:$AQ$44,COLUMN('Non-energy Multiplier'!V$1),0)</f>
        <v>132721457201955.81</v>
      </c>
      <c r="W29" s="133">
        <f>$C29*VLOOKUP($A29,'Non-energy Multiplier'!$A$1:$AQ$44,COLUMN('Non-energy Multiplier'!W$1),0)</f>
        <v>133480832679061.11</v>
      </c>
      <c r="X29" s="133">
        <f>$C29*VLOOKUP($A29,'Non-energy Multiplier'!$A$1:$AQ$44,COLUMN('Non-energy Multiplier'!X$1),0)</f>
        <v>133146955700506.88</v>
      </c>
      <c r="Y29" s="133">
        <f>$C29*VLOOKUP($A29,'Non-energy Multiplier'!$A$1:$AQ$44,COLUMN('Non-energy Multiplier'!Y$1),0)</f>
        <v>132813078721952.64</v>
      </c>
      <c r="Z29" s="133">
        <f>$C29*VLOOKUP($A29,'Non-energy Multiplier'!$A$1:$AQ$44,COLUMN('Non-energy Multiplier'!Z$1),0)</f>
        <v>132479201743398.38</v>
      </c>
      <c r="AA29" s="133">
        <f>$C29*VLOOKUP($A29,'Non-energy Multiplier'!$A$1:$AQ$44,COLUMN('Non-energy Multiplier'!AA$1),0)</f>
        <v>132145324764844.14</v>
      </c>
      <c r="AB29" s="133">
        <f>$C29*VLOOKUP($A29,'Non-energy Multiplier'!$A$1:$AQ$44,COLUMN('Non-energy Multiplier'!AB$1),0)</f>
        <v>131811447786289.88</v>
      </c>
      <c r="AC29" s="133">
        <f>$C29*VLOOKUP($A29,'Non-energy Multiplier'!$A$1:$AQ$44,COLUMN('Non-energy Multiplier'!AC$1),0)</f>
        <v>130050441373521.88</v>
      </c>
      <c r="AD29" s="133">
        <f>$C29*VLOOKUP($A29,'Non-energy Multiplier'!$A$1:$AQ$44,COLUMN('Non-energy Multiplier'!AD$1),0)</f>
        <v>128289434960753.83</v>
      </c>
      <c r="AE29" s="133">
        <f>$C29*VLOOKUP($A29,'Non-energy Multiplier'!$A$1:$AQ$44,COLUMN('Non-energy Multiplier'!AE$1),0)</f>
        <v>126528428547985.81</v>
      </c>
      <c r="AF29" s="133">
        <f>$C29*VLOOKUP($A29,'Non-energy Multiplier'!$A$1:$AQ$44,COLUMN('Non-energy Multiplier'!AF$1),0)</f>
        <v>124767422135217.8</v>
      </c>
      <c r="AG29" s="133">
        <f>$C29*VLOOKUP($A29,'Non-energy Multiplier'!$A$1:$AQ$44,COLUMN('Non-energy Multiplier'!AG$1),0)</f>
        <v>123006415722449.78</v>
      </c>
      <c r="AH29" s="133">
        <f>$C29*VLOOKUP($A29,'Non-energy Multiplier'!$A$1:$AQ$44,COLUMN('Non-energy Multiplier'!AH$1),0)</f>
        <v>120175062234021.42</v>
      </c>
      <c r="AI29" s="133">
        <f>$C29*VLOOKUP($A29,'Non-energy Multiplier'!$A$1:$AQ$44,COLUMN('Non-energy Multiplier'!AI$1),0)</f>
        <v>117343708745593.06</v>
      </c>
      <c r="AJ29" s="133">
        <f>$C29*VLOOKUP($A29,'Non-energy Multiplier'!$A$1:$AQ$44,COLUMN('Non-energy Multiplier'!AJ$1),0)</f>
        <v>114512355257164.73</v>
      </c>
      <c r="AK29" s="133">
        <f>$C29*VLOOKUP($A29,'Non-energy Multiplier'!$A$1:$AQ$44,COLUMN('Non-energy Multiplier'!AK$1),0)</f>
        <v>111681001768736.38</v>
      </c>
      <c r="AL29" s="133">
        <f>$C29*VLOOKUP($A29,'Non-energy Multiplier'!$A$1:$AQ$44,COLUMN('Non-energy Multiplier'!AL$1),0)</f>
        <v>108849648280308.05</v>
      </c>
      <c r="AM29" s="133">
        <f>$C29*VLOOKUP($A29,'Non-energy Multiplier'!$A$1:$AQ$44,COLUMN('Non-energy Multiplier'!AM$1),0)</f>
        <v>106013713715879.86</v>
      </c>
      <c r="AN29" s="133">
        <f>$C29*VLOOKUP($A29,'Non-energy Multiplier'!$A$1:$AQ$44,COLUMN('Non-energy Multiplier'!AN$1),0)</f>
        <v>103177779151451.67</v>
      </c>
      <c r="AO29" s="133">
        <f>$C29*VLOOKUP($A29,'Non-energy Multiplier'!$A$1:$AQ$44,COLUMN('Non-energy Multiplier'!AO$1),0)</f>
        <v>100341844587023.5</v>
      </c>
      <c r="AP29" s="133">
        <f>$C29*VLOOKUP($A29,'Non-energy Multiplier'!$A$1:$AQ$44,COLUMN('Non-energy Multiplier'!AP$1),0)</f>
        <v>97505910022595.313</v>
      </c>
      <c r="AQ29" s="133">
        <f>$C29*VLOOKUP($A29,'Non-energy Multiplier'!$A$1:$AQ$44,COLUMN('Non-energy Multiplier'!AQ$1),0)</f>
        <v>94669975458167.156</v>
      </c>
      <c r="AR29" s="133" t="str">
        <f>VLOOKUP($A29,'Sector Match'!$A$1:$B$43,2,0)</f>
        <v>other metals 242</v>
      </c>
    </row>
    <row r="30" spans="1:44" x14ac:dyDescent="0.25">
      <c r="A30" s="12" t="s">
        <v>28</v>
      </c>
      <c r="B30" s="133">
        <f>'Non-energy Use 2019'!G143</f>
        <v>0</v>
      </c>
      <c r="C30" s="133">
        <f>'Non-energy Use 2020'!G142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5">
      <c r="A31" s="12" t="s">
        <v>29</v>
      </c>
      <c r="B31" s="133">
        <f>'Non-energy Use 2019'!G144</f>
        <v>0</v>
      </c>
      <c r="C31" s="133">
        <f>'Non-energy Use 2020'!G143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5">
      <c r="A32" s="12" t="s">
        <v>30</v>
      </c>
      <c r="B32" s="133">
        <f>'Non-energy Use 2019'!G145</f>
        <v>0</v>
      </c>
      <c r="C32" s="133">
        <f>'Non-energy Use 2020'!G144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5">
      <c r="A33" s="12" t="s">
        <v>31</v>
      </c>
      <c r="B33" s="133">
        <f>'Non-energy Use 2019'!G146</f>
        <v>0</v>
      </c>
      <c r="C33" s="133">
        <f>'Non-energy Use 2020'!G145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5">
      <c r="A34" s="12" t="s">
        <v>32</v>
      </c>
      <c r="B34" s="133">
        <f>'Non-energy Use 2019'!G147</f>
        <v>0</v>
      </c>
      <c r="C34" s="133">
        <f>'Non-energy Use 2020'!G146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5">
      <c r="A35" s="12" t="s">
        <v>33</v>
      </c>
      <c r="B35" s="133">
        <f>'Non-energy Use 2019'!G148</f>
        <v>0</v>
      </c>
      <c r="C35" s="133">
        <f>'Non-energy Use 2020'!G147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5">
      <c r="A36" s="12" t="s">
        <v>34</v>
      </c>
      <c r="B36" s="133">
        <f>'Non-energy Use 2019'!G149</f>
        <v>0</v>
      </c>
      <c r="C36" s="133">
        <f>'Non-energy Use 2020'!G148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5">
      <c r="A37" s="12" t="s">
        <v>35</v>
      </c>
      <c r="B37" s="133">
        <f>'Non-energy Use 2019'!G150</f>
        <v>0</v>
      </c>
      <c r="C37" s="133">
        <f>'Non-energy Use 2020'!G149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5">
      <c r="A38" s="12" t="s">
        <v>36</v>
      </c>
      <c r="B38" s="133">
        <f>'Non-energy Use 2019'!G151</f>
        <v>0</v>
      </c>
      <c r="C38" s="133">
        <f>'Non-energy Use 2020'!G150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5">
      <c r="A39" s="12" t="s">
        <v>37</v>
      </c>
      <c r="B39" s="133">
        <f>'Non-energy Use 2019'!G152</f>
        <v>0</v>
      </c>
      <c r="C39" s="133">
        <f>'Non-energy Use 2020'!G151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5">
      <c r="A40" s="12" t="s">
        <v>38</v>
      </c>
      <c r="B40" s="133">
        <f>'Non-energy Use 2019'!G153</f>
        <v>0</v>
      </c>
      <c r="C40" s="133">
        <f>'Non-energy Use 2020'!G152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5">
      <c r="A41" s="12" t="s">
        <v>39</v>
      </c>
      <c r="B41" s="133">
        <f>'Non-energy Use 2019'!G154</f>
        <v>0</v>
      </c>
      <c r="C41" s="133">
        <f>'Non-energy Use 2020'!G153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5">
      <c r="A42" s="12" t="s">
        <v>40</v>
      </c>
      <c r="B42" s="133">
        <f>'Non-energy Use 2019'!G155</f>
        <v>0</v>
      </c>
      <c r="C42" s="133">
        <f>'Non-energy Use 2020'!G154</f>
        <v>2697267589500</v>
      </c>
      <c r="D42" s="133">
        <f>$C42*VLOOKUP($A42,'Non-energy Multiplier'!$A$1:$AQ$44,COLUMN('Non-energy Multiplier'!D$1),0)</f>
        <v>3316680447708.748</v>
      </c>
      <c r="E42" s="133">
        <f>$C42*VLOOKUP($A42,'Non-energy Multiplier'!$A$1:$AQ$44,COLUMN('Non-energy Multiplier'!E$1),0)</f>
        <v>3581449038650.3984</v>
      </c>
      <c r="F42" s="133">
        <f>$C42*VLOOKUP($A42,'Non-energy Multiplier'!$A$1:$AQ$44,COLUMN('Non-energy Multiplier'!F$1),0)</f>
        <v>3744718777494.5732</v>
      </c>
      <c r="G42" s="133">
        <f>$C42*VLOOKUP($A42,'Non-energy Multiplier'!$A$1:$AQ$44,COLUMN('Non-energy Multiplier'!G$1),0)</f>
        <v>4162975589737.7256</v>
      </c>
      <c r="H42" s="133">
        <f>$C42*VLOOKUP($A42,'Non-energy Multiplier'!$A$1:$AQ$44,COLUMN('Non-energy Multiplier'!H$1),0)</f>
        <v>4719193455447.5332</v>
      </c>
      <c r="I42" s="133">
        <f>$C42*VLOOKUP($A42,'Non-energy Multiplier'!$A$1:$AQ$44,COLUMN('Non-energy Multiplier'!I$1),0)</f>
        <v>5272259874325.5498</v>
      </c>
      <c r="J42" s="133">
        <f>$C42*VLOOKUP($A42,'Non-energy Multiplier'!$A$1:$AQ$44,COLUMN('Non-energy Multiplier'!J$1),0)</f>
        <v>5784955908373.2432</v>
      </c>
      <c r="K42" s="133">
        <f>$C42*VLOOKUP($A42,'Non-energy Multiplier'!$A$1:$AQ$44,COLUMN('Non-energy Multiplier'!K$1),0)</f>
        <v>6260621269284.2314</v>
      </c>
      <c r="L42" s="133">
        <f>$C42*VLOOKUP($A42,'Non-energy Multiplier'!$A$1:$AQ$44,COLUMN('Non-energy Multiplier'!L$1),0)</f>
        <v>6711025123438.1123</v>
      </c>
      <c r="M42" s="133">
        <f>$C42*VLOOKUP($A42,'Non-energy Multiplier'!$A$1:$AQ$44,COLUMN('Non-energy Multiplier'!M$1),0)</f>
        <v>7155735325402.4375</v>
      </c>
      <c r="N42" s="133">
        <f>$C42*VLOOKUP($A42,'Non-energy Multiplier'!$A$1:$AQ$44,COLUMN('Non-energy Multiplier'!N$1),0)</f>
        <v>7616267039074.0186</v>
      </c>
      <c r="O42" s="133">
        <f>$C42*VLOOKUP($A42,'Non-energy Multiplier'!$A$1:$AQ$44,COLUMN('Non-energy Multiplier'!O$1),0)</f>
        <v>8097211175872.3984</v>
      </c>
      <c r="P42" s="133">
        <f>$C42*VLOOKUP($A42,'Non-energy Multiplier'!$A$1:$AQ$44,COLUMN('Non-energy Multiplier'!P$1),0)</f>
        <v>8598163453243.1943</v>
      </c>
      <c r="Q42" s="133">
        <f>$C42*VLOOKUP($A42,'Non-energy Multiplier'!$A$1:$AQ$44,COLUMN('Non-energy Multiplier'!Q$1),0)</f>
        <v>9118520416097.8184</v>
      </c>
      <c r="R42" s="133">
        <f>$C42*VLOOKUP($A42,'Non-energy Multiplier'!$A$1:$AQ$44,COLUMN('Non-energy Multiplier'!R$1),0)</f>
        <v>9657462234385.957</v>
      </c>
      <c r="S42" s="133">
        <f>$C42*VLOOKUP($A42,'Non-energy Multiplier'!$A$1:$AQ$44,COLUMN('Non-energy Multiplier'!S$1),0)</f>
        <v>10213929747962.121</v>
      </c>
      <c r="T42" s="133">
        <f>$C42*VLOOKUP($A42,'Non-energy Multiplier'!$A$1:$AQ$44,COLUMN('Non-energy Multiplier'!T$1),0)</f>
        <v>10786586612531.752</v>
      </c>
      <c r="U42" s="133">
        <f>$C42*VLOOKUP($A42,'Non-energy Multiplier'!$A$1:$AQ$44,COLUMN('Non-energy Multiplier'!U$1),0)</f>
        <v>11373820248569.209</v>
      </c>
      <c r="V42" s="133">
        <f>$C42*VLOOKUP($A42,'Non-energy Multiplier'!$A$1:$AQ$44,COLUMN('Non-energy Multiplier'!V$1),0)</f>
        <v>11973735999027.916</v>
      </c>
      <c r="W42" s="133">
        <f>$C42*VLOOKUP($A42,'Non-energy Multiplier'!$A$1:$AQ$44,COLUMN('Non-energy Multiplier'!W$1),0)</f>
        <v>12584148228562.264</v>
      </c>
      <c r="X42" s="133">
        <f>$C42*VLOOKUP($A42,'Non-energy Multiplier'!$A$1:$AQ$44,COLUMN('Non-energy Multiplier'!X$1),0)</f>
        <v>13202574798801.545</v>
      </c>
      <c r="Y42" s="133">
        <f>$C42*VLOOKUP($A42,'Non-energy Multiplier'!$A$1:$AQ$44,COLUMN('Non-energy Multiplier'!Y$1),0)</f>
        <v>13826235465880.133</v>
      </c>
      <c r="Z42" s="133">
        <f>$C42*VLOOKUP($A42,'Non-energy Multiplier'!$A$1:$AQ$44,COLUMN('Non-energy Multiplier'!Z$1),0)</f>
        <v>14452054732711.986</v>
      </c>
      <c r="AA42" s="133">
        <f>$C42*VLOOKUP($A42,'Non-energy Multiplier'!$A$1:$AQ$44,COLUMN('Non-energy Multiplier'!AA$1),0)</f>
        <v>15076669658300.127</v>
      </c>
      <c r="AB42" s="133">
        <f>$C42*VLOOKUP($A42,'Non-energy Multiplier'!$A$1:$AQ$44,COLUMN('Non-energy Multiplier'!AB$1),0)</f>
        <v>15696443078042.971</v>
      </c>
      <c r="AC42" s="133">
        <f>$C42*VLOOKUP($A42,'Non-energy Multiplier'!$A$1:$AQ$44,COLUMN('Non-energy Multiplier'!AC$1),0)</f>
        <v>16307482621263.379</v>
      </c>
      <c r="AD42" s="133">
        <f>$C42*VLOOKUP($A42,'Non-energy Multiplier'!$A$1:$AQ$44,COLUMN('Non-energy Multiplier'!AD$1),0)</f>
        <v>16905665824256.891</v>
      </c>
      <c r="AE42" s="133">
        <f>$C42*VLOOKUP($A42,'Non-energy Multiplier'!$A$1:$AQ$44,COLUMN('Non-energy Multiplier'!AE$1),0)</f>
        <v>17486671528860.727</v>
      </c>
      <c r="AF42" s="133">
        <f>$C42*VLOOKUP($A42,'Non-energy Multiplier'!$A$1:$AQ$44,COLUMN('Non-energy Multiplier'!AF$1),0)</f>
        <v>18046017628420.969</v>
      </c>
      <c r="AG42" s="133">
        <f>$C42*VLOOKUP($A42,'Non-energy Multiplier'!$A$1:$AQ$44,COLUMN('Non-energy Multiplier'!AG$1),0)</f>
        <v>18579105076438.785</v>
      </c>
      <c r="AH42" s="133">
        <f>$C42*VLOOKUP($A42,'Non-energy Multiplier'!$A$1:$AQ$44,COLUMN('Non-energy Multiplier'!AH$1),0)</f>
        <v>19081267910345.656</v>
      </c>
      <c r="AI42" s="133">
        <f>$C42*VLOOKUP($A42,'Non-energy Multiplier'!$A$1:$AQ$44,COLUMN('Non-energy Multiplier'!AI$1),0)</f>
        <v>19547828866967.566</v>
      </c>
      <c r="AJ42" s="133">
        <f>$C42*VLOOKUP($A42,'Non-energy Multiplier'!$A$1:$AQ$44,COLUMN('Non-energy Multiplier'!AJ$1),0)</f>
        <v>19974159981400.051</v>
      </c>
      <c r="AK42" s="133">
        <f>$C42*VLOOKUP($A42,'Non-energy Multiplier'!$A$1:$AQ$44,COLUMN('Non-energy Multiplier'!AK$1),0)</f>
        <v>20355747372261.641</v>
      </c>
      <c r="AL42" s="133">
        <f>$C42*VLOOKUP($A42,'Non-energy Multiplier'!$A$1:$AQ$44,COLUMN('Non-energy Multiplier'!AL$1),0)</f>
        <v>20688259229472.336</v>
      </c>
      <c r="AM42" s="133">
        <f>$C42*VLOOKUP($A42,'Non-energy Multiplier'!$A$1:$AQ$44,COLUMN('Non-energy Multiplier'!AM$1),0)</f>
        <v>20967615842373.875</v>
      </c>
      <c r="AN42" s="133">
        <f>$C42*VLOOKUP($A42,'Non-energy Multiplier'!$A$1:$AQ$44,COLUMN('Non-energy Multiplier'!AN$1),0)</f>
        <v>21190060343232.273</v>
      </c>
      <c r="AO42" s="133">
        <f>$C42*VLOOKUP($A42,'Non-energy Multiplier'!$A$1:$AQ$44,COLUMN('Non-energy Multiplier'!AO$1),0)</f>
        <v>21352228701282.719</v>
      </c>
      <c r="AP42" s="133">
        <f>$C42*VLOOKUP($A42,'Non-energy Multiplier'!$A$1:$AQ$44,COLUMN('Non-energy Multiplier'!AP$1),0)</f>
        <v>21451217392828.605</v>
      </c>
      <c r="AQ42" s="133">
        <f>$C42*VLOOKUP($A42,'Non-energy Multiplier'!$A$1:$AQ$44,COLUMN('Non-energy Multiplier'!AQ$1),0)</f>
        <v>21484647100489.605</v>
      </c>
      <c r="AR42" s="133" t="str">
        <f>VLOOKUP($A42,'Sector Match'!$A$1:$B$43,2,0)</f>
        <v>energy pipelines and gas processing 352T353</v>
      </c>
    </row>
    <row r="43" spans="1:44" x14ac:dyDescent="0.25">
      <c r="A43" s="37" t="s">
        <v>41</v>
      </c>
      <c r="B43" s="133">
        <f>'Non-energy Use 2019'!G156</f>
        <v>0</v>
      </c>
      <c r="C43" s="133">
        <f>'Non-energy Use 2020'!G155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14">
        <f>'Non-energy Use 2019'!G157</f>
        <v>1046148151471500</v>
      </c>
      <c r="C44" s="214">
        <f>'Non-energy Use 2020'!G156</f>
        <v>1098535143717000</v>
      </c>
      <c r="D44" s="214">
        <f>$C44*VLOOKUP($A44,'Non-energy Multiplier'!$A$1:$AQ$44,COLUMN('Non-energy Multiplier'!D$1),0)</f>
        <v>1161771426096384.8</v>
      </c>
      <c r="E44" s="214">
        <f>$C44*VLOOKUP($A44,'Non-energy Multiplier'!$A$1:$AQ$44,COLUMN('Non-energy Multiplier'!E$1),0)</f>
        <v>1182346066340333.8</v>
      </c>
      <c r="F44" s="214">
        <f>$C44*VLOOKUP($A44,'Non-energy Multiplier'!$A$1:$AQ$44,COLUMN('Non-energy Multiplier'!F$1),0)</f>
        <v>1243577032093107.8</v>
      </c>
      <c r="G44" s="214">
        <f>$C44*VLOOKUP($A44,'Non-energy Multiplier'!$A$1:$AQ$44,COLUMN('Non-energy Multiplier'!G$1),0)</f>
        <v>1307741100159496</v>
      </c>
      <c r="H44" s="214">
        <f>$C44*VLOOKUP($A44,'Non-energy Multiplier'!$A$1:$AQ$44,COLUMN('Non-energy Multiplier'!H$1),0)</f>
        <v>1362449244015344.8</v>
      </c>
      <c r="I44" s="214">
        <f>$C44*VLOOKUP($A44,'Non-energy Multiplier'!$A$1:$AQ$44,COLUMN('Non-energy Multiplier'!I$1),0)</f>
        <v>1433676386405087.3</v>
      </c>
      <c r="J44" s="214">
        <f>$C44*VLOOKUP($A44,'Non-energy Multiplier'!$A$1:$AQ$44,COLUMN('Non-energy Multiplier'!J$1),0)</f>
        <v>1494901340709363.5</v>
      </c>
      <c r="K44" s="214">
        <f>$C44*VLOOKUP($A44,'Non-energy Multiplier'!$A$1:$AQ$44,COLUMN('Non-energy Multiplier'!K$1),0)</f>
        <v>1554625633498174.8</v>
      </c>
      <c r="L44" s="214">
        <f>$C44*VLOOKUP($A44,'Non-energy Multiplier'!$A$1:$AQ$44,COLUMN('Non-energy Multiplier'!L$1),0)</f>
        <v>1612618253647265.3</v>
      </c>
      <c r="M44" s="214">
        <f>$C44*VLOOKUP($A44,'Non-energy Multiplier'!$A$1:$AQ$44,COLUMN('Non-energy Multiplier'!M$1),0)</f>
        <v>1678044506208820.8</v>
      </c>
      <c r="N44" s="214">
        <f>$C44*VLOOKUP($A44,'Non-energy Multiplier'!$A$1:$AQ$44,COLUMN('Non-energy Multiplier'!N$1),0)</f>
        <v>1722592967194235.8</v>
      </c>
      <c r="O44" s="214">
        <f>$C44*VLOOKUP($A44,'Non-energy Multiplier'!$A$1:$AQ$44,COLUMN('Non-energy Multiplier'!O$1),0)</f>
        <v>1774226828489196</v>
      </c>
      <c r="P44" s="214">
        <f>$C44*VLOOKUP($A44,'Non-energy Multiplier'!$A$1:$AQ$44,COLUMN('Non-energy Multiplier'!P$1),0)</f>
        <v>1823435098971635</v>
      </c>
      <c r="Q44" s="214">
        <f>$C44*VLOOKUP($A44,'Non-energy Multiplier'!$A$1:$AQ$44,COLUMN('Non-energy Multiplier'!Q$1),0)</f>
        <v>1870108201116103</v>
      </c>
      <c r="R44" s="214">
        <f>$C44*VLOOKUP($A44,'Non-energy Multiplier'!$A$1:$AQ$44,COLUMN('Non-energy Multiplier'!R$1),0)</f>
        <v>1910207672863003.5</v>
      </c>
      <c r="S44" s="214">
        <f>$C44*VLOOKUP($A44,'Non-energy Multiplier'!$A$1:$AQ$44,COLUMN('Non-energy Multiplier'!S$1),0)</f>
        <v>1955544012501198</v>
      </c>
      <c r="T44" s="214">
        <f>$C44*VLOOKUP($A44,'Non-energy Multiplier'!$A$1:$AQ$44,COLUMN('Non-energy Multiplier'!T$1),0)</f>
        <v>1994220384817507</v>
      </c>
      <c r="U44" s="214">
        <f>$C44*VLOOKUP($A44,'Non-energy Multiplier'!$A$1:$AQ$44,COLUMN('Non-energy Multiplier'!U$1),0)</f>
        <v>2030187763695408</v>
      </c>
      <c r="V44" s="214">
        <f>$C44*VLOOKUP($A44,'Non-energy Multiplier'!$A$1:$AQ$44,COLUMN('Non-energy Multiplier'!V$1),0)</f>
        <v>2063466008338129.3</v>
      </c>
      <c r="W44" s="214">
        <f>$C44*VLOOKUP($A44,'Non-energy Multiplier'!$A$1:$AQ$44,COLUMN('Non-energy Multiplier'!W$1),0)</f>
        <v>2094098238104449</v>
      </c>
      <c r="X44" s="214">
        <f>$C44*VLOOKUP($A44,'Non-energy Multiplier'!$A$1:$AQ$44,COLUMN('Non-energy Multiplier'!X$1),0)</f>
        <v>2122149439561354</v>
      </c>
      <c r="Y44" s="214">
        <f>$C44*VLOOKUP($A44,'Non-energy Multiplier'!$A$1:$AQ$44,COLUMN('Non-energy Multiplier'!Y$1),0)</f>
        <v>2147704934636071.3</v>
      </c>
      <c r="Z44" s="214">
        <f>$C44*VLOOKUP($A44,'Non-energy Multiplier'!$A$1:$AQ$44,COLUMN('Non-energy Multiplier'!Z$1),0)</f>
        <v>2170868751147127.8</v>
      </c>
      <c r="AA44" s="214">
        <f>$C44*VLOOKUP($A44,'Non-energy Multiplier'!$A$1:$AQ$44,COLUMN('Non-energy Multiplier'!AA$1),0)</f>
        <v>2191761935461449</v>
      </c>
      <c r="AB44" s="214">
        <f>$C44*VLOOKUP($A44,'Non-energy Multiplier'!$A$1:$AQ$44,COLUMN('Non-energy Multiplier'!AB$1),0)</f>
        <v>2210520844822897.8</v>
      </c>
      <c r="AC44" s="214">
        <f>$C44*VLOOKUP($A44,'Non-energy Multiplier'!$A$1:$AQ$44,COLUMN('Non-energy Multiplier'!AC$1),0)</f>
        <v>2227295454177221</v>
      </c>
      <c r="AD44" s="214">
        <f>$C44*VLOOKUP($A44,'Non-energy Multiplier'!$A$1:$AQ$44,COLUMN('Non-energy Multiplier'!AD$1),0)</f>
        <v>2242247709224115</v>
      </c>
      <c r="AE44" s="214">
        <f>$C44*VLOOKUP($A44,'Non-energy Multiplier'!$A$1:$AQ$44,COLUMN('Non-energy Multiplier'!AE$1),0)</f>
        <v>2255549954100365</v>
      </c>
      <c r="AF44" s="214">
        <f>$C44*VLOOKUP($A44,'Non-energy Multiplier'!$A$1:$AQ$44,COLUMN('Non-energy Multiplier'!AF$1),0)</f>
        <v>2267383458668972.5</v>
      </c>
      <c r="AG44" s="214">
        <f>$C44*VLOOKUP($A44,'Non-energy Multiplier'!$A$1:$AQ$44,COLUMN('Non-energy Multiplier'!AG$1),0)</f>
        <v>2277937066977252.5</v>
      </c>
      <c r="AH44" s="214">
        <f>$C44*VLOOKUP($A44,'Non-energy Multiplier'!$A$1:$AQ$44,COLUMN('Non-energy Multiplier'!AH$1),0)</f>
        <v>2287405985156686</v>
      </c>
      <c r="AI44" s="214">
        <f>$C44*VLOOKUP($A44,'Non-energy Multiplier'!$A$1:$AQ$44,COLUMN('Non-energy Multiplier'!AI$1),0)</f>
        <v>2295990723960972.5</v>
      </c>
      <c r="AJ44" s="214">
        <f>$C44*VLOOKUP($A44,'Non-energy Multiplier'!$A$1:$AQ$44,COLUMN('Non-energy Multiplier'!AJ$1),0)</f>
        <v>2303896208351662</v>
      </c>
      <c r="AK44" s="214">
        <f>$C44*VLOOKUP($A44,'Non-energy Multiplier'!$A$1:$AQ$44,COLUMN('Non-energy Multiplier'!AK$1),0)</f>
        <v>2311331064106821</v>
      </c>
      <c r="AL44" s="214">
        <f>$C44*VLOOKUP($A44,'Non-energy Multiplier'!$A$1:$AQ$44,COLUMN('Non-energy Multiplier'!AL$1),0)</f>
        <v>2318507089397423.5</v>
      </c>
      <c r="AM44" s="214">
        <f>$C44*VLOOKUP($A44,'Non-energy Multiplier'!$A$1:$AQ$44,COLUMN('Non-energy Multiplier'!AM$1),0)</f>
        <v>2325638917687890.5</v>
      </c>
      <c r="AN44" s="214">
        <f>$C44*VLOOKUP($A44,'Non-energy Multiplier'!$A$1:$AQ$44,COLUMN('Non-energy Multiplier'!AN$1),0)</f>
        <v>2332943877202090</v>
      </c>
      <c r="AO44" s="214">
        <f>$C44*VLOOKUP($A44,'Non-energy Multiplier'!$A$1:$AQ$44,COLUMN('Non-energy Multiplier'!AO$1),0)</f>
        <v>2340642051577846.5</v>
      </c>
      <c r="AP44" s="214">
        <f>$C44*VLOOKUP($A44,'Non-energy Multiplier'!$A$1:$AQ$44,COLUMN('Non-energy Multiplier'!AP$1),0)</f>
        <v>2348956546230177</v>
      </c>
      <c r="AQ44" s="214">
        <f>$C44*VLOOKUP($A44,'Non-energy Multiplier'!$A$1:$AQ$44,COLUMN('Non-energy Multiplier'!AQ$1),0)</f>
        <v>2358193433622378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5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5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5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5">
      <c r="A54" s="105" t="s">
        <v>93</v>
      </c>
      <c r="B54" s="133">
        <f t="shared" si="0"/>
        <v>153933962987.09198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5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5">
      <c r="A56" s="105" t="s">
        <v>95</v>
      </c>
      <c r="B56" s="133">
        <f t="shared" si="0"/>
        <v>643224059624.63416</v>
      </c>
      <c r="C56" s="133">
        <f t="shared" si="1"/>
        <v>635902582634.81799</v>
      </c>
      <c r="D56" s="133">
        <f t="shared" si="1"/>
        <v>730952845750.62634</v>
      </c>
      <c r="E56" s="133">
        <f t="shared" si="1"/>
        <v>738812649842.60608</v>
      </c>
      <c r="F56" s="133">
        <f t="shared" si="1"/>
        <v>742548570184.20349</v>
      </c>
      <c r="G56" s="133">
        <f t="shared" si="1"/>
        <v>752463952697.90369</v>
      </c>
      <c r="H56" s="133">
        <f t="shared" si="1"/>
        <v>766656156950.35535</v>
      </c>
      <c r="I56" s="133">
        <f t="shared" si="1"/>
        <v>783360410532.7627</v>
      </c>
      <c r="J56" s="133">
        <f t="shared" si="1"/>
        <v>801481123041.53931</v>
      </c>
      <c r="K56" s="133">
        <f t="shared" si="1"/>
        <v>820027564899.79956</v>
      </c>
      <c r="L56" s="133">
        <f t="shared" ref="L56:AQ63" si="2">SUMIFS(L$2:L$44,$AR$2:$AR$44,$A56)</f>
        <v>837914809917.68347</v>
      </c>
      <c r="M56" s="133">
        <f t="shared" si="2"/>
        <v>853965511146.11682</v>
      </c>
      <c r="N56" s="133">
        <f t="shared" si="2"/>
        <v>867154810620.34692</v>
      </c>
      <c r="O56" s="133">
        <f t="shared" si="2"/>
        <v>877347405647.25159</v>
      </c>
      <c r="P56" s="133">
        <f t="shared" si="2"/>
        <v>884671469889.30823</v>
      </c>
      <c r="Q56" s="133">
        <f t="shared" si="2"/>
        <v>889292704467.90491</v>
      </c>
      <c r="R56" s="133">
        <f t="shared" si="2"/>
        <v>891408014423.89197</v>
      </c>
      <c r="S56" s="133">
        <f t="shared" si="2"/>
        <v>891229173071.05872</v>
      </c>
      <c r="T56" s="133">
        <f t="shared" si="2"/>
        <v>888946933264.28796</v>
      </c>
      <c r="U56" s="133">
        <f t="shared" si="2"/>
        <v>884756028319.82141</v>
      </c>
      <c r="V56" s="133">
        <f t="shared" si="2"/>
        <v>878860907848.6825</v>
      </c>
      <c r="W56" s="133">
        <f t="shared" si="2"/>
        <v>871471836957.27844</v>
      </c>
      <c r="X56" s="133">
        <f t="shared" si="2"/>
        <v>862801375632.3009</v>
      </c>
      <c r="Y56" s="133">
        <f t="shared" si="2"/>
        <v>853061287344.03406</v>
      </c>
      <c r="Z56" s="133">
        <f t="shared" si="2"/>
        <v>842459906391.25159</v>
      </c>
      <c r="AA56" s="133">
        <f t="shared" si="2"/>
        <v>831199976244.77991</v>
      </c>
      <c r="AB56" s="133">
        <f t="shared" si="2"/>
        <v>819476956499.69263</v>
      </c>
      <c r="AC56" s="133">
        <f t="shared" si="2"/>
        <v>807477784206.87378</v>
      </c>
      <c r="AD56" s="133">
        <f t="shared" si="2"/>
        <v>795380066356.24329</v>
      </c>
      <c r="AE56" s="133">
        <f t="shared" si="2"/>
        <v>783351674035.65503</v>
      </c>
      <c r="AF56" s="133">
        <f t="shared" si="2"/>
        <v>771550705108.64478</v>
      </c>
      <c r="AG56" s="133">
        <f t="shared" si="2"/>
        <v>760125780900.96448</v>
      </c>
      <c r="AH56" s="133">
        <f t="shared" si="2"/>
        <v>749216643088.35632</v>
      </c>
      <c r="AI56" s="133">
        <f t="shared" si="2"/>
        <v>738955019461.83252</v>
      </c>
      <c r="AJ56" s="133">
        <f t="shared" si="2"/>
        <v>729465731253.59827</v>
      </c>
      <c r="AK56" s="133">
        <f t="shared" si="2"/>
        <v>720868020014.08386</v>
      </c>
      <c r="AL56" s="133">
        <f t="shared" si="2"/>
        <v>713277078465.11499</v>
      </c>
      <c r="AM56" s="133">
        <f t="shared" si="2"/>
        <v>706805777204.59229</v>
      </c>
      <c r="AN56" s="133">
        <f t="shared" si="2"/>
        <v>701566587564.32385</v>
      </c>
      <c r="AO56" s="133">
        <f t="shared" si="2"/>
        <v>697673710366.86951</v>
      </c>
      <c r="AP56" s="133">
        <f t="shared" si="2"/>
        <v>695245430923.75635</v>
      </c>
      <c r="AQ56" s="133">
        <f t="shared" si="2"/>
        <v>694406732606.04895</v>
      </c>
    </row>
    <row r="57" spans="1:43" x14ac:dyDescent="0.25">
      <c r="A57" s="105" t="s">
        <v>96</v>
      </c>
      <c r="B57" s="133">
        <f t="shared" si="0"/>
        <v>200663916036.7449</v>
      </c>
      <c r="C57" s="133">
        <f t="shared" ref="C57:AP68" si="3">SUMIFS(C$2:C$44,$AR$2:$AR$44,$A57)</f>
        <v>190770774790.44543</v>
      </c>
      <c r="D57" s="133">
        <f t="shared" si="3"/>
        <v>228224135806.37778</v>
      </c>
      <c r="E57" s="133">
        <f t="shared" si="3"/>
        <v>225809603880.20444</v>
      </c>
      <c r="F57" s="133">
        <f t="shared" si="3"/>
        <v>227870214875.32077</v>
      </c>
      <c r="G57" s="133">
        <f t="shared" si="3"/>
        <v>233136250417.48477</v>
      </c>
      <c r="H57" s="133">
        <f t="shared" si="3"/>
        <v>240236684337.80167</v>
      </c>
      <c r="I57" s="133">
        <f t="shared" si="3"/>
        <v>247926927906.41397</v>
      </c>
      <c r="J57" s="133">
        <f t="shared" si="3"/>
        <v>255787976414.52167</v>
      </c>
      <c r="K57" s="133">
        <f t="shared" si="3"/>
        <v>263598665672.45081</v>
      </c>
      <c r="L57" s="133">
        <f t="shared" si="2"/>
        <v>271111252994.64352</v>
      </c>
      <c r="M57" s="133">
        <f t="shared" si="2"/>
        <v>278053097222.94659</v>
      </c>
      <c r="N57" s="133">
        <f t="shared" si="2"/>
        <v>284183837867.45526</v>
      </c>
      <c r="O57" s="133">
        <f t="shared" si="2"/>
        <v>289468958977.91742</v>
      </c>
      <c r="P57" s="133">
        <f t="shared" si="2"/>
        <v>293938273326.12219</v>
      </c>
      <c r="Q57" s="133">
        <f t="shared" si="2"/>
        <v>297633850127.32147</v>
      </c>
      <c r="R57" s="133">
        <f t="shared" si="2"/>
        <v>300608377274.81982</v>
      </c>
      <c r="S57" s="133">
        <f t="shared" si="2"/>
        <v>302917231812.39294</v>
      </c>
      <c r="T57" s="133">
        <f t="shared" si="2"/>
        <v>304597796285.21838</v>
      </c>
      <c r="U57" s="133">
        <f t="shared" si="2"/>
        <v>305686449020.48877</v>
      </c>
      <c r="V57" s="133">
        <f t="shared" si="2"/>
        <v>306223872799.84167</v>
      </c>
      <c r="W57" s="133">
        <f t="shared" si="2"/>
        <v>306254236474.22546</v>
      </c>
      <c r="X57" s="133">
        <f t="shared" si="2"/>
        <v>305824407729.82605</v>
      </c>
      <c r="Y57" s="133">
        <f t="shared" si="2"/>
        <v>304983212391.18628</v>
      </c>
      <c r="Z57" s="133">
        <f t="shared" si="2"/>
        <v>303780752670.35559</v>
      </c>
      <c r="AA57" s="133">
        <f t="shared" si="2"/>
        <v>302267793860.52496</v>
      </c>
      <c r="AB57" s="133">
        <f t="shared" si="2"/>
        <v>300495226228.8681</v>
      </c>
      <c r="AC57" s="133">
        <f t="shared" si="2"/>
        <v>298513606364.23938</v>
      </c>
      <c r="AD57" s="133">
        <f t="shared" si="2"/>
        <v>296372780037.65076</v>
      </c>
      <c r="AE57" s="133">
        <f t="shared" si="2"/>
        <v>294121586773.97418</v>
      </c>
      <c r="AF57" s="133">
        <f t="shared" si="2"/>
        <v>291807644831.80829</v>
      </c>
      <c r="AG57" s="133">
        <f t="shared" si="2"/>
        <v>289477214149.8241</v>
      </c>
      <c r="AH57" s="133">
        <f t="shared" si="2"/>
        <v>287175134035.80054</v>
      </c>
      <c r="AI57" s="133">
        <f t="shared" si="2"/>
        <v>284944831934.07184</v>
      </c>
      <c r="AJ57" s="133">
        <f t="shared" si="2"/>
        <v>282828399488.12628</v>
      </c>
      <c r="AK57" s="133">
        <f t="shared" si="2"/>
        <v>280866732295.02374</v>
      </c>
      <c r="AL57" s="133">
        <f t="shared" si="2"/>
        <v>279099730204.78589</v>
      </c>
      <c r="AM57" s="133">
        <f t="shared" si="2"/>
        <v>277566555731.27588</v>
      </c>
      <c r="AN57" s="133">
        <f t="shared" si="2"/>
        <v>276305949096.42212</v>
      </c>
      <c r="AO57" s="133">
        <f t="shared" si="2"/>
        <v>275356599619.02002</v>
      </c>
      <c r="AP57" s="133">
        <f t="shared" si="2"/>
        <v>274757574583.47247</v>
      </c>
      <c r="AQ57" s="133">
        <f t="shared" si="2"/>
        <v>274548808394.27939</v>
      </c>
    </row>
    <row r="58" spans="1:43" x14ac:dyDescent="0.25">
      <c r="A58" s="105" t="s">
        <v>97</v>
      </c>
      <c r="B58" s="133">
        <f t="shared" si="0"/>
        <v>4480085526705162.5</v>
      </c>
      <c r="C58" s="133">
        <f t="shared" si="3"/>
        <v>5862312236518565</v>
      </c>
      <c r="D58" s="133">
        <f t="shared" si="3"/>
        <v>6141205212973551</v>
      </c>
      <c r="E58" s="133">
        <f t="shared" si="3"/>
        <v>6550248245107531</v>
      </c>
      <c r="F58" s="133">
        <f t="shared" si="3"/>
        <v>6959291277241510</v>
      </c>
      <c r="G58" s="133">
        <f t="shared" si="3"/>
        <v>7340445011729989</v>
      </c>
      <c r="H58" s="133">
        <f t="shared" si="3"/>
        <v>7721598746218469</v>
      </c>
      <c r="I58" s="133">
        <f t="shared" si="3"/>
        <v>7893188671888069</v>
      </c>
      <c r="J58" s="133">
        <f t="shared" si="3"/>
        <v>8064778597557668</v>
      </c>
      <c r="K58" s="133">
        <f t="shared" si="3"/>
        <v>8236368523227269</v>
      </c>
      <c r="L58" s="133">
        <f t="shared" si="2"/>
        <v>8407958448896866</v>
      </c>
      <c r="M58" s="133">
        <f t="shared" si="2"/>
        <v>8579548374566466</v>
      </c>
      <c r="N58" s="133">
        <f t="shared" si="2"/>
        <v>8591805224740492</v>
      </c>
      <c r="O58" s="133">
        <f t="shared" si="2"/>
        <v>8604062074914520</v>
      </c>
      <c r="P58" s="133">
        <f t="shared" si="2"/>
        <v>8616318925088544</v>
      </c>
      <c r="Q58" s="133">
        <f t="shared" si="2"/>
        <v>8628575775262571</v>
      </c>
      <c r="R58" s="133">
        <f t="shared" si="2"/>
        <v>8640832625436596</v>
      </c>
      <c r="S58" s="133">
        <f t="shared" si="2"/>
        <v>8542781443004082</v>
      </c>
      <c r="T58" s="133">
        <f t="shared" si="2"/>
        <v>8444730260571567</v>
      </c>
      <c r="U58" s="133">
        <f t="shared" si="2"/>
        <v>8346679078139050</v>
      </c>
      <c r="V58" s="133">
        <f t="shared" si="2"/>
        <v>8248627895706535</v>
      </c>
      <c r="W58" s="133">
        <f t="shared" si="2"/>
        <v>8150576713274020</v>
      </c>
      <c r="X58" s="133">
        <f t="shared" si="2"/>
        <v>7966729992263116</v>
      </c>
      <c r="Y58" s="133">
        <f t="shared" si="2"/>
        <v>7782883271252215</v>
      </c>
      <c r="Z58" s="133">
        <f t="shared" si="2"/>
        <v>7599036550241310</v>
      </c>
      <c r="AA58" s="133">
        <f t="shared" si="2"/>
        <v>7415189829230407</v>
      </c>
      <c r="AB58" s="133">
        <f t="shared" si="2"/>
        <v>7231343108219503</v>
      </c>
      <c r="AC58" s="133">
        <f t="shared" si="2"/>
        <v>7047496387208599</v>
      </c>
      <c r="AD58" s="133">
        <f t="shared" si="2"/>
        <v>6863649666197697</v>
      </c>
      <c r="AE58" s="133">
        <f t="shared" si="2"/>
        <v>6679802945186794</v>
      </c>
      <c r="AF58" s="133">
        <f t="shared" si="2"/>
        <v>6495956224175892</v>
      </c>
      <c r="AG58" s="133">
        <f t="shared" si="2"/>
        <v>6312109503164989</v>
      </c>
      <c r="AH58" s="133">
        <f t="shared" si="2"/>
        <v>6152775331014963</v>
      </c>
      <c r="AI58" s="133">
        <f t="shared" si="2"/>
        <v>5993441158864937</v>
      </c>
      <c r="AJ58" s="133">
        <f t="shared" si="2"/>
        <v>5834106986714911</v>
      </c>
      <c r="AK58" s="133">
        <f t="shared" si="2"/>
        <v>5674772814564885</v>
      </c>
      <c r="AL58" s="133">
        <f t="shared" si="2"/>
        <v>5515438642414859</v>
      </c>
      <c r="AM58" s="133">
        <f t="shared" si="2"/>
        <v>5348100607810977</v>
      </c>
      <c r="AN58" s="133">
        <f t="shared" si="2"/>
        <v>5180762573207095</v>
      </c>
      <c r="AO58" s="133">
        <f t="shared" si="2"/>
        <v>5013424538603213</v>
      </c>
      <c r="AP58" s="133">
        <f t="shared" si="2"/>
        <v>4846086503999331</v>
      </c>
      <c r="AQ58" s="133">
        <f t="shared" si="2"/>
        <v>4678748469395448</v>
      </c>
    </row>
    <row r="59" spans="1:43" x14ac:dyDescent="0.25">
      <c r="A59" s="105" t="s">
        <v>98</v>
      </c>
      <c r="B59" s="133">
        <f t="shared" si="0"/>
        <v>344721456396993.31</v>
      </c>
      <c r="C59" s="133">
        <f t="shared" si="3"/>
        <v>467290421363691.75</v>
      </c>
      <c r="D59" s="133">
        <f t="shared" si="3"/>
        <v>497543257038049.44</v>
      </c>
      <c r="E59" s="133">
        <f t="shared" si="3"/>
        <v>547964649828645.63</v>
      </c>
      <c r="F59" s="133">
        <f t="shared" si="3"/>
        <v>592335475484370.25</v>
      </c>
      <c r="G59" s="133">
        <f t="shared" si="3"/>
        <v>630655734005223.5</v>
      </c>
      <c r="H59" s="133">
        <f t="shared" si="3"/>
        <v>668975992526076.5</v>
      </c>
      <c r="I59" s="133">
        <f t="shared" si="3"/>
        <v>693339173496199.63</v>
      </c>
      <c r="J59" s="133">
        <f t="shared" si="3"/>
        <v>717702354466322.63</v>
      </c>
      <c r="K59" s="133">
        <f t="shared" si="3"/>
        <v>742065535436445.88</v>
      </c>
      <c r="L59" s="133">
        <f t="shared" si="2"/>
        <v>766428716406569</v>
      </c>
      <c r="M59" s="133">
        <f t="shared" si="2"/>
        <v>790791897376692.25</v>
      </c>
      <c r="N59" s="133">
        <f t="shared" si="2"/>
        <v>804783591591037.25</v>
      </c>
      <c r="O59" s="133">
        <f t="shared" si="2"/>
        <v>818775285805382.38</v>
      </c>
      <c r="P59" s="133">
        <f t="shared" si="2"/>
        <v>832766980019727.5</v>
      </c>
      <c r="Q59" s="133">
        <f t="shared" si="2"/>
        <v>846758674234072.5</v>
      </c>
      <c r="R59" s="133">
        <f t="shared" si="2"/>
        <v>860750368448417.63</v>
      </c>
      <c r="S59" s="133">
        <f t="shared" si="2"/>
        <v>868036828539649.63</v>
      </c>
      <c r="T59" s="133">
        <f t="shared" si="2"/>
        <v>875323288630881.5</v>
      </c>
      <c r="U59" s="133">
        <f t="shared" si="2"/>
        <v>882609748722113.38</v>
      </c>
      <c r="V59" s="133">
        <f t="shared" si="2"/>
        <v>889896208813345.25</v>
      </c>
      <c r="W59" s="133">
        <f t="shared" si="2"/>
        <v>897182668904576.88</v>
      </c>
      <c r="X59" s="133">
        <f t="shared" si="2"/>
        <v>900479805305540.5</v>
      </c>
      <c r="Y59" s="133">
        <f t="shared" si="2"/>
        <v>903776941706503.88</v>
      </c>
      <c r="Z59" s="133">
        <f t="shared" si="2"/>
        <v>907074078107467.25</v>
      </c>
      <c r="AA59" s="133">
        <f t="shared" si="2"/>
        <v>910371214508430.75</v>
      </c>
      <c r="AB59" s="133">
        <f t="shared" si="2"/>
        <v>913668350909394.38</v>
      </c>
      <c r="AC59" s="133">
        <f t="shared" si="2"/>
        <v>913540783131976.13</v>
      </c>
      <c r="AD59" s="133">
        <f t="shared" si="2"/>
        <v>913413215354557.88</v>
      </c>
      <c r="AE59" s="133">
        <f t="shared" si="2"/>
        <v>913285647577139.63</v>
      </c>
      <c r="AF59" s="133">
        <f t="shared" si="2"/>
        <v>913158079799721.38</v>
      </c>
      <c r="AG59" s="133">
        <f t="shared" si="2"/>
        <v>913030512022303.25</v>
      </c>
      <c r="AH59" s="133">
        <f t="shared" si="2"/>
        <v>909791498218151.5</v>
      </c>
      <c r="AI59" s="133">
        <f t="shared" si="2"/>
        <v>906552484414000</v>
      </c>
      <c r="AJ59" s="133">
        <f t="shared" si="2"/>
        <v>903313470609848.38</v>
      </c>
      <c r="AK59" s="133">
        <f t="shared" si="2"/>
        <v>900074456805696.75</v>
      </c>
      <c r="AL59" s="133">
        <f t="shared" si="2"/>
        <v>896835443001545.13</v>
      </c>
      <c r="AM59" s="133">
        <f t="shared" si="2"/>
        <v>893024638715770.25</v>
      </c>
      <c r="AN59" s="133">
        <f t="shared" si="2"/>
        <v>889213834429995.5</v>
      </c>
      <c r="AO59" s="133">
        <f t="shared" si="2"/>
        <v>885403030144220.75</v>
      </c>
      <c r="AP59" s="133">
        <f t="shared" si="2"/>
        <v>881592225858446</v>
      </c>
      <c r="AQ59" s="133">
        <f t="shared" si="2"/>
        <v>877781421572671.13</v>
      </c>
    </row>
    <row r="60" spans="1:43" x14ac:dyDescent="0.25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5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5">
      <c r="A62" s="105" t="s">
        <v>101</v>
      </c>
      <c r="B62" s="133">
        <f t="shared" si="0"/>
        <v>673114400699090.25</v>
      </c>
      <c r="C62" s="133">
        <f t="shared" si="3"/>
        <v>737092666943227.75</v>
      </c>
      <c r="D62" s="133">
        <f t="shared" si="3"/>
        <v>745028201266164.75</v>
      </c>
      <c r="E62" s="133">
        <f t="shared" si="3"/>
        <v>756666984939805.63</v>
      </c>
      <c r="F62" s="133">
        <f t="shared" si="3"/>
        <v>768305768613446.38</v>
      </c>
      <c r="G62" s="133">
        <f t="shared" si="3"/>
        <v>779150998854793.5</v>
      </c>
      <c r="H62" s="133">
        <f t="shared" si="3"/>
        <v>789996229096140.63</v>
      </c>
      <c r="I62" s="133">
        <f t="shared" si="3"/>
        <v>800012692187795.88</v>
      </c>
      <c r="J62" s="133">
        <f t="shared" si="3"/>
        <v>810029155279450.88</v>
      </c>
      <c r="K62" s="133">
        <f t="shared" si="3"/>
        <v>820045618371105.88</v>
      </c>
      <c r="L62" s="133">
        <f t="shared" si="2"/>
        <v>830062081462761.13</v>
      </c>
      <c r="M62" s="133">
        <f t="shared" si="2"/>
        <v>840078544554416.25</v>
      </c>
      <c r="N62" s="133">
        <f t="shared" si="2"/>
        <v>830571518283393.25</v>
      </c>
      <c r="O62" s="133">
        <f t="shared" si="2"/>
        <v>821064492012370.13</v>
      </c>
      <c r="P62" s="133">
        <f t="shared" si="2"/>
        <v>811557465741347.25</v>
      </c>
      <c r="Q62" s="133">
        <f t="shared" si="2"/>
        <v>802050439470324.13</v>
      </c>
      <c r="R62" s="133">
        <f t="shared" si="2"/>
        <v>792543413199301.13</v>
      </c>
      <c r="S62" s="133">
        <f t="shared" si="2"/>
        <v>778973197600434.75</v>
      </c>
      <c r="T62" s="133">
        <f t="shared" si="2"/>
        <v>765402982001568.38</v>
      </c>
      <c r="U62" s="133">
        <f t="shared" si="2"/>
        <v>751832766402701.75</v>
      </c>
      <c r="V62" s="133">
        <f t="shared" si="2"/>
        <v>738262550803835.38</v>
      </c>
      <c r="W62" s="133">
        <f t="shared" si="2"/>
        <v>724692335204969</v>
      </c>
      <c r="X62" s="133">
        <f t="shared" si="2"/>
        <v>706081894443520.38</v>
      </c>
      <c r="Y62" s="133">
        <f t="shared" si="2"/>
        <v>687471453682071.75</v>
      </c>
      <c r="Z62" s="133">
        <f t="shared" si="2"/>
        <v>668861012920623.13</v>
      </c>
      <c r="AA62" s="133">
        <f t="shared" si="2"/>
        <v>650250572159174.38</v>
      </c>
      <c r="AB62" s="133">
        <f t="shared" si="2"/>
        <v>631640131397725.75</v>
      </c>
      <c r="AC62" s="133">
        <f t="shared" si="2"/>
        <v>617270075379992.5</v>
      </c>
      <c r="AD62" s="133">
        <f t="shared" si="2"/>
        <v>602900019362259.25</v>
      </c>
      <c r="AE62" s="133">
        <f t="shared" si="2"/>
        <v>588529963344526.13</v>
      </c>
      <c r="AF62" s="133">
        <f t="shared" si="2"/>
        <v>574159907326792.88</v>
      </c>
      <c r="AG62" s="133">
        <f t="shared" si="2"/>
        <v>559789851309059.69</v>
      </c>
      <c r="AH62" s="133">
        <f t="shared" si="2"/>
        <v>551146652690412.81</v>
      </c>
      <c r="AI62" s="133">
        <f t="shared" si="2"/>
        <v>542503454071765.88</v>
      </c>
      <c r="AJ62" s="133">
        <f t="shared" si="2"/>
        <v>533860255453119</v>
      </c>
      <c r="AK62" s="133">
        <f t="shared" si="2"/>
        <v>525217056834472.19</v>
      </c>
      <c r="AL62" s="133">
        <f t="shared" si="2"/>
        <v>516573858215825.31</v>
      </c>
      <c r="AM62" s="133">
        <f t="shared" si="2"/>
        <v>512258536191927.81</v>
      </c>
      <c r="AN62" s="133">
        <f t="shared" si="2"/>
        <v>507943214168030.31</v>
      </c>
      <c r="AO62" s="133">
        <f t="shared" si="2"/>
        <v>503627892144132.81</v>
      </c>
      <c r="AP62" s="133">
        <f t="shared" si="2"/>
        <v>499312570120235.38</v>
      </c>
      <c r="AQ62" s="133">
        <f t="shared" si="2"/>
        <v>494997248096337.75</v>
      </c>
    </row>
    <row r="63" spans="1:43" x14ac:dyDescent="0.25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5">
      <c r="A64" s="105" t="s">
        <v>103</v>
      </c>
      <c r="B64" s="133">
        <f t="shared" si="0"/>
        <v>64243925547534.883</v>
      </c>
      <c r="C64" s="133">
        <f t="shared" si="3"/>
        <v>64570235934739.758</v>
      </c>
      <c r="D64" s="133">
        <f t="shared" si="3"/>
        <v>68796589075264.063</v>
      </c>
      <c r="E64" s="133">
        <f t="shared" si="3"/>
        <v>74995240348033.031</v>
      </c>
      <c r="F64" s="133">
        <f t="shared" si="3"/>
        <v>81193891620802.016</v>
      </c>
      <c r="G64" s="133">
        <f t="shared" si="3"/>
        <v>86969907579518.531</v>
      </c>
      <c r="H64" s="133">
        <f t="shared" si="3"/>
        <v>92745923538235.094</v>
      </c>
      <c r="I64" s="133">
        <f t="shared" si="3"/>
        <v>97544431859424.172</v>
      </c>
      <c r="J64" s="133">
        <f t="shared" si="3"/>
        <v>102342940180613.28</v>
      </c>
      <c r="K64" s="133">
        <f t="shared" si="3"/>
        <v>107141448501802.36</v>
      </c>
      <c r="L64" s="133">
        <f t="shared" si="3"/>
        <v>111939956822991.44</v>
      </c>
      <c r="M64" s="133">
        <f t="shared" si="3"/>
        <v>116738465144180.5</v>
      </c>
      <c r="N64" s="133">
        <f t="shared" si="3"/>
        <v>119327563174051.34</v>
      </c>
      <c r="O64" s="133">
        <f t="shared" si="3"/>
        <v>121916661203922.2</v>
      </c>
      <c r="P64" s="133">
        <f t="shared" si="3"/>
        <v>124505759233793.06</v>
      </c>
      <c r="Q64" s="133">
        <f t="shared" si="3"/>
        <v>127094857263663.91</v>
      </c>
      <c r="R64" s="133">
        <f t="shared" si="3"/>
        <v>129683955293534.78</v>
      </c>
      <c r="S64" s="133">
        <f t="shared" si="3"/>
        <v>130443330770640.05</v>
      </c>
      <c r="T64" s="133">
        <f t="shared" si="3"/>
        <v>131202706247745.33</v>
      </c>
      <c r="U64" s="133">
        <f t="shared" si="3"/>
        <v>131962081724850.56</v>
      </c>
      <c r="V64" s="133">
        <f t="shared" si="3"/>
        <v>132721457201955.81</v>
      </c>
      <c r="W64" s="133">
        <f t="shared" si="3"/>
        <v>133480832679061.11</v>
      </c>
      <c r="X64" s="133">
        <f t="shared" si="3"/>
        <v>133146955700506.88</v>
      </c>
      <c r="Y64" s="133">
        <f t="shared" si="3"/>
        <v>132813078721952.64</v>
      </c>
      <c r="Z64" s="133">
        <f t="shared" si="3"/>
        <v>132479201743398.38</v>
      </c>
      <c r="AA64" s="133">
        <f t="shared" si="3"/>
        <v>132145324764844.14</v>
      </c>
      <c r="AB64" s="133">
        <f t="shared" si="3"/>
        <v>131811447786289.88</v>
      </c>
      <c r="AC64" s="133">
        <f t="shared" si="3"/>
        <v>130050441373521.88</v>
      </c>
      <c r="AD64" s="133">
        <f t="shared" si="3"/>
        <v>128289434960753.83</v>
      </c>
      <c r="AE64" s="133">
        <f t="shared" si="3"/>
        <v>126528428547985.81</v>
      </c>
      <c r="AF64" s="133">
        <f t="shared" si="3"/>
        <v>124767422135217.8</v>
      </c>
      <c r="AG64" s="133">
        <f t="shared" si="3"/>
        <v>123006415722449.78</v>
      </c>
      <c r="AH64" s="133">
        <f t="shared" si="3"/>
        <v>120175062234021.42</v>
      </c>
      <c r="AI64" s="133">
        <f t="shared" si="3"/>
        <v>117343708745593.06</v>
      </c>
      <c r="AJ64" s="133">
        <f t="shared" si="3"/>
        <v>114512355257164.73</v>
      </c>
      <c r="AK64" s="133">
        <f t="shared" si="3"/>
        <v>111681001768736.38</v>
      </c>
      <c r="AL64" s="133">
        <f t="shared" si="3"/>
        <v>108849648280308.05</v>
      </c>
      <c r="AM64" s="133">
        <f t="shared" si="3"/>
        <v>106013713715879.86</v>
      </c>
      <c r="AN64" s="133">
        <f t="shared" si="3"/>
        <v>103177779151451.67</v>
      </c>
      <c r="AO64" s="133">
        <f t="shared" si="3"/>
        <v>100341844587023.5</v>
      </c>
      <c r="AP64" s="133">
        <f t="shared" si="3"/>
        <v>97505910022595.313</v>
      </c>
      <c r="AQ64" s="133">
        <f t="shared" si="4"/>
        <v>94669975458167.156</v>
      </c>
    </row>
    <row r="65" spans="1:43" x14ac:dyDescent="0.25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5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5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5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5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5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5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5">
      <c r="A72" s="105" t="s">
        <v>111</v>
      </c>
      <c r="B72" s="133">
        <f t="shared" si="0"/>
        <v>0</v>
      </c>
      <c r="C72" s="133">
        <f t="shared" si="6"/>
        <v>2697267589500</v>
      </c>
      <c r="D72" s="133">
        <f t="shared" si="6"/>
        <v>3316680447708.748</v>
      </c>
      <c r="E72" s="133">
        <f t="shared" si="6"/>
        <v>3581449038650.3984</v>
      </c>
      <c r="F72" s="133">
        <f t="shared" si="6"/>
        <v>3744718777494.5732</v>
      </c>
      <c r="G72" s="133">
        <f t="shared" si="6"/>
        <v>4162975589737.7256</v>
      </c>
      <c r="H72" s="133">
        <f t="shared" si="6"/>
        <v>4719193455447.5332</v>
      </c>
      <c r="I72" s="133">
        <f t="shared" si="6"/>
        <v>5272259874325.5498</v>
      </c>
      <c r="J72" s="133">
        <f t="shared" si="6"/>
        <v>5784955908373.2432</v>
      </c>
      <c r="K72" s="133">
        <f t="shared" si="6"/>
        <v>6260621269284.2314</v>
      </c>
      <c r="L72" s="133">
        <f t="shared" si="6"/>
        <v>6711025123438.1123</v>
      </c>
      <c r="M72" s="133">
        <f t="shared" si="6"/>
        <v>7155735325402.4375</v>
      </c>
      <c r="N72" s="133">
        <f t="shared" si="6"/>
        <v>7616267039074.0186</v>
      </c>
      <c r="O72" s="133">
        <f t="shared" si="6"/>
        <v>8097211175872.3984</v>
      </c>
      <c r="P72" s="133">
        <f t="shared" si="6"/>
        <v>8598163453243.1943</v>
      </c>
      <c r="Q72" s="133">
        <f t="shared" si="6"/>
        <v>9118520416097.8184</v>
      </c>
      <c r="R72" s="133">
        <f t="shared" si="6"/>
        <v>9657462234385.957</v>
      </c>
      <c r="S72" s="133">
        <f t="shared" si="6"/>
        <v>10213929747962.121</v>
      </c>
      <c r="T72" s="133">
        <f t="shared" si="6"/>
        <v>10786586612531.752</v>
      </c>
      <c r="U72" s="133">
        <f t="shared" si="6"/>
        <v>11373820248569.209</v>
      </c>
      <c r="V72" s="133">
        <f t="shared" si="6"/>
        <v>11973735999027.916</v>
      </c>
      <c r="W72" s="133">
        <f t="shared" si="6"/>
        <v>12584148228562.264</v>
      </c>
      <c r="X72" s="133">
        <f t="shared" si="6"/>
        <v>13202574798801.545</v>
      </c>
      <c r="Y72" s="133">
        <f t="shared" si="6"/>
        <v>13826235465880.133</v>
      </c>
      <c r="Z72" s="133">
        <f t="shared" si="6"/>
        <v>14452054732711.986</v>
      </c>
      <c r="AA72" s="133">
        <f t="shared" si="6"/>
        <v>15076669658300.127</v>
      </c>
      <c r="AB72" s="133">
        <f t="shared" si="6"/>
        <v>15696443078042.971</v>
      </c>
      <c r="AC72" s="133">
        <f t="shared" si="6"/>
        <v>16307482621263.379</v>
      </c>
      <c r="AD72" s="133">
        <f t="shared" si="6"/>
        <v>16905665824256.891</v>
      </c>
      <c r="AE72" s="133">
        <f t="shared" si="6"/>
        <v>17486671528860.727</v>
      </c>
      <c r="AF72" s="133">
        <f t="shared" si="6"/>
        <v>18046017628420.969</v>
      </c>
      <c r="AG72" s="133">
        <f t="shared" si="6"/>
        <v>18579105076438.785</v>
      </c>
      <c r="AH72" s="133">
        <f t="shared" si="6"/>
        <v>19081267910345.656</v>
      </c>
      <c r="AI72" s="133">
        <f t="shared" si="5"/>
        <v>19547828866967.566</v>
      </c>
      <c r="AJ72" s="133">
        <f t="shared" si="5"/>
        <v>19974159981400.051</v>
      </c>
      <c r="AK72" s="133">
        <f t="shared" si="5"/>
        <v>20355747372261.641</v>
      </c>
      <c r="AL72" s="133">
        <f t="shared" si="5"/>
        <v>20688259229472.336</v>
      </c>
      <c r="AM72" s="133">
        <f t="shared" si="5"/>
        <v>20967615842373.875</v>
      </c>
      <c r="AN72" s="133">
        <f t="shared" si="5"/>
        <v>21190060343232.273</v>
      </c>
      <c r="AO72" s="133">
        <f t="shared" si="5"/>
        <v>21352228701282.719</v>
      </c>
      <c r="AP72" s="133">
        <f t="shared" si="5"/>
        <v>21451217392828.605</v>
      </c>
      <c r="AQ72" s="133">
        <f t="shared" si="4"/>
        <v>21484647100489.605</v>
      </c>
    </row>
    <row r="73" spans="1:43" x14ac:dyDescent="0.25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5">
      <c r="A74" s="106" t="s">
        <v>276</v>
      </c>
      <c r="B74" s="228">
        <f t="shared" si="0"/>
        <v>1046148151471500</v>
      </c>
      <c r="C74" s="228">
        <f t="shared" si="6"/>
        <v>1098535143717000</v>
      </c>
      <c r="D74" s="228">
        <f t="shared" si="6"/>
        <v>1161771426096384.8</v>
      </c>
      <c r="E74" s="228">
        <f t="shared" si="6"/>
        <v>1182346066340333.8</v>
      </c>
      <c r="F74" s="228">
        <f t="shared" si="6"/>
        <v>1243577032093107.8</v>
      </c>
      <c r="G74" s="228">
        <f t="shared" si="6"/>
        <v>1307741100159496</v>
      </c>
      <c r="H74" s="228">
        <f t="shared" si="6"/>
        <v>1362449244015344.8</v>
      </c>
      <c r="I74" s="228">
        <f t="shared" si="6"/>
        <v>1433676386405087.3</v>
      </c>
      <c r="J74" s="228">
        <f t="shared" si="6"/>
        <v>1494901340709363.5</v>
      </c>
      <c r="K74" s="228">
        <f t="shared" si="6"/>
        <v>1554625633498174.8</v>
      </c>
      <c r="L74" s="228">
        <f t="shared" si="6"/>
        <v>1612618253647265.3</v>
      </c>
      <c r="M74" s="228">
        <f t="shared" si="6"/>
        <v>1678044506208820.8</v>
      </c>
      <c r="N74" s="228">
        <f t="shared" si="6"/>
        <v>1722592967194235.8</v>
      </c>
      <c r="O74" s="228">
        <f t="shared" si="6"/>
        <v>1774226828489196</v>
      </c>
      <c r="P74" s="228">
        <f t="shared" si="6"/>
        <v>1823435098971635</v>
      </c>
      <c r="Q74" s="228">
        <f t="shared" si="6"/>
        <v>1870108201116103</v>
      </c>
      <c r="R74" s="228">
        <f t="shared" si="6"/>
        <v>1910207672863003.5</v>
      </c>
      <c r="S74" s="228">
        <f t="shared" si="6"/>
        <v>1955544012501198</v>
      </c>
      <c r="T74" s="228">
        <f t="shared" si="6"/>
        <v>1994220384817507</v>
      </c>
      <c r="U74" s="228">
        <f t="shared" si="6"/>
        <v>2030187763695408</v>
      </c>
      <c r="V74" s="228">
        <f t="shared" si="6"/>
        <v>2063466008338129.3</v>
      </c>
      <c r="W74" s="228">
        <f t="shared" si="6"/>
        <v>2094098238104449</v>
      </c>
      <c r="X74" s="228">
        <f t="shared" si="6"/>
        <v>2122149439561354</v>
      </c>
      <c r="Y74" s="228">
        <f t="shared" si="6"/>
        <v>2147704934636071.3</v>
      </c>
      <c r="Z74" s="228">
        <f t="shared" si="6"/>
        <v>2170868751147127.8</v>
      </c>
      <c r="AA74" s="228">
        <f t="shared" si="6"/>
        <v>2191761935461449</v>
      </c>
      <c r="AB74" s="228">
        <f t="shared" si="6"/>
        <v>2210520844822897.8</v>
      </c>
      <c r="AC74" s="228">
        <f t="shared" si="6"/>
        <v>2227295454177221</v>
      </c>
      <c r="AD74" s="228">
        <f t="shared" si="6"/>
        <v>2242247709224115</v>
      </c>
      <c r="AE74" s="228">
        <f t="shared" si="6"/>
        <v>2255549954100365</v>
      </c>
      <c r="AF74" s="228">
        <f t="shared" si="6"/>
        <v>2267383458668972.5</v>
      </c>
      <c r="AG74" s="228">
        <f t="shared" si="6"/>
        <v>2277937066977252.5</v>
      </c>
      <c r="AH74" s="228">
        <f t="shared" si="6"/>
        <v>2287405985156686</v>
      </c>
      <c r="AI74" s="228">
        <f t="shared" si="5"/>
        <v>2295990723960972.5</v>
      </c>
      <c r="AJ74" s="228">
        <f t="shared" si="5"/>
        <v>2303896208351662</v>
      </c>
      <c r="AK74" s="228">
        <f t="shared" si="5"/>
        <v>2311331064106821</v>
      </c>
      <c r="AL74" s="228">
        <f t="shared" si="5"/>
        <v>2318507089397423.5</v>
      </c>
      <c r="AM74" s="228">
        <f t="shared" si="5"/>
        <v>2325638917687890.5</v>
      </c>
      <c r="AN74" s="228">
        <f t="shared" si="5"/>
        <v>2332943877202090</v>
      </c>
      <c r="AO74" s="228">
        <f t="shared" si="5"/>
        <v>2340642051577846.5</v>
      </c>
      <c r="AP74" s="228">
        <f t="shared" si="5"/>
        <v>2348956546230177</v>
      </c>
      <c r="AQ74" s="228">
        <f t="shared" si="4"/>
        <v>2358193433622378</v>
      </c>
    </row>
  </sheetData>
  <phoneticPr fontId="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B3ECC-E81E-4DB6-88F2-99A2E13F5AE0}">
  <sheetPr codeName="Sheet20"/>
  <dimension ref="A1:AR74"/>
  <sheetViews>
    <sheetView workbookViewId="0"/>
  </sheetViews>
  <sheetFormatPr defaultRowHeight="13.8" x14ac:dyDescent="0.25"/>
  <cols>
    <col min="1" max="1" width="27.33203125" customWidth="1"/>
    <col min="2" max="43" width="9.88671875" style="133" customWidth="1"/>
    <col min="44" max="4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5">
      <c r="A3" s="36" t="s">
        <v>2</v>
      </c>
      <c r="B3" s="223">
        <f>'Non-energy Use 2019'!H116</f>
        <v>0</v>
      </c>
      <c r="C3" s="356">
        <f>'Non-energy Use 2020'!H115</f>
        <v>0</v>
      </c>
      <c r="D3" s="223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5">
      <c r="A4" s="12" t="s">
        <v>3</v>
      </c>
      <c r="B4" s="133">
        <f>'Non-energy Use 2019'!H117</f>
        <v>0</v>
      </c>
      <c r="C4" s="133">
        <f>'Non-energy Use 2020'!H116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5">
      <c r="A5" s="12" t="s">
        <v>4</v>
      </c>
      <c r="B5" s="133">
        <f>'Non-energy Use 2019'!H118</f>
        <v>0</v>
      </c>
      <c r="C5" s="133">
        <f>'Non-energy Use 2020'!H117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5">
      <c r="A6" s="12" t="s">
        <v>5</v>
      </c>
      <c r="B6" s="133">
        <f>'Non-energy Use 2019'!H119</f>
        <v>0</v>
      </c>
      <c r="C6" s="133">
        <f>'Non-energy Use 2020'!H118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5">
      <c r="A7" s="12" t="s">
        <v>6</v>
      </c>
      <c r="B7" s="133">
        <f>'Non-energy Use 2019'!H120</f>
        <v>0</v>
      </c>
      <c r="C7" s="133">
        <f>'Non-energy Use 2020'!H119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5">
      <c r="A8" s="12" t="s">
        <v>7</v>
      </c>
      <c r="B8" s="133">
        <f>'Non-energy Use 2019'!H121</f>
        <v>0</v>
      </c>
      <c r="C8" s="133">
        <f>'Non-energy Use 2020'!H120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5">
      <c r="A9" s="12" t="s">
        <v>8</v>
      </c>
      <c r="B9" s="133">
        <f>'Non-energy Use 2019'!H122</f>
        <v>0</v>
      </c>
      <c r="C9" s="133">
        <f>'Non-energy Use 2020'!H121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5">
      <c r="A10" s="12" t="s">
        <v>9</v>
      </c>
      <c r="B10" s="133">
        <f>'Non-energy Use 2019'!H123</f>
        <v>0</v>
      </c>
      <c r="C10" s="133">
        <f>'Non-energy Use 2020'!H122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5">
      <c r="A11" s="12" t="s">
        <v>10</v>
      </c>
      <c r="B11" s="133">
        <f>'Non-energy Use 2019'!H124</f>
        <v>0</v>
      </c>
      <c r="C11" s="133">
        <f>'Non-energy Use 2020'!H123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5">
      <c r="A12" s="12" t="s">
        <v>11</v>
      </c>
      <c r="B12" s="133">
        <f>'Non-energy Use 2019'!H125</f>
        <v>0</v>
      </c>
      <c r="C12" s="133">
        <f>'Non-energy Use 2020'!H124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5">
      <c r="A13" s="12" t="s">
        <v>12</v>
      </c>
      <c r="B13" s="133">
        <f>'Non-energy Use 2019'!H126</f>
        <v>0</v>
      </c>
      <c r="C13" s="133">
        <f>'Non-energy Use 2020'!H125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5">
      <c r="A14" s="12" t="s">
        <v>13</v>
      </c>
      <c r="B14" s="133">
        <f>'Non-energy Use 2019'!H127</f>
        <v>0</v>
      </c>
      <c r="C14" s="133">
        <f>'Non-energy Use 2020'!H126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5">
      <c r="A15" s="12" t="s">
        <v>14</v>
      </c>
      <c r="B15" s="133">
        <f>'Non-energy Use 2019'!H128</f>
        <v>0</v>
      </c>
      <c r="C15" s="133">
        <f>'Non-energy Use 2020'!H127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5">
      <c r="A16" s="12" t="s">
        <v>15</v>
      </c>
      <c r="B16" s="133">
        <f>'Non-energy Use 2019'!H129</f>
        <v>0</v>
      </c>
      <c r="C16" s="133">
        <f>'Non-energy Use 2020'!H128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5">
      <c r="A17" s="12" t="s">
        <v>16</v>
      </c>
      <c r="B17" s="133">
        <f>'Non-energy Use 2019'!H130</f>
        <v>0</v>
      </c>
      <c r="C17" s="133">
        <f>'Non-energy Use 2020'!H129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5">
      <c r="A18" s="12" t="s">
        <v>17</v>
      </c>
      <c r="B18" s="133">
        <f>'Non-energy Use 2019'!H131</f>
        <v>0</v>
      </c>
      <c r="C18" s="133">
        <f>'Non-energy Use 2020'!H130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5">
      <c r="A19" s="12" t="s">
        <v>18</v>
      </c>
      <c r="B19" s="133">
        <f>'Non-energy Use 2019'!H132</f>
        <v>0</v>
      </c>
      <c r="C19" s="133">
        <f>'Non-energy Use 2020'!H131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5">
      <c r="A20" s="12" t="s">
        <v>19</v>
      </c>
      <c r="B20" s="133">
        <f>'Non-energy Use 2019'!H133</f>
        <v>0</v>
      </c>
      <c r="C20" s="133">
        <f>'Non-energy Use 2020'!H132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5">
      <c r="A21" s="12" t="s">
        <v>20</v>
      </c>
      <c r="B21" s="133">
        <f>'Non-energy Use 2019'!H134</f>
        <v>0</v>
      </c>
      <c r="C21" s="133">
        <f>'Non-energy Use 2020'!H133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5">
      <c r="A22" s="12" t="s">
        <v>21</v>
      </c>
      <c r="B22" s="133">
        <f>'Non-energy Use 2019'!H135</f>
        <v>114665817535500</v>
      </c>
      <c r="C22" s="133">
        <f>'Non-energy Use 2020'!H134</f>
        <v>111390762450000</v>
      </c>
      <c r="D22" s="133">
        <f>$C22*VLOOKUP($A22,'Non-energy Multiplier'!$A$1:$AQ$44,COLUMN('Non-energy Multiplier'!D$1),0)</f>
        <v>116690053930202.69</v>
      </c>
      <c r="E22" s="133">
        <f>$C22*VLOOKUP($A22,'Non-energy Multiplier'!$A$1:$AQ$44,COLUMN('Non-energy Multiplier'!E$1),0)</f>
        <v>124462348101166.64</v>
      </c>
      <c r="F22" s="133">
        <f>$C22*VLOOKUP($A22,'Non-energy Multiplier'!$A$1:$AQ$44,COLUMN('Non-energy Multiplier'!F$1),0)</f>
        <v>132234642272130.56</v>
      </c>
      <c r="G22" s="133">
        <f>$C22*VLOOKUP($A22,'Non-energy Multiplier'!$A$1:$AQ$44,COLUMN('Non-energy Multiplier'!G$1),0)</f>
        <v>139477007295074.22</v>
      </c>
      <c r="H22" s="133">
        <f>$C22*VLOOKUP($A22,'Non-energy Multiplier'!$A$1:$AQ$44,COLUMN('Non-energy Multiplier'!H$1),0)</f>
        <v>146719372318017.88</v>
      </c>
      <c r="I22" s="133">
        <f>$C22*VLOOKUP($A22,'Non-energy Multiplier'!$A$1:$AQ$44,COLUMN('Non-energy Multiplier'!I$1),0)</f>
        <v>149979780818610.88</v>
      </c>
      <c r="J22" s="133">
        <f>$C22*VLOOKUP($A22,'Non-energy Multiplier'!$A$1:$AQ$44,COLUMN('Non-energy Multiplier'!J$1),0)</f>
        <v>153240189319203.88</v>
      </c>
      <c r="K22" s="133">
        <f>$C22*VLOOKUP($A22,'Non-energy Multiplier'!$A$1:$AQ$44,COLUMN('Non-energy Multiplier'!K$1),0)</f>
        <v>156500597819796.91</v>
      </c>
      <c r="L22" s="133">
        <f>$C22*VLOOKUP($A22,'Non-energy Multiplier'!$A$1:$AQ$44,COLUMN('Non-energy Multiplier'!L$1),0)</f>
        <v>159761006320389.88</v>
      </c>
      <c r="M22" s="133">
        <f>$C22*VLOOKUP($A22,'Non-energy Multiplier'!$A$1:$AQ$44,COLUMN('Non-energy Multiplier'!M$1),0)</f>
        <v>163021414820982.88</v>
      </c>
      <c r="N22" s="133">
        <f>$C22*VLOOKUP($A22,'Non-energy Multiplier'!$A$1:$AQ$44,COLUMN('Non-energy Multiplier'!N$1),0)</f>
        <v>163254309254277.5</v>
      </c>
      <c r="O22" s="133">
        <f>$C22*VLOOKUP($A22,'Non-energy Multiplier'!$A$1:$AQ$44,COLUMN('Non-energy Multiplier'!O$1),0)</f>
        <v>163487203687572.16</v>
      </c>
      <c r="P22" s="133">
        <f>$C22*VLOOKUP($A22,'Non-energy Multiplier'!$A$1:$AQ$44,COLUMN('Non-energy Multiplier'!P$1),0)</f>
        <v>163720098120866.75</v>
      </c>
      <c r="Q22" s="133">
        <f>$C22*VLOOKUP($A22,'Non-energy Multiplier'!$A$1:$AQ$44,COLUMN('Non-energy Multiplier'!Q$1),0)</f>
        <v>163952992554161.41</v>
      </c>
      <c r="R22" s="133">
        <f>$C22*VLOOKUP($A22,'Non-energy Multiplier'!$A$1:$AQ$44,COLUMN('Non-energy Multiplier'!R$1),0)</f>
        <v>164185886987456.03</v>
      </c>
      <c r="S22" s="133">
        <f>$C22*VLOOKUP($A22,'Non-energy Multiplier'!$A$1:$AQ$44,COLUMN('Non-energy Multiplier'!S$1),0)</f>
        <v>162322800285549.47</v>
      </c>
      <c r="T22" s="133">
        <f>$C22*VLOOKUP($A22,'Non-energy Multiplier'!$A$1:$AQ$44,COLUMN('Non-energy Multiplier'!T$1),0)</f>
        <v>160459713583642.91</v>
      </c>
      <c r="U22" s="133">
        <f>$C22*VLOOKUP($A22,'Non-energy Multiplier'!$A$1:$AQ$44,COLUMN('Non-energy Multiplier'!U$1),0)</f>
        <v>158596626881736.28</v>
      </c>
      <c r="V22" s="133">
        <f>$C22*VLOOKUP($A22,'Non-energy Multiplier'!$A$1:$AQ$44,COLUMN('Non-energy Multiplier'!V$1),0)</f>
        <v>156733540179829.72</v>
      </c>
      <c r="W22" s="133">
        <f>$C22*VLOOKUP($A22,'Non-energy Multiplier'!$A$1:$AQ$44,COLUMN('Non-energy Multiplier'!W$1),0)</f>
        <v>154870453477923.19</v>
      </c>
      <c r="X22" s="133">
        <f>$C22*VLOOKUP($A22,'Non-energy Multiplier'!$A$1:$AQ$44,COLUMN('Non-energy Multiplier'!X$1),0)</f>
        <v>151377151585921.13</v>
      </c>
      <c r="Y22" s="133">
        <f>$C22*VLOOKUP($A22,'Non-energy Multiplier'!$A$1:$AQ$44,COLUMN('Non-energy Multiplier'!Y$1),0)</f>
        <v>147883849693919.13</v>
      </c>
      <c r="Z22" s="133">
        <f>$C22*VLOOKUP($A22,'Non-energy Multiplier'!$A$1:$AQ$44,COLUMN('Non-energy Multiplier'!Z$1),0)</f>
        <v>144390547801917.09</v>
      </c>
      <c r="AA22" s="133">
        <f>$C22*VLOOKUP($A22,'Non-energy Multiplier'!$A$1:$AQ$44,COLUMN('Non-energy Multiplier'!AA$1),0)</f>
        <v>140897245909915.06</v>
      </c>
      <c r="AB22" s="133">
        <f>$C22*VLOOKUP($A22,'Non-energy Multiplier'!$A$1:$AQ$44,COLUMN('Non-energy Multiplier'!AB$1),0)</f>
        <v>137403944017913</v>
      </c>
      <c r="AC22" s="133">
        <f>$C22*VLOOKUP($A22,'Non-energy Multiplier'!$A$1:$AQ$44,COLUMN('Non-energy Multiplier'!AC$1),0)</f>
        <v>133910642125910.97</v>
      </c>
      <c r="AD22" s="133">
        <f>$C22*VLOOKUP($A22,'Non-energy Multiplier'!$A$1:$AQ$44,COLUMN('Non-energy Multiplier'!AD$1),0)</f>
        <v>130417340233908.97</v>
      </c>
      <c r="AE22" s="133">
        <f>$C22*VLOOKUP($A22,'Non-energy Multiplier'!$A$1:$AQ$44,COLUMN('Non-energy Multiplier'!AE$1),0)</f>
        <v>126924038341906.94</v>
      </c>
      <c r="AF22" s="133">
        <f>$C22*VLOOKUP($A22,'Non-energy Multiplier'!$A$1:$AQ$44,COLUMN('Non-energy Multiplier'!AF$1),0)</f>
        <v>123430736449904.92</v>
      </c>
      <c r="AG22" s="133">
        <f>$C22*VLOOKUP($A22,'Non-energy Multiplier'!$A$1:$AQ$44,COLUMN('Non-energy Multiplier'!AG$1),0)</f>
        <v>119937434557902.91</v>
      </c>
      <c r="AH22" s="133">
        <f>$C22*VLOOKUP($A22,'Non-energy Multiplier'!$A$1:$AQ$44,COLUMN('Non-energy Multiplier'!AH$1),0)</f>
        <v>116909899652892.27</v>
      </c>
      <c r="AI22" s="133">
        <f>$C22*VLOOKUP($A22,'Non-energy Multiplier'!$A$1:$AQ$44,COLUMN('Non-energy Multiplier'!AI$1),0)</f>
        <v>113882364747881.63</v>
      </c>
      <c r="AJ22" s="133">
        <f>$C22*VLOOKUP($A22,'Non-energy Multiplier'!$A$1:$AQ$44,COLUMN('Non-energy Multiplier'!AJ$1),0)</f>
        <v>110854829842870.98</v>
      </c>
      <c r="AK22" s="133">
        <f>$C22*VLOOKUP($A22,'Non-energy Multiplier'!$A$1:$AQ$44,COLUMN('Non-energy Multiplier'!AK$1),0)</f>
        <v>107827294937860.34</v>
      </c>
      <c r="AL22" s="133">
        <f>$C22*VLOOKUP($A22,'Non-energy Multiplier'!$A$1:$AQ$44,COLUMN('Non-energy Multiplier'!AL$1),0)</f>
        <v>104799760032849.7</v>
      </c>
      <c r="AM22" s="133">
        <f>$C22*VLOOKUP($A22,'Non-energy Multiplier'!$A$1:$AQ$44,COLUMN('Non-energy Multiplier'!AM$1),0)</f>
        <v>101620142416221.25</v>
      </c>
      <c r="AN22" s="133">
        <f>$C22*VLOOKUP($A22,'Non-energy Multiplier'!$A$1:$AQ$44,COLUMN('Non-energy Multiplier'!AN$1),0)</f>
        <v>98440524799592.828</v>
      </c>
      <c r="AO22" s="133">
        <f>$C22*VLOOKUP($A22,'Non-energy Multiplier'!$A$1:$AQ$44,COLUMN('Non-energy Multiplier'!AO$1),0)</f>
        <v>95260907182964.391</v>
      </c>
      <c r="AP22" s="133">
        <f>$C22*VLOOKUP($A22,'Non-energy Multiplier'!$A$1:$AQ$44,COLUMN('Non-energy Multiplier'!AP$1),0)</f>
        <v>92081289566335.938</v>
      </c>
      <c r="AQ22" s="133">
        <f>$C22*VLOOKUP($A22,'Non-energy Multiplier'!$A$1:$AQ$44,COLUMN('Non-energy Multiplier'!AQ$1),0)</f>
        <v>88901671949707.484</v>
      </c>
      <c r="AR22" s="133" t="str">
        <f>VLOOKUP($A22,'Sector Match'!$A$1:$B$43,2,0)</f>
        <v>refined petroleum and coke 19</v>
      </c>
    </row>
    <row r="23" spans="1:44" x14ac:dyDescent="0.25">
      <c r="A23" s="12" t="s">
        <v>1</v>
      </c>
      <c r="B23" s="133">
        <f>'Non-energy Use 2019'!H136</f>
        <v>373842399034500</v>
      </c>
      <c r="C23" s="133">
        <f>'Non-energy Use 2020'!H135</f>
        <v>389687109982500</v>
      </c>
      <c r="D23" s="133">
        <f>$C23*VLOOKUP($A23,'Non-energy Multiplier'!$A$1:$AQ$44,COLUMN('Non-energy Multiplier'!D$1),0)</f>
        <v>414915831915878.63</v>
      </c>
      <c r="E23" s="133">
        <f>$C23*VLOOKUP($A23,'Non-energy Multiplier'!$A$1:$AQ$44,COLUMN('Non-energy Multiplier'!E$1),0)</f>
        <v>456963701804843.13</v>
      </c>
      <c r="F23" s="133">
        <f>$C23*VLOOKUP($A23,'Non-energy Multiplier'!$A$1:$AQ$44,COLUMN('Non-energy Multiplier'!F$1),0)</f>
        <v>493965827307131.81</v>
      </c>
      <c r="G23" s="133">
        <f>$C23*VLOOKUP($A23,'Non-energy Multiplier'!$A$1:$AQ$44,COLUMN('Non-energy Multiplier'!G$1),0)</f>
        <v>525922208422744.88</v>
      </c>
      <c r="H23" s="133">
        <f>$C23*VLOOKUP($A23,'Non-energy Multiplier'!$A$1:$AQ$44,COLUMN('Non-energy Multiplier'!H$1),0)</f>
        <v>557878589538357.81</v>
      </c>
      <c r="I23" s="133">
        <f>$C23*VLOOKUP($A23,'Non-energy Multiplier'!$A$1:$AQ$44,COLUMN('Non-energy Multiplier'!I$1),0)</f>
        <v>578195756653663.88</v>
      </c>
      <c r="J23" s="133">
        <f>$C23*VLOOKUP($A23,'Non-energy Multiplier'!$A$1:$AQ$44,COLUMN('Non-energy Multiplier'!J$1),0)</f>
        <v>598512923768969.88</v>
      </c>
      <c r="K23" s="133">
        <f>$C23*VLOOKUP($A23,'Non-energy Multiplier'!$A$1:$AQ$44,COLUMN('Non-energy Multiplier'!K$1),0)</f>
        <v>618830090884276.13</v>
      </c>
      <c r="L23" s="133">
        <f>$C23*VLOOKUP($A23,'Non-energy Multiplier'!$A$1:$AQ$44,COLUMN('Non-energy Multiplier'!L$1),0)</f>
        <v>639147257999582.25</v>
      </c>
      <c r="M23" s="133">
        <f>$C23*VLOOKUP($A23,'Non-energy Multiplier'!$A$1:$AQ$44,COLUMN('Non-energy Multiplier'!M$1),0)</f>
        <v>659464425114888.25</v>
      </c>
      <c r="N23" s="133">
        <f>$C23*VLOOKUP($A23,'Non-energy Multiplier'!$A$1:$AQ$44,COLUMN('Non-energy Multiplier'!N$1),0)</f>
        <v>671132506960510.88</v>
      </c>
      <c r="O23" s="133">
        <f>$C23*VLOOKUP($A23,'Non-energy Multiplier'!$A$1:$AQ$44,COLUMN('Non-energy Multiplier'!O$1),0)</f>
        <v>682800588806133.38</v>
      </c>
      <c r="P23" s="133">
        <f>$C23*VLOOKUP($A23,'Non-energy Multiplier'!$A$1:$AQ$44,COLUMN('Non-energy Multiplier'!P$1),0)</f>
        <v>694468670651756</v>
      </c>
      <c r="Q23" s="133">
        <f>$C23*VLOOKUP($A23,'Non-energy Multiplier'!$A$1:$AQ$44,COLUMN('Non-energy Multiplier'!Q$1),0)</f>
        <v>706136752497378.38</v>
      </c>
      <c r="R23" s="133">
        <f>$C23*VLOOKUP($A23,'Non-energy Multiplier'!$A$1:$AQ$44,COLUMN('Non-energy Multiplier'!R$1),0)</f>
        <v>717804834343001.13</v>
      </c>
      <c r="S23" s="133">
        <f>$C23*VLOOKUP($A23,'Non-energy Multiplier'!$A$1:$AQ$44,COLUMN('Non-energy Multiplier'!S$1),0)</f>
        <v>723881225908376.38</v>
      </c>
      <c r="T23" s="133">
        <f>$C23*VLOOKUP($A23,'Non-energy Multiplier'!$A$1:$AQ$44,COLUMN('Non-energy Multiplier'!T$1),0)</f>
        <v>729957617473751.63</v>
      </c>
      <c r="U23" s="133">
        <f>$C23*VLOOKUP($A23,'Non-energy Multiplier'!$A$1:$AQ$44,COLUMN('Non-energy Multiplier'!U$1),0)</f>
        <v>736034009039126.88</v>
      </c>
      <c r="V23" s="133">
        <f>$C23*VLOOKUP($A23,'Non-energy Multiplier'!$A$1:$AQ$44,COLUMN('Non-energy Multiplier'!V$1),0)</f>
        <v>742110400604502.13</v>
      </c>
      <c r="W23" s="133">
        <f>$C23*VLOOKUP($A23,'Non-energy Multiplier'!$A$1:$AQ$44,COLUMN('Non-energy Multiplier'!W$1),0)</f>
        <v>748186792169877.13</v>
      </c>
      <c r="X23" s="133">
        <f>$C23*VLOOKUP($A23,'Non-energy Multiplier'!$A$1:$AQ$44,COLUMN('Non-energy Multiplier'!X$1),0)</f>
        <v>750936370369147.75</v>
      </c>
      <c r="Y23" s="133">
        <f>$C23*VLOOKUP($A23,'Non-energy Multiplier'!$A$1:$AQ$44,COLUMN('Non-energy Multiplier'!Y$1),0)</f>
        <v>753685948568418.25</v>
      </c>
      <c r="Z23" s="133">
        <f>$C23*VLOOKUP($A23,'Non-energy Multiplier'!$A$1:$AQ$44,COLUMN('Non-energy Multiplier'!Z$1),0)</f>
        <v>756435526767688.75</v>
      </c>
      <c r="AA23" s="133">
        <f>$C23*VLOOKUP($A23,'Non-energy Multiplier'!$A$1:$AQ$44,COLUMN('Non-energy Multiplier'!AA$1),0)</f>
        <v>759185104966959.38</v>
      </c>
      <c r="AB23" s="133">
        <f>$C23*VLOOKUP($A23,'Non-energy Multiplier'!$A$1:$AQ$44,COLUMN('Non-energy Multiplier'!AB$1),0)</f>
        <v>761934683166230</v>
      </c>
      <c r="AC23" s="133">
        <f>$C23*VLOOKUP($A23,'Non-energy Multiplier'!$A$1:$AQ$44,COLUMN('Non-energy Multiplier'!AC$1),0)</f>
        <v>761828300676377.25</v>
      </c>
      <c r="AD23" s="133">
        <f>$C23*VLOOKUP($A23,'Non-energy Multiplier'!$A$1:$AQ$44,COLUMN('Non-energy Multiplier'!AD$1),0)</f>
        <v>761721918186524.5</v>
      </c>
      <c r="AE23" s="133">
        <f>$C23*VLOOKUP($A23,'Non-energy Multiplier'!$A$1:$AQ$44,COLUMN('Non-energy Multiplier'!AE$1),0)</f>
        <v>761615535696671.75</v>
      </c>
      <c r="AF23" s="133">
        <f>$C23*VLOOKUP($A23,'Non-energy Multiplier'!$A$1:$AQ$44,COLUMN('Non-energy Multiplier'!AF$1),0)</f>
        <v>761509153206819</v>
      </c>
      <c r="AG23" s="133">
        <f>$C23*VLOOKUP($A23,'Non-energy Multiplier'!$A$1:$AQ$44,COLUMN('Non-energy Multiplier'!AG$1),0)</f>
        <v>761402770716966.38</v>
      </c>
      <c r="AH23" s="133">
        <f>$C23*VLOOKUP($A23,'Non-energy Multiplier'!$A$1:$AQ$44,COLUMN('Non-energy Multiplier'!AH$1),0)</f>
        <v>758701662646208.5</v>
      </c>
      <c r="AI23" s="133">
        <f>$C23*VLOOKUP($A23,'Non-energy Multiplier'!$A$1:$AQ$44,COLUMN('Non-energy Multiplier'!AI$1),0)</f>
        <v>756000554575450.75</v>
      </c>
      <c r="AJ23" s="133">
        <f>$C23*VLOOKUP($A23,'Non-energy Multiplier'!$A$1:$AQ$44,COLUMN('Non-energy Multiplier'!AJ$1),0)</f>
        <v>753299446504693</v>
      </c>
      <c r="AK23" s="133">
        <f>$C23*VLOOKUP($A23,'Non-energy Multiplier'!$A$1:$AQ$44,COLUMN('Non-energy Multiplier'!AK$1),0)</f>
        <v>750598338433935.25</v>
      </c>
      <c r="AL23" s="133">
        <f>$C23*VLOOKUP($A23,'Non-energy Multiplier'!$A$1:$AQ$44,COLUMN('Non-energy Multiplier'!AL$1),0)</f>
        <v>747897230363177.38</v>
      </c>
      <c r="AM23" s="133">
        <f>$C23*VLOOKUP($A23,'Non-energy Multiplier'!$A$1:$AQ$44,COLUMN('Non-energy Multiplier'!AM$1),0)</f>
        <v>744719289534647.75</v>
      </c>
      <c r="AN23" s="133">
        <f>$C23*VLOOKUP($A23,'Non-energy Multiplier'!$A$1:$AQ$44,COLUMN('Non-energy Multiplier'!AN$1),0)</f>
        <v>741541348706118.13</v>
      </c>
      <c r="AO23" s="133">
        <f>$C23*VLOOKUP($A23,'Non-energy Multiplier'!$A$1:$AQ$44,COLUMN('Non-energy Multiplier'!AO$1),0)</f>
        <v>738363407877588.5</v>
      </c>
      <c r="AP23" s="133">
        <f>$C23*VLOOKUP($A23,'Non-energy Multiplier'!$A$1:$AQ$44,COLUMN('Non-energy Multiplier'!AP$1),0)</f>
        <v>735185467049058.88</v>
      </c>
      <c r="AQ23" s="133">
        <f>$C23*VLOOKUP($A23,'Non-energy Multiplier'!$A$1:$AQ$44,COLUMN('Non-energy Multiplier'!AQ$1),0)</f>
        <v>732007526220529.13</v>
      </c>
      <c r="AR23" s="133" t="str">
        <f>VLOOKUP($A23,'Sector Match'!$A$1:$B$43,2,0)</f>
        <v>chemicals 20</v>
      </c>
    </row>
    <row r="24" spans="1:44" x14ac:dyDescent="0.25">
      <c r="A24" s="12" t="s">
        <v>22</v>
      </c>
      <c r="B24" s="133">
        <f>'Non-energy Use 2019'!H137</f>
        <v>0</v>
      </c>
      <c r="C24" s="133">
        <f>'Non-energy Use 2020'!H136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5">
      <c r="A25" s="12" t="s">
        <v>23</v>
      </c>
      <c r="B25" s="133">
        <f>'Non-energy Use 2019'!H138</f>
        <v>0</v>
      </c>
      <c r="C25" s="133">
        <f>'Non-energy Use 2020'!H137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5">
      <c r="A26" s="12" t="s">
        <v>24</v>
      </c>
      <c r="B26" s="133">
        <f>'Non-energy Use 2019'!H139</f>
        <v>0</v>
      </c>
      <c r="C26" s="133">
        <f>'Non-energy Use 2020'!H138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5">
      <c r="A27" s="12" t="s">
        <v>25</v>
      </c>
      <c r="B27" s="133">
        <f>'Non-energy Use 2019'!H140</f>
        <v>0</v>
      </c>
      <c r="C27" s="133">
        <f>'Non-energy Use 2020'!H139</f>
        <v>0</v>
      </c>
      <c r="D27" s="133">
        <f>$C27*VLOOKUP($A27,'Non-energy Multiplier'!$A$1:$AQ$44,COLUMN('Non-energy Multiplier'!D$1),0)</f>
        <v>0</v>
      </c>
      <c r="E27" s="133">
        <f>$C27*VLOOKUP($A27,'Non-energy Multiplier'!$A$1:$AQ$44,COLUMN('Non-energy Multiplier'!E$1),0)</f>
        <v>0</v>
      </c>
      <c r="F27" s="133">
        <f>$C27*VLOOKUP($A27,'Non-energy Multiplier'!$A$1:$AQ$44,COLUMN('Non-energy Multiplier'!F$1),0)</f>
        <v>0</v>
      </c>
      <c r="G27" s="133">
        <f>$C27*VLOOKUP($A27,'Non-energy Multiplier'!$A$1:$AQ$44,COLUMN('Non-energy Multiplier'!G$1),0)</f>
        <v>0</v>
      </c>
      <c r="H27" s="133">
        <f>$C27*VLOOKUP($A27,'Non-energy Multiplier'!$A$1:$AQ$44,COLUMN('Non-energy Multiplier'!H$1),0)</f>
        <v>0</v>
      </c>
      <c r="I27" s="133">
        <f>$C27*VLOOKUP($A27,'Non-energy Multiplier'!$A$1:$AQ$44,COLUMN('Non-energy Multiplier'!I$1),0)</f>
        <v>0</v>
      </c>
      <c r="J27" s="133">
        <f>$C27*VLOOKUP($A27,'Non-energy Multiplier'!$A$1:$AQ$44,COLUMN('Non-energy Multiplier'!J$1),0)</f>
        <v>0</v>
      </c>
      <c r="K27" s="133">
        <f>$C27*VLOOKUP($A27,'Non-energy Multiplier'!$A$1:$AQ$44,COLUMN('Non-energy Multiplier'!K$1),0)</f>
        <v>0</v>
      </c>
      <c r="L27" s="133">
        <f>$C27*VLOOKUP($A27,'Non-energy Multiplier'!$A$1:$AQ$44,COLUMN('Non-energy Multiplier'!L$1),0)</f>
        <v>0</v>
      </c>
      <c r="M27" s="133">
        <f>$C27*VLOOKUP($A27,'Non-energy Multiplier'!$A$1:$AQ$44,COLUMN('Non-energy Multiplier'!M$1),0)</f>
        <v>0</v>
      </c>
      <c r="N27" s="133">
        <f>$C27*VLOOKUP($A27,'Non-energy Multiplier'!$A$1:$AQ$44,COLUMN('Non-energy Multiplier'!N$1),0)</f>
        <v>0</v>
      </c>
      <c r="O27" s="133">
        <f>$C27*VLOOKUP($A27,'Non-energy Multiplier'!$A$1:$AQ$44,COLUMN('Non-energy Multiplier'!O$1),0)</f>
        <v>0</v>
      </c>
      <c r="P27" s="133">
        <f>$C27*VLOOKUP($A27,'Non-energy Multiplier'!$A$1:$AQ$44,COLUMN('Non-energy Multiplier'!P$1),0)</f>
        <v>0</v>
      </c>
      <c r="Q27" s="133">
        <f>$C27*VLOOKUP($A27,'Non-energy Multiplier'!$A$1:$AQ$44,COLUMN('Non-energy Multiplier'!Q$1),0)</f>
        <v>0</v>
      </c>
      <c r="R27" s="133">
        <f>$C27*VLOOKUP($A27,'Non-energy Multiplier'!$A$1:$AQ$44,COLUMN('Non-energy Multiplier'!R$1),0)</f>
        <v>0</v>
      </c>
      <c r="S27" s="133">
        <f>$C27*VLOOKUP($A27,'Non-energy Multiplier'!$A$1:$AQ$44,COLUMN('Non-energy Multiplier'!S$1),0)</f>
        <v>0</v>
      </c>
      <c r="T27" s="133">
        <f>$C27*VLOOKUP($A27,'Non-energy Multiplier'!$A$1:$AQ$44,COLUMN('Non-energy Multiplier'!T$1),0)</f>
        <v>0</v>
      </c>
      <c r="U27" s="133">
        <f>$C27*VLOOKUP($A27,'Non-energy Multiplier'!$A$1:$AQ$44,COLUMN('Non-energy Multiplier'!U$1),0)</f>
        <v>0</v>
      </c>
      <c r="V27" s="133">
        <f>$C27*VLOOKUP($A27,'Non-energy Multiplier'!$A$1:$AQ$44,COLUMN('Non-energy Multiplier'!V$1),0)</f>
        <v>0</v>
      </c>
      <c r="W27" s="133">
        <f>$C27*VLOOKUP($A27,'Non-energy Multiplier'!$A$1:$AQ$44,COLUMN('Non-energy Multiplier'!W$1),0)</f>
        <v>0</v>
      </c>
      <c r="X27" s="133">
        <f>$C27*VLOOKUP($A27,'Non-energy Multiplier'!$A$1:$AQ$44,COLUMN('Non-energy Multiplier'!X$1),0)</f>
        <v>0</v>
      </c>
      <c r="Y27" s="133">
        <f>$C27*VLOOKUP($A27,'Non-energy Multiplier'!$A$1:$AQ$44,COLUMN('Non-energy Multiplier'!Y$1),0)</f>
        <v>0</v>
      </c>
      <c r="Z27" s="133">
        <f>$C27*VLOOKUP($A27,'Non-energy Multiplier'!$A$1:$AQ$44,COLUMN('Non-energy Multiplier'!Z$1),0)</f>
        <v>0</v>
      </c>
      <c r="AA27" s="133">
        <f>$C27*VLOOKUP($A27,'Non-energy Multiplier'!$A$1:$AQ$44,COLUMN('Non-energy Multiplier'!AA$1),0)</f>
        <v>0</v>
      </c>
      <c r="AB27" s="133">
        <f>$C27*VLOOKUP($A27,'Non-energy Multiplier'!$A$1:$AQ$44,COLUMN('Non-energy Multiplier'!AB$1),0)</f>
        <v>0</v>
      </c>
      <c r="AC27" s="133">
        <f>$C27*VLOOKUP($A27,'Non-energy Multiplier'!$A$1:$AQ$44,COLUMN('Non-energy Multiplier'!AC$1),0)</f>
        <v>0</v>
      </c>
      <c r="AD27" s="133">
        <f>$C27*VLOOKUP($A27,'Non-energy Multiplier'!$A$1:$AQ$44,COLUMN('Non-energy Multiplier'!AD$1),0)</f>
        <v>0</v>
      </c>
      <c r="AE27" s="133">
        <f>$C27*VLOOKUP($A27,'Non-energy Multiplier'!$A$1:$AQ$44,COLUMN('Non-energy Multiplier'!AE$1),0)</f>
        <v>0</v>
      </c>
      <c r="AF27" s="133">
        <f>$C27*VLOOKUP($A27,'Non-energy Multiplier'!$A$1:$AQ$44,COLUMN('Non-energy Multiplier'!AF$1),0)</f>
        <v>0</v>
      </c>
      <c r="AG27" s="133">
        <f>$C27*VLOOKUP($A27,'Non-energy Multiplier'!$A$1:$AQ$44,COLUMN('Non-energy Multiplier'!AG$1),0)</f>
        <v>0</v>
      </c>
      <c r="AH27" s="133">
        <f>$C27*VLOOKUP($A27,'Non-energy Multiplier'!$A$1:$AQ$44,COLUMN('Non-energy Multiplier'!AH$1),0)</f>
        <v>0</v>
      </c>
      <c r="AI27" s="133">
        <f>$C27*VLOOKUP($A27,'Non-energy Multiplier'!$A$1:$AQ$44,COLUMN('Non-energy Multiplier'!AI$1),0)</f>
        <v>0</v>
      </c>
      <c r="AJ27" s="133">
        <f>$C27*VLOOKUP($A27,'Non-energy Multiplier'!$A$1:$AQ$44,COLUMN('Non-energy Multiplier'!AJ$1),0)</f>
        <v>0</v>
      </c>
      <c r="AK27" s="133">
        <f>$C27*VLOOKUP($A27,'Non-energy Multiplier'!$A$1:$AQ$44,COLUMN('Non-energy Multiplier'!AK$1),0)</f>
        <v>0</v>
      </c>
      <c r="AL27" s="133">
        <f>$C27*VLOOKUP($A27,'Non-energy Multiplier'!$A$1:$AQ$44,COLUMN('Non-energy Multiplier'!AL$1),0)</f>
        <v>0</v>
      </c>
      <c r="AM27" s="133">
        <f>$C27*VLOOKUP($A27,'Non-energy Multiplier'!$A$1:$AQ$44,COLUMN('Non-energy Multiplier'!AM$1),0)</f>
        <v>0</v>
      </c>
      <c r="AN27" s="133">
        <f>$C27*VLOOKUP($A27,'Non-energy Multiplier'!$A$1:$AQ$44,COLUMN('Non-energy Multiplier'!AN$1),0)</f>
        <v>0</v>
      </c>
      <c r="AO27" s="133">
        <f>$C27*VLOOKUP($A27,'Non-energy Multiplier'!$A$1:$AQ$44,COLUMN('Non-energy Multiplier'!AO$1),0)</f>
        <v>0</v>
      </c>
      <c r="AP27" s="133">
        <f>$C27*VLOOKUP($A27,'Non-energy Multiplier'!$A$1:$AQ$44,COLUMN('Non-energy Multiplier'!AP$1),0)</f>
        <v>0</v>
      </c>
      <c r="AQ27" s="133">
        <f>$C27*VLOOKUP($A27,'Non-energy Multiplier'!$A$1:$AQ$44,COLUMN('Non-energy Multiplier'!AQ$1),0)</f>
        <v>0</v>
      </c>
      <c r="AR27" s="133" t="str">
        <f>VLOOKUP($A27,'Sector Match'!$A$1:$B$43,2,0)</f>
        <v>cement and other nonmetallic minerals 239</v>
      </c>
    </row>
    <row r="28" spans="1:44" x14ac:dyDescent="0.25">
      <c r="A28" s="12" t="s">
        <v>26</v>
      </c>
      <c r="B28" s="133">
        <f>'Non-energy Use 2019'!H141</f>
        <v>0</v>
      </c>
      <c r="C28" s="133">
        <f>'Non-energy Use 2020'!H140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5">
      <c r="A29" s="12" t="s">
        <v>27</v>
      </c>
      <c r="B29" s="133">
        <f>'Non-energy Use 2019'!H142</f>
        <v>0</v>
      </c>
      <c r="C29" s="133">
        <f>'Non-energy Use 2020'!H141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5">
      <c r="A30" s="12" t="s">
        <v>28</v>
      </c>
      <c r="B30" s="133">
        <f>'Non-energy Use 2019'!H143</f>
        <v>0</v>
      </c>
      <c r="C30" s="133">
        <f>'Non-energy Use 2020'!H142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5">
      <c r="A31" s="12" t="s">
        <v>29</v>
      </c>
      <c r="B31" s="133">
        <f>'Non-energy Use 2019'!H144</f>
        <v>0</v>
      </c>
      <c r="C31" s="133">
        <f>'Non-energy Use 2020'!H143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5">
      <c r="A32" s="12" t="s">
        <v>30</v>
      </c>
      <c r="B32" s="133">
        <f>'Non-energy Use 2019'!H145</f>
        <v>0</v>
      </c>
      <c r="C32" s="133">
        <f>'Non-energy Use 2020'!H144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5">
      <c r="A33" s="12" t="s">
        <v>31</v>
      </c>
      <c r="B33" s="133">
        <f>'Non-energy Use 2019'!H146</f>
        <v>0</v>
      </c>
      <c r="C33" s="133">
        <f>'Non-energy Use 2020'!H145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5">
      <c r="A34" s="12" t="s">
        <v>32</v>
      </c>
      <c r="B34" s="133">
        <f>'Non-energy Use 2019'!H147</f>
        <v>0</v>
      </c>
      <c r="C34" s="133">
        <f>'Non-energy Use 2020'!H146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5">
      <c r="A35" s="12" t="s">
        <v>33</v>
      </c>
      <c r="B35" s="133">
        <f>'Non-energy Use 2019'!H148</f>
        <v>0</v>
      </c>
      <c r="C35" s="133">
        <f>'Non-energy Use 2020'!H147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5">
      <c r="A36" s="12" t="s">
        <v>34</v>
      </c>
      <c r="B36" s="133">
        <f>'Non-energy Use 2019'!H149</f>
        <v>0</v>
      </c>
      <c r="C36" s="133">
        <f>'Non-energy Use 2020'!H148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5">
      <c r="A37" s="12" t="s">
        <v>35</v>
      </c>
      <c r="B37" s="133">
        <f>'Non-energy Use 2019'!H150</f>
        <v>0</v>
      </c>
      <c r="C37" s="133">
        <f>'Non-energy Use 2020'!H149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5">
      <c r="A38" s="12" t="s">
        <v>36</v>
      </c>
      <c r="B38" s="133">
        <f>'Non-energy Use 2019'!H151</f>
        <v>0</v>
      </c>
      <c r="C38" s="133">
        <f>'Non-energy Use 2020'!H150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5">
      <c r="A39" s="12" t="s">
        <v>37</v>
      </c>
      <c r="B39" s="133">
        <f>'Non-energy Use 2019'!H152</f>
        <v>0</v>
      </c>
      <c r="C39" s="133">
        <f>'Non-energy Use 2020'!H151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5">
      <c r="A40" s="12" t="s">
        <v>38</v>
      </c>
      <c r="B40" s="133">
        <f>'Non-energy Use 2019'!H153</f>
        <v>0</v>
      </c>
      <c r="C40" s="133">
        <f>'Non-energy Use 2020'!H152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5">
      <c r="A41" s="12" t="s">
        <v>39</v>
      </c>
      <c r="B41" s="133">
        <f>'Non-energy Use 2019'!H154</f>
        <v>0</v>
      </c>
      <c r="C41" s="133">
        <f>'Non-energy Use 2020'!H153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5">
      <c r="A42" s="12" t="s">
        <v>40</v>
      </c>
      <c r="B42" s="133">
        <f>'Non-energy Use 2019'!H155</f>
        <v>47556355440000</v>
      </c>
      <c r="C42" s="133">
        <f>'Non-energy Use 2020'!H154</f>
        <v>104523980286000</v>
      </c>
      <c r="D42" s="133">
        <f>$C42*VLOOKUP($A42,'Non-energy Multiplier'!$A$1:$AQ$44,COLUMN('Non-energy Multiplier'!D$1),0)</f>
        <v>128527344888140.86</v>
      </c>
      <c r="E42" s="133">
        <f>$C42*VLOOKUP($A42,'Non-energy Multiplier'!$A$1:$AQ$44,COLUMN('Non-energy Multiplier'!E$1),0)</f>
        <v>138787604970481.14</v>
      </c>
      <c r="F42" s="133">
        <f>$C42*VLOOKUP($A42,'Non-energy Multiplier'!$A$1:$AQ$44,COLUMN('Non-energy Multiplier'!F$1),0)</f>
        <v>145114601606144</v>
      </c>
      <c r="G42" s="133">
        <f>$C42*VLOOKUP($A42,'Non-energy Multiplier'!$A$1:$AQ$44,COLUMN('Non-energy Multiplier'!G$1),0)</f>
        <v>161322806890474.91</v>
      </c>
      <c r="H42" s="133">
        <f>$C42*VLOOKUP($A42,'Non-energy Multiplier'!$A$1:$AQ$44,COLUMN('Non-energy Multiplier'!H$1),0)</f>
        <v>182877251639114.09</v>
      </c>
      <c r="I42" s="133">
        <f>$C42*VLOOKUP($A42,'Non-energy Multiplier'!$A$1:$AQ$44,COLUMN('Non-energy Multiplier'!I$1),0)</f>
        <v>204309572143276.81</v>
      </c>
      <c r="J42" s="133">
        <f>$C42*VLOOKUP($A42,'Non-energy Multiplier'!$A$1:$AQ$44,COLUMN('Non-energy Multiplier'!J$1),0)</f>
        <v>224177467477104.44</v>
      </c>
      <c r="K42" s="133">
        <f>$C42*VLOOKUP($A42,'Non-energy Multiplier'!$A$1:$AQ$44,COLUMN('Non-energy Multiplier'!K$1),0)</f>
        <v>242610357487772.47</v>
      </c>
      <c r="L42" s="133">
        <f>$C42*VLOOKUP($A42,'Non-energy Multiplier'!$A$1:$AQ$44,COLUMN('Non-energy Multiplier'!L$1),0)</f>
        <v>260064318583655.31</v>
      </c>
      <c r="M42" s="133">
        <f>$C42*VLOOKUP($A42,'Non-energy Multiplier'!$A$1:$AQ$44,COLUMN('Non-energy Multiplier'!M$1),0)</f>
        <v>277297640395718.75</v>
      </c>
      <c r="N42" s="133">
        <f>$C42*VLOOKUP($A42,'Non-energy Multiplier'!$A$1:$AQ$44,COLUMN('Non-energy Multiplier'!N$1),0)</f>
        <v>295144074301006.31</v>
      </c>
      <c r="O42" s="133">
        <f>$C42*VLOOKUP($A42,'Non-energy Multiplier'!$A$1:$AQ$44,COLUMN('Non-energy Multiplier'!O$1),0)</f>
        <v>313781526391067.56</v>
      </c>
      <c r="P42" s="133">
        <f>$C42*VLOOKUP($A42,'Non-energy Multiplier'!$A$1:$AQ$44,COLUMN('Non-energy Multiplier'!P$1),0)</f>
        <v>333194329988295.44</v>
      </c>
      <c r="Q42" s="133">
        <f>$C42*VLOOKUP($A42,'Non-energy Multiplier'!$A$1:$AQ$44,COLUMN('Non-energy Multiplier'!Q$1),0)</f>
        <v>353359100120420.94</v>
      </c>
      <c r="R42" s="133">
        <f>$C42*VLOOKUP($A42,'Non-energy Multiplier'!$A$1:$AQ$44,COLUMN('Non-energy Multiplier'!R$1),0)</f>
        <v>374244066895442.63</v>
      </c>
      <c r="S42" s="133">
        <f>$C42*VLOOKUP($A42,'Non-energy Multiplier'!$A$1:$AQ$44,COLUMN('Non-energy Multiplier'!S$1),0)</f>
        <v>395808185948834.94</v>
      </c>
      <c r="T42" s="133">
        <f>$C42*VLOOKUP($A42,'Non-energy Multiplier'!$A$1:$AQ$44,COLUMN('Non-energy Multiplier'!T$1),0)</f>
        <v>417999671530736.13</v>
      </c>
      <c r="U42" s="133">
        <f>$C42*VLOOKUP($A42,'Non-energy Multiplier'!$A$1:$AQ$44,COLUMN('Non-energy Multiplier'!U$1),0)</f>
        <v>440756033278230.94</v>
      </c>
      <c r="V42" s="133">
        <f>$C42*VLOOKUP($A42,'Non-energy Multiplier'!$A$1:$AQ$44,COLUMN('Non-energy Multiplier'!V$1),0)</f>
        <v>464003849816089</v>
      </c>
      <c r="W42" s="133">
        <f>$C42*VLOOKUP($A42,'Non-energy Multiplier'!$A$1:$AQ$44,COLUMN('Non-energy Multiplier'!W$1),0)</f>
        <v>487658423835572.44</v>
      </c>
      <c r="X42" s="133">
        <f>$C42*VLOOKUP($A42,'Non-energy Multiplier'!$A$1:$AQ$44,COLUMN('Non-energy Multiplier'!X$1),0)</f>
        <v>511623568001343.5</v>
      </c>
      <c r="Y42" s="133">
        <f>$C42*VLOOKUP($A42,'Non-energy Multiplier'!$A$1:$AQ$44,COLUMN('Non-energy Multiplier'!Y$1),0)</f>
        <v>535791542852870.88</v>
      </c>
      <c r="Z42" s="133">
        <f>$C42*VLOOKUP($A42,'Non-energy Multiplier'!$A$1:$AQ$44,COLUMN('Non-energy Multiplier'!Z$1),0)</f>
        <v>560043167335207.63</v>
      </c>
      <c r="AA42" s="133">
        <f>$C42*VLOOKUP($A42,'Non-energy Multiplier'!$A$1:$AQ$44,COLUMN('Non-energy Multiplier'!AA$1),0)</f>
        <v>584248121423807.63</v>
      </c>
      <c r="AB42" s="133">
        <f>$C42*VLOOKUP($A42,'Non-energy Multiplier'!$A$1:$AQ$44,COLUMN('Non-energy Multiplier'!AB$1),0)</f>
        <v>608265458435222.38</v>
      </c>
      <c r="AC42" s="133">
        <f>$C42*VLOOKUP($A42,'Non-energy Multiplier'!$A$1:$AQ$44,COLUMN('Non-energy Multiplier'!AC$1),0)</f>
        <v>631944341990626.63</v>
      </c>
      <c r="AD42" s="133">
        <f>$C42*VLOOKUP($A42,'Non-energy Multiplier'!$A$1:$AQ$44,COLUMN('Non-energy Multiplier'!AD$1),0)</f>
        <v>655125019191697.5</v>
      </c>
      <c r="AE42" s="133">
        <f>$C42*VLOOKUP($A42,'Non-energy Multiplier'!$A$1:$AQ$44,COLUMN('Non-energy Multiplier'!AE$1),0)</f>
        <v>677640037371752.25</v>
      </c>
      <c r="AF42" s="133">
        <f>$C42*VLOOKUP($A42,'Non-energy Multiplier'!$A$1:$AQ$44,COLUMN('Non-energy Multiplier'!AF$1),0)</f>
        <v>699315706820004.38</v>
      </c>
      <c r="AG42" s="133">
        <f>$C42*VLOOKUP($A42,'Non-energy Multiplier'!$A$1:$AQ$44,COLUMN('Non-energy Multiplier'!AG$1),0)</f>
        <v>719973806195920.38</v>
      </c>
      <c r="AH42" s="133">
        <f>$C42*VLOOKUP($A42,'Non-energy Multiplier'!$A$1:$AQ$44,COLUMN('Non-energy Multiplier'!AH$1),0)</f>
        <v>739433521040665.75</v>
      </c>
      <c r="AI42" s="133">
        <f>$C42*VLOOKUP($A42,'Non-energy Multiplier'!$A$1:$AQ$44,COLUMN('Non-energy Multiplier'!AI$1),0)</f>
        <v>757513598976576.38</v>
      </c>
      <c r="AJ42" s="133">
        <f>$C42*VLOOKUP($A42,'Non-energy Multiplier'!$A$1:$AQ$44,COLUMN('Non-energy Multiplier'!AJ$1),0)</f>
        <v>774034698022781.88</v>
      </c>
      <c r="AK42" s="133">
        <f>$C42*VLOOKUP($A42,'Non-energy Multiplier'!$A$1:$AQ$44,COLUMN('Non-energy Multiplier'!AK$1),0)</f>
        <v>788821897140536.63</v>
      </c>
      <c r="AL42" s="133">
        <f>$C42*VLOOKUP($A42,'Non-energy Multiplier'!$A$1:$AQ$44,COLUMN('Non-energy Multiplier'!AL$1),0)</f>
        <v>801707330882167.88</v>
      </c>
      <c r="AM42" s="133">
        <f>$C42*VLOOKUP($A42,'Non-energy Multiplier'!$A$1:$AQ$44,COLUMN('Non-energy Multiplier'!AM$1),0)</f>
        <v>812532903106945.63</v>
      </c>
      <c r="AN42" s="133">
        <f>$C42*VLOOKUP($A42,'Non-energy Multiplier'!$A$1:$AQ$44,COLUMN('Non-energy Multiplier'!AN$1),0)</f>
        <v>821153028419303.75</v>
      </c>
      <c r="AO42" s="133">
        <f>$C42*VLOOKUP($A42,'Non-energy Multiplier'!$A$1:$AQ$44,COLUMN('Non-energy Multiplier'!AO$1),0)</f>
        <v>827437344564228.75</v>
      </c>
      <c r="AP42" s="133">
        <f>$C42*VLOOKUP($A42,'Non-energy Multiplier'!$A$1:$AQ$44,COLUMN('Non-energy Multiplier'!AP$1),0)</f>
        <v>831273334765555.88</v>
      </c>
      <c r="AQ42" s="133">
        <f>$C42*VLOOKUP($A42,'Non-energy Multiplier'!$A$1:$AQ$44,COLUMN('Non-energy Multiplier'!AQ$1),0)</f>
        <v>832568796186635.25</v>
      </c>
      <c r="AR42" s="133" t="str">
        <f>VLOOKUP($A42,'Sector Match'!$A$1:$B$43,2,0)</f>
        <v>energy pipelines and gas processing 352T353</v>
      </c>
    </row>
    <row r="43" spans="1:44" x14ac:dyDescent="0.25">
      <c r="A43" s="37" t="s">
        <v>41</v>
      </c>
      <c r="B43" s="133">
        <f>'Non-energy Use 2019'!H156</f>
        <v>0</v>
      </c>
      <c r="C43" s="133">
        <f>'Non-energy Use 2020'!H155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14">
        <f>'Non-energy Use 2019'!H157</f>
        <v>0</v>
      </c>
      <c r="C44" s="214">
        <f>'Non-energy Use 2020'!H156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5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5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5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5">
      <c r="A54" s="105" t="s">
        <v>93</v>
      </c>
      <c r="B54" s="133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5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5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5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5">
      <c r="A58" s="105" t="s">
        <v>97</v>
      </c>
      <c r="B58" s="133">
        <f t="shared" si="0"/>
        <v>114665817535500</v>
      </c>
      <c r="C58" s="133">
        <f t="shared" si="3"/>
        <v>111390762450000</v>
      </c>
      <c r="D58" s="133">
        <f t="shared" si="3"/>
        <v>116690053930202.69</v>
      </c>
      <c r="E58" s="133">
        <f t="shared" si="3"/>
        <v>124462348101166.64</v>
      </c>
      <c r="F58" s="133">
        <f t="shared" si="3"/>
        <v>132234642272130.56</v>
      </c>
      <c r="G58" s="133">
        <f t="shared" si="3"/>
        <v>139477007295074.22</v>
      </c>
      <c r="H58" s="133">
        <f t="shared" si="3"/>
        <v>146719372318017.88</v>
      </c>
      <c r="I58" s="133">
        <f t="shared" si="3"/>
        <v>149979780818610.88</v>
      </c>
      <c r="J58" s="133">
        <f t="shared" si="3"/>
        <v>153240189319203.88</v>
      </c>
      <c r="K58" s="133">
        <f t="shared" si="3"/>
        <v>156500597819796.91</v>
      </c>
      <c r="L58" s="133">
        <f t="shared" si="2"/>
        <v>159761006320389.88</v>
      </c>
      <c r="M58" s="133">
        <f t="shared" si="2"/>
        <v>163021414820982.88</v>
      </c>
      <c r="N58" s="133">
        <f t="shared" si="2"/>
        <v>163254309254277.5</v>
      </c>
      <c r="O58" s="133">
        <f t="shared" si="2"/>
        <v>163487203687572.16</v>
      </c>
      <c r="P58" s="133">
        <f t="shared" si="2"/>
        <v>163720098120866.75</v>
      </c>
      <c r="Q58" s="133">
        <f t="shared" si="2"/>
        <v>163952992554161.41</v>
      </c>
      <c r="R58" s="133">
        <f t="shared" si="2"/>
        <v>164185886987456.03</v>
      </c>
      <c r="S58" s="133">
        <f t="shared" si="2"/>
        <v>162322800285549.47</v>
      </c>
      <c r="T58" s="133">
        <f t="shared" si="2"/>
        <v>160459713583642.91</v>
      </c>
      <c r="U58" s="133">
        <f t="shared" si="2"/>
        <v>158596626881736.28</v>
      </c>
      <c r="V58" s="133">
        <f t="shared" si="2"/>
        <v>156733540179829.72</v>
      </c>
      <c r="W58" s="133">
        <f t="shared" si="2"/>
        <v>154870453477923.19</v>
      </c>
      <c r="X58" s="133">
        <f t="shared" si="2"/>
        <v>151377151585921.13</v>
      </c>
      <c r="Y58" s="133">
        <f t="shared" si="2"/>
        <v>147883849693919.13</v>
      </c>
      <c r="Z58" s="133">
        <f t="shared" si="2"/>
        <v>144390547801917.09</v>
      </c>
      <c r="AA58" s="133">
        <f t="shared" si="2"/>
        <v>140897245909915.06</v>
      </c>
      <c r="AB58" s="133">
        <f t="shared" si="2"/>
        <v>137403944017913</v>
      </c>
      <c r="AC58" s="133">
        <f t="shared" si="2"/>
        <v>133910642125910.97</v>
      </c>
      <c r="AD58" s="133">
        <f t="shared" si="2"/>
        <v>130417340233908.97</v>
      </c>
      <c r="AE58" s="133">
        <f t="shared" si="2"/>
        <v>126924038341906.94</v>
      </c>
      <c r="AF58" s="133">
        <f t="shared" si="2"/>
        <v>123430736449904.92</v>
      </c>
      <c r="AG58" s="133">
        <f t="shared" si="2"/>
        <v>119937434557902.91</v>
      </c>
      <c r="AH58" s="133">
        <f t="shared" si="2"/>
        <v>116909899652892.27</v>
      </c>
      <c r="AI58" s="133">
        <f t="shared" si="2"/>
        <v>113882364747881.63</v>
      </c>
      <c r="AJ58" s="133">
        <f t="shared" si="2"/>
        <v>110854829842870.98</v>
      </c>
      <c r="AK58" s="133">
        <f t="shared" si="2"/>
        <v>107827294937860.34</v>
      </c>
      <c r="AL58" s="133">
        <f t="shared" si="2"/>
        <v>104799760032849.7</v>
      </c>
      <c r="AM58" s="133">
        <f t="shared" si="2"/>
        <v>101620142416221.25</v>
      </c>
      <c r="AN58" s="133">
        <f t="shared" si="2"/>
        <v>98440524799592.828</v>
      </c>
      <c r="AO58" s="133">
        <f t="shared" si="2"/>
        <v>95260907182964.391</v>
      </c>
      <c r="AP58" s="133">
        <f t="shared" si="2"/>
        <v>92081289566335.938</v>
      </c>
      <c r="AQ58" s="133">
        <f t="shared" si="2"/>
        <v>88901671949707.484</v>
      </c>
    </row>
    <row r="59" spans="1:43" x14ac:dyDescent="0.25">
      <c r="A59" s="105" t="s">
        <v>98</v>
      </c>
      <c r="B59" s="133">
        <f t="shared" si="0"/>
        <v>373842399034500</v>
      </c>
      <c r="C59" s="133">
        <f t="shared" si="3"/>
        <v>389687109982500</v>
      </c>
      <c r="D59" s="133">
        <f t="shared" si="3"/>
        <v>414915831915878.63</v>
      </c>
      <c r="E59" s="133">
        <f t="shared" si="3"/>
        <v>456963701804843.13</v>
      </c>
      <c r="F59" s="133">
        <f t="shared" si="3"/>
        <v>493965827307131.81</v>
      </c>
      <c r="G59" s="133">
        <f t="shared" si="3"/>
        <v>525922208422744.88</v>
      </c>
      <c r="H59" s="133">
        <f t="shared" si="3"/>
        <v>557878589538357.81</v>
      </c>
      <c r="I59" s="133">
        <f t="shared" si="3"/>
        <v>578195756653663.88</v>
      </c>
      <c r="J59" s="133">
        <f t="shared" si="3"/>
        <v>598512923768969.88</v>
      </c>
      <c r="K59" s="133">
        <f t="shared" si="3"/>
        <v>618830090884276.13</v>
      </c>
      <c r="L59" s="133">
        <f t="shared" si="2"/>
        <v>639147257999582.25</v>
      </c>
      <c r="M59" s="133">
        <f t="shared" si="2"/>
        <v>659464425114888.25</v>
      </c>
      <c r="N59" s="133">
        <f t="shared" si="2"/>
        <v>671132506960510.88</v>
      </c>
      <c r="O59" s="133">
        <f t="shared" si="2"/>
        <v>682800588806133.38</v>
      </c>
      <c r="P59" s="133">
        <f t="shared" si="2"/>
        <v>694468670651756</v>
      </c>
      <c r="Q59" s="133">
        <f t="shared" si="2"/>
        <v>706136752497378.38</v>
      </c>
      <c r="R59" s="133">
        <f t="shared" si="2"/>
        <v>717804834343001.13</v>
      </c>
      <c r="S59" s="133">
        <f t="shared" si="2"/>
        <v>723881225908376.38</v>
      </c>
      <c r="T59" s="133">
        <f t="shared" si="2"/>
        <v>729957617473751.63</v>
      </c>
      <c r="U59" s="133">
        <f t="shared" si="2"/>
        <v>736034009039126.88</v>
      </c>
      <c r="V59" s="133">
        <f t="shared" si="2"/>
        <v>742110400604502.13</v>
      </c>
      <c r="W59" s="133">
        <f t="shared" si="2"/>
        <v>748186792169877.13</v>
      </c>
      <c r="X59" s="133">
        <f t="shared" si="2"/>
        <v>750936370369147.75</v>
      </c>
      <c r="Y59" s="133">
        <f t="shared" si="2"/>
        <v>753685948568418.25</v>
      </c>
      <c r="Z59" s="133">
        <f t="shared" si="2"/>
        <v>756435526767688.75</v>
      </c>
      <c r="AA59" s="133">
        <f t="shared" si="2"/>
        <v>759185104966959.38</v>
      </c>
      <c r="AB59" s="133">
        <f t="shared" si="2"/>
        <v>761934683166230</v>
      </c>
      <c r="AC59" s="133">
        <f t="shared" si="2"/>
        <v>761828300676377.25</v>
      </c>
      <c r="AD59" s="133">
        <f t="shared" si="2"/>
        <v>761721918186524.5</v>
      </c>
      <c r="AE59" s="133">
        <f t="shared" si="2"/>
        <v>761615535696671.75</v>
      </c>
      <c r="AF59" s="133">
        <f t="shared" si="2"/>
        <v>761509153206819</v>
      </c>
      <c r="AG59" s="133">
        <f t="shared" si="2"/>
        <v>761402770716966.38</v>
      </c>
      <c r="AH59" s="133">
        <f t="shared" si="2"/>
        <v>758701662646208.5</v>
      </c>
      <c r="AI59" s="133">
        <f t="shared" si="2"/>
        <v>756000554575450.75</v>
      </c>
      <c r="AJ59" s="133">
        <f t="shared" si="2"/>
        <v>753299446504693</v>
      </c>
      <c r="AK59" s="133">
        <f t="shared" si="2"/>
        <v>750598338433935.25</v>
      </c>
      <c r="AL59" s="133">
        <f t="shared" si="2"/>
        <v>747897230363177.38</v>
      </c>
      <c r="AM59" s="133">
        <f t="shared" si="2"/>
        <v>744719289534647.75</v>
      </c>
      <c r="AN59" s="133">
        <f t="shared" si="2"/>
        <v>741541348706118.13</v>
      </c>
      <c r="AO59" s="133">
        <f t="shared" si="2"/>
        <v>738363407877588.5</v>
      </c>
      <c r="AP59" s="133">
        <f t="shared" si="2"/>
        <v>735185467049058.88</v>
      </c>
      <c r="AQ59" s="133">
        <f t="shared" si="2"/>
        <v>732007526220529.13</v>
      </c>
    </row>
    <row r="60" spans="1:43" x14ac:dyDescent="0.25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5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5">
      <c r="A62" s="105" t="s">
        <v>101</v>
      </c>
      <c r="B62" s="133">
        <f t="shared" si="0"/>
        <v>0</v>
      </c>
      <c r="C62" s="133">
        <f t="shared" si="3"/>
        <v>0</v>
      </c>
      <c r="D62" s="133">
        <f t="shared" si="3"/>
        <v>0</v>
      </c>
      <c r="E62" s="133">
        <f t="shared" si="3"/>
        <v>0</v>
      </c>
      <c r="F62" s="133">
        <f t="shared" si="3"/>
        <v>0</v>
      </c>
      <c r="G62" s="133">
        <f t="shared" si="3"/>
        <v>0</v>
      </c>
      <c r="H62" s="133">
        <f t="shared" si="3"/>
        <v>0</v>
      </c>
      <c r="I62" s="133">
        <f t="shared" si="3"/>
        <v>0</v>
      </c>
      <c r="J62" s="133">
        <f t="shared" si="3"/>
        <v>0</v>
      </c>
      <c r="K62" s="133">
        <f t="shared" si="3"/>
        <v>0</v>
      </c>
      <c r="L62" s="133">
        <f t="shared" si="2"/>
        <v>0</v>
      </c>
      <c r="M62" s="133">
        <f t="shared" si="2"/>
        <v>0</v>
      </c>
      <c r="N62" s="133">
        <f t="shared" si="2"/>
        <v>0</v>
      </c>
      <c r="O62" s="133">
        <f t="shared" si="2"/>
        <v>0</v>
      </c>
      <c r="P62" s="133">
        <f t="shared" si="2"/>
        <v>0</v>
      </c>
      <c r="Q62" s="133">
        <f t="shared" si="2"/>
        <v>0</v>
      </c>
      <c r="R62" s="133">
        <f t="shared" si="2"/>
        <v>0</v>
      </c>
      <c r="S62" s="133">
        <f t="shared" si="2"/>
        <v>0</v>
      </c>
      <c r="T62" s="133">
        <f t="shared" si="2"/>
        <v>0</v>
      </c>
      <c r="U62" s="133">
        <f t="shared" si="2"/>
        <v>0</v>
      </c>
      <c r="V62" s="133">
        <f t="shared" si="2"/>
        <v>0</v>
      </c>
      <c r="W62" s="133">
        <f t="shared" si="2"/>
        <v>0</v>
      </c>
      <c r="X62" s="133">
        <f t="shared" si="2"/>
        <v>0</v>
      </c>
      <c r="Y62" s="133">
        <f t="shared" si="2"/>
        <v>0</v>
      </c>
      <c r="Z62" s="133">
        <f t="shared" si="2"/>
        <v>0</v>
      </c>
      <c r="AA62" s="133">
        <f t="shared" si="2"/>
        <v>0</v>
      </c>
      <c r="AB62" s="133">
        <f t="shared" si="2"/>
        <v>0</v>
      </c>
      <c r="AC62" s="133">
        <f t="shared" si="2"/>
        <v>0</v>
      </c>
      <c r="AD62" s="133">
        <f t="shared" si="2"/>
        <v>0</v>
      </c>
      <c r="AE62" s="133">
        <f t="shared" si="2"/>
        <v>0</v>
      </c>
      <c r="AF62" s="133">
        <f t="shared" si="2"/>
        <v>0</v>
      </c>
      <c r="AG62" s="133">
        <f t="shared" si="2"/>
        <v>0</v>
      </c>
      <c r="AH62" s="133">
        <f t="shared" si="2"/>
        <v>0</v>
      </c>
      <c r="AI62" s="133">
        <f t="shared" si="2"/>
        <v>0</v>
      </c>
      <c r="AJ62" s="133">
        <f t="shared" si="2"/>
        <v>0</v>
      </c>
      <c r="AK62" s="133">
        <f t="shared" si="2"/>
        <v>0</v>
      </c>
      <c r="AL62" s="133">
        <f t="shared" si="2"/>
        <v>0</v>
      </c>
      <c r="AM62" s="133">
        <f t="shared" si="2"/>
        <v>0</v>
      </c>
      <c r="AN62" s="133">
        <f t="shared" si="2"/>
        <v>0</v>
      </c>
      <c r="AO62" s="133">
        <f t="shared" si="2"/>
        <v>0</v>
      </c>
      <c r="AP62" s="133">
        <f t="shared" si="2"/>
        <v>0</v>
      </c>
      <c r="AQ62" s="133">
        <f t="shared" si="2"/>
        <v>0</v>
      </c>
    </row>
    <row r="63" spans="1:43" x14ac:dyDescent="0.25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5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5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5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5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5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5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5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5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5">
      <c r="A72" s="105" t="s">
        <v>111</v>
      </c>
      <c r="B72" s="133">
        <f t="shared" si="0"/>
        <v>47556355440000</v>
      </c>
      <c r="C72" s="133">
        <f t="shared" si="6"/>
        <v>104523980286000</v>
      </c>
      <c r="D72" s="133">
        <f t="shared" si="6"/>
        <v>128527344888140.86</v>
      </c>
      <c r="E72" s="133">
        <f t="shared" si="6"/>
        <v>138787604970481.14</v>
      </c>
      <c r="F72" s="133">
        <f t="shared" si="6"/>
        <v>145114601606144</v>
      </c>
      <c r="G72" s="133">
        <f t="shared" si="6"/>
        <v>161322806890474.91</v>
      </c>
      <c r="H72" s="133">
        <f t="shared" si="6"/>
        <v>182877251639114.09</v>
      </c>
      <c r="I72" s="133">
        <f t="shared" si="6"/>
        <v>204309572143276.81</v>
      </c>
      <c r="J72" s="133">
        <f t="shared" si="6"/>
        <v>224177467477104.44</v>
      </c>
      <c r="K72" s="133">
        <f t="shared" si="6"/>
        <v>242610357487772.47</v>
      </c>
      <c r="L72" s="133">
        <f t="shared" si="6"/>
        <v>260064318583655.31</v>
      </c>
      <c r="M72" s="133">
        <f t="shared" si="6"/>
        <v>277297640395718.75</v>
      </c>
      <c r="N72" s="133">
        <f t="shared" si="6"/>
        <v>295144074301006.31</v>
      </c>
      <c r="O72" s="133">
        <f t="shared" si="6"/>
        <v>313781526391067.56</v>
      </c>
      <c r="P72" s="133">
        <f t="shared" si="6"/>
        <v>333194329988295.44</v>
      </c>
      <c r="Q72" s="133">
        <f t="shared" si="6"/>
        <v>353359100120420.94</v>
      </c>
      <c r="R72" s="133">
        <f t="shared" si="6"/>
        <v>374244066895442.63</v>
      </c>
      <c r="S72" s="133">
        <f t="shared" si="6"/>
        <v>395808185948834.94</v>
      </c>
      <c r="T72" s="133">
        <f t="shared" si="6"/>
        <v>417999671530736.13</v>
      </c>
      <c r="U72" s="133">
        <f t="shared" si="6"/>
        <v>440756033278230.94</v>
      </c>
      <c r="V72" s="133">
        <f t="shared" si="6"/>
        <v>464003849816089</v>
      </c>
      <c r="W72" s="133">
        <f t="shared" si="6"/>
        <v>487658423835572.44</v>
      </c>
      <c r="X72" s="133">
        <f t="shared" si="6"/>
        <v>511623568001343.5</v>
      </c>
      <c r="Y72" s="133">
        <f t="shared" si="6"/>
        <v>535791542852870.88</v>
      </c>
      <c r="Z72" s="133">
        <f t="shared" si="6"/>
        <v>560043167335207.63</v>
      </c>
      <c r="AA72" s="133">
        <f t="shared" si="6"/>
        <v>584248121423807.63</v>
      </c>
      <c r="AB72" s="133">
        <f t="shared" si="6"/>
        <v>608265458435222.38</v>
      </c>
      <c r="AC72" s="133">
        <f t="shared" si="6"/>
        <v>631944341990626.63</v>
      </c>
      <c r="AD72" s="133">
        <f t="shared" si="6"/>
        <v>655125019191697.5</v>
      </c>
      <c r="AE72" s="133">
        <f t="shared" si="6"/>
        <v>677640037371752.25</v>
      </c>
      <c r="AF72" s="133">
        <f t="shared" si="6"/>
        <v>699315706820004.38</v>
      </c>
      <c r="AG72" s="133">
        <f t="shared" si="6"/>
        <v>719973806195920.38</v>
      </c>
      <c r="AH72" s="133">
        <f t="shared" si="6"/>
        <v>739433521040665.75</v>
      </c>
      <c r="AI72" s="133">
        <f t="shared" si="5"/>
        <v>757513598976576.38</v>
      </c>
      <c r="AJ72" s="133">
        <f t="shared" si="5"/>
        <v>774034698022781.88</v>
      </c>
      <c r="AK72" s="133">
        <f t="shared" si="5"/>
        <v>788821897140536.63</v>
      </c>
      <c r="AL72" s="133">
        <f t="shared" si="5"/>
        <v>801707330882167.88</v>
      </c>
      <c r="AM72" s="133">
        <f t="shared" si="5"/>
        <v>812532903106945.63</v>
      </c>
      <c r="AN72" s="133">
        <f t="shared" si="5"/>
        <v>821153028419303.75</v>
      </c>
      <c r="AO72" s="133">
        <f t="shared" si="5"/>
        <v>827437344564228.75</v>
      </c>
      <c r="AP72" s="133">
        <f t="shared" si="5"/>
        <v>831273334765555.88</v>
      </c>
      <c r="AQ72" s="133">
        <f t="shared" si="4"/>
        <v>832568796186635.25</v>
      </c>
    </row>
    <row r="73" spans="1:43" x14ac:dyDescent="0.25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5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D8C05-8E81-4692-8F19-6F2EAAE8CF6E}">
  <sheetPr codeName="Sheet31"/>
  <dimension ref="A1:AR74"/>
  <sheetViews>
    <sheetView workbookViewId="0"/>
  </sheetViews>
  <sheetFormatPr defaultRowHeight="13.8" x14ac:dyDescent="0.25"/>
  <cols>
    <col min="1" max="1" width="27.33203125" customWidth="1"/>
    <col min="2" max="43" width="9.88671875" style="133" customWidth="1"/>
    <col min="44" max="4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5">
      <c r="A3" s="36" t="s">
        <v>2</v>
      </c>
      <c r="B3" s="223">
        <f>'Non-energy Use 2019'!K116</f>
        <v>0</v>
      </c>
      <c r="C3" s="356">
        <f>'Non-energy Use 2020'!K115</f>
        <v>0</v>
      </c>
      <c r="D3" s="223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5">
      <c r="A4" s="12" t="s">
        <v>3</v>
      </c>
      <c r="B4" s="133">
        <f>'Non-energy Use 2019'!K117</f>
        <v>0</v>
      </c>
      <c r="C4" s="133">
        <f>'Non-energy Use 2020'!K116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5">
      <c r="A5" s="12" t="s">
        <v>4</v>
      </c>
      <c r="B5" s="133">
        <f>'Non-energy Use 2019'!K118</f>
        <v>0</v>
      </c>
      <c r="C5" s="133">
        <f>'Non-energy Use 2020'!K117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5">
      <c r="A6" s="12" t="s">
        <v>5</v>
      </c>
      <c r="B6" s="133">
        <f>'Non-energy Use 2019'!K119</f>
        <v>0</v>
      </c>
      <c r="C6" s="133">
        <f>'Non-energy Use 2020'!K118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5">
      <c r="A7" s="12" t="s">
        <v>6</v>
      </c>
      <c r="B7" s="133">
        <f>'Non-energy Use 2019'!K120</f>
        <v>0</v>
      </c>
      <c r="C7" s="133">
        <f>'Non-energy Use 2020'!K119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5">
      <c r="A8" s="12" t="s">
        <v>7</v>
      </c>
      <c r="B8" s="133">
        <f>'Non-energy Use 2019'!K121</f>
        <v>0</v>
      </c>
      <c r="C8" s="133">
        <f>'Non-energy Use 2020'!K120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5">
      <c r="A9" s="12" t="s">
        <v>8</v>
      </c>
      <c r="B9" s="133">
        <f>'Non-energy Use 2019'!K122</f>
        <v>0</v>
      </c>
      <c r="C9" s="133">
        <f>'Non-energy Use 2020'!K121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5">
      <c r="A10" s="12" t="s">
        <v>9</v>
      </c>
      <c r="B10" s="133">
        <f>'Non-energy Use 2019'!K123</f>
        <v>0</v>
      </c>
      <c r="C10" s="133">
        <f>'Non-energy Use 2020'!K122</f>
        <v>9904529923762.3047</v>
      </c>
      <c r="D10" s="133">
        <f>$C10*VLOOKUP($A10,'Non-energy Multiplier'!$A$1:$AQ$44,COLUMN('Non-energy Multiplier'!D$1),0)</f>
        <v>11106552421366.496</v>
      </c>
      <c r="E10" s="133">
        <f>$C10*VLOOKUP($A10,'Non-energy Multiplier'!$A$1:$AQ$44,COLUMN('Non-energy Multiplier'!E$1),0)</f>
        <v>11361367869595.295</v>
      </c>
      <c r="F10" s="133">
        <f>$C10*VLOOKUP($A10,'Non-energy Multiplier'!$A$1:$AQ$44,COLUMN('Non-energy Multiplier'!F$1),0)</f>
        <v>11434458718812.475</v>
      </c>
      <c r="G10" s="133">
        <f>$C10*VLOOKUP($A10,'Non-energy Multiplier'!$A$1:$AQ$44,COLUMN('Non-energy Multiplier'!G$1),0)</f>
        <v>11624650943619.932</v>
      </c>
      <c r="H10" s="133">
        <f>$C10*VLOOKUP($A10,'Non-energy Multiplier'!$A$1:$AQ$44,COLUMN('Non-energy Multiplier'!H$1),0)</f>
        <v>11888787596436.02</v>
      </c>
      <c r="I10" s="133">
        <f>$C10*VLOOKUP($A10,'Non-energy Multiplier'!$A$1:$AQ$44,COLUMN('Non-energy Multiplier'!I$1),0)</f>
        <v>12187583194611.488</v>
      </c>
      <c r="J10" s="133">
        <f>$C10*VLOOKUP($A10,'Non-energy Multiplier'!$A$1:$AQ$44,COLUMN('Non-energy Multiplier'!J$1),0)</f>
        <v>12502853481643.242</v>
      </c>
      <c r="K10" s="133">
        <f>$C10*VLOOKUP($A10,'Non-energy Multiplier'!$A$1:$AQ$44,COLUMN('Non-energy Multiplier'!K$1),0)</f>
        <v>12820837172873.314</v>
      </c>
      <c r="L10" s="133">
        <f>$C10*VLOOKUP($A10,'Non-energy Multiplier'!$A$1:$AQ$44,COLUMN('Non-energy Multiplier'!L$1),0)</f>
        <v>13126335268357.76</v>
      </c>
      <c r="M10" s="133">
        <f>$C10*VLOOKUP($A10,'Non-energy Multiplier'!$A$1:$AQ$44,COLUMN('Non-energy Multiplier'!M$1),0)</f>
        <v>13402772225073.939</v>
      </c>
      <c r="N10" s="133">
        <f>$C10*VLOOKUP($A10,'Non-energy Multiplier'!$A$1:$AQ$44,COLUMN('Non-energy Multiplier'!N$1),0)</f>
        <v>13635650871279.313</v>
      </c>
      <c r="O10" s="133">
        <f>$C10*VLOOKUP($A10,'Non-energy Multiplier'!$A$1:$AQ$44,COLUMN('Non-energy Multiplier'!O$1),0)</f>
        <v>13822951802260.41</v>
      </c>
      <c r="P10" s="133">
        <f>$C10*VLOOKUP($A10,'Non-energy Multiplier'!$A$1:$AQ$44,COLUMN('Non-energy Multiplier'!P$1),0)</f>
        <v>13966412883550.637</v>
      </c>
      <c r="Q10" s="133">
        <f>$C10*VLOOKUP($A10,'Non-energy Multiplier'!$A$1:$AQ$44,COLUMN('Non-energy Multiplier'!Q$1),0)</f>
        <v>14068364098733.482</v>
      </c>
      <c r="R10" s="133">
        <f>$C10*VLOOKUP($A10,'Non-energy Multiplier'!$A$1:$AQ$44,COLUMN('Non-energy Multiplier'!R$1),0)</f>
        <v>14131635914685.205</v>
      </c>
      <c r="S10" s="133">
        <f>$C10*VLOOKUP($A10,'Non-energy Multiplier'!$A$1:$AQ$44,COLUMN('Non-energy Multiplier'!S$1),0)</f>
        <v>14159290216776.998</v>
      </c>
      <c r="T10" s="133">
        <f>$C10*VLOOKUP($A10,'Non-energy Multiplier'!$A$1:$AQ$44,COLUMN('Non-energy Multiplier'!T$1),0)</f>
        <v>14154001933259.152</v>
      </c>
      <c r="U10" s="133">
        <f>$C10*VLOOKUP($A10,'Non-energy Multiplier'!$A$1:$AQ$44,COLUMN('Non-energy Multiplier'!U$1),0)</f>
        <v>14118510142625.963</v>
      </c>
      <c r="V10" s="133">
        <f>$C10*VLOOKUP($A10,'Non-energy Multiplier'!$A$1:$AQ$44,COLUMN('Non-energy Multiplier'!V$1),0)</f>
        <v>14055732096154.387</v>
      </c>
      <c r="W10" s="133">
        <f>$C10*VLOOKUP($A10,'Non-energy Multiplier'!$A$1:$AQ$44,COLUMN('Non-energy Multiplier'!W$1),0)</f>
        <v>13968706148937.342</v>
      </c>
      <c r="X10" s="133">
        <f>$C10*VLOOKUP($A10,'Non-energy Multiplier'!$A$1:$AQ$44,COLUMN('Non-energy Multiplier'!X$1),0)</f>
        <v>13860539368083.854</v>
      </c>
      <c r="Y10" s="133">
        <f>$C10*VLOOKUP($A10,'Non-energy Multiplier'!$A$1:$AQ$44,COLUMN('Non-energy Multiplier'!Y$1),0)</f>
        <v>13734360651330.807</v>
      </c>
      <c r="Z10" s="133">
        <f>$C10*VLOOKUP($A10,'Non-energy Multiplier'!$A$1:$AQ$44,COLUMN('Non-energy Multiplier'!Z$1),0)</f>
        <v>13593279919641.705</v>
      </c>
      <c r="AA10" s="133">
        <f>$C10*VLOOKUP($A10,'Non-energy Multiplier'!$A$1:$AQ$44,COLUMN('Non-energy Multiplier'!AA$1),0)</f>
        <v>13440353702496.355</v>
      </c>
      <c r="AB10" s="133">
        <f>$C10*VLOOKUP($A10,'Non-energy Multiplier'!$A$1:$AQ$44,COLUMN('Non-energy Multiplier'!AB$1),0)</f>
        <v>13278557220813.051</v>
      </c>
      <c r="AC10" s="133">
        <f>$C10*VLOOKUP($A10,'Non-energy Multiplier'!$A$1:$AQ$44,COLUMN('Non-energy Multiplier'!AC$1),0)</f>
        <v>13110762893649.852</v>
      </c>
      <c r="AD10" s="133">
        <f>$C10*VLOOKUP($A10,'Non-energy Multiplier'!$A$1:$AQ$44,COLUMN('Non-energy Multiplier'!AD$1),0)</f>
        <v>12939725052710.664</v>
      </c>
      <c r="AE10" s="133">
        <f>$C10*VLOOKUP($A10,'Non-energy Multiplier'!$A$1:$AQ$44,COLUMN('Non-energy Multiplier'!AE$1),0)</f>
        <v>12768070543156.006</v>
      </c>
      <c r="AF10" s="133">
        <f>$C10*VLOOKUP($A10,'Non-energy Multiplier'!$A$1:$AQ$44,COLUMN('Non-energy Multiplier'!AF$1),0)</f>
        <v>12598294818828.752</v>
      </c>
      <c r="AG10" s="133">
        <f>$C10*VLOOKUP($A10,'Non-energy Multiplier'!$A$1:$AQ$44,COLUMN('Non-energy Multiplier'!AG$1),0)</f>
        <v>12432763102307.156</v>
      </c>
      <c r="AH10" s="133">
        <f>$C10*VLOOKUP($A10,'Non-energy Multiplier'!$A$1:$AQ$44,COLUMN('Non-energy Multiplier'!AH$1),0)</f>
        <v>12273716172147.619</v>
      </c>
      <c r="AI10" s="133">
        <f>$C10*VLOOKUP($A10,'Non-energy Multiplier'!$A$1:$AQ$44,COLUMN('Non-energy Multiplier'!AI$1),0)</f>
        <v>12123280357975.982</v>
      </c>
      <c r="AJ10" s="133">
        <f>$C10*VLOOKUP($A10,'Non-energy Multiplier'!$A$1:$AQ$44,COLUMN('Non-energy Multiplier'!AJ$1),0)</f>
        <v>11983481365480.445</v>
      </c>
      <c r="AK10" s="133">
        <f>$C10*VLOOKUP($A10,'Non-energy Multiplier'!$A$1:$AQ$44,COLUMN('Non-energy Multiplier'!AK$1),0)</f>
        <v>11856261614904.807</v>
      </c>
      <c r="AL10" s="133">
        <f>$C10*VLOOKUP($A10,'Non-energy Multiplier'!$A$1:$AQ$44,COLUMN('Non-energy Multiplier'!AL$1),0)</f>
        <v>11743500855921.389</v>
      </c>
      <c r="AM10" s="133">
        <f>$C10*VLOOKUP($A10,'Non-energy Multiplier'!$A$1:$AQ$44,COLUMN('Non-energy Multiplier'!AM$1),0)</f>
        <v>11647039917072.646</v>
      </c>
      <c r="AN10" s="133">
        <f>$C10*VLOOKUP($A10,'Non-energy Multiplier'!$A$1:$AQ$44,COLUMN('Non-energy Multiplier'!AN$1),0)</f>
        <v>11568707558463.311</v>
      </c>
      <c r="AO10" s="133">
        <f>$C10*VLOOKUP($A10,'Non-energy Multiplier'!$A$1:$AQ$44,COLUMN('Non-energy Multiplier'!AO$1),0)</f>
        <v>11510350522247.18</v>
      </c>
      <c r="AP10" s="133">
        <f>$C10*VLOOKUP($A10,'Non-energy Multiplier'!$A$1:$AQ$44,COLUMN('Non-energy Multiplier'!AP$1),0)</f>
        <v>11473867018023.439</v>
      </c>
      <c r="AQ10" s="133">
        <f>$C10*VLOOKUP($A10,'Non-energy Multiplier'!$A$1:$AQ$44,COLUMN('Non-energy Multiplier'!AQ$1),0)</f>
        <v>11461244042237.135</v>
      </c>
      <c r="AR10" s="133" t="str">
        <f>VLOOKUP($A10,'Sector Match'!$A$1:$B$43,2,0)</f>
        <v>food beverage and tobacco 10T12</v>
      </c>
    </row>
    <row r="11" spans="1:44" x14ac:dyDescent="0.25">
      <c r="A11" s="12" t="s">
        <v>10</v>
      </c>
      <c r="B11" s="133">
        <f>'Non-energy Use 2019'!K124</f>
        <v>0</v>
      </c>
      <c r="C11" s="133">
        <f>'Non-energy Use 2020'!K123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5">
      <c r="A12" s="12" t="s">
        <v>11</v>
      </c>
      <c r="B12" s="133">
        <f>'Non-energy Use 2019'!K125</f>
        <v>0</v>
      </c>
      <c r="C12" s="133">
        <f>'Non-energy Use 2020'!K124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5">
      <c r="A13" s="12" t="s">
        <v>12</v>
      </c>
      <c r="B13" s="133">
        <f>'Non-energy Use 2019'!K126</f>
        <v>0</v>
      </c>
      <c r="C13" s="133">
        <f>'Non-energy Use 2020'!K125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5">
      <c r="A14" s="12" t="s">
        <v>13</v>
      </c>
      <c r="B14" s="133">
        <f>'Non-energy Use 2019'!K127</f>
        <v>0</v>
      </c>
      <c r="C14" s="133">
        <f>'Non-energy Use 2020'!K126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5">
      <c r="A15" s="12" t="s">
        <v>14</v>
      </c>
      <c r="B15" s="133">
        <f>'Non-energy Use 2019'!K128</f>
        <v>0</v>
      </c>
      <c r="C15" s="133">
        <f>'Non-energy Use 2020'!K127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5">
      <c r="A16" s="12" t="s">
        <v>15</v>
      </c>
      <c r="B16" s="133">
        <f>'Non-energy Use 2019'!K129</f>
        <v>0</v>
      </c>
      <c r="C16" s="133">
        <f>'Non-energy Use 2020'!K128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5">
      <c r="A17" s="12" t="s">
        <v>16</v>
      </c>
      <c r="B17" s="133">
        <f>'Non-energy Use 2019'!K130</f>
        <v>0</v>
      </c>
      <c r="C17" s="133">
        <f>'Non-energy Use 2020'!K129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5">
      <c r="A18" s="12" t="s">
        <v>17</v>
      </c>
      <c r="B18" s="133">
        <f>'Non-energy Use 2019'!K131</f>
        <v>0</v>
      </c>
      <c r="C18" s="133">
        <f>'Non-energy Use 2020'!K130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5">
      <c r="A19" s="12" t="s">
        <v>18</v>
      </c>
      <c r="B19" s="133">
        <f>'Non-energy Use 2019'!K132</f>
        <v>0</v>
      </c>
      <c r="C19" s="133">
        <f>'Non-energy Use 2020'!K131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5">
      <c r="A20" s="12" t="s">
        <v>19</v>
      </c>
      <c r="B20" s="133">
        <f>'Non-energy Use 2019'!K133</f>
        <v>0</v>
      </c>
      <c r="C20" s="133">
        <f>'Non-energy Use 2020'!K132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5">
      <c r="A21" s="12" t="s">
        <v>20</v>
      </c>
      <c r="B21" s="133">
        <f>'Non-energy Use 2019'!K134</f>
        <v>0</v>
      </c>
      <c r="C21" s="133">
        <f>'Non-energy Use 2020'!K133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5">
      <c r="A22" s="12" t="s">
        <v>21</v>
      </c>
      <c r="B22" s="133">
        <f>'Non-energy Use 2019'!K135</f>
        <v>38606204901000</v>
      </c>
      <c r="C22" s="133">
        <f>'Non-energy Use 2020'!K134</f>
        <v>118108540672396.83</v>
      </c>
      <c r="D22" s="133">
        <f>$C22*VLOOKUP($A22,'Non-energy Multiplier'!$A$1:$AQ$44,COLUMN('Non-energy Multiplier'!D$1),0)</f>
        <v>123727422970696.47</v>
      </c>
      <c r="E22" s="133">
        <f>$C22*VLOOKUP($A22,'Non-energy Multiplier'!$A$1:$AQ$44,COLUMN('Non-energy Multiplier'!E$1),0)</f>
        <v>131968450341535.95</v>
      </c>
      <c r="F22" s="133">
        <f>$C22*VLOOKUP($A22,'Non-energy Multiplier'!$A$1:$AQ$44,COLUMN('Non-energy Multiplier'!F$1),0)</f>
        <v>140209477712375.39</v>
      </c>
      <c r="G22" s="133">
        <f>$C22*VLOOKUP($A22,'Non-energy Multiplier'!$A$1:$AQ$44,COLUMN('Non-energy Multiplier'!G$1),0)</f>
        <v>147888616853384.88</v>
      </c>
      <c r="H22" s="133">
        <f>$C22*VLOOKUP($A22,'Non-energy Multiplier'!$A$1:$AQ$44,COLUMN('Non-energy Multiplier'!H$1),0)</f>
        <v>155567755994394.38</v>
      </c>
      <c r="I22" s="133">
        <f>$C22*VLOOKUP($A22,'Non-energy Multiplier'!$A$1:$AQ$44,COLUMN('Non-energy Multiplier'!I$1),0)</f>
        <v>159024793916850.19</v>
      </c>
      <c r="J22" s="133">
        <f>$C22*VLOOKUP($A22,'Non-energy Multiplier'!$A$1:$AQ$44,COLUMN('Non-energy Multiplier'!J$1),0)</f>
        <v>162481831839305.97</v>
      </c>
      <c r="K22" s="133">
        <f>$C22*VLOOKUP($A22,'Non-energy Multiplier'!$A$1:$AQ$44,COLUMN('Non-energy Multiplier'!K$1),0)</f>
        <v>165938869761761.84</v>
      </c>
      <c r="L22" s="133">
        <f>$C22*VLOOKUP($A22,'Non-energy Multiplier'!$A$1:$AQ$44,COLUMN('Non-energy Multiplier'!L$1),0)</f>
        <v>169395907684217.59</v>
      </c>
      <c r="M22" s="133">
        <f>$C22*VLOOKUP($A22,'Non-energy Multiplier'!$A$1:$AQ$44,COLUMN('Non-energy Multiplier'!M$1),0)</f>
        <v>172852945606673.44</v>
      </c>
      <c r="N22" s="133">
        <f>$C22*VLOOKUP($A22,'Non-energy Multiplier'!$A$1:$AQ$44,COLUMN('Non-energy Multiplier'!N$1),0)</f>
        <v>173099885487882.16</v>
      </c>
      <c r="O22" s="133">
        <f>$C22*VLOOKUP($A22,'Non-energy Multiplier'!$A$1:$AQ$44,COLUMN('Non-energy Multiplier'!O$1),0)</f>
        <v>173346825369090.94</v>
      </c>
      <c r="P22" s="133">
        <f>$C22*VLOOKUP($A22,'Non-energy Multiplier'!$A$1:$AQ$44,COLUMN('Non-energy Multiplier'!P$1),0)</f>
        <v>173593765250299.63</v>
      </c>
      <c r="Q22" s="133">
        <f>$C22*VLOOKUP($A22,'Non-energy Multiplier'!$A$1:$AQ$44,COLUMN('Non-energy Multiplier'!Q$1),0)</f>
        <v>173840705131508.38</v>
      </c>
      <c r="R22" s="133">
        <f>$C22*VLOOKUP($A22,'Non-energy Multiplier'!$A$1:$AQ$44,COLUMN('Non-energy Multiplier'!R$1),0)</f>
        <v>174087645012717.13</v>
      </c>
      <c r="S22" s="133">
        <f>$C22*VLOOKUP($A22,'Non-energy Multiplier'!$A$1:$AQ$44,COLUMN('Non-energy Multiplier'!S$1),0)</f>
        <v>172112198874559.06</v>
      </c>
      <c r="T22" s="133">
        <f>$C22*VLOOKUP($A22,'Non-energy Multiplier'!$A$1:$AQ$44,COLUMN('Non-energy Multiplier'!T$1),0)</f>
        <v>170136752736401.03</v>
      </c>
      <c r="U22" s="133">
        <f>$C22*VLOOKUP($A22,'Non-energy Multiplier'!$A$1:$AQ$44,COLUMN('Non-energy Multiplier'!U$1),0)</f>
        <v>168161306598242.94</v>
      </c>
      <c r="V22" s="133">
        <f>$C22*VLOOKUP($A22,'Non-energy Multiplier'!$A$1:$AQ$44,COLUMN('Non-energy Multiplier'!V$1),0)</f>
        <v>166185860460084.88</v>
      </c>
      <c r="W22" s="133">
        <f>$C22*VLOOKUP($A22,'Non-energy Multiplier'!$A$1:$AQ$44,COLUMN('Non-energy Multiplier'!W$1),0)</f>
        <v>164210414321926.84</v>
      </c>
      <c r="X22" s="133">
        <f>$C22*VLOOKUP($A22,'Non-energy Multiplier'!$A$1:$AQ$44,COLUMN('Non-energy Multiplier'!X$1),0)</f>
        <v>160506437622982.13</v>
      </c>
      <c r="Y22" s="133">
        <f>$C22*VLOOKUP($A22,'Non-energy Multiplier'!$A$1:$AQ$44,COLUMN('Non-energy Multiplier'!Y$1),0)</f>
        <v>156802460924037.5</v>
      </c>
      <c r="Z22" s="133">
        <f>$C22*VLOOKUP($A22,'Non-energy Multiplier'!$A$1:$AQ$44,COLUMN('Non-energy Multiplier'!Z$1),0)</f>
        <v>153098484225092.78</v>
      </c>
      <c r="AA22" s="133">
        <f>$C22*VLOOKUP($A22,'Non-energy Multiplier'!$A$1:$AQ$44,COLUMN('Non-energy Multiplier'!AA$1),0)</f>
        <v>149394507526148.09</v>
      </c>
      <c r="AB22" s="133">
        <f>$C22*VLOOKUP($A22,'Non-energy Multiplier'!$A$1:$AQ$44,COLUMN('Non-energy Multiplier'!AB$1),0)</f>
        <v>145690530827203.38</v>
      </c>
      <c r="AC22" s="133">
        <f>$C22*VLOOKUP($A22,'Non-energy Multiplier'!$A$1:$AQ$44,COLUMN('Non-energy Multiplier'!AC$1),0)</f>
        <v>141986554128258.69</v>
      </c>
      <c r="AD22" s="133">
        <f>$C22*VLOOKUP($A22,'Non-energy Multiplier'!$A$1:$AQ$44,COLUMN('Non-energy Multiplier'!AD$1),0)</f>
        <v>138282577429314.05</v>
      </c>
      <c r="AE22" s="133">
        <f>$C22*VLOOKUP($A22,'Non-energy Multiplier'!$A$1:$AQ$44,COLUMN('Non-energy Multiplier'!AE$1),0)</f>
        <v>134578600730369.36</v>
      </c>
      <c r="AF22" s="133">
        <f>$C22*VLOOKUP($A22,'Non-energy Multiplier'!$A$1:$AQ$44,COLUMN('Non-energy Multiplier'!AF$1),0)</f>
        <v>130874624031424.7</v>
      </c>
      <c r="AG22" s="133">
        <f>$C22*VLOOKUP($A22,'Non-energy Multiplier'!$A$1:$AQ$44,COLUMN('Non-energy Multiplier'!AG$1),0)</f>
        <v>127170647332480.02</v>
      </c>
      <c r="AH22" s="133">
        <f>$C22*VLOOKUP($A22,'Non-energy Multiplier'!$A$1:$AQ$44,COLUMN('Non-energy Multiplier'!AH$1),0)</f>
        <v>123960527196835.41</v>
      </c>
      <c r="AI22" s="133">
        <f>$C22*VLOOKUP($A22,'Non-energy Multiplier'!$A$1:$AQ$44,COLUMN('Non-energy Multiplier'!AI$1),0)</f>
        <v>120750407061190.81</v>
      </c>
      <c r="AJ22" s="133">
        <f>$C22*VLOOKUP($A22,'Non-energy Multiplier'!$A$1:$AQ$44,COLUMN('Non-energy Multiplier'!AJ$1),0)</f>
        <v>117540286925546.2</v>
      </c>
      <c r="AK22" s="133">
        <f>$C22*VLOOKUP($A22,'Non-energy Multiplier'!$A$1:$AQ$44,COLUMN('Non-energy Multiplier'!AK$1),0)</f>
        <v>114330166789901.59</v>
      </c>
      <c r="AL22" s="133">
        <f>$C22*VLOOKUP($A22,'Non-energy Multiplier'!$A$1:$AQ$44,COLUMN('Non-energy Multiplier'!AL$1),0)</f>
        <v>111120046654256.98</v>
      </c>
      <c r="AM22" s="133">
        <f>$C22*VLOOKUP($A22,'Non-energy Multiplier'!$A$1:$AQ$44,COLUMN('Non-energy Multiplier'!AM$1),0)</f>
        <v>107748671969890.31</v>
      </c>
      <c r="AN22" s="133">
        <f>$C22*VLOOKUP($A22,'Non-energy Multiplier'!$A$1:$AQ$44,COLUMN('Non-energy Multiplier'!AN$1),0)</f>
        <v>104377297285523.67</v>
      </c>
      <c r="AO22" s="133">
        <f>$C22*VLOOKUP($A22,'Non-energy Multiplier'!$A$1:$AQ$44,COLUMN('Non-energy Multiplier'!AO$1),0)</f>
        <v>101005922601157.03</v>
      </c>
      <c r="AP22" s="133">
        <f>$C22*VLOOKUP($A22,'Non-energy Multiplier'!$A$1:$AQ$44,COLUMN('Non-energy Multiplier'!AP$1),0)</f>
        <v>97634547916790.359</v>
      </c>
      <c r="AQ22" s="133">
        <f>$C22*VLOOKUP($A22,'Non-energy Multiplier'!$A$1:$AQ$44,COLUMN('Non-energy Multiplier'!AQ$1),0)</f>
        <v>94263173232423.688</v>
      </c>
      <c r="AR22" s="133" t="str">
        <f>VLOOKUP($A22,'Sector Match'!$A$1:$B$43,2,0)</f>
        <v>refined petroleum and coke 19</v>
      </c>
    </row>
    <row r="23" spans="1:44" x14ac:dyDescent="0.25">
      <c r="A23" s="12" t="s">
        <v>1</v>
      </c>
      <c r="B23" s="133">
        <f>'Non-energy Use 2019'!K136</f>
        <v>0</v>
      </c>
      <c r="C23" s="133">
        <f>'Non-energy Use 2020'!K135</f>
        <v>12315187110538.195</v>
      </c>
      <c r="D23" s="133">
        <f>$C23*VLOOKUP($A23,'Non-energy Multiplier'!$A$1:$AQ$44,COLUMN('Non-energy Multiplier'!D$1),0)</f>
        <v>13112484283604.17</v>
      </c>
      <c r="E23" s="133">
        <f>$C23*VLOOKUP($A23,'Non-energy Multiplier'!$A$1:$AQ$44,COLUMN('Non-energy Multiplier'!E$1),0)</f>
        <v>14441312905380.797</v>
      </c>
      <c r="F23" s="133">
        <f>$C23*VLOOKUP($A23,'Non-energy Multiplier'!$A$1:$AQ$44,COLUMN('Non-energy Multiplier'!F$1),0)</f>
        <v>15610682092544.229</v>
      </c>
      <c r="G23" s="133">
        <f>$C23*VLOOKUP($A23,'Non-energy Multiplier'!$A$1:$AQ$44,COLUMN('Non-energy Multiplier'!G$1),0)</f>
        <v>16620591845094.467</v>
      </c>
      <c r="H23" s="133">
        <f>$C23*VLOOKUP($A23,'Non-energy Multiplier'!$A$1:$AQ$44,COLUMN('Non-energy Multiplier'!H$1),0)</f>
        <v>17630501597644.699</v>
      </c>
      <c r="I23" s="133">
        <f>$C23*VLOOKUP($A23,'Non-energy Multiplier'!$A$1:$AQ$44,COLUMN('Non-energy Multiplier'!I$1),0)</f>
        <v>18272580096449.305</v>
      </c>
      <c r="J23" s="133">
        <f>$C23*VLOOKUP($A23,'Non-energy Multiplier'!$A$1:$AQ$44,COLUMN('Non-energy Multiplier'!J$1),0)</f>
        <v>18914658595253.906</v>
      </c>
      <c r="K23" s="133">
        <f>$C23*VLOOKUP($A23,'Non-energy Multiplier'!$A$1:$AQ$44,COLUMN('Non-energy Multiplier'!K$1),0)</f>
        <v>19556737094058.512</v>
      </c>
      <c r="L23" s="133">
        <f>$C23*VLOOKUP($A23,'Non-energy Multiplier'!$A$1:$AQ$44,COLUMN('Non-energy Multiplier'!L$1),0)</f>
        <v>20198815592863.117</v>
      </c>
      <c r="M23" s="133">
        <f>$C23*VLOOKUP($A23,'Non-energy Multiplier'!$A$1:$AQ$44,COLUMN('Non-energy Multiplier'!M$1),0)</f>
        <v>20840894091667.719</v>
      </c>
      <c r="N23" s="133">
        <f>$C23*VLOOKUP($A23,'Non-energy Multiplier'!$A$1:$AQ$44,COLUMN('Non-energy Multiplier'!N$1),0)</f>
        <v>21209637648918.996</v>
      </c>
      <c r="O23" s="133">
        <f>$C23*VLOOKUP($A23,'Non-energy Multiplier'!$A$1:$AQ$44,COLUMN('Non-energy Multiplier'!O$1),0)</f>
        <v>21578381206170.266</v>
      </c>
      <c r="P23" s="133">
        <f>$C23*VLOOKUP($A23,'Non-energy Multiplier'!$A$1:$AQ$44,COLUMN('Non-energy Multiplier'!P$1),0)</f>
        <v>21947124763421.547</v>
      </c>
      <c r="Q23" s="133">
        <f>$C23*VLOOKUP($A23,'Non-energy Multiplier'!$A$1:$AQ$44,COLUMN('Non-energy Multiplier'!Q$1),0)</f>
        <v>22315868320672.816</v>
      </c>
      <c r="R23" s="133">
        <f>$C23*VLOOKUP($A23,'Non-energy Multiplier'!$A$1:$AQ$44,COLUMN('Non-energy Multiplier'!R$1),0)</f>
        <v>22684611877924.094</v>
      </c>
      <c r="S23" s="133">
        <f>$C23*VLOOKUP($A23,'Non-energy Multiplier'!$A$1:$AQ$44,COLUMN('Non-energy Multiplier'!S$1),0)</f>
        <v>22876642605057.594</v>
      </c>
      <c r="T23" s="133">
        <f>$C23*VLOOKUP($A23,'Non-energy Multiplier'!$A$1:$AQ$44,COLUMN('Non-energy Multiplier'!T$1),0)</f>
        <v>23068673332191.094</v>
      </c>
      <c r="U23" s="133">
        <f>$C23*VLOOKUP($A23,'Non-energy Multiplier'!$A$1:$AQ$44,COLUMN('Non-energy Multiplier'!U$1),0)</f>
        <v>23260704059324.598</v>
      </c>
      <c r="V23" s="133">
        <f>$C23*VLOOKUP($A23,'Non-energy Multiplier'!$A$1:$AQ$44,COLUMN('Non-energy Multiplier'!V$1),0)</f>
        <v>23452734786458.098</v>
      </c>
      <c r="W23" s="133">
        <f>$C23*VLOOKUP($A23,'Non-energy Multiplier'!$A$1:$AQ$44,COLUMN('Non-energy Multiplier'!W$1),0)</f>
        <v>23644765513591.594</v>
      </c>
      <c r="X23" s="133">
        <f>$C23*VLOOKUP($A23,'Non-energy Multiplier'!$A$1:$AQ$44,COLUMN('Non-energy Multiplier'!X$1),0)</f>
        <v>23731659765753.527</v>
      </c>
      <c r="Y23" s="133">
        <f>$C23*VLOOKUP($A23,'Non-energy Multiplier'!$A$1:$AQ$44,COLUMN('Non-energy Multiplier'!Y$1),0)</f>
        <v>23818554017915.457</v>
      </c>
      <c r="Z23" s="133">
        <f>$C23*VLOOKUP($A23,'Non-energy Multiplier'!$A$1:$AQ$44,COLUMN('Non-energy Multiplier'!Z$1),0)</f>
        <v>23905448270077.387</v>
      </c>
      <c r="AA23" s="133">
        <f>$C23*VLOOKUP($A23,'Non-energy Multiplier'!$A$1:$AQ$44,COLUMN('Non-energy Multiplier'!AA$1),0)</f>
        <v>23992342522239.316</v>
      </c>
      <c r="AB23" s="133">
        <f>$C23*VLOOKUP($A23,'Non-energy Multiplier'!$A$1:$AQ$44,COLUMN('Non-energy Multiplier'!AB$1),0)</f>
        <v>24079236774401.254</v>
      </c>
      <c r="AC23" s="133">
        <f>$C23*VLOOKUP($A23,'Non-energy Multiplier'!$A$1:$AQ$44,COLUMN('Non-energy Multiplier'!AC$1),0)</f>
        <v>24075874794406.891</v>
      </c>
      <c r="AD23" s="133">
        <f>$C23*VLOOKUP($A23,'Non-energy Multiplier'!$A$1:$AQ$44,COLUMN('Non-energy Multiplier'!AD$1),0)</f>
        <v>24072512814412.531</v>
      </c>
      <c r="AE23" s="133">
        <f>$C23*VLOOKUP($A23,'Non-energy Multiplier'!$A$1:$AQ$44,COLUMN('Non-energy Multiplier'!AE$1),0)</f>
        <v>24069150834418.168</v>
      </c>
      <c r="AF23" s="133">
        <f>$C23*VLOOKUP($A23,'Non-energy Multiplier'!$A$1:$AQ$44,COLUMN('Non-energy Multiplier'!AF$1),0)</f>
        <v>24065788854423.805</v>
      </c>
      <c r="AG23" s="133">
        <f>$C23*VLOOKUP($A23,'Non-energy Multiplier'!$A$1:$AQ$44,COLUMN('Non-energy Multiplier'!AG$1),0)</f>
        <v>24062426874429.449</v>
      </c>
      <c r="AH23" s="133">
        <f>$C23*VLOOKUP($A23,'Non-energy Multiplier'!$A$1:$AQ$44,COLUMN('Non-energy Multiplier'!AH$1),0)</f>
        <v>23977064411969.09</v>
      </c>
      <c r="AI23" s="133">
        <f>$C23*VLOOKUP($A23,'Non-energy Multiplier'!$A$1:$AQ$44,COLUMN('Non-energy Multiplier'!AI$1),0)</f>
        <v>23891701949508.734</v>
      </c>
      <c r="AJ23" s="133">
        <f>$C23*VLOOKUP($A23,'Non-energy Multiplier'!$A$1:$AQ$44,COLUMN('Non-energy Multiplier'!AJ$1),0)</f>
        <v>23806339487048.375</v>
      </c>
      <c r="AK23" s="133">
        <f>$C23*VLOOKUP($A23,'Non-energy Multiplier'!$A$1:$AQ$44,COLUMN('Non-energy Multiplier'!AK$1),0)</f>
        <v>23720977024588.016</v>
      </c>
      <c r="AL23" s="133">
        <f>$C23*VLOOKUP($A23,'Non-energy Multiplier'!$A$1:$AQ$44,COLUMN('Non-energy Multiplier'!AL$1),0)</f>
        <v>23635614562127.652</v>
      </c>
      <c r="AM23" s="133">
        <f>$C23*VLOOKUP($A23,'Non-energy Multiplier'!$A$1:$AQ$44,COLUMN('Non-energy Multiplier'!AM$1),0)</f>
        <v>23535182869810.918</v>
      </c>
      <c r="AN23" s="133">
        <f>$C23*VLOOKUP($A23,'Non-energy Multiplier'!$A$1:$AQ$44,COLUMN('Non-energy Multiplier'!AN$1),0)</f>
        <v>23434751177494.18</v>
      </c>
      <c r="AO23" s="133">
        <f>$C23*VLOOKUP($A23,'Non-energy Multiplier'!$A$1:$AQ$44,COLUMN('Non-energy Multiplier'!AO$1),0)</f>
        <v>23334319485177.441</v>
      </c>
      <c r="AP23" s="133">
        <f>$C23*VLOOKUP($A23,'Non-energy Multiplier'!$A$1:$AQ$44,COLUMN('Non-energy Multiplier'!AP$1),0)</f>
        <v>23233887792860.703</v>
      </c>
      <c r="AQ23" s="133">
        <f>$C23*VLOOKUP($A23,'Non-energy Multiplier'!$A$1:$AQ$44,COLUMN('Non-energy Multiplier'!AQ$1),0)</f>
        <v>23133456100543.961</v>
      </c>
      <c r="AR23" s="133" t="str">
        <f>VLOOKUP($A23,'Sector Match'!$A$1:$B$43,2,0)</f>
        <v>chemicals 20</v>
      </c>
    </row>
    <row r="24" spans="1:44" x14ac:dyDescent="0.25">
      <c r="A24" s="12" t="s">
        <v>22</v>
      </c>
      <c r="B24" s="133">
        <f>'Non-energy Use 2019'!K137</f>
        <v>0</v>
      </c>
      <c r="C24" s="133">
        <f>'Non-energy Use 2020'!K136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5">
      <c r="A25" s="12" t="s">
        <v>23</v>
      </c>
      <c r="B25" s="133">
        <f>'Non-energy Use 2019'!K138</f>
        <v>0</v>
      </c>
      <c r="C25" s="133">
        <f>'Non-energy Use 2020'!K137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5">
      <c r="A26" s="12" t="s">
        <v>24</v>
      </c>
      <c r="B26" s="133">
        <f>'Non-energy Use 2019'!K139</f>
        <v>0</v>
      </c>
      <c r="C26" s="133">
        <f>'Non-energy Use 2020'!K138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5">
      <c r="A27" s="12" t="s">
        <v>25</v>
      </c>
      <c r="B27" s="133">
        <f>'Non-energy Use 2019'!K140</f>
        <v>0</v>
      </c>
      <c r="C27" s="133">
        <f>'Non-energy Use 2020'!K139</f>
        <v>4401954392302.667</v>
      </c>
      <c r="D27" s="133">
        <f>$C27*VLOOKUP($A27,'Non-energy Multiplier'!$A$1:$AQ$44,COLUMN('Non-energy Multiplier'!D$1),0)</f>
        <v>4449345801462.9092</v>
      </c>
      <c r="E27" s="133">
        <f>$C27*VLOOKUP($A27,'Non-energy Multiplier'!$A$1:$AQ$44,COLUMN('Non-energy Multiplier'!E$1),0)</f>
        <v>4518853201564.5986</v>
      </c>
      <c r="F27" s="133">
        <f>$C27*VLOOKUP($A27,'Non-energy Multiplier'!$A$1:$AQ$44,COLUMN('Non-energy Multiplier'!F$1),0)</f>
        <v>4588360601666.2871</v>
      </c>
      <c r="G27" s="133">
        <f>$C27*VLOOKUP($A27,'Non-energy Multiplier'!$A$1:$AQ$44,COLUMN('Non-energy Multiplier'!G$1),0)</f>
        <v>4653128860851.9521</v>
      </c>
      <c r="H27" s="133">
        <f>$C27*VLOOKUP($A27,'Non-energy Multiplier'!$A$1:$AQ$44,COLUMN('Non-energy Multiplier'!H$1),0)</f>
        <v>4717897120037.6162</v>
      </c>
      <c r="I27" s="133">
        <f>$C27*VLOOKUP($A27,'Non-energy Multiplier'!$A$1:$AQ$44,COLUMN('Non-energy Multiplier'!I$1),0)</f>
        <v>4777715940220.0254</v>
      </c>
      <c r="J27" s="133">
        <f>$C27*VLOOKUP($A27,'Non-energy Multiplier'!$A$1:$AQ$44,COLUMN('Non-energy Multiplier'!J$1),0)</f>
        <v>4837534760402.4336</v>
      </c>
      <c r="K27" s="133">
        <f>$C27*VLOOKUP($A27,'Non-energy Multiplier'!$A$1:$AQ$44,COLUMN('Non-energy Multiplier'!K$1),0)</f>
        <v>4897353580584.8418</v>
      </c>
      <c r="L27" s="133">
        <f>$C27*VLOOKUP($A27,'Non-energy Multiplier'!$A$1:$AQ$44,COLUMN('Non-energy Multiplier'!L$1),0)</f>
        <v>4957172400767.25</v>
      </c>
      <c r="M27" s="133">
        <f>$C27*VLOOKUP($A27,'Non-energy Multiplier'!$A$1:$AQ$44,COLUMN('Non-energy Multiplier'!M$1),0)</f>
        <v>5016991220949.6582</v>
      </c>
      <c r="N27" s="133">
        <f>$C27*VLOOKUP($A27,'Non-energy Multiplier'!$A$1:$AQ$44,COLUMN('Non-energy Multiplier'!N$1),0)</f>
        <v>4960214783022.2285</v>
      </c>
      <c r="O27" s="133">
        <f>$C27*VLOOKUP($A27,'Non-energy Multiplier'!$A$1:$AQ$44,COLUMN('Non-energy Multiplier'!O$1),0)</f>
        <v>4903438345094.7969</v>
      </c>
      <c r="P27" s="133">
        <f>$C27*VLOOKUP($A27,'Non-energy Multiplier'!$A$1:$AQ$44,COLUMN('Non-energy Multiplier'!P$1),0)</f>
        <v>4846661907167.3662</v>
      </c>
      <c r="Q27" s="133">
        <f>$C27*VLOOKUP($A27,'Non-energy Multiplier'!$A$1:$AQ$44,COLUMN('Non-energy Multiplier'!Q$1),0)</f>
        <v>4789885469239.9346</v>
      </c>
      <c r="R27" s="133">
        <f>$C27*VLOOKUP($A27,'Non-energy Multiplier'!$A$1:$AQ$44,COLUMN('Non-energy Multiplier'!R$1),0)</f>
        <v>4733109031312.5039</v>
      </c>
      <c r="S27" s="133">
        <f>$C27*VLOOKUP($A27,'Non-energy Multiplier'!$A$1:$AQ$44,COLUMN('Non-energy Multiplier'!S$1),0)</f>
        <v>4652067022839.335</v>
      </c>
      <c r="T27" s="133">
        <f>$C27*VLOOKUP($A27,'Non-energy Multiplier'!$A$1:$AQ$44,COLUMN('Non-energy Multiplier'!T$1),0)</f>
        <v>4571025014366.166</v>
      </c>
      <c r="U27" s="133">
        <f>$C27*VLOOKUP($A27,'Non-energy Multiplier'!$A$1:$AQ$44,COLUMN('Non-energy Multiplier'!U$1),0)</f>
        <v>4489983005892.9951</v>
      </c>
      <c r="V27" s="133">
        <f>$C27*VLOOKUP($A27,'Non-energy Multiplier'!$A$1:$AQ$44,COLUMN('Non-energy Multiplier'!V$1),0)</f>
        <v>4408940997419.8262</v>
      </c>
      <c r="W27" s="133">
        <f>$C27*VLOOKUP($A27,'Non-energy Multiplier'!$A$1:$AQ$44,COLUMN('Non-energy Multiplier'!W$1),0)</f>
        <v>4327898988946.6567</v>
      </c>
      <c r="X27" s="133">
        <f>$C27*VLOOKUP($A27,'Non-energy Multiplier'!$A$1:$AQ$44,COLUMN('Non-energy Multiplier'!X$1),0)</f>
        <v>4216756502897.6709</v>
      </c>
      <c r="Y27" s="133">
        <f>$C27*VLOOKUP($A27,'Non-energy Multiplier'!$A$1:$AQ$44,COLUMN('Non-energy Multiplier'!Y$1),0)</f>
        <v>4105614016848.6851</v>
      </c>
      <c r="Z27" s="133">
        <f>$C27*VLOOKUP($A27,'Non-energy Multiplier'!$A$1:$AQ$44,COLUMN('Non-energy Multiplier'!Z$1),0)</f>
        <v>3994471530799.6992</v>
      </c>
      <c r="AA27" s="133">
        <f>$C27*VLOOKUP($A27,'Non-energy Multiplier'!$A$1:$AQ$44,COLUMN('Non-energy Multiplier'!AA$1),0)</f>
        <v>3883329044750.7129</v>
      </c>
      <c r="AB27" s="133">
        <f>$C27*VLOOKUP($A27,'Non-energy Multiplier'!$A$1:$AQ$44,COLUMN('Non-energy Multiplier'!AB$1),0)</f>
        <v>3772186558701.7271</v>
      </c>
      <c r="AC27" s="133">
        <f>$C27*VLOOKUP($A27,'Non-energy Multiplier'!$A$1:$AQ$44,COLUMN('Non-energy Multiplier'!AC$1),0)</f>
        <v>3686367863113.2549</v>
      </c>
      <c r="AD27" s="133">
        <f>$C27*VLOOKUP($A27,'Non-energy Multiplier'!$A$1:$AQ$44,COLUMN('Non-energy Multiplier'!AD$1),0)</f>
        <v>3600549167524.7822</v>
      </c>
      <c r="AE27" s="133">
        <f>$C27*VLOOKUP($A27,'Non-energy Multiplier'!$A$1:$AQ$44,COLUMN('Non-energy Multiplier'!AE$1),0)</f>
        <v>3514730471936.3101</v>
      </c>
      <c r="AF27" s="133">
        <f>$C27*VLOOKUP($A27,'Non-energy Multiplier'!$A$1:$AQ$44,COLUMN('Non-energy Multiplier'!AF$1),0)</f>
        <v>3428911776347.8379</v>
      </c>
      <c r="AG27" s="133">
        <f>$C27*VLOOKUP($A27,'Non-energy Multiplier'!$A$1:$AQ$44,COLUMN('Non-energy Multiplier'!AG$1),0)</f>
        <v>3343093080759.3652</v>
      </c>
      <c r="AH27" s="133">
        <f>$C27*VLOOKUP($A27,'Non-energy Multiplier'!$A$1:$AQ$44,COLUMN('Non-energy Multiplier'!AH$1),0)</f>
        <v>3291475464916.4614</v>
      </c>
      <c r="AI27" s="133">
        <f>$C27*VLOOKUP($A27,'Non-energy Multiplier'!$A$1:$AQ$44,COLUMN('Non-energy Multiplier'!AI$1),0)</f>
        <v>3239857849073.5576</v>
      </c>
      <c r="AJ27" s="133">
        <f>$C27*VLOOKUP($A27,'Non-energy Multiplier'!$A$1:$AQ$44,COLUMN('Non-energy Multiplier'!AJ$1),0)</f>
        <v>3188240233230.6538</v>
      </c>
      <c r="AK27" s="133">
        <f>$C27*VLOOKUP($A27,'Non-energy Multiplier'!$A$1:$AQ$44,COLUMN('Non-energy Multiplier'!AK$1),0)</f>
        <v>3136622617387.7505</v>
      </c>
      <c r="AL27" s="133">
        <f>$C27*VLOOKUP($A27,'Non-energy Multiplier'!$A$1:$AQ$44,COLUMN('Non-energy Multiplier'!AL$1),0)</f>
        <v>3085005001544.8467</v>
      </c>
      <c r="AM27" s="133">
        <f>$C27*VLOOKUP($A27,'Non-energy Multiplier'!$A$1:$AQ$44,COLUMN('Non-energy Multiplier'!AM$1),0)</f>
        <v>3059233681886.9355</v>
      </c>
      <c r="AN27" s="133">
        <f>$C27*VLOOKUP($A27,'Non-energy Multiplier'!$A$1:$AQ$44,COLUMN('Non-energy Multiplier'!AN$1),0)</f>
        <v>3033462362229.0244</v>
      </c>
      <c r="AO27" s="133">
        <f>$C27*VLOOKUP($A27,'Non-energy Multiplier'!$A$1:$AQ$44,COLUMN('Non-energy Multiplier'!AO$1),0)</f>
        <v>3007691042571.1138</v>
      </c>
      <c r="AP27" s="133">
        <f>$C27*VLOOKUP($A27,'Non-energy Multiplier'!$A$1:$AQ$44,COLUMN('Non-energy Multiplier'!AP$1),0)</f>
        <v>2981919722913.2031</v>
      </c>
      <c r="AQ27" s="133">
        <f>$C27*VLOOKUP($A27,'Non-energy Multiplier'!$A$1:$AQ$44,COLUMN('Non-energy Multiplier'!AQ$1),0)</f>
        <v>2956148403255.291</v>
      </c>
      <c r="AR27" s="133" t="str">
        <f>VLOOKUP($A27,'Sector Match'!$A$1:$B$43,2,0)</f>
        <v>cement and other nonmetallic minerals 239</v>
      </c>
    </row>
    <row r="28" spans="1:44" x14ac:dyDescent="0.25">
      <c r="A28" s="12" t="s">
        <v>26</v>
      </c>
      <c r="B28" s="133">
        <f>'Non-energy Use 2019'!K141</f>
        <v>0</v>
      </c>
      <c r="C28" s="133">
        <f>'Non-energy Use 2020'!K140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5">
      <c r="A29" s="12" t="s">
        <v>27</v>
      </c>
      <c r="B29" s="133">
        <f>'Non-energy Use 2019'!K142</f>
        <v>0</v>
      </c>
      <c r="C29" s="133">
        <f>'Non-energy Use 2020'!K141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5">
      <c r="A30" s="12" t="s">
        <v>28</v>
      </c>
      <c r="B30" s="133">
        <f>'Non-energy Use 2019'!K143</f>
        <v>0</v>
      </c>
      <c r="C30" s="133">
        <f>'Non-energy Use 2020'!K142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5">
      <c r="A31" s="12" t="s">
        <v>29</v>
      </c>
      <c r="B31" s="133">
        <f>'Non-energy Use 2019'!K144</f>
        <v>0</v>
      </c>
      <c r="C31" s="133">
        <f>'Non-energy Use 2020'!K143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5">
      <c r="A32" s="12" t="s">
        <v>30</v>
      </c>
      <c r="B32" s="133">
        <f>'Non-energy Use 2019'!K145</f>
        <v>0</v>
      </c>
      <c r="C32" s="133">
        <f>'Non-energy Use 2020'!K144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5">
      <c r="A33" s="12" t="s">
        <v>31</v>
      </c>
      <c r="B33" s="133">
        <f>'Non-energy Use 2019'!K146</f>
        <v>0</v>
      </c>
      <c r="C33" s="133">
        <f>'Non-energy Use 2020'!K145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5">
      <c r="A34" s="12" t="s">
        <v>32</v>
      </c>
      <c r="B34" s="133">
        <f>'Non-energy Use 2019'!K147</f>
        <v>0</v>
      </c>
      <c r="C34" s="133">
        <f>'Non-energy Use 2020'!K146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5">
      <c r="A35" s="12" t="s">
        <v>33</v>
      </c>
      <c r="B35" s="133">
        <f>'Non-energy Use 2019'!K148</f>
        <v>0</v>
      </c>
      <c r="C35" s="133">
        <f>'Non-energy Use 2020'!K147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5">
      <c r="A36" s="12" t="s">
        <v>34</v>
      </c>
      <c r="B36" s="133">
        <f>'Non-energy Use 2019'!K149</f>
        <v>0</v>
      </c>
      <c r="C36" s="133">
        <f>'Non-energy Use 2020'!K148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5">
      <c r="A37" s="12" t="s">
        <v>35</v>
      </c>
      <c r="B37" s="133">
        <f>'Non-energy Use 2019'!K150</f>
        <v>0</v>
      </c>
      <c r="C37" s="133">
        <f>'Non-energy Use 2020'!K149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5">
      <c r="A38" s="12" t="s">
        <v>36</v>
      </c>
      <c r="B38" s="133">
        <f>'Non-energy Use 2019'!K151</f>
        <v>0</v>
      </c>
      <c r="C38" s="133">
        <f>'Non-energy Use 2020'!K150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5">
      <c r="A39" s="12" t="s">
        <v>37</v>
      </c>
      <c r="B39" s="133">
        <f>'Non-energy Use 2019'!K152</f>
        <v>0</v>
      </c>
      <c r="C39" s="133">
        <f>'Non-energy Use 2020'!K151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5">
      <c r="A40" s="12" t="s">
        <v>38</v>
      </c>
      <c r="B40" s="133">
        <f>'Non-energy Use 2019'!K153</f>
        <v>0</v>
      </c>
      <c r="C40" s="133">
        <f>'Non-energy Use 2020'!K152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5">
      <c r="A41" s="12" t="s">
        <v>39</v>
      </c>
      <c r="B41" s="133">
        <f>'Non-energy Use 2019'!K154</f>
        <v>0</v>
      </c>
      <c r="C41" s="133">
        <f>'Non-energy Use 2020'!K153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5">
      <c r="A42" s="12" t="s">
        <v>40</v>
      </c>
      <c r="B42" s="133">
        <f>'Non-energy Use 2019'!K155</f>
        <v>0</v>
      </c>
      <c r="C42" s="133">
        <f>'Non-energy Use 2020'!K154</f>
        <v>0</v>
      </c>
      <c r="D42" s="133">
        <f>$C42*VLOOKUP($A42,'Non-energy Multiplier'!$A$1:$AQ$44,COLUMN('Non-energy Multiplier'!D$1),0)</f>
        <v>0</v>
      </c>
      <c r="E42" s="133">
        <f>$C42*VLOOKUP($A42,'Non-energy Multiplier'!$A$1:$AQ$44,COLUMN('Non-energy Multiplier'!E$1),0)</f>
        <v>0</v>
      </c>
      <c r="F42" s="133">
        <f>$C42*VLOOKUP($A42,'Non-energy Multiplier'!$A$1:$AQ$44,COLUMN('Non-energy Multiplier'!F$1),0)</f>
        <v>0</v>
      </c>
      <c r="G42" s="133">
        <f>$C42*VLOOKUP($A42,'Non-energy Multiplier'!$A$1:$AQ$44,COLUMN('Non-energy Multiplier'!G$1),0)</f>
        <v>0</v>
      </c>
      <c r="H42" s="133">
        <f>$C42*VLOOKUP($A42,'Non-energy Multiplier'!$A$1:$AQ$44,COLUMN('Non-energy Multiplier'!H$1),0)</f>
        <v>0</v>
      </c>
      <c r="I42" s="133">
        <f>$C42*VLOOKUP($A42,'Non-energy Multiplier'!$A$1:$AQ$44,COLUMN('Non-energy Multiplier'!I$1),0)</f>
        <v>0</v>
      </c>
      <c r="J42" s="133">
        <f>$C42*VLOOKUP($A42,'Non-energy Multiplier'!$A$1:$AQ$44,COLUMN('Non-energy Multiplier'!J$1),0)</f>
        <v>0</v>
      </c>
      <c r="K42" s="133">
        <f>$C42*VLOOKUP($A42,'Non-energy Multiplier'!$A$1:$AQ$44,COLUMN('Non-energy Multiplier'!K$1),0)</f>
        <v>0</v>
      </c>
      <c r="L42" s="133">
        <f>$C42*VLOOKUP($A42,'Non-energy Multiplier'!$A$1:$AQ$44,COLUMN('Non-energy Multiplier'!L$1),0)</f>
        <v>0</v>
      </c>
      <c r="M42" s="133">
        <f>$C42*VLOOKUP($A42,'Non-energy Multiplier'!$A$1:$AQ$44,COLUMN('Non-energy Multiplier'!M$1),0)</f>
        <v>0</v>
      </c>
      <c r="N42" s="133">
        <f>$C42*VLOOKUP($A42,'Non-energy Multiplier'!$A$1:$AQ$44,COLUMN('Non-energy Multiplier'!N$1),0)</f>
        <v>0</v>
      </c>
      <c r="O42" s="133">
        <f>$C42*VLOOKUP($A42,'Non-energy Multiplier'!$A$1:$AQ$44,COLUMN('Non-energy Multiplier'!O$1),0)</f>
        <v>0</v>
      </c>
      <c r="P42" s="133">
        <f>$C42*VLOOKUP($A42,'Non-energy Multiplier'!$A$1:$AQ$44,COLUMN('Non-energy Multiplier'!P$1),0)</f>
        <v>0</v>
      </c>
      <c r="Q42" s="133">
        <f>$C42*VLOOKUP($A42,'Non-energy Multiplier'!$A$1:$AQ$44,COLUMN('Non-energy Multiplier'!Q$1),0)</f>
        <v>0</v>
      </c>
      <c r="R42" s="133">
        <f>$C42*VLOOKUP($A42,'Non-energy Multiplier'!$A$1:$AQ$44,COLUMN('Non-energy Multiplier'!R$1),0)</f>
        <v>0</v>
      </c>
      <c r="S42" s="133">
        <f>$C42*VLOOKUP($A42,'Non-energy Multiplier'!$A$1:$AQ$44,COLUMN('Non-energy Multiplier'!S$1),0)</f>
        <v>0</v>
      </c>
      <c r="T42" s="133">
        <f>$C42*VLOOKUP($A42,'Non-energy Multiplier'!$A$1:$AQ$44,COLUMN('Non-energy Multiplier'!T$1),0)</f>
        <v>0</v>
      </c>
      <c r="U42" s="133">
        <f>$C42*VLOOKUP($A42,'Non-energy Multiplier'!$A$1:$AQ$44,COLUMN('Non-energy Multiplier'!U$1),0)</f>
        <v>0</v>
      </c>
      <c r="V42" s="133">
        <f>$C42*VLOOKUP($A42,'Non-energy Multiplier'!$A$1:$AQ$44,COLUMN('Non-energy Multiplier'!V$1),0)</f>
        <v>0</v>
      </c>
      <c r="W42" s="133">
        <f>$C42*VLOOKUP($A42,'Non-energy Multiplier'!$A$1:$AQ$44,COLUMN('Non-energy Multiplier'!W$1),0)</f>
        <v>0</v>
      </c>
      <c r="X42" s="133">
        <f>$C42*VLOOKUP($A42,'Non-energy Multiplier'!$A$1:$AQ$44,COLUMN('Non-energy Multiplier'!X$1),0)</f>
        <v>0</v>
      </c>
      <c r="Y42" s="133">
        <f>$C42*VLOOKUP($A42,'Non-energy Multiplier'!$A$1:$AQ$44,COLUMN('Non-energy Multiplier'!Y$1),0)</f>
        <v>0</v>
      </c>
      <c r="Z42" s="133">
        <f>$C42*VLOOKUP($A42,'Non-energy Multiplier'!$A$1:$AQ$44,COLUMN('Non-energy Multiplier'!Z$1),0)</f>
        <v>0</v>
      </c>
      <c r="AA42" s="133">
        <f>$C42*VLOOKUP($A42,'Non-energy Multiplier'!$A$1:$AQ$44,COLUMN('Non-energy Multiplier'!AA$1),0)</f>
        <v>0</v>
      </c>
      <c r="AB42" s="133">
        <f>$C42*VLOOKUP($A42,'Non-energy Multiplier'!$A$1:$AQ$44,COLUMN('Non-energy Multiplier'!AB$1),0)</f>
        <v>0</v>
      </c>
      <c r="AC42" s="133">
        <f>$C42*VLOOKUP($A42,'Non-energy Multiplier'!$A$1:$AQ$44,COLUMN('Non-energy Multiplier'!AC$1),0)</f>
        <v>0</v>
      </c>
      <c r="AD42" s="133">
        <f>$C42*VLOOKUP($A42,'Non-energy Multiplier'!$A$1:$AQ$44,COLUMN('Non-energy Multiplier'!AD$1),0)</f>
        <v>0</v>
      </c>
      <c r="AE42" s="133">
        <f>$C42*VLOOKUP($A42,'Non-energy Multiplier'!$A$1:$AQ$44,COLUMN('Non-energy Multiplier'!AE$1),0)</f>
        <v>0</v>
      </c>
      <c r="AF42" s="133">
        <f>$C42*VLOOKUP($A42,'Non-energy Multiplier'!$A$1:$AQ$44,COLUMN('Non-energy Multiplier'!AF$1),0)</f>
        <v>0</v>
      </c>
      <c r="AG42" s="133">
        <f>$C42*VLOOKUP($A42,'Non-energy Multiplier'!$A$1:$AQ$44,COLUMN('Non-energy Multiplier'!AG$1),0)</f>
        <v>0</v>
      </c>
      <c r="AH42" s="133">
        <f>$C42*VLOOKUP($A42,'Non-energy Multiplier'!$A$1:$AQ$44,COLUMN('Non-energy Multiplier'!AH$1),0)</f>
        <v>0</v>
      </c>
      <c r="AI42" s="133">
        <f>$C42*VLOOKUP($A42,'Non-energy Multiplier'!$A$1:$AQ$44,COLUMN('Non-energy Multiplier'!AI$1),0)</f>
        <v>0</v>
      </c>
      <c r="AJ42" s="133">
        <f>$C42*VLOOKUP($A42,'Non-energy Multiplier'!$A$1:$AQ$44,COLUMN('Non-energy Multiplier'!AJ$1),0)</f>
        <v>0</v>
      </c>
      <c r="AK42" s="133">
        <f>$C42*VLOOKUP($A42,'Non-energy Multiplier'!$A$1:$AQ$44,COLUMN('Non-energy Multiplier'!AK$1),0)</f>
        <v>0</v>
      </c>
      <c r="AL42" s="133">
        <f>$C42*VLOOKUP($A42,'Non-energy Multiplier'!$A$1:$AQ$44,COLUMN('Non-energy Multiplier'!AL$1),0)</f>
        <v>0</v>
      </c>
      <c r="AM42" s="133">
        <f>$C42*VLOOKUP($A42,'Non-energy Multiplier'!$A$1:$AQ$44,COLUMN('Non-energy Multiplier'!AM$1),0)</f>
        <v>0</v>
      </c>
      <c r="AN42" s="133">
        <f>$C42*VLOOKUP($A42,'Non-energy Multiplier'!$A$1:$AQ$44,COLUMN('Non-energy Multiplier'!AN$1),0)</f>
        <v>0</v>
      </c>
      <c r="AO42" s="133">
        <f>$C42*VLOOKUP($A42,'Non-energy Multiplier'!$A$1:$AQ$44,COLUMN('Non-energy Multiplier'!AO$1),0)</f>
        <v>0</v>
      </c>
      <c r="AP42" s="133">
        <f>$C42*VLOOKUP($A42,'Non-energy Multiplier'!$A$1:$AQ$44,COLUMN('Non-energy Multiplier'!AP$1),0)</f>
        <v>0</v>
      </c>
      <c r="AQ42" s="133">
        <f>$C42*VLOOKUP($A42,'Non-energy Multiplier'!$A$1:$AQ$44,COLUMN('Non-energy Multiplier'!AQ$1),0)</f>
        <v>0</v>
      </c>
      <c r="AR42" s="133" t="str">
        <f>VLOOKUP($A42,'Sector Match'!$A$1:$B$43,2,0)</f>
        <v>energy pipelines and gas processing 352T353</v>
      </c>
    </row>
    <row r="43" spans="1:44" x14ac:dyDescent="0.25">
      <c r="A43" s="37" t="s">
        <v>41</v>
      </c>
      <c r="B43" s="133">
        <f>'Non-energy Use 2019'!K156</f>
        <v>0</v>
      </c>
      <c r="C43" s="133">
        <f>'Non-energy Use 2020'!K155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14">
        <f>'Non-energy Use 2019'!K157</f>
        <v>0</v>
      </c>
      <c r="C44" s="214">
        <f>'Non-energy Use 2020'!K156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5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5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5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5">
      <c r="A54" s="105" t="s">
        <v>93</v>
      </c>
      <c r="B54" s="133">
        <f t="shared" si="0"/>
        <v>0</v>
      </c>
      <c r="C54" s="133">
        <f t="shared" si="1"/>
        <v>9904529923762.3047</v>
      </c>
      <c r="D54" s="133">
        <f t="shared" si="1"/>
        <v>11106552421366.496</v>
      </c>
      <c r="E54" s="133">
        <f t="shared" si="1"/>
        <v>11361367869595.295</v>
      </c>
      <c r="F54" s="133">
        <f t="shared" si="1"/>
        <v>11434458718812.475</v>
      </c>
      <c r="G54" s="133">
        <f t="shared" si="1"/>
        <v>11624650943619.932</v>
      </c>
      <c r="H54" s="133">
        <f t="shared" si="1"/>
        <v>11888787596436.02</v>
      </c>
      <c r="I54" s="133">
        <f t="shared" si="1"/>
        <v>12187583194611.488</v>
      </c>
      <c r="J54" s="133">
        <f t="shared" si="1"/>
        <v>12502853481643.242</v>
      </c>
      <c r="K54" s="133">
        <f t="shared" si="1"/>
        <v>12820837172873.314</v>
      </c>
      <c r="L54" s="133">
        <f t="shared" si="1"/>
        <v>13126335268357.76</v>
      </c>
      <c r="M54" s="133">
        <f t="shared" si="1"/>
        <v>13402772225073.939</v>
      </c>
      <c r="N54" s="133">
        <f t="shared" si="1"/>
        <v>13635650871279.313</v>
      </c>
      <c r="O54" s="133">
        <f t="shared" si="1"/>
        <v>13822951802260.41</v>
      </c>
      <c r="P54" s="133">
        <f t="shared" si="1"/>
        <v>13966412883550.637</v>
      </c>
      <c r="Q54" s="133">
        <f t="shared" si="1"/>
        <v>14068364098733.482</v>
      </c>
      <c r="R54" s="133">
        <f t="shared" si="1"/>
        <v>14131635914685.205</v>
      </c>
      <c r="S54" s="133">
        <f t="shared" si="1"/>
        <v>14159290216776.998</v>
      </c>
      <c r="T54" s="133">
        <f t="shared" si="1"/>
        <v>14154001933259.152</v>
      </c>
      <c r="U54" s="133">
        <f t="shared" si="1"/>
        <v>14118510142625.963</v>
      </c>
      <c r="V54" s="133">
        <f t="shared" si="1"/>
        <v>14055732096154.387</v>
      </c>
      <c r="W54" s="133">
        <f t="shared" si="1"/>
        <v>13968706148937.342</v>
      </c>
      <c r="X54" s="133">
        <f t="shared" si="1"/>
        <v>13860539368083.854</v>
      </c>
      <c r="Y54" s="133">
        <f t="shared" si="1"/>
        <v>13734360651330.807</v>
      </c>
      <c r="Z54" s="133">
        <f t="shared" si="1"/>
        <v>13593279919641.705</v>
      </c>
      <c r="AA54" s="133">
        <f t="shared" si="1"/>
        <v>13440353702496.355</v>
      </c>
      <c r="AB54" s="133">
        <f t="shared" si="1"/>
        <v>13278557220813.051</v>
      </c>
      <c r="AC54" s="133">
        <f t="shared" si="1"/>
        <v>13110762893649.852</v>
      </c>
      <c r="AD54" s="133">
        <f t="shared" si="1"/>
        <v>12939725052710.664</v>
      </c>
      <c r="AE54" s="133">
        <f t="shared" si="1"/>
        <v>12768070543156.006</v>
      </c>
      <c r="AF54" s="133">
        <f t="shared" si="1"/>
        <v>12598294818828.752</v>
      </c>
      <c r="AG54" s="133">
        <f t="shared" si="1"/>
        <v>12432763102307.156</v>
      </c>
      <c r="AH54" s="133">
        <f t="shared" si="1"/>
        <v>12273716172147.619</v>
      </c>
      <c r="AI54" s="133">
        <f t="shared" si="1"/>
        <v>12123280357975.982</v>
      </c>
      <c r="AJ54" s="133">
        <f t="shared" si="1"/>
        <v>11983481365480.445</v>
      </c>
      <c r="AK54" s="133">
        <f t="shared" si="1"/>
        <v>11856261614904.807</v>
      </c>
      <c r="AL54" s="133">
        <f t="shared" si="1"/>
        <v>11743500855921.389</v>
      </c>
      <c r="AM54" s="133">
        <f t="shared" si="1"/>
        <v>11647039917072.646</v>
      </c>
      <c r="AN54" s="133">
        <f t="shared" si="1"/>
        <v>11568707558463.311</v>
      </c>
      <c r="AO54" s="133">
        <f t="shared" si="1"/>
        <v>11510350522247.18</v>
      </c>
      <c r="AP54" s="133">
        <f t="shared" si="1"/>
        <v>11473867018023.439</v>
      </c>
      <c r="AQ54" s="133">
        <f t="shared" si="1"/>
        <v>11461244042237.135</v>
      </c>
    </row>
    <row r="55" spans="1:43" x14ac:dyDescent="0.25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5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5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5">
      <c r="A58" s="105" t="s">
        <v>97</v>
      </c>
      <c r="B58" s="133">
        <f t="shared" si="0"/>
        <v>38606204901000</v>
      </c>
      <c r="C58" s="133">
        <f t="shared" si="3"/>
        <v>118108540672396.83</v>
      </c>
      <c r="D58" s="133">
        <f t="shared" si="3"/>
        <v>123727422970696.47</v>
      </c>
      <c r="E58" s="133">
        <f t="shared" si="3"/>
        <v>131968450341535.95</v>
      </c>
      <c r="F58" s="133">
        <f t="shared" si="3"/>
        <v>140209477712375.39</v>
      </c>
      <c r="G58" s="133">
        <f t="shared" si="3"/>
        <v>147888616853384.88</v>
      </c>
      <c r="H58" s="133">
        <f t="shared" si="3"/>
        <v>155567755994394.38</v>
      </c>
      <c r="I58" s="133">
        <f t="shared" si="3"/>
        <v>159024793916850.19</v>
      </c>
      <c r="J58" s="133">
        <f t="shared" si="3"/>
        <v>162481831839305.97</v>
      </c>
      <c r="K58" s="133">
        <f t="shared" si="3"/>
        <v>165938869761761.84</v>
      </c>
      <c r="L58" s="133">
        <f t="shared" si="2"/>
        <v>169395907684217.59</v>
      </c>
      <c r="M58" s="133">
        <f t="shared" si="2"/>
        <v>172852945606673.44</v>
      </c>
      <c r="N58" s="133">
        <f t="shared" si="2"/>
        <v>173099885487882.16</v>
      </c>
      <c r="O58" s="133">
        <f t="shared" si="2"/>
        <v>173346825369090.94</v>
      </c>
      <c r="P58" s="133">
        <f t="shared" si="2"/>
        <v>173593765250299.63</v>
      </c>
      <c r="Q58" s="133">
        <f t="shared" si="2"/>
        <v>173840705131508.38</v>
      </c>
      <c r="R58" s="133">
        <f t="shared" si="2"/>
        <v>174087645012717.13</v>
      </c>
      <c r="S58" s="133">
        <f t="shared" si="2"/>
        <v>172112198874559.06</v>
      </c>
      <c r="T58" s="133">
        <f t="shared" si="2"/>
        <v>170136752736401.03</v>
      </c>
      <c r="U58" s="133">
        <f t="shared" si="2"/>
        <v>168161306598242.94</v>
      </c>
      <c r="V58" s="133">
        <f t="shared" si="2"/>
        <v>166185860460084.88</v>
      </c>
      <c r="W58" s="133">
        <f t="shared" si="2"/>
        <v>164210414321926.84</v>
      </c>
      <c r="X58" s="133">
        <f t="shared" si="2"/>
        <v>160506437622982.13</v>
      </c>
      <c r="Y58" s="133">
        <f t="shared" si="2"/>
        <v>156802460924037.5</v>
      </c>
      <c r="Z58" s="133">
        <f t="shared" si="2"/>
        <v>153098484225092.78</v>
      </c>
      <c r="AA58" s="133">
        <f t="shared" si="2"/>
        <v>149394507526148.09</v>
      </c>
      <c r="AB58" s="133">
        <f t="shared" si="2"/>
        <v>145690530827203.38</v>
      </c>
      <c r="AC58" s="133">
        <f t="shared" si="2"/>
        <v>141986554128258.69</v>
      </c>
      <c r="AD58" s="133">
        <f t="shared" si="2"/>
        <v>138282577429314.05</v>
      </c>
      <c r="AE58" s="133">
        <f t="shared" si="2"/>
        <v>134578600730369.36</v>
      </c>
      <c r="AF58" s="133">
        <f t="shared" si="2"/>
        <v>130874624031424.7</v>
      </c>
      <c r="AG58" s="133">
        <f t="shared" si="2"/>
        <v>127170647332480.02</v>
      </c>
      <c r="AH58" s="133">
        <f t="shared" si="2"/>
        <v>123960527196835.41</v>
      </c>
      <c r="AI58" s="133">
        <f t="shared" si="2"/>
        <v>120750407061190.81</v>
      </c>
      <c r="AJ58" s="133">
        <f t="shared" si="2"/>
        <v>117540286925546.2</v>
      </c>
      <c r="AK58" s="133">
        <f t="shared" si="2"/>
        <v>114330166789901.59</v>
      </c>
      <c r="AL58" s="133">
        <f t="shared" si="2"/>
        <v>111120046654256.98</v>
      </c>
      <c r="AM58" s="133">
        <f t="shared" si="2"/>
        <v>107748671969890.31</v>
      </c>
      <c r="AN58" s="133">
        <f t="shared" si="2"/>
        <v>104377297285523.67</v>
      </c>
      <c r="AO58" s="133">
        <f t="shared" si="2"/>
        <v>101005922601157.03</v>
      </c>
      <c r="AP58" s="133">
        <f t="shared" si="2"/>
        <v>97634547916790.359</v>
      </c>
      <c r="AQ58" s="133">
        <f t="shared" si="2"/>
        <v>94263173232423.688</v>
      </c>
    </row>
    <row r="59" spans="1:43" x14ac:dyDescent="0.25">
      <c r="A59" s="105" t="s">
        <v>98</v>
      </c>
      <c r="B59" s="133">
        <f t="shared" si="0"/>
        <v>0</v>
      </c>
      <c r="C59" s="133">
        <f t="shared" si="3"/>
        <v>12315187110538.195</v>
      </c>
      <c r="D59" s="133">
        <f t="shared" si="3"/>
        <v>13112484283604.17</v>
      </c>
      <c r="E59" s="133">
        <f t="shared" si="3"/>
        <v>14441312905380.797</v>
      </c>
      <c r="F59" s="133">
        <f t="shared" si="3"/>
        <v>15610682092544.229</v>
      </c>
      <c r="G59" s="133">
        <f t="shared" si="3"/>
        <v>16620591845094.467</v>
      </c>
      <c r="H59" s="133">
        <f t="shared" si="3"/>
        <v>17630501597644.699</v>
      </c>
      <c r="I59" s="133">
        <f t="shared" si="3"/>
        <v>18272580096449.305</v>
      </c>
      <c r="J59" s="133">
        <f t="shared" si="3"/>
        <v>18914658595253.906</v>
      </c>
      <c r="K59" s="133">
        <f t="shared" si="3"/>
        <v>19556737094058.512</v>
      </c>
      <c r="L59" s="133">
        <f t="shared" si="2"/>
        <v>20198815592863.117</v>
      </c>
      <c r="M59" s="133">
        <f t="shared" si="2"/>
        <v>20840894091667.719</v>
      </c>
      <c r="N59" s="133">
        <f t="shared" si="2"/>
        <v>21209637648918.996</v>
      </c>
      <c r="O59" s="133">
        <f t="shared" si="2"/>
        <v>21578381206170.266</v>
      </c>
      <c r="P59" s="133">
        <f t="shared" si="2"/>
        <v>21947124763421.547</v>
      </c>
      <c r="Q59" s="133">
        <f t="shared" si="2"/>
        <v>22315868320672.816</v>
      </c>
      <c r="R59" s="133">
        <f t="shared" si="2"/>
        <v>22684611877924.094</v>
      </c>
      <c r="S59" s="133">
        <f t="shared" si="2"/>
        <v>22876642605057.594</v>
      </c>
      <c r="T59" s="133">
        <f t="shared" si="2"/>
        <v>23068673332191.094</v>
      </c>
      <c r="U59" s="133">
        <f t="shared" si="2"/>
        <v>23260704059324.598</v>
      </c>
      <c r="V59" s="133">
        <f t="shared" si="2"/>
        <v>23452734786458.098</v>
      </c>
      <c r="W59" s="133">
        <f t="shared" si="2"/>
        <v>23644765513591.594</v>
      </c>
      <c r="X59" s="133">
        <f t="shared" si="2"/>
        <v>23731659765753.527</v>
      </c>
      <c r="Y59" s="133">
        <f t="shared" si="2"/>
        <v>23818554017915.457</v>
      </c>
      <c r="Z59" s="133">
        <f t="shared" si="2"/>
        <v>23905448270077.387</v>
      </c>
      <c r="AA59" s="133">
        <f t="shared" si="2"/>
        <v>23992342522239.316</v>
      </c>
      <c r="AB59" s="133">
        <f t="shared" si="2"/>
        <v>24079236774401.254</v>
      </c>
      <c r="AC59" s="133">
        <f t="shared" si="2"/>
        <v>24075874794406.891</v>
      </c>
      <c r="AD59" s="133">
        <f t="shared" si="2"/>
        <v>24072512814412.531</v>
      </c>
      <c r="AE59" s="133">
        <f t="shared" si="2"/>
        <v>24069150834418.168</v>
      </c>
      <c r="AF59" s="133">
        <f t="shared" si="2"/>
        <v>24065788854423.805</v>
      </c>
      <c r="AG59" s="133">
        <f t="shared" si="2"/>
        <v>24062426874429.449</v>
      </c>
      <c r="AH59" s="133">
        <f t="shared" si="2"/>
        <v>23977064411969.09</v>
      </c>
      <c r="AI59" s="133">
        <f t="shared" si="2"/>
        <v>23891701949508.734</v>
      </c>
      <c r="AJ59" s="133">
        <f t="shared" si="2"/>
        <v>23806339487048.375</v>
      </c>
      <c r="AK59" s="133">
        <f t="shared" si="2"/>
        <v>23720977024588.016</v>
      </c>
      <c r="AL59" s="133">
        <f t="shared" si="2"/>
        <v>23635614562127.652</v>
      </c>
      <c r="AM59" s="133">
        <f t="shared" si="2"/>
        <v>23535182869810.918</v>
      </c>
      <c r="AN59" s="133">
        <f t="shared" si="2"/>
        <v>23434751177494.18</v>
      </c>
      <c r="AO59" s="133">
        <f t="shared" si="2"/>
        <v>23334319485177.441</v>
      </c>
      <c r="AP59" s="133">
        <f t="shared" si="2"/>
        <v>23233887792860.703</v>
      </c>
      <c r="AQ59" s="133">
        <f t="shared" si="2"/>
        <v>23133456100543.961</v>
      </c>
    </row>
    <row r="60" spans="1:43" x14ac:dyDescent="0.25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5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5">
      <c r="A62" s="105" t="s">
        <v>101</v>
      </c>
      <c r="B62" s="133">
        <f t="shared" si="0"/>
        <v>0</v>
      </c>
      <c r="C62" s="133">
        <f t="shared" si="3"/>
        <v>4401954392302.667</v>
      </c>
      <c r="D62" s="133">
        <f t="shared" si="3"/>
        <v>4449345801462.9092</v>
      </c>
      <c r="E62" s="133">
        <f t="shared" si="3"/>
        <v>4518853201564.5986</v>
      </c>
      <c r="F62" s="133">
        <f t="shared" si="3"/>
        <v>4588360601666.2871</v>
      </c>
      <c r="G62" s="133">
        <f t="shared" si="3"/>
        <v>4653128860851.9521</v>
      </c>
      <c r="H62" s="133">
        <f t="shared" si="3"/>
        <v>4717897120037.6162</v>
      </c>
      <c r="I62" s="133">
        <f t="shared" si="3"/>
        <v>4777715940220.0254</v>
      </c>
      <c r="J62" s="133">
        <f t="shared" si="3"/>
        <v>4837534760402.4336</v>
      </c>
      <c r="K62" s="133">
        <f t="shared" si="3"/>
        <v>4897353580584.8418</v>
      </c>
      <c r="L62" s="133">
        <f t="shared" si="2"/>
        <v>4957172400767.25</v>
      </c>
      <c r="M62" s="133">
        <f t="shared" si="2"/>
        <v>5016991220949.6582</v>
      </c>
      <c r="N62" s="133">
        <f t="shared" si="2"/>
        <v>4960214783022.2285</v>
      </c>
      <c r="O62" s="133">
        <f t="shared" si="2"/>
        <v>4903438345094.7969</v>
      </c>
      <c r="P62" s="133">
        <f t="shared" si="2"/>
        <v>4846661907167.3662</v>
      </c>
      <c r="Q62" s="133">
        <f t="shared" si="2"/>
        <v>4789885469239.9346</v>
      </c>
      <c r="R62" s="133">
        <f t="shared" si="2"/>
        <v>4733109031312.5039</v>
      </c>
      <c r="S62" s="133">
        <f t="shared" si="2"/>
        <v>4652067022839.335</v>
      </c>
      <c r="T62" s="133">
        <f t="shared" si="2"/>
        <v>4571025014366.166</v>
      </c>
      <c r="U62" s="133">
        <f t="shared" si="2"/>
        <v>4489983005892.9951</v>
      </c>
      <c r="V62" s="133">
        <f t="shared" si="2"/>
        <v>4408940997419.8262</v>
      </c>
      <c r="W62" s="133">
        <f t="shared" si="2"/>
        <v>4327898988946.6567</v>
      </c>
      <c r="X62" s="133">
        <f t="shared" si="2"/>
        <v>4216756502897.6709</v>
      </c>
      <c r="Y62" s="133">
        <f t="shared" si="2"/>
        <v>4105614016848.6851</v>
      </c>
      <c r="Z62" s="133">
        <f t="shared" si="2"/>
        <v>3994471530799.6992</v>
      </c>
      <c r="AA62" s="133">
        <f t="shared" si="2"/>
        <v>3883329044750.7129</v>
      </c>
      <c r="AB62" s="133">
        <f t="shared" si="2"/>
        <v>3772186558701.7271</v>
      </c>
      <c r="AC62" s="133">
        <f t="shared" si="2"/>
        <v>3686367863113.2549</v>
      </c>
      <c r="AD62" s="133">
        <f t="shared" si="2"/>
        <v>3600549167524.7822</v>
      </c>
      <c r="AE62" s="133">
        <f t="shared" si="2"/>
        <v>3514730471936.3101</v>
      </c>
      <c r="AF62" s="133">
        <f t="shared" si="2"/>
        <v>3428911776347.8379</v>
      </c>
      <c r="AG62" s="133">
        <f t="shared" si="2"/>
        <v>3343093080759.3652</v>
      </c>
      <c r="AH62" s="133">
        <f t="shared" si="2"/>
        <v>3291475464916.4614</v>
      </c>
      <c r="AI62" s="133">
        <f t="shared" si="2"/>
        <v>3239857849073.5576</v>
      </c>
      <c r="AJ62" s="133">
        <f t="shared" si="2"/>
        <v>3188240233230.6538</v>
      </c>
      <c r="AK62" s="133">
        <f t="shared" si="2"/>
        <v>3136622617387.7505</v>
      </c>
      <c r="AL62" s="133">
        <f t="shared" si="2"/>
        <v>3085005001544.8467</v>
      </c>
      <c r="AM62" s="133">
        <f t="shared" si="2"/>
        <v>3059233681886.9355</v>
      </c>
      <c r="AN62" s="133">
        <f t="shared" si="2"/>
        <v>3033462362229.0244</v>
      </c>
      <c r="AO62" s="133">
        <f t="shared" si="2"/>
        <v>3007691042571.1138</v>
      </c>
      <c r="AP62" s="133">
        <f t="shared" si="2"/>
        <v>2981919722913.2031</v>
      </c>
      <c r="AQ62" s="133">
        <f t="shared" si="2"/>
        <v>2956148403255.291</v>
      </c>
    </row>
    <row r="63" spans="1:43" x14ac:dyDescent="0.25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5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5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5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5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5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5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5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5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5">
      <c r="A72" s="105" t="s">
        <v>111</v>
      </c>
      <c r="B72" s="133">
        <f t="shared" si="0"/>
        <v>0</v>
      </c>
      <c r="C72" s="133">
        <f t="shared" si="6"/>
        <v>0</v>
      </c>
      <c r="D72" s="133">
        <f t="shared" si="6"/>
        <v>0</v>
      </c>
      <c r="E72" s="133">
        <f t="shared" si="6"/>
        <v>0</v>
      </c>
      <c r="F72" s="133">
        <f t="shared" si="6"/>
        <v>0</v>
      </c>
      <c r="G72" s="133">
        <f t="shared" si="6"/>
        <v>0</v>
      </c>
      <c r="H72" s="133">
        <f t="shared" si="6"/>
        <v>0</v>
      </c>
      <c r="I72" s="133">
        <f t="shared" si="6"/>
        <v>0</v>
      </c>
      <c r="J72" s="133">
        <f t="shared" si="6"/>
        <v>0</v>
      </c>
      <c r="K72" s="133">
        <f t="shared" si="6"/>
        <v>0</v>
      </c>
      <c r="L72" s="133">
        <f t="shared" si="6"/>
        <v>0</v>
      </c>
      <c r="M72" s="133">
        <f t="shared" si="6"/>
        <v>0</v>
      </c>
      <c r="N72" s="133">
        <f t="shared" si="6"/>
        <v>0</v>
      </c>
      <c r="O72" s="133">
        <f t="shared" si="6"/>
        <v>0</v>
      </c>
      <c r="P72" s="133">
        <f t="shared" si="6"/>
        <v>0</v>
      </c>
      <c r="Q72" s="133">
        <f t="shared" si="6"/>
        <v>0</v>
      </c>
      <c r="R72" s="133">
        <f t="shared" si="6"/>
        <v>0</v>
      </c>
      <c r="S72" s="133">
        <f t="shared" si="6"/>
        <v>0</v>
      </c>
      <c r="T72" s="133">
        <f t="shared" si="6"/>
        <v>0</v>
      </c>
      <c r="U72" s="133">
        <f t="shared" si="6"/>
        <v>0</v>
      </c>
      <c r="V72" s="133">
        <f t="shared" si="6"/>
        <v>0</v>
      </c>
      <c r="W72" s="133">
        <f t="shared" si="6"/>
        <v>0</v>
      </c>
      <c r="X72" s="133">
        <f t="shared" si="6"/>
        <v>0</v>
      </c>
      <c r="Y72" s="133">
        <f t="shared" si="6"/>
        <v>0</v>
      </c>
      <c r="Z72" s="133">
        <f t="shared" si="6"/>
        <v>0</v>
      </c>
      <c r="AA72" s="133">
        <f t="shared" si="6"/>
        <v>0</v>
      </c>
      <c r="AB72" s="133">
        <f t="shared" si="6"/>
        <v>0</v>
      </c>
      <c r="AC72" s="133">
        <f t="shared" si="6"/>
        <v>0</v>
      </c>
      <c r="AD72" s="133">
        <f t="shared" si="6"/>
        <v>0</v>
      </c>
      <c r="AE72" s="133">
        <f t="shared" si="6"/>
        <v>0</v>
      </c>
      <c r="AF72" s="133">
        <f t="shared" si="6"/>
        <v>0</v>
      </c>
      <c r="AG72" s="133">
        <f t="shared" si="6"/>
        <v>0</v>
      </c>
      <c r="AH72" s="133">
        <f t="shared" si="6"/>
        <v>0</v>
      </c>
      <c r="AI72" s="133">
        <f t="shared" si="5"/>
        <v>0</v>
      </c>
      <c r="AJ72" s="133">
        <f t="shared" si="5"/>
        <v>0</v>
      </c>
      <c r="AK72" s="133">
        <f t="shared" si="5"/>
        <v>0</v>
      </c>
      <c r="AL72" s="133">
        <f t="shared" si="5"/>
        <v>0</v>
      </c>
      <c r="AM72" s="133">
        <f t="shared" si="5"/>
        <v>0</v>
      </c>
      <c r="AN72" s="133">
        <f t="shared" si="5"/>
        <v>0</v>
      </c>
      <c r="AO72" s="133">
        <f t="shared" si="5"/>
        <v>0</v>
      </c>
      <c r="AP72" s="133">
        <f t="shared" si="5"/>
        <v>0</v>
      </c>
      <c r="AQ72" s="133">
        <f t="shared" si="4"/>
        <v>0</v>
      </c>
    </row>
    <row r="73" spans="1:43" x14ac:dyDescent="0.25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5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B316-65F8-4B76-9034-367DE264224A}">
  <sheetPr codeName="Sheet32">
    <tabColor rgb="FFC00000"/>
  </sheetPr>
  <dimension ref="A1"/>
  <sheetViews>
    <sheetView workbookViewId="0"/>
  </sheetViews>
  <sheetFormatPr defaultRowHeight="13.8" x14ac:dyDescent="0.25"/>
  <sheetData/>
  <phoneticPr fontId="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A4C38-A5D4-4904-85F9-C01A22D037FB}">
  <sheetPr codeName="Sheet33"/>
  <dimension ref="A1:BC52"/>
  <sheetViews>
    <sheetView topLeftCell="AE17" workbookViewId="0">
      <selection activeCell="AX2" sqref="AX2:AX52"/>
    </sheetView>
  </sheetViews>
  <sheetFormatPr defaultRowHeight="13.8" x14ac:dyDescent="0.25"/>
  <cols>
    <col min="1" max="1" width="23.21875" customWidth="1"/>
    <col min="2" max="3" width="10.77734375" customWidth="1"/>
    <col min="4" max="5" width="9" style="133"/>
    <col min="6" max="45" width="9" style="133" customWidth="1"/>
    <col min="46" max="46" width="9" style="133"/>
    <col min="47" max="47" width="17.44140625" style="133" customWidth="1"/>
    <col min="48" max="51" width="8.33203125" style="133" customWidth="1"/>
    <col min="52" max="52" width="8.33203125" customWidth="1"/>
  </cols>
  <sheetData>
    <row r="1" spans="1:55" x14ac:dyDescent="0.25">
      <c r="A1" s="168" t="s">
        <v>279</v>
      </c>
      <c r="B1" s="168" t="s">
        <v>346</v>
      </c>
      <c r="C1" s="176" t="s">
        <v>347</v>
      </c>
      <c r="D1" s="214">
        <v>2019</v>
      </c>
      <c r="E1" s="214">
        <v>2020</v>
      </c>
      <c r="F1" s="214">
        <v>2021</v>
      </c>
      <c r="G1" s="214">
        <v>2022</v>
      </c>
      <c r="H1" s="214">
        <v>2023</v>
      </c>
      <c r="I1" s="214">
        <v>2024</v>
      </c>
      <c r="J1" s="214">
        <v>2025</v>
      </c>
      <c r="K1" s="214">
        <v>2026</v>
      </c>
      <c r="L1" s="223">
        <v>2027</v>
      </c>
      <c r="M1" s="214">
        <v>2028</v>
      </c>
      <c r="N1" s="214">
        <v>2029</v>
      </c>
      <c r="O1" s="214">
        <v>2030</v>
      </c>
      <c r="P1" s="214">
        <v>2031</v>
      </c>
      <c r="Q1" s="214">
        <v>2032</v>
      </c>
      <c r="R1" s="214">
        <v>2033</v>
      </c>
      <c r="S1" s="214">
        <v>2034</v>
      </c>
      <c r="T1" s="214">
        <v>2035</v>
      </c>
      <c r="U1" s="214">
        <v>2036</v>
      </c>
      <c r="V1" s="214">
        <v>2037</v>
      </c>
      <c r="W1" s="214">
        <v>2038</v>
      </c>
      <c r="X1" s="214">
        <v>2039</v>
      </c>
      <c r="Y1" s="214">
        <v>2040</v>
      </c>
      <c r="Z1" s="214">
        <v>2041</v>
      </c>
      <c r="AA1" s="214">
        <v>2042</v>
      </c>
      <c r="AB1" s="214">
        <v>2043</v>
      </c>
      <c r="AC1" s="214">
        <v>2044</v>
      </c>
      <c r="AD1" s="214">
        <v>2045</v>
      </c>
      <c r="AE1" s="214">
        <v>2046</v>
      </c>
      <c r="AF1" s="214">
        <v>2047</v>
      </c>
      <c r="AG1" s="214">
        <v>2048</v>
      </c>
      <c r="AH1" s="214">
        <v>2049</v>
      </c>
      <c r="AI1" s="214">
        <v>2050</v>
      </c>
      <c r="AJ1" s="214">
        <v>2051</v>
      </c>
      <c r="AK1" s="214">
        <v>2052</v>
      </c>
      <c r="AL1" s="214">
        <v>2053</v>
      </c>
      <c r="AM1" s="214">
        <v>2054</v>
      </c>
      <c r="AN1" s="214">
        <v>2055</v>
      </c>
      <c r="AO1" s="214">
        <v>2056</v>
      </c>
      <c r="AP1" s="214">
        <v>2057</v>
      </c>
      <c r="AQ1" s="214">
        <v>2058</v>
      </c>
      <c r="AR1" s="214">
        <v>2059</v>
      </c>
      <c r="AS1" s="214">
        <v>2060</v>
      </c>
      <c r="AU1" s="133" t="s">
        <v>356</v>
      </c>
      <c r="AV1" s="200">
        <v>2021</v>
      </c>
      <c r="AW1" s="214">
        <v>2022</v>
      </c>
      <c r="AX1" s="214">
        <v>2023</v>
      </c>
      <c r="AY1" s="214">
        <v>2024</v>
      </c>
      <c r="AZ1" s="215">
        <v>2025</v>
      </c>
      <c r="BA1" s="231" t="s">
        <v>354</v>
      </c>
      <c r="BB1" s="231" t="s">
        <v>404</v>
      </c>
      <c r="BC1" s="232" t="s">
        <v>355</v>
      </c>
    </row>
    <row r="2" spans="1:55" x14ac:dyDescent="0.25">
      <c r="A2" s="171" t="s">
        <v>2</v>
      </c>
      <c r="B2" s="173" t="s">
        <v>305</v>
      </c>
      <c r="C2" s="210" t="s">
        <v>348</v>
      </c>
      <c r="D2" s="363">
        <f>VLOOKUP($A2,'Energy Use 2019'!$B$64:$L$106,11,0)/'Product Output &amp; Intensity'!E2</f>
        <v>28230120835998.473</v>
      </c>
      <c r="E2" s="363">
        <f>VLOOKUP($A2,'Energy Use 2020'!$B$64:$L$106,11,0)/'Product Output &amp; Intensity'!F2</f>
        <v>21145503780394.125</v>
      </c>
      <c r="F2" s="406">
        <f>E2*(1-AV2)</f>
        <v>21134931028503.93</v>
      </c>
      <c r="G2" s="406">
        <f t="shared" ref="G2:J17" si="0">F2*(1-AW2)</f>
        <v>21130704042298.23</v>
      </c>
      <c r="H2" s="406">
        <f t="shared" si="0"/>
        <v>21658971643355.684</v>
      </c>
      <c r="I2" s="406">
        <f t="shared" si="0"/>
        <v>21615653700068.973</v>
      </c>
      <c r="J2" s="407">
        <f>I2*(1-AZ2)</f>
        <v>21572422392668.836</v>
      </c>
      <c r="K2" s="236">
        <f>J2+($O2-$J2)/5</f>
        <v>21565950665951.035</v>
      </c>
      <c r="L2" s="238">
        <f t="shared" ref="L2:N2" si="1">K2+($O2-$J2)/5</f>
        <v>21559478939233.234</v>
      </c>
      <c r="M2" s="236">
        <f t="shared" si="1"/>
        <v>21553007212515.434</v>
      </c>
      <c r="N2" s="236">
        <f t="shared" si="1"/>
        <v>21546535485797.633</v>
      </c>
      <c r="O2" s="357">
        <f t="shared" ref="O2:O33" si="2">J2*(1-BA2)</f>
        <v>21540063759079.832</v>
      </c>
      <c r="P2" s="236">
        <f>O2+($T2-$O2)/5</f>
        <v>21535755746328.016</v>
      </c>
      <c r="Q2" s="236">
        <f t="shared" ref="Q2:S2" si="3">P2+($T2-$O2)/5</f>
        <v>21531447733576.199</v>
      </c>
      <c r="R2" s="236">
        <f t="shared" si="3"/>
        <v>21527139720824.383</v>
      </c>
      <c r="S2" s="236">
        <f t="shared" si="3"/>
        <v>21522831708072.566</v>
      </c>
      <c r="T2" s="357">
        <f t="shared" ref="T2:T33" si="4">O2*(1-BB2)</f>
        <v>21518523695320.754</v>
      </c>
      <c r="U2" s="236">
        <f>T2+($AS2-$T2)/30</f>
        <v>21517089127074.398</v>
      </c>
      <c r="V2" s="236">
        <f t="shared" ref="V2:AR2" si="5">U2+($AS2-$T2)/30</f>
        <v>21515654558828.043</v>
      </c>
      <c r="W2" s="236">
        <f t="shared" si="5"/>
        <v>21514219990581.688</v>
      </c>
      <c r="X2" s="236">
        <f t="shared" si="5"/>
        <v>21512785422335.332</v>
      </c>
      <c r="Y2" s="236">
        <f t="shared" si="5"/>
        <v>21511350854088.977</v>
      </c>
      <c r="Z2" s="236">
        <f t="shared" si="5"/>
        <v>21509916285842.621</v>
      </c>
      <c r="AA2" s="236">
        <f t="shared" si="5"/>
        <v>21508481717596.266</v>
      </c>
      <c r="AB2" s="236">
        <f t="shared" si="5"/>
        <v>21507047149349.91</v>
      </c>
      <c r="AC2" s="236">
        <f t="shared" si="5"/>
        <v>21505612581103.555</v>
      </c>
      <c r="AD2" s="236">
        <f t="shared" si="5"/>
        <v>21504178012857.199</v>
      </c>
      <c r="AE2" s="236">
        <f t="shared" si="5"/>
        <v>21502743444610.844</v>
      </c>
      <c r="AF2" s="236">
        <f t="shared" si="5"/>
        <v>21501308876364.488</v>
      </c>
      <c r="AG2" s="236">
        <f t="shared" si="5"/>
        <v>21499874308118.133</v>
      </c>
      <c r="AH2" s="236">
        <f t="shared" si="5"/>
        <v>21498439739871.777</v>
      </c>
      <c r="AI2" s="236">
        <f t="shared" si="5"/>
        <v>21497005171625.422</v>
      </c>
      <c r="AJ2" s="236">
        <f t="shared" si="5"/>
        <v>21495570603379.066</v>
      </c>
      <c r="AK2" s="236">
        <f t="shared" si="5"/>
        <v>21494136035132.711</v>
      </c>
      <c r="AL2" s="236">
        <f t="shared" si="5"/>
        <v>21492701466886.355</v>
      </c>
      <c r="AM2" s="236">
        <f t="shared" si="5"/>
        <v>21491266898640</v>
      </c>
      <c r="AN2" s="236">
        <f t="shared" si="5"/>
        <v>21489832330393.645</v>
      </c>
      <c r="AO2" s="236">
        <f t="shared" si="5"/>
        <v>21488397762147.289</v>
      </c>
      <c r="AP2" s="236">
        <f t="shared" si="5"/>
        <v>21486963193900.934</v>
      </c>
      <c r="AQ2" s="236">
        <f t="shared" si="5"/>
        <v>21485528625654.578</v>
      </c>
      <c r="AR2" s="236">
        <f t="shared" si="5"/>
        <v>21484094057408.223</v>
      </c>
      <c r="AS2" s="357">
        <f t="shared" ref="AS2:AS33" si="6">T2*(1-BC2)</f>
        <v>21475486647930.113</v>
      </c>
      <c r="AV2" s="455">
        <v>5.0000000000000001E-4</v>
      </c>
      <c r="AW2" s="455">
        <v>2.0000000000000001E-4</v>
      </c>
      <c r="AX2" s="455">
        <v>-2.5000000000000001E-2</v>
      </c>
      <c r="AY2" s="456">
        <v>2E-3</v>
      </c>
      <c r="AZ2" s="475">
        <v>2E-3</v>
      </c>
      <c r="BA2" s="469">
        <v>1.5E-3</v>
      </c>
      <c r="BB2" s="360">
        <v>1E-3</v>
      </c>
      <c r="BC2" s="403">
        <v>2E-3</v>
      </c>
    </row>
    <row r="3" spans="1:55" x14ac:dyDescent="0.25">
      <c r="A3" s="169" t="s">
        <v>3</v>
      </c>
      <c r="B3" s="173" t="s">
        <v>310</v>
      </c>
      <c r="C3" s="173" t="s">
        <v>348</v>
      </c>
      <c r="D3" s="363">
        <f>VLOOKUP($A3,'Energy Use 2019'!$B$64:$L$106,11,0)*'Product Output &amp; Intensity'!$E$27/('Product Output &amp; Intensity'!$E$27*'Product Output &amp; Intensity'!E3+'Product Output &amp; Intensity'!$E$28*'Product Output &amp; Intensity'!E4)</f>
        <v>453748550544.94409</v>
      </c>
      <c r="E3" s="363">
        <f>VLOOKUP($A3,'Energy Use 2020'!$B$64:$L$106,11,0)*'Product Output &amp; Intensity'!$E$27/('Product Output &amp; Intensity'!$E$27*'Product Output &amp; Intensity'!F3+'Product Output &amp; Intensity'!$E$28*'Product Output &amp; Intensity'!F4)</f>
        <v>398723038699.40979</v>
      </c>
      <c r="F3" s="406">
        <f t="shared" ref="F3:F52" si="7">E3*(1-AV3)</f>
        <v>398523677180.06012</v>
      </c>
      <c r="G3" s="407">
        <f t="shared" si="0"/>
        <v>398443972444.62415</v>
      </c>
      <c r="H3" s="407">
        <f t="shared" si="0"/>
        <v>408405071755.73969</v>
      </c>
      <c r="I3" s="407">
        <f t="shared" si="0"/>
        <v>407588261612.22821</v>
      </c>
      <c r="J3" s="407">
        <f t="shared" si="0"/>
        <v>406773085089.00372</v>
      </c>
      <c r="K3" s="236">
        <f t="shared" ref="K3:N3" si="8">J3+($O3-$J3)/5</f>
        <v>406651053163.47705</v>
      </c>
      <c r="L3" s="236">
        <f t="shared" si="8"/>
        <v>406529021237.95038</v>
      </c>
      <c r="M3" s="236">
        <f t="shared" si="8"/>
        <v>406406989312.42371</v>
      </c>
      <c r="N3" s="236">
        <f t="shared" si="8"/>
        <v>406284957386.89703</v>
      </c>
      <c r="O3" s="357">
        <f t="shared" si="2"/>
        <v>406162925461.37024</v>
      </c>
      <c r="P3" s="236">
        <f t="shared" ref="P3:S3" si="9">O3+($T3-$O3)/5</f>
        <v>406081692876.27795</v>
      </c>
      <c r="Q3" s="236">
        <f t="shared" si="9"/>
        <v>406000460291.18567</v>
      </c>
      <c r="R3" s="236">
        <f t="shared" si="9"/>
        <v>405919227706.09338</v>
      </c>
      <c r="S3" s="236">
        <f t="shared" si="9"/>
        <v>405837995121.0011</v>
      </c>
      <c r="T3" s="357">
        <f t="shared" si="4"/>
        <v>405756762535.90887</v>
      </c>
      <c r="U3" s="236">
        <f t="shared" ref="U3:AR3" si="10">T3+($AS3-$T3)/30</f>
        <v>405729712085.07312</v>
      </c>
      <c r="V3" s="236">
        <f t="shared" si="10"/>
        <v>405702661634.23737</v>
      </c>
      <c r="W3" s="236">
        <f t="shared" si="10"/>
        <v>405675611183.40161</v>
      </c>
      <c r="X3" s="236">
        <f t="shared" si="10"/>
        <v>405648560732.56586</v>
      </c>
      <c r="Y3" s="236">
        <f t="shared" si="10"/>
        <v>405621510281.7301</v>
      </c>
      <c r="Z3" s="236">
        <f t="shared" si="10"/>
        <v>405594459830.89435</v>
      </c>
      <c r="AA3" s="236">
        <f t="shared" si="10"/>
        <v>405567409380.05859</v>
      </c>
      <c r="AB3" s="236">
        <f t="shared" si="10"/>
        <v>405540358929.22284</v>
      </c>
      <c r="AC3" s="236">
        <f t="shared" si="10"/>
        <v>405513308478.38708</v>
      </c>
      <c r="AD3" s="236">
        <f t="shared" si="10"/>
        <v>405486258027.55133</v>
      </c>
      <c r="AE3" s="236">
        <f t="shared" si="10"/>
        <v>405459207576.71558</v>
      </c>
      <c r="AF3" s="236">
        <f t="shared" si="10"/>
        <v>405432157125.87982</v>
      </c>
      <c r="AG3" s="236">
        <f t="shared" si="10"/>
        <v>405405106675.04407</v>
      </c>
      <c r="AH3" s="236">
        <f t="shared" si="10"/>
        <v>405378056224.20831</v>
      </c>
      <c r="AI3" s="236">
        <f t="shared" si="10"/>
        <v>405351005773.37256</v>
      </c>
      <c r="AJ3" s="236">
        <f t="shared" si="10"/>
        <v>405323955322.5368</v>
      </c>
      <c r="AK3" s="236">
        <f t="shared" si="10"/>
        <v>405296904871.70105</v>
      </c>
      <c r="AL3" s="236">
        <f t="shared" si="10"/>
        <v>405269854420.8653</v>
      </c>
      <c r="AM3" s="236">
        <f t="shared" si="10"/>
        <v>405242803970.02954</v>
      </c>
      <c r="AN3" s="236">
        <f t="shared" si="10"/>
        <v>405215753519.19379</v>
      </c>
      <c r="AO3" s="236">
        <f t="shared" si="10"/>
        <v>405188703068.35803</v>
      </c>
      <c r="AP3" s="236">
        <f t="shared" si="10"/>
        <v>405161652617.52228</v>
      </c>
      <c r="AQ3" s="236">
        <f t="shared" si="10"/>
        <v>405134602166.68652</v>
      </c>
      <c r="AR3" s="236">
        <f t="shared" si="10"/>
        <v>405107551715.85077</v>
      </c>
      <c r="AS3" s="357">
        <f t="shared" si="6"/>
        <v>404945249010.83704</v>
      </c>
      <c r="AV3" s="457">
        <v>5.0000000000000001E-4</v>
      </c>
      <c r="AW3" s="457">
        <v>2.0000000000000001E-4</v>
      </c>
      <c r="AX3" s="457">
        <v>-2.5000000000000001E-2</v>
      </c>
      <c r="AY3" s="458">
        <v>2E-3</v>
      </c>
      <c r="AZ3" s="476">
        <v>2E-3</v>
      </c>
      <c r="BA3" s="470">
        <v>1.5E-3</v>
      </c>
      <c r="BB3" s="361">
        <v>1E-3</v>
      </c>
      <c r="BC3" s="404">
        <v>2E-3</v>
      </c>
    </row>
    <row r="4" spans="1:55" x14ac:dyDescent="0.25">
      <c r="A4" s="169" t="s">
        <v>3</v>
      </c>
      <c r="B4" s="173" t="s">
        <v>306</v>
      </c>
      <c r="C4" s="173" t="s">
        <v>349</v>
      </c>
      <c r="D4" s="363">
        <f>VLOOKUP($A4,'Energy Use 2019'!$B$64:$L$106,11,0)*'Product Output &amp; Intensity'!$E$28/('Product Output &amp; Intensity'!E3*'Product Output &amp; Intensity'!$E$27+'Product Output &amp; Intensity'!E4*'Product Output &amp; Intensity'!$E$28)</f>
        <v>453748550544.94409</v>
      </c>
      <c r="E4" s="363">
        <f>VLOOKUP($A4,'Energy Use 2020'!$B$64:$L$106,11,0)*'Product Output &amp; Intensity'!$E$28/('Product Output &amp; Intensity'!F3*'Product Output &amp; Intensity'!$E$27+'Product Output &amp; Intensity'!F4*'Product Output &amp; Intensity'!$E$28)</f>
        <v>398723038699.40979</v>
      </c>
      <c r="F4" s="406">
        <f t="shared" si="7"/>
        <v>398523677180.06012</v>
      </c>
      <c r="G4" s="407">
        <f t="shared" si="0"/>
        <v>398443972444.62415</v>
      </c>
      <c r="H4" s="407">
        <f t="shared" si="0"/>
        <v>408405071755.73969</v>
      </c>
      <c r="I4" s="407">
        <f t="shared" si="0"/>
        <v>407588261612.22821</v>
      </c>
      <c r="J4" s="407">
        <f t="shared" si="0"/>
        <v>406773085089.00372</v>
      </c>
      <c r="K4" s="236">
        <f t="shared" ref="K4:N4" si="11">J4+($O4-$J4)/5</f>
        <v>406651053163.47705</v>
      </c>
      <c r="L4" s="236">
        <f t="shared" si="11"/>
        <v>406529021237.95038</v>
      </c>
      <c r="M4" s="236">
        <f t="shared" si="11"/>
        <v>406406989312.42371</v>
      </c>
      <c r="N4" s="236">
        <f t="shared" si="11"/>
        <v>406284957386.89703</v>
      </c>
      <c r="O4" s="357">
        <f t="shared" si="2"/>
        <v>406162925461.37024</v>
      </c>
      <c r="P4" s="236">
        <f t="shared" ref="P4:S4" si="12">O4+($T4-$O4)/5</f>
        <v>406081692876.27795</v>
      </c>
      <c r="Q4" s="236">
        <f t="shared" si="12"/>
        <v>406000460291.18567</v>
      </c>
      <c r="R4" s="236">
        <f t="shared" si="12"/>
        <v>405919227706.09338</v>
      </c>
      <c r="S4" s="236">
        <f t="shared" si="12"/>
        <v>405837995121.0011</v>
      </c>
      <c r="T4" s="357">
        <f t="shared" si="4"/>
        <v>405756762535.90887</v>
      </c>
      <c r="U4" s="236">
        <f t="shared" ref="U4:AR4" si="13">T4+($AS4-$T4)/30</f>
        <v>405729712085.07312</v>
      </c>
      <c r="V4" s="236">
        <f t="shared" si="13"/>
        <v>405702661634.23737</v>
      </c>
      <c r="W4" s="236">
        <f t="shared" si="13"/>
        <v>405675611183.40161</v>
      </c>
      <c r="X4" s="236">
        <f t="shared" si="13"/>
        <v>405648560732.56586</v>
      </c>
      <c r="Y4" s="236">
        <f t="shared" si="13"/>
        <v>405621510281.7301</v>
      </c>
      <c r="Z4" s="236">
        <f t="shared" si="13"/>
        <v>405594459830.89435</v>
      </c>
      <c r="AA4" s="236">
        <f t="shared" si="13"/>
        <v>405567409380.05859</v>
      </c>
      <c r="AB4" s="236">
        <f t="shared" si="13"/>
        <v>405540358929.22284</v>
      </c>
      <c r="AC4" s="236">
        <f t="shared" si="13"/>
        <v>405513308478.38708</v>
      </c>
      <c r="AD4" s="236">
        <f t="shared" si="13"/>
        <v>405486258027.55133</v>
      </c>
      <c r="AE4" s="236">
        <f t="shared" si="13"/>
        <v>405459207576.71558</v>
      </c>
      <c r="AF4" s="236">
        <f t="shared" si="13"/>
        <v>405432157125.87982</v>
      </c>
      <c r="AG4" s="236">
        <f t="shared" si="13"/>
        <v>405405106675.04407</v>
      </c>
      <c r="AH4" s="236">
        <f t="shared" si="13"/>
        <v>405378056224.20831</v>
      </c>
      <c r="AI4" s="236">
        <f t="shared" si="13"/>
        <v>405351005773.37256</v>
      </c>
      <c r="AJ4" s="236">
        <f t="shared" si="13"/>
        <v>405323955322.5368</v>
      </c>
      <c r="AK4" s="236">
        <f t="shared" si="13"/>
        <v>405296904871.70105</v>
      </c>
      <c r="AL4" s="236">
        <f t="shared" si="13"/>
        <v>405269854420.8653</v>
      </c>
      <c r="AM4" s="236">
        <f t="shared" si="13"/>
        <v>405242803970.02954</v>
      </c>
      <c r="AN4" s="236">
        <f t="shared" si="13"/>
        <v>405215753519.19379</v>
      </c>
      <c r="AO4" s="236">
        <f t="shared" si="13"/>
        <v>405188703068.35803</v>
      </c>
      <c r="AP4" s="236">
        <f t="shared" si="13"/>
        <v>405161652617.52228</v>
      </c>
      <c r="AQ4" s="236">
        <f t="shared" si="13"/>
        <v>405134602166.68652</v>
      </c>
      <c r="AR4" s="236">
        <f t="shared" si="13"/>
        <v>405107551715.85077</v>
      </c>
      <c r="AS4" s="357">
        <f t="shared" si="6"/>
        <v>404945249010.83704</v>
      </c>
      <c r="AV4" s="457">
        <v>5.0000000000000001E-4</v>
      </c>
      <c r="AW4" s="457">
        <v>2.0000000000000001E-4</v>
      </c>
      <c r="AX4" s="457">
        <v>-2.5000000000000001E-2</v>
      </c>
      <c r="AY4" s="458">
        <v>2E-3</v>
      </c>
      <c r="AZ4" s="476">
        <v>2E-3</v>
      </c>
      <c r="BA4" s="470">
        <v>1.5E-3</v>
      </c>
      <c r="BB4" s="361">
        <v>1E-3</v>
      </c>
      <c r="BC4" s="404">
        <v>2E-3</v>
      </c>
    </row>
    <row r="5" spans="1:55" x14ac:dyDescent="0.25">
      <c r="A5" s="170" t="s">
        <v>4</v>
      </c>
      <c r="B5" s="173" t="s">
        <v>307</v>
      </c>
      <c r="C5" s="173" t="s">
        <v>348</v>
      </c>
      <c r="D5" s="363">
        <f>VLOOKUP($A5,'Energy Use 2019'!$B$64:$L$106,11,0)/'Product Output &amp; Intensity'!E5</f>
        <v>29611919330649.281</v>
      </c>
      <c r="E5" s="363">
        <f>VLOOKUP($A5,'Energy Use 2020'!$B$64:$L$106,11,0)/'Product Output &amp; Intensity'!F5</f>
        <v>29821105074930.578</v>
      </c>
      <c r="F5" s="406">
        <f t="shared" si="7"/>
        <v>29806194522393.113</v>
      </c>
      <c r="G5" s="407">
        <f t="shared" si="0"/>
        <v>29800233283488.637</v>
      </c>
      <c r="H5" s="407">
        <f t="shared" si="0"/>
        <v>30545239115575.852</v>
      </c>
      <c r="I5" s="407">
        <f t="shared" si="0"/>
        <v>30484148637344.699</v>
      </c>
      <c r="J5" s="407">
        <f t="shared" si="0"/>
        <v>30423180340070.008</v>
      </c>
      <c r="K5" s="236">
        <f t="shared" ref="K5:N5" si="14">J5+($O5-$J5)/5</f>
        <v>30414053385967.988</v>
      </c>
      <c r="L5" s="236">
        <f t="shared" si="14"/>
        <v>30404926431865.969</v>
      </c>
      <c r="M5" s="236">
        <f t="shared" si="14"/>
        <v>30395799477763.949</v>
      </c>
      <c r="N5" s="236">
        <f t="shared" si="14"/>
        <v>30386672523661.93</v>
      </c>
      <c r="O5" s="357">
        <f t="shared" si="2"/>
        <v>30377545569559.906</v>
      </c>
      <c r="P5" s="236">
        <f t="shared" ref="P5:S5" si="15">O5+($T5-$O5)/5</f>
        <v>30371470060445.996</v>
      </c>
      <c r="Q5" s="236">
        <f t="shared" si="15"/>
        <v>30365394551332.086</v>
      </c>
      <c r="R5" s="236">
        <f t="shared" si="15"/>
        <v>30359319042218.176</v>
      </c>
      <c r="S5" s="236">
        <f t="shared" si="15"/>
        <v>30353243533104.266</v>
      </c>
      <c r="T5" s="357">
        <f t="shared" si="4"/>
        <v>30347168023990.348</v>
      </c>
      <c r="U5" s="236">
        <f t="shared" ref="U5:AR5" si="16">T5+($AS5-$T5)/30</f>
        <v>30345144879455.414</v>
      </c>
      <c r="V5" s="236">
        <f t="shared" si="16"/>
        <v>30343121734920.48</v>
      </c>
      <c r="W5" s="236">
        <f t="shared" si="16"/>
        <v>30341098590385.547</v>
      </c>
      <c r="X5" s="236">
        <f t="shared" si="16"/>
        <v>30339075445850.613</v>
      </c>
      <c r="Y5" s="236">
        <f t="shared" si="16"/>
        <v>30337052301315.68</v>
      </c>
      <c r="Z5" s="236">
        <f t="shared" si="16"/>
        <v>30335029156780.746</v>
      </c>
      <c r="AA5" s="236">
        <f t="shared" si="16"/>
        <v>30333006012245.813</v>
      </c>
      <c r="AB5" s="236">
        <f t="shared" si="16"/>
        <v>30330982867710.879</v>
      </c>
      <c r="AC5" s="236">
        <f t="shared" si="16"/>
        <v>30328959723175.945</v>
      </c>
      <c r="AD5" s="236">
        <f t="shared" si="16"/>
        <v>30326936578641.012</v>
      </c>
      <c r="AE5" s="236">
        <f t="shared" si="16"/>
        <v>30324913434106.078</v>
      </c>
      <c r="AF5" s="236">
        <f t="shared" si="16"/>
        <v>30322890289571.145</v>
      </c>
      <c r="AG5" s="236">
        <f t="shared" si="16"/>
        <v>30320867145036.211</v>
      </c>
      <c r="AH5" s="236">
        <f t="shared" si="16"/>
        <v>30318844000501.277</v>
      </c>
      <c r="AI5" s="236">
        <f t="shared" si="16"/>
        <v>30316820855966.344</v>
      </c>
      <c r="AJ5" s="236">
        <f t="shared" si="16"/>
        <v>30314797711431.41</v>
      </c>
      <c r="AK5" s="236">
        <f t="shared" si="16"/>
        <v>30312774566896.477</v>
      </c>
      <c r="AL5" s="236">
        <f t="shared" si="16"/>
        <v>30310751422361.543</v>
      </c>
      <c r="AM5" s="236">
        <f t="shared" si="16"/>
        <v>30308728277826.609</v>
      </c>
      <c r="AN5" s="236">
        <f t="shared" si="16"/>
        <v>30306705133291.676</v>
      </c>
      <c r="AO5" s="236">
        <f t="shared" si="16"/>
        <v>30304681988756.742</v>
      </c>
      <c r="AP5" s="236">
        <f t="shared" si="16"/>
        <v>30302658844221.809</v>
      </c>
      <c r="AQ5" s="236">
        <f t="shared" si="16"/>
        <v>30300635699686.875</v>
      </c>
      <c r="AR5" s="236">
        <f t="shared" si="16"/>
        <v>30298612555151.941</v>
      </c>
      <c r="AS5" s="357">
        <f t="shared" si="6"/>
        <v>30286473687942.367</v>
      </c>
      <c r="AV5" s="457">
        <v>5.0000000000000001E-4</v>
      </c>
      <c r="AW5" s="457">
        <v>2.0000000000000001E-4</v>
      </c>
      <c r="AX5" s="457">
        <v>-2.5000000000000001E-2</v>
      </c>
      <c r="AY5" s="458">
        <v>2E-3</v>
      </c>
      <c r="AZ5" s="476">
        <v>2E-3</v>
      </c>
      <c r="BA5" s="470">
        <v>1.5E-3</v>
      </c>
      <c r="BB5" s="361">
        <v>1E-3</v>
      </c>
      <c r="BC5" s="404">
        <v>2E-3</v>
      </c>
    </row>
    <row r="6" spans="1:55" x14ac:dyDescent="0.25">
      <c r="A6" s="169" t="s">
        <v>5</v>
      </c>
      <c r="B6" s="173" t="s">
        <v>308</v>
      </c>
      <c r="C6" s="173" t="s">
        <v>350</v>
      </c>
      <c r="D6" s="363">
        <f>VLOOKUP($A6,'Energy Use 2019'!$B$64:$L$106,11,0)*'Product Output &amp; Intensity'!$E$29/('Product Output &amp; Intensity'!E6*'Product Output &amp; Intensity'!$E$29+'Product Output &amp; Intensity'!E7*'Product Output &amp; Intensity'!$E$30)</f>
        <v>20680049268.455528</v>
      </c>
      <c r="E6" s="363">
        <f>VLOOKUP($A6,'Energy Use 2020'!$B$64:$L$106,11,0)*'Product Output &amp; Intensity'!$E$29/('Product Output &amp; Intensity'!F6*'Product Output &amp; Intensity'!$E$29+'Product Output &amp; Intensity'!F7*'Product Output &amp; Intensity'!$E$30)</f>
        <v>14847646752.154007</v>
      </c>
      <c r="F6" s="406">
        <f t="shared" si="7"/>
        <v>14840222928.777931</v>
      </c>
      <c r="G6" s="407">
        <f t="shared" si="0"/>
        <v>14837254884.192177</v>
      </c>
      <c r="H6" s="407">
        <f t="shared" si="0"/>
        <v>15208186256.29698</v>
      </c>
      <c r="I6" s="407">
        <f t="shared" si="0"/>
        <v>15177769883.784386</v>
      </c>
      <c r="J6" s="407">
        <f t="shared" si="0"/>
        <v>15147414344.016817</v>
      </c>
      <c r="K6" s="236">
        <f t="shared" ref="K6:N6" si="17">J6+($O6-$J6)/5</f>
        <v>15142870119.713612</v>
      </c>
      <c r="L6" s="236">
        <f t="shared" si="17"/>
        <v>15138325895.410406</v>
      </c>
      <c r="M6" s="236">
        <f t="shared" si="17"/>
        <v>15133781671.107201</v>
      </c>
      <c r="N6" s="236">
        <f t="shared" si="17"/>
        <v>15129237446.803995</v>
      </c>
      <c r="O6" s="357">
        <f t="shared" si="2"/>
        <v>15124693222.500793</v>
      </c>
      <c r="P6" s="236">
        <f t="shared" ref="P6:S6" si="18">O6+($T6-$O6)/5</f>
        <v>15121668283.856293</v>
      </c>
      <c r="Q6" s="236">
        <f t="shared" si="18"/>
        <v>15118643345.211792</v>
      </c>
      <c r="R6" s="236">
        <f t="shared" si="18"/>
        <v>15115618406.567291</v>
      </c>
      <c r="S6" s="236">
        <f t="shared" si="18"/>
        <v>15112593467.922791</v>
      </c>
      <c r="T6" s="357">
        <f t="shared" si="4"/>
        <v>15109568529.278292</v>
      </c>
      <c r="U6" s="236">
        <f t="shared" ref="U6:AR6" si="19">T6+($AS6-$T6)/30</f>
        <v>15108561224.709673</v>
      </c>
      <c r="V6" s="236">
        <f t="shared" si="19"/>
        <v>15107553920.141054</v>
      </c>
      <c r="W6" s="236">
        <f t="shared" si="19"/>
        <v>15106546615.572435</v>
      </c>
      <c r="X6" s="236">
        <f t="shared" si="19"/>
        <v>15105539311.003817</v>
      </c>
      <c r="Y6" s="236">
        <f t="shared" si="19"/>
        <v>15104532006.435198</v>
      </c>
      <c r="Z6" s="236">
        <f t="shared" si="19"/>
        <v>15103524701.866579</v>
      </c>
      <c r="AA6" s="236">
        <f t="shared" si="19"/>
        <v>15102517397.29796</v>
      </c>
      <c r="AB6" s="236">
        <f t="shared" si="19"/>
        <v>15101510092.729342</v>
      </c>
      <c r="AC6" s="236">
        <f t="shared" si="19"/>
        <v>15100502788.160723</v>
      </c>
      <c r="AD6" s="236">
        <f t="shared" si="19"/>
        <v>15099495483.592104</v>
      </c>
      <c r="AE6" s="236">
        <f t="shared" si="19"/>
        <v>15098488179.023485</v>
      </c>
      <c r="AF6" s="236">
        <f t="shared" si="19"/>
        <v>15097480874.454866</v>
      </c>
      <c r="AG6" s="236">
        <f t="shared" si="19"/>
        <v>15096473569.886248</v>
      </c>
      <c r="AH6" s="236">
        <f t="shared" si="19"/>
        <v>15095466265.317629</v>
      </c>
      <c r="AI6" s="236">
        <f t="shared" si="19"/>
        <v>15094458960.74901</v>
      </c>
      <c r="AJ6" s="236">
        <f t="shared" si="19"/>
        <v>15093451656.180391</v>
      </c>
      <c r="AK6" s="236">
        <f t="shared" si="19"/>
        <v>15092444351.611773</v>
      </c>
      <c r="AL6" s="236">
        <f t="shared" si="19"/>
        <v>15091437047.043154</v>
      </c>
      <c r="AM6" s="236">
        <f t="shared" si="19"/>
        <v>15090429742.474535</v>
      </c>
      <c r="AN6" s="236">
        <f t="shared" si="19"/>
        <v>15089422437.905916</v>
      </c>
      <c r="AO6" s="236">
        <f t="shared" si="19"/>
        <v>15088415133.337297</v>
      </c>
      <c r="AP6" s="236">
        <f t="shared" si="19"/>
        <v>15087407828.768679</v>
      </c>
      <c r="AQ6" s="236">
        <f t="shared" si="19"/>
        <v>15086400524.20006</v>
      </c>
      <c r="AR6" s="236">
        <f t="shared" si="19"/>
        <v>15085393219.631441</v>
      </c>
      <c r="AS6" s="357">
        <f t="shared" si="6"/>
        <v>15079349392.219734</v>
      </c>
      <c r="AV6" s="457">
        <v>5.0000000000000001E-4</v>
      </c>
      <c r="AW6" s="457">
        <v>2.0000000000000001E-4</v>
      </c>
      <c r="AX6" s="457">
        <v>-2.5000000000000001E-2</v>
      </c>
      <c r="AY6" s="458">
        <v>2E-3</v>
      </c>
      <c r="AZ6" s="476">
        <v>2E-3</v>
      </c>
      <c r="BA6" s="470">
        <v>1.5E-3</v>
      </c>
      <c r="BB6" s="361">
        <v>1E-3</v>
      </c>
      <c r="BC6" s="404">
        <v>2E-3</v>
      </c>
    </row>
    <row r="7" spans="1:55" x14ac:dyDescent="0.25">
      <c r="A7" s="169" t="s">
        <v>5</v>
      </c>
      <c r="B7" s="173" t="s">
        <v>312</v>
      </c>
      <c r="C7" s="173" t="s">
        <v>350</v>
      </c>
      <c r="D7" s="363">
        <f>VLOOKUP($A7,'Energy Use 2019'!$B$64:$L$106,11,0)*'Product Output &amp; Intensity'!$E$30/('Product Output &amp; Intensity'!E6*'Product Output &amp; Intensity'!$E$29+'Product Output &amp; Intensity'!E7*'Product Output &amp; Intensity'!$E$30)</f>
        <v>20680049268.455528</v>
      </c>
      <c r="E7" s="363">
        <f>VLOOKUP($A7,'Energy Use 2020'!$B$64:$L$106,11,0)*'Product Output &amp; Intensity'!$E$30/('Product Output &amp; Intensity'!F6*'Product Output &amp; Intensity'!$E$29+'Product Output &amp; Intensity'!F7*'Product Output &amp; Intensity'!$E$30)</f>
        <v>14847646752.154007</v>
      </c>
      <c r="F7" s="406">
        <f t="shared" si="7"/>
        <v>14840222928.777931</v>
      </c>
      <c r="G7" s="407">
        <f t="shared" si="0"/>
        <v>14837254884.192177</v>
      </c>
      <c r="H7" s="407">
        <f t="shared" si="0"/>
        <v>15208186256.29698</v>
      </c>
      <c r="I7" s="407">
        <f t="shared" si="0"/>
        <v>15177769883.784386</v>
      </c>
      <c r="J7" s="407">
        <f t="shared" si="0"/>
        <v>15147414344.016817</v>
      </c>
      <c r="K7" s="236">
        <f t="shared" ref="K7:N7" si="20">J7+($O7-$J7)/5</f>
        <v>15142870119.713612</v>
      </c>
      <c r="L7" s="236">
        <f t="shared" si="20"/>
        <v>15138325895.410406</v>
      </c>
      <c r="M7" s="236">
        <f t="shared" si="20"/>
        <v>15133781671.107201</v>
      </c>
      <c r="N7" s="236">
        <f t="shared" si="20"/>
        <v>15129237446.803995</v>
      </c>
      <c r="O7" s="357">
        <f t="shared" si="2"/>
        <v>15124693222.500793</v>
      </c>
      <c r="P7" s="236">
        <f t="shared" ref="P7:S7" si="21">O7+($T7-$O7)/5</f>
        <v>15121668283.856293</v>
      </c>
      <c r="Q7" s="236">
        <f t="shared" si="21"/>
        <v>15118643345.211792</v>
      </c>
      <c r="R7" s="236">
        <f t="shared" si="21"/>
        <v>15115618406.567291</v>
      </c>
      <c r="S7" s="236">
        <f t="shared" si="21"/>
        <v>15112593467.922791</v>
      </c>
      <c r="T7" s="357">
        <f t="shared" si="4"/>
        <v>15109568529.278292</v>
      </c>
      <c r="U7" s="236">
        <f t="shared" ref="U7:AR7" si="22">T7+($AS7-$T7)/30</f>
        <v>15108561224.709673</v>
      </c>
      <c r="V7" s="236">
        <f t="shared" si="22"/>
        <v>15107553920.141054</v>
      </c>
      <c r="W7" s="236">
        <f t="shared" si="22"/>
        <v>15106546615.572435</v>
      </c>
      <c r="X7" s="236">
        <f t="shared" si="22"/>
        <v>15105539311.003817</v>
      </c>
      <c r="Y7" s="236">
        <f t="shared" si="22"/>
        <v>15104532006.435198</v>
      </c>
      <c r="Z7" s="236">
        <f t="shared" si="22"/>
        <v>15103524701.866579</v>
      </c>
      <c r="AA7" s="236">
        <f t="shared" si="22"/>
        <v>15102517397.29796</v>
      </c>
      <c r="AB7" s="236">
        <f t="shared" si="22"/>
        <v>15101510092.729342</v>
      </c>
      <c r="AC7" s="236">
        <f t="shared" si="22"/>
        <v>15100502788.160723</v>
      </c>
      <c r="AD7" s="236">
        <f t="shared" si="22"/>
        <v>15099495483.592104</v>
      </c>
      <c r="AE7" s="236">
        <f t="shared" si="22"/>
        <v>15098488179.023485</v>
      </c>
      <c r="AF7" s="236">
        <f t="shared" si="22"/>
        <v>15097480874.454866</v>
      </c>
      <c r="AG7" s="236">
        <f t="shared" si="22"/>
        <v>15096473569.886248</v>
      </c>
      <c r="AH7" s="236">
        <f t="shared" si="22"/>
        <v>15095466265.317629</v>
      </c>
      <c r="AI7" s="236">
        <f t="shared" si="22"/>
        <v>15094458960.74901</v>
      </c>
      <c r="AJ7" s="236">
        <f t="shared" si="22"/>
        <v>15093451656.180391</v>
      </c>
      <c r="AK7" s="236">
        <f t="shared" si="22"/>
        <v>15092444351.611773</v>
      </c>
      <c r="AL7" s="236">
        <f t="shared" si="22"/>
        <v>15091437047.043154</v>
      </c>
      <c r="AM7" s="236">
        <f t="shared" si="22"/>
        <v>15090429742.474535</v>
      </c>
      <c r="AN7" s="236">
        <f t="shared" si="22"/>
        <v>15089422437.905916</v>
      </c>
      <c r="AO7" s="236">
        <f t="shared" si="22"/>
        <v>15088415133.337297</v>
      </c>
      <c r="AP7" s="236">
        <f t="shared" si="22"/>
        <v>15087407828.768679</v>
      </c>
      <c r="AQ7" s="236">
        <f t="shared" si="22"/>
        <v>15086400524.20006</v>
      </c>
      <c r="AR7" s="236">
        <f t="shared" si="22"/>
        <v>15085393219.631441</v>
      </c>
      <c r="AS7" s="357">
        <f t="shared" si="6"/>
        <v>15079349392.219734</v>
      </c>
      <c r="AV7" s="457">
        <v>5.0000000000000001E-4</v>
      </c>
      <c r="AW7" s="457">
        <v>2.0000000000000001E-4</v>
      </c>
      <c r="AX7" s="457">
        <v>-2.5000000000000001E-2</v>
      </c>
      <c r="AY7" s="458">
        <v>2E-3</v>
      </c>
      <c r="AZ7" s="476">
        <v>2E-3</v>
      </c>
      <c r="BA7" s="470">
        <v>1.5E-3</v>
      </c>
      <c r="BB7" s="361">
        <v>1E-3</v>
      </c>
      <c r="BC7" s="404">
        <v>2E-3</v>
      </c>
    </row>
    <row r="8" spans="1:55" x14ac:dyDescent="0.25">
      <c r="A8" s="170" t="s">
        <v>6</v>
      </c>
      <c r="B8" s="173" t="s">
        <v>309</v>
      </c>
      <c r="C8" s="173" t="s">
        <v>348</v>
      </c>
      <c r="D8" s="363">
        <f>VLOOKUP($A8,'Energy Use 2019'!$B$64:$L$106,11,0)/'Product Output &amp; Intensity'!E8</f>
        <v>7353803934566.0859</v>
      </c>
      <c r="E8" s="363">
        <f>VLOOKUP($A8,'Energy Use 2020'!$B$64:$L$106,11,0)/'Product Output &amp; Intensity'!F8</f>
        <v>6076376675954.2314</v>
      </c>
      <c r="F8" s="406">
        <f t="shared" si="7"/>
        <v>6073338487616.2549</v>
      </c>
      <c r="G8" s="407">
        <f t="shared" si="0"/>
        <v>6072123819918.7314</v>
      </c>
      <c r="H8" s="407">
        <f t="shared" si="0"/>
        <v>6223926915416.6992</v>
      </c>
      <c r="I8" s="407">
        <f t="shared" si="0"/>
        <v>6211479061585.8662</v>
      </c>
      <c r="J8" s="407">
        <f t="shared" si="0"/>
        <v>6199056103462.6943</v>
      </c>
      <c r="K8" s="236">
        <f t="shared" ref="K8:N8" si="23">J8+($O8-$J8)/5</f>
        <v>6197196386631.6553</v>
      </c>
      <c r="L8" s="236">
        <f t="shared" si="23"/>
        <v>6195336669800.6162</v>
      </c>
      <c r="M8" s="236">
        <f t="shared" si="23"/>
        <v>6193476952969.5771</v>
      </c>
      <c r="N8" s="236">
        <f t="shared" si="23"/>
        <v>6191617236138.5381</v>
      </c>
      <c r="O8" s="357">
        <f t="shared" si="2"/>
        <v>6189757519307.501</v>
      </c>
      <c r="P8" s="236">
        <f t="shared" ref="P8:S8" si="24">O8+($T8-$O8)/5</f>
        <v>6188519567803.6396</v>
      </c>
      <c r="Q8" s="236">
        <f t="shared" si="24"/>
        <v>6187281616299.7783</v>
      </c>
      <c r="R8" s="236">
        <f t="shared" si="24"/>
        <v>6186043664795.917</v>
      </c>
      <c r="S8" s="236">
        <f t="shared" si="24"/>
        <v>6184805713292.0557</v>
      </c>
      <c r="T8" s="357">
        <f t="shared" si="4"/>
        <v>6183567761788.1934</v>
      </c>
      <c r="U8" s="236">
        <f t="shared" ref="U8:AR8" si="25">T8+($AS8-$T8)/30</f>
        <v>6183155523937.4072</v>
      </c>
      <c r="V8" s="236">
        <f t="shared" si="25"/>
        <v>6182743286086.6211</v>
      </c>
      <c r="W8" s="236">
        <f t="shared" si="25"/>
        <v>6182331048235.835</v>
      </c>
      <c r="X8" s="236">
        <f t="shared" si="25"/>
        <v>6181918810385.0488</v>
      </c>
      <c r="Y8" s="236">
        <f t="shared" si="25"/>
        <v>6181506572534.2627</v>
      </c>
      <c r="Z8" s="236">
        <f t="shared" si="25"/>
        <v>6181094334683.4766</v>
      </c>
      <c r="AA8" s="236">
        <f t="shared" si="25"/>
        <v>6180682096832.6904</v>
      </c>
      <c r="AB8" s="236">
        <f t="shared" si="25"/>
        <v>6180269858981.9043</v>
      </c>
      <c r="AC8" s="236">
        <f t="shared" si="25"/>
        <v>6179857621131.1182</v>
      </c>
      <c r="AD8" s="236">
        <f t="shared" si="25"/>
        <v>6179445383280.332</v>
      </c>
      <c r="AE8" s="236">
        <f t="shared" si="25"/>
        <v>6179033145429.5459</v>
      </c>
      <c r="AF8" s="236">
        <f t="shared" si="25"/>
        <v>6178620907578.7598</v>
      </c>
      <c r="AG8" s="236">
        <f t="shared" si="25"/>
        <v>6178208669727.9736</v>
      </c>
      <c r="AH8" s="236">
        <f t="shared" si="25"/>
        <v>6177796431877.1875</v>
      </c>
      <c r="AI8" s="236">
        <f t="shared" si="25"/>
        <v>6177384194026.4014</v>
      </c>
      <c r="AJ8" s="236">
        <f t="shared" si="25"/>
        <v>6176971956175.6152</v>
      </c>
      <c r="AK8" s="236">
        <f t="shared" si="25"/>
        <v>6176559718324.8291</v>
      </c>
      <c r="AL8" s="236">
        <f t="shared" si="25"/>
        <v>6176147480474.043</v>
      </c>
      <c r="AM8" s="236">
        <f t="shared" si="25"/>
        <v>6175735242623.2568</v>
      </c>
      <c r="AN8" s="236">
        <f t="shared" si="25"/>
        <v>6175323004772.4707</v>
      </c>
      <c r="AO8" s="236">
        <f t="shared" si="25"/>
        <v>6174910766921.6846</v>
      </c>
      <c r="AP8" s="236">
        <f t="shared" si="25"/>
        <v>6174498529070.8984</v>
      </c>
      <c r="AQ8" s="236">
        <f t="shared" si="25"/>
        <v>6174086291220.1123</v>
      </c>
      <c r="AR8" s="236">
        <f t="shared" si="25"/>
        <v>6173674053369.3262</v>
      </c>
      <c r="AS8" s="357">
        <f t="shared" si="6"/>
        <v>6171200626264.6172</v>
      </c>
      <c r="AV8" s="457">
        <v>5.0000000000000001E-4</v>
      </c>
      <c r="AW8" s="457">
        <v>2.0000000000000001E-4</v>
      </c>
      <c r="AX8" s="457">
        <v>-2.5000000000000001E-2</v>
      </c>
      <c r="AY8" s="458">
        <v>2E-3</v>
      </c>
      <c r="AZ8" s="476">
        <v>2E-3</v>
      </c>
      <c r="BA8" s="470">
        <v>1.5E-3</v>
      </c>
      <c r="BB8" s="361">
        <v>1E-3</v>
      </c>
      <c r="BC8" s="404">
        <v>2E-3</v>
      </c>
    </row>
    <row r="9" spans="1:55" x14ac:dyDescent="0.25">
      <c r="A9" s="170" t="s">
        <v>18</v>
      </c>
      <c r="B9" s="173" t="s">
        <v>296</v>
      </c>
      <c r="C9" s="173" t="s">
        <v>350</v>
      </c>
      <c r="D9" s="363">
        <f>VLOOKUP($A9,'Energy Use 2019'!$B$64:$L$106,11,0)/'Product Output &amp; Intensity'!E9</f>
        <v>55934136535.698814</v>
      </c>
      <c r="E9" s="363">
        <f>VLOOKUP($A9,'Energy Use 2020'!$B$64:$L$106,11,0)/'Product Output &amp; Intensity'!F9</f>
        <v>54330717533.490097</v>
      </c>
      <c r="F9" s="406">
        <f t="shared" si="7"/>
        <v>54303552174.723358</v>
      </c>
      <c r="G9" s="407">
        <f t="shared" si="0"/>
        <v>54292691464.288414</v>
      </c>
      <c r="H9" s="407">
        <f t="shared" si="0"/>
        <v>55650008750.895622</v>
      </c>
      <c r="I9" s="407">
        <f t="shared" si="0"/>
        <v>55538708733.393829</v>
      </c>
      <c r="J9" s="407">
        <f t="shared" si="0"/>
        <v>55427631315.92704</v>
      </c>
      <c r="K9" s="236">
        <f t="shared" ref="K9:N9" si="26">J9+($O9-$J9)/5</f>
        <v>55411003026.532265</v>
      </c>
      <c r="L9" s="236">
        <f t="shared" si="26"/>
        <v>55394374737.137489</v>
      </c>
      <c r="M9" s="236">
        <f t="shared" si="26"/>
        <v>55377746447.742714</v>
      </c>
      <c r="N9" s="236">
        <f t="shared" si="26"/>
        <v>55361118158.347939</v>
      </c>
      <c r="O9" s="357">
        <f t="shared" si="2"/>
        <v>55344489868.953156</v>
      </c>
      <c r="P9" s="236">
        <f t="shared" ref="P9:S9" si="27">O9+($T9-$O9)/5</f>
        <v>55333420970.979362</v>
      </c>
      <c r="Q9" s="236">
        <f t="shared" si="27"/>
        <v>55322352073.005569</v>
      </c>
      <c r="R9" s="236">
        <f t="shared" si="27"/>
        <v>55311283175.031776</v>
      </c>
      <c r="S9" s="236">
        <f t="shared" si="27"/>
        <v>55300214277.057983</v>
      </c>
      <c r="T9" s="357">
        <f t="shared" si="4"/>
        <v>55289145379.084206</v>
      </c>
      <c r="U9" s="236">
        <f t="shared" ref="U9:AR9" si="28">T9+($AS9-$T9)/30</f>
        <v>55285459436.058929</v>
      </c>
      <c r="V9" s="236">
        <f t="shared" si="28"/>
        <v>55281773493.033661</v>
      </c>
      <c r="W9" s="236">
        <f t="shared" si="28"/>
        <v>55278087550.008392</v>
      </c>
      <c r="X9" s="236">
        <f t="shared" si="28"/>
        <v>55274401606.983124</v>
      </c>
      <c r="Y9" s="236">
        <f t="shared" si="28"/>
        <v>55270715663.957855</v>
      </c>
      <c r="Z9" s="236">
        <f t="shared" si="28"/>
        <v>55267029720.932587</v>
      </c>
      <c r="AA9" s="236">
        <f t="shared" si="28"/>
        <v>55263343777.907318</v>
      </c>
      <c r="AB9" s="236">
        <f t="shared" si="28"/>
        <v>55259657834.88205</v>
      </c>
      <c r="AC9" s="236">
        <f t="shared" si="28"/>
        <v>55255971891.856781</v>
      </c>
      <c r="AD9" s="236">
        <f t="shared" si="28"/>
        <v>55252285948.831512</v>
      </c>
      <c r="AE9" s="236">
        <f t="shared" si="28"/>
        <v>55248600005.806244</v>
      </c>
      <c r="AF9" s="236">
        <f t="shared" si="28"/>
        <v>55244914062.780975</v>
      </c>
      <c r="AG9" s="236">
        <f t="shared" si="28"/>
        <v>55241228119.755707</v>
      </c>
      <c r="AH9" s="236">
        <f t="shared" si="28"/>
        <v>55237542176.730438</v>
      </c>
      <c r="AI9" s="236">
        <f t="shared" si="28"/>
        <v>55233856233.70517</v>
      </c>
      <c r="AJ9" s="236">
        <f t="shared" si="28"/>
        <v>55230170290.679901</v>
      </c>
      <c r="AK9" s="236">
        <f t="shared" si="28"/>
        <v>55226484347.654633</v>
      </c>
      <c r="AL9" s="236">
        <f t="shared" si="28"/>
        <v>55222798404.629364</v>
      </c>
      <c r="AM9" s="236">
        <f t="shared" si="28"/>
        <v>55219112461.604095</v>
      </c>
      <c r="AN9" s="236">
        <f t="shared" si="28"/>
        <v>55215426518.578827</v>
      </c>
      <c r="AO9" s="236">
        <f t="shared" si="28"/>
        <v>55211740575.553558</v>
      </c>
      <c r="AP9" s="236">
        <f t="shared" si="28"/>
        <v>55208054632.52829</v>
      </c>
      <c r="AQ9" s="236">
        <f t="shared" si="28"/>
        <v>55204368689.503021</v>
      </c>
      <c r="AR9" s="236">
        <f t="shared" si="28"/>
        <v>55200682746.477753</v>
      </c>
      <c r="AS9" s="357">
        <f t="shared" si="6"/>
        <v>55178567088.326035</v>
      </c>
      <c r="AV9" s="457">
        <v>5.0000000000000001E-4</v>
      </c>
      <c r="AW9" s="457">
        <v>2.0000000000000001E-4</v>
      </c>
      <c r="AX9" s="457">
        <v>-2.5000000000000001E-2</v>
      </c>
      <c r="AY9" s="458">
        <v>2E-3</v>
      </c>
      <c r="AZ9" s="476">
        <v>2E-3</v>
      </c>
      <c r="BA9" s="470">
        <v>1.5E-3</v>
      </c>
      <c r="BB9" s="361">
        <v>1E-3</v>
      </c>
      <c r="BC9" s="404">
        <v>2E-3</v>
      </c>
    </row>
    <row r="10" spans="1:55" x14ac:dyDescent="0.25">
      <c r="A10" s="169" t="s">
        <v>21</v>
      </c>
      <c r="B10" s="173" t="s">
        <v>297</v>
      </c>
      <c r="C10" s="173" t="s">
        <v>348</v>
      </c>
      <c r="D10" s="363">
        <f>VLOOKUP($A10,'Energy Use 2019'!$B$64:$L$106,11,0)*'Product Output &amp; Intensity'!$E$31/('Product Output &amp; Intensity'!E10*'Product Output &amp; Intensity'!$E$31+'Product Output &amp; Intensity'!E11*'Product Output &amp; Intensity'!$E$32)</f>
        <v>6039206852.7571898</v>
      </c>
      <c r="E10" s="363">
        <f>VLOOKUP($A10,'Energy Use 2020'!$B$64:$L$106,11,0)*'Product Output &amp; Intensity'!$E$31/('Product Output &amp; Intensity'!F10*'Product Output &amp; Intensity'!$E$31+'Product Output &amp; Intensity'!F11*'Product Output &amp; Intensity'!$E$32)</f>
        <v>5903656344.0388813</v>
      </c>
      <c r="F10" s="406">
        <f t="shared" si="7"/>
        <v>5900704515.8668623</v>
      </c>
      <c r="G10" s="407">
        <f t="shared" si="0"/>
        <v>5899524374.9636889</v>
      </c>
      <c r="H10" s="407">
        <f t="shared" si="0"/>
        <v>6047012484.337781</v>
      </c>
      <c r="I10" s="407">
        <f t="shared" si="0"/>
        <v>6034918459.3691053</v>
      </c>
      <c r="J10" s="407">
        <f t="shared" si="0"/>
        <v>6022848622.450367</v>
      </c>
      <c r="K10" s="236">
        <f t="shared" ref="K10:N10" si="29">J10+($O10-$J10)/5</f>
        <v>6021041767.8636322</v>
      </c>
      <c r="L10" s="236">
        <f t="shared" si="29"/>
        <v>6019234913.2768974</v>
      </c>
      <c r="M10" s="236">
        <f t="shared" si="29"/>
        <v>6017428058.6901627</v>
      </c>
      <c r="N10" s="236">
        <f t="shared" si="29"/>
        <v>6015621204.1034279</v>
      </c>
      <c r="O10" s="357">
        <f t="shared" si="2"/>
        <v>6013814349.5166922</v>
      </c>
      <c r="P10" s="236">
        <f t="shared" ref="P10:S10" si="30">O10+($T10-$O10)/5</f>
        <v>6012611586.6467886</v>
      </c>
      <c r="Q10" s="236">
        <f t="shared" si="30"/>
        <v>6011408823.776885</v>
      </c>
      <c r="R10" s="236">
        <f t="shared" si="30"/>
        <v>6010206060.9069815</v>
      </c>
      <c r="S10" s="236">
        <f t="shared" si="30"/>
        <v>6009003298.0370779</v>
      </c>
      <c r="T10" s="357">
        <f t="shared" si="4"/>
        <v>6007800535.1671753</v>
      </c>
      <c r="U10" s="236">
        <f t="shared" ref="U10:AR10" si="31">T10+($AS10-$T10)/30</f>
        <v>6007400015.1314974</v>
      </c>
      <c r="V10" s="236">
        <f t="shared" si="31"/>
        <v>6006999495.0958195</v>
      </c>
      <c r="W10" s="236">
        <f t="shared" si="31"/>
        <v>6006598975.0601416</v>
      </c>
      <c r="X10" s="236">
        <f t="shared" si="31"/>
        <v>6006198455.0244637</v>
      </c>
      <c r="Y10" s="236">
        <f t="shared" si="31"/>
        <v>6005797934.9887857</v>
      </c>
      <c r="Z10" s="236">
        <f t="shared" si="31"/>
        <v>6005397414.9531078</v>
      </c>
      <c r="AA10" s="236">
        <f t="shared" si="31"/>
        <v>6004996894.9174299</v>
      </c>
      <c r="AB10" s="236">
        <f t="shared" si="31"/>
        <v>6004596374.881752</v>
      </c>
      <c r="AC10" s="236">
        <f t="shared" si="31"/>
        <v>6004195854.8460741</v>
      </c>
      <c r="AD10" s="236">
        <f t="shared" si="31"/>
        <v>6003795334.8103962</v>
      </c>
      <c r="AE10" s="236">
        <f t="shared" si="31"/>
        <v>6003394814.7747183</v>
      </c>
      <c r="AF10" s="236">
        <f t="shared" si="31"/>
        <v>6002994294.7390404</v>
      </c>
      <c r="AG10" s="236">
        <f t="shared" si="31"/>
        <v>6002593774.7033625</v>
      </c>
      <c r="AH10" s="236">
        <f t="shared" si="31"/>
        <v>6002193254.6676846</v>
      </c>
      <c r="AI10" s="236">
        <f t="shared" si="31"/>
        <v>6001792734.6320066</v>
      </c>
      <c r="AJ10" s="236">
        <f t="shared" si="31"/>
        <v>6001392214.5963287</v>
      </c>
      <c r="AK10" s="236">
        <f t="shared" si="31"/>
        <v>6000991694.5606508</v>
      </c>
      <c r="AL10" s="236">
        <f t="shared" si="31"/>
        <v>6000591174.5249729</v>
      </c>
      <c r="AM10" s="236">
        <f t="shared" si="31"/>
        <v>6000190654.489295</v>
      </c>
      <c r="AN10" s="236">
        <f t="shared" si="31"/>
        <v>5999790134.4536171</v>
      </c>
      <c r="AO10" s="236">
        <f t="shared" si="31"/>
        <v>5999389614.4179392</v>
      </c>
      <c r="AP10" s="236">
        <f t="shared" si="31"/>
        <v>5998989094.3822613</v>
      </c>
      <c r="AQ10" s="236">
        <f t="shared" si="31"/>
        <v>5998588574.3465834</v>
      </c>
      <c r="AR10" s="236">
        <f t="shared" si="31"/>
        <v>5998188054.3109055</v>
      </c>
      <c r="AS10" s="357">
        <f t="shared" si="6"/>
        <v>5995784934.0968409</v>
      </c>
      <c r="AV10" s="457">
        <v>5.0000000000000001E-4</v>
      </c>
      <c r="AW10" s="457">
        <v>2.0000000000000001E-4</v>
      </c>
      <c r="AX10" s="457">
        <v>-2.5000000000000001E-2</v>
      </c>
      <c r="AY10" s="458">
        <v>2E-3</v>
      </c>
      <c r="AZ10" s="476">
        <v>2E-3</v>
      </c>
      <c r="BA10" s="470">
        <v>1.5E-3</v>
      </c>
      <c r="BB10" s="361">
        <v>1E-3</v>
      </c>
      <c r="BC10" s="404">
        <v>2E-3</v>
      </c>
    </row>
    <row r="11" spans="1:55" x14ac:dyDescent="0.25">
      <c r="A11" s="169" t="s">
        <v>21</v>
      </c>
      <c r="B11" s="173" t="s">
        <v>207</v>
      </c>
      <c r="C11" s="173" t="s">
        <v>350</v>
      </c>
      <c r="D11" s="363">
        <f>VLOOKUP($A11,'Energy Use 2019'!$B$64:$L$106,11,0)*'Product Output &amp; Intensity'!$E$32/('Product Output &amp; Intensity'!E10*'Product Output &amp; Intensity'!$E$31+'Product Output &amp; Intensity'!E11*'Product Output &amp; Intensity'!$E$32)</f>
        <v>95916814720.261261</v>
      </c>
      <c r="E11" s="363">
        <f>VLOOKUP($A11,'Energy Use 2020'!$B$64:$L$106,11,0)*'Product Output &amp; Intensity'!$E$32/('Product Output &amp; Intensity'!F10*'Product Output &amp; Intensity'!$E$31+'Product Output &amp; Intensity'!F11*'Product Output &amp; Intensity'!$E$32)</f>
        <v>93763953699.441071</v>
      </c>
      <c r="F11" s="406">
        <f t="shared" si="7"/>
        <v>93717071722.591354</v>
      </c>
      <c r="G11" s="407">
        <f t="shared" si="0"/>
        <v>93698328308.246841</v>
      </c>
      <c r="H11" s="407">
        <f t="shared" si="0"/>
        <v>96040786515.953003</v>
      </c>
      <c r="I11" s="407">
        <f t="shared" si="0"/>
        <v>95848704942.921097</v>
      </c>
      <c r="J11" s="407">
        <f t="shared" si="0"/>
        <v>95657007533.035248</v>
      </c>
      <c r="K11" s="236">
        <f t="shared" ref="K11:N11" si="32">J11+($O11-$J11)/5</f>
        <v>95628310430.775345</v>
      </c>
      <c r="L11" s="236">
        <f t="shared" si="32"/>
        <v>95599613328.515442</v>
      </c>
      <c r="M11" s="236">
        <f t="shared" si="32"/>
        <v>95570916226.255539</v>
      </c>
      <c r="N11" s="236">
        <f t="shared" si="32"/>
        <v>95542219123.995636</v>
      </c>
      <c r="O11" s="357">
        <f t="shared" si="2"/>
        <v>95513522021.735703</v>
      </c>
      <c r="P11" s="236">
        <f t="shared" ref="P11:S11" si="33">O11+($T11-$O11)/5</f>
        <v>95494419317.33136</v>
      </c>
      <c r="Q11" s="236">
        <f t="shared" si="33"/>
        <v>95475316612.927017</v>
      </c>
      <c r="R11" s="236">
        <f t="shared" si="33"/>
        <v>95456213908.522675</v>
      </c>
      <c r="S11" s="236">
        <f t="shared" si="33"/>
        <v>95437111204.118332</v>
      </c>
      <c r="T11" s="357">
        <f t="shared" si="4"/>
        <v>95418008499.713974</v>
      </c>
      <c r="U11" s="236">
        <f t="shared" ref="U11:AR11" si="34">T11+($AS11-$T11)/30</f>
        <v>95411647299.147324</v>
      </c>
      <c r="V11" s="236">
        <f t="shared" si="34"/>
        <v>95405286098.580673</v>
      </c>
      <c r="W11" s="236">
        <f t="shared" si="34"/>
        <v>95398924898.014023</v>
      </c>
      <c r="X11" s="236">
        <f t="shared" si="34"/>
        <v>95392563697.447372</v>
      </c>
      <c r="Y11" s="236">
        <f t="shared" si="34"/>
        <v>95386202496.880722</v>
      </c>
      <c r="Z11" s="236">
        <f t="shared" si="34"/>
        <v>95379841296.314072</v>
      </c>
      <c r="AA11" s="236">
        <f t="shared" si="34"/>
        <v>95373480095.747421</v>
      </c>
      <c r="AB11" s="236">
        <f t="shared" si="34"/>
        <v>95367118895.180771</v>
      </c>
      <c r="AC11" s="236">
        <f t="shared" si="34"/>
        <v>95360757694.61412</v>
      </c>
      <c r="AD11" s="236">
        <f t="shared" si="34"/>
        <v>95354396494.04747</v>
      </c>
      <c r="AE11" s="236">
        <f t="shared" si="34"/>
        <v>95348035293.48082</v>
      </c>
      <c r="AF11" s="236">
        <f t="shared" si="34"/>
        <v>95341674092.914169</v>
      </c>
      <c r="AG11" s="236">
        <f t="shared" si="34"/>
        <v>95335312892.347519</v>
      </c>
      <c r="AH11" s="236">
        <f t="shared" si="34"/>
        <v>95328951691.780869</v>
      </c>
      <c r="AI11" s="236">
        <f t="shared" si="34"/>
        <v>95322590491.214218</v>
      </c>
      <c r="AJ11" s="236">
        <f t="shared" si="34"/>
        <v>95316229290.647568</v>
      </c>
      <c r="AK11" s="236">
        <f t="shared" si="34"/>
        <v>95309868090.080917</v>
      </c>
      <c r="AL11" s="236">
        <f t="shared" si="34"/>
        <v>95303506889.514267</v>
      </c>
      <c r="AM11" s="236">
        <f t="shared" si="34"/>
        <v>95297145688.947617</v>
      </c>
      <c r="AN11" s="236">
        <f t="shared" si="34"/>
        <v>95290784488.380966</v>
      </c>
      <c r="AO11" s="236">
        <f t="shared" si="34"/>
        <v>95284423287.814316</v>
      </c>
      <c r="AP11" s="236">
        <f t="shared" si="34"/>
        <v>95278062087.247665</v>
      </c>
      <c r="AQ11" s="236">
        <f t="shared" si="34"/>
        <v>95271700886.681015</v>
      </c>
      <c r="AR11" s="236">
        <f t="shared" si="34"/>
        <v>95265339686.114365</v>
      </c>
      <c r="AS11" s="357">
        <f t="shared" si="6"/>
        <v>95227172482.714539</v>
      </c>
      <c r="AV11" s="457">
        <v>5.0000000000000001E-4</v>
      </c>
      <c r="AW11" s="457">
        <v>2.0000000000000001E-4</v>
      </c>
      <c r="AX11" s="457">
        <v>-2.5000000000000001E-2</v>
      </c>
      <c r="AY11" s="458">
        <v>2E-3</v>
      </c>
      <c r="AZ11" s="476">
        <v>2E-3</v>
      </c>
      <c r="BA11" s="470">
        <v>1.5E-3</v>
      </c>
      <c r="BB11" s="361">
        <v>1E-3</v>
      </c>
      <c r="BC11" s="404">
        <v>2E-3</v>
      </c>
    </row>
    <row r="12" spans="1:55" x14ac:dyDescent="0.25">
      <c r="A12" s="169" t="s">
        <v>1</v>
      </c>
      <c r="B12" s="173" t="s">
        <v>298</v>
      </c>
      <c r="C12" s="173" t="s">
        <v>350</v>
      </c>
      <c r="D12" s="363">
        <f>VLOOKUP($A12,'Energy Use 2019'!$B$64:$L$106,11,0)*'Product Output &amp; Intensity'!$E33/('Product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506881226000.23071</v>
      </c>
      <c r="E12" s="363">
        <f>VLOOKUP($A12,'Energy Use 2020'!$B$64:$L$106,11,0)*'Product Output &amp; Intensity'!$E33/('Product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495228992120.56293</v>
      </c>
      <c r="F12" s="406">
        <f t="shared" si="7"/>
        <v>494981377624.50269</v>
      </c>
      <c r="G12" s="407">
        <f t="shared" si="0"/>
        <v>494882381348.97778</v>
      </c>
      <c r="H12" s="407">
        <f t="shared" si="0"/>
        <v>507254440882.70221</v>
      </c>
      <c r="I12" s="407">
        <f t="shared" si="0"/>
        <v>506239932000.93683</v>
      </c>
      <c r="J12" s="407">
        <f t="shared" si="0"/>
        <v>505227452136.93494</v>
      </c>
      <c r="K12" s="236">
        <f t="shared" ref="K12:N12" si="35">J12+($O12-$J12)/5</f>
        <v>505075883901.29388</v>
      </c>
      <c r="L12" s="236">
        <f t="shared" si="35"/>
        <v>504924315665.65283</v>
      </c>
      <c r="M12" s="236">
        <f t="shared" si="35"/>
        <v>504772747430.01178</v>
      </c>
      <c r="N12" s="236">
        <f t="shared" si="35"/>
        <v>504621179194.37073</v>
      </c>
      <c r="O12" s="357">
        <f t="shared" si="2"/>
        <v>504469610958.72955</v>
      </c>
      <c r="P12" s="236">
        <f t="shared" ref="P12:S12" si="36">O12+($T12-$O12)/5</f>
        <v>504368717036.53778</v>
      </c>
      <c r="Q12" s="236">
        <f t="shared" si="36"/>
        <v>504267823114.34601</v>
      </c>
      <c r="R12" s="236">
        <f t="shared" si="36"/>
        <v>504166929192.15424</v>
      </c>
      <c r="S12" s="236">
        <f t="shared" si="36"/>
        <v>504066035269.96246</v>
      </c>
      <c r="T12" s="357">
        <f t="shared" si="4"/>
        <v>503965141347.77081</v>
      </c>
      <c r="U12" s="236">
        <f t="shared" ref="U12:AR12" si="37">T12+($AS12-$T12)/30</f>
        <v>503931543671.68097</v>
      </c>
      <c r="V12" s="236">
        <f t="shared" si="37"/>
        <v>503897945995.59113</v>
      </c>
      <c r="W12" s="236">
        <f t="shared" si="37"/>
        <v>503864348319.50128</v>
      </c>
      <c r="X12" s="236">
        <f t="shared" si="37"/>
        <v>503830750643.41144</v>
      </c>
      <c r="Y12" s="236">
        <f t="shared" si="37"/>
        <v>503797152967.32159</v>
      </c>
      <c r="Z12" s="236">
        <f t="shared" si="37"/>
        <v>503763555291.23175</v>
      </c>
      <c r="AA12" s="236">
        <f t="shared" si="37"/>
        <v>503729957615.14191</v>
      </c>
      <c r="AB12" s="236">
        <f t="shared" si="37"/>
        <v>503696359939.05206</v>
      </c>
      <c r="AC12" s="236">
        <f t="shared" si="37"/>
        <v>503662762262.96222</v>
      </c>
      <c r="AD12" s="236">
        <f t="shared" si="37"/>
        <v>503629164586.87238</v>
      </c>
      <c r="AE12" s="236">
        <f t="shared" si="37"/>
        <v>503595566910.78253</v>
      </c>
      <c r="AF12" s="236">
        <f t="shared" si="37"/>
        <v>503561969234.69269</v>
      </c>
      <c r="AG12" s="236">
        <f t="shared" si="37"/>
        <v>503528371558.60284</v>
      </c>
      <c r="AH12" s="236">
        <f t="shared" si="37"/>
        <v>503494773882.513</v>
      </c>
      <c r="AI12" s="236">
        <f t="shared" si="37"/>
        <v>503461176206.42316</v>
      </c>
      <c r="AJ12" s="236">
        <f t="shared" si="37"/>
        <v>503427578530.33331</v>
      </c>
      <c r="AK12" s="236">
        <f t="shared" si="37"/>
        <v>503393980854.24347</v>
      </c>
      <c r="AL12" s="236">
        <f t="shared" si="37"/>
        <v>503360383178.15363</v>
      </c>
      <c r="AM12" s="236">
        <f t="shared" si="37"/>
        <v>503326785502.06378</v>
      </c>
      <c r="AN12" s="236">
        <f t="shared" si="37"/>
        <v>503293187825.97394</v>
      </c>
      <c r="AO12" s="236">
        <f t="shared" si="37"/>
        <v>503259590149.88409</v>
      </c>
      <c r="AP12" s="236">
        <f t="shared" si="37"/>
        <v>503225992473.79425</v>
      </c>
      <c r="AQ12" s="236">
        <f t="shared" si="37"/>
        <v>503192394797.70441</v>
      </c>
      <c r="AR12" s="236">
        <f t="shared" si="37"/>
        <v>503158797121.61456</v>
      </c>
      <c r="AS12" s="357">
        <f t="shared" si="6"/>
        <v>502957211065.07526</v>
      </c>
      <c r="AV12" s="457">
        <v>5.0000000000000001E-4</v>
      </c>
      <c r="AW12" s="457">
        <v>2.0000000000000001E-4</v>
      </c>
      <c r="AX12" s="457">
        <v>-2.5000000000000001E-2</v>
      </c>
      <c r="AY12" s="458">
        <v>2E-3</v>
      </c>
      <c r="AZ12" s="476">
        <v>2E-3</v>
      </c>
      <c r="BA12" s="470">
        <v>1.5E-3</v>
      </c>
      <c r="BB12" s="361">
        <v>1E-3</v>
      </c>
      <c r="BC12" s="404">
        <v>2E-3</v>
      </c>
    </row>
    <row r="13" spans="1:55" x14ac:dyDescent="0.25">
      <c r="A13" s="169" t="s">
        <v>1</v>
      </c>
      <c r="B13" s="173" t="s">
        <v>299</v>
      </c>
      <c r="C13" s="173" t="s">
        <v>350</v>
      </c>
      <c r="D13" s="363">
        <f>VLOOKUP($A13,'Energy Use 2019'!$B$64:$L$106,11,0)*'Product Output &amp; Intensity'!$E34/('Product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194403858442.44141</v>
      </c>
      <c r="E13" s="363">
        <f>VLOOKUP($A13,'Energy Use 2020'!$B$64:$L$106,11,0)*'Product Output &amp; Intensity'!$E34/('Product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189934884036.82764</v>
      </c>
      <c r="F13" s="406">
        <f t="shared" si="7"/>
        <v>189839916594.80923</v>
      </c>
      <c r="G13" s="407">
        <f t="shared" si="0"/>
        <v>189801948611.49026</v>
      </c>
      <c r="H13" s="407">
        <f t="shared" si="0"/>
        <v>194546997326.7775</v>
      </c>
      <c r="I13" s="407">
        <f t="shared" si="0"/>
        <v>194157903332.12393</v>
      </c>
      <c r="J13" s="407">
        <f t="shared" si="0"/>
        <v>193769587525.45969</v>
      </c>
      <c r="K13" s="236">
        <f t="shared" ref="K13:N13" si="38">J13+($O13-$J13)/5</f>
        <v>193711456649.20206</v>
      </c>
      <c r="L13" s="236">
        <f t="shared" si="38"/>
        <v>193653325772.94443</v>
      </c>
      <c r="M13" s="236">
        <f t="shared" si="38"/>
        <v>193595194896.6868</v>
      </c>
      <c r="N13" s="236">
        <f t="shared" si="38"/>
        <v>193537064020.42917</v>
      </c>
      <c r="O13" s="357">
        <f t="shared" si="2"/>
        <v>193478933144.17151</v>
      </c>
      <c r="P13" s="236">
        <f t="shared" ref="P13:S13" si="39">O13+($T13-$O13)/5</f>
        <v>193440237357.54266</v>
      </c>
      <c r="Q13" s="236">
        <f t="shared" si="39"/>
        <v>193401541570.91382</v>
      </c>
      <c r="R13" s="236">
        <f t="shared" si="39"/>
        <v>193362845784.28497</v>
      </c>
      <c r="S13" s="236">
        <f t="shared" si="39"/>
        <v>193324149997.65613</v>
      </c>
      <c r="T13" s="357">
        <f t="shared" si="4"/>
        <v>193285454211.02734</v>
      </c>
      <c r="U13" s="236">
        <f t="shared" ref="U13:AR13" si="40">T13+($AS13-$T13)/30</f>
        <v>193272568514.07996</v>
      </c>
      <c r="V13" s="236">
        <f t="shared" si="40"/>
        <v>193259682817.13257</v>
      </c>
      <c r="W13" s="236">
        <f t="shared" si="40"/>
        <v>193246797120.18518</v>
      </c>
      <c r="X13" s="236">
        <f t="shared" si="40"/>
        <v>193233911423.23779</v>
      </c>
      <c r="Y13" s="236">
        <f t="shared" si="40"/>
        <v>193221025726.29041</v>
      </c>
      <c r="Z13" s="236">
        <f t="shared" si="40"/>
        <v>193208140029.34302</v>
      </c>
      <c r="AA13" s="236">
        <f t="shared" si="40"/>
        <v>193195254332.39563</v>
      </c>
      <c r="AB13" s="236">
        <f t="shared" si="40"/>
        <v>193182368635.44824</v>
      </c>
      <c r="AC13" s="236">
        <f t="shared" si="40"/>
        <v>193169482938.50085</v>
      </c>
      <c r="AD13" s="236">
        <f t="shared" si="40"/>
        <v>193156597241.55347</v>
      </c>
      <c r="AE13" s="236">
        <f t="shared" si="40"/>
        <v>193143711544.60608</v>
      </c>
      <c r="AF13" s="236">
        <f t="shared" si="40"/>
        <v>193130825847.65869</v>
      </c>
      <c r="AG13" s="236">
        <f t="shared" si="40"/>
        <v>193117940150.7113</v>
      </c>
      <c r="AH13" s="236">
        <f t="shared" si="40"/>
        <v>193105054453.76392</v>
      </c>
      <c r="AI13" s="236">
        <f t="shared" si="40"/>
        <v>193092168756.81653</v>
      </c>
      <c r="AJ13" s="236">
        <f t="shared" si="40"/>
        <v>193079283059.86914</v>
      </c>
      <c r="AK13" s="236">
        <f t="shared" si="40"/>
        <v>193066397362.92175</v>
      </c>
      <c r="AL13" s="236">
        <f t="shared" si="40"/>
        <v>193053511665.97437</v>
      </c>
      <c r="AM13" s="236">
        <f t="shared" si="40"/>
        <v>193040625969.02698</v>
      </c>
      <c r="AN13" s="236">
        <f t="shared" si="40"/>
        <v>193027740272.07959</v>
      </c>
      <c r="AO13" s="236">
        <f t="shared" si="40"/>
        <v>193014854575.1322</v>
      </c>
      <c r="AP13" s="236">
        <f t="shared" si="40"/>
        <v>193001968878.18481</v>
      </c>
      <c r="AQ13" s="236">
        <f t="shared" si="40"/>
        <v>192989083181.23743</v>
      </c>
      <c r="AR13" s="236">
        <f t="shared" si="40"/>
        <v>192976197484.29004</v>
      </c>
      <c r="AS13" s="357">
        <f t="shared" si="6"/>
        <v>192898883302.60529</v>
      </c>
      <c r="AV13" s="457">
        <v>5.0000000000000001E-4</v>
      </c>
      <c r="AW13" s="457">
        <v>2.0000000000000001E-4</v>
      </c>
      <c r="AX13" s="457">
        <v>-2.5000000000000001E-2</v>
      </c>
      <c r="AY13" s="458">
        <v>2E-3</v>
      </c>
      <c r="AZ13" s="476">
        <v>2E-3</v>
      </c>
      <c r="BA13" s="470">
        <v>1.5E-3</v>
      </c>
      <c r="BB13" s="361">
        <v>1E-3</v>
      </c>
      <c r="BC13" s="404">
        <v>2E-3</v>
      </c>
    </row>
    <row r="14" spans="1:55" x14ac:dyDescent="0.25">
      <c r="A14" s="169" t="s">
        <v>1</v>
      </c>
      <c r="B14" s="173" t="s">
        <v>300</v>
      </c>
      <c r="C14" s="173" t="s">
        <v>350</v>
      </c>
      <c r="D14" s="363">
        <f>VLOOKUP($A14,'Energy Use 2019'!$B$64:$L$106,11,0)*'Product Output &amp; Intensity'!$E35/('Product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499128924896.69775</v>
      </c>
      <c r="E14" s="363">
        <f>VLOOKUP($A14,'Energy Use 2020'!$B$64:$L$106,11,0)*'Product Output &amp; Intensity'!$E35/('Product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487654901652.83667</v>
      </c>
      <c r="F14" s="406">
        <f t="shared" si="7"/>
        <v>487411074202.01025</v>
      </c>
      <c r="G14" s="407">
        <f t="shared" si="0"/>
        <v>487313591987.16986</v>
      </c>
      <c r="H14" s="407">
        <f t="shared" si="0"/>
        <v>499496431786.84906</v>
      </c>
      <c r="I14" s="407">
        <f t="shared" si="0"/>
        <v>498497438923.27539</v>
      </c>
      <c r="J14" s="407">
        <f t="shared" si="0"/>
        <v>497500444045.42883</v>
      </c>
      <c r="K14" s="236">
        <f t="shared" ref="K14:N14" si="41">J14+($O14-$J14)/5</f>
        <v>497351193912.21521</v>
      </c>
      <c r="L14" s="236">
        <f t="shared" si="41"/>
        <v>497201943779.00159</v>
      </c>
      <c r="M14" s="236">
        <f t="shared" si="41"/>
        <v>497052693645.78796</v>
      </c>
      <c r="N14" s="236">
        <f t="shared" si="41"/>
        <v>496903443512.57434</v>
      </c>
      <c r="O14" s="357">
        <f t="shared" si="2"/>
        <v>496754193379.36072</v>
      </c>
      <c r="P14" s="236">
        <f t="shared" ref="P14:S14" si="42">O14+($T14-$O14)/5</f>
        <v>496654842540.68488</v>
      </c>
      <c r="Q14" s="236">
        <f t="shared" si="42"/>
        <v>496555491702.00903</v>
      </c>
      <c r="R14" s="236">
        <f t="shared" si="42"/>
        <v>496456140863.33319</v>
      </c>
      <c r="S14" s="236">
        <f t="shared" si="42"/>
        <v>496356790024.65735</v>
      </c>
      <c r="T14" s="357">
        <f t="shared" si="4"/>
        <v>496257439185.98138</v>
      </c>
      <c r="U14" s="236">
        <f t="shared" ref="U14:AR14" si="43">T14+($AS14-$T14)/30</f>
        <v>496224355356.70233</v>
      </c>
      <c r="V14" s="236">
        <f t="shared" si="43"/>
        <v>496191271527.42328</v>
      </c>
      <c r="W14" s="236">
        <f t="shared" si="43"/>
        <v>496158187698.14423</v>
      </c>
      <c r="X14" s="236">
        <f t="shared" si="43"/>
        <v>496125103868.86517</v>
      </c>
      <c r="Y14" s="236">
        <f t="shared" si="43"/>
        <v>496092020039.58612</v>
      </c>
      <c r="Z14" s="236">
        <f t="shared" si="43"/>
        <v>496058936210.30707</v>
      </c>
      <c r="AA14" s="236">
        <f t="shared" si="43"/>
        <v>496025852381.02802</v>
      </c>
      <c r="AB14" s="236">
        <f t="shared" si="43"/>
        <v>495992768551.74896</v>
      </c>
      <c r="AC14" s="236">
        <f t="shared" si="43"/>
        <v>495959684722.46991</v>
      </c>
      <c r="AD14" s="236">
        <f t="shared" si="43"/>
        <v>495926600893.19086</v>
      </c>
      <c r="AE14" s="236">
        <f t="shared" si="43"/>
        <v>495893517063.9118</v>
      </c>
      <c r="AF14" s="236">
        <f t="shared" si="43"/>
        <v>495860433234.63275</v>
      </c>
      <c r="AG14" s="236">
        <f t="shared" si="43"/>
        <v>495827349405.3537</v>
      </c>
      <c r="AH14" s="236">
        <f t="shared" si="43"/>
        <v>495794265576.07465</v>
      </c>
      <c r="AI14" s="236">
        <f t="shared" si="43"/>
        <v>495761181746.79559</v>
      </c>
      <c r="AJ14" s="236">
        <f t="shared" si="43"/>
        <v>495728097917.51654</v>
      </c>
      <c r="AK14" s="236">
        <f t="shared" si="43"/>
        <v>495695014088.23749</v>
      </c>
      <c r="AL14" s="236">
        <f t="shared" si="43"/>
        <v>495661930258.95844</v>
      </c>
      <c r="AM14" s="236">
        <f t="shared" si="43"/>
        <v>495628846429.67938</v>
      </c>
      <c r="AN14" s="236">
        <f t="shared" si="43"/>
        <v>495595762600.40033</v>
      </c>
      <c r="AO14" s="236">
        <f t="shared" si="43"/>
        <v>495562678771.12128</v>
      </c>
      <c r="AP14" s="236">
        <f t="shared" si="43"/>
        <v>495529594941.84222</v>
      </c>
      <c r="AQ14" s="236">
        <f t="shared" si="43"/>
        <v>495496511112.56317</v>
      </c>
      <c r="AR14" s="236">
        <f t="shared" si="43"/>
        <v>495463427283.28412</v>
      </c>
      <c r="AS14" s="357">
        <f t="shared" si="6"/>
        <v>495264924307.60944</v>
      </c>
      <c r="AV14" s="457">
        <v>5.0000000000000001E-4</v>
      </c>
      <c r="AW14" s="457">
        <v>2.0000000000000001E-4</v>
      </c>
      <c r="AX14" s="457">
        <v>-2.5000000000000001E-2</v>
      </c>
      <c r="AY14" s="458">
        <v>2E-3</v>
      </c>
      <c r="AZ14" s="476">
        <v>2E-3</v>
      </c>
      <c r="BA14" s="470">
        <v>1.5E-3</v>
      </c>
      <c r="BB14" s="361">
        <v>1E-3</v>
      </c>
      <c r="BC14" s="404">
        <v>2E-3</v>
      </c>
    </row>
    <row r="15" spans="1:55" x14ac:dyDescent="0.25">
      <c r="A15" s="169" t="s">
        <v>1</v>
      </c>
      <c r="B15" s="173" t="s">
        <v>301</v>
      </c>
      <c r="C15" s="173" t="s">
        <v>350</v>
      </c>
      <c r="D15" s="363">
        <f>VLOOKUP($A15,'Energy Use 2019'!$B$64:$L$106,11,0)*'Product Output &amp; Intensity'!$E36/('Product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847982474555.68018</v>
      </c>
      <c r="E15" s="363">
        <f>VLOOKUP($A15,'Energy Use 2020'!$B$64:$L$106,11,0)*'Product Output &amp; Intensity'!$E36/('Product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828488972700.51807</v>
      </c>
      <c r="F15" s="406">
        <f t="shared" si="7"/>
        <v>828074728214.16785</v>
      </c>
      <c r="G15" s="407">
        <f t="shared" si="0"/>
        <v>827909113268.52502</v>
      </c>
      <c r="H15" s="407">
        <f t="shared" si="0"/>
        <v>848606841100.23804</v>
      </c>
      <c r="I15" s="407">
        <f t="shared" si="0"/>
        <v>846909627418.0376</v>
      </c>
      <c r="J15" s="407">
        <f t="shared" si="0"/>
        <v>845215808163.20154</v>
      </c>
      <c r="K15" s="236">
        <f t="shared" ref="K15:N15" si="44">J15+($O15-$J15)/5</f>
        <v>844962243420.75256</v>
      </c>
      <c r="L15" s="236">
        <f t="shared" si="44"/>
        <v>844708678678.30359</v>
      </c>
      <c r="M15" s="236">
        <f t="shared" si="44"/>
        <v>844455113935.85461</v>
      </c>
      <c r="N15" s="236">
        <f t="shared" si="44"/>
        <v>844201549193.40564</v>
      </c>
      <c r="O15" s="357">
        <f t="shared" si="2"/>
        <v>843947984450.95679</v>
      </c>
      <c r="P15" s="236">
        <f t="shared" ref="P15:S15" si="45">O15+($T15-$O15)/5</f>
        <v>843779194854.06665</v>
      </c>
      <c r="Q15" s="236">
        <f t="shared" si="45"/>
        <v>843610405257.17651</v>
      </c>
      <c r="R15" s="236">
        <f t="shared" si="45"/>
        <v>843441615660.28638</v>
      </c>
      <c r="S15" s="236">
        <f t="shared" si="45"/>
        <v>843272826063.39624</v>
      </c>
      <c r="T15" s="357">
        <f t="shared" si="4"/>
        <v>843104036466.50586</v>
      </c>
      <c r="U15" s="236">
        <f t="shared" ref="U15:AR15" si="46">T15+($AS15-$T15)/30</f>
        <v>843047829530.74146</v>
      </c>
      <c r="V15" s="236">
        <f t="shared" si="46"/>
        <v>842991622594.97705</v>
      </c>
      <c r="W15" s="236">
        <f t="shared" si="46"/>
        <v>842935415659.21265</v>
      </c>
      <c r="X15" s="236">
        <f t="shared" si="46"/>
        <v>842879208723.44824</v>
      </c>
      <c r="Y15" s="236">
        <f t="shared" si="46"/>
        <v>842823001787.68384</v>
      </c>
      <c r="Z15" s="236">
        <f t="shared" si="46"/>
        <v>842766794851.91943</v>
      </c>
      <c r="AA15" s="236">
        <f t="shared" si="46"/>
        <v>842710587916.15503</v>
      </c>
      <c r="AB15" s="236">
        <f t="shared" si="46"/>
        <v>842654380980.39063</v>
      </c>
      <c r="AC15" s="236">
        <f t="shared" si="46"/>
        <v>842598174044.62622</v>
      </c>
      <c r="AD15" s="236">
        <f t="shared" si="46"/>
        <v>842541967108.86182</v>
      </c>
      <c r="AE15" s="236">
        <f t="shared" si="46"/>
        <v>842485760173.09741</v>
      </c>
      <c r="AF15" s="236">
        <f t="shared" si="46"/>
        <v>842429553237.33301</v>
      </c>
      <c r="AG15" s="236">
        <f t="shared" si="46"/>
        <v>842373346301.5686</v>
      </c>
      <c r="AH15" s="236">
        <f t="shared" si="46"/>
        <v>842317139365.8042</v>
      </c>
      <c r="AI15" s="236">
        <f t="shared" si="46"/>
        <v>842260932430.03979</v>
      </c>
      <c r="AJ15" s="236">
        <f t="shared" si="46"/>
        <v>842204725494.27539</v>
      </c>
      <c r="AK15" s="236">
        <f t="shared" si="46"/>
        <v>842148518558.51099</v>
      </c>
      <c r="AL15" s="236">
        <f t="shared" si="46"/>
        <v>842092311622.74658</v>
      </c>
      <c r="AM15" s="236">
        <f t="shared" si="46"/>
        <v>842036104686.98218</v>
      </c>
      <c r="AN15" s="236">
        <f t="shared" si="46"/>
        <v>841979897751.21777</v>
      </c>
      <c r="AO15" s="236">
        <f t="shared" si="46"/>
        <v>841923690815.45337</v>
      </c>
      <c r="AP15" s="236">
        <f t="shared" si="46"/>
        <v>841867483879.68896</v>
      </c>
      <c r="AQ15" s="236">
        <f t="shared" si="46"/>
        <v>841811276943.92456</v>
      </c>
      <c r="AR15" s="236">
        <f t="shared" si="46"/>
        <v>841755070008.16016</v>
      </c>
      <c r="AS15" s="357">
        <f t="shared" si="6"/>
        <v>841417828393.57288</v>
      </c>
      <c r="AV15" s="457">
        <v>5.0000000000000001E-4</v>
      </c>
      <c r="AW15" s="457">
        <v>2.0000000000000001E-4</v>
      </c>
      <c r="AX15" s="457">
        <v>-2.5000000000000001E-2</v>
      </c>
      <c r="AY15" s="458">
        <v>2E-3</v>
      </c>
      <c r="AZ15" s="476">
        <v>2E-3</v>
      </c>
      <c r="BA15" s="470">
        <v>1.5E-3</v>
      </c>
      <c r="BB15" s="361">
        <v>1E-3</v>
      </c>
      <c r="BC15" s="404">
        <v>2E-3</v>
      </c>
    </row>
    <row r="16" spans="1:55" x14ac:dyDescent="0.25">
      <c r="A16" s="169" t="s">
        <v>25</v>
      </c>
      <c r="B16" s="173" t="s">
        <v>302</v>
      </c>
      <c r="C16" s="173" t="s">
        <v>350</v>
      </c>
      <c r="D16" s="363">
        <f>VLOOKUP($A16,'Energy Use 2019'!$B$64:$L$106,11,0)*'Product Output &amp; Intensity'!$E37/('Product Output &amp; Intensity'!$E$37*'Product Output &amp; Intensity'!E16+'Product Output &amp; Intensity'!$E$38*'Product Output &amp; Intensity'!E17)</f>
        <v>27788637336.096722</v>
      </c>
      <c r="E16" s="363">
        <f>VLOOKUP($A16,'Energy Use 2020'!$B$64:$L$106,11,0)*'Product Output &amp; Intensity'!$E37/('Product Output &amp; Intensity'!$E$37*'Product Output &amp; Intensity'!F16+'Product Output &amp; Intensity'!$E$38*'Product Output &amp; Intensity'!F17)</f>
        <v>28685351983.892487</v>
      </c>
      <c r="F16" s="406">
        <f t="shared" si="7"/>
        <v>28671009307.900543</v>
      </c>
      <c r="G16" s="407">
        <f t="shared" si="0"/>
        <v>28665275106.038963</v>
      </c>
      <c r="H16" s="407">
        <f t="shared" si="0"/>
        <v>29381906983.689934</v>
      </c>
      <c r="I16" s="407">
        <f t="shared" si="0"/>
        <v>29323143169.722553</v>
      </c>
      <c r="J16" s="407">
        <f t="shared" si="0"/>
        <v>29264496883.383106</v>
      </c>
      <c r="K16" s="236">
        <f t="shared" ref="K16:N16" si="47">J16+($O16-$J16)/5</f>
        <v>29255717534.318092</v>
      </c>
      <c r="L16" s="236">
        <f t="shared" si="47"/>
        <v>29246938185.253078</v>
      </c>
      <c r="M16" s="236">
        <f t="shared" si="47"/>
        <v>29238158836.188065</v>
      </c>
      <c r="N16" s="236">
        <f t="shared" si="47"/>
        <v>29229379487.123051</v>
      </c>
      <c r="O16" s="357">
        <f t="shared" si="2"/>
        <v>29220600138.058033</v>
      </c>
      <c r="P16" s="236">
        <f t="shared" ref="P16:S16" si="48">O16+($T16-$O16)/5</f>
        <v>29214756018.030422</v>
      </c>
      <c r="Q16" s="236">
        <f t="shared" si="48"/>
        <v>29208911898.002811</v>
      </c>
      <c r="R16" s="236">
        <f t="shared" si="48"/>
        <v>29203067777.975201</v>
      </c>
      <c r="S16" s="236">
        <f t="shared" si="48"/>
        <v>29197223657.94759</v>
      </c>
      <c r="T16" s="357">
        <f t="shared" si="4"/>
        <v>29191379537.919975</v>
      </c>
      <c r="U16" s="236">
        <f t="shared" ref="U16:AR16" si="49">T16+($AS16-$T16)/30</f>
        <v>29189433445.950779</v>
      </c>
      <c r="V16" s="236">
        <f t="shared" si="49"/>
        <v>29187487353.981583</v>
      </c>
      <c r="W16" s="236">
        <f t="shared" si="49"/>
        <v>29185541262.012386</v>
      </c>
      <c r="X16" s="236">
        <f t="shared" si="49"/>
        <v>29183595170.04319</v>
      </c>
      <c r="Y16" s="236">
        <f t="shared" si="49"/>
        <v>29181649078.073994</v>
      </c>
      <c r="Z16" s="236">
        <f t="shared" si="49"/>
        <v>29179702986.104797</v>
      </c>
      <c r="AA16" s="236">
        <f t="shared" si="49"/>
        <v>29177756894.135601</v>
      </c>
      <c r="AB16" s="236">
        <f t="shared" si="49"/>
        <v>29175810802.166405</v>
      </c>
      <c r="AC16" s="236">
        <f t="shared" si="49"/>
        <v>29173864710.197208</v>
      </c>
      <c r="AD16" s="236">
        <f t="shared" si="49"/>
        <v>29171918618.228012</v>
      </c>
      <c r="AE16" s="236">
        <f t="shared" si="49"/>
        <v>29169972526.258816</v>
      </c>
      <c r="AF16" s="236">
        <f t="shared" si="49"/>
        <v>29168026434.289619</v>
      </c>
      <c r="AG16" s="236">
        <f t="shared" si="49"/>
        <v>29166080342.320423</v>
      </c>
      <c r="AH16" s="236">
        <f t="shared" si="49"/>
        <v>29164134250.351227</v>
      </c>
      <c r="AI16" s="236">
        <f t="shared" si="49"/>
        <v>29162188158.38203</v>
      </c>
      <c r="AJ16" s="236">
        <f t="shared" si="49"/>
        <v>29160242066.412834</v>
      </c>
      <c r="AK16" s="236">
        <f t="shared" si="49"/>
        <v>29158295974.443638</v>
      </c>
      <c r="AL16" s="236">
        <f t="shared" si="49"/>
        <v>29156349882.474442</v>
      </c>
      <c r="AM16" s="236">
        <f t="shared" si="49"/>
        <v>29154403790.505245</v>
      </c>
      <c r="AN16" s="236">
        <f t="shared" si="49"/>
        <v>29152457698.536049</v>
      </c>
      <c r="AO16" s="236">
        <f t="shared" si="49"/>
        <v>29150511606.566853</v>
      </c>
      <c r="AP16" s="236">
        <f t="shared" si="49"/>
        <v>29148565514.597656</v>
      </c>
      <c r="AQ16" s="236">
        <f t="shared" si="49"/>
        <v>29146619422.62846</v>
      </c>
      <c r="AR16" s="236">
        <f t="shared" si="49"/>
        <v>29144673330.659264</v>
      </c>
      <c r="AS16" s="357">
        <f t="shared" si="6"/>
        <v>29132996778.844135</v>
      </c>
      <c r="AV16" s="457">
        <v>5.0000000000000001E-4</v>
      </c>
      <c r="AW16" s="457">
        <v>2.0000000000000001E-4</v>
      </c>
      <c r="AX16" s="457">
        <v>-2.5000000000000001E-2</v>
      </c>
      <c r="AY16" s="458">
        <v>2E-3</v>
      </c>
      <c r="AZ16" s="476">
        <v>2E-3</v>
      </c>
      <c r="BA16" s="470">
        <v>1.5E-3</v>
      </c>
      <c r="BB16" s="361">
        <v>1E-3</v>
      </c>
      <c r="BC16" s="404">
        <v>2E-3</v>
      </c>
    </row>
    <row r="17" spans="1:55" x14ac:dyDescent="0.25">
      <c r="A17" s="169" t="s">
        <v>25</v>
      </c>
      <c r="B17" s="173" t="s">
        <v>303</v>
      </c>
      <c r="C17" s="173" t="s">
        <v>351</v>
      </c>
      <c r="D17" s="363">
        <f>VLOOKUP($A17,'Energy Use 2019'!$B$64:$L$106,11,0)*'Product Output &amp; Intensity'!$E$38/('Product Output &amp; Intensity'!$E$37*'Product Output &amp; Intensity'!E16+'Product Output &amp; Intensity'!$E$38*'Product Output &amp; Intensity'!E17)</f>
        <v>2496635385.6649399</v>
      </c>
      <c r="E17" s="363">
        <f>VLOOKUP($A17,'Energy Use 2020'!$B$64:$L$106,11,0)*'Product Output &amp; Intensity'!$E$38/('Product Output &amp; Intensity'!$E$37*'Product Output &amp; Intensity'!F16+'Product Output &amp; Intensity'!$E$38*'Product Output &amp; Intensity'!F17)</f>
        <v>2577199592.3028407</v>
      </c>
      <c r="F17" s="406">
        <f t="shared" si="7"/>
        <v>2575910992.5066895</v>
      </c>
      <c r="G17" s="407">
        <f t="shared" si="0"/>
        <v>2575395810.3081884</v>
      </c>
      <c r="H17" s="407">
        <f t="shared" si="0"/>
        <v>2639780705.5658927</v>
      </c>
      <c r="I17" s="407">
        <f t="shared" si="0"/>
        <v>2634501144.1547608</v>
      </c>
      <c r="J17" s="407">
        <f t="shared" si="0"/>
        <v>2629232141.8664513</v>
      </c>
      <c r="K17" s="236">
        <f t="shared" ref="K17:N17" si="50">J17+($O17-$J17)/5</f>
        <v>2628443372.2238913</v>
      </c>
      <c r="L17" s="236">
        <f t="shared" si="50"/>
        <v>2627654602.5813313</v>
      </c>
      <c r="M17" s="236">
        <f t="shared" si="50"/>
        <v>2626865832.9387712</v>
      </c>
      <c r="N17" s="236">
        <f t="shared" si="50"/>
        <v>2626077063.2962112</v>
      </c>
      <c r="O17" s="357">
        <f t="shared" si="2"/>
        <v>2625288293.6536517</v>
      </c>
      <c r="P17" s="236">
        <f t="shared" ref="P17:S17" si="51">O17+($T17-$O17)/5</f>
        <v>2624763235.9949212</v>
      </c>
      <c r="Q17" s="236">
        <f t="shared" si="51"/>
        <v>2624238178.3361907</v>
      </c>
      <c r="R17" s="236">
        <f t="shared" si="51"/>
        <v>2623713120.6774602</v>
      </c>
      <c r="S17" s="236">
        <f t="shared" si="51"/>
        <v>2623188063.0187297</v>
      </c>
      <c r="T17" s="357">
        <f t="shared" si="4"/>
        <v>2622663005.3599982</v>
      </c>
      <c r="U17" s="236">
        <f t="shared" ref="U17:AR17" si="52">T17+($AS17-$T17)/30</f>
        <v>2622488161.1596408</v>
      </c>
      <c r="V17" s="236">
        <f t="shared" si="52"/>
        <v>2622313316.9592834</v>
      </c>
      <c r="W17" s="236">
        <f t="shared" si="52"/>
        <v>2622138472.7589259</v>
      </c>
      <c r="X17" s="236">
        <f t="shared" si="52"/>
        <v>2621963628.5585685</v>
      </c>
      <c r="Y17" s="236">
        <f t="shared" si="52"/>
        <v>2621788784.358211</v>
      </c>
      <c r="Z17" s="236">
        <f t="shared" si="52"/>
        <v>2621613940.1578536</v>
      </c>
      <c r="AA17" s="236">
        <f t="shared" si="52"/>
        <v>2621439095.9574962</v>
      </c>
      <c r="AB17" s="236">
        <f t="shared" si="52"/>
        <v>2621264251.7571387</v>
      </c>
      <c r="AC17" s="236">
        <f t="shared" si="52"/>
        <v>2621089407.5567813</v>
      </c>
      <c r="AD17" s="236">
        <f t="shared" si="52"/>
        <v>2620914563.3564239</v>
      </c>
      <c r="AE17" s="236">
        <f t="shared" si="52"/>
        <v>2620739719.1560664</v>
      </c>
      <c r="AF17" s="236">
        <f t="shared" si="52"/>
        <v>2620564874.955709</v>
      </c>
      <c r="AG17" s="236">
        <f t="shared" si="52"/>
        <v>2620390030.7553515</v>
      </c>
      <c r="AH17" s="236">
        <f t="shared" si="52"/>
        <v>2620215186.5549941</v>
      </c>
      <c r="AI17" s="236">
        <f t="shared" si="52"/>
        <v>2620040342.3546367</v>
      </c>
      <c r="AJ17" s="236">
        <f t="shared" si="52"/>
        <v>2619865498.1542792</v>
      </c>
      <c r="AK17" s="236">
        <f t="shared" si="52"/>
        <v>2619690653.9539218</v>
      </c>
      <c r="AL17" s="236">
        <f t="shared" si="52"/>
        <v>2619515809.7535644</v>
      </c>
      <c r="AM17" s="236">
        <f t="shared" si="52"/>
        <v>2619340965.5532069</v>
      </c>
      <c r="AN17" s="236">
        <f t="shared" si="52"/>
        <v>2619166121.3528495</v>
      </c>
      <c r="AO17" s="236">
        <f t="shared" si="52"/>
        <v>2618991277.152492</v>
      </c>
      <c r="AP17" s="236">
        <f t="shared" si="52"/>
        <v>2618816432.9521346</v>
      </c>
      <c r="AQ17" s="236">
        <f t="shared" si="52"/>
        <v>2618641588.7517772</v>
      </c>
      <c r="AR17" s="236">
        <f t="shared" si="52"/>
        <v>2618466744.5514197</v>
      </c>
      <c r="AS17" s="357">
        <f t="shared" si="6"/>
        <v>2617417679.3492785</v>
      </c>
      <c r="AV17" s="457">
        <v>5.0000000000000001E-4</v>
      </c>
      <c r="AW17" s="457">
        <v>2.0000000000000001E-4</v>
      </c>
      <c r="AX17" s="457">
        <v>-2.5000000000000001E-2</v>
      </c>
      <c r="AY17" s="458">
        <v>2E-3</v>
      </c>
      <c r="AZ17" s="476">
        <v>2E-3</v>
      </c>
      <c r="BA17" s="470">
        <v>1.5E-3</v>
      </c>
      <c r="BB17" s="361">
        <v>1E-3</v>
      </c>
      <c r="BC17" s="404">
        <v>2E-3</v>
      </c>
    </row>
    <row r="18" spans="1:55" x14ac:dyDescent="0.25">
      <c r="A18" s="170" t="s">
        <v>26</v>
      </c>
      <c r="B18" s="173" t="s">
        <v>403</v>
      </c>
      <c r="C18" s="173" t="s">
        <v>350</v>
      </c>
      <c r="D18" s="363">
        <f>VLOOKUP($A18,'Energy Use 2019'!$B$64:$L$106,11,0)/'Product Output &amp; Intensity'!E18</f>
        <v>180206867269.30255</v>
      </c>
      <c r="E18" s="363">
        <f>VLOOKUP($A18,'Energy Use 2020'!$B$64:$L$106,11,0)/'Product Output &amp; Intensity'!F18</f>
        <v>173404912092.9205</v>
      </c>
      <c r="F18" s="406">
        <f t="shared" si="7"/>
        <v>173318209636.87405</v>
      </c>
      <c r="G18" s="407">
        <f t="shared" ref="G18:G52" si="53">F18*(1-AW18)</f>
        <v>173283545994.94669</v>
      </c>
      <c r="H18" s="407">
        <f t="shared" ref="H18:H52" si="54">G18*(1-AX18)</f>
        <v>177615634644.82034</v>
      </c>
      <c r="I18" s="407">
        <f t="shared" ref="I18:I52" si="55">H18*(1-AY18)</f>
        <v>177260403375.5307</v>
      </c>
      <c r="J18" s="407">
        <f t="shared" ref="J18:J52" si="56">I18*(1-AZ18)</f>
        <v>176905882568.77963</v>
      </c>
      <c r="K18" s="236">
        <f t="shared" ref="K18:N18" si="57">J18+($O18-$J18)/5</f>
        <v>176852810804.009</v>
      </c>
      <c r="L18" s="236">
        <f t="shared" si="57"/>
        <v>176799739039.23837</v>
      </c>
      <c r="M18" s="236">
        <f t="shared" si="57"/>
        <v>176746667274.46774</v>
      </c>
      <c r="N18" s="236">
        <f t="shared" si="57"/>
        <v>176693595509.69711</v>
      </c>
      <c r="O18" s="357">
        <f t="shared" si="2"/>
        <v>176640523744.92648</v>
      </c>
      <c r="P18" s="236">
        <f t="shared" ref="P18:S18" si="58">O18+($T18-$O18)/5</f>
        <v>176605195640.17749</v>
      </c>
      <c r="Q18" s="236">
        <f t="shared" si="58"/>
        <v>176569867535.4285</v>
      </c>
      <c r="R18" s="236">
        <f t="shared" si="58"/>
        <v>176534539430.6795</v>
      </c>
      <c r="S18" s="236">
        <f t="shared" si="58"/>
        <v>176499211325.93051</v>
      </c>
      <c r="T18" s="357">
        <f t="shared" si="4"/>
        <v>176463883221.18155</v>
      </c>
      <c r="U18" s="236">
        <f t="shared" ref="U18:AR18" si="59">T18+($AS18-$T18)/30</f>
        <v>176452118962.30014</v>
      </c>
      <c r="V18" s="236">
        <f t="shared" si="59"/>
        <v>176440354703.41873</v>
      </c>
      <c r="W18" s="236">
        <f t="shared" si="59"/>
        <v>176428590444.53732</v>
      </c>
      <c r="X18" s="236">
        <f t="shared" si="59"/>
        <v>176416826185.65591</v>
      </c>
      <c r="Y18" s="236">
        <f t="shared" si="59"/>
        <v>176405061926.77451</v>
      </c>
      <c r="Z18" s="236">
        <f t="shared" si="59"/>
        <v>176393297667.8931</v>
      </c>
      <c r="AA18" s="236">
        <f t="shared" si="59"/>
        <v>176381533409.01169</v>
      </c>
      <c r="AB18" s="236">
        <f t="shared" si="59"/>
        <v>176369769150.13028</v>
      </c>
      <c r="AC18" s="236">
        <f t="shared" si="59"/>
        <v>176358004891.24887</v>
      </c>
      <c r="AD18" s="236">
        <f t="shared" si="59"/>
        <v>176346240632.36746</v>
      </c>
      <c r="AE18" s="236">
        <f t="shared" si="59"/>
        <v>176334476373.48605</v>
      </c>
      <c r="AF18" s="236">
        <f t="shared" si="59"/>
        <v>176322712114.60464</v>
      </c>
      <c r="AG18" s="236">
        <f t="shared" si="59"/>
        <v>176310947855.72324</v>
      </c>
      <c r="AH18" s="236">
        <f t="shared" si="59"/>
        <v>176299183596.84183</v>
      </c>
      <c r="AI18" s="236">
        <f t="shared" si="59"/>
        <v>176287419337.96042</v>
      </c>
      <c r="AJ18" s="236">
        <f t="shared" si="59"/>
        <v>176275655079.07901</v>
      </c>
      <c r="AK18" s="236">
        <f t="shared" si="59"/>
        <v>176263890820.1976</v>
      </c>
      <c r="AL18" s="236">
        <f t="shared" si="59"/>
        <v>176252126561.31619</v>
      </c>
      <c r="AM18" s="236">
        <f t="shared" si="59"/>
        <v>176240362302.43478</v>
      </c>
      <c r="AN18" s="236">
        <f t="shared" si="59"/>
        <v>176228598043.55338</v>
      </c>
      <c r="AO18" s="236">
        <f t="shared" si="59"/>
        <v>176216833784.67197</v>
      </c>
      <c r="AP18" s="236">
        <f t="shared" si="59"/>
        <v>176205069525.79056</v>
      </c>
      <c r="AQ18" s="236">
        <f t="shared" si="59"/>
        <v>176193305266.90915</v>
      </c>
      <c r="AR18" s="236">
        <f t="shared" si="59"/>
        <v>176181541008.02774</v>
      </c>
      <c r="AS18" s="357">
        <f t="shared" si="6"/>
        <v>176110955454.7392</v>
      </c>
      <c r="AV18" s="457">
        <v>5.0000000000000001E-4</v>
      </c>
      <c r="AW18" s="457">
        <v>2.0000000000000001E-4</v>
      </c>
      <c r="AX18" s="457">
        <v>-2.5000000000000001E-2</v>
      </c>
      <c r="AY18" s="458">
        <v>2E-3</v>
      </c>
      <c r="AZ18" s="476">
        <v>2E-3</v>
      </c>
      <c r="BA18" s="470">
        <v>1.5E-3</v>
      </c>
      <c r="BB18" s="361">
        <v>1E-3</v>
      </c>
      <c r="BC18" s="404">
        <v>2E-3</v>
      </c>
    </row>
    <row r="19" spans="1:55" x14ac:dyDescent="0.25">
      <c r="A19" s="169" t="s">
        <v>27</v>
      </c>
      <c r="B19" s="173" t="s">
        <v>304</v>
      </c>
      <c r="C19" s="173" t="s">
        <v>350</v>
      </c>
      <c r="D19" s="363">
        <f>VLOOKUP($A19,'Energy Use 2019'!$B$64:$L$106,11,0)*'Product Output &amp; Intensity'!$E$39/('Product Output &amp; Intensity'!E19*'Product Output &amp; Intensity'!$E$39+'Product Output &amp; Intensity'!E20*'Product Output &amp; Intensity'!$E$40)</f>
        <v>892482221255.45801</v>
      </c>
      <c r="E19" s="363">
        <f>VLOOKUP($A19,'Energy Use 2020'!$B$64:$L$106,11,0)*'Product Output &amp; Intensity'!$E$39/('Product Output &amp; Intensity'!F19*'Product Output &amp; Intensity'!$E$39+'Product Output &amp; Intensity'!F20*'Product Output &amp; Intensity'!$E$40)</f>
        <v>872079205256.677</v>
      </c>
      <c r="F19" s="406">
        <f t="shared" si="7"/>
        <v>871643165654.04871</v>
      </c>
      <c r="G19" s="407">
        <f t="shared" si="53"/>
        <v>871468837020.91797</v>
      </c>
      <c r="H19" s="407">
        <f t="shared" si="54"/>
        <v>893255557946.4408</v>
      </c>
      <c r="I19" s="407">
        <f t="shared" si="55"/>
        <v>891469046830.54797</v>
      </c>
      <c r="J19" s="407">
        <f t="shared" si="56"/>
        <v>889686108736.88684</v>
      </c>
      <c r="K19" s="236">
        <f t="shared" ref="K19:N19" si="60">J19+($O19-$J19)/5</f>
        <v>889419202904.26575</v>
      </c>
      <c r="L19" s="236">
        <f t="shared" si="60"/>
        <v>889152297071.64465</v>
      </c>
      <c r="M19" s="236">
        <f t="shared" si="60"/>
        <v>888885391239.02356</v>
      </c>
      <c r="N19" s="236">
        <f t="shared" si="60"/>
        <v>888618485406.40247</v>
      </c>
      <c r="O19" s="357">
        <f t="shared" si="2"/>
        <v>888351579573.78162</v>
      </c>
      <c r="P19" s="236">
        <f t="shared" ref="P19:S19" si="61">O19+($T19-$O19)/5</f>
        <v>888173909257.86682</v>
      </c>
      <c r="Q19" s="236">
        <f t="shared" si="61"/>
        <v>887996238941.95203</v>
      </c>
      <c r="R19" s="236">
        <f t="shared" si="61"/>
        <v>887818568626.03723</v>
      </c>
      <c r="S19" s="236">
        <f t="shared" si="61"/>
        <v>887640898310.12244</v>
      </c>
      <c r="T19" s="357">
        <f t="shared" si="4"/>
        <v>887463227994.20789</v>
      </c>
      <c r="U19" s="236">
        <f t="shared" ref="U19:AR19" si="62">T19+($AS19-$T19)/30</f>
        <v>887404063779.0083</v>
      </c>
      <c r="V19" s="236">
        <f t="shared" si="62"/>
        <v>887344899563.80872</v>
      </c>
      <c r="W19" s="236">
        <f t="shared" si="62"/>
        <v>887285735348.60913</v>
      </c>
      <c r="X19" s="236">
        <f t="shared" si="62"/>
        <v>887226571133.40955</v>
      </c>
      <c r="Y19" s="236">
        <f t="shared" si="62"/>
        <v>887167406918.20996</v>
      </c>
      <c r="Z19" s="236">
        <f t="shared" si="62"/>
        <v>887108242703.01038</v>
      </c>
      <c r="AA19" s="236">
        <f t="shared" si="62"/>
        <v>887049078487.81079</v>
      </c>
      <c r="AB19" s="236">
        <f t="shared" si="62"/>
        <v>886989914272.61121</v>
      </c>
      <c r="AC19" s="236">
        <f t="shared" si="62"/>
        <v>886930750057.41162</v>
      </c>
      <c r="AD19" s="236">
        <f t="shared" si="62"/>
        <v>886871585842.21204</v>
      </c>
      <c r="AE19" s="236">
        <f t="shared" si="62"/>
        <v>886812421627.01245</v>
      </c>
      <c r="AF19" s="236">
        <f t="shared" si="62"/>
        <v>886753257411.81287</v>
      </c>
      <c r="AG19" s="236">
        <f t="shared" si="62"/>
        <v>886694093196.61328</v>
      </c>
      <c r="AH19" s="236">
        <f t="shared" si="62"/>
        <v>886634928981.4137</v>
      </c>
      <c r="AI19" s="236">
        <f t="shared" si="62"/>
        <v>886575764766.21411</v>
      </c>
      <c r="AJ19" s="236">
        <f t="shared" si="62"/>
        <v>886516600551.01453</v>
      </c>
      <c r="AK19" s="236">
        <f t="shared" si="62"/>
        <v>886457436335.81494</v>
      </c>
      <c r="AL19" s="236">
        <f t="shared" si="62"/>
        <v>886398272120.61536</v>
      </c>
      <c r="AM19" s="236">
        <f t="shared" si="62"/>
        <v>886339107905.41577</v>
      </c>
      <c r="AN19" s="236">
        <f t="shared" si="62"/>
        <v>886279943690.21619</v>
      </c>
      <c r="AO19" s="236">
        <f t="shared" si="62"/>
        <v>886220779475.0166</v>
      </c>
      <c r="AP19" s="236">
        <f t="shared" si="62"/>
        <v>886161615259.81702</v>
      </c>
      <c r="AQ19" s="236">
        <f t="shared" si="62"/>
        <v>886102451044.61743</v>
      </c>
      <c r="AR19" s="236">
        <f t="shared" si="62"/>
        <v>886043286829.41785</v>
      </c>
      <c r="AS19" s="357">
        <f t="shared" si="6"/>
        <v>885688301538.21948</v>
      </c>
      <c r="AV19" s="457">
        <v>5.0000000000000001E-4</v>
      </c>
      <c r="AW19" s="457">
        <v>2.0000000000000001E-4</v>
      </c>
      <c r="AX19" s="457">
        <v>-2.5000000000000001E-2</v>
      </c>
      <c r="AY19" s="458">
        <v>2E-3</v>
      </c>
      <c r="AZ19" s="476">
        <v>2E-3</v>
      </c>
      <c r="BA19" s="470">
        <v>1.5E-3</v>
      </c>
      <c r="BB19" s="361">
        <v>1E-3</v>
      </c>
      <c r="BC19" s="404">
        <v>2E-3</v>
      </c>
    </row>
    <row r="20" spans="1:55" x14ac:dyDescent="0.25">
      <c r="A20" s="169" t="s">
        <v>27</v>
      </c>
      <c r="B20" s="173" t="s">
        <v>311</v>
      </c>
      <c r="C20" s="173" t="s">
        <v>350</v>
      </c>
      <c r="D20" s="363">
        <f>VLOOKUP($A20,'Energy Use 2019'!$B$64:$L$106,11,0)*'Product Output &amp; Intensity'!$E$40/('Product Output &amp; Intensity'!E19*'Product Output &amp; Intensity'!$E$39+'Product Output &amp; Intensity'!E20*'Product Output &amp; Intensity'!$E$40)</f>
        <v>114594479969.59387</v>
      </c>
      <c r="E20" s="363">
        <f>VLOOKUP($A20,'Energy Use 2020'!$B$64:$L$106,11,0)*'Product Output &amp; Intensity'!$E$40/('Product Output &amp; Intensity'!F19*'Product Output &amp; Intensity'!$E$39+'Product Output &amp; Intensity'!F20*'Product Output &amp; Intensity'!$E$40)</f>
        <v>111974738138.87971</v>
      </c>
      <c r="F20" s="406">
        <f t="shared" si="7"/>
        <v>111918750769.81029</v>
      </c>
      <c r="G20" s="407">
        <f t="shared" si="53"/>
        <v>111896367019.65633</v>
      </c>
      <c r="H20" s="407">
        <f t="shared" si="54"/>
        <v>114693776195.14772</v>
      </c>
      <c r="I20" s="407">
        <f t="shared" si="55"/>
        <v>114464388642.75743</v>
      </c>
      <c r="J20" s="407">
        <f t="shared" si="56"/>
        <v>114235459865.47191</v>
      </c>
      <c r="K20" s="236">
        <f t="shared" ref="K20:N20" si="63">J20+($O20-$J20)/5</f>
        <v>114201189227.51227</v>
      </c>
      <c r="L20" s="236">
        <f t="shared" si="63"/>
        <v>114166918589.55263</v>
      </c>
      <c r="M20" s="236">
        <f t="shared" si="63"/>
        <v>114132647951.59299</v>
      </c>
      <c r="N20" s="236">
        <f t="shared" si="63"/>
        <v>114098377313.63335</v>
      </c>
      <c r="O20" s="357">
        <f t="shared" si="2"/>
        <v>114064106675.67371</v>
      </c>
      <c r="P20" s="236">
        <f t="shared" ref="P20:S20" si="64">O20+($T20-$O20)/5</f>
        <v>114041293854.33858</v>
      </c>
      <c r="Q20" s="236">
        <f t="shared" si="64"/>
        <v>114018481033.00345</v>
      </c>
      <c r="R20" s="236">
        <f t="shared" si="64"/>
        <v>113995668211.66832</v>
      </c>
      <c r="S20" s="236">
        <f t="shared" si="64"/>
        <v>113972855390.33319</v>
      </c>
      <c r="T20" s="357">
        <f t="shared" si="4"/>
        <v>113950042568.99803</v>
      </c>
      <c r="U20" s="236">
        <f t="shared" ref="U20:AR20" si="65">T20+($AS20-$T20)/30</f>
        <v>113942445899.49344</v>
      </c>
      <c r="V20" s="236">
        <f t="shared" si="65"/>
        <v>113934849229.98885</v>
      </c>
      <c r="W20" s="236">
        <f t="shared" si="65"/>
        <v>113927252560.48425</v>
      </c>
      <c r="X20" s="236">
        <f t="shared" si="65"/>
        <v>113919655890.97966</v>
      </c>
      <c r="Y20" s="236">
        <f t="shared" si="65"/>
        <v>113912059221.47507</v>
      </c>
      <c r="Z20" s="236">
        <f t="shared" si="65"/>
        <v>113904462551.97047</v>
      </c>
      <c r="AA20" s="236">
        <f t="shared" si="65"/>
        <v>113896865882.46588</v>
      </c>
      <c r="AB20" s="236">
        <f t="shared" si="65"/>
        <v>113889269212.96129</v>
      </c>
      <c r="AC20" s="236">
        <f t="shared" si="65"/>
        <v>113881672543.4567</v>
      </c>
      <c r="AD20" s="236">
        <f t="shared" si="65"/>
        <v>113874075873.9521</v>
      </c>
      <c r="AE20" s="236">
        <f t="shared" si="65"/>
        <v>113866479204.44751</v>
      </c>
      <c r="AF20" s="236">
        <f t="shared" si="65"/>
        <v>113858882534.94292</v>
      </c>
      <c r="AG20" s="236">
        <f t="shared" si="65"/>
        <v>113851285865.43832</v>
      </c>
      <c r="AH20" s="236">
        <f t="shared" si="65"/>
        <v>113843689195.93373</v>
      </c>
      <c r="AI20" s="236">
        <f t="shared" si="65"/>
        <v>113836092526.42914</v>
      </c>
      <c r="AJ20" s="236">
        <f t="shared" si="65"/>
        <v>113828495856.92455</v>
      </c>
      <c r="AK20" s="236">
        <f t="shared" si="65"/>
        <v>113820899187.41995</v>
      </c>
      <c r="AL20" s="236">
        <f t="shared" si="65"/>
        <v>113813302517.91536</v>
      </c>
      <c r="AM20" s="236">
        <f t="shared" si="65"/>
        <v>113805705848.41077</v>
      </c>
      <c r="AN20" s="236">
        <f t="shared" si="65"/>
        <v>113798109178.90617</v>
      </c>
      <c r="AO20" s="236">
        <f t="shared" si="65"/>
        <v>113790512509.40158</v>
      </c>
      <c r="AP20" s="236">
        <f t="shared" si="65"/>
        <v>113782915839.89699</v>
      </c>
      <c r="AQ20" s="236">
        <f t="shared" si="65"/>
        <v>113775319170.3924</v>
      </c>
      <c r="AR20" s="236">
        <f t="shared" si="65"/>
        <v>113767722500.8878</v>
      </c>
      <c r="AS20" s="357">
        <f t="shared" si="6"/>
        <v>113722142483.86003</v>
      </c>
      <c r="AV20" s="457">
        <v>5.0000000000000001E-4</v>
      </c>
      <c r="AW20" s="457">
        <v>2.0000000000000001E-4</v>
      </c>
      <c r="AX20" s="457">
        <v>-2.5000000000000001E-2</v>
      </c>
      <c r="AY20" s="458">
        <v>2E-3</v>
      </c>
      <c r="AZ20" s="476">
        <v>2E-3</v>
      </c>
      <c r="BA20" s="470">
        <v>1.5E-3</v>
      </c>
      <c r="BB20" s="361">
        <v>1E-3</v>
      </c>
      <c r="BC20" s="404">
        <v>2E-3</v>
      </c>
    </row>
    <row r="21" spans="1:55" x14ac:dyDescent="0.25">
      <c r="A21" s="185" t="s">
        <v>31</v>
      </c>
      <c r="B21" s="186" t="s">
        <v>313</v>
      </c>
      <c r="C21" s="186" t="s">
        <v>352</v>
      </c>
      <c r="D21" s="366">
        <f>VLOOKUP($A21,'Energy Use 2019'!$B$64:$L$106,11,0)/'Product Output &amp; Intensity'!E21</f>
        <v>122131218541.41339</v>
      </c>
      <c r="E21" s="366">
        <f>VLOOKUP($A21,'Energy Use 2020'!$B$64:$L$106,11,0)/'Product Output &amp; Intensity'!F21</f>
        <v>132722367548.62791</v>
      </c>
      <c r="F21" s="408">
        <f t="shared" si="7"/>
        <v>132656006364.85361</v>
      </c>
      <c r="G21" s="409">
        <f t="shared" si="53"/>
        <v>132629475163.58064</v>
      </c>
      <c r="H21" s="409">
        <f t="shared" si="54"/>
        <v>135945212042.67015</v>
      </c>
      <c r="I21" s="409">
        <f t="shared" si="55"/>
        <v>135673321618.58481</v>
      </c>
      <c r="J21" s="409">
        <f t="shared" si="56"/>
        <v>135401974975.34764</v>
      </c>
      <c r="K21" s="237">
        <f t="shared" ref="K21:N21" si="66">J21+($O21-$J21)/5</f>
        <v>135361354382.85504</v>
      </c>
      <c r="L21" s="237">
        <f t="shared" si="66"/>
        <v>135320733790.36244</v>
      </c>
      <c r="M21" s="237">
        <f t="shared" si="66"/>
        <v>135280113197.86984</v>
      </c>
      <c r="N21" s="237">
        <f t="shared" si="66"/>
        <v>135239492605.37724</v>
      </c>
      <c r="O21" s="358">
        <f t="shared" si="2"/>
        <v>135198872012.88463</v>
      </c>
      <c r="P21" s="237">
        <f t="shared" ref="P21:S21" si="67">O21+($T21-$O21)/5</f>
        <v>135171832238.48206</v>
      </c>
      <c r="Q21" s="237">
        <f t="shared" si="67"/>
        <v>135144792464.07948</v>
      </c>
      <c r="R21" s="237">
        <f t="shared" si="67"/>
        <v>135117752689.67691</v>
      </c>
      <c r="S21" s="237">
        <f t="shared" si="67"/>
        <v>135090712915.27434</v>
      </c>
      <c r="T21" s="358">
        <f t="shared" si="4"/>
        <v>135063673140.87175</v>
      </c>
      <c r="U21" s="237">
        <f t="shared" ref="U21:AR21" si="68">T21+($AS21-$T21)/30</f>
        <v>135054668895.9957</v>
      </c>
      <c r="V21" s="237">
        <f t="shared" si="68"/>
        <v>135045664651.11964</v>
      </c>
      <c r="W21" s="237">
        <f t="shared" si="68"/>
        <v>135036660406.24359</v>
      </c>
      <c r="X21" s="237">
        <f t="shared" si="68"/>
        <v>135027656161.36754</v>
      </c>
      <c r="Y21" s="237">
        <f t="shared" si="68"/>
        <v>135018651916.49149</v>
      </c>
      <c r="Z21" s="237">
        <f t="shared" si="68"/>
        <v>135009647671.61543</v>
      </c>
      <c r="AA21" s="237">
        <f t="shared" si="68"/>
        <v>135000643426.73938</v>
      </c>
      <c r="AB21" s="237">
        <f t="shared" si="68"/>
        <v>134991639181.86333</v>
      </c>
      <c r="AC21" s="237">
        <f t="shared" si="68"/>
        <v>134982634936.98727</v>
      </c>
      <c r="AD21" s="237">
        <f t="shared" si="68"/>
        <v>134973630692.11122</v>
      </c>
      <c r="AE21" s="237">
        <f t="shared" si="68"/>
        <v>134964626447.23517</v>
      </c>
      <c r="AF21" s="237">
        <f t="shared" si="68"/>
        <v>134955622202.35912</v>
      </c>
      <c r="AG21" s="237">
        <f t="shared" si="68"/>
        <v>134946617957.48306</v>
      </c>
      <c r="AH21" s="237">
        <f t="shared" si="68"/>
        <v>134937613712.60701</v>
      </c>
      <c r="AI21" s="237">
        <f t="shared" si="68"/>
        <v>134928609467.73096</v>
      </c>
      <c r="AJ21" s="237">
        <f t="shared" si="68"/>
        <v>134919605222.8549</v>
      </c>
      <c r="AK21" s="237">
        <f t="shared" si="68"/>
        <v>134910600977.97885</v>
      </c>
      <c r="AL21" s="237">
        <f t="shared" si="68"/>
        <v>134901596733.1028</v>
      </c>
      <c r="AM21" s="237">
        <f t="shared" si="68"/>
        <v>134892592488.22675</v>
      </c>
      <c r="AN21" s="237">
        <f t="shared" si="68"/>
        <v>134883588243.35069</v>
      </c>
      <c r="AO21" s="237">
        <f t="shared" si="68"/>
        <v>134874583998.47464</v>
      </c>
      <c r="AP21" s="237">
        <f t="shared" si="68"/>
        <v>134865579753.59859</v>
      </c>
      <c r="AQ21" s="237">
        <f t="shared" si="68"/>
        <v>134856575508.72253</v>
      </c>
      <c r="AR21" s="237">
        <f t="shared" si="68"/>
        <v>134847571263.84648</v>
      </c>
      <c r="AS21" s="358">
        <f t="shared" si="6"/>
        <v>134793545794.59001</v>
      </c>
      <c r="AV21" s="468">
        <v>5.0000000000000001E-4</v>
      </c>
      <c r="AW21" s="468">
        <v>2.0000000000000001E-4</v>
      </c>
      <c r="AX21" s="468">
        <v>-2.5000000000000001E-2</v>
      </c>
      <c r="AY21" s="477">
        <v>2E-3</v>
      </c>
      <c r="AZ21" s="478">
        <v>2E-3</v>
      </c>
      <c r="BA21" s="470">
        <v>1.5E-3</v>
      </c>
      <c r="BB21" s="361">
        <v>1E-3</v>
      </c>
      <c r="BC21" s="404">
        <v>2E-3</v>
      </c>
    </row>
    <row r="22" spans="1:55" x14ac:dyDescent="0.25">
      <c r="A22" s="151" t="s">
        <v>287</v>
      </c>
      <c r="B22" s="151" t="s">
        <v>314</v>
      </c>
      <c r="C22" s="151" t="s">
        <v>353</v>
      </c>
      <c r="D22" s="365">
        <f>VLOOKUP($A22,'Energy Use 2019'!$B$64:$L$106,11,0)/VLOOKUP($A22,'Value Added'!$A$2:$L$44,9,0)</f>
        <v>167754670284.90781</v>
      </c>
      <c r="E22" s="365">
        <f>VLOOKUP($A22,'Energy Use 2020'!$B$64:$L$106,11,0)/VLOOKUP($A22,'Value Added'!$A$2:$L$44,10,0)</f>
        <v>154891183330.98529</v>
      </c>
      <c r="F22" s="410">
        <f t="shared" si="7"/>
        <v>154813737739.31979</v>
      </c>
      <c r="G22" s="407">
        <f t="shared" si="53"/>
        <v>154782774991.77194</v>
      </c>
      <c r="H22" s="411">
        <f t="shared" si="54"/>
        <v>158652344366.56622</v>
      </c>
      <c r="I22" s="411">
        <f t="shared" si="55"/>
        <v>158335039677.8331</v>
      </c>
      <c r="J22" s="411">
        <f t="shared" si="56"/>
        <v>158018369598.47745</v>
      </c>
      <c r="K22" s="238">
        <f t="shared" ref="K22:N22" si="69">J22+($O22-$J22)/5</f>
        <v>157970964087.5979</v>
      </c>
      <c r="L22" s="236">
        <f t="shared" si="69"/>
        <v>157923558576.71835</v>
      </c>
      <c r="M22" s="238">
        <f t="shared" si="69"/>
        <v>157876153065.83881</v>
      </c>
      <c r="N22" s="238">
        <f t="shared" si="69"/>
        <v>157828747554.95926</v>
      </c>
      <c r="O22" s="359">
        <f t="shared" si="2"/>
        <v>157781342044.07974</v>
      </c>
      <c r="P22" s="238">
        <f t="shared" ref="P22:S22" si="70">O22+($T22-$O22)/5</f>
        <v>157749785775.67093</v>
      </c>
      <c r="Q22" s="238">
        <f t="shared" si="70"/>
        <v>157718229507.26212</v>
      </c>
      <c r="R22" s="238">
        <f t="shared" si="70"/>
        <v>157686673238.8533</v>
      </c>
      <c r="S22" s="238">
        <f t="shared" si="70"/>
        <v>157655116970.44449</v>
      </c>
      <c r="T22" s="359">
        <f t="shared" si="4"/>
        <v>157623560702.03568</v>
      </c>
      <c r="U22" s="238">
        <f t="shared" ref="U22:AR22" si="71">T22+($AS22-$T22)/30</f>
        <v>157613052464.65555</v>
      </c>
      <c r="V22" s="238">
        <f t="shared" si="71"/>
        <v>157602544227.27542</v>
      </c>
      <c r="W22" s="238">
        <f t="shared" si="71"/>
        <v>157592035989.89529</v>
      </c>
      <c r="X22" s="238">
        <f t="shared" si="71"/>
        <v>157581527752.51517</v>
      </c>
      <c r="Y22" s="238">
        <f t="shared" si="71"/>
        <v>157571019515.13504</v>
      </c>
      <c r="Z22" s="238">
        <f t="shared" si="71"/>
        <v>157560511277.75491</v>
      </c>
      <c r="AA22" s="238">
        <f t="shared" si="71"/>
        <v>157550003040.37479</v>
      </c>
      <c r="AB22" s="238">
        <f t="shared" si="71"/>
        <v>157539494802.99466</v>
      </c>
      <c r="AC22" s="238">
        <f t="shared" si="71"/>
        <v>157528986565.61453</v>
      </c>
      <c r="AD22" s="238">
        <f t="shared" si="71"/>
        <v>157518478328.23441</v>
      </c>
      <c r="AE22" s="238">
        <f t="shared" si="71"/>
        <v>157507970090.85428</v>
      </c>
      <c r="AF22" s="238">
        <f t="shared" si="71"/>
        <v>157497461853.47415</v>
      </c>
      <c r="AG22" s="238">
        <f t="shared" si="71"/>
        <v>157486953616.09402</v>
      </c>
      <c r="AH22" s="238">
        <f t="shared" si="71"/>
        <v>157476445378.7139</v>
      </c>
      <c r="AI22" s="238">
        <f t="shared" si="71"/>
        <v>157465937141.33377</v>
      </c>
      <c r="AJ22" s="238">
        <f t="shared" si="71"/>
        <v>157455428903.95364</v>
      </c>
      <c r="AK22" s="238">
        <f t="shared" si="71"/>
        <v>157444920666.57352</v>
      </c>
      <c r="AL22" s="238">
        <f t="shared" si="71"/>
        <v>157434412429.19339</v>
      </c>
      <c r="AM22" s="238">
        <f t="shared" si="71"/>
        <v>157423904191.81326</v>
      </c>
      <c r="AN22" s="238">
        <f t="shared" si="71"/>
        <v>157413395954.43314</v>
      </c>
      <c r="AO22" s="238">
        <f t="shared" si="71"/>
        <v>157402887717.05301</v>
      </c>
      <c r="AP22" s="236">
        <f t="shared" si="71"/>
        <v>157392379479.67288</v>
      </c>
      <c r="AQ22" s="236">
        <f t="shared" si="71"/>
        <v>157381871242.29276</v>
      </c>
      <c r="AR22" s="236">
        <f t="shared" si="71"/>
        <v>157371363004.91263</v>
      </c>
      <c r="AS22" s="357">
        <f t="shared" si="6"/>
        <v>157308313580.63159</v>
      </c>
      <c r="AV22" s="457">
        <v>5.0000000000000001E-4</v>
      </c>
      <c r="AW22" s="457">
        <v>2.0000000000000001E-4</v>
      </c>
      <c r="AX22" s="457">
        <v>-2.5000000000000001E-2</v>
      </c>
      <c r="AY22" s="458">
        <v>2E-3</v>
      </c>
      <c r="AZ22" s="476">
        <v>2E-3</v>
      </c>
      <c r="BA22" s="469">
        <v>1.5E-3</v>
      </c>
      <c r="BB22" s="360">
        <v>1E-3</v>
      </c>
      <c r="BC22" s="403">
        <v>2E-3</v>
      </c>
    </row>
    <row r="23" spans="1:55" x14ac:dyDescent="0.25">
      <c r="A23" s="74" t="s">
        <v>7</v>
      </c>
      <c r="B23" s="152" t="s">
        <v>314</v>
      </c>
      <c r="C23" s="152" t="s">
        <v>353</v>
      </c>
      <c r="D23" s="363">
        <f>VLOOKUP($A23,'Energy Use 2019'!$B$64:$L$106,11,0)/VLOOKUP($A23,'Value Added'!$A$2:$L$44,9,0)</f>
        <v>390749346109.85468</v>
      </c>
      <c r="E23" s="363">
        <f>VLOOKUP($A23,'Energy Use 2020'!$B$64:$L$106,11,0)/VLOOKUP($A23,'Value Added'!$A$2:$L$44,10,0)</f>
        <v>356100751735.58368</v>
      </c>
      <c r="F23" s="406">
        <f t="shared" si="7"/>
        <v>355922701359.71588</v>
      </c>
      <c r="G23" s="407">
        <f t="shared" si="53"/>
        <v>355851516819.44397</v>
      </c>
      <c r="H23" s="407">
        <f t="shared" si="54"/>
        <v>364747804739.93005</v>
      </c>
      <c r="I23" s="407">
        <f t="shared" si="55"/>
        <v>364018309130.4502</v>
      </c>
      <c r="J23" s="407">
        <f t="shared" si="56"/>
        <v>363290272512.18927</v>
      </c>
      <c r="K23" s="236">
        <f t="shared" ref="K23:N23" si="72">J23+($O23-$J23)/5</f>
        <v>363181285430.43561</v>
      </c>
      <c r="L23" s="236">
        <f t="shared" si="72"/>
        <v>363072298348.68195</v>
      </c>
      <c r="M23" s="236">
        <f t="shared" si="72"/>
        <v>362963311266.92828</v>
      </c>
      <c r="N23" s="236">
        <f t="shared" si="72"/>
        <v>362854324185.17462</v>
      </c>
      <c r="O23" s="357">
        <f t="shared" si="2"/>
        <v>362745337103.42102</v>
      </c>
      <c r="P23" s="236">
        <f t="shared" ref="P23:S23" si="73">O23+($T23-$O23)/5</f>
        <v>362672788036.00037</v>
      </c>
      <c r="Q23" s="236">
        <f t="shared" si="73"/>
        <v>362600238968.57971</v>
      </c>
      <c r="R23" s="236">
        <f t="shared" si="73"/>
        <v>362527689901.15906</v>
      </c>
      <c r="S23" s="236">
        <f t="shared" si="73"/>
        <v>362455140833.7384</v>
      </c>
      <c r="T23" s="357">
        <f t="shared" si="4"/>
        <v>362382591766.31763</v>
      </c>
      <c r="U23" s="236">
        <f t="shared" ref="U23:AR23" si="74">T23+($AS23-$T23)/30</f>
        <v>362358432926.86652</v>
      </c>
      <c r="V23" s="236">
        <f t="shared" si="74"/>
        <v>362334274087.41541</v>
      </c>
      <c r="W23" s="236">
        <f t="shared" si="74"/>
        <v>362310115247.96429</v>
      </c>
      <c r="X23" s="236">
        <f t="shared" si="74"/>
        <v>362285956408.51318</v>
      </c>
      <c r="Y23" s="236">
        <f t="shared" si="74"/>
        <v>362261797569.06207</v>
      </c>
      <c r="Z23" s="236">
        <f t="shared" si="74"/>
        <v>362237638729.61096</v>
      </c>
      <c r="AA23" s="236">
        <f t="shared" si="74"/>
        <v>362213479890.15985</v>
      </c>
      <c r="AB23" s="236">
        <f t="shared" si="74"/>
        <v>362189321050.70874</v>
      </c>
      <c r="AC23" s="236">
        <f t="shared" si="74"/>
        <v>362165162211.25763</v>
      </c>
      <c r="AD23" s="236">
        <f t="shared" si="74"/>
        <v>362141003371.80652</v>
      </c>
      <c r="AE23" s="236">
        <f t="shared" si="74"/>
        <v>362116844532.35541</v>
      </c>
      <c r="AF23" s="236">
        <f t="shared" si="74"/>
        <v>362092685692.9043</v>
      </c>
      <c r="AG23" s="236">
        <f t="shared" si="74"/>
        <v>362068526853.45319</v>
      </c>
      <c r="AH23" s="236">
        <f t="shared" si="74"/>
        <v>362044368014.00208</v>
      </c>
      <c r="AI23" s="236">
        <f t="shared" si="74"/>
        <v>362020209174.55096</v>
      </c>
      <c r="AJ23" s="236">
        <f t="shared" si="74"/>
        <v>361996050335.09985</v>
      </c>
      <c r="AK23" s="236">
        <f t="shared" si="74"/>
        <v>361971891495.64874</v>
      </c>
      <c r="AL23" s="236">
        <f t="shared" si="74"/>
        <v>361947732656.19763</v>
      </c>
      <c r="AM23" s="236">
        <f t="shared" si="74"/>
        <v>361923573816.74652</v>
      </c>
      <c r="AN23" s="236">
        <f t="shared" si="74"/>
        <v>361899414977.29541</v>
      </c>
      <c r="AO23" s="236">
        <f t="shared" si="74"/>
        <v>361875256137.8443</v>
      </c>
      <c r="AP23" s="236">
        <f t="shared" si="74"/>
        <v>361851097298.39319</v>
      </c>
      <c r="AQ23" s="236">
        <f t="shared" si="74"/>
        <v>361826938458.94208</v>
      </c>
      <c r="AR23" s="236">
        <f t="shared" si="74"/>
        <v>361802779619.49097</v>
      </c>
      <c r="AS23" s="357">
        <f t="shared" si="6"/>
        <v>361657826582.78497</v>
      </c>
      <c r="AV23" s="457">
        <v>5.0000000000000001E-4</v>
      </c>
      <c r="AW23" s="457">
        <v>2.0000000000000001E-4</v>
      </c>
      <c r="AX23" s="457">
        <v>-2.5000000000000001E-2</v>
      </c>
      <c r="AY23" s="458">
        <v>2E-3</v>
      </c>
      <c r="AZ23" s="476">
        <v>2E-3</v>
      </c>
      <c r="BA23" s="470">
        <v>1.5E-3</v>
      </c>
      <c r="BB23" s="361">
        <v>1E-3</v>
      </c>
      <c r="BC23" s="404">
        <v>2E-3</v>
      </c>
    </row>
    <row r="24" spans="1:55" x14ac:dyDescent="0.25">
      <c r="A24" s="74" t="s">
        <v>8</v>
      </c>
      <c r="B24" s="152" t="s">
        <v>314</v>
      </c>
      <c r="C24" s="152" t="s">
        <v>353</v>
      </c>
      <c r="D24" s="363">
        <f>VLOOKUP($A24,'Energy Use 2019'!$B$64:$L$106,11,0)/VLOOKUP($A24,'Value Added'!$A$2:$L$44,9,0)</f>
        <v>66802658761601.109</v>
      </c>
      <c r="E24" s="363">
        <f>VLOOKUP($A24,'Energy Use 2020'!$B$64:$L$106,11,0)/VLOOKUP($A24,'Value Added'!$A$2:$L$44,10,0)</f>
        <v>53848368170201.477</v>
      </c>
      <c r="F24" s="406">
        <f t="shared" si="7"/>
        <v>53821443986116.375</v>
      </c>
      <c r="G24" s="407">
        <f t="shared" si="53"/>
        <v>53810679697319.156</v>
      </c>
      <c r="H24" s="407">
        <f t="shared" si="54"/>
        <v>55155946689752.133</v>
      </c>
      <c r="I24" s="407">
        <f t="shared" si="55"/>
        <v>55045634796372.625</v>
      </c>
      <c r="J24" s="407">
        <f t="shared" si="56"/>
        <v>54935543526779.883</v>
      </c>
      <c r="K24" s="236">
        <f t="shared" ref="K24:N24" si="75">J24+($O24-$J24)/5</f>
        <v>54919062863721.852</v>
      </c>
      <c r="L24" s="236">
        <f t="shared" si="75"/>
        <v>54902582200663.82</v>
      </c>
      <c r="M24" s="236">
        <f t="shared" si="75"/>
        <v>54886101537605.789</v>
      </c>
      <c r="N24" s="236">
        <f t="shared" si="75"/>
        <v>54869620874547.758</v>
      </c>
      <c r="O24" s="357">
        <f t="shared" si="2"/>
        <v>54853140211489.719</v>
      </c>
      <c r="P24" s="236">
        <f t="shared" ref="P24:S24" si="76">O24+($T24-$O24)/5</f>
        <v>54842169583447.422</v>
      </c>
      <c r="Q24" s="236">
        <f t="shared" si="76"/>
        <v>54831198955405.125</v>
      </c>
      <c r="R24" s="236">
        <f t="shared" si="76"/>
        <v>54820228327362.828</v>
      </c>
      <c r="S24" s="236">
        <f t="shared" si="76"/>
        <v>54809257699320.531</v>
      </c>
      <c r="T24" s="357">
        <f t="shared" si="4"/>
        <v>54798287071278.227</v>
      </c>
      <c r="U24" s="236">
        <f t="shared" ref="U24:AR24" si="77">T24+($AS24-$T24)/30</f>
        <v>54794633852140.141</v>
      </c>
      <c r="V24" s="236">
        <f t="shared" si="77"/>
        <v>54790980633002.055</v>
      </c>
      <c r="W24" s="236">
        <f t="shared" si="77"/>
        <v>54787327413863.969</v>
      </c>
      <c r="X24" s="236">
        <f t="shared" si="77"/>
        <v>54783674194725.883</v>
      </c>
      <c r="Y24" s="236">
        <f t="shared" si="77"/>
        <v>54780020975587.797</v>
      </c>
      <c r="Z24" s="236">
        <f t="shared" si="77"/>
        <v>54776367756449.711</v>
      </c>
      <c r="AA24" s="236">
        <f t="shared" si="77"/>
        <v>54772714537311.625</v>
      </c>
      <c r="AB24" s="236">
        <f t="shared" si="77"/>
        <v>54769061318173.539</v>
      </c>
      <c r="AC24" s="236">
        <f t="shared" si="77"/>
        <v>54765408099035.453</v>
      </c>
      <c r="AD24" s="236">
        <f t="shared" si="77"/>
        <v>54761754879897.367</v>
      </c>
      <c r="AE24" s="236">
        <f t="shared" si="77"/>
        <v>54758101660759.281</v>
      </c>
      <c r="AF24" s="236">
        <f t="shared" si="77"/>
        <v>54754448441621.195</v>
      </c>
      <c r="AG24" s="236">
        <f t="shared" si="77"/>
        <v>54750795222483.109</v>
      </c>
      <c r="AH24" s="236">
        <f t="shared" si="77"/>
        <v>54747142003345.023</v>
      </c>
      <c r="AI24" s="236">
        <f t="shared" si="77"/>
        <v>54743488784206.938</v>
      </c>
      <c r="AJ24" s="236">
        <f t="shared" si="77"/>
        <v>54739835565068.852</v>
      </c>
      <c r="AK24" s="236">
        <f t="shared" si="77"/>
        <v>54736182345930.766</v>
      </c>
      <c r="AL24" s="236">
        <f t="shared" si="77"/>
        <v>54732529126792.68</v>
      </c>
      <c r="AM24" s="236">
        <f t="shared" si="77"/>
        <v>54728875907654.594</v>
      </c>
      <c r="AN24" s="236">
        <f t="shared" si="77"/>
        <v>54725222688516.508</v>
      </c>
      <c r="AO24" s="236">
        <f t="shared" si="77"/>
        <v>54721569469378.422</v>
      </c>
      <c r="AP24" s="236">
        <f t="shared" si="77"/>
        <v>54717916250240.336</v>
      </c>
      <c r="AQ24" s="236">
        <f t="shared" si="77"/>
        <v>54714263031102.25</v>
      </c>
      <c r="AR24" s="236">
        <f t="shared" si="77"/>
        <v>54710609811964.164</v>
      </c>
      <c r="AS24" s="357">
        <f t="shared" si="6"/>
        <v>54688690497135.672</v>
      </c>
      <c r="AV24" s="457">
        <v>5.0000000000000001E-4</v>
      </c>
      <c r="AW24" s="457">
        <v>2.0000000000000001E-4</v>
      </c>
      <c r="AX24" s="457">
        <v>-2.5000000000000001E-2</v>
      </c>
      <c r="AY24" s="458">
        <v>2E-3</v>
      </c>
      <c r="AZ24" s="476">
        <v>2E-3</v>
      </c>
      <c r="BA24" s="470">
        <v>1.5E-3</v>
      </c>
      <c r="BB24" s="361">
        <v>1E-3</v>
      </c>
      <c r="BC24" s="404">
        <v>2E-3</v>
      </c>
    </row>
    <row r="25" spans="1:55" x14ac:dyDescent="0.25">
      <c r="A25" s="74" t="s">
        <v>9</v>
      </c>
      <c r="B25" s="152" t="s">
        <v>314</v>
      </c>
      <c r="C25" s="152" t="s">
        <v>353</v>
      </c>
      <c r="D25" s="363">
        <f>VLOOKUP($A25,'Energy Use 2019'!$B$64:$L$106,11,0)/VLOOKUP($A25,'Value Added'!$A$2:$L$44,9,0)</f>
        <v>470720658771.90289</v>
      </c>
      <c r="E25" s="363">
        <f>VLOOKUP($A25,'Energy Use 2020'!$B$64:$L$106,11,0)/VLOOKUP($A25,'Value Added'!$A$2:$L$44,10,0)</f>
        <v>433693407724.88147</v>
      </c>
      <c r="F25" s="406">
        <f t="shared" si="7"/>
        <v>433476561021.01904</v>
      </c>
      <c r="G25" s="407">
        <f t="shared" si="53"/>
        <v>433389865708.81482</v>
      </c>
      <c r="H25" s="407">
        <f t="shared" si="54"/>
        <v>444224612351.53516</v>
      </c>
      <c r="I25" s="407">
        <f t="shared" si="55"/>
        <v>443336163126.83209</v>
      </c>
      <c r="J25" s="407">
        <f t="shared" si="56"/>
        <v>442449490800.57843</v>
      </c>
      <c r="K25" s="236">
        <f t="shared" ref="K25:N25" si="78">J25+($O25-$J25)/5</f>
        <v>442316755953.33826</v>
      </c>
      <c r="L25" s="236">
        <f t="shared" si="78"/>
        <v>442184021106.09808</v>
      </c>
      <c r="M25" s="236">
        <f t="shared" si="78"/>
        <v>442051286258.85791</v>
      </c>
      <c r="N25" s="236">
        <f t="shared" si="78"/>
        <v>441918551411.61774</v>
      </c>
      <c r="O25" s="357">
        <f t="shared" si="2"/>
        <v>441785816564.37756</v>
      </c>
      <c r="P25" s="236">
        <f t="shared" ref="P25:S25" si="79">O25+($T25-$O25)/5</f>
        <v>441697459401.0647</v>
      </c>
      <c r="Q25" s="236">
        <f t="shared" si="79"/>
        <v>441609102237.75183</v>
      </c>
      <c r="R25" s="236">
        <f t="shared" si="79"/>
        <v>441520745074.43896</v>
      </c>
      <c r="S25" s="236">
        <f t="shared" si="79"/>
        <v>441432387911.1261</v>
      </c>
      <c r="T25" s="357">
        <f t="shared" si="4"/>
        <v>441344030747.81317</v>
      </c>
      <c r="U25" s="236">
        <f t="shared" ref="U25:AR25" si="80">T25+($AS25-$T25)/30</f>
        <v>441314607812.42999</v>
      </c>
      <c r="V25" s="236">
        <f t="shared" si="80"/>
        <v>441285184877.04681</v>
      </c>
      <c r="W25" s="236">
        <f t="shared" si="80"/>
        <v>441255761941.66364</v>
      </c>
      <c r="X25" s="236">
        <f t="shared" si="80"/>
        <v>441226339006.28046</v>
      </c>
      <c r="Y25" s="236">
        <f t="shared" si="80"/>
        <v>441196916070.89728</v>
      </c>
      <c r="Z25" s="236">
        <f t="shared" si="80"/>
        <v>441167493135.5141</v>
      </c>
      <c r="AA25" s="236">
        <f t="shared" si="80"/>
        <v>441138070200.13092</v>
      </c>
      <c r="AB25" s="236">
        <f t="shared" si="80"/>
        <v>441108647264.74774</v>
      </c>
      <c r="AC25" s="236">
        <f t="shared" si="80"/>
        <v>441079224329.36456</v>
      </c>
      <c r="AD25" s="236">
        <f t="shared" si="80"/>
        <v>441049801393.98138</v>
      </c>
      <c r="AE25" s="236">
        <f t="shared" si="80"/>
        <v>441020378458.59821</v>
      </c>
      <c r="AF25" s="236">
        <f t="shared" si="80"/>
        <v>440990955523.21503</v>
      </c>
      <c r="AG25" s="236">
        <f t="shared" si="80"/>
        <v>440961532587.83185</v>
      </c>
      <c r="AH25" s="236">
        <f t="shared" si="80"/>
        <v>440932109652.44867</v>
      </c>
      <c r="AI25" s="236">
        <f t="shared" si="80"/>
        <v>440902686717.06549</v>
      </c>
      <c r="AJ25" s="236">
        <f t="shared" si="80"/>
        <v>440873263781.68231</v>
      </c>
      <c r="AK25" s="236">
        <f t="shared" si="80"/>
        <v>440843840846.29913</v>
      </c>
      <c r="AL25" s="236">
        <f t="shared" si="80"/>
        <v>440814417910.91595</v>
      </c>
      <c r="AM25" s="236">
        <f t="shared" si="80"/>
        <v>440784994975.53278</v>
      </c>
      <c r="AN25" s="236">
        <f t="shared" si="80"/>
        <v>440755572040.1496</v>
      </c>
      <c r="AO25" s="236">
        <f t="shared" si="80"/>
        <v>440726149104.76642</v>
      </c>
      <c r="AP25" s="236">
        <f t="shared" si="80"/>
        <v>440696726169.38324</v>
      </c>
      <c r="AQ25" s="236">
        <f t="shared" si="80"/>
        <v>440667303234.00006</v>
      </c>
      <c r="AR25" s="236">
        <f t="shared" si="80"/>
        <v>440637880298.61688</v>
      </c>
      <c r="AS25" s="357">
        <f t="shared" si="6"/>
        <v>440461342686.31757</v>
      </c>
      <c r="AV25" s="457">
        <v>5.0000000000000001E-4</v>
      </c>
      <c r="AW25" s="457">
        <v>2.0000000000000001E-4</v>
      </c>
      <c r="AX25" s="457">
        <v>-2.5000000000000001E-2</v>
      </c>
      <c r="AY25" s="458">
        <v>2E-3</v>
      </c>
      <c r="AZ25" s="476">
        <v>2E-3</v>
      </c>
      <c r="BA25" s="470">
        <v>1.5E-3</v>
      </c>
      <c r="BB25" s="361">
        <v>1E-3</v>
      </c>
      <c r="BC25" s="404">
        <v>2E-3</v>
      </c>
    </row>
    <row r="26" spans="1:55" x14ac:dyDescent="0.25">
      <c r="A26" s="74" t="s">
        <v>10</v>
      </c>
      <c r="B26" s="152" t="s">
        <v>314</v>
      </c>
      <c r="C26" s="152" t="s">
        <v>353</v>
      </c>
      <c r="D26" s="363">
        <f>VLOOKUP($A26,'Energy Use 2019'!$B$64:$L$106,11,0)/VLOOKUP($A26,'Value Added'!$A$2:$L$44,9,0)</f>
        <v>539431224031.13104</v>
      </c>
      <c r="E26" s="363">
        <f>VLOOKUP($A26,'Energy Use 2020'!$B$64:$L$106,11,0)/VLOOKUP($A26,'Value Added'!$A$2:$L$44,10,0)</f>
        <v>567522148479.58582</v>
      </c>
      <c r="F26" s="406">
        <f t="shared" si="7"/>
        <v>567238387405.34607</v>
      </c>
      <c r="G26" s="407">
        <f t="shared" si="53"/>
        <v>567124939727.86499</v>
      </c>
      <c r="H26" s="407">
        <f t="shared" si="54"/>
        <v>581303063221.06152</v>
      </c>
      <c r="I26" s="407">
        <f t="shared" si="55"/>
        <v>580140457094.61938</v>
      </c>
      <c r="J26" s="407">
        <f t="shared" si="56"/>
        <v>578980176180.43018</v>
      </c>
      <c r="K26" s="236">
        <f t="shared" ref="K26:N26" si="81">J26+($O26-$J26)/5</f>
        <v>578806482127.57605</v>
      </c>
      <c r="L26" s="236">
        <f t="shared" si="81"/>
        <v>578632788074.72192</v>
      </c>
      <c r="M26" s="236">
        <f t="shared" si="81"/>
        <v>578459094021.8678</v>
      </c>
      <c r="N26" s="236">
        <f t="shared" si="81"/>
        <v>578285399969.01367</v>
      </c>
      <c r="O26" s="357">
        <f t="shared" si="2"/>
        <v>578111705916.15955</v>
      </c>
      <c r="P26" s="236">
        <f t="shared" ref="P26:S26" si="82">O26+($T26-$O26)/5</f>
        <v>577996083574.97632</v>
      </c>
      <c r="Q26" s="236">
        <f t="shared" si="82"/>
        <v>577880461233.79309</v>
      </c>
      <c r="R26" s="236">
        <f t="shared" si="82"/>
        <v>577764838892.60986</v>
      </c>
      <c r="S26" s="236">
        <f t="shared" si="82"/>
        <v>577649216551.42664</v>
      </c>
      <c r="T26" s="357">
        <f t="shared" si="4"/>
        <v>577533594210.24341</v>
      </c>
      <c r="U26" s="236">
        <f t="shared" ref="U26:AR26" si="83">T26+($AS26-$T26)/30</f>
        <v>577495091970.62939</v>
      </c>
      <c r="V26" s="236">
        <f t="shared" si="83"/>
        <v>577456589731.01538</v>
      </c>
      <c r="W26" s="236">
        <f t="shared" si="83"/>
        <v>577418087491.40137</v>
      </c>
      <c r="X26" s="236">
        <f t="shared" si="83"/>
        <v>577379585251.78735</v>
      </c>
      <c r="Y26" s="236">
        <f t="shared" si="83"/>
        <v>577341083012.17334</v>
      </c>
      <c r="Z26" s="236">
        <f t="shared" si="83"/>
        <v>577302580772.55933</v>
      </c>
      <c r="AA26" s="236">
        <f t="shared" si="83"/>
        <v>577264078532.94531</v>
      </c>
      <c r="AB26" s="236">
        <f t="shared" si="83"/>
        <v>577225576293.3313</v>
      </c>
      <c r="AC26" s="236">
        <f t="shared" si="83"/>
        <v>577187074053.71729</v>
      </c>
      <c r="AD26" s="236">
        <f t="shared" si="83"/>
        <v>577148571814.10327</v>
      </c>
      <c r="AE26" s="236">
        <f t="shared" si="83"/>
        <v>577110069574.48926</v>
      </c>
      <c r="AF26" s="236">
        <f t="shared" si="83"/>
        <v>577071567334.87524</v>
      </c>
      <c r="AG26" s="236">
        <f t="shared" si="83"/>
        <v>577033065095.26123</v>
      </c>
      <c r="AH26" s="236">
        <f t="shared" si="83"/>
        <v>576994562855.64722</v>
      </c>
      <c r="AI26" s="236">
        <f t="shared" si="83"/>
        <v>576956060616.0332</v>
      </c>
      <c r="AJ26" s="236">
        <f t="shared" si="83"/>
        <v>576917558376.41919</v>
      </c>
      <c r="AK26" s="236">
        <f t="shared" si="83"/>
        <v>576879056136.80518</v>
      </c>
      <c r="AL26" s="236">
        <f t="shared" si="83"/>
        <v>576840553897.19116</v>
      </c>
      <c r="AM26" s="236">
        <f t="shared" si="83"/>
        <v>576802051657.57715</v>
      </c>
      <c r="AN26" s="236">
        <f t="shared" si="83"/>
        <v>576763549417.96313</v>
      </c>
      <c r="AO26" s="236">
        <f t="shared" si="83"/>
        <v>576725047178.34912</v>
      </c>
      <c r="AP26" s="236">
        <f t="shared" si="83"/>
        <v>576686544938.73511</v>
      </c>
      <c r="AQ26" s="236">
        <f t="shared" si="83"/>
        <v>576648042699.12109</v>
      </c>
      <c r="AR26" s="236">
        <f t="shared" si="83"/>
        <v>576609540459.50708</v>
      </c>
      <c r="AS26" s="357">
        <f t="shared" si="6"/>
        <v>576378527021.82288</v>
      </c>
      <c r="AV26" s="457">
        <v>5.0000000000000001E-4</v>
      </c>
      <c r="AW26" s="457">
        <v>2.0000000000000001E-4</v>
      </c>
      <c r="AX26" s="457">
        <v>-2.5000000000000001E-2</v>
      </c>
      <c r="AY26" s="458">
        <v>2E-3</v>
      </c>
      <c r="AZ26" s="476">
        <v>2E-3</v>
      </c>
      <c r="BA26" s="470">
        <v>1.5E-3</v>
      </c>
      <c r="BB26" s="361">
        <v>1E-3</v>
      </c>
      <c r="BC26" s="404">
        <v>2E-3</v>
      </c>
    </row>
    <row r="27" spans="1:55" x14ac:dyDescent="0.25">
      <c r="A27" s="74" t="s">
        <v>11</v>
      </c>
      <c r="B27" s="152" t="s">
        <v>314</v>
      </c>
      <c r="C27" s="152" t="s">
        <v>353</v>
      </c>
      <c r="D27" s="363">
        <f>VLOOKUP($A27,'Energy Use 2019'!$B$64:$L$106,11,0)/VLOOKUP($A27,'Value Added'!$A$2:$L$44,9,0)</f>
        <v>303289072157.54529</v>
      </c>
      <c r="E27" s="363">
        <f>VLOOKUP($A27,'Energy Use 2020'!$B$64:$L$106,11,0)/VLOOKUP($A27,'Value Added'!$A$2:$L$44,10,0)</f>
        <v>292296813132.76489</v>
      </c>
      <c r="F27" s="406">
        <f t="shared" si="7"/>
        <v>292150664726.19855</v>
      </c>
      <c r="G27" s="407">
        <f t="shared" si="53"/>
        <v>292092234593.2533</v>
      </c>
      <c r="H27" s="407">
        <f t="shared" si="54"/>
        <v>299394540458.08459</v>
      </c>
      <c r="I27" s="407">
        <f t="shared" si="55"/>
        <v>298795751377.1684</v>
      </c>
      <c r="J27" s="407">
        <f t="shared" si="56"/>
        <v>298198159874.41406</v>
      </c>
      <c r="K27" s="236">
        <f t="shared" ref="K27:N27" si="84">J27+($O27-$J27)/5</f>
        <v>298108700426.45172</v>
      </c>
      <c r="L27" s="236">
        <f t="shared" si="84"/>
        <v>298019240978.48938</v>
      </c>
      <c r="M27" s="236">
        <f t="shared" si="84"/>
        <v>297929781530.52704</v>
      </c>
      <c r="N27" s="236">
        <f t="shared" si="84"/>
        <v>297840322082.5647</v>
      </c>
      <c r="O27" s="357">
        <f t="shared" si="2"/>
        <v>297750862634.60248</v>
      </c>
      <c r="P27" s="236">
        <f t="shared" ref="P27:S27" si="85">O27+($T27-$O27)/5</f>
        <v>297691312462.07556</v>
      </c>
      <c r="Q27" s="236">
        <f t="shared" si="85"/>
        <v>297631762289.54865</v>
      </c>
      <c r="R27" s="236">
        <f t="shared" si="85"/>
        <v>297572212117.02173</v>
      </c>
      <c r="S27" s="236">
        <f t="shared" si="85"/>
        <v>297512661944.49481</v>
      </c>
      <c r="T27" s="357">
        <f t="shared" si="4"/>
        <v>297453111771.9679</v>
      </c>
      <c r="U27" s="236">
        <f t="shared" ref="U27:AR27" si="86">T27+($AS27-$T27)/30</f>
        <v>297433281564.51642</v>
      </c>
      <c r="V27" s="236">
        <f t="shared" si="86"/>
        <v>297413451357.06494</v>
      </c>
      <c r="W27" s="236">
        <f t="shared" si="86"/>
        <v>297393621149.61346</v>
      </c>
      <c r="X27" s="236">
        <f t="shared" si="86"/>
        <v>297373790942.16199</v>
      </c>
      <c r="Y27" s="236">
        <f t="shared" si="86"/>
        <v>297353960734.71051</v>
      </c>
      <c r="Z27" s="236">
        <f t="shared" si="86"/>
        <v>297334130527.25903</v>
      </c>
      <c r="AA27" s="236">
        <f t="shared" si="86"/>
        <v>297314300319.80756</v>
      </c>
      <c r="AB27" s="236">
        <f t="shared" si="86"/>
        <v>297294470112.35608</v>
      </c>
      <c r="AC27" s="236">
        <f t="shared" si="86"/>
        <v>297274639904.9046</v>
      </c>
      <c r="AD27" s="236">
        <f t="shared" si="86"/>
        <v>297254809697.45313</v>
      </c>
      <c r="AE27" s="236">
        <f t="shared" si="86"/>
        <v>297234979490.00165</v>
      </c>
      <c r="AF27" s="236">
        <f t="shared" si="86"/>
        <v>297215149282.55017</v>
      </c>
      <c r="AG27" s="236">
        <f t="shared" si="86"/>
        <v>297195319075.09869</v>
      </c>
      <c r="AH27" s="236">
        <f t="shared" si="86"/>
        <v>297175488867.64722</v>
      </c>
      <c r="AI27" s="236">
        <f t="shared" si="86"/>
        <v>297155658660.19574</v>
      </c>
      <c r="AJ27" s="236">
        <f t="shared" si="86"/>
        <v>297135828452.74426</v>
      </c>
      <c r="AK27" s="236">
        <f t="shared" si="86"/>
        <v>297115998245.29279</v>
      </c>
      <c r="AL27" s="236">
        <f t="shared" si="86"/>
        <v>297096168037.84131</v>
      </c>
      <c r="AM27" s="236">
        <f t="shared" si="86"/>
        <v>297076337830.38983</v>
      </c>
      <c r="AN27" s="236">
        <f t="shared" si="86"/>
        <v>297056507622.93835</v>
      </c>
      <c r="AO27" s="236">
        <f t="shared" si="86"/>
        <v>297036677415.48688</v>
      </c>
      <c r="AP27" s="236">
        <f t="shared" si="86"/>
        <v>297016847208.0354</v>
      </c>
      <c r="AQ27" s="236">
        <f t="shared" si="86"/>
        <v>296997017000.58392</v>
      </c>
      <c r="AR27" s="236">
        <f t="shared" si="86"/>
        <v>296977186793.13245</v>
      </c>
      <c r="AS27" s="357">
        <f t="shared" si="6"/>
        <v>296858205548.42395</v>
      </c>
      <c r="AV27" s="457">
        <v>5.0000000000000001E-4</v>
      </c>
      <c r="AW27" s="457">
        <v>2.0000000000000001E-4</v>
      </c>
      <c r="AX27" s="457">
        <v>-2.5000000000000001E-2</v>
      </c>
      <c r="AY27" s="458">
        <v>2E-3</v>
      </c>
      <c r="AZ27" s="476">
        <v>2E-3</v>
      </c>
      <c r="BA27" s="470">
        <v>1.5E-3</v>
      </c>
      <c r="BB27" s="361">
        <v>1E-3</v>
      </c>
      <c r="BC27" s="404">
        <v>2E-3</v>
      </c>
    </row>
    <row r="28" spans="1:55" x14ac:dyDescent="0.25">
      <c r="A28" s="74" t="s">
        <v>12</v>
      </c>
      <c r="B28" s="152" t="s">
        <v>314</v>
      </c>
      <c r="C28" s="152" t="s">
        <v>353</v>
      </c>
      <c r="D28" s="363">
        <f>VLOOKUP($A28,'Energy Use 2019'!$B$64:$L$106,11,0)/VLOOKUP($A28,'Value Added'!$A$2:$L$44,9,0)</f>
        <v>21075344637.484768</v>
      </c>
      <c r="E28" s="363">
        <f>VLOOKUP($A28,'Energy Use 2020'!$B$64:$L$106,11,0)/VLOOKUP($A28,'Value Added'!$A$2:$L$44,10,0)</f>
        <v>19270039359.511375</v>
      </c>
      <c r="F28" s="406">
        <f t="shared" si="7"/>
        <v>19260404339.831619</v>
      </c>
      <c r="G28" s="407">
        <f t="shared" si="53"/>
        <v>19256552258.963654</v>
      </c>
      <c r="H28" s="407">
        <f t="shared" si="54"/>
        <v>19737966065.437744</v>
      </c>
      <c r="I28" s="407">
        <f t="shared" si="55"/>
        <v>19698490133.30687</v>
      </c>
      <c r="J28" s="407">
        <f t="shared" si="56"/>
        <v>19659093153.040257</v>
      </c>
      <c r="K28" s="236">
        <f t="shared" ref="K28:N28" si="87">J28+($O28-$J28)/5</f>
        <v>19653195425.094345</v>
      </c>
      <c r="L28" s="236">
        <f t="shared" si="87"/>
        <v>19647297697.148434</v>
      </c>
      <c r="M28" s="236">
        <f t="shared" si="87"/>
        <v>19641399969.202522</v>
      </c>
      <c r="N28" s="236">
        <f t="shared" si="87"/>
        <v>19635502241.256611</v>
      </c>
      <c r="O28" s="357">
        <f t="shared" si="2"/>
        <v>19629604513.310696</v>
      </c>
      <c r="P28" s="236">
        <f t="shared" ref="P28:S28" si="88">O28+($T28-$O28)/5</f>
        <v>19625678592.408035</v>
      </c>
      <c r="Q28" s="236">
        <f t="shared" si="88"/>
        <v>19621752671.505375</v>
      </c>
      <c r="R28" s="236">
        <f t="shared" si="88"/>
        <v>19617826750.602715</v>
      </c>
      <c r="S28" s="236">
        <f t="shared" si="88"/>
        <v>19613900829.700054</v>
      </c>
      <c r="T28" s="357">
        <f t="shared" si="4"/>
        <v>19609974908.797386</v>
      </c>
      <c r="U28" s="236">
        <f t="shared" ref="U28:AR28" si="89">T28+($AS28-$T28)/30</f>
        <v>19608667577.136799</v>
      </c>
      <c r="V28" s="236">
        <f t="shared" si="89"/>
        <v>19607360245.476212</v>
      </c>
      <c r="W28" s="236">
        <f t="shared" si="89"/>
        <v>19606052913.815624</v>
      </c>
      <c r="X28" s="236">
        <f t="shared" si="89"/>
        <v>19604745582.155037</v>
      </c>
      <c r="Y28" s="236">
        <f t="shared" si="89"/>
        <v>19603438250.49445</v>
      </c>
      <c r="Z28" s="236">
        <f t="shared" si="89"/>
        <v>19602130918.833862</v>
      </c>
      <c r="AA28" s="236">
        <f t="shared" si="89"/>
        <v>19600823587.173275</v>
      </c>
      <c r="AB28" s="236">
        <f t="shared" si="89"/>
        <v>19599516255.512688</v>
      </c>
      <c r="AC28" s="236">
        <f t="shared" si="89"/>
        <v>19598208923.8521</v>
      </c>
      <c r="AD28" s="236">
        <f t="shared" si="89"/>
        <v>19596901592.191513</v>
      </c>
      <c r="AE28" s="236">
        <f t="shared" si="89"/>
        <v>19595594260.530926</v>
      </c>
      <c r="AF28" s="236">
        <f t="shared" si="89"/>
        <v>19594286928.870338</v>
      </c>
      <c r="AG28" s="236">
        <f t="shared" si="89"/>
        <v>19592979597.209751</v>
      </c>
      <c r="AH28" s="236">
        <f t="shared" si="89"/>
        <v>19591672265.549164</v>
      </c>
      <c r="AI28" s="236">
        <f t="shared" si="89"/>
        <v>19590364933.888577</v>
      </c>
      <c r="AJ28" s="236">
        <f t="shared" si="89"/>
        <v>19589057602.227989</v>
      </c>
      <c r="AK28" s="236">
        <f t="shared" si="89"/>
        <v>19587750270.567402</v>
      </c>
      <c r="AL28" s="236">
        <f t="shared" si="89"/>
        <v>19586442938.906815</v>
      </c>
      <c r="AM28" s="236">
        <f t="shared" si="89"/>
        <v>19585135607.246227</v>
      </c>
      <c r="AN28" s="236">
        <f t="shared" si="89"/>
        <v>19583828275.58564</v>
      </c>
      <c r="AO28" s="236">
        <f t="shared" si="89"/>
        <v>19582520943.925053</v>
      </c>
      <c r="AP28" s="236">
        <f t="shared" si="89"/>
        <v>19581213612.264465</v>
      </c>
      <c r="AQ28" s="236">
        <f t="shared" si="89"/>
        <v>19579906280.603878</v>
      </c>
      <c r="AR28" s="236">
        <f t="shared" si="89"/>
        <v>19578598948.943291</v>
      </c>
      <c r="AS28" s="357">
        <f t="shared" si="6"/>
        <v>19570754958.97979</v>
      </c>
      <c r="AV28" s="457">
        <v>5.0000000000000001E-4</v>
      </c>
      <c r="AW28" s="457">
        <v>2.0000000000000001E-4</v>
      </c>
      <c r="AX28" s="457">
        <v>-2.5000000000000001E-2</v>
      </c>
      <c r="AY28" s="458">
        <v>2E-3</v>
      </c>
      <c r="AZ28" s="476">
        <v>2E-3</v>
      </c>
      <c r="BA28" s="470">
        <v>1.5E-3</v>
      </c>
      <c r="BB28" s="361">
        <v>1E-3</v>
      </c>
      <c r="BC28" s="404">
        <v>2E-3</v>
      </c>
    </row>
    <row r="29" spans="1:55" x14ac:dyDescent="0.25">
      <c r="A29" s="74" t="s">
        <v>13</v>
      </c>
      <c r="B29" s="152" t="s">
        <v>314</v>
      </c>
      <c r="C29" s="152" t="s">
        <v>353</v>
      </c>
      <c r="D29" s="363">
        <f>VLOOKUP($A29,'Energy Use 2019'!$B$64:$L$106,11,0)/VLOOKUP($A29,'Value Added'!$A$2:$L$44,9,0)</f>
        <v>1035924457295.4603</v>
      </c>
      <c r="E29" s="363">
        <f>VLOOKUP($A29,'Energy Use 2020'!$B$64:$L$106,11,0)/VLOOKUP($A29,'Value Added'!$A$2:$L$44,10,0)</f>
        <v>1014743772432.7102</v>
      </c>
      <c r="F29" s="406">
        <f t="shared" si="7"/>
        <v>1014236400546.4939</v>
      </c>
      <c r="G29" s="407">
        <f t="shared" si="53"/>
        <v>1014033553266.3846</v>
      </c>
      <c r="H29" s="407">
        <f t="shared" si="54"/>
        <v>1039384392098.0442</v>
      </c>
      <c r="I29" s="407">
        <f t="shared" si="55"/>
        <v>1037305623313.8481</v>
      </c>
      <c r="J29" s="407">
        <f t="shared" si="56"/>
        <v>1035231012067.2205</v>
      </c>
      <c r="K29" s="236">
        <f t="shared" ref="K29:N29" si="90">J29+($O29-$J29)/5</f>
        <v>1034920442763.6003</v>
      </c>
      <c r="L29" s="236">
        <f t="shared" si="90"/>
        <v>1034609873459.9802</v>
      </c>
      <c r="M29" s="236">
        <f t="shared" si="90"/>
        <v>1034299304156.3601</v>
      </c>
      <c r="N29" s="236">
        <f t="shared" si="90"/>
        <v>1033988734852.74</v>
      </c>
      <c r="O29" s="357">
        <f t="shared" si="2"/>
        <v>1033678165549.1196</v>
      </c>
      <c r="P29" s="236">
        <f t="shared" ref="P29:S29" si="91">O29+($T29-$O29)/5</f>
        <v>1033471429916.0098</v>
      </c>
      <c r="Q29" s="236">
        <f t="shared" si="91"/>
        <v>1033264694282.8999</v>
      </c>
      <c r="R29" s="236">
        <f t="shared" si="91"/>
        <v>1033057958649.79</v>
      </c>
      <c r="S29" s="236">
        <f t="shared" si="91"/>
        <v>1032851223016.6802</v>
      </c>
      <c r="T29" s="357">
        <f t="shared" si="4"/>
        <v>1032644487383.5706</v>
      </c>
      <c r="U29" s="236">
        <f t="shared" ref="U29:AR29" si="92">T29+($AS29-$T29)/30</f>
        <v>1032575644417.745</v>
      </c>
      <c r="V29" s="236">
        <f t="shared" si="92"/>
        <v>1032506801451.9194</v>
      </c>
      <c r="W29" s="236">
        <f t="shared" si="92"/>
        <v>1032437958486.0939</v>
      </c>
      <c r="X29" s="236">
        <f t="shared" si="92"/>
        <v>1032369115520.2683</v>
      </c>
      <c r="Y29" s="236">
        <f t="shared" si="92"/>
        <v>1032300272554.4427</v>
      </c>
      <c r="Z29" s="236">
        <f t="shared" si="92"/>
        <v>1032231429588.6172</v>
      </c>
      <c r="AA29" s="236">
        <f t="shared" si="92"/>
        <v>1032162586622.7916</v>
      </c>
      <c r="AB29" s="236">
        <f t="shared" si="92"/>
        <v>1032093743656.9661</v>
      </c>
      <c r="AC29" s="236">
        <f t="shared" si="92"/>
        <v>1032024900691.1405</v>
      </c>
      <c r="AD29" s="236">
        <f t="shared" si="92"/>
        <v>1031956057725.3149</v>
      </c>
      <c r="AE29" s="236">
        <f t="shared" si="92"/>
        <v>1031887214759.4894</v>
      </c>
      <c r="AF29" s="236">
        <f t="shared" si="92"/>
        <v>1031818371793.6638</v>
      </c>
      <c r="AG29" s="236">
        <f t="shared" si="92"/>
        <v>1031749528827.8383</v>
      </c>
      <c r="AH29" s="236">
        <f t="shared" si="92"/>
        <v>1031680685862.0127</v>
      </c>
      <c r="AI29" s="236">
        <f t="shared" si="92"/>
        <v>1031611842896.1871</v>
      </c>
      <c r="AJ29" s="236">
        <f t="shared" si="92"/>
        <v>1031542999930.3616</v>
      </c>
      <c r="AK29" s="236">
        <f t="shared" si="92"/>
        <v>1031474156964.536</v>
      </c>
      <c r="AL29" s="236">
        <f t="shared" si="92"/>
        <v>1031405313998.7104</v>
      </c>
      <c r="AM29" s="236">
        <f t="shared" si="92"/>
        <v>1031336471032.8849</v>
      </c>
      <c r="AN29" s="236">
        <f t="shared" si="92"/>
        <v>1031267628067.0593</v>
      </c>
      <c r="AO29" s="236">
        <f t="shared" si="92"/>
        <v>1031198785101.2338</v>
      </c>
      <c r="AP29" s="236">
        <f t="shared" si="92"/>
        <v>1031129942135.4082</v>
      </c>
      <c r="AQ29" s="236">
        <f t="shared" si="92"/>
        <v>1031061099169.5826</v>
      </c>
      <c r="AR29" s="236">
        <f t="shared" si="92"/>
        <v>1030992256203.7571</v>
      </c>
      <c r="AS29" s="357">
        <f t="shared" si="6"/>
        <v>1030579198408.8035</v>
      </c>
      <c r="AV29" s="457">
        <v>5.0000000000000001E-4</v>
      </c>
      <c r="AW29" s="457">
        <v>2.0000000000000001E-4</v>
      </c>
      <c r="AX29" s="457">
        <v>-2.5000000000000001E-2</v>
      </c>
      <c r="AY29" s="458">
        <v>2E-3</v>
      </c>
      <c r="AZ29" s="476">
        <v>2E-3</v>
      </c>
      <c r="BA29" s="470">
        <v>1.5E-3</v>
      </c>
      <c r="BB29" s="361">
        <v>1E-3</v>
      </c>
      <c r="BC29" s="404">
        <v>2E-3</v>
      </c>
    </row>
    <row r="30" spans="1:55" x14ac:dyDescent="0.25">
      <c r="A30" s="74" t="s">
        <v>14</v>
      </c>
      <c r="B30" s="152" t="s">
        <v>314</v>
      </c>
      <c r="C30" s="152" t="s">
        <v>353</v>
      </c>
      <c r="D30" s="363">
        <f>VLOOKUP($A30,'Energy Use 2019'!$B$64:$L$106,11,0)/VLOOKUP($A30,'Value Added'!$A$2:$L$44,9,0)</f>
        <v>243107941817.3913</v>
      </c>
      <c r="E30" s="363">
        <f>VLOOKUP($A30,'Energy Use 2020'!$B$64:$L$106,11,0)/VLOOKUP($A30,'Value Added'!$A$2:$L$44,10,0)</f>
        <v>261241284576.46417</v>
      </c>
      <c r="F30" s="406">
        <f t="shared" si="7"/>
        <v>261110663934.17596</v>
      </c>
      <c r="G30" s="407">
        <f t="shared" si="53"/>
        <v>261058441801.38913</v>
      </c>
      <c r="H30" s="407">
        <f t="shared" si="54"/>
        <v>267584902846.42383</v>
      </c>
      <c r="I30" s="407">
        <f t="shared" si="55"/>
        <v>267049733040.73099</v>
      </c>
      <c r="J30" s="407">
        <f t="shared" si="56"/>
        <v>266515633574.64954</v>
      </c>
      <c r="K30" s="236">
        <f t="shared" ref="K30:N30" si="93">J30+($O30-$J30)/5</f>
        <v>266435678884.57715</v>
      </c>
      <c r="L30" s="236">
        <f t="shared" si="93"/>
        <v>266355724194.50476</v>
      </c>
      <c r="M30" s="236">
        <f t="shared" si="93"/>
        <v>266275769504.43237</v>
      </c>
      <c r="N30" s="236">
        <f t="shared" si="93"/>
        <v>266195814814.35999</v>
      </c>
      <c r="O30" s="357">
        <f t="shared" si="2"/>
        <v>266115860124.28757</v>
      </c>
      <c r="P30" s="236">
        <f t="shared" ref="P30:S30" si="94">O30+($T30-$O30)/5</f>
        <v>266062636952.2627</v>
      </c>
      <c r="Q30" s="236">
        <f t="shared" si="94"/>
        <v>266009413780.23782</v>
      </c>
      <c r="R30" s="236">
        <f t="shared" si="94"/>
        <v>265956190608.21295</v>
      </c>
      <c r="S30" s="236">
        <f t="shared" si="94"/>
        <v>265902967436.18808</v>
      </c>
      <c r="T30" s="357">
        <f t="shared" si="4"/>
        <v>265849744264.16327</v>
      </c>
      <c r="U30" s="236">
        <f t="shared" ref="U30:AR30" si="95">T30+($AS30-$T30)/30</f>
        <v>265832020947.879</v>
      </c>
      <c r="V30" s="236">
        <f t="shared" si="95"/>
        <v>265814297631.59473</v>
      </c>
      <c r="W30" s="236">
        <f t="shared" si="95"/>
        <v>265796574315.31046</v>
      </c>
      <c r="X30" s="236">
        <f t="shared" si="95"/>
        <v>265778850999.02618</v>
      </c>
      <c r="Y30" s="236">
        <f t="shared" si="95"/>
        <v>265761127682.74191</v>
      </c>
      <c r="Z30" s="236">
        <f t="shared" si="95"/>
        <v>265743404366.45764</v>
      </c>
      <c r="AA30" s="236">
        <f t="shared" si="95"/>
        <v>265725681050.17337</v>
      </c>
      <c r="AB30" s="236">
        <f t="shared" si="95"/>
        <v>265707957733.8891</v>
      </c>
      <c r="AC30" s="236">
        <f t="shared" si="95"/>
        <v>265690234417.60483</v>
      </c>
      <c r="AD30" s="236">
        <f t="shared" si="95"/>
        <v>265672511101.32056</v>
      </c>
      <c r="AE30" s="236">
        <f t="shared" si="95"/>
        <v>265654787785.03629</v>
      </c>
      <c r="AF30" s="236">
        <f t="shared" si="95"/>
        <v>265637064468.75201</v>
      </c>
      <c r="AG30" s="236">
        <f t="shared" si="95"/>
        <v>265619341152.46774</v>
      </c>
      <c r="AH30" s="236">
        <f t="shared" si="95"/>
        <v>265601617836.18347</v>
      </c>
      <c r="AI30" s="236">
        <f t="shared" si="95"/>
        <v>265583894519.8992</v>
      </c>
      <c r="AJ30" s="236">
        <f t="shared" si="95"/>
        <v>265566171203.61493</v>
      </c>
      <c r="AK30" s="236">
        <f t="shared" si="95"/>
        <v>265548447887.33066</v>
      </c>
      <c r="AL30" s="236">
        <f t="shared" si="95"/>
        <v>265530724571.04639</v>
      </c>
      <c r="AM30" s="236">
        <f t="shared" si="95"/>
        <v>265513001254.76212</v>
      </c>
      <c r="AN30" s="236">
        <f t="shared" si="95"/>
        <v>265495277938.47784</v>
      </c>
      <c r="AO30" s="236">
        <f t="shared" si="95"/>
        <v>265477554622.19357</v>
      </c>
      <c r="AP30" s="236">
        <f t="shared" si="95"/>
        <v>265459831305.9093</v>
      </c>
      <c r="AQ30" s="236">
        <f t="shared" si="95"/>
        <v>265442107989.62503</v>
      </c>
      <c r="AR30" s="236">
        <f t="shared" si="95"/>
        <v>265424384673.34076</v>
      </c>
      <c r="AS30" s="357">
        <f t="shared" si="6"/>
        <v>265318044775.63495</v>
      </c>
      <c r="AV30" s="457">
        <v>5.0000000000000001E-4</v>
      </c>
      <c r="AW30" s="457">
        <v>2.0000000000000001E-4</v>
      </c>
      <c r="AX30" s="457">
        <v>-2.5000000000000001E-2</v>
      </c>
      <c r="AY30" s="458">
        <v>2E-3</v>
      </c>
      <c r="AZ30" s="476">
        <v>2E-3</v>
      </c>
      <c r="BA30" s="470">
        <v>1.5E-3</v>
      </c>
      <c r="BB30" s="361">
        <v>1E-3</v>
      </c>
      <c r="BC30" s="404">
        <v>2E-3</v>
      </c>
    </row>
    <row r="31" spans="1:55" x14ac:dyDescent="0.25">
      <c r="A31" s="74" t="s">
        <v>15</v>
      </c>
      <c r="B31" s="152" t="s">
        <v>314</v>
      </c>
      <c r="C31" s="152" t="s">
        <v>353</v>
      </c>
      <c r="D31" s="363">
        <f>VLOOKUP($A31,'Energy Use 2019'!$B$64:$L$106,11,0)/VLOOKUP($A31,'Value Added'!$A$2:$L$44,9,0)</f>
        <v>199375829935.07144</v>
      </c>
      <c r="E31" s="363">
        <f>VLOOKUP($A31,'Energy Use 2020'!$B$64:$L$106,11,0)/VLOOKUP($A31,'Value Added'!$A$2:$L$44,10,0)</f>
        <v>215061107011.71066</v>
      </c>
      <c r="F31" s="406">
        <f t="shared" si="7"/>
        <v>214953576458.20483</v>
      </c>
      <c r="G31" s="407">
        <f t="shared" si="53"/>
        <v>214910585742.91321</v>
      </c>
      <c r="H31" s="407">
        <f t="shared" si="54"/>
        <v>220283350386.48602</v>
      </c>
      <c r="I31" s="407">
        <f t="shared" si="55"/>
        <v>219842783685.71304</v>
      </c>
      <c r="J31" s="407">
        <f t="shared" si="56"/>
        <v>219403098118.34161</v>
      </c>
      <c r="K31" s="236">
        <f t="shared" ref="K31:N31" si="96">J31+($O31-$J31)/5</f>
        <v>219337277188.90613</v>
      </c>
      <c r="L31" s="236">
        <f t="shared" si="96"/>
        <v>219271456259.47064</v>
      </c>
      <c r="M31" s="236">
        <f t="shared" si="96"/>
        <v>219205635330.03516</v>
      </c>
      <c r="N31" s="236">
        <f t="shared" si="96"/>
        <v>219139814400.59967</v>
      </c>
      <c r="O31" s="357">
        <f t="shared" si="2"/>
        <v>219073993471.16412</v>
      </c>
      <c r="P31" s="236">
        <f t="shared" ref="P31:S31" si="97">O31+($T31-$O31)/5</f>
        <v>219030178672.46988</v>
      </c>
      <c r="Q31" s="236">
        <f t="shared" si="97"/>
        <v>218986363873.77563</v>
      </c>
      <c r="R31" s="236">
        <f t="shared" si="97"/>
        <v>218942549075.08139</v>
      </c>
      <c r="S31" s="236">
        <f t="shared" si="97"/>
        <v>218898734276.38715</v>
      </c>
      <c r="T31" s="357">
        <f t="shared" si="4"/>
        <v>218854919477.69296</v>
      </c>
      <c r="U31" s="236">
        <f t="shared" ref="U31:AR31" si="98">T31+($AS31-$T31)/30</f>
        <v>218840329149.72778</v>
      </c>
      <c r="V31" s="236">
        <f t="shared" si="98"/>
        <v>218825738821.7626</v>
      </c>
      <c r="W31" s="236">
        <f t="shared" si="98"/>
        <v>218811148493.79742</v>
      </c>
      <c r="X31" s="236">
        <f t="shared" si="98"/>
        <v>218796558165.83224</v>
      </c>
      <c r="Y31" s="236">
        <f t="shared" si="98"/>
        <v>218781967837.86707</v>
      </c>
      <c r="Z31" s="236">
        <f t="shared" si="98"/>
        <v>218767377509.90189</v>
      </c>
      <c r="AA31" s="236">
        <f t="shared" si="98"/>
        <v>218752787181.93671</v>
      </c>
      <c r="AB31" s="236">
        <f t="shared" si="98"/>
        <v>218738196853.97153</v>
      </c>
      <c r="AC31" s="236">
        <f t="shared" si="98"/>
        <v>218723606526.00635</v>
      </c>
      <c r="AD31" s="236">
        <f t="shared" si="98"/>
        <v>218709016198.04117</v>
      </c>
      <c r="AE31" s="236">
        <f t="shared" si="98"/>
        <v>218694425870.07599</v>
      </c>
      <c r="AF31" s="236">
        <f t="shared" si="98"/>
        <v>218679835542.11081</v>
      </c>
      <c r="AG31" s="236">
        <f t="shared" si="98"/>
        <v>218665245214.14563</v>
      </c>
      <c r="AH31" s="236">
        <f t="shared" si="98"/>
        <v>218650654886.18045</v>
      </c>
      <c r="AI31" s="236">
        <f t="shared" si="98"/>
        <v>218636064558.21527</v>
      </c>
      <c r="AJ31" s="236">
        <f t="shared" si="98"/>
        <v>218621474230.25009</v>
      </c>
      <c r="AK31" s="236">
        <f t="shared" si="98"/>
        <v>218606883902.28491</v>
      </c>
      <c r="AL31" s="236">
        <f t="shared" si="98"/>
        <v>218592293574.31973</v>
      </c>
      <c r="AM31" s="236">
        <f t="shared" si="98"/>
        <v>218577703246.35455</v>
      </c>
      <c r="AN31" s="236">
        <f t="shared" si="98"/>
        <v>218563112918.38937</v>
      </c>
      <c r="AO31" s="236">
        <f t="shared" si="98"/>
        <v>218548522590.42419</v>
      </c>
      <c r="AP31" s="236">
        <f t="shared" si="98"/>
        <v>218533932262.45901</v>
      </c>
      <c r="AQ31" s="236">
        <f t="shared" si="98"/>
        <v>218519341934.49384</v>
      </c>
      <c r="AR31" s="236">
        <f t="shared" si="98"/>
        <v>218504751606.52866</v>
      </c>
      <c r="AS31" s="357">
        <f t="shared" si="6"/>
        <v>218417209638.73758</v>
      </c>
      <c r="AV31" s="457">
        <v>5.0000000000000001E-4</v>
      </c>
      <c r="AW31" s="457">
        <v>2.0000000000000001E-4</v>
      </c>
      <c r="AX31" s="457">
        <v>-2.5000000000000001E-2</v>
      </c>
      <c r="AY31" s="458">
        <v>2E-3</v>
      </c>
      <c r="AZ31" s="476">
        <v>2E-3</v>
      </c>
      <c r="BA31" s="470">
        <v>1.5E-3</v>
      </c>
      <c r="BB31" s="361">
        <v>1E-3</v>
      </c>
      <c r="BC31" s="404">
        <v>2E-3</v>
      </c>
    </row>
    <row r="32" spans="1:55" x14ac:dyDescent="0.25">
      <c r="A32" s="74" t="s">
        <v>253</v>
      </c>
      <c r="B32" s="152" t="s">
        <v>314</v>
      </c>
      <c r="C32" s="152" t="s">
        <v>353</v>
      </c>
      <c r="D32" s="363">
        <f>VLOOKUP($A32,'Energy Use 2019'!$B$64:$L$106,11,0)/VLOOKUP($A32,'Value Added'!$A$2:$L$44,9,0)</f>
        <v>463097418766.12671</v>
      </c>
      <c r="E32" s="363">
        <f>VLOOKUP($A32,'Energy Use 2020'!$B$64:$L$106,11,0)/VLOOKUP($A32,'Value Added'!$A$2:$L$44,10,0)</f>
        <v>467884691708.18359</v>
      </c>
      <c r="F32" s="406">
        <f t="shared" si="7"/>
        <v>467650749362.32953</v>
      </c>
      <c r="G32" s="407">
        <f t="shared" si="53"/>
        <v>467557219212.45709</v>
      </c>
      <c r="H32" s="407">
        <f t="shared" si="54"/>
        <v>479246149692.76849</v>
      </c>
      <c r="I32" s="407">
        <f t="shared" si="55"/>
        <v>478287657393.38293</v>
      </c>
      <c r="J32" s="407">
        <f t="shared" si="56"/>
        <v>477331082078.59619</v>
      </c>
      <c r="K32" s="236">
        <f t="shared" ref="K32:N32" si="99">J32+($O32-$J32)/5</f>
        <v>477187882753.9726</v>
      </c>
      <c r="L32" s="236">
        <f t="shared" si="99"/>
        <v>477044683429.349</v>
      </c>
      <c r="M32" s="236">
        <f t="shared" si="99"/>
        <v>476901484104.7254</v>
      </c>
      <c r="N32" s="236">
        <f t="shared" si="99"/>
        <v>476758284780.10181</v>
      </c>
      <c r="O32" s="357">
        <f t="shared" si="2"/>
        <v>476615085455.47833</v>
      </c>
      <c r="P32" s="236">
        <f t="shared" ref="P32:S32" si="100">O32+($T32-$O32)/5</f>
        <v>476519762438.38721</v>
      </c>
      <c r="Q32" s="236">
        <f t="shared" si="100"/>
        <v>476424439421.29608</v>
      </c>
      <c r="R32" s="236">
        <f t="shared" si="100"/>
        <v>476329116404.20496</v>
      </c>
      <c r="S32" s="236">
        <f t="shared" si="100"/>
        <v>476233793387.11383</v>
      </c>
      <c r="T32" s="357">
        <f t="shared" si="4"/>
        <v>476138470370.02283</v>
      </c>
      <c r="U32" s="236">
        <f t="shared" ref="U32:AR32" si="101">T32+($AS32-$T32)/30</f>
        <v>476106727805.33148</v>
      </c>
      <c r="V32" s="236">
        <f t="shared" si="101"/>
        <v>476074985240.64014</v>
      </c>
      <c r="W32" s="236">
        <f t="shared" si="101"/>
        <v>476043242675.94879</v>
      </c>
      <c r="X32" s="236">
        <f t="shared" si="101"/>
        <v>476011500111.25745</v>
      </c>
      <c r="Y32" s="236">
        <f t="shared" si="101"/>
        <v>475979757546.5661</v>
      </c>
      <c r="Z32" s="236">
        <f t="shared" si="101"/>
        <v>475948014981.87476</v>
      </c>
      <c r="AA32" s="236">
        <f t="shared" si="101"/>
        <v>475916272417.18341</v>
      </c>
      <c r="AB32" s="236">
        <f t="shared" si="101"/>
        <v>475884529852.49207</v>
      </c>
      <c r="AC32" s="236">
        <f t="shared" si="101"/>
        <v>475852787287.80072</v>
      </c>
      <c r="AD32" s="236">
        <f t="shared" si="101"/>
        <v>475821044723.10938</v>
      </c>
      <c r="AE32" s="236">
        <f t="shared" si="101"/>
        <v>475789302158.41803</v>
      </c>
      <c r="AF32" s="236">
        <f t="shared" si="101"/>
        <v>475757559593.72668</v>
      </c>
      <c r="AG32" s="236">
        <f t="shared" si="101"/>
        <v>475725817029.03534</v>
      </c>
      <c r="AH32" s="236">
        <f t="shared" si="101"/>
        <v>475694074464.34399</v>
      </c>
      <c r="AI32" s="236">
        <f t="shared" si="101"/>
        <v>475662331899.65265</v>
      </c>
      <c r="AJ32" s="236">
        <f t="shared" si="101"/>
        <v>475630589334.9613</v>
      </c>
      <c r="AK32" s="236">
        <f t="shared" si="101"/>
        <v>475598846770.26996</v>
      </c>
      <c r="AL32" s="236">
        <f t="shared" si="101"/>
        <v>475567104205.57861</v>
      </c>
      <c r="AM32" s="236">
        <f t="shared" si="101"/>
        <v>475535361640.88727</v>
      </c>
      <c r="AN32" s="236">
        <f t="shared" si="101"/>
        <v>475503619076.19592</v>
      </c>
      <c r="AO32" s="236">
        <f t="shared" si="101"/>
        <v>475471876511.50458</v>
      </c>
      <c r="AP32" s="236">
        <f t="shared" si="101"/>
        <v>475440133946.81323</v>
      </c>
      <c r="AQ32" s="236">
        <f t="shared" si="101"/>
        <v>475408391382.12189</v>
      </c>
      <c r="AR32" s="236">
        <f t="shared" si="101"/>
        <v>475376648817.43054</v>
      </c>
      <c r="AS32" s="357">
        <f t="shared" si="6"/>
        <v>475186193429.28278</v>
      </c>
      <c r="AV32" s="457">
        <v>5.0000000000000001E-4</v>
      </c>
      <c r="AW32" s="457">
        <v>2.0000000000000001E-4</v>
      </c>
      <c r="AX32" s="457">
        <v>-2.5000000000000001E-2</v>
      </c>
      <c r="AY32" s="458">
        <v>2E-3</v>
      </c>
      <c r="AZ32" s="476">
        <v>2E-3</v>
      </c>
      <c r="BA32" s="470">
        <v>1.5E-3</v>
      </c>
      <c r="BB32" s="361">
        <v>1E-3</v>
      </c>
      <c r="BC32" s="404">
        <v>2E-3</v>
      </c>
    </row>
    <row r="33" spans="1:55" x14ac:dyDescent="0.25">
      <c r="A33" s="74" t="s">
        <v>17</v>
      </c>
      <c r="B33" s="152" t="s">
        <v>314</v>
      </c>
      <c r="C33" s="152" t="s">
        <v>353</v>
      </c>
      <c r="D33" s="363">
        <f>VLOOKUP($A33,'Energy Use 2019'!$B$64:$L$106,11,0)/VLOOKUP($A33,'Value Added'!$A$2:$L$44,9,0)</f>
        <v>268812494618.99353</v>
      </c>
      <c r="E33" s="363">
        <f>VLOOKUP($A33,'Energy Use 2020'!$B$64:$L$106,11,0)/VLOOKUP($A33,'Value Added'!$A$2:$L$44,10,0)</f>
        <v>297770306038.24414</v>
      </c>
      <c r="F33" s="406">
        <f t="shared" si="7"/>
        <v>297621420885.22504</v>
      </c>
      <c r="G33" s="407">
        <f t="shared" si="53"/>
        <v>297561896601.04797</v>
      </c>
      <c r="H33" s="407">
        <f t="shared" si="54"/>
        <v>305000944016.07416</v>
      </c>
      <c r="I33" s="407">
        <f t="shared" si="55"/>
        <v>304390942128.04199</v>
      </c>
      <c r="J33" s="407">
        <f t="shared" si="56"/>
        <v>303782160243.78589</v>
      </c>
      <c r="K33" s="236">
        <f t="shared" ref="K33:N33" si="102">J33+($O33-$J33)/5</f>
        <v>303691025595.71277</v>
      </c>
      <c r="L33" s="236">
        <f t="shared" si="102"/>
        <v>303599890947.63965</v>
      </c>
      <c r="M33" s="236">
        <f t="shared" si="102"/>
        <v>303508756299.56653</v>
      </c>
      <c r="N33" s="236">
        <f t="shared" si="102"/>
        <v>303417621651.49341</v>
      </c>
      <c r="O33" s="357">
        <f t="shared" si="2"/>
        <v>303326487003.42023</v>
      </c>
      <c r="P33" s="236">
        <f t="shared" ref="P33:S33" si="103">O33+($T33-$O33)/5</f>
        <v>303265821706.01953</v>
      </c>
      <c r="Q33" s="236">
        <f t="shared" si="103"/>
        <v>303205156408.61884</v>
      </c>
      <c r="R33" s="236">
        <f t="shared" si="103"/>
        <v>303144491111.21814</v>
      </c>
      <c r="S33" s="236">
        <f t="shared" si="103"/>
        <v>303083825813.81744</v>
      </c>
      <c r="T33" s="357">
        <f t="shared" si="4"/>
        <v>303023160516.41681</v>
      </c>
      <c r="U33" s="236">
        <f t="shared" ref="U33:AR33" si="104">T33+($AS33-$T33)/30</f>
        <v>303002958972.38239</v>
      </c>
      <c r="V33" s="236">
        <f t="shared" si="104"/>
        <v>302982757428.34796</v>
      </c>
      <c r="W33" s="236">
        <f t="shared" si="104"/>
        <v>302962555884.31354</v>
      </c>
      <c r="X33" s="236">
        <f t="shared" si="104"/>
        <v>302942354340.27911</v>
      </c>
      <c r="Y33" s="236">
        <f t="shared" si="104"/>
        <v>302922152796.24469</v>
      </c>
      <c r="Z33" s="236">
        <f t="shared" si="104"/>
        <v>302901951252.21027</v>
      </c>
      <c r="AA33" s="236">
        <f t="shared" si="104"/>
        <v>302881749708.17584</v>
      </c>
      <c r="AB33" s="236">
        <f t="shared" si="104"/>
        <v>302861548164.14142</v>
      </c>
      <c r="AC33" s="236">
        <f t="shared" si="104"/>
        <v>302841346620.10699</v>
      </c>
      <c r="AD33" s="236">
        <f t="shared" si="104"/>
        <v>302821145076.07257</v>
      </c>
      <c r="AE33" s="236">
        <f t="shared" si="104"/>
        <v>302800943532.03815</v>
      </c>
      <c r="AF33" s="236">
        <f t="shared" si="104"/>
        <v>302780741988.00372</v>
      </c>
      <c r="AG33" s="236">
        <f t="shared" si="104"/>
        <v>302760540443.9693</v>
      </c>
      <c r="AH33" s="236">
        <f t="shared" si="104"/>
        <v>302740338899.93488</v>
      </c>
      <c r="AI33" s="236">
        <f t="shared" si="104"/>
        <v>302720137355.90045</v>
      </c>
      <c r="AJ33" s="236">
        <f t="shared" si="104"/>
        <v>302699935811.86603</v>
      </c>
      <c r="AK33" s="236">
        <f t="shared" si="104"/>
        <v>302679734267.8316</v>
      </c>
      <c r="AL33" s="236">
        <f t="shared" si="104"/>
        <v>302659532723.79718</v>
      </c>
      <c r="AM33" s="236">
        <f t="shared" si="104"/>
        <v>302639331179.76276</v>
      </c>
      <c r="AN33" s="236">
        <f t="shared" si="104"/>
        <v>302619129635.72833</v>
      </c>
      <c r="AO33" s="236">
        <f t="shared" si="104"/>
        <v>302598928091.69391</v>
      </c>
      <c r="AP33" s="236">
        <f t="shared" si="104"/>
        <v>302578726547.65948</v>
      </c>
      <c r="AQ33" s="236">
        <f t="shared" si="104"/>
        <v>302558525003.62506</v>
      </c>
      <c r="AR33" s="236">
        <f t="shared" si="104"/>
        <v>302538323459.59064</v>
      </c>
      <c r="AS33" s="357">
        <f t="shared" si="6"/>
        <v>302417114195.38397</v>
      </c>
      <c r="AV33" s="457">
        <v>5.0000000000000001E-4</v>
      </c>
      <c r="AW33" s="457">
        <v>2.0000000000000001E-4</v>
      </c>
      <c r="AX33" s="457">
        <v>-2.5000000000000001E-2</v>
      </c>
      <c r="AY33" s="458">
        <v>2E-3</v>
      </c>
      <c r="AZ33" s="476">
        <v>2E-3</v>
      </c>
      <c r="BA33" s="470">
        <v>1.5E-3</v>
      </c>
      <c r="BB33" s="361">
        <v>1E-3</v>
      </c>
      <c r="BC33" s="404">
        <v>2E-3</v>
      </c>
    </row>
    <row r="34" spans="1:55" x14ac:dyDescent="0.25">
      <c r="A34" s="74" t="s">
        <v>19</v>
      </c>
      <c r="B34" s="152" t="s">
        <v>314</v>
      </c>
      <c r="C34" s="152" t="s">
        <v>353</v>
      </c>
      <c r="D34" s="363">
        <f>VLOOKUP($A34,'Energy Use 2019'!$B$64:$L$106,11,0)/VLOOKUP($A34,'Value Added'!$A$2:$L$44,9,0)</f>
        <v>312898458960.92578</v>
      </c>
      <c r="E34" s="363">
        <f>VLOOKUP($A34,'Energy Use 2020'!$B$64:$L$106,11,0)/VLOOKUP($A34,'Value Added'!$A$2:$L$44,10,0)</f>
        <v>323499949890.99567</v>
      </c>
      <c r="F34" s="406">
        <f t="shared" si="7"/>
        <v>323338199916.05017</v>
      </c>
      <c r="G34" s="407">
        <f t="shared" si="53"/>
        <v>323273532276.06696</v>
      </c>
      <c r="H34" s="407">
        <f t="shared" si="54"/>
        <v>331355370582.96863</v>
      </c>
      <c r="I34" s="407">
        <f t="shared" si="55"/>
        <v>330692659841.80267</v>
      </c>
      <c r="J34" s="407">
        <f t="shared" si="56"/>
        <v>330031274522.11908</v>
      </c>
      <c r="K34" s="236">
        <f t="shared" ref="K34:N34" si="105">J34+($O34-$J34)/5</f>
        <v>329932265139.76245</v>
      </c>
      <c r="L34" s="236">
        <f t="shared" si="105"/>
        <v>329833255757.40582</v>
      </c>
      <c r="M34" s="236">
        <f t="shared" si="105"/>
        <v>329734246375.04919</v>
      </c>
      <c r="N34" s="236">
        <f t="shared" si="105"/>
        <v>329635236992.69257</v>
      </c>
      <c r="O34" s="357">
        <f t="shared" ref="O34:O52" si="106">J34*(1-BA34)</f>
        <v>329536227610.33594</v>
      </c>
      <c r="P34" s="236">
        <f t="shared" ref="P34:S34" si="107">O34+($T34-$O34)/5</f>
        <v>329470320364.81384</v>
      </c>
      <c r="Q34" s="236">
        <f t="shared" si="107"/>
        <v>329404413119.29175</v>
      </c>
      <c r="R34" s="236">
        <f t="shared" si="107"/>
        <v>329338505873.76965</v>
      </c>
      <c r="S34" s="236">
        <f t="shared" si="107"/>
        <v>329272598628.24756</v>
      </c>
      <c r="T34" s="357">
        <f t="shared" ref="T34:T52" si="108">O34*(1-BB34)</f>
        <v>329206691382.72559</v>
      </c>
      <c r="U34" s="236">
        <f t="shared" ref="U34:AR34" si="109">T34+($AS34-$T34)/30</f>
        <v>329184744269.96674</v>
      </c>
      <c r="V34" s="236">
        <f t="shared" si="109"/>
        <v>329162797157.20789</v>
      </c>
      <c r="W34" s="236">
        <f t="shared" si="109"/>
        <v>329140850044.44904</v>
      </c>
      <c r="X34" s="236">
        <f t="shared" si="109"/>
        <v>329118902931.69019</v>
      </c>
      <c r="Y34" s="236">
        <f t="shared" si="109"/>
        <v>329096955818.93134</v>
      </c>
      <c r="Z34" s="236">
        <f t="shared" si="109"/>
        <v>329075008706.17249</v>
      </c>
      <c r="AA34" s="236">
        <f t="shared" si="109"/>
        <v>329053061593.41364</v>
      </c>
      <c r="AB34" s="236">
        <f t="shared" si="109"/>
        <v>329031114480.65479</v>
      </c>
      <c r="AC34" s="236">
        <f t="shared" si="109"/>
        <v>329009167367.89594</v>
      </c>
      <c r="AD34" s="236">
        <f t="shared" si="109"/>
        <v>328987220255.13708</v>
      </c>
      <c r="AE34" s="236">
        <f t="shared" si="109"/>
        <v>328965273142.37823</v>
      </c>
      <c r="AF34" s="236">
        <f t="shared" si="109"/>
        <v>328943326029.61938</v>
      </c>
      <c r="AG34" s="236">
        <f t="shared" si="109"/>
        <v>328921378916.86053</v>
      </c>
      <c r="AH34" s="236">
        <f t="shared" si="109"/>
        <v>328899431804.10168</v>
      </c>
      <c r="AI34" s="236">
        <f t="shared" si="109"/>
        <v>328877484691.34283</v>
      </c>
      <c r="AJ34" s="236">
        <f t="shared" si="109"/>
        <v>328855537578.58398</v>
      </c>
      <c r="AK34" s="236">
        <f t="shared" si="109"/>
        <v>328833590465.82513</v>
      </c>
      <c r="AL34" s="236">
        <f t="shared" si="109"/>
        <v>328811643353.06628</v>
      </c>
      <c r="AM34" s="236">
        <f t="shared" si="109"/>
        <v>328789696240.30743</v>
      </c>
      <c r="AN34" s="236">
        <f t="shared" si="109"/>
        <v>328767749127.54858</v>
      </c>
      <c r="AO34" s="236">
        <f t="shared" si="109"/>
        <v>328745802014.78973</v>
      </c>
      <c r="AP34" s="236">
        <f t="shared" si="109"/>
        <v>328723854902.03088</v>
      </c>
      <c r="AQ34" s="236">
        <f t="shared" si="109"/>
        <v>328701907789.27203</v>
      </c>
      <c r="AR34" s="236">
        <f t="shared" si="109"/>
        <v>328679960676.51318</v>
      </c>
      <c r="AS34" s="357">
        <f t="shared" ref="AS34:AS52" si="110">T34*(1-BC34)</f>
        <v>328548277999.96014</v>
      </c>
      <c r="AV34" s="457">
        <v>5.0000000000000001E-4</v>
      </c>
      <c r="AW34" s="457">
        <v>2.0000000000000001E-4</v>
      </c>
      <c r="AX34" s="457">
        <v>-2.5000000000000001E-2</v>
      </c>
      <c r="AY34" s="458">
        <v>2E-3</v>
      </c>
      <c r="AZ34" s="476">
        <v>2E-3</v>
      </c>
      <c r="BA34" s="470">
        <v>1.5E-3</v>
      </c>
      <c r="BB34" s="361">
        <v>1E-3</v>
      </c>
      <c r="BC34" s="404">
        <v>2E-3</v>
      </c>
    </row>
    <row r="35" spans="1:55" x14ac:dyDescent="0.25">
      <c r="A35" s="74" t="s">
        <v>20</v>
      </c>
      <c r="B35" s="152" t="s">
        <v>314</v>
      </c>
      <c r="C35" s="152" t="s">
        <v>353</v>
      </c>
      <c r="D35" s="363">
        <f>VLOOKUP($A35,'Energy Use 2019'!$B$64:$L$106,11,0)/VLOOKUP($A35,'Value Added'!$A$2:$L$44,9,0)</f>
        <v>389405715077.56976</v>
      </c>
      <c r="E35" s="363">
        <f>VLOOKUP($A35,'Energy Use 2020'!$B$64:$L$106,11,0)/VLOOKUP($A35,'Value Added'!$A$2:$L$44,10,0)</f>
        <v>442528086529.75311</v>
      </c>
      <c r="F35" s="406">
        <f t="shared" si="7"/>
        <v>442306822486.48828</v>
      </c>
      <c r="G35" s="407">
        <f t="shared" si="53"/>
        <v>442218361121.99097</v>
      </c>
      <c r="H35" s="407">
        <f t="shared" si="54"/>
        <v>453273820150.04071</v>
      </c>
      <c r="I35" s="407">
        <f t="shared" si="55"/>
        <v>452367272509.7406</v>
      </c>
      <c r="J35" s="407">
        <f t="shared" si="56"/>
        <v>451462537964.72113</v>
      </c>
      <c r="K35" s="236">
        <f t="shared" ref="K35:N35" si="111">J35+($O35-$J35)/5</f>
        <v>451327099203.33173</v>
      </c>
      <c r="L35" s="236">
        <f t="shared" si="111"/>
        <v>451191660441.94232</v>
      </c>
      <c r="M35" s="236">
        <f t="shared" si="111"/>
        <v>451056221680.55292</v>
      </c>
      <c r="N35" s="236">
        <f t="shared" si="111"/>
        <v>450920782919.16351</v>
      </c>
      <c r="O35" s="357">
        <f t="shared" si="106"/>
        <v>450785344157.77405</v>
      </c>
      <c r="P35" s="236">
        <f t="shared" ref="P35:S35" si="112">O35+($T35-$O35)/5</f>
        <v>450695187088.9425</v>
      </c>
      <c r="Q35" s="236">
        <f t="shared" si="112"/>
        <v>450605030020.11096</v>
      </c>
      <c r="R35" s="236">
        <f t="shared" si="112"/>
        <v>450514872951.27942</v>
      </c>
      <c r="S35" s="236">
        <f t="shared" si="112"/>
        <v>450424715882.44788</v>
      </c>
      <c r="T35" s="357">
        <f t="shared" si="108"/>
        <v>450334558813.61627</v>
      </c>
      <c r="U35" s="236">
        <f t="shared" ref="U35:AR35" si="113">T35+($AS35-$T35)/30</f>
        <v>450304536509.69537</v>
      </c>
      <c r="V35" s="236">
        <f t="shared" si="113"/>
        <v>450274514205.77448</v>
      </c>
      <c r="W35" s="236">
        <f t="shared" si="113"/>
        <v>450244491901.85358</v>
      </c>
      <c r="X35" s="236">
        <f t="shared" si="113"/>
        <v>450214469597.93268</v>
      </c>
      <c r="Y35" s="236">
        <f t="shared" si="113"/>
        <v>450184447294.01178</v>
      </c>
      <c r="Z35" s="236">
        <f t="shared" si="113"/>
        <v>450154424990.09088</v>
      </c>
      <c r="AA35" s="236">
        <f t="shared" si="113"/>
        <v>450124402686.16998</v>
      </c>
      <c r="AB35" s="236">
        <f t="shared" si="113"/>
        <v>450094380382.24908</v>
      </c>
      <c r="AC35" s="236">
        <f t="shared" si="113"/>
        <v>450064358078.32819</v>
      </c>
      <c r="AD35" s="236">
        <f t="shared" si="113"/>
        <v>450034335774.40729</v>
      </c>
      <c r="AE35" s="236">
        <f t="shared" si="113"/>
        <v>450004313470.48639</v>
      </c>
      <c r="AF35" s="236">
        <f t="shared" si="113"/>
        <v>449974291166.56549</v>
      </c>
      <c r="AG35" s="236">
        <f t="shared" si="113"/>
        <v>449944268862.64459</v>
      </c>
      <c r="AH35" s="236">
        <f t="shared" si="113"/>
        <v>449914246558.72369</v>
      </c>
      <c r="AI35" s="236">
        <f t="shared" si="113"/>
        <v>449884224254.8028</v>
      </c>
      <c r="AJ35" s="236">
        <f t="shared" si="113"/>
        <v>449854201950.8819</v>
      </c>
      <c r="AK35" s="236">
        <f t="shared" si="113"/>
        <v>449824179646.961</v>
      </c>
      <c r="AL35" s="236">
        <f t="shared" si="113"/>
        <v>449794157343.0401</v>
      </c>
      <c r="AM35" s="236">
        <f t="shared" si="113"/>
        <v>449764135039.1192</v>
      </c>
      <c r="AN35" s="236">
        <f t="shared" si="113"/>
        <v>449734112735.1983</v>
      </c>
      <c r="AO35" s="236">
        <f t="shared" si="113"/>
        <v>449704090431.2774</v>
      </c>
      <c r="AP35" s="236">
        <f t="shared" si="113"/>
        <v>449674068127.35651</v>
      </c>
      <c r="AQ35" s="236">
        <f t="shared" si="113"/>
        <v>449644045823.43561</v>
      </c>
      <c r="AR35" s="236">
        <f t="shared" si="113"/>
        <v>449614023519.51471</v>
      </c>
      <c r="AS35" s="357">
        <f t="shared" si="110"/>
        <v>449433889695.98901</v>
      </c>
      <c r="AV35" s="457">
        <v>5.0000000000000001E-4</v>
      </c>
      <c r="AW35" s="457">
        <v>2.0000000000000001E-4</v>
      </c>
      <c r="AX35" s="457">
        <v>-2.5000000000000001E-2</v>
      </c>
      <c r="AY35" s="458">
        <v>2E-3</v>
      </c>
      <c r="AZ35" s="476">
        <v>2E-3</v>
      </c>
      <c r="BA35" s="470">
        <v>1.5E-3</v>
      </c>
      <c r="BB35" s="361">
        <v>1E-3</v>
      </c>
      <c r="BC35" s="404">
        <v>2E-3</v>
      </c>
    </row>
    <row r="36" spans="1:55" x14ac:dyDescent="0.25">
      <c r="A36" s="74" t="s">
        <v>22</v>
      </c>
      <c r="B36" s="152" t="s">
        <v>314</v>
      </c>
      <c r="C36" s="152" t="s">
        <v>353</v>
      </c>
      <c r="D36" s="363">
        <f>VLOOKUP($A36,'Energy Use 2019'!$B$64:$L$106,11,0)/VLOOKUP($A36,'Value Added'!$A$2:$L$44,9,0)</f>
        <v>329007554944.7312</v>
      </c>
      <c r="E36" s="363">
        <f>VLOOKUP($A36,'Energy Use 2020'!$B$64:$L$106,11,0)/VLOOKUP($A36,'Value Added'!$A$2:$L$44,10,0)</f>
        <v>331442316530.38226</v>
      </c>
      <c r="F36" s="406">
        <f t="shared" si="7"/>
        <v>331276595372.11707</v>
      </c>
      <c r="G36" s="407">
        <f t="shared" si="53"/>
        <v>331210340053.04266</v>
      </c>
      <c r="H36" s="407">
        <f t="shared" si="54"/>
        <v>339490598554.36871</v>
      </c>
      <c r="I36" s="407">
        <f t="shared" si="55"/>
        <v>338811617357.25995</v>
      </c>
      <c r="J36" s="407">
        <f t="shared" si="56"/>
        <v>338133994122.54541</v>
      </c>
      <c r="K36" s="236">
        <f t="shared" ref="K36:N36" si="114">J36+($O36-$J36)/5</f>
        <v>338032553924.30865</v>
      </c>
      <c r="L36" s="236">
        <f t="shared" si="114"/>
        <v>337931113726.0719</v>
      </c>
      <c r="M36" s="236">
        <f t="shared" si="114"/>
        <v>337829673527.83514</v>
      </c>
      <c r="N36" s="236">
        <f t="shared" si="114"/>
        <v>337728233329.59839</v>
      </c>
      <c r="O36" s="357">
        <f t="shared" si="106"/>
        <v>337626793131.36163</v>
      </c>
      <c r="P36" s="236">
        <f t="shared" ref="P36:S36" si="115">O36+($T36-$O36)/5</f>
        <v>337559267772.73535</v>
      </c>
      <c r="Q36" s="236">
        <f t="shared" si="115"/>
        <v>337491742414.10907</v>
      </c>
      <c r="R36" s="236">
        <f t="shared" si="115"/>
        <v>337424217055.48279</v>
      </c>
      <c r="S36" s="236">
        <f t="shared" si="115"/>
        <v>337356691696.85651</v>
      </c>
      <c r="T36" s="357">
        <f t="shared" si="108"/>
        <v>337289166338.23029</v>
      </c>
      <c r="U36" s="236">
        <f t="shared" ref="U36:AR36" si="116">T36+($AS36-$T36)/30</f>
        <v>337266680393.80774</v>
      </c>
      <c r="V36" s="236">
        <f t="shared" si="116"/>
        <v>337244194449.38519</v>
      </c>
      <c r="W36" s="236">
        <f t="shared" si="116"/>
        <v>337221708504.96265</v>
      </c>
      <c r="X36" s="236">
        <f t="shared" si="116"/>
        <v>337199222560.5401</v>
      </c>
      <c r="Y36" s="236">
        <f t="shared" si="116"/>
        <v>337176736616.11755</v>
      </c>
      <c r="Z36" s="236">
        <f t="shared" si="116"/>
        <v>337154250671.69501</v>
      </c>
      <c r="AA36" s="236">
        <f t="shared" si="116"/>
        <v>337131764727.27246</v>
      </c>
      <c r="AB36" s="236">
        <f t="shared" si="116"/>
        <v>337109278782.84991</v>
      </c>
      <c r="AC36" s="236">
        <f t="shared" si="116"/>
        <v>337086792838.42737</v>
      </c>
      <c r="AD36" s="236">
        <f t="shared" si="116"/>
        <v>337064306894.00482</v>
      </c>
      <c r="AE36" s="236">
        <f t="shared" si="116"/>
        <v>337041820949.58228</v>
      </c>
      <c r="AF36" s="236">
        <f t="shared" si="116"/>
        <v>337019335005.15973</v>
      </c>
      <c r="AG36" s="236">
        <f t="shared" si="116"/>
        <v>336996849060.73718</v>
      </c>
      <c r="AH36" s="236">
        <f t="shared" si="116"/>
        <v>336974363116.31464</v>
      </c>
      <c r="AI36" s="236">
        <f t="shared" si="116"/>
        <v>336951877171.89209</v>
      </c>
      <c r="AJ36" s="236">
        <f t="shared" si="116"/>
        <v>336929391227.46954</v>
      </c>
      <c r="AK36" s="236">
        <f t="shared" si="116"/>
        <v>336906905283.047</v>
      </c>
      <c r="AL36" s="236">
        <f t="shared" si="116"/>
        <v>336884419338.62445</v>
      </c>
      <c r="AM36" s="236">
        <f t="shared" si="116"/>
        <v>336861933394.2019</v>
      </c>
      <c r="AN36" s="236">
        <f t="shared" si="116"/>
        <v>336839447449.77936</v>
      </c>
      <c r="AO36" s="236">
        <f t="shared" si="116"/>
        <v>336816961505.35681</v>
      </c>
      <c r="AP36" s="236">
        <f t="shared" si="116"/>
        <v>336794475560.93427</v>
      </c>
      <c r="AQ36" s="236">
        <f t="shared" si="116"/>
        <v>336771989616.51172</v>
      </c>
      <c r="AR36" s="236">
        <f t="shared" si="116"/>
        <v>336749503672.08917</v>
      </c>
      <c r="AS36" s="357">
        <f t="shared" si="110"/>
        <v>336614588005.55383</v>
      </c>
      <c r="AV36" s="457">
        <v>5.0000000000000001E-4</v>
      </c>
      <c r="AW36" s="457">
        <v>2.0000000000000001E-4</v>
      </c>
      <c r="AX36" s="457">
        <v>-2.5000000000000001E-2</v>
      </c>
      <c r="AY36" s="458">
        <v>2E-3</v>
      </c>
      <c r="AZ36" s="476">
        <v>2E-3</v>
      </c>
      <c r="BA36" s="470">
        <v>1.5E-3</v>
      </c>
      <c r="BB36" s="361">
        <v>1E-3</v>
      </c>
      <c r="BC36" s="404">
        <v>2E-3</v>
      </c>
    </row>
    <row r="37" spans="1:55" x14ac:dyDescent="0.25">
      <c r="A37" s="74" t="s">
        <v>23</v>
      </c>
      <c r="B37" s="152" t="s">
        <v>314</v>
      </c>
      <c r="C37" s="152" t="s">
        <v>353</v>
      </c>
      <c r="D37" s="363">
        <f>VLOOKUP($A37,'Energy Use 2019'!$B$64:$L$106,11,0)/VLOOKUP($A37,'Value Added'!$A$2:$L$44,9,0)</f>
        <v>1898567616224.1155</v>
      </c>
      <c r="E37" s="363">
        <f>VLOOKUP($A37,'Energy Use 2020'!$B$64:$L$106,11,0)/VLOOKUP($A37,'Value Added'!$A$2:$L$44,10,0)</f>
        <v>1874688840444.8708</v>
      </c>
      <c r="F37" s="406">
        <f t="shared" si="7"/>
        <v>1873751496024.6484</v>
      </c>
      <c r="G37" s="407">
        <f t="shared" si="53"/>
        <v>1873376745725.4436</v>
      </c>
      <c r="H37" s="407">
        <f t="shared" si="54"/>
        <v>1920211164368.5796</v>
      </c>
      <c r="I37" s="407">
        <f t="shared" si="55"/>
        <v>1916370742039.8425</v>
      </c>
      <c r="J37" s="407">
        <f t="shared" si="56"/>
        <v>1912538000555.7629</v>
      </c>
      <c r="K37" s="236">
        <f t="shared" ref="K37:N37" si="117">J37+($O37-$J37)/5</f>
        <v>1911964239155.5962</v>
      </c>
      <c r="L37" s="236">
        <f t="shared" si="117"/>
        <v>1911390477755.4294</v>
      </c>
      <c r="M37" s="236">
        <f t="shared" si="117"/>
        <v>1910816716355.2627</v>
      </c>
      <c r="N37" s="236">
        <f t="shared" si="117"/>
        <v>1910242954955.0959</v>
      </c>
      <c r="O37" s="357">
        <f t="shared" si="106"/>
        <v>1909669193554.9294</v>
      </c>
      <c r="P37" s="236">
        <f t="shared" ref="P37:S37" si="118">O37+($T37-$O37)/5</f>
        <v>1909287259716.2185</v>
      </c>
      <c r="Q37" s="236">
        <f t="shared" si="118"/>
        <v>1908905325877.5076</v>
      </c>
      <c r="R37" s="236">
        <f t="shared" si="118"/>
        <v>1908523392038.7966</v>
      </c>
      <c r="S37" s="236">
        <f t="shared" si="118"/>
        <v>1908141458200.0857</v>
      </c>
      <c r="T37" s="357">
        <f t="shared" si="108"/>
        <v>1907759524361.3745</v>
      </c>
      <c r="U37" s="236">
        <f t="shared" ref="U37:AR37" si="119">T37+($AS37-$T37)/30</f>
        <v>1907632340393.0837</v>
      </c>
      <c r="V37" s="236">
        <f t="shared" si="119"/>
        <v>1907505156424.793</v>
      </c>
      <c r="W37" s="236">
        <f t="shared" si="119"/>
        <v>1907377972456.5022</v>
      </c>
      <c r="X37" s="236">
        <f t="shared" si="119"/>
        <v>1907250788488.2114</v>
      </c>
      <c r="Y37" s="236">
        <f t="shared" si="119"/>
        <v>1907123604519.9207</v>
      </c>
      <c r="Z37" s="236">
        <f t="shared" si="119"/>
        <v>1906996420551.6299</v>
      </c>
      <c r="AA37" s="236">
        <f t="shared" si="119"/>
        <v>1906869236583.3391</v>
      </c>
      <c r="AB37" s="236">
        <f t="shared" si="119"/>
        <v>1906742052615.0483</v>
      </c>
      <c r="AC37" s="236">
        <f t="shared" si="119"/>
        <v>1906614868646.7576</v>
      </c>
      <c r="AD37" s="236">
        <f t="shared" si="119"/>
        <v>1906487684678.4668</v>
      </c>
      <c r="AE37" s="236">
        <f t="shared" si="119"/>
        <v>1906360500710.176</v>
      </c>
      <c r="AF37" s="236">
        <f t="shared" si="119"/>
        <v>1906233316741.8853</v>
      </c>
      <c r="AG37" s="236">
        <f t="shared" si="119"/>
        <v>1906106132773.5945</v>
      </c>
      <c r="AH37" s="236">
        <f t="shared" si="119"/>
        <v>1905978948805.3037</v>
      </c>
      <c r="AI37" s="236">
        <f t="shared" si="119"/>
        <v>1905851764837.0129</v>
      </c>
      <c r="AJ37" s="236">
        <f t="shared" si="119"/>
        <v>1905724580868.7222</v>
      </c>
      <c r="AK37" s="236">
        <f t="shared" si="119"/>
        <v>1905597396900.4314</v>
      </c>
      <c r="AL37" s="236">
        <f t="shared" si="119"/>
        <v>1905470212932.1406</v>
      </c>
      <c r="AM37" s="236">
        <f t="shared" si="119"/>
        <v>1905343028963.8499</v>
      </c>
      <c r="AN37" s="236">
        <f t="shared" si="119"/>
        <v>1905215844995.5591</v>
      </c>
      <c r="AO37" s="236">
        <f t="shared" si="119"/>
        <v>1905088661027.2683</v>
      </c>
      <c r="AP37" s="236">
        <f t="shared" si="119"/>
        <v>1904961477058.9775</v>
      </c>
      <c r="AQ37" s="236">
        <f t="shared" si="119"/>
        <v>1904834293090.6868</v>
      </c>
      <c r="AR37" s="236">
        <f t="shared" si="119"/>
        <v>1904707109122.396</v>
      </c>
      <c r="AS37" s="357">
        <f t="shared" si="110"/>
        <v>1903944005312.6519</v>
      </c>
      <c r="AV37" s="457">
        <v>5.0000000000000001E-4</v>
      </c>
      <c r="AW37" s="457">
        <v>2.0000000000000001E-4</v>
      </c>
      <c r="AX37" s="457">
        <v>-2.5000000000000001E-2</v>
      </c>
      <c r="AY37" s="458">
        <v>2E-3</v>
      </c>
      <c r="AZ37" s="476">
        <v>2E-3</v>
      </c>
      <c r="BA37" s="470">
        <v>1.5E-3</v>
      </c>
      <c r="BB37" s="361">
        <v>1E-3</v>
      </c>
      <c r="BC37" s="404">
        <v>2E-3</v>
      </c>
    </row>
    <row r="38" spans="1:55" x14ac:dyDescent="0.25">
      <c r="A38" s="74" t="s">
        <v>24</v>
      </c>
      <c r="B38" s="152" t="s">
        <v>314</v>
      </c>
      <c r="C38" s="152" t="s">
        <v>353</v>
      </c>
      <c r="D38" s="363">
        <f>VLOOKUP($A38,'Energy Use 2019'!$B$64:$L$106,11,0)/VLOOKUP($A38,'Value Added'!$A$2:$L$44,9,0)</f>
        <v>660495925234.91284</v>
      </c>
      <c r="E38" s="363">
        <f>VLOOKUP($A38,'Energy Use 2020'!$B$64:$L$106,11,0)/VLOOKUP($A38,'Value Added'!$A$2:$L$44,10,0)</f>
        <v>685859705709.90613</v>
      </c>
      <c r="F38" s="406">
        <f t="shared" si="7"/>
        <v>685516775857.05127</v>
      </c>
      <c r="G38" s="407">
        <f t="shared" si="53"/>
        <v>685379672501.87988</v>
      </c>
      <c r="H38" s="407">
        <f t="shared" si="54"/>
        <v>702514164314.42688</v>
      </c>
      <c r="I38" s="407">
        <f t="shared" si="55"/>
        <v>701109135985.79797</v>
      </c>
      <c r="J38" s="407">
        <f t="shared" si="56"/>
        <v>699706917713.82642</v>
      </c>
      <c r="K38" s="236">
        <f t="shared" ref="K38:N38" si="120">J38+($O38-$J38)/5</f>
        <v>699497005638.51233</v>
      </c>
      <c r="L38" s="236">
        <f t="shared" si="120"/>
        <v>699287093563.19824</v>
      </c>
      <c r="M38" s="236">
        <f t="shared" si="120"/>
        <v>699077181487.88416</v>
      </c>
      <c r="N38" s="236">
        <f t="shared" si="120"/>
        <v>698867269412.57007</v>
      </c>
      <c r="O38" s="357">
        <f t="shared" si="106"/>
        <v>698657357337.25574</v>
      </c>
      <c r="P38" s="236">
        <f t="shared" ref="P38:S38" si="121">O38+($T38-$O38)/5</f>
        <v>698517625865.78833</v>
      </c>
      <c r="Q38" s="236">
        <f t="shared" si="121"/>
        <v>698377894394.32092</v>
      </c>
      <c r="R38" s="236">
        <f t="shared" si="121"/>
        <v>698238162922.85352</v>
      </c>
      <c r="S38" s="236">
        <f t="shared" si="121"/>
        <v>698098431451.38611</v>
      </c>
      <c r="T38" s="357">
        <f t="shared" si="108"/>
        <v>697958699979.91846</v>
      </c>
      <c r="U38" s="236">
        <f t="shared" ref="U38:AR38" si="122">T38+($AS38-$T38)/30</f>
        <v>697912169399.9198</v>
      </c>
      <c r="V38" s="236">
        <f t="shared" si="122"/>
        <v>697865638819.92114</v>
      </c>
      <c r="W38" s="236">
        <f t="shared" si="122"/>
        <v>697819108239.92249</v>
      </c>
      <c r="X38" s="236">
        <f t="shared" si="122"/>
        <v>697772577659.92383</v>
      </c>
      <c r="Y38" s="236">
        <f t="shared" si="122"/>
        <v>697726047079.92517</v>
      </c>
      <c r="Z38" s="236">
        <f t="shared" si="122"/>
        <v>697679516499.92651</v>
      </c>
      <c r="AA38" s="236">
        <f t="shared" si="122"/>
        <v>697632985919.92786</v>
      </c>
      <c r="AB38" s="236">
        <f t="shared" si="122"/>
        <v>697586455339.9292</v>
      </c>
      <c r="AC38" s="236">
        <f t="shared" si="122"/>
        <v>697539924759.93054</v>
      </c>
      <c r="AD38" s="236">
        <f t="shared" si="122"/>
        <v>697493394179.93188</v>
      </c>
      <c r="AE38" s="236">
        <f t="shared" si="122"/>
        <v>697446863599.93323</v>
      </c>
      <c r="AF38" s="236">
        <f t="shared" si="122"/>
        <v>697400333019.93457</v>
      </c>
      <c r="AG38" s="236">
        <f t="shared" si="122"/>
        <v>697353802439.93591</v>
      </c>
      <c r="AH38" s="236">
        <f t="shared" si="122"/>
        <v>697307271859.93726</v>
      </c>
      <c r="AI38" s="236">
        <f t="shared" si="122"/>
        <v>697260741279.9386</v>
      </c>
      <c r="AJ38" s="236">
        <f t="shared" si="122"/>
        <v>697214210699.93994</v>
      </c>
      <c r="AK38" s="236">
        <f t="shared" si="122"/>
        <v>697167680119.94128</v>
      </c>
      <c r="AL38" s="236">
        <f t="shared" si="122"/>
        <v>697121149539.94263</v>
      </c>
      <c r="AM38" s="236">
        <f t="shared" si="122"/>
        <v>697074618959.94397</v>
      </c>
      <c r="AN38" s="236">
        <f t="shared" si="122"/>
        <v>697028088379.94531</v>
      </c>
      <c r="AO38" s="236">
        <f t="shared" si="122"/>
        <v>696981557799.94666</v>
      </c>
      <c r="AP38" s="236">
        <f t="shared" si="122"/>
        <v>696935027219.948</v>
      </c>
      <c r="AQ38" s="236">
        <f t="shared" si="122"/>
        <v>696888496639.94934</v>
      </c>
      <c r="AR38" s="236">
        <f t="shared" si="122"/>
        <v>696841966059.95068</v>
      </c>
      <c r="AS38" s="357">
        <f t="shared" si="110"/>
        <v>696562782579.95862</v>
      </c>
      <c r="AV38" s="457">
        <v>5.0000000000000001E-4</v>
      </c>
      <c r="AW38" s="457">
        <v>2.0000000000000001E-4</v>
      </c>
      <c r="AX38" s="457">
        <v>-2.5000000000000001E-2</v>
      </c>
      <c r="AY38" s="458">
        <v>2E-3</v>
      </c>
      <c r="AZ38" s="476">
        <v>2E-3</v>
      </c>
      <c r="BA38" s="470">
        <v>1.5E-3</v>
      </c>
      <c r="BB38" s="361">
        <v>1E-3</v>
      </c>
      <c r="BC38" s="404">
        <v>2E-3</v>
      </c>
    </row>
    <row r="39" spans="1:55" x14ac:dyDescent="0.25">
      <c r="A39" s="74" t="s">
        <v>28</v>
      </c>
      <c r="B39" s="152" t="s">
        <v>314</v>
      </c>
      <c r="C39" s="152" t="s">
        <v>353</v>
      </c>
      <c r="D39" s="363">
        <f>VLOOKUP($A39,'Energy Use 2019'!$B$64:$L$106,11,0)/VLOOKUP($A39,'Value Added'!$A$2:$L$44,9,0)</f>
        <v>744039743486.84644</v>
      </c>
      <c r="E39" s="363">
        <f>VLOOKUP($A39,'Energy Use 2020'!$B$64:$L$106,11,0)/VLOOKUP($A39,'Value Added'!$A$2:$L$44,10,0)</f>
        <v>744849214867.03394</v>
      </c>
      <c r="F39" s="406">
        <f t="shared" si="7"/>
        <v>744476790259.60046</v>
      </c>
      <c r="G39" s="407">
        <f t="shared" si="53"/>
        <v>744327894901.54858</v>
      </c>
      <c r="H39" s="407">
        <f t="shared" si="54"/>
        <v>762936092274.08728</v>
      </c>
      <c r="I39" s="407">
        <f t="shared" si="55"/>
        <v>761410220089.53906</v>
      </c>
      <c r="J39" s="407">
        <f t="shared" si="56"/>
        <v>759887399649.35999</v>
      </c>
      <c r="K39" s="236">
        <f t="shared" ref="K39:N39" si="123">J39+($O39-$J39)/5</f>
        <v>759659433429.46521</v>
      </c>
      <c r="L39" s="236">
        <f t="shared" si="123"/>
        <v>759431467209.57043</v>
      </c>
      <c r="M39" s="236">
        <f t="shared" si="123"/>
        <v>759203500989.67566</v>
      </c>
      <c r="N39" s="236">
        <f t="shared" si="123"/>
        <v>758975534769.78088</v>
      </c>
      <c r="O39" s="357">
        <f t="shared" si="106"/>
        <v>758747568549.88599</v>
      </c>
      <c r="P39" s="236">
        <f t="shared" ref="P39:S39" si="124">O39+($T39-$O39)/5</f>
        <v>758595819036.17603</v>
      </c>
      <c r="Q39" s="236">
        <f t="shared" si="124"/>
        <v>758444069522.46606</v>
      </c>
      <c r="R39" s="236">
        <f t="shared" si="124"/>
        <v>758292320008.7561</v>
      </c>
      <c r="S39" s="236">
        <f t="shared" si="124"/>
        <v>758140570495.04614</v>
      </c>
      <c r="T39" s="357">
        <f t="shared" si="108"/>
        <v>757988820981.33606</v>
      </c>
      <c r="U39" s="236">
        <f t="shared" ref="U39:AR39" si="125">T39+($AS39-$T39)/30</f>
        <v>757938288393.27063</v>
      </c>
      <c r="V39" s="236">
        <f t="shared" si="125"/>
        <v>757887755805.2052</v>
      </c>
      <c r="W39" s="236">
        <f t="shared" si="125"/>
        <v>757837223217.13977</v>
      </c>
      <c r="X39" s="236">
        <f t="shared" si="125"/>
        <v>757786690629.07434</v>
      </c>
      <c r="Y39" s="236">
        <f t="shared" si="125"/>
        <v>757736158041.00891</v>
      </c>
      <c r="Z39" s="236">
        <f t="shared" si="125"/>
        <v>757685625452.94348</v>
      </c>
      <c r="AA39" s="236">
        <f t="shared" si="125"/>
        <v>757635092864.87805</v>
      </c>
      <c r="AB39" s="236">
        <f t="shared" si="125"/>
        <v>757584560276.81262</v>
      </c>
      <c r="AC39" s="236">
        <f t="shared" si="125"/>
        <v>757534027688.74719</v>
      </c>
      <c r="AD39" s="236">
        <f t="shared" si="125"/>
        <v>757483495100.68176</v>
      </c>
      <c r="AE39" s="236">
        <f t="shared" si="125"/>
        <v>757432962512.61633</v>
      </c>
      <c r="AF39" s="236">
        <f t="shared" si="125"/>
        <v>757382429924.5509</v>
      </c>
      <c r="AG39" s="236">
        <f t="shared" si="125"/>
        <v>757331897336.48547</v>
      </c>
      <c r="AH39" s="236">
        <f t="shared" si="125"/>
        <v>757281364748.42004</v>
      </c>
      <c r="AI39" s="236">
        <f t="shared" si="125"/>
        <v>757230832160.35461</v>
      </c>
      <c r="AJ39" s="236">
        <f t="shared" si="125"/>
        <v>757180299572.28918</v>
      </c>
      <c r="AK39" s="236">
        <f t="shared" si="125"/>
        <v>757129766984.22375</v>
      </c>
      <c r="AL39" s="236">
        <f t="shared" si="125"/>
        <v>757079234396.15833</v>
      </c>
      <c r="AM39" s="236">
        <f t="shared" si="125"/>
        <v>757028701808.0929</v>
      </c>
      <c r="AN39" s="236">
        <f t="shared" si="125"/>
        <v>756978169220.02747</v>
      </c>
      <c r="AO39" s="236">
        <f t="shared" si="125"/>
        <v>756927636631.96204</v>
      </c>
      <c r="AP39" s="236">
        <f t="shared" si="125"/>
        <v>756877104043.89661</v>
      </c>
      <c r="AQ39" s="236">
        <f t="shared" si="125"/>
        <v>756826571455.83118</v>
      </c>
      <c r="AR39" s="236">
        <f t="shared" si="125"/>
        <v>756776038867.76575</v>
      </c>
      <c r="AS39" s="357">
        <f t="shared" si="110"/>
        <v>756472843339.37341</v>
      </c>
      <c r="AV39" s="457">
        <v>5.0000000000000001E-4</v>
      </c>
      <c r="AW39" s="457">
        <v>2.0000000000000001E-4</v>
      </c>
      <c r="AX39" s="457">
        <v>-2.5000000000000001E-2</v>
      </c>
      <c r="AY39" s="458">
        <v>2E-3</v>
      </c>
      <c r="AZ39" s="476">
        <v>2E-3</v>
      </c>
      <c r="BA39" s="470">
        <v>1.5E-3</v>
      </c>
      <c r="BB39" s="361">
        <v>1E-3</v>
      </c>
      <c r="BC39" s="404">
        <v>2E-3</v>
      </c>
    </row>
    <row r="40" spans="1:55" x14ac:dyDescent="0.25">
      <c r="A40" s="74" t="s">
        <v>29</v>
      </c>
      <c r="B40" s="152" t="s">
        <v>314</v>
      </c>
      <c r="C40" s="152" t="s">
        <v>353</v>
      </c>
      <c r="D40" s="363">
        <f>VLOOKUP($A40,'Energy Use 2019'!$B$64:$L$106,11,0)/VLOOKUP($A40,'Value Added'!$A$2:$L$44,9,0)</f>
        <v>261056238753.97589</v>
      </c>
      <c r="E40" s="363">
        <f>VLOOKUP($A40,'Energy Use 2020'!$B$64:$L$106,11,0)/VLOOKUP($A40,'Value Added'!$A$2:$L$44,10,0)</f>
        <v>292756341392.86316</v>
      </c>
      <c r="F40" s="406">
        <f t="shared" si="7"/>
        <v>292609963222.16675</v>
      </c>
      <c r="G40" s="407">
        <f t="shared" si="53"/>
        <v>292551441229.52234</v>
      </c>
      <c r="H40" s="407">
        <f t="shared" si="54"/>
        <v>299865227260.26038</v>
      </c>
      <c r="I40" s="407">
        <f t="shared" si="55"/>
        <v>299265496805.73987</v>
      </c>
      <c r="J40" s="407">
        <f t="shared" si="56"/>
        <v>298666965812.12842</v>
      </c>
      <c r="K40" s="236">
        <f t="shared" ref="K40:N40" si="126">J40+($O40-$J40)/5</f>
        <v>298577365722.38477</v>
      </c>
      <c r="L40" s="236">
        <f t="shared" si="126"/>
        <v>298487765632.64111</v>
      </c>
      <c r="M40" s="236">
        <f t="shared" si="126"/>
        <v>298398165542.89746</v>
      </c>
      <c r="N40" s="236">
        <f t="shared" si="126"/>
        <v>298308565453.15381</v>
      </c>
      <c r="O40" s="357">
        <f t="shared" si="106"/>
        <v>298218965363.41022</v>
      </c>
      <c r="P40" s="236">
        <f t="shared" ref="P40:S40" si="127">O40+($T40-$O40)/5</f>
        <v>298159321570.33752</v>
      </c>
      <c r="Q40" s="236">
        <f t="shared" si="127"/>
        <v>298099677777.26483</v>
      </c>
      <c r="R40" s="236">
        <f t="shared" si="127"/>
        <v>298040033984.19214</v>
      </c>
      <c r="S40" s="236">
        <f t="shared" si="127"/>
        <v>297980390191.11945</v>
      </c>
      <c r="T40" s="357">
        <f t="shared" si="108"/>
        <v>297920746398.04681</v>
      </c>
      <c r="U40" s="236">
        <f t="shared" ref="U40:AR40" si="128">T40+($AS40-$T40)/30</f>
        <v>297900885014.95361</v>
      </c>
      <c r="V40" s="236">
        <f t="shared" si="128"/>
        <v>297881023631.86041</v>
      </c>
      <c r="W40" s="236">
        <f t="shared" si="128"/>
        <v>297861162248.76721</v>
      </c>
      <c r="X40" s="236">
        <f t="shared" si="128"/>
        <v>297841300865.67401</v>
      </c>
      <c r="Y40" s="236">
        <f t="shared" si="128"/>
        <v>297821439482.58081</v>
      </c>
      <c r="Z40" s="236">
        <f t="shared" si="128"/>
        <v>297801578099.48761</v>
      </c>
      <c r="AA40" s="236">
        <f t="shared" si="128"/>
        <v>297781716716.39441</v>
      </c>
      <c r="AB40" s="236">
        <f t="shared" si="128"/>
        <v>297761855333.30121</v>
      </c>
      <c r="AC40" s="236">
        <f t="shared" si="128"/>
        <v>297741993950.20801</v>
      </c>
      <c r="AD40" s="236">
        <f t="shared" si="128"/>
        <v>297722132567.11481</v>
      </c>
      <c r="AE40" s="236">
        <f t="shared" si="128"/>
        <v>297702271184.02161</v>
      </c>
      <c r="AF40" s="236">
        <f t="shared" si="128"/>
        <v>297682409800.92841</v>
      </c>
      <c r="AG40" s="236">
        <f t="shared" si="128"/>
        <v>297662548417.83521</v>
      </c>
      <c r="AH40" s="236">
        <f t="shared" si="128"/>
        <v>297642687034.742</v>
      </c>
      <c r="AI40" s="236">
        <f t="shared" si="128"/>
        <v>297622825651.6488</v>
      </c>
      <c r="AJ40" s="236">
        <f t="shared" si="128"/>
        <v>297602964268.5556</v>
      </c>
      <c r="AK40" s="236">
        <f t="shared" si="128"/>
        <v>297583102885.4624</v>
      </c>
      <c r="AL40" s="236">
        <f t="shared" si="128"/>
        <v>297563241502.3692</v>
      </c>
      <c r="AM40" s="236">
        <f t="shared" si="128"/>
        <v>297543380119.276</v>
      </c>
      <c r="AN40" s="236">
        <f t="shared" si="128"/>
        <v>297523518736.1828</v>
      </c>
      <c r="AO40" s="236">
        <f t="shared" si="128"/>
        <v>297503657353.0896</v>
      </c>
      <c r="AP40" s="236">
        <f t="shared" si="128"/>
        <v>297483795969.9964</v>
      </c>
      <c r="AQ40" s="236">
        <f t="shared" si="128"/>
        <v>297463934586.9032</v>
      </c>
      <c r="AR40" s="236">
        <f t="shared" si="128"/>
        <v>297444073203.81</v>
      </c>
      <c r="AS40" s="357">
        <f t="shared" si="110"/>
        <v>297324904905.25073</v>
      </c>
      <c r="AV40" s="457">
        <v>5.0000000000000001E-4</v>
      </c>
      <c r="AW40" s="457">
        <v>2.0000000000000001E-4</v>
      </c>
      <c r="AX40" s="457">
        <v>-2.5000000000000001E-2</v>
      </c>
      <c r="AY40" s="458">
        <v>2E-3</v>
      </c>
      <c r="AZ40" s="476">
        <v>2E-3</v>
      </c>
      <c r="BA40" s="470">
        <v>1.5E-3</v>
      </c>
      <c r="BB40" s="361">
        <v>1E-3</v>
      </c>
      <c r="BC40" s="404">
        <v>2E-3</v>
      </c>
    </row>
    <row r="41" spans="1:55" x14ac:dyDescent="0.25">
      <c r="A41" s="74" t="s">
        <v>30</v>
      </c>
      <c r="B41" s="152" t="s">
        <v>314</v>
      </c>
      <c r="C41" s="152" t="s">
        <v>353</v>
      </c>
      <c r="D41" s="363">
        <f>VLOOKUP($A41,'Energy Use 2019'!$B$64:$L$106,11,0)/VLOOKUP($A41,'Value Added'!$A$2:$L$44,9,0)</f>
        <v>177962294039.42331</v>
      </c>
      <c r="E41" s="363">
        <f>VLOOKUP($A41,'Energy Use 2020'!$B$64:$L$106,11,0)/VLOOKUP($A41,'Value Added'!$A$2:$L$44,10,0)</f>
        <v>161157416935.5752</v>
      </c>
      <c r="F41" s="406">
        <f t="shared" si="7"/>
        <v>161076838227.10742</v>
      </c>
      <c r="G41" s="407">
        <f t="shared" si="53"/>
        <v>161044622859.46201</v>
      </c>
      <c r="H41" s="407">
        <f t="shared" si="54"/>
        <v>165070738430.94855</v>
      </c>
      <c r="I41" s="407">
        <f t="shared" si="55"/>
        <v>164740596954.08664</v>
      </c>
      <c r="J41" s="407">
        <f t="shared" si="56"/>
        <v>164411115760.17847</v>
      </c>
      <c r="K41" s="236">
        <f t="shared" ref="K41:N41" si="129">J41+($O41-$J41)/5</f>
        <v>164361792425.45041</v>
      </c>
      <c r="L41" s="236">
        <f t="shared" si="129"/>
        <v>164312469090.72235</v>
      </c>
      <c r="M41" s="236">
        <f t="shared" si="129"/>
        <v>164263145755.99429</v>
      </c>
      <c r="N41" s="236">
        <f t="shared" si="129"/>
        <v>164213822421.26624</v>
      </c>
      <c r="O41" s="357">
        <f t="shared" si="106"/>
        <v>164164499086.53821</v>
      </c>
      <c r="P41" s="236">
        <f t="shared" ref="P41:S41" si="130">O41+($T41-$O41)/5</f>
        <v>164131666186.72089</v>
      </c>
      <c r="Q41" s="236">
        <f t="shared" si="130"/>
        <v>164098833286.90356</v>
      </c>
      <c r="R41" s="236">
        <f t="shared" si="130"/>
        <v>164066000387.08624</v>
      </c>
      <c r="S41" s="236">
        <f t="shared" si="130"/>
        <v>164033167487.26892</v>
      </c>
      <c r="T41" s="357">
        <f t="shared" si="108"/>
        <v>164000334587.45166</v>
      </c>
      <c r="U41" s="236">
        <f t="shared" ref="U41:AR41" si="131">T41+($AS41-$T41)/30</f>
        <v>163989401231.8125</v>
      </c>
      <c r="V41" s="236">
        <f t="shared" si="131"/>
        <v>163978467876.17334</v>
      </c>
      <c r="W41" s="236">
        <f t="shared" si="131"/>
        <v>163967534520.53418</v>
      </c>
      <c r="X41" s="236">
        <f t="shared" si="131"/>
        <v>163956601164.89502</v>
      </c>
      <c r="Y41" s="236">
        <f t="shared" si="131"/>
        <v>163945667809.25586</v>
      </c>
      <c r="Z41" s="236">
        <f t="shared" si="131"/>
        <v>163934734453.6167</v>
      </c>
      <c r="AA41" s="236">
        <f t="shared" si="131"/>
        <v>163923801097.97754</v>
      </c>
      <c r="AB41" s="236">
        <f t="shared" si="131"/>
        <v>163912867742.33838</v>
      </c>
      <c r="AC41" s="236">
        <f t="shared" si="131"/>
        <v>163901934386.69922</v>
      </c>
      <c r="AD41" s="236">
        <f t="shared" si="131"/>
        <v>163891001031.06006</v>
      </c>
      <c r="AE41" s="236">
        <f t="shared" si="131"/>
        <v>163880067675.4209</v>
      </c>
      <c r="AF41" s="236">
        <f t="shared" si="131"/>
        <v>163869134319.78174</v>
      </c>
      <c r="AG41" s="236">
        <f t="shared" si="131"/>
        <v>163858200964.14258</v>
      </c>
      <c r="AH41" s="236">
        <f t="shared" si="131"/>
        <v>163847267608.50342</v>
      </c>
      <c r="AI41" s="236">
        <f t="shared" si="131"/>
        <v>163836334252.86426</v>
      </c>
      <c r="AJ41" s="236">
        <f t="shared" si="131"/>
        <v>163825400897.2251</v>
      </c>
      <c r="AK41" s="236">
        <f t="shared" si="131"/>
        <v>163814467541.58594</v>
      </c>
      <c r="AL41" s="236">
        <f t="shared" si="131"/>
        <v>163803534185.94678</v>
      </c>
      <c r="AM41" s="236">
        <f t="shared" si="131"/>
        <v>163792600830.30762</v>
      </c>
      <c r="AN41" s="236">
        <f t="shared" si="131"/>
        <v>163781667474.66846</v>
      </c>
      <c r="AO41" s="236">
        <f t="shared" si="131"/>
        <v>163770734119.0293</v>
      </c>
      <c r="AP41" s="236">
        <f t="shared" si="131"/>
        <v>163759800763.39014</v>
      </c>
      <c r="AQ41" s="236">
        <f t="shared" si="131"/>
        <v>163748867407.75098</v>
      </c>
      <c r="AR41" s="236">
        <f t="shared" si="131"/>
        <v>163737934052.11182</v>
      </c>
      <c r="AS41" s="357">
        <f t="shared" si="110"/>
        <v>163672333918.27676</v>
      </c>
      <c r="AV41" s="457">
        <v>5.0000000000000001E-4</v>
      </c>
      <c r="AW41" s="457">
        <v>2.0000000000000001E-4</v>
      </c>
      <c r="AX41" s="457">
        <v>-2.5000000000000001E-2</v>
      </c>
      <c r="AY41" s="458">
        <v>2E-3</v>
      </c>
      <c r="AZ41" s="476">
        <v>2E-3</v>
      </c>
      <c r="BA41" s="470">
        <v>1.5E-3</v>
      </c>
      <c r="BB41" s="361">
        <v>1E-3</v>
      </c>
      <c r="BC41" s="404">
        <v>2E-3</v>
      </c>
    </row>
    <row r="42" spans="1:55" x14ac:dyDescent="0.25">
      <c r="A42" s="74" t="s">
        <v>32</v>
      </c>
      <c r="B42" s="152" t="s">
        <v>314</v>
      </c>
      <c r="C42" s="152" t="s">
        <v>353</v>
      </c>
      <c r="D42" s="363">
        <f>VLOOKUP($A42,'Energy Use 2019'!$B$64:$L$106,11,0)/VLOOKUP($A42,'Value Added'!$A$2:$L$44,9,0)</f>
        <v>264243400224.53818</v>
      </c>
      <c r="E42" s="363">
        <f>VLOOKUP($A42,'Energy Use 2020'!$B$64:$L$106,11,0)/VLOOKUP($A42,'Value Added'!$A$2:$L$44,10,0)</f>
        <v>266871168872.51874</v>
      </c>
      <c r="F42" s="406">
        <f t="shared" si="7"/>
        <v>266737733288.08249</v>
      </c>
      <c r="G42" s="407">
        <f t="shared" si="53"/>
        <v>266684385741.42487</v>
      </c>
      <c r="H42" s="407">
        <f t="shared" si="54"/>
        <v>273351495384.96045</v>
      </c>
      <c r="I42" s="407">
        <f t="shared" si="55"/>
        <v>272804792394.19052</v>
      </c>
      <c r="J42" s="407">
        <f t="shared" si="56"/>
        <v>272259182809.40213</v>
      </c>
      <c r="K42" s="236">
        <f t="shared" ref="K42:N42" si="132">J42+($O42-$J42)/5</f>
        <v>272177505054.55933</v>
      </c>
      <c r="L42" s="236">
        <f t="shared" si="132"/>
        <v>272095827299.71652</v>
      </c>
      <c r="M42" s="236">
        <f t="shared" si="132"/>
        <v>272014149544.87372</v>
      </c>
      <c r="N42" s="236">
        <f t="shared" si="132"/>
        <v>271932471790.03091</v>
      </c>
      <c r="O42" s="357">
        <f t="shared" si="106"/>
        <v>271850794035.18805</v>
      </c>
      <c r="P42" s="236">
        <f t="shared" ref="P42:S42" si="133">O42+($T42-$O42)/5</f>
        <v>271796423876.38101</v>
      </c>
      <c r="Q42" s="236">
        <f t="shared" si="133"/>
        <v>271742053717.57397</v>
      </c>
      <c r="R42" s="236">
        <f t="shared" si="133"/>
        <v>271687683558.76694</v>
      </c>
      <c r="S42" s="236">
        <f t="shared" si="133"/>
        <v>271633313399.9599</v>
      </c>
      <c r="T42" s="357">
        <f t="shared" si="108"/>
        <v>271578943241.15286</v>
      </c>
      <c r="U42" s="236">
        <f t="shared" ref="U42:AR42" si="134">T42+($AS42-$T42)/30</f>
        <v>271560837978.27011</v>
      </c>
      <c r="V42" s="236">
        <f t="shared" si="134"/>
        <v>271542732715.38736</v>
      </c>
      <c r="W42" s="236">
        <f t="shared" si="134"/>
        <v>271524627452.50461</v>
      </c>
      <c r="X42" s="236">
        <f t="shared" si="134"/>
        <v>271506522189.62186</v>
      </c>
      <c r="Y42" s="236">
        <f t="shared" si="134"/>
        <v>271488416926.73911</v>
      </c>
      <c r="Z42" s="236">
        <f t="shared" si="134"/>
        <v>271470311663.85635</v>
      </c>
      <c r="AA42" s="236">
        <f t="shared" si="134"/>
        <v>271452206400.9736</v>
      </c>
      <c r="AB42" s="236">
        <f t="shared" si="134"/>
        <v>271434101138.09085</v>
      </c>
      <c r="AC42" s="236">
        <f t="shared" si="134"/>
        <v>271415995875.2081</v>
      </c>
      <c r="AD42" s="236">
        <f t="shared" si="134"/>
        <v>271397890612.32535</v>
      </c>
      <c r="AE42" s="236">
        <f t="shared" si="134"/>
        <v>271379785349.4426</v>
      </c>
      <c r="AF42" s="236">
        <f t="shared" si="134"/>
        <v>271361680086.55984</v>
      </c>
      <c r="AG42" s="236">
        <f t="shared" si="134"/>
        <v>271343574823.67709</v>
      </c>
      <c r="AH42" s="236">
        <f t="shared" si="134"/>
        <v>271325469560.79434</v>
      </c>
      <c r="AI42" s="236">
        <f t="shared" si="134"/>
        <v>271307364297.91159</v>
      </c>
      <c r="AJ42" s="236">
        <f t="shared" si="134"/>
        <v>271289259035.02884</v>
      </c>
      <c r="AK42" s="236">
        <f t="shared" si="134"/>
        <v>271271153772.14609</v>
      </c>
      <c r="AL42" s="236">
        <f t="shared" si="134"/>
        <v>271253048509.26334</v>
      </c>
      <c r="AM42" s="236">
        <f t="shared" si="134"/>
        <v>271234943246.38058</v>
      </c>
      <c r="AN42" s="236">
        <f t="shared" si="134"/>
        <v>271216837983.49783</v>
      </c>
      <c r="AO42" s="236">
        <f t="shared" si="134"/>
        <v>271198732720.61508</v>
      </c>
      <c r="AP42" s="236">
        <f t="shared" si="134"/>
        <v>271180627457.73233</v>
      </c>
      <c r="AQ42" s="236">
        <f t="shared" si="134"/>
        <v>271162522194.84958</v>
      </c>
      <c r="AR42" s="236">
        <f t="shared" si="134"/>
        <v>271144416931.96683</v>
      </c>
      <c r="AS42" s="357">
        <f t="shared" si="110"/>
        <v>271035785354.67056</v>
      </c>
      <c r="AV42" s="457">
        <v>5.0000000000000001E-4</v>
      </c>
      <c r="AW42" s="457">
        <v>2.0000000000000001E-4</v>
      </c>
      <c r="AX42" s="457">
        <v>-2.5000000000000001E-2</v>
      </c>
      <c r="AY42" s="458">
        <v>2E-3</v>
      </c>
      <c r="AZ42" s="476">
        <v>2E-3</v>
      </c>
      <c r="BA42" s="470">
        <v>1.5E-3</v>
      </c>
      <c r="BB42" s="361">
        <v>1E-3</v>
      </c>
      <c r="BC42" s="404">
        <v>2E-3</v>
      </c>
    </row>
    <row r="43" spans="1:55" x14ac:dyDescent="0.25">
      <c r="A43" s="74" t="s">
        <v>33</v>
      </c>
      <c r="B43" s="152" t="s">
        <v>314</v>
      </c>
      <c r="C43" s="152" t="s">
        <v>353</v>
      </c>
      <c r="D43" s="363">
        <f>VLOOKUP($A43,'Energy Use 2019'!$B$64:$L$106,11,0)/VLOOKUP($A43,'Value Added'!$A$2:$L$44,9,0)</f>
        <v>136611839958.28932</v>
      </c>
      <c r="E43" s="363">
        <f>VLOOKUP($A43,'Energy Use 2020'!$B$64:$L$106,11,0)/VLOOKUP($A43,'Value Added'!$A$2:$L$44,10,0)</f>
        <v>142898263007.11414</v>
      </c>
      <c r="F43" s="406">
        <f t="shared" si="7"/>
        <v>142826813875.6106</v>
      </c>
      <c r="G43" s="407">
        <f t="shared" si="53"/>
        <v>142798248512.83548</v>
      </c>
      <c r="H43" s="407">
        <f t="shared" si="54"/>
        <v>146368204725.65634</v>
      </c>
      <c r="I43" s="407">
        <f t="shared" si="55"/>
        <v>146075468316.20502</v>
      </c>
      <c r="J43" s="407">
        <f t="shared" si="56"/>
        <v>145783317379.5726</v>
      </c>
      <c r="K43" s="236">
        <f t="shared" ref="K43:N43" si="135">J43+($O43-$J43)/5</f>
        <v>145739582384.35873</v>
      </c>
      <c r="L43" s="236">
        <f t="shared" si="135"/>
        <v>145695847389.14487</v>
      </c>
      <c r="M43" s="236">
        <f t="shared" si="135"/>
        <v>145652112393.931</v>
      </c>
      <c r="N43" s="236">
        <f t="shared" si="135"/>
        <v>145608377398.71713</v>
      </c>
      <c r="O43" s="357">
        <f t="shared" si="106"/>
        <v>145564642403.50327</v>
      </c>
      <c r="P43" s="236">
        <f t="shared" ref="P43:S43" si="136">O43+($T43-$O43)/5</f>
        <v>145535529475.02255</v>
      </c>
      <c r="Q43" s="236">
        <f t="shared" si="136"/>
        <v>145506416546.54184</v>
      </c>
      <c r="R43" s="236">
        <f t="shared" si="136"/>
        <v>145477303618.06113</v>
      </c>
      <c r="S43" s="236">
        <f t="shared" si="136"/>
        <v>145448190689.58041</v>
      </c>
      <c r="T43" s="357">
        <f t="shared" si="108"/>
        <v>145419077761.09976</v>
      </c>
      <c r="U43" s="236">
        <f t="shared" ref="U43:AR43" si="137">T43+($AS43-$T43)/30</f>
        <v>145409383155.91568</v>
      </c>
      <c r="V43" s="236">
        <f t="shared" si="137"/>
        <v>145399688550.7316</v>
      </c>
      <c r="W43" s="236">
        <f t="shared" si="137"/>
        <v>145389993945.54752</v>
      </c>
      <c r="X43" s="236">
        <f t="shared" si="137"/>
        <v>145380299340.36343</v>
      </c>
      <c r="Y43" s="236">
        <f t="shared" si="137"/>
        <v>145370604735.17935</v>
      </c>
      <c r="Z43" s="236">
        <f t="shared" si="137"/>
        <v>145360910129.99527</v>
      </c>
      <c r="AA43" s="236">
        <f t="shared" si="137"/>
        <v>145351215524.81119</v>
      </c>
      <c r="AB43" s="236">
        <f t="shared" si="137"/>
        <v>145341520919.62711</v>
      </c>
      <c r="AC43" s="236">
        <f t="shared" si="137"/>
        <v>145331826314.44302</v>
      </c>
      <c r="AD43" s="236">
        <f t="shared" si="137"/>
        <v>145322131709.25894</v>
      </c>
      <c r="AE43" s="236">
        <f t="shared" si="137"/>
        <v>145312437104.07486</v>
      </c>
      <c r="AF43" s="236">
        <f t="shared" si="137"/>
        <v>145302742498.89078</v>
      </c>
      <c r="AG43" s="236">
        <f t="shared" si="137"/>
        <v>145293047893.7067</v>
      </c>
      <c r="AH43" s="236">
        <f t="shared" si="137"/>
        <v>145283353288.52261</v>
      </c>
      <c r="AI43" s="236">
        <f t="shared" si="137"/>
        <v>145273658683.33853</v>
      </c>
      <c r="AJ43" s="236">
        <f t="shared" si="137"/>
        <v>145263964078.15445</v>
      </c>
      <c r="AK43" s="236">
        <f t="shared" si="137"/>
        <v>145254269472.97037</v>
      </c>
      <c r="AL43" s="236">
        <f t="shared" si="137"/>
        <v>145244574867.78629</v>
      </c>
      <c r="AM43" s="236">
        <f t="shared" si="137"/>
        <v>145234880262.6022</v>
      </c>
      <c r="AN43" s="236">
        <f t="shared" si="137"/>
        <v>145225185657.41812</v>
      </c>
      <c r="AO43" s="236">
        <f t="shared" si="137"/>
        <v>145215491052.23404</v>
      </c>
      <c r="AP43" s="236">
        <f t="shared" si="137"/>
        <v>145205796447.04996</v>
      </c>
      <c r="AQ43" s="236">
        <f t="shared" si="137"/>
        <v>145196101841.86588</v>
      </c>
      <c r="AR43" s="236">
        <f t="shared" si="137"/>
        <v>145186407236.68179</v>
      </c>
      <c r="AS43" s="357">
        <f t="shared" si="110"/>
        <v>145128239605.57758</v>
      </c>
      <c r="AV43" s="457">
        <v>5.0000000000000001E-4</v>
      </c>
      <c r="AW43" s="457">
        <v>2.0000000000000001E-4</v>
      </c>
      <c r="AX43" s="457">
        <v>-2.5000000000000001E-2</v>
      </c>
      <c r="AY43" s="458">
        <v>2E-3</v>
      </c>
      <c r="AZ43" s="476">
        <v>2E-3</v>
      </c>
      <c r="BA43" s="470">
        <v>1.5E-3</v>
      </c>
      <c r="BB43" s="361">
        <v>1E-3</v>
      </c>
      <c r="BC43" s="404">
        <v>2E-3</v>
      </c>
    </row>
    <row r="44" spans="1:55" x14ac:dyDescent="0.25">
      <c r="A44" s="74" t="s">
        <v>34</v>
      </c>
      <c r="B44" s="152" t="s">
        <v>314</v>
      </c>
      <c r="C44" s="152" t="s">
        <v>353</v>
      </c>
      <c r="D44" s="363">
        <f>VLOOKUP($A44,'Energy Use 2019'!$B$64:$L$106,11,0)/VLOOKUP($A44,'Value Added'!$A$2:$L$44,9,0)</f>
        <v>169460194455.12827</v>
      </c>
      <c r="E44" s="363">
        <f>VLOOKUP($A44,'Energy Use 2020'!$B$64:$L$106,11,0)/VLOOKUP($A44,'Value Added'!$A$2:$L$44,10,0)</f>
        <v>176924529620.50787</v>
      </c>
      <c r="F44" s="406">
        <f t="shared" si="7"/>
        <v>176836067355.69763</v>
      </c>
      <c r="G44" s="407">
        <f t="shared" si="53"/>
        <v>176800700142.2265</v>
      </c>
      <c r="H44" s="407">
        <f t="shared" si="54"/>
        <v>181220717645.78214</v>
      </c>
      <c r="I44" s="407">
        <f t="shared" si="55"/>
        <v>180858276210.49057</v>
      </c>
      <c r="J44" s="407">
        <f t="shared" si="56"/>
        <v>180496559658.06958</v>
      </c>
      <c r="K44" s="236">
        <f t="shared" ref="K44:N44" si="138">J44+($O44-$J44)/5</f>
        <v>180442410690.17215</v>
      </c>
      <c r="L44" s="236">
        <f t="shared" si="138"/>
        <v>180388261722.27472</v>
      </c>
      <c r="M44" s="236">
        <f t="shared" si="138"/>
        <v>180334112754.37729</v>
      </c>
      <c r="N44" s="236">
        <f t="shared" si="138"/>
        <v>180279963786.47986</v>
      </c>
      <c r="O44" s="357">
        <f t="shared" si="106"/>
        <v>180225814818.58249</v>
      </c>
      <c r="P44" s="236">
        <f t="shared" ref="P44:S44" si="139">O44+($T44-$O44)/5</f>
        <v>180189769655.61877</v>
      </c>
      <c r="Q44" s="236">
        <f t="shared" si="139"/>
        <v>180153724492.65506</v>
      </c>
      <c r="R44" s="236">
        <f t="shared" si="139"/>
        <v>180117679329.69135</v>
      </c>
      <c r="S44" s="236">
        <f t="shared" si="139"/>
        <v>180081634166.72763</v>
      </c>
      <c r="T44" s="357">
        <f t="shared" si="108"/>
        <v>180045589003.76392</v>
      </c>
      <c r="U44" s="236">
        <f t="shared" ref="U44:AR44" si="140">T44+($AS44-$T44)/30</f>
        <v>180033585964.49701</v>
      </c>
      <c r="V44" s="236">
        <f t="shared" si="140"/>
        <v>180021582925.2301</v>
      </c>
      <c r="W44" s="236">
        <f t="shared" si="140"/>
        <v>180009579885.9632</v>
      </c>
      <c r="X44" s="236">
        <f t="shared" si="140"/>
        <v>179997576846.69629</v>
      </c>
      <c r="Y44" s="236">
        <f t="shared" si="140"/>
        <v>179985573807.42938</v>
      </c>
      <c r="Z44" s="236">
        <f t="shared" si="140"/>
        <v>179973570768.16248</v>
      </c>
      <c r="AA44" s="236">
        <f t="shared" si="140"/>
        <v>179961567728.89557</v>
      </c>
      <c r="AB44" s="236">
        <f t="shared" si="140"/>
        <v>179949564689.62866</v>
      </c>
      <c r="AC44" s="236">
        <f t="shared" si="140"/>
        <v>179937561650.36176</v>
      </c>
      <c r="AD44" s="236">
        <f t="shared" si="140"/>
        <v>179925558611.09485</v>
      </c>
      <c r="AE44" s="236">
        <f t="shared" si="140"/>
        <v>179913555571.82794</v>
      </c>
      <c r="AF44" s="236">
        <f t="shared" si="140"/>
        <v>179901552532.56104</v>
      </c>
      <c r="AG44" s="236">
        <f t="shared" si="140"/>
        <v>179889549493.29413</v>
      </c>
      <c r="AH44" s="236">
        <f t="shared" si="140"/>
        <v>179877546454.02722</v>
      </c>
      <c r="AI44" s="236">
        <f t="shared" si="140"/>
        <v>179865543414.76031</v>
      </c>
      <c r="AJ44" s="236">
        <f t="shared" si="140"/>
        <v>179853540375.49341</v>
      </c>
      <c r="AK44" s="236">
        <f t="shared" si="140"/>
        <v>179841537336.2265</v>
      </c>
      <c r="AL44" s="236">
        <f t="shared" si="140"/>
        <v>179829534296.95959</v>
      </c>
      <c r="AM44" s="236">
        <f t="shared" si="140"/>
        <v>179817531257.69269</v>
      </c>
      <c r="AN44" s="236">
        <f t="shared" si="140"/>
        <v>179805528218.42578</v>
      </c>
      <c r="AO44" s="236">
        <f t="shared" si="140"/>
        <v>179793525179.15887</v>
      </c>
      <c r="AP44" s="236">
        <f t="shared" si="140"/>
        <v>179781522139.89197</v>
      </c>
      <c r="AQ44" s="236">
        <f t="shared" si="140"/>
        <v>179769519100.62506</v>
      </c>
      <c r="AR44" s="236">
        <f t="shared" si="140"/>
        <v>179757516061.35815</v>
      </c>
      <c r="AS44" s="357">
        <f t="shared" si="110"/>
        <v>179685497825.75638</v>
      </c>
      <c r="AV44" s="457">
        <v>5.0000000000000001E-4</v>
      </c>
      <c r="AW44" s="457">
        <v>2.0000000000000001E-4</v>
      </c>
      <c r="AX44" s="457">
        <v>-2.5000000000000001E-2</v>
      </c>
      <c r="AY44" s="458">
        <v>2E-3</v>
      </c>
      <c r="AZ44" s="476">
        <v>2E-3</v>
      </c>
      <c r="BA44" s="470">
        <v>1.5E-3</v>
      </c>
      <c r="BB44" s="361">
        <v>1E-3</v>
      </c>
      <c r="BC44" s="404">
        <v>2E-3</v>
      </c>
    </row>
    <row r="45" spans="1:55" x14ac:dyDescent="0.25">
      <c r="A45" s="74" t="s">
        <v>35</v>
      </c>
      <c r="B45" s="152" t="s">
        <v>314</v>
      </c>
      <c r="C45" s="152" t="s">
        <v>353</v>
      </c>
      <c r="D45" s="363">
        <f>VLOOKUP($A45,'Energy Use 2019'!$B$64:$L$106,11,0)/VLOOKUP($A45,'Value Added'!$A$2:$L$44,9,0)</f>
        <v>88798355716.11911</v>
      </c>
      <c r="E45" s="363">
        <f>VLOOKUP($A45,'Energy Use 2020'!$B$64:$L$106,11,0)/VLOOKUP($A45,'Value Added'!$A$2:$L$44,10,0)</f>
        <v>89055736114.137283</v>
      </c>
      <c r="F45" s="406">
        <f t="shared" si="7"/>
        <v>89011208246.080215</v>
      </c>
      <c r="G45" s="407">
        <f t="shared" si="53"/>
        <v>88993406004.431</v>
      </c>
      <c r="H45" s="407">
        <f t="shared" si="54"/>
        <v>91218241154.541763</v>
      </c>
      <c r="I45" s="407">
        <f t="shared" si="55"/>
        <v>91035804672.232681</v>
      </c>
      <c r="J45" s="407">
        <f t="shared" si="56"/>
        <v>90853733062.888214</v>
      </c>
      <c r="K45" s="236">
        <f t="shared" ref="K45:N45" si="141">J45+($O45-$J45)/5</f>
        <v>90826476942.969345</v>
      </c>
      <c r="L45" s="236">
        <f t="shared" si="141"/>
        <v>90799220823.050476</v>
      </c>
      <c r="M45" s="236">
        <f t="shared" si="141"/>
        <v>90771964703.131607</v>
      </c>
      <c r="N45" s="236">
        <f t="shared" si="141"/>
        <v>90744708583.212738</v>
      </c>
      <c r="O45" s="357">
        <f t="shared" si="106"/>
        <v>90717452463.293884</v>
      </c>
      <c r="P45" s="236">
        <f t="shared" ref="P45:S45" si="142">O45+($T45-$O45)/5</f>
        <v>90699308972.801224</v>
      </c>
      <c r="Q45" s="236">
        <f t="shared" si="142"/>
        <v>90681165482.308563</v>
      </c>
      <c r="R45" s="236">
        <f t="shared" si="142"/>
        <v>90663021991.815903</v>
      </c>
      <c r="S45" s="236">
        <f t="shared" si="142"/>
        <v>90644878501.323242</v>
      </c>
      <c r="T45" s="357">
        <f t="shared" si="108"/>
        <v>90626735010.830597</v>
      </c>
      <c r="U45" s="236">
        <f t="shared" ref="U45:AR45" si="143">T45+($AS45-$T45)/30</f>
        <v>90620693228.496536</v>
      </c>
      <c r="V45" s="236">
        <f t="shared" si="143"/>
        <v>90614651446.162476</v>
      </c>
      <c r="W45" s="236">
        <f t="shared" si="143"/>
        <v>90608609663.828415</v>
      </c>
      <c r="X45" s="236">
        <f t="shared" si="143"/>
        <v>90602567881.494354</v>
      </c>
      <c r="Y45" s="236">
        <f t="shared" si="143"/>
        <v>90596526099.160294</v>
      </c>
      <c r="Z45" s="236">
        <f t="shared" si="143"/>
        <v>90590484316.826233</v>
      </c>
      <c r="AA45" s="236">
        <f t="shared" si="143"/>
        <v>90584442534.492172</v>
      </c>
      <c r="AB45" s="236">
        <f t="shared" si="143"/>
        <v>90578400752.158112</v>
      </c>
      <c r="AC45" s="236">
        <f t="shared" si="143"/>
        <v>90572358969.824051</v>
      </c>
      <c r="AD45" s="236">
        <f t="shared" si="143"/>
        <v>90566317187.48999</v>
      </c>
      <c r="AE45" s="236">
        <f t="shared" si="143"/>
        <v>90560275405.15593</v>
      </c>
      <c r="AF45" s="236">
        <f t="shared" si="143"/>
        <v>90554233622.821869</v>
      </c>
      <c r="AG45" s="236">
        <f t="shared" si="143"/>
        <v>90548191840.487808</v>
      </c>
      <c r="AH45" s="236">
        <f t="shared" si="143"/>
        <v>90542150058.153748</v>
      </c>
      <c r="AI45" s="236">
        <f t="shared" si="143"/>
        <v>90536108275.819687</v>
      </c>
      <c r="AJ45" s="236">
        <f t="shared" si="143"/>
        <v>90530066493.485626</v>
      </c>
      <c r="AK45" s="236">
        <f t="shared" si="143"/>
        <v>90524024711.151566</v>
      </c>
      <c r="AL45" s="236">
        <f t="shared" si="143"/>
        <v>90517982928.817505</v>
      </c>
      <c r="AM45" s="236">
        <f t="shared" si="143"/>
        <v>90511941146.483444</v>
      </c>
      <c r="AN45" s="236">
        <f t="shared" si="143"/>
        <v>90505899364.149384</v>
      </c>
      <c r="AO45" s="236">
        <f t="shared" si="143"/>
        <v>90499857581.815323</v>
      </c>
      <c r="AP45" s="236">
        <f t="shared" si="143"/>
        <v>90493815799.481262</v>
      </c>
      <c r="AQ45" s="236">
        <f t="shared" si="143"/>
        <v>90487774017.147202</v>
      </c>
      <c r="AR45" s="236">
        <f t="shared" si="143"/>
        <v>90481732234.813141</v>
      </c>
      <c r="AS45" s="357">
        <f t="shared" si="110"/>
        <v>90445481540.808929</v>
      </c>
      <c r="AV45" s="457">
        <v>5.0000000000000001E-4</v>
      </c>
      <c r="AW45" s="457">
        <v>2.0000000000000001E-4</v>
      </c>
      <c r="AX45" s="457">
        <v>-2.5000000000000001E-2</v>
      </c>
      <c r="AY45" s="458">
        <v>2E-3</v>
      </c>
      <c r="AZ45" s="476">
        <v>2E-3</v>
      </c>
      <c r="BA45" s="470">
        <v>1.5E-3</v>
      </c>
      <c r="BB45" s="361">
        <v>1E-3</v>
      </c>
      <c r="BC45" s="404">
        <v>2E-3</v>
      </c>
    </row>
    <row r="46" spans="1:55" x14ac:dyDescent="0.25">
      <c r="A46" s="74" t="s">
        <v>36</v>
      </c>
      <c r="B46" s="152" t="s">
        <v>314</v>
      </c>
      <c r="C46" s="152" t="s">
        <v>353</v>
      </c>
      <c r="D46" s="363">
        <f>VLOOKUP($A46,'Energy Use 2019'!$B$64:$L$106,11,0)/VLOOKUP($A46,'Value Added'!$A$2:$L$44,9,0)</f>
        <v>1868892533434.8708</v>
      </c>
      <c r="E46" s="363">
        <f>VLOOKUP($A46,'Energy Use 2020'!$B$64:$L$106,11,0)/VLOOKUP($A46,'Value Added'!$A$2:$L$44,10,0)</f>
        <v>2068702455477.9133</v>
      </c>
      <c r="F46" s="406">
        <f t="shared" si="7"/>
        <v>2067668104250.1746</v>
      </c>
      <c r="G46" s="407">
        <f t="shared" si="53"/>
        <v>2067254570629.3245</v>
      </c>
      <c r="H46" s="407">
        <f t="shared" si="54"/>
        <v>2118935934895.0574</v>
      </c>
      <c r="I46" s="407">
        <f t="shared" si="55"/>
        <v>2114698063025.2673</v>
      </c>
      <c r="J46" s="407">
        <f t="shared" si="56"/>
        <v>2110468666899.2168</v>
      </c>
      <c r="K46" s="236">
        <f t="shared" ref="K46:N46" si="144">J46+($O46-$J46)/5</f>
        <v>2109835526299.147</v>
      </c>
      <c r="L46" s="236">
        <f t="shared" si="144"/>
        <v>2109202385699.0771</v>
      </c>
      <c r="M46" s="236">
        <f t="shared" si="144"/>
        <v>2108569245099.0073</v>
      </c>
      <c r="N46" s="236">
        <f t="shared" si="144"/>
        <v>2107936104498.9375</v>
      </c>
      <c r="O46" s="357">
        <f t="shared" si="106"/>
        <v>2107302963898.8682</v>
      </c>
      <c r="P46" s="236">
        <f t="shared" ref="P46:S46" si="145">O46+($T46-$O46)/5</f>
        <v>2106881503306.0884</v>
      </c>
      <c r="Q46" s="236">
        <f t="shared" si="145"/>
        <v>2106460042713.3086</v>
      </c>
      <c r="R46" s="236">
        <f t="shared" si="145"/>
        <v>2106038582120.5288</v>
      </c>
      <c r="S46" s="236">
        <f t="shared" si="145"/>
        <v>2105617121527.749</v>
      </c>
      <c r="T46" s="357">
        <f t="shared" si="108"/>
        <v>2105195660934.9692</v>
      </c>
      <c r="U46" s="236">
        <f t="shared" ref="U46:AR46" si="146">T46+($AS46-$T46)/30</f>
        <v>2105055314557.5735</v>
      </c>
      <c r="V46" s="236">
        <f t="shared" si="146"/>
        <v>2104914968180.1777</v>
      </c>
      <c r="W46" s="236">
        <f t="shared" si="146"/>
        <v>2104774621802.782</v>
      </c>
      <c r="X46" s="236">
        <f t="shared" si="146"/>
        <v>2104634275425.3862</v>
      </c>
      <c r="Y46" s="236">
        <f t="shared" si="146"/>
        <v>2104493929047.9905</v>
      </c>
      <c r="Z46" s="236">
        <f t="shared" si="146"/>
        <v>2104353582670.5947</v>
      </c>
      <c r="AA46" s="236">
        <f t="shared" si="146"/>
        <v>2104213236293.199</v>
      </c>
      <c r="AB46" s="236">
        <f t="shared" si="146"/>
        <v>2104072889915.8032</v>
      </c>
      <c r="AC46" s="236">
        <f t="shared" si="146"/>
        <v>2103932543538.4075</v>
      </c>
      <c r="AD46" s="236">
        <f t="shared" si="146"/>
        <v>2103792197161.0117</v>
      </c>
      <c r="AE46" s="236">
        <f t="shared" si="146"/>
        <v>2103651850783.616</v>
      </c>
      <c r="AF46" s="236">
        <f t="shared" si="146"/>
        <v>2103511504406.2202</v>
      </c>
      <c r="AG46" s="236">
        <f t="shared" si="146"/>
        <v>2103371158028.8245</v>
      </c>
      <c r="AH46" s="236">
        <f t="shared" si="146"/>
        <v>2103230811651.4287</v>
      </c>
      <c r="AI46" s="236">
        <f t="shared" si="146"/>
        <v>2103090465274.033</v>
      </c>
      <c r="AJ46" s="236">
        <f t="shared" si="146"/>
        <v>2102950118896.6372</v>
      </c>
      <c r="AK46" s="236">
        <f t="shared" si="146"/>
        <v>2102809772519.2415</v>
      </c>
      <c r="AL46" s="236">
        <f t="shared" si="146"/>
        <v>2102669426141.8457</v>
      </c>
      <c r="AM46" s="236">
        <f t="shared" si="146"/>
        <v>2102529079764.45</v>
      </c>
      <c r="AN46" s="236">
        <f t="shared" si="146"/>
        <v>2102388733387.0542</v>
      </c>
      <c r="AO46" s="236">
        <f t="shared" si="146"/>
        <v>2102248387009.6584</v>
      </c>
      <c r="AP46" s="236">
        <f t="shared" si="146"/>
        <v>2102108040632.2627</v>
      </c>
      <c r="AQ46" s="236">
        <f t="shared" si="146"/>
        <v>2101967694254.8669</v>
      </c>
      <c r="AR46" s="236">
        <f t="shared" si="146"/>
        <v>2101827347877.4712</v>
      </c>
      <c r="AS46" s="357">
        <f t="shared" si="110"/>
        <v>2100985269613.0994</v>
      </c>
      <c r="AV46" s="457">
        <v>5.0000000000000001E-4</v>
      </c>
      <c r="AW46" s="457">
        <v>2.0000000000000001E-4</v>
      </c>
      <c r="AX46" s="457">
        <v>-2.5000000000000001E-2</v>
      </c>
      <c r="AY46" s="458">
        <v>2E-3</v>
      </c>
      <c r="AZ46" s="476">
        <v>2E-3</v>
      </c>
      <c r="BA46" s="470">
        <v>1.5E-3</v>
      </c>
      <c r="BB46" s="361">
        <v>1E-3</v>
      </c>
      <c r="BC46" s="404">
        <v>2E-3</v>
      </c>
    </row>
    <row r="47" spans="1:55" x14ac:dyDescent="0.25">
      <c r="A47" s="74" t="s">
        <v>37</v>
      </c>
      <c r="B47" s="152" t="s">
        <v>314</v>
      </c>
      <c r="C47" s="152" t="s">
        <v>353</v>
      </c>
      <c r="D47" s="363">
        <f>VLOOKUP($A47,'Energy Use 2019'!$B$64:$L$106,11,0)/VLOOKUP($A47,'Value Added'!$A$2:$L$44,9,0)</f>
        <v>1371609255601.0164</v>
      </c>
      <c r="E47" s="363">
        <f>VLOOKUP($A47,'Energy Use 2020'!$B$64:$L$106,11,0)/VLOOKUP($A47,'Value Added'!$A$2:$L$44,10,0)</f>
        <v>1504259845575.532</v>
      </c>
      <c r="F47" s="406">
        <f t="shared" si="7"/>
        <v>1503507715652.7444</v>
      </c>
      <c r="G47" s="407">
        <f t="shared" si="53"/>
        <v>1503207014109.6138</v>
      </c>
      <c r="H47" s="407">
        <f t="shared" si="54"/>
        <v>1540787189462.354</v>
      </c>
      <c r="I47" s="407">
        <f t="shared" si="55"/>
        <v>1537705615083.4292</v>
      </c>
      <c r="J47" s="407">
        <f t="shared" si="56"/>
        <v>1534630203853.2625</v>
      </c>
      <c r="K47" s="236">
        <f t="shared" ref="K47:N47" si="147">J47+($O47-$J47)/5</f>
        <v>1534169814792.1064</v>
      </c>
      <c r="L47" s="236">
        <f t="shared" si="147"/>
        <v>1533709425730.9504</v>
      </c>
      <c r="M47" s="236">
        <f t="shared" si="147"/>
        <v>1533249036669.7944</v>
      </c>
      <c r="N47" s="236">
        <f t="shared" si="147"/>
        <v>1532788647608.6384</v>
      </c>
      <c r="O47" s="357">
        <f t="shared" si="106"/>
        <v>1532328258547.4827</v>
      </c>
      <c r="P47" s="236">
        <f t="shared" ref="P47:S47" si="148">O47+($T47-$O47)/5</f>
        <v>1532021792895.7732</v>
      </c>
      <c r="Q47" s="236">
        <f t="shared" si="148"/>
        <v>1531715327244.0637</v>
      </c>
      <c r="R47" s="236">
        <f t="shared" si="148"/>
        <v>1531408861592.3542</v>
      </c>
      <c r="S47" s="236">
        <f t="shared" si="148"/>
        <v>1531102395940.6448</v>
      </c>
      <c r="T47" s="357">
        <f t="shared" si="108"/>
        <v>1530795930288.9353</v>
      </c>
      <c r="U47" s="236">
        <f t="shared" ref="U47:AR47" si="149">T47+($AS47-$T47)/30</f>
        <v>1530693877226.916</v>
      </c>
      <c r="V47" s="236">
        <f t="shared" si="149"/>
        <v>1530591824164.8967</v>
      </c>
      <c r="W47" s="236">
        <f t="shared" si="149"/>
        <v>1530489771102.8774</v>
      </c>
      <c r="X47" s="236">
        <f t="shared" si="149"/>
        <v>1530387718040.8582</v>
      </c>
      <c r="Y47" s="236">
        <f t="shared" si="149"/>
        <v>1530285664978.8389</v>
      </c>
      <c r="Z47" s="236">
        <f t="shared" si="149"/>
        <v>1530183611916.8196</v>
      </c>
      <c r="AA47" s="236">
        <f t="shared" si="149"/>
        <v>1530081558854.8003</v>
      </c>
      <c r="AB47" s="236">
        <f t="shared" si="149"/>
        <v>1529979505792.781</v>
      </c>
      <c r="AC47" s="236">
        <f t="shared" si="149"/>
        <v>1529877452730.7617</v>
      </c>
      <c r="AD47" s="236">
        <f t="shared" si="149"/>
        <v>1529775399668.7424</v>
      </c>
      <c r="AE47" s="236">
        <f t="shared" si="149"/>
        <v>1529673346606.7231</v>
      </c>
      <c r="AF47" s="236">
        <f t="shared" si="149"/>
        <v>1529571293544.7039</v>
      </c>
      <c r="AG47" s="236">
        <f t="shared" si="149"/>
        <v>1529469240482.6846</v>
      </c>
      <c r="AH47" s="236">
        <f t="shared" si="149"/>
        <v>1529367187420.6653</v>
      </c>
      <c r="AI47" s="236">
        <f t="shared" si="149"/>
        <v>1529265134358.646</v>
      </c>
      <c r="AJ47" s="236">
        <f t="shared" si="149"/>
        <v>1529163081296.6267</v>
      </c>
      <c r="AK47" s="236">
        <f t="shared" si="149"/>
        <v>1529061028234.6074</v>
      </c>
      <c r="AL47" s="236">
        <f t="shared" si="149"/>
        <v>1528958975172.5881</v>
      </c>
      <c r="AM47" s="236">
        <f t="shared" si="149"/>
        <v>1528856922110.5688</v>
      </c>
      <c r="AN47" s="236">
        <f t="shared" si="149"/>
        <v>1528754869048.5496</v>
      </c>
      <c r="AO47" s="236">
        <f t="shared" si="149"/>
        <v>1528652815986.5303</v>
      </c>
      <c r="AP47" s="236">
        <f t="shared" si="149"/>
        <v>1528550762924.511</v>
      </c>
      <c r="AQ47" s="236">
        <f t="shared" si="149"/>
        <v>1528448709862.4917</v>
      </c>
      <c r="AR47" s="236">
        <f t="shared" si="149"/>
        <v>1528346656800.4724</v>
      </c>
      <c r="AS47" s="357">
        <f t="shared" si="110"/>
        <v>1527734338428.3574</v>
      </c>
      <c r="AV47" s="457">
        <v>5.0000000000000001E-4</v>
      </c>
      <c r="AW47" s="457">
        <v>2.0000000000000001E-4</v>
      </c>
      <c r="AX47" s="457">
        <v>-2.5000000000000001E-2</v>
      </c>
      <c r="AY47" s="458">
        <v>2E-3</v>
      </c>
      <c r="AZ47" s="476">
        <v>2E-3</v>
      </c>
      <c r="BA47" s="470">
        <v>1.5E-3</v>
      </c>
      <c r="BB47" s="361">
        <v>1E-3</v>
      </c>
      <c r="BC47" s="404">
        <v>2E-3</v>
      </c>
    </row>
    <row r="48" spans="1:55" x14ac:dyDescent="0.25">
      <c r="A48" s="74" t="s">
        <v>38</v>
      </c>
      <c r="B48" s="152" t="s">
        <v>314</v>
      </c>
      <c r="C48" s="152" t="s">
        <v>353</v>
      </c>
      <c r="D48" s="363">
        <f>VLOOKUP($A48,'Energy Use 2019'!$B$64:$L$106,11,0)/VLOOKUP($A48,'Value Added'!$A$2:$L$44,9,0)</f>
        <v>700452148692.58435</v>
      </c>
      <c r="E48" s="363">
        <f>VLOOKUP($A48,'Energy Use 2020'!$B$64:$L$106,11,0)/VLOOKUP($A48,'Value Added'!$A$2:$L$44,10,0)</f>
        <v>683771996190.03857</v>
      </c>
      <c r="F48" s="406">
        <f t="shared" si="7"/>
        <v>683430110191.9436</v>
      </c>
      <c r="G48" s="407">
        <f t="shared" si="53"/>
        <v>683293424169.90527</v>
      </c>
      <c r="H48" s="407">
        <f t="shared" si="54"/>
        <v>700375759774.15283</v>
      </c>
      <c r="I48" s="407">
        <f t="shared" si="55"/>
        <v>698975008254.60449</v>
      </c>
      <c r="J48" s="407">
        <f t="shared" si="56"/>
        <v>697577058238.09534</v>
      </c>
      <c r="K48" s="236">
        <f t="shared" ref="K48:N48" si="150">J48+($O48-$J48)/5</f>
        <v>697367785120.6239</v>
      </c>
      <c r="L48" s="236">
        <f t="shared" si="150"/>
        <v>697158512003.15247</v>
      </c>
      <c r="M48" s="236">
        <f t="shared" si="150"/>
        <v>696949238885.68103</v>
      </c>
      <c r="N48" s="236">
        <f t="shared" si="150"/>
        <v>696739965768.20959</v>
      </c>
      <c r="O48" s="357">
        <f t="shared" si="106"/>
        <v>696530692650.73828</v>
      </c>
      <c r="P48" s="236">
        <f t="shared" ref="P48:S48" si="151">O48+($T48-$O48)/5</f>
        <v>696391386512.20813</v>
      </c>
      <c r="Q48" s="236">
        <f t="shared" si="151"/>
        <v>696252080373.67798</v>
      </c>
      <c r="R48" s="236">
        <f t="shared" si="151"/>
        <v>696112774235.14783</v>
      </c>
      <c r="S48" s="236">
        <f t="shared" si="151"/>
        <v>695973468096.61768</v>
      </c>
      <c r="T48" s="357">
        <f t="shared" si="108"/>
        <v>695834161958.08752</v>
      </c>
      <c r="U48" s="236">
        <f t="shared" ref="U48:AR48" si="152">T48+($AS48-$T48)/30</f>
        <v>695787773013.95703</v>
      </c>
      <c r="V48" s="236">
        <f t="shared" si="152"/>
        <v>695741384069.82654</v>
      </c>
      <c r="W48" s="236">
        <f t="shared" si="152"/>
        <v>695694995125.69604</v>
      </c>
      <c r="X48" s="236">
        <f t="shared" si="152"/>
        <v>695648606181.56555</v>
      </c>
      <c r="Y48" s="236">
        <f t="shared" si="152"/>
        <v>695602217237.43506</v>
      </c>
      <c r="Z48" s="236">
        <f t="shared" si="152"/>
        <v>695555828293.30457</v>
      </c>
      <c r="AA48" s="236">
        <f t="shared" si="152"/>
        <v>695509439349.17407</v>
      </c>
      <c r="AB48" s="236">
        <f t="shared" si="152"/>
        <v>695463050405.04358</v>
      </c>
      <c r="AC48" s="236">
        <f t="shared" si="152"/>
        <v>695416661460.91309</v>
      </c>
      <c r="AD48" s="236">
        <f t="shared" si="152"/>
        <v>695370272516.78259</v>
      </c>
      <c r="AE48" s="236">
        <f t="shared" si="152"/>
        <v>695323883572.6521</v>
      </c>
      <c r="AF48" s="236">
        <f t="shared" si="152"/>
        <v>695277494628.52161</v>
      </c>
      <c r="AG48" s="236">
        <f t="shared" si="152"/>
        <v>695231105684.39111</v>
      </c>
      <c r="AH48" s="236">
        <f t="shared" si="152"/>
        <v>695184716740.26062</v>
      </c>
      <c r="AI48" s="236">
        <f t="shared" si="152"/>
        <v>695138327796.13013</v>
      </c>
      <c r="AJ48" s="236">
        <f t="shared" si="152"/>
        <v>695091938851.99963</v>
      </c>
      <c r="AK48" s="236">
        <f t="shared" si="152"/>
        <v>695045549907.86914</v>
      </c>
      <c r="AL48" s="236">
        <f t="shared" si="152"/>
        <v>694999160963.73865</v>
      </c>
      <c r="AM48" s="236">
        <f t="shared" si="152"/>
        <v>694952772019.60815</v>
      </c>
      <c r="AN48" s="236">
        <f t="shared" si="152"/>
        <v>694906383075.47766</v>
      </c>
      <c r="AO48" s="236">
        <f t="shared" si="152"/>
        <v>694859994131.34717</v>
      </c>
      <c r="AP48" s="236">
        <f t="shared" si="152"/>
        <v>694813605187.21667</v>
      </c>
      <c r="AQ48" s="236">
        <f t="shared" si="152"/>
        <v>694767216243.08618</v>
      </c>
      <c r="AR48" s="236">
        <f t="shared" si="152"/>
        <v>694720827298.95569</v>
      </c>
      <c r="AS48" s="357">
        <f t="shared" si="110"/>
        <v>694442493634.17139</v>
      </c>
      <c r="AV48" s="457">
        <v>5.0000000000000001E-4</v>
      </c>
      <c r="AW48" s="457">
        <v>2.0000000000000001E-4</v>
      </c>
      <c r="AX48" s="457">
        <v>-2.5000000000000001E-2</v>
      </c>
      <c r="AY48" s="458">
        <v>2E-3</v>
      </c>
      <c r="AZ48" s="476">
        <v>2E-3</v>
      </c>
      <c r="BA48" s="470">
        <v>1.5E-3</v>
      </c>
      <c r="BB48" s="361">
        <v>1E-3</v>
      </c>
      <c r="BC48" s="404">
        <v>2E-3</v>
      </c>
    </row>
    <row r="49" spans="1:55" x14ac:dyDescent="0.25">
      <c r="A49" s="74" t="s">
        <v>39</v>
      </c>
      <c r="B49" s="152" t="s">
        <v>314</v>
      </c>
      <c r="C49" s="152" t="s">
        <v>353</v>
      </c>
      <c r="D49" s="363">
        <f>VLOOKUP($A49,'Energy Use 2019'!$B$64:$L$106,11,0)/VLOOKUP($A49,'Value Added'!$A$2:$L$44,9,0)</f>
        <v>1675944440600.6306</v>
      </c>
      <c r="E49" s="363">
        <f>VLOOKUP($A49,'Energy Use 2020'!$B$64:$L$106,11,0)/VLOOKUP($A49,'Value Added'!$A$2:$L$44,10,0)</f>
        <v>1697546766288.7456</v>
      </c>
      <c r="F49" s="406">
        <f t="shared" si="7"/>
        <v>1696697992905.6013</v>
      </c>
      <c r="G49" s="407">
        <f t="shared" si="53"/>
        <v>1696358653307.0203</v>
      </c>
      <c r="H49" s="407">
        <f t="shared" si="54"/>
        <v>1738767619639.6956</v>
      </c>
      <c r="I49" s="407">
        <f t="shared" si="55"/>
        <v>1735290084400.4163</v>
      </c>
      <c r="J49" s="407">
        <f t="shared" si="56"/>
        <v>1731819504231.6155</v>
      </c>
      <c r="K49" s="236">
        <f t="shared" ref="K49:N49" si="153">J49+($O49-$J49)/5</f>
        <v>1731299958380.3459</v>
      </c>
      <c r="L49" s="236">
        <f t="shared" si="153"/>
        <v>1730780412529.0764</v>
      </c>
      <c r="M49" s="236">
        <f t="shared" si="153"/>
        <v>1730260866677.8069</v>
      </c>
      <c r="N49" s="236">
        <f t="shared" si="153"/>
        <v>1729741320826.5374</v>
      </c>
      <c r="O49" s="357">
        <f t="shared" si="106"/>
        <v>1729221774975.2681</v>
      </c>
      <c r="P49" s="236">
        <f t="shared" ref="P49:S49" si="154">O49+($T49-$O49)/5</f>
        <v>1728875930620.2729</v>
      </c>
      <c r="Q49" s="236">
        <f t="shared" si="154"/>
        <v>1728530086265.2778</v>
      </c>
      <c r="R49" s="236">
        <f t="shared" si="154"/>
        <v>1728184241910.2827</v>
      </c>
      <c r="S49" s="236">
        <f t="shared" si="154"/>
        <v>1727838397555.2876</v>
      </c>
      <c r="T49" s="357">
        <f t="shared" si="108"/>
        <v>1727492553200.2927</v>
      </c>
      <c r="U49" s="236">
        <f t="shared" ref="U49:AR49" si="155">T49+($AS49-$T49)/30</f>
        <v>1727377387030.0793</v>
      </c>
      <c r="V49" s="236">
        <f t="shared" si="155"/>
        <v>1727262220859.866</v>
      </c>
      <c r="W49" s="236">
        <f t="shared" si="155"/>
        <v>1727147054689.6526</v>
      </c>
      <c r="X49" s="236">
        <f t="shared" si="155"/>
        <v>1727031888519.4392</v>
      </c>
      <c r="Y49" s="236">
        <f t="shared" si="155"/>
        <v>1726916722349.2258</v>
      </c>
      <c r="Z49" s="236">
        <f t="shared" si="155"/>
        <v>1726801556179.0125</v>
      </c>
      <c r="AA49" s="236">
        <f t="shared" si="155"/>
        <v>1726686390008.7991</v>
      </c>
      <c r="AB49" s="236">
        <f t="shared" si="155"/>
        <v>1726571223838.5857</v>
      </c>
      <c r="AC49" s="236">
        <f t="shared" si="155"/>
        <v>1726456057668.3723</v>
      </c>
      <c r="AD49" s="236">
        <f t="shared" si="155"/>
        <v>1726340891498.1589</v>
      </c>
      <c r="AE49" s="236">
        <f t="shared" si="155"/>
        <v>1726225725327.9456</v>
      </c>
      <c r="AF49" s="236">
        <f t="shared" si="155"/>
        <v>1726110559157.7322</v>
      </c>
      <c r="AG49" s="236">
        <f t="shared" si="155"/>
        <v>1725995392987.5188</v>
      </c>
      <c r="AH49" s="236">
        <f t="shared" si="155"/>
        <v>1725880226817.3054</v>
      </c>
      <c r="AI49" s="236">
        <f t="shared" si="155"/>
        <v>1725765060647.092</v>
      </c>
      <c r="AJ49" s="236">
        <f t="shared" si="155"/>
        <v>1725649894476.8787</v>
      </c>
      <c r="AK49" s="236">
        <f t="shared" si="155"/>
        <v>1725534728306.6653</v>
      </c>
      <c r="AL49" s="236">
        <f t="shared" si="155"/>
        <v>1725419562136.4519</v>
      </c>
      <c r="AM49" s="236">
        <f t="shared" si="155"/>
        <v>1725304395966.2385</v>
      </c>
      <c r="AN49" s="236">
        <f t="shared" si="155"/>
        <v>1725189229796.0251</v>
      </c>
      <c r="AO49" s="236">
        <f t="shared" si="155"/>
        <v>1725074063625.8118</v>
      </c>
      <c r="AP49" s="236">
        <f t="shared" si="155"/>
        <v>1724958897455.5984</v>
      </c>
      <c r="AQ49" s="236">
        <f t="shared" si="155"/>
        <v>1724843731285.385</v>
      </c>
      <c r="AR49" s="236">
        <f t="shared" si="155"/>
        <v>1724728565115.1716</v>
      </c>
      <c r="AS49" s="357">
        <f t="shared" si="110"/>
        <v>1724037568093.8921</v>
      </c>
      <c r="AV49" s="457">
        <v>5.0000000000000001E-4</v>
      </c>
      <c r="AW49" s="457">
        <v>2.0000000000000001E-4</v>
      </c>
      <c r="AX49" s="457">
        <v>-2.5000000000000001E-2</v>
      </c>
      <c r="AY49" s="458">
        <v>2E-3</v>
      </c>
      <c r="AZ49" s="476">
        <v>2E-3</v>
      </c>
      <c r="BA49" s="470">
        <v>1.5E-3</v>
      </c>
      <c r="BB49" s="361">
        <v>1E-3</v>
      </c>
      <c r="BC49" s="404">
        <v>2E-3</v>
      </c>
    </row>
    <row r="50" spans="1:55" x14ac:dyDescent="0.25">
      <c r="A50" s="74" t="s">
        <v>40</v>
      </c>
      <c r="B50" s="152" t="s">
        <v>314</v>
      </c>
      <c r="C50" s="152" t="s">
        <v>353</v>
      </c>
      <c r="D50" s="363">
        <f>VLOOKUP($A50,'Energy Use 2019'!$B$64:$L$106,11,0)/VLOOKUP($A50,'Value Added'!$A$2:$L$44,9,0)</f>
        <v>604812930923.84375</v>
      </c>
      <c r="E50" s="363">
        <f>VLOOKUP($A50,'Energy Use 2020'!$B$64:$L$106,11,0)/VLOOKUP($A50,'Value Added'!$A$2:$L$44,10,0)</f>
        <v>667056521835.42627</v>
      </c>
      <c r="F50" s="406">
        <f t="shared" si="7"/>
        <v>666722993574.50854</v>
      </c>
      <c r="G50" s="407">
        <f t="shared" si="53"/>
        <v>666589648975.7937</v>
      </c>
      <c r="H50" s="407">
        <f t="shared" si="54"/>
        <v>683254390200.18848</v>
      </c>
      <c r="I50" s="407">
        <f t="shared" si="55"/>
        <v>681887881419.78809</v>
      </c>
      <c r="J50" s="407">
        <f t="shared" si="56"/>
        <v>680524105656.94849</v>
      </c>
      <c r="K50" s="236">
        <f t="shared" ref="K50:N50" si="156">J50+($O50-$J50)/5</f>
        <v>680319948425.25146</v>
      </c>
      <c r="L50" s="236">
        <f t="shared" si="156"/>
        <v>680115791193.55444</v>
      </c>
      <c r="M50" s="236">
        <f t="shared" si="156"/>
        <v>679911633961.85742</v>
      </c>
      <c r="N50" s="236">
        <f t="shared" si="156"/>
        <v>679707476730.1604</v>
      </c>
      <c r="O50" s="357">
        <f t="shared" si="106"/>
        <v>679503319498.46313</v>
      </c>
      <c r="P50" s="236">
        <f t="shared" ref="P50:S50" si="157">O50+($T50-$O50)/5</f>
        <v>679367418834.56348</v>
      </c>
      <c r="Q50" s="236">
        <f t="shared" si="157"/>
        <v>679231518170.66382</v>
      </c>
      <c r="R50" s="236">
        <f t="shared" si="157"/>
        <v>679095617506.76416</v>
      </c>
      <c r="S50" s="236">
        <f t="shared" si="157"/>
        <v>678959716842.8645</v>
      </c>
      <c r="T50" s="357">
        <f t="shared" si="108"/>
        <v>678823816178.96472</v>
      </c>
      <c r="U50" s="236">
        <f t="shared" ref="U50:AR50" si="158">T50+($AS50-$T50)/30</f>
        <v>678778561257.88611</v>
      </c>
      <c r="V50" s="236">
        <f t="shared" si="158"/>
        <v>678733306336.8075</v>
      </c>
      <c r="W50" s="236">
        <f t="shared" si="158"/>
        <v>678688051415.72888</v>
      </c>
      <c r="X50" s="236">
        <f t="shared" si="158"/>
        <v>678642796494.65027</v>
      </c>
      <c r="Y50" s="236">
        <f t="shared" si="158"/>
        <v>678597541573.57166</v>
      </c>
      <c r="Z50" s="236">
        <f t="shared" si="158"/>
        <v>678552286652.49304</v>
      </c>
      <c r="AA50" s="236">
        <f t="shared" si="158"/>
        <v>678507031731.41443</v>
      </c>
      <c r="AB50" s="236">
        <f t="shared" si="158"/>
        <v>678461776810.33582</v>
      </c>
      <c r="AC50" s="236">
        <f t="shared" si="158"/>
        <v>678416521889.2572</v>
      </c>
      <c r="AD50" s="236">
        <f t="shared" si="158"/>
        <v>678371266968.17859</v>
      </c>
      <c r="AE50" s="236">
        <f t="shared" si="158"/>
        <v>678326012047.09998</v>
      </c>
      <c r="AF50" s="236">
        <f t="shared" si="158"/>
        <v>678280757126.02136</v>
      </c>
      <c r="AG50" s="236">
        <f t="shared" si="158"/>
        <v>678235502204.94275</v>
      </c>
      <c r="AH50" s="236">
        <f t="shared" si="158"/>
        <v>678190247283.86414</v>
      </c>
      <c r="AI50" s="236">
        <f t="shared" si="158"/>
        <v>678144992362.78552</v>
      </c>
      <c r="AJ50" s="236">
        <f t="shared" si="158"/>
        <v>678099737441.70691</v>
      </c>
      <c r="AK50" s="236">
        <f t="shared" si="158"/>
        <v>678054482520.6283</v>
      </c>
      <c r="AL50" s="236">
        <f t="shared" si="158"/>
        <v>678009227599.54968</v>
      </c>
      <c r="AM50" s="236">
        <f t="shared" si="158"/>
        <v>677963972678.47107</v>
      </c>
      <c r="AN50" s="236">
        <f t="shared" si="158"/>
        <v>677918717757.39246</v>
      </c>
      <c r="AO50" s="236">
        <f t="shared" si="158"/>
        <v>677873462836.31384</v>
      </c>
      <c r="AP50" s="236">
        <f t="shared" si="158"/>
        <v>677828207915.23523</v>
      </c>
      <c r="AQ50" s="236">
        <f t="shared" si="158"/>
        <v>677782952994.15662</v>
      </c>
      <c r="AR50" s="236">
        <f t="shared" si="158"/>
        <v>677737698073.078</v>
      </c>
      <c r="AS50" s="357">
        <f t="shared" si="110"/>
        <v>677466168546.60681</v>
      </c>
      <c r="AV50" s="457">
        <v>5.0000000000000001E-4</v>
      </c>
      <c r="AW50" s="457">
        <v>2.0000000000000001E-4</v>
      </c>
      <c r="AX50" s="457">
        <v>-2.5000000000000001E-2</v>
      </c>
      <c r="AY50" s="458">
        <v>2E-3</v>
      </c>
      <c r="AZ50" s="476">
        <v>2E-3</v>
      </c>
      <c r="BA50" s="470">
        <v>1.5E-3</v>
      </c>
      <c r="BB50" s="361">
        <v>1E-3</v>
      </c>
      <c r="BC50" s="404">
        <v>2E-3</v>
      </c>
    </row>
    <row r="51" spans="1:55" x14ac:dyDescent="0.25">
      <c r="A51" s="74" t="s">
        <v>41</v>
      </c>
      <c r="B51" s="152" t="s">
        <v>314</v>
      </c>
      <c r="C51" s="152" t="s">
        <v>353</v>
      </c>
      <c r="D51" s="363">
        <f>VLOOKUP($A51,'Energy Use 2019'!$B$64:$L$106,11,0)/VLOOKUP($A51,'Value Added'!$A$2:$L$44,9,0)</f>
        <v>1399952378643.1108</v>
      </c>
      <c r="E51" s="363">
        <f>VLOOKUP($A51,'Energy Use 2020'!$B$64:$L$106,11,0)/VLOOKUP($A51,'Value Added'!$A$2:$L$44,10,0)</f>
        <v>1497208743457.459</v>
      </c>
      <c r="F51" s="406">
        <f t="shared" si="7"/>
        <v>1496460139085.7302</v>
      </c>
      <c r="G51" s="407">
        <f t="shared" si="53"/>
        <v>1496160847057.9131</v>
      </c>
      <c r="H51" s="407">
        <f t="shared" si="54"/>
        <v>1533564868234.3608</v>
      </c>
      <c r="I51" s="407">
        <f t="shared" si="55"/>
        <v>1530497738497.8921</v>
      </c>
      <c r="J51" s="407">
        <f t="shared" si="56"/>
        <v>1527436743020.8962</v>
      </c>
      <c r="K51" s="236">
        <f t="shared" ref="K51:N51" si="159">J51+($O51-$J51)/5</f>
        <v>1526978511997.99</v>
      </c>
      <c r="L51" s="236">
        <f t="shared" si="159"/>
        <v>1526520280975.0837</v>
      </c>
      <c r="M51" s="236">
        <f t="shared" si="159"/>
        <v>1526062049952.1775</v>
      </c>
      <c r="N51" s="236">
        <f t="shared" si="159"/>
        <v>1525603818929.2712</v>
      </c>
      <c r="O51" s="357">
        <f t="shared" si="106"/>
        <v>1525145587906.365</v>
      </c>
      <c r="P51" s="236">
        <f t="shared" ref="P51:S51" si="160">O51+($T51-$O51)/5</f>
        <v>1524840558788.7837</v>
      </c>
      <c r="Q51" s="236">
        <f t="shared" si="160"/>
        <v>1524535529671.2024</v>
      </c>
      <c r="R51" s="236">
        <f t="shared" si="160"/>
        <v>1524230500553.6211</v>
      </c>
      <c r="S51" s="236">
        <f t="shared" si="160"/>
        <v>1523925471436.0398</v>
      </c>
      <c r="T51" s="357">
        <f t="shared" si="108"/>
        <v>1523620442318.4587</v>
      </c>
      <c r="U51" s="236">
        <f t="shared" ref="U51:AR51" si="161">T51+($AS51-$T51)/30</f>
        <v>1523518867622.3042</v>
      </c>
      <c r="V51" s="236">
        <f t="shared" si="161"/>
        <v>1523417292926.1497</v>
      </c>
      <c r="W51" s="236">
        <f t="shared" si="161"/>
        <v>1523315718229.9951</v>
      </c>
      <c r="X51" s="236">
        <f t="shared" si="161"/>
        <v>1523214143533.8406</v>
      </c>
      <c r="Y51" s="236">
        <f t="shared" si="161"/>
        <v>1523112568837.686</v>
      </c>
      <c r="Z51" s="236">
        <f t="shared" si="161"/>
        <v>1523010994141.5315</v>
      </c>
      <c r="AA51" s="236">
        <f t="shared" si="161"/>
        <v>1522909419445.377</v>
      </c>
      <c r="AB51" s="236">
        <f t="shared" si="161"/>
        <v>1522807844749.2224</v>
      </c>
      <c r="AC51" s="236">
        <f t="shared" si="161"/>
        <v>1522706270053.0679</v>
      </c>
      <c r="AD51" s="236">
        <f t="shared" si="161"/>
        <v>1522604695356.9133</v>
      </c>
      <c r="AE51" s="236">
        <f t="shared" si="161"/>
        <v>1522503120660.7588</v>
      </c>
      <c r="AF51" s="236">
        <f t="shared" si="161"/>
        <v>1522401545964.6042</v>
      </c>
      <c r="AG51" s="236">
        <f t="shared" si="161"/>
        <v>1522299971268.4497</v>
      </c>
      <c r="AH51" s="236">
        <f t="shared" si="161"/>
        <v>1522198396572.2952</v>
      </c>
      <c r="AI51" s="236">
        <f t="shared" si="161"/>
        <v>1522096821876.1406</v>
      </c>
      <c r="AJ51" s="236">
        <f t="shared" si="161"/>
        <v>1521995247179.9861</v>
      </c>
      <c r="AK51" s="236">
        <f t="shared" si="161"/>
        <v>1521893672483.8315</v>
      </c>
      <c r="AL51" s="236">
        <f t="shared" si="161"/>
        <v>1521792097787.677</v>
      </c>
      <c r="AM51" s="236">
        <f t="shared" si="161"/>
        <v>1521690523091.5225</v>
      </c>
      <c r="AN51" s="236">
        <f t="shared" si="161"/>
        <v>1521588948395.3679</v>
      </c>
      <c r="AO51" s="236">
        <f t="shared" si="161"/>
        <v>1521487373699.2134</v>
      </c>
      <c r="AP51" s="236">
        <f t="shared" si="161"/>
        <v>1521385799003.0588</v>
      </c>
      <c r="AQ51" s="236">
        <f t="shared" si="161"/>
        <v>1521284224306.9043</v>
      </c>
      <c r="AR51" s="236">
        <f t="shared" si="161"/>
        <v>1521182649610.7498</v>
      </c>
      <c r="AS51" s="357">
        <f t="shared" si="110"/>
        <v>1520573201433.8218</v>
      </c>
      <c r="AV51" s="457">
        <v>5.0000000000000001E-4</v>
      </c>
      <c r="AW51" s="457">
        <v>2.0000000000000001E-4</v>
      </c>
      <c r="AX51" s="457">
        <v>-2.5000000000000001E-2</v>
      </c>
      <c r="AY51" s="458">
        <v>2E-3</v>
      </c>
      <c r="AZ51" s="476">
        <v>2E-3</v>
      </c>
      <c r="BA51" s="470">
        <v>1.5E-3</v>
      </c>
      <c r="BB51" s="361">
        <v>1E-3</v>
      </c>
      <c r="BC51" s="404">
        <v>2E-3</v>
      </c>
    </row>
    <row r="52" spans="1:55" x14ac:dyDescent="0.25">
      <c r="A52" s="211" t="s">
        <v>88</v>
      </c>
      <c r="B52" s="153" t="s">
        <v>314</v>
      </c>
      <c r="C52" s="153" t="s">
        <v>353</v>
      </c>
      <c r="D52" s="364">
        <f>VLOOKUP($A52,'Energy Use 2019'!$B$64:$L$106,11,0)/VLOOKUP($A52,'Value Added'!$A$2:$L$44,9,0)</f>
        <v>103109873084.98987</v>
      </c>
      <c r="E52" s="364">
        <f>VLOOKUP($A52,'Energy Use 2020'!$B$64:$L$106,11,0)/VLOOKUP($A52,'Value Added'!$A$2:$L$44,10,0)</f>
        <v>100083530000.04517</v>
      </c>
      <c r="F52" s="408">
        <f t="shared" si="7"/>
        <v>100033488235.04515</v>
      </c>
      <c r="G52" s="409">
        <f t="shared" si="53"/>
        <v>100013481537.39815</v>
      </c>
      <c r="H52" s="409">
        <f t="shared" si="54"/>
        <v>102513818575.8331</v>
      </c>
      <c r="I52" s="409">
        <f t="shared" si="55"/>
        <v>102308790938.68143</v>
      </c>
      <c r="J52" s="409">
        <f t="shared" si="56"/>
        <v>102104173356.80406</v>
      </c>
      <c r="K52" s="237">
        <f t="shared" ref="K52:N52" si="162">J52+($O52-$J52)/5</f>
        <v>102073542104.79703</v>
      </c>
      <c r="L52" s="237">
        <f t="shared" si="162"/>
        <v>102042910852.78999</v>
      </c>
      <c r="M52" s="237">
        <f t="shared" si="162"/>
        <v>102012279600.78296</v>
      </c>
      <c r="N52" s="237">
        <f t="shared" si="162"/>
        <v>101981648348.77592</v>
      </c>
      <c r="O52" s="358">
        <f t="shared" si="106"/>
        <v>101951017096.76886</v>
      </c>
      <c r="P52" s="237">
        <f t="shared" ref="P52:S52" si="163">O52+($T52-$O52)/5</f>
        <v>101930626893.3495</v>
      </c>
      <c r="Q52" s="237">
        <f t="shared" si="163"/>
        <v>101910236689.93015</v>
      </c>
      <c r="R52" s="237">
        <f t="shared" si="163"/>
        <v>101889846486.51079</v>
      </c>
      <c r="S52" s="237">
        <f t="shared" si="163"/>
        <v>101869456283.09143</v>
      </c>
      <c r="T52" s="358">
        <f t="shared" si="108"/>
        <v>101849066079.67209</v>
      </c>
      <c r="U52" s="237">
        <f t="shared" ref="U52:AR52" si="164">T52+($AS52-$T52)/30</f>
        <v>101842276141.93344</v>
      </c>
      <c r="V52" s="237">
        <f t="shared" si="164"/>
        <v>101835486204.19479</v>
      </c>
      <c r="W52" s="237">
        <f t="shared" si="164"/>
        <v>101828696266.45615</v>
      </c>
      <c r="X52" s="237">
        <f t="shared" si="164"/>
        <v>101821906328.7175</v>
      </c>
      <c r="Y52" s="237">
        <f t="shared" si="164"/>
        <v>101815116390.97885</v>
      </c>
      <c r="Z52" s="237">
        <f t="shared" si="164"/>
        <v>101808326453.2402</v>
      </c>
      <c r="AA52" s="237">
        <f t="shared" si="164"/>
        <v>101801536515.50156</v>
      </c>
      <c r="AB52" s="237">
        <f t="shared" si="164"/>
        <v>101794746577.76291</v>
      </c>
      <c r="AC52" s="237">
        <f t="shared" si="164"/>
        <v>101787956640.02426</v>
      </c>
      <c r="AD52" s="237">
        <f t="shared" si="164"/>
        <v>101781166702.28561</v>
      </c>
      <c r="AE52" s="237">
        <f t="shared" si="164"/>
        <v>101774376764.54697</v>
      </c>
      <c r="AF52" s="237">
        <f t="shared" si="164"/>
        <v>101767586826.80832</v>
      </c>
      <c r="AG52" s="237">
        <f t="shared" si="164"/>
        <v>101760796889.06967</v>
      </c>
      <c r="AH52" s="237">
        <f t="shared" si="164"/>
        <v>101754006951.33102</v>
      </c>
      <c r="AI52" s="237">
        <f t="shared" si="164"/>
        <v>101747217013.59238</v>
      </c>
      <c r="AJ52" s="237">
        <f t="shared" si="164"/>
        <v>101740427075.85373</v>
      </c>
      <c r="AK52" s="237">
        <f t="shared" si="164"/>
        <v>101733637138.11508</v>
      </c>
      <c r="AL52" s="237">
        <f t="shared" si="164"/>
        <v>101726847200.37643</v>
      </c>
      <c r="AM52" s="237">
        <f t="shared" si="164"/>
        <v>101720057262.63779</v>
      </c>
      <c r="AN52" s="237">
        <f t="shared" si="164"/>
        <v>101713267324.89914</v>
      </c>
      <c r="AO52" s="237">
        <f t="shared" si="164"/>
        <v>101706477387.16049</v>
      </c>
      <c r="AP52" s="237">
        <f t="shared" si="164"/>
        <v>101699687449.42184</v>
      </c>
      <c r="AQ52" s="237">
        <f t="shared" si="164"/>
        <v>101692897511.6832</v>
      </c>
      <c r="AR52" s="237">
        <f t="shared" si="164"/>
        <v>101686107573.94455</v>
      </c>
      <c r="AS52" s="358">
        <f t="shared" si="110"/>
        <v>101645367947.51274</v>
      </c>
      <c r="AV52" s="468">
        <v>5.0000000000000001E-4</v>
      </c>
      <c r="AW52" s="468">
        <v>2.0000000000000001E-4</v>
      </c>
      <c r="AX52" s="468">
        <v>-2.5000000000000001E-2</v>
      </c>
      <c r="AY52" s="477">
        <v>2E-3</v>
      </c>
      <c r="AZ52" s="478">
        <v>2E-3</v>
      </c>
      <c r="BA52" s="471">
        <v>1.5E-3</v>
      </c>
      <c r="BB52" s="362">
        <v>1E-3</v>
      </c>
      <c r="BC52" s="405">
        <v>2E-3</v>
      </c>
    </row>
  </sheetData>
  <phoneticPr fontId="3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A9FA0-2FB1-4694-A3E9-F5D736B117D6}">
  <sheetPr codeName="Sheet34"/>
  <dimension ref="A1:AS102"/>
  <sheetViews>
    <sheetView topLeftCell="A71" workbookViewId="0">
      <selection activeCell="D102" sqref="D102"/>
    </sheetView>
  </sheetViews>
  <sheetFormatPr defaultRowHeight="13.8" x14ac:dyDescent="0.25"/>
  <cols>
    <col min="1" max="1" width="20.77734375" customWidth="1"/>
    <col min="2" max="2" width="9" customWidth="1"/>
    <col min="4" max="5" width="8.77734375" style="133" customWidth="1"/>
    <col min="6" max="44" width="9" style="133"/>
  </cols>
  <sheetData>
    <row r="1" spans="1:45" x14ac:dyDescent="0.25">
      <c r="A1" s="168" t="s">
        <v>279</v>
      </c>
      <c r="B1" s="168" t="s">
        <v>346</v>
      </c>
      <c r="C1" s="168" t="s">
        <v>347</v>
      </c>
      <c r="D1" s="200">
        <v>2019</v>
      </c>
      <c r="E1" s="214">
        <v>2020</v>
      </c>
      <c r="F1" s="214">
        <v>2021</v>
      </c>
      <c r="G1" s="214">
        <v>2022</v>
      </c>
      <c r="H1" s="214">
        <v>2023</v>
      </c>
      <c r="I1" s="214">
        <v>2024</v>
      </c>
      <c r="J1" s="214">
        <v>2025</v>
      </c>
      <c r="K1" s="214">
        <v>2026</v>
      </c>
      <c r="L1" s="214">
        <v>2027</v>
      </c>
      <c r="M1" s="214">
        <v>2028</v>
      </c>
      <c r="N1" s="214">
        <v>2029</v>
      </c>
      <c r="O1" s="214">
        <v>2030</v>
      </c>
      <c r="P1" s="214">
        <v>2031</v>
      </c>
      <c r="Q1" s="214">
        <v>2032</v>
      </c>
      <c r="R1" s="214">
        <v>2033</v>
      </c>
      <c r="S1" s="214">
        <v>2034</v>
      </c>
      <c r="T1" s="214">
        <v>2035</v>
      </c>
      <c r="U1" s="214">
        <v>2036</v>
      </c>
      <c r="V1" s="214">
        <v>2037</v>
      </c>
      <c r="W1" s="214">
        <v>2038</v>
      </c>
      <c r="X1" s="214">
        <v>2039</v>
      </c>
      <c r="Y1" s="214">
        <v>2040</v>
      </c>
      <c r="Z1" s="214">
        <v>2041</v>
      </c>
      <c r="AA1" s="214">
        <v>2042</v>
      </c>
      <c r="AB1" s="214">
        <v>2043</v>
      </c>
      <c r="AC1" s="214">
        <v>2044</v>
      </c>
      <c r="AD1" s="214">
        <v>2045</v>
      </c>
      <c r="AE1" s="214">
        <v>2046</v>
      </c>
      <c r="AF1" s="214">
        <v>2047</v>
      </c>
      <c r="AG1" s="214">
        <v>2048</v>
      </c>
      <c r="AH1" s="214">
        <v>2049</v>
      </c>
      <c r="AI1" s="214">
        <v>2050</v>
      </c>
      <c r="AJ1" s="214">
        <v>2051</v>
      </c>
      <c r="AK1" s="214">
        <v>2052</v>
      </c>
      <c r="AL1" s="214">
        <v>2053</v>
      </c>
      <c r="AM1" s="214">
        <v>2054</v>
      </c>
      <c r="AN1" s="214">
        <v>2055</v>
      </c>
      <c r="AO1" s="214">
        <v>2056</v>
      </c>
      <c r="AP1" s="214">
        <v>2057</v>
      </c>
      <c r="AQ1" s="214">
        <v>2058</v>
      </c>
      <c r="AR1" s="215">
        <v>2059</v>
      </c>
      <c r="AS1">
        <v>2060</v>
      </c>
    </row>
    <row r="2" spans="1:45" x14ac:dyDescent="0.25">
      <c r="A2" s="171" t="s">
        <v>2</v>
      </c>
      <c r="B2" s="173" t="s">
        <v>305</v>
      </c>
      <c r="C2" s="210" t="s">
        <v>357</v>
      </c>
      <c r="D2" s="233">
        <f>VLOOKUP($B2,'Product Output &amp; Intensity'!$B$1:$AT$21,COLUMN('Product Output &amp; Intensity'!E$1)-1,0)*VLOOKUP($B2,'Energy Efficiency'!$B$1:$AS$21,COLUMN('Energy Efficiency'!D$1)-1,0)</f>
        <v>1085730447352501.3</v>
      </c>
      <c r="E2" s="240">
        <f>VLOOKUP($B2,'Product Output &amp; Intensity'!$B$1:$AT$21,COLUMN('Product Output &amp; Intensity'!F$1)-1,0)*VLOOKUP($B2,'Energy Efficiency'!$B$1:$AS$21,COLUMN('Energy Efficiency'!E$1)-1,0)</f>
        <v>825097557510978.88</v>
      </c>
      <c r="F2" s="240">
        <f>VLOOKUP($B2,'Product Output &amp; Intensity'!$B$1:$AT$21,COLUMN('Product Output &amp; Intensity'!G$1)-1,0)*VLOOKUP($B2,'Energy Efficiency'!$B$1:$AS$21,COLUMN('Energy Efficiency'!F$1)-1,0)</f>
        <v>865644505065464.13</v>
      </c>
      <c r="G2" s="240">
        <f>VLOOKUP($B2,'Product Output &amp; Intensity'!$B$1:$AT$21,COLUMN('Product Output &amp; Intensity'!H$1)-1,0)*VLOOKUP($B2,'Energy Efficiency'!$B$1:$AS$21,COLUMN('Energy Efficiency'!G$1)-1,0)</f>
        <v>933723550221074.25</v>
      </c>
      <c r="H2" s="240">
        <f>VLOOKUP($B2,'Product Output &amp; Intensity'!$B$1:$AT$21,COLUMN('Product Output &amp; Intensity'!I$1)-1,0)*VLOOKUP($B2,'Energy Efficiency'!$B$1:$AS$21,COLUMN('Energy Efficiency'!H$1)-1,0)</f>
        <v>1018630099975675.1</v>
      </c>
      <c r="I2" s="240">
        <f>VLOOKUP($B2,'Product Output &amp; Intensity'!$B$1:$AT$21,COLUMN('Product Output &amp; Intensity'!J$1)-1,0)*VLOOKUP($B2,'Energy Efficiency'!$B$1:$AS$21,COLUMN('Energy Efficiency'!I$1)-1,0)</f>
        <v>1069654946478653.3</v>
      </c>
      <c r="J2" s="240">
        <f>VLOOKUP($B2,'Product Output &amp; Intensity'!$B$1:$AT$21,COLUMN('Product Output &amp; Intensity'!K$1)-1,0)*VLOOKUP($B2,'Energy Efficiency'!$B$1:$AS$21,COLUMN('Energy Efficiency'!J$1)-1,0)</f>
        <v>1120471619075219.5</v>
      </c>
      <c r="K2" s="240">
        <f>VLOOKUP($B2,'Product Output &amp; Intensity'!$B$1:$AT$21,COLUMN('Product Output &amp; Intensity'!L$1)-1,0)*VLOOKUP($B2,'Energy Efficiency'!$B$1:$AS$21,COLUMN('Energy Efficiency'!K$1)-1,0)</f>
        <v>1138423403754223.3</v>
      </c>
      <c r="L2" s="240">
        <f>VLOOKUP($B2,'Product Output &amp; Intensity'!$B$1:$AT$21,COLUMN('Product Output &amp; Intensity'!M$1)-1,0)*VLOOKUP($B2,'Energy Efficiency'!$B$1:$AS$21,COLUMN('Energy Efficiency'!L$1)-1,0)</f>
        <v>1156364212384713.8</v>
      </c>
      <c r="M2" s="240">
        <f>VLOOKUP($B2,'Product Output &amp; Intensity'!$B$1:$AT$21,COLUMN('Product Output &amp; Intensity'!N$1)-1,0)*VLOOKUP($B2,'Energy Efficiency'!$B$1:$AS$21,COLUMN('Energy Efficiency'!M$1)-1,0)</f>
        <v>1174294044966691</v>
      </c>
      <c r="N2" s="240">
        <f>VLOOKUP($B2,'Product Output &amp; Intensity'!$B$1:$AT$21,COLUMN('Product Output &amp; Intensity'!O$1)-1,0)*VLOOKUP($B2,'Energy Efficiency'!$B$1:$AS$21,COLUMN('Energy Efficiency'!N$1)-1,0)</f>
        <v>1192212901500154.8</v>
      </c>
      <c r="O2" s="240">
        <f>VLOOKUP($B2,'Product Output &amp; Intensity'!$B$1:$AT$21,COLUMN('Product Output &amp; Intensity'!P$1)-1,0)*VLOOKUP($B2,'Energy Efficiency'!$B$1:$AS$21,COLUMN('Energy Efficiency'!O$1)-1,0)</f>
        <v>1210120781985105</v>
      </c>
      <c r="P2" s="240">
        <f>VLOOKUP($B2,'Product Output &amp; Intensity'!$B$1:$AT$21,COLUMN('Product Output &amp; Intensity'!Q$1)-1,0)*VLOOKUP($B2,'Energy Efficiency'!$B$1:$AS$21,COLUMN('Energy Efficiency'!P$1)-1,0)</f>
        <v>1216727128156040.3</v>
      </c>
      <c r="Q2" s="240">
        <f>VLOOKUP($B2,'Product Output &amp; Intensity'!$B$1:$AT$21,COLUMN('Product Output &amp; Intensity'!R$1)-1,0)*VLOOKUP($B2,'Energy Efficiency'!$B$1:$AS$21,COLUMN('Energy Efficiency'!Q$1)-1,0)</f>
        <v>1223330734430865.3</v>
      </c>
      <c r="R2" s="240">
        <f>VLOOKUP($B2,'Product Output &amp; Intensity'!$B$1:$AT$21,COLUMN('Product Output &amp; Intensity'!S$1)-1,0)*VLOOKUP($B2,'Energy Efficiency'!$B$1:$AS$21,COLUMN('Energy Efficiency'!R$1)-1,0)</f>
        <v>1229931600809580.3</v>
      </c>
      <c r="S2" s="240">
        <f>VLOOKUP($B2,'Product Output &amp; Intensity'!$B$1:$AT$21,COLUMN('Product Output &amp; Intensity'!T$1)-1,0)*VLOOKUP($B2,'Energy Efficiency'!$B$1:$AS$21,COLUMN('Energy Efficiency'!S$1)-1,0)</f>
        <v>1236529727292185</v>
      </c>
      <c r="T2" s="240">
        <f>VLOOKUP($B2,'Product Output &amp; Intensity'!$B$1:$AT$21,COLUMN('Product Output &amp; Intensity'!U$1)-1,0)*VLOOKUP($B2,'Energy Efficiency'!$B$1:$AS$21,COLUMN('Energy Efficiency'!T$1)-1,0)</f>
        <v>1243125113878680</v>
      </c>
      <c r="U2" s="240">
        <f>VLOOKUP($B2,'Product Output &amp; Intensity'!$B$1:$AT$21,COLUMN('Product Output &amp; Intensity'!V$1)-1,0)*VLOOKUP($B2,'Energy Efficiency'!$B$1:$AS$21,COLUMN('Energy Efficiency'!U$1)-1,0)</f>
        <v>1231638181633738.5</v>
      </c>
      <c r="V2" s="240">
        <f>VLOOKUP($B2,'Product Output &amp; Intensity'!$B$1:$AT$21,COLUMN('Product Output &amp; Intensity'!W$1)-1,0)*VLOOKUP($B2,'Energy Efficiency'!$B$1:$AS$21,COLUMN('Energy Efficiency'!V$1)-1,0)</f>
        <v>1220152770031138.3</v>
      </c>
      <c r="W2" s="240">
        <f>VLOOKUP($B2,'Product Output &amp; Intensity'!$B$1:$AT$21,COLUMN('Product Output &amp; Intensity'!X$1)-1,0)*VLOOKUP($B2,'Energy Efficiency'!$B$1:$AS$21,COLUMN('Energy Efficiency'!W$1)-1,0)</f>
        <v>1208668879070879.3</v>
      </c>
      <c r="X2" s="240">
        <f>VLOOKUP($B2,'Product Output &amp; Intensity'!$B$1:$AT$21,COLUMN('Product Output &amp; Intensity'!Y$1)-1,0)*VLOOKUP($B2,'Energy Efficiency'!$B$1:$AS$21,COLUMN('Energy Efficiency'!X$1)-1,0)</f>
        <v>1197186508752961.3</v>
      </c>
      <c r="Y2" s="240">
        <f>VLOOKUP($B2,'Product Output &amp; Intensity'!$B$1:$AT$21,COLUMN('Product Output &amp; Intensity'!Z$1)-1,0)*VLOOKUP($B2,'Energy Efficiency'!$B$1:$AS$21,COLUMN('Energy Efficiency'!Y$1)-1,0)</f>
        <v>1185705659077384.5</v>
      </c>
      <c r="Z2" s="240">
        <f>VLOOKUP($B2,'Product Output &amp; Intensity'!$B$1:$AT$21,COLUMN('Product Output &amp; Intensity'!AA$1)-1,0)*VLOOKUP($B2,'Energy Efficiency'!$B$1:$AS$21,COLUMN('Energy Efficiency'!Z$1)-1,0)</f>
        <v>1167386176665250.8</v>
      </c>
      <c r="AA2" s="240">
        <f>VLOOKUP($B2,'Product Output &amp; Intensity'!$B$1:$AT$21,COLUMN('Product Output &amp; Intensity'!AB$1)-1,0)*VLOOKUP($B2,'Energy Efficiency'!$B$1:$AS$21,COLUMN('Energy Efficiency'!AA$1)-1,0)</f>
        <v>1149069127280863</v>
      </c>
      <c r="AB2" s="240">
        <f>VLOOKUP($B2,'Product Output &amp; Intensity'!$B$1:$AT$21,COLUMN('Product Output &amp; Intensity'!AC$1)-1,0)*VLOOKUP($B2,'Energy Efficiency'!$B$1:$AS$21,COLUMN('Energy Efficiency'!AB$1)-1,0)</f>
        <v>1130754510924221</v>
      </c>
      <c r="AC2" s="240">
        <f>VLOOKUP($B2,'Product Output &amp; Intensity'!$B$1:$AT$21,COLUMN('Product Output &amp; Intensity'!AD$1)-1,0)*VLOOKUP($B2,'Energy Efficiency'!$B$1:$AS$21,COLUMN('Energy Efficiency'!AC$1)-1,0)</f>
        <v>1112442327595324.9</v>
      </c>
      <c r="AD2" s="240">
        <f>VLOOKUP($B2,'Product Output &amp; Intensity'!$B$1:$AT$21,COLUMN('Product Output &amp; Intensity'!AE$1)-1,0)*VLOOKUP($B2,'Energy Efficiency'!$B$1:$AS$21,COLUMN('Energy Efficiency'!AD$1)-1,0)</f>
        <v>1094132577294174.4</v>
      </c>
      <c r="AE2" s="240">
        <f>VLOOKUP($B2,'Product Output &amp; Intensity'!$B$1:$AT$21,COLUMN('Product Output &amp; Intensity'!AF$1)-1,0)*VLOOKUP($B2,'Energy Efficiency'!$B$1:$AS$21,COLUMN('Energy Efficiency'!AE$1)-1,0)</f>
        <v>1075825260020769.8</v>
      </c>
      <c r="AF2" s="240">
        <f>VLOOKUP($B2,'Product Output &amp; Intensity'!$B$1:$AT$21,COLUMN('Product Output &amp; Intensity'!AG$1)-1,0)*VLOOKUP($B2,'Energy Efficiency'!$B$1:$AS$21,COLUMN('Energy Efficiency'!AF$1)-1,0)</f>
        <v>1057520375775111.1</v>
      </c>
      <c r="AG2" s="240">
        <f>VLOOKUP($B2,'Product Output &amp; Intensity'!$B$1:$AT$21,COLUMN('Product Output &amp; Intensity'!AH$1)-1,0)*VLOOKUP($B2,'Energy Efficiency'!$B$1:$AS$21,COLUMN('Energy Efficiency'!AG$1)-1,0)</f>
        <v>1039217924557198.3</v>
      </c>
      <c r="AH2" s="240">
        <f>VLOOKUP($B2,'Product Output &amp; Intensity'!$B$1:$AT$21,COLUMN('Product Output &amp; Intensity'!AI$1)-1,0)*VLOOKUP($B2,'Energy Efficiency'!$B$1:$AS$21,COLUMN('Energy Efficiency'!AH$1)-1,0)</f>
        <v>1020917906367031.1</v>
      </c>
      <c r="AI2" s="240">
        <f>VLOOKUP($B2,'Product Output &amp; Intensity'!$B$1:$AT$21,COLUMN('Product Output &amp; Intensity'!AJ$1)-1,0)*VLOOKUP($B2,'Energy Efficiency'!$B$1:$AS$21,COLUMN('Energy Efficiency'!AI$1)-1,0)</f>
        <v>1002620321204609.8</v>
      </c>
      <c r="AJ2" s="240">
        <f>VLOOKUP($B2,'Product Output &amp; Intensity'!$B$1:$AT$21,COLUMN('Product Output &amp; Intensity'!AK$1)-1,0)*VLOOKUP($B2,'Energy Efficiency'!$B$1:$AS$21,COLUMN('Energy Efficiency'!AJ$1)-1,0)</f>
        <v>979768108102017.75</v>
      </c>
      <c r="AK2" s="240">
        <f>VLOOKUP($B2,'Product Output &amp; Intensity'!$B$1:$AT$21,COLUMN('Product Output &amp; Intensity'!AL$1)-1,0)*VLOOKUP($B2,'Energy Efficiency'!$B$1:$AS$21,COLUMN('Energy Efficiency'!AK$1)-1,0)</f>
        <v>956918936284108.25</v>
      </c>
      <c r="AL2" s="240">
        <f>VLOOKUP($B2,'Product Output &amp; Intensity'!$B$1:$AT$21,COLUMN('Product Output &amp; Intensity'!AM$1)-1,0)*VLOOKUP($B2,'Energy Efficiency'!$B$1:$AS$21,COLUMN('Energy Efficiency'!AL$1)-1,0)</f>
        <v>934072805750880.88</v>
      </c>
      <c r="AM2" s="240">
        <f>VLOOKUP($B2,'Product Output &amp; Intensity'!$B$1:$AT$21,COLUMN('Product Output &amp; Intensity'!AN$1)-1,0)*VLOOKUP($B2,'Energy Efficiency'!$B$1:$AS$21,COLUMN('Energy Efficiency'!AM$1)-1,0)</f>
        <v>911229716502335.88</v>
      </c>
      <c r="AN2" s="240">
        <f>VLOOKUP($B2,'Product Output &amp; Intensity'!$B$1:$AT$21,COLUMN('Product Output &amp; Intensity'!AO$1)-1,0)*VLOOKUP($B2,'Energy Efficiency'!$B$1:$AS$21,COLUMN('Energy Efficiency'!AN$1)-1,0)</f>
        <v>888389668538473.38</v>
      </c>
      <c r="AO2" s="240">
        <f>VLOOKUP($B2,'Product Output &amp; Intensity'!$B$1:$AT$21,COLUMN('Product Output &amp; Intensity'!AP$1)-1,0)*VLOOKUP($B2,'Energy Efficiency'!$B$1:$AS$21,COLUMN('Energy Efficiency'!AO$1)-1,0)</f>
        <v>870108202184868.13</v>
      </c>
      <c r="AP2" s="240">
        <f>VLOOKUP($B2,'Product Output &amp; Intensity'!$B$1:$AT$21,COLUMN('Product Output &amp; Intensity'!AQ$1)-1,0)*VLOOKUP($B2,'Energy Efficiency'!$B$1:$AS$21,COLUMN('Energy Efficiency'!AP$1)-1,0)</f>
        <v>851829168859008.75</v>
      </c>
      <c r="AQ2" s="240">
        <f>VLOOKUP($B2,'Product Output &amp; Intensity'!$B$1:$AT$21,COLUMN('Product Output &amp; Intensity'!AR$1)-1,0)*VLOOKUP($B2,'Energy Efficiency'!$B$1:$AS$21,COLUMN('Energy Efficiency'!AQ$1)-1,0)</f>
        <v>833552568560895.13</v>
      </c>
      <c r="AR2" s="240">
        <f>VLOOKUP($B2,'Product Output &amp; Intensity'!$B$1:$AT$21,COLUMN('Product Output &amp; Intensity'!AS$1)-1,0)*VLOOKUP($B2,'Energy Efficiency'!$B$1:$AS$21,COLUMN('Energy Efficiency'!AR$1)-1,0)</f>
        <v>815278401290527.38</v>
      </c>
      <c r="AS2" s="240">
        <f>VLOOKUP($B2,'Product Output &amp; Intensity'!$B$1:$AT$21,COLUMN('Product Output &amp; Intensity'!AT$1)-1,0)*VLOOKUP($B2,'Energy Efficiency'!$B$1:$AS$21,COLUMN('Energy Efficiency'!AS$1)-1,0)</f>
        <v>796740554638207.25</v>
      </c>
    </row>
    <row r="3" spans="1:45" x14ac:dyDescent="0.25">
      <c r="A3" s="169" t="s">
        <v>3</v>
      </c>
      <c r="B3" s="173" t="s">
        <v>310</v>
      </c>
      <c r="C3" s="173" t="s">
        <v>357</v>
      </c>
      <c r="D3" s="234">
        <f>VLOOKUP($B3,'Product Output &amp; Intensity'!$B$1:$AT$21,COLUMN('Product Output &amp; Intensity'!E$1)-1,0)*VLOOKUP($B3,'Energy Efficiency'!$B$1:$AS$21,COLUMN('Energy Efficiency'!D$1)-1,0)</f>
        <v>870807447041.37451</v>
      </c>
      <c r="E3" s="230">
        <f>VLOOKUP($B3,'Product Output &amp; Intensity'!$B$1:$AT$21,COLUMN('Product Output &amp; Intensity'!F$1)-1,0)*VLOOKUP($B3,'Energy Efficiency'!$B$1:$AS$21,COLUMN('Energy Efficiency'!E$1)-1,0)</f>
        <v>776592862474.84045</v>
      </c>
      <c r="F3" s="230">
        <f>VLOOKUP($B3,'Product Output &amp; Intensity'!$B$1:$AT$21,COLUMN('Product Output &amp; Intensity'!G$1)-1,0)*VLOOKUP($B3,'Energy Efficiency'!$B$1:$AS$21,COLUMN('Energy Efficiency'!F$1)-1,0)</f>
        <v>797276505474.49878</v>
      </c>
      <c r="G3" s="230">
        <f>VLOOKUP($B3,'Product Output &amp; Intensity'!$B$1:$AT$21,COLUMN('Product Output &amp; Intensity'!H$1)-1,0)*VLOOKUP($B3,'Energy Efficiency'!$B$1:$AS$21,COLUMN('Energy Efficiency'!G$1)-1,0)</f>
        <v>832229925245.08655</v>
      </c>
      <c r="H3" s="230">
        <f>VLOOKUP($B3,'Product Output &amp; Intensity'!$B$1:$AT$21,COLUMN('Product Output &amp; Intensity'!I$1)-1,0)*VLOOKUP($B3,'Energy Efficiency'!$B$1:$AS$21,COLUMN('Energy Efficiency'!H$1)-1,0)</f>
        <v>884707486690.87122</v>
      </c>
      <c r="I3" s="230">
        <f>VLOOKUP($B3,'Product Output &amp; Intensity'!$B$1:$AT$21,COLUMN('Product Output &amp; Intensity'!J$1)-1,0)*VLOOKUP($B3,'Energy Efficiency'!$B$1:$AS$21,COLUMN('Energy Efficiency'!I$1)-1,0)</f>
        <v>910236295538.96838</v>
      </c>
      <c r="J3" s="230">
        <f>VLOOKUP($B3,'Product Output &amp; Intensity'!$B$1:$AT$21,COLUMN('Product Output &amp; Intensity'!K$1)-1,0)*VLOOKUP($B3,'Energy Efficiency'!$B$1:$AS$21,COLUMN('Energy Efficiency'!J$1)-1,0)</f>
        <v>935659450321.72644</v>
      </c>
      <c r="K3" s="230">
        <f>VLOOKUP($B3,'Product Output &amp; Intensity'!$B$1:$AT$21,COLUMN('Product Output &amp; Intensity'!L$1)-1,0)*VLOOKUP($B3,'Energy Efficiency'!$B$1:$AS$21,COLUMN('Energy Efficiency'!K$1)-1,0)</f>
        <v>937965053184.74963</v>
      </c>
      <c r="L3" s="230">
        <f>VLOOKUP($B3,'Product Output &amp; Intensity'!$B$1:$AT$21,COLUMN('Product Output &amp; Intensity'!M$1)-1,0)*VLOOKUP($B3,'Energy Efficiency'!$B$1:$AS$21,COLUMN('Energy Efficiency'!L$1)-1,0)</f>
        <v>940269103801.68018</v>
      </c>
      <c r="M3" s="230">
        <f>VLOOKUP($B3,'Product Output &amp; Intensity'!$B$1:$AT$21,COLUMN('Product Output &amp; Intensity'!N$1)-1,0)*VLOOKUP($B3,'Energy Efficiency'!$B$1:$AS$21,COLUMN('Energy Efficiency'!M$1)-1,0)</f>
        <v>942571602172.51807</v>
      </c>
      <c r="N3" s="230">
        <f>VLOOKUP($B3,'Product Output &amp; Intensity'!$B$1:$AT$21,COLUMN('Product Output &amp; Intensity'!O$1)-1,0)*VLOOKUP($B3,'Energy Efficiency'!$B$1:$AS$21,COLUMN('Energy Efficiency'!N$1)-1,0)</f>
        <v>944872548297.26318</v>
      </c>
      <c r="O3" s="230">
        <f>VLOOKUP($B3,'Product Output &amp; Intensity'!$B$1:$AT$21,COLUMN('Product Output &amp; Intensity'!P$1)-1,0)*VLOOKUP($B3,'Energy Efficiency'!$B$1:$AS$21,COLUMN('Energy Efficiency'!O$1)-1,0)</f>
        <v>947171942175.91553</v>
      </c>
      <c r="P3" s="230">
        <f>VLOOKUP($B3,'Product Output &amp; Intensity'!$B$1:$AT$21,COLUMN('Product Output &amp; Intensity'!Q$1)-1,0)*VLOOKUP($B3,'Energy Efficiency'!$B$1:$AS$21,COLUMN('Energy Efficiency'!P$1)-1,0)</f>
        <v>953869653298.66199</v>
      </c>
      <c r="Q3" s="230">
        <f>VLOOKUP($B3,'Product Output &amp; Intensity'!$B$1:$AT$21,COLUMN('Product Output &amp; Intensity'!R$1)-1,0)*VLOOKUP($B3,'Energy Efficiency'!$B$1:$AS$21,COLUMN('Energy Efficiency'!Q$1)-1,0)</f>
        <v>960564609012.12219</v>
      </c>
      <c r="R3" s="230">
        <f>VLOOKUP($B3,'Product Output &amp; Intensity'!$B$1:$AT$21,COLUMN('Product Output &amp; Intensity'!S$1)-1,0)*VLOOKUP($B3,'Energy Efficiency'!$B$1:$AS$21,COLUMN('Energy Efficiency'!R$1)-1,0)</f>
        <v>967256809316.29602</v>
      </c>
      <c r="S3" s="230">
        <f>VLOOKUP($B3,'Product Output &amp; Intensity'!$B$1:$AT$21,COLUMN('Product Output &amp; Intensity'!T$1)-1,0)*VLOOKUP($B3,'Energy Efficiency'!$B$1:$AS$21,COLUMN('Energy Efficiency'!S$1)-1,0)</f>
        <v>973946254211.18359</v>
      </c>
      <c r="T3" s="230">
        <f>VLOOKUP($B3,'Product Output &amp; Intensity'!$B$1:$AT$21,COLUMN('Product Output &amp; Intensity'!U$1)-1,0)*VLOOKUP($B3,'Energy Efficiency'!$B$1:$AS$21,COLUMN('Energy Efficiency'!T$1)-1,0)</f>
        <v>980632943696.78455</v>
      </c>
      <c r="U3" s="230">
        <f>VLOOKUP($B3,'Product Output &amp; Intensity'!$B$1:$AT$21,COLUMN('Product Output &amp; Intensity'!V$1)-1,0)*VLOOKUP($B3,'Energy Efficiency'!$B$1:$AS$21,COLUMN('Energy Efficiency'!U$1)-1,0)</f>
        <v>982287862146.44531</v>
      </c>
      <c r="V3" s="230">
        <f>VLOOKUP($B3,'Product Output &amp; Intensity'!$B$1:$AT$21,COLUMN('Product Output &amp; Intensity'!W$1)-1,0)*VLOOKUP($B3,'Energy Efficiency'!$B$1:$AS$21,COLUMN('Energy Efficiency'!V$1)-1,0)</f>
        <v>983942551208.28296</v>
      </c>
      <c r="W3" s="230">
        <f>VLOOKUP($B3,'Product Output &amp; Intensity'!$B$1:$AT$21,COLUMN('Product Output &amp; Intensity'!X$1)-1,0)*VLOOKUP($B3,'Energy Efficiency'!$B$1:$AS$21,COLUMN('Energy Efficiency'!W$1)-1,0)</f>
        <v>985597010882.29761</v>
      </c>
      <c r="X3" s="230">
        <f>VLOOKUP($B3,'Product Output &amp; Intensity'!$B$1:$AT$21,COLUMN('Product Output &amp; Intensity'!Y$1)-1,0)*VLOOKUP($B3,'Energy Efficiency'!$B$1:$AS$21,COLUMN('Energy Efficiency'!X$1)-1,0)</f>
        <v>987251241168.48914</v>
      </c>
      <c r="Y3" s="230">
        <f>VLOOKUP($B3,'Product Output &amp; Intensity'!$B$1:$AT$21,COLUMN('Product Output &amp; Intensity'!Z$1)-1,0)*VLOOKUP($B3,'Energy Efficiency'!$B$1:$AS$21,COLUMN('Energy Efficiency'!Y$1)-1,0)</f>
        <v>988905242066.85791</v>
      </c>
      <c r="Z3" s="230">
        <f>VLOOKUP($B3,'Product Output &amp; Intensity'!$B$1:$AT$21,COLUMN('Product Output &amp; Intensity'!AA$1)-1,0)*VLOOKUP($B3,'Energy Efficiency'!$B$1:$AS$21,COLUMN('Energy Efficiency'!Z$1)-1,0)</f>
        <v>980240690519.30542</v>
      </c>
      <c r="AA3" s="230">
        <f>VLOOKUP($B3,'Product Output &amp; Intensity'!$B$1:$AT$21,COLUMN('Product Output &amp; Intensity'!AB$1)-1,0)*VLOOKUP($B3,'Energy Efficiency'!$B$1:$AS$21,COLUMN('Energy Efficiency'!AA$1)-1,0)</f>
        <v>971577285910.86841</v>
      </c>
      <c r="AB3" s="230">
        <f>VLOOKUP($B3,'Product Output &amp; Intensity'!$B$1:$AT$21,COLUMN('Product Output &amp; Intensity'!AC$1)-1,0)*VLOOKUP($B3,'Energy Efficiency'!$B$1:$AS$21,COLUMN('Energy Efficiency'!AB$1)-1,0)</f>
        <v>962915028241.54675</v>
      </c>
      <c r="AC3" s="230">
        <f>VLOOKUP($B3,'Product Output &amp; Intensity'!$B$1:$AT$21,COLUMN('Product Output &amp; Intensity'!AD$1)-1,0)*VLOOKUP($B3,'Energy Efficiency'!$B$1:$AS$21,COLUMN('Energy Efficiency'!AC$1)-1,0)</f>
        <v>954253917511.34058</v>
      </c>
      <c r="AD3" s="230">
        <f>VLOOKUP($B3,'Product Output &amp; Intensity'!$B$1:$AT$21,COLUMN('Product Output &amp; Intensity'!AE$1)-1,0)*VLOOKUP($B3,'Energy Efficiency'!$B$1:$AS$21,COLUMN('Energy Efficiency'!AD$1)-1,0)</f>
        <v>945593953720.24988</v>
      </c>
      <c r="AE3" s="230">
        <f>VLOOKUP($B3,'Product Output &amp; Intensity'!$B$1:$AT$21,COLUMN('Product Output &amp; Intensity'!AF$1)-1,0)*VLOOKUP($B3,'Energy Efficiency'!$B$1:$AS$21,COLUMN('Energy Efficiency'!AE$1)-1,0)</f>
        <v>936935136868.27454</v>
      </c>
      <c r="AF3" s="230">
        <f>VLOOKUP($B3,'Product Output &amp; Intensity'!$B$1:$AT$21,COLUMN('Product Output &amp; Intensity'!AG$1)-1,0)*VLOOKUP($B3,'Energy Efficiency'!$B$1:$AS$21,COLUMN('Energy Efficiency'!AF$1)-1,0)</f>
        <v>928277466955.41467</v>
      </c>
      <c r="AG3" s="230">
        <f>VLOOKUP($B3,'Product Output &amp; Intensity'!$B$1:$AT$21,COLUMN('Product Output &amp; Intensity'!AH$1)-1,0)*VLOOKUP($B3,'Energy Efficiency'!$B$1:$AS$21,COLUMN('Energy Efficiency'!AG$1)-1,0)</f>
        <v>919620943981.67017</v>
      </c>
      <c r="AH3" s="230">
        <f>VLOOKUP($B3,'Product Output &amp; Intensity'!$B$1:$AT$21,COLUMN('Product Output &amp; Intensity'!AI$1)-1,0)*VLOOKUP($B3,'Energy Efficiency'!$B$1:$AS$21,COLUMN('Energy Efficiency'!AH$1)-1,0)</f>
        <v>910965567947.04126</v>
      </c>
      <c r="AI3" s="230">
        <f>VLOOKUP($B3,'Product Output &amp; Intensity'!$B$1:$AT$21,COLUMN('Product Output &amp; Intensity'!AJ$1)-1,0)*VLOOKUP($B3,'Energy Efficiency'!$B$1:$AS$21,COLUMN('Energy Efficiency'!AI$1)-1,0)</f>
        <v>902311338851.52747</v>
      </c>
      <c r="AJ3" s="230">
        <f>VLOOKUP($B3,'Product Output &amp; Intensity'!$B$1:$AT$21,COLUMN('Product Output &amp; Intensity'!AK$1)-1,0)*VLOOKUP($B3,'Energy Efficiency'!$B$1:$AS$21,COLUMN('Energy Efficiency'!AJ$1)-1,0)</f>
        <v>889361822768.71045</v>
      </c>
      <c r="AK3" s="230">
        <f>VLOOKUP($B3,'Product Output &amp; Intensity'!$B$1:$AT$21,COLUMN('Product Output &amp; Intensity'!AL$1)-1,0)*VLOOKUP($B3,'Energy Efficiency'!$B$1:$AS$21,COLUMN('Energy Efficiency'!AK$1)-1,0)</f>
        <v>876414027094.56653</v>
      </c>
      <c r="AL3" s="230">
        <f>VLOOKUP($B3,'Product Output &amp; Intensity'!$B$1:$AT$21,COLUMN('Product Output &amp; Intensity'!AM$1)-1,0)*VLOOKUP($B3,'Energy Efficiency'!$B$1:$AS$21,COLUMN('Energy Efficiency'!AL$1)-1,0)</f>
        <v>863467951829.0957</v>
      </c>
      <c r="AM3" s="230">
        <f>VLOOKUP($B3,'Product Output &amp; Intensity'!$B$1:$AT$21,COLUMN('Product Output &amp; Intensity'!AN$1)-1,0)*VLOOKUP($B3,'Energy Efficiency'!$B$1:$AS$21,COLUMN('Energy Efficiency'!AM$1)-1,0)</f>
        <v>850523596972.2981</v>
      </c>
      <c r="AN3" s="230">
        <f>VLOOKUP($B3,'Product Output &amp; Intensity'!$B$1:$AT$21,COLUMN('Product Output &amp; Intensity'!AO$1)-1,0)*VLOOKUP($B3,'Energy Efficiency'!$B$1:$AS$21,COLUMN('Energy Efficiency'!AN$1)-1,0)</f>
        <v>837580962524.17358</v>
      </c>
      <c r="AO3" s="230">
        <f>VLOOKUP($B3,'Product Output &amp; Intensity'!$B$1:$AT$21,COLUMN('Product Output &amp; Intensity'!AP$1)-1,0)*VLOOKUP($B3,'Energy Efficiency'!$B$1:$AS$21,COLUMN('Energy Efficiency'!AO$1)-1,0)</f>
        <v>832371048939.26672</v>
      </c>
      <c r="AP3" s="230">
        <f>VLOOKUP($B3,'Product Output &amp; Intensity'!$B$1:$AT$21,COLUMN('Product Output &amp; Intensity'!AQ$1)-1,0)*VLOOKUP($B3,'Energy Efficiency'!$B$1:$AS$21,COLUMN('Energy Efficiency'!AP$1)-1,0)</f>
        <v>827161823517.82898</v>
      </c>
      <c r="AQ3" s="230">
        <f>VLOOKUP($B3,'Product Output &amp; Intensity'!$B$1:$AT$21,COLUMN('Product Output &amp; Intensity'!AR$1)-1,0)*VLOOKUP($B3,'Energy Efficiency'!$B$1:$AS$21,COLUMN('Energy Efficiency'!AQ$1)-1,0)</f>
        <v>821953286259.8606</v>
      </c>
      <c r="AR3" s="230">
        <f>VLOOKUP($B3,'Product Output &amp; Intensity'!$B$1:$AT$21,COLUMN('Product Output &amp; Intensity'!AS$1)-1,0)*VLOOKUP($B3,'Energy Efficiency'!$B$1:$AS$21,COLUMN('Energy Efficiency'!AR$1)-1,0)</f>
        <v>816745437165.36133</v>
      </c>
      <c r="AS3" s="230">
        <f>VLOOKUP($B3,'Product Output &amp; Intensity'!$B$1:$AT$21,COLUMN('Product Output &amp; Intensity'!AT$1)-1,0)*VLOOKUP($B3,'Energy Efficiency'!$B$1:$AS$21,COLUMN('Energy Efficiency'!AS$1)-1,0)</f>
        <v>811267311868.31091</v>
      </c>
    </row>
    <row r="4" spans="1:45" x14ac:dyDescent="0.25">
      <c r="A4" s="169" t="s">
        <v>3</v>
      </c>
      <c r="B4" s="173" t="s">
        <v>306</v>
      </c>
      <c r="C4" s="173" t="s">
        <v>357</v>
      </c>
      <c r="D4" s="234">
        <f>VLOOKUP($B4,'Product Output &amp; Intensity'!$B$1:$AT$21,COLUMN('Product Output &amp; Intensity'!E$1)-1,0)*VLOOKUP($B4,'Energy Efficiency'!$B$1:$AS$21,COLUMN('Energy Efficiency'!D$1)-1,0)</f>
        <v>799386971437049.75</v>
      </c>
      <c r="E4" s="230">
        <f>VLOOKUP($B4,'Product Output &amp; Intensity'!$B$1:$AT$21,COLUMN('Product Output &amp; Intensity'!F$1)-1,0)*VLOOKUP($B4,'Energy Efficiency'!$B$1:$AS$21,COLUMN('Energy Efficiency'!E$1)-1,0)</f>
        <v>767521913344428.88</v>
      </c>
      <c r="F4" s="230">
        <f>VLOOKUP($B4,'Product Output &amp; Intensity'!$B$1:$AT$21,COLUMN('Product Output &amp; Intensity'!G$1)-1,0)*VLOOKUP($B4,'Energy Efficiency'!$B$1:$AS$21,COLUMN('Energy Efficiency'!F$1)-1,0)</f>
        <v>810037034355965.75</v>
      </c>
      <c r="G4" s="230">
        <f>VLOOKUP($B4,'Product Output &amp; Intensity'!$B$1:$AT$21,COLUMN('Product Output &amp; Intensity'!H$1)-1,0)*VLOOKUP($B4,'Energy Efficiency'!$B$1:$AS$21,COLUMN('Energy Efficiency'!G$1)-1,0)</f>
        <v>881358863935453.5</v>
      </c>
      <c r="H4" s="230">
        <f>VLOOKUP($B4,'Product Output &amp; Intensity'!$B$1:$AT$21,COLUMN('Product Output &amp; Intensity'!I$1)-1,0)*VLOOKUP($B4,'Energy Efficiency'!$B$1:$AS$21,COLUMN('Energy Efficiency'!H$1)-1,0)</f>
        <v>967871256495535.38</v>
      </c>
      <c r="I4" s="230">
        <f>VLOOKUP($B4,'Product Output &amp; Intensity'!$B$1:$AT$21,COLUMN('Product Output &amp; Intensity'!J$1)-1,0)*VLOOKUP($B4,'Energy Efficiency'!$B$1:$AS$21,COLUMN('Energy Efficiency'!I$1)-1,0)</f>
        <v>1021510051176893.3</v>
      </c>
      <c r="J4" s="230">
        <f>VLOOKUP($B4,'Product Output &amp; Intensity'!$B$1:$AT$21,COLUMN('Product Output &amp; Intensity'!K$1)-1,0)*VLOOKUP($B4,'Energy Efficiency'!$B$1:$AS$21,COLUMN('Energy Efficiency'!J$1)-1,0)</f>
        <v>1074930419194499.4</v>
      </c>
      <c r="K4" s="230">
        <f>VLOOKUP($B4,'Product Output &amp; Intensity'!$B$1:$AT$21,COLUMN('Product Output &amp; Intensity'!L$1)-1,0)*VLOOKUP($B4,'Energy Efficiency'!$B$1:$AS$21,COLUMN('Energy Efficiency'!K$1)-1,0)</f>
        <v>1101074417212832.9</v>
      </c>
      <c r="L4" s="230">
        <f>VLOOKUP($B4,'Product Output &amp; Intensity'!$B$1:$AT$21,COLUMN('Product Output &amp; Intensity'!M$1)-1,0)*VLOOKUP($B4,'Energy Efficiency'!$B$1:$AS$21,COLUMN('Energy Efficiency'!L$1)-1,0)</f>
        <v>1127202530579484.3</v>
      </c>
      <c r="M4" s="230">
        <f>VLOOKUP($B4,'Product Output &amp; Intensity'!$B$1:$AT$21,COLUMN('Product Output &amp; Intensity'!N$1)-1,0)*VLOOKUP($B4,'Energy Efficiency'!$B$1:$AS$21,COLUMN('Energy Efficiency'!M$1)-1,0)</f>
        <v>1153314759294453.8</v>
      </c>
      <c r="N4" s="230">
        <f>VLOOKUP($B4,'Product Output &amp; Intensity'!$B$1:$AT$21,COLUMN('Product Output &amp; Intensity'!O$1)-1,0)*VLOOKUP($B4,'Energy Efficiency'!$B$1:$AS$21,COLUMN('Energy Efficiency'!N$1)-1,0)</f>
        <v>1179411103357741.3</v>
      </c>
      <c r="O4" s="230">
        <f>VLOOKUP($B4,'Product Output &amp; Intensity'!$B$1:$AT$21,COLUMN('Product Output &amp; Intensity'!P$1)-1,0)*VLOOKUP($B4,'Energy Efficiency'!$B$1:$AS$21,COLUMN('Energy Efficiency'!O$1)-1,0)</f>
        <v>1205491562769346.8</v>
      </c>
      <c r="P4" s="230">
        <f>VLOOKUP($B4,'Product Output &amp; Intensity'!$B$1:$AT$21,COLUMN('Product Output &amp; Intensity'!Q$1)-1,0)*VLOOKUP($B4,'Energy Efficiency'!$B$1:$AS$21,COLUMN('Energy Efficiency'!P$1)-1,0)</f>
        <v>1222468328234747.3</v>
      </c>
      <c r="Q4" s="230">
        <f>VLOOKUP($B4,'Product Output &amp; Intensity'!$B$1:$AT$21,COLUMN('Product Output &amp; Intensity'!R$1)-1,0)*VLOOKUP($B4,'Energy Efficiency'!$B$1:$AS$21,COLUMN('Energy Efficiency'!Q$1)-1,0)</f>
        <v>1239438205176931.8</v>
      </c>
      <c r="R4" s="230">
        <f>VLOOKUP($B4,'Product Output &amp; Intensity'!$B$1:$AT$21,COLUMN('Product Output &amp; Intensity'!S$1)-1,0)*VLOOKUP($B4,'Energy Efficiency'!$B$1:$AS$21,COLUMN('Energy Efficiency'!R$1)-1,0)</f>
        <v>1256401193595900.3</v>
      </c>
      <c r="S4" s="230">
        <f>VLOOKUP($B4,'Product Output &amp; Intensity'!$B$1:$AT$21,COLUMN('Product Output &amp; Intensity'!T$1)-1,0)*VLOOKUP($B4,'Energy Efficiency'!$B$1:$AS$21,COLUMN('Energy Efficiency'!S$1)-1,0)</f>
        <v>1273357293491653.3</v>
      </c>
      <c r="T4" s="230">
        <f>VLOOKUP($B4,'Product Output &amp; Intensity'!$B$1:$AT$21,COLUMN('Product Output &amp; Intensity'!U$1)-1,0)*VLOOKUP($B4,'Energy Efficiency'!$B$1:$AS$21,COLUMN('Energy Efficiency'!T$1)-1,0)</f>
        <v>1290306504864190.3</v>
      </c>
      <c r="U4" s="230">
        <f>VLOOKUP($B4,'Product Output &amp; Intensity'!$B$1:$AT$21,COLUMN('Product Output &amp; Intensity'!V$1)-1,0)*VLOOKUP($B4,'Energy Efficiency'!$B$1:$AS$21,COLUMN('Energy Efficiency'!U$1)-1,0)</f>
        <v>1307423424222939.8</v>
      </c>
      <c r="V4" s="230">
        <f>VLOOKUP($B4,'Product Output &amp; Intensity'!$B$1:$AT$21,COLUMN('Product Output &amp; Intensity'!W$1)-1,0)*VLOOKUP($B4,'Energy Efficiency'!$B$1:$AS$21,COLUMN('Energy Efficiency'!V$1)-1,0)</f>
        <v>1324538049703458.3</v>
      </c>
      <c r="W4" s="230">
        <f>VLOOKUP($B4,'Product Output &amp; Intensity'!$B$1:$AT$21,COLUMN('Product Output &amp; Intensity'!X$1)-1,0)*VLOOKUP($B4,'Energy Efficiency'!$B$1:$AS$21,COLUMN('Energy Efficiency'!W$1)-1,0)</f>
        <v>1341650381305746</v>
      </c>
      <c r="X4" s="230">
        <f>VLOOKUP($B4,'Product Output &amp; Intensity'!$B$1:$AT$21,COLUMN('Product Output &amp; Intensity'!Y$1)-1,0)*VLOOKUP($B4,'Energy Efficiency'!$B$1:$AS$21,COLUMN('Energy Efficiency'!X$1)-1,0)</f>
        <v>1358760419029802.8</v>
      </c>
      <c r="Y4" s="230">
        <f>VLOOKUP($B4,'Product Output &amp; Intensity'!$B$1:$AT$21,COLUMN('Product Output &amp; Intensity'!Z$1)-1,0)*VLOOKUP($B4,'Energy Efficiency'!$B$1:$AS$21,COLUMN('Energy Efficiency'!Y$1)-1,0)</f>
        <v>1375868162875628.5</v>
      </c>
      <c r="Z4" s="230">
        <f>VLOOKUP($B4,'Product Output &amp; Intensity'!$B$1:$AT$21,COLUMN('Product Output &amp; Intensity'!AA$1)-1,0)*VLOOKUP($B4,'Energy Efficiency'!$B$1:$AS$21,COLUMN('Energy Efficiency'!Z$1)-1,0)</f>
        <v>1384375010294808.5</v>
      </c>
      <c r="AA4" s="230">
        <f>VLOOKUP($B4,'Product Output &amp; Intensity'!$B$1:$AT$21,COLUMN('Product Output &amp; Intensity'!AB$1)-1,0)*VLOOKUP($B4,'Energy Efficiency'!$B$1:$AS$21,COLUMN('Energy Efficiency'!AA$1)-1,0)</f>
        <v>1392880710774873</v>
      </c>
      <c r="AB4" s="230">
        <f>VLOOKUP($B4,'Product Output &amp; Intensity'!$B$1:$AT$21,COLUMN('Product Output &amp; Intensity'!AC$1)-1,0)*VLOOKUP($B4,'Energy Efficiency'!$B$1:$AS$21,COLUMN('Energy Efficiency'!AB$1)-1,0)</f>
        <v>1401385264315822.3</v>
      </c>
      <c r="AC4" s="230">
        <f>VLOOKUP($B4,'Product Output &amp; Intensity'!$B$1:$AT$21,COLUMN('Product Output &amp; Intensity'!AD$1)-1,0)*VLOOKUP($B4,'Energy Efficiency'!$B$1:$AS$21,COLUMN('Energy Efficiency'!AC$1)-1,0)</f>
        <v>1409888670917656</v>
      </c>
      <c r="AD4" s="230">
        <f>VLOOKUP($B4,'Product Output &amp; Intensity'!$B$1:$AT$21,COLUMN('Product Output &amp; Intensity'!AE$1)-1,0)*VLOOKUP($B4,'Energy Efficiency'!$B$1:$AS$21,COLUMN('Energy Efficiency'!AD$1)-1,0)</f>
        <v>1418390930580374.5</v>
      </c>
      <c r="AE4" s="230">
        <f>VLOOKUP($B4,'Product Output &amp; Intensity'!$B$1:$AT$21,COLUMN('Product Output &amp; Intensity'!AF$1)-1,0)*VLOOKUP($B4,'Energy Efficiency'!$B$1:$AS$21,COLUMN('Energy Efficiency'!AE$1)-1,0)</f>
        <v>1426892043303977.5</v>
      </c>
      <c r="AF4" s="230">
        <f>VLOOKUP($B4,'Product Output &amp; Intensity'!$B$1:$AT$21,COLUMN('Product Output &amp; Intensity'!AG$1)-1,0)*VLOOKUP($B4,'Energy Efficiency'!$B$1:$AS$21,COLUMN('Energy Efficiency'!AF$1)-1,0)</f>
        <v>1435392009088464.8</v>
      </c>
      <c r="AG4" s="230">
        <f>VLOOKUP($B4,'Product Output &amp; Intensity'!$B$1:$AT$21,COLUMN('Product Output &amp; Intensity'!AH$1)-1,0)*VLOOKUP($B4,'Energy Efficiency'!$B$1:$AS$21,COLUMN('Energy Efficiency'!AG$1)-1,0)</f>
        <v>1443890827933836.8</v>
      </c>
      <c r="AH4" s="230">
        <f>VLOOKUP($B4,'Product Output &amp; Intensity'!$B$1:$AT$21,COLUMN('Product Output &amp; Intensity'!AI$1)-1,0)*VLOOKUP($B4,'Energy Efficiency'!$B$1:$AS$21,COLUMN('Energy Efficiency'!AH$1)-1,0)</f>
        <v>1452388499840093.3</v>
      </c>
      <c r="AI4" s="230">
        <f>VLOOKUP($B4,'Product Output &amp; Intensity'!$B$1:$AT$21,COLUMN('Product Output &amp; Intensity'!AJ$1)-1,0)*VLOOKUP($B4,'Energy Efficiency'!$B$1:$AS$21,COLUMN('Energy Efficiency'!AI$1)-1,0)</f>
        <v>1460885024807234.8</v>
      </c>
      <c r="AJ4" s="230">
        <f>VLOOKUP($B4,'Product Output &amp; Intensity'!$B$1:$AT$21,COLUMN('Product Output &amp; Intensity'!AK$1)-1,0)*VLOOKUP($B4,'Energy Efficiency'!$B$1:$AS$21,COLUMN('Energy Efficiency'!AJ$1)-1,0)</f>
        <v>1469380402835260.3</v>
      </c>
      <c r="AK4" s="230">
        <f>VLOOKUP($B4,'Product Output &amp; Intensity'!$B$1:$AT$21,COLUMN('Product Output &amp; Intensity'!AL$1)-1,0)*VLOOKUP($B4,'Energy Efficiency'!$B$1:$AS$21,COLUMN('Energy Efficiency'!AK$1)-1,0)</f>
        <v>1477874633924170.5</v>
      </c>
      <c r="AL4" s="230">
        <f>VLOOKUP($B4,'Product Output &amp; Intensity'!$B$1:$AT$21,COLUMN('Product Output &amp; Intensity'!AM$1)-1,0)*VLOOKUP($B4,'Energy Efficiency'!$B$1:$AS$21,COLUMN('Energy Efficiency'!AL$1)-1,0)</f>
        <v>1486367718073965.3</v>
      </c>
      <c r="AM4" s="230">
        <f>VLOOKUP($B4,'Product Output &amp; Intensity'!$B$1:$AT$21,COLUMN('Product Output &amp; Intensity'!AN$1)-1,0)*VLOOKUP($B4,'Energy Efficiency'!$B$1:$AS$21,COLUMN('Energy Efficiency'!AM$1)-1,0)</f>
        <v>1494859655284644.8</v>
      </c>
      <c r="AN4" s="230">
        <f>VLOOKUP($B4,'Product Output &amp; Intensity'!$B$1:$AT$21,COLUMN('Product Output &amp; Intensity'!AO$1)-1,0)*VLOOKUP($B4,'Energy Efficiency'!$B$1:$AS$21,COLUMN('Energy Efficiency'!AN$1)-1,0)</f>
        <v>1503350445556209</v>
      </c>
      <c r="AO4" s="230">
        <f>VLOOKUP($B4,'Product Output &amp; Intensity'!$B$1:$AT$21,COLUMN('Product Output &amp; Intensity'!AP$1)-1,0)*VLOOKUP($B4,'Energy Efficiency'!$B$1:$AS$21,COLUMN('Energy Efficiency'!AO$1)-1,0)</f>
        <v>1503250088383608.3</v>
      </c>
      <c r="AP4" s="230">
        <f>VLOOKUP($B4,'Product Output &amp; Intensity'!$B$1:$AT$21,COLUMN('Product Output &amp; Intensity'!AQ$1)-1,0)*VLOOKUP($B4,'Energy Efficiency'!$B$1:$AS$21,COLUMN('Energy Efficiency'!AP$1)-1,0)</f>
        <v>1503149731211007.8</v>
      </c>
      <c r="AQ4" s="230">
        <f>VLOOKUP($B4,'Product Output &amp; Intensity'!$B$1:$AT$21,COLUMN('Product Output &amp; Intensity'!AR$1)-1,0)*VLOOKUP($B4,'Energy Efficiency'!$B$1:$AS$21,COLUMN('Energy Efficiency'!AQ$1)-1,0)</f>
        <v>1503049374038407</v>
      </c>
      <c r="AR4" s="230">
        <f>VLOOKUP($B4,'Product Output &amp; Intensity'!$B$1:$AT$21,COLUMN('Product Output &amp; Intensity'!AS$1)-1,0)*VLOOKUP($B4,'Energy Efficiency'!$B$1:$AS$21,COLUMN('Energy Efficiency'!AR$1)-1,0)</f>
        <v>1502949016865806.3</v>
      </c>
      <c r="AS4" s="230">
        <f>VLOOKUP($B4,'Product Output &amp; Intensity'!$B$1:$AT$21,COLUMN('Product Output &amp; Intensity'!AT$1)-1,0)*VLOOKUP($B4,'Energy Efficiency'!$B$1:$AS$21,COLUMN('Energy Efficiency'!AS$1)-1,0)</f>
        <v>1502346873830205.5</v>
      </c>
    </row>
    <row r="5" spans="1:45" x14ac:dyDescent="0.25">
      <c r="A5" s="170" t="s">
        <v>4</v>
      </c>
      <c r="B5" s="173" t="s">
        <v>307</v>
      </c>
      <c r="C5" s="173" t="s">
        <v>357</v>
      </c>
      <c r="D5" s="234">
        <f>VLOOKUP($B5,'Product Output &amp; Intensity'!$B$1:$AT$21,COLUMN('Product Output &amp; Intensity'!E$1)-1,0)*VLOOKUP($B5,'Energy Efficiency'!$B$1:$AS$21,COLUMN('Energy Efficiency'!D$1)-1,0)</f>
        <v>250030076807335.72</v>
      </c>
      <c r="E5" s="230">
        <f>VLOOKUP($B5,'Product Output &amp; Intensity'!$B$1:$AT$21,COLUMN('Product Output &amp; Intensity'!F$1)-1,0)*VLOOKUP($B5,'Energy Efficiency'!$B$1:$AS$21,COLUMN('Energy Efficiency'!E$1)-1,0)</f>
        <v>258465481905438.28</v>
      </c>
      <c r="F5" s="230">
        <f>VLOOKUP($B5,'Product Output &amp; Intensity'!$B$1:$AT$21,COLUMN('Product Output &amp; Intensity'!G$1)-1,0)*VLOOKUP($B5,'Energy Efficiency'!$B$1:$AS$21,COLUMN('Energy Efficiency'!F$1)-1,0)</f>
        <v>276361308600441.97</v>
      </c>
      <c r="G5" s="230">
        <f>VLOOKUP($B5,'Product Output &amp; Intensity'!$B$1:$AT$21,COLUMN('Product Output &amp; Intensity'!H$1)-1,0)*VLOOKUP($B5,'Energy Efficiency'!$B$1:$AS$21,COLUMN('Energy Efficiency'!G$1)-1,0)</f>
        <v>306341793712170.63</v>
      </c>
      <c r="H5" s="230">
        <f>VLOOKUP($B5,'Product Output &amp; Intensity'!$B$1:$AT$21,COLUMN('Product Output &amp; Intensity'!I$1)-1,0)*VLOOKUP($B5,'Energy Efficiency'!$B$1:$AS$21,COLUMN('Energy Efficiency'!H$1)-1,0)</f>
        <v>341092591705825.69</v>
      </c>
      <c r="I5" s="230">
        <f>VLOOKUP($B5,'Product Output &amp; Intensity'!$B$1:$AT$21,COLUMN('Product Output &amp; Intensity'!J$1)-1,0)*VLOOKUP($B5,'Energy Efficiency'!$B$1:$AS$21,COLUMN('Energy Efficiency'!I$1)-1,0)</f>
        <v>363761465806342.75</v>
      </c>
      <c r="J5" s="230">
        <f>VLOOKUP($B5,'Product Output &amp; Intensity'!$B$1:$AT$21,COLUMN('Product Output &amp; Intensity'!K$1)-1,0)*VLOOKUP($B5,'Energy Efficiency'!$B$1:$AS$21,COLUMN('Energy Efficiency'!J$1)-1,0)</f>
        <v>386338300040090.94</v>
      </c>
      <c r="K5" s="230">
        <f>VLOOKUP($B5,'Product Output &amp; Intensity'!$B$1:$AT$21,COLUMN('Product Output &amp; Intensity'!L$1)-1,0)*VLOOKUP($B5,'Energy Efficiency'!$B$1:$AS$21,COLUMN('Energy Efficiency'!K$1)-1,0)</f>
        <v>394805118517858.44</v>
      </c>
      <c r="L5" s="230">
        <f>VLOOKUP($B5,'Product Output &amp; Intensity'!$B$1:$AT$21,COLUMN('Product Output &amp; Intensity'!M$1)-1,0)*VLOOKUP($B5,'Energy Efficiency'!$B$1:$AS$21,COLUMN('Energy Efficiency'!L$1)-1,0)</f>
        <v>403266785818292.13</v>
      </c>
      <c r="M5" s="230">
        <f>VLOOKUP($B5,'Product Output &amp; Intensity'!$B$1:$AT$21,COLUMN('Product Output &amp; Intensity'!N$1)-1,0)*VLOOKUP($B5,'Energy Efficiency'!$B$1:$AS$21,COLUMN('Energy Efficiency'!M$1)-1,0)</f>
        <v>411723301941391.94</v>
      </c>
      <c r="N5" s="230">
        <f>VLOOKUP($B5,'Product Output &amp; Intensity'!$B$1:$AT$21,COLUMN('Product Output &amp; Intensity'!O$1)-1,0)*VLOOKUP($B5,'Energy Efficiency'!$B$1:$AS$21,COLUMN('Energy Efficiency'!N$1)-1,0)</f>
        <v>420174666887157.81</v>
      </c>
      <c r="O5" s="230">
        <f>VLOOKUP($B5,'Product Output &amp; Intensity'!$B$1:$AT$21,COLUMN('Product Output &amp; Intensity'!P$1)-1,0)*VLOOKUP($B5,'Energy Efficiency'!$B$1:$AS$21,COLUMN('Energy Efficiency'!O$1)-1,0)</f>
        <v>428620880655589.81</v>
      </c>
      <c r="P5" s="230">
        <f>VLOOKUP($B5,'Product Output &amp; Intensity'!$B$1:$AT$21,COLUMN('Product Output &amp; Intensity'!Q$1)-1,0)*VLOOKUP($B5,'Energy Efficiency'!$B$1:$AS$21,COLUMN('Energy Efficiency'!P$1)-1,0)</f>
        <v>429147349560143.69</v>
      </c>
      <c r="Q5" s="230">
        <f>VLOOKUP($B5,'Product Output &amp; Intensity'!$B$1:$AT$21,COLUMN('Product Output &amp; Intensity'!R$1)-1,0)*VLOOKUP($B5,'Energy Efficiency'!$B$1:$AS$21,COLUMN('Energy Efficiency'!Q$1)-1,0)</f>
        <v>429673573538480</v>
      </c>
      <c r="R5" s="230">
        <f>VLOOKUP($B5,'Product Output &amp; Intensity'!$B$1:$AT$21,COLUMN('Product Output &amp; Intensity'!S$1)-1,0)*VLOOKUP($B5,'Energy Efficiency'!$B$1:$AS$21,COLUMN('Energy Efficiency'!R$1)-1,0)</f>
        <v>430199552590598.88</v>
      </c>
      <c r="S5" s="230">
        <f>VLOOKUP($B5,'Product Output &amp; Intensity'!$B$1:$AT$21,COLUMN('Product Output &amp; Intensity'!T$1)-1,0)*VLOOKUP($B5,'Energy Efficiency'!$B$1:$AS$21,COLUMN('Energy Efficiency'!S$1)-1,0)</f>
        <v>430725286716500.13</v>
      </c>
      <c r="T5" s="230">
        <f>VLOOKUP($B5,'Product Output &amp; Intensity'!$B$1:$AT$21,COLUMN('Product Output &amp; Intensity'!U$1)-1,0)*VLOOKUP($B5,'Energy Efficiency'!$B$1:$AS$21,COLUMN('Energy Efficiency'!T$1)-1,0)</f>
        <v>431250775916183.81</v>
      </c>
      <c r="U5" s="230">
        <f>VLOOKUP($B5,'Product Output &amp; Intensity'!$B$1:$AT$21,COLUMN('Product Output &amp; Intensity'!V$1)-1,0)*VLOOKUP($B5,'Energy Efficiency'!$B$1:$AS$21,COLUMN('Energy Efficiency'!U$1)-1,0)</f>
        <v>426328726280178.56</v>
      </c>
      <c r="V5" s="230">
        <f>VLOOKUP($B5,'Product Output &amp; Intensity'!$B$1:$AT$21,COLUMN('Product Output &amp; Intensity'!W$1)-1,0)*VLOOKUP($B5,'Energy Efficiency'!$B$1:$AS$21,COLUMN('Energy Efficiency'!V$1)-1,0)</f>
        <v>421407329127616.75</v>
      </c>
      <c r="W5" s="230">
        <f>VLOOKUP($B5,'Product Output &amp; Intensity'!$B$1:$AT$21,COLUMN('Product Output &amp; Intensity'!X$1)-1,0)*VLOOKUP($B5,'Energy Efficiency'!$B$1:$AS$21,COLUMN('Energy Efficiency'!W$1)-1,0)</f>
        <v>416486584458498.44</v>
      </c>
      <c r="X5" s="230">
        <f>VLOOKUP($B5,'Product Output &amp; Intensity'!$B$1:$AT$21,COLUMN('Product Output &amp; Intensity'!Y$1)-1,0)*VLOOKUP($B5,'Energy Efficiency'!$B$1:$AS$21,COLUMN('Energy Efficiency'!X$1)-1,0)</f>
        <v>411566492272823.63</v>
      </c>
      <c r="Y5" s="230">
        <f>VLOOKUP($B5,'Product Output &amp; Intensity'!$B$1:$AT$21,COLUMN('Product Output &amp; Intensity'!Z$1)-1,0)*VLOOKUP($B5,'Energy Efficiency'!$B$1:$AS$21,COLUMN('Energy Efficiency'!Y$1)-1,0)</f>
        <v>406647052570592.13</v>
      </c>
      <c r="Z5" s="230">
        <f>VLOOKUP($B5,'Product Output &amp; Intensity'!$B$1:$AT$21,COLUMN('Product Output &amp; Intensity'!AA$1)-1,0)*VLOOKUP($B5,'Energy Efficiency'!$B$1:$AS$21,COLUMN('Energy Efficiency'!Z$1)-1,0)</f>
        <v>397448055523093.94</v>
      </c>
      <c r="AA5" s="230">
        <f>VLOOKUP($B5,'Product Output &amp; Intensity'!$B$1:$AT$21,COLUMN('Product Output &amp; Intensity'!AB$1)-1,0)*VLOOKUP($B5,'Energy Efficiency'!$B$1:$AS$21,COLUMN('Energy Efficiency'!AA$1)-1,0)</f>
        <v>388250281882052.25</v>
      </c>
      <c r="AB5" s="230">
        <f>VLOOKUP($B5,'Product Output &amp; Intensity'!$B$1:$AT$21,COLUMN('Product Output &amp; Intensity'!AC$1)-1,0)*VLOOKUP($B5,'Energy Efficiency'!$B$1:$AS$21,COLUMN('Energy Efficiency'!AB$1)-1,0)</f>
        <v>379053731647467.06</v>
      </c>
      <c r="AC5" s="230">
        <f>VLOOKUP($B5,'Product Output &amp; Intensity'!$B$1:$AT$21,COLUMN('Product Output &amp; Intensity'!AD$1)-1,0)*VLOOKUP($B5,'Energy Efficiency'!$B$1:$AS$21,COLUMN('Energy Efficiency'!AC$1)-1,0)</f>
        <v>369858404819338.38</v>
      </c>
      <c r="AD5" s="230">
        <f>VLOOKUP($B5,'Product Output &amp; Intensity'!$B$1:$AT$21,COLUMN('Product Output &amp; Intensity'!AE$1)-1,0)*VLOOKUP($B5,'Energy Efficiency'!$B$1:$AS$21,COLUMN('Energy Efficiency'!AD$1)-1,0)</f>
        <v>360664301397666.25</v>
      </c>
      <c r="AE5" s="230">
        <f>VLOOKUP($B5,'Product Output &amp; Intensity'!$B$1:$AT$21,COLUMN('Product Output &amp; Intensity'!AF$1)-1,0)*VLOOKUP($B5,'Energy Efficiency'!$B$1:$AS$21,COLUMN('Energy Efficiency'!AE$1)-1,0)</f>
        <v>351471421382450.56</v>
      </c>
      <c r="AF5" s="230">
        <f>VLOOKUP($B5,'Product Output &amp; Intensity'!$B$1:$AT$21,COLUMN('Product Output &amp; Intensity'!AG$1)-1,0)*VLOOKUP($B5,'Energy Efficiency'!$B$1:$AS$21,COLUMN('Energy Efficiency'!AF$1)-1,0)</f>
        <v>342279764773691.38</v>
      </c>
      <c r="AG5" s="230">
        <f>VLOOKUP($B5,'Product Output &amp; Intensity'!$B$1:$AT$21,COLUMN('Product Output &amp; Intensity'!AH$1)-1,0)*VLOOKUP($B5,'Energy Efficiency'!$B$1:$AS$21,COLUMN('Energy Efficiency'!AG$1)-1,0)</f>
        <v>333089331571388.69</v>
      </c>
      <c r="AH5" s="230">
        <f>VLOOKUP($B5,'Product Output &amp; Intensity'!$B$1:$AT$21,COLUMN('Product Output &amp; Intensity'!AI$1)-1,0)*VLOOKUP($B5,'Energy Efficiency'!$B$1:$AS$21,COLUMN('Energy Efficiency'!AH$1)-1,0)</f>
        <v>323900121775542.5</v>
      </c>
      <c r="AI5" s="230">
        <f>VLOOKUP($B5,'Product Output &amp; Intensity'!$B$1:$AT$21,COLUMN('Product Output &amp; Intensity'!AJ$1)-1,0)*VLOOKUP($B5,'Energy Efficiency'!$B$1:$AS$21,COLUMN('Energy Efficiency'!AI$1)-1,0)</f>
        <v>314712135386152.81</v>
      </c>
      <c r="AJ5" s="230">
        <f>VLOOKUP($B5,'Product Output &amp; Intensity'!$B$1:$AT$21,COLUMN('Product Output &amp; Intensity'!AK$1)-1,0)*VLOOKUP($B5,'Energy Efficiency'!$B$1:$AS$21,COLUMN('Energy Efficiency'!AJ$1)-1,0)</f>
        <v>306747473892832.5</v>
      </c>
      <c r="AK5" s="230">
        <f>VLOOKUP($B5,'Product Output &amp; Intensity'!$B$1:$AT$21,COLUMN('Product Output &amp; Intensity'!AL$1)-1,0)*VLOOKUP($B5,'Energy Efficiency'!$B$1:$AS$21,COLUMN('Energy Efficiency'!AK$1)-1,0)</f>
        <v>298783872685107.81</v>
      </c>
      <c r="AL5" s="230">
        <f>VLOOKUP($B5,'Product Output &amp; Intensity'!$B$1:$AT$21,COLUMN('Product Output &amp; Intensity'!AM$1)-1,0)*VLOOKUP($B5,'Energy Efficiency'!$B$1:$AS$21,COLUMN('Energy Efficiency'!AL$1)-1,0)</f>
        <v>290821331762978.81</v>
      </c>
      <c r="AM5" s="230">
        <f>VLOOKUP($B5,'Product Output &amp; Intensity'!$B$1:$AT$21,COLUMN('Product Output &amp; Intensity'!AN$1)-1,0)*VLOOKUP($B5,'Energy Efficiency'!$B$1:$AS$21,COLUMN('Energy Efficiency'!AM$1)-1,0)</f>
        <v>282859851126445.38</v>
      </c>
      <c r="AN5" s="230">
        <f>VLOOKUP($B5,'Product Output &amp; Intensity'!$B$1:$AT$21,COLUMN('Product Output &amp; Intensity'!AO$1)-1,0)*VLOOKUP($B5,'Energy Efficiency'!$B$1:$AS$21,COLUMN('Energy Efficiency'!AN$1)-1,0)</f>
        <v>274899430775507.63</v>
      </c>
      <c r="AO5" s="230">
        <f>VLOOKUP($B5,'Product Output &amp; Intensity'!$B$1:$AT$21,COLUMN('Product Output &amp; Intensity'!AP$1)-1,0)*VLOOKUP($B5,'Energy Efficiency'!$B$1:$AS$21,COLUMN('Energy Efficiency'!AO$1)-1,0)</f>
        <v>266541141907696.25</v>
      </c>
      <c r="AP5" s="230">
        <f>VLOOKUP($B5,'Product Output &amp; Intensity'!$B$1:$AT$21,COLUMN('Product Output &amp; Intensity'!AQ$1)-1,0)*VLOOKUP($B5,'Energy Efficiency'!$B$1:$AS$21,COLUMN('Energy Efficiency'!AP$1)-1,0)</f>
        <v>258183966590558.66</v>
      </c>
      <c r="AQ5" s="230">
        <f>VLOOKUP($B5,'Product Output &amp; Intensity'!$B$1:$AT$21,COLUMN('Product Output &amp; Intensity'!AR$1)-1,0)*VLOOKUP($B5,'Energy Efficiency'!$B$1:$AS$21,COLUMN('Energy Efficiency'!AQ$1)-1,0)</f>
        <v>249827904824094.78</v>
      </c>
      <c r="AR5" s="230">
        <f>VLOOKUP($B5,'Product Output &amp; Intensity'!$B$1:$AT$21,COLUMN('Product Output &amp; Intensity'!AS$1)-1,0)*VLOOKUP($B5,'Energy Efficiency'!$B$1:$AS$21,COLUMN('Energy Efficiency'!AR$1)-1,0)</f>
        <v>241472956608304.63</v>
      </c>
      <c r="AS5" s="230">
        <f>VLOOKUP($B5,'Product Output &amp; Intensity'!$B$1:$AT$21,COLUMN('Product Output &amp; Intensity'!AT$1)-1,0)*VLOOKUP($B5,'Energy Efficiency'!$B$1:$AS$21,COLUMN('Energy Efficiency'!AS$1)-1,0)</f>
        <v>233041285842372.69</v>
      </c>
    </row>
    <row r="6" spans="1:45" x14ac:dyDescent="0.25">
      <c r="A6" s="169" t="s">
        <v>5</v>
      </c>
      <c r="B6" s="173" t="s">
        <v>308</v>
      </c>
      <c r="C6" s="173" t="s">
        <v>357</v>
      </c>
      <c r="D6" s="234">
        <f>VLOOKUP($B6,'Product Output &amp; Intensity'!$B$1:$AT$21,COLUMN('Product Output &amp; Intensity'!E$1)-1,0)*VLOOKUP($B6,'Energy Efficiency'!$B$1:$AS$21,COLUMN('Energy Efficiency'!D$1)-1,0)</f>
        <v>3474248277100.5288</v>
      </c>
      <c r="E6" s="230">
        <f>VLOOKUP($B6,'Product Output &amp; Intensity'!$B$1:$AT$21,COLUMN('Product Output &amp; Intensity'!F$1)-1,0)*VLOOKUP($B6,'Energy Efficiency'!$B$1:$AS$21,COLUMN('Energy Efficiency'!E$1)-1,0)</f>
        <v>2553795241370.4893</v>
      </c>
      <c r="F6" s="230">
        <f>VLOOKUP($B6,'Product Output &amp; Intensity'!$B$1:$AT$21,COLUMN('Product Output &amp; Intensity'!G$1)-1,0)*VLOOKUP($B6,'Energy Efficiency'!$B$1:$AS$21,COLUMN('Energy Efficiency'!F$1)-1,0)</f>
        <v>2807977254728.7676</v>
      </c>
      <c r="G6" s="230">
        <f>VLOOKUP($B6,'Product Output &amp; Intensity'!$B$1:$AT$21,COLUMN('Product Output &amp; Intensity'!H$1)-1,0)*VLOOKUP($B6,'Energy Efficiency'!$B$1:$AS$21,COLUMN('Energy Efficiency'!G$1)-1,0)</f>
        <v>3233095357939.1016</v>
      </c>
      <c r="H6" s="230">
        <f>VLOOKUP($B6,'Product Output &amp; Intensity'!$B$1:$AT$21,COLUMN('Product Output &amp; Intensity'!I$1)-1,0)*VLOOKUP($B6,'Energy Efficiency'!$B$1:$AS$21,COLUMN('Energy Efficiency'!H$1)-1,0)</f>
        <v>3697885830080.0532</v>
      </c>
      <c r="I6" s="230">
        <f>VLOOKUP($B6,'Product Output &amp; Intensity'!$B$1:$AT$21,COLUMN('Product Output &amp; Intensity'!J$1)-1,0)*VLOOKUP($B6,'Energy Efficiency'!$B$1:$AS$21,COLUMN('Energy Efficiency'!I$1)-1,0)</f>
        <v>4021431334706.5161</v>
      </c>
      <c r="J6" s="230">
        <f>VLOOKUP($B6,'Product Output &amp; Intensity'!$B$1:$AT$21,COLUMN('Product Output &amp; Intensity'!K$1)-1,0)*VLOOKUP($B6,'Energy Efficiency'!$B$1:$AS$21,COLUMN('Energy Efficiency'!J$1)-1,0)</f>
        <v>4343667865771.1519</v>
      </c>
      <c r="K6" s="230">
        <f>VLOOKUP($B6,'Product Output &amp; Intensity'!$B$1:$AT$21,COLUMN('Product Output &amp; Intensity'!L$1)-1,0)*VLOOKUP($B6,'Energy Efficiency'!$B$1:$AS$21,COLUMN('Energy Efficiency'!K$1)-1,0)</f>
        <v>4538471561268.7109</v>
      </c>
      <c r="L6" s="230">
        <f>VLOOKUP($B6,'Product Output &amp; Intensity'!$B$1:$AT$21,COLUMN('Product Output &amp; Intensity'!M$1)-1,0)*VLOOKUP($B6,'Energy Efficiency'!$B$1:$AS$21,COLUMN('Energy Efficiency'!L$1)-1,0)</f>
        <v>4733157557378.9395</v>
      </c>
      <c r="M6" s="230">
        <f>VLOOKUP($B6,'Product Output &amp; Intensity'!$B$1:$AT$21,COLUMN('Product Output &amp; Intensity'!N$1)-1,0)*VLOOKUP($B6,'Energy Efficiency'!$B$1:$AS$21,COLUMN('Energy Efficiency'!M$1)-1,0)</f>
        <v>4927725854101.8369</v>
      </c>
      <c r="N6" s="230">
        <f>VLOOKUP($B6,'Product Output &amp; Intensity'!$B$1:$AT$21,COLUMN('Product Output &amp; Intensity'!O$1)-1,0)*VLOOKUP($B6,'Energy Efficiency'!$B$1:$AS$21,COLUMN('Energy Efficiency'!N$1)-1,0)</f>
        <v>5122176451437.4033</v>
      </c>
      <c r="O6" s="230">
        <f>VLOOKUP($B6,'Product Output &amp; Intensity'!$B$1:$AT$21,COLUMN('Product Output &amp; Intensity'!P$1)-1,0)*VLOOKUP($B6,'Energy Efficiency'!$B$1:$AS$21,COLUMN('Energy Efficiency'!O$1)-1,0)</f>
        <v>5316509349385.6396</v>
      </c>
      <c r="P6" s="230">
        <f>VLOOKUP($B6,'Product Output &amp; Intensity'!$B$1:$AT$21,COLUMN('Product Output &amp; Intensity'!Q$1)-1,0)*VLOOKUP($B6,'Energy Efficiency'!$B$1:$AS$21,COLUMN('Energy Efficiency'!P$1)-1,0)</f>
        <v>5427350174831.8838</v>
      </c>
      <c r="Q6" s="230">
        <f>VLOOKUP($B6,'Product Output &amp; Intensity'!$B$1:$AT$21,COLUMN('Product Output &amp; Intensity'!R$1)-1,0)*VLOOKUP($B6,'Energy Efficiency'!$B$1:$AS$21,COLUMN('Energy Efficiency'!Q$1)-1,0)</f>
        <v>5538146229673.0801</v>
      </c>
      <c r="R6" s="230">
        <f>VLOOKUP($B6,'Product Output &amp; Intensity'!$B$1:$AT$21,COLUMN('Product Output &amp; Intensity'!S$1)-1,0)*VLOOKUP($B6,'Energy Efficiency'!$B$1:$AS$21,COLUMN('Energy Efficiency'!R$1)-1,0)</f>
        <v>5648897513909.2295</v>
      </c>
      <c r="S6" s="230">
        <f>VLOOKUP($B6,'Product Output &amp; Intensity'!$B$1:$AT$21,COLUMN('Product Output &amp; Intensity'!T$1)-1,0)*VLOOKUP($B6,'Energy Efficiency'!$B$1:$AS$21,COLUMN('Energy Efficiency'!S$1)-1,0)</f>
        <v>5759604027540.3311</v>
      </c>
      <c r="T6" s="230">
        <f>VLOOKUP($B6,'Product Output &amp; Intensity'!$B$1:$AT$21,COLUMN('Product Output &amp; Intensity'!U$1)-1,0)*VLOOKUP($B6,'Energy Efficiency'!$B$1:$AS$21,COLUMN('Energy Efficiency'!T$1)-1,0)</f>
        <v>5870265770566.3867</v>
      </c>
      <c r="U6" s="230">
        <f>VLOOKUP($B6,'Product Output &amp; Intensity'!$B$1:$AT$21,COLUMN('Product Output &amp; Intensity'!V$1)-1,0)*VLOOKUP($B6,'Energy Efficiency'!$B$1:$AS$21,COLUMN('Energy Efficiency'!U$1)-1,0)</f>
        <v>5925777985415.1592</v>
      </c>
      <c r="V6" s="230">
        <f>VLOOKUP($B6,'Product Output &amp; Intensity'!$B$1:$AT$21,COLUMN('Product Output &amp; Intensity'!W$1)-1,0)*VLOOKUP($B6,'Energy Efficiency'!$B$1:$AS$21,COLUMN('Energy Efficiency'!V$1)-1,0)</f>
        <v>5981282745958.1904</v>
      </c>
      <c r="W6" s="230">
        <f>VLOOKUP($B6,'Product Output &amp; Intensity'!$B$1:$AT$21,COLUMN('Product Output &amp; Intensity'!X$1)-1,0)*VLOOKUP($B6,'Energy Efficiency'!$B$1:$AS$21,COLUMN('Energy Efficiency'!W$1)-1,0)</f>
        <v>6036780052195.4814</v>
      </c>
      <c r="X6" s="230">
        <f>VLOOKUP($B6,'Product Output &amp; Intensity'!$B$1:$AT$21,COLUMN('Product Output &amp; Intensity'!Y$1)-1,0)*VLOOKUP($B6,'Energy Efficiency'!$B$1:$AS$21,COLUMN('Energy Efficiency'!X$1)-1,0)</f>
        <v>6092269904127.0322</v>
      </c>
      <c r="Y6" s="230">
        <f>VLOOKUP($B6,'Product Output &amp; Intensity'!$B$1:$AT$21,COLUMN('Product Output &amp; Intensity'!Z$1)-1,0)*VLOOKUP($B6,'Energy Efficiency'!$B$1:$AS$21,COLUMN('Energy Efficiency'!Y$1)-1,0)</f>
        <v>6147752301752.8418</v>
      </c>
      <c r="Z6" s="230">
        <f>VLOOKUP($B6,'Product Output &amp; Intensity'!$B$1:$AT$21,COLUMN('Product Output &amp; Intensity'!AA$1)-1,0)*VLOOKUP($B6,'Energy Efficiency'!$B$1:$AS$21,COLUMN('Energy Efficiency'!Z$1)-1,0)</f>
        <v>6175284780005.0156</v>
      </c>
      <c r="AA6" s="230">
        <f>VLOOKUP($B6,'Product Output &amp; Intensity'!$B$1:$AT$21,COLUMN('Product Output &amp; Intensity'!AB$1)-1,0)*VLOOKUP($B6,'Energy Efficiency'!$B$1:$AS$21,COLUMN('Energy Efficiency'!AA$1)-1,0)</f>
        <v>6202813531104.3184</v>
      </c>
      <c r="AB6" s="230">
        <f>VLOOKUP($B6,'Product Output &amp; Intensity'!$B$1:$AT$21,COLUMN('Product Output &amp; Intensity'!AC$1)-1,0)*VLOOKUP($B6,'Energy Efficiency'!$B$1:$AS$21,COLUMN('Energy Efficiency'!AB$1)-1,0)</f>
        <v>6230338555050.751</v>
      </c>
      <c r="AC6" s="230">
        <f>VLOOKUP($B6,'Product Output &amp; Intensity'!$B$1:$AT$21,COLUMN('Product Output &amp; Intensity'!AD$1)-1,0)*VLOOKUP($B6,'Energy Efficiency'!$B$1:$AS$21,COLUMN('Energy Efficiency'!AC$1)-1,0)</f>
        <v>6257859851844.3145</v>
      </c>
      <c r="AD6" s="230">
        <f>VLOOKUP($B6,'Product Output &amp; Intensity'!$B$1:$AT$21,COLUMN('Product Output &amp; Intensity'!AE$1)-1,0)*VLOOKUP($B6,'Energy Efficiency'!$B$1:$AS$21,COLUMN('Energy Efficiency'!AD$1)-1,0)</f>
        <v>6285377421485.0088</v>
      </c>
      <c r="AE6" s="230">
        <f>VLOOKUP($B6,'Product Output &amp; Intensity'!$B$1:$AT$21,COLUMN('Product Output &amp; Intensity'!AF$1)-1,0)*VLOOKUP($B6,'Energy Efficiency'!$B$1:$AS$21,COLUMN('Energy Efficiency'!AE$1)-1,0)</f>
        <v>6312891263972.8311</v>
      </c>
      <c r="AF6" s="230">
        <f>VLOOKUP($B6,'Product Output &amp; Intensity'!$B$1:$AT$21,COLUMN('Product Output &amp; Intensity'!AG$1)-1,0)*VLOOKUP($B6,'Energy Efficiency'!$B$1:$AS$21,COLUMN('Energy Efficiency'!AF$1)-1,0)</f>
        <v>6340401379307.7832</v>
      </c>
      <c r="AG6" s="230">
        <f>VLOOKUP($B6,'Product Output &amp; Intensity'!$B$1:$AT$21,COLUMN('Product Output &amp; Intensity'!AH$1)-1,0)*VLOOKUP($B6,'Energy Efficiency'!$B$1:$AS$21,COLUMN('Energy Efficiency'!AG$1)-1,0)</f>
        <v>6367907767489.8652</v>
      </c>
      <c r="AH6" s="230">
        <f>VLOOKUP($B6,'Product Output &amp; Intensity'!$B$1:$AT$21,COLUMN('Product Output &amp; Intensity'!AI$1)-1,0)*VLOOKUP($B6,'Energy Efficiency'!$B$1:$AS$21,COLUMN('Energy Efficiency'!AH$1)-1,0)</f>
        <v>6395410428519.0762</v>
      </c>
      <c r="AI6" s="230">
        <f>VLOOKUP($B6,'Product Output &amp; Intensity'!$B$1:$AT$21,COLUMN('Product Output &amp; Intensity'!AJ$1)-1,0)*VLOOKUP($B6,'Energy Efficiency'!$B$1:$AS$21,COLUMN('Energy Efficiency'!AI$1)-1,0)</f>
        <v>6422909362395.4199</v>
      </c>
      <c r="AJ6" s="230">
        <f>VLOOKUP($B6,'Product Output &amp; Intensity'!$B$1:$AT$21,COLUMN('Product Output &amp; Intensity'!AK$1)-1,0)*VLOOKUP($B6,'Energy Efficiency'!$B$1:$AS$21,COLUMN('Energy Efficiency'!AJ$1)-1,0)</f>
        <v>6450404569118.8926</v>
      </c>
      <c r="AK6" s="230">
        <f>VLOOKUP($B6,'Product Output &amp; Intensity'!$B$1:$AT$21,COLUMN('Product Output &amp; Intensity'!AL$1)-1,0)*VLOOKUP($B6,'Energy Efficiency'!$B$1:$AS$21,COLUMN('Energy Efficiency'!AK$1)-1,0)</f>
        <v>6477896048689.4941</v>
      </c>
      <c r="AL6" s="230">
        <f>VLOOKUP($B6,'Product Output &amp; Intensity'!$B$1:$AT$21,COLUMN('Product Output &amp; Intensity'!AM$1)-1,0)*VLOOKUP($B6,'Energy Efficiency'!$B$1:$AS$21,COLUMN('Energy Efficiency'!AL$1)-1,0)</f>
        <v>6505383801107.2256</v>
      </c>
      <c r="AM6" s="230">
        <f>VLOOKUP($B6,'Product Output &amp; Intensity'!$B$1:$AT$21,COLUMN('Product Output &amp; Intensity'!AN$1)-1,0)*VLOOKUP($B6,'Energy Efficiency'!$B$1:$AS$21,COLUMN('Energy Efficiency'!AM$1)-1,0)</f>
        <v>6532867826372.0879</v>
      </c>
      <c r="AN6" s="230">
        <f>VLOOKUP($B6,'Product Output &amp; Intensity'!$B$1:$AT$21,COLUMN('Product Output &amp; Intensity'!AO$1)-1,0)*VLOOKUP($B6,'Energy Efficiency'!$B$1:$AS$21,COLUMN('Energy Efficiency'!AN$1)-1,0)</f>
        <v>6560348124484.0771</v>
      </c>
      <c r="AO6" s="230">
        <f>VLOOKUP($B6,'Product Output &amp; Intensity'!$B$1:$AT$21,COLUMN('Product Output &amp; Intensity'!AP$1)-1,0)*VLOOKUP($B6,'Energy Efficiency'!$B$1:$AS$21,COLUMN('Energy Efficiency'!AO$1)-1,0)</f>
        <v>6582241793158.9248</v>
      </c>
      <c r="AP6" s="230">
        <f>VLOOKUP($B6,'Product Output &amp; Intensity'!$B$1:$AT$21,COLUMN('Product Output &amp; Intensity'!AQ$1)-1,0)*VLOOKUP($B6,'Energy Efficiency'!$B$1:$AS$21,COLUMN('Energy Efficiency'!AP$1)-1,0)</f>
        <v>6604132480111.4756</v>
      </c>
      <c r="AQ6" s="230">
        <f>VLOOKUP($B6,'Product Output &amp; Intensity'!$B$1:$AT$21,COLUMN('Product Output &amp; Intensity'!AR$1)-1,0)*VLOOKUP($B6,'Energy Efficiency'!$B$1:$AS$21,COLUMN('Energy Efficiency'!AQ$1)-1,0)</f>
        <v>6626020185341.7305</v>
      </c>
      <c r="AR6" s="230">
        <f>VLOOKUP($B6,'Product Output &amp; Intensity'!$B$1:$AT$21,COLUMN('Product Output &amp; Intensity'!AS$1)-1,0)*VLOOKUP($B6,'Energy Efficiency'!$B$1:$AS$21,COLUMN('Energy Efficiency'!AR$1)-1,0)</f>
        <v>6647904908849.6895</v>
      </c>
      <c r="AS6" s="230">
        <f>VLOOKUP($B6,'Product Output &amp; Intensity'!$B$1:$AT$21,COLUMN('Product Output &amp; Intensity'!AT$1)-1,0)*VLOOKUP($B6,'Energy Efficiency'!$B$1:$AS$21,COLUMN('Energy Efficiency'!AS$1)-1,0)</f>
        <v>6667559676795.4082</v>
      </c>
    </row>
    <row r="7" spans="1:45" x14ac:dyDescent="0.25">
      <c r="A7" s="169" t="s">
        <v>5</v>
      </c>
      <c r="B7" s="173" t="s">
        <v>312</v>
      </c>
      <c r="C7" s="173" t="s">
        <v>357</v>
      </c>
      <c r="D7" s="234">
        <f>VLOOKUP($B7,'Product Output &amp; Intensity'!$B$1:$AT$21,COLUMN('Product Output &amp; Intensity'!E$1)-1,0)*VLOOKUP($B7,'Energy Efficiency'!$B$1:$AS$21,COLUMN('Energy Efficiency'!D$1)-1,0)</f>
        <v>155100369513416.47</v>
      </c>
      <c r="E7" s="230">
        <f>VLOOKUP($B7,'Product Output &amp; Intensity'!$B$1:$AT$21,COLUMN('Product Output &amp; Intensity'!F$1)-1,0)*VLOOKUP($B7,'Energy Efficiency'!$B$1:$AS$21,COLUMN('Energy Efficiency'!E$1)-1,0)</f>
        <v>137622837745715.48</v>
      </c>
      <c r="F7" s="230">
        <f>VLOOKUP($B7,'Product Output &amp; Intensity'!$B$1:$AT$21,COLUMN('Product Output &amp; Intensity'!G$1)-1,0)*VLOOKUP($B7,'Energy Efficiency'!$B$1:$AS$21,COLUMN('Energy Efficiency'!F$1)-1,0)</f>
        <v>143370952657434.06</v>
      </c>
      <c r="G7" s="230">
        <f>VLOOKUP($B7,'Product Output &amp; Intensity'!$B$1:$AT$21,COLUMN('Product Output &amp; Intensity'!H$1)-1,0)*VLOOKUP($B7,'Energy Efficiency'!$B$1:$AS$21,COLUMN('Energy Efficiency'!G$1)-1,0)</f>
        <v>153035216709111.41</v>
      </c>
      <c r="H7" s="230">
        <f>VLOOKUP($B7,'Product Output &amp; Intensity'!$B$1:$AT$21,COLUMN('Product Output &amp; Intensity'!I$1)-1,0)*VLOOKUP($B7,'Energy Efficiency'!$B$1:$AS$21,COLUMN('Energy Efficiency'!H$1)-1,0)</f>
        <v>165604127421311.53</v>
      </c>
      <c r="I7" s="230">
        <f>VLOOKUP($B7,'Product Output &amp; Intensity'!$B$1:$AT$21,COLUMN('Product Output &amp; Intensity'!J$1)-1,0)*VLOOKUP($B7,'Energy Efficiency'!$B$1:$AS$21,COLUMN('Energy Efficiency'!I$1)-1,0)</f>
        <v>172808616459368.22</v>
      </c>
      <c r="J7" s="230">
        <f>VLOOKUP($B7,'Product Output &amp; Intensity'!$B$1:$AT$21,COLUMN('Product Output &amp; Intensity'!K$1)-1,0)*VLOOKUP($B7,'Energy Efficiency'!$B$1:$AS$21,COLUMN('Energy Efficiency'!J$1)-1,0)</f>
        <v>179983625124763</v>
      </c>
      <c r="K7" s="230">
        <f>VLOOKUP($B7,'Product Output &amp; Intensity'!$B$1:$AT$21,COLUMN('Product Output &amp; Intensity'!L$1)-1,0)*VLOOKUP($B7,'Energy Efficiency'!$B$1:$AS$21,COLUMN('Energy Efficiency'!K$1)-1,0)</f>
        <v>189285970799161.28</v>
      </c>
      <c r="L7" s="230">
        <f>VLOOKUP($B7,'Product Output &amp; Intensity'!$B$1:$AT$21,COLUMN('Product Output &amp; Intensity'!M$1)-1,0)*VLOOKUP($B7,'Energy Efficiency'!$B$1:$AS$21,COLUMN('Energy Efficiency'!L$1)-1,0)</f>
        <v>198582700984455.66</v>
      </c>
      <c r="M7" s="230">
        <f>VLOOKUP($B7,'Product Output &amp; Intensity'!$B$1:$AT$21,COLUMN('Product Output &amp; Intensity'!N$1)-1,0)*VLOOKUP($B7,'Energy Efficiency'!$B$1:$AS$21,COLUMN('Energy Efficiency'!M$1)-1,0)</f>
        <v>207873815680646.16</v>
      </c>
      <c r="N7" s="230">
        <f>VLOOKUP($B7,'Product Output &amp; Intensity'!$B$1:$AT$21,COLUMN('Product Output &amp; Intensity'!O$1)-1,0)*VLOOKUP($B7,'Energy Efficiency'!$B$1:$AS$21,COLUMN('Energy Efficiency'!N$1)-1,0)</f>
        <v>217159314887732.75</v>
      </c>
      <c r="O7" s="230">
        <f>VLOOKUP($B7,'Product Output &amp; Intensity'!$B$1:$AT$21,COLUMN('Product Output &amp; Intensity'!P$1)-1,0)*VLOOKUP($B7,'Energy Efficiency'!$B$1:$AS$21,COLUMN('Energy Efficiency'!O$1)-1,0)</f>
        <v>226439198605715.56</v>
      </c>
      <c r="P7" s="230">
        <f>VLOOKUP($B7,'Product Output &amp; Intensity'!$B$1:$AT$21,COLUMN('Product Output &amp; Intensity'!Q$1)-1,0)*VLOOKUP($B7,'Energy Efficiency'!$B$1:$AS$21,COLUMN('Energy Efficiency'!P$1)-1,0)</f>
        <v>231424886560794.28</v>
      </c>
      <c r="Q7" s="230">
        <f>VLOOKUP($B7,'Product Output &amp; Intensity'!$B$1:$AT$21,COLUMN('Product Output &amp; Intensity'!R$1)-1,0)*VLOOKUP($B7,'Energy Efficiency'!$B$1:$AS$21,COLUMN('Energy Efficiency'!Q$1)-1,0)</f>
        <v>236408561722996.5</v>
      </c>
      <c r="R7" s="230">
        <f>VLOOKUP($B7,'Product Output &amp; Intensity'!$B$1:$AT$21,COLUMN('Product Output &amp; Intensity'!S$1)-1,0)*VLOOKUP($B7,'Energy Efficiency'!$B$1:$AS$21,COLUMN('Energy Efficiency'!R$1)-1,0)</f>
        <v>241390224092322.22</v>
      </c>
      <c r="S7" s="230">
        <f>VLOOKUP($B7,'Product Output &amp; Intensity'!$B$1:$AT$21,COLUMN('Product Output &amp; Intensity'!T$1)-1,0)*VLOOKUP($B7,'Energy Efficiency'!$B$1:$AS$21,COLUMN('Energy Efficiency'!S$1)-1,0)</f>
        <v>246369873668771.44</v>
      </c>
      <c r="T7" s="230">
        <f>VLOOKUP($B7,'Product Output &amp; Intensity'!$B$1:$AT$21,COLUMN('Product Output &amp; Intensity'!U$1)-1,0)*VLOOKUP($B7,'Energy Efficiency'!$B$1:$AS$21,COLUMN('Energy Efficiency'!T$1)-1,0)</f>
        <v>251347510452344.25</v>
      </c>
      <c r="U7" s="230">
        <f>VLOOKUP($B7,'Product Output &amp; Intensity'!$B$1:$AT$21,COLUMN('Product Output &amp; Intensity'!V$1)-1,0)*VLOOKUP($B7,'Energy Efficiency'!$B$1:$AS$21,COLUMN('Energy Efficiency'!U$1)-1,0)</f>
        <v>252766929688513.97</v>
      </c>
      <c r="V7" s="230">
        <f>VLOOKUP($B7,'Product Output &amp; Intensity'!$B$1:$AT$21,COLUMN('Product Output &amp; Intensity'!W$1)-1,0)*VLOOKUP($B7,'Energy Efficiency'!$B$1:$AS$21,COLUMN('Energy Efficiency'!V$1)-1,0)</f>
        <v>254186157421818.56</v>
      </c>
      <c r="W7" s="230">
        <f>VLOOKUP($B7,'Product Output &amp; Intensity'!$B$1:$AT$21,COLUMN('Product Output &amp; Intensity'!X$1)-1,0)*VLOOKUP($B7,'Energy Efficiency'!$B$1:$AS$21,COLUMN('Energy Efficiency'!W$1)-1,0)</f>
        <v>255605193652258.06</v>
      </c>
      <c r="X7" s="230">
        <f>VLOOKUP($B7,'Product Output &amp; Intensity'!$B$1:$AT$21,COLUMN('Product Output &amp; Intensity'!Y$1)-1,0)*VLOOKUP($B7,'Energy Efficiency'!$B$1:$AS$21,COLUMN('Energy Efficiency'!X$1)-1,0)</f>
        <v>257024038379832.44</v>
      </c>
      <c r="Y7" s="230">
        <f>VLOOKUP($B7,'Product Output &amp; Intensity'!$B$1:$AT$21,COLUMN('Product Output &amp; Intensity'!Z$1)-1,0)*VLOOKUP($B7,'Energy Efficiency'!$B$1:$AS$21,COLUMN('Energy Efficiency'!Y$1)-1,0)</f>
        <v>258442691604541.81</v>
      </c>
      <c r="Z7" s="230">
        <f>VLOOKUP($B7,'Product Output &amp; Intensity'!$B$1:$AT$21,COLUMN('Product Output &amp; Intensity'!AA$1)-1,0)*VLOOKUP($B7,'Energy Efficiency'!$B$1:$AS$21,COLUMN('Energy Efficiency'!Z$1)-1,0)</f>
        <v>257707607856830.34</v>
      </c>
      <c r="AA7" s="230">
        <f>VLOOKUP($B7,'Product Output &amp; Intensity'!$B$1:$AT$21,COLUMN('Product Output &amp; Intensity'!AB$1)-1,0)*VLOOKUP($B7,'Energy Efficiency'!$B$1:$AS$21,COLUMN('Energy Efficiency'!AA$1)-1,0)</f>
        <v>256972619860551.44</v>
      </c>
      <c r="AB7" s="230">
        <f>VLOOKUP($B7,'Product Output &amp; Intensity'!$B$1:$AT$21,COLUMN('Product Output &amp; Intensity'!AC$1)-1,0)*VLOOKUP($B7,'Energy Efficiency'!$B$1:$AS$21,COLUMN('Energy Efficiency'!AB$1)-1,0)</f>
        <v>256237727615705.06</v>
      </c>
      <c r="AC7" s="230">
        <f>VLOOKUP($B7,'Product Output &amp; Intensity'!$B$1:$AT$21,COLUMN('Product Output &amp; Intensity'!AD$1)-1,0)*VLOOKUP($B7,'Energy Efficiency'!$B$1:$AS$21,COLUMN('Energy Efficiency'!AC$1)-1,0)</f>
        <v>255502931122291.25</v>
      </c>
      <c r="AD7" s="230">
        <f>VLOOKUP($B7,'Product Output &amp; Intensity'!$B$1:$AT$21,COLUMN('Product Output &amp; Intensity'!AE$1)-1,0)*VLOOKUP($B7,'Energy Efficiency'!$B$1:$AS$21,COLUMN('Energy Efficiency'!AD$1)-1,0)</f>
        <v>254768230380309.94</v>
      </c>
      <c r="AE7" s="230">
        <f>VLOOKUP($B7,'Product Output &amp; Intensity'!$B$1:$AT$21,COLUMN('Product Output &amp; Intensity'!AF$1)-1,0)*VLOOKUP($B7,'Energy Efficiency'!$B$1:$AS$21,COLUMN('Energy Efficiency'!AE$1)-1,0)</f>
        <v>251163188944679.16</v>
      </c>
      <c r="AF7" s="230">
        <f>VLOOKUP($B7,'Product Output &amp; Intensity'!$B$1:$AT$21,COLUMN('Product Output &amp; Intensity'!AG$1)-1,0)*VLOOKUP($B7,'Energy Efficiency'!$B$1:$AS$21,COLUMN('Energy Efficiency'!AF$1)-1,0)</f>
        <v>247558626266211.19</v>
      </c>
      <c r="AG7" s="230">
        <f>VLOOKUP($B7,'Product Output &amp; Intensity'!$B$1:$AT$21,COLUMN('Product Output &amp; Intensity'!AH$1)-1,0)*VLOOKUP($B7,'Energy Efficiency'!$B$1:$AS$21,COLUMN('Energy Efficiency'!AG$1)-1,0)</f>
        <v>243954542344905.94</v>
      </c>
      <c r="AH7" s="230">
        <f>VLOOKUP($B7,'Product Output &amp; Intensity'!$B$1:$AT$21,COLUMN('Product Output &amp; Intensity'!AI$1)-1,0)*VLOOKUP($B7,'Energy Efficiency'!$B$1:$AS$21,COLUMN('Energy Efficiency'!AH$1)-1,0)</f>
        <v>240350937180763.44</v>
      </c>
      <c r="AI7" s="230">
        <f>VLOOKUP($B7,'Product Output &amp; Intensity'!$B$1:$AT$21,COLUMN('Product Output &amp; Intensity'!AJ$1)-1,0)*VLOOKUP($B7,'Energy Efficiency'!$B$1:$AS$21,COLUMN('Energy Efficiency'!AI$1)-1,0)</f>
        <v>236747810773783.72</v>
      </c>
      <c r="AJ7" s="230">
        <f>VLOOKUP($B7,'Product Output &amp; Intensity'!$B$1:$AT$21,COLUMN('Product Output &amp; Intensity'!AK$1)-1,0)*VLOOKUP($B7,'Energy Efficiency'!$B$1:$AS$21,COLUMN('Energy Efficiency'!AJ$1)-1,0)</f>
        <v>230993053925899.41</v>
      </c>
      <c r="AK7" s="230">
        <f>VLOOKUP($B7,'Product Output &amp; Intensity'!$B$1:$AT$21,COLUMN('Product Output &amp; Intensity'!AL$1)-1,0)*VLOOKUP($B7,'Energy Efficiency'!$B$1:$AS$21,COLUMN('Energy Efficiency'!AK$1)-1,0)</f>
        <v>225239063089475.5</v>
      </c>
      <c r="AL7" s="230">
        <f>VLOOKUP($B7,'Product Output &amp; Intensity'!$B$1:$AT$21,COLUMN('Product Output &amp; Intensity'!AM$1)-1,0)*VLOOKUP($B7,'Energy Efficiency'!$B$1:$AS$21,COLUMN('Energy Efficiency'!AL$1)-1,0)</f>
        <v>219485838264512.03</v>
      </c>
      <c r="AM7" s="230">
        <f>VLOOKUP($B7,'Product Output &amp; Intensity'!$B$1:$AT$21,COLUMN('Product Output &amp; Intensity'!AN$1)-1,0)*VLOOKUP($B7,'Energy Efficiency'!$B$1:$AS$21,COLUMN('Energy Efficiency'!AM$1)-1,0)</f>
        <v>213733379451009</v>
      </c>
      <c r="AN7" s="230">
        <f>VLOOKUP($B7,'Product Output &amp; Intensity'!$B$1:$AT$21,COLUMN('Product Output &amp; Intensity'!AO$1)-1,0)*VLOOKUP($B7,'Energy Efficiency'!$B$1:$AS$21,COLUMN('Energy Efficiency'!AN$1)-1,0)</f>
        <v>207981686648966.38</v>
      </c>
      <c r="AO7" s="230">
        <f>VLOOKUP($B7,'Product Output &amp; Intensity'!$B$1:$AT$21,COLUMN('Product Output &amp; Intensity'!AP$1)-1,0)*VLOOKUP($B7,'Energy Efficiency'!$B$1:$AS$21,COLUMN('Energy Efficiency'!AO$1)-1,0)</f>
        <v>202230759858384.19</v>
      </c>
      <c r="AP7" s="230">
        <f>VLOOKUP($B7,'Product Output &amp; Intensity'!$B$1:$AT$21,COLUMN('Product Output &amp; Intensity'!AQ$1)-1,0)*VLOOKUP($B7,'Energy Efficiency'!$B$1:$AS$21,COLUMN('Energy Efficiency'!AP$1)-1,0)</f>
        <v>196480599079262.41</v>
      </c>
      <c r="AQ7" s="230">
        <f>VLOOKUP($B7,'Product Output &amp; Intensity'!$B$1:$AT$21,COLUMN('Product Output &amp; Intensity'!AR$1)-1,0)*VLOOKUP($B7,'Energy Efficiency'!$B$1:$AS$21,COLUMN('Energy Efficiency'!AQ$1)-1,0)</f>
        <v>190731204311601.06</v>
      </c>
      <c r="AR7" s="230">
        <f>VLOOKUP($B7,'Product Output &amp; Intensity'!$B$1:$AT$21,COLUMN('Product Output &amp; Intensity'!AS$1)-1,0)*VLOOKUP($B7,'Energy Efficiency'!$B$1:$AS$21,COLUMN('Energy Efficiency'!AR$1)-1,0)</f>
        <v>184982575555400.16</v>
      </c>
      <c r="AS7" s="230">
        <f>VLOOKUP($B7,'Product Output &amp; Intensity'!$B$1:$AT$21,COLUMN('Product Output &amp; Intensity'!AT$1)-1,0)*VLOOKUP($B7,'Energy Efficiency'!$B$1:$AS$21,COLUMN('Energy Efficiency'!AS$1)-1,0)</f>
        <v>179174868165313.97</v>
      </c>
    </row>
    <row r="8" spans="1:45" x14ac:dyDescent="0.25">
      <c r="A8" s="170" t="s">
        <v>6</v>
      </c>
      <c r="B8" s="173" t="s">
        <v>309</v>
      </c>
      <c r="C8" s="173" t="s">
        <v>357</v>
      </c>
      <c r="D8" s="234">
        <f>VLOOKUP($B8,'Product Output &amp; Intensity'!$B$1:$AT$21,COLUMN('Product Output &amp; Intensity'!E$1)-1,0)*VLOOKUP($B8,'Energy Efficiency'!$B$1:$AS$21,COLUMN('Energy Efficiency'!D$1)-1,0)</f>
        <v>230909443545375.09</v>
      </c>
      <c r="E8" s="230">
        <f>VLOOKUP($B8,'Product Output &amp; Intensity'!$B$1:$AT$21,COLUMN('Product Output &amp; Intensity'!F$1)-1,0)*VLOOKUP($B8,'Energy Efficiency'!$B$1:$AS$21,COLUMN('Energy Efficiency'!E$1)-1,0)</f>
        <v>191709684126356</v>
      </c>
      <c r="F8" s="230">
        <f>VLOOKUP($B8,'Product Output &amp; Intensity'!$B$1:$AT$21,COLUMN('Product Output &amp; Intensity'!G$1)-1,0)*VLOOKUP($B8,'Energy Efficiency'!$B$1:$AS$21,COLUMN('Energy Efficiency'!F$1)-1,0)</f>
        <v>193405677229866.97</v>
      </c>
      <c r="G8" s="230">
        <f>VLOOKUP($B8,'Product Output &amp; Intensity'!$B$1:$AT$21,COLUMN('Product Output &amp; Intensity'!H$1)-1,0)*VLOOKUP($B8,'Energy Efficiency'!$B$1:$AS$21,COLUMN('Energy Efficiency'!G$1)-1,0)</f>
        <v>196352812054395.97</v>
      </c>
      <c r="H8" s="230">
        <f>VLOOKUP($B8,'Product Output &amp; Intensity'!$B$1:$AT$21,COLUMN('Product Output &amp; Intensity'!I$1)-1,0)*VLOOKUP($B8,'Energy Efficiency'!$B$1:$AS$21,COLUMN('Energy Efficiency'!H$1)-1,0)</f>
        <v>203954838351653.31</v>
      </c>
      <c r="I8" s="230">
        <f>VLOOKUP($B8,'Product Output &amp; Intensity'!$B$1:$AT$21,COLUMN('Product Output &amp; Intensity'!J$1)-1,0)*VLOOKUP($B8,'Energy Efficiency'!$B$1:$AS$21,COLUMN('Energy Efficiency'!I$1)-1,0)</f>
        <v>205868227406504.91</v>
      </c>
      <c r="J8" s="230">
        <f>VLOOKUP($B8,'Product Output &amp; Intensity'!$B$1:$AT$21,COLUMN('Product Output &amp; Intensity'!K$1)-1,0)*VLOOKUP($B8,'Energy Efficiency'!$B$1:$AS$21,COLUMN('Energy Efficiency'!J$1)-1,0)</f>
        <v>207773147085783.66</v>
      </c>
      <c r="K8" s="230">
        <f>VLOOKUP($B8,'Product Output &amp; Intensity'!$B$1:$AT$21,COLUMN('Product Output &amp; Intensity'!L$1)-1,0)*VLOOKUP($B8,'Energy Efficiency'!$B$1:$AS$21,COLUMN('Energy Efficiency'!K$1)-1,0)</f>
        <v>210307200330928.63</v>
      </c>
      <c r="L8" s="230">
        <f>VLOOKUP($B8,'Product Output &amp; Intensity'!$B$1:$AT$21,COLUMN('Product Output &amp; Intensity'!M$1)-1,0)*VLOOKUP($B8,'Energy Efficiency'!$B$1:$AS$21,COLUMN('Energy Efficiency'!L$1)-1,0)</f>
        <v>212839695277470.47</v>
      </c>
      <c r="M8" s="230">
        <f>VLOOKUP($B8,'Product Output &amp; Intensity'!$B$1:$AT$21,COLUMN('Product Output &amp; Intensity'!N$1)-1,0)*VLOOKUP($B8,'Energy Efficiency'!$B$1:$AS$21,COLUMN('Energy Efficiency'!M$1)-1,0)</f>
        <v>215370631925409.16</v>
      </c>
      <c r="N8" s="230">
        <f>VLOOKUP($B8,'Product Output &amp; Intensity'!$B$1:$AT$21,COLUMN('Product Output &amp; Intensity'!O$1)-1,0)*VLOOKUP($B8,'Energy Efficiency'!$B$1:$AS$21,COLUMN('Energy Efficiency'!N$1)-1,0)</f>
        <v>217900010274744.69</v>
      </c>
      <c r="O8" s="230">
        <f>VLOOKUP($B8,'Product Output &amp; Intensity'!$B$1:$AT$21,COLUMN('Product Output &amp; Intensity'!P$1)-1,0)*VLOOKUP($B8,'Energy Efficiency'!$B$1:$AS$21,COLUMN('Energy Efficiency'!O$1)-1,0)</f>
        <v>220427830325477.22</v>
      </c>
      <c r="P8" s="230">
        <f>VLOOKUP($B8,'Product Output &amp; Intensity'!$B$1:$AT$21,COLUMN('Product Output &amp; Intensity'!Q$1)-1,0)*VLOOKUP($B8,'Energy Efficiency'!$B$1:$AS$21,COLUMN('Energy Efficiency'!P$1)-1,0)</f>
        <v>217790994821066.13</v>
      </c>
      <c r="Q8" s="230">
        <f>VLOOKUP($B8,'Product Output &amp; Intensity'!$B$1:$AT$21,COLUMN('Product Output &amp; Intensity'!R$1)-1,0)*VLOOKUP($B8,'Energy Efficiency'!$B$1:$AS$21,COLUMN('Energy Efficiency'!Q$1)-1,0)</f>
        <v>215155196624091.84</v>
      </c>
      <c r="R8" s="230">
        <f>VLOOKUP($B8,'Product Output &amp; Intensity'!$B$1:$AT$21,COLUMN('Product Output &amp; Intensity'!S$1)-1,0)*VLOOKUP($B8,'Energy Efficiency'!$B$1:$AS$21,COLUMN('Energy Efficiency'!R$1)-1,0)</f>
        <v>212520435734554.41</v>
      </c>
      <c r="S8" s="230">
        <f>VLOOKUP($B8,'Product Output &amp; Intensity'!$B$1:$AT$21,COLUMN('Product Output &amp; Intensity'!T$1)-1,0)*VLOOKUP($B8,'Energy Efficiency'!$B$1:$AS$21,COLUMN('Energy Efficiency'!S$1)-1,0)</f>
        <v>209886712152453.78</v>
      </c>
      <c r="T8" s="230">
        <f>VLOOKUP($B8,'Product Output &amp; Intensity'!$B$1:$AT$21,COLUMN('Product Output &amp; Intensity'!U$1)-1,0)*VLOOKUP($B8,'Energy Efficiency'!$B$1:$AS$21,COLUMN('Energy Efficiency'!T$1)-1,0)</f>
        <v>207254025877789.88</v>
      </c>
      <c r="U8" s="230">
        <f>VLOOKUP($B8,'Product Output &amp; Intensity'!$B$1:$AT$21,COLUMN('Product Output &amp; Intensity'!V$1)-1,0)*VLOOKUP($B8,'Energy Efficiency'!$B$1:$AS$21,COLUMN('Energy Efficiency'!U$1)-1,0)</f>
        <v>203613505286233.53</v>
      </c>
      <c r="V8" s="230">
        <f>VLOOKUP($B8,'Product Output &amp; Intensity'!$B$1:$AT$21,COLUMN('Product Output &amp; Intensity'!W$1)-1,0)*VLOOKUP($B8,'Energy Efficiency'!$B$1:$AS$21,COLUMN('Energy Efficiency'!V$1)-1,0)</f>
        <v>199973468287404.25</v>
      </c>
      <c r="W8" s="230">
        <f>VLOOKUP($B8,'Product Output &amp; Intensity'!$B$1:$AT$21,COLUMN('Product Output &amp; Intensity'!X$1)-1,0)*VLOOKUP($B8,'Energy Efficiency'!$B$1:$AS$21,COLUMN('Energy Efficiency'!W$1)-1,0)</f>
        <v>196333914881302</v>
      </c>
      <c r="X8" s="230">
        <f>VLOOKUP($B8,'Product Output &amp; Intensity'!$B$1:$AT$21,COLUMN('Product Output &amp; Intensity'!Y$1)-1,0)*VLOOKUP($B8,'Energy Efficiency'!$B$1:$AS$21,COLUMN('Energy Efficiency'!X$1)-1,0)</f>
        <v>192694845067926.81</v>
      </c>
      <c r="Y8" s="230">
        <f>VLOOKUP($B8,'Product Output &amp; Intensity'!$B$1:$AT$21,COLUMN('Product Output &amp; Intensity'!Z$1)-1,0)*VLOOKUP($B8,'Energy Efficiency'!$B$1:$AS$21,COLUMN('Energy Efficiency'!Y$1)-1,0)</f>
        <v>189056258847278.72</v>
      </c>
      <c r="Z8" s="230">
        <f>VLOOKUP($B8,'Product Output &amp; Intensity'!$B$1:$AT$21,COLUMN('Product Output &amp; Intensity'!AA$1)-1,0)*VLOOKUP($B8,'Energy Efficiency'!$B$1:$AS$21,COLUMN('Energy Efficiency'!Z$1)-1,0)</f>
        <v>184037015390908.03</v>
      </c>
      <c r="AA8" s="230">
        <f>VLOOKUP($B8,'Product Output &amp; Intensity'!$B$1:$AT$21,COLUMN('Product Output &amp; Intensity'!AB$1)-1,0)*VLOOKUP($B8,'Energy Efficiency'!$B$1:$AS$21,COLUMN('Energy Efficiency'!AA$1)-1,0)</f>
        <v>179018439753065.19</v>
      </c>
      <c r="AB8" s="230">
        <f>VLOOKUP($B8,'Product Output &amp; Intensity'!$B$1:$AT$21,COLUMN('Product Output &amp; Intensity'!AC$1)-1,0)*VLOOKUP($B8,'Energy Efficiency'!$B$1:$AS$21,COLUMN('Energy Efficiency'!AB$1)-1,0)</f>
        <v>174000531933750.19</v>
      </c>
      <c r="AC8" s="230">
        <f>VLOOKUP($B8,'Product Output &amp; Intensity'!$B$1:$AT$21,COLUMN('Product Output &amp; Intensity'!AD$1)-1,0)*VLOOKUP($B8,'Energy Efficiency'!$B$1:$AS$21,COLUMN('Energy Efficiency'!AC$1)-1,0)</f>
        <v>168983291932963</v>
      </c>
      <c r="AD8" s="230">
        <f>VLOOKUP($B8,'Product Output &amp; Intensity'!$B$1:$AT$21,COLUMN('Product Output &amp; Intensity'!AE$1)-1,0)*VLOOKUP($B8,'Energy Efficiency'!$B$1:$AS$21,COLUMN('Energy Efficiency'!AD$1)-1,0)</f>
        <v>163966719750703.59</v>
      </c>
      <c r="AE8" s="230">
        <f>VLOOKUP($B8,'Product Output &amp; Intensity'!$B$1:$AT$21,COLUMN('Product Output &amp; Intensity'!AF$1)-1,0)*VLOOKUP($B8,'Energy Efficiency'!$B$1:$AS$21,COLUMN('Energy Efficiency'!AE$1)-1,0)</f>
        <v>160158910617926.25</v>
      </c>
      <c r="AF8" s="230">
        <f>VLOOKUP($B8,'Product Output &amp; Intensity'!$B$1:$AT$21,COLUMN('Product Output &amp; Intensity'!AG$1)-1,0)*VLOOKUP($B8,'Energy Efficiency'!$B$1:$AS$21,COLUMN('Energy Efficiency'!AF$1)-1,0)</f>
        <v>156351608106101.06</v>
      </c>
      <c r="AG8" s="230">
        <f>VLOOKUP($B8,'Product Output &amp; Intensity'!$B$1:$AT$21,COLUMN('Product Output &amp; Intensity'!AH$1)-1,0)*VLOOKUP($B8,'Energy Efficiency'!$B$1:$AS$21,COLUMN('Energy Efficiency'!AG$1)-1,0)</f>
        <v>152544812215228</v>
      </c>
      <c r="AH8" s="230">
        <f>VLOOKUP($B8,'Product Output &amp; Intensity'!$B$1:$AT$21,COLUMN('Product Output &amp; Intensity'!AI$1)-1,0)*VLOOKUP($B8,'Energy Efficiency'!$B$1:$AS$21,COLUMN('Energy Efficiency'!AH$1)-1,0)</f>
        <v>148738522945307.06</v>
      </c>
      <c r="AI8" s="230">
        <f>VLOOKUP($B8,'Product Output &amp; Intensity'!$B$1:$AT$21,COLUMN('Product Output &amp; Intensity'!AJ$1)-1,0)*VLOOKUP($B8,'Energy Efficiency'!$B$1:$AS$21,COLUMN('Energy Efficiency'!AI$1)-1,0)</f>
        <v>144932740296338.34</v>
      </c>
      <c r="AJ8" s="230">
        <f>VLOOKUP($B8,'Product Output &amp; Intensity'!$B$1:$AT$21,COLUMN('Product Output &amp; Intensity'!AK$1)-1,0)*VLOOKUP($B8,'Energy Efficiency'!$B$1:$AS$21,COLUMN('Energy Efficiency'!AJ$1)-1,0)</f>
        <v>142680211430198.13</v>
      </c>
      <c r="AK8" s="230">
        <f>VLOOKUP($B8,'Product Output &amp; Intensity'!$B$1:$AT$21,COLUMN('Product Output &amp; Intensity'!AL$1)-1,0)*VLOOKUP($B8,'Energy Efficiency'!$B$1:$AS$21,COLUMN('Energy Efficiency'!AK$1)-1,0)</f>
        <v>140427981930984.19</v>
      </c>
      <c r="AL8" s="230">
        <f>VLOOKUP($B8,'Product Output &amp; Intensity'!$B$1:$AT$21,COLUMN('Product Output &amp; Intensity'!AM$1)-1,0)*VLOOKUP($B8,'Energy Efficiency'!$B$1:$AS$21,COLUMN('Energy Efficiency'!AL$1)-1,0)</f>
        <v>138176051798696.52</v>
      </c>
      <c r="AM8" s="230">
        <f>VLOOKUP($B8,'Product Output &amp; Intensity'!$B$1:$AT$21,COLUMN('Product Output &amp; Intensity'!AN$1)-1,0)*VLOOKUP($B8,'Energy Efficiency'!$B$1:$AS$21,COLUMN('Energy Efficiency'!AM$1)-1,0)</f>
        <v>135924421033335.11</v>
      </c>
      <c r="AN8" s="230">
        <f>VLOOKUP($B8,'Product Output &amp; Intensity'!$B$1:$AT$21,COLUMN('Product Output &amp; Intensity'!AO$1)-1,0)*VLOOKUP($B8,'Energy Efficiency'!$B$1:$AS$21,COLUMN('Energy Efficiency'!AN$1)-1,0)</f>
        <v>133673089634899.94</v>
      </c>
      <c r="AO8" s="230">
        <f>VLOOKUP($B8,'Product Output &amp; Intensity'!$B$1:$AT$21,COLUMN('Product Output &amp; Intensity'!AP$1)-1,0)*VLOOKUP($B8,'Energy Efficiency'!$B$1:$AS$21,COLUMN('Energy Efficiency'!AO$1)-1,0)</f>
        <v>132637802355385.56</v>
      </c>
      <c r="AP8" s="230">
        <f>VLOOKUP($B8,'Product Output &amp; Intensity'!$B$1:$AT$21,COLUMN('Product Output &amp; Intensity'!AQ$1)-1,0)*VLOOKUP($B8,'Energy Efficiency'!$B$1:$AS$21,COLUMN('Energy Efficiency'!AP$1)-1,0)</f>
        <v>131602652116239.98</v>
      </c>
      <c r="AQ8" s="230">
        <f>VLOOKUP($B8,'Product Output &amp; Intensity'!$B$1:$AT$21,COLUMN('Product Output &amp; Intensity'!AR$1)-1,0)*VLOOKUP($B8,'Energy Efficiency'!$B$1:$AS$21,COLUMN('Energy Efficiency'!AQ$1)-1,0)</f>
        <v>130567638917463.23</v>
      </c>
      <c r="AR8" s="230">
        <f>VLOOKUP($B8,'Product Output &amp; Intensity'!$B$1:$AT$21,COLUMN('Product Output &amp; Intensity'!AS$1)-1,0)*VLOOKUP($B8,'Energy Efficiency'!$B$1:$AS$21,COLUMN('Energy Efficiency'!AR$1)-1,0)</f>
        <v>129532762759055.31</v>
      </c>
      <c r="AS8" s="230">
        <f>VLOOKUP($B8,'Product Output &amp; Intensity'!$B$1:$AT$21,COLUMN('Product Output &amp; Intensity'!AT$1)-1,0)*VLOOKUP($B8,'Energy Efficiency'!$B$1:$AS$21,COLUMN('Energy Efficiency'!AS$1)-1,0)</f>
        <v>128455119459500.17</v>
      </c>
    </row>
    <row r="9" spans="1:45" x14ac:dyDescent="0.25">
      <c r="A9" s="170" t="s">
        <v>18</v>
      </c>
      <c r="B9" s="173" t="s">
        <v>296</v>
      </c>
      <c r="C9" s="173" t="s">
        <v>357</v>
      </c>
      <c r="D9" s="234">
        <f>VLOOKUP($B9,'Product Output &amp; Intensity'!$B$1:$AT$21,COLUMN('Product Output &amp; Intensity'!E$1)-1,0)*VLOOKUP($B9,'Energy Efficiency'!$B$1:$AS$21,COLUMN('Energy Efficiency'!D$1)-1,0)</f>
        <v>700032498985231.38</v>
      </c>
      <c r="E9" s="230">
        <f>VLOOKUP($B9,'Product Output &amp; Intensity'!$B$1:$AT$21,COLUMN('Product Output &amp; Intensity'!F$1)-1,0)*VLOOKUP($B9,'Energy Efficiency'!$B$1:$AS$21,COLUMN('Energy Efficiency'!E$1)-1,0)</f>
        <v>690034341027370.25</v>
      </c>
      <c r="F9" s="230">
        <f>VLOOKUP($B9,'Product Output &amp; Intensity'!$B$1:$AT$21,COLUMN('Product Output &amp; Intensity'!G$1)-1,0)*VLOOKUP($B9,'Energy Efficiency'!$B$1:$AS$21,COLUMN('Energy Efficiency'!F$1)-1,0)</f>
        <v>724384162010824.38</v>
      </c>
      <c r="G9" s="230">
        <f>VLOOKUP($B9,'Product Output &amp; Intensity'!$B$1:$AT$21,COLUMN('Product Output &amp; Intensity'!H$1)-1,0)*VLOOKUP($B9,'Energy Efficiency'!$B$1:$AS$21,COLUMN('Energy Efficiency'!G$1)-1,0)</f>
        <v>782052450488983.88</v>
      </c>
      <c r="H9" s="230">
        <f>VLOOKUP($B9,'Product Output &amp; Intensity'!$B$1:$AT$21,COLUMN('Product Output &amp; Intensity'!I$1)-1,0)*VLOOKUP($B9,'Energy Efficiency'!$B$1:$AS$21,COLUMN('Energy Efficiency'!H$1)-1,0)</f>
        <v>853751236861335</v>
      </c>
      <c r="I9" s="230">
        <f>VLOOKUP($B9,'Product Output &amp; Intensity'!$B$1:$AT$21,COLUMN('Product Output &amp; Intensity'!J$1)-1,0)*VLOOKUP($B9,'Energy Efficiency'!$B$1:$AS$21,COLUMN('Energy Efficiency'!I$1)-1,0)</f>
        <v>896990117252985.88</v>
      </c>
      <c r="J9" s="230">
        <f>VLOOKUP($B9,'Product Output &amp; Intensity'!$B$1:$AT$21,COLUMN('Product Output &amp; Intensity'!K$1)-1,0)*VLOOKUP($B9,'Energy Efficiency'!$B$1:$AS$21,COLUMN('Energy Efficiency'!J$1)-1,0)</f>
        <v>940052627118122.63</v>
      </c>
      <c r="K9" s="230">
        <f>VLOOKUP($B9,'Product Output &amp; Intensity'!$B$1:$AT$21,COLUMN('Product Output &amp; Intensity'!L$1)-1,0)*VLOOKUP($B9,'Energy Efficiency'!$B$1:$AS$21,COLUMN('Energy Efficiency'!K$1)-1,0)</f>
        <v>963264876613236.88</v>
      </c>
      <c r="L9" s="230">
        <f>VLOOKUP($B9,'Product Output &amp; Intensity'!$B$1:$AT$21,COLUMN('Product Output &amp; Intensity'!M$1)-1,0)*VLOOKUP($B9,'Energy Efficiency'!$B$1:$AS$21,COLUMN('Energy Efficiency'!L$1)-1,0)</f>
        <v>986463025318944.38</v>
      </c>
      <c r="M9" s="230">
        <f>VLOOKUP($B9,'Product Output &amp; Intensity'!$B$1:$AT$21,COLUMN('Product Output &amp; Intensity'!N$1)-1,0)*VLOOKUP($B9,'Energy Efficiency'!$B$1:$AS$21,COLUMN('Energy Efficiency'!M$1)-1,0)</f>
        <v>1009647073235245.1</v>
      </c>
      <c r="N9" s="230">
        <f>VLOOKUP($B9,'Product Output &amp; Intensity'!$B$1:$AT$21,COLUMN('Product Output &amp; Intensity'!O$1)-1,0)*VLOOKUP($B9,'Energy Efficiency'!$B$1:$AS$21,COLUMN('Energy Efficiency'!N$1)-1,0)</f>
        <v>1032817020362139.1</v>
      </c>
      <c r="O9" s="230">
        <f>VLOOKUP($B9,'Product Output &amp; Intensity'!$B$1:$AT$21,COLUMN('Product Output &amp; Intensity'!P$1)-1,0)*VLOOKUP($B9,'Energy Efficiency'!$B$1:$AS$21,COLUMN('Energy Efficiency'!O$1)-1,0)</f>
        <v>1055972866699626.3</v>
      </c>
      <c r="P9" s="230">
        <f>VLOOKUP($B9,'Product Output &amp; Intensity'!$B$1:$AT$21,COLUMN('Product Output &amp; Intensity'!Q$1)-1,0)*VLOOKUP($B9,'Energy Efficiency'!$B$1:$AS$21,COLUMN('Energy Efficiency'!P$1)-1,0)</f>
        <v>1067492357372133.9</v>
      </c>
      <c r="Q9" s="230">
        <f>VLOOKUP($B9,'Product Output &amp; Intensity'!$B$1:$AT$21,COLUMN('Product Output &amp; Intensity'!R$1)-1,0)*VLOOKUP($B9,'Energy Efficiency'!$B$1:$AS$21,COLUMN('Energy Efficiency'!Q$1)-1,0)</f>
        <v>1079007154831900.6</v>
      </c>
      <c r="R9" s="230">
        <f>VLOOKUP($B9,'Product Output &amp; Intensity'!$B$1:$AT$21,COLUMN('Product Output &amp; Intensity'!S$1)-1,0)*VLOOKUP($B9,'Energy Efficiency'!$B$1:$AS$21,COLUMN('Energy Efficiency'!R$1)-1,0)</f>
        <v>1090517259078926.5</v>
      </c>
      <c r="S9" s="230">
        <f>VLOOKUP($B9,'Product Output &amp; Intensity'!$B$1:$AT$21,COLUMN('Product Output &amp; Intensity'!T$1)-1,0)*VLOOKUP($B9,'Energy Efficiency'!$B$1:$AS$21,COLUMN('Energy Efficiency'!S$1)-1,0)</f>
        <v>1102022670113211.5</v>
      </c>
      <c r="T9" s="230">
        <f>VLOOKUP($B9,'Product Output &amp; Intensity'!$B$1:$AT$21,COLUMN('Product Output &amp; Intensity'!U$1)-1,0)*VLOOKUP($B9,'Energy Efficiency'!$B$1:$AS$21,COLUMN('Energy Efficiency'!T$1)-1,0)</f>
        <v>1113523387934755.9</v>
      </c>
      <c r="U9" s="230">
        <f>VLOOKUP($B9,'Product Output &amp; Intensity'!$B$1:$AT$21,COLUMN('Product Output &amp; Intensity'!V$1)-1,0)*VLOOKUP($B9,'Energy Efficiency'!$B$1:$AS$21,COLUMN('Energy Efficiency'!U$1)-1,0)</f>
        <v>1119309411742449.1</v>
      </c>
      <c r="V9" s="230">
        <f>VLOOKUP($B9,'Product Output &amp; Intensity'!$B$1:$AT$21,COLUMN('Product Output &amp; Intensity'!W$1)-1,0)*VLOOKUP($B9,'Energy Efficiency'!$B$1:$AS$21,COLUMN('Energy Efficiency'!V$1)-1,0)</f>
        <v>1125094654130221.1</v>
      </c>
      <c r="W9" s="230">
        <f>VLOOKUP($B9,'Product Output &amp; Intensity'!$B$1:$AT$21,COLUMN('Product Output &amp; Intensity'!X$1)-1,0)*VLOOKUP($B9,'Energy Efficiency'!$B$1:$AS$21,COLUMN('Energy Efficiency'!W$1)-1,0)</f>
        <v>1130879115098071.8</v>
      </c>
      <c r="X9" s="230">
        <f>VLOOKUP($B9,'Product Output &amp; Intensity'!$B$1:$AT$21,COLUMN('Product Output &amp; Intensity'!Y$1)-1,0)*VLOOKUP($B9,'Energy Efficiency'!$B$1:$AS$21,COLUMN('Energy Efficiency'!X$1)-1,0)</f>
        <v>1136662794646001</v>
      </c>
      <c r="Y9" s="230">
        <f>VLOOKUP($B9,'Product Output &amp; Intensity'!$B$1:$AT$21,COLUMN('Product Output &amp; Intensity'!Z$1)-1,0)*VLOOKUP($B9,'Energy Efficiency'!$B$1:$AS$21,COLUMN('Energy Efficiency'!Y$1)-1,0)</f>
        <v>1142445692774008.8</v>
      </c>
      <c r="Z9" s="230">
        <f>VLOOKUP($B9,'Product Output &amp; Intensity'!$B$1:$AT$21,COLUMN('Product Output &amp; Intensity'!AA$1)-1,0)*VLOOKUP($B9,'Energy Efficiency'!$B$1:$AS$21,COLUMN('Energy Efficiency'!Z$1)-1,0)</f>
        <v>1136511199181257.8</v>
      </c>
      <c r="AA9" s="230">
        <f>VLOOKUP($B9,'Product Output &amp; Intensity'!$B$1:$AT$21,COLUMN('Product Output &amp; Intensity'!AB$1)-1,0)*VLOOKUP($B9,'Energy Efficiency'!$B$1:$AS$21,COLUMN('Energy Efficiency'!AA$1)-1,0)</f>
        <v>1130577487008428</v>
      </c>
      <c r="AB9" s="230">
        <f>VLOOKUP($B9,'Product Output &amp; Intensity'!$B$1:$AT$21,COLUMN('Product Output &amp; Intensity'!AC$1)-1,0)*VLOOKUP($B9,'Energy Efficiency'!$B$1:$AS$21,COLUMN('Energy Efficiency'!AB$1)-1,0)</f>
        <v>1124644556255519.5</v>
      </c>
      <c r="AC9" s="230">
        <f>VLOOKUP($B9,'Product Output &amp; Intensity'!$B$1:$AT$21,COLUMN('Product Output &amp; Intensity'!AD$1)-1,0)*VLOOKUP($B9,'Energy Efficiency'!$B$1:$AS$21,COLUMN('Energy Efficiency'!AC$1)-1,0)</f>
        <v>1118712406922532.4</v>
      </c>
      <c r="AD9" s="230">
        <f>VLOOKUP($B9,'Product Output &amp; Intensity'!$B$1:$AT$21,COLUMN('Product Output &amp; Intensity'!AE$1)-1,0)*VLOOKUP($B9,'Energy Efficiency'!$B$1:$AS$21,COLUMN('Energy Efficiency'!AD$1)-1,0)</f>
        <v>1112781039009466.6</v>
      </c>
      <c r="AE9" s="230">
        <f>VLOOKUP($B9,'Product Output &amp; Intensity'!$B$1:$AT$21,COLUMN('Product Output &amp; Intensity'!AF$1)-1,0)*VLOOKUP($B9,'Energy Efficiency'!$B$1:$AS$21,COLUMN('Energy Efficiency'!AE$1)-1,0)</f>
        <v>1098651560275460.6</v>
      </c>
      <c r="AF9" s="230">
        <f>VLOOKUP($B9,'Product Output &amp; Intensity'!$B$1:$AT$21,COLUMN('Product Output &amp; Intensity'!AG$1)-1,0)*VLOOKUP($B9,'Energy Efficiency'!$B$1:$AS$21,COLUMN('Energy Efficiency'!AF$1)-1,0)</f>
        <v>1084523956949265.8</v>
      </c>
      <c r="AG9" s="230">
        <f>VLOOKUP($B9,'Product Output &amp; Intensity'!$B$1:$AT$21,COLUMN('Product Output &amp; Intensity'!AH$1)-1,0)*VLOOKUP($B9,'Energy Efficiency'!$B$1:$AS$21,COLUMN('Energy Efficiency'!AG$1)-1,0)</f>
        <v>1070398229030882.1</v>
      </c>
      <c r="AH9" s="230">
        <f>VLOOKUP($B9,'Product Output &amp; Intensity'!$B$1:$AT$21,COLUMN('Product Output &amp; Intensity'!AI$1)-1,0)*VLOOKUP($B9,'Energy Efficiency'!$B$1:$AS$21,COLUMN('Energy Efficiency'!AH$1)-1,0)</f>
        <v>1056274376520309.8</v>
      </c>
      <c r="AI9" s="230">
        <f>VLOOKUP($B9,'Product Output &amp; Intensity'!$B$1:$AT$21,COLUMN('Product Output &amp; Intensity'!AJ$1)-1,0)*VLOOKUP($B9,'Energy Efficiency'!$B$1:$AS$21,COLUMN('Energy Efficiency'!AI$1)-1,0)</f>
        <v>1042152399417549.1</v>
      </c>
      <c r="AJ9" s="230">
        <f>VLOOKUP($B9,'Product Output &amp; Intensity'!$B$1:$AT$21,COLUMN('Product Output &amp; Intensity'!AK$1)-1,0)*VLOOKUP($B9,'Energy Efficiency'!$B$1:$AS$21,COLUMN('Energy Efficiency'!AJ$1)-1,0)</f>
        <v>1026861418112437.1</v>
      </c>
      <c r="AK9" s="230">
        <f>VLOOKUP($B9,'Product Output &amp; Intensity'!$B$1:$AT$21,COLUMN('Product Output &amp; Intensity'!AL$1)-1,0)*VLOOKUP($B9,'Energy Efficiency'!$B$1:$AS$21,COLUMN('Energy Efficiency'!AK$1)-1,0)</f>
        <v>1011572468499120.5</v>
      </c>
      <c r="AL9" s="230">
        <f>VLOOKUP($B9,'Product Output &amp; Intensity'!$B$1:$AT$21,COLUMN('Product Output &amp; Intensity'!AM$1)-1,0)*VLOOKUP($B9,'Energy Efficiency'!$B$1:$AS$21,COLUMN('Energy Efficiency'!AL$1)-1,0)</f>
        <v>996285550577599.5</v>
      </c>
      <c r="AM9" s="230">
        <f>VLOOKUP($B9,'Product Output &amp; Intensity'!$B$1:$AT$21,COLUMN('Product Output &amp; Intensity'!AN$1)-1,0)*VLOOKUP($B9,'Energy Efficiency'!$B$1:$AS$21,COLUMN('Energy Efficiency'!AM$1)-1,0)</f>
        <v>981000664347874</v>
      </c>
      <c r="AN9" s="230">
        <f>VLOOKUP($B9,'Product Output &amp; Intensity'!$B$1:$AT$21,COLUMN('Product Output &amp; Intensity'!AO$1)-1,0)*VLOOKUP($B9,'Energy Efficiency'!$B$1:$AS$21,COLUMN('Energy Efficiency'!AN$1)-1,0)</f>
        <v>965717809809943.63</v>
      </c>
      <c r="AO9" s="230">
        <f>VLOOKUP($B9,'Product Output &amp; Intensity'!$B$1:$AT$21,COLUMN('Product Output &amp; Intensity'!AP$1)-1,0)*VLOOKUP($B9,'Energy Efficiency'!$B$1:$AS$21,COLUMN('Energy Efficiency'!AO$1)-1,0)</f>
        <v>948096009163405.75</v>
      </c>
      <c r="AP9" s="230">
        <f>VLOOKUP($B9,'Product Output &amp; Intensity'!$B$1:$AT$21,COLUMN('Product Output &amp; Intensity'!AQ$1)-1,0)*VLOOKUP($B9,'Energy Efficiency'!$B$1:$AS$21,COLUMN('Energy Efficiency'!AP$1)-1,0)</f>
        <v>930476552776631.75</v>
      </c>
      <c r="AQ9" s="230">
        <f>VLOOKUP($B9,'Product Output &amp; Intensity'!$B$1:$AT$21,COLUMN('Product Output &amp; Intensity'!AR$1)-1,0)*VLOOKUP($B9,'Energy Efficiency'!$B$1:$AS$21,COLUMN('Energy Efficiency'!AQ$1)-1,0)</f>
        <v>912859440649622</v>
      </c>
      <c r="AR9" s="230">
        <f>VLOOKUP($B9,'Product Output &amp; Intensity'!$B$1:$AT$21,COLUMN('Product Output &amp; Intensity'!AS$1)-1,0)*VLOOKUP($B9,'Energy Efficiency'!$B$1:$AS$21,COLUMN('Energy Efficiency'!AR$1)-1,0)</f>
        <v>895244672782376.25</v>
      </c>
      <c r="AS9" s="230">
        <f>VLOOKUP($B9,'Product Output &amp; Intensity'!$B$1:$AT$21,COLUMN('Product Output &amp; Intensity'!AT$1)-1,0)*VLOOKUP($B9,'Energy Efficiency'!$B$1:$AS$21,COLUMN('Energy Efficiency'!AS$1)-1,0)</f>
        <v>877339216704384</v>
      </c>
    </row>
    <row r="10" spans="1:45" x14ac:dyDescent="0.25">
      <c r="A10" s="169" t="s">
        <v>21</v>
      </c>
      <c r="B10" s="173" t="s">
        <v>297</v>
      </c>
      <c r="C10" s="173" t="s">
        <v>357</v>
      </c>
      <c r="D10" s="234">
        <f>VLOOKUP($B10,'Product Output &amp; Intensity'!$B$1:$AT$21,COLUMN('Product Output &amp; Intensity'!E$1)-1,0)*VLOOKUP($B10,'Energy Efficiency'!$B$1:$AS$21,COLUMN('Energy Efficiency'!D$1)-1,0)</f>
        <v>39374420838.606323</v>
      </c>
      <c r="E10" s="230">
        <f>VLOOKUP($B10,'Product Output &amp; Intensity'!$B$1:$AT$21,COLUMN('Product Output &amp; Intensity'!F$1)-1,0)*VLOOKUP($B10,'Energy Efficiency'!$B$1:$AS$21,COLUMN('Energy Efficiency'!E$1)-1,0)</f>
        <v>39814848749.832619</v>
      </c>
      <c r="F10" s="230">
        <f>VLOOKUP($B10,'Product Output &amp; Intensity'!$B$1:$AT$21,COLUMN('Product Output &amp; Intensity'!G$1)-1,0)*VLOOKUP($B10,'Energy Efficiency'!$B$1:$AS$21,COLUMN('Energy Efficiency'!F$1)-1,0)</f>
        <v>40547458535.539696</v>
      </c>
      <c r="G10" s="230">
        <f>VLOOKUP($B10,'Product Output &amp; Intensity'!$B$1:$AT$21,COLUMN('Product Output &amp; Intensity'!H$1)-1,0)*VLOOKUP($B10,'Energy Efficiency'!$B$1:$AS$21,COLUMN('Energy Efficiency'!G$1)-1,0)</f>
        <v>41642820213.57122</v>
      </c>
      <c r="H10" s="230">
        <f>VLOOKUP($B10,'Product Output &amp; Intensity'!$B$1:$AT$21,COLUMN('Product Output &amp; Intensity'!I$1)-1,0)*VLOOKUP($B10,'Energy Efficiency'!$B$1:$AS$21,COLUMN('Energy Efficiency'!H$1)-1,0)</f>
        <v>43814948667.892593</v>
      </c>
      <c r="I10" s="230">
        <f>VLOOKUP($B10,'Product Output &amp; Intensity'!$B$1:$AT$21,COLUMN('Product Output &amp; Intensity'!J$1)-1,0)*VLOOKUP($B10,'Energy Efficiency'!$B$1:$AS$21,COLUMN('Energy Efficiency'!I$1)-1,0)</f>
        <v>44779151251.385193</v>
      </c>
      <c r="J10" s="230">
        <f>VLOOKUP($B10,'Product Output &amp; Intensity'!$B$1:$AT$21,COLUMN('Product Output &amp; Intensity'!K$1)-1,0)*VLOOKUP($B10,'Energy Efficiency'!$B$1:$AS$21,COLUMN('Energy Efficiency'!J$1)-1,0)</f>
        <v>45739321764.749161</v>
      </c>
      <c r="K10" s="230">
        <f>VLOOKUP($B10,'Product Output &amp; Intensity'!$B$1:$AT$21,COLUMN('Product Output &amp; Intensity'!L$1)-1,0)*VLOOKUP($B10,'Energy Efficiency'!$B$1:$AS$21,COLUMN('Energy Efficiency'!K$1)-1,0)</f>
        <v>45852030198.546616</v>
      </c>
      <c r="L10" s="230">
        <f>VLOOKUP($B10,'Product Output &amp; Intensity'!$B$1:$AT$21,COLUMN('Product Output &amp; Intensity'!M$1)-1,0)*VLOOKUP($B10,'Energy Efficiency'!$B$1:$AS$21,COLUMN('Energy Efficiency'!L$1)-1,0)</f>
        <v>45964662751.441597</v>
      </c>
      <c r="M10" s="230">
        <f>VLOOKUP($B10,'Product Output &amp; Intensity'!$B$1:$AT$21,COLUMN('Product Output &amp; Intensity'!N$1)-1,0)*VLOOKUP($B10,'Energy Efficiency'!$B$1:$AS$21,COLUMN('Energy Efficiency'!M$1)-1,0)</f>
        <v>46077219423.434113</v>
      </c>
      <c r="N10" s="230">
        <f>VLOOKUP($B10,'Product Output &amp; Intensity'!$B$1:$AT$21,COLUMN('Product Output &amp; Intensity'!O$1)-1,0)*VLOOKUP($B10,'Energy Efficiency'!$B$1:$AS$21,COLUMN('Energy Efficiency'!N$1)-1,0)</f>
        <v>46189700214.52417</v>
      </c>
      <c r="O10" s="230">
        <f>VLOOKUP($B10,'Product Output &amp; Intensity'!$B$1:$AT$21,COLUMN('Product Output &amp; Intensity'!P$1)-1,0)*VLOOKUP($B10,'Energy Efficiency'!$B$1:$AS$21,COLUMN('Energy Efficiency'!O$1)-1,0)</f>
        <v>46302105124.711754</v>
      </c>
      <c r="P10" s="230">
        <f>VLOOKUP($B10,'Product Output &amp; Intensity'!$B$1:$AT$21,COLUMN('Product Output &amp; Intensity'!Q$1)-1,0)*VLOOKUP($B10,'Energy Efficiency'!$B$1:$AS$21,COLUMN('Energy Efficiency'!P$1)-1,0)</f>
        <v>46629519937.895439</v>
      </c>
      <c r="Q10" s="230">
        <f>VLOOKUP($B10,'Product Output &amp; Intensity'!$B$1:$AT$21,COLUMN('Product Output &amp; Intensity'!R$1)-1,0)*VLOOKUP($B10,'Energy Efficiency'!$B$1:$AS$21,COLUMN('Energy Efficiency'!Q$1)-1,0)</f>
        <v>46956800054.046036</v>
      </c>
      <c r="R10" s="230">
        <f>VLOOKUP($B10,'Product Output &amp; Intensity'!$B$1:$AT$21,COLUMN('Product Output &amp; Intensity'!S$1)-1,0)*VLOOKUP($B10,'Energy Efficiency'!$B$1:$AS$21,COLUMN('Energy Efficiency'!R$1)-1,0)</f>
        <v>47283945473.163536</v>
      </c>
      <c r="S10" s="230">
        <f>VLOOKUP($B10,'Product Output &amp; Intensity'!$B$1:$AT$21,COLUMN('Product Output &amp; Intensity'!T$1)-1,0)*VLOOKUP($B10,'Energy Efficiency'!$B$1:$AS$21,COLUMN('Energy Efficiency'!S$1)-1,0)</f>
        <v>47610956195.247955</v>
      </c>
      <c r="T10" s="230">
        <f>VLOOKUP($B10,'Product Output &amp; Intensity'!$B$1:$AT$21,COLUMN('Product Output &amp; Intensity'!U$1)-1,0)*VLOOKUP($B10,'Energy Efficiency'!$B$1:$AS$21,COLUMN('Energy Efficiency'!T$1)-1,0)</f>
        <v>47937832220.299286</v>
      </c>
      <c r="U10" s="230">
        <f>VLOOKUP($B10,'Product Output &amp; Intensity'!$B$1:$AT$21,COLUMN('Product Output &amp; Intensity'!V$1)-1,0)*VLOOKUP($B10,'Energy Efficiency'!$B$1:$AS$21,COLUMN('Energy Efficiency'!U$1)-1,0)</f>
        <v>48018732218.089546</v>
      </c>
      <c r="V10" s="230">
        <f>VLOOKUP($B10,'Product Output &amp; Intensity'!$B$1:$AT$21,COLUMN('Product Output &amp; Intensity'!W$1)-1,0)*VLOOKUP($B10,'Energy Efficiency'!$B$1:$AS$21,COLUMN('Energy Efficiency'!V$1)-1,0)</f>
        <v>48099621002.351799</v>
      </c>
      <c r="W10" s="230">
        <f>VLOOKUP($B10,'Product Output &amp; Intensity'!$B$1:$AT$21,COLUMN('Product Output &amp; Intensity'!X$1)-1,0)*VLOOKUP($B10,'Energy Efficiency'!$B$1:$AS$21,COLUMN('Energy Efficiency'!W$1)-1,0)</f>
        <v>48180498573.086037</v>
      </c>
      <c r="X10" s="230">
        <f>VLOOKUP($B10,'Product Output &amp; Intensity'!$B$1:$AT$21,COLUMN('Product Output &amp; Intensity'!Y$1)-1,0)*VLOOKUP($B10,'Energy Efficiency'!$B$1:$AS$21,COLUMN('Energy Efficiency'!X$1)-1,0)</f>
        <v>48261364930.292274</v>
      </c>
      <c r="Y10" s="230">
        <f>VLOOKUP($B10,'Product Output &amp; Intensity'!$B$1:$AT$21,COLUMN('Product Output &amp; Intensity'!Z$1)-1,0)*VLOOKUP($B10,'Energy Efficiency'!$B$1:$AS$21,COLUMN('Energy Efficiency'!Y$1)-1,0)</f>
        <v>48342220073.97052</v>
      </c>
      <c r="Z10" s="230">
        <f>VLOOKUP($B10,'Product Output &amp; Intensity'!$B$1:$AT$21,COLUMN('Product Output &amp; Intensity'!AA$1)-1,0)*VLOOKUP($B10,'Energy Efficiency'!$B$1:$AS$21,COLUMN('Energy Efficiency'!Z$1)-1,0)</f>
        <v>47918657087.411163</v>
      </c>
      <c r="AA10" s="230">
        <f>VLOOKUP($B10,'Product Output &amp; Intensity'!$B$1:$AT$21,COLUMN('Product Output &amp; Intensity'!AB$1)-1,0)*VLOOKUP($B10,'Energy Efficiency'!$B$1:$AS$21,COLUMN('Energy Efficiency'!AA$1)-1,0)</f>
        <v>47495150168.491829</v>
      </c>
      <c r="AB10" s="230">
        <f>VLOOKUP($B10,'Product Output &amp; Intensity'!$B$1:$AT$21,COLUMN('Product Output &amp; Intensity'!AC$1)-1,0)*VLOOKUP($B10,'Energy Efficiency'!$B$1:$AS$21,COLUMN('Energy Efficiency'!AB$1)-1,0)</f>
        <v>47071699317.212517</v>
      </c>
      <c r="AC10" s="230">
        <f>VLOOKUP($B10,'Product Output &amp; Intensity'!$B$1:$AT$21,COLUMN('Product Output &amp; Intensity'!AD$1)-1,0)*VLOOKUP($B10,'Energy Efficiency'!$B$1:$AS$21,COLUMN('Energy Efficiency'!AC$1)-1,0)</f>
        <v>46648304533.573235</v>
      </c>
      <c r="AD10" s="230">
        <f>VLOOKUP($B10,'Product Output &amp; Intensity'!$B$1:$AT$21,COLUMN('Product Output &amp; Intensity'!AE$1)-1,0)*VLOOKUP($B10,'Energy Efficiency'!$B$1:$AS$21,COLUMN('Energy Efficiency'!AD$1)-1,0)</f>
        <v>46224965817.573975</v>
      </c>
      <c r="AE10" s="230">
        <f>VLOOKUP($B10,'Product Output &amp; Intensity'!$B$1:$AT$21,COLUMN('Product Output &amp; Intensity'!AF$1)-1,0)*VLOOKUP($B10,'Energy Efficiency'!$B$1:$AS$21,COLUMN('Energy Efficiency'!AE$1)-1,0)</f>
        <v>45801683169.214737</v>
      </c>
      <c r="AF10" s="230">
        <f>VLOOKUP($B10,'Product Output &amp; Intensity'!$B$1:$AT$21,COLUMN('Product Output &amp; Intensity'!AG$1)-1,0)*VLOOKUP($B10,'Energy Efficiency'!$B$1:$AS$21,COLUMN('Energy Efficiency'!AF$1)-1,0)</f>
        <v>45378456588.495522</v>
      </c>
      <c r="AG10" s="230">
        <f>VLOOKUP($B10,'Product Output &amp; Intensity'!$B$1:$AT$21,COLUMN('Product Output &amp; Intensity'!AH$1)-1,0)*VLOOKUP($B10,'Energy Efficiency'!$B$1:$AS$21,COLUMN('Energy Efficiency'!AG$1)-1,0)</f>
        <v>44955286075.416328</v>
      </c>
      <c r="AH10" s="230">
        <f>VLOOKUP($B10,'Product Output &amp; Intensity'!$B$1:$AT$21,COLUMN('Product Output &amp; Intensity'!AI$1)-1,0)*VLOOKUP($B10,'Energy Efficiency'!$B$1:$AS$21,COLUMN('Energy Efficiency'!AH$1)-1,0)</f>
        <v>44532171629.977165</v>
      </c>
      <c r="AI10" s="230">
        <f>VLOOKUP($B10,'Product Output &amp; Intensity'!$B$1:$AT$21,COLUMN('Product Output &amp; Intensity'!AJ$1)-1,0)*VLOOKUP($B10,'Energy Efficiency'!$B$1:$AS$21,COLUMN('Energy Efficiency'!AI$1)-1,0)</f>
        <v>44109113252.178017</v>
      </c>
      <c r="AJ10" s="230">
        <f>VLOOKUP($B10,'Product Output &amp; Intensity'!$B$1:$AT$21,COLUMN('Product Output &amp; Intensity'!AK$1)-1,0)*VLOOKUP($B10,'Energy Efficiency'!$B$1:$AS$21,COLUMN('Energy Efficiency'!AJ$1)-1,0)</f>
        <v>43476081562.489952</v>
      </c>
      <c r="AK10" s="230">
        <f>VLOOKUP($B10,'Product Output &amp; Intensity'!$B$1:$AT$21,COLUMN('Product Output &amp; Intensity'!AL$1)-1,0)*VLOOKUP($B10,'Energy Efficiency'!$B$1:$AS$21,COLUMN('Energy Efficiency'!AK$1)-1,0)</f>
        <v>42843133974.261925</v>
      </c>
      <c r="AL10" s="230">
        <f>VLOOKUP($B10,'Product Output &amp; Intensity'!$B$1:$AT$21,COLUMN('Product Output &amp; Intensity'!AM$1)-1,0)*VLOOKUP($B10,'Energy Efficiency'!$B$1:$AS$21,COLUMN('Energy Efficiency'!AL$1)-1,0)</f>
        <v>42210270487.493935</v>
      </c>
      <c r="AM10" s="230">
        <f>VLOOKUP($B10,'Product Output &amp; Intensity'!$B$1:$AT$21,COLUMN('Product Output &amp; Intensity'!AN$1)-1,0)*VLOOKUP($B10,'Energy Efficiency'!$B$1:$AS$21,COLUMN('Energy Efficiency'!AM$1)-1,0)</f>
        <v>41577491102.185982</v>
      </c>
      <c r="AN10" s="230">
        <f>VLOOKUP($B10,'Product Output &amp; Intensity'!$B$1:$AT$21,COLUMN('Product Output &amp; Intensity'!AO$1)-1,0)*VLOOKUP($B10,'Energy Efficiency'!$B$1:$AS$21,COLUMN('Energy Efficiency'!AN$1)-1,0)</f>
        <v>40944795818.338074</v>
      </c>
      <c r="AO10" s="230">
        <f>VLOOKUP($B10,'Product Output &amp; Intensity'!$B$1:$AT$21,COLUMN('Product Output &amp; Intensity'!AP$1)-1,0)*VLOOKUP($B10,'Energy Efficiency'!$B$1:$AS$21,COLUMN('Energy Efficiency'!AO$1)-1,0)</f>
        <v>40690111366.912224</v>
      </c>
      <c r="AP10" s="230">
        <f>VLOOKUP($B10,'Product Output &amp; Intensity'!$B$1:$AT$21,COLUMN('Product Output &amp; Intensity'!AQ$1)-1,0)*VLOOKUP($B10,'Energy Efficiency'!$B$1:$AS$21,COLUMN('Energy Efficiency'!AP$1)-1,0)</f>
        <v>40435460556.070396</v>
      </c>
      <c r="AQ10" s="230">
        <f>VLOOKUP($B10,'Product Output &amp; Intensity'!$B$1:$AT$21,COLUMN('Product Output &amp; Intensity'!AR$1)-1,0)*VLOOKUP($B10,'Energy Efficiency'!$B$1:$AS$21,COLUMN('Energy Efficiency'!AQ$1)-1,0)</f>
        <v>40180843385.812584</v>
      </c>
      <c r="AR10" s="230">
        <f>VLOOKUP($B10,'Product Output &amp; Intensity'!$B$1:$AT$21,COLUMN('Product Output &amp; Intensity'!AS$1)-1,0)*VLOOKUP($B10,'Energy Efficiency'!$B$1:$AS$21,COLUMN('Energy Efficiency'!AR$1)-1,0)</f>
        <v>39926259856.138779</v>
      </c>
      <c r="AS10" s="230">
        <f>VLOOKUP($B10,'Product Output &amp; Intensity'!$B$1:$AT$21,COLUMN('Product Output &amp; Intensity'!AT$1)-1,0)*VLOOKUP($B10,'Energy Efficiency'!$B$1:$AS$21,COLUMN('Energy Efficiency'!AS$1)-1,0)</f>
        <v>39658463987.093391</v>
      </c>
    </row>
    <row r="11" spans="1:45" x14ac:dyDescent="0.25">
      <c r="A11" s="169" t="s">
        <v>21</v>
      </c>
      <c r="B11" s="173" t="s">
        <v>207</v>
      </c>
      <c r="C11" s="173" t="s">
        <v>357</v>
      </c>
      <c r="D11" s="234">
        <f>VLOOKUP($B11,'Product Output &amp; Intensity'!$B$1:$AT$21,COLUMN('Product Output &amp; Intensity'!E$1)-1,0)*VLOOKUP($B11,'Energy Efficiency'!$B$1:$AS$21,COLUMN('Energy Efficiency'!D$1)-1,0)</f>
        <v>4520191157197388</v>
      </c>
      <c r="E11" s="230">
        <f>VLOOKUP($B11,'Product Output &amp; Intensity'!$B$1:$AT$21,COLUMN('Product Output &amp; Intensity'!F$1)-1,0)*VLOOKUP($B11,'Energy Efficiency'!$B$1:$AS$21,COLUMN('Energy Efficiency'!E$1)-1,0)</f>
        <v>4417782442502865.5</v>
      </c>
      <c r="F11" s="230">
        <f>VLOOKUP($B11,'Product Output &amp; Intensity'!$B$1:$AT$21,COLUMN('Product Output &amp; Intensity'!G$1)-1,0)*VLOOKUP($B11,'Energy Efficiency'!$B$1:$AS$21,COLUMN('Energy Efficiency'!F$1)-1,0)</f>
        <v>4625640686539316</v>
      </c>
      <c r="G11" s="230">
        <f>VLOOKUP($B11,'Product Output &amp; Intensity'!$B$1:$AT$21,COLUMN('Product Output &amp; Intensity'!H$1)-1,0)*VLOOKUP($B11,'Energy Efficiency'!$B$1:$AS$21,COLUMN('Energy Efficiency'!G$1)-1,0)</f>
        <v>4932752403753630</v>
      </c>
      <c r="H11" s="230">
        <f>VLOOKUP($B11,'Product Output &amp; Intensity'!$B$1:$AT$21,COLUMN('Product Output &amp; Intensity'!I$1)-1,0)*VLOOKUP($B11,'Energy Efficiency'!$B$1:$AS$21,COLUMN('Energy Efficiency'!H$1)-1,0)</f>
        <v>5371808980332881</v>
      </c>
      <c r="I11" s="230">
        <f>VLOOKUP($B11,'Product Output &amp; Intensity'!$B$1:$AT$21,COLUMN('Product Output &amp; Intensity'!J$1)-1,0)*VLOOKUP($B11,'Energy Efficiency'!$B$1:$AS$21,COLUMN('Energy Efficiency'!I$1)-1,0)</f>
        <v>5654687133486989</v>
      </c>
      <c r="J11" s="230">
        <f>VLOOKUP($B11,'Product Output &amp; Intensity'!$B$1:$AT$21,COLUMN('Product Output &amp; Intensity'!K$1)-1,0)*VLOOKUP($B11,'Energy Efficiency'!$B$1:$AS$21,COLUMN('Energy Efficiency'!J$1)-1,0)</f>
        <v>5936412286792558</v>
      </c>
      <c r="K11" s="230">
        <f>VLOOKUP($B11,'Product Output &amp; Intensity'!$B$1:$AT$21,COLUMN('Product Output &amp; Intensity'!L$1)-1,0)*VLOOKUP($B11,'Energy Efficiency'!$B$1:$AS$21,COLUMN('Energy Efficiency'!K$1)-1,0)</f>
        <v>6066512060064443</v>
      </c>
      <c r="L11" s="230">
        <f>VLOOKUP($B11,'Product Output &amp; Intensity'!$B$1:$AT$21,COLUMN('Product Output &amp; Intensity'!M$1)-1,0)*VLOOKUP($B11,'Energy Efficiency'!$B$1:$AS$21,COLUMN('Energy Efficiency'!L$1)-1,0)</f>
        <v>6196532681172504</v>
      </c>
      <c r="M11" s="230">
        <f>VLOOKUP($B11,'Product Output &amp; Intensity'!$B$1:$AT$21,COLUMN('Product Output &amp; Intensity'!N$1)-1,0)*VLOOKUP($B11,'Energy Efficiency'!$B$1:$AS$21,COLUMN('Energy Efficiency'!M$1)-1,0)</f>
        <v>6326474150116742</v>
      </c>
      <c r="N11" s="230">
        <f>VLOOKUP($B11,'Product Output &amp; Intensity'!$B$1:$AT$21,COLUMN('Product Output &amp; Intensity'!O$1)-1,0)*VLOOKUP($B11,'Energy Efficiency'!$B$1:$AS$21,COLUMN('Energy Efficiency'!N$1)-1,0)</f>
        <v>6456336466897156</v>
      </c>
      <c r="O11" s="230">
        <f>VLOOKUP($B11,'Product Output &amp; Intensity'!$B$1:$AT$21,COLUMN('Product Output &amp; Intensity'!P$1)-1,0)*VLOOKUP($B11,'Energy Efficiency'!$B$1:$AS$21,COLUMN('Energy Efficiency'!O$1)-1,0)</f>
        <v>6586119631513744</v>
      </c>
      <c r="P11" s="230">
        <f>VLOOKUP($B11,'Product Output &amp; Intensity'!$B$1:$AT$21,COLUMN('Product Output &amp; Intensity'!Q$1)-1,0)*VLOOKUP($B11,'Energy Efficiency'!$B$1:$AS$21,COLUMN('Energy Efficiency'!P$1)-1,0)</f>
        <v>6594209268169709</v>
      </c>
      <c r="Q11" s="230">
        <f>VLOOKUP($B11,'Product Output &amp; Intensity'!$B$1:$AT$21,COLUMN('Product Output &amp; Intensity'!R$1)-1,0)*VLOOKUP($B11,'Energy Efficiency'!$B$1:$AS$21,COLUMN('Energy Efficiency'!Q$1)-1,0)</f>
        <v>6602295141328742</v>
      </c>
      <c r="R11" s="230">
        <f>VLOOKUP($B11,'Product Output &amp; Intensity'!$B$1:$AT$21,COLUMN('Product Output &amp; Intensity'!S$1)-1,0)*VLOOKUP($B11,'Energy Efficiency'!$B$1:$AS$21,COLUMN('Energy Efficiency'!R$1)-1,0)</f>
        <v>6610377250990843</v>
      </c>
      <c r="S11" s="230">
        <f>VLOOKUP($B11,'Product Output &amp; Intensity'!$B$1:$AT$21,COLUMN('Product Output &amp; Intensity'!T$1)-1,0)*VLOOKUP($B11,'Energy Efficiency'!$B$1:$AS$21,COLUMN('Energy Efficiency'!S$1)-1,0)</f>
        <v>6618455597156011</v>
      </c>
      <c r="T11" s="230">
        <f>VLOOKUP($B11,'Product Output &amp; Intensity'!$B$1:$AT$21,COLUMN('Product Output &amp; Intensity'!U$1)-1,0)*VLOOKUP($B11,'Energy Efficiency'!$B$1:$AS$21,COLUMN('Energy Efficiency'!T$1)-1,0)</f>
        <v>6626530179824246</v>
      </c>
      <c r="U11" s="230">
        <f>VLOOKUP($B11,'Product Output &amp; Intensity'!$B$1:$AT$21,COLUMN('Product Output &amp; Intensity'!V$1)-1,0)*VLOOKUP($B11,'Energy Efficiency'!$B$1:$AS$21,COLUMN('Energy Efficiency'!U$1)-1,0)</f>
        <v>6550898755416280</v>
      </c>
      <c r="V11" s="230">
        <f>VLOOKUP($B11,'Product Output &amp; Intensity'!$B$1:$AT$21,COLUMN('Product Output &amp; Intensity'!W$1)-1,0)*VLOOKUP($B11,'Energy Efficiency'!$B$1:$AS$21,COLUMN('Energy Efficiency'!V$1)-1,0)</f>
        <v>6475277356964141</v>
      </c>
      <c r="W11" s="230">
        <f>VLOOKUP($B11,'Product Output &amp; Intensity'!$B$1:$AT$21,COLUMN('Product Output &amp; Intensity'!X$1)-1,0)*VLOOKUP($B11,'Energy Efficiency'!$B$1:$AS$21,COLUMN('Energy Efficiency'!W$1)-1,0)</f>
        <v>6399665984467829</v>
      </c>
      <c r="X11" s="230">
        <f>VLOOKUP($B11,'Product Output &amp; Intensity'!$B$1:$AT$21,COLUMN('Product Output &amp; Intensity'!Y$1)-1,0)*VLOOKUP($B11,'Energy Efficiency'!$B$1:$AS$21,COLUMN('Energy Efficiency'!X$1)-1,0)</f>
        <v>6324064637927345</v>
      </c>
      <c r="Y11" s="230">
        <f>VLOOKUP($B11,'Product Output &amp; Intensity'!$B$1:$AT$21,COLUMN('Product Output &amp; Intensity'!Z$1)-1,0)*VLOOKUP($B11,'Energy Efficiency'!$B$1:$AS$21,COLUMN('Energy Efficiency'!Y$1)-1,0)</f>
        <v>6248473317342689</v>
      </c>
      <c r="Z11" s="230">
        <f>VLOOKUP($B11,'Product Output &amp; Intensity'!$B$1:$AT$21,COLUMN('Product Output &amp; Intensity'!AA$1)-1,0)*VLOOKUP($B11,'Energy Efficiency'!$B$1:$AS$21,COLUMN('Energy Efficiency'!Z$1)-1,0)</f>
        <v>6107123005729086</v>
      </c>
      <c r="AA11" s="230">
        <f>VLOOKUP($B11,'Product Output &amp; Intensity'!$B$1:$AT$21,COLUMN('Product Output &amp; Intensity'!AB$1)-1,0)*VLOOKUP($B11,'Energy Efficiency'!$B$1:$AS$21,COLUMN('Energy Efficiency'!AA$1)-1,0)</f>
        <v>5965791492782659</v>
      </c>
      <c r="AB11" s="230">
        <f>VLOOKUP($B11,'Product Output &amp; Intensity'!$B$1:$AT$21,COLUMN('Product Output &amp; Intensity'!AC$1)-1,0)*VLOOKUP($B11,'Energy Efficiency'!$B$1:$AS$21,COLUMN('Energy Efficiency'!AB$1)-1,0)</f>
        <v>5824478778503410</v>
      </c>
      <c r="AC11" s="230">
        <f>VLOOKUP($B11,'Product Output &amp; Intensity'!$B$1:$AT$21,COLUMN('Product Output &amp; Intensity'!AD$1)-1,0)*VLOOKUP($B11,'Energy Efficiency'!$B$1:$AS$21,COLUMN('Energy Efficiency'!AC$1)-1,0)</f>
        <v>5683184862891337</v>
      </c>
      <c r="AD11" s="230">
        <f>VLOOKUP($B11,'Product Output &amp; Intensity'!$B$1:$AT$21,COLUMN('Product Output &amp; Intensity'!AE$1)-1,0)*VLOOKUP($B11,'Energy Efficiency'!$B$1:$AS$21,COLUMN('Energy Efficiency'!AD$1)-1,0)</f>
        <v>5541909745946439</v>
      </c>
      <c r="AE11" s="230">
        <f>VLOOKUP($B11,'Product Output &amp; Intensity'!$B$1:$AT$21,COLUMN('Product Output &amp; Intensity'!AF$1)-1,0)*VLOOKUP($B11,'Energy Efficiency'!$B$1:$AS$21,COLUMN('Energy Efficiency'!AE$1)-1,0)</f>
        <v>5400653427668720</v>
      </c>
      <c r="AF11" s="230">
        <f>VLOOKUP($B11,'Product Output &amp; Intensity'!$B$1:$AT$21,COLUMN('Product Output &amp; Intensity'!AG$1)-1,0)*VLOOKUP($B11,'Energy Efficiency'!$B$1:$AS$21,COLUMN('Energy Efficiency'!AF$1)-1,0)</f>
        <v>5259415908058178</v>
      </c>
      <c r="AG11" s="230">
        <f>VLOOKUP($B11,'Product Output &amp; Intensity'!$B$1:$AT$21,COLUMN('Product Output &amp; Intensity'!AH$1)-1,0)*VLOOKUP($B11,'Energy Efficiency'!$B$1:$AS$21,COLUMN('Energy Efficiency'!AG$1)-1,0)</f>
        <v>5118197187114812</v>
      </c>
      <c r="AH11" s="230">
        <f>VLOOKUP($B11,'Product Output &amp; Intensity'!$B$1:$AT$21,COLUMN('Product Output &amp; Intensity'!AI$1)-1,0)*VLOOKUP($B11,'Energy Efficiency'!$B$1:$AS$21,COLUMN('Energy Efficiency'!AH$1)-1,0)</f>
        <v>4976997264838624</v>
      </c>
      <c r="AI11" s="230">
        <f>VLOOKUP($B11,'Product Output &amp; Intensity'!$B$1:$AT$21,COLUMN('Product Output &amp; Intensity'!AJ$1)-1,0)*VLOOKUP($B11,'Energy Efficiency'!$B$1:$AS$21,COLUMN('Energy Efficiency'!AI$1)-1,0)</f>
        <v>4835816141229611</v>
      </c>
      <c r="AJ11" s="230">
        <f>VLOOKUP($B11,'Product Output &amp; Intensity'!$B$1:$AT$21,COLUMN('Product Output &amp; Intensity'!AK$1)-1,0)*VLOOKUP($B11,'Energy Efficiency'!$B$1:$AS$21,COLUMN('Energy Efficiency'!AJ$1)-1,0)</f>
        <v>4713432431552927</v>
      </c>
      <c r="AK11" s="230">
        <f>VLOOKUP($B11,'Product Output &amp; Intensity'!$B$1:$AT$21,COLUMN('Product Output &amp; Intensity'!AL$1)-1,0)*VLOOKUP($B11,'Energy Efficiency'!$B$1:$AS$21,COLUMN('Energy Efficiency'!AK$1)-1,0)</f>
        <v>4591065014054463</v>
      </c>
      <c r="AL11" s="230">
        <f>VLOOKUP($B11,'Product Output &amp; Intensity'!$B$1:$AT$21,COLUMN('Product Output &amp; Intensity'!AM$1)-1,0)*VLOOKUP($B11,'Energy Efficiency'!$B$1:$AS$21,COLUMN('Energy Efficiency'!AL$1)-1,0)</f>
        <v>4468713888734218.5</v>
      </c>
      <c r="AM11" s="230">
        <f>VLOOKUP($B11,'Product Output &amp; Intensity'!$B$1:$AT$21,COLUMN('Product Output &amp; Intensity'!AN$1)-1,0)*VLOOKUP($B11,'Energy Efficiency'!$B$1:$AS$21,COLUMN('Energy Efficiency'!AM$1)-1,0)</f>
        <v>4346379055592194.5</v>
      </c>
      <c r="AN11" s="230">
        <f>VLOOKUP($B11,'Product Output &amp; Intensity'!$B$1:$AT$21,COLUMN('Product Output &amp; Intensity'!AO$1)-1,0)*VLOOKUP($B11,'Energy Efficiency'!$B$1:$AS$21,COLUMN('Energy Efficiency'!AN$1)-1,0)</f>
        <v>4224060514628389</v>
      </c>
      <c r="AO11" s="230">
        <f>VLOOKUP($B11,'Product Output &amp; Intensity'!$B$1:$AT$21,COLUMN('Product Output &amp; Intensity'!AP$1)-1,0)*VLOOKUP($B11,'Energy Efficiency'!$B$1:$AS$21,COLUMN('Energy Efficiency'!AO$1)-1,0)</f>
        <v>4095628389917254.5</v>
      </c>
      <c r="AP11" s="230">
        <f>VLOOKUP($B11,'Product Output &amp; Intensity'!$B$1:$AT$21,COLUMN('Product Output &amp; Intensity'!AQ$1)-1,0)*VLOOKUP($B11,'Energy Efficiency'!$B$1:$AS$21,COLUMN('Energy Efficiency'!AP$1)-1,0)</f>
        <v>3967213375846977.5</v>
      </c>
      <c r="AQ11" s="230">
        <f>VLOOKUP($B11,'Product Output &amp; Intensity'!$B$1:$AT$21,COLUMN('Product Output &amp; Intensity'!AR$1)-1,0)*VLOOKUP($B11,'Energy Efficiency'!$B$1:$AS$21,COLUMN('Energy Efficiency'!AQ$1)-1,0)</f>
        <v>3838815472417558.5</v>
      </c>
      <c r="AR11" s="230">
        <f>VLOOKUP($B11,'Product Output &amp; Intensity'!$B$1:$AT$21,COLUMN('Product Output &amp; Intensity'!AS$1)-1,0)*VLOOKUP($B11,'Energy Efficiency'!$B$1:$AS$21,COLUMN('Energy Efficiency'!AR$1)-1,0)</f>
        <v>3710434679628996.5</v>
      </c>
      <c r="AS11" s="230">
        <f>VLOOKUP($B11,'Product Output &amp; Intensity'!$B$1:$AT$21,COLUMN('Product Output &amp; Intensity'!AT$1)-1,0)*VLOOKUP($B11,'Energy Efficiency'!$B$1:$AS$21,COLUMN('Energy Efficiency'!AS$1)-1,0)</f>
        <v>3580874980453755</v>
      </c>
    </row>
    <row r="12" spans="1:45" x14ac:dyDescent="0.25">
      <c r="A12" s="169" t="s">
        <v>1</v>
      </c>
      <c r="B12" s="173" t="s">
        <v>298</v>
      </c>
      <c r="C12" s="173" t="s">
        <v>357</v>
      </c>
      <c r="D12" s="234">
        <f>VLOOKUP($B12,'Product Output &amp; Intensity'!$B$1:$AT$21,COLUMN('Product Output &amp; Intensity'!E$1)-1,0)*VLOOKUP($B12,'Energy Efficiency'!$B$1:$AS$21,COLUMN('Energy Efficiency'!D$1)-1,0)</f>
        <v>1752739522573937.8</v>
      </c>
      <c r="E12" s="230">
        <f>VLOOKUP($B12,'Product Output &amp; Intensity'!$B$1:$AT$21,COLUMN('Product Output &amp; Intensity'!F$1)-1,0)*VLOOKUP($B12,'Energy Efficiency'!$B$1:$AS$21,COLUMN('Energy Efficiency'!E$1)-1,0)</f>
        <v>1819406937281972.5</v>
      </c>
      <c r="F12" s="230">
        <f>VLOOKUP($B12,'Product Output &amp; Intensity'!$B$1:$AT$21,COLUMN('Product Output &amp; Intensity'!G$1)-1,0)*VLOOKUP($B12,'Energy Efficiency'!$B$1:$AS$21,COLUMN('Energy Efficiency'!F$1)-1,0)</f>
        <v>1907752028335893.3</v>
      </c>
      <c r="G12" s="230">
        <f>VLOOKUP($B12,'Product Output &amp; Intensity'!$B$1:$AT$21,COLUMN('Product Output &amp; Intensity'!H$1)-1,0)*VLOOKUP($B12,'Energy Efficiency'!$B$1:$AS$21,COLUMN('Energy Efficiency'!G$1)-1,0)</f>
        <v>2056098717202987.5</v>
      </c>
      <c r="H12" s="230">
        <f>VLOOKUP($B12,'Product Output &amp; Intensity'!$B$1:$AT$21,COLUMN('Product Output &amp; Intensity'!I$1)-1,0)*VLOOKUP($B12,'Energy Efficiency'!$B$1:$AS$21,COLUMN('Energy Efficiency'!H$1)-1,0)</f>
        <v>2241654056957093.3</v>
      </c>
      <c r="I12" s="230">
        <f>VLOOKUP($B12,'Product Output &amp; Intensity'!$B$1:$AT$21,COLUMN('Product Output &amp; Intensity'!J$1)-1,0)*VLOOKUP($B12,'Energy Efficiency'!$B$1:$AS$21,COLUMN('Energy Efficiency'!I$1)-1,0)</f>
        <v>2352798328639873.5</v>
      </c>
      <c r="J12" s="230">
        <f>VLOOKUP($B12,'Product Output &amp; Intensity'!$B$1:$AT$21,COLUMN('Product Output &amp; Intensity'!K$1)-1,0)*VLOOKUP($B12,'Energy Efficiency'!$B$1:$AS$21,COLUMN('Energy Efficiency'!J$1)-1,0)</f>
        <v>2463489056619695</v>
      </c>
      <c r="K12" s="230">
        <f>VLOOKUP($B12,'Product Output &amp; Intensity'!$B$1:$AT$21,COLUMN('Product Output &amp; Intensity'!L$1)-1,0)*VLOOKUP($B12,'Energy Efficiency'!$B$1:$AS$21,COLUMN('Energy Efficiency'!K$1)-1,0)</f>
        <v>2569826097289783.5</v>
      </c>
      <c r="L12" s="230">
        <f>VLOOKUP($B12,'Product Output &amp; Intensity'!$B$1:$AT$21,COLUMN('Product Output &amp; Intensity'!M$1)-1,0)*VLOOKUP($B12,'Energy Efficiency'!$B$1:$AS$21,COLUMN('Energy Efficiency'!L$1)-1,0)</f>
        <v>2676098873027960</v>
      </c>
      <c r="M12" s="230">
        <f>VLOOKUP($B12,'Product Output &amp; Intensity'!$B$1:$AT$21,COLUMN('Product Output &amp; Intensity'!N$1)-1,0)*VLOOKUP($B12,'Energy Efficiency'!$B$1:$AS$21,COLUMN('Energy Efficiency'!M$1)-1,0)</f>
        <v>2782307383834225</v>
      </c>
      <c r="N12" s="230">
        <f>VLOOKUP($B12,'Product Output &amp; Intensity'!$B$1:$AT$21,COLUMN('Product Output &amp; Intensity'!O$1)-1,0)*VLOOKUP($B12,'Energy Efficiency'!$B$1:$AS$21,COLUMN('Energy Efficiency'!N$1)-1,0)</f>
        <v>2888451629708578</v>
      </c>
      <c r="O12" s="230">
        <f>VLOOKUP($B12,'Product Output &amp; Intensity'!$B$1:$AT$21,COLUMN('Product Output &amp; Intensity'!P$1)-1,0)*VLOOKUP($B12,'Energy Efficiency'!$B$1:$AS$21,COLUMN('Energy Efficiency'!O$1)-1,0)</f>
        <v>2994531610651018.5</v>
      </c>
      <c r="P12" s="230">
        <f>VLOOKUP($B12,'Product Output &amp; Intensity'!$B$1:$AT$21,COLUMN('Product Output &amp; Intensity'!Q$1)-1,0)*VLOOKUP($B12,'Energy Efficiency'!$B$1:$AS$21,COLUMN('Energy Efficiency'!P$1)-1,0)</f>
        <v>3058088405135936</v>
      </c>
      <c r="Q12" s="230">
        <f>VLOOKUP($B12,'Product Output &amp; Intensity'!$B$1:$AT$21,COLUMN('Product Output &amp; Intensity'!R$1)-1,0)*VLOOKUP($B12,'Energy Efficiency'!$B$1:$AS$21,COLUMN('Energy Efficiency'!Q$1)-1,0)</f>
        <v>3121619532207047.5</v>
      </c>
      <c r="R12" s="230">
        <f>VLOOKUP($B12,'Product Output &amp; Intensity'!$B$1:$AT$21,COLUMN('Product Output &amp; Intensity'!S$1)-1,0)*VLOOKUP($B12,'Energy Efficiency'!$B$1:$AS$21,COLUMN('Energy Efficiency'!R$1)-1,0)</f>
        <v>3185124991864353.5</v>
      </c>
      <c r="S12" s="230">
        <f>VLOOKUP($B12,'Product Output &amp; Intensity'!$B$1:$AT$21,COLUMN('Product Output &amp; Intensity'!T$1)-1,0)*VLOOKUP($B12,'Energy Efficiency'!$B$1:$AS$21,COLUMN('Energy Efficiency'!S$1)-1,0)</f>
        <v>3248604784107853.5</v>
      </c>
      <c r="T12" s="230">
        <f>VLOOKUP($B12,'Product Output &amp; Intensity'!$B$1:$AT$21,COLUMN('Product Output &amp; Intensity'!U$1)-1,0)*VLOOKUP($B12,'Energy Efficiency'!$B$1:$AS$21,COLUMN('Energy Efficiency'!T$1)-1,0)</f>
        <v>3312058908937550</v>
      </c>
      <c r="U12" s="230">
        <f>VLOOKUP($B12,'Product Output &amp; Intensity'!$B$1:$AT$21,COLUMN('Product Output &amp; Intensity'!V$1)-1,0)*VLOOKUP($B12,'Energy Efficiency'!$B$1:$AS$21,COLUMN('Energy Efficiency'!U$1)-1,0)</f>
        <v>3343888151187806.5</v>
      </c>
      <c r="V12" s="230">
        <f>VLOOKUP($B12,'Product Output &amp; Intensity'!$B$1:$AT$21,COLUMN('Product Output &amp; Intensity'!W$1)-1,0)*VLOOKUP($B12,'Energy Efficiency'!$B$1:$AS$21,COLUMN('Energy Efficiency'!V$1)-1,0)</f>
        <v>3375713119813664.5</v>
      </c>
      <c r="W12" s="230">
        <f>VLOOKUP($B12,'Product Output &amp; Intensity'!$B$1:$AT$21,COLUMN('Product Output &amp; Intensity'!X$1)-1,0)*VLOOKUP($B12,'Energy Efficiency'!$B$1:$AS$21,COLUMN('Energy Efficiency'!W$1)-1,0)</f>
        <v>3407533814815124</v>
      </c>
      <c r="X12" s="230">
        <f>VLOOKUP($B12,'Product Output &amp; Intensity'!$B$1:$AT$21,COLUMN('Product Output &amp; Intensity'!Y$1)-1,0)*VLOOKUP($B12,'Energy Efficiency'!$B$1:$AS$21,COLUMN('Energy Efficiency'!X$1)-1,0)</f>
        <v>3439350236192184.5</v>
      </c>
      <c r="Y12" s="230">
        <f>VLOOKUP($B12,'Product Output &amp; Intensity'!$B$1:$AT$21,COLUMN('Product Output &amp; Intensity'!Z$1)-1,0)*VLOOKUP($B12,'Energy Efficiency'!$B$1:$AS$21,COLUMN('Energy Efficiency'!Y$1)-1,0)</f>
        <v>3471162383944846</v>
      </c>
      <c r="Z12" s="230">
        <f>VLOOKUP($B12,'Product Output &amp; Intensity'!$B$1:$AT$21,COLUMN('Product Output &amp; Intensity'!AA$1)-1,0)*VLOOKUP($B12,'Energy Efficiency'!$B$1:$AS$21,COLUMN('Energy Efficiency'!Z$1)-1,0)</f>
        <v>3481610683328761</v>
      </c>
      <c r="AA12" s="230">
        <f>VLOOKUP($B12,'Product Output &amp; Intensity'!$B$1:$AT$21,COLUMN('Product Output &amp; Intensity'!AB$1)-1,0)*VLOOKUP($B12,'Energy Efficiency'!$B$1:$AS$21,COLUMN('Energy Efficiency'!AA$1)-1,0)</f>
        <v>3492057558171209.5</v>
      </c>
      <c r="AB12" s="230">
        <f>VLOOKUP($B12,'Product Output &amp; Intensity'!$B$1:$AT$21,COLUMN('Product Output &amp; Intensity'!AC$1)-1,0)*VLOOKUP($B12,'Energy Efficiency'!$B$1:$AS$21,COLUMN('Energy Efficiency'!AB$1)-1,0)</f>
        <v>3502503008472192</v>
      </c>
      <c r="AC12" s="230">
        <f>VLOOKUP($B12,'Product Output &amp; Intensity'!$B$1:$AT$21,COLUMN('Product Output &amp; Intensity'!AD$1)-1,0)*VLOOKUP($B12,'Energy Efficiency'!$B$1:$AS$21,COLUMN('Energy Efficiency'!AC$1)-1,0)</f>
        <v>3512947034231708.5</v>
      </c>
      <c r="AD12" s="230">
        <f>VLOOKUP($B12,'Product Output &amp; Intensity'!$B$1:$AT$21,COLUMN('Product Output &amp; Intensity'!AE$1)-1,0)*VLOOKUP($B12,'Energy Efficiency'!$B$1:$AS$21,COLUMN('Energy Efficiency'!AD$1)-1,0)</f>
        <v>3523389635449759</v>
      </c>
      <c r="AE12" s="230">
        <f>VLOOKUP($B12,'Product Output &amp; Intensity'!$B$1:$AT$21,COLUMN('Product Output &amp; Intensity'!AF$1)-1,0)*VLOOKUP($B12,'Energy Efficiency'!$B$1:$AS$21,COLUMN('Energy Efficiency'!AE$1)-1,0)</f>
        <v>3512478360089326</v>
      </c>
      <c r="AF12" s="230">
        <f>VLOOKUP($B12,'Product Output &amp; Intensity'!$B$1:$AT$21,COLUMN('Product Output &amp; Intensity'!AG$1)-1,0)*VLOOKUP($B12,'Energy Efficiency'!$B$1:$AS$21,COLUMN('Energy Efficiency'!AF$1)-1,0)</f>
        <v>3501568509270359.5</v>
      </c>
      <c r="AG12" s="230">
        <f>VLOOKUP($B12,'Product Output &amp; Intensity'!$B$1:$AT$21,COLUMN('Product Output &amp; Intensity'!AH$1)-1,0)*VLOOKUP($B12,'Energy Efficiency'!$B$1:$AS$21,COLUMN('Energy Efficiency'!AG$1)-1,0)</f>
        <v>3490660082992858.5</v>
      </c>
      <c r="AH12" s="230">
        <f>VLOOKUP($B12,'Product Output &amp; Intensity'!$B$1:$AT$21,COLUMN('Product Output &amp; Intensity'!AI$1)-1,0)*VLOOKUP($B12,'Energy Efficiency'!$B$1:$AS$21,COLUMN('Energy Efficiency'!AH$1)-1,0)</f>
        <v>3479753081256824</v>
      </c>
      <c r="AI12" s="230">
        <f>VLOOKUP($B12,'Product Output &amp; Intensity'!$B$1:$AT$21,COLUMN('Product Output &amp; Intensity'!AJ$1)-1,0)*VLOOKUP($B12,'Energy Efficiency'!$B$1:$AS$21,COLUMN('Energy Efficiency'!AI$1)-1,0)</f>
        <v>3468847504062255.5</v>
      </c>
      <c r="AJ12" s="230">
        <f>VLOOKUP($B12,'Product Output &amp; Intensity'!$B$1:$AT$21,COLUMN('Product Output &amp; Intensity'!AK$1)-1,0)*VLOOKUP($B12,'Energy Efficiency'!$B$1:$AS$21,COLUMN('Energy Efficiency'!AJ$1)-1,0)</f>
        <v>3436598022079467</v>
      </c>
      <c r="AK12" s="230">
        <f>VLOOKUP($B12,'Product Output &amp; Intensity'!$B$1:$AT$21,COLUMN('Product Output &amp; Intensity'!AL$1)-1,0)*VLOOKUP($B12,'Energy Efficiency'!$B$1:$AS$21,COLUMN('Energy Efficiency'!AK$1)-1,0)</f>
        <v>3404352813721077.5</v>
      </c>
      <c r="AL12" s="230">
        <f>VLOOKUP($B12,'Product Output &amp; Intensity'!$B$1:$AT$21,COLUMN('Product Output &amp; Intensity'!AM$1)-1,0)*VLOOKUP($B12,'Energy Efficiency'!$B$1:$AS$21,COLUMN('Energy Efficiency'!AL$1)-1,0)</f>
        <v>3372111878987086</v>
      </c>
      <c r="AM12" s="230">
        <f>VLOOKUP($B12,'Product Output &amp; Intensity'!$B$1:$AT$21,COLUMN('Product Output &amp; Intensity'!AN$1)-1,0)*VLOOKUP($B12,'Energy Efficiency'!$B$1:$AS$21,COLUMN('Energy Efficiency'!AM$1)-1,0)</f>
        <v>3339875217877493.5</v>
      </c>
      <c r="AN12" s="230">
        <f>VLOOKUP($B12,'Product Output &amp; Intensity'!$B$1:$AT$21,COLUMN('Product Output &amp; Intensity'!AO$1)-1,0)*VLOOKUP($B12,'Energy Efficiency'!$B$1:$AS$21,COLUMN('Energy Efficiency'!AN$1)-1,0)</f>
        <v>3307642830392300.5</v>
      </c>
      <c r="AO12" s="230">
        <f>VLOOKUP($B12,'Product Output &amp; Intensity'!$B$1:$AT$21,COLUMN('Product Output &amp; Intensity'!AP$1)-1,0)*VLOOKUP($B12,'Energy Efficiency'!$B$1:$AS$21,COLUMN('Energy Efficiency'!AO$1)-1,0)</f>
        <v>3264745613220328</v>
      </c>
      <c r="AP12" s="230">
        <f>VLOOKUP($B12,'Product Output &amp; Intensity'!$B$1:$AT$21,COLUMN('Product Output &amp; Intensity'!AQ$1)-1,0)*VLOOKUP($B12,'Energy Efficiency'!$B$1:$AS$21,COLUMN('Energy Efficiency'!AP$1)-1,0)</f>
        <v>3221854094214220</v>
      </c>
      <c r="AQ12" s="230">
        <f>VLOOKUP($B12,'Product Output &amp; Intensity'!$B$1:$AT$21,COLUMN('Product Output &amp; Intensity'!AR$1)-1,0)*VLOOKUP($B12,'Energy Efficiency'!$B$1:$AS$21,COLUMN('Energy Efficiency'!AQ$1)-1,0)</f>
        <v>3178968273373977</v>
      </c>
      <c r="AR12" s="230">
        <f>VLOOKUP($B12,'Product Output &amp; Intensity'!$B$1:$AT$21,COLUMN('Product Output &amp; Intensity'!AS$1)-1,0)*VLOOKUP($B12,'Energy Efficiency'!$B$1:$AS$21,COLUMN('Energy Efficiency'!AR$1)-1,0)</f>
        <v>3136088150699599</v>
      </c>
      <c r="AS12" s="230">
        <f>VLOOKUP($B12,'Product Output &amp; Intensity'!$B$1:$AT$21,COLUMN('Product Output &amp; Intensity'!AT$1)-1,0)*VLOOKUP($B12,'Energy Efficiency'!$B$1:$AS$21,COLUMN('Energy Efficiency'!AS$1)-1,0)</f>
        <v>3092180933628082.5</v>
      </c>
    </row>
    <row r="13" spans="1:45" x14ac:dyDescent="0.25">
      <c r="A13" s="169" t="s">
        <v>1</v>
      </c>
      <c r="B13" s="173" t="s">
        <v>299</v>
      </c>
      <c r="C13" s="173" t="s">
        <v>357</v>
      </c>
      <c r="D13" s="234">
        <f>VLOOKUP($B13,'Product Output &amp; Intensity'!$B$1:$AT$21,COLUMN('Product Output &amp; Intensity'!E$1)-1,0)*VLOOKUP($B13,'Energy Efficiency'!$B$1:$AS$21,COLUMN('Energy Efficiency'!D$1)-1,0)</f>
        <v>580579347084013.63</v>
      </c>
      <c r="E13" s="230">
        <f>VLOOKUP($B13,'Product Output &amp; Intensity'!$B$1:$AT$21,COLUMN('Product Output &amp; Intensity'!F$1)-1,0)*VLOOKUP($B13,'Energy Efficiency'!$B$1:$AS$21,COLUMN('Energy Efficiency'!E$1)-1,0)</f>
        <v>534167169818652.94</v>
      </c>
      <c r="F13" s="230">
        <f>VLOOKUP($B13,'Product Output &amp; Intensity'!$B$1:$AT$21,COLUMN('Product Output &amp; Intensity'!G$1)-1,0)*VLOOKUP($B13,'Energy Efficiency'!$B$1:$AS$21,COLUMN('Energy Efficiency'!F$1)-1,0)</f>
        <v>562479441557550.88</v>
      </c>
      <c r="G13" s="230">
        <f>VLOOKUP($B13,'Product Output &amp; Intensity'!$B$1:$AT$21,COLUMN('Product Output &amp; Intensity'!H$1)-1,0)*VLOOKUP($B13,'Energy Efficiency'!$B$1:$AS$21,COLUMN('Energy Efficiency'!G$1)-1,0)</f>
        <v>609989678090476.88</v>
      </c>
      <c r="H13" s="230">
        <f>VLOOKUP($B13,'Product Output &amp; Intensity'!$B$1:$AT$21,COLUMN('Product Output &amp; Intensity'!I$1)-1,0)*VLOOKUP($B13,'Energy Efficiency'!$B$1:$AS$21,COLUMN('Energy Efficiency'!H$1)-1,0)</f>
        <v>668195124686695</v>
      </c>
      <c r="I13" s="230">
        <f>VLOOKUP($B13,'Product Output &amp; Intensity'!$B$1:$AT$21,COLUMN('Product Output &amp; Intensity'!J$1)-1,0)*VLOOKUP($B13,'Energy Efficiency'!$B$1:$AS$21,COLUMN('Energy Efficiency'!I$1)-1,0)</f>
        <v>703882646776353.25</v>
      </c>
      <c r="J13" s="230">
        <f>VLOOKUP($B13,'Product Output &amp; Intensity'!$B$1:$AT$21,COLUMN('Product Output &amp; Intensity'!K$1)-1,0)*VLOOKUP($B13,'Energy Efficiency'!$B$1:$AS$21,COLUMN('Energy Efficiency'!J$1)-1,0)</f>
        <v>739424745997154.13</v>
      </c>
      <c r="K13" s="230">
        <f>VLOOKUP($B13,'Product Output &amp; Intensity'!$B$1:$AT$21,COLUMN('Product Output &amp; Intensity'!L$1)-1,0)*VLOOKUP($B13,'Energy Efficiency'!$B$1:$AS$21,COLUMN('Energy Efficiency'!K$1)-1,0)</f>
        <v>772056381621059.75</v>
      </c>
      <c r="L13" s="230">
        <f>VLOOKUP($B13,'Product Output &amp; Intensity'!$B$1:$AT$21,COLUMN('Product Output &amp; Intensity'!M$1)-1,0)*VLOOKUP($B13,'Energy Efficiency'!$B$1:$AS$21,COLUMN('Energy Efficiency'!L$1)-1,0)</f>
        <v>804668299251738.63</v>
      </c>
      <c r="M13" s="230">
        <f>VLOOKUP($B13,'Product Output &amp; Intensity'!$B$1:$AT$21,COLUMN('Product Output &amp; Intensity'!N$1)-1,0)*VLOOKUP($B13,'Energy Efficiency'!$B$1:$AS$21,COLUMN('Energy Efficiency'!M$1)-1,0)</f>
        <v>837260498889191.13</v>
      </c>
      <c r="N13" s="230">
        <f>VLOOKUP($B13,'Product Output &amp; Intensity'!$B$1:$AT$21,COLUMN('Product Output &amp; Intensity'!O$1)-1,0)*VLOOKUP($B13,'Energy Efficiency'!$B$1:$AS$21,COLUMN('Energy Efficiency'!N$1)-1,0)</f>
        <v>869832980533417</v>
      </c>
      <c r="O13" s="230">
        <f>VLOOKUP($B13,'Product Output &amp; Intensity'!$B$1:$AT$21,COLUMN('Product Output &amp; Intensity'!P$1)-1,0)*VLOOKUP($B13,'Energy Efficiency'!$B$1:$AS$21,COLUMN('Energy Efficiency'!O$1)-1,0)</f>
        <v>902385744184415.88</v>
      </c>
      <c r="P13" s="230">
        <f>VLOOKUP($B13,'Product Output &amp; Intensity'!$B$1:$AT$21,COLUMN('Product Output &amp; Intensity'!Q$1)-1,0)*VLOOKUP($B13,'Energy Efficiency'!$B$1:$AS$21,COLUMN('Energy Efficiency'!P$1)-1,0)</f>
        <v>918608999163498.63</v>
      </c>
      <c r="Q13" s="230">
        <f>VLOOKUP($B13,'Product Output &amp; Intensity'!$B$1:$AT$21,COLUMN('Product Output &amp; Intensity'!R$1)-1,0)*VLOOKUP($B13,'Energy Efficiency'!$B$1:$AS$21,COLUMN('Energy Efficiency'!Q$1)-1,0)</f>
        <v>934825691337169.13</v>
      </c>
      <c r="R13" s="230">
        <f>VLOOKUP($B13,'Product Output &amp; Intensity'!$B$1:$AT$21,COLUMN('Product Output &amp; Intensity'!S$1)-1,0)*VLOOKUP($B13,'Energy Efficiency'!$B$1:$AS$21,COLUMN('Energy Efficiency'!R$1)-1,0)</f>
        <v>951035820705427.38</v>
      </c>
      <c r="S13" s="230">
        <f>VLOOKUP($B13,'Product Output &amp; Intensity'!$B$1:$AT$21,COLUMN('Product Output &amp; Intensity'!T$1)-1,0)*VLOOKUP($B13,'Energy Efficiency'!$B$1:$AS$21,COLUMN('Energy Efficiency'!S$1)-1,0)</f>
        <v>967239387268273.25</v>
      </c>
      <c r="T13" s="230">
        <f>VLOOKUP($B13,'Product Output &amp; Intensity'!$B$1:$AT$21,COLUMN('Product Output &amp; Intensity'!U$1)-1,0)*VLOOKUP($B13,'Energy Efficiency'!$B$1:$AS$21,COLUMN('Energy Efficiency'!T$1)-1,0)</f>
        <v>983436391025707.13</v>
      </c>
      <c r="U13" s="230">
        <f>VLOOKUP($B13,'Product Output &amp; Intensity'!$B$1:$AT$21,COLUMN('Product Output &amp; Intensity'!V$1)-1,0)*VLOOKUP($B13,'Energy Efficiency'!$B$1:$AS$21,COLUMN('Energy Efficiency'!U$1)-1,0)</f>
        <v>987468207052137.25</v>
      </c>
      <c r="V13" s="230">
        <f>VLOOKUP($B13,'Product Output &amp; Intensity'!$B$1:$AT$21,COLUMN('Product Output &amp; Intensity'!W$1)-1,0)*VLOOKUP($B13,'Energy Efficiency'!$B$1:$AS$21,COLUMN('Energy Efficiency'!V$1)-1,0)</f>
        <v>991499476725016.88</v>
      </c>
      <c r="W13" s="230">
        <f>VLOOKUP($B13,'Product Output &amp; Intensity'!$B$1:$AT$21,COLUMN('Product Output &amp; Intensity'!X$1)-1,0)*VLOOKUP($B13,'Energy Efficiency'!$B$1:$AS$21,COLUMN('Energy Efficiency'!W$1)-1,0)</f>
        <v>995530200044345.88</v>
      </c>
      <c r="X13" s="230">
        <f>VLOOKUP($B13,'Product Output &amp; Intensity'!$B$1:$AT$21,COLUMN('Product Output &amp; Intensity'!Y$1)-1,0)*VLOOKUP($B13,'Energy Efficiency'!$B$1:$AS$21,COLUMN('Energy Efficiency'!X$1)-1,0)</f>
        <v>999560377010124.38</v>
      </c>
      <c r="Y13" s="230">
        <f>VLOOKUP($B13,'Product Output &amp; Intensity'!$B$1:$AT$21,COLUMN('Product Output &amp; Intensity'!Z$1)-1,0)*VLOOKUP($B13,'Energy Efficiency'!$B$1:$AS$21,COLUMN('Energy Efficiency'!Y$1)-1,0)</f>
        <v>1003590007622352.4</v>
      </c>
      <c r="Z13" s="230">
        <f>VLOOKUP($B13,'Product Output &amp; Intensity'!$B$1:$AT$21,COLUMN('Product Output &amp; Intensity'!AA$1)-1,0)*VLOOKUP($B13,'Energy Efficiency'!$B$1:$AS$21,COLUMN('Energy Efficiency'!Z$1)-1,0)</f>
        <v>1001475073028096.5</v>
      </c>
      <c r="AA13" s="230">
        <f>VLOOKUP($B13,'Product Output &amp; Intensity'!$B$1:$AT$21,COLUMN('Product Output &amp; Intensity'!AB$1)-1,0)*VLOOKUP($B13,'Energy Efficiency'!$B$1:$AS$21,COLUMN('Energy Efficiency'!AA$1)-1,0)</f>
        <v>999360411610616</v>
      </c>
      <c r="AB13" s="230">
        <f>VLOOKUP($B13,'Product Output &amp; Intensity'!$B$1:$AT$21,COLUMN('Product Output &amp; Intensity'!AC$1)-1,0)*VLOOKUP($B13,'Energy Efficiency'!$B$1:$AS$21,COLUMN('Energy Efficiency'!AB$1)-1,0)</f>
        <v>997246023369910.75</v>
      </c>
      <c r="AC13" s="230">
        <f>VLOOKUP($B13,'Product Output &amp; Intensity'!$B$1:$AT$21,COLUMN('Product Output &amp; Intensity'!AD$1)-1,0)*VLOOKUP($B13,'Energy Efficiency'!$B$1:$AS$21,COLUMN('Energy Efficiency'!AC$1)-1,0)</f>
        <v>995131908305980.75</v>
      </c>
      <c r="AD13" s="230">
        <f>VLOOKUP($B13,'Product Output &amp; Intensity'!$B$1:$AT$21,COLUMN('Product Output &amp; Intensity'!AE$1)-1,0)*VLOOKUP($B13,'Energy Efficiency'!$B$1:$AS$21,COLUMN('Energy Efficiency'!AD$1)-1,0)</f>
        <v>993018066418826.38</v>
      </c>
      <c r="AE13" s="230">
        <f>VLOOKUP($B13,'Product Output &amp; Intensity'!$B$1:$AT$21,COLUMN('Product Output &amp; Intensity'!AF$1)-1,0)*VLOOKUP($B13,'Energy Efficiency'!$B$1:$AS$21,COLUMN('Energy Efficiency'!AE$1)-1,0)</f>
        <v>986809851023701.38</v>
      </c>
      <c r="AF13" s="230">
        <f>VLOOKUP($B13,'Product Output &amp; Intensity'!$B$1:$AT$21,COLUMN('Product Output &amp; Intensity'!AG$1)-1,0)*VLOOKUP($B13,'Energy Efficiency'!$B$1:$AS$21,COLUMN('Energy Efficiency'!AF$1)-1,0)</f>
        <v>980602455158902.13</v>
      </c>
      <c r="AG13" s="230">
        <f>VLOOKUP($B13,'Product Output &amp; Intensity'!$B$1:$AT$21,COLUMN('Product Output &amp; Intensity'!AH$1)-1,0)*VLOOKUP($B13,'Energy Efficiency'!$B$1:$AS$21,COLUMN('Energy Efficiency'!AG$1)-1,0)</f>
        <v>974395878824428.88</v>
      </c>
      <c r="AH13" s="230">
        <f>VLOOKUP($B13,'Product Output &amp; Intensity'!$B$1:$AT$21,COLUMN('Product Output &amp; Intensity'!AI$1)-1,0)*VLOOKUP($B13,'Energy Efficiency'!$B$1:$AS$21,COLUMN('Energy Efficiency'!AH$1)-1,0)</f>
        <v>968190122020281.38</v>
      </c>
      <c r="AI13" s="230">
        <f>VLOOKUP($B13,'Product Output &amp; Intensity'!$B$1:$AT$21,COLUMN('Product Output &amp; Intensity'!AJ$1)-1,0)*VLOOKUP($B13,'Energy Efficiency'!$B$1:$AS$21,COLUMN('Energy Efficiency'!AI$1)-1,0)</f>
        <v>961985184746460</v>
      </c>
      <c r="AJ13" s="230">
        <f>VLOOKUP($B13,'Product Output &amp; Intensity'!$B$1:$AT$21,COLUMN('Product Output &amp; Intensity'!AK$1)-1,0)*VLOOKUP($B13,'Energy Efficiency'!$B$1:$AS$21,COLUMN('Energy Efficiency'!AJ$1)-1,0)</f>
        <v>953734426602529.63</v>
      </c>
      <c r="AK13" s="230">
        <f>VLOOKUP($B13,'Product Output &amp; Intensity'!$B$1:$AT$21,COLUMN('Product Output &amp; Intensity'!AL$1)-1,0)*VLOOKUP($B13,'Energy Efficiency'!$B$1:$AS$21,COLUMN('Energy Efficiency'!AK$1)-1,0)</f>
        <v>945484761165700.5</v>
      </c>
      <c r="AL13" s="230">
        <f>VLOOKUP($B13,'Product Output &amp; Intensity'!$B$1:$AT$21,COLUMN('Product Output &amp; Intensity'!AM$1)-1,0)*VLOOKUP($B13,'Energy Efficiency'!$B$1:$AS$21,COLUMN('Energy Efficiency'!AL$1)-1,0)</f>
        <v>937236188435972.5</v>
      </c>
      <c r="AM13" s="230">
        <f>VLOOKUP($B13,'Product Output &amp; Intensity'!$B$1:$AT$21,COLUMN('Product Output &amp; Intensity'!AN$1)-1,0)*VLOOKUP($B13,'Energy Efficiency'!$B$1:$AS$21,COLUMN('Energy Efficiency'!AM$1)-1,0)</f>
        <v>928988708413345.75</v>
      </c>
      <c r="AN13" s="230">
        <f>VLOOKUP($B13,'Product Output &amp; Intensity'!$B$1:$AT$21,COLUMN('Product Output &amp; Intensity'!AO$1)-1,0)*VLOOKUP($B13,'Energy Efficiency'!$B$1:$AS$21,COLUMN('Energy Efficiency'!AN$1)-1,0)</f>
        <v>920742321097819.63</v>
      </c>
      <c r="AO13" s="230">
        <f>VLOOKUP($B13,'Product Output &amp; Intensity'!$B$1:$AT$21,COLUMN('Product Output &amp; Intensity'!AP$1)-1,0)*VLOOKUP($B13,'Energy Efficiency'!$B$1:$AS$21,COLUMN('Energy Efficiency'!AO$1)-1,0)</f>
        <v>908405111572402.13</v>
      </c>
      <c r="AP13" s="230">
        <f>VLOOKUP($B13,'Product Output &amp; Intensity'!$B$1:$AT$21,COLUMN('Product Output &amp; Intensity'!AQ$1)-1,0)*VLOOKUP($B13,'Energy Efficiency'!$B$1:$AS$21,COLUMN('Energy Efficiency'!AP$1)-1,0)</f>
        <v>896069541107636.38</v>
      </c>
      <c r="AQ13" s="230">
        <f>VLOOKUP($B13,'Product Output &amp; Intensity'!$B$1:$AT$21,COLUMN('Product Output &amp; Intensity'!AR$1)-1,0)*VLOOKUP($B13,'Energy Efficiency'!$B$1:$AS$21,COLUMN('Energy Efficiency'!AQ$1)-1,0)</f>
        <v>883735609703522.25</v>
      </c>
      <c r="AR13" s="230">
        <f>VLOOKUP($B13,'Product Output &amp; Intensity'!$B$1:$AT$21,COLUMN('Product Output &amp; Intensity'!AS$1)-1,0)*VLOOKUP($B13,'Energy Efficiency'!$B$1:$AS$21,COLUMN('Energy Efficiency'!AR$1)-1,0)</f>
        <v>871403317360059.88</v>
      </c>
      <c r="AS13" s="230">
        <f>VLOOKUP($B13,'Product Output &amp; Intensity'!$B$1:$AT$21,COLUMN('Product Output &amp; Intensity'!AT$1)-1,0)*VLOOKUP($B13,'Energy Efficiency'!$B$1:$AS$21,COLUMN('Energy Efficiency'!AS$1)-1,0)</f>
        <v>858785828463198.75</v>
      </c>
    </row>
    <row r="14" spans="1:45" x14ac:dyDescent="0.25">
      <c r="A14" s="169" t="s">
        <v>1</v>
      </c>
      <c r="B14" s="173" t="s">
        <v>300</v>
      </c>
      <c r="C14" s="173" t="s">
        <v>357</v>
      </c>
      <c r="D14" s="234">
        <f>VLOOKUP($B14,'Product Output &amp; Intensity'!$B$1:$AT$21,COLUMN('Product Output &amp; Intensity'!E$1)-1,0)*VLOOKUP($B14,'Energy Efficiency'!$B$1:$AS$21,COLUMN('Energy Efficiency'!D$1)-1,0)</f>
        <v>1024357301276243.9</v>
      </c>
      <c r="E14" s="230">
        <f>VLOOKUP($B14,'Product Output &amp; Intensity'!$B$1:$AT$21,COLUMN('Product Output &amp; Intensity'!F$1)-1,0)*VLOOKUP($B14,'Energy Efficiency'!$B$1:$AS$21,COLUMN('Energy Efficiency'!E$1)-1,0)</f>
        <v>1053315081374061.1</v>
      </c>
      <c r="F14" s="230">
        <f>VLOOKUP($B14,'Product Output &amp; Intensity'!$B$1:$AT$21,COLUMN('Product Output &amp; Intensity'!G$1)-1,0)*VLOOKUP($B14,'Energy Efficiency'!$B$1:$AS$21,COLUMN('Energy Efficiency'!F$1)-1,0)</f>
        <v>1235862947770094.3</v>
      </c>
      <c r="G14" s="230">
        <f>VLOOKUP($B14,'Product Output &amp; Intensity'!$B$1:$AT$21,COLUMN('Product Output &amp; Intensity'!H$1)-1,0)*VLOOKUP($B14,'Energy Efficiency'!$B$1:$AS$21,COLUMN('Energy Efficiency'!G$1)-1,0)</f>
        <v>1540678956900428.5</v>
      </c>
      <c r="H14" s="230">
        <f>VLOOKUP($B14,'Product Output &amp; Intensity'!$B$1:$AT$21,COLUMN('Product Output &amp; Intensity'!I$1)-1,0)*VLOOKUP($B14,'Energy Efficiency'!$B$1:$AS$21,COLUMN('Energy Efficiency'!H$1)-1,0)</f>
        <v>1854362920734278.3</v>
      </c>
      <c r="I14" s="230">
        <f>VLOOKUP($B14,'Product Output &amp; Intensity'!$B$1:$AT$21,COLUMN('Product Output &amp; Intensity'!J$1)-1,0)*VLOOKUP($B14,'Energy Efficiency'!$B$1:$AS$21,COLUMN('Energy Efficiency'!I$1)-1,0)</f>
        <v>2087823125015483</v>
      </c>
      <c r="J14" s="230">
        <f>VLOOKUP($B14,'Product Output &amp; Intensity'!$B$1:$AT$21,COLUMN('Product Output &amp; Intensity'!K$1)-1,0)*VLOOKUP($B14,'Energy Efficiency'!$B$1:$AS$21,COLUMN('Energy Efficiency'!J$1)-1,0)</f>
        <v>2320342071027880</v>
      </c>
      <c r="K14" s="230">
        <f>VLOOKUP($B14,'Product Output &amp; Intensity'!$B$1:$AT$21,COLUMN('Product Output &amp; Intensity'!L$1)-1,0)*VLOOKUP($B14,'Energy Efficiency'!$B$1:$AS$21,COLUMN('Energy Efficiency'!K$1)-1,0)</f>
        <v>2425084421515961.5</v>
      </c>
      <c r="L14" s="230">
        <f>VLOOKUP($B14,'Product Output &amp; Intensity'!$B$1:$AT$21,COLUMN('Product Output &amp; Intensity'!M$1)-1,0)*VLOOKUP($B14,'Energy Efficiency'!$B$1:$AS$21,COLUMN('Energy Efficiency'!L$1)-1,0)</f>
        <v>2529763489947560</v>
      </c>
      <c r="M14" s="230">
        <f>VLOOKUP($B14,'Product Output &amp; Intensity'!$B$1:$AT$21,COLUMN('Product Output &amp; Intensity'!N$1)-1,0)*VLOOKUP($B14,'Energy Efficiency'!$B$1:$AS$21,COLUMN('Energy Efficiency'!M$1)-1,0)</f>
        <v>2634379276322676</v>
      </c>
      <c r="N14" s="230">
        <f>VLOOKUP($B14,'Product Output &amp; Intensity'!$B$1:$AT$21,COLUMN('Product Output &amp; Intensity'!O$1)-1,0)*VLOOKUP($B14,'Energy Efficiency'!$B$1:$AS$21,COLUMN('Energy Efficiency'!N$1)-1,0)</f>
        <v>2738931780641310</v>
      </c>
      <c r="O14" s="230">
        <f>VLOOKUP($B14,'Product Output &amp; Intensity'!$B$1:$AT$21,COLUMN('Product Output &amp; Intensity'!P$1)-1,0)*VLOOKUP($B14,'Energy Efficiency'!$B$1:$AS$21,COLUMN('Energy Efficiency'!O$1)-1,0)</f>
        <v>2843421002903460.5</v>
      </c>
      <c r="P14" s="230">
        <f>VLOOKUP($B14,'Product Output &amp; Intensity'!$B$1:$AT$21,COLUMN('Product Output &amp; Intensity'!Q$1)-1,0)*VLOOKUP($B14,'Energy Efficiency'!$B$1:$AS$21,COLUMN('Energy Efficiency'!P$1)-1,0)</f>
        <v>2906026814674055.5</v>
      </c>
      <c r="Q14" s="230">
        <f>VLOOKUP($B14,'Product Output &amp; Intensity'!$B$1:$AT$21,COLUMN('Product Output &amp; Intensity'!R$1)-1,0)*VLOOKUP($B14,'Energy Efficiency'!$B$1:$AS$21,COLUMN('Energy Efficiency'!Q$1)-1,0)</f>
        <v>2968607351591290.5</v>
      </c>
      <c r="R14" s="230">
        <f>VLOOKUP($B14,'Product Output &amp; Intensity'!$B$1:$AT$21,COLUMN('Product Output &amp; Intensity'!S$1)-1,0)*VLOOKUP($B14,'Energy Efficiency'!$B$1:$AS$21,COLUMN('Energy Efficiency'!R$1)-1,0)</f>
        <v>3031162613655167</v>
      </c>
      <c r="S14" s="230">
        <f>VLOOKUP($B14,'Product Output &amp; Intensity'!$B$1:$AT$21,COLUMN('Product Output &amp; Intensity'!T$1)-1,0)*VLOOKUP($B14,'Energy Efficiency'!$B$1:$AS$21,COLUMN('Energy Efficiency'!S$1)-1,0)</f>
        <v>3093692600865684</v>
      </c>
      <c r="T14" s="230">
        <f>VLOOKUP($B14,'Product Output &amp; Intensity'!$B$1:$AT$21,COLUMN('Product Output &amp; Intensity'!U$1)-1,0)*VLOOKUP($B14,'Energy Efficiency'!$B$1:$AS$21,COLUMN('Energy Efficiency'!T$1)-1,0)</f>
        <v>3156197313222841.5</v>
      </c>
      <c r="U14" s="230">
        <f>VLOOKUP($B14,'Product Output &amp; Intensity'!$B$1:$AT$21,COLUMN('Product Output &amp; Intensity'!V$1)-1,0)*VLOOKUP($B14,'Energy Efficiency'!$B$1:$AS$21,COLUMN('Energy Efficiency'!U$1)-1,0)</f>
        <v>3187546769069313.5</v>
      </c>
      <c r="V14" s="230">
        <f>VLOOKUP($B14,'Product Output &amp; Intensity'!$B$1:$AT$21,COLUMN('Product Output &amp; Intensity'!W$1)-1,0)*VLOOKUP($B14,'Energy Efficiency'!$B$1:$AS$21,COLUMN('Energy Efficiency'!V$1)-1,0)</f>
        <v>3218892016652700.5</v>
      </c>
      <c r="W14" s="230">
        <f>VLOOKUP($B14,'Product Output &amp; Intensity'!$B$1:$AT$21,COLUMN('Product Output &amp; Intensity'!X$1)-1,0)*VLOOKUP($B14,'Energy Efficiency'!$B$1:$AS$21,COLUMN('Energy Efficiency'!W$1)-1,0)</f>
        <v>3250233055973003.5</v>
      </c>
      <c r="X14" s="230">
        <f>VLOOKUP($B14,'Product Output &amp; Intensity'!$B$1:$AT$21,COLUMN('Product Output &amp; Intensity'!Y$1)-1,0)*VLOOKUP($B14,'Energy Efficiency'!$B$1:$AS$21,COLUMN('Energy Efficiency'!X$1)-1,0)</f>
        <v>3281569887030222.5</v>
      </c>
      <c r="Y14" s="230">
        <f>VLOOKUP($B14,'Product Output &amp; Intensity'!$B$1:$AT$21,COLUMN('Product Output &amp; Intensity'!Z$1)-1,0)*VLOOKUP($B14,'Energy Efficiency'!$B$1:$AS$21,COLUMN('Energy Efficiency'!Y$1)-1,0)</f>
        <v>3312902509824356</v>
      </c>
      <c r="Z14" s="230">
        <f>VLOOKUP($B14,'Product Output &amp; Intensity'!$B$1:$AT$21,COLUMN('Product Output &amp; Intensity'!AA$1)-1,0)*VLOOKUP($B14,'Energy Efficiency'!$B$1:$AS$21,COLUMN('Energy Efficiency'!Z$1)-1,0)</f>
        <v>3323198025460089</v>
      </c>
      <c r="AA14" s="230">
        <f>VLOOKUP($B14,'Product Output &amp; Intensity'!$B$1:$AT$21,COLUMN('Product Output &amp; Intensity'!AB$1)-1,0)*VLOOKUP($B14,'Energy Efficiency'!$B$1:$AS$21,COLUMN('Energy Efficiency'!AA$1)-1,0)</f>
        <v>3333492138341460.5</v>
      </c>
      <c r="AB14" s="230">
        <f>VLOOKUP($B14,'Product Output &amp; Intensity'!$B$1:$AT$21,COLUMN('Product Output &amp; Intensity'!AC$1)-1,0)*VLOOKUP($B14,'Energy Efficiency'!$B$1:$AS$21,COLUMN('Energy Efficiency'!AB$1)-1,0)</f>
        <v>3343784848468470.5</v>
      </c>
      <c r="AC14" s="230">
        <f>VLOOKUP($B14,'Product Output &amp; Intensity'!$B$1:$AT$21,COLUMN('Product Output &amp; Intensity'!AD$1)-1,0)*VLOOKUP($B14,'Energy Efficiency'!$B$1:$AS$21,COLUMN('Energy Efficiency'!AC$1)-1,0)</f>
        <v>3354076155841119</v>
      </c>
      <c r="AD14" s="230">
        <f>VLOOKUP($B14,'Product Output &amp; Intensity'!$B$1:$AT$21,COLUMN('Product Output &amp; Intensity'!AE$1)-1,0)*VLOOKUP($B14,'Energy Efficiency'!$B$1:$AS$21,COLUMN('Energy Efficiency'!AD$1)-1,0)</f>
        <v>3364366060459407</v>
      </c>
      <c r="AE14" s="230">
        <f>VLOOKUP($B14,'Product Output &amp; Intensity'!$B$1:$AT$21,COLUMN('Product Output &amp; Intensity'!AF$1)-1,0)*VLOOKUP($B14,'Energy Efficiency'!$B$1:$AS$21,COLUMN('Energy Efficiency'!AE$1)-1,0)</f>
        <v>3343115734638068</v>
      </c>
      <c r="AF14" s="230">
        <f>VLOOKUP($B14,'Product Output &amp; Intensity'!$B$1:$AT$21,COLUMN('Product Output &amp; Intensity'!AG$1)-1,0)*VLOOKUP($B14,'Energy Efficiency'!$B$1:$AS$21,COLUMN('Energy Efficiency'!AF$1)-1,0)</f>
        <v>3321868214325452</v>
      </c>
      <c r="AG14" s="230">
        <f>VLOOKUP($B14,'Product Output &amp; Intensity'!$B$1:$AT$21,COLUMN('Product Output &amp; Intensity'!AH$1)-1,0)*VLOOKUP($B14,'Energy Efficiency'!$B$1:$AS$21,COLUMN('Energy Efficiency'!AG$1)-1,0)</f>
        <v>3300623499521559</v>
      </c>
      <c r="AH14" s="230">
        <f>VLOOKUP($B14,'Product Output &amp; Intensity'!$B$1:$AT$21,COLUMN('Product Output &amp; Intensity'!AI$1)-1,0)*VLOOKUP($B14,'Energy Efficiency'!$B$1:$AS$21,COLUMN('Energy Efficiency'!AH$1)-1,0)</f>
        <v>3279381590226389</v>
      </c>
      <c r="AI14" s="230">
        <f>VLOOKUP($B14,'Product Output &amp; Intensity'!$B$1:$AT$21,COLUMN('Product Output &amp; Intensity'!AJ$1)-1,0)*VLOOKUP($B14,'Energy Efficiency'!$B$1:$AS$21,COLUMN('Energy Efficiency'!AI$1)-1,0)</f>
        <v>3258142486439940.5</v>
      </c>
      <c r="AJ14" s="230">
        <f>VLOOKUP($B14,'Product Output &amp; Intensity'!$B$1:$AT$21,COLUMN('Product Output &amp; Intensity'!AK$1)-1,0)*VLOOKUP($B14,'Energy Efficiency'!$B$1:$AS$21,COLUMN('Energy Efficiency'!AJ$1)-1,0)</f>
        <v>3226396752486364.5</v>
      </c>
      <c r="AK14" s="230">
        <f>VLOOKUP($B14,'Product Output &amp; Intensity'!$B$1:$AT$21,COLUMN('Product Output &amp; Intensity'!AL$1)-1,0)*VLOOKUP($B14,'Energy Efficiency'!$B$1:$AS$21,COLUMN('Energy Efficiency'!AK$1)-1,0)</f>
        <v>3194655226795872.5</v>
      </c>
      <c r="AL14" s="230">
        <f>VLOOKUP($B14,'Product Output &amp; Intensity'!$B$1:$AT$21,COLUMN('Product Output &amp; Intensity'!AM$1)-1,0)*VLOOKUP($B14,'Energy Efficiency'!$B$1:$AS$21,COLUMN('Energy Efficiency'!AL$1)-1,0)</f>
        <v>3162917909368465</v>
      </c>
      <c r="AM14" s="230">
        <f>VLOOKUP($B14,'Product Output &amp; Intensity'!$B$1:$AT$21,COLUMN('Product Output &amp; Intensity'!AN$1)-1,0)*VLOOKUP($B14,'Energy Efficiency'!$B$1:$AS$21,COLUMN('Energy Efficiency'!AM$1)-1,0)</f>
        <v>3131184800204141.5</v>
      </c>
      <c r="AN14" s="230">
        <f>VLOOKUP($B14,'Product Output &amp; Intensity'!$B$1:$AT$21,COLUMN('Product Output &amp; Intensity'!AO$1)-1,0)*VLOOKUP($B14,'Energy Efficiency'!$B$1:$AS$21,COLUMN('Energy Efficiency'!AN$1)-1,0)</f>
        <v>3099455899302903.5</v>
      </c>
      <c r="AO14" s="230">
        <f>VLOOKUP($B14,'Product Output &amp; Intensity'!$B$1:$AT$21,COLUMN('Product Output &amp; Intensity'!AP$1)-1,0)*VLOOKUP($B14,'Energy Efficiency'!$B$1:$AS$21,COLUMN('Energy Efficiency'!AO$1)-1,0)</f>
        <v>3072984171059723</v>
      </c>
      <c r="AP14" s="230">
        <f>VLOOKUP($B14,'Product Output &amp; Intensity'!$B$1:$AT$21,COLUMN('Product Output &amp; Intensity'!AQ$1)-1,0)*VLOOKUP($B14,'Energy Efficiency'!$B$1:$AS$21,COLUMN('Energy Efficiency'!AP$1)-1,0)</f>
        <v>3046515949702446</v>
      </c>
      <c r="AQ14" s="230">
        <f>VLOOKUP($B14,'Product Output &amp; Intensity'!$B$1:$AT$21,COLUMN('Product Output &amp; Intensity'!AR$1)-1,0)*VLOOKUP($B14,'Energy Efficiency'!$B$1:$AS$21,COLUMN('Energy Efficiency'!AQ$1)-1,0)</f>
        <v>3020051235231072.5</v>
      </c>
      <c r="AR14" s="230">
        <f>VLOOKUP($B14,'Product Output &amp; Intensity'!$B$1:$AT$21,COLUMN('Product Output &amp; Intensity'!AS$1)-1,0)*VLOOKUP($B14,'Energy Efficiency'!$B$1:$AS$21,COLUMN('Energy Efficiency'!AR$1)-1,0)</f>
        <v>2993590027645602.5</v>
      </c>
      <c r="AS14" s="230">
        <f>VLOOKUP($B14,'Product Output &amp; Intensity'!$B$1:$AT$21,COLUMN('Product Output &amp; Intensity'!AT$1)-1,0)*VLOOKUP($B14,'Energy Efficiency'!$B$1:$AS$21,COLUMN('Energy Efficiency'!AS$1)-1,0)</f>
        <v>2966141631678273</v>
      </c>
    </row>
    <row r="15" spans="1:45" x14ac:dyDescent="0.25">
      <c r="A15" s="169" t="s">
        <v>1</v>
      </c>
      <c r="B15" s="173" t="s">
        <v>301</v>
      </c>
      <c r="C15" s="173" t="s">
        <v>357</v>
      </c>
      <c r="D15" s="234">
        <f>VLOOKUP($B15,'Product Output &amp; Intensity'!$B$1:$AT$21,COLUMN('Product Output &amp; Intensity'!E$1)-1,0)*VLOOKUP($B15,'Energy Efficiency'!$B$1:$AS$21,COLUMN('Energy Efficiency'!D$1)-1,0)</f>
        <v>4015222456495382</v>
      </c>
      <c r="E15" s="230">
        <f>VLOOKUP($B15,'Product Output &amp; Intensity'!$B$1:$AT$21,COLUMN('Product Output &amp; Intensity'!F$1)-1,0)*VLOOKUP($B15,'Energy Efficiency'!$B$1:$AS$21,COLUMN('Energy Efficiency'!E$1)-1,0)</f>
        <v>4239485776875002</v>
      </c>
      <c r="F15" s="230">
        <f>VLOOKUP($B15,'Product Output &amp; Intensity'!$B$1:$AT$21,COLUMN('Product Output &amp; Intensity'!G$1)-1,0)*VLOOKUP($B15,'Energy Efficiency'!$B$1:$AS$21,COLUMN('Energy Efficiency'!F$1)-1,0)</f>
        <v>4431243584140712</v>
      </c>
      <c r="G15" s="230">
        <f>VLOOKUP($B15,'Product Output &amp; Intensity'!$B$1:$AT$21,COLUMN('Product Output &amp; Intensity'!H$1)-1,0)*VLOOKUP($B15,'Energy Efficiency'!$B$1:$AS$21,COLUMN('Energy Efficiency'!G$1)-1,0)</f>
        <v>4753421959830745</v>
      </c>
      <c r="H15" s="230">
        <f>VLOOKUP($B15,'Product Output &amp; Intensity'!$B$1:$AT$21,COLUMN('Product Output &amp; Intensity'!I$1)-1,0)*VLOOKUP($B15,'Energy Efficiency'!$B$1:$AS$21,COLUMN('Energy Efficiency'!H$1)-1,0)</f>
        <v>5163661800041500</v>
      </c>
      <c r="I15" s="230">
        <f>VLOOKUP($B15,'Product Output &amp; Intensity'!$B$1:$AT$21,COLUMN('Product Output &amp; Intensity'!J$1)-1,0)*VLOOKUP($B15,'Energy Efficiency'!$B$1:$AS$21,COLUMN('Energy Efficiency'!I$1)-1,0)</f>
        <v>5404498484169536</v>
      </c>
      <c r="J15" s="230">
        <f>VLOOKUP($B15,'Product Output &amp; Intensity'!$B$1:$AT$21,COLUMN('Product Output &amp; Intensity'!K$1)-1,0)*VLOOKUP($B15,'Energy Efficiency'!$B$1:$AS$21,COLUMN('Energy Efficiency'!J$1)-1,0)</f>
        <v>5644351166913860</v>
      </c>
      <c r="K15" s="230">
        <f>VLOOKUP($B15,'Product Output &amp; Intensity'!$B$1:$AT$21,COLUMN('Product Output &amp; Intensity'!L$1)-1,0)*VLOOKUP($B15,'Energy Efficiency'!$B$1:$AS$21,COLUMN('Energy Efficiency'!K$1)-1,0)</f>
        <v>5803876657608465</v>
      </c>
      <c r="L15" s="230">
        <f>VLOOKUP($B15,'Product Output &amp; Intensity'!$B$1:$AT$21,COLUMN('Product Output &amp; Intensity'!M$1)-1,0)*VLOOKUP($B15,'Energy Efficiency'!$B$1:$AS$21,COLUMN('Energy Efficiency'!L$1)-1,0)</f>
        <v>5963305387997352</v>
      </c>
      <c r="M15" s="230">
        <f>VLOOKUP($B15,'Product Output &amp; Intensity'!$B$1:$AT$21,COLUMN('Product Output &amp; Intensity'!N$1)-1,0)*VLOOKUP($B15,'Energy Efficiency'!$B$1:$AS$21,COLUMN('Energy Efficiency'!M$1)-1,0)</f>
        <v>6122637358080521</v>
      </c>
      <c r="N15" s="230">
        <f>VLOOKUP($B15,'Product Output &amp; Intensity'!$B$1:$AT$21,COLUMN('Product Output &amp; Intensity'!O$1)-1,0)*VLOOKUP($B15,'Energy Efficiency'!$B$1:$AS$21,COLUMN('Energy Efficiency'!N$1)-1,0)</f>
        <v>6281872567857971</v>
      </c>
      <c r="O15" s="230">
        <f>VLOOKUP($B15,'Product Output &amp; Intensity'!$B$1:$AT$21,COLUMN('Product Output &amp; Intensity'!P$1)-1,0)*VLOOKUP($B15,'Energy Efficiency'!$B$1:$AS$21,COLUMN('Energy Efficiency'!O$1)-1,0)</f>
        <v>6441011017329702</v>
      </c>
      <c r="P15" s="230">
        <f>VLOOKUP($B15,'Product Output &amp; Intensity'!$B$1:$AT$21,COLUMN('Product Output &amp; Intensity'!Q$1)-1,0)*VLOOKUP($B15,'Energy Efficiency'!$B$1:$AS$21,COLUMN('Energy Efficiency'!P$1)-1,0)</f>
        <v>6529163409780768</v>
      </c>
      <c r="Q15" s="230">
        <f>VLOOKUP($B15,'Product Output &amp; Intensity'!$B$1:$AT$21,COLUMN('Product Output &amp; Intensity'!R$1)-1,0)*VLOOKUP($B15,'Energy Efficiency'!$B$1:$AS$21,COLUMN('Energy Efficiency'!Q$1)-1,0)</f>
        <v>6617280018837293</v>
      </c>
      <c r="R15" s="230">
        <f>VLOOKUP($B15,'Product Output &amp; Intensity'!$B$1:$AT$21,COLUMN('Product Output &amp; Intensity'!S$1)-1,0)*VLOOKUP($B15,'Energy Efficiency'!$B$1:$AS$21,COLUMN('Energy Efficiency'!R$1)-1,0)</f>
        <v>6705360844499277</v>
      </c>
      <c r="S15" s="230">
        <f>VLOOKUP($B15,'Product Output &amp; Intensity'!$B$1:$AT$21,COLUMN('Product Output &amp; Intensity'!T$1)-1,0)*VLOOKUP($B15,'Energy Efficiency'!$B$1:$AS$21,COLUMN('Energy Efficiency'!S$1)-1,0)</f>
        <v>6793405886766720</v>
      </c>
      <c r="T15" s="230">
        <f>VLOOKUP($B15,'Product Output &amp; Intensity'!$B$1:$AT$21,COLUMN('Product Output &amp; Intensity'!U$1)-1,0)*VLOOKUP($B15,'Energy Efficiency'!$B$1:$AS$21,COLUMN('Energy Efficiency'!T$1)-1,0)</f>
        <v>6881415145639621</v>
      </c>
      <c r="U15" s="230">
        <f>VLOOKUP($B15,'Product Output &amp; Intensity'!$B$1:$AT$21,COLUMN('Product Output &amp; Intensity'!V$1)-1,0)*VLOOKUP($B15,'Energy Efficiency'!$B$1:$AS$21,COLUMN('Energy Efficiency'!U$1)-1,0)</f>
        <v>6934574226588067</v>
      </c>
      <c r="V15" s="230">
        <f>VLOOKUP($B15,'Product Output &amp; Intensity'!$B$1:$AT$21,COLUMN('Product Output &amp; Intensity'!W$1)-1,0)*VLOOKUP($B15,'Energy Efficiency'!$B$1:$AS$21,COLUMN('Energy Efficiency'!V$1)-1,0)</f>
        <v>6987726158014284</v>
      </c>
      <c r="W15" s="230">
        <f>VLOOKUP($B15,'Product Output &amp; Intensity'!$B$1:$AT$21,COLUMN('Product Output &amp; Intensity'!X$1)-1,0)*VLOOKUP($B15,'Energy Efficiency'!$B$1:$AS$21,COLUMN('Energy Efficiency'!W$1)-1,0)</f>
        <v>7040870939918272</v>
      </c>
      <c r="X15" s="230">
        <f>VLOOKUP($B15,'Product Output &amp; Intensity'!$B$1:$AT$21,COLUMN('Product Output &amp; Intensity'!Y$1)-1,0)*VLOOKUP($B15,'Energy Efficiency'!$B$1:$AS$21,COLUMN('Energy Efficiency'!X$1)-1,0)</f>
        <v>7094008572300031</v>
      </c>
      <c r="Y15" s="230">
        <f>VLOOKUP($B15,'Product Output &amp; Intensity'!$B$1:$AT$21,COLUMN('Product Output &amp; Intensity'!Z$1)-1,0)*VLOOKUP($B15,'Energy Efficiency'!$B$1:$AS$21,COLUMN('Energy Efficiency'!Y$1)-1,0)</f>
        <v>7147139055159559</v>
      </c>
      <c r="Z15" s="230">
        <f>VLOOKUP($B15,'Product Output &amp; Intensity'!$B$1:$AT$21,COLUMN('Product Output &amp; Intensity'!AA$1)-1,0)*VLOOKUP($B15,'Energy Efficiency'!$B$1:$AS$21,COLUMN('Energy Efficiency'!Z$1)-1,0)</f>
        <v>7182395732445998</v>
      </c>
      <c r="AA15" s="230">
        <f>VLOOKUP($B15,'Product Output &amp; Intensity'!$B$1:$AT$21,COLUMN('Product Output &amp; Intensity'!AB$1)-1,0)*VLOOKUP($B15,'Energy Efficiency'!$B$1:$AS$21,COLUMN('Energy Efficiency'!AA$1)-1,0)</f>
        <v>7217647643384284</v>
      </c>
      <c r="AB15" s="230">
        <f>VLOOKUP($B15,'Product Output &amp; Intensity'!$B$1:$AT$21,COLUMN('Product Output &amp; Intensity'!AC$1)-1,0)*VLOOKUP($B15,'Energy Efficiency'!$B$1:$AS$21,COLUMN('Energy Efficiency'!AB$1)-1,0)</f>
        <v>7252894787974417</v>
      </c>
      <c r="AC15" s="230">
        <f>VLOOKUP($B15,'Product Output &amp; Intensity'!$B$1:$AT$21,COLUMN('Product Output &amp; Intensity'!AD$1)-1,0)*VLOOKUP($B15,'Energy Efficiency'!$B$1:$AS$21,COLUMN('Energy Efficiency'!AC$1)-1,0)</f>
        <v>7288137166216398</v>
      </c>
      <c r="AD15" s="230">
        <f>VLOOKUP($B15,'Product Output &amp; Intensity'!$B$1:$AT$21,COLUMN('Product Output &amp; Intensity'!AE$1)-1,0)*VLOOKUP($B15,'Energy Efficiency'!$B$1:$AS$21,COLUMN('Energy Efficiency'!AD$1)-1,0)</f>
        <v>7323374778110227</v>
      </c>
      <c r="AE15" s="230">
        <f>VLOOKUP($B15,'Product Output &amp; Intensity'!$B$1:$AT$21,COLUMN('Product Output &amp; Intensity'!AF$1)-1,0)*VLOOKUP($B15,'Energy Efficiency'!$B$1:$AS$21,COLUMN('Energy Efficiency'!AE$1)-1,0)</f>
        <v>7358607623655902</v>
      </c>
      <c r="AF15" s="230">
        <f>VLOOKUP($B15,'Product Output &amp; Intensity'!$B$1:$AT$21,COLUMN('Product Output &amp; Intensity'!AG$1)-1,0)*VLOOKUP($B15,'Energy Efficiency'!$B$1:$AS$21,COLUMN('Energy Efficiency'!AF$1)-1,0)</f>
        <v>7393835702853424</v>
      </c>
      <c r="AG15" s="230">
        <f>VLOOKUP($B15,'Product Output &amp; Intensity'!$B$1:$AT$21,COLUMN('Product Output &amp; Intensity'!AH$1)-1,0)*VLOOKUP($B15,'Energy Efficiency'!$B$1:$AS$21,COLUMN('Energy Efficiency'!AG$1)-1,0)</f>
        <v>7429059015702793</v>
      </c>
      <c r="AH15" s="230">
        <f>VLOOKUP($B15,'Product Output &amp; Intensity'!$B$1:$AT$21,COLUMN('Product Output &amp; Intensity'!AI$1)-1,0)*VLOOKUP($B15,'Energy Efficiency'!$B$1:$AS$21,COLUMN('Energy Efficiency'!AH$1)-1,0)</f>
        <v>7464277562204009</v>
      </c>
      <c r="AI15" s="230">
        <f>VLOOKUP($B15,'Product Output &amp; Intensity'!$B$1:$AT$21,COLUMN('Product Output &amp; Intensity'!AJ$1)-1,0)*VLOOKUP($B15,'Energy Efficiency'!$B$1:$AS$21,COLUMN('Energy Efficiency'!AI$1)-1,0)</f>
        <v>7499491342357074</v>
      </c>
      <c r="AJ15" s="230">
        <f>VLOOKUP($B15,'Product Output &amp; Intensity'!$B$1:$AT$21,COLUMN('Product Output &amp; Intensity'!AK$1)-1,0)*VLOOKUP($B15,'Energy Efficiency'!$B$1:$AS$21,COLUMN('Energy Efficiency'!AJ$1)-1,0)</f>
        <v>7516845615981507</v>
      </c>
      <c r="AK15" s="230">
        <f>VLOOKUP($B15,'Product Output &amp; Intensity'!$B$1:$AT$21,COLUMN('Product Output &amp; Intensity'!AL$1)-1,0)*VLOOKUP($B15,'Energy Efficiency'!$B$1:$AS$21,COLUMN('Energy Efficiency'!AK$1)-1,0)</f>
        <v>7534197506431864</v>
      </c>
      <c r="AL15" s="230">
        <f>VLOOKUP($B15,'Product Output &amp; Intensity'!$B$1:$AT$21,COLUMN('Product Output &amp; Intensity'!AM$1)-1,0)*VLOOKUP($B15,'Energy Efficiency'!$B$1:$AS$21,COLUMN('Energy Efficiency'!AL$1)-1,0)</f>
        <v>7551547013708144</v>
      </c>
      <c r="AM15" s="230">
        <f>VLOOKUP($B15,'Product Output &amp; Intensity'!$B$1:$AT$21,COLUMN('Product Output &amp; Intensity'!AN$1)-1,0)*VLOOKUP($B15,'Energy Efficiency'!$B$1:$AS$21,COLUMN('Energy Efficiency'!AM$1)-1,0)</f>
        <v>7568894137810348</v>
      </c>
      <c r="AN15" s="230">
        <f>VLOOKUP($B15,'Product Output &amp; Intensity'!$B$1:$AT$21,COLUMN('Product Output &amp; Intensity'!AO$1)-1,0)*VLOOKUP($B15,'Energy Efficiency'!$B$1:$AS$21,COLUMN('Energy Efficiency'!AN$1)-1,0)</f>
        <v>7586238878738472</v>
      </c>
      <c r="AO15" s="230">
        <f>VLOOKUP($B15,'Product Output &amp; Intensity'!$B$1:$AT$21,COLUMN('Product Output &amp; Intensity'!AP$1)-1,0)*VLOOKUP($B15,'Energy Efficiency'!$B$1:$AS$21,COLUMN('Energy Efficiency'!AO$1)-1,0)</f>
        <v>7603581236492523</v>
      </c>
      <c r="AP15" s="230">
        <f>VLOOKUP($B15,'Product Output &amp; Intensity'!$B$1:$AT$21,COLUMN('Product Output &amp; Intensity'!AQ$1)-1,0)*VLOOKUP($B15,'Energy Efficiency'!$B$1:$AS$21,COLUMN('Energy Efficiency'!AP$1)-1,0)</f>
        <v>7620921211072498</v>
      </c>
      <c r="AQ15" s="230">
        <f>VLOOKUP($B15,'Product Output &amp; Intensity'!$B$1:$AT$21,COLUMN('Product Output &amp; Intensity'!AR$1)-1,0)*VLOOKUP($B15,'Energy Efficiency'!$B$1:$AS$21,COLUMN('Energy Efficiency'!AQ$1)-1,0)</f>
        <v>7638258802478396</v>
      </c>
      <c r="AR15" s="230">
        <f>VLOOKUP($B15,'Product Output &amp; Intensity'!$B$1:$AT$21,COLUMN('Product Output &amp; Intensity'!AS$1)-1,0)*VLOOKUP($B15,'Energy Efficiency'!$B$1:$AS$21,COLUMN('Energy Efficiency'!AR$1)-1,0)</f>
        <v>7655594010710217</v>
      </c>
      <c r="AS15" s="230">
        <f>VLOOKUP($B15,'Product Output &amp; Intensity'!$B$1:$AT$21,COLUMN('Product Output &amp; Intensity'!AT$1)-1,0)*VLOOKUP($B15,'Energy Efficiency'!$B$1:$AS$21,COLUMN('Energy Efficiency'!AS$1)-1,0)</f>
        <v>7670364923635810</v>
      </c>
    </row>
    <row r="16" spans="1:45" x14ac:dyDescent="0.25">
      <c r="A16" s="169" t="s">
        <v>25</v>
      </c>
      <c r="B16" s="173" t="s">
        <v>302</v>
      </c>
      <c r="C16" s="173" t="s">
        <v>357</v>
      </c>
      <c r="D16" s="234">
        <f>VLOOKUP($B16,'Product Output &amp; Intensity'!$B$1:$AT$21,COLUMN('Product Output &amp; Intensity'!E$1)-1,0)*VLOOKUP($B16,'Energy Efficiency'!$B$1:$AS$21,COLUMN('Energy Efficiency'!D$1)-1,0)</f>
        <v>6514507479656303</v>
      </c>
      <c r="E16" s="230">
        <f>VLOOKUP($B16,'Product Output &amp; Intensity'!$B$1:$AT$21,COLUMN('Product Output &amp; Intensity'!F$1)-1,0)*VLOOKUP($B16,'Energy Efficiency'!$B$1:$AS$21,COLUMN('Energy Efficiency'!E$1)-1,0)</f>
        <v>6869305048424880</v>
      </c>
      <c r="F16" s="230">
        <f>VLOOKUP($B16,'Product Output &amp; Intensity'!$B$1:$AT$21,COLUMN('Product Output &amp; Intensity'!G$1)-1,0)*VLOOKUP($B16,'Energy Efficiency'!$B$1:$AS$21,COLUMN('Energy Efficiency'!F$1)-1,0)</f>
        <v>6930075551705053</v>
      </c>
      <c r="G16" s="230">
        <f>VLOOKUP($B16,'Product Output &amp; Intensity'!$B$1:$AT$21,COLUMN('Product Output &amp; Intensity'!H$1)-1,0)*VLOOKUP($B16,'Energy Efficiency'!$B$1:$AS$21,COLUMN('Energy Efficiency'!G$1)-1,0)</f>
        <v>7022838264928773</v>
      </c>
      <c r="H16" s="230">
        <f>VLOOKUP($B16,'Product Output &amp; Intensity'!$B$1:$AT$21,COLUMN('Product Output &amp; Intensity'!I$1)-1,0)*VLOOKUP($B16,'Energy Efficiency'!$B$1:$AS$21,COLUMN('Energy Efficiency'!H$1)-1,0)</f>
        <v>7294911668094404</v>
      </c>
      <c r="I16" s="230">
        <f>VLOOKUP($B16,'Product Output &amp; Intensity'!$B$1:$AT$21,COLUMN('Product Output &amp; Intensity'!J$1)-1,0)*VLOOKUP($B16,'Energy Efficiency'!$B$1:$AS$21,COLUMN('Energy Efficiency'!I$1)-1,0)</f>
        <v>7370064733567816</v>
      </c>
      <c r="J16" s="230">
        <f>VLOOKUP($B16,'Product Output &amp; Intensity'!$B$1:$AT$21,COLUMN('Product Output &amp; Intensity'!K$1)-1,0)*VLOOKUP($B16,'Energy Efficiency'!$B$1:$AS$21,COLUMN('Energy Efficiency'!J$1)-1,0)</f>
        <v>7444888007132662</v>
      </c>
      <c r="K16" s="230">
        <f>VLOOKUP($B16,'Product Output &amp; Intensity'!$B$1:$AT$21,COLUMN('Product Output &amp; Intensity'!L$1)-1,0)*VLOOKUP($B16,'Energy Efficiency'!$B$1:$AS$21,COLUMN('Energy Efficiency'!K$1)-1,0)</f>
        <v>7535687722489654</v>
      </c>
      <c r="L16" s="230">
        <f>VLOOKUP($B16,'Product Output &amp; Intensity'!$B$1:$AT$21,COLUMN('Product Output &amp; Intensity'!M$1)-1,0)*VLOOKUP($B16,'Energy Efficiency'!$B$1:$AS$21,COLUMN('Energy Efficiency'!L$1)-1,0)</f>
        <v>7626431601186593</v>
      </c>
      <c r="M16" s="230">
        <f>VLOOKUP($B16,'Product Output &amp; Intensity'!$B$1:$AT$21,COLUMN('Product Output &amp; Intensity'!N$1)-1,0)*VLOOKUP($B16,'Energy Efficiency'!$B$1:$AS$21,COLUMN('Energy Efficiency'!M$1)-1,0)</f>
        <v>7717119643223478</v>
      </c>
      <c r="N16" s="230">
        <f>VLOOKUP($B16,'Product Output &amp; Intensity'!$B$1:$AT$21,COLUMN('Product Output &amp; Intensity'!O$1)-1,0)*VLOOKUP($B16,'Energy Efficiency'!$B$1:$AS$21,COLUMN('Energy Efficiency'!N$1)-1,0)</f>
        <v>7807751848600309</v>
      </c>
      <c r="O16" s="230">
        <f>VLOOKUP($B16,'Product Output &amp; Intensity'!$B$1:$AT$21,COLUMN('Product Output &amp; Intensity'!P$1)-1,0)*VLOOKUP($B16,'Energy Efficiency'!$B$1:$AS$21,COLUMN('Energy Efficiency'!O$1)-1,0)</f>
        <v>7898328217317086</v>
      </c>
      <c r="P16" s="230">
        <f>VLOOKUP($B16,'Product Output &amp; Intensity'!$B$1:$AT$21,COLUMN('Product Output &amp; Intensity'!Q$1)-1,0)*VLOOKUP($B16,'Energy Efficiency'!$B$1:$AS$21,COLUMN('Energy Efficiency'!P$1)-1,0)</f>
        <v>7803845627536286</v>
      </c>
      <c r="Q16" s="230">
        <f>VLOOKUP($B16,'Product Output &amp; Intensity'!$B$1:$AT$21,COLUMN('Product Output &amp; Intensity'!R$1)-1,0)*VLOOKUP($B16,'Energy Efficiency'!$B$1:$AS$21,COLUMN('Energy Efficiency'!Q$1)-1,0)</f>
        <v>7709400206358862</v>
      </c>
      <c r="R16" s="230">
        <f>VLOOKUP($B16,'Product Output &amp; Intensity'!$B$1:$AT$21,COLUMN('Product Output &amp; Intensity'!S$1)-1,0)*VLOOKUP($B16,'Energy Efficiency'!$B$1:$AS$21,COLUMN('Energy Efficiency'!R$1)-1,0)</f>
        <v>7614991953784813</v>
      </c>
      <c r="S16" s="230">
        <f>VLOOKUP($B16,'Product Output &amp; Intensity'!$B$1:$AT$21,COLUMN('Product Output &amp; Intensity'!T$1)-1,0)*VLOOKUP($B16,'Energy Efficiency'!$B$1:$AS$21,COLUMN('Energy Efficiency'!S$1)-1,0)</f>
        <v>7520620869814140</v>
      </c>
      <c r="T16" s="230">
        <f>VLOOKUP($B16,'Product Output &amp; Intensity'!$B$1:$AT$21,COLUMN('Product Output &amp; Intensity'!U$1)-1,0)*VLOOKUP($B16,'Energy Efficiency'!$B$1:$AS$21,COLUMN('Energy Efficiency'!T$1)-1,0)</f>
        <v>7426286954446842</v>
      </c>
      <c r="U16" s="230">
        <f>VLOOKUP($B16,'Product Output &amp; Intensity'!$B$1:$AT$21,COLUMN('Product Output &amp; Intensity'!V$1)-1,0)*VLOOKUP($B16,'Energy Efficiency'!$B$1:$AS$21,COLUMN('Energy Efficiency'!U$1)-1,0)</f>
        <v>7295840510948505</v>
      </c>
      <c r="V16" s="230">
        <f>VLOOKUP($B16,'Product Output &amp; Intensity'!$B$1:$AT$21,COLUMN('Product Output &amp; Intensity'!W$1)-1,0)*VLOOKUP($B16,'Energy Efficiency'!$B$1:$AS$21,COLUMN('Energy Efficiency'!V$1)-1,0)</f>
        <v>7165411395453063</v>
      </c>
      <c r="W16" s="230">
        <f>VLOOKUP($B16,'Product Output &amp; Intensity'!$B$1:$AT$21,COLUMN('Product Output &amp; Intensity'!X$1)-1,0)*VLOOKUP($B16,'Energy Efficiency'!$B$1:$AS$21,COLUMN('Energy Efficiency'!W$1)-1,0)</f>
        <v>7034999607960514</v>
      </c>
      <c r="X16" s="230">
        <f>VLOOKUP($B16,'Product Output &amp; Intensity'!$B$1:$AT$21,COLUMN('Product Output &amp; Intensity'!Y$1)-1,0)*VLOOKUP($B16,'Energy Efficiency'!$B$1:$AS$21,COLUMN('Energy Efficiency'!X$1)-1,0)</f>
        <v>6904605148470858</v>
      </c>
      <c r="Y16" s="230">
        <f>VLOOKUP($B16,'Product Output &amp; Intensity'!$B$1:$AT$21,COLUMN('Product Output &amp; Intensity'!Z$1)-1,0)*VLOOKUP($B16,'Energy Efficiency'!$B$1:$AS$21,COLUMN('Energy Efficiency'!Y$1)-1,0)</f>
        <v>6774228016984097</v>
      </c>
      <c r="Z16" s="230">
        <f>VLOOKUP($B16,'Product Output &amp; Intensity'!$B$1:$AT$21,COLUMN('Product Output &amp; Intensity'!AA$1)-1,0)*VLOOKUP($B16,'Energy Efficiency'!$B$1:$AS$21,COLUMN('Energy Efficiency'!Z$1)-1,0)</f>
        <v>6594379437235795</v>
      </c>
      <c r="AA16" s="230">
        <f>VLOOKUP($B16,'Product Output &amp; Intensity'!$B$1:$AT$21,COLUMN('Product Output &amp; Intensity'!AB$1)-1,0)*VLOOKUP($B16,'Energy Efficiency'!$B$1:$AS$21,COLUMN('Energy Efficiency'!AA$1)-1,0)</f>
        <v>6414554786634347</v>
      </c>
      <c r="AB16" s="230">
        <f>VLOOKUP($B16,'Product Output &amp; Intensity'!$B$1:$AT$21,COLUMN('Product Output &amp; Intensity'!AC$1)-1,0)*VLOOKUP($B16,'Energy Efficiency'!$B$1:$AS$21,COLUMN('Energy Efficiency'!AB$1)-1,0)</f>
        <v>6234754065179752</v>
      </c>
      <c r="AC16" s="230">
        <f>VLOOKUP($B16,'Product Output &amp; Intensity'!$B$1:$AT$21,COLUMN('Product Output &amp; Intensity'!AD$1)-1,0)*VLOOKUP($B16,'Energy Efficiency'!$B$1:$AS$21,COLUMN('Energy Efficiency'!AC$1)-1,0)</f>
        <v>6054977272872010</v>
      </c>
      <c r="AD16" s="230">
        <f>VLOOKUP($B16,'Product Output &amp; Intensity'!$B$1:$AT$21,COLUMN('Product Output &amp; Intensity'!AE$1)-1,0)*VLOOKUP($B16,'Energy Efficiency'!$B$1:$AS$21,COLUMN('Energy Efficiency'!AD$1)-1,0)</f>
        <v>5875224409711122</v>
      </c>
      <c r="AE16" s="230">
        <f>VLOOKUP($B16,'Product Output &amp; Intensity'!$B$1:$AT$21,COLUMN('Product Output &amp; Intensity'!AF$1)-1,0)*VLOOKUP($B16,'Energy Efficiency'!$B$1:$AS$21,COLUMN('Energy Efficiency'!AE$1)-1,0)</f>
        <v>5738783714926054</v>
      </c>
      <c r="AF16" s="230">
        <f>VLOOKUP($B16,'Product Output &amp; Intensity'!$B$1:$AT$21,COLUMN('Product Output &amp; Intensity'!AG$1)-1,0)*VLOOKUP($B16,'Energy Efficiency'!$B$1:$AS$21,COLUMN('Energy Efficiency'!AF$1)-1,0)</f>
        <v>5602361173286876</v>
      </c>
      <c r="AG16" s="230">
        <f>VLOOKUP($B16,'Product Output &amp; Intensity'!$B$1:$AT$21,COLUMN('Product Output &amp; Intensity'!AH$1)-1,0)*VLOOKUP($B16,'Energy Efficiency'!$B$1:$AS$21,COLUMN('Energy Efficiency'!AG$1)-1,0)</f>
        <v>5465956784793586</v>
      </c>
      <c r="AH16" s="230">
        <f>VLOOKUP($B16,'Product Output &amp; Intensity'!$B$1:$AT$21,COLUMN('Product Output &amp; Intensity'!AI$1)-1,0)*VLOOKUP($B16,'Energy Efficiency'!$B$1:$AS$21,COLUMN('Energy Efficiency'!AH$1)-1,0)</f>
        <v>5329570549446185</v>
      </c>
      <c r="AI16" s="230">
        <f>VLOOKUP($B16,'Product Output &amp; Intensity'!$B$1:$AT$21,COLUMN('Product Output &amp; Intensity'!AJ$1)-1,0)*VLOOKUP($B16,'Energy Efficiency'!$B$1:$AS$21,COLUMN('Energy Efficiency'!AI$1)-1,0)</f>
        <v>5193202467244672</v>
      </c>
      <c r="AJ16" s="230">
        <f>VLOOKUP($B16,'Product Output &amp; Intensity'!$B$1:$AT$21,COLUMN('Product Output &amp; Intensity'!AK$1)-1,0)*VLOOKUP($B16,'Energy Efficiency'!$B$1:$AS$21,COLUMN('Energy Efficiency'!AJ$1)-1,0)</f>
        <v>5112490280051764</v>
      </c>
      <c r="AK16" s="230">
        <f>VLOOKUP($B16,'Product Output &amp; Intensity'!$B$1:$AT$21,COLUMN('Product Output &amp; Intensity'!AL$1)-1,0)*VLOOKUP($B16,'Energy Efficiency'!$B$1:$AS$21,COLUMN('Energy Efficiency'!AK$1)-1,0)</f>
        <v>5031788819717790</v>
      </c>
      <c r="AL16" s="230">
        <f>VLOOKUP($B16,'Product Output &amp; Intensity'!$B$1:$AT$21,COLUMN('Product Output &amp; Intensity'!AM$1)-1,0)*VLOOKUP($B16,'Energy Efficiency'!$B$1:$AS$21,COLUMN('Energy Efficiency'!AL$1)-1,0)</f>
        <v>4951098086242750</v>
      </c>
      <c r="AM16" s="230">
        <f>VLOOKUP($B16,'Product Output &amp; Intensity'!$B$1:$AT$21,COLUMN('Product Output &amp; Intensity'!AN$1)-1,0)*VLOOKUP($B16,'Energy Efficiency'!$B$1:$AS$21,COLUMN('Energy Efficiency'!AM$1)-1,0)</f>
        <v>4870418079626644</v>
      </c>
      <c r="AN16" s="230">
        <f>VLOOKUP($B16,'Product Output &amp; Intensity'!$B$1:$AT$21,COLUMN('Product Output &amp; Intensity'!AO$1)-1,0)*VLOOKUP($B16,'Energy Efficiency'!$B$1:$AS$21,COLUMN('Energy Efficiency'!AN$1)-1,0)</f>
        <v>4789748799869473</v>
      </c>
      <c r="AO16" s="230">
        <f>VLOOKUP($B16,'Product Output &amp; Intensity'!$B$1:$AT$21,COLUMN('Product Output &amp; Intensity'!AP$1)-1,0)*VLOOKUP($B16,'Energy Efficiency'!$B$1:$AS$21,COLUMN('Energy Efficiency'!AO$1)-1,0)</f>
        <v>4752652582387570</v>
      </c>
      <c r="AP16" s="230">
        <f>VLOOKUP($B16,'Product Output &amp; Intensity'!$B$1:$AT$21,COLUMN('Product Output &amp; Intensity'!AQ$1)-1,0)*VLOOKUP($B16,'Energy Efficiency'!$B$1:$AS$21,COLUMN('Energy Efficiency'!AP$1)-1,0)</f>
        <v>4715561275310177</v>
      </c>
      <c r="AQ16" s="230">
        <f>VLOOKUP($B16,'Product Output &amp; Intensity'!$B$1:$AT$21,COLUMN('Product Output &amp; Intensity'!AR$1)-1,0)*VLOOKUP($B16,'Energy Efficiency'!$B$1:$AS$21,COLUMN('Energy Efficiency'!AQ$1)-1,0)</f>
        <v>4678474878637292</v>
      </c>
      <c r="AR16" s="230">
        <f>VLOOKUP($B16,'Product Output &amp; Intensity'!$B$1:$AT$21,COLUMN('Product Output &amp; Intensity'!AS$1)-1,0)*VLOOKUP($B16,'Energy Efficiency'!$B$1:$AS$21,COLUMN('Energy Efficiency'!AR$1)-1,0)</f>
        <v>4641393392368917</v>
      </c>
      <c r="AS16" s="230">
        <f>VLOOKUP($B16,'Product Output &amp; Intensity'!$B$1:$AT$21,COLUMN('Product Output &amp; Intensity'!AT$1)-1,0)*VLOOKUP($B16,'Energy Efficiency'!$B$1:$AS$21,COLUMN('Energy Efficiency'!AS$1)-1,0)</f>
        <v>4602779482008727</v>
      </c>
    </row>
    <row r="17" spans="1:45" x14ac:dyDescent="0.25">
      <c r="A17" s="169" t="s">
        <v>25</v>
      </c>
      <c r="B17" s="173" t="s">
        <v>303</v>
      </c>
      <c r="C17" s="173" t="s">
        <v>357</v>
      </c>
      <c r="D17" s="234">
        <f>VLOOKUP($B17,'Product Output &amp; Intensity'!$B$1:$AT$21,COLUMN('Product Output &amp; Intensity'!E$1)-1,0)*VLOOKUP($B17,'Energy Efficiency'!$B$1:$AS$21,COLUMN('Energy Efficiency'!D$1)-1,0)</f>
        <v>235835224425080.75</v>
      </c>
      <c r="E17" s="230">
        <f>VLOOKUP($B17,'Product Output &amp; Intensity'!$B$1:$AT$21,COLUMN('Product Output &amp; Intensity'!F$1)-1,0)*VLOOKUP($B17,'Energy Efficiency'!$B$1:$AS$21,COLUMN('Energy Efficiency'!E$1)-1,0)</f>
        <v>245421021563900.5</v>
      </c>
      <c r="F17" s="230">
        <f>VLOOKUP($B17,'Product Output &amp; Intensity'!$B$1:$AT$21,COLUMN('Product Output &amp; Intensity'!G$1)-1,0)*VLOOKUP($B17,'Energy Efficiency'!$B$1:$AS$21,COLUMN('Energy Efficiency'!F$1)-1,0)</f>
        <v>257651946132178.44</v>
      </c>
      <c r="G17" s="230">
        <f>VLOOKUP($B17,'Product Output &amp; Intensity'!$B$1:$AT$21,COLUMN('Product Output &amp; Intensity'!H$1)-1,0)*VLOOKUP($B17,'Energy Efficiency'!$B$1:$AS$21,COLUMN('Energy Efficiency'!G$1)-1,0)</f>
        <v>275715456792616.63</v>
      </c>
      <c r="H17" s="230">
        <f>VLOOKUP($B17,'Product Output &amp; Intensity'!$B$1:$AT$21,COLUMN('Product Output &amp; Intensity'!I$1)-1,0)*VLOOKUP($B17,'Energy Efficiency'!$B$1:$AS$21,COLUMN('Energy Efficiency'!H$1)-1,0)</f>
        <v>301176260288338.19</v>
      </c>
      <c r="I17" s="230">
        <f>VLOOKUP($B17,'Product Output &amp; Intensity'!$B$1:$AT$21,COLUMN('Product Output &amp; Intensity'!J$1)-1,0)*VLOOKUP($B17,'Energy Efficiency'!$B$1:$AS$21,COLUMN('Energy Efficiency'!I$1)-1,0)</f>
        <v>317841226652123.56</v>
      </c>
      <c r="J17" s="230">
        <f>VLOOKUP($B17,'Product Output &amp; Intensity'!$B$1:$AT$21,COLUMN('Product Output &amp; Intensity'!K$1)-1,0)*VLOOKUP($B17,'Energy Efficiency'!$B$1:$AS$21,COLUMN('Energy Efficiency'!J$1)-1,0)</f>
        <v>334438328445412.63</v>
      </c>
      <c r="K17" s="230">
        <f>VLOOKUP($B17,'Product Output &amp; Intensity'!$B$1:$AT$21,COLUMN('Product Output &amp; Intensity'!L$1)-1,0)*VLOOKUP($B17,'Energy Efficiency'!$B$1:$AS$21,COLUMN('Energy Efficiency'!K$1)-1,0)</f>
        <v>339910296895993.63</v>
      </c>
      <c r="L17" s="230">
        <f>VLOOKUP($B17,'Product Output &amp; Intensity'!$B$1:$AT$21,COLUMN('Product Output &amp; Intensity'!M$1)-1,0)*VLOOKUP($B17,'Energy Efficiency'!$B$1:$AS$21,COLUMN('Energy Efficiency'!L$1)-1,0)</f>
        <v>345378920963290.19</v>
      </c>
      <c r="M17" s="230">
        <f>VLOOKUP($B17,'Product Output &amp; Intensity'!$B$1:$AT$21,COLUMN('Product Output &amp; Intensity'!N$1)-1,0)*VLOOKUP($B17,'Energy Efficiency'!$B$1:$AS$21,COLUMN('Energy Efficiency'!M$1)-1,0)</f>
        <v>350844200647302.31</v>
      </c>
      <c r="N17" s="230">
        <f>VLOOKUP($B17,'Product Output &amp; Intensity'!$B$1:$AT$21,COLUMN('Product Output &amp; Intensity'!O$1)-1,0)*VLOOKUP($B17,'Energy Efficiency'!$B$1:$AS$21,COLUMN('Energy Efficiency'!N$1)-1,0)</f>
        <v>356306135948029.94</v>
      </c>
      <c r="O17" s="230">
        <f>VLOOKUP($B17,'Product Output &amp; Intensity'!$B$1:$AT$21,COLUMN('Product Output &amp; Intensity'!P$1)-1,0)*VLOOKUP($B17,'Energy Efficiency'!$B$1:$AS$21,COLUMN('Energy Efficiency'!O$1)-1,0)</f>
        <v>361764726865473.19</v>
      </c>
      <c r="P17" s="230">
        <f>VLOOKUP($B17,'Product Output &amp; Intensity'!$B$1:$AT$21,COLUMN('Product Output &amp; Intensity'!Q$1)-1,0)*VLOOKUP($B17,'Energy Efficiency'!$B$1:$AS$21,COLUMN('Energy Efficiency'!P$1)-1,0)</f>
        <v>361135924114069.25</v>
      </c>
      <c r="Q17" s="230">
        <f>VLOOKUP($B17,'Product Output &amp; Intensity'!$B$1:$AT$21,COLUMN('Product Output &amp; Intensity'!R$1)-1,0)*VLOOKUP($B17,'Energy Efficiency'!$B$1:$AS$21,COLUMN('Energy Efficiency'!Q$1)-1,0)</f>
        <v>360507343987112.56</v>
      </c>
      <c r="R17" s="230">
        <f>VLOOKUP($B17,'Product Output &amp; Intensity'!$B$1:$AT$21,COLUMN('Product Output &amp; Intensity'!S$1)-1,0)*VLOOKUP($B17,'Energy Efficiency'!$B$1:$AS$21,COLUMN('Energy Efficiency'!R$1)-1,0)</f>
        <v>359878986484603.13</v>
      </c>
      <c r="S17" s="230">
        <f>VLOOKUP($B17,'Product Output &amp; Intensity'!$B$1:$AT$21,COLUMN('Product Output &amp; Intensity'!T$1)-1,0)*VLOOKUP($B17,'Energy Efficiency'!$B$1:$AS$21,COLUMN('Energy Efficiency'!S$1)-1,0)</f>
        <v>359250851606541.06</v>
      </c>
      <c r="T17" s="230">
        <f>VLOOKUP($B17,'Product Output &amp; Intensity'!$B$1:$AT$21,COLUMN('Product Output &amp; Intensity'!U$1)-1,0)*VLOOKUP($B17,'Energy Efficiency'!$B$1:$AS$21,COLUMN('Energy Efficiency'!T$1)-1,0)</f>
        <v>358622939352926.19</v>
      </c>
      <c r="U17" s="230">
        <f>VLOOKUP($B17,'Product Output &amp; Intensity'!$B$1:$AT$21,COLUMN('Product Output &amp; Intensity'!V$1)-1,0)*VLOOKUP($B17,'Energy Efficiency'!$B$1:$AS$21,COLUMN('Energy Efficiency'!U$1)-1,0)</f>
        <v>355263226215974.19</v>
      </c>
      <c r="V17" s="230">
        <f>VLOOKUP($B17,'Product Output &amp; Intensity'!$B$1:$AT$21,COLUMN('Product Output &amp; Intensity'!W$1)-1,0)*VLOOKUP($B17,'Energy Efficiency'!$B$1:$AS$21,COLUMN('Energy Efficiency'!V$1)-1,0)</f>
        <v>351903957882668</v>
      </c>
      <c r="W17" s="230">
        <f>VLOOKUP($B17,'Product Output &amp; Intensity'!$B$1:$AT$21,COLUMN('Product Output &amp; Intensity'!X$1)-1,0)*VLOOKUP($B17,'Energy Efficiency'!$B$1:$AS$21,COLUMN('Energy Efficiency'!W$1)-1,0)</f>
        <v>348545134353007.44</v>
      </c>
      <c r="X17" s="230">
        <f>VLOOKUP($B17,'Product Output &amp; Intensity'!$B$1:$AT$21,COLUMN('Product Output &amp; Intensity'!Y$1)-1,0)*VLOOKUP($B17,'Energy Efficiency'!$B$1:$AS$21,COLUMN('Energy Efficiency'!X$1)-1,0)</f>
        <v>345186755626992.69</v>
      </c>
      <c r="Y17" s="230">
        <f>VLOOKUP($B17,'Product Output &amp; Intensity'!$B$1:$AT$21,COLUMN('Product Output &amp; Intensity'!Z$1)-1,0)*VLOOKUP($B17,'Energy Efficiency'!$B$1:$AS$21,COLUMN('Energy Efficiency'!Y$1)-1,0)</f>
        <v>341828821704623.56</v>
      </c>
      <c r="Z17" s="230">
        <f>VLOOKUP($B17,'Product Output &amp; Intensity'!$B$1:$AT$21,COLUMN('Product Output &amp; Intensity'!AA$1)-1,0)*VLOOKUP($B17,'Energy Efficiency'!$B$1:$AS$21,COLUMN('Energy Efficiency'!Z$1)-1,0)</f>
        <v>338471332585900.19</v>
      </c>
      <c r="AA17" s="230">
        <f>VLOOKUP($B17,'Product Output &amp; Intensity'!$B$1:$AT$21,COLUMN('Product Output &amp; Intensity'!AB$1)-1,0)*VLOOKUP($B17,'Energy Efficiency'!$B$1:$AS$21,COLUMN('Energy Efficiency'!AA$1)-1,0)</f>
        <v>335114288270822.5</v>
      </c>
      <c r="AB17" s="230">
        <f>VLOOKUP($B17,'Product Output &amp; Intensity'!$B$1:$AT$21,COLUMN('Product Output &amp; Intensity'!AC$1)-1,0)*VLOOKUP($B17,'Energy Efficiency'!$B$1:$AS$21,COLUMN('Energy Efficiency'!AB$1)-1,0)</f>
        <v>331757688759390.5</v>
      </c>
      <c r="AC17" s="230">
        <f>VLOOKUP($B17,'Product Output &amp; Intensity'!$B$1:$AT$21,COLUMN('Product Output &amp; Intensity'!AD$1)-1,0)*VLOOKUP($B17,'Energy Efficiency'!$B$1:$AS$21,COLUMN('Energy Efficiency'!AC$1)-1,0)</f>
        <v>328401534051604.25</v>
      </c>
      <c r="AD17" s="230">
        <f>VLOOKUP($B17,'Product Output &amp; Intensity'!$B$1:$AT$21,COLUMN('Product Output &amp; Intensity'!AE$1)-1,0)*VLOOKUP($B17,'Energy Efficiency'!$B$1:$AS$21,COLUMN('Energy Efficiency'!AD$1)-1,0)</f>
        <v>325045824147463.69</v>
      </c>
      <c r="AE17" s="230">
        <f>VLOOKUP($B17,'Product Output &amp; Intensity'!$B$1:$AT$21,COLUMN('Product Output &amp; Intensity'!AF$1)-1,0)*VLOOKUP($B17,'Energy Efficiency'!$B$1:$AS$21,COLUMN('Energy Efficiency'!AE$1)-1,0)</f>
        <v>320023768585585.56</v>
      </c>
      <c r="AF17" s="230">
        <f>VLOOKUP($B17,'Product Output &amp; Intensity'!$B$1:$AT$21,COLUMN('Product Output &amp; Intensity'!AG$1)-1,0)*VLOOKUP($B17,'Energy Efficiency'!$B$1:$AS$21,COLUMN('Energy Efficiency'!AF$1)-1,0)</f>
        <v>315002380229176.06</v>
      </c>
      <c r="AG17" s="230">
        <f>VLOOKUP($B17,'Product Output &amp; Intensity'!$B$1:$AT$21,COLUMN('Product Output &amp; Intensity'!AH$1)-1,0)*VLOOKUP($B17,'Energy Efficiency'!$B$1:$AS$21,COLUMN('Energy Efficiency'!AG$1)-1,0)</f>
        <v>309981659078235.06</v>
      </c>
      <c r="AH17" s="230">
        <f>VLOOKUP($B17,'Product Output &amp; Intensity'!$B$1:$AT$21,COLUMN('Product Output &amp; Intensity'!AI$1)-1,0)*VLOOKUP($B17,'Energy Efficiency'!$B$1:$AS$21,COLUMN('Energy Efficiency'!AH$1)-1,0)</f>
        <v>304961605132762.63</v>
      </c>
      <c r="AI17" s="230">
        <f>VLOOKUP($B17,'Product Output &amp; Intensity'!$B$1:$AT$21,COLUMN('Product Output &amp; Intensity'!AJ$1)-1,0)*VLOOKUP($B17,'Energy Efficiency'!$B$1:$AS$21,COLUMN('Energy Efficiency'!AI$1)-1,0)</f>
        <v>299942218392758.81</v>
      </c>
      <c r="AJ17" s="230">
        <f>VLOOKUP($B17,'Product Output &amp; Intensity'!$B$1:$AT$21,COLUMN('Product Output &amp; Intensity'!AK$1)-1,0)*VLOOKUP($B17,'Energy Efficiency'!$B$1:$AS$21,COLUMN('Energy Efficiency'!AJ$1)-1,0)</f>
        <v>295478910343832.25</v>
      </c>
      <c r="AK17" s="230">
        <f>VLOOKUP($B17,'Product Output &amp; Intensity'!$B$1:$AT$21,COLUMN('Product Output &amp; Intensity'!AL$1)-1,0)*VLOOKUP($B17,'Energy Efficiency'!$B$1:$AS$21,COLUMN('Energy Efficiency'!AK$1)-1,0)</f>
        <v>291016195366433.25</v>
      </c>
      <c r="AL17" s="230">
        <f>VLOOKUP($B17,'Product Output &amp; Intensity'!$B$1:$AT$21,COLUMN('Product Output &amp; Intensity'!AM$1)-1,0)*VLOOKUP($B17,'Energy Efficiency'!$B$1:$AS$21,COLUMN('Energy Efficiency'!AL$1)-1,0)</f>
        <v>286554073460561.94</v>
      </c>
      <c r="AM17" s="230">
        <f>VLOOKUP($B17,'Product Output &amp; Intensity'!$B$1:$AT$21,COLUMN('Product Output &amp; Intensity'!AN$1)-1,0)*VLOOKUP($B17,'Energy Efficiency'!$B$1:$AS$21,COLUMN('Energy Efficiency'!AM$1)-1,0)</f>
        <v>282092544626218.19</v>
      </c>
      <c r="AN17" s="230">
        <f>VLOOKUP($B17,'Product Output &amp; Intensity'!$B$1:$AT$21,COLUMN('Product Output &amp; Intensity'!AO$1)-1,0)*VLOOKUP($B17,'Energy Efficiency'!$B$1:$AS$21,COLUMN('Energy Efficiency'!AN$1)-1,0)</f>
        <v>277631608863402.03</v>
      </c>
      <c r="AO17" s="230">
        <f>VLOOKUP($B17,'Product Output &amp; Intensity'!$B$1:$AT$21,COLUMN('Product Output &amp; Intensity'!AP$1)-1,0)*VLOOKUP($B17,'Energy Efficiency'!$B$1:$AS$21,COLUMN('Energy Efficiency'!AO$1)-1,0)</f>
        <v>272060813870600.88</v>
      </c>
      <c r="AP17" s="230">
        <f>VLOOKUP($B17,'Product Output &amp; Intensity'!$B$1:$AT$21,COLUMN('Product Output &amp; Intensity'!AQ$1)-1,0)*VLOOKUP($B17,'Energy Efficiency'!$B$1:$AS$21,COLUMN('Energy Efficiency'!AP$1)-1,0)</f>
        <v>266490760217209.22</v>
      </c>
      <c r="AQ17" s="230">
        <f>VLOOKUP($B17,'Product Output &amp; Intensity'!$B$1:$AT$21,COLUMN('Product Output &amp; Intensity'!AR$1)-1,0)*VLOOKUP($B17,'Energy Efficiency'!$B$1:$AS$21,COLUMN('Energy Efficiency'!AQ$1)-1,0)</f>
        <v>260921447903227.06</v>
      </c>
      <c r="AR17" s="230">
        <f>VLOOKUP($B17,'Product Output &amp; Intensity'!$B$1:$AT$21,COLUMN('Product Output &amp; Intensity'!AS$1)-1,0)*VLOOKUP($B17,'Energy Efficiency'!$B$1:$AS$21,COLUMN('Energy Efficiency'!AR$1)-1,0)</f>
        <v>255352876928654.44</v>
      </c>
      <c r="AS17" s="230">
        <f>VLOOKUP($B17,'Product Output &amp; Intensity'!$B$1:$AT$21,COLUMN('Product Output &amp; Intensity'!AT$1)-1,0)*VLOOKUP($B17,'Energy Efficiency'!$B$1:$AS$21,COLUMN('Energy Efficiency'!AS$1)-1,0)</f>
        <v>249701646609921.16</v>
      </c>
    </row>
    <row r="18" spans="1:45" x14ac:dyDescent="0.25">
      <c r="A18" s="170" t="s">
        <v>26</v>
      </c>
      <c r="B18" s="173" t="s">
        <v>403</v>
      </c>
      <c r="C18" s="173" t="s">
        <v>357</v>
      </c>
      <c r="D18" s="234">
        <f>VLOOKUP($B18,'Product Output &amp; Intensity'!$B$1:$AT$21,COLUMN('Product Output &amp; Intensity'!E$1)-1,0)*VLOOKUP($B18,'Energy Efficiency'!$B$1:$AS$21,COLUMN('Energy Efficiency'!D$1)-1,0)</f>
        <v>1.7938132158965514E+16</v>
      </c>
      <c r="E18" s="230">
        <f>VLOOKUP($B18,'Product Output &amp; Intensity'!$B$1:$AT$21,COLUMN('Product Output &amp; Intensity'!F$1)-1,0)*VLOOKUP($B18,'Energy Efficiency'!$B$1:$AS$21,COLUMN('Energy Efficiency'!E$1)-1,0)</f>
        <v>1.8463579335346024E+16</v>
      </c>
      <c r="F18" s="230">
        <f>VLOOKUP($B18,'Product Output &amp; Intensity'!$B$1:$AT$21,COLUMN('Product Output &amp; Intensity'!G$1)-1,0)*VLOOKUP($B18,'Energy Efficiency'!$B$1:$AS$21,COLUMN('Energy Efficiency'!F$1)-1,0)</f>
        <v>1.9158452425691736E+16</v>
      </c>
      <c r="G18" s="230">
        <f>VLOOKUP($B18,'Product Output &amp; Intensity'!$B$1:$AT$21,COLUMN('Product Output &amp; Intensity'!H$1)-1,0)*VLOOKUP($B18,'Energy Efficiency'!$B$1:$AS$21,COLUMN('Energy Efficiency'!G$1)-1,0)</f>
        <v>2.0187101355128088E+16</v>
      </c>
      <c r="H18" s="230">
        <f>VLOOKUP($B18,'Product Output &amp; Intensity'!$B$1:$AT$21,COLUMN('Product Output &amp; Intensity'!I$1)-1,0)*VLOOKUP($B18,'Energy Efficiency'!$B$1:$AS$21,COLUMN('Energy Efficiency'!H$1)-1,0)</f>
        <v>2.1750071524425816E+16</v>
      </c>
      <c r="I18" s="230">
        <f>VLOOKUP($B18,'Product Output &amp; Intensity'!$B$1:$AT$21,COLUMN('Product Output &amp; Intensity'!J$1)-1,0)*VLOOKUP($B18,'Energy Efficiency'!$B$1:$AS$21,COLUMN('Energy Efficiency'!I$1)-1,0)</f>
        <v>2.2690735428106424E+16</v>
      </c>
      <c r="J18" s="230">
        <f>VLOOKUP($B18,'Product Output &amp; Intensity'!$B$1:$AT$21,COLUMN('Product Output &amp; Intensity'!K$1)-1,0)*VLOOKUP($B18,'Energy Efficiency'!$B$1:$AS$21,COLUMN('Energy Efficiency'!J$1)-1,0)</f>
        <v>2.3627549675886208E+16</v>
      </c>
      <c r="K18" s="230">
        <f>VLOOKUP($B18,'Product Output &amp; Intensity'!$B$1:$AT$21,COLUMN('Product Output &amp; Intensity'!L$1)-1,0)*VLOOKUP($B18,'Energy Efficiency'!$B$1:$AS$21,COLUMN('Energy Efficiency'!K$1)-1,0)</f>
        <v>2.414536055344974E+16</v>
      </c>
      <c r="L18" s="230">
        <f>VLOOKUP($B18,'Product Output &amp; Intensity'!$B$1:$AT$21,COLUMN('Product Output &amp; Intensity'!M$1)-1,0)*VLOOKUP($B18,'Energy Efficiency'!$B$1:$AS$21,COLUMN('Energy Efficiency'!L$1)-1,0)</f>
        <v>2.4662856397017596E+16</v>
      </c>
      <c r="M18" s="230">
        <f>VLOOKUP($B18,'Product Output &amp; Intensity'!$B$1:$AT$21,COLUMN('Product Output &amp; Intensity'!N$1)-1,0)*VLOOKUP($B18,'Energy Efficiency'!$B$1:$AS$21,COLUMN('Energy Efficiency'!M$1)-1,0)</f>
        <v>2.5180037206589772E+16</v>
      </c>
      <c r="N18" s="230">
        <f>VLOOKUP($B18,'Product Output &amp; Intensity'!$B$1:$AT$21,COLUMN('Product Output &amp; Intensity'!O$1)-1,0)*VLOOKUP($B18,'Energy Efficiency'!$B$1:$AS$21,COLUMN('Energy Efficiency'!N$1)-1,0)</f>
        <v>2.5696902982166272E+16</v>
      </c>
      <c r="O18" s="230">
        <f>VLOOKUP($B18,'Product Output &amp; Intensity'!$B$1:$AT$21,COLUMN('Product Output &amp; Intensity'!P$1)-1,0)*VLOOKUP($B18,'Energy Efficiency'!$B$1:$AS$21,COLUMN('Energy Efficiency'!O$1)-1,0)</f>
        <v>2.6213453723747092E+16</v>
      </c>
      <c r="P18" s="230">
        <f>VLOOKUP($B18,'Product Output &amp; Intensity'!$B$1:$AT$21,COLUMN('Product Output &amp; Intensity'!Q$1)-1,0)*VLOOKUP($B18,'Energy Efficiency'!$B$1:$AS$21,COLUMN('Energy Efficiency'!P$1)-1,0)</f>
        <v>2.6245651334478056E+16</v>
      </c>
      <c r="Q18" s="230">
        <f>VLOOKUP($B18,'Product Output &amp; Intensity'!$B$1:$AT$21,COLUMN('Product Output &amp; Intensity'!R$1)-1,0)*VLOOKUP($B18,'Energy Efficiency'!$B$1:$AS$21,COLUMN('Energy Efficiency'!Q$1)-1,0)</f>
        <v>2.6277833966092612E+16</v>
      </c>
      <c r="R18" s="230">
        <f>VLOOKUP($B18,'Product Output &amp; Intensity'!$B$1:$AT$21,COLUMN('Product Output &amp; Intensity'!S$1)-1,0)*VLOOKUP($B18,'Energy Efficiency'!$B$1:$AS$21,COLUMN('Energy Efficiency'!R$1)-1,0)</f>
        <v>2.6310001618590752E+16</v>
      </c>
      <c r="S18" s="230">
        <f>VLOOKUP($B18,'Product Output &amp; Intensity'!$B$1:$AT$21,COLUMN('Product Output &amp; Intensity'!T$1)-1,0)*VLOOKUP($B18,'Energy Efficiency'!$B$1:$AS$21,COLUMN('Energy Efficiency'!S$1)-1,0)</f>
        <v>2.6342154291972476E+16</v>
      </c>
      <c r="T18" s="230">
        <f>VLOOKUP($B18,'Product Output &amp; Intensity'!$B$1:$AT$21,COLUMN('Product Output &amp; Intensity'!U$1)-1,0)*VLOOKUP($B18,'Energy Efficiency'!$B$1:$AS$21,COLUMN('Energy Efficiency'!T$1)-1,0)</f>
        <v>2.6374291986237796E+16</v>
      </c>
      <c r="U18" s="230">
        <f>VLOOKUP($B18,'Product Output &amp; Intensity'!$B$1:$AT$21,COLUMN('Product Output &amp; Intensity'!V$1)-1,0)*VLOOKUP($B18,'Energy Efficiency'!$B$1:$AS$21,COLUMN('Energy Efficiency'!U$1)-1,0)</f>
        <v>2.6073270906345316E+16</v>
      </c>
      <c r="V18" s="230">
        <f>VLOOKUP($B18,'Product Output &amp; Intensity'!$B$1:$AT$21,COLUMN('Product Output &amp; Intensity'!W$1)-1,0)*VLOOKUP($B18,'Energy Efficiency'!$B$1:$AS$21,COLUMN('Energy Efficiency'!V$1)-1,0)</f>
        <v>2.5772289730818968E+16</v>
      </c>
      <c r="W18" s="230">
        <f>VLOOKUP($B18,'Product Output &amp; Intensity'!$B$1:$AT$21,COLUMN('Product Output &amp; Intensity'!X$1)-1,0)*VLOOKUP($B18,'Energy Efficiency'!$B$1:$AS$21,COLUMN('Energy Efficiency'!W$1)-1,0)</f>
        <v>2.5471348459658744E+16</v>
      </c>
      <c r="X18" s="230">
        <f>VLOOKUP($B18,'Product Output &amp; Intensity'!$B$1:$AT$21,COLUMN('Product Output &amp; Intensity'!Y$1)-1,0)*VLOOKUP($B18,'Energy Efficiency'!$B$1:$AS$21,COLUMN('Energy Efficiency'!X$1)-1,0)</f>
        <v>2.5170447092864644E+16</v>
      </c>
      <c r="Y18" s="230">
        <f>VLOOKUP($B18,'Product Output &amp; Intensity'!$B$1:$AT$21,COLUMN('Product Output &amp; Intensity'!Z$1)-1,0)*VLOOKUP($B18,'Energy Efficiency'!$B$1:$AS$21,COLUMN('Energy Efficiency'!Y$1)-1,0)</f>
        <v>2.4869585630436668E+16</v>
      </c>
      <c r="Z18" s="230">
        <f>VLOOKUP($B18,'Product Output &amp; Intensity'!$B$1:$AT$21,COLUMN('Product Output &amp; Intensity'!AA$1)-1,0)*VLOOKUP($B18,'Energy Efficiency'!$B$1:$AS$21,COLUMN('Energy Efficiency'!Z$1)-1,0)</f>
        <v>2.4306996418635668E+16</v>
      </c>
      <c r="AA18" s="230">
        <f>VLOOKUP($B18,'Product Output &amp; Intensity'!$B$1:$AT$21,COLUMN('Product Output &amp; Intensity'!AB$1)-1,0)*VLOOKUP($B18,'Energy Efficiency'!$B$1:$AS$21,COLUMN('Energy Efficiency'!AA$1)-1,0)</f>
        <v>2.3744482027521152E+16</v>
      </c>
      <c r="AB18" s="230">
        <f>VLOOKUP($B18,'Product Output &amp; Intensity'!$B$1:$AT$21,COLUMN('Product Output &amp; Intensity'!AC$1)-1,0)*VLOOKUP($B18,'Energy Efficiency'!$B$1:$AS$21,COLUMN('Energy Efficiency'!AB$1)-1,0)</f>
        <v>2.3182042457093124E+16</v>
      </c>
      <c r="AC18" s="230">
        <f>VLOOKUP($B18,'Product Output &amp; Intensity'!$B$1:$AT$21,COLUMN('Product Output &amp; Intensity'!AD$1)-1,0)*VLOOKUP($B18,'Energy Efficiency'!$B$1:$AS$21,COLUMN('Energy Efficiency'!AC$1)-1,0)</f>
        <v>2.261967770735158E+16</v>
      </c>
      <c r="AD18" s="230">
        <f>VLOOKUP($B18,'Product Output &amp; Intensity'!$B$1:$AT$21,COLUMN('Product Output &amp; Intensity'!AE$1)-1,0)*VLOOKUP($B18,'Energy Efficiency'!$B$1:$AS$21,COLUMN('Energy Efficiency'!AD$1)-1,0)</f>
        <v>2.2057387778296524E+16</v>
      </c>
      <c r="AE18" s="230">
        <f>VLOOKUP($B18,'Product Output &amp; Intensity'!$B$1:$AT$21,COLUMN('Product Output &amp; Intensity'!AF$1)-1,0)*VLOOKUP($B18,'Energy Efficiency'!$B$1:$AS$21,COLUMN('Energy Efficiency'!AE$1)-1,0)</f>
        <v>2.1495172669927948E+16</v>
      </c>
      <c r="AF18" s="230">
        <f>VLOOKUP($B18,'Product Output &amp; Intensity'!$B$1:$AT$21,COLUMN('Product Output &amp; Intensity'!AG$1)-1,0)*VLOOKUP($B18,'Energy Efficiency'!$B$1:$AS$21,COLUMN('Energy Efficiency'!AF$1)-1,0)</f>
        <v>2.0933032382245864E+16</v>
      </c>
      <c r="AG18" s="230">
        <f>VLOOKUP($B18,'Product Output &amp; Intensity'!$B$1:$AT$21,COLUMN('Product Output &amp; Intensity'!AH$1)-1,0)*VLOOKUP($B18,'Energy Efficiency'!$B$1:$AS$21,COLUMN('Energy Efficiency'!AG$1)-1,0)</f>
        <v>2.0370966915250264E+16</v>
      </c>
      <c r="AH18" s="230">
        <f>VLOOKUP($B18,'Product Output &amp; Intensity'!$B$1:$AT$21,COLUMN('Product Output &amp; Intensity'!AI$1)-1,0)*VLOOKUP($B18,'Energy Efficiency'!$B$1:$AS$21,COLUMN('Energy Efficiency'!AH$1)-1,0)</f>
        <v>1.9808976268941148E+16</v>
      </c>
      <c r="AI18" s="230">
        <f>VLOOKUP($B18,'Product Output &amp; Intensity'!$B$1:$AT$21,COLUMN('Product Output &amp; Intensity'!AJ$1)-1,0)*VLOOKUP($B18,'Energy Efficiency'!$B$1:$AS$21,COLUMN('Energy Efficiency'!AI$1)-1,0)</f>
        <v>1.924706044331852E+16</v>
      </c>
      <c r="AJ18" s="230">
        <f>VLOOKUP($B18,'Product Output &amp; Intensity'!$B$1:$AT$21,COLUMN('Product Output &amp; Intensity'!AK$1)-1,0)*VLOOKUP($B18,'Energy Efficiency'!$B$1:$AS$21,COLUMN('Energy Efficiency'!AJ$1)-1,0)</f>
        <v>1.8759960316135904E+16</v>
      </c>
      <c r="AK18" s="230">
        <f>VLOOKUP($B18,'Product Output &amp; Intensity'!$B$1:$AT$21,COLUMN('Product Output &amp; Intensity'!AL$1)-1,0)*VLOOKUP($B18,'Energy Efficiency'!$B$1:$AS$21,COLUMN('Energy Efficiency'!AK$1)-1,0)</f>
        <v>1.8272925033548244E+16</v>
      </c>
      <c r="AL18" s="230">
        <f>VLOOKUP($B18,'Product Output &amp; Intensity'!$B$1:$AT$21,COLUMN('Product Output &amp; Intensity'!AM$1)-1,0)*VLOOKUP($B18,'Energy Efficiency'!$B$1:$AS$21,COLUMN('Energy Efficiency'!AL$1)-1,0)</f>
        <v>1.778595459555554E+16</v>
      </c>
      <c r="AM18" s="230">
        <f>VLOOKUP($B18,'Product Output &amp; Intensity'!$B$1:$AT$21,COLUMN('Product Output &amp; Intensity'!AN$1)-1,0)*VLOOKUP($B18,'Energy Efficiency'!$B$1:$AS$21,COLUMN('Energy Efficiency'!AM$1)-1,0)</f>
        <v>1.7299049002157788E+16</v>
      </c>
      <c r="AN18" s="230">
        <f>VLOOKUP($B18,'Product Output &amp; Intensity'!$B$1:$AT$21,COLUMN('Product Output &amp; Intensity'!AO$1)-1,0)*VLOOKUP($B18,'Energy Efficiency'!$B$1:$AS$21,COLUMN('Energy Efficiency'!AN$1)-1,0)</f>
        <v>1.6812208253354992E+16</v>
      </c>
      <c r="AO18" s="230">
        <f>VLOOKUP($B18,'Product Output &amp; Intensity'!$B$1:$AT$21,COLUMN('Product Output &amp; Intensity'!AP$1)-1,0)*VLOOKUP($B18,'Energy Efficiency'!$B$1:$AS$21,COLUMN('Energy Efficiency'!AO$1)-1,0)</f>
        <v>1.6301034793697678E+16</v>
      </c>
      <c r="AP18" s="230">
        <f>VLOOKUP($B18,'Product Output &amp; Intensity'!$B$1:$AT$21,COLUMN('Product Output &amp; Intensity'!AQ$1)-1,0)*VLOOKUP($B18,'Energy Efficiency'!$B$1:$AS$21,COLUMN('Energy Efficiency'!AP$1)-1,0)</f>
        <v>1.5789929436203306E+16</v>
      </c>
      <c r="AQ18" s="230">
        <f>VLOOKUP($B18,'Product Output &amp; Intensity'!$B$1:$AT$21,COLUMN('Product Output &amp; Intensity'!AR$1)-1,0)*VLOOKUP($B18,'Energy Efficiency'!$B$1:$AS$21,COLUMN('Energy Efficiency'!AQ$1)-1,0)</f>
        <v>1.5278892180871878E+16</v>
      </c>
      <c r="AR18" s="230">
        <f>VLOOKUP($B18,'Product Output &amp; Intensity'!$B$1:$AT$21,COLUMN('Product Output &amp; Intensity'!AS$1)-1,0)*VLOOKUP($B18,'Energy Efficiency'!$B$1:$AS$21,COLUMN('Energy Efficiency'!AR$1)-1,0)</f>
        <v>1.4767923027703392E+16</v>
      </c>
      <c r="AS18" s="230">
        <f>VLOOKUP($B18,'Product Output &amp; Intensity'!$B$1:$AT$21,COLUMN('Product Output &amp; Intensity'!AT$1)-1,0)*VLOOKUP($B18,'Energy Efficiency'!$B$1:$AS$21,COLUMN('Energy Efficiency'!AS$1)-1,0)</f>
        <v>1.425226170224819E+16</v>
      </c>
    </row>
    <row r="19" spans="1:45" x14ac:dyDescent="0.25">
      <c r="A19" s="169" t="s">
        <v>27</v>
      </c>
      <c r="B19" s="173" t="s">
        <v>304</v>
      </c>
      <c r="C19" s="173" t="s">
        <v>357</v>
      </c>
      <c r="D19" s="234">
        <f>VLOOKUP($B19,'Product Output &amp; Intensity'!$B$1:$AT$21,COLUMN('Product Output &amp; Intensity'!E$1)-1,0)*VLOOKUP($B19,'Energy Efficiency'!$B$1:$AS$21,COLUMN('Energy Efficiency'!D$1)-1,0)</f>
        <v>3135254343981574</v>
      </c>
      <c r="E19" s="230">
        <f>VLOOKUP($B19,'Product Output &amp; Intensity'!$B$1:$AT$21,COLUMN('Product Output &amp; Intensity'!F$1)-1,0)*VLOOKUP($B19,'Energy Efficiency'!$B$1:$AS$21,COLUMN('Energy Efficiency'!E$1)-1,0)</f>
        <v>3233704576259968.5</v>
      </c>
      <c r="F19" s="230">
        <f>VLOOKUP($B19,'Product Output &amp; Intensity'!$B$1:$AT$21,COLUMN('Product Output &amp; Intensity'!G$1)-1,0)*VLOOKUP($B19,'Energy Efficiency'!$B$1:$AS$21,COLUMN('Energy Efficiency'!F$1)-1,0)</f>
        <v>3440230882071031.5</v>
      </c>
      <c r="G19" s="230">
        <f>VLOOKUP($B19,'Product Output &amp; Intensity'!$B$1:$AT$21,COLUMN('Product Output &amp; Intensity'!H$1)-1,0)*VLOOKUP($B19,'Energy Efficiency'!$B$1:$AS$21,COLUMN('Energy Efficiency'!G$1)-1,0)</f>
        <v>3744758412447058.5</v>
      </c>
      <c r="H19" s="230">
        <f>VLOOKUP($B19,'Product Output &amp; Intensity'!$B$1:$AT$21,COLUMN('Product Output &amp; Intensity'!I$1)-1,0)*VLOOKUP($B19,'Energy Efficiency'!$B$1:$AS$21,COLUMN('Energy Efficiency'!H$1)-1,0)</f>
        <v>4151223338724486</v>
      </c>
      <c r="I19" s="230">
        <f>VLOOKUP($B19,'Product Output &amp; Intensity'!$B$1:$AT$21,COLUMN('Product Output &amp; Intensity'!J$1)-1,0)*VLOOKUP($B19,'Energy Efficiency'!$B$1:$AS$21,COLUMN('Energy Efficiency'!I$1)-1,0)</f>
        <v>4433853420124470.5</v>
      </c>
      <c r="J19" s="230">
        <f>VLOOKUP($B19,'Product Output &amp; Intensity'!$B$1:$AT$21,COLUMN('Product Output &amp; Intensity'!K$1)-1,0)*VLOOKUP($B19,'Energy Efficiency'!$B$1:$AS$21,COLUMN('Energy Efficiency'!J$1)-1,0)</f>
        <v>4715336376305500</v>
      </c>
      <c r="K19" s="230">
        <f>VLOOKUP($B19,'Product Output &amp; Intensity'!$B$1:$AT$21,COLUMN('Product Output &amp; Intensity'!L$1)-1,0)*VLOOKUP($B19,'Energy Efficiency'!$B$1:$AS$21,COLUMN('Energy Efficiency'!K$1)-1,0)</f>
        <v>4959045707713024</v>
      </c>
      <c r="L19" s="230">
        <f>VLOOKUP($B19,'Product Output &amp; Intensity'!$B$1:$AT$21,COLUMN('Product Output &amp; Intensity'!M$1)-1,0)*VLOOKUP($B19,'Energy Efficiency'!$B$1:$AS$21,COLUMN('Energy Efficiency'!L$1)-1,0)</f>
        <v>5202607920625608</v>
      </c>
      <c r="M19" s="230">
        <f>VLOOKUP($B19,'Product Output &amp; Intensity'!$B$1:$AT$21,COLUMN('Product Output &amp; Intensity'!N$1)-1,0)*VLOOKUP($B19,'Energy Efficiency'!$B$1:$AS$21,COLUMN('Energy Efficiency'!M$1)-1,0)</f>
        <v>5446023015043251</v>
      </c>
      <c r="N19" s="230">
        <f>VLOOKUP($B19,'Product Output &amp; Intensity'!$B$1:$AT$21,COLUMN('Product Output &amp; Intensity'!O$1)-1,0)*VLOOKUP($B19,'Energy Efficiency'!$B$1:$AS$21,COLUMN('Energy Efficiency'!N$1)-1,0)</f>
        <v>5689290990965952</v>
      </c>
      <c r="O19" s="230">
        <f>VLOOKUP($B19,'Product Output &amp; Intensity'!$B$1:$AT$21,COLUMN('Product Output &amp; Intensity'!P$1)-1,0)*VLOOKUP($B19,'Energy Efficiency'!$B$1:$AS$21,COLUMN('Energy Efficiency'!O$1)-1,0)</f>
        <v>5932411848393714</v>
      </c>
      <c r="P19" s="230">
        <f>VLOOKUP($B19,'Product Output &amp; Intensity'!$B$1:$AT$21,COLUMN('Product Output &amp; Intensity'!Q$1)-1,0)*VLOOKUP($B19,'Energy Efficiency'!$B$1:$AS$21,COLUMN('Energy Efficiency'!P$1)-1,0)</f>
        <v>6063030374157902</v>
      </c>
      <c r="Q19" s="230">
        <f>VLOOKUP($B19,'Product Output &amp; Intensity'!$B$1:$AT$21,COLUMN('Product Output &amp; Intensity'!R$1)-1,0)*VLOOKUP($B19,'Energy Efficiency'!$B$1:$AS$21,COLUMN('Energy Efficiency'!Q$1)-1,0)</f>
        <v>6193596167372326</v>
      </c>
      <c r="R19" s="230">
        <f>VLOOKUP($B19,'Product Output &amp; Intensity'!$B$1:$AT$21,COLUMN('Product Output &amp; Intensity'!S$1)-1,0)*VLOOKUP($B19,'Energy Efficiency'!$B$1:$AS$21,COLUMN('Energy Efficiency'!R$1)-1,0)</f>
        <v>6324109228036987</v>
      </c>
      <c r="S19" s="230">
        <f>VLOOKUP($B19,'Product Output &amp; Intensity'!$B$1:$AT$21,COLUMN('Product Output &amp; Intensity'!T$1)-1,0)*VLOOKUP($B19,'Energy Efficiency'!$B$1:$AS$21,COLUMN('Energy Efficiency'!S$1)-1,0)</f>
        <v>6454569556151885</v>
      </c>
      <c r="T19" s="230">
        <f>VLOOKUP($B19,'Product Output &amp; Intensity'!$B$1:$AT$21,COLUMN('Product Output &amp; Intensity'!U$1)-1,0)*VLOOKUP($B19,'Energy Efficiency'!$B$1:$AS$21,COLUMN('Energy Efficiency'!T$1)-1,0)</f>
        <v>6584977151717023</v>
      </c>
      <c r="U19" s="230">
        <f>VLOOKUP($B19,'Product Output &amp; Intensity'!$B$1:$AT$21,COLUMN('Product Output &amp; Intensity'!V$1)-1,0)*VLOOKUP($B19,'Energy Efficiency'!$B$1:$AS$21,COLUMN('Energy Efficiency'!U$1)-1,0)</f>
        <v>6622164085544471</v>
      </c>
      <c r="V19" s="230">
        <f>VLOOKUP($B19,'Product Output &amp; Intensity'!$B$1:$AT$21,COLUMN('Product Output &amp; Intensity'!W$1)-1,0)*VLOOKUP($B19,'Energy Efficiency'!$B$1:$AS$21,COLUMN('Energy Efficiency'!V$1)-1,0)</f>
        <v>6659346002246471</v>
      </c>
      <c r="W19" s="230">
        <f>VLOOKUP($B19,'Product Output &amp; Intensity'!$B$1:$AT$21,COLUMN('Product Output &amp; Intensity'!X$1)-1,0)*VLOOKUP($B19,'Energy Efficiency'!$B$1:$AS$21,COLUMN('Energy Efficiency'!W$1)-1,0)</f>
        <v>6696522901823022</v>
      </c>
      <c r="X19" s="230">
        <f>VLOOKUP($B19,'Product Output &amp; Intensity'!$B$1:$AT$21,COLUMN('Product Output &amp; Intensity'!Y$1)-1,0)*VLOOKUP($B19,'Energy Efficiency'!$B$1:$AS$21,COLUMN('Energy Efficiency'!X$1)-1,0)</f>
        <v>6733694784274124</v>
      </c>
      <c r="Y19" s="230">
        <f>VLOOKUP($B19,'Product Output &amp; Intensity'!$B$1:$AT$21,COLUMN('Product Output &amp; Intensity'!Z$1)-1,0)*VLOOKUP($B19,'Energy Efficiency'!$B$1:$AS$21,COLUMN('Energy Efficiency'!Y$1)-1,0)</f>
        <v>6770861649599778</v>
      </c>
      <c r="Z19" s="230">
        <f>VLOOKUP($B19,'Product Output &amp; Intensity'!$B$1:$AT$21,COLUMN('Product Output &amp; Intensity'!AA$1)-1,0)*VLOOKUP($B19,'Energy Efficiency'!$B$1:$AS$21,COLUMN('Energy Efficiency'!Z$1)-1,0)</f>
        <v>6751603413564072</v>
      </c>
      <c r="AA19" s="230">
        <f>VLOOKUP($B19,'Product Output &amp; Intensity'!$B$1:$AT$21,COLUMN('Product Output &amp; Intensity'!AB$1)-1,0)*VLOOKUP($B19,'Energy Efficiency'!$B$1:$AS$21,COLUMN('Energy Efficiency'!AA$1)-1,0)</f>
        <v>6732347686091089</v>
      </c>
      <c r="AB19" s="230">
        <f>VLOOKUP($B19,'Product Output &amp; Intensity'!$B$1:$AT$21,COLUMN('Product Output &amp; Intensity'!AC$1)-1,0)*VLOOKUP($B19,'Energy Efficiency'!$B$1:$AS$21,COLUMN('Energy Efficiency'!AB$1)-1,0)</f>
        <v>6713094467180831</v>
      </c>
      <c r="AC19" s="230">
        <f>VLOOKUP($B19,'Product Output &amp; Intensity'!$B$1:$AT$21,COLUMN('Product Output &amp; Intensity'!AD$1)-1,0)*VLOOKUP($B19,'Energy Efficiency'!$B$1:$AS$21,COLUMN('Energy Efficiency'!AC$1)-1,0)</f>
        <v>6693843756833298</v>
      </c>
      <c r="AD19" s="230">
        <f>VLOOKUP($B19,'Product Output &amp; Intensity'!$B$1:$AT$21,COLUMN('Product Output &amp; Intensity'!AE$1)-1,0)*VLOOKUP($B19,'Energy Efficiency'!$B$1:$AS$21,COLUMN('Energy Efficiency'!AD$1)-1,0)</f>
        <v>6674595555048488</v>
      </c>
      <c r="AE19" s="230">
        <f>VLOOKUP($B19,'Product Output &amp; Intensity'!$B$1:$AT$21,COLUMN('Product Output &amp; Intensity'!AF$1)-1,0)*VLOOKUP($B19,'Energy Efficiency'!$B$1:$AS$21,COLUMN('Energy Efficiency'!AE$1)-1,0)</f>
        <v>6580148168472432</v>
      </c>
      <c r="AF19" s="230">
        <f>VLOOKUP($B19,'Product Output &amp; Intensity'!$B$1:$AT$21,COLUMN('Product Output &amp; Intensity'!AG$1)-1,0)*VLOOKUP($B19,'Energy Efficiency'!$B$1:$AS$21,COLUMN('Energy Efficiency'!AF$1)-1,0)</f>
        <v>6485713324709999</v>
      </c>
      <c r="AG19" s="230">
        <f>VLOOKUP($B19,'Product Output &amp; Intensity'!$B$1:$AT$21,COLUMN('Product Output &amp; Intensity'!AH$1)-1,0)*VLOOKUP($B19,'Energy Efficiency'!$B$1:$AS$21,COLUMN('Energy Efficiency'!AG$1)-1,0)</f>
        <v>6391291023761189</v>
      </c>
      <c r="AH19" s="230">
        <f>VLOOKUP($B19,'Product Output &amp; Intensity'!$B$1:$AT$21,COLUMN('Product Output &amp; Intensity'!AI$1)-1,0)*VLOOKUP($B19,'Energy Efficiency'!$B$1:$AS$21,COLUMN('Energy Efficiency'!AH$1)-1,0)</f>
        <v>6296881265626000</v>
      </c>
      <c r="AI19" s="230">
        <f>VLOOKUP($B19,'Product Output &amp; Intensity'!$B$1:$AT$21,COLUMN('Product Output &amp; Intensity'!AJ$1)-1,0)*VLOOKUP($B19,'Energy Efficiency'!$B$1:$AS$21,COLUMN('Energy Efficiency'!AI$1)-1,0)</f>
        <v>6202484050304434</v>
      </c>
      <c r="AJ19" s="230">
        <f>VLOOKUP($B19,'Product Output &amp; Intensity'!$B$1:$AT$21,COLUMN('Product Output &amp; Intensity'!AK$1)-1,0)*VLOOKUP($B19,'Energy Efficiency'!$B$1:$AS$21,COLUMN('Energy Efficiency'!AJ$1)-1,0)</f>
        <v>6051716922001445</v>
      </c>
      <c r="AK19" s="230">
        <f>VLOOKUP($B19,'Product Output &amp; Intensity'!$B$1:$AT$21,COLUMN('Product Output &amp; Intensity'!AL$1)-1,0)*VLOOKUP($B19,'Energy Efficiency'!$B$1:$AS$21,COLUMN('Energy Efficiency'!AK$1)-1,0)</f>
        <v>5900969862200252</v>
      </c>
      <c r="AL19" s="230">
        <f>VLOOKUP($B19,'Product Output &amp; Intensity'!$B$1:$AT$21,COLUMN('Product Output &amp; Intensity'!AM$1)-1,0)*VLOOKUP($B19,'Energy Efficiency'!$B$1:$AS$21,COLUMN('Energy Efficiency'!AL$1)-1,0)</f>
        <v>5750242870900855</v>
      </c>
      <c r="AM19" s="230">
        <f>VLOOKUP($B19,'Product Output &amp; Intensity'!$B$1:$AT$21,COLUMN('Product Output &amp; Intensity'!AN$1)-1,0)*VLOOKUP($B19,'Energy Efficiency'!$B$1:$AS$21,COLUMN('Energy Efficiency'!AM$1)-1,0)</f>
        <v>5599535948103253</v>
      </c>
      <c r="AN19" s="230">
        <f>VLOOKUP($B19,'Product Output &amp; Intensity'!$B$1:$AT$21,COLUMN('Product Output &amp; Intensity'!AO$1)-1,0)*VLOOKUP($B19,'Energy Efficiency'!$B$1:$AS$21,COLUMN('Energy Efficiency'!AN$1)-1,0)</f>
        <v>5448849093807449</v>
      </c>
      <c r="AO19" s="230">
        <f>VLOOKUP($B19,'Product Output &amp; Intensity'!$B$1:$AT$21,COLUMN('Product Output &amp; Intensity'!AP$1)-1,0)*VLOOKUP($B19,'Energy Efficiency'!$B$1:$AS$21,COLUMN('Energy Efficiency'!AO$1)-1,0)</f>
        <v>5298182308013439</v>
      </c>
      <c r="AP19" s="230">
        <f>VLOOKUP($B19,'Product Output &amp; Intensity'!$B$1:$AT$21,COLUMN('Product Output &amp; Intensity'!AQ$1)-1,0)*VLOOKUP($B19,'Energy Efficiency'!$B$1:$AS$21,COLUMN('Energy Efficiency'!AP$1)-1,0)</f>
        <v>5147535590721224</v>
      </c>
      <c r="AQ19" s="230">
        <f>VLOOKUP($B19,'Product Output &amp; Intensity'!$B$1:$AT$21,COLUMN('Product Output &amp; Intensity'!AR$1)-1,0)*VLOOKUP($B19,'Energy Efficiency'!$B$1:$AS$21,COLUMN('Energy Efficiency'!AQ$1)-1,0)</f>
        <v>4996908941930806</v>
      </c>
      <c r="AR19" s="230">
        <f>VLOOKUP($B19,'Product Output &amp; Intensity'!$B$1:$AT$21,COLUMN('Product Output &amp; Intensity'!AS$1)-1,0)*VLOOKUP($B19,'Energy Efficiency'!$B$1:$AS$21,COLUMN('Energy Efficiency'!AR$1)-1,0)</f>
        <v>4846302361642183</v>
      </c>
      <c r="AS19" s="230">
        <f>VLOOKUP($B19,'Product Output &amp; Intensity'!$B$1:$AT$21,COLUMN('Product Output &amp; Intensity'!AT$1)-1,0)*VLOOKUP($B19,'Energy Efficiency'!$B$1:$AS$21,COLUMN('Energy Efficiency'!AS$1)-1,0)</f>
        <v>4694147998152563</v>
      </c>
    </row>
    <row r="20" spans="1:45" x14ac:dyDescent="0.25">
      <c r="A20" s="169" t="s">
        <v>27</v>
      </c>
      <c r="B20" s="173" t="s">
        <v>311</v>
      </c>
      <c r="C20" s="173" t="s">
        <v>357</v>
      </c>
      <c r="D20" s="234">
        <f>VLOOKUP($B20,'Product Output &amp; Intensity'!$B$1:$AT$21,COLUMN('Product Output &amp; Intensity'!E$1)-1,0)*VLOOKUP($B20,'Energy Efficiency'!$B$1:$AS$21,COLUMN('Energy Efficiency'!D$1)-1,0)</f>
        <v>112121531091850.03</v>
      </c>
      <c r="E20" s="230">
        <f>VLOOKUP($B20,'Product Output &amp; Intensity'!$B$1:$AT$21,COLUMN('Product Output &amp; Intensity'!F$1)-1,0)*VLOOKUP($B20,'Energy Efficiency'!$B$1:$AS$21,COLUMN('Energy Efficiency'!E$1)-1,0)</f>
        <v>112255794731608.3</v>
      </c>
      <c r="F20" s="230">
        <f>VLOOKUP($B20,'Product Output &amp; Intensity'!$B$1:$AT$21,COLUMN('Product Output &amp; Intensity'!G$1)-1,0)*VLOOKUP($B20,'Energy Efficiency'!$B$1:$AS$21,COLUMN('Energy Efficiency'!F$1)-1,0)</f>
        <v>122952092936325.88</v>
      </c>
      <c r="G20" s="230">
        <f>VLOOKUP($B20,'Product Output &amp; Intensity'!$B$1:$AT$21,COLUMN('Product Output &amp; Intensity'!H$1)-1,0)*VLOOKUP($B20,'Energy Efficiency'!$B$1:$AS$21,COLUMN('Energy Efficiency'!G$1)-1,0)</f>
        <v>138694573422470.94</v>
      </c>
      <c r="H20" s="230">
        <f>VLOOKUP($B20,'Product Output &amp; Intensity'!$B$1:$AT$21,COLUMN('Product Output &amp; Intensity'!I$1)-1,0)*VLOOKUP($B20,'Energy Efficiency'!$B$1:$AS$21,COLUMN('Energy Efficiency'!H$1)-1,0)</f>
        <v>158323185435383.31</v>
      </c>
      <c r="I20" s="230">
        <f>VLOOKUP($B20,'Product Output &amp; Intensity'!$B$1:$AT$21,COLUMN('Product Output &amp; Intensity'!J$1)-1,0)*VLOOKUP($B20,'Energy Efficiency'!$B$1:$AS$21,COLUMN('Energy Efficiency'!I$1)-1,0)</f>
        <v>173035764802281.5</v>
      </c>
      <c r="J20" s="230">
        <f>VLOOKUP($B20,'Product Output &amp; Intensity'!$B$1:$AT$21,COLUMN('Product Output &amp; Intensity'!K$1)-1,0)*VLOOKUP($B20,'Energy Efficiency'!$B$1:$AS$21,COLUMN('Energy Efficiency'!J$1)-1,0)</f>
        <v>187688860558970.34</v>
      </c>
      <c r="K20" s="230">
        <f>VLOOKUP($B20,'Product Output &amp; Intensity'!$B$1:$AT$21,COLUMN('Product Output &amp; Intensity'!L$1)-1,0)*VLOOKUP($B20,'Energy Efficiency'!$B$1:$AS$21,COLUMN('Energy Efficiency'!K$1)-1,0)</f>
        <v>196106282141484.06</v>
      </c>
      <c r="L20" s="230">
        <f>VLOOKUP($B20,'Product Output &amp; Intensity'!$B$1:$AT$21,COLUMN('Product Output &amp; Intensity'!M$1)-1,0)*VLOOKUP($B20,'Energy Efficiency'!$B$1:$AS$21,COLUMN('Energy Efficiency'!L$1)-1,0)</f>
        <v>204518617961324.59</v>
      </c>
      <c r="M20" s="230">
        <f>VLOOKUP($B20,'Product Output &amp; Intensity'!$B$1:$AT$21,COLUMN('Product Output &amp; Intensity'!N$1)-1,0)*VLOOKUP($B20,'Energy Efficiency'!$B$1:$AS$21,COLUMN('Energy Efficiency'!M$1)-1,0)</f>
        <v>212925868018491.91</v>
      </c>
      <c r="N20" s="230">
        <f>VLOOKUP($B20,'Product Output &amp; Intensity'!$B$1:$AT$21,COLUMN('Product Output &amp; Intensity'!O$1)-1,0)*VLOOKUP($B20,'Energy Efficiency'!$B$1:$AS$21,COLUMN('Energy Efficiency'!N$1)-1,0)</f>
        <v>221328032312986</v>
      </c>
      <c r="O20" s="230">
        <f>VLOOKUP($B20,'Product Output &amp; Intensity'!$B$1:$AT$21,COLUMN('Product Output &amp; Intensity'!P$1)-1,0)*VLOOKUP($B20,'Energy Efficiency'!$B$1:$AS$21,COLUMN('Energy Efficiency'!O$1)-1,0)</f>
        <v>229725110844806.84</v>
      </c>
      <c r="P20" s="230">
        <f>VLOOKUP($B20,'Product Output &amp; Intensity'!$B$1:$AT$21,COLUMN('Product Output &amp; Intensity'!Q$1)-1,0)*VLOOKUP($B20,'Energy Efficiency'!$B$1:$AS$21,COLUMN('Energy Efficiency'!P$1)-1,0)</f>
        <v>234514516682061.88</v>
      </c>
      <c r="Q20" s="230">
        <f>VLOOKUP($B20,'Product Output &amp; Intensity'!$B$1:$AT$21,COLUMN('Product Output &amp; Intensity'!R$1)-1,0)*VLOOKUP($B20,'Energy Efficiency'!$B$1:$AS$21,COLUMN('Energy Efficiency'!Q$1)-1,0)</f>
        <v>239301987992067.66</v>
      </c>
      <c r="R20" s="230">
        <f>VLOOKUP($B20,'Product Output &amp; Intensity'!$B$1:$AT$21,COLUMN('Product Output &amp; Intensity'!S$1)-1,0)*VLOOKUP($B20,'Energy Efficiency'!$B$1:$AS$21,COLUMN('Energy Efficiency'!R$1)-1,0)</f>
        <v>244087524774824.25</v>
      </c>
      <c r="S20" s="230">
        <f>VLOOKUP($B20,'Product Output &amp; Intensity'!$B$1:$AT$21,COLUMN('Product Output &amp; Intensity'!T$1)-1,0)*VLOOKUP($B20,'Energy Efficiency'!$B$1:$AS$21,COLUMN('Energy Efficiency'!S$1)-1,0)</f>
        <v>248871127030331.59</v>
      </c>
      <c r="T20" s="230">
        <f>VLOOKUP($B20,'Product Output &amp; Intensity'!$B$1:$AT$21,COLUMN('Product Output &amp; Intensity'!U$1)-1,0)*VLOOKUP($B20,'Energy Efficiency'!$B$1:$AS$21,COLUMN('Energy Efficiency'!T$1)-1,0)</f>
        <v>253652794758589.63</v>
      </c>
      <c r="U20" s="230">
        <f>VLOOKUP($B20,'Product Output &amp; Intensity'!$B$1:$AT$21,COLUMN('Product Output &amp; Intensity'!V$1)-1,0)*VLOOKUP($B20,'Energy Efficiency'!$B$1:$AS$21,COLUMN('Energy Efficiency'!U$1)-1,0)</f>
        <v>256051464425341.63</v>
      </c>
      <c r="V20" s="230">
        <f>VLOOKUP($B20,'Product Output &amp; Intensity'!$B$1:$AT$21,COLUMN('Product Output &amp; Intensity'!W$1)-1,0)*VLOOKUP($B20,'Energy Efficiency'!$B$1:$AS$21,COLUMN('Energy Efficiency'!V$1)-1,0)</f>
        <v>258449811993306.66</v>
      </c>
      <c r="W20" s="230">
        <f>VLOOKUP($B20,'Product Output &amp; Intensity'!$B$1:$AT$21,COLUMN('Product Output &amp; Intensity'!X$1)-1,0)*VLOOKUP($B20,'Energy Efficiency'!$B$1:$AS$21,COLUMN('Energy Efficiency'!W$1)-1,0)</f>
        <v>260847837462484.69</v>
      </c>
      <c r="X20" s="230">
        <f>VLOOKUP($B20,'Product Output &amp; Intensity'!$B$1:$AT$21,COLUMN('Product Output &amp; Intensity'!Y$1)-1,0)*VLOOKUP($B20,'Energy Efficiency'!$B$1:$AS$21,COLUMN('Energy Efficiency'!X$1)-1,0)</f>
        <v>263245540832875.72</v>
      </c>
      <c r="Y20" s="230">
        <f>VLOOKUP($B20,'Product Output &amp; Intensity'!$B$1:$AT$21,COLUMN('Product Output &amp; Intensity'!Z$1)-1,0)*VLOOKUP($B20,'Energy Efficiency'!$B$1:$AS$21,COLUMN('Energy Efficiency'!Y$1)-1,0)</f>
        <v>265642922104479.84</v>
      </c>
      <c r="Z20" s="230">
        <f>VLOOKUP($B20,'Product Output &amp; Intensity'!$B$1:$AT$21,COLUMN('Product Output &amp; Intensity'!AA$1)-1,0)*VLOOKUP($B20,'Energy Efficiency'!$B$1:$AS$21,COLUMN('Energy Efficiency'!Z$1)-1,0)</f>
        <v>266832593974246.03</v>
      </c>
      <c r="AA20" s="230">
        <f>VLOOKUP($B20,'Product Output &amp; Intensity'!$B$1:$AT$21,COLUMN('Product Output &amp; Intensity'!AB$1)-1,0)*VLOOKUP($B20,'Energy Efficiency'!$B$1:$AS$21,COLUMN('Energy Efficiency'!AA$1)-1,0)</f>
        <v>268022104794618.69</v>
      </c>
      <c r="AB20" s="230">
        <f>VLOOKUP($B20,'Product Output &amp; Intensity'!$B$1:$AT$21,COLUMN('Product Output &amp; Intensity'!AC$1)-1,0)*VLOOKUP($B20,'Energy Efficiency'!$B$1:$AS$21,COLUMN('Energy Efficiency'!AB$1)-1,0)</f>
        <v>269211454565597.88</v>
      </c>
      <c r="AC20" s="230">
        <f>VLOOKUP($B20,'Product Output &amp; Intensity'!$B$1:$AT$21,COLUMN('Product Output &amp; Intensity'!AD$1)-1,0)*VLOOKUP($B20,'Energy Efficiency'!$B$1:$AS$21,COLUMN('Energy Efficiency'!AC$1)-1,0)</f>
        <v>270400643287183.53</v>
      </c>
      <c r="AD20" s="230">
        <f>VLOOKUP($B20,'Product Output &amp; Intensity'!$B$1:$AT$21,COLUMN('Product Output &amp; Intensity'!AE$1)-1,0)*VLOOKUP($B20,'Energy Efficiency'!$B$1:$AS$21,COLUMN('Energy Efficiency'!AD$1)-1,0)</f>
        <v>271589670959375.75</v>
      </c>
      <c r="AE20" s="230">
        <f>VLOOKUP($B20,'Product Output &amp; Intensity'!$B$1:$AT$21,COLUMN('Product Output &amp; Intensity'!AF$1)-1,0)*VLOOKUP($B20,'Energy Efficiency'!$B$1:$AS$21,COLUMN('Energy Efficiency'!AE$1)-1,0)</f>
        <v>272778537582174.44</v>
      </c>
      <c r="AF20" s="230">
        <f>VLOOKUP($B20,'Product Output &amp; Intensity'!$B$1:$AT$21,COLUMN('Product Output &amp; Intensity'!AG$1)-1,0)*VLOOKUP($B20,'Energy Efficiency'!$B$1:$AS$21,COLUMN('Energy Efficiency'!AF$1)-1,0)</f>
        <v>273967243155579.63</v>
      </c>
      <c r="AG20" s="230">
        <f>VLOOKUP($B20,'Product Output &amp; Intensity'!$B$1:$AT$21,COLUMN('Product Output &amp; Intensity'!AH$1)-1,0)*VLOOKUP($B20,'Energy Efficiency'!$B$1:$AS$21,COLUMN('Energy Efficiency'!AG$1)-1,0)</f>
        <v>275155787679591.31</v>
      </c>
      <c r="AH20" s="230">
        <f>VLOOKUP($B20,'Product Output &amp; Intensity'!$B$1:$AT$21,COLUMN('Product Output &amp; Intensity'!AI$1)-1,0)*VLOOKUP($B20,'Energy Efficiency'!$B$1:$AS$21,COLUMN('Energy Efficiency'!AH$1)-1,0)</f>
        <v>276344171154209.5</v>
      </c>
      <c r="AI20" s="230">
        <f>VLOOKUP($B20,'Product Output &amp; Intensity'!$B$1:$AT$21,COLUMN('Product Output &amp; Intensity'!AJ$1)-1,0)*VLOOKUP($B20,'Energy Efficiency'!$B$1:$AS$21,COLUMN('Energy Efficiency'!AI$1)-1,0)</f>
        <v>277532393579434.25</v>
      </c>
      <c r="AJ20" s="230">
        <f>VLOOKUP($B20,'Product Output &amp; Intensity'!$B$1:$AT$21,COLUMN('Product Output &amp; Intensity'!AK$1)-1,0)*VLOOKUP($B20,'Energy Efficiency'!$B$1:$AS$21,COLUMN('Energy Efficiency'!AJ$1)-1,0)</f>
        <v>278720454955265.44</v>
      </c>
      <c r="AK20" s="230">
        <f>VLOOKUP($B20,'Product Output &amp; Intensity'!$B$1:$AT$21,COLUMN('Product Output &amp; Intensity'!AL$1)-1,0)*VLOOKUP($B20,'Energy Efficiency'!$B$1:$AS$21,COLUMN('Energy Efficiency'!AK$1)-1,0)</f>
        <v>279908355281703.13</v>
      </c>
      <c r="AL20" s="230">
        <f>VLOOKUP($B20,'Product Output &amp; Intensity'!$B$1:$AT$21,COLUMN('Product Output &amp; Intensity'!AM$1)-1,0)*VLOOKUP($B20,'Energy Efficiency'!$B$1:$AS$21,COLUMN('Energy Efficiency'!AL$1)-1,0)</f>
        <v>281096094558747.31</v>
      </c>
      <c r="AM20" s="230">
        <f>VLOOKUP($B20,'Product Output &amp; Intensity'!$B$1:$AT$21,COLUMN('Product Output &amp; Intensity'!AN$1)-1,0)*VLOOKUP($B20,'Energy Efficiency'!$B$1:$AS$21,COLUMN('Energy Efficiency'!AM$1)-1,0)</f>
        <v>282283672786398</v>
      </c>
      <c r="AN20" s="230">
        <f>VLOOKUP($B20,'Product Output &amp; Intensity'!$B$1:$AT$21,COLUMN('Product Output &amp; Intensity'!AO$1)-1,0)*VLOOKUP($B20,'Energy Efficiency'!$B$1:$AS$21,COLUMN('Energy Efficiency'!AN$1)-1,0)</f>
        <v>283471089964655.25</v>
      </c>
      <c r="AO20" s="230">
        <f>VLOOKUP($B20,'Product Output &amp; Intensity'!$B$1:$AT$21,COLUMN('Product Output &amp; Intensity'!AP$1)-1,0)*VLOOKUP($B20,'Energy Efficiency'!$B$1:$AS$21,COLUMN('Energy Efficiency'!AO$1)-1,0)</f>
        <v>284417110206999.06</v>
      </c>
      <c r="AP20" s="230">
        <f>VLOOKUP($B20,'Product Output &amp; Intensity'!$B$1:$AT$21,COLUMN('Product Output &amp; Intensity'!AQ$1)-1,0)*VLOOKUP($B20,'Energy Efficiency'!$B$1:$AS$21,COLUMN('Energy Efficiency'!AP$1)-1,0)</f>
        <v>285363001609828.06</v>
      </c>
      <c r="AQ20" s="230">
        <f>VLOOKUP($B20,'Product Output &amp; Intensity'!$B$1:$AT$21,COLUMN('Product Output &amp; Intensity'!AR$1)-1,0)*VLOOKUP($B20,'Energy Efficiency'!$B$1:$AS$21,COLUMN('Energy Efficiency'!AQ$1)-1,0)</f>
        <v>286308764173142.25</v>
      </c>
      <c r="AR20" s="230">
        <f>VLOOKUP($B20,'Product Output &amp; Intensity'!$B$1:$AT$21,COLUMN('Product Output &amp; Intensity'!AS$1)-1,0)*VLOOKUP($B20,'Energy Efficiency'!$B$1:$AS$21,COLUMN('Energy Efficiency'!AR$1)-1,0)</f>
        <v>287254397896941.63</v>
      </c>
      <c r="AS20" s="230">
        <f>VLOOKUP($B20,'Product Output &amp; Intensity'!$B$1:$AT$21,COLUMN('Product Output &amp; Intensity'!AT$1)-1,0)*VLOOKUP($B20,'Energy Efficiency'!$B$1:$AS$21,COLUMN('Energy Efficiency'!AS$1)-1,0)</f>
        <v>288103675768611</v>
      </c>
    </row>
    <row r="21" spans="1:45" x14ac:dyDescent="0.25">
      <c r="A21" s="185" t="s">
        <v>31</v>
      </c>
      <c r="B21" s="186" t="s">
        <v>313</v>
      </c>
      <c r="C21" s="186" t="s">
        <v>357</v>
      </c>
      <c r="D21" s="235">
        <f>VLOOKUP($B21,'Product Output &amp; Intensity'!$B$1:$AT$21,COLUMN('Product Output &amp; Intensity'!E$1)-1,0)*VLOOKUP($B21,'Energy Efficiency'!$B$1:$AS$21,COLUMN('Energy Efficiency'!D$1)-1,0)</f>
        <v>313592665912230.94</v>
      </c>
      <c r="E21" s="239">
        <f>VLOOKUP($B21,'Product Output &amp; Intensity'!$B$1:$AT$21,COLUMN('Product Output &amp; Intensity'!F$1)-1,0)*VLOOKUP($B21,'Energy Efficiency'!$B$1:$AS$21,COLUMN('Energy Efficiency'!E$1)-1,0)</f>
        <v>336118068593224.69</v>
      </c>
      <c r="F21" s="239">
        <f>VLOOKUP($B21,'Product Output &amp; Intensity'!$B$1:$AT$21,COLUMN('Product Output &amp; Intensity'!G$1)-1,0)*VLOOKUP($B21,'Energy Efficiency'!$B$1:$AS$21,COLUMN('Energy Efficiency'!F$1)-1,0)</f>
        <v>357669177676912.81</v>
      </c>
      <c r="G21" s="239">
        <f>VLOOKUP($B21,'Product Output &amp; Intensity'!$B$1:$AT$21,COLUMN('Product Output &amp; Intensity'!H$1)-1,0)*VLOOKUP($B21,'Energy Efficiency'!$B$1:$AS$21,COLUMN('Energy Efficiency'!G$1)-1,0)</f>
        <v>393789017648646</v>
      </c>
      <c r="H21" s="239">
        <f>VLOOKUP($B21,'Product Output &amp; Intensity'!$B$1:$AT$21,COLUMN('Product Output &amp; Intensity'!I$1)-1,0)*VLOOKUP($B21,'Energy Efficiency'!$B$1:$AS$21,COLUMN('Energy Efficiency'!H$1)-1,0)</f>
        <v>436278362264018.31</v>
      </c>
      <c r="I21" s="239">
        <f>VLOOKUP($B21,'Product Output &amp; Intensity'!$B$1:$AT$21,COLUMN('Product Output &amp; Intensity'!J$1)-1,0)*VLOOKUP($B21,'Energy Efficiency'!$B$1:$AS$21,COLUMN('Energy Efficiency'!I$1)-1,0)</f>
        <v>463542499574960.75</v>
      </c>
      <c r="J21" s="239">
        <f>VLOOKUP($B21,'Product Output &amp; Intensity'!$B$1:$AT$21,COLUMN('Product Output &amp; Intensity'!K$1)-1,0)*VLOOKUP($B21,'Energy Efficiency'!$B$1:$AS$21,COLUMN('Energy Efficiency'!J$1)-1,0)</f>
        <v>490695835223210.31</v>
      </c>
      <c r="K21" s="239">
        <f>VLOOKUP($B21,'Product Output &amp; Intensity'!$B$1:$AT$21,COLUMN('Product Output &amp; Intensity'!L$1)-1,0)*VLOOKUP($B21,'Energy Efficiency'!$B$1:$AS$21,COLUMN('Energy Efficiency'!K$1)-1,0)</f>
        <v>505083400590351.25</v>
      </c>
      <c r="L21" s="239">
        <f>VLOOKUP($B21,'Product Output &amp; Intensity'!$B$1:$AT$21,COLUMN('Product Output &amp; Intensity'!M$1)-1,0)*VLOOKUP($B21,'Energy Efficiency'!$B$1:$AS$21,COLUMN('Energy Efficiency'!L$1)-1,0)</f>
        <v>519462242475977.19</v>
      </c>
      <c r="M21" s="239">
        <f>VLOOKUP($B21,'Product Output &amp; Intensity'!$B$1:$AT$21,COLUMN('Product Output &amp; Intensity'!N$1)-1,0)*VLOOKUP($B21,'Energy Efficiency'!$B$1:$AS$21,COLUMN('Energy Efficiency'!M$1)-1,0)</f>
        <v>533832360880088</v>
      </c>
      <c r="N21" s="239">
        <f>VLOOKUP($B21,'Product Output &amp; Intensity'!$B$1:$AT$21,COLUMN('Product Output &amp; Intensity'!O$1)-1,0)*VLOOKUP($B21,'Energy Efficiency'!$B$1:$AS$21,COLUMN('Energy Efficiency'!N$1)-1,0)</f>
        <v>548193755802683.75</v>
      </c>
      <c r="O21" s="239">
        <f>VLOOKUP($B21,'Product Output &amp; Intensity'!$B$1:$AT$21,COLUMN('Product Output &amp; Intensity'!P$1)-1,0)*VLOOKUP($B21,'Energy Efficiency'!$B$1:$AS$21,COLUMN('Energy Efficiency'!O$1)-1,0)</f>
        <v>562546427243764.5</v>
      </c>
      <c r="P21" s="239">
        <f>VLOOKUP($B21,'Product Output &amp; Intensity'!$B$1:$AT$21,COLUMN('Product Output &amp; Intensity'!Q$1)-1,0)*VLOOKUP($B21,'Energy Efficiency'!$B$1:$AS$21,COLUMN('Energy Efficiency'!P$1)-1,0)</f>
        <v>569691129802939.13</v>
      </c>
      <c r="Q21" s="239">
        <f>VLOOKUP($B21,'Product Output &amp; Intensity'!$B$1:$AT$21,COLUMN('Product Output &amp; Intensity'!R$1)-1,0)*VLOOKUP($B21,'Energy Efficiency'!$B$1:$AS$21,COLUMN('Energy Efficiency'!Q$1)-1,0)</f>
        <v>576832928896682.75</v>
      </c>
      <c r="R21" s="239">
        <f>VLOOKUP($B21,'Product Output &amp; Intensity'!$B$1:$AT$21,COLUMN('Product Output &amp; Intensity'!S$1)-1,0)*VLOOKUP($B21,'Energy Efficiency'!$B$1:$AS$21,COLUMN('Energy Efficiency'!R$1)-1,0)</f>
        <v>583971824524995.5</v>
      </c>
      <c r="S21" s="239">
        <f>VLOOKUP($B21,'Product Output &amp; Intensity'!$B$1:$AT$21,COLUMN('Product Output &amp; Intensity'!T$1)-1,0)*VLOOKUP($B21,'Energy Efficiency'!$B$1:$AS$21,COLUMN('Energy Efficiency'!S$1)-1,0)</f>
        <v>591107816687877.38</v>
      </c>
      <c r="T21" s="239">
        <f>VLOOKUP($B21,'Product Output &amp; Intensity'!$B$1:$AT$21,COLUMN('Product Output &amp; Intensity'!U$1)-1,0)*VLOOKUP($B21,'Energy Efficiency'!$B$1:$AS$21,COLUMN('Energy Efficiency'!T$1)-1,0)</f>
        <v>598240905385328.38</v>
      </c>
      <c r="U21" s="239">
        <f>VLOOKUP($B21,'Product Output &amp; Intensity'!$B$1:$AT$21,COLUMN('Product Output &amp; Intensity'!V$1)-1,0)*VLOOKUP($B21,'Energy Efficiency'!$B$1:$AS$21,COLUMN('Energy Efficiency'!U$1)-1,0)</f>
        <v>596388292286611</v>
      </c>
      <c r="V21" s="239">
        <f>VLOOKUP($B21,'Product Output &amp; Intensity'!$B$1:$AT$21,COLUMN('Product Output &amp; Intensity'!W$1)-1,0)*VLOOKUP($B21,'Energy Efficiency'!$B$1:$AS$21,COLUMN('Energy Efficiency'!V$1)-1,0)</f>
        <v>594535920901390.63</v>
      </c>
      <c r="W21" s="239">
        <f>VLOOKUP($B21,'Product Output &amp; Intensity'!$B$1:$AT$21,COLUMN('Product Output &amp; Intensity'!X$1)-1,0)*VLOOKUP($B21,'Energy Efficiency'!$B$1:$AS$21,COLUMN('Energy Efficiency'!W$1)-1,0)</f>
        <v>592683791229667.38</v>
      </c>
      <c r="X21" s="239">
        <f>VLOOKUP($B21,'Product Output &amp; Intensity'!$B$1:$AT$21,COLUMN('Product Output &amp; Intensity'!Y$1)-1,0)*VLOOKUP($B21,'Energy Efficiency'!$B$1:$AS$21,COLUMN('Energy Efficiency'!X$1)-1,0)</f>
        <v>590831903271441.25</v>
      </c>
      <c r="Y21" s="239">
        <f>VLOOKUP($B21,'Product Output &amp; Intensity'!$B$1:$AT$21,COLUMN('Product Output &amp; Intensity'!Z$1)-1,0)*VLOOKUP($B21,'Energy Efficiency'!$B$1:$AS$21,COLUMN('Energy Efficiency'!Y$1)-1,0)</f>
        <v>588980257026712.25</v>
      </c>
      <c r="Z21" s="239">
        <f>VLOOKUP($B21,'Product Output &amp; Intensity'!$B$1:$AT$21,COLUMN('Product Output &amp; Intensity'!AA$1)-1,0)*VLOOKUP($B21,'Energy Efficiency'!$B$1:$AS$21,COLUMN('Energy Efficiency'!Z$1)-1,0)</f>
        <v>587128852495480.38</v>
      </c>
      <c r="AA21" s="239">
        <f>VLOOKUP($B21,'Product Output &amp; Intensity'!$B$1:$AT$21,COLUMN('Product Output &amp; Intensity'!AB$1)-1,0)*VLOOKUP($B21,'Energy Efficiency'!$B$1:$AS$21,COLUMN('Energy Efficiency'!AA$1)-1,0)</f>
        <v>585277689677745.63</v>
      </c>
      <c r="AB21" s="239">
        <f>VLOOKUP($B21,'Product Output &amp; Intensity'!$B$1:$AT$21,COLUMN('Product Output &amp; Intensity'!AC$1)-1,0)*VLOOKUP($B21,'Energy Efficiency'!$B$1:$AS$21,COLUMN('Energy Efficiency'!AB$1)-1,0)</f>
        <v>583426768573508</v>
      </c>
      <c r="AC21" s="239">
        <f>VLOOKUP($B21,'Product Output &amp; Intensity'!$B$1:$AT$21,COLUMN('Product Output &amp; Intensity'!AD$1)-1,0)*VLOOKUP($B21,'Energy Efficiency'!$B$1:$AS$21,COLUMN('Energy Efficiency'!AC$1)-1,0)</f>
        <v>581576089182767.5</v>
      </c>
      <c r="AD21" s="239">
        <f>VLOOKUP($B21,'Product Output &amp; Intensity'!$B$1:$AT$21,COLUMN('Product Output &amp; Intensity'!AE$1)-1,0)*VLOOKUP($B21,'Energy Efficiency'!$B$1:$AS$21,COLUMN('Energy Efficiency'!AD$1)-1,0)</f>
        <v>579725651505524.25</v>
      </c>
      <c r="AE21" s="239">
        <f>VLOOKUP($B21,'Product Output &amp; Intensity'!$B$1:$AT$21,COLUMN('Product Output &amp; Intensity'!AF$1)-1,0)*VLOOKUP($B21,'Energy Efficiency'!$B$1:$AS$21,COLUMN('Energy Efficiency'!AE$1)-1,0)</f>
        <v>577875455541778</v>
      </c>
      <c r="AF21" s="239">
        <f>VLOOKUP($B21,'Product Output &amp; Intensity'!$B$1:$AT$21,COLUMN('Product Output &amp; Intensity'!AG$1)-1,0)*VLOOKUP($B21,'Energy Efficiency'!$B$1:$AS$21,COLUMN('Energy Efficiency'!AF$1)-1,0)</f>
        <v>576025501291528.88</v>
      </c>
      <c r="AG21" s="239">
        <f>VLOOKUP($B21,'Product Output &amp; Intensity'!$B$1:$AT$21,COLUMN('Product Output &amp; Intensity'!AH$1)-1,0)*VLOOKUP($B21,'Energy Efficiency'!$B$1:$AS$21,COLUMN('Energy Efficiency'!AG$1)-1,0)</f>
        <v>574175788754776.88</v>
      </c>
      <c r="AH21" s="239">
        <f>VLOOKUP($B21,'Product Output &amp; Intensity'!$B$1:$AT$21,COLUMN('Product Output &amp; Intensity'!AI$1)-1,0)*VLOOKUP($B21,'Energy Efficiency'!$B$1:$AS$21,COLUMN('Energy Efficiency'!AH$1)-1,0)</f>
        <v>572326317931522.13</v>
      </c>
      <c r="AI21" s="239">
        <f>VLOOKUP($B21,'Product Output &amp; Intensity'!$B$1:$AT$21,COLUMN('Product Output &amp; Intensity'!AJ$1)-1,0)*VLOOKUP($B21,'Energy Efficiency'!$B$1:$AS$21,COLUMN('Energy Efficiency'!AI$1)-1,0)</f>
        <v>570477088821764.25</v>
      </c>
      <c r="AJ21" s="239">
        <f>VLOOKUP($B21,'Product Output &amp; Intensity'!$B$1:$AT$21,COLUMN('Product Output &amp; Intensity'!AK$1)-1,0)*VLOOKUP($B21,'Energy Efficiency'!$B$1:$AS$21,COLUMN('Energy Efficiency'!AJ$1)-1,0)</f>
        <v>569714651937781.63</v>
      </c>
      <c r="AK21" s="239">
        <f>VLOOKUP($B21,'Product Output &amp; Intensity'!$B$1:$AT$21,COLUMN('Product Output &amp; Intensity'!AL$1)-1,0)*VLOOKUP($B21,'Energy Efficiency'!$B$1:$AS$21,COLUMN('Energy Efficiency'!AK$1)-1,0)</f>
        <v>568952311739197.88</v>
      </c>
      <c r="AL21" s="239">
        <f>VLOOKUP($B21,'Product Output &amp; Intensity'!$B$1:$AT$21,COLUMN('Product Output &amp; Intensity'!AM$1)-1,0)*VLOOKUP($B21,'Energy Efficiency'!$B$1:$AS$21,COLUMN('Energy Efficiency'!AL$1)-1,0)</f>
        <v>568190068226013</v>
      </c>
      <c r="AM21" s="239">
        <f>VLOOKUP($B21,'Product Output &amp; Intensity'!$B$1:$AT$21,COLUMN('Product Output &amp; Intensity'!AN$1)-1,0)*VLOOKUP($B21,'Energy Efficiency'!$B$1:$AS$21,COLUMN('Energy Efficiency'!AM$1)-1,0)</f>
        <v>567427921398227</v>
      </c>
      <c r="AN21" s="239">
        <f>VLOOKUP($B21,'Product Output &amp; Intensity'!$B$1:$AT$21,COLUMN('Product Output &amp; Intensity'!AO$1)-1,0)*VLOOKUP($B21,'Energy Efficiency'!$B$1:$AS$21,COLUMN('Energy Efficiency'!AN$1)-1,0)</f>
        <v>566665871255839.88</v>
      </c>
      <c r="AO21" s="239">
        <f>VLOOKUP($B21,'Product Output &amp; Intensity'!$B$1:$AT$21,COLUMN('Product Output &amp; Intensity'!AP$1)-1,0)*VLOOKUP($B21,'Energy Efficiency'!$B$1:$AS$21,COLUMN('Energy Efficiency'!AO$1)-1,0)</f>
        <v>565541855151507.38</v>
      </c>
      <c r="AP21" s="239">
        <f>VLOOKUP($B21,'Product Output &amp; Intensity'!$B$1:$AT$21,COLUMN('Product Output &amp; Intensity'!AQ$1)-1,0)*VLOOKUP($B21,'Energy Efficiency'!$B$1:$AS$21,COLUMN('Energy Efficiency'!AP$1)-1,0)</f>
        <v>564417984075273.25</v>
      </c>
      <c r="AQ21" s="239">
        <f>VLOOKUP($B21,'Product Output &amp; Intensity'!$B$1:$AT$21,COLUMN('Product Output &amp; Intensity'!AR$1)-1,0)*VLOOKUP($B21,'Energy Efficiency'!$B$1:$AS$21,COLUMN('Energy Efficiency'!AQ$1)-1,0)</f>
        <v>563294258027137.38</v>
      </c>
      <c r="AR21" s="239">
        <f>VLOOKUP($B21,'Product Output &amp; Intensity'!$B$1:$AT$21,COLUMN('Product Output &amp; Intensity'!AS$1)-1,0)*VLOOKUP($B21,'Energy Efficiency'!$B$1:$AS$21,COLUMN('Energy Efficiency'!AR$1)-1,0)</f>
        <v>562170677007099.75</v>
      </c>
      <c r="AS21" s="239">
        <f>VLOOKUP($B21,'Product Output &amp; Intensity'!$B$1:$AT$21,COLUMN('Product Output &amp; Intensity'!AT$1)-1,0)*VLOOKUP($B21,'Energy Efficiency'!$B$1:$AS$21,COLUMN('Energy Efficiency'!AS$1)-1,0)</f>
        <v>560859913054887.63</v>
      </c>
    </row>
    <row r="22" spans="1:45" x14ac:dyDescent="0.25">
      <c r="A22" s="151" t="s">
        <v>287</v>
      </c>
      <c r="B22" s="151" t="s">
        <v>314</v>
      </c>
      <c r="C22" s="151" t="s">
        <v>357</v>
      </c>
      <c r="D22" s="233">
        <f>VLOOKUP($A22,'Value Added'!$A$1:$AX$44,COLUMN('Value Added'!I$1),0)*VLOOKUP($A22,'Energy Efficiency'!$A$22:$AS$52,COLUMN('Energy Efficiency'!D$1),0)</f>
        <v>1709205415018200</v>
      </c>
      <c r="E22" s="240">
        <f>VLOOKUP($A22,'Value Added'!$A$1:$AX$44,COLUMN('Value Added'!J$1),0)*VLOOKUP($A22,'Energy Efficiency'!$A$22:$AS$52,COLUMN('Energy Efficiency'!E$1),0)</f>
        <v>1736651987772900</v>
      </c>
      <c r="F22" s="240">
        <f>VLOOKUP($A22,'Value Added'!$A$1:$AX$44,COLUMN('Value Added'!K$1),0)*VLOOKUP($A22,'Energy Efficiency'!$A$22:$AS$52,COLUMN('Energy Efficiency'!F$1),0)</f>
        <v>1769117311738932.8</v>
      </c>
      <c r="G22" s="240">
        <f>VLOOKUP($A22,'Value Added'!$A$1:$AX$44,COLUMN('Value Added'!L$1),0)*VLOOKUP($A22,'Energy Efficiency'!$A$22:$AS$52,COLUMN('Energy Efficiency'!G$1),0)</f>
        <v>1845825618026951.3</v>
      </c>
      <c r="H22" s="240">
        <f>VLOOKUP($A22,'Value Added'!$A$1:$AX$44,COLUMN('Value Added'!M$1),0)*VLOOKUP($A22,'Energy Efficiency'!$A$22:$AS$52,COLUMN('Energy Efficiency'!H$1),0)</f>
        <v>1977948103334107.5</v>
      </c>
      <c r="I22" s="240">
        <f>VLOOKUP($A22,'Value Added'!$A$1:$AX$44,COLUMN('Value Added'!N$1),0)*VLOOKUP($A22,'Energy Efficiency'!$A$22:$AS$52,COLUMN('Energy Efficiency'!I$1),0)</f>
        <v>2074605453163386</v>
      </c>
      <c r="J22" s="240">
        <f>VLOOKUP($A22,'Value Added'!$A$1:$AX$44,COLUMN('Value Added'!O$1),0)*VLOOKUP($A22,'Energy Efficiency'!$A$22:$AS$52,COLUMN('Energy Efficiency'!J$1),0)</f>
        <v>2128255420226869</v>
      </c>
      <c r="K22" s="240">
        <f>VLOOKUP($A22,'Value Added'!$A$1:$AX$44,COLUMN('Value Added'!P$1),0)*VLOOKUP($A22,'Energy Efficiency'!$A$22:$AS$52,COLUMN('Energy Efficiency'!K$1),0)</f>
        <v>2265365471655154</v>
      </c>
      <c r="L22" s="240">
        <f>VLOOKUP($A22,'Value Added'!$A$1:$AX$44,COLUMN('Value Added'!Q$1),0)*VLOOKUP($A22,'Energy Efficiency'!$A$22:$AS$52,COLUMN('Energy Efficiency'!L$1),0)</f>
        <v>2358875211866969.5</v>
      </c>
      <c r="M22" s="240">
        <f>VLOOKUP($A22,'Value Added'!$A$1:$AX$44,COLUMN('Value Added'!R$1),0)*VLOOKUP($A22,'Energy Efficiency'!$A$22:$AS$52,COLUMN('Energy Efficiency'!M$1),0)</f>
        <v>2449393301383696</v>
      </c>
      <c r="N22" s="240">
        <f>VLOOKUP($A22,'Value Added'!$A$1:$AX$44,COLUMN('Value Added'!S$1),0)*VLOOKUP($A22,'Energy Efficiency'!$A$22:$AS$52,COLUMN('Energy Efficiency'!N$1),0)</f>
        <v>2536537277277407</v>
      </c>
      <c r="O22" s="240">
        <f>VLOOKUP($A22,'Value Added'!$A$1:$AX$44,COLUMN('Value Added'!T$1),0)*VLOOKUP($A22,'Energy Efficiency'!$A$22:$AS$52,COLUMN('Energy Efficiency'!O$1),0)</f>
        <v>2664104726998671.5</v>
      </c>
      <c r="P22" s="240">
        <f>VLOOKUP($A22,'Value Added'!$A$1:$AX$44,COLUMN('Value Added'!U$1),0)*VLOOKUP($A22,'Energy Efficiency'!$A$22:$AS$52,COLUMN('Energy Efficiency'!P$1),0)</f>
        <v>2699647147633206.5</v>
      </c>
      <c r="Q22" s="240">
        <f>VLOOKUP($A22,'Value Added'!$A$1:$AX$44,COLUMN('Value Added'!V$1),0)*VLOOKUP($A22,'Energy Efficiency'!$A$22:$AS$52,COLUMN('Energy Efficiency'!Q$1),0)</f>
        <v>2775074505598204.5</v>
      </c>
      <c r="R22" s="240">
        <f>VLOOKUP($A22,'Value Added'!$A$1:$AX$44,COLUMN('Value Added'!W$1),0)*VLOOKUP($A22,'Energy Efficiency'!$A$22:$AS$52,COLUMN('Energy Efficiency'!R$1),0)</f>
        <v>2846037753031857.5</v>
      </c>
      <c r="S22" s="240">
        <f>VLOOKUP($A22,'Value Added'!$A$1:$AX$44,COLUMN('Value Added'!X$1),0)*VLOOKUP($A22,'Energy Efficiency'!$A$22:$AS$52,COLUMN('Energy Efficiency'!S$1),0)</f>
        <v>2912375215802930.5</v>
      </c>
      <c r="T22" s="240">
        <f>VLOOKUP($A22,'Value Added'!$A$1:$AX$44,COLUMN('Value Added'!Y$1),0)*VLOOKUP($A22,'Energy Efficiency'!$A$22:$AS$52,COLUMN('Energy Efficiency'!T$1),0)</f>
        <v>2955683074622540</v>
      </c>
      <c r="U22" s="240">
        <f>VLOOKUP($A22,'Value Added'!$A$1:$AX$44,COLUMN('Value Added'!Z$1),0)*VLOOKUP($A22,'Energy Efficiency'!$A$22:$AS$52,COLUMN('Energy Efficiency'!U$1),0)</f>
        <v>3031166751453306.5</v>
      </c>
      <c r="V22" s="240">
        <f>VLOOKUP($A22,'Value Added'!$A$1:$AX$44,COLUMN('Value Added'!AA$1),0)*VLOOKUP($A22,'Energy Efficiency'!$A$22:$AS$52,COLUMN('Energy Efficiency'!V$1),0)</f>
        <v>3083544825158009</v>
      </c>
      <c r="W22" s="240">
        <f>VLOOKUP($A22,'Value Added'!$A$1:$AX$44,COLUMN('Value Added'!AB$1),0)*VLOOKUP($A22,'Energy Efficiency'!$A$22:$AS$52,COLUMN('Energy Efficiency'!W$1),0)</f>
        <v>3131126108695091</v>
      </c>
      <c r="X22" s="240">
        <f>VLOOKUP($A22,'Value Added'!$A$1:$AX$44,COLUMN('Value Added'!AC$1),0)*VLOOKUP($A22,'Energy Efficiency'!$A$22:$AS$52,COLUMN('Energy Efficiency'!X$1),0)</f>
        <v>3173971361423720.5</v>
      </c>
      <c r="Y22" s="240">
        <f>VLOOKUP($A22,'Value Added'!$A$1:$AX$44,COLUMN('Value Added'!AD$1),0)*VLOOKUP($A22,'Energy Efficiency'!$A$22:$AS$52,COLUMN('Energy Efficiency'!Y$1),0)</f>
        <v>3212180149135460.5</v>
      </c>
      <c r="Z22" s="240">
        <f>VLOOKUP($A22,'Value Added'!$A$1:$AX$44,COLUMN('Value Added'!AE$1),0)*VLOOKUP($A22,'Energy Efficiency'!$A$22:$AS$52,COLUMN('Energy Efficiency'!Z$1),0)</f>
        <v>3245887957733671</v>
      </c>
      <c r="AA22" s="240">
        <f>VLOOKUP($A22,'Value Added'!$A$1:$AX$44,COLUMN('Value Added'!AF$1),0)*VLOOKUP($A22,'Energy Efficiency'!$A$22:$AS$52,COLUMN('Energy Efficiency'!AA$1),0)</f>
        <v>3275263090809731.5</v>
      </c>
      <c r="AB22" s="240">
        <f>VLOOKUP($A22,'Value Added'!$A$1:$AX$44,COLUMN('Value Added'!AG$1),0)*VLOOKUP($A22,'Energy Efficiency'!$A$22:$AS$52,COLUMN('Energy Efficiency'!AB$1),0)</f>
        <v>3300503428340108</v>
      </c>
      <c r="AC22" s="240">
        <f>VLOOKUP($A22,'Value Added'!$A$1:$AX$44,COLUMN('Value Added'!AH$1),0)*VLOOKUP($A22,'Energy Efficiency'!$A$22:$AS$52,COLUMN('Energy Efficiency'!AC$1),0)</f>
        <v>3321833119612816</v>
      </c>
      <c r="AD22" s="240">
        <f>VLOOKUP($A22,'Value Added'!$A$1:$AX$44,COLUMN('Value Added'!AI$1),0)*VLOOKUP($A22,'Energy Efficiency'!$A$22:$AS$52,COLUMN('Energy Efficiency'!AD$1),0)</f>
        <v>3339499278182643</v>
      </c>
      <c r="AE22" s="240">
        <f>VLOOKUP($A22,'Value Added'!$A$1:$AX$44,COLUMN('Value Added'!AJ$1),0)*VLOOKUP($A22,'Energy Efficiency'!$A$22:$AS$52,COLUMN('Energy Efficiency'!AE$1),0)</f>
        <v>3353768740455245.5</v>
      </c>
      <c r="AF22" s="240">
        <f>VLOOKUP($A22,'Value Added'!$A$1:$AX$44,COLUMN('Value Added'!AK$1),0)*VLOOKUP($A22,'Energy Efficiency'!$A$22:$AS$52,COLUMN('Energy Efficiency'!AF$1),0)</f>
        <v>3364924942704949.5</v>
      </c>
      <c r="AG22" s="240">
        <f>VLOOKUP($A22,'Value Added'!$A$1:$AX$44,COLUMN('Value Added'!AL$1),0)*VLOOKUP($A22,'Energy Efficiency'!$A$22:$AS$52,COLUMN('Energy Efficiency'!AG$1),0)</f>
        <v>3373264964215310</v>
      </c>
      <c r="AH22" s="240">
        <f>VLOOKUP($A22,'Value Added'!$A$1:$AX$44,COLUMN('Value Added'!AM$1),0)*VLOOKUP($A22,'Energy Efficiency'!$A$22:$AS$52,COLUMN('Energy Efficiency'!AH$1),0)</f>
        <v>3379096777045496.5</v>
      </c>
      <c r="AI22" s="240">
        <f>VLOOKUP($A22,'Value Added'!$A$1:$AX$44,COLUMN('Value Added'!AN$1),0)*VLOOKUP($A22,'Energy Efficiency'!$A$22:$AS$52,COLUMN('Energy Efficiency'!AI$1),0)</f>
        <v>3382736735892288</v>
      </c>
      <c r="AJ22" s="240">
        <f>VLOOKUP($A22,'Value Added'!$A$1:$AX$44,COLUMN('Value Added'!AO$1),0)*VLOOKUP($A22,'Energy Efficiency'!$A$22:$AS$52,COLUMN('Energy Efficiency'!AJ$1),0)</f>
        <v>3384507334825190.5</v>
      </c>
      <c r="AK22" s="240">
        <f>VLOOKUP($A22,'Value Added'!$A$1:$AX$44,COLUMN('Value Added'!AP$1),0)*VLOOKUP($A22,'Energy Efficiency'!$A$22:$AS$52,COLUMN('Energy Efficiency'!AK$1),0)</f>
        <v>3384735251481024.5</v>
      </c>
      <c r="AL22" s="240">
        <f>VLOOKUP($A22,'Value Added'!$A$1:$AX$44,COLUMN('Value Added'!AQ$1),0)*VLOOKUP($A22,'Energy Efficiency'!$A$22:$AS$52,COLUMN('Energy Efficiency'!AL$1),0)</f>
        <v>3383749693738589</v>
      </c>
      <c r="AM22" s="240">
        <f>VLOOKUP($A22,'Value Added'!$A$1:$AX$44,COLUMN('Value Added'!AR$1),0)*VLOOKUP($A22,'Energy Efficiency'!$A$22:$AS$52,COLUMN('Energy Efficiency'!AM$1),0)</f>
        <v>3381881059051332</v>
      </c>
      <c r="AN22" s="240">
        <f>VLOOKUP($A22,'Value Added'!$A$1:$AX$44,COLUMN('Value Added'!AS$1),0)*VLOOKUP($A22,'Energy Efficiency'!$A$22:$AS$52,COLUMN('Energy Efficiency'!AN$1),0)</f>
        <v>3379459912564822.5</v>
      </c>
      <c r="AO22" s="240">
        <f>VLOOKUP($A22,'Value Added'!$A$1:$AX$44,COLUMN('Value Added'!AT$1),0)*VLOOKUP($A22,'Energy Efficiency'!$A$22:$AS$52,COLUMN('Energy Efficiency'!AO$1),0)</f>
        <v>3376816286932873</v>
      </c>
      <c r="AP22" s="240">
        <f>VLOOKUP($A22,'Value Added'!$A$1:$AX$44,COLUMN('Value Added'!AU$1),0)*VLOOKUP($A22,'Energy Efficiency'!$A$22:$AS$52,COLUMN('Energy Efficiency'!AP$1),0)</f>
        <v>3374279304398165.5</v>
      </c>
      <c r="AQ22" s="240">
        <f>VLOOKUP($A22,'Value Added'!$A$1:$AX$44,COLUMN('Value Added'!AV$1),0)*VLOOKUP($A22,'Energy Efficiency'!$A$22:$AS$52,COLUMN('Energy Efficiency'!AQ$1),0)</f>
        <v>3372177120231539.5</v>
      </c>
      <c r="AR22" s="240">
        <f>VLOOKUP($A22,'Value Added'!$A$1:$AX$44,COLUMN('Value Added'!AW$1),0)*VLOOKUP($A22,'Energy Efficiency'!$A$22:$AS$52,COLUMN('Energy Efficiency'!AR$1),0)</f>
        <v>3370837186030942.5</v>
      </c>
      <c r="AS22" s="240">
        <f>VLOOKUP($A22,'Value Added'!$A$1:$AX$44,COLUMN('Value Added'!AX$1),0)*VLOOKUP($A22,'Energy Efficiency'!$A$22:$AS$52,COLUMN('Energy Efficiency'!AS$1),0)</f>
        <v>3369800056965748.5</v>
      </c>
    </row>
    <row r="23" spans="1:45" x14ac:dyDescent="0.25">
      <c r="A23" s="74" t="s">
        <v>7</v>
      </c>
      <c r="B23" s="152" t="s">
        <v>314</v>
      </c>
      <c r="C23" s="152" t="s">
        <v>357</v>
      </c>
      <c r="D23" s="234">
        <f>VLOOKUP($A23,'Value Added'!$A$1:$AX$44,COLUMN('Value Added'!I$1),0)*VLOOKUP($A23,'Energy Efficiency'!$A$22:$AS$52,COLUMN('Energy Efficiency'!D$1),0)</f>
        <v>59571390862830</v>
      </c>
      <c r="E23" s="230">
        <f>VLOOKUP($A23,'Value Added'!$A$1:$AX$44,COLUMN('Value Added'!J$1),0)*VLOOKUP($A23,'Energy Efficiency'!$A$22:$AS$52,COLUMN('Energy Efficiency'!E$1),0)</f>
        <v>45900133138365</v>
      </c>
      <c r="F23" s="230">
        <f>VLOOKUP($A23,'Value Added'!$A$1:$AX$44,COLUMN('Value Added'!K$1),0)*VLOOKUP($A23,'Energy Efficiency'!$A$22:$AS$52,COLUMN('Energy Efficiency'!F$1),0)</f>
        <v>50441775039689.852</v>
      </c>
      <c r="G23" s="230">
        <f>VLOOKUP($A23,'Value Added'!$A$1:$AX$44,COLUMN('Value Added'!L$1),0)*VLOOKUP($A23,'Energy Efficiency'!$A$22:$AS$52,COLUMN('Energy Efficiency'!G$1),0)</f>
        <v>56096981525574.633</v>
      </c>
      <c r="H23" s="230">
        <f>VLOOKUP($A23,'Value Added'!$A$1:$AX$44,COLUMN('Value Added'!M$1),0)*VLOOKUP($A23,'Energy Efficiency'!$A$22:$AS$52,COLUMN('Energy Efficiency'!H$1),0)</f>
        <v>59586378398411.219</v>
      </c>
      <c r="I23" s="230">
        <f>VLOOKUP($A23,'Value Added'!$A$1:$AX$44,COLUMN('Value Added'!N$1),0)*VLOOKUP($A23,'Energy Efficiency'!$A$22:$AS$52,COLUMN('Energy Efficiency'!I$1),0)</f>
        <v>64783607548047.656</v>
      </c>
      <c r="J23" s="230">
        <f>VLOOKUP($A23,'Value Added'!$A$1:$AX$44,COLUMN('Value Added'!O$1),0)*VLOOKUP($A23,'Energy Efficiency'!$A$22:$AS$52,COLUMN('Energy Efficiency'!J$1),0)</f>
        <v>71712074471635.234</v>
      </c>
      <c r="K23" s="230">
        <f>VLOOKUP($A23,'Value Added'!$A$1:$AX$44,COLUMN('Value Added'!P$1),0)*VLOOKUP($A23,'Energy Efficiency'!$A$22:$AS$52,COLUMN('Energy Efficiency'!K$1),0)</f>
        <v>78861595935726.5</v>
      </c>
      <c r="L23" s="230">
        <f>VLOOKUP($A23,'Value Added'!$A$1:$AX$44,COLUMN('Value Added'!Q$1),0)*VLOOKUP($A23,'Energy Efficiency'!$A$22:$AS$52,COLUMN('Energy Efficiency'!L$1),0)</f>
        <v>85726539904163.641</v>
      </c>
      <c r="M23" s="230">
        <f>VLOOKUP($A23,'Value Added'!$A$1:$AX$44,COLUMN('Value Added'!R$1),0)*VLOOKUP($A23,'Energy Efficiency'!$A$22:$AS$52,COLUMN('Energy Efficiency'!M$1),0)</f>
        <v>92342985177567.453</v>
      </c>
      <c r="N23" s="230">
        <f>VLOOKUP($A23,'Value Added'!$A$1:$AX$44,COLUMN('Value Added'!S$1),0)*VLOOKUP($A23,'Energy Efficiency'!$A$22:$AS$52,COLUMN('Energy Efficiency'!N$1),0)</f>
        <v>98808391654639.813</v>
      </c>
      <c r="O23" s="230">
        <f>VLOOKUP($A23,'Value Added'!$A$1:$AX$44,COLUMN('Value Added'!T$1),0)*VLOOKUP($A23,'Energy Efficiency'!$A$22:$AS$52,COLUMN('Energy Efficiency'!O$1),0)</f>
        <v>105280388721792.03</v>
      </c>
      <c r="P23" s="230">
        <f>VLOOKUP($A23,'Value Added'!$A$1:$AX$44,COLUMN('Value Added'!U$1),0)*VLOOKUP($A23,'Energy Efficiency'!$A$22:$AS$52,COLUMN('Energy Efficiency'!P$1),0)</f>
        <v>111937330225181.94</v>
      </c>
      <c r="Q23" s="230">
        <f>VLOOKUP($A23,'Value Added'!$A$1:$AX$44,COLUMN('Value Added'!V$1),0)*VLOOKUP($A23,'Energy Efficiency'!$A$22:$AS$52,COLUMN('Energy Efficiency'!Q$1),0)</f>
        <v>118772298782459.44</v>
      </c>
      <c r="R23" s="230">
        <f>VLOOKUP($A23,'Value Added'!$A$1:$AX$44,COLUMN('Value Added'!W$1),0)*VLOOKUP($A23,'Energy Efficiency'!$A$22:$AS$52,COLUMN('Energy Efficiency'!R$1),0)</f>
        <v>125734572752826.86</v>
      </c>
      <c r="S23" s="230">
        <f>VLOOKUP($A23,'Value Added'!$A$1:$AX$44,COLUMN('Value Added'!X$1),0)*VLOOKUP($A23,'Energy Efficiency'!$A$22:$AS$52,COLUMN('Energy Efficiency'!S$1),0)</f>
        <v>132763950604352.91</v>
      </c>
      <c r="T23" s="230">
        <f>VLOOKUP($A23,'Value Added'!$A$1:$AX$44,COLUMN('Value Added'!Y$1),0)*VLOOKUP($A23,'Energy Efficiency'!$A$22:$AS$52,COLUMN('Energy Efficiency'!T$1),0)</f>
        <v>139790645357096.3</v>
      </c>
      <c r="U23" s="230">
        <f>VLOOKUP($A23,'Value Added'!$A$1:$AX$44,COLUMN('Value Added'!Z$1),0)*VLOOKUP($A23,'Energy Efficiency'!$A$22:$AS$52,COLUMN('Energy Efficiency'!U$1),0)</f>
        <v>146763565931640.91</v>
      </c>
      <c r="V23" s="230">
        <f>VLOOKUP($A23,'Value Added'!$A$1:$AX$44,COLUMN('Value Added'!AA$1),0)*VLOOKUP($A23,'Energy Efficiency'!$A$22:$AS$52,COLUMN('Energy Efficiency'!V$1),0)</f>
        <v>153622520725763.16</v>
      </c>
      <c r="W23" s="230">
        <f>VLOOKUP($A23,'Value Added'!$A$1:$AX$44,COLUMN('Value Added'!AB$1),0)*VLOOKUP($A23,'Energy Efficiency'!$A$22:$AS$52,COLUMN('Energy Efficiency'!W$1),0)</f>
        <v>160333920355587.47</v>
      </c>
      <c r="X23" s="230">
        <f>VLOOKUP($A23,'Value Added'!$A$1:$AX$44,COLUMN('Value Added'!AC$1),0)*VLOOKUP($A23,'Energy Efficiency'!$A$22:$AS$52,COLUMN('Energy Efficiency'!X$1),0)</f>
        <v>166865762135480.28</v>
      </c>
      <c r="Y23" s="230">
        <f>VLOOKUP($A23,'Value Added'!$A$1:$AX$44,COLUMN('Value Added'!AD$1),0)*VLOOKUP($A23,'Energy Efficiency'!$A$22:$AS$52,COLUMN('Energy Efficiency'!Y$1),0)</f>
        <v>173187988380798.31</v>
      </c>
      <c r="Z23" s="230">
        <f>VLOOKUP($A23,'Value Added'!$A$1:$AX$44,COLUMN('Value Added'!AE$1),0)*VLOOKUP($A23,'Energy Efficiency'!$A$22:$AS$52,COLUMN('Energy Efficiency'!Z$1),0)</f>
        <v>179272804652023.81</v>
      </c>
      <c r="AA23" s="230">
        <f>VLOOKUP($A23,'Value Added'!$A$1:$AX$44,COLUMN('Value Added'!AF$1),0)*VLOOKUP($A23,'Energy Efficiency'!$A$22:$AS$52,COLUMN('Energy Efficiency'!AA$1),0)</f>
        <v>185094953648769.69</v>
      </c>
      <c r="AB23" s="230">
        <f>VLOOKUP($A23,'Value Added'!$A$1:$AX$44,COLUMN('Value Added'!AG$1),0)*VLOOKUP($A23,'Energy Efficiency'!$A$22:$AS$52,COLUMN('Energy Efficiency'!AB$1),0)</f>
        <v>190631941701777.84</v>
      </c>
      <c r="AC23" s="230">
        <f>VLOOKUP($A23,'Value Added'!$A$1:$AX$44,COLUMN('Value Added'!AH$1),0)*VLOOKUP($A23,'Energy Efficiency'!$A$22:$AS$52,COLUMN('Energy Efficiency'!AC$1),0)</f>
        <v>195864216052959.59</v>
      </c>
      <c r="AD23" s="230">
        <f>VLOOKUP($A23,'Value Added'!$A$1:$AX$44,COLUMN('Value Added'!AI$1),0)*VLOOKUP($A23,'Energy Efficiency'!$A$22:$AS$52,COLUMN('Energy Efficiency'!AD$1),0)</f>
        <v>200775292319901.94</v>
      </c>
      <c r="AE23" s="230">
        <f>VLOOKUP($A23,'Value Added'!$A$1:$AX$44,COLUMN('Value Added'!AJ$1),0)*VLOOKUP($A23,'Energy Efficiency'!$A$22:$AS$52,COLUMN('Energy Efficiency'!AE$1),0)</f>
        <v>205351832678915.44</v>
      </c>
      <c r="AF23" s="230">
        <f>VLOOKUP($A23,'Value Added'!$A$1:$AX$44,COLUMN('Value Added'!AK$1),0)*VLOOKUP($A23,'Energy Efficiency'!$A$22:$AS$52,COLUMN('Energy Efficiency'!AF$1),0)</f>
        <v>209583676341480.94</v>
      </c>
      <c r="AG23" s="230">
        <f>VLOOKUP($A23,'Value Added'!$A$1:$AX$44,COLUMN('Value Added'!AL$1),0)*VLOOKUP($A23,'Energy Efficiency'!$A$22:$AS$52,COLUMN('Energy Efficiency'!AG$1),0)</f>
        <v>213463824820672.94</v>
      </c>
      <c r="AH23" s="230">
        <f>VLOOKUP($A23,'Value Added'!$A$1:$AX$44,COLUMN('Value Added'!AM$1),0)*VLOOKUP($A23,'Energy Efficiency'!$A$22:$AS$52,COLUMN('Energy Efficiency'!AH$1),0)</f>
        <v>216988385270564.22</v>
      </c>
      <c r="AI23" s="230">
        <f>VLOOKUP($A23,'Value Added'!$A$1:$AX$44,COLUMN('Value Added'!AN$1),0)*VLOOKUP($A23,'Energy Efficiency'!$A$22:$AS$52,COLUMN('Energy Efficiency'!AI$1),0)</f>
        <v>220156475822559.41</v>
      </c>
      <c r="AJ23" s="230">
        <f>VLOOKUP($A23,'Value Added'!$A$1:$AX$44,COLUMN('Value Added'!AO$1),0)*VLOOKUP($A23,'Energy Efficiency'!$A$22:$AS$52,COLUMN('Energy Efficiency'!AJ$1),0)</f>
        <v>222970097333648.25</v>
      </c>
      <c r="AK23" s="230">
        <f>VLOOKUP($A23,'Value Added'!$A$1:$AX$44,COLUMN('Value Added'!AP$1),0)*VLOOKUP($A23,'Energy Efficiency'!$A$22:$AS$52,COLUMN('Energy Efficiency'!AK$1),0)</f>
        <v>225433976303543.78</v>
      </c>
      <c r="AL23" s="230">
        <f>VLOOKUP($A23,'Value Added'!$A$1:$AX$44,COLUMN('Value Added'!AQ$1),0)*VLOOKUP($A23,'Energy Efficiency'!$A$22:$AS$52,COLUMN('Energy Efficiency'!AL$1),0)</f>
        <v>227555383916073.5</v>
      </c>
      <c r="AM23" s="230">
        <f>VLOOKUP($A23,'Value Added'!$A$1:$AX$44,COLUMN('Value Added'!AR$1),0)*VLOOKUP($A23,'Energy Efficiency'!$A$22:$AS$52,COLUMN('Energy Efficiency'!AM$1),0)</f>
        <v>229343936224465.31</v>
      </c>
      <c r="AN23" s="230">
        <f>VLOOKUP($A23,'Value Added'!$A$1:$AX$44,COLUMN('Value Added'!AS$1),0)*VLOOKUP($A23,'Energy Efficiency'!$A$22:$AS$52,COLUMN('Energy Efficiency'!AN$1),0)</f>
        <v>230811380442868.88</v>
      </c>
      <c r="AO23" s="230">
        <f>VLOOKUP($A23,'Value Added'!$A$1:$AX$44,COLUMN('Value Added'!AT$1),0)*VLOOKUP($A23,'Energy Efficiency'!$A$22:$AS$52,COLUMN('Energy Efficiency'!AO$1),0)</f>
        <v>231971372142477.66</v>
      </c>
      <c r="AP23" s="230">
        <f>VLOOKUP($A23,'Value Added'!$A$1:$AX$44,COLUMN('Value Added'!AU$1),0)*VLOOKUP($A23,'Energy Efficiency'!$A$22:$AS$52,COLUMN('Energy Efficiency'!AP$1),0)</f>
        <v>232839247896344.03</v>
      </c>
      <c r="AQ23" s="230">
        <f>VLOOKUP($A23,'Value Added'!$A$1:$AX$44,COLUMN('Value Added'!AV$1),0)*VLOOKUP($A23,'Energy Efficiency'!$A$22:$AS$52,COLUMN('Energy Efficiency'!AQ$1),0)</f>
        <v>233431797589695.69</v>
      </c>
      <c r="AR23" s="230">
        <f>VLOOKUP($A23,'Value Added'!$A$1:$AX$44,COLUMN('Value Added'!AW$1),0)*VLOOKUP($A23,'Energy Efficiency'!$A$22:$AS$52,COLUMN('Energy Efficiency'!AR$1),0)</f>
        <v>233767040229467.53</v>
      </c>
      <c r="AS23" s="230">
        <f>VLOOKUP($A23,'Value Added'!$A$1:$AX$44,COLUMN('Value Added'!AX$1),0)*VLOOKUP($A23,'Energy Efficiency'!$A$22:$AS$52,COLUMN('Energy Efficiency'!AS$1),0)</f>
        <v>233785921854581.53</v>
      </c>
    </row>
    <row r="24" spans="1:45" x14ac:dyDescent="0.25">
      <c r="A24" s="74" t="s">
        <v>8</v>
      </c>
      <c r="B24" s="152" t="s">
        <v>314</v>
      </c>
      <c r="C24" s="152" t="s">
        <v>357</v>
      </c>
      <c r="D24" s="234">
        <f>VLOOKUP($A24,'Value Added'!$A$1:$AX$44,COLUMN('Value Added'!I$1),0)*VLOOKUP($A24,'Energy Efficiency'!$A$22:$AS$52,COLUMN('Energy Efficiency'!D$1),0)</f>
        <v>72263507269870.844</v>
      </c>
      <c r="E24" s="230">
        <f>VLOOKUP($A24,'Value Added'!$A$1:$AX$44,COLUMN('Value Added'!J$1),0)*VLOOKUP($A24,'Energy Efficiency'!$A$22:$AS$52,COLUMN('Energy Efficiency'!E$1),0)</f>
        <v>56969070374367.039</v>
      </c>
      <c r="F24" s="230">
        <f>VLOOKUP($A24,'Value Added'!$A$1:$AX$44,COLUMN('Value Added'!K$1),0)*VLOOKUP($A24,'Energy Efficiency'!$A$22:$AS$52,COLUMN('Energy Efficiency'!F$1),0)</f>
        <v>52883048737744.438</v>
      </c>
      <c r="G24" s="230">
        <f>VLOOKUP($A24,'Value Added'!$A$1:$AX$44,COLUMN('Value Added'!L$1),0)*VLOOKUP($A24,'Energy Efficiency'!$A$22:$AS$52,COLUMN('Energy Efficiency'!G$1),0)</f>
        <v>68640802373534.375</v>
      </c>
      <c r="H24" s="230">
        <f>VLOOKUP($A24,'Value Added'!$A$1:$AX$44,COLUMN('Value Added'!M$1),0)*VLOOKUP($A24,'Energy Efficiency'!$A$22:$AS$52,COLUMN('Energy Efficiency'!H$1),0)</f>
        <v>71554151183517.953</v>
      </c>
      <c r="I24" s="230">
        <f>VLOOKUP($A24,'Value Added'!$A$1:$AX$44,COLUMN('Value Added'!N$1),0)*VLOOKUP($A24,'Energy Efficiency'!$A$22:$AS$52,COLUMN('Energy Efficiency'!I$1),0)</f>
        <v>74417796294315.766</v>
      </c>
      <c r="J24" s="230">
        <f>VLOOKUP($A24,'Value Added'!$A$1:$AX$44,COLUMN('Value Added'!O$1),0)*VLOOKUP($A24,'Energy Efficiency'!$A$22:$AS$52,COLUMN('Energy Efficiency'!J$1),0)</f>
        <v>78196975457866.453</v>
      </c>
      <c r="K24" s="230">
        <f>VLOOKUP($A24,'Value Added'!$A$1:$AX$44,COLUMN('Value Added'!P$1),0)*VLOOKUP($A24,'Energy Efficiency'!$A$22:$AS$52,COLUMN('Energy Efficiency'!K$1),0)</f>
        <v>82192469608175.422</v>
      </c>
      <c r="L24" s="230">
        <f>VLOOKUP($A24,'Value Added'!$A$1:$AX$44,COLUMN('Value Added'!Q$1),0)*VLOOKUP($A24,'Energy Efficiency'!$A$22:$AS$52,COLUMN('Energy Efficiency'!L$1),0)</f>
        <v>86080214542620.578</v>
      </c>
      <c r="M24" s="230">
        <f>VLOOKUP($A24,'Value Added'!$A$1:$AX$44,COLUMN('Value Added'!R$1),0)*VLOOKUP($A24,'Energy Efficiency'!$A$22:$AS$52,COLUMN('Energy Efficiency'!M$1),0)</f>
        <v>89840801645686.656</v>
      </c>
      <c r="N24" s="230">
        <f>VLOOKUP($A24,'Value Added'!$A$1:$AX$44,COLUMN('Value Added'!S$1),0)*VLOOKUP($A24,'Energy Efficiency'!$A$22:$AS$52,COLUMN('Energy Efficiency'!N$1),0)</f>
        <v>93457162881765.016</v>
      </c>
      <c r="O24" s="230">
        <f>VLOOKUP($A24,'Value Added'!$A$1:$AX$44,COLUMN('Value Added'!T$1),0)*VLOOKUP($A24,'Energy Efficiency'!$A$22:$AS$52,COLUMN('Energy Efficiency'!O$1),0)</f>
        <v>96914775433298.094</v>
      </c>
      <c r="P24" s="230">
        <f>VLOOKUP($A24,'Value Added'!$A$1:$AX$44,COLUMN('Value Added'!U$1),0)*VLOOKUP($A24,'Energy Efficiency'!$A$22:$AS$52,COLUMN('Energy Efficiency'!P$1),0)</f>
        <v>100209036194030.31</v>
      </c>
      <c r="Q24" s="230">
        <f>VLOOKUP($A24,'Value Added'!$A$1:$AX$44,COLUMN('Value Added'!V$1),0)*VLOOKUP($A24,'Energy Efficiency'!$A$22:$AS$52,COLUMN('Energy Efficiency'!Q$1),0)</f>
        <v>103306553214185.94</v>
      </c>
      <c r="R24" s="230">
        <f>VLOOKUP($A24,'Value Added'!$A$1:$AX$44,COLUMN('Value Added'!W$1),0)*VLOOKUP($A24,'Energy Efficiency'!$A$22:$AS$52,COLUMN('Energy Efficiency'!R$1),0)</f>
        <v>106181503468005.36</v>
      </c>
      <c r="S24" s="230">
        <f>VLOOKUP($A24,'Value Added'!$A$1:$AX$44,COLUMN('Value Added'!X$1),0)*VLOOKUP($A24,'Energy Efficiency'!$A$22:$AS$52,COLUMN('Energy Efficiency'!S$1),0)</f>
        <v>108809245314755.33</v>
      </c>
      <c r="T24" s="230">
        <f>VLOOKUP($A24,'Value Added'!$A$1:$AX$44,COLUMN('Value Added'!Y$1),0)*VLOOKUP($A24,'Energy Efficiency'!$A$22:$AS$52,COLUMN('Energy Efficiency'!T$1),0)</f>
        <v>111166663639135.38</v>
      </c>
      <c r="U24" s="230">
        <f>VLOOKUP($A24,'Value Added'!$A$1:$AX$44,COLUMN('Value Added'!Z$1),0)*VLOOKUP($A24,'Energy Efficiency'!$A$22:$AS$52,COLUMN('Energy Efficiency'!U$1),0)</f>
        <v>113251150857542.14</v>
      </c>
      <c r="V24" s="230">
        <f>VLOOKUP($A24,'Value Added'!$A$1:$AX$44,COLUMN('Value Added'!AA$1),0)*VLOOKUP($A24,'Energy Efficiency'!$A$22:$AS$52,COLUMN('Energy Efficiency'!V$1),0)</f>
        <v>115047043681289.88</v>
      </c>
      <c r="W24" s="230">
        <f>VLOOKUP($A24,'Value Added'!$A$1:$AX$44,COLUMN('Value Added'!AB$1),0)*VLOOKUP($A24,'Energy Efficiency'!$A$22:$AS$52,COLUMN('Energy Efficiency'!W$1),0)</f>
        <v>116560150129309.47</v>
      </c>
      <c r="X24" s="230">
        <f>VLOOKUP($A24,'Value Added'!$A$1:$AX$44,COLUMN('Value Added'!AC$1),0)*VLOOKUP($A24,'Energy Efficiency'!$A$22:$AS$52,COLUMN('Energy Efficiency'!X$1),0)</f>
        <v>117799524476013.86</v>
      </c>
      <c r="Y24" s="230">
        <f>VLOOKUP($A24,'Value Added'!$A$1:$AX$44,COLUMN('Value Added'!AD$1),0)*VLOOKUP($A24,'Energy Efficiency'!$A$22:$AS$52,COLUMN('Energy Efficiency'!Y$1),0)</f>
        <v>118777119681021</v>
      </c>
      <c r="Z24" s="230">
        <f>VLOOKUP($A24,'Value Added'!$A$1:$AX$44,COLUMN('Value Added'!AE$1),0)*VLOOKUP($A24,'Energy Efficiency'!$A$22:$AS$52,COLUMN('Energy Efficiency'!Z$1),0)</f>
        <v>119507417996637.86</v>
      </c>
      <c r="AA24" s="230">
        <f>VLOOKUP($A24,'Value Added'!$A$1:$AX$44,COLUMN('Value Added'!AF$1),0)*VLOOKUP($A24,'Energy Efficiency'!$A$22:$AS$52,COLUMN('Energy Efficiency'!AA$1),0)</f>
        <v>120007052085726.72</v>
      </c>
      <c r="AB24" s="230">
        <f>VLOOKUP($A24,'Value Added'!$A$1:$AX$44,COLUMN('Value Added'!AG$1),0)*VLOOKUP($A24,'Energy Efficiency'!$A$22:$AS$52,COLUMN('Energy Efficiency'!AB$1),0)</f>
        <v>120294427867473.59</v>
      </c>
      <c r="AC24" s="230">
        <f>VLOOKUP($A24,'Value Added'!$A$1:$AX$44,COLUMN('Value Added'!AH$1),0)*VLOOKUP($A24,'Energy Efficiency'!$A$22:$AS$52,COLUMN('Energy Efficiency'!AC$1),0)</f>
        <v>120389358963777.64</v>
      </c>
      <c r="AD24" s="230">
        <f>VLOOKUP($A24,'Value Added'!$A$1:$AX$44,COLUMN('Value Added'!AI$1),0)*VLOOKUP($A24,'Energy Efficiency'!$A$22:$AS$52,COLUMN('Energy Efficiency'!AD$1),0)</f>
        <v>120312721135739.36</v>
      </c>
      <c r="AE24" s="230">
        <f>VLOOKUP($A24,'Value Added'!$A$1:$AX$44,COLUMN('Value Added'!AJ$1),0)*VLOOKUP($A24,'Energy Efficiency'!$A$22:$AS$52,COLUMN('Energy Efficiency'!AE$1),0)</f>
        <v>120086133561595.2</v>
      </c>
      <c r="AF24" s="230">
        <f>VLOOKUP($A24,'Value Added'!$A$1:$AX$44,COLUMN('Value Added'!AK$1),0)*VLOOKUP($A24,'Energy Efficiency'!$A$22:$AS$52,COLUMN('Energy Efficiency'!AF$1),0)</f>
        <v>119731672287416.34</v>
      </c>
      <c r="AG24" s="230">
        <f>VLOOKUP($A24,'Value Added'!$A$1:$AX$44,COLUMN('Value Added'!AL$1),0)*VLOOKUP($A24,'Energy Efficiency'!$A$22:$AS$52,COLUMN('Energy Efficiency'!AG$1),0)</f>
        <v>119271619740764.19</v>
      </c>
      <c r="AH24" s="230">
        <f>VLOOKUP($A24,'Value Added'!$A$1:$AX$44,COLUMN('Value Added'!AM$1),0)*VLOOKUP($A24,'Energy Efficiency'!$A$22:$AS$52,COLUMN('Energy Efficiency'!AH$1),0)</f>
        <v>118728252883254.55</v>
      </c>
      <c r="AI24" s="230">
        <f>VLOOKUP($A24,'Value Added'!$A$1:$AX$44,COLUMN('Value Added'!AN$1),0)*VLOOKUP($A24,'Energy Efficiency'!$A$22:$AS$52,COLUMN('Energy Efficiency'!AI$1),0)</f>
        <v>118123671425952.16</v>
      </c>
      <c r="AJ24" s="230">
        <f>VLOOKUP($A24,'Value Added'!$A$1:$AX$44,COLUMN('Value Added'!AO$1),0)*VLOOKUP($A24,'Energy Efficiency'!$A$22:$AS$52,COLUMN('Energy Efficiency'!AJ$1),0)</f>
        <v>117479666565367.48</v>
      </c>
      <c r="AK24" s="230">
        <f>VLOOKUP($A24,'Value Added'!$A$1:$AX$44,COLUMN('Value Added'!AP$1),0)*VLOOKUP($A24,'Energy Efficiency'!$A$22:$AS$52,COLUMN('Energy Efficiency'!AK$1),0)</f>
        <v>116817629930907.5</v>
      </c>
      <c r="AL24" s="230">
        <f>VLOOKUP($A24,'Value Added'!$A$1:$AX$44,COLUMN('Value Added'!AQ$1),0)*VLOOKUP($A24,'Energy Efficiency'!$A$22:$AS$52,COLUMN('Energy Efficiency'!AL$1),0)</f>
        <v>116158501871787.23</v>
      </c>
      <c r="AM24" s="230">
        <f>VLOOKUP($A24,'Value Added'!$A$1:$AX$44,COLUMN('Value Added'!AR$1),0)*VLOOKUP($A24,'Energy Efficiency'!$A$22:$AS$52,COLUMN('Energy Efficiency'!AM$1),0)</f>
        <v>115522757850901.38</v>
      </c>
      <c r="AN24" s="230">
        <f>VLOOKUP($A24,'Value Added'!$A$1:$AX$44,COLUMN('Value Added'!AS$1),0)*VLOOKUP($A24,'Energy Efficiency'!$A$22:$AS$52,COLUMN('Energy Efficiency'!AN$1),0)</f>
        <v>114930431548650.97</v>
      </c>
      <c r="AO24" s="230">
        <f>VLOOKUP($A24,'Value Added'!$A$1:$AX$44,COLUMN('Value Added'!AT$1),0)*VLOOKUP($A24,'Energy Efficiency'!$A$22:$AS$52,COLUMN('Energy Efficiency'!AO$1),0)</f>
        <v>114401173302313.22</v>
      </c>
      <c r="AP24" s="230">
        <f>VLOOKUP($A24,'Value Added'!$A$1:$AX$44,COLUMN('Value Added'!AU$1),0)*VLOOKUP($A24,'Energy Efficiency'!$A$22:$AS$52,COLUMN('Energy Efficiency'!AP$1),0)</f>
        <v>113954342706603.75</v>
      </c>
      <c r="AQ24" s="230">
        <f>VLOOKUP($A24,'Value Added'!$A$1:$AX$44,COLUMN('Value Added'!AV$1),0)*VLOOKUP($A24,'Energy Efficiency'!$A$22:$AS$52,COLUMN('Energy Efficiency'!AQ$1),0)</f>
        <v>113609134570039.28</v>
      </c>
      <c r="AR24" s="230">
        <f>VLOOKUP($A24,'Value Added'!$A$1:$AX$44,COLUMN('Value Added'!AW$1),0)*VLOOKUP($A24,'Energy Efficiency'!$A$22:$AS$52,COLUMN('Energy Efficiency'!AR$1),0)</f>
        <v>113384737953768.23</v>
      </c>
      <c r="AS24" s="230">
        <f>VLOOKUP($A24,'Value Added'!$A$1:$AX$44,COLUMN('Value Added'!AX$1),0)*VLOOKUP($A24,'Energy Efficiency'!$A$22:$AS$52,COLUMN('Energy Efficiency'!AS$1),0)</f>
        <v>113262698820447.69</v>
      </c>
    </row>
    <row r="25" spans="1:45" x14ac:dyDescent="0.25">
      <c r="A25" s="74" t="s">
        <v>9</v>
      </c>
      <c r="B25" s="152" t="s">
        <v>314</v>
      </c>
      <c r="C25" s="152" t="s">
        <v>357</v>
      </c>
      <c r="D25" s="234">
        <f>VLOOKUP($A25,'Value Added'!$A$1:$AX$44,COLUMN('Value Added'!I$1),0)*VLOOKUP($A25,'Energy Efficiency'!$A$22:$AS$52,COLUMN('Energy Efficiency'!D$1),0)</f>
        <v>710785191712576.75</v>
      </c>
      <c r="E25" s="230">
        <f>VLOOKUP($A25,'Value Added'!$A$1:$AX$44,COLUMN('Value Added'!J$1),0)*VLOOKUP($A25,'Energy Efficiency'!$A$22:$AS$52,COLUMN('Energy Efficiency'!E$1),0)</f>
        <v>623999592018185.75</v>
      </c>
      <c r="F25" s="230">
        <f>VLOOKUP($A25,'Value Added'!$A$1:$AX$44,COLUMN('Value Added'!K$1),0)*VLOOKUP($A25,'Energy Efficiency'!$A$22:$AS$52,COLUMN('Energy Efficiency'!F$1),0)</f>
        <v>699378869152851.13</v>
      </c>
      <c r="G25" s="230">
        <f>VLOOKUP($A25,'Value Added'!$A$1:$AX$44,COLUMN('Value Added'!L$1),0)*VLOOKUP($A25,'Energy Efficiency'!$A$22:$AS$52,COLUMN('Energy Efficiency'!G$1),0)</f>
        <v>715281496106884</v>
      </c>
      <c r="H25" s="230">
        <f>VLOOKUP($A25,'Value Added'!$A$1:$AX$44,COLUMN('Value Added'!M$1),0)*VLOOKUP($A25,'Energy Efficiency'!$A$22:$AS$52,COLUMN('Energy Efficiency'!H$1),0)</f>
        <v>737880179066178.63</v>
      </c>
      <c r="I25" s="230">
        <f>VLOOKUP($A25,'Value Added'!$A$1:$AX$44,COLUMN('Value Added'!N$1),0)*VLOOKUP($A25,'Energy Efficiency'!$A$22:$AS$52,COLUMN('Energy Efficiency'!I$1),0)</f>
        <v>748653218427940</v>
      </c>
      <c r="J25" s="230">
        <f>VLOOKUP($A25,'Value Added'!$A$1:$AX$44,COLUMN('Value Added'!O$1),0)*VLOOKUP($A25,'Energy Efficiency'!$A$22:$AS$52,COLUMN('Energy Efficiency'!J$1),0)</f>
        <v>764132874368899.88</v>
      </c>
      <c r="K25" s="230">
        <f>VLOOKUP($A25,'Value Added'!$A$1:$AX$44,COLUMN('Value Added'!P$1),0)*VLOOKUP($A25,'Energy Efficiency'!$A$22:$AS$52,COLUMN('Energy Efficiency'!K$1),0)</f>
        <v>783102483974573.25</v>
      </c>
      <c r="L25" s="230">
        <f>VLOOKUP($A25,'Value Added'!$A$1:$AX$44,COLUMN('Value Added'!Q$1),0)*VLOOKUP($A25,'Energy Efficiency'!$A$22:$AS$52,COLUMN('Energy Efficiency'!L$1),0)</f>
        <v>803118819851934.63</v>
      </c>
      <c r="M25" s="230">
        <f>VLOOKUP($A25,'Value Added'!$A$1:$AX$44,COLUMN('Value Added'!R$1),0)*VLOOKUP($A25,'Energy Efficiency'!$A$22:$AS$52,COLUMN('Energy Efficiency'!M$1),0)</f>
        <v>823297240402620.25</v>
      </c>
      <c r="N25" s="230">
        <f>VLOOKUP($A25,'Value Added'!$A$1:$AX$44,COLUMN('Value Added'!S$1),0)*VLOOKUP($A25,'Energy Efficiency'!$A$22:$AS$52,COLUMN('Energy Efficiency'!N$1),0)</f>
        <v>842661869439492.88</v>
      </c>
      <c r="O25" s="230">
        <f>VLOOKUP($A25,'Value Added'!$A$1:$AX$44,COLUMN('Value Added'!T$1),0)*VLOOKUP($A25,'Energy Efficiency'!$A$22:$AS$52,COLUMN('Energy Efficiency'!O$1),0)</f>
        <v>860149660645436.63</v>
      </c>
      <c r="P25" s="230">
        <f>VLOOKUP($A25,'Value Added'!$A$1:$AX$44,COLUMN('Value Added'!U$1),0)*VLOOKUP($A25,'Energy Efficiency'!$A$22:$AS$52,COLUMN('Energy Efficiency'!P$1),0)</f>
        <v>874920093589215.75</v>
      </c>
      <c r="Q25" s="230">
        <f>VLOOKUP($A25,'Value Added'!$A$1:$AX$44,COLUMN('Value Added'!V$1),0)*VLOOKUP($A25,'Energy Efficiency'!$A$22:$AS$52,COLUMN('Energy Efficiency'!Q$1),0)</f>
        <v>886760677516939.5</v>
      </c>
      <c r="R25" s="230">
        <f>VLOOKUP($A25,'Value Added'!$A$1:$AX$44,COLUMN('Value Added'!W$1),0)*VLOOKUP($A25,'Energy Efficiency'!$A$22:$AS$52,COLUMN('Energy Efficiency'!R$1),0)</f>
        <v>895784631524062.88</v>
      </c>
      <c r="S25" s="230">
        <f>VLOOKUP($A25,'Value Added'!$A$1:$AX$44,COLUMN('Value Added'!X$1),0)*VLOOKUP($A25,'Energy Efficiency'!$A$22:$AS$52,COLUMN('Energy Efficiency'!S$1),0)</f>
        <v>902143055438745.75</v>
      </c>
      <c r="T25" s="230">
        <f>VLOOKUP($A25,'Value Added'!$A$1:$AX$44,COLUMN('Value Added'!Y$1),0)*VLOOKUP($A25,'Energy Efficiency'!$A$22:$AS$52,COLUMN('Energy Efficiency'!T$1),0)</f>
        <v>906019016858877.63</v>
      </c>
      <c r="U25" s="230">
        <f>VLOOKUP($A25,'Value Added'!$A$1:$AX$44,COLUMN('Value Added'!Z$1),0)*VLOOKUP($A25,'Energy Efficiency'!$A$22:$AS$52,COLUMN('Energy Efficiency'!U$1),0)</f>
        <v>907731492658503.13</v>
      </c>
      <c r="V25" s="230">
        <f>VLOOKUP($A25,'Value Added'!$A$1:$AX$44,COLUMN('Value Added'!AA$1),0)*VLOOKUP($A25,'Energy Efficiency'!$A$22:$AS$52,COLUMN('Energy Efficiency'!V$1),0)</f>
        <v>907331971632781.5</v>
      </c>
      <c r="W25" s="230">
        <f>VLOOKUP($A25,'Value Added'!$A$1:$AX$44,COLUMN('Value Added'!AB$1),0)*VLOOKUP($A25,'Energy Efficiency'!$A$22:$AS$52,COLUMN('Energy Efficiency'!W$1),0)</f>
        <v>904996451112091.25</v>
      </c>
      <c r="X25" s="230">
        <f>VLOOKUP($A25,'Value Added'!$A$1:$AX$44,COLUMN('Value Added'!AC$1),0)*VLOOKUP($A25,'Energy Efficiency'!$A$22:$AS$52,COLUMN('Energy Efficiency'!X$1),0)</f>
        <v>900912301710671.5</v>
      </c>
      <c r="Y25" s="230">
        <f>VLOOKUP($A25,'Value Added'!$A$1:$AX$44,COLUMN('Value Added'!AD$1),0)*VLOOKUP($A25,'Energy Efficiency'!$A$22:$AS$52,COLUMN('Energy Efficiency'!Y$1),0)</f>
        <v>895274605886182.5</v>
      </c>
      <c r="Z25" s="230">
        <f>VLOOKUP($A25,'Value Added'!$A$1:$AX$44,COLUMN('Value Added'!AE$1),0)*VLOOKUP($A25,'Energy Efficiency'!$A$22:$AS$52,COLUMN('Energy Efficiency'!Z$1),0)</f>
        <v>888282797709211.25</v>
      </c>
      <c r="AA25" s="230">
        <f>VLOOKUP($A25,'Value Added'!$A$1:$AX$44,COLUMN('Value Added'!AF$1),0)*VLOOKUP($A25,'Energy Efficiency'!$A$22:$AS$52,COLUMN('Energy Efficiency'!AA$1),0)</f>
        <v>880137657099526.38</v>
      </c>
      <c r="AB25" s="230">
        <f>VLOOKUP($A25,'Value Added'!$A$1:$AX$44,COLUMN('Value Added'!AG$1),0)*VLOOKUP($A25,'Energy Efficiency'!$A$22:$AS$52,COLUMN('Energy Efficiency'!AB$1),0)</f>
        <v>871038694477352.75</v>
      </c>
      <c r="AC25" s="230">
        <f>VLOOKUP($A25,'Value Added'!$A$1:$AX$44,COLUMN('Value Added'!AH$1),0)*VLOOKUP($A25,'Energy Efficiency'!$A$22:$AS$52,COLUMN('Energy Efficiency'!AC$1),0)</f>
        <v>861181946068680.63</v>
      </c>
      <c r="AD25" s="230">
        <f>VLOOKUP($A25,'Value Added'!$A$1:$AX$44,COLUMN('Value Added'!AI$1),0)*VLOOKUP($A25,'Energy Efficiency'!$A$22:$AS$52,COLUMN('Energy Efficiency'!AD$1),0)</f>
        <v>850758186396959.63</v>
      </c>
      <c r="AE25" s="230">
        <f>VLOOKUP($A25,'Value Added'!$A$1:$AX$44,COLUMN('Value Added'!AJ$1),0)*VLOOKUP($A25,'Energy Efficiency'!$A$22:$AS$52,COLUMN('Energy Efficiency'!AE$1),0)</f>
        <v>839951553035298.13</v>
      </c>
      <c r="AF25" s="230">
        <f>VLOOKUP($A25,'Value Added'!$A$1:$AX$44,COLUMN('Value Added'!AK$1),0)*VLOOKUP($A25,'Energy Efficiency'!$A$22:$AS$52,COLUMN('Energy Efficiency'!AF$1),0)</f>
        <v>828938569591325.88</v>
      </c>
      <c r="AG25" s="230">
        <f>VLOOKUP($A25,'Value Added'!$A$1:$AX$44,COLUMN('Value Added'!AL$1),0)*VLOOKUP($A25,'Energy Efficiency'!$A$22:$AS$52,COLUMN('Energy Efficiency'!AG$1),0)</f>
        <v>817887546144573</v>
      </c>
      <c r="AH25" s="230">
        <f>VLOOKUP($A25,'Value Added'!$A$1:$AX$44,COLUMN('Value Added'!AM$1),0)*VLOOKUP($A25,'Energy Efficiency'!$A$22:$AS$52,COLUMN('Energy Efficiency'!AH$1),0)</f>
        <v>806958331858548.38</v>
      </c>
      <c r="AI25" s="230">
        <f>VLOOKUP($A25,'Value Added'!$A$1:$AX$44,COLUMN('Value Added'!AN$1),0)*VLOOKUP($A25,'Energy Efficiency'!$A$22:$AS$52,COLUMN('Energy Efficiency'!AI$1),0)</f>
        <v>796302392088590.88</v>
      </c>
      <c r="AJ25" s="230">
        <f>VLOOKUP($A25,'Value Added'!$A$1:$AX$44,COLUMN('Value Added'!AO$1),0)*VLOOKUP($A25,'Energy Efficiency'!$A$22:$AS$52,COLUMN('Energy Efficiency'!AJ$1),0)</f>
        <v>786063181805710.38</v>
      </c>
      <c r="AK25" s="230">
        <f>VLOOKUP($A25,'Value Added'!$A$1:$AX$44,COLUMN('Value Added'!AP$1),0)*VLOOKUP($A25,'Energy Efficiency'!$A$22:$AS$52,COLUMN('Energy Efficiency'!AK$1),0)</f>
        <v>776376788343297.88</v>
      </c>
      <c r="AL25" s="230">
        <f>VLOOKUP($A25,'Value Added'!$A$1:$AX$44,COLUMN('Value Added'!AQ$1),0)*VLOOKUP($A25,'Energy Efficiency'!$A$22:$AS$52,COLUMN('Energy Efficiency'!AL$1),0)</f>
        <v>767372819138645.5</v>
      </c>
      <c r="AM25" s="230">
        <f>VLOOKUP($A25,'Value Added'!$A$1:$AX$44,COLUMN('Value Added'!AR$1),0)*VLOOKUP($A25,'Energy Efficiency'!$A$22:$AS$52,COLUMN('Energy Efficiency'!AM$1),0)</f>
        <v>759175514095003.75</v>
      </c>
      <c r="AN25" s="230">
        <f>VLOOKUP($A25,'Value Added'!$A$1:$AX$44,COLUMN('Value Added'!AS$1),0)*VLOOKUP($A25,'Energy Efficiency'!$A$22:$AS$52,COLUMN('Energy Efficiency'!AN$1),0)</f>
        <v>751905067276850.75</v>
      </c>
      <c r="AO25" s="230">
        <f>VLOOKUP($A25,'Value Added'!$A$1:$AX$44,COLUMN('Value Added'!AT$1),0)*VLOOKUP($A25,'Energy Efficiency'!$A$22:$AS$52,COLUMN('Energy Efficiency'!AO$1),0)</f>
        <v>745679148761173.5</v>
      </c>
      <c r="AP25" s="230">
        <f>VLOOKUP($A25,'Value Added'!$A$1:$AX$44,COLUMN('Value Added'!AU$1),0)*VLOOKUP($A25,'Energy Efficiency'!$A$22:$AS$52,COLUMN('Energy Efficiency'!AP$1),0)</f>
        <v>740614624546027.88</v>
      </c>
      <c r="AQ25" s="230">
        <f>VLOOKUP($A25,'Value Added'!$A$1:$AX$44,COLUMN('Value Added'!AV$1),0)*VLOOKUP($A25,'Energy Efficiency'!$A$22:$AS$52,COLUMN('Energy Efficiency'!AQ$1),0)</f>
        <v>736829480475720.63</v>
      </c>
      <c r="AR25" s="230">
        <f>VLOOKUP($A25,'Value Added'!$A$1:$AX$44,COLUMN('Value Added'!AW$1),0)*VLOOKUP($A25,'Energy Efficiency'!$A$22:$AS$52,COLUMN('Energy Efficiency'!AR$1),0)</f>
        <v>734444965264725.38</v>
      </c>
      <c r="AS25" s="230">
        <f>VLOOKUP($A25,'Value Added'!$A$1:$AX$44,COLUMN('Value Added'!AX$1),0)*VLOOKUP($A25,'Energy Efficiency'!$A$22:$AS$52,COLUMN('Energy Efficiency'!AS$1),0)</f>
        <v>733343040506712.38</v>
      </c>
    </row>
    <row r="26" spans="1:45" x14ac:dyDescent="0.25">
      <c r="A26" s="74" t="s">
        <v>10</v>
      </c>
      <c r="B26" s="152" t="s">
        <v>314</v>
      </c>
      <c r="C26" s="152" t="s">
        <v>357</v>
      </c>
      <c r="D26" s="234">
        <f>VLOOKUP($A26,'Value Added'!$A$1:$AX$44,COLUMN('Value Added'!I$1),0)*VLOOKUP($A26,'Energy Efficiency'!$A$22:$AS$52,COLUMN('Energy Efficiency'!D$1),0)</f>
        <v>429226530333185.06</v>
      </c>
      <c r="E26" s="230">
        <f>VLOOKUP($A26,'Value Added'!$A$1:$AX$44,COLUMN('Value Added'!J$1),0)*VLOOKUP($A26,'Energy Efficiency'!$A$22:$AS$52,COLUMN('Energy Efficiency'!E$1),0)</f>
        <v>443393657015590.81</v>
      </c>
      <c r="F26" s="230">
        <f>VLOOKUP($A26,'Value Added'!$A$1:$AX$44,COLUMN('Value Added'!K$1),0)*VLOOKUP($A26,'Energy Efficiency'!$A$22:$AS$52,COLUMN('Energy Efficiency'!F$1),0)</f>
        <v>498339978329761.13</v>
      </c>
      <c r="G26" s="230">
        <f>VLOOKUP($A26,'Value Added'!$A$1:$AX$44,COLUMN('Value Added'!L$1),0)*VLOOKUP($A26,'Energy Efficiency'!$A$22:$AS$52,COLUMN('Energy Efficiency'!G$1),0)</f>
        <v>517769394852371.25</v>
      </c>
      <c r="H26" s="230">
        <f>VLOOKUP($A26,'Value Added'!$A$1:$AX$44,COLUMN('Value Added'!M$1),0)*VLOOKUP($A26,'Energy Efficiency'!$A$22:$AS$52,COLUMN('Energy Efficiency'!H$1),0)</f>
        <v>537547176823761.94</v>
      </c>
      <c r="I26" s="230">
        <f>VLOOKUP($A26,'Value Added'!$A$1:$AX$44,COLUMN('Value Added'!N$1),0)*VLOOKUP($A26,'Energy Efficiency'!$A$22:$AS$52,COLUMN('Energy Efficiency'!I$1),0)</f>
        <v>553675163207319.88</v>
      </c>
      <c r="J26" s="230">
        <f>VLOOKUP($A26,'Value Added'!$A$1:$AX$44,COLUMN('Value Added'!O$1),0)*VLOOKUP($A26,'Energy Efficiency'!$A$22:$AS$52,COLUMN('Energy Efficiency'!J$1),0)</f>
        <v>575179496866214.5</v>
      </c>
      <c r="K26" s="230">
        <f>VLOOKUP($A26,'Value Added'!$A$1:$AX$44,COLUMN('Value Added'!P$1),0)*VLOOKUP($A26,'Energy Efficiency'!$A$22:$AS$52,COLUMN('Energy Efficiency'!K$1),0)</f>
        <v>598511059167938.63</v>
      </c>
      <c r="L26" s="230">
        <f>VLOOKUP($A26,'Value Added'!$A$1:$AX$44,COLUMN('Value Added'!Q$1),0)*VLOOKUP($A26,'Energy Efficiency'!$A$22:$AS$52,COLUMN('Energy Efficiency'!L$1),0)</f>
        <v>621506684039109.5</v>
      </c>
      <c r="M26" s="230">
        <f>VLOOKUP($A26,'Value Added'!$A$1:$AX$44,COLUMN('Value Added'!R$1),0)*VLOOKUP($A26,'Energy Efficiency'!$A$22:$AS$52,COLUMN('Energy Efficiency'!M$1),0)</f>
        <v>643814755597811.13</v>
      </c>
      <c r="N26" s="230">
        <f>VLOOKUP($A26,'Value Added'!$A$1:$AX$44,COLUMN('Value Added'!S$1),0)*VLOOKUP($A26,'Energy Efficiency'!$A$22:$AS$52,COLUMN('Energy Efficiency'!N$1),0)</f>
        <v>665049856746001.63</v>
      </c>
      <c r="O26" s="230">
        <f>VLOOKUP($A26,'Value Added'!$A$1:$AX$44,COLUMN('Value Added'!T$1),0)*VLOOKUP($A26,'Energy Efficiency'!$A$22:$AS$52,COLUMN('Energy Efficiency'!O$1),0)</f>
        <v>684797704061637.13</v>
      </c>
      <c r="P26" s="230">
        <f>VLOOKUP($A26,'Value Added'!$A$1:$AX$44,COLUMN('Value Added'!U$1),0)*VLOOKUP($A26,'Energy Efficiency'!$A$22:$AS$52,COLUMN('Energy Efficiency'!P$1),0)</f>
        <v>702766324195322.13</v>
      </c>
      <c r="Q26" s="230">
        <f>VLOOKUP($A26,'Value Added'!$A$1:$AX$44,COLUMN('Value Added'!V$1),0)*VLOOKUP($A26,'Energy Efficiency'!$A$22:$AS$52,COLUMN('Energy Efficiency'!Q$1),0)</f>
        <v>718820462714162.63</v>
      </c>
      <c r="R26" s="230">
        <f>VLOOKUP($A26,'Value Added'!$A$1:$AX$44,COLUMN('Value Added'!W$1),0)*VLOOKUP($A26,'Energy Efficiency'!$A$22:$AS$52,COLUMN('Energy Efficiency'!R$1),0)</f>
        <v>732993483440270.75</v>
      </c>
      <c r="S26" s="230">
        <f>VLOOKUP($A26,'Value Added'!$A$1:$AX$44,COLUMN('Value Added'!X$1),0)*VLOOKUP($A26,'Energy Efficiency'!$A$22:$AS$52,COLUMN('Energy Efficiency'!S$1),0)</f>
        <v>745348425347313.88</v>
      </c>
      <c r="T26" s="230">
        <f>VLOOKUP($A26,'Value Added'!$A$1:$AX$44,COLUMN('Value Added'!Y$1),0)*VLOOKUP($A26,'Energy Efficiency'!$A$22:$AS$52,COLUMN('Energy Efficiency'!T$1),0)</f>
        <v>755975038513456</v>
      </c>
      <c r="U26" s="230">
        <f>VLOOKUP($A26,'Value Added'!$A$1:$AX$44,COLUMN('Value Added'!Z$1),0)*VLOOKUP($A26,'Energy Efficiency'!$A$22:$AS$52,COLUMN('Energy Efficiency'!U$1),0)</f>
        <v>765074804306646.25</v>
      </c>
      <c r="V26" s="230">
        <f>VLOOKUP($A26,'Value Added'!$A$1:$AX$44,COLUMN('Value Added'!AA$1),0)*VLOOKUP($A26,'Energy Efficiency'!$A$22:$AS$52,COLUMN('Energy Efficiency'!V$1),0)</f>
        <v>772610223256552.38</v>
      </c>
      <c r="W26" s="230">
        <f>VLOOKUP($A26,'Value Added'!$A$1:$AX$44,COLUMN('Value Added'!AB$1),0)*VLOOKUP($A26,'Energy Efficiency'!$A$22:$AS$52,COLUMN('Energy Efficiency'!W$1),0)</f>
        <v>778644025649820.75</v>
      </c>
      <c r="X26" s="230">
        <f>VLOOKUP($A26,'Value Added'!$A$1:$AX$44,COLUMN('Value Added'!AC$1),0)*VLOOKUP($A26,'Energy Efficiency'!$A$22:$AS$52,COLUMN('Energy Efficiency'!X$1),0)</f>
        <v>783251551226081.13</v>
      </c>
      <c r="Y26" s="230">
        <f>VLOOKUP($A26,'Value Added'!$A$1:$AX$44,COLUMN('Value Added'!AD$1),0)*VLOOKUP($A26,'Energy Efficiency'!$A$22:$AS$52,COLUMN('Energy Efficiency'!Y$1),0)</f>
        <v>786519007415032.13</v>
      </c>
      <c r="Z26" s="230">
        <f>VLOOKUP($A26,'Value Added'!$A$1:$AX$44,COLUMN('Value Added'!AE$1),0)*VLOOKUP($A26,'Energy Efficiency'!$A$22:$AS$52,COLUMN('Energy Efficiency'!Z$1),0)</f>
        <v>788541727903419.25</v>
      </c>
      <c r="AA26" s="230">
        <f>VLOOKUP($A26,'Value Added'!$A$1:$AX$44,COLUMN('Value Added'!AF$1),0)*VLOOKUP($A26,'Energy Efficiency'!$A$22:$AS$52,COLUMN('Energy Efficiency'!AA$1),0)</f>
        <v>789422471835190.75</v>
      </c>
      <c r="AB26" s="230">
        <f>VLOOKUP($A26,'Value Added'!$A$1:$AX$44,COLUMN('Value Added'!AG$1),0)*VLOOKUP($A26,'Energy Efficiency'!$A$22:$AS$52,COLUMN('Energy Efficiency'!AB$1),0)</f>
        <v>789269798533895</v>
      </c>
      <c r="AC26" s="230">
        <f>VLOOKUP($A26,'Value Added'!$A$1:$AX$44,COLUMN('Value Added'!AH$1),0)*VLOOKUP($A26,'Energy Efficiency'!$A$22:$AS$52,COLUMN('Energy Efficiency'!AC$1),0)</f>
        <v>788196546961138.88</v>
      </c>
      <c r="AD26" s="230">
        <f>VLOOKUP($A26,'Value Added'!$A$1:$AX$44,COLUMN('Value Added'!AI$1),0)*VLOOKUP($A26,'Energy Efficiency'!$A$22:$AS$52,COLUMN('Energy Efficiency'!AD$1),0)</f>
        <v>786318443433453.38</v>
      </c>
      <c r="AE26" s="230">
        <f>VLOOKUP($A26,'Value Added'!$A$1:$AX$44,COLUMN('Value Added'!AJ$1),0)*VLOOKUP($A26,'Energy Efficiency'!$A$22:$AS$52,COLUMN('Energy Efficiency'!AE$1),0)</f>
        <v>783752855621262.25</v>
      </c>
      <c r="AF26" s="230">
        <f>VLOOKUP($A26,'Value Added'!$A$1:$AX$44,COLUMN('Value Added'!AK$1),0)*VLOOKUP($A26,'Energy Efficiency'!$A$22:$AS$52,COLUMN('Energy Efficiency'!AF$1),0)</f>
        <v>780617705719509.63</v>
      </c>
      <c r="AG26" s="230">
        <f>VLOOKUP($A26,'Value Added'!$A$1:$AX$44,COLUMN('Value Added'!AL$1),0)*VLOOKUP($A26,'Energy Efficiency'!$A$22:$AS$52,COLUMN('Energy Efficiency'!AG$1),0)</f>
        <v>777030551042652.38</v>
      </c>
      <c r="AH26" s="230">
        <f>VLOOKUP($A26,'Value Added'!$A$1:$AX$44,COLUMN('Value Added'!AM$1),0)*VLOOKUP($A26,'Energy Efficiency'!$A$22:$AS$52,COLUMN('Energy Efficiency'!AH$1),0)</f>
        <v>773107836253894.13</v>
      </c>
      <c r="AI26" s="230">
        <f>VLOOKUP($A26,'Value Added'!$A$1:$AX$44,COLUMN('Value Added'!AN$1),0)*VLOOKUP($A26,'Energy Efficiency'!$A$22:$AS$52,COLUMN('Energy Efficiency'!AI$1),0)</f>
        <v>768964318052254.5</v>
      </c>
      <c r="AJ26" s="230">
        <f>VLOOKUP($A26,'Value Added'!$A$1:$AX$44,COLUMN('Value Added'!AO$1),0)*VLOOKUP($A26,'Energy Efficiency'!$A$22:$AS$52,COLUMN('Energy Efficiency'!AJ$1),0)</f>
        <v>764712660445325.63</v>
      </c>
      <c r="AK26" s="230">
        <f>VLOOKUP($A26,'Value Added'!$A$1:$AX$44,COLUMN('Value Added'!AP$1),0)*VLOOKUP($A26,'Energy Efficiency'!$A$22:$AS$52,COLUMN('Energy Efficiency'!AK$1),0)</f>
        <v>760463196739729.25</v>
      </c>
      <c r="AL26" s="230">
        <f>VLOOKUP($A26,'Value Added'!$A$1:$AX$44,COLUMN('Value Added'!AQ$1),0)*VLOOKUP($A26,'Energy Efficiency'!$A$22:$AS$52,COLUMN('Energy Efficiency'!AL$1),0)</f>
        <v>756323853076431.88</v>
      </c>
      <c r="AM26" s="230">
        <f>VLOOKUP($A26,'Value Added'!$A$1:$AX$44,COLUMN('Value Added'!AR$1),0)*VLOOKUP($A26,'Energy Efficiency'!$A$22:$AS$52,COLUMN('Energy Efficiency'!AM$1),0)</f>
        <v>752400227701613.5</v>
      </c>
      <c r="AN26" s="230">
        <f>VLOOKUP($A26,'Value Added'!$A$1:$AX$44,COLUMN('Value Added'!AS$1),0)*VLOOKUP($A26,'Energy Efficiency'!$A$22:$AS$52,COLUMN('Energy Efficiency'!AN$1),0)</f>
        <v>748795820166110.13</v>
      </c>
      <c r="AO26" s="230">
        <f>VLOOKUP($A26,'Value Added'!$A$1:$AX$44,COLUMN('Value Added'!AT$1),0)*VLOOKUP($A26,'Energy Efficiency'!$A$22:$AS$52,COLUMN('Energy Efficiency'!AO$1),0)</f>
        <v>745612405254538.13</v>
      </c>
      <c r="AP26" s="230">
        <f>VLOOKUP($A26,'Value Added'!$A$1:$AX$44,COLUMN('Value Added'!AU$1),0)*VLOOKUP($A26,'Energy Efficiency'!$A$22:$AS$52,COLUMN('Energy Efficiency'!AP$1),0)</f>
        <v>742950547629312.63</v>
      </c>
      <c r="AQ26" s="230">
        <f>VLOOKUP($A26,'Value Added'!$A$1:$AX$44,COLUMN('Value Added'!AV$1),0)*VLOOKUP($A26,'Energy Efficiency'!$A$22:$AS$52,COLUMN('Energy Efficiency'!AQ$1),0)</f>
        <v>740910254911320.5</v>
      </c>
      <c r="AR26" s="230">
        <f>VLOOKUP($A26,'Value Added'!$A$1:$AX$44,COLUMN('Value Added'!AW$1),0)*VLOOKUP($A26,'Energy Efficiency'!$A$22:$AS$52,COLUMN('Energy Efficiency'!AR$1),0)</f>
        <v>739591769196024.63</v>
      </c>
      <c r="AS26" s="230">
        <f>VLOOKUP($A26,'Value Added'!$A$1:$AX$44,COLUMN('Value Added'!AX$1),0)*VLOOKUP($A26,'Energy Efficiency'!$A$22:$AS$52,COLUMN('Energy Efficiency'!AS$1),0)</f>
        <v>738849723030292.13</v>
      </c>
    </row>
    <row r="27" spans="1:45" x14ac:dyDescent="0.25">
      <c r="A27" s="74" t="s">
        <v>11</v>
      </c>
      <c r="B27" s="152" t="s">
        <v>314</v>
      </c>
      <c r="C27" s="152" t="s">
        <v>357</v>
      </c>
      <c r="D27" s="234">
        <f>VLOOKUP($A27,'Value Added'!$A$1:$AX$44,COLUMN('Value Added'!I$1),0)*VLOOKUP($A27,'Energy Efficiency'!$A$22:$AS$52,COLUMN('Energy Efficiency'!D$1),0)</f>
        <v>259570374494269.03</v>
      </c>
      <c r="E27" s="230">
        <f>VLOOKUP($A27,'Value Added'!$A$1:$AX$44,COLUMN('Value Added'!J$1),0)*VLOOKUP($A27,'Energy Efficiency'!$A$22:$AS$52,COLUMN('Energy Efficiency'!E$1),0)</f>
        <v>235464491437974.25</v>
      </c>
      <c r="F27" s="230">
        <f>VLOOKUP($A27,'Value Added'!$A$1:$AX$44,COLUMN('Value Added'!K$1),0)*VLOOKUP($A27,'Energy Efficiency'!$A$22:$AS$52,COLUMN('Energy Efficiency'!F$1),0)</f>
        <v>271014825047799.13</v>
      </c>
      <c r="G27" s="230">
        <f>VLOOKUP($A27,'Value Added'!$A$1:$AX$44,COLUMN('Value Added'!L$1),0)*VLOOKUP($A27,'Energy Efficiency'!$A$22:$AS$52,COLUMN('Energy Efficiency'!G$1),0)</f>
        <v>292591244399477.88</v>
      </c>
      <c r="H27" s="230">
        <f>VLOOKUP($A27,'Value Added'!$A$1:$AX$44,COLUMN('Value Added'!M$1),0)*VLOOKUP($A27,'Energy Efficiency'!$A$22:$AS$52,COLUMN('Energy Efficiency'!H$1),0)</f>
        <v>305201564415290.19</v>
      </c>
      <c r="I27" s="230">
        <f>VLOOKUP($A27,'Value Added'!$A$1:$AX$44,COLUMN('Value Added'!N$1),0)*VLOOKUP($A27,'Energy Efficiency'!$A$22:$AS$52,COLUMN('Energy Efficiency'!I$1),0)</f>
        <v>317895452924734.75</v>
      </c>
      <c r="J27" s="230">
        <f>VLOOKUP($A27,'Value Added'!$A$1:$AX$44,COLUMN('Value Added'!O$1),0)*VLOOKUP($A27,'Energy Efficiency'!$A$22:$AS$52,COLUMN('Energy Efficiency'!J$1),0)</f>
        <v>334649994746870.44</v>
      </c>
      <c r="K27" s="230">
        <f>VLOOKUP($A27,'Value Added'!$A$1:$AX$44,COLUMN('Value Added'!P$1),0)*VLOOKUP($A27,'Energy Efficiency'!$A$22:$AS$52,COLUMN('Energy Efficiency'!K$1),0)</f>
        <v>352338129766781.56</v>
      </c>
      <c r="L27" s="230">
        <f>VLOOKUP($A27,'Value Added'!$A$1:$AX$44,COLUMN('Value Added'!Q$1),0)*VLOOKUP($A27,'Energy Efficiency'!$A$22:$AS$52,COLUMN('Energy Efficiency'!L$1),0)</f>
        <v>369529167351440.56</v>
      </c>
      <c r="M27" s="230">
        <f>VLOOKUP($A27,'Value Added'!$A$1:$AX$44,COLUMN('Value Added'!R$1),0)*VLOOKUP($A27,'Energy Efficiency'!$A$22:$AS$52,COLUMN('Energy Efficiency'!M$1),0)</f>
        <v>386123218264131.75</v>
      </c>
      <c r="N27" s="230">
        <f>VLOOKUP($A27,'Value Added'!$A$1:$AX$44,COLUMN('Value Added'!S$1),0)*VLOOKUP($A27,'Energy Efficiency'!$A$22:$AS$52,COLUMN('Energy Efficiency'!N$1),0)</f>
        <v>402030576835651.06</v>
      </c>
      <c r="O27" s="230">
        <f>VLOOKUP($A27,'Value Added'!$A$1:$AX$44,COLUMN('Value Added'!T$1),0)*VLOOKUP($A27,'Energy Efficiency'!$A$22:$AS$52,COLUMN('Energy Efficiency'!O$1),0)</f>
        <v>417172897061280.44</v>
      </c>
      <c r="P27" s="230">
        <f>VLOOKUP($A27,'Value Added'!$A$1:$AX$44,COLUMN('Value Added'!U$1),0)*VLOOKUP($A27,'Energy Efficiency'!$A$22:$AS$52,COLUMN('Energy Efficiency'!P$1),0)</f>
        <v>431535586952383.25</v>
      </c>
      <c r="Q27" s="230">
        <f>VLOOKUP($A27,'Value Added'!$A$1:$AX$44,COLUMN('Value Added'!V$1),0)*VLOOKUP($A27,'Energy Efficiency'!$A$22:$AS$52,COLUMN('Energy Efficiency'!Q$1),0)</f>
        <v>445067555036840.75</v>
      </c>
      <c r="R27" s="230">
        <f>VLOOKUP($A27,'Value Added'!$A$1:$AX$44,COLUMN('Value Added'!W$1),0)*VLOOKUP($A27,'Energy Efficiency'!$A$22:$AS$52,COLUMN('Energy Efficiency'!R$1),0)</f>
        <v>457784538989960</v>
      </c>
      <c r="S27" s="230">
        <f>VLOOKUP($A27,'Value Added'!$A$1:$AX$44,COLUMN('Value Added'!X$1),0)*VLOOKUP($A27,'Energy Efficiency'!$A$22:$AS$52,COLUMN('Energy Efficiency'!S$1),0)</f>
        <v>469720211075165.63</v>
      </c>
      <c r="T27" s="230">
        <f>VLOOKUP($A27,'Value Added'!$A$1:$AX$44,COLUMN('Value Added'!Y$1),0)*VLOOKUP($A27,'Energy Efficiency'!$A$22:$AS$52,COLUMN('Energy Efficiency'!T$1),0)</f>
        <v>480925041606175.38</v>
      </c>
      <c r="U27" s="230">
        <f>VLOOKUP($A27,'Value Added'!$A$1:$AX$44,COLUMN('Value Added'!Z$1),0)*VLOOKUP($A27,'Energy Efficiency'!$A$22:$AS$52,COLUMN('Energy Efficiency'!U$1),0)</f>
        <v>491515040053549.56</v>
      </c>
      <c r="V27" s="230">
        <f>VLOOKUP($A27,'Value Added'!$A$1:$AX$44,COLUMN('Value Added'!AA$1),0)*VLOOKUP($A27,'Energy Efficiency'!$A$22:$AS$52,COLUMN('Energy Efficiency'!V$1),0)</f>
        <v>501426763632512.25</v>
      </c>
      <c r="W27" s="230">
        <f>VLOOKUP($A27,'Value Added'!$A$1:$AX$44,COLUMN('Value Added'!AB$1),0)*VLOOKUP($A27,'Energy Efficiency'!$A$22:$AS$52,COLUMN('Energy Efficiency'!W$1),0)</f>
        <v>510650379149044.94</v>
      </c>
      <c r="X27" s="230">
        <f>VLOOKUP($A27,'Value Added'!$A$1:$AX$44,COLUMN('Value Added'!AC$1),0)*VLOOKUP($A27,'Energy Efficiency'!$A$22:$AS$52,COLUMN('Energy Efficiency'!X$1),0)</f>
        <v>519181758964725.5</v>
      </c>
      <c r="Y27" s="230">
        <f>VLOOKUP($A27,'Value Added'!$A$1:$AX$44,COLUMN('Value Added'!AD$1),0)*VLOOKUP($A27,'Energy Efficiency'!$A$22:$AS$52,COLUMN('Energy Efficiency'!Y$1),0)</f>
        <v>527022286586748.94</v>
      </c>
      <c r="Z27" s="230">
        <f>VLOOKUP($A27,'Value Added'!$A$1:$AX$44,COLUMN('Value Added'!AE$1),0)*VLOOKUP($A27,'Energy Efficiency'!$A$22:$AS$52,COLUMN('Energy Efficiency'!Z$1),0)</f>
        <v>534178611669114</v>
      </c>
      <c r="AA27" s="230">
        <f>VLOOKUP($A27,'Value Added'!$A$1:$AX$44,COLUMN('Value Added'!AF$1),0)*VLOOKUP($A27,'Energy Efficiency'!$A$22:$AS$52,COLUMN('Energy Efficiency'!AA$1),0)</f>
        <v>540662362364595.56</v>
      </c>
      <c r="AB27" s="230">
        <f>VLOOKUP($A27,'Value Added'!$A$1:$AX$44,COLUMN('Value Added'!AG$1),0)*VLOOKUP($A27,'Energy Efficiency'!$A$22:$AS$52,COLUMN('Energy Efficiency'!AB$1),0)</f>
        <v>546489823128368.38</v>
      </c>
      <c r="AC27" s="230">
        <f>VLOOKUP($A27,'Value Added'!$A$1:$AX$44,COLUMN('Value Added'!AH$1),0)*VLOOKUP($A27,'Energy Efficiency'!$A$22:$AS$52,COLUMN('Energy Efficiency'!AC$1),0)</f>
        <v>551681586051945.13</v>
      </c>
      <c r="AD27" s="230">
        <f>VLOOKUP($A27,'Value Added'!$A$1:$AX$44,COLUMN('Value Added'!AI$1),0)*VLOOKUP($A27,'Energy Efficiency'!$A$22:$AS$52,COLUMN('Energy Efficiency'!AD$1),0)</f>
        <v>556262183621010.94</v>
      </c>
      <c r="AE27" s="230">
        <f>VLOOKUP($A27,'Value Added'!$A$1:$AX$44,COLUMN('Value Added'!AJ$1),0)*VLOOKUP($A27,'Energy Efficiency'!$A$22:$AS$52,COLUMN('Energy Efficiency'!AE$1),0)</f>
        <v>560259710465794.31</v>
      </c>
      <c r="AF27" s="230">
        <f>VLOOKUP($A27,'Value Added'!$A$1:$AX$44,COLUMN('Value Added'!AK$1),0)*VLOOKUP($A27,'Energy Efficiency'!$A$22:$AS$52,COLUMN('Energy Efficiency'!AF$1),0)</f>
        <v>563705441231932.25</v>
      </c>
      <c r="AG27" s="230">
        <f>VLOOKUP($A27,'Value Added'!$A$1:$AX$44,COLUMN('Value Added'!AL$1),0)*VLOOKUP($A27,'Energy Efficiency'!$A$22:$AS$52,COLUMN('Energy Efficiency'!AG$1),0)</f>
        <v>566633451168106</v>
      </c>
      <c r="AH27" s="230">
        <f>VLOOKUP($A27,'Value Added'!$A$1:$AX$44,COLUMN('Value Added'!AM$1),0)*VLOOKUP($A27,'Energy Efficiency'!$A$22:$AS$52,COLUMN('Energy Efficiency'!AH$1),0)</f>
        <v>569080245428361.38</v>
      </c>
      <c r="AI27" s="230">
        <f>VLOOKUP($A27,'Value Added'!$A$1:$AX$44,COLUMN('Value Added'!AN$1),0)*VLOOKUP($A27,'Energy Efficiency'!$A$22:$AS$52,COLUMN('Energy Efficiency'!AI$1),0)</f>
        <v>571084402445313.13</v>
      </c>
      <c r="AJ27" s="230">
        <f>VLOOKUP($A27,'Value Added'!$A$1:$AX$44,COLUMN('Value Added'!AO$1),0)*VLOOKUP($A27,'Energy Efficiency'!$A$22:$AS$52,COLUMN('Energy Efficiency'!AJ$1),0)</f>
        <v>572686236066988.88</v>
      </c>
      <c r="AK27" s="230">
        <f>VLOOKUP($A27,'Value Added'!$A$1:$AX$44,COLUMN('Value Added'!AP$1),0)*VLOOKUP($A27,'Energy Efficiency'!$A$22:$AS$52,COLUMN('Energy Efficiency'!AK$1),0)</f>
        <v>573927480484967.75</v>
      </c>
      <c r="AL27" s="230">
        <f>VLOOKUP($A27,'Value Added'!$A$1:$AX$44,COLUMN('Value Added'!AQ$1),0)*VLOOKUP($A27,'Energy Efficiency'!$A$22:$AS$52,COLUMN('Energy Efficiency'!AL$1),0)</f>
        <v>574851001331910.5</v>
      </c>
      <c r="AM27" s="230">
        <f>VLOOKUP($A27,'Value Added'!$A$1:$AX$44,COLUMN('Value Added'!AR$1),0)*VLOOKUP($A27,'Energy Efficiency'!$A$22:$AS$52,COLUMN('Energy Efficiency'!AM$1),0)</f>
        <v>575500535708261.38</v>
      </c>
      <c r="AN27" s="230">
        <f>VLOOKUP($A27,'Value Added'!$A$1:$AX$44,COLUMN('Value Added'!AS$1),0)*VLOOKUP($A27,'Energy Efficiency'!$A$22:$AS$52,COLUMN('Energy Efficiency'!AN$1),0)</f>
        <v>575920463323060.75</v>
      </c>
      <c r="AO27" s="230">
        <f>VLOOKUP($A27,'Value Added'!$A$1:$AX$44,COLUMN('Value Added'!AT$1),0)*VLOOKUP($A27,'Energy Efficiency'!$A$22:$AS$52,COLUMN('Energy Efficiency'!AO$1),0)</f>
        <v>576155610413432.5</v>
      </c>
      <c r="AP27" s="230">
        <f>VLOOKUP($A27,'Value Added'!$A$1:$AX$44,COLUMN('Value Added'!AU$1),0)*VLOOKUP($A27,'Energy Efficiency'!$A$22:$AS$52,COLUMN('Energy Efficiency'!AP$1),0)</f>
        <v>576251087649173.63</v>
      </c>
      <c r="AQ27" s="230">
        <f>VLOOKUP($A27,'Value Added'!$A$1:$AX$44,COLUMN('Value Added'!AV$1),0)*VLOOKUP($A27,'Energy Efficiency'!$A$22:$AS$52,COLUMN('Energy Efficiency'!AQ$1),0)</f>
        <v>576252162839348.63</v>
      </c>
      <c r="AR27" s="230">
        <f>VLOOKUP($A27,'Value Added'!$A$1:$AX$44,COLUMN('Value Added'!AW$1),0)*VLOOKUP($A27,'Energy Efficiency'!$A$22:$AS$52,COLUMN('Energy Efficiency'!AR$1),0)</f>
        <v>576204168941273.38</v>
      </c>
      <c r="AS27" s="230">
        <f>VLOOKUP($A27,'Value Added'!$A$1:$AX$44,COLUMN('Value Added'!AX$1),0)*VLOOKUP($A27,'Energy Efficiency'!$A$22:$AS$52,COLUMN('Energy Efficiency'!AS$1),0)</f>
        <v>575960076196506.63</v>
      </c>
    </row>
    <row r="28" spans="1:45" x14ac:dyDescent="0.25">
      <c r="A28" s="74" t="s">
        <v>12</v>
      </c>
      <c r="B28" s="152" t="s">
        <v>314</v>
      </c>
      <c r="C28" s="152" t="s">
        <v>357</v>
      </c>
      <c r="D28" s="234">
        <f>VLOOKUP($A28,'Value Added'!$A$1:$AX$44,COLUMN('Value Added'!I$1),0)*VLOOKUP($A28,'Energy Efficiency'!$A$22:$AS$52,COLUMN('Energy Efficiency'!D$1),0)</f>
        <v>22391836613961.109</v>
      </c>
      <c r="E28" s="230">
        <f>VLOOKUP($A28,'Value Added'!$A$1:$AX$44,COLUMN('Value Added'!J$1),0)*VLOOKUP($A28,'Energy Efficiency'!$A$22:$AS$52,COLUMN('Energy Efficiency'!E$1),0)</f>
        <v>20439368442584.422</v>
      </c>
      <c r="F28" s="230">
        <f>VLOOKUP($A28,'Value Added'!$A$1:$AX$44,COLUMN('Value Added'!K$1),0)*VLOOKUP($A28,'Energy Efficiency'!$A$22:$AS$52,COLUMN('Energy Efficiency'!F$1),0)</f>
        <v>22015082619822.652</v>
      </c>
      <c r="G28" s="230">
        <f>VLOOKUP($A28,'Value Added'!$A$1:$AX$44,COLUMN('Value Added'!L$1),0)*VLOOKUP($A28,'Energy Efficiency'!$A$22:$AS$52,COLUMN('Energy Efficiency'!G$1),0)</f>
        <v>23924292887887.797</v>
      </c>
      <c r="H28" s="230">
        <f>VLOOKUP($A28,'Value Added'!$A$1:$AX$44,COLUMN('Value Added'!M$1),0)*VLOOKUP($A28,'Energy Efficiency'!$A$22:$AS$52,COLUMN('Energy Efficiency'!H$1),0)</f>
        <v>24832204957340.867</v>
      </c>
      <c r="I28" s="230">
        <f>VLOOKUP($A28,'Value Added'!$A$1:$AX$44,COLUMN('Value Added'!N$1),0)*VLOOKUP($A28,'Energy Efficiency'!$A$22:$AS$52,COLUMN('Energy Efficiency'!I$1),0)</f>
        <v>25564144227484.41</v>
      </c>
      <c r="J28" s="230">
        <f>VLOOKUP($A28,'Value Added'!$A$1:$AX$44,COLUMN('Value Added'!O$1),0)*VLOOKUP($A28,'Energy Efficiency'!$A$22:$AS$52,COLUMN('Energy Efficiency'!J$1),0)</f>
        <v>26544412830439.086</v>
      </c>
      <c r="K28" s="230">
        <f>VLOOKUP($A28,'Value Added'!$A$1:$AX$44,COLUMN('Value Added'!P$1),0)*VLOOKUP($A28,'Energy Efficiency'!$A$22:$AS$52,COLUMN('Energy Efficiency'!K$1),0)</f>
        <v>27615921723245.934</v>
      </c>
      <c r="L28" s="230">
        <f>VLOOKUP($A28,'Value Added'!$A$1:$AX$44,COLUMN('Value Added'!Q$1),0)*VLOOKUP($A28,'Energy Efficiency'!$A$22:$AS$52,COLUMN('Energy Efficiency'!L$1),0)</f>
        <v>28679914701339.367</v>
      </c>
      <c r="M28" s="230">
        <f>VLOOKUP($A28,'Value Added'!$A$1:$AX$44,COLUMN('Value Added'!R$1),0)*VLOOKUP($A28,'Energy Efficiency'!$A$22:$AS$52,COLUMN('Energy Efficiency'!M$1),0)</f>
        <v>29719489063479.586</v>
      </c>
      <c r="N28" s="230">
        <f>VLOOKUP($A28,'Value Added'!$A$1:$AX$44,COLUMN('Value Added'!S$1),0)*VLOOKUP($A28,'Energy Efficiency'!$A$22:$AS$52,COLUMN('Energy Efficiency'!N$1),0)</f>
        <v>30715901920456.34</v>
      </c>
      <c r="O28" s="230">
        <f>VLOOKUP($A28,'Value Added'!$A$1:$AX$44,COLUMN('Value Added'!T$1),0)*VLOOKUP($A28,'Energy Efficiency'!$A$22:$AS$52,COLUMN('Energy Efficiency'!O$1),0)</f>
        <v>31648777147678.285</v>
      </c>
      <c r="P28" s="230">
        <f>VLOOKUP($A28,'Value Added'!$A$1:$AX$44,COLUMN('Value Added'!U$1),0)*VLOOKUP($A28,'Energy Efficiency'!$A$22:$AS$52,COLUMN('Energy Efficiency'!P$1),0)</f>
        <v>32503505722753.148</v>
      </c>
      <c r="Q28" s="230">
        <f>VLOOKUP($A28,'Value Added'!$A$1:$AX$44,COLUMN('Value Added'!V$1),0)*VLOOKUP($A28,'Energy Efficiency'!$A$22:$AS$52,COLUMN('Energy Efficiency'!Q$1),0)</f>
        <v>33274196268745.586</v>
      </c>
      <c r="R28" s="230">
        <f>VLOOKUP($A28,'Value Added'!$A$1:$AX$44,COLUMN('Value Added'!W$1),0)*VLOOKUP($A28,'Energy Efficiency'!$A$22:$AS$52,COLUMN('Energy Efficiency'!R$1),0)</f>
        <v>33963161452664.672</v>
      </c>
      <c r="S28" s="230">
        <f>VLOOKUP($A28,'Value Added'!$A$1:$AX$44,COLUMN('Value Added'!X$1),0)*VLOOKUP($A28,'Energy Efficiency'!$A$22:$AS$52,COLUMN('Energy Efficiency'!S$1),0)</f>
        <v>34574099762251.02</v>
      </c>
      <c r="T28" s="230">
        <f>VLOOKUP($A28,'Value Added'!$A$1:$AX$44,COLUMN('Value Added'!Y$1),0)*VLOOKUP($A28,'Energy Efficiency'!$A$22:$AS$52,COLUMN('Energy Efficiency'!T$1),0)</f>
        <v>35111950544621.813</v>
      </c>
      <c r="U28" s="230">
        <f>VLOOKUP($A28,'Value Added'!$A$1:$AX$44,COLUMN('Value Added'!Z$1),0)*VLOOKUP($A28,'Energy Efficiency'!$A$22:$AS$52,COLUMN('Energy Efficiency'!U$1),0)</f>
        <v>35586596620891.477</v>
      </c>
      <c r="V28" s="230">
        <f>VLOOKUP($A28,'Value Added'!$A$1:$AX$44,COLUMN('Value Added'!AA$1),0)*VLOOKUP($A28,'Energy Efficiency'!$A$22:$AS$52,COLUMN('Energy Efficiency'!V$1),0)</f>
        <v>35995790521800.547</v>
      </c>
      <c r="W28" s="230">
        <f>VLOOKUP($A28,'Value Added'!$A$1:$AX$44,COLUMN('Value Added'!AB$1),0)*VLOOKUP($A28,'Energy Efficiency'!$A$22:$AS$52,COLUMN('Energy Efficiency'!W$1),0)</f>
        <v>36341605456655.234</v>
      </c>
      <c r="X28" s="230">
        <f>VLOOKUP($A28,'Value Added'!$A$1:$AX$44,COLUMN('Value Added'!AC$1),0)*VLOOKUP($A28,'Energy Efficiency'!$A$22:$AS$52,COLUMN('Energy Efficiency'!X$1),0)</f>
        <v>36626633952257.531</v>
      </c>
      <c r="Y28" s="230">
        <f>VLOOKUP($A28,'Value Added'!$A$1:$AX$44,COLUMN('Value Added'!AD$1),0)*VLOOKUP($A28,'Energy Efficiency'!$A$22:$AS$52,COLUMN('Energy Efficiency'!Y$1),0)</f>
        <v>36853928175569.867</v>
      </c>
      <c r="Z28" s="230">
        <f>VLOOKUP($A28,'Value Added'!$A$1:$AX$44,COLUMN('Value Added'!AE$1),0)*VLOOKUP($A28,'Energy Efficiency'!$A$22:$AS$52,COLUMN('Energy Efficiency'!Z$1),0)</f>
        <v>37026939164186.547</v>
      </c>
      <c r="AA28" s="230">
        <f>VLOOKUP($A28,'Value Added'!$A$1:$AX$44,COLUMN('Value Added'!AF$1),0)*VLOOKUP($A28,'Energy Efficiency'!$A$22:$AS$52,COLUMN('Energy Efficiency'!AA$1),0)</f>
        <v>37149456365437.633</v>
      </c>
      <c r="AB28" s="230">
        <f>VLOOKUP($A28,'Value Added'!$A$1:$AX$44,COLUMN('Value Added'!AG$1),0)*VLOOKUP($A28,'Energy Efficiency'!$A$22:$AS$52,COLUMN('Energy Efficiency'!AB$1),0)</f>
        <v>37225548735386.836</v>
      </c>
      <c r="AC28" s="230">
        <f>VLOOKUP($A28,'Value Added'!$A$1:$AX$44,COLUMN('Value Added'!AH$1),0)*VLOOKUP($A28,'Energy Efficiency'!$A$22:$AS$52,COLUMN('Energy Efficiency'!AC$1),0)</f>
        <v>37259508485915.891</v>
      </c>
      <c r="AD28" s="230">
        <f>VLOOKUP($A28,'Value Added'!$A$1:$AX$44,COLUMN('Value Added'!AI$1),0)*VLOOKUP($A28,'Energy Efficiency'!$A$22:$AS$52,COLUMN('Energy Efficiency'!AD$1),0)</f>
        <v>37255798398806.086</v>
      </c>
      <c r="AE28" s="230">
        <f>VLOOKUP($A28,'Value Added'!$A$1:$AX$44,COLUMN('Value Added'!AJ$1),0)*VLOOKUP($A28,'Energy Efficiency'!$A$22:$AS$52,COLUMN('Energy Efficiency'!AE$1),0)</f>
        <v>37219003456755.234</v>
      </c>
      <c r="AF28" s="230">
        <f>VLOOKUP($A28,'Value Added'!$A$1:$AX$44,COLUMN('Value Added'!AK$1),0)*VLOOKUP($A28,'Energy Efficiency'!$A$22:$AS$52,COLUMN('Energy Efficiency'!AF$1),0)</f>
        <v>37153787378208.539</v>
      </c>
      <c r="AG28" s="230">
        <f>VLOOKUP($A28,'Value Added'!$A$1:$AX$44,COLUMN('Value Added'!AL$1),0)*VLOOKUP($A28,'Energy Efficiency'!$A$22:$AS$52,COLUMN('Energy Efficiency'!AG$1),0)</f>
        <v>37064854490358.477</v>
      </c>
      <c r="AH28" s="230">
        <f>VLOOKUP($A28,'Value Added'!$A$1:$AX$44,COLUMN('Value Added'!AM$1),0)*VLOOKUP($A28,'Energy Efficiency'!$A$22:$AS$52,COLUMN('Energy Efficiency'!AH$1),0)</f>
        <v>36956917236358.57</v>
      </c>
      <c r="AI28" s="230">
        <f>VLOOKUP($A28,'Value Added'!$A$1:$AX$44,COLUMN('Value Added'!AN$1),0)*VLOOKUP($A28,'Energy Efficiency'!$A$22:$AS$52,COLUMN('Energy Efficiency'!AI$1),0)</f>
        <v>36834669491402.461</v>
      </c>
      <c r="AJ28" s="230">
        <f>VLOOKUP($A28,'Value Added'!$A$1:$AX$44,COLUMN('Value Added'!AO$1),0)*VLOOKUP($A28,'Energy Efficiency'!$A$22:$AS$52,COLUMN('Energy Efficiency'!AJ$1),0)</f>
        <v>36702765759729.328</v>
      </c>
      <c r="AK28" s="230">
        <f>VLOOKUP($A28,'Value Added'!$A$1:$AX$44,COLUMN('Value Added'!AP$1),0)*VLOOKUP($A28,'Energy Efficiency'!$A$22:$AS$52,COLUMN('Energy Efficiency'!AK$1),0)</f>
        <v>36565806241930.93</v>
      </c>
      <c r="AL28" s="230">
        <f>VLOOKUP($A28,'Value Added'!$A$1:$AX$44,COLUMN('Value Added'!AQ$1),0)*VLOOKUP($A28,'Energy Efficiency'!$A$22:$AS$52,COLUMN('Energy Efficiency'!AL$1),0)</f>
        <v>36428327699653.148</v>
      </c>
      <c r="AM28" s="230">
        <f>VLOOKUP($A28,'Value Added'!$A$1:$AX$44,COLUMN('Value Added'!AR$1),0)*VLOOKUP($A28,'Energy Efficiency'!$A$22:$AS$52,COLUMN('Energy Efficiency'!AM$1),0)</f>
        <v>36294800002892.906</v>
      </c>
      <c r="AN28" s="230">
        <f>VLOOKUP($A28,'Value Added'!$A$1:$AX$44,COLUMN('Value Added'!AS$1),0)*VLOOKUP($A28,'Energy Efficiency'!$A$22:$AS$52,COLUMN('Energy Efficiency'!AN$1),0)</f>
        <v>36169628223230.734</v>
      </c>
      <c r="AO28" s="230">
        <f>VLOOKUP($A28,'Value Added'!$A$1:$AX$44,COLUMN('Value Added'!AT$1),0)*VLOOKUP($A28,'Energy Efficiency'!$A$22:$AS$52,COLUMN('Energy Efficiency'!AO$1),0)</f>
        <v>36057160133926.328</v>
      </c>
      <c r="AP28" s="230">
        <f>VLOOKUP($A28,'Value Added'!$A$1:$AX$44,COLUMN('Value Added'!AU$1),0)*VLOOKUP($A28,'Energy Efficiency'!$A$22:$AS$52,COLUMN('Energy Efficiency'!AP$1),0)</f>
        <v>35961698994185.055</v>
      </c>
      <c r="AQ28" s="230">
        <f>VLOOKUP($A28,'Value Added'!$A$1:$AX$44,COLUMN('Value Added'!AV$1),0)*VLOOKUP($A28,'Energy Efficiency'!$A$22:$AS$52,COLUMN('Energy Efficiency'!AQ$1),0)</f>
        <v>35887521529445.625</v>
      </c>
      <c r="AR28" s="230">
        <f>VLOOKUP($A28,'Value Added'!$A$1:$AX$44,COLUMN('Value Added'!AW$1),0)*VLOOKUP($A28,'Energy Efficiency'!$A$22:$AS$52,COLUMN('Energy Efficiency'!AR$1),0)</f>
        <v>35838901071817.352</v>
      </c>
      <c r="AS28" s="230">
        <f>VLOOKUP($A28,'Value Added'!$A$1:$AX$44,COLUMN('Value Added'!AX$1),0)*VLOOKUP($A28,'Energy Efficiency'!$A$22:$AS$52,COLUMN('Energy Efficiency'!AS$1),0)</f>
        <v>35808175916040.094</v>
      </c>
    </row>
    <row r="29" spans="1:45" x14ac:dyDescent="0.25">
      <c r="A29" s="74" t="s">
        <v>13</v>
      </c>
      <c r="B29" s="152" t="s">
        <v>314</v>
      </c>
      <c r="C29" s="152" t="s">
        <v>357</v>
      </c>
      <c r="D29" s="234">
        <f>VLOOKUP($A29,'Value Added'!$A$1:$AX$44,COLUMN('Value Added'!I$1),0)*VLOOKUP($A29,'Energy Efficiency'!$A$22:$AS$52,COLUMN('Energy Efficiency'!D$1),0)</f>
        <v>1139813334372384.3</v>
      </c>
      <c r="E29" s="230">
        <f>VLOOKUP($A29,'Value Added'!$A$1:$AX$44,COLUMN('Value Added'!J$1),0)*VLOOKUP($A29,'Energy Efficiency'!$A$22:$AS$52,COLUMN('Energy Efficiency'!E$1),0)</f>
        <v>1087631191919194.5</v>
      </c>
      <c r="F29" s="230">
        <f>VLOOKUP($A29,'Value Added'!$A$1:$AX$44,COLUMN('Value Added'!K$1),0)*VLOOKUP($A29,'Energy Efficiency'!$A$22:$AS$52,COLUMN('Energy Efficiency'!F$1),0)</f>
        <v>1147709843913293.3</v>
      </c>
      <c r="G29" s="230">
        <f>VLOOKUP($A29,'Value Added'!$A$1:$AX$44,COLUMN('Value Added'!L$1),0)*VLOOKUP($A29,'Energy Efficiency'!$A$22:$AS$52,COLUMN('Energy Efficiency'!G$1),0)</f>
        <v>1134174712530051.5</v>
      </c>
      <c r="H29" s="230">
        <f>VLOOKUP($A29,'Value Added'!$A$1:$AX$44,COLUMN('Value Added'!M$1),0)*VLOOKUP($A29,'Energy Efficiency'!$A$22:$AS$52,COLUMN('Energy Efficiency'!H$1),0)</f>
        <v>1167619849639697</v>
      </c>
      <c r="I29" s="230">
        <f>VLOOKUP($A29,'Value Added'!$A$1:$AX$44,COLUMN('Value Added'!N$1),0)*VLOOKUP($A29,'Energy Efficiency'!$A$22:$AS$52,COLUMN('Energy Efficiency'!I$1),0)</f>
        <v>1178108563316824</v>
      </c>
      <c r="J29" s="230">
        <f>VLOOKUP($A29,'Value Added'!$A$1:$AX$44,COLUMN('Value Added'!O$1),0)*VLOOKUP($A29,'Energy Efficiency'!$A$22:$AS$52,COLUMN('Energy Efficiency'!J$1),0)</f>
        <v>1192656472397878.5</v>
      </c>
      <c r="K29" s="230">
        <f>VLOOKUP($A29,'Value Added'!$A$1:$AX$44,COLUMN('Value Added'!P$1),0)*VLOOKUP($A29,'Energy Efficiency'!$A$22:$AS$52,COLUMN('Energy Efficiency'!K$1),0)</f>
        <v>1209946628011924.8</v>
      </c>
      <c r="L29" s="230">
        <f>VLOOKUP($A29,'Value Added'!$A$1:$AX$44,COLUMN('Value Added'!Q$1),0)*VLOOKUP($A29,'Energy Efficiency'!$A$22:$AS$52,COLUMN('Energy Efficiency'!L$1),0)</f>
        <v>1226065160318898.8</v>
      </c>
      <c r="M29" s="230">
        <f>VLOOKUP($A29,'Value Added'!$A$1:$AX$44,COLUMN('Value Added'!R$1),0)*VLOOKUP($A29,'Energy Efficiency'!$A$22:$AS$52,COLUMN('Energy Efficiency'!M$1),0)</f>
        <v>1239416143504611.3</v>
      </c>
      <c r="N29" s="230">
        <f>VLOOKUP($A29,'Value Added'!$A$1:$AX$44,COLUMN('Value Added'!S$1),0)*VLOOKUP($A29,'Energy Efficiency'!$A$22:$AS$52,COLUMN('Energy Efficiency'!N$1),0)</f>
        <v>1248351158409717.5</v>
      </c>
      <c r="O29" s="230">
        <f>VLOOKUP($A29,'Value Added'!$A$1:$AX$44,COLUMN('Value Added'!T$1),0)*VLOOKUP($A29,'Energy Efficiency'!$A$22:$AS$52,COLUMN('Energy Efficiency'!O$1),0)</f>
        <v>1251215674840324.3</v>
      </c>
      <c r="P29" s="230">
        <f>VLOOKUP($A29,'Value Added'!$A$1:$AX$44,COLUMN('Value Added'!U$1),0)*VLOOKUP($A29,'Energy Efficiency'!$A$22:$AS$52,COLUMN('Energy Efficiency'!P$1),0)</f>
        <v>1247075047657588</v>
      </c>
      <c r="Q29" s="230">
        <f>VLOOKUP($A29,'Value Added'!$A$1:$AX$44,COLUMN('Value Added'!V$1),0)*VLOOKUP($A29,'Energy Efficiency'!$A$22:$AS$52,COLUMN('Energy Efficiency'!Q$1),0)</f>
        <v>1236981608829713</v>
      </c>
      <c r="R29" s="230">
        <f>VLOOKUP($A29,'Value Added'!$A$1:$AX$44,COLUMN('Value Added'!W$1),0)*VLOOKUP($A29,'Energy Efficiency'!$A$22:$AS$52,COLUMN('Energy Efficiency'!R$1),0)</f>
        <v>1222696871971542.3</v>
      </c>
      <c r="S29" s="230">
        <f>VLOOKUP($A29,'Value Added'!$A$1:$AX$44,COLUMN('Value Added'!X$1),0)*VLOOKUP($A29,'Energy Efficiency'!$A$22:$AS$52,COLUMN('Energy Efficiency'!S$1),0)</f>
        <v>1205962853303612.5</v>
      </c>
      <c r="T29" s="230">
        <f>VLOOKUP($A29,'Value Added'!$A$1:$AX$44,COLUMN('Value Added'!Y$1),0)*VLOOKUP($A29,'Energy Efficiency'!$A$22:$AS$52,COLUMN('Energy Efficiency'!T$1),0)</f>
        <v>1188456517757424.3</v>
      </c>
      <c r="U29" s="230">
        <f>VLOOKUP($A29,'Value Added'!$A$1:$AX$44,COLUMN('Value Added'!Z$1),0)*VLOOKUP($A29,'Energy Efficiency'!$A$22:$AS$52,COLUMN('Energy Efficiency'!U$1),0)</f>
        <v>1171667378541548.5</v>
      </c>
      <c r="V29" s="230">
        <f>VLOOKUP($A29,'Value Added'!$A$1:$AX$44,COLUMN('Value Added'!AA$1),0)*VLOOKUP($A29,'Energy Efficiency'!$A$22:$AS$52,COLUMN('Energy Efficiency'!V$1),0)</f>
        <v>1155680007701187.3</v>
      </c>
      <c r="W29" s="230">
        <f>VLOOKUP($A29,'Value Added'!$A$1:$AX$44,COLUMN('Value Added'!AB$1),0)*VLOOKUP($A29,'Energy Efficiency'!$A$22:$AS$52,COLUMN('Energy Efficiency'!W$1),0)</f>
        <v>1140476615736545.3</v>
      </c>
      <c r="X29" s="230">
        <f>VLOOKUP($A29,'Value Added'!$A$1:$AX$44,COLUMN('Value Added'!AC$1),0)*VLOOKUP($A29,'Energy Efficiency'!$A$22:$AS$52,COLUMN('Energy Efficiency'!X$1),0)</f>
        <v>1126040457650990.8</v>
      </c>
      <c r="Y29" s="230">
        <f>VLOOKUP($A29,'Value Added'!$A$1:$AX$44,COLUMN('Value Added'!AD$1),0)*VLOOKUP($A29,'Energy Efficiency'!$A$22:$AS$52,COLUMN('Energy Efficiency'!Y$1),0)</f>
        <v>1112355821102446.1</v>
      </c>
      <c r="Z29" s="230">
        <f>VLOOKUP($A29,'Value Added'!$A$1:$AX$44,COLUMN('Value Added'!AE$1),0)*VLOOKUP($A29,'Energy Efficiency'!$A$22:$AS$52,COLUMN('Energy Efficiency'!Z$1),0)</f>
        <v>1099408016066909</v>
      </c>
      <c r="AA29" s="230">
        <f>VLOOKUP($A29,'Value Added'!$A$1:$AX$44,COLUMN('Value Added'!AF$1),0)*VLOOKUP($A29,'Energy Efficiency'!$A$22:$AS$52,COLUMN('Energy Efficiency'!AA$1),0)</f>
        <v>1087183366080295.1</v>
      </c>
      <c r="AB29" s="230">
        <f>VLOOKUP($A29,'Value Added'!$A$1:$AX$44,COLUMN('Value Added'!AG$1),0)*VLOOKUP($A29,'Energy Efficiency'!$A$22:$AS$52,COLUMN('Energy Efficiency'!AB$1),0)</f>
        <v>1075669201127934.9</v>
      </c>
      <c r="AC29" s="230">
        <f>VLOOKUP($A29,'Value Added'!$A$1:$AX$44,COLUMN('Value Added'!AH$1),0)*VLOOKUP($A29,'Energy Efficiency'!$A$22:$AS$52,COLUMN('Energy Efficiency'!AC$1),0)</f>
        <v>1064853852255035.6</v>
      </c>
      <c r="AD29" s="230">
        <f>VLOOKUP($A29,'Value Added'!$A$1:$AX$44,COLUMN('Value Added'!AI$1),0)*VLOOKUP($A29,'Energy Efficiency'!$A$22:$AS$52,COLUMN('Energy Efficiency'!AD$1),0)</f>
        <v>1054726647975830.3</v>
      </c>
      <c r="AE29" s="230">
        <f>VLOOKUP($A29,'Value Added'!$A$1:$AX$44,COLUMN('Value Added'!AJ$1),0)*VLOOKUP($A29,'Energy Efficiency'!$A$22:$AS$52,COLUMN('Energy Efficiency'!AE$1),0)</f>
        <v>1045277912564390.5</v>
      </c>
      <c r="AF29" s="230">
        <f>VLOOKUP($A29,'Value Added'!$A$1:$AX$44,COLUMN('Value Added'!AK$1),0)*VLOOKUP($A29,'Energy Efficiency'!$A$22:$AS$52,COLUMN('Energy Efficiency'!AF$1),0)</f>
        <v>1036498966315707.6</v>
      </c>
      <c r="AG29" s="230">
        <f>VLOOKUP($A29,'Value Added'!$A$1:$AX$44,COLUMN('Value Added'!AL$1),0)*VLOOKUP($A29,'Energy Efficiency'!$A$22:$AS$52,COLUMN('Energy Efficiency'!AG$1),0)</f>
        <v>1028382127872463.9</v>
      </c>
      <c r="AH29" s="230">
        <f>VLOOKUP($A29,'Value Added'!$A$1:$AX$44,COLUMN('Value Added'!AM$1),0)*VLOOKUP($A29,'Energy Efficiency'!$A$22:$AS$52,COLUMN('Energy Efficiency'!AH$1),0)</f>
        <v>1020920718720096</v>
      </c>
      <c r="AI29" s="230">
        <f>VLOOKUP($A29,'Value Added'!$A$1:$AX$44,COLUMN('Value Added'!AN$1),0)*VLOOKUP($A29,'Energy Efficiency'!$A$22:$AS$52,COLUMN('Energy Efficiency'!AI$1),0)</f>
        <v>1014109069960947.5</v>
      </c>
      <c r="AJ29" s="230">
        <f>VLOOKUP($A29,'Value Added'!$A$1:$AX$44,COLUMN('Value Added'!AO$1),0)*VLOOKUP($A29,'Energy Efficiency'!$A$22:$AS$52,COLUMN('Energy Efficiency'!AJ$1),0)</f>
        <v>1007942531487567.9</v>
      </c>
      <c r="AK29" s="230">
        <f>VLOOKUP($A29,'Value Added'!$A$1:$AX$44,COLUMN('Value Added'!AP$1),0)*VLOOKUP($A29,'Energy Efficiency'!$A$22:$AS$52,COLUMN('Energy Efficiency'!AK$1),0)</f>
        <v>1002417483685066.1</v>
      </c>
      <c r="AL29" s="230">
        <f>VLOOKUP($A29,'Value Added'!$A$1:$AX$44,COLUMN('Value Added'!AQ$1),0)*VLOOKUP($A29,'Energy Efficiency'!$A$22:$AS$52,COLUMN('Energy Efficiency'!AL$1),0)</f>
        <v>997531351803785</v>
      </c>
      <c r="AM29" s="230">
        <f>VLOOKUP($A29,'Value Added'!$A$1:$AX$44,COLUMN('Value Added'!AR$1),0)*VLOOKUP($A29,'Energy Efficiency'!$A$22:$AS$52,COLUMN('Energy Efficiency'!AM$1),0)</f>
        <v>993282623155646</v>
      </c>
      <c r="AN29" s="230">
        <f>VLOOKUP($A29,'Value Added'!$A$1:$AX$44,COLUMN('Value Added'!AS$1),0)*VLOOKUP($A29,'Energy Efficiency'!$A$22:$AS$52,COLUMN('Energy Efficiency'!AN$1),0)</f>
        <v>989670867301189.13</v>
      </c>
      <c r="AO29" s="230">
        <f>VLOOKUP($A29,'Value Added'!$A$1:$AX$44,COLUMN('Value Added'!AT$1),0)*VLOOKUP($A29,'Energy Efficiency'!$A$22:$AS$52,COLUMN('Energy Efficiency'!AO$1),0)</f>
        <v>986696759409102.5</v>
      </c>
      <c r="AP29" s="230">
        <f>VLOOKUP($A29,'Value Added'!$A$1:$AX$44,COLUMN('Value Added'!AU$1),0)*VLOOKUP($A29,'Energy Efficiency'!$A$22:$AS$52,COLUMN('Energy Efficiency'!AP$1),0)</f>
        <v>984362106986471.5</v>
      </c>
      <c r="AQ29" s="230">
        <f>VLOOKUP($A29,'Value Added'!$A$1:$AX$44,COLUMN('Value Added'!AV$1),0)*VLOOKUP($A29,'Energy Efficiency'!$A$22:$AS$52,COLUMN('Energy Efficiency'!AQ$1),0)</f>
        <v>982669880195830.5</v>
      </c>
      <c r="AR29" s="230">
        <f>VLOOKUP($A29,'Value Added'!$A$1:$AX$44,COLUMN('Value Added'!AW$1),0)*VLOOKUP($A29,'Energy Efficiency'!$A$22:$AS$52,COLUMN('Energy Efficiency'!AR$1),0)</f>
        <v>981624245994960.75</v>
      </c>
      <c r="AS29" s="230">
        <f>VLOOKUP($A29,'Value Added'!$A$1:$AX$44,COLUMN('Value Added'!AX$1),0)*VLOOKUP($A29,'Energy Efficiency'!$A$22:$AS$52,COLUMN('Energy Efficiency'!AS$1),0)</f>
        <v>980902983449933.63</v>
      </c>
    </row>
    <row r="30" spans="1:45" x14ac:dyDescent="0.25">
      <c r="A30" s="74" t="s">
        <v>14</v>
      </c>
      <c r="B30" s="152" t="s">
        <v>314</v>
      </c>
      <c r="C30" s="152" t="s">
        <v>357</v>
      </c>
      <c r="D30" s="234">
        <f>VLOOKUP($A30,'Value Added'!$A$1:$AX$44,COLUMN('Value Added'!I$1),0)*VLOOKUP($A30,'Energy Efficiency'!$A$22:$AS$52,COLUMN('Energy Efficiency'!D$1),0)</f>
        <v>173827806326709.75</v>
      </c>
      <c r="E30" s="230">
        <f>VLOOKUP($A30,'Value Added'!$A$1:$AX$44,COLUMN('Value Added'!J$1),0)*VLOOKUP($A30,'Energy Efficiency'!$A$22:$AS$52,COLUMN('Energy Efficiency'!E$1),0)</f>
        <v>164434691513228.91</v>
      </c>
      <c r="F30" s="230">
        <f>VLOOKUP($A30,'Value Added'!$A$1:$AX$44,COLUMN('Value Added'!K$1),0)*VLOOKUP($A30,'Energy Efficiency'!$A$22:$AS$52,COLUMN('Energy Efficiency'!F$1),0)</f>
        <v>185667411870307.84</v>
      </c>
      <c r="G30" s="230">
        <f>VLOOKUP($A30,'Value Added'!$A$1:$AX$44,COLUMN('Value Added'!L$1),0)*VLOOKUP($A30,'Energy Efficiency'!$A$22:$AS$52,COLUMN('Energy Efficiency'!G$1),0)</f>
        <v>184986358861025.47</v>
      </c>
      <c r="H30" s="230">
        <f>VLOOKUP($A30,'Value Added'!$A$1:$AX$44,COLUMN('Value Added'!M$1),0)*VLOOKUP($A30,'Energy Efficiency'!$A$22:$AS$52,COLUMN('Energy Efficiency'!H$1),0)</f>
        <v>190676706188709.88</v>
      </c>
      <c r="I30" s="230">
        <f>VLOOKUP($A30,'Value Added'!$A$1:$AX$44,COLUMN('Value Added'!N$1),0)*VLOOKUP($A30,'Energy Efficiency'!$A$22:$AS$52,COLUMN('Energy Efficiency'!I$1),0)</f>
        <v>192951051790999.28</v>
      </c>
      <c r="J30" s="230">
        <f>VLOOKUP($A30,'Value Added'!$A$1:$AX$44,COLUMN('Value Added'!O$1),0)*VLOOKUP($A30,'Energy Efficiency'!$A$22:$AS$52,COLUMN('Energy Efficiency'!J$1),0)</f>
        <v>196000276886084.44</v>
      </c>
      <c r="K30" s="230">
        <f>VLOOKUP($A30,'Value Added'!$A$1:$AX$44,COLUMN('Value Added'!P$1),0)*VLOOKUP($A30,'Energy Efficiency'!$A$22:$AS$52,COLUMN('Energy Efficiency'!K$1),0)</f>
        <v>199426293449250.16</v>
      </c>
      <c r="L30" s="230">
        <f>VLOOKUP($A30,'Value Added'!$A$1:$AX$44,COLUMN('Value Added'!Q$1),0)*VLOOKUP($A30,'Energy Efficiency'!$A$22:$AS$52,COLUMN('Energy Efficiency'!L$1),0)</f>
        <v>202567491329376.84</v>
      </c>
      <c r="M30" s="230">
        <f>VLOOKUP($A30,'Value Added'!$A$1:$AX$44,COLUMN('Value Added'!R$1),0)*VLOOKUP($A30,'Energy Efficiency'!$A$22:$AS$52,COLUMN('Energy Efficiency'!M$1),0)</f>
        <v>205184790514702.03</v>
      </c>
      <c r="N30" s="230">
        <f>VLOOKUP($A30,'Value Added'!$A$1:$AX$44,COLUMN('Value Added'!S$1),0)*VLOOKUP($A30,'Energy Efficiency'!$A$22:$AS$52,COLUMN('Energy Efficiency'!N$1),0)</f>
        <v>207030889458270.53</v>
      </c>
      <c r="O30" s="230">
        <f>VLOOKUP($A30,'Value Added'!$A$1:$AX$44,COLUMN('Value Added'!T$1),0)*VLOOKUP($A30,'Energy Efficiency'!$A$22:$AS$52,COLUMN('Energy Efficiency'!O$1),0)</f>
        <v>207857730819730.44</v>
      </c>
      <c r="P30" s="230">
        <f>VLOOKUP($A30,'Value Added'!$A$1:$AX$44,COLUMN('Value Added'!U$1),0)*VLOOKUP($A30,'Energy Efficiency'!$A$22:$AS$52,COLUMN('Energy Efficiency'!P$1),0)</f>
        <v>207530332366661.31</v>
      </c>
      <c r="Q30" s="230">
        <f>VLOOKUP($A30,'Value Added'!$A$1:$AX$44,COLUMN('Value Added'!V$1),0)*VLOOKUP($A30,'Energy Efficiency'!$A$22:$AS$52,COLUMN('Energy Efficiency'!Q$1),0)</f>
        <v>206219719651148.38</v>
      </c>
      <c r="R30" s="230">
        <f>VLOOKUP($A30,'Value Added'!$A$1:$AX$44,COLUMN('Value Added'!W$1),0)*VLOOKUP($A30,'Energy Efficiency'!$A$22:$AS$52,COLUMN('Energy Efficiency'!R$1),0)</f>
        <v>204210311243058.31</v>
      </c>
      <c r="S30" s="230">
        <f>VLOOKUP($A30,'Value Added'!$A$1:$AX$44,COLUMN('Value Added'!X$1),0)*VLOOKUP($A30,'Energy Efficiency'!$A$22:$AS$52,COLUMN('Energy Efficiency'!S$1),0)</f>
        <v>201785363252767.13</v>
      </c>
      <c r="T30" s="230">
        <f>VLOOKUP($A30,'Value Added'!$A$1:$AX$44,COLUMN('Value Added'!Y$1),0)*VLOOKUP($A30,'Energy Efficiency'!$A$22:$AS$52,COLUMN('Energy Efficiency'!T$1),0)</f>
        <v>199219491488063.28</v>
      </c>
      <c r="U30" s="230">
        <f>VLOOKUP($A30,'Value Added'!$A$1:$AX$44,COLUMN('Value Added'!Z$1),0)*VLOOKUP($A30,'Energy Efficiency'!$A$22:$AS$52,COLUMN('Energy Efficiency'!U$1),0)</f>
        <v>196758656983838.38</v>
      </c>
      <c r="V30" s="230">
        <f>VLOOKUP($A30,'Value Added'!$A$1:$AX$44,COLUMN('Value Added'!AA$1),0)*VLOOKUP($A30,'Energy Efficiency'!$A$22:$AS$52,COLUMN('Energy Efficiency'!V$1),0)</f>
        <v>194416688492124.19</v>
      </c>
      <c r="W30" s="230">
        <f>VLOOKUP($A30,'Value Added'!$A$1:$AX$44,COLUMN('Value Added'!AB$1),0)*VLOOKUP($A30,'Energy Efficiency'!$A$22:$AS$52,COLUMN('Energy Efficiency'!W$1),0)</f>
        <v>192190860302892.41</v>
      </c>
      <c r="X30" s="230">
        <f>VLOOKUP($A30,'Value Added'!$A$1:$AX$44,COLUMN('Value Added'!AC$1),0)*VLOOKUP($A30,'Energy Efficiency'!$A$22:$AS$52,COLUMN('Energy Efficiency'!X$1),0)</f>
        <v>190078609009417.81</v>
      </c>
      <c r="Y30" s="230">
        <f>VLOOKUP($A30,'Value Added'!$A$1:$AX$44,COLUMN('Value Added'!AD$1),0)*VLOOKUP($A30,'Energy Efficiency'!$A$22:$AS$52,COLUMN('Energy Efficiency'!Y$1),0)</f>
        <v>188077529829382.25</v>
      </c>
      <c r="Z30" s="230">
        <f>VLOOKUP($A30,'Value Added'!$A$1:$AX$44,COLUMN('Value Added'!AE$1),0)*VLOOKUP($A30,'Energy Efficiency'!$A$22:$AS$52,COLUMN('Energy Efficiency'!Z$1),0)</f>
        <v>186185373228988.53</v>
      </c>
      <c r="AA30" s="230">
        <f>VLOOKUP($A30,'Value Added'!$A$1:$AX$44,COLUMN('Value Added'!AF$1),0)*VLOOKUP($A30,'Energy Efficiency'!$A$22:$AS$52,COLUMN('Energy Efficiency'!AA$1),0)</f>
        <v>184400041847236.63</v>
      </c>
      <c r="AB30" s="230">
        <f>VLOOKUP($A30,'Value Added'!$A$1:$AX$44,COLUMN('Value Added'!AG$1),0)*VLOOKUP($A30,'Energy Efficiency'!$A$22:$AS$52,COLUMN('Energy Efficiency'!AB$1),0)</f>
        <v>182719587718223.03</v>
      </c>
      <c r="AC30" s="230">
        <f>VLOOKUP($A30,'Value Added'!$A$1:$AX$44,COLUMN('Value Added'!AH$1),0)*VLOOKUP($A30,'Energy Efficiency'!$A$22:$AS$52,COLUMN('Energy Efficiency'!AC$1),0)</f>
        <v>181142209790086.34</v>
      </c>
      <c r="AD30" s="230">
        <f>VLOOKUP($A30,'Value Added'!$A$1:$AX$44,COLUMN('Value Added'!AI$1),0)*VLOOKUP($A30,'Energy Efficiency'!$A$22:$AS$52,COLUMN('Energy Efficiency'!AD$1),0)</f>
        <v>179666251739979.53</v>
      </c>
      <c r="AE30" s="230">
        <f>VLOOKUP($A30,'Value Added'!$A$1:$AX$44,COLUMN('Value Added'!AJ$1),0)*VLOOKUP($A30,'Energy Efficiency'!$A$22:$AS$52,COLUMN('Energy Efficiency'!AE$1),0)</f>
        <v>178290200085240.09</v>
      </c>
      <c r="AF30" s="230">
        <f>VLOOKUP($A30,'Value Added'!$A$1:$AX$44,COLUMN('Value Added'!AK$1),0)*VLOOKUP($A30,'Energy Efficiency'!$A$22:$AS$52,COLUMN('Energy Efficiency'!AF$1),0)</f>
        <v>177012682591751.88</v>
      </c>
      <c r="AG30" s="230">
        <f>VLOOKUP($A30,'Value Added'!$A$1:$AX$44,COLUMN('Value Added'!AL$1),0)*VLOOKUP($A30,'Energy Efficiency'!$A$22:$AS$52,COLUMN('Energy Efficiency'!AG$1),0)</f>
        <v>175832466981351.41</v>
      </c>
      <c r="AH30" s="230">
        <f>VLOOKUP($A30,'Value Added'!$A$1:$AX$44,COLUMN('Value Added'!AM$1),0)*VLOOKUP($A30,'Energy Efficiency'!$A$22:$AS$52,COLUMN('Energy Efficiency'!AH$1),0)</f>
        <v>174748459941002.53</v>
      </c>
      <c r="AI30" s="230">
        <f>VLOOKUP($A30,'Value Added'!$A$1:$AX$44,COLUMN('Value Added'!AN$1),0)*VLOOKUP($A30,'Energy Efficiency'!$A$22:$AS$52,COLUMN('Energy Efficiency'!AI$1),0)</f>
        <v>173759706437400.81</v>
      </c>
      <c r="AJ30" s="230">
        <f>VLOOKUP($A30,'Value Added'!$A$1:$AX$44,COLUMN('Value Added'!AO$1),0)*VLOOKUP($A30,'Energy Efficiency'!$A$22:$AS$52,COLUMN('Energy Efficiency'!AJ$1),0)</f>
        <v>172865389341644.88</v>
      </c>
      <c r="AK30" s="230">
        <f>VLOOKUP($A30,'Value Added'!$A$1:$AX$44,COLUMN('Value Added'!AP$1),0)*VLOOKUP($A30,'Energy Efficiency'!$A$22:$AS$52,COLUMN('Energy Efficiency'!AK$1),0)</f>
        <v>172064829369607.44</v>
      </c>
      <c r="AL30" s="230">
        <f>VLOOKUP($A30,'Value Added'!$A$1:$AX$44,COLUMN('Value Added'!AQ$1),0)*VLOOKUP($A30,'Energy Efficiency'!$A$22:$AS$52,COLUMN('Energy Efficiency'!AL$1),0)</f>
        <v>171357485344739.03</v>
      </c>
      <c r="AM30" s="230">
        <f>VLOOKUP($A30,'Value Added'!$A$1:$AX$44,COLUMN('Value Added'!AR$1),0)*VLOOKUP($A30,'Energy Efficiency'!$A$22:$AS$52,COLUMN('Energy Efficiency'!AM$1),0)</f>
        <v>170742954791146.91</v>
      </c>
      <c r="AN30" s="230">
        <f>VLOOKUP($A30,'Value Added'!$A$1:$AX$44,COLUMN('Value Added'!AS$1),0)*VLOOKUP($A30,'Energy Efficiency'!$A$22:$AS$52,COLUMN('Energy Efficiency'!AN$1),0)</f>
        <v>170220974865994.53</v>
      </c>
      <c r="AO30" s="230">
        <f>VLOOKUP($A30,'Value Added'!$A$1:$AX$44,COLUMN('Value Added'!AT$1),0)*VLOOKUP($A30,'Energy Efficiency'!$A$22:$AS$52,COLUMN('Energy Efficiency'!AO$1),0)</f>
        <v>169791423641539.38</v>
      </c>
      <c r="AP30" s="230">
        <f>VLOOKUP($A30,'Value Added'!$A$1:$AX$44,COLUMN('Value Added'!AU$1),0)*VLOOKUP($A30,'Energy Efficiency'!$A$22:$AS$52,COLUMN('Energy Efficiency'!AP$1),0)</f>
        <v>169454321748459.63</v>
      </c>
      <c r="AQ30" s="230">
        <f>VLOOKUP($A30,'Value Added'!$A$1:$AX$44,COLUMN('Value Added'!AV$1),0)*VLOOKUP($A30,'Energy Efficiency'!$A$22:$AS$52,COLUMN('Energy Efficiency'!AQ$1),0)</f>
        <v>169209834393566.75</v>
      </c>
      <c r="AR30" s="230">
        <f>VLOOKUP($A30,'Value Added'!$A$1:$AX$44,COLUMN('Value Added'!AW$1),0)*VLOOKUP($A30,'Energy Efficiency'!$A$22:$AS$52,COLUMN('Energy Efficiency'!AR$1),0)</f>
        <v>169058273766518.47</v>
      </c>
      <c r="AS30" s="230">
        <f>VLOOKUP($A30,'Value Added'!$A$1:$AX$44,COLUMN('Value Added'!AX$1),0)*VLOOKUP($A30,'Energy Efficiency'!$A$22:$AS$52,COLUMN('Energy Efficiency'!AS$1),0)</f>
        <v>168943674438805.09</v>
      </c>
    </row>
    <row r="31" spans="1:45" x14ac:dyDescent="0.25">
      <c r="A31" s="74" t="s">
        <v>15</v>
      </c>
      <c r="B31" s="152" t="s">
        <v>314</v>
      </c>
      <c r="C31" s="152" t="s">
        <v>357</v>
      </c>
      <c r="D31" s="234">
        <f>VLOOKUP($A31,'Value Added'!$A$1:$AX$44,COLUMN('Value Added'!I$1),0)*VLOOKUP($A31,'Energy Efficiency'!$A$22:$AS$52,COLUMN('Energy Efficiency'!D$1),0)</f>
        <v>94297633491840.25</v>
      </c>
      <c r="E31" s="230">
        <f>VLOOKUP($A31,'Value Added'!$A$1:$AX$44,COLUMN('Value Added'!J$1),0)*VLOOKUP($A31,'Energy Efficiency'!$A$22:$AS$52,COLUMN('Energy Efficiency'!E$1),0)</f>
        <v>86884240304239.922</v>
      </c>
      <c r="F31" s="230">
        <f>VLOOKUP($A31,'Value Added'!$A$1:$AX$44,COLUMN('Value Added'!K$1),0)*VLOOKUP($A31,'Energy Efficiency'!$A$22:$AS$52,COLUMN('Energy Efficiency'!F$1),0)</f>
        <v>98193633529147</v>
      </c>
      <c r="G31" s="230">
        <f>VLOOKUP($A31,'Value Added'!$A$1:$AX$44,COLUMN('Value Added'!L$1),0)*VLOOKUP($A31,'Energy Efficiency'!$A$22:$AS$52,COLUMN('Energy Efficiency'!G$1),0)</f>
        <v>99329370342180.156</v>
      </c>
      <c r="H31" s="230">
        <f>VLOOKUP($A31,'Value Added'!$A$1:$AX$44,COLUMN('Value Added'!M$1),0)*VLOOKUP($A31,'Energy Efficiency'!$A$22:$AS$52,COLUMN('Energy Efficiency'!H$1),0)</f>
        <v>101637797025269.58</v>
      </c>
      <c r="I31" s="230">
        <f>VLOOKUP($A31,'Value Added'!$A$1:$AX$44,COLUMN('Value Added'!N$1),0)*VLOOKUP($A31,'Energy Efficiency'!$A$22:$AS$52,COLUMN('Energy Efficiency'!I$1),0)</f>
        <v>101161043084668.97</v>
      </c>
      <c r="J31" s="230">
        <f>VLOOKUP($A31,'Value Added'!$A$1:$AX$44,COLUMN('Value Added'!O$1),0)*VLOOKUP($A31,'Energy Efficiency'!$A$22:$AS$52,COLUMN('Energy Efficiency'!J$1),0)</f>
        <v>100958947656549.09</v>
      </c>
      <c r="K31" s="230">
        <f>VLOOKUP($A31,'Value Added'!$A$1:$AX$44,COLUMN('Value Added'!P$1),0)*VLOOKUP($A31,'Energy Efficiency'!$A$22:$AS$52,COLUMN('Energy Efficiency'!K$1),0)</f>
        <v>101477230574827.77</v>
      </c>
      <c r="L31" s="230">
        <f>VLOOKUP($A31,'Value Added'!$A$1:$AX$44,COLUMN('Value Added'!Q$1),0)*VLOOKUP($A31,'Energy Efficiency'!$A$22:$AS$52,COLUMN('Energy Efficiency'!L$1),0)</f>
        <v>102434259325675.86</v>
      </c>
      <c r="M31" s="230">
        <f>VLOOKUP($A31,'Value Added'!$A$1:$AX$44,COLUMN('Value Added'!R$1),0)*VLOOKUP($A31,'Energy Efficiency'!$A$22:$AS$52,COLUMN('Energy Efficiency'!M$1),0)</f>
        <v>103622594235638.25</v>
      </c>
      <c r="N31" s="230">
        <f>VLOOKUP($A31,'Value Added'!$A$1:$AX$44,COLUMN('Value Added'!S$1),0)*VLOOKUP($A31,'Energy Efficiency'!$A$22:$AS$52,COLUMN('Energy Efficiency'!N$1),0)</f>
        <v>104827701775224.34</v>
      </c>
      <c r="O31" s="230">
        <f>VLOOKUP($A31,'Value Added'!$A$1:$AX$44,COLUMN('Value Added'!T$1),0)*VLOOKUP($A31,'Energy Efficiency'!$A$22:$AS$52,COLUMN('Energy Efficiency'!O$1),0)</f>
        <v>105825374182319.02</v>
      </c>
      <c r="P31" s="230">
        <f>VLOOKUP($A31,'Value Added'!$A$1:$AX$44,COLUMN('Value Added'!U$1),0)*VLOOKUP($A31,'Energy Efficiency'!$A$22:$AS$52,COLUMN('Energy Efficiency'!P$1),0)</f>
        <v>106437110037084.83</v>
      </c>
      <c r="Q31" s="230">
        <f>VLOOKUP($A31,'Value Added'!$A$1:$AX$44,COLUMN('Value Added'!V$1),0)*VLOOKUP($A31,'Energy Efficiency'!$A$22:$AS$52,COLUMN('Energy Efficiency'!Q$1),0)</f>
        <v>106633046213637.42</v>
      </c>
      <c r="R31" s="230">
        <f>VLOOKUP($A31,'Value Added'!$A$1:$AX$44,COLUMN('Value Added'!W$1),0)*VLOOKUP($A31,'Energy Efficiency'!$A$22:$AS$52,COLUMN('Energy Efficiency'!R$1),0)</f>
        <v>106441155885035.3</v>
      </c>
      <c r="S31" s="230">
        <f>VLOOKUP($A31,'Value Added'!$A$1:$AX$44,COLUMN('Value Added'!X$1),0)*VLOOKUP($A31,'Energy Efficiency'!$A$22:$AS$52,COLUMN('Energy Efficiency'!S$1),0)</f>
        <v>105893649550424.73</v>
      </c>
      <c r="T31" s="230">
        <f>VLOOKUP($A31,'Value Added'!$A$1:$AX$44,COLUMN('Value Added'!Y$1),0)*VLOOKUP($A31,'Energy Efficiency'!$A$22:$AS$52,COLUMN('Energy Efficiency'!T$1),0)</f>
        <v>105025888003751.63</v>
      </c>
      <c r="U31" s="230">
        <f>VLOOKUP($A31,'Value Added'!$A$1:$AX$44,COLUMN('Value Added'!Z$1),0)*VLOOKUP($A31,'Energy Efficiency'!$A$22:$AS$52,COLUMN('Energy Efficiency'!U$1),0)</f>
        <v>103888674413329.2</v>
      </c>
      <c r="V31" s="230">
        <f>VLOOKUP($A31,'Value Added'!$A$1:$AX$44,COLUMN('Value Added'!AA$1),0)*VLOOKUP($A31,'Energy Efficiency'!$A$22:$AS$52,COLUMN('Energy Efficiency'!V$1),0)</f>
        <v>102503738299764.83</v>
      </c>
      <c r="W31" s="230">
        <f>VLOOKUP($A31,'Value Added'!$A$1:$AX$44,COLUMN('Value Added'!AB$1),0)*VLOOKUP($A31,'Energy Efficiency'!$A$22:$AS$52,COLUMN('Energy Efficiency'!W$1),0)</f>
        <v>100906895873279.97</v>
      </c>
      <c r="X31" s="230">
        <f>VLOOKUP($A31,'Value Added'!$A$1:$AX$44,COLUMN('Value Added'!AC$1),0)*VLOOKUP($A31,'Energy Efficiency'!$A$22:$AS$52,COLUMN('Energy Efficiency'!X$1),0)</f>
        <v>99133768752586.5</v>
      </c>
      <c r="Y31" s="230">
        <f>VLOOKUP($A31,'Value Added'!$A$1:$AX$44,COLUMN('Value Added'!AD$1),0)*VLOOKUP($A31,'Energy Efficiency'!$A$22:$AS$52,COLUMN('Energy Efficiency'!Y$1),0)</f>
        <v>97219190731262.359</v>
      </c>
      <c r="Z31" s="230">
        <f>VLOOKUP($A31,'Value Added'!$A$1:$AX$44,COLUMN('Value Added'!AE$1),0)*VLOOKUP($A31,'Energy Efficiency'!$A$22:$AS$52,COLUMN('Energy Efficiency'!Z$1),0)</f>
        <v>95196720228789.922</v>
      </c>
      <c r="AA31" s="230">
        <f>VLOOKUP($A31,'Value Added'!$A$1:$AX$44,COLUMN('Value Added'!AF$1),0)*VLOOKUP($A31,'Energy Efficiency'!$A$22:$AS$52,COLUMN('Energy Efficiency'!AA$1),0)</f>
        <v>93098258289490.141</v>
      </c>
      <c r="AB31" s="230">
        <f>VLOOKUP($A31,'Value Added'!$A$1:$AX$44,COLUMN('Value Added'!AG$1),0)*VLOOKUP($A31,'Energy Efficiency'!$A$22:$AS$52,COLUMN('Energy Efficiency'!AB$1),0)</f>
        <v>90953768412433.688</v>
      </c>
      <c r="AC31" s="230">
        <f>VLOOKUP($A31,'Value Added'!$A$1:$AX$44,COLUMN('Value Added'!AH$1),0)*VLOOKUP($A31,'Energy Efficiency'!$A$22:$AS$52,COLUMN('Energy Efficiency'!AC$1),0)</f>
        <v>88791091754106.125</v>
      </c>
      <c r="AD31" s="230">
        <f>VLOOKUP($A31,'Value Added'!$A$1:$AX$44,COLUMN('Value Added'!AI$1),0)*VLOOKUP($A31,'Energy Efficiency'!$A$22:$AS$52,COLUMN('Energy Efficiency'!AD$1),0)</f>
        <v>86635849319159.938</v>
      </c>
      <c r="AE31" s="230">
        <f>VLOOKUP($A31,'Value Added'!$A$1:$AX$44,COLUMN('Value Added'!AJ$1),0)*VLOOKUP($A31,'Energy Efficiency'!$A$22:$AS$52,COLUMN('Energy Efficiency'!AE$1),0)</f>
        <v>84511421581910.406</v>
      </c>
      <c r="AF31" s="230">
        <f>VLOOKUP($A31,'Value Added'!$A$1:$AX$44,COLUMN('Value Added'!AK$1),0)*VLOOKUP($A31,'Energy Efficiency'!$A$22:$AS$52,COLUMN('Energy Efficiency'!AF$1),0)</f>
        <v>82438995476555.297</v>
      </c>
      <c r="AG31" s="230">
        <f>VLOOKUP($A31,'Value Added'!$A$1:$AX$44,COLUMN('Value Added'!AL$1),0)*VLOOKUP($A31,'Energy Efficiency'!$A$22:$AS$52,COLUMN('Energy Efficiency'!AG$1),0)</f>
        <v>80437668758094.719</v>
      </c>
      <c r="AH31" s="230">
        <f>VLOOKUP($A31,'Value Added'!$A$1:$AX$44,COLUMN('Value Added'!AM$1),0)*VLOOKUP($A31,'Energy Efficiency'!$A$22:$AS$52,COLUMN('Energy Efficiency'!AH$1),0)</f>
        <v>78524602265405.25</v>
      </c>
      <c r="AI31" s="230">
        <f>VLOOKUP($A31,'Value Added'!$A$1:$AX$44,COLUMN('Value Added'!AN$1),0)*VLOOKUP($A31,'Energy Efficiency'!$A$22:$AS$52,COLUMN('Energy Efficiency'!AI$1),0)</f>
        <v>76715211513502.891</v>
      </c>
      <c r="AJ31" s="230">
        <f>VLOOKUP($A31,'Value Added'!$A$1:$AX$44,COLUMN('Value Added'!AO$1),0)*VLOOKUP($A31,'Energy Efficiency'!$A$22:$AS$52,COLUMN('Energy Efficiency'!AJ$1),0)</f>
        <v>75023390214174.063</v>
      </c>
      <c r="AK31" s="230">
        <f>VLOOKUP($A31,'Value Added'!$A$1:$AX$44,COLUMN('Value Added'!AP$1),0)*VLOOKUP($A31,'Energy Efficiency'!$A$22:$AS$52,COLUMN('Energy Efficiency'!AK$1),0)</f>
        <v>73461759697236.406</v>
      </c>
      <c r="AL31" s="230">
        <f>VLOOKUP($A31,'Value Added'!$A$1:$AX$44,COLUMN('Value Added'!AQ$1),0)*VLOOKUP($A31,'Energy Efficiency'!$A$22:$AS$52,COLUMN('Energy Efficiency'!AL$1),0)</f>
        <v>72041939719933.953</v>
      </c>
      <c r="AM31" s="230">
        <f>VLOOKUP($A31,'Value Added'!$A$1:$AX$44,COLUMN('Value Added'!AR$1),0)*VLOOKUP($A31,'Energy Efficiency'!$A$22:$AS$52,COLUMN('Energy Efficiency'!AM$1),0)</f>
        <v>70774837768977.922</v>
      </c>
      <c r="AN31" s="230">
        <f>VLOOKUP($A31,'Value Added'!$A$1:$AX$44,COLUMN('Value Added'!AS$1),0)*VLOOKUP($A31,'Energy Efficiency'!$A$22:$AS$52,COLUMN('Energy Efficiency'!AN$1),0)</f>
        <v>69670955657590.422</v>
      </c>
      <c r="AO31" s="230">
        <f>VLOOKUP($A31,'Value Added'!$A$1:$AX$44,COLUMN('Value Added'!AT$1),0)*VLOOKUP($A31,'Energy Efficiency'!$A$22:$AS$52,COLUMN('Energy Efficiency'!AO$1),0)</f>
        <v>68740713997708.023</v>
      </c>
      <c r="AP31" s="230">
        <f>VLOOKUP($A31,'Value Added'!$A$1:$AX$44,COLUMN('Value Added'!AU$1),0)*VLOOKUP($A31,'Energy Efficiency'!$A$22:$AS$52,COLUMN('Energy Efficiency'!AP$1),0)</f>
        <v>67994797005173.906</v>
      </c>
      <c r="AQ31" s="230">
        <f>VLOOKUP($A31,'Value Added'!$A$1:$AX$44,COLUMN('Value Added'!AV$1),0)*VLOOKUP($A31,'Energy Efficiency'!$A$22:$AS$52,COLUMN('Energy Efficiency'!AQ$1),0)</f>
        <v>67444522115213.258</v>
      </c>
      <c r="AR31" s="230">
        <f>VLOOKUP($A31,'Value Added'!$A$1:$AX$44,COLUMN('Value Added'!AW$1),0)*VLOOKUP($A31,'Energy Efficiency'!$A$22:$AS$52,COLUMN('Energy Efficiency'!AR$1),0)</f>
        <v>67102241112828.648</v>
      </c>
      <c r="AS31" s="230">
        <f>VLOOKUP($A31,'Value Added'!$A$1:$AX$44,COLUMN('Value Added'!AX$1),0)*VLOOKUP($A31,'Energy Efficiency'!$A$22:$AS$52,COLUMN('Energy Efficiency'!AS$1),0)</f>
        <v>66959417476876.148</v>
      </c>
    </row>
    <row r="32" spans="1:45" x14ac:dyDescent="0.25">
      <c r="A32" s="74" t="s">
        <v>253</v>
      </c>
      <c r="B32" s="152" t="s">
        <v>314</v>
      </c>
      <c r="C32" s="152" t="s">
        <v>357</v>
      </c>
      <c r="D32" s="234">
        <f>VLOOKUP($A32,'Value Added'!$A$1:$AX$44,COLUMN('Value Added'!I$1),0)*VLOOKUP($A32,'Energy Efficiency'!$A$22:$AS$52,COLUMN('Energy Efficiency'!D$1),0)</f>
        <v>177566354604842.16</v>
      </c>
      <c r="E32" s="230">
        <f>VLOOKUP($A32,'Value Added'!$A$1:$AX$44,COLUMN('Value Added'!J$1),0)*VLOOKUP($A32,'Energy Efficiency'!$A$22:$AS$52,COLUMN('Energy Efficiency'!E$1),0)</f>
        <v>170249679908244.03</v>
      </c>
      <c r="F32" s="230">
        <f>VLOOKUP($A32,'Value Added'!$A$1:$AX$44,COLUMN('Value Added'!K$1),0)*VLOOKUP($A32,'Energy Efficiency'!$A$22:$AS$52,COLUMN('Energy Efficiency'!F$1),0)</f>
        <v>195599560639754.69</v>
      </c>
      <c r="G32" s="230">
        <f>VLOOKUP($A32,'Value Added'!$A$1:$AX$44,COLUMN('Value Added'!L$1),0)*VLOOKUP($A32,'Energy Efficiency'!$A$22:$AS$52,COLUMN('Energy Efficiency'!G$1),0)</f>
        <v>197663266869143.31</v>
      </c>
      <c r="H32" s="230">
        <f>VLOOKUP($A32,'Value Added'!$A$1:$AX$44,COLUMN('Value Added'!M$1),0)*VLOOKUP($A32,'Energy Efficiency'!$A$22:$AS$52,COLUMN('Energy Efficiency'!H$1),0)</f>
        <v>203629351268500.28</v>
      </c>
      <c r="I32" s="230">
        <f>VLOOKUP($A32,'Value Added'!$A$1:$AX$44,COLUMN('Value Added'!N$1),0)*VLOOKUP($A32,'Energy Efficiency'!$A$22:$AS$52,COLUMN('Energy Efficiency'!I$1),0)</f>
        <v>205935753145130.81</v>
      </c>
      <c r="J32" s="230">
        <f>VLOOKUP($A32,'Value Added'!$A$1:$AX$44,COLUMN('Value Added'!O$1),0)*VLOOKUP($A32,'Energy Efficiency'!$A$22:$AS$52,COLUMN('Energy Efficiency'!J$1),0)</f>
        <v>209400262555849.34</v>
      </c>
      <c r="K32" s="230">
        <f>VLOOKUP($A32,'Value Added'!$A$1:$AX$44,COLUMN('Value Added'!P$1),0)*VLOOKUP($A32,'Energy Efficiency'!$A$22:$AS$52,COLUMN('Energy Efficiency'!K$1),0)</f>
        <v>213898582033229.41</v>
      </c>
      <c r="L32" s="230">
        <f>VLOOKUP($A32,'Value Added'!$A$1:$AX$44,COLUMN('Value Added'!Q$1),0)*VLOOKUP($A32,'Energy Efficiency'!$A$22:$AS$52,COLUMN('Energy Efficiency'!L$1),0)</f>
        <v>218780815706352.59</v>
      </c>
      <c r="M32" s="230">
        <f>VLOOKUP($A32,'Value Added'!$A$1:$AX$44,COLUMN('Value Added'!R$1),0)*VLOOKUP($A32,'Energy Efficiency'!$A$22:$AS$52,COLUMN('Energy Efficiency'!M$1),0)</f>
        <v>223776256473092.31</v>
      </c>
      <c r="N32" s="230">
        <f>VLOOKUP($A32,'Value Added'!$A$1:$AX$44,COLUMN('Value Added'!S$1),0)*VLOOKUP($A32,'Energy Efficiency'!$A$22:$AS$52,COLUMN('Energy Efficiency'!N$1),0)</f>
        <v>228588824481468.59</v>
      </c>
      <c r="O32" s="230">
        <f>VLOOKUP($A32,'Value Added'!$A$1:$AX$44,COLUMN('Value Added'!T$1),0)*VLOOKUP($A32,'Energy Efficiency'!$A$22:$AS$52,COLUMN('Energy Efficiency'!O$1),0)</f>
        <v>232897590041564.88</v>
      </c>
      <c r="P32" s="230">
        <f>VLOOKUP($A32,'Value Added'!$A$1:$AX$44,COLUMN('Value Added'!U$1),0)*VLOOKUP($A32,'Energy Efficiency'!$A$22:$AS$52,COLUMN('Energy Efficiency'!P$1),0)</f>
        <v>236447340434527.41</v>
      </c>
      <c r="Q32" s="230">
        <f>VLOOKUP($A32,'Value Added'!$A$1:$AX$44,COLUMN('Value Added'!V$1),0)*VLOOKUP($A32,'Energy Efficiency'!$A$22:$AS$52,COLUMN('Energy Efficiency'!Q$1),0)</f>
        <v>239178703237997.97</v>
      </c>
      <c r="R32" s="230">
        <f>VLOOKUP($A32,'Value Added'!$A$1:$AX$44,COLUMN('Value Added'!W$1),0)*VLOOKUP($A32,'Energy Efficiency'!$A$22:$AS$52,COLUMN('Energy Efficiency'!R$1),0)</f>
        <v>241127103982688.28</v>
      </c>
      <c r="S32" s="230">
        <f>VLOOKUP($A32,'Value Added'!$A$1:$AX$44,COLUMN('Value Added'!X$1),0)*VLOOKUP($A32,'Energy Efficiency'!$A$22:$AS$52,COLUMN('Energy Efficiency'!S$1),0)</f>
        <v>242338166716127.72</v>
      </c>
      <c r="T32" s="230">
        <f>VLOOKUP($A32,'Value Added'!$A$1:$AX$44,COLUMN('Value Added'!Y$1),0)*VLOOKUP($A32,'Energy Efficiency'!$A$22:$AS$52,COLUMN('Energy Efficiency'!T$1),0)</f>
        <v>242865980906424.56</v>
      </c>
      <c r="U32" s="230">
        <f>VLOOKUP($A32,'Value Added'!$A$1:$AX$44,COLUMN('Value Added'!Z$1),0)*VLOOKUP($A32,'Energy Efficiency'!$A$22:$AS$52,COLUMN('Energy Efficiency'!U$1),0)</f>
        <v>242801067388183.5</v>
      </c>
      <c r="V32" s="230">
        <f>VLOOKUP($A32,'Value Added'!$A$1:$AX$44,COLUMN('Value Added'!AA$1),0)*VLOOKUP($A32,'Energy Efficiency'!$A$22:$AS$52,COLUMN('Energy Efficiency'!V$1),0)</f>
        <v>242163161461640.22</v>
      </c>
      <c r="W32" s="230">
        <f>VLOOKUP($A32,'Value Added'!$A$1:$AX$44,COLUMN('Value Added'!AB$1),0)*VLOOKUP($A32,'Energy Efficiency'!$A$22:$AS$52,COLUMN('Energy Efficiency'!W$1),0)</f>
        <v>241005422630707.19</v>
      </c>
      <c r="X32" s="230">
        <f>VLOOKUP($A32,'Value Added'!$A$1:$AX$44,COLUMN('Value Added'!AC$1),0)*VLOOKUP($A32,'Energy Efficiency'!$A$22:$AS$52,COLUMN('Energy Efficiency'!X$1),0)</f>
        <v>239383642770104.44</v>
      </c>
      <c r="Y32" s="230">
        <f>VLOOKUP($A32,'Value Added'!$A$1:$AX$44,COLUMN('Value Added'!AD$1),0)*VLOOKUP($A32,'Energy Efficiency'!$A$22:$AS$52,COLUMN('Energy Efficiency'!Y$1),0)</f>
        <v>237355182816244.19</v>
      </c>
      <c r="Z32" s="230">
        <f>VLOOKUP($A32,'Value Added'!$A$1:$AX$44,COLUMN('Value Added'!AE$1),0)*VLOOKUP($A32,'Energy Efficiency'!$A$22:$AS$52,COLUMN('Energy Efficiency'!Z$1),0)</f>
        <v>234978013423803.19</v>
      </c>
      <c r="AA32" s="230">
        <f>VLOOKUP($A32,'Value Added'!$A$1:$AX$44,COLUMN('Value Added'!AF$1),0)*VLOOKUP($A32,'Energy Efficiency'!$A$22:$AS$52,COLUMN('Energy Efficiency'!AA$1),0)</f>
        <v>232309872892856.75</v>
      </c>
      <c r="AB32" s="230">
        <f>VLOOKUP($A32,'Value Added'!$A$1:$AX$44,COLUMN('Value Added'!AG$1),0)*VLOOKUP($A32,'Energy Efficiency'!$A$22:$AS$52,COLUMN('Energy Efficiency'!AB$1),0)</f>
        <v>229407550351363.38</v>
      </c>
      <c r="AC32" s="230">
        <f>VLOOKUP($A32,'Value Added'!$A$1:$AX$44,COLUMN('Value Added'!AH$1),0)*VLOOKUP($A32,'Energy Efficiency'!$A$22:$AS$52,COLUMN('Energy Efficiency'!AC$1),0)</f>
        <v>226326297472137.44</v>
      </c>
      <c r="AD32" s="230">
        <f>VLOOKUP($A32,'Value Added'!$A$1:$AX$44,COLUMN('Value Added'!AI$1),0)*VLOOKUP($A32,'Energy Efficiency'!$A$22:$AS$52,COLUMN('Energy Efficiency'!AD$1),0)</f>
        <v>223119368013688.31</v>
      </c>
      <c r="AE32" s="230">
        <f>VLOOKUP($A32,'Value Added'!$A$1:$AX$44,COLUMN('Value Added'!AJ$1),0)*VLOOKUP($A32,'Energy Efficiency'!$A$22:$AS$52,COLUMN('Energy Efficiency'!AE$1),0)</f>
        <v>219837681251396.03</v>
      </c>
      <c r="AF32" s="230">
        <f>VLOOKUP($A32,'Value Added'!$A$1:$AX$44,COLUMN('Value Added'!AK$1),0)*VLOOKUP($A32,'Energy Efficiency'!$A$22:$AS$52,COLUMN('Energy Efficiency'!AF$1),0)</f>
        <v>216529602917877.34</v>
      </c>
      <c r="AG32" s="230">
        <f>VLOOKUP($A32,'Value Added'!$A$1:$AX$44,COLUMN('Value Added'!AL$1),0)*VLOOKUP($A32,'Energy Efficiency'!$A$22:$AS$52,COLUMN('Energy Efficiency'!AG$1),0)</f>
        <v>213240835573887.78</v>
      </c>
      <c r="AH32" s="230">
        <f>VLOOKUP($A32,'Value Added'!$A$1:$AX$44,COLUMN('Value Added'!AM$1),0)*VLOOKUP($A32,'Energy Efficiency'!$A$22:$AS$52,COLUMN('Energy Efficiency'!AH$1),0)</f>
        <v>210014409333475.88</v>
      </c>
      <c r="AI32" s="230">
        <f>VLOOKUP($A32,'Value Added'!$A$1:$AX$44,COLUMN('Value Added'!AN$1),0)*VLOOKUP($A32,'Energy Efficiency'!$A$22:$AS$52,COLUMN('Energy Efficiency'!AI$1),0)</f>
        <v>206890763503596.38</v>
      </c>
      <c r="AJ32" s="230">
        <f>VLOOKUP($A32,'Value Added'!$A$1:$AX$44,COLUMN('Value Added'!AO$1),0)*VLOOKUP($A32,'Energy Efficiency'!$A$22:$AS$52,COLUMN('Energy Efficiency'!AJ$1),0)</f>
        <v>203907909894603.94</v>
      </c>
      <c r="AK32" s="230">
        <f>VLOOKUP($A32,'Value Added'!$A$1:$AX$44,COLUMN('Value Added'!AP$1),0)*VLOOKUP($A32,'Energy Efficiency'!$A$22:$AS$52,COLUMN('Energy Efficiency'!AK$1),0)</f>
        <v>201101669238913.66</v>
      </c>
      <c r="AL32" s="230">
        <f>VLOOKUP($A32,'Value Added'!$A$1:$AX$44,COLUMN('Value Added'!AQ$1),0)*VLOOKUP($A32,'Energy Efficiency'!$A$22:$AS$52,COLUMN('Energy Efficiency'!AL$1),0)</f>
        <v>198505973250036.34</v>
      </c>
      <c r="AM32" s="230">
        <f>VLOOKUP($A32,'Value Added'!$A$1:$AX$44,COLUMN('Value Added'!AR$1),0)*VLOOKUP($A32,'Energy Efficiency'!$A$22:$AS$52,COLUMN('Energy Efficiency'!AM$1),0)</f>
        <v>196153226302327.84</v>
      </c>
      <c r="AN32" s="230">
        <f>VLOOKUP($A32,'Value Added'!$A$1:$AX$44,COLUMN('Value Added'!AS$1),0)*VLOOKUP($A32,'Energy Efficiency'!$A$22:$AS$52,COLUMN('Energy Efficiency'!AN$1),0)</f>
        <v>194074722465762.03</v>
      </c>
      <c r="AO32" s="230">
        <f>VLOOKUP($A32,'Value Added'!$A$1:$AX$44,COLUMN('Value Added'!AT$1),0)*VLOOKUP($A32,'Energy Efficiency'!$A$22:$AS$52,COLUMN('Energy Efficiency'!AO$1),0)</f>
        <v>192301115659319.75</v>
      </c>
      <c r="AP32" s="230">
        <f>VLOOKUP($A32,'Value Added'!$A$1:$AX$44,COLUMN('Value Added'!AU$1),0)*VLOOKUP($A32,'Energy Efficiency'!$A$22:$AS$52,COLUMN('Energy Efficiency'!AP$1),0)</f>
        <v>190862942980155.69</v>
      </c>
      <c r="AQ32" s="230">
        <f>VLOOKUP($A32,'Value Added'!$A$1:$AX$44,COLUMN('Value Added'!AV$1),0)*VLOOKUP($A32,'Energy Efficiency'!$A$22:$AS$52,COLUMN('Energy Efficiency'!AQ$1),0)</f>
        <v>189791203834811.06</v>
      </c>
      <c r="AR32" s="230">
        <f>VLOOKUP($A32,'Value Added'!$A$1:$AX$44,COLUMN('Value Added'!AW$1),0)*VLOOKUP($A32,'Energy Efficiency'!$A$22:$AS$52,COLUMN('Energy Efficiency'!AR$1),0)</f>
        <v>189118000379744.19</v>
      </c>
      <c r="AS32" s="230">
        <f>VLOOKUP($A32,'Value Added'!$A$1:$AX$44,COLUMN('Value Added'!AX$1),0)*VLOOKUP($A32,'Energy Efficiency'!$A$22:$AS$52,COLUMN('Energy Efficiency'!AS$1),0)</f>
        <v>188814183846715.72</v>
      </c>
    </row>
    <row r="33" spans="1:45" x14ac:dyDescent="0.25">
      <c r="A33" s="74" t="s">
        <v>17</v>
      </c>
      <c r="B33" s="152" t="s">
        <v>314</v>
      </c>
      <c r="C33" s="152" t="s">
        <v>357</v>
      </c>
      <c r="D33" s="234">
        <f>VLOOKUP($A33,'Value Added'!$A$1:$AX$44,COLUMN('Value Added'!I$1),0)*VLOOKUP($A33,'Energy Efficiency'!$A$22:$AS$52,COLUMN('Energy Efficiency'!D$1),0)</f>
        <v>65169240925544.797</v>
      </c>
      <c r="E33" s="230">
        <f>VLOOKUP($A33,'Value Added'!$A$1:$AX$44,COLUMN('Value Added'!J$1),0)*VLOOKUP($A33,'Energy Efficiency'!$A$22:$AS$52,COLUMN('Energy Efficiency'!E$1),0)</f>
        <v>66760969191645.898</v>
      </c>
      <c r="F33" s="230">
        <f>VLOOKUP($A33,'Value Added'!$A$1:$AX$44,COLUMN('Value Added'!K$1),0)*VLOOKUP($A33,'Energy Efficiency'!$A$22:$AS$52,COLUMN('Energy Efficiency'!F$1),0)</f>
        <v>77952130126684.25</v>
      </c>
      <c r="G33" s="230">
        <f>VLOOKUP($A33,'Value Added'!$A$1:$AX$44,COLUMN('Value Added'!L$1),0)*VLOOKUP($A33,'Energy Efficiency'!$A$22:$AS$52,COLUMN('Energy Efficiency'!G$1),0)</f>
        <v>73866010630102.953</v>
      </c>
      <c r="H33" s="230">
        <f>VLOOKUP($A33,'Value Added'!$A$1:$AX$44,COLUMN('Value Added'!M$1),0)*VLOOKUP($A33,'Energy Efficiency'!$A$22:$AS$52,COLUMN('Energy Efficiency'!H$1),0)</f>
        <v>76053173845505.016</v>
      </c>
      <c r="I33" s="230">
        <f>VLOOKUP($A33,'Value Added'!$A$1:$AX$44,COLUMN('Value Added'!N$1),0)*VLOOKUP($A33,'Energy Efficiency'!$A$22:$AS$52,COLUMN('Energy Efficiency'!I$1),0)</f>
        <v>76813588312225.109</v>
      </c>
      <c r="J33" s="230">
        <f>VLOOKUP($A33,'Value Added'!$A$1:$AX$44,COLUMN('Value Added'!O$1),0)*VLOOKUP($A33,'Energy Efficiency'!$A$22:$AS$52,COLUMN('Energy Efficiency'!J$1),0)</f>
        <v>77985813290139.313</v>
      </c>
      <c r="K33" s="230">
        <f>VLOOKUP($A33,'Value Added'!$A$1:$AX$44,COLUMN('Value Added'!P$1),0)*VLOOKUP($A33,'Energy Efficiency'!$A$22:$AS$52,COLUMN('Energy Efficiency'!K$1),0)</f>
        <v>79555345015197.297</v>
      </c>
      <c r="L33" s="230">
        <f>VLOOKUP($A33,'Value Added'!$A$1:$AX$44,COLUMN('Value Added'!Q$1),0)*VLOOKUP($A33,'Energy Efficiency'!$A$22:$AS$52,COLUMN('Energy Efficiency'!L$1),0)</f>
        <v>81282898893321.219</v>
      </c>
      <c r="M33" s="230">
        <f>VLOOKUP($A33,'Value Added'!$A$1:$AX$44,COLUMN('Value Added'!R$1),0)*VLOOKUP($A33,'Energy Efficiency'!$A$22:$AS$52,COLUMN('Energy Efficiency'!M$1),0)</f>
        <v>83063231357619.094</v>
      </c>
      <c r="N33" s="230">
        <f>VLOOKUP($A33,'Value Added'!$A$1:$AX$44,COLUMN('Value Added'!S$1),0)*VLOOKUP($A33,'Energy Efficiency'!$A$22:$AS$52,COLUMN('Energy Efficiency'!N$1),0)</f>
        <v>84781682948319.203</v>
      </c>
      <c r="O33" s="230">
        <f>VLOOKUP($A33,'Value Added'!$A$1:$AX$44,COLUMN('Value Added'!T$1),0)*VLOOKUP($A33,'Energy Efficiency'!$A$22:$AS$52,COLUMN('Energy Efficiency'!O$1),0)</f>
        <v>86314264112203.453</v>
      </c>
      <c r="P33" s="230">
        <f>VLOOKUP($A33,'Value Added'!$A$1:$AX$44,COLUMN('Value Added'!U$1),0)*VLOOKUP($A33,'Energy Efficiency'!$A$22:$AS$52,COLUMN('Energy Efficiency'!P$1),0)</f>
        <v>87562220181195.547</v>
      </c>
      <c r="Q33" s="230">
        <f>VLOOKUP($A33,'Value Added'!$A$1:$AX$44,COLUMN('Value Added'!V$1),0)*VLOOKUP($A33,'Energy Efficiency'!$A$22:$AS$52,COLUMN('Energy Efficiency'!Q$1),0)</f>
        <v>88503291657891.656</v>
      </c>
      <c r="R33" s="230">
        <f>VLOOKUP($A33,'Value Added'!$A$1:$AX$44,COLUMN('Value Added'!W$1),0)*VLOOKUP($A33,'Energy Efficiency'!$A$22:$AS$52,COLUMN('Energy Efficiency'!R$1),0)</f>
        <v>89151347050013.406</v>
      </c>
      <c r="S33" s="230">
        <f>VLOOKUP($A33,'Value Added'!$A$1:$AX$44,COLUMN('Value Added'!X$1),0)*VLOOKUP($A33,'Energy Efficiency'!$A$22:$AS$52,COLUMN('Energy Efficiency'!S$1),0)</f>
        <v>89524021817733.703</v>
      </c>
      <c r="T33" s="230">
        <f>VLOOKUP($A33,'Value Added'!$A$1:$AX$44,COLUMN('Value Added'!Y$1),0)*VLOOKUP($A33,'Energy Efficiency'!$A$22:$AS$52,COLUMN('Energy Efficiency'!T$1),0)</f>
        <v>89642056054965.875</v>
      </c>
      <c r="U33" s="230">
        <f>VLOOKUP($A33,'Value Added'!$A$1:$AX$44,COLUMN('Value Added'!Z$1),0)*VLOOKUP($A33,'Energy Efficiency'!$A$22:$AS$52,COLUMN('Energy Efficiency'!U$1),0)</f>
        <v>89539631836123.813</v>
      </c>
      <c r="V33" s="230">
        <f>VLOOKUP($A33,'Value Added'!$A$1:$AX$44,COLUMN('Value Added'!AA$1),0)*VLOOKUP($A33,'Energy Efficiency'!$A$22:$AS$52,COLUMN('Energy Efficiency'!V$1),0)</f>
        <v>89224935058273.813</v>
      </c>
      <c r="W33" s="230">
        <f>VLOOKUP($A33,'Value Added'!$A$1:$AX$44,COLUMN('Value Added'!AB$1),0)*VLOOKUP($A33,'Energy Efficiency'!$A$22:$AS$52,COLUMN('Energy Efficiency'!W$1),0)</f>
        <v>88718488055455.969</v>
      </c>
      <c r="X33" s="230">
        <f>VLOOKUP($A33,'Value Added'!$A$1:$AX$44,COLUMN('Value Added'!AC$1),0)*VLOOKUP($A33,'Energy Efficiency'!$A$22:$AS$52,COLUMN('Energy Efficiency'!X$1),0)</f>
        <v>88041714820190.438</v>
      </c>
      <c r="Y33" s="230">
        <f>VLOOKUP($A33,'Value Added'!$A$1:$AX$44,COLUMN('Value Added'!AD$1),0)*VLOOKUP($A33,'Energy Efficiency'!$A$22:$AS$52,COLUMN('Energy Efficiency'!Y$1),0)</f>
        <v>87216536791498.328</v>
      </c>
      <c r="Z33" s="230">
        <f>VLOOKUP($A33,'Value Added'!$A$1:$AX$44,COLUMN('Value Added'!AE$1),0)*VLOOKUP($A33,'Energy Efficiency'!$A$22:$AS$52,COLUMN('Energy Efficiency'!Z$1),0)</f>
        <v>86265010706126.422</v>
      </c>
      <c r="AA33" s="230">
        <f>VLOOKUP($A33,'Value Added'!$A$1:$AX$44,COLUMN('Value Added'!AF$1),0)*VLOOKUP($A33,'Energy Efficiency'!$A$22:$AS$52,COLUMN('Energy Efficiency'!AA$1),0)</f>
        <v>85209013221020.859</v>
      </c>
      <c r="AB33" s="230">
        <f>VLOOKUP($A33,'Value Added'!$A$1:$AX$44,COLUMN('Value Added'!AG$1),0)*VLOOKUP($A33,'Energy Efficiency'!$A$22:$AS$52,COLUMN('Energy Efficiency'!AB$1),0)</f>
        <v>84069974949807.109</v>
      </c>
      <c r="AC33" s="230">
        <f>VLOOKUP($A33,'Value Added'!$A$1:$AX$44,COLUMN('Value Added'!AH$1),0)*VLOOKUP($A33,'Energy Efficiency'!$A$22:$AS$52,COLUMN('Energy Efficiency'!AC$1),0)</f>
        <v>82868664748432.078</v>
      </c>
      <c r="AD33" s="230">
        <f>VLOOKUP($A33,'Value Added'!$A$1:$AX$44,COLUMN('Value Added'!AI$1),0)*VLOOKUP($A33,'Energy Efficiency'!$A$22:$AS$52,COLUMN('Energy Efficiency'!AD$1),0)</f>
        <v>81625023570882.297</v>
      </c>
      <c r="AE33" s="230">
        <f>VLOOKUP($A33,'Value Added'!$A$1:$AX$44,COLUMN('Value Added'!AJ$1),0)*VLOOKUP($A33,'Energy Efficiency'!$A$22:$AS$52,COLUMN('Energy Efficiency'!AE$1),0)</f>
        <v>80358046010886.313</v>
      </c>
      <c r="AF33" s="230">
        <f>VLOOKUP($A33,'Value Added'!$A$1:$AX$44,COLUMN('Value Added'!AK$1),0)*VLOOKUP($A33,'Energy Efficiency'!$A$22:$AS$52,COLUMN('Energy Efficiency'!AF$1),0)</f>
        <v>79085706749090.766</v>
      </c>
      <c r="AG33" s="230">
        <f>VLOOKUP($A33,'Value Added'!$A$1:$AX$44,COLUMN('Value Added'!AL$1),0)*VLOOKUP($A33,'Energy Efficiency'!$A$22:$AS$52,COLUMN('Energy Efficiency'!AG$1),0)</f>
        <v>77824928523891.188</v>
      </c>
      <c r="AH33" s="230">
        <f>VLOOKUP($A33,'Value Added'!$A$1:$AX$44,COLUMN('Value Added'!AM$1),0)*VLOOKUP($A33,'Energy Efficiency'!$A$22:$AS$52,COLUMN('Energy Efficiency'!AH$1),0)</f>
        <v>76591587915278.109</v>
      </c>
      <c r="AI33" s="230">
        <f>VLOOKUP($A33,'Value Added'!$A$1:$AX$44,COLUMN('Value Added'!AN$1),0)*VLOOKUP($A33,'Energy Efficiency'!$A$22:$AS$52,COLUMN('Energy Efficiency'!AI$1),0)</f>
        <v>75400555146388.203</v>
      </c>
      <c r="AJ33" s="230">
        <f>VLOOKUP($A33,'Value Added'!$A$1:$AX$44,COLUMN('Value Added'!AO$1),0)*VLOOKUP($A33,'Energy Efficiency'!$A$22:$AS$52,COLUMN('Energy Efficiency'!AJ$1),0)</f>
        <v>74265764236125.844</v>
      </c>
      <c r="AK33" s="230">
        <f>VLOOKUP($A33,'Value Added'!$A$1:$AX$44,COLUMN('Value Added'!AP$1),0)*VLOOKUP($A33,'Energy Efficiency'!$A$22:$AS$52,COLUMN('Energy Efficiency'!AK$1),0)</f>
        <v>73200310147542.766</v>
      </c>
      <c r="AL33" s="230">
        <f>VLOOKUP($A33,'Value Added'!$A$1:$AX$44,COLUMN('Value Added'!AQ$1),0)*VLOOKUP($A33,'Energy Efficiency'!$A$22:$AS$52,COLUMN('Energy Efficiency'!AL$1),0)</f>
        <v>72216570042454.484</v>
      </c>
      <c r="AM33" s="230">
        <f>VLOOKUP($A33,'Value Added'!$A$1:$AX$44,COLUMN('Value Added'!AR$1),0)*VLOOKUP($A33,'Energy Efficiency'!$A$22:$AS$52,COLUMN('Energy Efficiency'!AM$1),0)</f>
        <v>71326346349066.266</v>
      </c>
      <c r="AN33" s="230">
        <f>VLOOKUP($A33,'Value Added'!$A$1:$AX$44,COLUMN('Value Added'!AS$1),0)*VLOOKUP($A33,'Energy Efficiency'!$A$22:$AS$52,COLUMN('Energy Efficiency'!AN$1),0)</f>
        <v>70541030058014.859</v>
      </c>
      <c r="AO33" s="230">
        <f>VLOOKUP($A33,'Value Added'!$A$1:$AX$44,COLUMN('Value Added'!AT$1),0)*VLOOKUP($A33,'Energy Efficiency'!$A$22:$AS$52,COLUMN('Energy Efficiency'!AO$1),0)</f>
        <v>69871783471943.367</v>
      </c>
      <c r="AP33" s="230">
        <f>VLOOKUP($A33,'Value Added'!$A$1:$AX$44,COLUMN('Value Added'!AU$1),0)*VLOOKUP($A33,'Energy Efficiency'!$A$22:$AS$52,COLUMN('Energy Efficiency'!AP$1),0)</f>
        <v>69329742541250.445</v>
      </c>
      <c r="AQ33" s="230">
        <f>VLOOKUP($A33,'Value Added'!$A$1:$AX$44,COLUMN('Value Added'!AV$1),0)*VLOOKUP($A33,'Energy Efficiency'!$A$22:$AS$52,COLUMN('Energy Efficiency'!AQ$1),0)</f>
        <v>68926239929677.633</v>
      </c>
      <c r="AR33" s="230">
        <f>VLOOKUP($A33,'Value Added'!$A$1:$AX$44,COLUMN('Value Added'!AW$1),0)*VLOOKUP($A33,'Energy Efficiency'!$A$22:$AS$52,COLUMN('Energy Efficiency'!AR$1),0)</f>
        <v>68673051083697.148</v>
      </c>
      <c r="AS33" s="230">
        <f>VLOOKUP($A33,'Value Added'!$A$1:$AX$44,COLUMN('Value Added'!AX$1),0)*VLOOKUP($A33,'Energy Efficiency'!$A$22:$AS$52,COLUMN('Energy Efficiency'!AS$1),0)</f>
        <v>68559767802442.813</v>
      </c>
    </row>
    <row r="34" spans="1:45" x14ac:dyDescent="0.25">
      <c r="A34" s="74" t="s">
        <v>19</v>
      </c>
      <c r="B34" s="152" t="s">
        <v>314</v>
      </c>
      <c r="C34" s="152" t="s">
        <v>357</v>
      </c>
      <c r="D34" s="234">
        <f>VLOOKUP($A34,'Value Added'!$A$1:$AX$44,COLUMN('Value Added'!I$1),0)*VLOOKUP($A34,'Energy Efficiency'!$A$22:$AS$52,COLUMN('Energy Efficiency'!D$1),0)</f>
        <v>74999079304576.969</v>
      </c>
      <c r="E34" s="230">
        <f>VLOOKUP($A34,'Value Added'!$A$1:$AX$44,COLUMN('Value Added'!J$1),0)*VLOOKUP($A34,'Energy Efficiency'!$A$22:$AS$52,COLUMN('Energy Efficiency'!E$1),0)</f>
        <v>73509411044243.938</v>
      </c>
      <c r="F34" s="230">
        <f>VLOOKUP($A34,'Value Added'!$A$1:$AX$44,COLUMN('Value Added'!K$1),0)*VLOOKUP($A34,'Energy Efficiency'!$A$22:$AS$52,COLUMN('Energy Efficiency'!F$1),0)</f>
        <v>85066825834335.938</v>
      </c>
      <c r="G34" s="230">
        <f>VLOOKUP($A34,'Value Added'!$A$1:$AX$44,COLUMN('Value Added'!L$1),0)*VLOOKUP($A34,'Energy Efficiency'!$A$22:$AS$52,COLUMN('Energy Efficiency'!G$1),0)</f>
        <v>86741904634519.547</v>
      </c>
      <c r="H34" s="230">
        <f>VLOOKUP($A34,'Value Added'!$A$1:$AX$44,COLUMN('Value Added'!M$1),0)*VLOOKUP($A34,'Energy Efficiency'!$A$22:$AS$52,COLUMN('Energy Efficiency'!H$1),0)</f>
        <v>89824456588952.25</v>
      </c>
      <c r="I34" s="230">
        <f>VLOOKUP($A34,'Value Added'!$A$1:$AX$44,COLUMN('Value Added'!N$1),0)*VLOOKUP($A34,'Energy Efficiency'!$A$22:$AS$52,COLUMN('Energy Efficiency'!I$1),0)</f>
        <v>91960494601537.578</v>
      </c>
      <c r="J34" s="230">
        <f>VLOOKUP($A34,'Value Added'!$A$1:$AX$44,COLUMN('Value Added'!O$1),0)*VLOOKUP($A34,'Energy Efficiency'!$A$22:$AS$52,COLUMN('Energy Efficiency'!J$1),0)</f>
        <v>94856830479657.078</v>
      </c>
      <c r="K34" s="230">
        <f>VLOOKUP($A34,'Value Added'!$A$1:$AX$44,COLUMN('Value Added'!P$1),0)*VLOOKUP($A34,'Energy Efficiency'!$A$22:$AS$52,COLUMN('Energy Efficiency'!K$1),0)</f>
        <v>98101287688858.906</v>
      </c>
      <c r="L34" s="230">
        <f>VLOOKUP($A34,'Value Added'!$A$1:$AX$44,COLUMN('Value Added'!Q$1),0)*VLOOKUP($A34,'Energy Efficiency'!$A$22:$AS$52,COLUMN('Energy Efficiency'!L$1),0)</f>
        <v>101360935783450.59</v>
      </c>
      <c r="M34" s="230">
        <f>VLOOKUP($A34,'Value Added'!$A$1:$AX$44,COLUMN('Value Added'!R$1),0)*VLOOKUP($A34,'Energy Efficiency'!$A$22:$AS$52,COLUMN('Energy Efficiency'!M$1),0)</f>
        <v>104558494299139.7</v>
      </c>
      <c r="N34" s="230">
        <f>VLOOKUP($A34,'Value Added'!$A$1:$AX$44,COLUMN('Value Added'!S$1),0)*VLOOKUP($A34,'Energy Efficiency'!$A$22:$AS$52,COLUMN('Energy Efficiency'!N$1),0)</f>
        <v>107607820872762.33</v>
      </c>
      <c r="O34" s="230">
        <f>VLOOKUP($A34,'Value Added'!$A$1:$AX$44,COLUMN('Value Added'!T$1),0)*VLOOKUP($A34,'Energy Efficiency'!$A$22:$AS$52,COLUMN('Energy Efficiency'!O$1),0)</f>
        <v>110414767243465.06</v>
      </c>
      <c r="P34" s="230">
        <f>VLOOKUP($A34,'Value Added'!$A$1:$AX$44,COLUMN('Value Added'!U$1),0)*VLOOKUP($A34,'Energy Efficiency'!$A$22:$AS$52,COLUMN('Energy Efficiency'!P$1),0)</f>
        <v>112907830727398.86</v>
      </c>
      <c r="Q34" s="230">
        <f>VLOOKUP($A34,'Value Added'!$A$1:$AX$44,COLUMN('Value Added'!V$1),0)*VLOOKUP($A34,'Energy Efficiency'!$A$22:$AS$52,COLUMN('Energy Efficiency'!Q$1),0)</f>
        <v>115062707783210.83</v>
      </c>
      <c r="R34" s="230">
        <f>VLOOKUP($A34,'Value Added'!$A$1:$AX$44,COLUMN('Value Added'!W$1),0)*VLOOKUP($A34,'Energy Efficiency'!$A$22:$AS$52,COLUMN('Energy Efficiency'!R$1),0)</f>
        <v>116888163213162.64</v>
      </c>
      <c r="S34" s="230">
        <f>VLOOKUP($A34,'Value Added'!$A$1:$AX$44,COLUMN('Value Added'!X$1),0)*VLOOKUP($A34,'Energy Efficiency'!$A$22:$AS$52,COLUMN('Energy Efficiency'!S$1),0)</f>
        <v>118397815260334.95</v>
      </c>
      <c r="T34" s="230">
        <f>VLOOKUP($A34,'Value Added'!$A$1:$AX$44,COLUMN('Value Added'!Y$1),0)*VLOOKUP($A34,'Energy Efficiency'!$A$22:$AS$52,COLUMN('Energy Efficiency'!T$1),0)</f>
        <v>119609547256200.41</v>
      </c>
      <c r="U34" s="230">
        <f>VLOOKUP($A34,'Value Added'!$A$1:$AX$44,COLUMN('Value Added'!Z$1),0)*VLOOKUP($A34,'Energy Efficiency'!$A$22:$AS$52,COLUMN('Energy Efficiency'!U$1),0)</f>
        <v>120559075024137</v>
      </c>
      <c r="V34" s="230">
        <f>VLOOKUP($A34,'Value Added'!$A$1:$AX$44,COLUMN('Value Added'!AA$1),0)*VLOOKUP($A34,'Energy Efficiency'!$A$22:$AS$52,COLUMN('Energy Efficiency'!V$1),0)</f>
        <v>121245382506427.56</v>
      </c>
      <c r="W34" s="230">
        <f>VLOOKUP($A34,'Value Added'!$A$1:$AX$44,COLUMN('Value Added'!AB$1),0)*VLOOKUP($A34,'Energy Efficiency'!$A$22:$AS$52,COLUMN('Energy Efficiency'!W$1),0)</f>
        <v>121683635583628.03</v>
      </c>
      <c r="X34" s="230">
        <f>VLOOKUP($A34,'Value Added'!$A$1:$AX$44,COLUMN('Value Added'!AC$1),0)*VLOOKUP($A34,'Energy Efficiency'!$A$22:$AS$52,COLUMN('Energy Efficiency'!X$1),0)</f>
        <v>121890888242395.72</v>
      </c>
      <c r="Y34" s="230">
        <f>VLOOKUP($A34,'Value Added'!$A$1:$AX$44,COLUMN('Value Added'!AD$1),0)*VLOOKUP($A34,'Energy Efficiency'!$A$22:$AS$52,COLUMN('Energy Efficiency'!Y$1),0)</f>
        <v>121885721146969.03</v>
      </c>
      <c r="Z34" s="230">
        <f>VLOOKUP($A34,'Value Added'!$A$1:$AX$44,COLUMN('Value Added'!AE$1),0)*VLOOKUP($A34,'Energy Efficiency'!$A$22:$AS$52,COLUMN('Energy Efficiency'!Z$1),0)</f>
        <v>121687893437048.59</v>
      </c>
      <c r="AA34" s="230">
        <f>VLOOKUP($A34,'Value Added'!$A$1:$AX$44,COLUMN('Value Added'!AF$1),0)*VLOOKUP($A34,'Energy Efficiency'!$A$22:$AS$52,COLUMN('Energy Efficiency'!AA$1),0)</f>
        <v>121318014880449.31</v>
      </c>
      <c r="AB34" s="230">
        <f>VLOOKUP($A34,'Value Added'!$A$1:$AX$44,COLUMN('Value Added'!AG$1),0)*VLOOKUP($A34,'Energy Efficiency'!$A$22:$AS$52,COLUMN('Energy Efficiency'!AB$1),0)</f>
        <v>120797244122640.86</v>
      </c>
      <c r="AC34" s="230">
        <f>VLOOKUP($A34,'Value Added'!$A$1:$AX$44,COLUMN('Value Added'!AH$1),0)*VLOOKUP($A34,'Energy Efficiency'!$A$22:$AS$52,COLUMN('Energy Efficiency'!AC$1),0)</f>
        <v>120147017416695.23</v>
      </c>
      <c r="AD34" s="230">
        <f>VLOOKUP($A34,'Value Added'!$A$1:$AX$44,COLUMN('Value Added'!AI$1),0)*VLOOKUP($A34,'Energy Efficiency'!$A$22:$AS$52,COLUMN('Energy Efficiency'!AD$1),0)</f>
        <v>119388810935003.38</v>
      </c>
      <c r="AE34" s="230">
        <f>VLOOKUP($A34,'Value Added'!$A$1:$AX$44,COLUMN('Value Added'!AJ$1),0)*VLOOKUP($A34,'Energy Efficiency'!$A$22:$AS$52,COLUMN('Energy Efficiency'!AE$1),0)</f>
        <v>118543938596453.86</v>
      </c>
      <c r="AF34" s="230">
        <f>VLOOKUP($A34,'Value Added'!$A$1:$AX$44,COLUMN('Value Added'!AK$1),0)*VLOOKUP($A34,'Energy Efficiency'!$A$22:$AS$52,COLUMN('Energy Efficiency'!AF$1),0)</f>
        <v>117633386317128.84</v>
      </c>
      <c r="AG34" s="230">
        <f>VLOOKUP($A34,'Value Added'!$A$1:$AX$44,COLUMN('Value Added'!AL$1),0)*VLOOKUP($A34,'Energy Efficiency'!$A$22:$AS$52,COLUMN('Energy Efficiency'!AG$1),0)</f>
        <v>116677682726806.8</v>
      </c>
      <c r="AH34" s="230">
        <f>VLOOKUP($A34,'Value Added'!$A$1:$AX$44,COLUMN('Value Added'!AM$1),0)*VLOOKUP($A34,'Energy Efficiency'!$A$22:$AS$52,COLUMN('Energy Efficiency'!AH$1),0)</f>
        <v>115696805696924.45</v>
      </c>
      <c r="AI34" s="230">
        <f>VLOOKUP($A34,'Value Added'!$A$1:$AX$44,COLUMN('Value Added'!AN$1),0)*VLOOKUP($A34,'Energy Efficiency'!$A$22:$AS$52,COLUMN('Energy Efficiency'!AI$1),0)</f>
        <v>114710123500264.38</v>
      </c>
      <c r="AJ34" s="230">
        <f>VLOOKUP($A34,'Value Added'!$A$1:$AX$44,COLUMN('Value Added'!AO$1),0)*VLOOKUP($A34,'Energy Efficiency'!$A$22:$AS$52,COLUMN('Energy Efficiency'!AJ$1),0)</f>
        <v>113736369064988.98</v>
      </c>
      <c r="AK34" s="230">
        <f>VLOOKUP($A34,'Value Added'!$A$1:$AX$44,COLUMN('Value Added'!AP$1),0)*VLOOKUP($A34,'Energy Efficiency'!$A$22:$AS$52,COLUMN('Energy Efficiency'!AK$1),0)</f>
        <v>112793645588131.23</v>
      </c>
      <c r="AL34" s="230">
        <f>VLOOKUP($A34,'Value Added'!$A$1:$AX$44,COLUMN('Value Added'!AQ$1),0)*VLOOKUP($A34,'Energy Efficiency'!$A$22:$AS$52,COLUMN('Energy Efficiency'!AL$1),0)</f>
        <v>111899461726176.11</v>
      </c>
      <c r="AM34" s="230">
        <f>VLOOKUP($A34,'Value Added'!$A$1:$AX$44,COLUMN('Value Added'!AR$1),0)*VLOOKUP($A34,'Energy Efficiency'!$A$22:$AS$52,COLUMN('Energy Efficiency'!AM$1),0)</f>
        <v>111070794671628.39</v>
      </c>
      <c r="AN34" s="230">
        <f>VLOOKUP($A34,'Value Added'!$A$1:$AX$44,COLUMN('Value Added'!AS$1),0)*VLOOKUP($A34,'Energy Efficiency'!$A$22:$AS$52,COLUMN('Energy Efficiency'!AN$1),0)</f>
        <v>110324179643412.05</v>
      </c>
      <c r="AO34" s="230">
        <f>VLOOKUP($A34,'Value Added'!$A$1:$AX$44,COLUMN('Value Added'!AT$1),0)*VLOOKUP($A34,'Energy Efficiency'!$A$22:$AS$52,COLUMN('Energy Efficiency'!AO$1),0)</f>
        <v>109675824655854.89</v>
      </c>
      <c r="AP34" s="230">
        <f>VLOOKUP($A34,'Value Added'!$A$1:$AX$44,COLUMN('Value Added'!AU$1),0)*VLOOKUP($A34,'Energy Efficiency'!$A$22:$AS$52,COLUMN('Energy Efficiency'!AP$1),0)</f>
        <v>109141749878582.25</v>
      </c>
      <c r="AQ34" s="230">
        <f>VLOOKUP($A34,'Value Added'!$A$1:$AX$44,COLUMN('Value Added'!AV$1),0)*VLOOKUP($A34,'Energy Efficiency'!$A$22:$AS$52,COLUMN('Energy Efficiency'!AQ$1),0)</f>
        <v>108737951453977.95</v>
      </c>
      <c r="AR34" s="230">
        <f>VLOOKUP($A34,'Value Added'!$A$1:$AX$44,COLUMN('Value Added'!AW$1),0)*VLOOKUP($A34,'Energy Efficiency'!$A$22:$AS$52,COLUMN('Energy Efficiency'!AR$1),0)</f>
        <v>108480590300379.97</v>
      </c>
      <c r="AS34" s="230">
        <f>VLOOKUP($A34,'Value Added'!$A$1:$AX$44,COLUMN('Value Added'!AX$1),0)*VLOOKUP($A34,'Energy Efficiency'!$A$22:$AS$52,COLUMN('Energy Efficiency'!AS$1),0)</f>
        <v>108350018152715.7</v>
      </c>
    </row>
    <row r="35" spans="1:45" x14ac:dyDescent="0.25">
      <c r="A35" s="74" t="s">
        <v>20</v>
      </c>
      <c r="B35" s="152" t="s">
        <v>314</v>
      </c>
      <c r="C35" s="152" t="s">
        <v>357</v>
      </c>
      <c r="D35" s="234">
        <f>VLOOKUP($A35,'Value Added'!$A$1:$AX$44,COLUMN('Value Added'!I$1),0)*VLOOKUP($A35,'Energy Efficiency'!$A$22:$AS$52,COLUMN('Energy Efficiency'!D$1),0)</f>
        <v>116368813481317.19</v>
      </c>
      <c r="E35" s="230">
        <f>VLOOKUP($A35,'Value Added'!$A$1:$AX$44,COLUMN('Value Added'!J$1),0)*VLOOKUP($A35,'Energy Efficiency'!$A$22:$AS$52,COLUMN('Energy Efficiency'!E$1),0)</f>
        <v>120252224942887.45</v>
      </c>
      <c r="F35" s="230">
        <f>VLOOKUP($A35,'Value Added'!$A$1:$AX$44,COLUMN('Value Added'!K$1),0)*VLOOKUP($A35,'Energy Efficiency'!$A$22:$AS$52,COLUMN('Energy Efficiency'!F$1),0)</f>
        <v>143788994495923.63</v>
      </c>
      <c r="G35" s="230">
        <f>VLOOKUP($A35,'Value Added'!$A$1:$AX$44,COLUMN('Value Added'!L$1),0)*VLOOKUP($A35,'Energy Efficiency'!$A$22:$AS$52,COLUMN('Energy Efficiency'!G$1),0)</f>
        <v>142239303426786.56</v>
      </c>
      <c r="H35" s="230">
        <f>VLOOKUP($A35,'Value Added'!$A$1:$AX$44,COLUMN('Value Added'!M$1),0)*VLOOKUP($A35,'Energy Efficiency'!$A$22:$AS$52,COLUMN('Energy Efficiency'!H$1),0)</f>
        <v>147125731503839.22</v>
      </c>
      <c r="I35" s="230">
        <f>VLOOKUP($A35,'Value Added'!$A$1:$AX$44,COLUMN('Value Added'!N$1),0)*VLOOKUP($A35,'Energy Efficiency'!$A$22:$AS$52,COLUMN('Energy Efficiency'!I$1),0)</f>
        <v>150224726468525.63</v>
      </c>
      <c r="J35" s="230">
        <f>VLOOKUP($A35,'Value Added'!$A$1:$AX$44,COLUMN('Value Added'!O$1),0)*VLOOKUP($A35,'Energy Efficiency'!$A$22:$AS$52,COLUMN('Energy Efficiency'!J$1),0)</f>
        <v>154490394125622.66</v>
      </c>
      <c r="K35" s="230">
        <f>VLOOKUP($A35,'Value Added'!$A$1:$AX$44,COLUMN('Value Added'!P$1),0)*VLOOKUP($A35,'Energy Efficiency'!$A$22:$AS$52,COLUMN('Energy Efficiency'!K$1),0)</f>
        <v>159387972796582.66</v>
      </c>
      <c r="L35" s="230">
        <f>VLOOKUP($A35,'Value Added'!$A$1:$AX$44,COLUMN('Value Added'!Q$1),0)*VLOOKUP($A35,'Energy Efficiency'!$A$22:$AS$52,COLUMN('Energy Efficiency'!L$1),0)</f>
        <v>164392358837959.94</v>
      </c>
      <c r="M35" s="230">
        <f>VLOOKUP($A35,'Value Added'!$A$1:$AX$44,COLUMN('Value Added'!R$1),0)*VLOOKUP($A35,'Energy Efficiency'!$A$22:$AS$52,COLUMN('Energy Efficiency'!M$1),0)</f>
        <v>169361356061420.56</v>
      </c>
      <c r="N35" s="230">
        <f>VLOOKUP($A35,'Value Added'!$A$1:$AX$44,COLUMN('Value Added'!S$1),0)*VLOOKUP($A35,'Energy Efficiency'!$A$22:$AS$52,COLUMN('Energy Efficiency'!N$1),0)</f>
        <v>174135867472338.47</v>
      </c>
      <c r="O35" s="230">
        <f>VLOOKUP($A35,'Value Added'!$A$1:$AX$44,COLUMN('Value Added'!T$1),0)*VLOOKUP($A35,'Energy Efficiency'!$A$22:$AS$52,COLUMN('Energy Efficiency'!O$1),0)</f>
        <v>178540999669496.44</v>
      </c>
      <c r="P35" s="230">
        <f>VLOOKUP($A35,'Value Added'!$A$1:$AX$44,COLUMN('Value Added'!U$1),0)*VLOOKUP($A35,'Energy Efficiency'!$A$22:$AS$52,COLUMN('Energy Efficiency'!P$1),0)</f>
        <v>182441121196338.91</v>
      </c>
      <c r="Q35" s="230">
        <f>VLOOKUP($A35,'Value Added'!$A$1:$AX$44,COLUMN('Value Added'!V$1),0)*VLOOKUP($A35,'Energy Efficiency'!$A$22:$AS$52,COLUMN('Energy Efficiency'!Q$1),0)</f>
        <v>185796903520406.97</v>
      </c>
      <c r="R35" s="230">
        <f>VLOOKUP($A35,'Value Added'!$A$1:$AX$44,COLUMN('Value Added'!W$1),0)*VLOOKUP($A35,'Energy Efficiency'!$A$22:$AS$52,COLUMN('Energy Efficiency'!R$1),0)</f>
        <v>188627804058665.59</v>
      </c>
      <c r="S35" s="230">
        <f>VLOOKUP($A35,'Value Added'!$A$1:$AX$44,COLUMN('Value Added'!X$1),0)*VLOOKUP($A35,'Energy Efficiency'!$A$22:$AS$52,COLUMN('Energy Efficiency'!S$1),0)</f>
        <v>190961128616845.25</v>
      </c>
      <c r="T35" s="230">
        <f>VLOOKUP($A35,'Value Added'!$A$1:$AX$44,COLUMN('Value Added'!Y$1),0)*VLOOKUP($A35,'Energy Efficiency'!$A$22:$AS$52,COLUMN('Energy Efficiency'!T$1),0)</f>
        <v>192830972943605.72</v>
      </c>
      <c r="U35" s="230">
        <f>VLOOKUP($A35,'Value Added'!$A$1:$AX$44,COLUMN('Value Added'!Z$1),0)*VLOOKUP($A35,'Energy Efficiency'!$A$22:$AS$52,COLUMN('Energy Efficiency'!U$1),0)</f>
        <v>194299077556094.88</v>
      </c>
      <c r="V35" s="230">
        <f>VLOOKUP($A35,'Value Added'!$A$1:$AX$44,COLUMN('Value Added'!AA$1),0)*VLOOKUP($A35,'Energy Efficiency'!$A$22:$AS$52,COLUMN('Energy Efficiency'!V$1),0)</f>
        <v>195364009794527.75</v>
      </c>
      <c r="W35" s="230">
        <f>VLOOKUP($A35,'Value Added'!$A$1:$AX$44,COLUMN('Value Added'!AB$1),0)*VLOOKUP($A35,'Energy Efficiency'!$A$22:$AS$52,COLUMN('Energy Efficiency'!W$1),0)</f>
        <v>196049181168835.28</v>
      </c>
      <c r="X35" s="230">
        <f>VLOOKUP($A35,'Value Added'!$A$1:$AX$44,COLUMN('Value Added'!AC$1),0)*VLOOKUP($A35,'Energy Efficiency'!$A$22:$AS$52,COLUMN('Energy Efficiency'!X$1),0)</f>
        <v>196380757404159.03</v>
      </c>
      <c r="Y35" s="230">
        <f>VLOOKUP($A35,'Value Added'!$A$1:$AX$44,COLUMN('Value Added'!AD$1),0)*VLOOKUP($A35,'Energy Efficiency'!$A$22:$AS$52,COLUMN('Energy Efficiency'!Y$1),0)</f>
        <v>196387132726707.5</v>
      </c>
      <c r="Z35" s="230">
        <f>VLOOKUP($A35,'Value Added'!$A$1:$AX$44,COLUMN('Value Added'!AE$1),0)*VLOOKUP($A35,'Energy Efficiency'!$A$22:$AS$52,COLUMN('Energy Efficiency'!Z$1),0)</f>
        <v>196098424334048.53</v>
      </c>
      <c r="AA35" s="230">
        <f>VLOOKUP($A35,'Value Added'!$A$1:$AX$44,COLUMN('Value Added'!AF$1),0)*VLOOKUP($A35,'Energy Efficiency'!$A$22:$AS$52,COLUMN('Energy Efficiency'!AA$1),0)</f>
        <v>195545996905634.13</v>
      </c>
      <c r="AB35" s="230">
        <f>VLOOKUP($A35,'Value Added'!$A$1:$AX$44,COLUMN('Value Added'!AG$1),0)*VLOOKUP($A35,'Energy Efficiency'!$A$22:$AS$52,COLUMN('Energy Efficiency'!AB$1),0)</f>
        <v>194762025095267.44</v>
      </c>
      <c r="AC35" s="230">
        <f>VLOOKUP($A35,'Value Added'!$A$1:$AX$44,COLUMN('Value Added'!AH$1),0)*VLOOKUP($A35,'Energy Efficiency'!$A$22:$AS$52,COLUMN('Energy Efficiency'!AC$1),0)</f>
        <v>193779100077175.09</v>
      </c>
      <c r="AD35" s="230">
        <f>VLOOKUP($A35,'Value Added'!$A$1:$AX$44,COLUMN('Value Added'!AI$1),0)*VLOOKUP($A35,'Energy Efficiency'!$A$22:$AS$52,COLUMN('Energy Efficiency'!AD$1),0)</f>
        <v>192629884455251.34</v>
      </c>
      <c r="AE35" s="230">
        <f>VLOOKUP($A35,'Value Added'!$A$1:$AX$44,COLUMN('Value Added'!AJ$1),0)*VLOOKUP($A35,'Energy Efficiency'!$A$22:$AS$52,COLUMN('Energy Efficiency'!AE$1),0)</f>
        <v>191346818240830.47</v>
      </c>
      <c r="AF35" s="230">
        <f>VLOOKUP($A35,'Value Added'!$A$1:$AX$44,COLUMN('Value Added'!AK$1),0)*VLOOKUP($A35,'Energy Efficiency'!$A$22:$AS$52,COLUMN('Energy Efficiency'!AF$1),0)</f>
        <v>189961877194238.16</v>
      </c>
      <c r="AG35" s="230">
        <f>VLOOKUP($A35,'Value Added'!$A$1:$AX$44,COLUMN('Value Added'!AL$1),0)*VLOOKUP($A35,'Energy Efficiency'!$A$22:$AS$52,COLUMN('Energy Efficiency'!AG$1),0)</f>
        <v>188506383632909.09</v>
      </c>
      <c r="AH35" s="230">
        <f>VLOOKUP($A35,'Value Added'!$A$1:$AX$44,COLUMN('Value Added'!AM$1),0)*VLOOKUP($A35,'Energy Efficiency'!$A$22:$AS$52,COLUMN('Energy Efficiency'!AH$1),0)</f>
        <v>187010868846516.5</v>
      </c>
      <c r="AI35" s="230">
        <f>VLOOKUP($A35,'Value Added'!$A$1:$AX$44,COLUMN('Value Added'!AN$1),0)*VLOOKUP($A35,'Energy Efficiency'!$A$22:$AS$52,COLUMN('Energy Efficiency'!AI$1),0)</f>
        <v>185504985530343.84</v>
      </c>
      <c r="AJ35" s="230">
        <f>VLOOKUP($A35,'Value Added'!$A$1:$AX$44,COLUMN('Value Added'!AO$1),0)*VLOOKUP($A35,'Energy Efficiency'!$A$22:$AS$52,COLUMN('Energy Efficiency'!AJ$1),0)</f>
        <v>184017468147804.63</v>
      </c>
      <c r="AK35" s="230">
        <f>VLOOKUP($A35,'Value Added'!$A$1:$AX$44,COLUMN('Value Added'!AP$1),0)*VLOOKUP($A35,'Energy Efficiency'!$A$22:$AS$52,COLUMN('Energy Efficiency'!AK$1),0)</f>
        <v>182576138851878.13</v>
      </c>
      <c r="AL35" s="230">
        <f>VLOOKUP($A35,'Value Added'!$A$1:$AX$44,COLUMN('Value Added'!AQ$1),0)*VLOOKUP($A35,'Energy Efficiency'!$A$22:$AS$52,COLUMN('Energy Efficiency'!AL$1),0)</f>
        <v>181207956520251.69</v>
      </c>
      <c r="AM35" s="230">
        <f>VLOOKUP($A35,'Value Added'!$A$1:$AX$44,COLUMN('Value Added'!AR$1),0)*VLOOKUP($A35,'Energy Efficiency'!$A$22:$AS$52,COLUMN('Energy Efficiency'!AM$1),0)</f>
        <v>179939106575526.38</v>
      </c>
      <c r="AN35" s="230">
        <f>VLOOKUP($A35,'Value Added'!$A$1:$AX$44,COLUMN('Value Added'!AS$1),0)*VLOOKUP($A35,'Energy Efficiency'!$A$22:$AS$52,COLUMN('Energy Efficiency'!AN$1),0)</f>
        <v>178795129555506</v>
      </c>
      <c r="AO35" s="230">
        <f>VLOOKUP($A35,'Value Added'!$A$1:$AX$44,COLUMN('Value Added'!AT$1),0)*VLOOKUP($A35,'Energy Efficiency'!$A$22:$AS$52,COLUMN('Energy Efficiency'!AO$1),0)</f>
        <v>177801086856627.03</v>
      </c>
      <c r="AP35" s="230">
        <f>VLOOKUP($A35,'Value Added'!$A$1:$AX$44,COLUMN('Value Added'!AU$1),0)*VLOOKUP($A35,'Energy Efficiency'!$A$22:$AS$52,COLUMN('Energy Efficiency'!AP$1),0)</f>
        <v>176981762686339.47</v>
      </c>
      <c r="AQ35" s="230">
        <f>VLOOKUP($A35,'Value Added'!$A$1:$AX$44,COLUMN('Value Added'!AV$1),0)*VLOOKUP($A35,'Energy Efficiency'!$A$22:$AS$52,COLUMN('Energy Efficiency'!AQ$1),0)</f>
        <v>176361902022535.16</v>
      </c>
      <c r="AR35" s="230">
        <f>VLOOKUP($A35,'Value Added'!$A$1:$AX$44,COLUMN('Value Added'!AW$1),0)*VLOOKUP($A35,'Energy Efficiency'!$A$22:$AS$52,COLUMN('Energy Efficiency'!AR$1),0)</f>
        <v>175966485290289.75</v>
      </c>
      <c r="AS35" s="230">
        <f>VLOOKUP($A35,'Value Added'!$A$1:$AX$44,COLUMN('Value Added'!AX$1),0)*VLOOKUP($A35,'Energy Efficiency'!$A$22:$AS$52,COLUMN('Energy Efficiency'!AS$1),0)</f>
        <v>175762336680282.03</v>
      </c>
    </row>
    <row r="36" spans="1:45" x14ac:dyDescent="0.25">
      <c r="A36" s="74" t="s">
        <v>22</v>
      </c>
      <c r="B36" s="152" t="s">
        <v>314</v>
      </c>
      <c r="C36" s="152" t="s">
        <v>357</v>
      </c>
      <c r="D36" s="234">
        <f>VLOOKUP($A36,'Value Added'!$A$1:$AX$44,COLUMN('Value Added'!I$1),0)*VLOOKUP($A36,'Energy Efficiency'!$A$22:$AS$52,COLUMN('Energy Efficiency'!D$1),0)</f>
        <v>399938609503895.75</v>
      </c>
      <c r="E36" s="230">
        <f>VLOOKUP($A36,'Value Added'!$A$1:$AX$44,COLUMN('Value Added'!J$1),0)*VLOOKUP($A36,'Energy Efficiency'!$A$22:$AS$52,COLUMN('Energy Efficiency'!E$1),0)</f>
        <v>412744713497499</v>
      </c>
      <c r="F36" s="230">
        <f>VLOOKUP($A36,'Value Added'!$A$1:$AX$44,COLUMN('Value Added'!K$1),0)*VLOOKUP($A36,'Energy Efficiency'!$A$22:$AS$52,COLUMN('Energy Efficiency'!F$1),0)</f>
        <v>536054075596776</v>
      </c>
      <c r="G36" s="230">
        <f>VLOOKUP($A36,'Value Added'!$A$1:$AX$44,COLUMN('Value Added'!L$1),0)*VLOOKUP($A36,'Energy Efficiency'!$A$22:$AS$52,COLUMN('Energy Efficiency'!G$1),0)</f>
        <v>525921277765624.13</v>
      </c>
      <c r="H36" s="230">
        <f>VLOOKUP($A36,'Value Added'!$A$1:$AX$44,COLUMN('Value Added'!M$1),0)*VLOOKUP($A36,'Energy Efficiency'!$A$22:$AS$52,COLUMN('Energy Efficiency'!H$1),0)</f>
        <v>549856537042926</v>
      </c>
      <c r="I36" s="230">
        <f>VLOOKUP($A36,'Value Added'!$A$1:$AX$44,COLUMN('Value Added'!N$1),0)*VLOOKUP($A36,'Energy Efficiency'!$A$22:$AS$52,COLUMN('Energy Efficiency'!I$1),0)</f>
        <v>574758706123831.13</v>
      </c>
      <c r="J36" s="230">
        <f>VLOOKUP($A36,'Value Added'!$A$1:$AX$44,COLUMN('Value Added'!O$1),0)*VLOOKUP($A36,'Energy Efficiency'!$A$22:$AS$52,COLUMN('Energy Efficiency'!J$1),0)</f>
        <v>604866408584169.25</v>
      </c>
      <c r="K36" s="230">
        <f>VLOOKUP($A36,'Value Added'!$A$1:$AX$44,COLUMN('Value Added'!P$1),0)*VLOOKUP($A36,'Energy Efficiency'!$A$22:$AS$52,COLUMN('Energy Efficiency'!K$1),0)</f>
        <v>631833129846715.5</v>
      </c>
      <c r="L36" s="230">
        <f>VLOOKUP($A36,'Value Added'!$A$1:$AX$44,COLUMN('Value Added'!Q$1),0)*VLOOKUP($A36,'Energy Efficiency'!$A$22:$AS$52,COLUMN('Energy Efficiency'!L$1),0)</f>
        <v>653564075502428.63</v>
      </c>
      <c r="M36" s="230">
        <f>VLOOKUP($A36,'Value Added'!$A$1:$AX$44,COLUMN('Value Added'!R$1),0)*VLOOKUP($A36,'Energy Efficiency'!$A$22:$AS$52,COLUMN('Energy Efficiency'!M$1),0)</f>
        <v>671560347572826.13</v>
      </c>
      <c r="N36" s="230">
        <f>VLOOKUP($A36,'Value Added'!$A$1:$AX$44,COLUMN('Value Added'!S$1),0)*VLOOKUP($A36,'Energy Efficiency'!$A$22:$AS$52,COLUMN('Energy Efficiency'!N$1),0)</f>
        <v>687640198941822.75</v>
      </c>
      <c r="O36" s="230">
        <f>VLOOKUP($A36,'Value Added'!$A$1:$AX$44,COLUMN('Value Added'!T$1),0)*VLOOKUP($A36,'Energy Efficiency'!$A$22:$AS$52,COLUMN('Energy Efficiency'!O$1),0)</f>
        <v>703858002845579.75</v>
      </c>
      <c r="P36" s="230">
        <f>VLOOKUP($A36,'Value Added'!$A$1:$AX$44,COLUMN('Value Added'!U$1),0)*VLOOKUP($A36,'Energy Efficiency'!$A$22:$AS$52,COLUMN('Energy Efficiency'!P$1),0)</f>
        <v>722100243238704.63</v>
      </c>
      <c r="Q36" s="230">
        <f>VLOOKUP($A36,'Value Added'!$A$1:$AX$44,COLUMN('Value Added'!V$1),0)*VLOOKUP($A36,'Energy Efficiency'!$A$22:$AS$52,COLUMN('Energy Efficiency'!Q$1),0)</f>
        <v>742453222858987.63</v>
      </c>
      <c r="R36" s="230">
        <f>VLOOKUP($A36,'Value Added'!$A$1:$AX$44,COLUMN('Value Added'!W$1),0)*VLOOKUP($A36,'Energy Efficiency'!$A$22:$AS$52,COLUMN('Energy Efficiency'!R$1),0)</f>
        <v>764615656982229.25</v>
      </c>
      <c r="S36" s="230">
        <f>VLOOKUP($A36,'Value Added'!$A$1:$AX$44,COLUMN('Value Added'!X$1),0)*VLOOKUP($A36,'Energy Efficiency'!$A$22:$AS$52,COLUMN('Energy Efficiency'!S$1),0)</f>
        <v>788248365208352.13</v>
      </c>
      <c r="T36" s="230">
        <f>VLOOKUP($A36,'Value Added'!$A$1:$AX$44,COLUMN('Value Added'!Y$1),0)*VLOOKUP($A36,'Energy Efficiency'!$A$22:$AS$52,COLUMN('Energy Efficiency'!T$1),0)</f>
        <v>812965451745596.75</v>
      </c>
      <c r="U36" s="230">
        <f>VLOOKUP($A36,'Value Added'!$A$1:$AX$44,COLUMN('Value Added'!Z$1),0)*VLOOKUP($A36,'Energy Efficiency'!$A$22:$AS$52,COLUMN('Energy Efficiency'!U$1),0)</f>
        <v>838509557094127.75</v>
      </c>
      <c r="V36" s="230">
        <f>VLOOKUP($A36,'Value Added'!$A$1:$AX$44,COLUMN('Value Added'!AA$1),0)*VLOOKUP($A36,'Energy Efficiency'!$A$22:$AS$52,COLUMN('Energy Efficiency'!V$1),0)</f>
        <v>864646492218408.5</v>
      </c>
      <c r="W36" s="230">
        <f>VLOOKUP($A36,'Value Added'!$A$1:$AX$44,COLUMN('Value Added'!AB$1),0)*VLOOKUP($A36,'Energy Efficiency'!$A$22:$AS$52,COLUMN('Energy Efficiency'!W$1),0)</f>
        <v>891304252814702.38</v>
      </c>
      <c r="X36" s="230">
        <f>VLOOKUP($A36,'Value Added'!$A$1:$AX$44,COLUMN('Value Added'!AC$1),0)*VLOOKUP($A36,'Energy Efficiency'!$A$22:$AS$52,COLUMN('Energy Efficiency'!X$1),0)</f>
        <v>918401087241890.13</v>
      </c>
      <c r="Y36" s="230">
        <f>VLOOKUP($A36,'Value Added'!$A$1:$AX$44,COLUMN('Value Added'!AD$1),0)*VLOOKUP($A36,'Energy Efficiency'!$A$22:$AS$52,COLUMN('Energy Efficiency'!Y$1),0)</f>
        <v>945845066851227</v>
      </c>
      <c r="Z36" s="230">
        <f>VLOOKUP($A36,'Value Added'!$A$1:$AX$44,COLUMN('Value Added'!AE$1),0)*VLOOKUP($A36,'Energy Efficiency'!$A$22:$AS$52,COLUMN('Energy Efficiency'!Z$1),0)</f>
        <v>973533741468537.63</v>
      </c>
      <c r="AA36" s="230">
        <f>VLOOKUP($A36,'Value Added'!$A$1:$AX$44,COLUMN('Value Added'!AF$1),0)*VLOOKUP($A36,'Energy Efficiency'!$A$22:$AS$52,COLUMN('Energy Efficiency'!AA$1),0)</f>
        <v>1001353897263280.6</v>
      </c>
      <c r="AB36" s="230">
        <f>VLOOKUP($A36,'Value Added'!$A$1:$AX$44,COLUMN('Value Added'!AG$1),0)*VLOOKUP($A36,'Energy Efficiency'!$A$22:$AS$52,COLUMN('Energy Efficiency'!AB$1),0)</f>
        <v>1029181434929003.6</v>
      </c>
      <c r="AC36" s="230">
        <f>VLOOKUP($A36,'Value Added'!$A$1:$AX$44,COLUMN('Value Added'!AH$1),0)*VLOOKUP($A36,'Energy Efficiency'!$A$22:$AS$52,COLUMN('Energy Efficiency'!AC$1),0)</f>
        <v>1056881386455581.6</v>
      </c>
      <c r="AD36" s="230">
        <f>VLOOKUP($A36,'Value Added'!$A$1:$AX$44,COLUMN('Value Added'!AI$1),0)*VLOOKUP($A36,'Energy Efficiency'!$A$22:$AS$52,COLUMN('Energy Efficiency'!AD$1),0)</f>
        <v>1084308088725877.6</v>
      </c>
      <c r="AE36" s="230">
        <f>VLOOKUP($A36,'Value Added'!$A$1:$AX$44,COLUMN('Value Added'!AJ$1),0)*VLOOKUP($A36,'Energy Efficiency'!$A$22:$AS$52,COLUMN('Energy Efficiency'!AE$1),0)</f>
        <v>1111305531649295.8</v>
      </c>
      <c r="AF36" s="230">
        <f>VLOOKUP($A36,'Value Added'!$A$1:$AX$44,COLUMN('Value Added'!AK$1),0)*VLOOKUP($A36,'Energy Efficiency'!$A$22:$AS$52,COLUMN('Energy Efficiency'!AF$1),0)</f>
        <v>1137707897485545.5</v>
      </c>
      <c r="AG36" s="230">
        <f>VLOOKUP($A36,'Value Added'!$A$1:$AX$44,COLUMN('Value Added'!AL$1),0)*VLOOKUP($A36,'Energy Efficiency'!$A$22:$AS$52,COLUMN('Energy Efficiency'!AG$1),0)</f>
        <v>1163340306353300</v>
      </c>
      <c r="AH36" s="230">
        <f>VLOOKUP($A36,'Value Added'!$A$1:$AX$44,COLUMN('Value Added'!AM$1),0)*VLOOKUP($A36,'Energy Efficiency'!$A$22:$AS$52,COLUMN('Energy Efficiency'!AH$1),0)</f>
        <v>1188019780608610.5</v>
      </c>
      <c r="AI36" s="230">
        <f>VLOOKUP($A36,'Value Added'!$A$1:$AX$44,COLUMN('Value Added'!AN$1),0)*VLOOKUP($A36,'Energy Efficiency'!$A$22:$AS$52,COLUMN('Energy Efficiency'!AI$1),0)</f>
        <v>1211556437779109</v>
      </c>
      <c r="AJ36" s="230">
        <f>VLOOKUP($A36,'Value Added'!$A$1:$AX$44,COLUMN('Value Added'!AO$1),0)*VLOOKUP($A36,'Energy Efficiency'!$A$22:$AS$52,COLUMN('Energy Efficiency'!AJ$1),0)</f>
        <v>1233754918030029</v>
      </c>
      <c r="AK36" s="230">
        <f>VLOOKUP($A36,'Value Added'!$A$1:$AX$44,COLUMN('Value Added'!AP$1),0)*VLOOKUP($A36,'Energy Efficiency'!$A$22:$AS$52,COLUMN('Energy Efficiency'!AK$1),0)</f>
        <v>1254416047717383</v>
      </c>
      <c r="AL36" s="230">
        <f>VLOOKUP($A36,'Value Added'!$A$1:$AX$44,COLUMN('Value Added'!AQ$1),0)*VLOOKUP($A36,'Energy Efficiency'!$A$22:$AS$52,COLUMN('Energy Efficiency'!AL$1),0)</f>
        <v>1273338735476463.5</v>
      </c>
      <c r="AM36" s="230">
        <f>VLOOKUP($A36,'Value Added'!$A$1:$AX$44,COLUMN('Value Added'!AR$1),0)*VLOOKUP($A36,'Energy Efficiency'!$A$22:$AS$52,COLUMN('Energy Efficiency'!AM$1),0)</f>
        <v>1290322091553391.8</v>
      </c>
      <c r="AN36" s="230">
        <f>VLOOKUP($A36,'Value Added'!$A$1:$AX$44,COLUMN('Value Added'!AS$1),0)*VLOOKUP($A36,'Energy Efficiency'!$A$22:$AS$52,COLUMN('Energy Efficiency'!AN$1),0)</f>
        <v>1305167754798598.5</v>
      </c>
      <c r="AO36" s="230">
        <f>VLOOKUP($A36,'Value Added'!$A$1:$AX$44,COLUMN('Value Added'!AT$1),0)*VLOOKUP($A36,'Energy Efficiency'!$A$22:$AS$52,COLUMN('Energy Efficiency'!AO$1),0)</f>
        <v>1317682405021889.3</v>
      </c>
      <c r="AP36" s="230">
        <f>VLOOKUP($A36,'Value Added'!$A$1:$AX$44,COLUMN('Value Added'!AU$1),0)*VLOOKUP($A36,'Energy Efficiency'!$A$22:$AS$52,COLUMN('Energy Efficiency'!AP$1),0)</f>
        <v>1327680431411295.8</v>
      </c>
      <c r="AQ36" s="230">
        <f>VLOOKUP($A36,'Value Added'!$A$1:$AX$44,COLUMN('Value Added'!AV$1),0)*VLOOKUP($A36,'Energy Efficiency'!$A$22:$AS$52,COLUMN('Energy Efficiency'!AQ$1),0)</f>
        <v>1334986720629266</v>
      </c>
      <c r="AR36" s="230">
        <f>VLOOKUP($A36,'Value Added'!$A$1:$AX$44,COLUMN('Value Added'!AW$1),0)*VLOOKUP($A36,'Energy Efficiency'!$A$22:$AS$52,COLUMN('Energy Efficiency'!AR$1),0)</f>
        <v>1339439521237022.3</v>
      </c>
      <c r="AS36" s="230">
        <f>VLOOKUP($A36,'Value Added'!$A$1:$AX$44,COLUMN('Value Added'!AX$1),0)*VLOOKUP($A36,'Energy Efficiency'!$A$22:$AS$52,COLUMN('Energy Efficiency'!AS$1),0)</f>
        <v>1340445623878111.8</v>
      </c>
    </row>
    <row r="37" spans="1:45" x14ac:dyDescent="0.25">
      <c r="A37" s="74" t="s">
        <v>23</v>
      </c>
      <c r="B37" s="152" t="s">
        <v>314</v>
      </c>
      <c r="C37" s="152" t="s">
        <v>357</v>
      </c>
      <c r="D37" s="234">
        <f>VLOOKUP($A37,'Value Added'!$A$1:$AX$44,COLUMN('Value Added'!I$1),0)*VLOOKUP($A37,'Energy Efficiency'!$A$22:$AS$52,COLUMN('Energy Efficiency'!D$1),0)</f>
        <v>428579583221349.56</v>
      </c>
      <c r="E37" s="230">
        <f>VLOOKUP($A37,'Value Added'!$A$1:$AX$44,COLUMN('Value Added'!J$1),0)*VLOOKUP($A37,'Energy Efficiency'!$A$22:$AS$52,COLUMN('Energy Efficiency'!E$1),0)</f>
        <v>418384552548424.63</v>
      </c>
      <c r="F37" s="230">
        <f>VLOOKUP($A37,'Value Added'!$A$1:$AX$44,COLUMN('Value Added'!K$1),0)*VLOOKUP($A37,'Energy Efficiency'!$A$22:$AS$52,COLUMN('Energy Efficiency'!F$1),0)</f>
        <v>466748492692011.88</v>
      </c>
      <c r="G37" s="230">
        <f>VLOOKUP($A37,'Value Added'!$A$1:$AX$44,COLUMN('Value Added'!L$1),0)*VLOOKUP($A37,'Energy Efficiency'!$A$22:$AS$52,COLUMN('Energy Efficiency'!G$1),0)</f>
        <v>479257693047468.75</v>
      </c>
      <c r="H37" s="230">
        <f>VLOOKUP($A37,'Value Added'!$A$1:$AX$44,COLUMN('Value Added'!M$1),0)*VLOOKUP($A37,'Energy Efficiency'!$A$22:$AS$52,COLUMN('Energy Efficiency'!H$1),0)</f>
        <v>503213393197780.88</v>
      </c>
      <c r="I37" s="230">
        <f>VLOOKUP($A37,'Value Added'!$A$1:$AX$44,COLUMN('Value Added'!N$1),0)*VLOOKUP($A37,'Energy Efficiency'!$A$22:$AS$52,COLUMN('Energy Efficiency'!I$1),0)</f>
        <v>531714250985358.06</v>
      </c>
      <c r="J37" s="230">
        <f>VLOOKUP($A37,'Value Added'!$A$1:$AX$44,COLUMN('Value Added'!O$1),0)*VLOOKUP($A37,'Energy Efficiency'!$A$22:$AS$52,COLUMN('Energy Efficiency'!J$1),0)</f>
        <v>567632882560791.25</v>
      </c>
      <c r="K37" s="230">
        <f>VLOOKUP($A37,'Value Added'!$A$1:$AX$44,COLUMN('Value Added'!P$1),0)*VLOOKUP($A37,'Energy Efficiency'!$A$22:$AS$52,COLUMN('Energy Efficiency'!K$1),0)</f>
        <v>601901327497794.75</v>
      </c>
      <c r="L37" s="230">
        <f>VLOOKUP($A37,'Value Added'!$A$1:$AX$44,COLUMN('Value Added'!Q$1),0)*VLOOKUP($A37,'Energy Efficiency'!$A$22:$AS$52,COLUMN('Energy Efficiency'!L$1),0)</f>
        <v>631155368072947.13</v>
      </c>
      <c r="M37" s="230">
        <f>VLOOKUP($A37,'Value Added'!$A$1:$AX$44,COLUMN('Value Added'!R$1),0)*VLOOKUP($A37,'Energy Efficiency'!$A$22:$AS$52,COLUMN('Energy Efficiency'!M$1),0)</f>
        <v>655335670477161.63</v>
      </c>
      <c r="N37" s="230">
        <f>VLOOKUP($A37,'Value Added'!$A$1:$AX$44,COLUMN('Value Added'!S$1),0)*VLOOKUP($A37,'Energy Efficiency'!$A$22:$AS$52,COLUMN('Energy Efficiency'!N$1),0)</f>
        <v>674638633131221.75</v>
      </c>
      <c r="O37" s="230">
        <f>VLOOKUP($A37,'Value Added'!$A$1:$AX$44,COLUMN('Value Added'!T$1),0)*VLOOKUP($A37,'Energy Efficiency'!$A$22:$AS$52,COLUMN('Energy Efficiency'!O$1),0)</f>
        <v>689480208027749.38</v>
      </c>
      <c r="P37" s="230">
        <f>VLOOKUP($A37,'Value Added'!$A$1:$AX$44,COLUMN('Value Added'!U$1),0)*VLOOKUP($A37,'Energy Efficiency'!$A$22:$AS$52,COLUMN('Energy Efficiency'!P$1),0)</f>
        <v>700506641767375.5</v>
      </c>
      <c r="Q37" s="230">
        <f>VLOOKUP($A37,'Value Added'!$A$1:$AX$44,COLUMN('Value Added'!V$1),0)*VLOOKUP($A37,'Energy Efficiency'!$A$22:$AS$52,COLUMN('Energy Efficiency'!Q$1),0)</f>
        <v>708289454006050.75</v>
      </c>
      <c r="R37" s="230">
        <f>VLOOKUP($A37,'Value Added'!$A$1:$AX$44,COLUMN('Value Added'!W$1),0)*VLOOKUP($A37,'Energy Efficiency'!$A$22:$AS$52,COLUMN('Energy Efficiency'!R$1),0)</f>
        <v>713540913698867.13</v>
      </c>
      <c r="S37" s="230">
        <f>VLOOKUP($A37,'Value Added'!$A$1:$AX$44,COLUMN('Value Added'!X$1),0)*VLOOKUP($A37,'Energy Efficiency'!$A$22:$AS$52,COLUMN('Energy Efficiency'!S$1),0)</f>
        <v>717031265744392.38</v>
      </c>
      <c r="T37" s="230">
        <f>VLOOKUP($A37,'Value Added'!$A$1:$AX$44,COLUMN('Value Added'!Y$1),0)*VLOOKUP($A37,'Energy Efficiency'!$A$22:$AS$52,COLUMN('Energy Efficiency'!T$1),0)</f>
        <v>719564843685494.88</v>
      </c>
      <c r="U37" s="230">
        <f>VLOOKUP($A37,'Value Added'!$A$1:$AX$44,COLUMN('Value Added'!Z$1),0)*VLOOKUP($A37,'Energy Efficiency'!$A$22:$AS$52,COLUMN('Energy Efficiency'!U$1),0)</f>
        <v>721922693582947.13</v>
      </c>
      <c r="V37" s="230">
        <f>VLOOKUP($A37,'Value Added'!$A$1:$AX$44,COLUMN('Value Added'!AA$1),0)*VLOOKUP($A37,'Energy Efficiency'!$A$22:$AS$52,COLUMN('Energy Efficiency'!V$1),0)</f>
        <v>724148624686808.63</v>
      </c>
      <c r="W37" s="230">
        <f>VLOOKUP($A37,'Value Added'!$A$1:$AX$44,COLUMN('Value Added'!AB$1),0)*VLOOKUP($A37,'Energy Efficiency'!$A$22:$AS$52,COLUMN('Energy Efficiency'!W$1),0)</f>
        <v>726244867496740.63</v>
      </c>
      <c r="X37" s="230">
        <f>VLOOKUP($A37,'Value Added'!$A$1:$AX$44,COLUMN('Value Added'!AC$1),0)*VLOOKUP($A37,'Energy Efficiency'!$A$22:$AS$52,COLUMN('Energy Efficiency'!X$1),0)</f>
        <v>728213763699572.5</v>
      </c>
      <c r="Y37" s="230">
        <f>VLOOKUP($A37,'Value Added'!$A$1:$AX$44,COLUMN('Value Added'!AD$1),0)*VLOOKUP($A37,'Energy Efficiency'!$A$22:$AS$52,COLUMN('Energy Efficiency'!Y$1),0)</f>
        <v>730057761033574.88</v>
      </c>
      <c r="Z37" s="230">
        <f>VLOOKUP($A37,'Value Added'!$A$1:$AX$44,COLUMN('Value Added'!AE$1),0)*VLOOKUP($A37,'Energy Efficiency'!$A$22:$AS$52,COLUMN('Energy Efficiency'!Z$1),0)</f>
        <v>731779408156466.5</v>
      </c>
      <c r="AA37" s="230">
        <f>VLOOKUP($A37,'Value Added'!$A$1:$AX$44,COLUMN('Value Added'!AF$1),0)*VLOOKUP($A37,'Energy Efficiency'!$A$22:$AS$52,COLUMN('Energy Efficiency'!AA$1),0)</f>
        <v>733381349530209.63</v>
      </c>
      <c r="AB37" s="230">
        <f>VLOOKUP($A37,'Value Added'!$A$1:$AX$44,COLUMN('Value Added'!AG$1),0)*VLOOKUP($A37,'Energy Efficiency'!$A$22:$AS$52,COLUMN('Energy Efficiency'!AB$1),0)</f>
        <v>734866320335175.63</v>
      </c>
      <c r="AC37" s="230">
        <f>VLOOKUP($A37,'Value Added'!$A$1:$AX$44,COLUMN('Value Added'!AH$1),0)*VLOOKUP($A37,'Energy Efficiency'!$A$22:$AS$52,COLUMN('Energy Efficiency'!AC$1),0)</f>
        <v>736237141425706</v>
      </c>
      <c r="AD37" s="230">
        <f>VLOOKUP($A37,'Value Added'!$A$1:$AX$44,COLUMN('Value Added'!AI$1),0)*VLOOKUP($A37,'Energy Efficiency'!$A$22:$AS$52,COLUMN('Energy Efficiency'!AD$1),0)</f>
        <v>737496714338573.25</v>
      </c>
      <c r="AE37" s="230">
        <f>VLOOKUP($A37,'Value Added'!$A$1:$AX$44,COLUMN('Value Added'!AJ$1),0)*VLOOKUP($A37,'Energy Efficiency'!$A$22:$AS$52,COLUMN('Energy Efficiency'!AE$1),0)</f>
        <v>738648016365319.88</v>
      </c>
      <c r="AF37" s="230">
        <f>VLOOKUP($A37,'Value Added'!$A$1:$AX$44,COLUMN('Value Added'!AK$1),0)*VLOOKUP($A37,'Energy Efficiency'!$A$22:$AS$52,COLUMN('Energy Efficiency'!AF$1),0)</f>
        <v>739694095698872.75</v>
      </c>
      <c r="AG37" s="230">
        <f>VLOOKUP($A37,'Value Added'!$A$1:$AX$44,COLUMN('Value Added'!AL$1),0)*VLOOKUP($A37,'Energy Efficiency'!$A$22:$AS$52,COLUMN('Energy Efficiency'!AG$1),0)</f>
        <v>740638066664293.75</v>
      </c>
      <c r="AH37" s="230">
        <f>VLOOKUP($A37,'Value Added'!$A$1:$AX$44,COLUMN('Value Added'!AM$1),0)*VLOOKUP($A37,'Energy Efficiency'!$A$22:$AS$52,COLUMN('Energy Efficiency'!AH$1),0)</f>
        <v>741483105042949.75</v>
      </c>
      <c r="AI37" s="230">
        <f>VLOOKUP($A37,'Value Added'!$A$1:$AX$44,COLUMN('Value Added'!AN$1),0)*VLOOKUP($A37,'Energy Efficiency'!$A$22:$AS$52,COLUMN('Energy Efficiency'!AI$1),0)</f>
        <v>742232443498871.75</v>
      </c>
      <c r="AJ37" s="230">
        <f>VLOOKUP($A37,'Value Added'!$A$1:$AX$44,COLUMN('Value Added'!AO$1),0)*VLOOKUP($A37,'Energy Efficiency'!$A$22:$AS$52,COLUMN('Energy Efficiency'!AJ$1),0)</f>
        <v>742889367115442.5</v>
      </c>
      <c r="AK37" s="230">
        <f>VLOOKUP($A37,'Value Added'!$A$1:$AX$44,COLUMN('Value Added'!AP$1),0)*VLOOKUP($A37,'Energy Efficiency'!$A$22:$AS$52,COLUMN('Energy Efficiency'!AK$1),0)</f>
        <v>743457209050076.38</v>
      </c>
      <c r="AL37" s="230">
        <f>VLOOKUP($A37,'Value Added'!$A$1:$AX$44,COLUMN('Value Added'!AQ$1),0)*VLOOKUP($A37,'Energy Efficiency'!$A$22:$AS$52,COLUMN('Energy Efficiency'!AL$1),0)</f>
        <v>743939346313962</v>
      </c>
      <c r="AM37" s="230">
        <f>VLOOKUP($A37,'Value Added'!$A$1:$AX$44,COLUMN('Value Added'!AR$1),0)*VLOOKUP($A37,'Energy Efficiency'!$A$22:$AS$52,COLUMN('Energy Efficiency'!AM$1),0)</f>
        <v>744339195683420.13</v>
      </c>
      <c r="AN37" s="230">
        <f>VLOOKUP($A37,'Value Added'!$A$1:$AX$44,COLUMN('Value Added'!AS$1),0)*VLOOKUP($A37,'Energy Efficiency'!$A$22:$AS$52,COLUMN('Energy Efficiency'!AN$1),0)</f>
        <v>744660209748896.38</v>
      </c>
      <c r="AO37" s="230">
        <f>VLOOKUP($A37,'Value Added'!$A$1:$AX$44,COLUMN('Value Added'!AT$1),0)*VLOOKUP($A37,'Energy Efficiency'!$A$22:$AS$52,COLUMN('Energy Efficiency'!AO$1),0)</f>
        <v>744905873107108.5</v>
      </c>
      <c r="AP37" s="230">
        <f>VLOOKUP($A37,'Value Added'!$A$1:$AX$44,COLUMN('Value Added'!AU$1),0)*VLOOKUP($A37,'Energy Efficiency'!$A$22:$AS$52,COLUMN('Energy Efficiency'!AP$1),0)</f>
        <v>745079698701345.88</v>
      </c>
      <c r="AQ37" s="230">
        <f>VLOOKUP($A37,'Value Added'!$A$1:$AX$44,COLUMN('Value Added'!AV$1),0)*VLOOKUP($A37,'Energy Efficiency'!$A$22:$AS$52,COLUMN('Energy Efficiency'!AQ$1),0)</f>
        <v>745185224314462.5</v>
      </c>
      <c r="AR37" s="230">
        <f>VLOOKUP($A37,'Value Added'!$A$1:$AX$44,COLUMN('Value Added'!AW$1),0)*VLOOKUP($A37,'Energy Efficiency'!$A$22:$AS$52,COLUMN('Energy Efficiency'!AR$1),0)</f>
        <v>745226009218590.25</v>
      </c>
      <c r="AS37" s="230">
        <f>VLOOKUP($A37,'Value Added'!$A$1:$AX$44,COLUMN('Value Added'!AX$1),0)*VLOOKUP($A37,'Energy Efficiency'!$A$22:$AS$52,COLUMN('Energy Efficiency'!AS$1),0)</f>
        <v>744956814413938.25</v>
      </c>
    </row>
    <row r="38" spans="1:45" x14ac:dyDescent="0.25">
      <c r="A38" s="74" t="s">
        <v>24</v>
      </c>
      <c r="B38" s="152" t="s">
        <v>314</v>
      </c>
      <c r="C38" s="152" t="s">
        <v>357</v>
      </c>
      <c r="D38" s="234">
        <f>VLOOKUP($A38,'Value Added'!$A$1:$AX$44,COLUMN('Value Added'!I$1),0)*VLOOKUP($A38,'Energy Efficiency'!$A$22:$AS$52,COLUMN('Energy Efficiency'!D$1),0)</f>
        <v>644771475767347.25</v>
      </c>
      <c r="E38" s="230">
        <f>VLOOKUP($A38,'Value Added'!$A$1:$AX$44,COLUMN('Value Added'!J$1),0)*VLOOKUP($A38,'Energy Efficiency'!$A$22:$AS$52,COLUMN('Energy Efficiency'!E$1),0)</f>
        <v>659339178204634</v>
      </c>
      <c r="F38" s="230">
        <f>VLOOKUP($A38,'Value Added'!$A$1:$AX$44,COLUMN('Value Added'!K$1),0)*VLOOKUP($A38,'Energy Efficiency'!$A$22:$AS$52,COLUMN('Energy Efficiency'!F$1),0)</f>
        <v>729381333365247.75</v>
      </c>
      <c r="G38" s="230">
        <f>VLOOKUP($A38,'Value Added'!$A$1:$AX$44,COLUMN('Value Added'!L$1),0)*VLOOKUP($A38,'Energy Efficiency'!$A$22:$AS$52,COLUMN('Energy Efficiency'!G$1),0)</f>
        <v>727446645347356</v>
      </c>
      <c r="H38" s="230">
        <f>VLOOKUP($A38,'Value Added'!$A$1:$AX$44,COLUMN('Value Added'!M$1),0)*VLOOKUP($A38,'Energy Efficiency'!$A$22:$AS$52,COLUMN('Energy Efficiency'!H$1),0)</f>
        <v>756471594405268.88</v>
      </c>
      <c r="I38" s="230">
        <f>VLOOKUP($A38,'Value Added'!$A$1:$AX$44,COLUMN('Value Added'!N$1),0)*VLOOKUP($A38,'Energy Efficiency'!$A$22:$AS$52,COLUMN('Energy Efficiency'!I$1),0)</f>
        <v>781438327928036.25</v>
      </c>
      <c r="J38" s="230">
        <f>VLOOKUP($A38,'Value Added'!$A$1:$AX$44,COLUMN('Value Added'!O$1),0)*VLOOKUP($A38,'Energy Efficiency'!$A$22:$AS$52,COLUMN('Energy Efficiency'!J$1),0)</f>
        <v>812743999232646.88</v>
      </c>
      <c r="K38" s="230">
        <f>VLOOKUP($A38,'Value Added'!$A$1:$AX$44,COLUMN('Value Added'!P$1),0)*VLOOKUP($A38,'Energy Efficiency'!$A$22:$AS$52,COLUMN('Energy Efficiency'!K$1),0)</f>
        <v>843187830013108.75</v>
      </c>
      <c r="L38" s="230">
        <f>VLOOKUP($A38,'Value Added'!$A$1:$AX$44,COLUMN('Value Added'!Q$1),0)*VLOOKUP($A38,'Energy Efficiency'!$A$22:$AS$52,COLUMN('Energy Efficiency'!L$1),0)</f>
        <v>869224211688062.75</v>
      </c>
      <c r="M38" s="230">
        <f>VLOOKUP($A38,'Value Added'!$A$1:$AX$44,COLUMN('Value Added'!R$1),0)*VLOOKUP($A38,'Energy Efficiency'!$A$22:$AS$52,COLUMN('Energy Efficiency'!M$1),0)</f>
        <v>890436930103925.13</v>
      </c>
      <c r="N38" s="230">
        <f>VLOOKUP($A38,'Value Added'!$A$1:$AX$44,COLUMN('Value Added'!S$1),0)*VLOOKUP($A38,'Energy Efficiency'!$A$22:$AS$52,COLUMN('Energy Efficiency'!N$1),0)</f>
        <v>906494790641103.88</v>
      </c>
      <c r="O38" s="230">
        <f>VLOOKUP($A38,'Value Added'!$A$1:$AX$44,COLUMN('Value Added'!T$1),0)*VLOOKUP($A38,'Energy Efficiency'!$A$22:$AS$52,COLUMN('Energy Efficiency'!O$1),0)</f>
        <v>917160195517307.5</v>
      </c>
      <c r="P38" s="230">
        <f>VLOOKUP($A38,'Value Added'!$A$1:$AX$44,COLUMN('Value Added'!U$1),0)*VLOOKUP($A38,'Energy Efficiency'!$A$22:$AS$52,COLUMN('Energy Efficiency'!P$1),0)</f>
        <v>922569669526219.13</v>
      </c>
      <c r="Q38" s="230">
        <f>VLOOKUP($A38,'Value Added'!$A$1:$AX$44,COLUMN('Value Added'!V$1),0)*VLOOKUP($A38,'Energy Efficiency'!$A$22:$AS$52,COLUMN('Energy Efficiency'!Q$1),0)</f>
        <v>923505437581875.75</v>
      </c>
      <c r="R38" s="230">
        <f>VLOOKUP($A38,'Value Added'!$A$1:$AX$44,COLUMN('Value Added'!W$1),0)*VLOOKUP($A38,'Energy Efficiency'!$A$22:$AS$52,COLUMN('Energy Efficiency'!R$1),0)</f>
        <v>921101874611622.38</v>
      </c>
      <c r="S38" s="230">
        <f>VLOOKUP($A38,'Value Added'!$A$1:$AX$44,COLUMN('Value Added'!X$1),0)*VLOOKUP($A38,'Energy Efficiency'!$A$22:$AS$52,COLUMN('Energy Efficiency'!S$1),0)</f>
        <v>916527321031671.38</v>
      </c>
      <c r="T38" s="230">
        <f>VLOOKUP($A38,'Value Added'!$A$1:$AX$44,COLUMN('Value Added'!Y$1),0)*VLOOKUP($A38,'Energy Efficiency'!$A$22:$AS$52,COLUMN('Energy Efficiency'!T$1),0)</f>
        <v>910949538094142</v>
      </c>
      <c r="U38" s="230">
        <f>VLOOKUP($A38,'Value Added'!$A$1:$AX$44,COLUMN('Value Added'!Z$1),0)*VLOOKUP($A38,'Energy Efficiency'!$A$22:$AS$52,COLUMN('Energy Efficiency'!U$1),0)</f>
        <v>905449897402923.5</v>
      </c>
      <c r="V38" s="230">
        <f>VLOOKUP($A38,'Value Added'!$A$1:$AX$44,COLUMN('Value Added'!AA$1),0)*VLOOKUP($A38,'Energy Efficiency'!$A$22:$AS$52,COLUMN('Energy Efficiency'!V$1),0)</f>
        <v>900101530445232.63</v>
      </c>
      <c r="W38" s="230">
        <f>VLOOKUP($A38,'Value Added'!$A$1:$AX$44,COLUMN('Value Added'!AB$1),0)*VLOOKUP($A38,'Energy Efficiency'!$A$22:$AS$52,COLUMN('Energy Efficiency'!W$1),0)</f>
        <v>894910771586360.63</v>
      </c>
      <c r="X38" s="230">
        <f>VLOOKUP($A38,'Value Added'!$A$1:$AX$44,COLUMN('Value Added'!AC$1),0)*VLOOKUP($A38,'Energy Efficiency'!$A$22:$AS$52,COLUMN('Energy Efficiency'!X$1),0)</f>
        <v>889883832711497.88</v>
      </c>
      <c r="Y38" s="230">
        <f>VLOOKUP($A38,'Value Added'!$A$1:$AX$44,COLUMN('Value Added'!AD$1),0)*VLOOKUP($A38,'Energy Efficiency'!$A$22:$AS$52,COLUMN('Energy Efficiency'!Y$1),0)</f>
        <v>885026816809292.63</v>
      </c>
      <c r="Z38" s="230">
        <f>VLOOKUP($A38,'Value Added'!$A$1:$AX$44,COLUMN('Value Added'!AE$1),0)*VLOOKUP($A38,'Energy Efficiency'!$A$22:$AS$52,COLUMN('Energy Efficiency'!Z$1),0)</f>
        <v>880345731988699.88</v>
      </c>
      <c r="AA38" s="230">
        <f>VLOOKUP($A38,'Value Added'!$A$1:$AX$44,COLUMN('Value Added'!AF$1),0)*VLOOKUP($A38,'Energy Efficiency'!$A$22:$AS$52,COLUMN('Energy Efficiency'!AA$1),0)</f>
        <v>875846505925035.25</v>
      </c>
      <c r="AB38" s="230">
        <f>VLOOKUP($A38,'Value Added'!$A$1:$AX$44,COLUMN('Value Added'!AG$1),0)*VLOOKUP($A38,'Energy Efficiency'!$A$22:$AS$52,COLUMN('Energy Efficiency'!AB$1),0)</f>
        <v>871535000734514.63</v>
      </c>
      <c r="AC38" s="230">
        <f>VLOOKUP($A38,'Value Added'!$A$1:$AX$44,COLUMN('Value Added'!AH$1),0)*VLOOKUP($A38,'Energy Efficiency'!$A$22:$AS$52,COLUMN('Energy Efficiency'!AC$1),0)</f>
        <v>867417028280058.75</v>
      </c>
      <c r="AD38" s="230">
        <f>VLOOKUP($A38,'Value Added'!$A$1:$AX$44,COLUMN('Value Added'!AI$1),0)*VLOOKUP($A38,'Energy Efficiency'!$A$22:$AS$52,COLUMN('Energy Efficiency'!AD$1),0)</f>
        <v>863498365914689.38</v>
      </c>
      <c r="AE38" s="230">
        <f>VLOOKUP($A38,'Value Added'!$A$1:$AX$44,COLUMN('Value Added'!AJ$1),0)*VLOOKUP($A38,'Energy Efficiency'!$A$22:$AS$52,COLUMN('Energy Efficiency'!AE$1),0)</f>
        <v>859784772672525.38</v>
      </c>
      <c r="AF38" s="230">
        <f>VLOOKUP($A38,'Value Added'!$A$1:$AX$44,COLUMN('Value Added'!AK$1),0)*VLOOKUP($A38,'Energy Efficiency'!$A$22:$AS$52,COLUMN('Energy Efficiency'!AF$1),0)</f>
        <v>856282005921205.63</v>
      </c>
      <c r="AG38" s="230">
        <f>VLOOKUP($A38,'Value Added'!$A$1:$AX$44,COLUMN('Value Added'!AL$1),0)*VLOOKUP($A38,'Energy Efficiency'!$A$22:$AS$52,COLUMN('Energy Efficiency'!AG$1),0)</f>
        <v>852995838493488.38</v>
      </c>
      <c r="AH38" s="230">
        <f>VLOOKUP($A38,'Value Added'!$A$1:$AX$44,COLUMN('Value Added'!AM$1),0)*VLOOKUP($A38,'Energy Efficiency'!$A$22:$AS$52,COLUMN('Energy Efficiency'!AH$1),0)</f>
        <v>849932076319818.38</v>
      </c>
      <c r="AI38" s="230">
        <f>VLOOKUP($A38,'Value Added'!$A$1:$AX$44,COLUMN('Value Added'!AN$1),0)*VLOOKUP($A38,'Energy Efficiency'!$A$22:$AS$52,COLUMN('Energy Efficiency'!AI$1),0)</f>
        <v>847096576587895.5</v>
      </c>
      <c r="AJ38" s="230">
        <f>VLOOKUP($A38,'Value Added'!$A$1:$AX$44,COLUMN('Value Added'!AO$1),0)*VLOOKUP($A38,'Energy Efficiency'!$A$22:$AS$52,COLUMN('Energy Efficiency'!AJ$1),0)</f>
        <v>844495266459661.63</v>
      </c>
      <c r="AK38" s="230">
        <f>VLOOKUP($A38,'Value Added'!$A$1:$AX$44,COLUMN('Value Added'!AP$1),0)*VLOOKUP($A38,'Energy Efficiency'!$A$22:$AS$52,COLUMN('Energy Efficiency'!AK$1),0)</f>
        <v>842134162380707.5</v>
      </c>
      <c r="AL38" s="230">
        <f>VLOOKUP($A38,'Value Added'!$A$1:$AX$44,COLUMN('Value Added'!AQ$1),0)*VLOOKUP($A38,'Energy Efficiency'!$A$22:$AS$52,COLUMN('Energy Efficiency'!AL$1),0)</f>
        <v>840019390021866.13</v>
      </c>
      <c r="AM38" s="230">
        <f>VLOOKUP($A38,'Value Added'!$A$1:$AX$44,COLUMN('Value Added'!AR$1),0)*VLOOKUP($A38,'Energy Efficiency'!$A$22:$AS$52,COLUMN('Energy Efficiency'!AM$1),0)</f>
        <v>838157204897790.25</v>
      </c>
      <c r="AN38" s="230">
        <f>VLOOKUP($A38,'Value Added'!$A$1:$AX$44,COLUMN('Value Added'!AS$1),0)*VLOOKUP($A38,'Energy Efficiency'!$A$22:$AS$52,COLUMN('Energy Efficiency'!AN$1),0)</f>
        <v>836554013712601.13</v>
      </c>
      <c r="AO38" s="230">
        <f>VLOOKUP($A38,'Value Added'!$A$1:$AX$44,COLUMN('Value Added'!AT$1),0)*VLOOKUP($A38,'Energy Efficiency'!$A$22:$AS$52,COLUMN('Energy Efficiency'!AO$1),0)</f>
        <v>835216396488240.25</v>
      </c>
      <c r="AP38" s="230">
        <f>VLOOKUP($A38,'Value Added'!$A$1:$AX$44,COLUMN('Value Added'!AU$1),0)*VLOOKUP($A38,'Energy Efficiency'!$A$22:$AS$52,COLUMN('Energy Efficiency'!AP$1),0)</f>
        <v>834151129537059.75</v>
      </c>
      <c r="AQ38" s="230">
        <f>VLOOKUP($A38,'Value Added'!$A$1:$AX$44,COLUMN('Value Added'!AV$1),0)*VLOOKUP($A38,'Energy Efficiency'!$A$22:$AS$52,COLUMN('Energy Efficiency'!AQ$1),0)</f>
        <v>833365209346393.13</v>
      </c>
      <c r="AR38" s="230">
        <f>VLOOKUP($A38,'Value Added'!$A$1:$AX$44,COLUMN('Value Added'!AW$1),0)*VLOOKUP($A38,'Energy Efficiency'!$A$22:$AS$52,COLUMN('Energy Efficiency'!AR$1),0)</f>
        <v>832865877449501.75</v>
      </c>
      <c r="AS38" s="230">
        <f>VLOOKUP($A38,'Value Added'!$A$1:$AX$44,COLUMN('Value Added'!AX$1),0)*VLOOKUP($A38,'Energy Efficiency'!$A$22:$AS$52,COLUMN('Energy Efficiency'!AS$1),0)</f>
        <v>832382629454086.13</v>
      </c>
    </row>
    <row r="39" spans="1:45" x14ac:dyDescent="0.25">
      <c r="A39" s="74" t="s">
        <v>28</v>
      </c>
      <c r="B39" s="152" t="s">
        <v>314</v>
      </c>
      <c r="C39" s="152" t="s">
        <v>357</v>
      </c>
      <c r="D39" s="234">
        <f>VLOOKUP($A39,'Value Added'!$A$1:$AX$44,COLUMN('Value Added'!I$1),0)*VLOOKUP($A39,'Energy Efficiency'!$A$22:$AS$52,COLUMN('Energy Efficiency'!D$1),0)</f>
        <v>1250991188856060.5</v>
      </c>
      <c r="E39" s="230">
        <f>VLOOKUP($A39,'Value Added'!$A$1:$AX$44,COLUMN('Value Added'!J$1),0)*VLOOKUP($A39,'Energy Efficiency'!$A$22:$AS$52,COLUMN('Energy Efficiency'!E$1),0)</f>
        <v>1274478057333611.5</v>
      </c>
      <c r="F39" s="230">
        <f>VLOOKUP($A39,'Value Added'!$A$1:$AX$44,COLUMN('Value Added'!K$1),0)*VLOOKUP($A39,'Energy Efficiency'!$A$22:$AS$52,COLUMN('Energy Efficiency'!F$1),0)</f>
        <v>1538518948226182.3</v>
      </c>
      <c r="G39" s="230">
        <f>VLOOKUP($A39,'Value Added'!$A$1:$AX$44,COLUMN('Value Added'!L$1),0)*VLOOKUP($A39,'Energy Efficiency'!$A$22:$AS$52,COLUMN('Energy Efficiency'!G$1),0)</f>
        <v>1556313916639596.5</v>
      </c>
      <c r="H39" s="230">
        <f>VLOOKUP($A39,'Value Added'!$A$1:$AX$44,COLUMN('Value Added'!M$1),0)*VLOOKUP($A39,'Energy Efficiency'!$A$22:$AS$52,COLUMN('Energy Efficiency'!H$1),0)</f>
        <v>1616742399771298.8</v>
      </c>
      <c r="I39" s="230">
        <f>VLOOKUP($A39,'Value Added'!$A$1:$AX$44,COLUMN('Value Added'!N$1),0)*VLOOKUP($A39,'Energy Efficiency'!$A$22:$AS$52,COLUMN('Energy Efficiency'!I$1),0)</f>
        <v>1666096424808026.3</v>
      </c>
      <c r="J39" s="230">
        <f>VLOOKUP($A39,'Value Added'!$A$1:$AX$44,COLUMN('Value Added'!O$1),0)*VLOOKUP($A39,'Energy Efficiency'!$A$22:$AS$52,COLUMN('Energy Efficiency'!J$1),0)</f>
        <v>1728115062106158.3</v>
      </c>
      <c r="K39" s="230">
        <f>VLOOKUP($A39,'Value Added'!$A$1:$AX$44,COLUMN('Value Added'!P$1),0)*VLOOKUP($A39,'Energy Efficiency'!$A$22:$AS$52,COLUMN('Energy Efficiency'!K$1),0)</f>
        <v>1789066307757383</v>
      </c>
      <c r="L39" s="230">
        <f>VLOOKUP($A39,'Value Added'!$A$1:$AX$44,COLUMN('Value Added'!Q$1),0)*VLOOKUP($A39,'Energy Efficiency'!$A$22:$AS$52,COLUMN('Energy Efficiency'!L$1),0)</f>
        <v>1842679752946704.8</v>
      </c>
      <c r="M39" s="230">
        <f>VLOOKUP($A39,'Value Added'!$A$1:$AX$44,COLUMN('Value Added'!R$1),0)*VLOOKUP($A39,'Energy Efficiency'!$A$22:$AS$52,COLUMN('Energy Efficiency'!M$1),0)</f>
        <v>1889275030843062.3</v>
      </c>
      <c r="N39" s="230">
        <f>VLOOKUP($A39,'Value Added'!$A$1:$AX$44,COLUMN('Value Added'!S$1),0)*VLOOKUP($A39,'Energy Efficiency'!$A$22:$AS$52,COLUMN('Energy Efficiency'!N$1),0)</f>
        <v>1929366122561923.3</v>
      </c>
      <c r="O39" s="230">
        <f>VLOOKUP($A39,'Value Added'!$A$1:$AX$44,COLUMN('Value Added'!T$1),0)*VLOOKUP($A39,'Energy Efficiency'!$A$22:$AS$52,COLUMN('Energy Efficiency'!O$1),0)</f>
        <v>1963633821141125.3</v>
      </c>
      <c r="P39" s="230">
        <f>VLOOKUP($A39,'Value Added'!$A$1:$AX$44,COLUMN('Value Added'!U$1),0)*VLOOKUP($A39,'Energy Efficiency'!$A$22:$AS$52,COLUMN('Energy Efficiency'!P$1),0)</f>
        <v>1993055029353036.5</v>
      </c>
      <c r="Q39" s="230">
        <f>VLOOKUP($A39,'Value Added'!$A$1:$AX$44,COLUMN('Value Added'!V$1),0)*VLOOKUP($A39,'Energy Efficiency'!$A$22:$AS$52,COLUMN('Energy Efficiency'!Q$1),0)</f>
        <v>2018147557667908</v>
      </c>
      <c r="R39" s="230">
        <f>VLOOKUP($A39,'Value Added'!$A$1:$AX$44,COLUMN('Value Added'!W$1),0)*VLOOKUP($A39,'Energy Efficiency'!$A$22:$AS$52,COLUMN('Energy Efficiency'!R$1),0)</f>
        <v>2039658981910907.3</v>
      </c>
      <c r="S39" s="230">
        <f>VLOOKUP($A39,'Value Added'!$A$1:$AX$44,COLUMN('Value Added'!X$1),0)*VLOOKUP($A39,'Energy Efficiency'!$A$22:$AS$52,COLUMN('Energy Efficiency'!S$1),0)</f>
        <v>2058398254791054.8</v>
      </c>
      <c r="T39" s="230">
        <f>VLOOKUP($A39,'Value Added'!$A$1:$AX$44,COLUMN('Value Added'!Y$1),0)*VLOOKUP($A39,'Energy Efficiency'!$A$22:$AS$52,COLUMN('Energy Efficiency'!T$1),0)</f>
        <v>2075222289661161</v>
      </c>
      <c r="U39" s="230">
        <f>VLOOKUP($A39,'Value Added'!$A$1:$AX$44,COLUMN('Value Added'!Z$1),0)*VLOOKUP($A39,'Energy Efficiency'!$A$22:$AS$52,COLUMN('Energy Efficiency'!U$1),0)</f>
        <v>2091154186477131</v>
      </c>
      <c r="V39" s="230">
        <f>VLOOKUP($A39,'Value Added'!$A$1:$AX$44,COLUMN('Value Added'!AA$1),0)*VLOOKUP($A39,'Energy Efficiency'!$A$22:$AS$52,COLUMN('Energy Efficiency'!V$1),0)</f>
        <v>2106081582360479.5</v>
      </c>
      <c r="W39" s="230">
        <f>VLOOKUP($A39,'Value Added'!$A$1:$AX$44,COLUMN('Value Added'!AB$1),0)*VLOOKUP($A39,'Energy Efficiency'!$A$22:$AS$52,COLUMN('Energy Efficiency'!W$1),0)</f>
        <v>2120020984837515.8</v>
      </c>
      <c r="X39" s="230">
        <f>VLOOKUP($A39,'Value Added'!$A$1:$AX$44,COLUMN('Value Added'!AC$1),0)*VLOOKUP($A39,'Energy Efficiency'!$A$22:$AS$52,COLUMN('Energy Efficiency'!X$1),0)</f>
        <v>2132991363430398.5</v>
      </c>
      <c r="Y39" s="230">
        <f>VLOOKUP($A39,'Value Added'!$A$1:$AX$44,COLUMN('Value Added'!AD$1),0)*VLOOKUP($A39,'Energy Efficiency'!$A$22:$AS$52,COLUMN('Energy Efficiency'!Y$1),0)</f>
        <v>2145014017198736.3</v>
      </c>
      <c r="Z39" s="230">
        <f>VLOOKUP($A39,'Value Added'!$A$1:$AX$44,COLUMN('Value Added'!AE$1),0)*VLOOKUP($A39,'Energy Efficiency'!$A$22:$AS$52,COLUMN('Energy Efficiency'!Z$1),0)</f>
        <v>2156112439402036.5</v>
      </c>
      <c r="AA39" s="230">
        <f>VLOOKUP($A39,'Value Added'!$A$1:$AX$44,COLUMN('Value Added'!AF$1),0)*VLOOKUP($A39,'Energy Efficiency'!$A$22:$AS$52,COLUMN('Energy Efficiency'!AA$1),0)</f>
        <v>2166312180299295.3</v>
      </c>
      <c r="AB39" s="230">
        <f>VLOOKUP($A39,'Value Added'!$A$1:$AX$44,COLUMN('Value Added'!AG$1),0)*VLOOKUP($A39,'Energy Efficiency'!$A$22:$AS$52,COLUMN('Energy Efficiency'!AB$1),0)</f>
        <v>2175640709061065.8</v>
      </c>
      <c r="AC39" s="230">
        <f>VLOOKUP($A39,'Value Added'!$A$1:$AX$44,COLUMN('Value Added'!AH$1),0)*VLOOKUP($A39,'Energy Efficiency'!$A$22:$AS$52,COLUMN('Energy Efficiency'!AC$1),0)</f>
        <v>2184127275722963.3</v>
      </c>
      <c r="AD39" s="230">
        <f>VLOOKUP($A39,'Value Added'!$A$1:$AX$44,COLUMN('Value Added'!AI$1),0)*VLOOKUP($A39,'Energy Efficiency'!$A$22:$AS$52,COLUMN('Energy Efficiency'!AD$1),0)</f>
        <v>2191802774059943.5</v>
      </c>
      <c r="AE39" s="230">
        <f>VLOOKUP($A39,'Value Added'!$A$1:$AX$44,COLUMN('Value Added'!AJ$1),0)*VLOOKUP($A39,'Energy Efficiency'!$A$22:$AS$52,COLUMN('Energy Efficiency'!AE$1),0)</f>
        <v>2198699606207753.8</v>
      </c>
      <c r="AF39" s="230">
        <f>VLOOKUP($A39,'Value Added'!$A$1:$AX$44,COLUMN('Value Added'!AK$1),0)*VLOOKUP($A39,'Energy Efficiency'!$A$22:$AS$52,COLUMN('Energy Efficiency'!AF$1),0)</f>
        <v>2204851549802668</v>
      </c>
      <c r="AG39" s="230">
        <f>VLOOKUP($A39,'Value Added'!$A$1:$AX$44,COLUMN('Value Added'!AL$1),0)*VLOOKUP($A39,'Energy Efficiency'!$A$22:$AS$52,COLUMN('Energy Efficiency'!AG$1),0)</f>
        <v>2210293628354244</v>
      </c>
      <c r="AH39" s="230">
        <f>VLOOKUP($A39,'Value Added'!$A$1:$AX$44,COLUMN('Value Added'!AM$1),0)*VLOOKUP($A39,'Energy Efficiency'!$A$22:$AS$52,COLUMN('Energy Efficiency'!AH$1),0)</f>
        <v>2215061985507940.3</v>
      </c>
      <c r="AI39" s="230">
        <f>VLOOKUP($A39,'Value Added'!$A$1:$AX$44,COLUMN('Value Added'!AN$1),0)*VLOOKUP($A39,'Energy Efficiency'!$A$22:$AS$52,COLUMN('Energy Efficiency'!AI$1),0)</f>
        <v>2219193763796988.3</v>
      </c>
      <c r="AJ39" s="230">
        <f>VLOOKUP($A39,'Value Added'!$A$1:$AX$44,COLUMN('Value Added'!AO$1),0)*VLOOKUP($A39,'Energy Efficiency'!$A$22:$AS$52,COLUMN('Energy Efficiency'!AJ$1),0)</f>
        <v>2222726988425408.8</v>
      </c>
      <c r="AK39" s="230">
        <f>VLOOKUP($A39,'Value Added'!$A$1:$AX$44,COLUMN('Value Added'!AP$1),0)*VLOOKUP($A39,'Energy Efficiency'!$A$22:$AS$52,COLUMN('Energy Efficiency'!AK$1),0)</f>
        <v>2225700456567864.5</v>
      </c>
      <c r="AL39" s="230">
        <f>VLOOKUP($A39,'Value Added'!$A$1:$AX$44,COLUMN('Value Added'!AQ$1),0)*VLOOKUP($A39,'Energy Efficiency'!$A$22:$AS$52,COLUMN('Energy Efficiency'!AL$1),0)</f>
        <v>2228153632616938.3</v>
      </c>
      <c r="AM39" s="230">
        <f>VLOOKUP($A39,'Value Added'!$A$1:$AX$44,COLUMN('Value Added'!AR$1),0)*VLOOKUP($A39,'Energy Efficiency'!$A$22:$AS$52,COLUMN('Energy Efficiency'!AM$1),0)</f>
        <v>2230126549755688.3</v>
      </c>
      <c r="AN39" s="230">
        <f>VLOOKUP($A39,'Value Added'!$A$1:$AX$44,COLUMN('Value Added'!AS$1),0)*VLOOKUP($A39,'Energy Efficiency'!$A$22:$AS$52,COLUMN('Energy Efficiency'!AN$1),0)</f>
        <v>2231659718182484.3</v>
      </c>
      <c r="AO39" s="230">
        <f>VLOOKUP($A39,'Value Added'!$A$1:$AX$44,COLUMN('Value Added'!AT$1),0)*VLOOKUP($A39,'Energy Efficiency'!$A$22:$AS$52,COLUMN('Energy Efficiency'!AO$1),0)</f>
        <v>2232794040267465</v>
      </c>
      <c r="AP39" s="230">
        <f>VLOOKUP($A39,'Value Added'!$A$1:$AX$44,COLUMN('Value Added'!AU$1),0)*VLOOKUP($A39,'Energy Efficiency'!$A$22:$AS$52,COLUMN('Energy Efficiency'!AP$1),0)</f>
        <v>2233570732874621</v>
      </c>
      <c r="AQ39" s="230">
        <f>VLOOKUP($A39,'Value Added'!$A$1:$AX$44,COLUMN('Value Added'!AV$1),0)*VLOOKUP($A39,'Energy Efficiency'!$A$22:$AS$52,COLUMN('Energy Efficiency'!AQ$1),0)</f>
        <v>2234031257042190.8</v>
      </c>
      <c r="AR39" s="230">
        <f>VLOOKUP($A39,'Value Added'!$A$1:$AX$44,COLUMN('Value Added'!AW$1),0)*VLOOKUP($A39,'Energy Efficiency'!$A$22:$AS$52,COLUMN('Energy Efficiency'!AR$1),0)</f>
        <v>2234217255175741.5</v>
      </c>
      <c r="AS39" s="230">
        <f>VLOOKUP($A39,'Value Added'!$A$1:$AX$44,COLUMN('Value Added'!AX$1),0)*VLOOKUP($A39,'Energy Efficiency'!$A$22:$AS$52,COLUMN('Energy Efficiency'!AS$1),0)</f>
        <v>2233424529096999</v>
      </c>
    </row>
    <row r="40" spans="1:45" x14ac:dyDescent="0.25">
      <c r="A40" s="74" t="s">
        <v>29</v>
      </c>
      <c r="B40" s="152" t="s">
        <v>314</v>
      </c>
      <c r="C40" s="152" t="s">
        <v>357</v>
      </c>
      <c r="D40" s="234">
        <f>VLOOKUP($A40,'Value Added'!$A$1:$AX$44,COLUMN('Value Added'!I$1),0)*VLOOKUP($A40,'Energy Efficiency'!$A$22:$AS$52,COLUMN('Energy Efficiency'!D$1),0)</f>
        <v>475573645721021.19</v>
      </c>
      <c r="E40" s="230">
        <f>VLOOKUP($A40,'Value Added'!$A$1:$AX$44,COLUMN('Value Added'!J$1),0)*VLOOKUP($A40,'Energy Efficiency'!$A$22:$AS$52,COLUMN('Energy Efficiency'!E$1),0)</f>
        <v>542229163926145.69</v>
      </c>
      <c r="F40" s="230">
        <f>VLOOKUP($A40,'Value Added'!$A$1:$AX$44,COLUMN('Value Added'!K$1),0)*VLOOKUP($A40,'Energy Efficiency'!$A$22:$AS$52,COLUMN('Energy Efficiency'!F$1),0)</f>
        <v>634251760280322.25</v>
      </c>
      <c r="G40" s="230">
        <f>VLOOKUP($A40,'Value Added'!$A$1:$AX$44,COLUMN('Value Added'!L$1),0)*VLOOKUP($A40,'Energy Efficiency'!$A$22:$AS$52,COLUMN('Energy Efficiency'!G$1),0)</f>
        <v>636434390155835.5</v>
      </c>
      <c r="H40" s="230">
        <f>VLOOKUP($A40,'Value Added'!$A$1:$AX$44,COLUMN('Value Added'!M$1),0)*VLOOKUP($A40,'Energy Efficiency'!$A$22:$AS$52,COLUMN('Energy Efficiency'!H$1),0)</f>
        <v>661698643606280.75</v>
      </c>
      <c r="I40" s="230">
        <f>VLOOKUP($A40,'Value Added'!$A$1:$AX$44,COLUMN('Value Added'!N$1),0)*VLOOKUP($A40,'Energy Efficiency'!$A$22:$AS$52,COLUMN('Energy Efficiency'!I$1),0)</f>
        <v>683247100605774.75</v>
      </c>
      <c r="J40" s="230">
        <f>VLOOKUP($A40,'Value Added'!$A$1:$AX$44,COLUMN('Value Added'!O$1),0)*VLOOKUP($A40,'Energy Efficiency'!$A$22:$AS$52,COLUMN('Energy Efficiency'!J$1),0)</f>
        <v>710326160810327.5</v>
      </c>
      <c r="K40" s="230">
        <f>VLOOKUP($A40,'Value Added'!$A$1:$AX$44,COLUMN('Value Added'!P$1),0)*VLOOKUP($A40,'Energy Efficiency'!$A$22:$AS$52,COLUMN('Energy Efficiency'!K$1),0)</f>
        <v>736863635916586.63</v>
      </c>
      <c r="L40" s="230">
        <f>VLOOKUP($A40,'Value Added'!$A$1:$AX$44,COLUMN('Value Added'!Q$1),0)*VLOOKUP($A40,'Energy Efficiency'!$A$22:$AS$52,COLUMN('Energy Efficiency'!L$1),0)</f>
        <v>760207701327613.13</v>
      </c>
      <c r="M40" s="230">
        <f>VLOOKUP($A40,'Value Added'!$A$1:$AX$44,COLUMN('Value Added'!R$1),0)*VLOOKUP($A40,'Energy Efficiency'!$A$22:$AS$52,COLUMN('Energy Efficiency'!M$1),0)</f>
        <v>780527929427601.63</v>
      </c>
      <c r="N40" s="230">
        <f>VLOOKUP($A40,'Value Added'!$A$1:$AX$44,COLUMN('Value Added'!S$1),0)*VLOOKUP($A40,'Energy Efficiency'!$A$22:$AS$52,COLUMN('Energy Efficiency'!N$1),0)</f>
        <v>798088202739100.88</v>
      </c>
      <c r="O40" s="230">
        <f>VLOOKUP($A40,'Value Added'!$A$1:$AX$44,COLUMN('Value Added'!T$1),0)*VLOOKUP($A40,'Energy Efficiency'!$A$22:$AS$52,COLUMN('Energy Efficiency'!O$1),0)</f>
        <v>813232660453470.63</v>
      </c>
      <c r="P40" s="230">
        <f>VLOOKUP($A40,'Value Added'!$A$1:$AX$44,COLUMN('Value Added'!U$1),0)*VLOOKUP($A40,'Energy Efficiency'!$A$22:$AS$52,COLUMN('Energy Efficiency'!P$1),0)</f>
        <v>826423205844575.63</v>
      </c>
      <c r="Q40" s="230">
        <f>VLOOKUP($A40,'Value Added'!$A$1:$AX$44,COLUMN('Value Added'!V$1),0)*VLOOKUP($A40,'Energy Efficiency'!$A$22:$AS$52,COLUMN('Energy Efficiency'!Q$1),0)</f>
        <v>837881814845166.5</v>
      </c>
      <c r="R40" s="230">
        <f>VLOOKUP($A40,'Value Added'!$A$1:$AX$44,COLUMN('Value Added'!W$1),0)*VLOOKUP($A40,'Energy Efficiency'!$A$22:$AS$52,COLUMN('Energy Efficiency'!R$1),0)</f>
        <v>847913301062002.88</v>
      </c>
      <c r="S40" s="230">
        <f>VLOOKUP($A40,'Value Added'!$A$1:$AX$44,COLUMN('Value Added'!X$1),0)*VLOOKUP($A40,'Energy Efficiency'!$A$22:$AS$52,COLUMN('Energy Efficiency'!S$1),0)</f>
        <v>856849220698621.25</v>
      </c>
      <c r="T40" s="230">
        <f>VLOOKUP($A40,'Value Added'!$A$1:$AX$44,COLUMN('Value Added'!Y$1),0)*VLOOKUP($A40,'Energy Efficiency'!$A$22:$AS$52,COLUMN('Energy Efficiency'!T$1),0)</f>
        <v>865042592328503.25</v>
      </c>
      <c r="U40" s="230">
        <f>VLOOKUP($A40,'Value Added'!$A$1:$AX$44,COLUMN('Value Added'!Z$1),0)*VLOOKUP($A40,'Energy Efficiency'!$A$22:$AS$52,COLUMN('Energy Efficiency'!U$1),0)</f>
        <v>872916551763641.13</v>
      </c>
      <c r="V40" s="230">
        <f>VLOOKUP($A40,'Value Added'!$A$1:$AX$44,COLUMN('Value Added'!AA$1),0)*VLOOKUP($A40,'Energy Efficiency'!$A$22:$AS$52,COLUMN('Energy Efficiency'!V$1),0)</f>
        <v>880417851410305.38</v>
      </c>
      <c r="W40" s="230">
        <f>VLOOKUP($A40,'Value Added'!$A$1:$AX$44,COLUMN('Value Added'!AB$1),0)*VLOOKUP($A40,'Energy Efficiency'!$A$22:$AS$52,COLUMN('Energy Efficiency'!W$1),0)</f>
        <v>887545659529170.75</v>
      </c>
      <c r="X40" s="230">
        <f>VLOOKUP($A40,'Value Added'!$A$1:$AX$44,COLUMN('Value Added'!AC$1),0)*VLOOKUP($A40,'Energy Efficiency'!$A$22:$AS$52,COLUMN('Energy Efficiency'!X$1),0)</f>
        <v>894299939828561.88</v>
      </c>
      <c r="Y40" s="230">
        <f>VLOOKUP($A40,'Value Added'!$A$1:$AX$44,COLUMN('Value Added'!AD$1),0)*VLOOKUP($A40,'Energy Efficiency'!$A$22:$AS$52,COLUMN('Energy Efficiency'!Y$1),0)</f>
        <v>900681432721324.25</v>
      </c>
      <c r="Z40" s="230">
        <f>VLOOKUP($A40,'Value Added'!$A$1:$AX$44,COLUMN('Value Added'!AE$1),0)*VLOOKUP($A40,'Energy Efficiency'!$A$22:$AS$52,COLUMN('Energy Efficiency'!Z$1),0)</f>
        <v>906691634594873.38</v>
      </c>
      <c r="AA40" s="230">
        <f>VLOOKUP($A40,'Value Added'!$A$1:$AX$44,COLUMN('Value Added'!AF$1),0)*VLOOKUP($A40,'Energy Efficiency'!$A$22:$AS$52,COLUMN('Energy Efficiency'!AA$1),0)</f>
        <v>912332775268227.63</v>
      </c>
      <c r="AB40" s="230">
        <f>VLOOKUP($A40,'Value Added'!$A$1:$AX$44,COLUMN('Value Added'!AG$1),0)*VLOOKUP($A40,'Energy Efficiency'!$A$22:$AS$52,COLUMN('Energy Efficiency'!AB$1),0)</f>
        <v>917607793812031.13</v>
      </c>
      <c r="AC40" s="230">
        <f>VLOOKUP($A40,'Value Added'!$A$1:$AX$44,COLUMN('Value Added'!AH$1),0)*VLOOKUP($A40,'Energy Efficiency'!$A$22:$AS$52,COLUMN('Energy Efficiency'!AC$1),0)</f>
        <v>922520312908516.13</v>
      </c>
      <c r="AD40" s="230">
        <f>VLOOKUP($A40,'Value Added'!$A$1:$AX$44,COLUMN('Value Added'!AI$1),0)*VLOOKUP($A40,'Energy Efficiency'!$A$22:$AS$52,COLUMN('Energy Efficiency'!AD$1),0)</f>
        <v>927074611928274.25</v>
      </c>
      <c r="AE40" s="230">
        <f>VLOOKUP($A40,'Value Added'!$A$1:$AX$44,COLUMN('Value Added'!AJ$1),0)*VLOOKUP($A40,'Energy Efficiency'!$A$22:$AS$52,COLUMN('Energy Efficiency'!AE$1),0)</f>
        <v>931275598899390.5</v>
      </c>
      <c r="AF40" s="230">
        <f>VLOOKUP($A40,'Value Added'!$A$1:$AX$44,COLUMN('Value Added'!AK$1),0)*VLOOKUP($A40,'Energy Efficiency'!$A$22:$AS$52,COLUMN('Energy Efficiency'!AF$1),0)</f>
        <v>935128781542418.88</v>
      </c>
      <c r="AG40" s="230">
        <f>VLOOKUP($A40,'Value Added'!$A$1:$AX$44,COLUMN('Value Added'!AL$1),0)*VLOOKUP($A40,'Energy Efficiency'!$A$22:$AS$52,COLUMN('Energy Efficiency'!AG$1),0)</f>
        <v>938640237541457.5</v>
      </c>
      <c r="AH40" s="230">
        <f>VLOOKUP($A40,'Value Added'!$A$1:$AX$44,COLUMN('Value Added'!AM$1),0)*VLOOKUP($A40,'Energy Efficiency'!$A$22:$AS$52,COLUMN('Energy Efficiency'!AH$1),0)</f>
        <v>941816584217659.75</v>
      </c>
      <c r="AI40" s="230">
        <f>VLOOKUP($A40,'Value Added'!$A$1:$AX$44,COLUMN('Value Added'!AN$1),0)*VLOOKUP($A40,'Energy Efficiency'!$A$22:$AS$52,COLUMN('Energy Efficiency'!AI$1),0)</f>
        <v>944664947766832.38</v>
      </c>
      <c r="AJ40" s="230">
        <f>VLOOKUP($A40,'Value Added'!$A$1:$AX$44,COLUMN('Value Added'!AO$1),0)*VLOOKUP($A40,'Energy Efficiency'!$A$22:$AS$52,COLUMN('Energy Efficiency'!AJ$1),0)</f>
        <v>947192932217289.75</v>
      </c>
      <c r="AK40" s="230">
        <f>VLOOKUP($A40,'Value Added'!$A$1:$AX$44,COLUMN('Value Added'!AP$1),0)*VLOOKUP($A40,'Energy Efficiency'!$A$22:$AS$52,COLUMN('Energy Efficiency'!AK$1),0)</f>
        <v>949408588258186.38</v>
      </c>
      <c r="AL40" s="230">
        <f>VLOOKUP($A40,'Value Added'!$A$1:$AX$44,COLUMN('Value Added'!AQ$1),0)*VLOOKUP($A40,'Energy Efficiency'!$A$22:$AS$52,COLUMN('Energy Efficiency'!AL$1),0)</f>
        <v>951320382081986.13</v>
      </c>
      <c r="AM40" s="230">
        <f>VLOOKUP($A40,'Value Added'!$A$1:$AX$44,COLUMN('Value Added'!AR$1),0)*VLOOKUP($A40,'Energy Efficiency'!$A$22:$AS$52,COLUMN('Energy Efficiency'!AM$1),0)</f>
        <v>952937164377760.5</v>
      </c>
      <c r="AN40" s="230">
        <f>VLOOKUP($A40,'Value Added'!$A$1:$AX$44,COLUMN('Value Added'!AS$1),0)*VLOOKUP($A40,'Energy Efficiency'!$A$22:$AS$52,COLUMN('Energy Efficiency'!AN$1),0)</f>
        <v>954268139604663.38</v>
      </c>
      <c r="AO40" s="230">
        <f>VLOOKUP($A40,'Value Added'!$A$1:$AX$44,COLUMN('Value Added'!AT$1),0)*VLOOKUP($A40,'Energy Efficiency'!$A$22:$AS$52,COLUMN('Energy Efficiency'!AO$1),0)</f>
        <v>955322835667286.25</v>
      </c>
      <c r="AP40" s="230">
        <f>VLOOKUP($A40,'Value Added'!$A$1:$AX$44,COLUMN('Value Added'!AU$1),0)*VLOOKUP($A40,'Energy Efficiency'!$A$22:$AS$52,COLUMN('Energy Efficiency'!AP$1),0)</f>
        <v>956111074106763.5</v>
      </c>
      <c r="AQ40" s="230">
        <f>VLOOKUP($A40,'Value Added'!$A$1:$AX$44,COLUMN('Value Added'!AV$1),0)*VLOOKUP($A40,'Energy Efficiency'!$A$22:$AS$52,COLUMN('Energy Efficiency'!AQ$1),0)</f>
        <v>956642940913439.13</v>
      </c>
      <c r="AR40" s="230">
        <f>VLOOKUP($A40,'Value Added'!$A$1:$AX$44,COLUMN('Value Added'!AW$1),0)*VLOOKUP($A40,'Energy Efficiency'!$A$22:$AS$52,COLUMN('Energy Efficiency'!AR$1),0)</f>
        <v>956928758058904.63</v>
      </c>
      <c r="AS40" s="230">
        <f>VLOOKUP($A40,'Value Added'!$A$1:$AX$44,COLUMN('Value Added'!AX$1),0)*VLOOKUP($A40,'Energy Efficiency'!$A$22:$AS$52,COLUMN('Energy Efficiency'!AS$1),0)</f>
        <v>956659530275786.88</v>
      </c>
    </row>
    <row r="41" spans="1:45" x14ac:dyDescent="0.25">
      <c r="A41" s="74" t="s">
        <v>30</v>
      </c>
      <c r="B41" s="152" t="s">
        <v>314</v>
      </c>
      <c r="C41" s="152" t="s">
        <v>357</v>
      </c>
      <c r="D41" s="234">
        <f>VLOOKUP($A41,'Value Added'!$A$1:$AX$44,COLUMN('Value Added'!I$1),0)*VLOOKUP($A41,'Energy Efficiency'!$A$22:$AS$52,COLUMN('Energy Efficiency'!D$1),0)</f>
        <v>235807334449328.06</v>
      </c>
      <c r="E41" s="230">
        <f>VLOOKUP($A41,'Value Added'!$A$1:$AX$44,COLUMN('Value Added'!J$1),0)*VLOOKUP($A41,'Energy Efficiency'!$A$22:$AS$52,COLUMN('Energy Efficiency'!E$1),0)</f>
        <v>219585176038547.75</v>
      </c>
      <c r="F41" s="230">
        <f>VLOOKUP($A41,'Value Added'!$A$1:$AX$44,COLUMN('Value Added'!K$1),0)*VLOOKUP($A41,'Energy Efficiency'!$A$22:$AS$52,COLUMN('Energy Efficiency'!F$1),0)</f>
        <v>257308365482248.56</v>
      </c>
      <c r="G41" s="230">
        <f>VLOOKUP($A41,'Value Added'!$A$1:$AX$44,COLUMN('Value Added'!L$1),0)*VLOOKUP($A41,'Energy Efficiency'!$A$22:$AS$52,COLUMN('Energy Efficiency'!G$1),0)</f>
        <v>270737662271957.63</v>
      </c>
      <c r="H41" s="230">
        <f>VLOOKUP($A41,'Value Added'!$A$1:$AX$44,COLUMN('Value Added'!M$1),0)*VLOOKUP($A41,'Energy Efficiency'!$A$22:$AS$52,COLUMN('Energy Efficiency'!H$1),0)</f>
        <v>283927790921740.44</v>
      </c>
      <c r="I41" s="230">
        <f>VLOOKUP($A41,'Value Added'!$A$1:$AX$44,COLUMN('Value Added'!N$1),0)*VLOOKUP($A41,'Energy Efficiency'!$A$22:$AS$52,COLUMN('Energy Efficiency'!I$1),0)</f>
        <v>299225831514878.38</v>
      </c>
      <c r="J41" s="230">
        <f>VLOOKUP($A41,'Value Added'!$A$1:$AX$44,COLUMN('Value Added'!O$1),0)*VLOOKUP($A41,'Energy Efficiency'!$A$22:$AS$52,COLUMN('Energy Efficiency'!J$1),0)</f>
        <v>318637845549026.75</v>
      </c>
      <c r="K41" s="230">
        <f>VLOOKUP($A41,'Value Added'!$A$1:$AX$44,COLUMN('Value Added'!P$1),0)*VLOOKUP($A41,'Energy Efficiency'!$A$22:$AS$52,COLUMN('Energy Efficiency'!K$1),0)</f>
        <v>337507347699369.38</v>
      </c>
      <c r="L41" s="230">
        <f>VLOOKUP($A41,'Value Added'!$A$1:$AX$44,COLUMN('Value Added'!Q$1),0)*VLOOKUP($A41,'Energy Efficiency'!$A$22:$AS$52,COLUMN('Energy Efficiency'!L$1),0)</f>
        <v>354239516031256.25</v>
      </c>
      <c r="M41" s="230">
        <f>VLOOKUP($A41,'Value Added'!$A$1:$AX$44,COLUMN('Value Added'!R$1),0)*VLOOKUP($A41,'Energy Efficiency'!$A$22:$AS$52,COLUMN('Energy Efficiency'!M$1),0)</f>
        <v>369043618220823</v>
      </c>
      <c r="N41" s="230">
        <f>VLOOKUP($A41,'Value Added'!$A$1:$AX$44,COLUMN('Value Added'!S$1),0)*VLOOKUP($A41,'Energy Efficiency'!$A$22:$AS$52,COLUMN('Energy Efficiency'!N$1),0)</f>
        <v>382264822615785.25</v>
      </c>
      <c r="O41" s="230">
        <f>VLOOKUP($A41,'Value Added'!$A$1:$AX$44,COLUMN('Value Added'!T$1),0)*VLOOKUP($A41,'Energy Efficiency'!$A$22:$AS$52,COLUMN('Energy Efficiency'!O$1),0)</f>
        <v>394362791340837.25</v>
      </c>
      <c r="P41" s="230">
        <f>VLOOKUP($A41,'Value Added'!$A$1:$AX$44,COLUMN('Value Added'!U$1),0)*VLOOKUP($A41,'Energy Efficiency'!$A$22:$AS$52,COLUMN('Energy Efficiency'!P$1),0)</f>
        <v>405848634257133.06</v>
      </c>
      <c r="Q41" s="230">
        <f>VLOOKUP($A41,'Value Added'!$A$1:$AX$44,COLUMN('Value Added'!V$1),0)*VLOOKUP($A41,'Energy Efficiency'!$A$22:$AS$52,COLUMN('Energy Efficiency'!Q$1),0)</f>
        <v>416877936500530.44</v>
      </c>
      <c r="R41" s="230">
        <f>VLOOKUP($A41,'Value Added'!$A$1:$AX$44,COLUMN('Value Added'!W$1),0)*VLOOKUP($A41,'Energy Efficiency'!$A$22:$AS$52,COLUMN('Energy Efficiency'!R$1),0)</f>
        <v>427585585296606.63</v>
      </c>
      <c r="S41" s="230">
        <f>VLOOKUP($A41,'Value Added'!$A$1:$AX$44,COLUMN('Value Added'!X$1),0)*VLOOKUP($A41,'Energy Efficiency'!$A$22:$AS$52,COLUMN('Energy Efficiency'!S$1),0)</f>
        <v>438126159158835.19</v>
      </c>
      <c r="T41" s="230">
        <f>VLOOKUP($A41,'Value Added'!$A$1:$AX$44,COLUMN('Value Added'!Y$1),0)*VLOOKUP($A41,'Energy Efficiency'!$A$22:$AS$52,COLUMN('Energy Efficiency'!T$1),0)</f>
        <v>448673019905672.56</v>
      </c>
      <c r="U41" s="230">
        <f>VLOOKUP($A41,'Value Added'!$A$1:$AX$44,COLUMN('Value Added'!Z$1),0)*VLOOKUP($A41,'Energy Efficiency'!$A$22:$AS$52,COLUMN('Energy Efficiency'!U$1),0)</f>
        <v>459440308436020.94</v>
      </c>
      <c r="V41" s="230">
        <f>VLOOKUP($A41,'Value Added'!$A$1:$AX$44,COLUMN('Value Added'!AA$1),0)*VLOOKUP($A41,'Energy Efficiency'!$A$22:$AS$52,COLUMN('Energy Efficiency'!V$1),0)</f>
        <v>470377583216412.75</v>
      </c>
      <c r="W41" s="230">
        <f>VLOOKUP($A41,'Value Added'!$A$1:$AX$44,COLUMN('Value Added'!AB$1),0)*VLOOKUP($A41,'Energy Efficiency'!$A$22:$AS$52,COLUMN('Energy Efficiency'!W$1),0)</f>
        <v>481452653260010.31</v>
      </c>
      <c r="X41" s="230">
        <f>VLOOKUP($A41,'Value Added'!$A$1:$AX$44,COLUMN('Value Added'!AC$1),0)*VLOOKUP($A41,'Energy Efficiency'!$A$22:$AS$52,COLUMN('Energy Efficiency'!X$1),0)</f>
        <v>492630235937098.75</v>
      </c>
      <c r="Y41" s="230">
        <f>VLOOKUP($A41,'Value Added'!$A$1:$AX$44,COLUMN('Value Added'!AD$1),0)*VLOOKUP($A41,'Energy Efficiency'!$A$22:$AS$52,COLUMN('Energy Efficiency'!Y$1),0)</f>
        <v>503871877040487.38</v>
      </c>
      <c r="Z41" s="230">
        <f>VLOOKUP($A41,'Value Added'!$A$1:$AX$44,COLUMN('Value Added'!AE$1),0)*VLOOKUP($A41,'Energy Efficiency'!$A$22:$AS$52,COLUMN('Energy Efficiency'!Z$1),0)</f>
        <v>515135898981173.44</v>
      </c>
      <c r="AA41" s="230">
        <f>VLOOKUP($A41,'Value Added'!$A$1:$AX$44,COLUMN('Value Added'!AF$1),0)*VLOOKUP($A41,'Energy Efficiency'!$A$22:$AS$52,COLUMN('Energy Efficiency'!AA$1),0)</f>
        <v>526377381102098</v>
      </c>
      <c r="AB41" s="230">
        <f>VLOOKUP($A41,'Value Added'!$A$1:$AX$44,COLUMN('Value Added'!AG$1),0)*VLOOKUP($A41,'Energy Efficiency'!$A$22:$AS$52,COLUMN('Energy Efficiency'!AB$1),0)</f>
        <v>537548176150831</v>
      </c>
      <c r="AC41" s="230">
        <f>VLOOKUP($A41,'Value Added'!$A$1:$AX$44,COLUMN('Value Added'!AH$1),0)*VLOOKUP($A41,'Energy Efficiency'!$A$22:$AS$52,COLUMN('Energy Efficiency'!AC$1),0)</f>
        <v>548596966928118.63</v>
      </c>
      <c r="AD41" s="230">
        <f>VLOOKUP($A41,'Value Added'!$A$1:$AX$44,COLUMN('Value Added'!AI$1),0)*VLOOKUP($A41,'Energy Efficiency'!$A$22:$AS$52,COLUMN('Energy Efficiency'!AD$1),0)</f>
        <v>559469367017038.31</v>
      </c>
      <c r="AE41" s="230">
        <f>VLOOKUP($A41,'Value Added'!$A$1:$AX$44,COLUMN('Value Added'!AJ$1),0)*VLOOKUP($A41,'Energy Efficiency'!$A$22:$AS$52,COLUMN('Energy Efficiency'!AE$1),0)</f>
        <v>570108069286035.88</v>
      </c>
      <c r="AF41" s="230">
        <f>VLOOKUP($A41,'Value Added'!$A$1:$AX$44,COLUMN('Value Added'!AK$1),0)*VLOOKUP($A41,'Energy Efficiency'!$A$22:$AS$52,COLUMN('Energy Efficiency'!AF$1),0)</f>
        <v>580453045538391.38</v>
      </c>
      <c r="AG41" s="230">
        <f>VLOOKUP($A41,'Value Added'!$A$1:$AX$44,COLUMN('Value Added'!AL$1),0)*VLOOKUP($A41,'Energy Efficiency'!$A$22:$AS$52,COLUMN('Energy Efficiency'!AG$1),0)</f>
        <v>590441800241499.88</v>
      </c>
      <c r="AH41" s="230">
        <f>VLOOKUP($A41,'Value Added'!$A$1:$AX$44,COLUMN('Value Added'!AM$1),0)*VLOOKUP($A41,'Energy Efficiency'!$A$22:$AS$52,COLUMN('Energy Efficiency'!AH$1),0)</f>
        <v>600009680704982.75</v>
      </c>
      <c r="AI41" s="230">
        <f>VLOOKUP($A41,'Value Added'!$A$1:$AX$44,COLUMN('Value Added'!AN$1),0)*VLOOKUP($A41,'Energy Efficiency'!$A$22:$AS$52,COLUMN('Energy Efficiency'!AI$1),0)</f>
        <v>609090245382133.5</v>
      </c>
      <c r="AJ41" s="230">
        <f>VLOOKUP($A41,'Value Added'!$A$1:$AX$44,COLUMN('Value Added'!AO$1),0)*VLOOKUP($A41,'Energy Efficiency'!$A$22:$AS$52,COLUMN('Energy Efficiency'!AJ$1),0)</f>
        <v>617615691142746</v>
      </c>
      <c r="AK41" s="230">
        <f>VLOOKUP($A41,'Value Added'!$A$1:$AX$44,COLUMN('Value Added'!AP$1),0)*VLOOKUP($A41,'Energy Efficiency'!$A$22:$AS$52,COLUMN('Energy Efficiency'!AK$1),0)</f>
        <v>625517339408542.75</v>
      </c>
      <c r="AL41" s="230">
        <f>VLOOKUP($A41,'Value Added'!$A$1:$AX$44,COLUMN('Value Added'!AQ$1),0)*VLOOKUP($A41,'Energy Efficiency'!$A$22:$AS$52,COLUMN('Energy Efficiency'!AL$1),0)</f>
        <v>632726179960849.25</v>
      </c>
      <c r="AM41" s="230">
        <f>VLOOKUP($A41,'Value Added'!$A$1:$AX$44,COLUMN('Value Added'!AR$1),0)*VLOOKUP($A41,'Energy Efficiency'!$A$22:$AS$52,COLUMN('Energy Efficiency'!AM$1),0)</f>
        <v>639173470033679.88</v>
      </c>
      <c r="AN41" s="230">
        <f>VLOOKUP($A41,'Value Added'!$A$1:$AX$44,COLUMN('Value Added'!AS$1),0)*VLOOKUP($A41,'Energy Efficiency'!$A$22:$AS$52,COLUMN('Energy Efficiency'!AN$1),0)</f>
        <v>644791385009036.5</v>
      </c>
      <c r="AO41" s="230">
        <f>VLOOKUP($A41,'Value Added'!$A$1:$AX$44,COLUMN('Value Added'!AT$1),0)*VLOOKUP($A41,'Energy Efficiency'!$A$22:$AS$52,COLUMN('Energy Efficiency'!AO$1),0)</f>
        <v>649513715654749.63</v>
      </c>
      <c r="AP41" s="230">
        <f>VLOOKUP($A41,'Value Added'!$A$1:$AX$44,COLUMN('Value Added'!AU$1),0)*VLOOKUP($A41,'Energy Efficiency'!$A$22:$AS$52,COLUMN('Energy Efficiency'!AP$1),0)</f>
        <v>653276605413855</v>
      </c>
      <c r="AQ41" s="230">
        <f>VLOOKUP($A41,'Value Added'!$A$1:$AX$44,COLUMN('Value Added'!AV$1),0)*VLOOKUP($A41,'Energy Efficiency'!$A$22:$AS$52,COLUMN('Energy Efficiency'!AQ$1),0)</f>
        <v>656019319798770.13</v>
      </c>
      <c r="AR41" s="230">
        <f>VLOOKUP($A41,'Value Added'!$A$1:$AX$44,COLUMN('Value Added'!AW$1),0)*VLOOKUP($A41,'Energy Efficiency'!$A$22:$AS$52,COLUMN('Energy Efficiency'!AR$1),0)</f>
        <v>657685038498558.88</v>
      </c>
      <c r="AS41" s="230">
        <f>VLOOKUP($A41,'Value Added'!$A$1:$AX$44,COLUMN('Value Added'!AX$1),0)*VLOOKUP($A41,'Energy Efficiency'!$A$22:$AS$52,COLUMN('Energy Efficiency'!AS$1),0)</f>
        <v>658001885904438.88</v>
      </c>
    </row>
    <row r="42" spans="1:45" x14ac:dyDescent="0.25">
      <c r="A42" s="74" t="s">
        <v>32</v>
      </c>
      <c r="B42" s="152" t="s">
        <v>314</v>
      </c>
      <c r="C42" s="152" t="s">
        <v>357</v>
      </c>
      <c r="D42" s="234">
        <f>VLOOKUP($A42,'Value Added'!$A$1:$AX$44,COLUMN('Value Added'!I$1),0)*VLOOKUP($A42,'Energy Efficiency'!$A$22:$AS$52,COLUMN('Energy Efficiency'!D$1),0)</f>
        <v>212543982662346.34</v>
      </c>
      <c r="E42" s="230">
        <f>VLOOKUP($A42,'Value Added'!$A$1:$AX$44,COLUMN('Value Added'!J$1),0)*VLOOKUP($A42,'Energy Efficiency'!$A$22:$AS$52,COLUMN('Energy Efficiency'!E$1),0)</f>
        <v>207029209172070.75</v>
      </c>
      <c r="F42" s="230">
        <f>VLOOKUP($A42,'Value Added'!$A$1:$AX$44,COLUMN('Value Added'!K$1),0)*VLOOKUP($A42,'Energy Efficiency'!$A$22:$AS$52,COLUMN('Energy Efficiency'!F$1),0)</f>
        <v>233546521325910.09</v>
      </c>
      <c r="G42" s="230">
        <f>VLOOKUP($A42,'Value Added'!$A$1:$AX$44,COLUMN('Value Added'!L$1),0)*VLOOKUP($A42,'Energy Efficiency'!$A$22:$AS$52,COLUMN('Energy Efficiency'!G$1),0)</f>
        <v>242889294090250.03</v>
      </c>
      <c r="H42" s="230">
        <f>VLOOKUP($A42,'Value Added'!$A$1:$AX$44,COLUMN('Value Added'!M$1),0)*VLOOKUP($A42,'Energy Efficiency'!$A$22:$AS$52,COLUMN('Energy Efficiency'!H$1),0)</f>
        <v>251181440662106.13</v>
      </c>
      <c r="I42" s="230">
        <f>VLOOKUP($A42,'Value Added'!$A$1:$AX$44,COLUMN('Value Added'!N$1),0)*VLOOKUP($A42,'Energy Efficiency'!$A$22:$AS$52,COLUMN('Energy Efficiency'!I$1),0)</f>
        <v>256095638678739.56</v>
      </c>
      <c r="J42" s="230">
        <f>VLOOKUP($A42,'Value Added'!$A$1:$AX$44,COLUMN('Value Added'!O$1),0)*VLOOKUP($A42,'Energy Efficiency'!$A$22:$AS$52,COLUMN('Energy Efficiency'!J$1),0)</f>
        <v>262314836021259.31</v>
      </c>
      <c r="K42" s="230">
        <f>VLOOKUP($A42,'Value Added'!$A$1:$AX$44,COLUMN('Value Added'!P$1),0)*VLOOKUP($A42,'Energy Efficiency'!$A$22:$AS$52,COLUMN('Energy Efficiency'!K$1),0)</f>
        <v>268620828394140.41</v>
      </c>
      <c r="L42" s="230">
        <f>VLOOKUP($A42,'Value Added'!$A$1:$AX$44,COLUMN('Value Added'!Q$1),0)*VLOOKUP($A42,'Energy Efficiency'!$A$22:$AS$52,COLUMN('Energy Efficiency'!L$1),0)</f>
        <v>274194875898681.09</v>
      </c>
      <c r="M42" s="230">
        <f>VLOOKUP($A42,'Value Added'!$A$1:$AX$44,COLUMN('Value Added'!R$1),0)*VLOOKUP($A42,'Energy Efficiency'!$A$22:$AS$52,COLUMN('Energy Efficiency'!M$1),0)</f>
        <v>278998184876028.34</v>
      </c>
      <c r="N42" s="230">
        <f>VLOOKUP($A42,'Value Added'!$A$1:$AX$44,COLUMN('Value Added'!S$1),0)*VLOOKUP($A42,'Energy Efficiency'!$A$22:$AS$52,COLUMN('Energy Efficiency'!N$1),0)</f>
        <v>282999316336089.5</v>
      </c>
      <c r="O42" s="230">
        <f>VLOOKUP($A42,'Value Added'!$A$1:$AX$44,COLUMN('Value Added'!T$1),0)*VLOOKUP($A42,'Energy Efficiency'!$A$22:$AS$52,COLUMN('Energy Efficiency'!O$1),0)</f>
        <v>286174499880507.13</v>
      </c>
      <c r="P42" s="230">
        <f>VLOOKUP($A42,'Value Added'!$A$1:$AX$44,COLUMN('Value Added'!U$1),0)*VLOOKUP($A42,'Energy Efficiency'!$A$22:$AS$52,COLUMN('Energy Efficiency'!P$1),0)</f>
        <v>288556566487529.94</v>
      </c>
      <c r="Q42" s="230">
        <f>VLOOKUP($A42,'Value Added'!$A$1:$AX$44,COLUMN('Value Added'!V$1),0)*VLOOKUP($A42,'Energy Efficiency'!$A$22:$AS$52,COLUMN('Energy Efficiency'!Q$1),0)</f>
        <v>290208492255190.44</v>
      </c>
      <c r="R42" s="230">
        <f>VLOOKUP($A42,'Value Added'!$A$1:$AX$44,COLUMN('Value Added'!W$1),0)*VLOOKUP($A42,'Energy Efficiency'!$A$22:$AS$52,COLUMN('Energy Efficiency'!R$1),0)</f>
        <v>291250307257683.5</v>
      </c>
      <c r="S42" s="230">
        <f>VLOOKUP($A42,'Value Added'!$A$1:$AX$44,COLUMN('Value Added'!X$1),0)*VLOOKUP($A42,'Energy Efficiency'!$A$22:$AS$52,COLUMN('Energy Efficiency'!S$1),0)</f>
        <v>291808394965118.31</v>
      </c>
      <c r="T42" s="230">
        <f>VLOOKUP($A42,'Value Added'!$A$1:$AX$44,COLUMN('Value Added'!Y$1),0)*VLOOKUP($A42,'Energy Efficiency'!$A$22:$AS$52,COLUMN('Energy Efficiency'!T$1),0)</f>
        <v>292013063174546.5</v>
      </c>
      <c r="U42" s="230">
        <f>VLOOKUP($A42,'Value Added'!$A$1:$AX$44,COLUMN('Value Added'!Z$1),0)*VLOOKUP($A42,'Energy Efficiency'!$A$22:$AS$52,COLUMN('Energy Efficiency'!U$1),0)</f>
        <v>292016347129090.44</v>
      </c>
      <c r="V42" s="230">
        <f>VLOOKUP($A42,'Value Added'!$A$1:$AX$44,COLUMN('Value Added'!AA$1),0)*VLOOKUP($A42,'Energy Efficiency'!$A$22:$AS$52,COLUMN('Energy Efficiency'!V$1),0)</f>
        <v>291815835785280.19</v>
      </c>
      <c r="W42" s="230">
        <f>VLOOKUP($A42,'Value Added'!$A$1:$AX$44,COLUMN('Value Added'!AB$1),0)*VLOOKUP($A42,'Energy Efficiency'!$A$22:$AS$52,COLUMN('Energy Efficiency'!W$1),0)</f>
        <v>291429187104277.31</v>
      </c>
      <c r="X42" s="230">
        <f>VLOOKUP($A42,'Value Added'!$A$1:$AX$44,COLUMN('Value Added'!AC$1),0)*VLOOKUP($A42,'Energy Efficiency'!$A$22:$AS$52,COLUMN('Energy Efficiency'!X$1),0)</f>
        <v>290874346781319.5</v>
      </c>
      <c r="Y42" s="230">
        <f>VLOOKUP($A42,'Value Added'!$A$1:$AX$44,COLUMN('Value Added'!AD$1),0)*VLOOKUP($A42,'Energy Efficiency'!$A$22:$AS$52,COLUMN('Energy Efficiency'!Y$1),0)</f>
        <v>290169441387819.31</v>
      </c>
      <c r="Z42" s="230">
        <f>VLOOKUP($A42,'Value Added'!$A$1:$AX$44,COLUMN('Value Added'!AE$1),0)*VLOOKUP($A42,'Energy Efficiency'!$A$22:$AS$52,COLUMN('Energy Efficiency'!Z$1),0)</f>
        <v>289332681801306.5</v>
      </c>
      <c r="AA42" s="230">
        <f>VLOOKUP($A42,'Value Added'!$A$1:$AX$44,COLUMN('Value Added'!AF$1),0)*VLOOKUP($A42,'Energy Efficiency'!$A$22:$AS$52,COLUMN('Energy Efficiency'!AA$1),0)</f>
        <v>288382277341734.81</v>
      </c>
      <c r="AB42" s="230">
        <f>VLOOKUP($A42,'Value Added'!$A$1:$AX$44,COLUMN('Value Added'!AG$1),0)*VLOOKUP($A42,'Energy Efficiency'!$A$22:$AS$52,COLUMN('Energy Efficiency'!AB$1),0)</f>
        <v>287336360879798.19</v>
      </c>
      <c r="AC42" s="230">
        <f>VLOOKUP($A42,'Value Added'!$A$1:$AX$44,COLUMN('Value Added'!AH$1),0)*VLOOKUP($A42,'Energy Efficiency'!$A$22:$AS$52,COLUMN('Energy Efficiency'!AC$1),0)</f>
        <v>286212925047223.38</v>
      </c>
      <c r="AD42" s="230">
        <f>VLOOKUP($A42,'Value Added'!$A$1:$AX$44,COLUMN('Value Added'!AI$1),0)*VLOOKUP($A42,'Energy Efficiency'!$A$22:$AS$52,COLUMN('Energy Efficiency'!AD$1),0)</f>
        <v>285029769561480.63</v>
      </c>
      <c r="AE42" s="230">
        <f>VLOOKUP($A42,'Value Added'!$A$1:$AX$44,COLUMN('Value Added'!AJ$1),0)*VLOOKUP($A42,'Energy Efficiency'!$A$22:$AS$52,COLUMN('Energy Efficiency'!AE$1),0)</f>
        <v>283804459578451.25</v>
      </c>
      <c r="AF42" s="230">
        <f>VLOOKUP($A42,'Value Added'!$A$1:$AX$44,COLUMN('Value Added'!AK$1),0)*VLOOKUP($A42,'Energy Efficiency'!$A$22:$AS$52,COLUMN('Energy Efficiency'!AF$1),0)</f>
        <v>282554294906592.44</v>
      </c>
      <c r="AG42" s="230">
        <f>VLOOKUP($A42,'Value Added'!$A$1:$AX$44,COLUMN('Value Added'!AL$1),0)*VLOOKUP($A42,'Energy Efficiency'!$A$22:$AS$52,COLUMN('Energy Efficiency'!AG$1),0)</f>
        <v>281296289854770.03</v>
      </c>
      <c r="AH42" s="230">
        <f>VLOOKUP($A42,'Value Added'!$A$1:$AX$44,COLUMN('Value Added'!AM$1),0)*VLOOKUP($A42,'Energy Efficiency'!$A$22:$AS$52,COLUMN('Energy Efficiency'!AH$1),0)</f>
        <v>280047163442991.38</v>
      </c>
      <c r="AI42" s="230">
        <f>VLOOKUP($A42,'Value Added'!$A$1:$AX$44,COLUMN('Value Added'!AN$1),0)*VLOOKUP($A42,'Energy Efficiency'!$A$22:$AS$52,COLUMN('Energy Efficiency'!AI$1),0)</f>
        <v>278823339680076.88</v>
      </c>
      <c r="AJ42" s="230">
        <f>VLOOKUP($A42,'Value Added'!$A$1:$AX$44,COLUMN('Value Added'!AO$1),0)*VLOOKUP($A42,'Energy Efficiency'!$A$22:$AS$52,COLUMN('Energy Efficiency'!AJ$1),0)</f>
        <v>277640957604330.09</v>
      </c>
      <c r="AK42" s="230">
        <f>VLOOKUP($A42,'Value Added'!$A$1:$AX$44,COLUMN('Value Added'!AP$1),0)*VLOOKUP($A42,'Energy Efficiency'!$A$22:$AS$52,COLUMN('Energy Efficiency'!AK$1),0)</f>
        <v>276515890791707.5</v>
      </c>
      <c r="AL42" s="230">
        <f>VLOOKUP($A42,'Value Added'!$A$1:$AX$44,COLUMN('Value Added'!AQ$1),0)*VLOOKUP($A42,'Energy Efficiency'!$A$22:$AS$52,COLUMN('Energy Efficiency'!AL$1),0)</f>
        <v>275463776060241.28</v>
      </c>
      <c r="AM42" s="230">
        <f>VLOOKUP($A42,'Value Added'!$A$1:$AX$44,COLUMN('Value Added'!AR$1),0)*VLOOKUP($A42,'Energy Efficiency'!$A$22:$AS$52,COLUMN('Energy Efficiency'!AM$1),0)</f>
        <v>274500051138790.19</v>
      </c>
      <c r="AN42" s="230">
        <f>VLOOKUP($A42,'Value Added'!$A$1:$AX$44,COLUMN('Value Added'!AS$1),0)*VLOOKUP($A42,'Energy Efficiency'!$A$22:$AS$52,COLUMN('Energy Efficiency'!AN$1),0)</f>
        <v>273640001122104.25</v>
      </c>
      <c r="AO42" s="230">
        <f>VLOOKUP($A42,'Value Added'!$A$1:$AX$44,COLUMN('Value Added'!AT$1),0)*VLOOKUP($A42,'Energy Efficiency'!$A$22:$AS$52,COLUMN('Energy Efficiency'!AO$1),0)</f>
        <v>272898813602258.16</v>
      </c>
      <c r="AP42" s="230">
        <f>VLOOKUP($A42,'Value Added'!$A$1:$AX$44,COLUMN('Value Added'!AU$1),0)*VLOOKUP($A42,'Energy Efficiency'!$A$22:$AS$52,COLUMN('Energy Efficiency'!AP$1),0)</f>
        <v>272291642448559.25</v>
      </c>
      <c r="AQ42" s="230">
        <f>VLOOKUP($A42,'Value Added'!$A$1:$AX$44,COLUMN('Value Added'!AV$1),0)*VLOOKUP($A42,'Energy Efficiency'!$A$22:$AS$52,COLUMN('Energy Efficiency'!AQ$1),0)</f>
        <v>271833680304045.44</v>
      </c>
      <c r="AR42" s="230">
        <f>VLOOKUP($A42,'Value Added'!$A$1:$AX$44,COLUMN('Value Added'!AW$1),0)*VLOOKUP($A42,'Energy Efficiency'!$A$22:$AS$52,COLUMN('Energy Efficiency'!AR$1),0)</f>
        <v>271540239977085.94</v>
      </c>
      <c r="AS42" s="230">
        <f>VLOOKUP($A42,'Value Added'!$A$1:$AX$44,COLUMN('Value Added'!AX$1),0)*VLOOKUP($A42,'Energy Efficiency'!$A$22:$AS$52,COLUMN('Energy Efficiency'!AS$1),0)</f>
        <v>271336218372437.81</v>
      </c>
    </row>
    <row r="43" spans="1:45" x14ac:dyDescent="0.25">
      <c r="A43" s="74" t="s">
        <v>33</v>
      </c>
      <c r="B43" s="152" t="s">
        <v>314</v>
      </c>
      <c r="C43" s="152" t="s">
        <v>357</v>
      </c>
      <c r="D43" s="234">
        <f>VLOOKUP($A43,'Value Added'!$A$1:$AX$44,COLUMN('Value Added'!I$1),0)*VLOOKUP($A43,'Energy Efficiency'!$A$22:$AS$52,COLUMN('Energy Efficiency'!D$1),0)</f>
        <v>355602451056580.88</v>
      </c>
      <c r="E43" s="230">
        <f>VLOOKUP($A43,'Value Added'!$A$1:$AX$44,COLUMN('Value Added'!J$1),0)*VLOOKUP($A43,'Energy Efficiency'!$A$22:$AS$52,COLUMN('Energy Efficiency'!E$1),0)</f>
        <v>391851376450712.25</v>
      </c>
      <c r="F43" s="230">
        <f>VLOOKUP($A43,'Value Added'!$A$1:$AX$44,COLUMN('Value Added'!K$1),0)*VLOOKUP($A43,'Energy Efficiency'!$A$22:$AS$52,COLUMN('Energy Efficiency'!F$1),0)</f>
        <v>476295761622883.75</v>
      </c>
      <c r="G43" s="230">
        <f>VLOOKUP($A43,'Value Added'!$A$1:$AX$44,COLUMN('Value Added'!L$1),0)*VLOOKUP($A43,'Energy Efficiency'!$A$22:$AS$52,COLUMN('Energy Efficiency'!G$1),0)</f>
        <v>541304723254829.63</v>
      </c>
      <c r="H43" s="230">
        <f>VLOOKUP($A43,'Value Added'!$A$1:$AX$44,COLUMN('Value Added'!M$1),0)*VLOOKUP($A43,'Energy Efficiency'!$A$22:$AS$52,COLUMN('Energy Efficiency'!H$1),0)</f>
        <v>572624423835619.75</v>
      </c>
      <c r="I43" s="230">
        <f>VLOOKUP($A43,'Value Added'!$A$1:$AX$44,COLUMN('Value Added'!N$1),0)*VLOOKUP($A43,'Energy Efficiency'!$A$22:$AS$52,COLUMN('Energy Efficiency'!I$1),0)</f>
        <v>615963970582912.25</v>
      </c>
      <c r="J43" s="230">
        <f>VLOOKUP($A43,'Value Added'!$A$1:$AX$44,COLUMN('Value Added'!O$1),0)*VLOOKUP($A43,'Energy Efficiency'!$A$22:$AS$52,COLUMN('Energy Efficiency'!J$1),0)</f>
        <v>671823176294404.38</v>
      </c>
      <c r="K43" s="230">
        <f>VLOOKUP($A43,'Value Added'!$A$1:$AX$44,COLUMN('Value Added'!P$1),0)*VLOOKUP($A43,'Energy Efficiency'!$A$22:$AS$52,COLUMN('Energy Efficiency'!K$1),0)</f>
        <v>726471916412773.13</v>
      </c>
      <c r="L43" s="230">
        <f>VLOOKUP($A43,'Value Added'!$A$1:$AX$44,COLUMN('Value Added'!Q$1),0)*VLOOKUP($A43,'Energy Efficiency'!$A$22:$AS$52,COLUMN('Energy Efficiency'!L$1),0)</f>
        <v>775546035020223.5</v>
      </c>
      <c r="M43" s="230">
        <f>VLOOKUP($A43,'Value Added'!$A$1:$AX$44,COLUMN('Value Added'!R$1),0)*VLOOKUP($A43,'Energy Efficiency'!$A$22:$AS$52,COLUMN('Energy Efficiency'!M$1),0)</f>
        <v>819725478813511.38</v>
      </c>
      <c r="N43" s="230">
        <f>VLOOKUP($A43,'Value Added'!$A$1:$AX$44,COLUMN('Value Added'!S$1),0)*VLOOKUP($A43,'Energy Efficiency'!$A$22:$AS$52,COLUMN('Energy Efficiency'!N$1),0)</f>
        <v>860297348225820.13</v>
      </c>
      <c r="O43" s="230">
        <f>VLOOKUP($A43,'Value Added'!$A$1:$AX$44,COLUMN('Value Added'!T$1),0)*VLOOKUP($A43,'Energy Efficiency'!$A$22:$AS$52,COLUMN('Energy Efficiency'!O$1),0)</f>
        <v>899073567217824</v>
      </c>
      <c r="P43" s="230">
        <f>VLOOKUP($A43,'Value Added'!$A$1:$AX$44,COLUMN('Value Added'!U$1),0)*VLOOKUP($A43,'Energy Efficiency'!$A$22:$AS$52,COLUMN('Energy Efficiency'!P$1),0)</f>
        <v>937962655916580.75</v>
      </c>
      <c r="Q43" s="230">
        <f>VLOOKUP($A43,'Value Added'!$A$1:$AX$44,COLUMN('Value Added'!V$1),0)*VLOOKUP($A43,'Energy Efficiency'!$A$22:$AS$52,COLUMN('Energy Efficiency'!Q$1),0)</f>
        <v>977135614092409.63</v>
      </c>
      <c r="R43" s="230">
        <f>VLOOKUP($A43,'Value Added'!$A$1:$AX$44,COLUMN('Value Added'!W$1),0)*VLOOKUP($A43,'Energy Efficiency'!$A$22:$AS$52,COLUMN('Energy Efficiency'!R$1),0)</f>
        <v>1016408705918380.1</v>
      </c>
      <c r="S43" s="230">
        <f>VLOOKUP($A43,'Value Added'!$A$1:$AX$44,COLUMN('Value Added'!X$1),0)*VLOOKUP($A43,'Energy Efficiency'!$A$22:$AS$52,COLUMN('Energy Efficiency'!S$1),0)</f>
        <v>1055580627898805.4</v>
      </c>
      <c r="T43" s="230">
        <f>VLOOKUP($A43,'Value Added'!$A$1:$AX$44,COLUMN('Value Added'!Y$1),0)*VLOOKUP($A43,'Energy Efficiency'!$A$22:$AS$52,COLUMN('Energy Efficiency'!T$1),0)</f>
        <v>1094433076917246.8</v>
      </c>
      <c r="U43" s="230">
        <f>VLOOKUP($A43,'Value Added'!$A$1:$AX$44,COLUMN('Value Added'!Z$1),0)*VLOOKUP($A43,'Energy Efficiency'!$A$22:$AS$52,COLUMN('Energy Efficiency'!U$1),0)</f>
        <v>1132903031755431.3</v>
      </c>
      <c r="V43" s="230">
        <f>VLOOKUP($A43,'Value Added'!$A$1:$AX$44,COLUMN('Value Added'!AA$1),0)*VLOOKUP($A43,'Energy Efficiency'!$A$22:$AS$52,COLUMN('Energy Efficiency'!V$1),0)</f>
        <v>1170705859552117</v>
      </c>
      <c r="W43" s="230">
        <f>VLOOKUP($A43,'Value Added'!$A$1:$AX$44,COLUMN('Value Added'!AB$1),0)*VLOOKUP($A43,'Energy Efficiency'!$A$22:$AS$52,COLUMN('Energy Efficiency'!W$1),0)</f>
        <v>1207718870444808.8</v>
      </c>
      <c r="X43" s="230">
        <f>VLOOKUP($A43,'Value Added'!$A$1:$AX$44,COLUMN('Value Added'!AC$1),0)*VLOOKUP($A43,'Energy Efficiency'!$A$22:$AS$52,COLUMN('Energy Efficiency'!X$1),0)</f>
        <v>1243822480962310.3</v>
      </c>
      <c r="Y43" s="230">
        <f>VLOOKUP($A43,'Value Added'!$A$1:$AX$44,COLUMN('Value Added'!AD$1),0)*VLOOKUP($A43,'Energy Efficiency'!$A$22:$AS$52,COLUMN('Energy Efficiency'!Y$1),0)</f>
        <v>1278900992737723.8</v>
      </c>
      <c r="Z43" s="230">
        <f>VLOOKUP($A43,'Value Added'!$A$1:$AX$44,COLUMN('Value Added'!AE$1),0)*VLOOKUP($A43,'Energy Efficiency'!$A$22:$AS$52,COLUMN('Energy Efficiency'!Z$1),0)</f>
        <v>1312843330773608</v>
      </c>
      <c r="AA43" s="230">
        <f>VLOOKUP($A43,'Value Added'!$A$1:$AX$44,COLUMN('Value Added'!AF$1),0)*VLOOKUP($A43,'Energy Efficiency'!$A$22:$AS$52,COLUMN('Energy Efficiency'!AA$1),0)</f>
        <v>1345543734317936.3</v>
      </c>
      <c r="AB43" s="230">
        <f>VLOOKUP($A43,'Value Added'!$A$1:$AX$44,COLUMN('Value Added'!AG$1),0)*VLOOKUP($A43,'Energy Efficiency'!$A$22:$AS$52,COLUMN('Energy Efficiency'!AB$1),0)</f>
        <v>1376902394161000.3</v>
      </c>
      <c r="AC43" s="230">
        <f>VLOOKUP($A43,'Value Added'!$A$1:$AX$44,COLUMN('Value Added'!AH$1),0)*VLOOKUP($A43,'Energy Efficiency'!$A$22:$AS$52,COLUMN('Energy Efficiency'!AC$1),0)</f>
        <v>1406826030980430.5</v>
      </c>
      <c r="AD43" s="230">
        <f>VLOOKUP($A43,'Value Added'!$A$1:$AX$44,COLUMN('Value Added'!AI$1),0)*VLOOKUP($A43,'Energy Efficiency'!$A$22:$AS$52,COLUMN('Energy Efficiency'!AD$1),0)</f>
        <v>1435228410227483</v>
      </c>
      <c r="AE43" s="230">
        <f>VLOOKUP($A43,'Value Added'!$A$1:$AX$44,COLUMN('Value Added'!AJ$1),0)*VLOOKUP($A43,'Energy Efficiency'!$A$22:$AS$52,COLUMN('Energy Efficiency'!AE$1),0)</f>
        <v>1462030789947552.5</v>
      </c>
      <c r="AF43" s="230">
        <f>VLOOKUP($A43,'Value Added'!$A$1:$AX$44,COLUMN('Value Added'!AK$1),0)*VLOOKUP($A43,'Energy Efficiency'!$A$22:$AS$52,COLUMN('Energy Efficiency'!AF$1),0)</f>
        <v>1487162298844928</v>
      </c>
      <c r="AG43" s="230">
        <f>VLOOKUP($A43,'Value Added'!$A$1:$AX$44,COLUMN('Value Added'!AL$1),0)*VLOOKUP($A43,'Energy Efficiency'!$A$22:$AS$52,COLUMN('Energy Efficiency'!AG$1),0)</f>
        <v>1510560242821141</v>
      </c>
      <c r="AH43" s="230">
        <f>VLOOKUP($A43,'Value Added'!$A$1:$AX$44,COLUMN('Value Added'!AM$1),0)*VLOOKUP($A43,'Energy Efficiency'!$A$22:$AS$52,COLUMN('Energy Efficiency'!AH$1),0)</f>
        <v>1532170339122803.5</v>
      </c>
      <c r="AI43" s="230">
        <f>VLOOKUP($A43,'Value Added'!$A$1:$AX$44,COLUMN('Value Added'!AN$1),0)*VLOOKUP($A43,'Energy Efficiency'!$A$22:$AS$52,COLUMN('Energy Efficiency'!AI$1),0)</f>
        <v>1551946878115205.8</v>
      </c>
      <c r="AJ43" s="230">
        <f>VLOOKUP($A43,'Value Added'!$A$1:$AX$44,COLUMN('Value Added'!AO$1),0)*VLOOKUP($A43,'Energy Efficiency'!$A$22:$AS$52,COLUMN('Energy Efficiency'!AJ$1),0)</f>
        <v>1569852813539385</v>
      </c>
      <c r="AK43" s="230">
        <f>VLOOKUP($A43,'Value Added'!$A$1:$AX$44,COLUMN('Value Added'!AP$1),0)*VLOOKUP($A43,'Energy Efficiency'!$A$22:$AS$52,COLUMN('Energy Efficiency'!AK$1),0)</f>
        <v>1585859782901723.3</v>
      </c>
      <c r="AL43" s="230">
        <f>VLOOKUP($A43,'Value Added'!$A$1:$AX$44,COLUMN('Value Added'!AQ$1),0)*VLOOKUP($A43,'Energy Efficiency'!$A$22:$AS$52,COLUMN('Energy Efficiency'!AL$1),0)</f>
        <v>1599948060377012</v>
      </c>
      <c r="AM43" s="230">
        <f>VLOOKUP($A43,'Value Added'!$A$1:$AX$44,COLUMN('Value Added'!AR$1),0)*VLOOKUP($A43,'Energy Efficiency'!$A$22:$AS$52,COLUMN('Energy Efficiency'!AM$1),0)</f>
        <v>1612106445270024.3</v>
      </c>
      <c r="AN43" s="230">
        <f>VLOOKUP($A43,'Value Added'!$A$1:$AX$44,COLUMN('Value Added'!AS$1),0)*VLOOKUP($A43,'Energy Efficiency'!$A$22:$AS$52,COLUMN('Energy Efficiency'!AN$1),0)</f>
        <v>1622332089670747.8</v>
      </c>
      <c r="AO43" s="230">
        <f>VLOOKUP($A43,'Value Added'!$A$1:$AX$44,COLUMN('Value Added'!AT$1),0)*VLOOKUP($A43,'Energy Efficiency'!$A$22:$AS$52,COLUMN('Energy Efficiency'!AO$1),0)</f>
        <v>1630630269449721.3</v>
      </c>
      <c r="AP43" s="230">
        <f>VLOOKUP($A43,'Value Added'!$A$1:$AX$44,COLUMN('Value Added'!AU$1),0)*VLOOKUP($A43,'Energy Efficiency'!$A$22:$AS$52,COLUMN('Energy Efficiency'!AP$1),0)</f>
        <v>1637014103169607.5</v>
      </c>
      <c r="AQ43" s="230">
        <f>VLOOKUP($A43,'Value Added'!$A$1:$AX$44,COLUMN('Value Added'!AV$1),0)*VLOOKUP($A43,'Energy Efficiency'!$A$22:$AS$52,COLUMN('Energy Efficiency'!AQ$1),0)</f>
        <v>1641504223835363.5</v>
      </c>
      <c r="AR43" s="230">
        <f>VLOOKUP($A43,'Value Added'!$A$1:$AX$44,COLUMN('Value Added'!AW$1),0)*VLOOKUP($A43,'Energy Efficiency'!$A$22:$AS$52,COLUMN('Energy Efficiency'!AR$1),0)</f>
        <v>1644128408668518.5</v>
      </c>
      <c r="AS43" s="230">
        <f>VLOOKUP($A43,'Value Added'!$A$1:$AX$44,COLUMN('Value Added'!AX$1),0)*VLOOKUP($A43,'Energy Efficiency'!$A$22:$AS$52,COLUMN('Energy Efficiency'!AS$1),0)</f>
        <v>1644371949844199.3</v>
      </c>
    </row>
    <row r="44" spans="1:45" x14ac:dyDescent="0.25">
      <c r="A44" s="74" t="s">
        <v>34</v>
      </c>
      <c r="B44" s="152" t="s">
        <v>314</v>
      </c>
      <c r="C44" s="152" t="s">
        <v>357</v>
      </c>
      <c r="D44" s="234">
        <f>VLOOKUP($A44,'Value Added'!$A$1:$AX$44,COLUMN('Value Added'!I$1),0)*VLOOKUP($A44,'Energy Efficiency'!$A$22:$AS$52,COLUMN('Energy Efficiency'!D$1),0)</f>
        <v>681457596130903.38</v>
      </c>
      <c r="E44" s="230">
        <f>VLOOKUP($A44,'Value Added'!$A$1:$AX$44,COLUMN('Value Added'!J$1),0)*VLOOKUP($A44,'Energy Efficiency'!$A$22:$AS$52,COLUMN('Energy Efficiency'!E$1),0)</f>
        <v>741250554878071.88</v>
      </c>
      <c r="F44" s="230">
        <f>VLOOKUP($A44,'Value Added'!$A$1:$AX$44,COLUMN('Value Added'!K$1),0)*VLOOKUP($A44,'Energy Efficiency'!$A$22:$AS$52,COLUMN('Energy Efficiency'!F$1),0)</f>
        <v>892505472885111.13</v>
      </c>
      <c r="G44" s="230">
        <f>VLOOKUP($A44,'Value Added'!$A$1:$AX$44,COLUMN('Value Added'!L$1),0)*VLOOKUP($A44,'Energy Efficiency'!$A$22:$AS$52,COLUMN('Energy Efficiency'!G$1),0)</f>
        <v>975344798952846</v>
      </c>
      <c r="H44" s="230">
        <f>VLOOKUP($A44,'Value Added'!$A$1:$AX$44,COLUMN('Value Added'!M$1),0)*VLOOKUP($A44,'Energy Efficiency'!$A$22:$AS$52,COLUMN('Energy Efficiency'!H$1),0)</f>
        <v>1027700919132233</v>
      </c>
      <c r="I44" s="230">
        <f>VLOOKUP($A44,'Value Added'!$A$1:$AX$44,COLUMN('Value Added'!N$1),0)*VLOOKUP($A44,'Energy Efficiency'!$A$22:$AS$52,COLUMN('Energy Efficiency'!I$1),0)</f>
        <v>1094151172703314.4</v>
      </c>
      <c r="J44" s="230">
        <f>VLOOKUP($A44,'Value Added'!$A$1:$AX$44,COLUMN('Value Added'!O$1),0)*VLOOKUP($A44,'Energy Efficiency'!$A$22:$AS$52,COLUMN('Energy Efficiency'!J$1),0)</f>
        <v>1176446375482369.3</v>
      </c>
      <c r="K44" s="230">
        <f>VLOOKUP($A44,'Value Added'!$A$1:$AX$44,COLUMN('Value Added'!P$1),0)*VLOOKUP($A44,'Energy Efficiency'!$A$22:$AS$52,COLUMN('Energy Efficiency'!K$1),0)</f>
        <v>1251851783671580.3</v>
      </c>
      <c r="L44" s="230">
        <f>VLOOKUP($A44,'Value Added'!$A$1:$AX$44,COLUMN('Value Added'!Q$1),0)*VLOOKUP($A44,'Energy Efficiency'!$A$22:$AS$52,COLUMN('Energy Efficiency'!L$1),0)</f>
        <v>1314734106215837.5</v>
      </c>
      <c r="M44" s="230">
        <f>VLOOKUP($A44,'Value Added'!$A$1:$AX$44,COLUMN('Value Added'!R$1),0)*VLOOKUP($A44,'Energy Efficiency'!$A$22:$AS$52,COLUMN('Energy Efficiency'!M$1),0)</f>
        <v>1368542729329772.8</v>
      </c>
      <c r="N44" s="230">
        <f>VLOOKUP($A44,'Value Added'!$A$1:$AX$44,COLUMN('Value Added'!S$1),0)*VLOOKUP($A44,'Energy Efficiency'!$A$22:$AS$52,COLUMN('Energy Efficiency'!N$1),0)</f>
        <v>1417899288647355.5</v>
      </c>
      <c r="O44" s="230">
        <f>VLOOKUP($A44,'Value Added'!$A$1:$AX$44,COLUMN('Value Added'!T$1),0)*VLOOKUP($A44,'Energy Efficiency'!$A$22:$AS$52,COLUMN('Energy Efficiency'!O$1),0)</f>
        <v>1468351979732616.8</v>
      </c>
      <c r="P44" s="230">
        <f>VLOOKUP($A44,'Value Added'!$A$1:$AX$44,COLUMN('Value Added'!U$1),0)*VLOOKUP($A44,'Energy Efficiency'!$A$22:$AS$52,COLUMN('Energy Efficiency'!P$1),0)</f>
        <v>1525110384848710.3</v>
      </c>
      <c r="Q44" s="230">
        <f>VLOOKUP($A44,'Value Added'!$A$1:$AX$44,COLUMN('Value Added'!V$1),0)*VLOOKUP($A44,'Energy Efficiency'!$A$22:$AS$52,COLUMN('Energy Efficiency'!Q$1),0)</f>
        <v>1588235726682422.5</v>
      </c>
      <c r="R44" s="230">
        <f>VLOOKUP($A44,'Value Added'!$A$1:$AX$44,COLUMN('Value Added'!W$1),0)*VLOOKUP($A44,'Energy Efficiency'!$A$22:$AS$52,COLUMN('Energy Efficiency'!R$1),0)</f>
        <v>1656474812140452.8</v>
      </c>
      <c r="S44" s="230">
        <f>VLOOKUP($A44,'Value Added'!$A$1:$AX$44,COLUMN('Value Added'!X$1),0)*VLOOKUP($A44,'Energy Efficiency'!$A$22:$AS$52,COLUMN('Energy Efficiency'!S$1),0)</f>
        <v>1728321449324726.3</v>
      </c>
      <c r="T44" s="230">
        <f>VLOOKUP($A44,'Value Added'!$A$1:$AX$44,COLUMN('Value Added'!Y$1),0)*VLOOKUP($A44,'Energy Efficiency'!$A$22:$AS$52,COLUMN('Energy Efficiency'!T$1),0)</f>
        <v>1801970288919390.3</v>
      </c>
      <c r="U44" s="230">
        <f>VLOOKUP($A44,'Value Added'!$A$1:$AX$44,COLUMN('Value Added'!Z$1),0)*VLOOKUP($A44,'Energy Efficiency'!$A$22:$AS$52,COLUMN('Energy Efficiency'!U$1),0)</f>
        <v>1875892728043547.3</v>
      </c>
      <c r="V44" s="230">
        <f>VLOOKUP($A44,'Value Added'!$A$1:$AX$44,COLUMN('Value Added'!AA$1),0)*VLOOKUP($A44,'Energy Efficiency'!$A$22:$AS$52,COLUMN('Energy Efficiency'!V$1),0)</f>
        <v>1949271872000240.3</v>
      </c>
      <c r="W44" s="230">
        <f>VLOOKUP($A44,'Value Added'!$A$1:$AX$44,COLUMN('Value Added'!AB$1),0)*VLOOKUP($A44,'Energy Efficiency'!$A$22:$AS$52,COLUMN('Energy Efficiency'!W$1),0)</f>
        <v>2021845021991617</v>
      </c>
      <c r="X44" s="230">
        <f>VLOOKUP($A44,'Value Added'!$A$1:$AX$44,COLUMN('Value Added'!AC$1),0)*VLOOKUP($A44,'Energy Efficiency'!$A$22:$AS$52,COLUMN('Energy Efficiency'!X$1),0)</f>
        <v>2093347508887607.3</v>
      </c>
      <c r="Y44" s="230">
        <f>VLOOKUP($A44,'Value Added'!$A$1:$AX$44,COLUMN('Value Added'!AD$1),0)*VLOOKUP($A44,'Energy Efficiency'!$A$22:$AS$52,COLUMN('Energy Efficiency'!Y$1),0)</f>
        <v>2163514475372795.5</v>
      </c>
      <c r="Z44" s="230">
        <f>VLOOKUP($A44,'Value Added'!$A$1:$AX$44,COLUMN('Value Added'!AE$1),0)*VLOOKUP($A44,'Energy Efficiency'!$A$22:$AS$52,COLUMN('Energy Efficiency'!Z$1),0)</f>
        <v>2232082681226634</v>
      </c>
      <c r="AA44" s="230">
        <f>VLOOKUP($A44,'Value Added'!$A$1:$AX$44,COLUMN('Value Added'!AF$1),0)*VLOOKUP($A44,'Energy Efficiency'!$A$22:$AS$52,COLUMN('Energy Efficiency'!AA$1),0)</f>
        <v>2298792313009818</v>
      </c>
      <c r="AB44" s="230">
        <f>VLOOKUP($A44,'Value Added'!$A$1:$AX$44,COLUMN('Value Added'!AG$1),0)*VLOOKUP($A44,'Energy Efficiency'!$A$22:$AS$52,COLUMN('Energy Efficiency'!AB$1),0)</f>
        <v>2363388779347642.5</v>
      </c>
      <c r="AC44" s="230">
        <f>VLOOKUP($A44,'Value Added'!$A$1:$AX$44,COLUMN('Value Added'!AH$1),0)*VLOOKUP($A44,'Energy Efficiency'!$A$22:$AS$52,COLUMN('Energy Efficiency'!AC$1),0)</f>
        <v>2425624473185737.5</v>
      </c>
      <c r="AD44" s="230">
        <f>VLOOKUP($A44,'Value Added'!$A$1:$AX$44,COLUMN('Value Added'!AI$1),0)*VLOOKUP($A44,'Energy Efficiency'!$A$22:$AS$52,COLUMN('Energy Efficiency'!AD$1),0)</f>
        <v>2485260482838447.5</v>
      </c>
      <c r="AE44" s="230">
        <f>VLOOKUP($A44,'Value Added'!$A$1:$AX$44,COLUMN('Value Added'!AJ$1),0)*VLOOKUP($A44,'Energy Efficiency'!$A$22:$AS$52,COLUMN('Energy Efficiency'!AE$1),0)</f>
        <v>2542068234346433</v>
      </c>
      <c r="AF44" s="230">
        <f>VLOOKUP($A44,'Value Added'!$A$1:$AX$44,COLUMN('Value Added'!AK$1),0)*VLOOKUP($A44,'Energy Efficiency'!$A$22:$AS$52,COLUMN('Energy Efficiency'!AF$1),0)</f>
        <v>2595831048592810.5</v>
      </c>
      <c r="AG44" s="230">
        <f>VLOOKUP($A44,'Value Added'!$A$1:$AX$44,COLUMN('Value Added'!AL$1),0)*VLOOKUP($A44,'Energy Efficiency'!$A$22:$AS$52,COLUMN('Energy Efficiency'!AG$1),0)</f>
        <v>2646345597778954.5</v>
      </c>
      <c r="AH44" s="230">
        <f>VLOOKUP($A44,'Value Added'!$A$1:$AX$44,COLUMN('Value Added'!AM$1),0)*VLOOKUP($A44,'Energy Efficiency'!$A$22:$AS$52,COLUMN('Energy Efficiency'!AH$1),0)</f>
        <v>2693423247209668.5</v>
      </c>
      <c r="AI44" s="230">
        <f>VLOOKUP($A44,'Value Added'!$A$1:$AX$44,COLUMN('Value Added'!AN$1),0)*VLOOKUP($A44,'Energy Efficiency'!$A$22:$AS$52,COLUMN('Energy Efficiency'!AI$1),0)</f>
        <v>2736891269858820.5</v>
      </c>
      <c r="AJ44" s="230">
        <f>VLOOKUP($A44,'Value Added'!$A$1:$AX$44,COLUMN('Value Added'!AO$1),0)*VLOOKUP($A44,'Energy Efficiency'!$A$22:$AS$52,COLUMN('Energy Efficiency'!AJ$1),0)</f>
        <v>2776593922853292.5</v>
      </c>
      <c r="AK44" s="230">
        <f>VLOOKUP($A44,'Value Added'!$A$1:$AX$44,COLUMN('Value Added'!AP$1),0)*VLOOKUP($A44,'Energy Efficiency'!$A$22:$AS$52,COLUMN('Energy Efficiency'!AK$1),0)</f>
        <v>2812393376796400.5</v>
      </c>
      <c r="AL44" s="230">
        <f>VLOOKUP($A44,'Value Added'!$A$1:$AX$44,COLUMN('Value Added'!AQ$1),0)*VLOOKUP($A44,'Energy Efficiency'!$A$22:$AS$52,COLUMN('Energy Efficiency'!AL$1),0)</f>
        <v>2844170490721952</v>
      </c>
      <c r="AM44" s="230">
        <f>VLOOKUP($A44,'Value Added'!$A$1:$AX$44,COLUMN('Value Added'!AR$1),0)*VLOOKUP($A44,'Energy Efficiency'!$A$22:$AS$52,COLUMN('Energy Efficiency'!AM$1),0)</f>
        <v>2871825427395532</v>
      </c>
      <c r="AN44" s="230">
        <f>VLOOKUP($A44,'Value Added'!$A$1:$AX$44,COLUMN('Value Added'!AS$1),0)*VLOOKUP($A44,'Energy Efficiency'!$A$22:$AS$52,COLUMN('Energy Efficiency'!AN$1),0)</f>
        <v>2895278105630245</v>
      </c>
      <c r="AO44" s="230">
        <f>VLOOKUP($A44,'Value Added'!$A$1:$AX$44,COLUMN('Value Added'!AT$1),0)*VLOOKUP($A44,'Energy Efficiency'!$A$22:$AS$52,COLUMN('Energy Efficiency'!AO$1),0)</f>
        <v>2914468488229408</v>
      </c>
      <c r="AP44" s="230">
        <f>VLOOKUP($A44,'Value Added'!$A$1:$AX$44,COLUMN('Value Added'!AU$1),0)*VLOOKUP($A44,'Energy Efficiency'!$A$22:$AS$52,COLUMN('Energy Efficiency'!AP$1),0)</f>
        <v>2929356706079538.5</v>
      </c>
      <c r="AQ44" s="230">
        <f>VLOOKUP($A44,'Value Added'!$A$1:$AX$44,COLUMN('Value Added'!AV$1),0)*VLOOKUP($A44,'Energy Efficiency'!$A$22:$AS$52,COLUMN('Energy Efficiency'!AQ$1),0)</f>
        <v>2939923020765868.5</v>
      </c>
      <c r="AR44" s="230">
        <f>VLOOKUP($A44,'Value Added'!$A$1:$AX$44,COLUMN('Value Added'!AW$1),0)*VLOOKUP($A44,'Energy Efficiency'!$A$22:$AS$52,COLUMN('Energy Efficiency'!AR$1),0)</f>
        <v>2946167629844413</v>
      </c>
      <c r="AS44" s="230">
        <f>VLOOKUP($A44,'Value Added'!$A$1:$AX$44,COLUMN('Value Added'!AX$1),0)*VLOOKUP($A44,'Energy Efficiency'!$A$22:$AS$52,COLUMN('Energy Efficiency'!AS$1),0)</f>
        <v>2947125976542191</v>
      </c>
    </row>
    <row r="45" spans="1:45" x14ac:dyDescent="0.25">
      <c r="A45" s="74" t="s">
        <v>35</v>
      </c>
      <c r="B45" s="152" t="s">
        <v>314</v>
      </c>
      <c r="C45" s="152" t="s">
        <v>357</v>
      </c>
      <c r="D45" s="234">
        <f>VLOOKUP($A45,'Value Added'!$A$1:$AX$44,COLUMN('Value Added'!I$1),0)*VLOOKUP($A45,'Energy Efficiency'!$A$22:$AS$52,COLUMN('Energy Efficiency'!D$1),0)</f>
        <v>31826083875352.504</v>
      </c>
      <c r="E45" s="230">
        <f>VLOOKUP($A45,'Value Added'!$A$1:$AX$44,COLUMN('Value Added'!J$1),0)*VLOOKUP($A45,'Energy Efficiency'!$A$22:$AS$52,COLUMN('Energy Efficiency'!E$1),0)</f>
        <v>31926466677698.297</v>
      </c>
      <c r="F45" s="230">
        <f>VLOOKUP($A45,'Value Added'!$A$1:$AX$44,COLUMN('Value Added'!K$1),0)*VLOOKUP($A45,'Energy Efficiency'!$A$22:$AS$52,COLUMN('Energy Efficiency'!F$1),0)</f>
        <v>37211859943313.609</v>
      </c>
      <c r="G45" s="230">
        <f>VLOOKUP($A45,'Value Added'!$A$1:$AX$44,COLUMN('Value Added'!L$1),0)*VLOOKUP($A45,'Energy Efficiency'!$A$22:$AS$52,COLUMN('Energy Efficiency'!G$1),0)</f>
        <v>39531935256611.688</v>
      </c>
      <c r="H45" s="230">
        <f>VLOOKUP($A45,'Value Added'!$A$1:$AX$44,COLUMN('Value Added'!M$1),0)*VLOOKUP($A45,'Energy Efficiency'!$A$22:$AS$52,COLUMN('Energy Efficiency'!H$1),0)</f>
        <v>41199791618242.992</v>
      </c>
      <c r="I45" s="230">
        <f>VLOOKUP($A45,'Value Added'!$A$1:$AX$44,COLUMN('Value Added'!N$1),0)*VLOOKUP($A45,'Energy Efficiency'!$A$22:$AS$52,COLUMN('Energy Efficiency'!I$1),0)</f>
        <v>42742873883378.914</v>
      </c>
      <c r="J45" s="230">
        <f>VLOOKUP($A45,'Value Added'!$A$1:$AX$44,COLUMN('Value Added'!O$1),0)*VLOOKUP($A45,'Energy Efficiency'!$A$22:$AS$52,COLUMN('Energy Efficiency'!J$1),0)</f>
        <v>44586243444420.633</v>
      </c>
      <c r="K45" s="230">
        <f>VLOOKUP($A45,'Value Added'!$A$1:$AX$44,COLUMN('Value Added'!P$1),0)*VLOOKUP($A45,'Energy Efficiency'!$A$22:$AS$52,COLUMN('Energy Efficiency'!K$1),0)</f>
        <v>46217627006055.031</v>
      </c>
      <c r="L45" s="230">
        <f>VLOOKUP($A45,'Value Added'!$A$1:$AX$44,COLUMN('Value Added'!Q$1),0)*VLOOKUP($A45,'Energy Efficiency'!$A$22:$AS$52,COLUMN('Energy Efficiency'!L$1),0)</f>
        <v>47505203656789.531</v>
      </c>
      <c r="M45" s="230">
        <f>VLOOKUP($A45,'Value Added'!$A$1:$AX$44,COLUMN('Value Added'!R$1),0)*VLOOKUP($A45,'Energy Efficiency'!$A$22:$AS$52,COLUMN('Energy Efficiency'!M$1),0)</f>
        <v>48551927680131.633</v>
      </c>
      <c r="N45" s="230">
        <f>VLOOKUP($A45,'Value Added'!$A$1:$AX$44,COLUMN('Value Added'!S$1),0)*VLOOKUP($A45,'Energy Efficiency'!$A$22:$AS$52,COLUMN('Energy Efficiency'!N$1),0)</f>
        <v>49477585173055.844</v>
      </c>
      <c r="O45" s="230">
        <f>VLOOKUP($A45,'Value Added'!$A$1:$AX$44,COLUMN('Value Added'!T$1),0)*VLOOKUP($A45,'Energy Efficiency'!$A$22:$AS$52,COLUMN('Energy Efficiency'!O$1),0)</f>
        <v>50414122064842.789</v>
      </c>
      <c r="P45" s="230">
        <f>VLOOKUP($A45,'Value Added'!$A$1:$AX$44,COLUMN('Value Added'!U$1),0)*VLOOKUP($A45,'Energy Efficiency'!$A$22:$AS$52,COLUMN('Energy Efficiency'!P$1),0)</f>
        <v>51480505601280.602</v>
      </c>
      <c r="Q45" s="230">
        <f>VLOOKUP($A45,'Value Added'!$A$1:$AX$44,COLUMN('Value Added'!V$1),0)*VLOOKUP($A45,'Energy Efficiency'!$A$22:$AS$52,COLUMN('Energy Efficiency'!Q$1),0)</f>
        <v>52677423548850.906</v>
      </c>
      <c r="R45" s="230">
        <f>VLOOKUP($A45,'Value Added'!$A$1:$AX$44,COLUMN('Value Added'!W$1),0)*VLOOKUP($A45,'Energy Efficiency'!$A$22:$AS$52,COLUMN('Energy Efficiency'!R$1),0)</f>
        <v>53981110134530.234</v>
      </c>
      <c r="S45" s="230">
        <f>VLOOKUP($A45,'Value Added'!$A$1:$AX$44,COLUMN('Value Added'!X$1),0)*VLOOKUP($A45,'Energy Efficiency'!$A$22:$AS$52,COLUMN('Energy Efficiency'!S$1),0)</f>
        <v>55365483828817.195</v>
      </c>
      <c r="T45" s="230">
        <f>VLOOKUP($A45,'Value Added'!$A$1:$AX$44,COLUMN('Value Added'!Y$1),0)*VLOOKUP($A45,'Energy Efficiency'!$A$22:$AS$52,COLUMN('Energy Efficiency'!T$1),0)</f>
        <v>56801633617299.813</v>
      </c>
      <c r="U45" s="230">
        <f>VLOOKUP($A45,'Value Added'!$A$1:$AX$44,COLUMN('Value Added'!Z$1),0)*VLOOKUP($A45,'Energy Efficiency'!$A$22:$AS$52,COLUMN('Energy Efficiency'!U$1),0)</f>
        <v>58270374055031.727</v>
      </c>
      <c r="V45" s="230">
        <f>VLOOKUP($A45,'Value Added'!$A$1:$AX$44,COLUMN('Value Added'!AA$1),0)*VLOOKUP($A45,'Energy Efficiency'!$A$22:$AS$52,COLUMN('Energy Efficiency'!V$1),0)</f>
        <v>59755567009267.93</v>
      </c>
      <c r="W45" s="230">
        <f>VLOOKUP($A45,'Value Added'!$A$1:$AX$44,COLUMN('Value Added'!AB$1),0)*VLOOKUP($A45,'Energy Efficiency'!$A$22:$AS$52,COLUMN('Energy Efficiency'!W$1),0)</f>
        <v>61252979347000.43</v>
      </c>
      <c r="X45" s="230">
        <f>VLOOKUP($A45,'Value Added'!$A$1:$AX$44,COLUMN('Value Added'!AC$1),0)*VLOOKUP($A45,'Energy Efficiency'!$A$22:$AS$52,COLUMN('Energy Efficiency'!X$1),0)</f>
        <v>62757991798546.836</v>
      </c>
      <c r="Y45" s="230">
        <f>VLOOKUP($A45,'Value Added'!$A$1:$AX$44,COLUMN('Value Added'!AD$1),0)*VLOOKUP($A45,'Energy Efficiency'!$A$22:$AS$52,COLUMN('Energy Efficiency'!Y$1),0)</f>
        <v>64265594182578</v>
      </c>
      <c r="Z45" s="230">
        <f>VLOOKUP($A45,'Value Added'!$A$1:$AX$44,COLUMN('Value Added'!AE$1),0)*VLOOKUP($A45,'Energy Efficiency'!$A$22:$AS$52,COLUMN('Energy Efficiency'!Z$1),0)</f>
        <v>65770384294146.32</v>
      </c>
      <c r="AA45" s="230">
        <f>VLOOKUP($A45,'Value Added'!$A$1:$AX$44,COLUMN('Value Added'!AF$1),0)*VLOOKUP($A45,'Energy Efficiency'!$A$22:$AS$52,COLUMN('Energy Efficiency'!AA$1),0)</f>
        <v>67266570894395.016</v>
      </c>
      <c r="AB45" s="230">
        <f>VLOOKUP($A45,'Value Added'!$A$1:$AX$44,COLUMN('Value Added'!AG$1),0)*VLOOKUP($A45,'Energy Efficiency'!$A$22:$AS$52,COLUMN('Energy Efficiency'!AB$1),0)</f>
        <v>68747981234476.586</v>
      </c>
      <c r="AC45" s="230">
        <f>VLOOKUP($A45,'Value Added'!$A$1:$AX$44,COLUMN('Value Added'!AH$1),0)*VLOOKUP($A45,'Energy Efficiency'!$A$22:$AS$52,COLUMN('Energy Efficiency'!AC$1),0)</f>
        <v>70208073530819.406</v>
      </c>
      <c r="AD45" s="230">
        <f>VLOOKUP($A45,'Value Added'!$A$1:$AX$44,COLUMN('Value Added'!AI$1),0)*VLOOKUP($A45,'Energy Efficiency'!$A$22:$AS$52,COLUMN('Energy Efficiency'!AD$1),0)</f>
        <v>71639954783215.734</v>
      </c>
      <c r="AE45" s="230">
        <f>VLOOKUP($A45,'Value Added'!$A$1:$AX$44,COLUMN('Value Added'!AJ$1),0)*VLOOKUP($A45,'Energy Efficiency'!$A$22:$AS$52,COLUMN('Energy Efficiency'!AE$1),0)</f>
        <v>73036404290333.547</v>
      </c>
      <c r="AF45" s="230">
        <f>VLOOKUP($A45,'Value Added'!$A$1:$AX$44,COLUMN('Value Added'!AK$1),0)*VLOOKUP($A45,'Energy Efficiency'!$A$22:$AS$52,COLUMN('Energy Efficiency'!AF$1),0)</f>
        <v>74389903168378.453</v>
      </c>
      <c r="AG45" s="230">
        <f>VLOOKUP($A45,'Value Added'!$A$1:$AX$44,COLUMN('Value Added'!AL$1),0)*VLOOKUP($A45,'Energy Efficiency'!$A$22:$AS$52,COLUMN('Energy Efficiency'!AG$1),0)</f>
        <v>75692670117127.719</v>
      </c>
      <c r="AH45" s="230">
        <f>VLOOKUP($A45,'Value Added'!$A$1:$AX$44,COLUMN('Value Added'!AM$1),0)*VLOOKUP($A45,'Energy Efficiency'!$A$22:$AS$52,COLUMN('Energy Efficiency'!AH$1),0)</f>
        <v>76936703603077.5</v>
      </c>
      <c r="AI45" s="230">
        <f>VLOOKUP($A45,'Value Added'!$A$1:$AX$44,COLUMN('Value Added'!AN$1),0)*VLOOKUP($A45,'Energy Efficiency'!$A$22:$AS$52,COLUMN('Energy Efficiency'!AI$1),0)</f>
        <v>78113830541846.313</v>
      </c>
      <c r="AJ45" s="230">
        <f>VLOOKUP($A45,'Value Added'!$A$1:$AX$44,COLUMN('Value Added'!AO$1),0)*VLOOKUP($A45,'Energy Efficiency'!$A$22:$AS$52,COLUMN('Energy Efficiency'!AJ$1),0)</f>
        <v>79215761461557.125</v>
      </c>
      <c r="AK45" s="230">
        <f>VLOOKUP($A45,'Value Added'!$A$1:$AX$44,COLUMN('Value Added'!AP$1),0)*VLOOKUP($A45,'Energy Efficiency'!$A$22:$AS$52,COLUMN('Energy Efficiency'!AK$1),0)</f>
        <v>80234152016246.031</v>
      </c>
      <c r="AL45" s="230">
        <f>VLOOKUP($A45,'Value Added'!$A$1:$AX$44,COLUMN('Value Added'!AQ$1),0)*VLOOKUP($A45,'Energy Efficiency'!$A$22:$AS$52,COLUMN('Energy Efficiency'!AL$1),0)</f>
        <v>81160670594495.266</v>
      </c>
      <c r="AM45" s="230">
        <f>VLOOKUP($A45,'Value Added'!$A$1:$AX$44,COLUMN('Value Added'!AR$1),0)*VLOOKUP($A45,'Energy Efficiency'!$A$22:$AS$52,COLUMN('Energy Efficiency'!AM$1),0)</f>
        <v>81987071634907.484</v>
      </c>
      <c r="AN45" s="230">
        <f>VLOOKUP($A45,'Value Added'!$A$1:$AX$44,COLUMN('Value Added'!AS$1),0)*VLOOKUP($A45,'Energy Efficiency'!$A$22:$AS$52,COLUMN('Energy Efficiency'!AN$1),0)</f>
        <v>82705274118733.969</v>
      </c>
      <c r="AO45" s="230">
        <f>VLOOKUP($A45,'Value Added'!$A$1:$AX$44,COLUMN('Value Added'!AT$1),0)*VLOOKUP($A45,'Energy Efficiency'!$A$22:$AS$52,COLUMN('Energy Efficiency'!AO$1),0)</f>
        <v>83307444563344.641</v>
      </c>
      <c r="AP45" s="230">
        <f>VLOOKUP($A45,'Value Added'!$A$1:$AX$44,COLUMN('Value Added'!AU$1),0)*VLOOKUP($A45,'Energy Efficiency'!$A$22:$AS$52,COLUMN('Energy Efficiency'!AP$1),0)</f>
        <v>83786083691218.719</v>
      </c>
      <c r="AQ45" s="230">
        <f>VLOOKUP($A45,'Value Added'!$A$1:$AX$44,COLUMN('Value Added'!AV$1),0)*VLOOKUP($A45,'Energy Efficiency'!$A$22:$AS$52,COLUMN('Energy Efficiency'!AQ$1),0)</f>
        <v>84134115801120.438</v>
      </c>
      <c r="AR45" s="230">
        <f>VLOOKUP($A45,'Value Added'!$A$1:$AX$44,COLUMN('Value Added'!AW$1),0)*VLOOKUP($A45,'Energy Efficiency'!$A$22:$AS$52,COLUMN('Energy Efficiency'!AR$1),0)</f>
        <v>84344979724870.156</v>
      </c>
      <c r="AS45" s="230">
        <f>VLOOKUP($A45,'Value Added'!$A$1:$AX$44,COLUMN('Value Added'!AX$1),0)*VLOOKUP($A45,'Energy Efficiency'!$A$22:$AS$52,COLUMN('Energy Efficiency'!AS$1),0)</f>
        <v>84384535571136.125</v>
      </c>
    </row>
    <row r="46" spans="1:45" x14ac:dyDescent="0.25">
      <c r="A46" s="74" t="s">
        <v>36</v>
      </c>
      <c r="B46" s="152" t="s">
        <v>314</v>
      </c>
      <c r="C46" s="152" t="s">
        <v>357</v>
      </c>
      <c r="D46" s="234">
        <f>VLOOKUP($A46,'Value Added'!$A$1:$AX$44,COLUMN('Value Added'!I$1),0)*VLOOKUP($A46,'Energy Efficiency'!$A$22:$AS$52,COLUMN('Energy Efficiency'!D$1),0)</f>
        <v>200827371218328.13</v>
      </c>
      <c r="E46" s="230">
        <f>VLOOKUP($A46,'Value Added'!$A$1:$AX$44,COLUMN('Value Added'!J$1),0)*VLOOKUP($A46,'Energy Efficiency'!$A$22:$AS$52,COLUMN('Energy Efficiency'!E$1),0)</f>
        <v>207087093916978.56</v>
      </c>
      <c r="F46" s="230">
        <f>VLOOKUP($A46,'Value Added'!$A$1:$AX$44,COLUMN('Value Added'!K$1),0)*VLOOKUP($A46,'Energy Efficiency'!$A$22:$AS$52,COLUMN('Energy Efficiency'!F$1),0)</f>
        <v>235335892705664.44</v>
      </c>
      <c r="G46" s="230">
        <f>VLOOKUP($A46,'Value Added'!$A$1:$AX$44,COLUMN('Value Added'!L$1),0)*VLOOKUP($A46,'Energy Efficiency'!$A$22:$AS$52,COLUMN('Energy Efficiency'!G$1),0)</f>
        <v>258374040375283.22</v>
      </c>
      <c r="H46" s="230">
        <f>VLOOKUP($A46,'Value Added'!$A$1:$AX$44,COLUMN('Value Added'!M$1),0)*VLOOKUP($A46,'Energy Efficiency'!$A$22:$AS$52,COLUMN('Energy Efficiency'!H$1),0)</f>
        <v>267614080886959.28</v>
      </c>
      <c r="I46" s="230">
        <f>VLOOKUP($A46,'Value Added'!$A$1:$AX$44,COLUMN('Value Added'!N$1),0)*VLOOKUP($A46,'Energy Efficiency'!$A$22:$AS$52,COLUMN('Energy Efficiency'!I$1),0)</f>
        <v>274131605374059.28</v>
      </c>
      <c r="J46" s="230">
        <f>VLOOKUP($A46,'Value Added'!$A$1:$AX$44,COLUMN('Value Added'!O$1),0)*VLOOKUP($A46,'Energy Efficiency'!$A$22:$AS$52,COLUMN('Energy Efficiency'!J$1),0)</f>
        <v>282982170864648.5</v>
      </c>
      <c r="K46" s="230">
        <f>VLOOKUP($A46,'Value Added'!$A$1:$AX$44,COLUMN('Value Added'!P$1),0)*VLOOKUP($A46,'Energy Efficiency'!$A$22:$AS$52,COLUMN('Energy Efficiency'!K$1),0)</f>
        <v>292912210092896.06</v>
      </c>
      <c r="L46" s="230">
        <f>VLOOKUP($A46,'Value Added'!$A$1:$AX$44,COLUMN('Value Added'!Q$1),0)*VLOOKUP($A46,'Energy Efficiency'!$A$22:$AS$52,COLUMN('Energy Efficiency'!L$1),0)</f>
        <v>302926153388905.19</v>
      </c>
      <c r="M46" s="230">
        <f>VLOOKUP($A46,'Value Added'!$A$1:$AX$44,COLUMN('Value Added'!R$1),0)*VLOOKUP($A46,'Energy Efficiency'!$A$22:$AS$52,COLUMN('Energy Efficiency'!M$1),0)</f>
        <v>312796328010872.13</v>
      </c>
      <c r="N46" s="230">
        <f>VLOOKUP($A46,'Value Added'!$A$1:$AX$44,COLUMN('Value Added'!S$1),0)*VLOOKUP($A46,'Energy Efficiency'!$A$22:$AS$52,COLUMN('Energy Efficiency'!N$1),0)</f>
        <v>322267709665531.44</v>
      </c>
      <c r="O46" s="230">
        <f>VLOOKUP($A46,'Value Added'!$A$1:$AX$44,COLUMN('Value Added'!T$1),0)*VLOOKUP($A46,'Energy Efficiency'!$A$22:$AS$52,COLUMN('Energy Efficiency'!O$1),0)</f>
        <v>331060143064895.31</v>
      </c>
      <c r="P46" s="230">
        <f>VLOOKUP($A46,'Value Added'!$A$1:$AX$44,COLUMN('Value Added'!U$1),0)*VLOOKUP($A46,'Energy Efficiency'!$A$22:$AS$52,COLUMN('Energy Efficiency'!P$1),0)</f>
        <v>338960817762780.25</v>
      </c>
      <c r="Q46" s="230">
        <f>VLOOKUP($A46,'Value Added'!$A$1:$AX$44,COLUMN('Value Added'!V$1),0)*VLOOKUP($A46,'Energy Efficiency'!$A$22:$AS$52,COLUMN('Energy Efficiency'!Q$1),0)</f>
        <v>345900921756012.81</v>
      </c>
      <c r="R46" s="230">
        <f>VLOOKUP($A46,'Value Added'!$A$1:$AX$44,COLUMN('Value Added'!W$1),0)*VLOOKUP($A46,'Energy Efficiency'!$A$22:$AS$52,COLUMN('Energy Efficiency'!R$1),0)</f>
        <v>351911541307538.19</v>
      </c>
      <c r="S46" s="230">
        <f>VLOOKUP($A46,'Value Added'!$A$1:$AX$44,COLUMN('Value Added'!X$1),0)*VLOOKUP($A46,'Energy Efficiency'!$A$22:$AS$52,COLUMN('Energy Efficiency'!S$1),0)</f>
        <v>357038312778383.56</v>
      </c>
      <c r="T46" s="230">
        <f>VLOOKUP($A46,'Value Added'!$A$1:$AX$44,COLUMN('Value Added'!Y$1),0)*VLOOKUP($A46,'Energy Efficiency'!$A$22:$AS$52,COLUMN('Energy Efficiency'!T$1),0)</f>
        <v>361339636560895</v>
      </c>
      <c r="U46" s="230">
        <f>VLOOKUP($A46,'Value Added'!$A$1:$AX$44,COLUMN('Value Added'!Z$1),0)*VLOOKUP($A46,'Energy Efficiency'!$A$22:$AS$52,COLUMN('Energy Efficiency'!U$1),0)</f>
        <v>364925380104964.31</v>
      </c>
      <c r="V46" s="230">
        <f>VLOOKUP($A46,'Value Added'!$A$1:$AX$44,COLUMN('Value Added'!AA$1),0)*VLOOKUP($A46,'Energy Efficiency'!$A$22:$AS$52,COLUMN('Energy Efficiency'!V$1),0)</f>
        <v>367784562408359.38</v>
      </c>
      <c r="W46" s="230">
        <f>VLOOKUP($A46,'Value Added'!$A$1:$AX$44,COLUMN('Value Added'!AB$1),0)*VLOOKUP($A46,'Energy Efficiency'!$A$22:$AS$52,COLUMN('Energy Efficiency'!W$1),0)</f>
        <v>369952025357383.44</v>
      </c>
      <c r="X46" s="230">
        <f>VLOOKUP($A46,'Value Added'!$A$1:$AX$44,COLUMN('Value Added'!AC$1),0)*VLOOKUP($A46,'Energy Efficiency'!$A$22:$AS$52,COLUMN('Energy Efficiency'!X$1),0)</f>
        <v>371467937180442.44</v>
      </c>
      <c r="Y46" s="230">
        <f>VLOOKUP($A46,'Value Added'!$A$1:$AX$44,COLUMN('Value Added'!AD$1),0)*VLOOKUP($A46,'Energy Efficiency'!$A$22:$AS$52,COLUMN('Energy Efficiency'!Y$1),0)</f>
        <v>372376954364588.31</v>
      </c>
      <c r="Z46" s="230">
        <f>VLOOKUP($A46,'Value Added'!$A$1:$AX$44,COLUMN('Value Added'!AE$1),0)*VLOOKUP($A46,'Energy Efficiency'!$A$22:$AS$52,COLUMN('Energy Efficiency'!Z$1),0)</f>
        <v>372727399084099.25</v>
      </c>
      <c r="AA46" s="230">
        <f>VLOOKUP($A46,'Value Added'!$A$1:$AX$44,COLUMN('Value Added'!AF$1),0)*VLOOKUP($A46,'Energy Efficiency'!$A$22:$AS$52,COLUMN('Energy Efficiency'!AA$1),0)</f>
        <v>372570469353973.19</v>
      </c>
      <c r="AB46" s="230">
        <f>VLOOKUP($A46,'Value Added'!$A$1:$AX$44,COLUMN('Value Added'!AG$1),0)*VLOOKUP($A46,'Energy Efficiency'!$A$22:$AS$52,COLUMN('Energy Efficiency'!AB$1),0)</f>
        <v>371959496414197.44</v>
      </c>
      <c r="AC46" s="230">
        <f>VLOOKUP($A46,'Value Added'!$A$1:$AX$44,COLUMN('Value Added'!AH$1),0)*VLOOKUP($A46,'Energy Efficiency'!$A$22:$AS$52,COLUMN('Energy Efficiency'!AC$1),0)</f>
        <v>370949261110399</v>
      </c>
      <c r="AD46" s="230">
        <f>VLOOKUP($A46,'Value Added'!$A$1:$AX$44,COLUMN('Value Added'!AI$1),0)*VLOOKUP($A46,'Energy Efficiency'!$A$22:$AS$52,COLUMN('Energy Efficiency'!AD$1),0)</f>
        <v>369595378366981.38</v>
      </c>
      <c r="AE46" s="230">
        <f>VLOOKUP($A46,'Value Added'!$A$1:$AX$44,COLUMN('Value Added'!AJ$1),0)*VLOOKUP($A46,'Energy Efficiency'!$A$22:$AS$52,COLUMN('Energy Efficiency'!AE$1),0)</f>
        <v>367953756335940.25</v>
      </c>
      <c r="AF46" s="230">
        <f>VLOOKUP($A46,'Value Added'!$A$1:$AX$44,COLUMN('Value Added'!AK$1),0)*VLOOKUP($A46,'Energy Efficiency'!$A$22:$AS$52,COLUMN('Energy Efficiency'!AF$1),0)</f>
        <v>366080134515683.06</v>
      </c>
      <c r="AG46" s="230">
        <f>VLOOKUP($A46,'Value Added'!$A$1:$AX$44,COLUMN('Value Added'!AL$1),0)*VLOOKUP($A46,'Energy Efficiency'!$A$22:$AS$52,COLUMN('Energy Efficiency'!AG$1),0)</f>
        <v>364029703118984.31</v>
      </c>
      <c r="AH46" s="230">
        <f>VLOOKUP($A46,'Value Added'!$A$1:$AX$44,COLUMN('Value Added'!AM$1),0)*VLOOKUP($A46,'Energy Efficiency'!$A$22:$AS$52,COLUMN('Energy Efficiency'!AH$1),0)</f>
        <v>361856804260745.38</v>
      </c>
      <c r="AI46" s="230">
        <f>VLOOKUP($A46,'Value Added'!$A$1:$AX$44,COLUMN('Value Added'!AN$1),0)*VLOOKUP($A46,'Energy Efficiency'!$A$22:$AS$52,COLUMN('Energy Efficiency'!AI$1),0)</f>
        <v>359614714153040.88</v>
      </c>
      <c r="AJ46" s="230">
        <f>VLOOKUP($A46,'Value Added'!$A$1:$AX$44,COLUMN('Value Added'!AO$1),0)*VLOOKUP($A46,'Energy Efficiency'!$A$22:$AS$52,COLUMN('Energy Efficiency'!AJ$1),0)</f>
        <v>357355504443345.63</v>
      </c>
      <c r="AK46" s="230">
        <f>VLOOKUP($A46,'Value Added'!$A$1:$AX$44,COLUMN('Value Added'!AP$1),0)*VLOOKUP($A46,'Energy Efficiency'!$A$22:$AS$52,COLUMN('Energy Efficiency'!AK$1),0)</f>
        <v>355129980108403.81</v>
      </c>
      <c r="AL46" s="230">
        <f>VLOOKUP($A46,'Value Added'!$A$1:$AX$44,COLUMN('Value Added'!AQ$1),0)*VLOOKUP($A46,'Energy Efficiency'!$A$22:$AS$52,COLUMN('Energy Efficiency'!AL$1),0)</f>
        <v>352987690910537.69</v>
      </c>
      <c r="AM46" s="230">
        <f>VLOOKUP($A46,'Value Added'!$A$1:$AX$44,COLUMN('Value Added'!AR$1),0)*VLOOKUP($A46,'Energy Efficiency'!$A$22:$AS$52,COLUMN('Energy Efficiency'!AM$1),0)</f>
        <v>350977013320269.44</v>
      </c>
      <c r="AN46" s="230">
        <f>VLOOKUP($A46,'Value Added'!$A$1:$AX$44,COLUMN('Value Added'!AS$1),0)*VLOOKUP($A46,'Energy Efficiency'!$A$22:$AS$52,COLUMN('Energy Efficiency'!AN$1),0)</f>
        <v>349145299992079.81</v>
      </c>
      <c r="AO46" s="230">
        <f>VLOOKUP($A46,'Value Added'!$A$1:$AX$44,COLUMN('Value Added'!AT$1),0)*VLOOKUP($A46,'Energy Efficiency'!$A$22:$AS$52,COLUMN('Energy Efficiency'!AO$1),0)</f>
        <v>347539094332175.81</v>
      </c>
      <c r="AP46" s="230">
        <f>VLOOKUP($A46,'Value Added'!$A$1:$AX$44,COLUMN('Value Added'!AU$1),0)*VLOOKUP($A46,'Energy Efficiency'!$A$22:$AS$52,COLUMN('Energy Efficiency'!AP$1),0)</f>
        <v>346204408404148.38</v>
      </c>
      <c r="AQ46" s="230">
        <f>VLOOKUP($A46,'Value Added'!$A$1:$AX$44,COLUMN('Value Added'!AV$1),0)*VLOOKUP($A46,'Energy Efficiency'!$A$22:$AS$52,COLUMN('Energy Efficiency'!AQ$1),0)</f>
        <v>345187063370506.69</v>
      </c>
      <c r="AR46" s="230">
        <f>VLOOKUP($A46,'Value Added'!$A$1:$AX$44,COLUMN('Value Added'!AW$1),0)*VLOOKUP($A46,'Energy Efficiency'!$A$22:$AS$52,COLUMN('Energy Efficiency'!AR$1),0)</f>
        <v>344533092861852.63</v>
      </c>
      <c r="AS46" s="230">
        <f>VLOOKUP($A46,'Value Added'!$A$1:$AX$44,COLUMN('Value Added'!AX$1),0)*VLOOKUP($A46,'Energy Efficiency'!$A$22:$AS$52,COLUMN('Energy Efficiency'!AS$1),0)</f>
        <v>344174256444110.94</v>
      </c>
    </row>
    <row r="47" spans="1:45" x14ac:dyDescent="0.25">
      <c r="A47" s="74" t="s">
        <v>37</v>
      </c>
      <c r="B47" s="152" t="s">
        <v>314</v>
      </c>
      <c r="C47" s="152" t="s">
        <v>357</v>
      </c>
      <c r="D47" s="234">
        <f>VLOOKUP($A47,'Value Added'!$A$1:$AX$44,COLUMN('Value Added'!I$1),0)*VLOOKUP($A47,'Energy Efficiency'!$A$22:$AS$52,COLUMN('Energy Efficiency'!D$1),0)</f>
        <v>167082621870196.38</v>
      </c>
      <c r="E47" s="230">
        <f>VLOOKUP($A47,'Value Added'!$A$1:$AX$44,COLUMN('Value Added'!J$1),0)*VLOOKUP($A47,'Energy Efficiency'!$A$22:$AS$52,COLUMN('Energy Efficiency'!E$1),0)</f>
        <v>182047333828365.25</v>
      </c>
      <c r="F47" s="230">
        <f>VLOOKUP($A47,'Value Added'!$A$1:$AX$44,COLUMN('Value Added'!K$1),0)*VLOOKUP($A47,'Energy Efficiency'!$A$22:$AS$52,COLUMN('Energy Efficiency'!F$1),0)</f>
        <v>246665155621980.91</v>
      </c>
      <c r="G47" s="230">
        <f>VLOOKUP($A47,'Value Added'!$A$1:$AX$44,COLUMN('Value Added'!L$1),0)*VLOOKUP($A47,'Energy Efficiency'!$A$22:$AS$52,COLUMN('Energy Efficiency'!G$1),0)</f>
        <v>307137813307923.13</v>
      </c>
      <c r="H47" s="230">
        <f>VLOOKUP($A47,'Value Added'!$A$1:$AX$44,COLUMN('Value Added'!M$1),0)*VLOOKUP($A47,'Energy Efficiency'!$A$22:$AS$52,COLUMN('Energy Efficiency'!H$1),0)</f>
        <v>327502886475949.63</v>
      </c>
      <c r="I47" s="230">
        <f>VLOOKUP($A47,'Value Added'!$A$1:$AX$44,COLUMN('Value Added'!N$1),0)*VLOOKUP($A47,'Energy Efficiency'!$A$22:$AS$52,COLUMN('Energy Efficiency'!I$1),0)</f>
        <v>359345608907604.69</v>
      </c>
      <c r="J47" s="230">
        <f>VLOOKUP($A47,'Value Added'!$A$1:$AX$44,COLUMN('Value Added'!O$1),0)*VLOOKUP($A47,'Energy Efficiency'!$A$22:$AS$52,COLUMN('Energy Efficiency'!J$1),0)</f>
        <v>402121544619938.5</v>
      </c>
      <c r="K47" s="230">
        <f>VLOOKUP($A47,'Value Added'!$A$1:$AX$44,COLUMN('Value Added'!P$1),0)*VLOOKUP($A47,'Energy Efficiency'!$A$22:$AS$52,COLUMN('Energy Efficiency'!K$1),0)</f>
        <v>446482721523118.63</v>
      </c>
      <c r="L47" s="230">
        <f>VLOOKUP($A47,'Value Added'!$A$1:$AX$44,COLUMN('Value Added'!Q$1),0)*VLOOKUP($A47,'Energy Efficiency'!$A$22:$AS$52,COLUMN('Energy Efficiency'!L$1),0)</f>
        <v>489255336571151.06</v>
      </c>
      <c r="M47" s="230">
        <f>VLOOKUP($A47,'Value Added'!$A$1:$AX$44,COLUMN('Value Added'!R$1),0)*VLOOKUP($A47,'Energy Efficiency'!$A$22:$AS$52,COLUMN('Energy Efficiency'!M$1),0)</f>
        <v>530575065577263.25</v>
      </c>
      <c r="N47" s="230">
        <f>VLOOKUP($A47,'Value Added'!$A$1:$AX$44,COLUMN('Value Added'!S$1),0)*VLOOKUP($A47,'Energy Efficiency'!$A$22:$AS$52,COLUMN('Energy Efficiency'!N$1),0)</f>
        <v>570998808403460.5</v>
      </c>
      <c r="O47" s="230">
        <f>VLOOKUP($A47,'Value Added'!$A$1:$AX$44,COLUMN('Value Added'!T$1),0)*VLOOKUP($A47,'Energy Efficiency'!$A$22:$AS$52,COLUMN('Energy Efficiency'!O$1),0)</f>
        <v>611501347298189.88</v>
      </c>
      <c r="P47" s="230">
        <f>VLOOKUP($A47,'Value Added'!$A$1:$AX$44,COLUMN('Value Added'!U$1),0)*VLOOKUP($A47,'Energy Efficiency'!$A$22:$AS$52,COLUMN('Energy Efficiency'!P$1),0)</f>
        <v>653269919111893</v>
      </c>
      <c r="Q47" s="230">
        <f>VLOOKUP($A47,'Value Added'!$A$1:$AX$44,COLUMN('Value Added'!V$1),0)*VLOOKUP($A47,'Energy Efficiency'!$A$22:$AS$52,COLUMN('Energy Efficiency'!Q$1),0)</f>
        <v>696575205289280.5</v>
      </c>
      <c r="R47" s="230">
        <f>VLOOKUP($A47,'Value Added'!$A$1:$AX$44,COLUMN('Value Added'!W$1),0)*VLOOKUP($A47,'Energy Efficiency'!$A$22:$AS$52,COLUMN('Energy Efficiency'!R$1),0)</f>
        <v>741537222314290.25</v>
      </c>
      <c r="S47" s="230">
        <f>VLOOKUP($A47,'Value Added'!$A$1:$AX$44,COLUMN('Value Added'!X$1),0)*VLOOKUP($A47,'Energy Efficiency'!$A$22:$AS$52,COLUMN('Energy Efficiency'!S$1),0)</f>
        <v>788309896500766.88</v>
      </c>
      <c r="T47" s="230">
        <f>VLOOKUP($A47,'Value Added'!$A$1:$AX$44,COLUMN('Value Added'!Y$1),0)*VLOOKUP($A47,'Energy Efficiency'!$A$22:$AS$52,COLUMN('Energy Efficiency'!T$1),0)</f>
        <v>837085011530791.63</v>
      </c>
      <c r="U47" s="230">
        <f>VLOOKUP($A47,'Value Added'!$A$1:$AX$44,COLUMN('Value Added'!Z$1),0)*VLOOKUP($A47,'Energy Efficiency'!$A$22:$AS$52,COLUMN('Energy Efficiency'!U$1),0)</f>
        <v>888159994535461.63</v>
      </c>
      <c r="V47" s="230">
        <f>VLOOKUP($A47,'Value Added'!$A$1:$AX$44,COLUMN('Value Added'!AA$1),0)*VLOOKUP($A47,'Energy Efficiency'!$A$22:$AS$52,COLUMN('Energy Efficiency'!V$1),0)</f>
        <v>941409176573788.13</v>
      </c>
      <c r="W47" s="230">
        <f>VLOOKUP($A47,'Value Added'!$A$1:$AX$44,COLUMN('Value Added'!AB$1),0)*VLOOKUP($A47,'Energy Efficiency'!$A$22:$AS$52,COLUMN('Energy Efficiency'!W$1),0)</f>
        <v>996732775860284.13</v>
      </c>
      <c r="X47" s="230">
        <f>VLOOKUP($A47,'Value Added'!$A$1:$AX$44,COLUMN('Value Added'!AC$1),0)*VLOOKUP($A47,'Energy Efficiency'!$A$22:$AS$52,COLUMN('Energy Efficiency'!X$1),0)</f>
        <v>1053997686201197</v>
      </c>
      <c r="Y47" s="230">
        <f>VLOOKUP($A47,'Value Added'!$A$1:$AX$44,COLUMN('Value Added'!AD$1),0)*VLOOKUP($A47,'Energy Efficiency'!$A$22:$AS$52,COLUMN('Energy Efficiency'!Y$1),0)</f>
        <v>1113034676387135.5</v>
      </c>
      <c r="Z47" s="230">
        <f>VLOOKUP($A47,'Value Added'!$A$1:$AX$44,COLUMN('Value Added'!AE$1),0)*VLOOKUP($A47,'Energy Efficiency'!$A$22:$AS$52,COLUMN('Energy Efficiency'!Z$1),0)</f>
        <v>1173635845735951</v>
      </c>
      <c r="AA47" s="230">
        <f>VLOOKUP($A47,'Value Added'!$A$1:$AX$44,COLUMN('Value Added'!AF$1),0)*VLOOKUP($A47,'Energy Efficiency'!$A$22:$AS$52,COLUMN('Energy Efficiency'!AA$1),0)</f>
        <v>1235552440363124.8</v>
      </c>
      <c r="AB47" s="230">
        <f>VLOOKUP($A47,'Value Added'!$A$1:$AX$44,COLUMN('Value Added'!AG$1),0)*VLOOKUP($A47,'Energy Efficiency'!$A$22:$AS$52,COLUMN('Energy Efficiency'!AB$1),0)</f>
        <v>1298493143251407.5</v>
      </c>
      <c r="AC47" s="230">
        <f>VLOOKUP($A47,'Value Added'!$A$1:$AX$44,COLUMN('Value Added'!AH$1),0)*VLOOKUP($A47,'Energy Efficiency'!$A$22:$AS$52,COLUMN('Energy Efficiency'!AC$1),0)</f>
        <v>1362122957389035</v>
      </c>
      <c r="AD47" s="230">
        <f>VLOOKUP($A47,'Value Added'!$A$1:$AX$44,COLUMN('Value Added'!AI$1),0)*VLOOKUP($A47,'Energy Efficiency'!$A$22:$AS$52,COLUMN('Energy Efficiency'!AD$1),0)</f>
        <v>1426062804419782.8</v>
      </c>
      <c r="AE47" s="230">
        <f>VLOOKUP($A47,'Value Added'!$A$1:$AX$44,COLUMN('Value Added'!AJ$1),0)*VLOOKUP($A47,'Energy Efficiency'!$A$22:$AS$52,COLUMN('Energy Efficiency'!AE$1),0)</f>
        <v>1489889960654328.5</v>
      </c>
      <c r="AF47" s="230">
        <f>VLOOKUP($A47,'Value Added'!$A$1:$AX$44,COLUMN('Value Added'!AK$1),0)*VLOOKUP($A47,'Energy Efficiency'!$A$22:$AS$52,COLUMN('Energy Efficiency'!AF$1),0)</f>
        <v>1553139447205765.3</v>
      </c>
      <c r="AG47" s="230">
        <f>VLOOKUP($A47,'Value Added'!$A$1:$AX$44,COLUMN('Value Added'!AL$1),0)*VLOOKUP($A47,'Energy Efficiency'!$A$22:$AS$52,COLUMN('Energy Efficiency'!AG$1),0)</f>
        <v>1615306480768784.8</v>
      </c>
      <c r="AH47" s="230">
        <f>VLOOKUP($A47,'Value Added'!$A$1:$AX$44,COLUMN('Value Added'!AM$1),0)*VLOOKUP($A47,'Energy Efficiency'!$A$22:$AS$52,COLUMN('Energy Efficiency'!AH$1),0)</f>
        <v>1675850075609542.3</v>
      </c>
      <c r="AI47" s="230">
        <f>VLOOKUP($A47,'Value Added'!$A$1:$AX$44,COLUMN('Value Added'!AN$1),0)*VLOOKUP($A47,'Energy Efficiency'!$A$22:$AS$52,COLUMN('Energy Efficiency'!AI$1),0)</f>
        <v>1734197865283920.5</v>
      </c>
      <c r="AJ47" s="230">
        <f>VLOOKUP($A47,'Value Added'!$A$1:$AX$44,COLUMN('Value Added'!AO$1),0)*VLOOKUP($A47,'Energy Efficiency'!$A$22:$AS$52,COLUMN('Energy Efficiency'!AJ$1),0)</f>
        <v>1789752184289731</v>
      </c>
      <c r="AK47" s="230">
        <f>VLOOKUP($A47,'Value Added'!$A$1:$AX$44,COLUMN('Value Added'!AP$1),0)*VLOOKUP($A47,'Energy Efficiency'!$A$22:$AS$52,COLUMN('Energy Efficiency'!AK$1),0)</f>
        <v>1841897415394378</v>
      </c>
      <c r="AL47" s="230">
        <f>VLOOKUP($A47,'Value Added'!$A$1:$AX$44,COLUMN('Value Added'!AQ$1),0)*VLOOKUP($A47,'Energy Efficiency'!$A$22:$AS$52,COLUMN('Energy Efficiency'!AL$1),0)</f>
        <v>1890008568200453.8</v>
      </c>
      <c r="AM47" s="230">
        <f>VLOOKUP($A47,'Value Added'!$A$1:$AX$44,COLUMN('Value Added'!AR$1),0)*VLOOKUP($A47,'Energy Efficiency'!$A$22:$AS$52,COLUMN('Energy Efficiency'!AM$1),0)</f>
        <v>1933461009422292.5</v>
      </c>
      <c r="AN47" s="230">
        <f>VLOOKUP($A47,'Value Added'!$A$1:$AX$44,COLUMN('Value Added'!AS$1),0)*VLOOKUP($A47,'Energy Efficiency'!$A$22:$AS$52,COLUMN('Energy Efficiency'!AN$1),0)</f>
        <v>1971641216542964.3</v>
      </c>
      <c r="AO47" s="230">
        <f>VLOOKUP($A47,'Value Added'!$A$1:$AX$44,COLUMN('Value Added'!AT$1),0)*VLOOKUP($A47,'Energy Efficiency'!$A$22:$AS$52,COLUMN('Energy Efficiency'!AO$1),0)</f>
        <v>2003958375598128.3</v>
      </c>
      <c r="AP47" s="230">
        <f>VLOOKUP($A47,'Value Added'!$A$1:$AX$44,COLUMN('Value Added'!AU$1),0)*VLOOKUP($A47,'Energy Efficiency'!$A$22:$AS$52,COLUMN('Energy Efficiency'!AP$1),0)</f>
        <v>2029856592764718.8</v>
      </c>
      <c r="AQ47" s="230">
        <f>VLOOKUP($A47,'Value Added'!$A$1:$AX$44,COLUMN('Value Added'!AV$1),0)*VLOOKUP($A47,'Energy Efficiency'!$A$22:$AS$52,COLUMN('Energy Efficiency'!AQ$1),0)</f>
        <v>2048827440525098.8</v>
      </c>
      <c r="AR47" s="230">
        <f>VLOOKUP($A47,'Value Added'!$A$1:$AX$44,COLUMN('Value Added'!AW$1),0)*VLOOKUP($A47,'Energy Efficiency'!$A$22:$AS$52,COLUMN('Energy Efficiency'!AR$1),0)</f>
        <v>2060422514993812.3</v>
      </c>
      <c r="AS47" s="230">
        <f>VLOOKUP($A47,'Value Added'!$A$1:$AX$44,COLUMN('Value Added'!AX$1),0)*VLOOKUP($A47,'Energy Efficiency'!$A$22:$AS$52,COLUMN('Energy Efficiency'!AS$1),0)</f>
        <v>2063576406968644.5</v>
      </c>
    </row>
    <row r="48" spans="1:45" x14ac:dyDescent="0.25">
      <c r="A48" s="74" t="s">
        <v>38</v>
      </c>
      <c r="B48" s="152" t="s">
        <v>314</v>
      </c>
      <c r="C48" s="152" t="s">
        <v>357</v>
      </c>
      <c r="D48" s="234">
        <f>VLOOKUP($A48,'Value Added'!$A$1:$AX$44,COLUMN('Value Added'!I$1),0)*VLOOKUP($A48,'Energy Efficiency'!$A$22:$AS$52,COLUMN('Energy Efficiency'!D$1),0)</f>
        <v>39101550997801.32</v>
      </c>
      <c r="E48" s="230">
        <f>VLOOKUP($A48,'Value Added'!$A$1:$AX$44,COLUMN('Value Added'!J$1),0)*VLOOKUP($A48,'Energy Efficiency'!$A$22:$AS$52,COLUMN('Energy Efficiency'!E$1),0)</f>
        <v>35706184029349.922</v>
      </c>
      <c r="F48" s="230">
        <f>VLOOKUP($A48,'Value Added'!$A$1:$AX$44,COLUMN('Value Added'!K$1),0)*VLOOKUP($A48,'Energy Efficiency'!$A$22:$AS$52,COLUMN('Energy Efficiency'!F$1),0)</f>
        <v>39202015506164.672</v>
      </c>
      <c r="G48" s="230">
        <f>VLOOKUP($A48,'Value Added'!$A$1:$AX$44,COLUMN('Value Added'!L$1),0)*VLOOKUP($A48,'Energy Efficiency'!$A$22:$AS$52,COLUMN('Energy Efficiency'!G$1),0)</f>
        <v>44672089450574.992</v>
      </c>
      <c r="H48" s="230">
        <f>VLOOKUP($A48,'Value Added'!$A$1:$AX$44,COLUMN('Value Added'!M$1),0)*VLOOKUP($A48,'Energy Efficiency'!$A$22:$AS$52,COLUMN('Energy Efficiency'!H$1),0)</f>
        <v>46961786086207.609</v>
      </c>
      <c r="I48" s="230">
        <f>VLOOKUP($A48,'Value Added'!$A$1:$AX$44,COLUMN('Value Added'!N$1),0)*VLOOKUP($A48,'Energy Efficiency'!$A$22:$AS$52,COLUMN('Energy Efficiency'!I$1),0)</f>
        <v>49824319693684.68</v>
      </c>
      <c r="J48" s="230">
        <f>VLOOKUP($A48,'Value Added'!$A$1:$AX$44,COLUMN('Value Added'!O$1),0)*VLOOKUP($A48,'Energy Efficiency'!$A$22:$AS$52,COLUMN('Energy Efficiency'!J$1),0)</f>
        <v>53596831456336.641</v>
      </c>
      <c r="K48" s="230">
        <f>VLOOKUP($A48,'Value Added'!$A$1:$AX$44,COLUMN('Value Added'!P$1),0)*VLOOKUP($A48,'Energy Efficiency'!$A$22:$AS$52,COLUMN('Energy Efficiency'!K$1),0)</f>
        <v>57500416209384.914</v>
      </c>
      <c r="L48" s="230">
        <f>VLOOKUP($A48,'Value Added'!$A$1:$AX$44,COLUMN('Value Added'!Q$1),0)*VLOOKUP($A48,'Energy Efficiency'!$A$22:$AS$52,COLUMN('Energy Efficiency'!L$1),0)</f>
        <v>61247877800073.336</v>
      </c>
      <c r="M48" s="230">
        <f>VLOOKUP($A48,'Value Added'!$A$1:$AX$44,COLUMN('Value Added'!R$1),0)*VLOOKUP($A48,'Energy Efficiency'!$A$22:$AS$52,COLUMN('Energy Efficiency'!M$1),0)</f>
        <v>64843632050337.156</v>
      </c>
      <c r="N48" s="230">
        <f>VLOOKUP($A48,'Value Added'!$A$1:$AX$44,COLUMN('Value Added'!S$1),0)*VLOOKUP($A48,'Energy Efficiency'!$A$22:$AS$52,COLUMN('Energy Efficiency'!N$1),0)</f>
        <v>68307422295628.477</v>
      </c>
      <c r="O48" s="230">
        <f>VLOOKUP($A48,'Value Added'!$A$1:$AX$44,COLUMN('Value Added'!T$1),0)*VLOOKUP($A48,'Energy Efficiency'!$A$22:$AS$52,COLUMN('Energy Efficiency'!O$1),0)</f>
        <v>71673858224150.484</v>
      </c>
      <c r="P48" s="230">
        <f>VLOOKUP($A48,'Value Added'!$A$1:$AX$44,COLUMN('Value Added'!U$1),0)*VLOOKUP($A48,'Energy Efficiency'!$A$22:$AS$52,COLUMN('Energy Efficiency'!P$1),0)</f>
        <v>74989195129448.563</v>
      </c>
      <c r="Q48" s="230">
        <f>VLOOKUP($A48,'Value Added'!$A$1:$AX$44,COLUMN('Value Added'!V$1),0)*VLOOKUP($A48,'Energy Efficiency'!$A$22:$AS$52,COLUMN('Energy Efficiency'!Q$1),0)</f>
        <v>78254828578020.609</v>
      </c>
      <c r="R48" s="230">
        <f>VLOOKUP($A48,'Value Added'!$A$1:$AX$44,COLUMN('Value Added'!W$1),0)*VLOOKUP($A48,'Energy Efficiency'!$A$22:$AS$52,COLUMN('Energy Efficiency'!R$1),0)</f>
        <v>81472734424569.203</v>
      </c>
      <c r="S48" s="230">
        <f>VLOOKUP($A48,'Value Added'!$A$1:$AX$44,COLUMN('Value Added'!X$1),0)*VLOOKUP($A48,'Energy Efficiency'!$A$22:$AS$52,COLUMN('Energy Efficiency'!S$1),0)</f>
        <v>84647919700263.969</v>
      </c>
      <c r="T48" s="230">
        <f>VLOOKUP($A48,'Value Added'!$A$1:$AX$44,COLUMN('Value Added'!Y$1),0)*VLOOKUP($A48,'Energy Efficiency'!$A$22:$AS$52,COLUMN('Energy Efficiency'!T$1),0)</f>
        <v>87788431122999.891</v>
      </c>
      <c r="U48" s="230">
        <f>VLOOKUP($A48,'Value Added'!$A$1:$AX$44,COLUMN('Value Added'!Z$1),0)*VLOOKUP($A48,'Energy Efficiency'!$A$22:$AS$52,COLUMN('Energy Efficiency'!U$1),0)</f>
        <v>90913638155010.797</v>
      </c>
      <c r="V48" s="230">
        <f>VLOOKUP($A48,'Value Added'!$A$1:$AX$44,COLUMN('Value Added'!AA$1),0)*VLOOKUP($A48,'Energy Efficiency'!$A$22:$AS$52,COLUMN('Energy Efficiency'!V$1),0)</f>
        <v>94006024981670.828</v>
      </c>
      <c r="W48" s="230">
        <f>VLOOKUP($A48,'Value Added'!$A$1:$AX$44,COLUMN('Value Added'!AB$1),0)*VLOOKUP($A48,'Energy Efficiency'!$A$22:$AS$52,COLUMN('Energy Efficiency'!W$1),0)</f>
        <v>97055683871946</v>
      </c>
      <c r="X48" s="230">
        <f>VLOOKUP($A48,'Value Added'!$A$1:$AX$44,COLUMN('Value Added'!AC$1),0)*VLOOKUP($A48,'Energy Efficiency'!$A$22:$AS$52,COLUMN('Energy Efficiency'!X$1),0)</f>
        <v>100052656588915.64</v>
      </c>
      <c r="Y48" s="230">
        <f>VLOOKUP($A48,'Value Added'!$A$1:$AX$44,COLUMN('Value Added'!AD$1),0)*VLOOKUP($A48,'Energy Efficiency'!$A$22:$AS$52,COLUMN('Energy Efficiency'!Y$1),0)</f>
        <v>102986991651674.64</v>
      </c>
      <c r="Z48" s="230">
        <f>VLOOKUP($A48,'Value Added'!$A$1:$AX$44,COLUMN('Value Added'!AE$1),0)*VLOOKUP($A48,'Energy Efficiency'!$A$22:$AS$52,COLUMN('Energy Efficiency'!Z$1),0)</f>
        <v>105848802490709.39</v>
      </c>
      <c r="AA48" s="230">
        <f>VLOOKUP($A48,'Value Added'!$A$1:$AX$44,COLUMN('Value Added'!AF$1),0)*VLOOKUP($A48,'Energy Efficiency'!$A$22:$AS$52,COLUMN('Energy Efficiency'!AA$1),0)</f>
        <v>108628325994901.42</v>
      </c>
      <c r="AB48" s="230">
        <f>VLOOKUP($A48,'Value Added'!$A$1:$AX$44,COLUMN('Value Added'!AG$1),0)*VLOOKUP($A48,'Energy Efficiency'!$A$22:$AS$52,COLUMN('Energy Efficiency'!AB$1),0)</f>
        <v>111315980939685.55</v>
      </c>
      <c r="AC48" s="230">
        <f>VLOOKUP($A48,'Value Added'!$A$1:$AX$44,COLUMN('Value Added'!AH$1),0)*VLOOKUP($A48,'Energy Efficiency'!$A$22:$AS$52,COLUMN('Energy Efficiency'!AC$1),0)</f>
        <v>113902425783249.95</v>
      </c>
      <c r="AD48" s="230">
        <f>VLOOKUP($A48,'Value Added'!$A$1:$AX$44,COLUMN('Value Added'!AI$1),0)*VLOOKUP($A48,'Energy Efficiency'!$A$22:$AS$52,COLUMN('Energy Efficiency'!AD$1),0)</f>
        <v>116378615321052.23</v>
      </c>
      <c r="AE48" s="230">
        <f>VLOOKUP($A48,'Value Added'!$A$1:$AX$44,COLUMN('Value Added'!AJ$1),0)*VLOOKUP($A48,'Energy Efficiency'!$A$22:$AS$52,COLUMN('Energy Efficiency'!AE$1),0)</f>
        <v>118735855698319.81</v>
      </c>
      <c r="AF48" s="230">
        <f>VLOOKUP($A48,'Value Added'!$A$1:$AX$44,COLUMN('Value Added'!AK$1),0)*VLOOKUP($A48,'Energy Efficiency'!$A$22:$AS$52,COLUMN('Energy Efficiency'!AF$1),0)</f>
        <v>120965857295442.97</v>
      </c>
      <c r="AG48" s="230">
        <f>VLOOKUP($A48,'Value Added'!$A$1:$AX$44,COLUMN('Value Added'!AL$1),0)*VLOOKUP($A48,'Energy Efficiency'!$A$22:$AS$52,COLUMN('Energy Efficiency'!AG$1),0)</f>
        <v>123060785022062.56</v>
      </c>
      <c r="AH48" s="230">
        <f>VLOOKUP($A48,'Value Added'!$A$1:$AX$44,COLUMN('Value Added'!AM$1),0)*VLOOKUP($A48,'Energy Efficiency'!$A$22:$AS$52,COLUMN('Energy Efficiency'!AH$1),0)</f>
        <v>125013305581893.05</v>
      </c>
      <c r="AI48" s="230">
        <f>VLOOKUP($A48,'Value Added'!$A$1:$AX$44,COLUMN('Value Added'!AN$1),0)*VLOOKUP($A48,'Energy Efficiency'!$A$22:$AS$52,COLUMN('Energy Efficiency'!AI$1),0)</f>
        <v>126816631301526.63</v>
      </c>
      <c r="AJ48" s="230">
        <f>VLOOKUP($A48,'Value Added'!$A$1:$AX$44,COLUMN('Value Added'!AO$1),0)*VLOOKUP($A48,'Energy Efficiency'!$A$22:$AS$52,COLUMN('Energy Efficiency'!AJ$1),0)</f>
        <v>128464560152204.41</v>
      </c>
      <c r="AK48" s="230">
        <f>VLOOKUP($A48,'Value Added'!$A$1:$AX$44,COLUMN('Value Added'!AP$1),0)*VLOOKUP($A48,'Energy Efficiency'!$A$22:$AS$52,COLUMN('Energy Efficiency'!AK$1),0)</f>
        <v>129951511633299.3</v>
      </c>
      <c r="AL48" s="230">
        <f>VLOOKUP($A48,'Value Added'!$A$1:$AX$44,COLUMN('Value Added'!AQ$1),0)*VLOOKUP($A48,'Energy Efficiency'!$A$22:$AS$52,COLUMN('Energy Efficiency'!AL$1),0)</f>
        <v>131272558229481.41</v>
      </c>
      <c r="AM48" s="230">
        <f>VLOOKUP($A48,'Value Added'!$A$1:$AX$44,COLUMN('Value Added'!AR$1),0)*VLOOKUP($A48,'Energy Efficiency'!$A$22:$AS$52,COLUMN('Energy Efficiency'!AM$1),0)</f>
        <v>132423452199637.86</v>
      </c>
      <c r="AN48" s="230">
        <f>VLOOKUP($A48,'Value Added'!$A$1:$AX$44,COLUMN('Value Added'!AS$1),0)*VLOOKUP($A48,'Energy Efficiency'!$A$22:$AS$52,COLUMN('Energy Efficiency'!AN$1),0)</f>
        <v>133400647503942.95</v>
      </c>
      <c r="AO48" s="230">
        <f>VLOOKUP($A48,'Value Added'!$A$1:$AX$44,COLUMN('Value Added'!AT$1),0)*VLOOKUP($A48,'Energy Efficiency'!$A$22:$AS$52,COLUMN('Energy Efficiency'!AO$1),0)</f>
        <v>134201316725401.2</v>
      </c>
      <c r="AP48" s="230">
        <f>VLOOKUP($A48,'Value Added'!$A$1:$AX$44,COLUMN('Value Added'!AU$1),0)*VLOOKUP($A48,'Energy Efficiency'!$A$22:$AS$52,COLUMN('Energy Efficiency'!AP$1),0)</f>
        <v>134823362893019.92</v>
      </c>
      <c r="AQ48" s="230">
        <f>VLOOKUP($A48,'Value Added'!$A$1:$AX$44,COLUMN('Value Added'!AV$1),0)*VLOOKUP($A48,'Energy Efficiency'!$A$22:$AS$52,COLUMN('Energy Efficiency'!AQ$1),0)</f>
        <v>135265426164864.41</v>
      </c>
      <c r="AR48" s="230">
        <f>VLOOKUP($A48,'Value Added'!$A$1:$AX$44,COLUMN('Value Added'!AW$1),0)*VLOOKUP($A48,'Energy Efficiency'!$A$22:$AS$52,COLUMN('Energy Efficiency'!AR$1),0)</f>
        <v>135526885379952.03</v>
      </c>
      <c r="AS48" s="230">
        <f>VLOOKUP($A48,'Value Added'!$A$1:$AX$44,COLUMN('Value Added'!AX$1),0)*VLOOKUP($A48,'Energy Efficiency'!$A$22:$AS$52,COLUMN('Energy Efficiency'!AS$1),0)</f>
        <v>135562576455967.73</v>
      </c>
    </row>
    <row r="49" spans="1:45" x14ac:dyDescent="0.25">
      <c r="A49" s="74" t="s">
        <v>39</v>
      </c>
      <c r="B49" s="152" t="s">
        <v>314</v>
      </c>
      <c r="C49" s="152" t="s">
        <v>357</v>
      </c>
      <c r="D49" s="234">
        <f>VLOOKUP($A49,'Value Added'!$A$1:$AX$44,COLUMN('Value Added'!I$1),0)*VLOOKUP($A49,'Energy Efficiency'!$A$22:$AS$52,COLUMN('Energy Efficiency'!D$1),0)</f>
        <v>3318950861275944</v>
      </c>
      <c r="E49" s="230">
        <f>VLOOKUP($A49,'Value Added'!$A$1:$AX$44,COLUMN('Value Added'!J$1),0)*VLOOKUP($A49,'Energy Efficiency'!$A$22:$AS$52,COLUMN('Energy Efficiency'!E$1),0)</f>
        <v>3313807518775345</v>
      </c>
      <c r="F49" s="230">
        <f>VLOOKUP($A49,'Value Added'!$A$1:$AX$44,COLUMN('Value Added'!K$1),0)*VLOOKUP($A49,'Energy Efficiency'!$A$22:$AS$52,COLUMN('Energy Efficiency'!F$1),0)</f>
        <v>3824470564056052.5</v>
      </c>
      <c r="G49" s="230">
        <f>VLOOKUP($A49,'Value Added'!$A$1:$AX$44,COLUMN('Value Added'!L$1),0)*VLOOKUP($A49,'Energy Efficiency'!$A$22:$AS$52,COLUMN('Energy Efficiency'!G$1),0)</f>
        <v>4082338867230116.5</v>
      </c>
      <c r="H49" s="230">
        <f>VLOOKUP($A49,'Value Added'!$A$1:$AX$44,COLUMN('Value Added'!M$1),0)*VLOOKUP($A49,'Energy Efficiency'!$A$22:$AS$52,COLUMN('Energy Efficiency'!H$1),0)</f>
        <v>4315677199800634.5</v>
      </c>
      <c r="I49" s="230">
        <f>VLOOKUP($A49,'Value Added'!$A$1:$AX$44,COLUMN('Value Added'!N$1),0)*VLOOKUP($A49,'Energy Efficiency'!$A$22:$AS$52,COLUMN('Energy Efficiency'!I$1),0)</f>
        <v>4628000033444690</v>
      </c>
      <c r="J49" s="230">
        <f>VLOOKUP($A49,'Value Added'!$A$1:$AX$44,COLUMN('Value Added'!O$1),0)*VLOOKUP($A49,'Energy Efficiency'!$A$22:$AS$52,COLUMN('Energy Efficiency'!J$1),0)</f>
        <v>5011690034280453</v>
      </c>
      <c r="K49" s="230">
        <f>VLOOKUP($A49,'Value Added'!$A$1:$AX$44,COLUMN('Value Added'!P$1),0)*VLOOKUP($A49,'Energy Efficiency'!$A$22:$AS$52,COLUMN('Energy Efficiency'!K$1),0)</f>
        <v>5353949580742125</v>
      </c>
      <c r="L49" s="230">
        <f>VLOOKUP($A49,'Value Added'!$A$1:$AX$44,COLUMN('Value Added'!Q$1),0)*VLOOKUP($A49,'Energy Efficiency'!$A$22:$AS$52,COLUMN('Energy Efficiency'!L$1),0)</f>
        <v>5629865346010946</v>
      </c>
      <c r="M49" s="230">
        <f>VLOOKUP($A49,'Value Added'!$A$1:$AX$44,COLUMN('Value Added'!R$1),0)*VLOOKUP($A49,'Energy Efficiency'!$A$22:$AS$52,COLUMN('Energy Efficiency'!M$1),0)</f>
        <v>5859951403045913</v>
      </c>
      <c r="N49" s="230">
        <f>VLOOKUP($A49,'Value Added'!$A$1:$AX$44,COLUMN('Value Added'!S$1),0)*VLOOKUP($A49,'Energy Efficiency'!$A$22:$AS$52,COLUMN('Energy Efficiency'!N$1),0)</f>
        <v>6071568755428252</v>
      </c>
      <c r="O49" s="230">
        <f>VLOOKUP($A49,'Value Added'!$A$1:$AX$44,COLUMN('Value Added'!T$1),0)*VLOOKUP($A49,'Energy Efficiency'!$A$22:$AS$52,COLUMN('Energy Efficiency'!O$1),0)</f>
        <v>6297342822484758</v>
      </c>
      <c r="P49" s="230">
        <f>VLOOKUP($A49,'Value Added'!$A$1:$AX$44,COLUMN('Value Added'!U$1),0)*VLOOKUP($A49,'Energy Efficiency'!$A$22:$AS$52,COLUMN('Energy Efficiency'!P$1),0)</f>
        <v>6567512798503498</v>
      </c>
      <c r="Q49" s="230">
        <f>VLOOKUP($A49,'Value Added'!$A$1:$AX$44,COLUMN('Value Added'!V$1),0)*VLOOKUP($A49,'Energy Efficiency'!$A$22:$AS$52,COLUMN('Energy Efficiency'!Q$1),0)</f>
        <v>6881826119371648</v>
      </c>
      <c r="R49" s="230">
        <f>VLOOKUP($A49,'Value Added'!$A$1:$AX$44,COLUMN('Value Added'!W$1),0)*VLOOKUP($A49,'Energy Efficiency'!$A$22:$AS$52,COLUMN('Energy Efficiency'!R$1),0)</f>
        <v>7231637651534193</v>
      </c>
      <c r="S49" s="230">
        <f>VLOOKUP($A49,'Value Added'!$A$1:$AX$44,COLUMN('Value Added'!X$1),0)*VLOOKUP($A49,'Energy Efficiency'!$A$22:$AS$52,COLUMN('Energy Efficiency'!S$1),0)</f>
        <v>7606254141051373</v>
      </c>
      <c r="T49" s="230">
        <f>VLOOKUP($A49,'Value Added'!$A$1:$AX$44,COLUMN('Value Added'!Y$1),0)*VLOOKUP($A49,'Energy Efficiency'!$A$22:$AS$52,COLUMN('Energy Efficiency'!T$1),0)</f>
        <v>7992400490811815</v>
      </c>
      <c r="U49" s="230">
        <f>VLOOKUP($A49,'Value Added'!$A$1:$AX$44,COLUMN('Value Added'!Z$1),0)*VLOOKUP($A49,'Energy Efficiency'!$A$22:$AS$52,COLUMN('Energy Efficiency'!U$1),0)</f>
        <v>8377772417184070</v>
      </c>
      <c r="V49" s="230">
        <f>VLOOKUP($A49,'Value Added'!$A$1:$AX$44,COLUMN('Value Added'!AA$1),0)*VLOOKUP($A49,'Energy Efficiency'!$A$22:$AS$52,COLUMN('Energy Efficiency'!V$1),0)</f>
        <v>8757016190334545</v>
      </c>
      <c r="W49" s="230">
        <f>VLOOKUP($A49,'Value Added'!$A$1:$AX$44,COLUMN('Value Added'!AB$1),0)*VLOOKUP($A49,'Energy Efficiency'!$A$22:$AS$52,COLUMN('Energy Efficiency'!W$1),0)</f>
        <v>9128365664398086</v>
      </c>
      <c r="X49" s="230">
        <f>VLOOKUP($A49,'Value Added'!$A$1:$AX$44,COLUMN('Value Added'!AC$1),0)*VLOOKUP($A49,'Energy Efficiency'!$A$22:$AS$52,COLUMN('Energy Efficiency'!X$1),0)</f>
        <v>9490130738858226</v>
      </c>
      <c r="Y49" s="230">
        <f>VLOOKUP($A49,'Value Added'!$A$1:$AX$44,COLUMN('Value Added'!AD$1),0)*VLOOKUP($A49,'Energy Efficiency'!$A$22:$AS$52,COLUMN('Energy Efficiency'!Y$1),0)</f>
        <v>9840715160948192</v>
      </c>
      <c r="Z49" s="230">
        <f>VLOOKUP($A49,'Value Added'!$A$1:$AX$44,COLUMN('Value Added'!AE$1),0)*VLOOKUP($A49,'Energy Efficiency'!$A$22:$AS$52,COLUMN('Energy Efficiency'!Z$1),0)</f>
        <v>1.0178632516047264E+16</v>
      </c>
      <c r="AA49" s="230">
        <f>VLOOKUP($A49,'Value Added'!$A$1:$AX$44,COLUMN('Value Added'!AF$1),0)*VLOOKUP($A49,'Energy Efficiency'!$A$22:$AS$52,COLUMN('Energy Efficiency'!AA$1),0)</f>
        <v>1.0502520195435878E+16</v>
      </c>
      <c r="AB49" s="230">
        <f>VLOOKUP($A49,'Value Added'!$A$1:$AX$44,COLUMN('Value Added'!AG$1),0)*VLOOKUP($A49,'Energy Efficiency'!$A$22:$AS$52,COLUMN('Energy Efficiency'!AB$1),0)</f>
        <v>1.0811151184192014E+16</v>
      </c>
      <c r="AC49" s="230">
        <f>VLOOKUP($A49,'Value Added'!$A$1:$AX$44,COLUMN('Value Added'!AH$1),0)*VLOOKUP($A49,'Energy Efficiency'!$A$22:$AS$52,COLUMN('Energy Efficiency'!AC$1),0)</f>
        <v>1.1103443566146636E+16</v>
      </c>
      <c r="AD49" s="230">
        <f>VLOOKUP($A49,'Value Added'!$A$1:$AX$44,COLUMN('Value Added'!AI$1),0)*VLOOKUP($A49,'Energy Efficiency'!$A$22:$AS$52,COLUMN('Energy Efficiency'!AD$1),0)</f>
        <v>1.1378467696091194E+16</v>
      </c>
      <c r="AE49" s="230">
        <f>VLOOKUP($A49,'Value Added'!$A$1:$AX$44,COLUMN('Value Added'!AJ$1),0)*VLOOKUP($A49,'Energy Efficiency'!$A$22:$AS$52,COLUMN('Energy Efficiency'!AE$1),0)</f>
        <v>1.1635451040419258E+16</v>
      </c>
      <c r="AF49" s="230">
        <f>VLOOKUP($A49,'Value Added'!$A$1:$AX$44,COLUMN('Value Added'!AK$1),0)*VLOOKUP($A49,'Energy Efficiency'!$A$22:$AS$52,COLUMN('Energy Efficiency'!AF$1),0)</f>
        <v>1.1873780734851982E+16</v>
      </c>
      <c r="AG49" s="230">
        <f>VLOOKUP($A49,'Value Added'!$A$1:$AX$44,COLUMN('Value Added'!AL$1),0)*VLOOKUP($A49,'Energy Efficiency'!$A$22:$AS$52,COLUMN('Energy Efficiency'!AG$1),0)</f>
        <v>1.2093003950824092E+16</v>
      </c>
      <c r="AH49" s="230">
        <f>VLOOKUP($A49,'Value Added'!$A$1:$AX$44,COLUMN('Value Added'!AM$1),0)*VLOOKUP($A49,'Energy Efficiency'!$A$22:$AS$52,COLUMN('Energy Efficiency'!AH$1),0)</f>
        <v>1.2292826199704208E+16</v>
      </c>
      <c r="AI49" s="230">
        <f>VLOOKUP($A49,'Value Added'!$A$1:$AX$44,COLUMN('Value Added'!AN$1),0)*VLOOKUP($A49,'Energy Efficiency'!$A$22:$AS$52,COLUMN('Energy Efficiency'!AI$1),0)</f>
        <v>1.2473107735738192E+16</v>
      </c>
      <c r="AJ49" s="230">
        <f>VLOOKUP($A49,'Value Added'!$A$1:$AX$44,COLUMN('Value Added'!AO$1),0)*VLOOKUP($A49,'Energy Efficiency'!$A$22:$AS$52,COLUMN('Energy Efficiency'!AJ$1),0)</f>
        <v>1.2633858244113016E+16</v>
      </c>
      <c r="AK49" s="230">
        <f>VLOOKUP($A49,'Value Added'!$A$1:$AX$44,COLUMN('Value Added'!AP$1),0)*VLOOKUP($A49,'Energy Efficiency'!$A$22:$AS$52,COLUMN('Energy Efficiency'!AK$1),0)</f>
        <v>1.2775230019740172E+16</v>
      </c>
      <c r="AL49" s="230">
        <f>VLOOKUP($A49,'Value Added'!$A$1:$AX$44,COLUMN('Value Added'!AQ$1),0)*VLOOKUP($A49,'Energy Efficiency'!$A$22:$AS$52,COLUMN('Energy Efficiency'!AL$1),0)</f>
        <v>1.289750985534246E+16</v>
      </c>
      <c r="AM49" s="230">
        <f>VLOOKUP($A49,'Value Added'!$A$1:$AX$44,COLUMN('Value Added'!AR$1),0)*VLOOKUP($A49,'Energy Efficiency'!$A$22:$AS$52,COLUMN('Energy Efficiency'!AM$1),0)</f>
        <v>1.3001109864466544E+16</v>
      </c>
      <c r="AN49" s="230">
        <f>VLOOKUP($A49,'Value Added'!$A$1:$AX$44,COLUMN('Value Added'!AS$1),0)*VLOOKUP($A49,'Energy Efficiency'!$A$22:$AS$52,COLUMN('Energy Efficiency'!AN$1),0)</f>
        <v>1.3086557466548702E+16</v>
      </c>
      <c r="AO49" s="230">
        <f>VLOOKUP($A49,'Value Added'!$A$1:$AX$44,COLUMN('Value Added'!AT$1),0)*VLOOKUP($A49,'Energy Efficiency'!$A$22:$AS$52,COLUMN('Energy Efficiency'!AO$1),0)</f>
        <v>1.315448475766045E+16</v>
      </c>
      <c r="AP49" s="230">
        <f>VLOOKUP($A49,'Value Added'!$A$1:$AX$44,COLUMN('Value Added'!AU$1),0)*VLOOKUP($A49,'Energy Efficiency'!$A$22:$AS$52,COLUMN('Energy Efficiency'!AP$1),0)</f>
        <v>1.320561748267092E+16</v>
      </c>
      <c r="AQ49" s="230">
        <f>VLOOKUP($A49,'Value Added'!$A$1:$AX$44,COLUMN('Value Added'!AV$1),0)*VLOOKUP($A49,'Energy Efficiency'!$A$22:$AS$52,COLUMN('Energy Efficiency'!AQ$1),0)</f>
        <v>1.3240763812950838E+16</v>
      </c>
      <c r="AR49" s="230">
        <f>VLOOKUP($A49,'Value Added'!$A$1:$AX$44,COLUMN('Value Added'!AW$1),0)*VLOOKUP($A49,'Energy Efficiency'!$A$22:$AS$52,COLUMN('Energy Efficiency'!AR$1),0)</f>
        <v>1.3260803119109546E+16</v>
      </c>
      <c r="AS49" s="230">
        <f>VLOOKUP($A49,'Value Added'!$A$1:$AX$44,COLUMN('Value Added'!AX$1),0)*VLOOKUP($A49,'Energy Efficiency'!$A$22:$AS$52,COLUMN('Energy Efficiency'!AS$1),0)</f>
        <v>1.326224530364973E+16</v>
      </c>
    </row>
    <row r="50" spans="1:45" x14ac:dyDescent="0.25">
      <c r="A50" s="74" t="s">
        <v>40</v>
      </c>
      <c r="B50" s="152" t="s">
        <v>314</v>
      </c>
      <c r="C50" s="152" t="s">
        <v>357</v>
      </c>
      <c r="D50" s="234">
        <f>VLOOKUP($A50,'Value Added'!$A$1:$AX$44,COLUMN('Value Added'!I$1),0)*VLOOKUP($A50,'Energy Efficiency'!$A$22:$AS$52,COLUMN('Energy Efficiency'!D$1),0)</f>
        <v>159879159708751.16</v>
      </c>
      <c r="E50" s="230">
        <f>VLOOKUP($A50,'Value Added'!$A$1:$AX$44,COLUMN('Value Added'!J$1),0)*VLOOKUP($A50,'Energy Efficiency'!$A$22:$AS$52,COLUMN('Energy Efficiency'!E$1),0)</f>
        <v>170578215160043.06</v>
      </c>
      <c r="F50" s="230">
        <f>VLOOKUP($A50,'Value Added'!$A$1:$AX$44,COLUMN('Value Added'!K$1),0)*VLOOKUP($A50,'Energy Efficiency'!$A$22:$AS$52,COLUMN('Energy Efficiency'!F$1),0)</f>
        <v>209645700898248.84</v>
      </c>
      <c r="G50" s="230">
        <f>VLOOKUP($A50,'Value Added'!$A$1:$AX$44,COLUMN('Value Added'!L$1),0)*VLOOKUP($A50,'Energy Efficiency'!$A$22:$AS$52,COLUMN('Energy Efficiency'!G$1),0)</f>
        <v>226336313882462.81</v>
      </c>
      <c r="H50" s="230">
        <f>VLOOKUP($A50,'Value Added'!$A$1:$AX$44,COLUMN('Value Added'!M$1),0)*VLOOKUP($A50,'Energy Efficiency'!$A$22:$AS$52,COLUMN('Energy Efficiency'!H$1),0)</f>
        <v>242570809011860.78</v>
      </c>
      <c r="I50" s="230">
        <f>VLOOKUP($A50,'Value Added'!$A$1:$AX$44,COLUMN('Value Added'!N$1),0)*VLOOKUP($A50,'Energy Efficiency'!$A$22:$AS$52,COLUMN('Energy Efficiency'!I$1),0)</f>
        <v>269124808528394.25</v>
      </c>
      <c r="J50" s="230">
        <f>VLOOKUP($A50,'Value Added'!$A$1:$AX$44,COLUMN('Value Added'!O$1),0)*VLOOKUP($A50,'Energy Efficiency'!$A$22:$AS$52,COLUMN('Energy Efficiency'!J$1),0)</f>
        <v>304472583062975.06</v>
      </c>
      <c r="K50" s="230">
        <f>VLOOKUP($A50,'Value Added'!$A$1:$AX$44,COLUMN('Value Added'!P$1),0)*VLOOKUP($A50,'Energy Efficiency'!$A$22:$AS$52,COLUMN('Energy Efficiency'!K$1),0)</f>
        <v>340053235810447.75</v>
      </c>
      <c r="L50" s="230">
        <f>VLOOKUP($A50,'Value Added'!$A$1:$AX$44,COLUMN('Value Added'!Q$1),0)*VLOOKUP($A50,'Energy Efficiency'!$A$22:$AS$52,COLUMN('Energy Efficiency'!L$1),0)</f>
        <v>373009428129046.69</v>
      </c>
      <c r="M50" s="230">
        <f>VLOOKUP($A50,'Value Added'!$A$1:$AX$44,COLUMN('Value Added'!R$1),0)*VLOOKUP($A50,'Energy Efficiency'!$A$22:$AS$52,COLUMN('Energy Efficiency'!M$1),0)</f>
        <v>403558781525067.13</v>
      </c>
      <c r="N50" s="230">
        <f>VLOOKUP($A50,'Value Added'!$A$1:$AX$44,COLUMN('Value Added'!S$1),0)*VLOOKUP($A50,'Energy Efficiency'!$A$22:$AS$52,COLUMN('Energy Efficiency'!N$1),0)</f>
        <v>432461857267722.94</v>
      </c>
      <c r="O50" s="230">
        <f>VLOOKUP($A50,'Value Added'!$A$1:$AX$44,COLUMN('Value Added'!T$1),0)*VLOOKUP($A50,'Energy Efficiency'!$A$22:$AS$52,COLUMN('Energy Efficiency'!O$1),0)</f>
        <v>460980705908907.06</v>
      </c>
      <c r="P50" s="230">
        <f>VLOOKUP($A50,'Value Added'!$A$1:$AX$44,COLUMN('Value Added'!U$1),0)*VLOOKUP($A50,'Energy Efficiency'!$A$22:$AS$52,COLUMN('Energy Efficiency'!P$1),0)</f>
        <v>490550559237523.69</v>
      </c>
      <c r="Q50" s="230">
        <f>VLOOKUP($A50,'Value Added'!$A$1:$AX$44,COLUMN('Value Added'!V$1),0)*VLOOKUP($A50,'Energy Efficiency'!$A$22:$AS$52,COLUMN('Energy Efficiency'!Q$1),0)</f>
        <v>521423011168710.5</v>
      </c>
      <c r="R50" s="230">
        <f>VLOOKUP($A50,'Value Added'!$A$1:$AX$44,COLUMN('Value Added'!W$1),0)*VLOOKUP($A50,'Energy Efficiency'!$A$22:$AS$52,COLUMN('Energy Efficiency'!R$1),0)</f>
        <v>553571243986517.63</v>
      </c>
      <c r="S50" s="230">
        <f>VLOOKUP($A50,'Value Added'!$A$1:$AX$44,COLUMN('Value Added'!X$1),0)*VLOOKUP($A50,'Energy Efficiency'!$A$22:$AS$52,COLUMN('Energy Efficiency'!S$1),0)</f>
        <v>586955640151312.5</v>
      </c>
      <c r="T50" s="230">
        <f>VLOOKUP($A50,'Value Added'!$A$1:$AX$44,COLUMN('Value Added'!Y$1),0)*VLOOKUP($A50,'Energy Efficiency'!$A$22:$AS$52,COLUMN('Energy Efficiency'!T$1),0)</f>
        <v>621522688038720.88</v>
      </c>
      <c r="U50" s="230">
        <f>VLOOKUP($A50,'Value Added'!$A$1:$AX$44,COLUMN('Value Added'!Z$1),0)*VLOOKUP($A50,'Energy Efficiency'!$A$22:$AS$52,COLUMN('Energy Efficiency'!U$1),0)</f>
        <v>657291295138142.63</v>
      </c>
      <c r="V50" s="230">
        <f>VLOOKUP($A50,'Value Added'!$A$1:$AX$44,COLUMN('Value Added'!AA$1),0)*VLOOKUP($A50,'Energy Efficiency'!$A$22:$AS$52,COLUMN('Energy Efficiency'!V$1),0)</f>
        <v>694096882016119.88</v>
      </c>
      <c r="W50" s="230">
        <f>VLOOKUP($A50,'Value Added'!$A$1:$AX$44,COLUMN('Value Added'!AB$1),0)*VLOOKUP($A50,'Energy Efficiency'!$A$22:$AS$52,COLUMN('Energy Efficiency'!W$1),0)</f>
        <v>731835480705093.63</v>
      </c>
      <c r="X50" s="230">
        <f>VLOOKUP($A50,'Value Added'!$A$1:$AX$44,COLUMN('Value Added'!AC$1),0)*VLOOKUP($A50,'Energy Efficiency'!$A$22:$AS$52,COLUMN('Energy Efficiency'!X$1),0)</f>
        <v>770385002166408.38</v>
      </c>
      <c r="Y50" s="230">
        <f>VLOOKUP($A50,'Value Added'!$A$1:$AX$44,COLUMN('Value Added'!AD$1),0)*VLOOKUP($A50,'Energy Efficiency'!$A$22:$AS$52,COLUMN('Energy Efficiency'!Y$1),0)</f>
        <v>809604669707478.88</v>
      </c>
      <c r="Z50" s="230">
        <f>VLOOKUP($A50,'Value Added'!$A$1:$AX$44,COLUMN('Value Added'!AE$1),0)*VLOOKUP($A50,'Energy Efficiency'!$A$22:$AS$52,COLUMN('Energy Efficiency'!Z$1),0)</f>
        <v>849334669812844.88</v>
      </c>
      <c r="AA50" s="230">
        <f>VLOOKUP($A50,'Value Added'!$A$1:$AX$44,COLUMN('Value Added'!AF$1),0)*VLOOKUP($A50,'Energy Efficiency'!$A$22:$AS$52,COLUMN('Energy Efficiency'!AA$1),0)</f>
        <v>889396055423236.88</v>
      </c>
      <c r="AB50" s="230">
        <f>VLOOKUP($A50,'Value Added'!$A$1:$AX$44,COLUMN('Value Added'!AG$1),0)*VLOOKUP($A50,'Energy Efficiency'!$A$22:$AS$52,COLUMN('Energy Efficiency'!AB$1),0)</f>
        <v>929590935795766.88</v>
      </c>
      <c r="AC50" s="230">
        <f>VLOOKUP($A50,'Value Added'!$A$1:$AX$44,COLUMN('Value Added'!AH$1),0)*VLOOKUP($A50,'Energy Efficiency'!$A$22:$AS$52,COLUMN('Energy Efficiency'!AC$1),0)</f>
        <v>969702985117843</v>
      </c>
      <c r="AD50" s="230">
        <f>VLOOKUP($A50,'Value Added'!$A$1:$AX$44,COLUMN('Value Added'!AI$1),0)*VLOOKUP($A50,'Energy Efficiency'!$A$22:$AS$52,COLUMN('Energy Efficiency'!AD$1),0)</f>
        <v>1009498298921960.1</v>
      </c>
      <c r="AE50" s="230">
        <f>VLOOKUP($A50,'Value Added'!$A$1:$AX$44,COLUMN('Value Added'!AJ$1),0)*VLOOKUP($A50,'Energy Efficiency'!$A$22:$AS$52,COLUMN('Energy Efficiency'!AE$1),0)</f>
        <v>1048726622976859</v>
      </c>
      <c r="AF50" s="230">
        <f>VLOOKUP($A50,'Value Added'!$A$1:$AX$44,COLUMN('Value Added'!AK$1),0)*VLOOKUP($A50,'Energy Efficiency'!$A$22:$AS$52,COLUMN('Energy Efficiency'!AF$1),0)</f>
        <v>1087122973662974.4</v>
      </c>
      <c r="AG50" s="230">
        <f>VLOOKUP($A50,'Value Added'!$A$1:$AX$44,COLUMN('Value Added'!AL$1),0)*VLOOKUP($A50,'Energy Efficiency'!$A$22:$AS$52,COLUMN('Energy Efficiency'!AG$1),0)</f>
        <v>1124409661866390</v>
      </c>
      <c r="AH50" s="230">
        <f>VLOOKUP($A50,'Value Added'!$A$1:$AX$44,COLUMN('Value Added'!AM$1),0)*VLOOKUP($A50,'Energy Efficiency'!$A$22:$AS$52,COLUMN('Energy Efficiency'!AH$1),0)</f>
        <v>1160298724181031.3</v>
      </c>
      <c r="AI50" s="230">
        <f>VLOOKUP($A50,'Value Added'!$A$1:$AX$44,COLUMN('Value Added'!AN$1),0)*VLOOKUP($A50,'Energy Efficiency'!$A$22:$AS$52,COLUMN('Energy Efficiency'!AI$1),0)</f>
        <v>1194494755781676</v>
      </c>
      <c r="AJ50" s="230">
        <f>VLOOKUP($A50,'Value Added'!$A$1:$AX$44,COLUMN('Value Added'!AO$1),0)*VLOOKUP($A50,'Energy Efficiency'!$A$22:$AS$52,COLUMN('Energy Efficiency'!AJ$1),0)</f>
        <v>1226698128865173.8</v>
      </c>
      <c r="AK50" s="230">
        <f>VLOOKUP($A50,'Value Added'!$A$1:$AX$44,COLUMN('Value Added'!AP$1),0)*VLOOKUP($A50,'Energy Efficiency'!$A$22:$AS$52,COLUMN('Energy Efficiency'!AK$1),0)</f>
        <v>1256608569258889.8</v>
      </c>
      <c r="AL50" s="230">
        <f>VLOOKUP($A50,'Value Added'!$A$1:$AX$44,COLUMN('Value Added'!AQ$1),0)*VLOOKUP($A50,'Energy Efficiency'!$A$22:$AS$52,COLUMN('Energy Efficiency'!AL$1),0)</f>
        <v>1283929051928624.3</v>
      </c>
      <c r="AM50" s="230">
        <f>VLOOKUP($A50,'Value Added'!$A$1:$AX$44,COLUMN('Value Added'!AR$1),0)*VLOOKUP($A50,'Energy Efficiency'!$A$22:$AS$52,COLUMN('Energy Efficiency'!AM$1),0)</f>
        <v>1308369964006909.3</v>
      </c>
      <c r="AN50" s="230">
        <f>VLOOKUP($A50,'Value Added'!$A$1:$AX$44,COLUMN('Value Added'!AS$1),0)*VLOOKUP($A50,'Energy Efficiency'!$A$22:$AS$52,COLUMN('Energy Efficiency'!AN$1),0)</f>
        <v>1329653471982793</v>
      </c>
      <c r="AO50" s="230">
        <f>VLOOKUP($A50,'Value Added'!$A$1:$AX$44,COLUMN('Value Added'!AT$1),0)*VLOOKUP($A50,'Energy Efficiency'!$A$22:$AS$52,COLUMN('Energy Efficiency'!AO$1),0)</f>
        <v>1347518018267326.5</v>
      </c>
      <c r="AP50" s="230">
        <f>VLOOKUP($A50,'Value Added'!$A$1:$AX$44,COLUMN('Value Added'!AU$1),0)*VLOOKUP($A50,'Energy Efficiency'!$A$22:$AS$52,COLUMN('Energy Efficiency'!AP$1),0)</f>
        <v>1361722861928475.3</v>
      </c>
      <c r="AQ50" s="230">
        <f>VLOOKUP($A50,'Value Added'!$A$1:$AX$44,COLUMN('Value Added'!AV$1),0)*VLOOKUP($A50,'Energy Efficiency'!$A$22:$AS$52,COLUMN('Energy Efficiency'!AQ$1),0)</f>
        <v>1372052569446220.8</v>
      </c>
      <c r="AR50" s="230">
        <f>VLOOKUP($A50,'Value Added'!$A$1:$AX$44,COLUMN('Value Added'!AW$1),0)*VLOOKUP($A50,'Energy Efficiency'!$A$22:$AS$52,COLUMN('Energy Efficiency'!AR$1),0)</f>
        <v>1378321354343564.5</v>
      </c>
      <c r="AS50" s="230">
        <f>VLOOKUP($A50,'Value Added'!$A$1:$AX$44,COLUMN('Value Added'!AX$1),0)*VLOOKUP($A50,'Energy Efficiency'!$A$22:$AS$52,COLUMN('Energy Efficiency'!AS$1),0)</f>
        <v>1379916266074015.5</v>
      </c>
    </row>
    <row r="51" spans="1:45" x14ac:dyDescent="0.25">
      <c r="A51" s="74" t="s">
        <v>41</v>
      </c>
      <c r="B51" s="152" t="s">
        <v>314</v>
      </c>
      <c r="C51" s="152" t="s">
        <v>357</v>
      </c>
      <c r="D51" s="234">
        <f>VLOOKUP($A51,'Value Added'!$A$1:$AX$44,COLUMN('Value Added'!I$1),0)*VLOOKUP($A51,'Energy Efficiency'!$A$22:$AS$52,COLUMN('Energy Efficiency'!D$1),0)</f>
        <v>207475325099309</v>
      </c>
      <c r="E51" s="230">
        <f>VLOOKUP($A51,'Value Added'!$A$1:$AX$44,COLUMN('Value Added'!J$1),0)*VLOOKUP($A51,'Energy Efficiency'!$A$22:$AS$52,COLUMN('Energy Efficiency'!E$1),0)</f>
        <v>225165151310687.34</v>
      </c>
      <c r="F51" s="230">
        <f>VLOOKUP($A51,'Value Added'!$A$1:$AX$44,COLUMN('Value Added'!K$1),0)*VLOOKUP($A51,'Energy Efficiency'!$A$22:$AS$52,COLUMN('Energy Efficiency'!F$1),0)</f>
        <v>256582949109401.88</v>
      </c>
      <c r="G51" s="230">
        <f>VLOOKUP($A51,'Value Added'!$A$1:$AX$44,COLUMN('Value Added'!L$1),0)*VLOOKUP($A51,'Energy Efficiency'!$A$22:$AS$52,COLUMN('Energy Efficiency'!G$1),0)</f>
        <v>267629048041869.72</v>
      </c>
      <c r="H51" s="230">
        <f>VLOOKUP($A51,'Value Added'!$A$1:$AX$44,COLUMN('Value Added'!M$1),0)*VLOOKUP($A51,'Energy Efficiency'!$A$22:$AS$52,COLUMN('Energy Efficiency'!H$1),0)</f>
        <v>282049180566404.88</v>
      </c>
      <c r="I51" s="230">
        <f>VLOOKUP($A51,'Value Added'!$A$1:$AX$44,COLUMN('Value Added'!N$1),0)*VLOOKUP($A51,'Energy Efficiency'!$A$22:$AS$52,COLUMN('Energy Efficiency'!I$1),0)</f>
        <v>300734646799303.63</v>
      </c>
      <c r="J51" s="230">
        <f>VLOOKUP($A51,'Value Added'!$A$1:$AX$44,COLUMN('Value Added'!O$1),0)*VLOOKUP($A51,'Energy Efficiency'!$A$22:$AS$52,COLUMN('Energy Efficiency'!J$1),0)</f>
        <v>324705607366799.63</v>
      </c>
      <c r="K51" s="230">
        <f>VLOOKUP($A51,'Value Added'!$A$1:$AX$44,COLUMN('Value Added'!P$1),0)*VLOOKUP($A51,'Energy Efficiency'!$A$22:$AS$52,COLUMN('Energy Efficiency'!K$1),0)</f>
        <v>348176680609098.5</v>
      </c>
      <c r="L51" s="230">
        <f>VLOOKUP($A51,'Value Added'!$A$1:$AX$44,COLUMN('Value Added'!Q$1),0)*VLOOKUP($A51,'Energy Efficiency'!$A$22:$AS$52,COLUMN('Energy Efficiency'!L$1),0)</f>
        <v>369239489605942.06</v>
      </c>
      <c r="M51" s="230">
        <f>VLOOKUP($A51,'Value Added'!$A$1:$AX$44,COLUMN('Value Added'!R$1),0)*VLOOKUP($A51,'Energy Efficiency'!$A$22:$AS$52,COLUMN('Energy Efficiency'!M$1),0)</f>
        <v>388131358674058.25</v>
      </c>
      <c r="N51" s="230">
        <f>VLOOKUP($A51,'Value Added'!$A$1:$AX$44,COLUMN('Value Added'!S$1),0)*VLOOKUP($A51,'Energy Efficiency'!$A$22:$AS$52,COLUMN('Energy Efficiency'!N$1),0)</f>
        <v>405298514492434.06</v>
      </c>
      <c r="O51" s="230">
        <f>VLOOKUP($A51,'Value Added'!$A$1:$AX$44,COLUMN('Value Added'!T$1),0)*VLOOKUP($A51,'Energy Efficiency'!$A$22:$AS$52,COLUMN('Energy Efficiency'!O$1),0)</f>
        <v>421367019228234.38</v>
      </c>
      <c r="P51" s="230">
        <f>VLOOKUP($A51,'Value Added'!$A$1:$AX$44,COLUMN('Value Added'!U$1),0)*VLOOKUP($A51,'Energy Efficiency'!$A$22:$AS$52,COLUMN('Energy Efficiency'!P$1),0)</f>
        <v>437009075554640.88</v>
      </c>
      <c r="Q51" s="230">
        <f>VLOOKUP($A51,'Value Added'!$A$1:$AX$44,COLUMN('Value Added'!V$1),0)*VLOOKUP($A51,'Energy Efficiency'!$A$22:$AS$52,COLUMN('Energy Efficiency'!Q$1),0)</f>
        <v>452297747867931.13</v>
      </c>
      <c r="R51" s="230">
        <f>VLOOKUP($A51,'Value Added'!$A$1:$AX$44,COLUMN('Value Added'!W$1),0)*VLOOKUP($A51,'Energy Efficiency'!$A$22:$AS$52,COLUMN('Energy Efficiency'!R$1),0)</f>
        <v>467211656672780.63</v>
      </c>
      <c r="S51" s="230">
        <f>VLOOKUP($A51,'Value Added'!$A$1:$AX$44,COLUMN('Value Added'!X$1),0)*VLOOKUP($A51,'Energy Efficiency'!$A$22:$AS$52,COLUMN('Energy Efficiency'!S$1),0)</f>
        <v>481736343599319.31</v>
      </c>
      <c r="T51" s="230">
        <f>VLOOKUP($A51,'Value Added'!$A$1:$AX$44,COLUMN('Value Added'!Y$1),0)*VLOOKUP($A51,'Energy Efficiency'!$A$22:$AS$52,COLUMN('Energy Efficiency'!T$1),0)</f>
        <v>495864337390654.63</v>
      </c>
      <c r="U51" s="230">
        <f>VLOOKUP($A51,'Value Added'!$A$1:$AX$44,COLUMN('Value Added'!Z$1),0)*VLOOKUP($A51,'Energy Efficiency'!$A$22:$AS$52,COLUMN('Energy Efficiency'!U$1),0)</f>
        <v>509656310146269.88</v>
      </c>
      <c r="V51" s="230">
        <f>VLOOKUP($A51,'Value Added'!$A$1:$AX$44,COLUMN('Value Added'!AA$1),0)*VLOOKUP($A51,'Energy Efficiency'!$A$22:$AS$52,COLUMN('Energy Efficiency'!V$1),0)</f>
        <v>523018272480436.88</v>
      </c>
      <c r="W51" s="230">
        <f>VLOOKUP($A51,'Value Added'!$A$1:$AX$44,COLUMN('Value Added'!AB$1),0)*VLOOKUP($A51,'Energy Efficiency'!$A$22:$AS$52,COLUMN('Energy Efficiency'!W$1),0)</f>
        <v>535916601230959</v>
      </c>
      <c r="X51" s="230">
        <f>VLOOKUP($A51,'Value Added'!$A$1:$AX$44,COLUMN('Value Added'!AC$1),0)*VLOOKUP($A51,'Energy Efficiency'!$A$22:$AS$52,COLUMN('Energy Efficiency'!X$1),0)</f>
        <v>548320418203297.94</v>
      </c>
      <c r="Y51" s="230">
        <f>VLOOKUP($A51,'Value Added'!$A$1:$AX$44,COLUMN('Value Added'!AD$1),0)*VLOOKUP($A51,'Energy Efficiency'!$A$22:$AS$52,COLUMN('Energy Efficiency'!Y$1),0)</f>
        <v>560201738431950.5</v>
      </c>
      <c r="Z51" s="230">
        <f>VLOOKUP($A51,'Value Added'!$A$1:$AX$44,COLUMN('Value Added'!AE$1),0)*VLOOKUP($A51,'Energy Efficiency'!$A$22:$AS$52,COLUMN('Energy Efficiency'!Z$1),0)</f>
        <v>571535589410560.38</v>
      </c>
      <c r="AA51" s="230">
        <f>VLOOKUP($A51,'Value Added'!$A$1:$AX$44,COLUMN('Value Added'!AF$1),0)*VLOOKUP($A51,'Energy Efficiency'!$A$22:$AS$52,COLUMN('Energy Efficiency'!AA$1),0)</f>
        <v>582300101203058.38</v>
      </c>
      <c r="AB51" s="230">
        <f>VLOOKUP($A51,'Value Added'!$A$1:$AX$44,COLUMN('Value Added'!AG$1),0)*VLOOKUP($A51,'Energy Efficiency'!$A$22:$AS$52,COLUMN('Energy Efficiency'!AB$1),0)</f>
        <v>592476567724900.5</v>
      </c>
      <c r="AC51" s="230">
        <f>VLOOKUP($A51,'Value Added'!$A$1:$AX$44,COLUMN('Value Added'!AH$1),0)*VLOOKUP($A51,'Energy Efficiency'!$A$22:$AS$52,COLUMN('Energy Efficiency'!AC$1),0)</f>
        <v>602049479835079.5</v>
      </c>
      <c r="AD51" s="230">
        <f>VLOOKUP($A51,'Value Added'!$A$1:$AX$44,COLUMN('Value Added'!AI$1),0)*VLOOKUP($A51,'Energy Efficiency'!$A$22:$AS$52,COLUMN('Energy Efficiency'!AD$1),0)</f>
        <v>611006531201624.5</v>
      </c>
      <c r="AE51" s="230">
        <f>VLOOKUP($A51,'Value Added'!$A$1:$AX$44,COLUMN('Value Added'!AJ$1),0)*VLOOKUP($A51,'Energy Efficiency'!$A$22:$AS$52,COLUMN('Energy Efficiency'!AE$1),0)</f>
        <v>619338598192231.13</v>
      </c>
      <c r="AF51" s="230">
        <f>VLOOKUP($A51,'Value Added'!$A$1:$AX$44,COLUMN('Value Added'!AK$1),0)*VLOOKUP($A51,'Energy Efficiency'!$A$22:$AS$52,COLUMN('Energy Efficiency'!AF$1),0)</f>
        <v>627039695294886.63</v>
      </c>
      <c r="AG51" s="230">
        <f>VLOOKUP($A51,'Value Added'!$A$1:$AX$44,COLUMN('Value Added'!AL$1),0)*VLOOKUP($A51,'Energy Efficiency'!$A$22:$AS$52,COLUMN('Energy Efficiency'!AG$1),0)</f>
        <v>634106907789070.5</v>
      </c>
      <c r="AH51" s="230">
        <f>VLOOKUP($A51,'Value Added'!$A$1:$AX$44,COLUMN('Value Added'!AM$1),0)*VLOOKUP($A51,'Energy Efficiency'!$A$22:$AS$52,COLUMN('Energy Efficiency'!AH$1),0)</f>
        <v>640540303565458.5</v>
      </c>
      <c r="AI51" s="230">
        <f>VLOOKUP($A51,'Value Added'!$A$1:$AX$44,COLUMN('Value Added'!AN$1),0)*VLOOKUP($A51,'Energy Efficiency'!$A$22:$AS$52,COLUMN('Energy Efficiency'!AI$1),0)</f>
        <v>646342826130959.13</v>
      </c>
      <c r="AJ51" s="230">
        <f>VLOOKUP($A51,'Value Added'!$A$1:$AX$44,COLUMN('Value Added'!AO$1),0)*VLOOKUP($A51,'Energy Efficiency'!$A$22:$AS$52,COLUMN('Energy Efficiency'!AJ$1),0)</f>
        <v>651520170936804.5</v>
      </c>
      <c r="AK51" s="230">
        <f>VLOOKUP($A51,'Value Added'!$A$1:$AX$44,COLUMN('Value Added'!AP$1),0)*VLOOKUP($A51,'Energy Efficiency'!$A$22:$AS$52,COLUMN('Energy Efficiency'!AK$1),0)</f>
        <v>656080647231830.13</v>
      </c>
      <c r="AL51" s="230">
        <f>VLOOKUP($A51,'Value Added'!$A$1:$AX$44,COLUMN('Value Added'!AQ$1),0)*VLOOKUP($A51,'Energy Efficiency'!$A$22:$AS$52,COLUMN('Energy Efficiency'!AL$1),0)</f>
        <v>660035027672640.13</v>
      </c>
      <c r="AM51" s="230">
        <f>VLOOKUP($A51,'Value Added'!$A$1:$AX$44,COLUMN('Value Added'!AR$1),0)*VLOOKUP($A51,'Energy Efficiency'!$A$22:$AS$52,COLUMN('Energy Efficiency'!AM$1),0)</f>
        <v>663396387919414.13</v>
      </c>
      <c r="AN51" s="230">
        <f>VLOOKUP($A51,'Value Added'!$A$1:$AX$44,COLUMN('Value Added'!AS$1),0)*VLOOKUP($A51,'Energy Efficiency'!$A$22:$AS$52,COLUMN('Energy Efficiency'!AN$1),0)</f>
        <v>666179938413480.13</v>
      </c>
      <c r="AO51" s="230">
        <f>VLOOKUP($A51,'Value Added'!$A$1:$AX$44,COLUMN('Value Added'!AT$1),0)*VLOOKUP($A51,'Energy Efficiency'!$A$22:$AS$52,COLUMN('Energy Efficiency'!AO$1),0)</f>
        <v>668402850473285.88</v>
      </c>
      <c r="AP51" s="230">
        <f>VLOOKUP($A51,'Value Added'!$A$1:$AX$44,COLUMN('Value Added'!AU$1),0)*VLOOKUP($A51,'Energy Efficiency'!$A$22:$AS$52,COLUMN('Energy Efficiency'!AP$1),0)</f>
        <v>670084078762450.25</v>
      </c>
      <c r="AQ51" s="230">
        <f>VLOOKUP($A51,'Value Added'!$A$1:$AX$44,COLUMN('Value Added'!AV$1),0)*VLOOKUP($A51,'Energy Efficiency'!$A$22:$AS$52,COLUMN('Energy Efficiency'!AQ$1),0)</f>
        <v>671244182080240.75</v>
      </c>
      <c r="AR51" s="230">
        <f>VLOOKUP($A51,'Value Added'!$A$1:$AX$44,COLUMN('Value Added'!AW$1),0)*VLOOKUP($A51,'Energy Efficiency'!$A$22:$AS$52,COLUMN('Energy Efficiency'!AR$1),0)</f>
        <v>671905144304842</v>
      </c>
      <c r="AS51" s="230">
        <f>VLOOKUP($A51,'Value Added'!$A$1:$AX$44,COLUMN('Value Added'!AX$1),0)*VLOOKUP($A51,'Energy Efficiency'!$A$22:$AS$52,COLUMN('Energy Efficiency'!AS$1),0)</f>
        <v>671865793113607.63</v>
      </c>
    </row>
    <row r="52" spans="1:45" x14ac:dyDescent="0.25">
      <c r="A52" s="211" t="s">
        <v>88</v>
      </c>
      <c r="B52" s="153" t="s">
        <v>314</v>
      </c>
      <c r="C52" s="153" t="s">
        <v>357</v>
      </c>
      <c r="D52" s="235">
        <f>VLOOKUP($A52,'Value Added'!$A$1:$AX$44,COLUMN('Value Added'!I$1),0)*VLOOKUP($A52,'Energy Efficiency'!$A$22:$AS$52,COLUMN('Energy Efficiency'!D$1),0)</f>
        <v>1008739188930000</v>
      </c>
      <c r="E52" s="239">
        <f>VLOOKUP($A52,'Value Added'!$A$1:$AX$44,COLUMN('Value Added'!J$1),0)*VLOOKUP($A52,'Energy Efficiency'!$A$22:$AS$52,COLUMN('Energy Efficiency'!E$1),0)</f>
        <v>998733465081000</v>
      </c>
      <c r="F52" s="239">
        <f>VLOOKUP($A52,'Value Added'!$A$1:$AX$44,COLUMN('Value Added'!K$1),0)*VLOOKUP($A52,'Energy Efficiency'!$A$22:$AS$52,COLUMN('Energy Efficiency'!F$1),0)</f>
        <v>1055696632601397.3</v>
      </c>
      <c r="G52" s="239">
        <f>VLOOKUP($A52,'Value Added'!$A$1:$AX$44,COLUMN('Value Added'!L$1),0)*VLOOKUP($A52,'Energy Efficiency'!$A$22:$AS$52,COLUMN('Energy Efficiency'!G$1),0)</f>
        <v>1074177839995612.8</v>
      </c>
      <c r="H52" s="239">
        <f>VLOOKUP($A52,'Value Added'!$A$1:$AX$44,COLUMN('Value Added'!M$1),0)*VLOOKUP($A52,'Energy Efficiency'!$A$22:$AS$52,COLUMN('Energy Efficiency'!H$1),0)</f>
        <v>1158052199298181.8</v>
      </c>
      <c r="I52" s="239">
        <f>VLOOKUP($A52,'Value Added'!$A$1:$AX$44,COLUMN('Value Added'!N$1),0)*VLOOKUP($A52,'Energy Efficiency'!$A$22:$AS$52,COLUMN('Energy Efficiency'!I$1),0)</f>
        <v>1215367888947038.3</v>
      </c>
      <c r="J52" s="239">
        <f>VLOOKUP($A52,'Value Added'!$A$1:$AX$44,COLUMN('Value Added'!O$1),0)*VLOOKUP($A52,'Energy Efficiency'!$A$22:$AS$52,COLUMN('Energy Efficiency'!J$1),0)</f>
        <v>1263679261263466.5</v>
      </c>
      <c r="K52" s="239">
        <f>VLOOKUP($A52,'Value Added'!$A$1:$AX$44,COLUMN('Value Added'!P$1),0)*VLOOKUP($A52,'Energy Efficiency'!$A$22:$AS$52,COLUMN('Energy Efficiency'!K$1),0)</f>
        <v>1329343909642038.5</v>
      </c>
      <c r="L52" s="239">
        <f>VLOOKUP($A52,'Value Added'!$A$1:$AX$44,COLUMN('Value Added'!Q$1),0)*VLOOKUP($A52,'Energy Efficiency'!$A$22:$AS$52,COLUMN('Energy Efficiency'!L$1),0)</f>
        <v>1385697400977806.8</v>
      </c>
      <c r="M52" s="239">
        <f>VLOOKUP($A52,'Value Added'!$A$1:$AX$44,COLUMN('Value Added'!R$1),0)*VLOOKUP($A52,'Energy Efficiency'!$A$22:$AS$52,COLUMN('Energy Efficiency'!M$1),0)</f>
        <v>1440626201193917.3</v>
      </c>
      <c r="N52" s="239">
        <f>VLOOKUP($A52,'Value Added'!$A$1:$AX$44,COLUMN('Value Added'!S$1),0)*VLOOKUP($A52,'Energy Efficiency'!$A$22:$AS$52,COLUMN('Energy Efficiency'!N$1),0)</f>
        <v>1493917555987775.3</v>
      </c>
      <c r="O52" s="239">
        <f>VLOOKUP($A52,'Value Added'!$A$1:$AX$44,COLUMN('Value Added'!T$1),0)*VLOOKUP($A52,'Energy Efficiency'!$A$22:$AS$52,COLUMN('Energy Efficiency'!O$1),0)</f>
        <v>1554061031051792.3</v>
      </c>
      <c r="P52" s="239">
        <f>VLOOKUP($A52,'Value Added'!$A$1:$AX$44,COLUMN('Value Added'!U$1),0)*VLOOKUP($A52,'Energy Efficiency'!$A$22:$AS$52,COLUMN('Energy Efficiency'!P$1),0)</f>
        <v>1594998934686679.5</v>
      </c>
      <c r="Q52" s="239">
        <f>VLOOKUP($A52,'Value Added'!$A$1:$AX$44,COLUMN('Value Added'!V$1),0)*VLOOKUP($A52,'Energy Efficiency'!$A$22:$AS$52,COLUMN('Energy Efficiency'!Q$1),0)</f>
        <v>1642479601401541.5</v>
      </c>
      <c r="R52" s="239">
        <f>VLOOKUP($A52,'Value Added'!$A$1:$AX$44,COLUMN('Value Added'!W$1),0)*VLOOKUP($A52,'Energy Efficiency'!$A$22:$AS$52,COLUMN('Energy Efficiency'!R$1),0)</f>
        <v>1687696114034702</v>
      </c>
      <c r="S52" s="239">
        <f>VLOOKUP($A52,'Value Added'!$A$1:$AX$44,COLUMN('Value Added'!X$1),0)*VLOOKUP($A52,'Energy Efficiency'!$A$22:$AS$52,COLUMN('Energy Efficiency'!S$1),0)</f>
        <v>1730548420281389.5</v>
      </c>
      <c r="T52" s="239">
        <f>VLOOKUP($A52,'Value Added'!$A$1:$AX$44,COLUMN('Value Added'!Y$1),0)*VLOOKUP($A52,'Energy Efficiency'!$A$22:$AS$52,COLUMN('Energy Efficiency'!T$1),0)</f>
        <v>1767301591426242</v>
      </c>
      <c r="U52" s="239">
        <f>VLOOKUP($A52,'Value Added'!$A$1:$AX$44,COLUMN('Value Added'!Z$1),0)*VLOOKUP($A52,'Energy Efficiency'!$A$22:$AS$52,COLUMN('Energy Efficiency'!U$1),0)</f>
        <v>1809125621307376.5</v>
      </c>
      <c r="V52" s="239">
        <f>VLOOKUP($A52,'Value Added'!$A$1:$AX$44,COLUMN('Value Added'!AA$1),0)*VLOOKUP($A52,'Energy Efficiency'!$A$22:$AS$52,COLUMN('Energy Efficiency'!V$1),0)</f>
        <v>1844783156978099.5</v>
      </c>
      <c r="W52" s="239">
        <f>VLOOKUP($A52,'Value Added'!$A$1:$AX$44,COLUMN('Value Added'!AB$1),0)*VLOOKUP($A52,'Energy Efficiency'!$A$22:$AS$52,COLUMN('Energy Efficiency'!W$1),0)</f>
        <v>1877930094105067.8</v>
      </c>
      <c r="X52" s="239">
        <f>VLOOKUP($A52,'Value Added'!$A$1:$AX$44,COLUMN('Value Added'!AC$1),0)*VLOOKUP($A52,'Energy Efficiency'!$A$22:$AS$52,COLUMN('Energy Efficiency'!X$1),0)</f>
        <v>1908585302554847.3</v>
      </c>
      <c r="Y52" s="239">
        <f>VLOOKUP($A52,'Value Added'!$A$1:$AX$44,COLUMN('Value Added'!AD$1),0)*VLOOKUP($A52,'Energy Efficiency'!$A$22:$AS$52,COLUMN('Energy Efficiency'!Y$1),0)</f>
        <v>1936789160142421.8</v>
      </c>
      <c r="Z52" s="239">
        <f>VLOOKUP($A52,'Value Added'!$A$1:$AX$44,COLUMN('Value Added'!AE$1),0)*VLOOKUP($A52,'Energy Efficiency'!$A$22:$AS$52,COLUMN('Energy Efficiency'!Z$1),0)</f>
        <v>1962602257234910.3</v>
      </c>
      <c r="AA52" s="239">
        <f>VLOOKUP($A52,'Value Added'!$A$1:$AX$44,COLUMN('Value Added'!AF$1),0)*VLOOKUP($A52,'Energy Efficiency'!$A$22:$AS$52,COLUMN('Energy Efficiency'!AA$1),0)</f>
        <v>1986103973421528.5</v>
      </c>
      <c r="AB52" s="239">
        <f>VLOOKUP($A52,'Value Added'!$A$1:$AX$44,COLUMN('Value Added'!AG$1),0)*VLOOKUP($A52,'Energy Efficiency'!$A$22:$AS$52,COLUMN('Energy Efficiency'!AB$1),0)</f>
        <v>2007390964480851.3</v>
      </c>
      <c r="AC52" s="239">
        <f>VLOOKUP($A52,'Value Added'!$A$1:$AX$44,COLUMN('Value Added'!AH$1),0)*VLOOKUP($A52,'Energy Efficiency'!$A$22:$AS$52,COLUMN('Energy Efficiency'!AC$1),0)</f>
        <v>2026575596438917</v>
      </c>
      <c r="AD52" s="239">
        <f>VLOOKUP($A52,'Value Added'!$A$1:$AX$44,COLUMN('Value Added'!AI$1),0)*VLOOKUP($A52,'Energy Efficiency'!$A$22:$AS$52,COLUMN('Energy Efficiency'!AD$1),0)</f>
        <v>2043784361456574.5</v>
      </c>
      <c r="AE52" s="239">
        <f>VLOOKUP($A52,'Value Added'!$A$1:$AX$44,COLUMN('Value Added'!AJ$1),0)*VLOOKUP($A52,'Energy Efficiency'!$A$22:$AS$52,COLUMN('Energy Efficiency'!AE$1),0)</f>
        <v>2059156307750866.3</v>
      </c>
      <c r="AF52" s="239">
        <f>VLOOKUP($A52,'Value Added'!$A$1:$AX$44,COLUMN('Value Added'!AK$1),0)*VLOOKUP($A52,'Energy Efficiency'!$A$22:$AS$52,COLUMN('Energy Efficiency'!AF$1),0)</f>
        <v>2072841512877583</v>
      </c>
      <c r="AG52" s="239">
        <f>VLOOKUP($A52,'Value Added'!$A$1:$AX$44,COLUMN('Value Added'!AL$1),0)*VLOOKUP($A52,'Energy Efficiency'!$A$22:$AS$52,COLUMN('Energy Efficiency'!AG$1),0)</f>
        <v>2084999626611260.8</v>
      </c>
      <c r="AH52" s="239">
        <f>VLOOKUP($A52,'Value Added'!$A$1:$AX$44,COLUMN('Value Added'!AM$1),0)*VLOOKUP($A52,'Energy Efficiency'!$A$22:$AS$52,COLUMN('Energy Efficiency'!AH$1),0)</f>
        <v>2095798506475325.5</v>
      </c>
      <c r="AI52" s="239">
        <f>VLOOKUP($A52,'Value Added'!$A$1:$AX$44,COLUMN('Value Added'!AN$1),0)*VLOOKUP($A52,'Energy Efficiency'!$A$22:$AS$52,COLUMN('Energy Efficiency'!AI$1),0)</f>
        <v>2105412965809251.5</v>
      </c>
      <c r="AJ52" s="239">
        <f>VLOOKUP($A52,'Value Added'!$A$1:$AX$44,COLUMN('Value Added'!AO$1),0)*VLOOKUP($A52,'Energy Efficiency'!$A$22:$AS$52,COLUMN('Energy Efficiency'!AJ$1),0)</f>
        <v>2114023651208145.8</v>
      </c>
      <c r="AK52" s="239">
        <f>VLOOKUP($A52,'Value Added'!$A$1:$AX$44,COLUMN('Value Added'!AP$1),0)*VLOOKUP($A52,'Energy Efficiency'!$A$22:$AS$52,COLUMN('Energy Efficiency'!AK$1),0)</f>
        <v>2121816063318189</v>
      </c>
      <c r="AL52" s="239">
        <f>VLOOKUP($A52,'Value Added'!$A$1:$AX$44,COLUMN('Value Added'!AQ$1),0)*VLOOKUP($A52,'Energy Efficiency'!$A$22:$AS$52,COLUMN('Energy Efficiency'!AL$1),0)</f>
        <v>2128979732388414.8</v>
      </c>
      <c r="AM52" s="239">
        <f>VLOOKUP($A52,'Value Added'!$A$1:$AX$44,COLUMN('Value Added'!AR$1),0)*VLOOKUP($A52,'Energy Efficiency'!$A$22:$AS$52,COLUMN('Energy Efficiency'!AM$1),0)</f>
        <v>2135707557724166</v>
      </c>
      <c r="AN52" s="239">
        <f>VLOOKUP($A52,'Value Added'!$A$1:$AX$44,COLUMN('Value Added'!AS$1),0)*VLOOKUP($A52,'Energy Efficiency'!$A$22:$AS$52,COLUMN('Energy Efficiency'!AN$1),0)</f>
        <v>2142195318306347</v>
      </c>
      <c r="AO52" s="239">
        <f>VLOOKUP($A52,'Value Added'!$A$1:$AX$44,COLUMN('Value Added'!AT$1),0)*VLOOKUP($A52,'Energy Efficiency'!$A$22:$AS$52,COLUMN('Energy Efficiency'!AO$1),0)</f>
        <v>2148641360369264.8</v>
      </c>
      <c r="AP52" s="239">
        <f>VLOOKUP($A52,'Value Added'!$A$1:$AX$44,COLUMN('Value Added'!AU$1),0)*VLOOKUP($A52,'Energy Efficiency'!$A$22:$AS$52,COLUMN('Energy Efficiency'!AP$1),0)</f>
        <v>2155246466696530.8</v>
      </c>
      <c r="AQ52" s="239">
        <f>VLOOKUP($A52,'Value Added'!$A$1:$AX$44,COLUMN('Value Added'!AV$1),0)*VLOOKUP($A52,'Energy Efficiency'!$A$22:$AS$52,COLUMN('Energy Efficiency'!AQ$1),0)</f>
        <v>2162213911820797.3</v>
      </c>
      <c r="AR52" s="239">
        <f>VLOOKUP($A52,'Value Added'!$A$1:$AX$44,COLUMN('Value Added'!AW$1),0)*VLOOKUP($A52,'Energy Efficiency'!$A$22:$AS$52,COLUMN('Energy Efficiency'!AR$1),0)</f>
        <v>2169749707215827.5</v>
      </c>
      <c r="AS52" s="239">
        <f>VLOOKUP($A52,'Value Added'!$A$1:$AX$44,COLUMN('Value Added'!AX$1),0)*VLOOKUP($A52,'Energy Efficiency'!$A$22:$AS$52,COLUMN('Energy Efficiency'!AS$1),0)</f>
        <v>2177409183935246.8</v>
      </c>
    </row>
    <row r="55" spans="1:45" x14ac:dyDescent="0.25">
      <c r="D55" s="230"/>
    </row>
    <row r="57" spans="1:45" x14ac:dyDescent="0.25">
      <c r="A57" s="260" t="s">
        <v>360</v>
      </c>
      <c r="B57" s="200">
        <v>2019</v>
      </c>
      <c r="C57" s="214">
        <v>2020</v>
      </c>
      <c r="D57" s="214">
        <v>2021</v>
      </c>
      <c r="E57" s="214">
        <v>2022</v>
      </c>
      <c r="F57" s="214">
        <v>2023</v>
      </c>
      <c r="G57" s="214">
        <v>2024</v>
      </c>
      <c r="H57" s="214">
        <v>2025</v>
      </c>
      <c r="I57" s="214">
        <v>2026</v>
      </c>
      <c r="J57" s="214">
        <v>2027</v>
      </c>
      <c r="K57" s="214">
        <v>2028</v>
      </c>
      <c r="L57" s="214">
        <v>2029</v>
      </c>
      <c r="M57" s="214">
        <v>2030</v>
      </c>
      <c r="N57" s="214">
        <v>2031</v>
      </c>
      <c r="O57" s="214">
        <v>2032</v>
      </c>
      <c r="P57" s="214">
        <v>2033</v>
      </c>
      <c r="Q57" s="214">
        <v>2034</v>
      </c>
      <c r="R57" s="214">
        <v>2035</v>
      </c>
      <c r="S57" s="214">
        <v>2036</v>
      </c>
      <c r="T57" s="214">
        <v>2037</v>
      </c>
      <c r="U57" s="214">
        <v>2038</v>
      </c>
      <c r="V57" s="214">
        <v>2039</v>
      </c>
      <c r="W57" s="214">
        <v>2040</v>
      </c>
      <c r="X57" s="214">
        <v>2041</v>
      </c>
      <c r="Y57" s="214">
        <v>2042</v>
      </c>
      <c r="Z57" s="214">
        <v>2043</v>
      </c>
      <c r="AA57" s="214">
        <v>2044</v>
      </c>
      <c r="AB57" s="214">
        <v>2045</v>
      </c>
      <c r="AC57" s="214">
        <v>2046</v>
      </c>
      <c r="AD57" s="214">
        <v>2047</v>
      </c>
      <c r="AE57" s="214">
        <v>2048</v>
      </c>
      <c r="AF57" s="214">
        <v>2049</v>
      </c>
      <c r="AG57" s="214">
        <v>2050</v>
      </c>
      <c r="AH57" s="214">
        <v>2051</v>
      </c>
      <c r="AI57" s="214">
        <v>2052</v>
      </c>
      <c r="AJ57" s="214">
        <v>2053</v>
      </c>
      <c r="AK57" s="214">
        <v>2054</v>
      </c>
      <c r="AL57" s="214">
        <v>2055</v>
      </c>
      <c r="AM57" s="214">
        <v>2056</v>
      </c>
      <c r="AN57" s="214">
        <v>2057</v>
      </c>
      <c r="AO57" s="214">
        <v>2058</v>
      </c>
      <c r="AP57" s="215">
        <v>2059</v>
      </c>
      <c r="AQ57" s="133">
        <v>2060</v>
      </c>
    </row>
    <row r="58" spans="1:45" x14ac:dyDescent="0.25">
      <c r="A58" s="151" t="s">
        <v>287</v>
      </c>
      <c r="B58" s="242">
        <f>SUMIFS(D$2:D$52,$A$2:$A$52,$A58)</f>
        <v>1709205415018200</v>
      </c>
      <c r="C58" s="243">
        <f t="shared" ref="C58:AO58" si="0">SUMIFS(E$2:E$52,$A$2:$A$52,$A58)</f>
        <v>1736651987772900</v>
      </c>
      <c r="D58" s="243">
        <f t="shared" si="0"/>
        <v>1769117311738932.8</v>
      </c>
      <c r="E58" s="243">
        <f t="shared" si="0"/>
        <v>1845825618026951.3</v>
      </c>
      <c r="F58" s="243">
        <f t="shared" si="0"/>
        <v>1977948103334107.5</v>
      </c>
      <c r="G58" s="243">
        <f t="shared" si="0"/>
        <v>2074605453163386</v>
      </c>
      <c r="H58" s="243">
        <f t="shared" si="0"/>
        <v>2128255420226869</v>
      </c>
      <c r="I58" s="243">
        <f t="shared" si="0"/>
        <v>2265365471655154</v>
      </c>
      <c r="J58" s="243">
        <f t="shared" si="0"/>
        <v>2358875211866969.5</v>
      </c>
      <c r="K58" s="243">
        <f t="shared" si="0"/>
        <v>2449393301383696</v>
      </c>
      <c r="L58" s="243">
        <f t="shared" si="0"/>
        <v>2536537277277407</v>
      </c>
      <c r="M58" s="243">
        <f t="shared" si="0"/>
        <v>2664104726998671.5</v>
      </c>
      <c r="N58" s="243">
        <f t="shared" si="0"/>
        <v>2699647147633206.5</v>
      </c>
      <c r="O58" s="243">
        <f t="shared" si="0"/>
        <v>2775074505598204.5</v>
      </c>
      <c r="P58" s="243">
        <f t="shared" si="0"/>
        <v>2846037753031857.5</v>
      </c>
      <c r="Q58" s="243">
        <f t="shared" si="0"/>
        <v>2912375215802930.5</v>
      </c>
      <c r="R58" s="243">
        <f t="shared" si="0"/>
        <v>2955683074622540</v>
      </c>
      <c r="S58" s="243">
        <f t="shared" si="0"/>
        <v>3031166751453306.5</v>
      </c>
      <c r="T58" s="243">
        <f t="shared" si="0"/>
        <v>3083544825158009</v>
      </c>
      <c r="U58" s="243">
        <f t="shared" si="0"/>
        <v>3131126108695091</v>
      </c>
      <c r="V58" s="243">
        <f t="shared" si="0"/>
        <v>3173971361423720.5</v>
      </c>
      <c r="W58" s="243">
        <f t="shared" si="0"/>
        <v>3212180149135460.5</v>
      </c>
      <c r="X58" s="243">
        <f t="shared" si="0"/>
        <v>3245887957733671</v>
      </c>
      <c r="Y58" s="243">
        <f t="shared" si="0"/>
        <v>3275263090809731.5</v>
      </c>
      <c r="Z58" s="243">
        <f t="shared" si="0"/>
        <v>3300503428340108</v>
      </c>
      <c r="AA58" s="243">
        <f t="shared" si="0"/>
        <v>3321833119612816</v>
      </c>
      <c r="AB58" s="243">
        <f t="shared" si="0"/>
        <v>3339499278182643</v>
      </c>
      <c r="AC58" s="243">
        <f t="shared" si="0"/>
        <v>3353768740455245.5</v>
      </c>
      <c r="AD58" s="243">
        <f t="shared" si="0"/>
        <v>3364924942704949.5</v>
      </c>
      <c r="AE58" s="243">
        <f t="shared" si="0"/>
        <v>3373264964215310</v>
      </c>
      <c r="AF58" s="243">
        <f t="shared" si="0"/>
        <v>3379096777045496.5</v>
      </c>
      <c r="AG58" s="243">
        <f t="shared" si="0"/>
        <v>3382736735892288</v>
      </c>
      <c r="AH58" s="243">
        <f t="shared" si="0"/>
        <v>3384507334825190.5</v>
      </c>
      <c r="AI58" s="243">
        <f t="shared" si="0"/>
        <v>3384735251481024.5</v>
      </c>
      <c r="AJ58" s="243">
        <f t="shared" si="0"/>
        <v>3383749693738589</v>
      </c>
      <c r="AK58" s="243">
        <f t="shared" si="0"/>
        <v>3381881059051332</v>
      </c>
      <c r="AL58" s="243">
        <f t="shared" si="0"/>
        <v>3379459912564822.5</v>
      </c>
      <c r="AM58" s="243">
        <f t="shared" si="0"/>
        <v>3376816286932873</v>
      </c>
      <c r="AN58" s="243">
        <f t="shared" si="0"/>
        <v>3374279304398165.5</v>
      </c>
      <c r="AO58" s="243">
        <f t="shared" si="0"/>
        <v>3372177120231539.5</v>
      </c>
      <c r="AP58" s="244">
        <f>SUMIFS(AR$2:AR$52,$A$2:$A$52,$A58)</f>
        <v>3370837186030942.5</v>
      </c>
      <c r="AQ58" s="244">
        <f>SUMIFS(AS$2:AS$52,$A$2:$A$52,$A58)</f>
        <v>3369800056965748.5</v>
      </c>
    </row>
    <row r="59" spans="1:45" x14ac:dyDescent="0.25">
      <c r="A59" s="36" t="s">
        <v>2</v>
      </c>
      <c r="B59" s="245">
        <f t="shared" ref="B59:B90" si="1">SUMIFS(D$2:D$52,$A$2:$A$52,$A59)</f>
        <v>1085730447352501.3</v>
      </c>
      <c r="C59" s="246">
        <f t="shared" ref="C59:C91" si="2">SUMIFS(E$2:E$52,$A$2:$A$52,$A59)</f>
        <v>825097557510978.88</v>
      </c>
      <c r="D59" s="246">
        <f t="shared" ref="D59:D91" si="3">SUMIFS(F$2:F$52,$A$2:$A$52,$A59)</f>
        <v>865644505065464.13</v>
      </c>
      <c r="E59" s="246">
        <f t="shared" ref="E59:E91" si="4">SUMIFS(G$2:G$52,$A$2:$A$52,$A59)</f>
        <v>933723550221074.25</v>
      </c>
      <c r="F59" s="246">
        <f t="shared" ref="F59:F91" si="5">SUMIFS(H$2:H$52,$A$2:$A$52,$A59)</f>
        <v>1018630099975675.1</v>
      </c>
      <c r="G59" s="246">
        <f t="shared" ref="G59:G91" si="6">SUMIFS(I$2:I$52,$A$2:$A$52,$A59)</f>
        <v>1069654946478653.3</v>
      </c>
      <c r="H59" s="246">
        <f t="shared" ref="H59:H91" si="7">SUMIFS(J$2:J$52,$A$2:$A$52,$A59)</f>
        <v>1120471619075219.5</v>
      </c>
      <c r="I59" s="246">
        <f t="shared" ref="I59:I91" si="8">SUMIFS(K$2:K$52,$A$2:$A$52,$A59)</f>
        <v>1138423403754223.3</v>
      </c>
      <c r="J59" s="246">
        <f t="shared" ref="J59:J91" si="9">SUMIFS(L$2:L$52,$A$2:$A$52,$A59)</f>
        <v>1156364212384713.8</v>
      </c>
      <c r="K59" s="246">
        <f t="shared" ref="K59:K91" si="10">SUMIFS(M$2:M$52,$A$2:$A$52,$A59)</f>
        <v>1174294044966691</v>
      </c>
      <c r="L59" s="246">
        <f t="shared" ref="L59:L91" si="11">SUMIFS(N$2:N$52,$A$2:$A$52,$A59)</f>
        <v>1192212901500154.8</v>
      </c>
      <c r="M59" s="246">
        <f t="shared" ref="M59:M91" si="12">SUMIFS(O$2:O$52,$A$2:$A$52,$A59)</f>
        <v>1210120781985105</v>
      </c>
      <c r="N59" s="246">
        <f t="shared" ref="N59:N91" si="13">SUMIFS(P$2:P$52,$A$2:$A$52,$A59)</f>
        <v>1216727128156040.3</v>
      </c>
      <c r="O59" s="246">
        <f t="shared" ref="O59:O91" si="14">SUMIFS(Q$2:Q$52,$A$2:$A$52,$A59)</f>
        <v>1223330734430865.3</v>
      </c>
      <c r="P59" s="246">
        <f t="shared" ref="P59:P91" si="15">SUMIFS(R$2:R$52,$A$2:$A$52,$A59)</f>
        <v>1229931600809580.3</v>
      </c>
      <c r="Q59" s="246">
        <f t="shared" ref="Q59:Q91" si="16">SUMIFS(S$2:S$52,$A$2:$A$52,$A59)</f>
        <v>1236529727292185</v>
      </c>
      <c r="R59" s="246">
        <f t="shared" ref="R59:R91" si="17">SUMIFS(T$2:T$52,$A$2:$A$52,$A59)</f>
        <v>1243125113878680</v>
      </c>
      <c r="S59" s="246">
        <f t="shared" ref="S59:S91" si="18">SUMIFS(U$2:U$52,$A$2:$A$52,$A59)</f>
        <v>1231638181633738.5</v>
      </c>
      <c r="T59" s="246">
        <f t="shared" ref="T59:T91" si="19">SUMIFS(V$2:V$52,$A$2:$A$52,$A59)</f>
        <v>1220152770031138.3</v>
      </c>
      <c r="U59" s="246">
        <f t="shared" ref="U59:U91" si="20">SUMIFS(W$2:W$52,$A$2:$A$52,$A59)</f>
        <v>1208668879070879.3</v>
      </c>
      <c r="V59" s="246">
        <f t="shared" ref="V59:V91" si="21">SUMIFS(X$2:X$52,$A$2:$A$52,$A59)</f>
        <v>1197186508752961.3</v>
      </c>
      <c r="W59" s="246">
        <f t="shared" ref="W59:W91" si="22">SUMIFS(Y$2:Y$52,$A$2:$A$52,$A59)</f>
        <v>1185705659077384.5</v>
      </c>
      <c r="X59" s="246">
        <f t="shared" ref="X59:X91" si="23">SUMIFS(Z$2:Z$52,$A$2:$A$52,$A59)</f>
        <v>1167386176665250.8</v>
      </c>
      <c r="Y59" s="246">
        <f t="shared" ref="Y59:Y91" si="24">SUMIFS(AA$2:AA$52,$A$2:$A$52,$A59)</f>
        <v>1149069127280863</v>
      </c>
      <c r="Z59" s="246">
        <f t="shared" ref="Z59:Z91" si="25">SUMIFS(AB$2:AB$52,$A$2:$A$52,$A59)</f>
        <v>1130754510924221</v>
      </c>
      <c r="AA59" s="246">
        <f t="shared" ref="AA59:AA91" si="26">SUMIFS(AC$2:AC$52,$A$2:$A$52,$A59)</f>
        <v>1112442327595324.9</v>
      </c>
      <c r="AB59" s="246">
        <f t="shared" ref="AB59:AB91" si="27">SUMIFS(AD$2:AD$52,$A$2:$A$52,$A59)</f>
        <v>1094132577294174.4</v>
      </c>
      <c r="AC59" s="246">
        <f t="shared" ref="AC59:AC91" si="28">SUMIFS(AE$2:AE$52,$A$2:$A$52,$A59)</f>
        <v>1075825260020769.8</v>
      </c>
      <c r="AD59" s="246">
        <f t="shared" ref="AD59:AD91" si="29">SUMIFS(AF$2:AF$52,$A$2:$A$52,$A59)</f>
        <v>1057520375775111.1</v>
      </c>
      <c r="AE59" s="246">
        <f t="shared" ref="AE59:AE91" si="30">SUMIFS(AG$2:AG$52,$A$2:$A$52,$A59)</f>
        <v>1039217924557198.3</v>
      </c>
      <c r="AF59" s="246">
        <f t="shared" ref="AF59:AF91" si="31">SUMIFS(AH$2:AH$52,$A$2:$A$52,$A59)</f>
        <v>1020917906367031.1</v>
      </c>
      <c r="AG59" s="246">
        <f t="shared" ref="AG59:AG91" si="32">SUMIFS(AI$2:AI$52,$A$2:$A$52,$A59)</f>
        <v>1002620321204609.8</v>
      </c>
      <c r="AH59" s="246">
        <f t="shared" ref="AH59:AH91" si="33">SUMIFS(AJ$2:AJ$52,$A$2:$A$52,$A59)</f>
        <v>979768108102017.75</v>
      </c>
      <c r="AI59" s="246">
        <f t="shared" ref="AI59:AI91" si="34">SUMIFS(AK$2:AK$52,$A$2:$A$52,$A59)</f>
        <v>956918936284108.25</v>
      </c>
      <c r="AJ59" s="246">
        <f t="shared" ref="AJ59:AJ91" si="35">SUMIFS(AL$2:AL$52,$A$2:$A$52,$A59)</f>
        <v>934072805750880.88</v>
      </c>
      <c r="AK59" s="246">
        <f t="shared" ref="AK59:AK91" si="36">SUMIFS(AM$2:AM$52,$A$2:$A$52,$A59)</f>
        <v>911229716502335.88</v>
      </c>
      <c r="AL59" s="246">
        <f t="shared" ref="AL59:AL91" si="37">SUMIFS(AN$2:AN$52,$A$2:$A$52,$A59)</f>
        <v>888389668538473.38</v>
      </c>
      <c r="AM59" s="246">
        <f t="shared" ref="AM59:AM91" si="38">SUMIFS(AO$2:AO$52,$A$2:$A$52,$A59)</f>
        <v>870108202184868.13</v>
      </c>
      <c r="AN59" s="246">
        <f t="shared" ref="AN59:AN91" si="39">SUMIFS(AP$2:AP$52,$A$2:$A$52,$A59)</f>
        <v>851829168859008.75</v>
      </c>
      <c r="AO59" s="246">
        <f t="shared" ref="AO59:AO91" si="40">SUMIFS(AQ$2:AQ$52,$A$2:$A$52,$A59)</f>
        <v>833552568560895.13</v>
      </c>
      <c r="AP59" s="247">
        <f t="shared" ref="AP59:AQ91" si="41">SUMIFS(AR$2:AR$52,$A$2:$A$52,$A59)</f>
        <v>815278401290527.38</v>
      </c>
      <c r="AQ59" s="247">
        <f t="shared" si="41"/>
        <v>796740554638207.25</v>
      </c>
    </row>
    <row r="60" spans="1:45" x14ac:dyDescent="0.25">
      <c r="A60" s="12" t="s">
        <v>3</v>
      </c>
      <c r="B60" s="245">
        <f t="shared" si="1"/>
        <v>800257778884091.13</v>
      </c>
      <c r="C60" s="246">
        <f t="shared" si="2"/>
        <v>768298506206903.75</v>
      </c>
      <c r="D60" s="246">
        <f t="shared" si="3"/>
        <v>810834310861440.25</v>
      </c>
      <c r="E60" s="246">
        <f t="shared" si="4"/>
        <v>882191093860698.63</v>
      </c>
      <c r="F60" s="246">
        <f t="shared" si="5"/>
        <v>968755963982226.25</v>
      </c>
      <c r="G60" s="246">
        <f t="shared" si="6"/>
        <v>1022420287472432.3</v>
      </c>
      <c r="H60" s="246">
        <f t="shared" si="7"/>
        <v>1075866078644821.1</v>
      </c>
      <c r="I60" s="246">
        <f t="shared" si="8"/>
        <v>1102012382266017.6</v>
      </c>
      <c r="J60" s="246">
        <f t="shared" si="9"/>
        <v>1128142799683286</v>
      </c>
      <c r="K60" s="246">
        <f t="shared" si="10"/>
        <v>1154257330896626.3</v>
      </c>
      <c r="L60" s="246">
        <f t="shared" si="11"/>
        <v>1180355975906038.5</v>
      </c>
      <c r="M60" s="246">
        <f t="shared" si="12"/>
        <v>1206438734711522.8</v>
      </c>
      <c r="N60" s="246">
        <f t="shared" si="13"/>
        <v>1223422197888046</v>
      </c>
      <c r="O60" s="246">
        <f t="shared" si="14"/>
        <v>1240398769785943.8</v>
      </c>
      <c r="P60" s="246">
        <f t="shared" si="15"/>
        <v>1257368450405216.5</v>
      </c>
      <c r="Q60" s="246">
        <f t="shared" si="16"/>
        <v>1274331239745864.5</v>
      </c>
      <c r="R60" s="246">
        <f t="shared" si="17"/>
        <v>1291287137807887</v>
      </c>
      <c r="S60" s="246">
        <f t="shared" si="18"/>
        <v>1308405712085086.3</v>
      </c>
      <c r="T60" s="246">
        <f t="shared" si="19"/>
        <v>1325521992254666.5</v>
      </c>
      <c r="U60" s="246">
        <f t="shared" si="20"/>
        <v>1342635978316628.3</v>
      </c>
      <c r="V60" s="246">
        <f t="shared" si="21"/>
        <v>1359747670270971.3</v>
      </c>
      <c r="W60" s="246">
        <f t="shared" si="22"/>
        <v>1376857068117695.3</v>
      </c>
      <c r="X60" s="246">
        <f t="shared" si="23"/>
        <v>1385355250985327.8</v>
      </c>
      <c r="Y60" s="246">
        <f t="shared" si="24"/>
        <v>1393852288060783.8</v>
      </c>
      <c r="Z60" s="246">
        <f t="shared" si="25"/>
        <v>1402348179344063.8</v>
      </c>
      <c r="AA60" s="246">
        <f t="shared" si="26"/>
        <v>1410842924835167.3</v>
      </c>
      <c r="AB60" s="246">
        <f t="shared" si="27"/>
        <v>1419336524534094.8</v>
      </c>
      <c r="AC60" s="246">
        <f t="shared" si="28"/>
        <v>1427828978440845.8</v>
      </c>
      <c r="AD60" s="246">
        <f t="shared" si="29"/>
        <v>1436320286555420.3</v>
      </c>
      <c r="AE60" s="246">
        <f t="shared" si="30"/>
        <v>1444810448877818.5</v>
      </c>
      <c r="AF60" s="246">
        <f t="shared" si="31"/>
        <v>1453299465408040.3</v>
      </c>
      <c r="AG60" s="246">
        <f t="shared" si="32"/>
        <v>1461787336146086.3</v>
      </c>
      <c r="AH60" s="246">
        <f t="shared" si="33"/>
        <v>1470269764658029</v>
      </c>
      <c r="AI60" s="246">
        <f t="shared" si="34"/>
        <v>1478751047951265</v>
      </c>
      <c r="AJ60" s="246">
        <f t="shared" si="35"/>
        <v>1487231186025794.3</v>
      </c>
      <c r="AK60" s="246">
        <f t="shared" si="36"/>
        <v>1495710178881617</v>
      </c>
      <c r="AL60" s="246">
        <f t="shared" si="37"/>
        <v>1504188026518733.3</v>
      </c>
      <c r="AM60" s="246">
        <f t="shared" si="38"/>
        <v>1504082459432547.5</v>
      </c>
      <c r="AN60" s="246">
        <f t="shared" si="39"/>
        <v>1503976893034525.5</v>
      </c>
      <c r="AO60" s="246">
        <f t="shared" si="40"/>
        <v>1503871327324666.8</v>
      </c>
      <c r="AP60" s="247">
        <f t="shared" si="41"/>
        <v>1503765762302971.5</v>
      </c>
      <c r="AQ60" s="247">
        <f t="shared" si="41"/>
        <v>1503158141142073.8</v>
      </c>
    </row>
    <row r="61" spans="1:45" x14ac:dyDescent="0.25">
      <c r="A61" s="12" t="s">
        <v>4</v>
      </c>
      <c r="B61" s="245">
        <f t="shared" si="1"/>
        <v>250030076807335.72</v>
      </c>
      <c r="C61" s="246">
        <f t="shared" si="2"/>
        <v>258465481905438.28</v>
      </c>
      <c r="D61" s="246">
        <f>SUMIFS(F$2:F$52,$A$2:$A$52,$A61)</f>
        <v>276361308600441.97</v>
      </c>
      <c r="E61" s="246">
        <f t="shared" si="4"/>
        <v>306341793712170.63</v>
      </c>
      <c r="F61" s="246">
        <f t="shared" si="5"/>
        <v>341092591705825.69</v>
      </c>
      <c r="G61" s="246">
        <f t="shared" si="6"/>
        <v>363761465806342.75</v>
      </c>
      <c r="H61" s="246">
        <f t="shared" si="7"/>
        <v>386338300040090.94</v>
      </c>
      <c r="I61" s="246">
        <f t="shared" si="8"/>
        <v>394805118517858.44</v>
      </c>
      <c r="J61" s="246">
        <f t="shared" si="9"/>
        <v>403266785818292.13</v>
      </c>
      <c r="K61" s="246">
        <f t="shared" si="10"/>
        <v>411723301941391.94</v>
      </c>
      <c r="L61" s="246">
        <f t="shared" si="11"/>
        <v>420174666887157.81</v>
      </c>
      <c r="M61" s="246">
        <f t="shared" si="12"/>
        <v>428620880655589.81</v>
      </c>
      <c r="N61" s="246">
        <f t="shared" si="13"/>
        <v>429147349560143.69</v>
      </c>
      <c r="O61" s="246">
        <f t="shared" si="14"/>
        <v>429673573538480</v>
      </c>
      <c r="P61" s="246">
        <f t="shared" si="15"/>
        <v>430199552590598.88</v>
      </c>
      <c r="Q61" s="246">
        <f t="shared" si="16"/>
        <v>430725286716500.13</v>
      </c>
      <c r="R61" s="246">
        <f t="shared" si="17"/>
        <v>431250775916183.81</v>
      </c>
      <c r="S61" s="246">
        <f t="shared" si="18"/>
        <v>426328726280178.56</v>
      </c>
      <c r="T61" s="246">
        <f t="shared" si="19"/>
        <v>421407329127616.75</v>
      </c>
      <c r="U61" s="246">
        <f t="shared" si="20"/>
        <v>416486584458498.44</v>
      </c>
      <c r="V61" s="246">
        <f t="shared" si="21"/>
        <v>411566492272823.63</v>
      </c>
      <c r="W61" s="246">
        <f t="shared" si="22"/>
        <v>406647052570592.13</v>
      </c>
      <c r="X61" s="246">
        <f t="shared" si="23"/>
        <v>397448055523093.94</v>
      </c>
      <c r="Y61" s="246">
        <f t="shared" si="24"/>
        <v>388250281882052.25</v>
      </c>
      <c r="Z61" s="246">
        <f t="shared" si="25"/>
        <v>379053731647467.06</v>
      </c>
      <c r="AA61" s="246">
        <f t="shared" si="26"/>
        <v>369858404819338.38</v>
      </c>
      <c r="AB61" s="246">
        <f t="shared" si="27"/>
        <v>360664301397666.25</v>
      </c>
      <c r="AC61" s="246">
        <f t="shared" si="28"/>
        <v>351471421382450.56</v>
      </c>
      <c r="AD61" s="246">
        <f t="shared" si="29"/>
        <v>342279764773691.38</v>
      </c>
      <c r="AE61" s="246">
        <f t="shared" si="30"/>
        <v>333089331571388.69</v>
      </c>
      <c r="AF61" s="246">
        <f t="shared" si="31"/>
        <v>323900121775542.5</v>
      </c>
      <c r="AG61" s="246">
        <f t="shared" si="32"/>
        <v>314712135386152.81</v>
      </c>
      <c r="AH61" s="246">
        <f t="shared" si="33"/>
        <v>306747473892832.5</v>
      </c>
      <c r="AI61" s="246">
        <f t="shared" si="34"/>
        <v>298783872685107.81</v>
      </c>
      <c r="AJ61" s="246">
        <f t="shared" si="35"/>
        <v>290821331762978.81</v>
      </c>
      <c r="AK61" s="246">
        <f t="shared" si="36"/>
        <v>282859851126445.38</v>
      </c>
      <c r="AL61" s="246">
        <f t="shared" si="37"/>
        <v>274899430775507.63</v>
      </c>
      <c r="AM61" s="246">
        <f t="shared" si="38"/>
        <v>266541141907696.25</v>
      </c>
      <c r="AN61" s="246">
        <f t="shared" si="39"/>
        <v>258183966590558.66</v>
      </c>
      <c r="AO61" s="246">
        <f t="shared" si="40"/>
        <v>249827904824094.78</v>
      </c>
      <c r="AP61" s="247">
        <f t="shared" si="41"/>
        <v>241472956608304.63</v>
      </c>
      <c r="AQ61" s="247">
        <f t="shared" si="41"/>
        <v>233041285842372.69</v>
      </c>
    </row>
    <row r="62" spans="1:45" x14ac:dyDescent="0.25">
      <c r="A62" s="12" t="s">
        <v>5</v>
      </c>
      <c r="B62" s="245">
        <f t="shared" si="1"/>
        <v>158574617790517</v>
      </c>
      <c r="C62" s="246">
        <f t="shared" si="2"/>
        <v>140176632987085.97</v>
      </c>
      <c r="D62" s="246">
        <f t="shared" si="3"/>
        <v>146178929912162.84</v>
      </c>
      <c r="E62" s="246">
        <f t="shared" si="4"/>
        <v>156268312067050.5</v>
      </c>
      <c r="F62" s="246">
        <f t="shared" si="5"/>
        <v>169302013251391.59</v>
      </c>
      <c r="G62" s="246">
        <f t="shared" si="6"/>
        <v>176830047794074.75</v>
      </c>
      <c r="H62" s="246">
        <f t="shared" si="7"/>
        <v>184327292990534.16</v>
      </c>
      <c r="I62" s="246">
        <f t="shared" si="8"/>
        <v>193824442360430</v>
      </c>
      <c r="J62" s="246">
        <f t="shared" si="9"/>
        <v>203315858541834.59</v>
      </c>
      <c r="K62" s="246">
        <f t="shared" si="10"/>
        <v>212801541534748</v>
      </c>
      <c r="L62" s="246">
        <f t="shared" si="11"/>
        <v>222281491339170.16</v>
      </c>
      <c r="M62" s="246">
        <f t="shared" si="12"/>
        <v>231755707955101.19</v>
      </c>
      <c r="N62" s="246">
        <f t="shared" si="13"/>
        <v>236852236735626.16</v>
      </c>
      <c r="O62" s="246">
        <f t="shared" si="14"/>
        <v>241946707952669.59</v>
      </c>
      <c r="P62" s="246">
        <f t="shared" si="15"/>
        <v>247039121606231.44</v>
      </c>
      <c r="Q62" s="246">
        <f t="shared" si="16"/>
        <v>252129477696311.78</v>
      </c>
      <c r="R62" s="246">
        <f t="shared" si="17"/>
        <v>257217776222910.63</v>
      </c>
      <c r="S62" s="246">
        <f t="shared" si="18"/>
        <v>258692707673929.13</v>
      </c>
      <c r="T62" s="246">
        <f t="shared" si="19"/>
        <v>260167440167776.75</v>
      </c>
      <c r="U62" s="246">
        <f t="shared" si="20"/>
        <v>261641973704453.53</v>
      </c>
      <c r="V62" s="246">
        <f t="shared" si="21"/>
        <v>263116308283959.47</v>
      </c>
      <c r="W62" s="246">
        <f t="shared" si="22"/>
        <v>264590443906294.66</v>
      </c>
      <c r="X62" s="246">
        <f t="shared" si="23"/>
        <v>263882892636835.38</v>
      </c>
      <c r="Y62" s="246">
        <f t="shared" si="24"/>
        <v>263175433391655.75</v>
      </c>
      <c r="Z62" s="246">
        <f t="shared" si="25"/>
        <v>262468066170755.81</v>
      </c>
      <c r="AA62" s="246">
        <f t="shared" si="26"/>
        <v>261760790974135.56</v>
      </c>
      <c r="AB62" s="246">
        <f t="shared" si="27"/>
        <v>261053607801794.94</v>
      </c>
      <c r="AC62" s="246">
        <f t="shared" si="28"/>
        <v>257476080208652</v>
      </c>
      <c r="AD62" s="246">
        <f t="shared" si="29"/>
        <v>253899027645518.97</v>
      </c>
      <c r="AE62" s="246">
        <f t="shared" si="30"/>
        <v>250322450112395.81</v>
      </c>
      <c r="AF62" s="246">
        <f t="shared" si="31"/>
        <v>246746347609282.5</v>
      </c>
      <c r="AG62" s="246">
        <f t="shared" si="32"/>
        <v>243170720136179.13</v>
      </c>
      <c r="AH62" s="246">
        <f t="shared" si="33"/>
        <v>237443458495018.31</v>
      </c>
      <c r="AI62" s="246">
        <f t="shared" si="34"/>
        <v>231716959138165</v>
      </c>
      <c r="AJ62" s="246">
        <f t="shared" si="35"/>
        <v>225991222065619.25</v>
      </c>
      <c r="AK62" s="246">
        <f t="shared" si="36"/>
        <v>220266247277381.09</v>
      </c>
      <c r="AL62" s="246">
        <f t="shared" si="37"/>
        <v>214542034773450.44</v>
      </c>
      <c r="AM62" s="246">
        <f t="shared" si="38"/>
        <v>208813001651543.13</v>
      </c>
      <c r="AN62" s="246">
        <f t="shared" si="39"/>
        <v>203084731559373.88</v>
      </c>
      <c r="AO62" s="246">
        <f t="shared" si="40"/>
        <v>197357224496942.78</v>
      </c>
      <c r="AP62" s="247">
        <f t="shared" si="41"/>
        <v>191630480464249.84</v>
      </c>
      <c r="AQ62" s="247">
        <f t="shared" si="41"/>
        <v>185842427842109.38</v>
      </c>
    </row>
    <row r="63" spans="1:45" x14ac:dyDescent="0.25">
      <c r="A63" s="12" t="s">
        <v>6</v>
      </c>
      <c r="B63" s="245">
        <f t="shared" si="1"/>
        <v>230909443545375.09</v>
      </c>
      <c r="C63" s="246">
        <f t="shared" si="2"/>
        <v>191709684126356</v>
      </c>
      <c r="D63" s="246">
        <f t="shared" si="3"/>
        <v>193405677229866.97</v>
      </c>
      <c r="E63" s="246">
        <f t="shared" si="4"/>
        <v>196352812054395.97</v>
      </c>
      <c r="F63" s="246">
        <f t="shared" si="5"/>
        <v>203954838351653.31</v>
      </c>
      <c r="G63" s="246">
        <f t="shared" si="6"/>
        <v>205868227406504.91</v>
      </c>
      <c r="H63" s="246">
        <f t="shared" si="7"/>
        <v>207773147085783.66</v>
      </c>
      <c r="I63" s="246">
        <f t="shared" si="8"/>
        <v>210307200330928.63</v>
      </c>
      <c r="J63" s="246">
        <f t="shared" si="9"/>
        <v>212839695277470.47</v>
      </c>
      <c r="K63" s="246">
        <f t="shared" si="10"/>
        <v>215370631925409.16</v>
      </c>
      <c r="L63" s="246">
        <f t="shared" si="11"/>
        <v>217900010274744.69</v>
      </c>
      <c r="M63" s="246">
        <f t="shared" si="12"/>
        <v>220427830325477.22</v>
      </c>
      <c r="N63" s="246">
        <f t="shared" si="13"/>
        <v>217790994821066.13</v>
      </c>
      <c r="O63" s="246">
        <f t="shared" si="14"/>
        <v>215155196624091.84</v>
      </c>
      <c r="P63" s="246">
        <f t="shared" si="15"/>
        <v>212520435734554.41</v>
      </c>
      <c r="Q63" s="246">
        <f t="shared" si="16"/>
        <v>209886712152453.78</v>
      </c>
      <c r="R63" s="246">
        <f t="shared" si="17"/>
        <v>207254025877789.88</v>
      </c>
      <c r="S63" s="246">
        <f t="shared" si="18"/>
        <v>203613505286233.53</v>
      </c>
      <c r="T63" s="246">
        <f t="shared" si="19"/>
        <v>199973468287404.25</v>
      </c>
      <c r="U63" s="246">
        <f t="shared" si="20"/>
        <v>196333914881302</v>
      </c>
      <c r="V63" s="246">
        <f t="shared" si="21"/>
        <v>192694845067926.81</v>
      </c>
      <c r="W63" s="246">
        <f t="shared" si="22"/>
        <v>189056258847278.72</v>
      </c>
      <c r="X63" s="246">
        <f t="shared" si="23"/>
        <v>184037015390908.03</v>
      </c>
      <c r="Y63" s="246">
        <f t="shared" si="24"/>
        <v>179018439753065.19</v>
      </c>
      <c r="Z63" s="246">
        <f t="shared" si="25"/>
        <v>174000531933750.19</v>
      </c>
      <c r="AA63" s="246">
        <f t="shared" si="26"/>
        <v>168983291932963</v>
      </c>
      <c r="AB63" s="246">
        <f t="shared" si="27"/>
        <v>163966719750703.59</v>
      </c>
      <c r="AC63" s="246">
        <f t="shared" si="28"/>
        <v>160158910617926.25</v>
      </c>
      <c r="AD63" s="246">
        <f t="shared" si="29"/>
        <v>156351608106101.06</v>
      </c>
      <c r="AE63" s="246">
        <f t="shared" si="30"/>
        <v>152544812215228</v>
      </c>
      <c r="AF63" s="246">
        <f t="shared" si="31"/>
        <v>148738522945307.06</v>
      </c>
      <c r="AG63" s="246">
        <f t="shared" si="32"/>
        <v>144932740296338.34</v>
      </c>
      <c r="AH63" s="246">
        <f t="shared" si="33"/>
        <v>142680211430198.13</v>
      </c>
      <c r="AI63" s="246">
        <f t="shared" si="34"/>
        <v>140427981930984.19</v>
      </c>
      <c r="AJ63" s="246">
        <f t="shared" si="35"/>
        <v>138176051798696.52</v>
      </c>
      <c r="AK63" s="246">
        <f t="shared" si="36"/>
        <v>135924421033335.11</v>
      </c>
      <c r="AL63" s="246">
        <f t="shared" si="37"/>
        <v>133673089634899.94</v>
      </c>
      <c r="AM63" s="246">
        <f t="shared" si="38"/>
        <v>132637802355385.56</v>
      </c>
      <c r="AN63" s="246">
        <f t="shared" si="39"/>
        <v>131602652116239.98</v>
      </c>
      <c r="AO63" s="246">
        <f t="shared" si="40"/>
        <v>130567638917463.23</v>
      </c>
      <c r="AP63" s="247">
        <f t="shared" si="41"/>
        <v>129532762759055.31</v>
      </c>
      <c r="AQ63" s="247">
        <f t="shared" si="41"/>
        <v>128455119459500.17</v>
      </c>
    </row>
    <row r="64" spans="1:45" x14ac:dyDescent="0.25">
      <c r="A64" s="12" t="s">
        <v>7</v>
      </c>
      <c r="B64" s="245">
        <f t="shared" si="1"/>
        <v>59571390862830</v>
      </c>
      <c r="C64" s="246">
        <f t="shared" si="2"/>
        <v>45900133138365</v>
      </c>
      <c r="D64" s="246">
        <f t="shared" si="3"/>
        <v>50441775039689.852</v>
      </c>
      <c r="E64" s="246">
        <f t="shared" si="4"/>
        <v>56096981525574.633</v>
      </c>
      <c r="F64" s="246">
        <f t="shared" si="5"/>
        <v>59586378398411.219</v>
      </c>
      <c r="G64" s="246">
        <f t="shared" si="6"/>
        <v>64783607548047.656</v>
      </c>
      <c r="H64" s="246">
        <f t="shared" si="7"/>
        <v>71712074471635.234</v>
      </c>
      <c r="I64" s="246">
        <f t="shared" si="8"/>
        <v>78861595935726.5</v>
      </c>
      <c r="J64" s="246">
        <f t="shared" si="9"/>
        <v>85726539904163.641</v>
      </c>
      <c r="K64" s="246">
        <f t="shared" si="10"/>
        <v>92342985177567.453</v>
      </c>
      <c r="L64" s="246">
        <f t="shared" si="11"/>
        <v>98808391654639.813</v>
      </c>
      <c r="M64" s="246">
        <f t="shared" si="12"/>
        <v>105280388721792.03</v>
      </c>
      <c r="N64" s="246">
        <f t="shared" si="13"/>
        <v>111937330225181.94</v>
      </c>
      <c r="O64" s="246">
        <f t="shared" si="14"/>
        <v>118772298782459.44</v>
      </c>
      <c r="P64" s="246">
        <f t="shared" si="15"/>
        <v>125734572752826.86</v>
      </c>
      <c r="Q64" s="246">
        <f t="shared" si="16"/>
        <v>132763950604352.91</v>
      </c>
      <c r="R64" s="246">
        <f t="shared" si="17"/>
        <v>139790645357096.3</v>
      </c>
      <c r="S64" s="246">
        <f t="shared" si="18"/>
        <v>146763565931640.91</v>
      </c>
      <c r="T64" s="246">
        <f t="shared" si="19"/>
        <v>153622520725763.16</v>
      </c>
      <c r="U64" s="246">
        <f t="shared" si="20"/>
        <v>160333920355587.47</v>
      </c>
      <c r="V64" s="246">
        <f t="shared" si="21"/>
        <v>166865762135480.28</v>
      </c>
      <c r="W64" s="246">
        <f t="shared" si="22"/>
        <v>173187988380798.31</v>
      </c>
      <c r="X64" s="246">
        <f t="shared" si="23"/>
        <v>179272804652023.81</v>
      </c>
      <c r="Y64" s="246">
        <f t="shared" si="24"/>
        <v>185094953648769.69</v>
      </c>
      <c r="Z64" s="246">
        <f t="shared" si="25"/>
        <v>190631941701777.84</v>
      </c>
      <c r="AA64" s="246">
        <f t="shared" si="26"/>
        <v>195864216052959.59</v>
      </c>
      <c r="AB64" s="246">
        <f t="shared" si="27"/>
        <v>200775292319901.94</v>
      </c>
      <c r="AC64" s="246">
        <f t="shared" si="28"/>
        <v>205351832678915.44</v>
      </c>
      <c r="AD64" s="246">
        <f t="shared" si="29"/>
        <v>209583676341480.94</v>
      </c>
      <c r="AE64" s="246">
        <f t="shared" si="30"/>
        <v>213463824820672.94</v>
      </c>
      <c r="AF64" s="246">
        <f t="shared" si="31"/>
        <v>216988385270564.22</v>
      </c>
      <c r="AG64" s="246">
        <f t="shared" si="32"/>
        <v>220156475822559.41</v>
      </c>
      <c r="AH64" s="246">
        <f t="shared" si="33"/>
        <v>222970097333648.25</v>
      </c>
      <c r="AI64" s="246">
        <f t="shared" si="34"/>
        <v>225433976303543.78</v>
      </c>
      <c r="AJ64" s="246">
        <f t="shared" si="35"/>
        <v>227555383916073.5</v>
      </c>
      <c r="AK64" s="246">
        <f t="shared" si="36"/>
        <v>229343936224465.31</v>
      </c>
      <c r="AL64" s="246">
        <f t="shared" si="37"/>
        <v>230811380442868.88</v>
      </c>
      <c r="AM64" s="246">
        <f t="shared" si="38"/>
        <v>231971372142477.66</v>
      </c>
      <c r="AN64" s="246">
        <f t="shared" si="39"/>
        <v>232839247896344.03</v>
      </c>
      <c r="AO64" s="246">
        <f t="shared" si="40"/>
        <v>233431797589695.69</v>
      </c>
      <c r="AP64" s="247">
        <f t="shared" si="41"/>
        <v>233767040229467.53</v>
      </c>
      <c r="AQ64" s="247">
        <f t="shared" si="41"/>
        <v>233785921854581.53</v>
      </c>
    </row>
    <row r="65" spans="1:43" x14ac:dyDescent="0.25">
      <c r="A65" s="12" t="s">
        <v>8</v>
      </c>
      <c r="B65" s="245">
        <f t="shared" si="1"/>
        <v>72263507269870.844</v>
      </c>
      <c r="C65" s="246">
        <f t="shared" si="2"/>
        <v>56969070374367.039</v>
      </c>
      <c r="D65" s="246">
        <f t="shared" si="3"/>
        <v>52883048737744.438</v>
      </c>
      <c r="E65" s="246">
        <f t="shared" si="4"/>
        <v>68640802373534.375</v>
      </c>
      <c r="F65" s="246">
        <f t="shared" si="5"/>
        <v>71554151183517.953</v>
      </c>
      <c r="G65" s="246">
        <f t="shared" si="6"/>
        <v>74417796294315.766</v>
      </c>
      <c r="H65" s="246">
        <f t="shared" si="7"/>
        <v>78196975457866.453</v>
      </c>
      <c r="I65" s="246">
        <f t="shared" si="8"/>
        <v>82192469608175.422</v>
      </c>
      <c r="J65" s="246">
        <f t="shared" si="9"/>
        <v>86080214542620.578</v>
      </c>
      <c r="K65" s="246">
        <f t="shared" si="10"/>
        <v>89840801645686.656</v>
      </c>
      <c r="L65" s="246">
        <f t="shared" si="11"/>
        <v>93457162881765.016</v>
      </c>
      <c r="M65" s="246">
        <f t="shared" si="12"/>
        <v>96914775433298.094</v>
      </c>
      <c r="N65" s="246">
        <f t="shared" si="13"/>
        <v>100209036194030.31</v>
      </c>
      <c r="O65" s="246">
        <f t="shared" si="14"/>
        <v>103306553214185.94</v>
      </c>
      <c r="P65" s="246">
        <f t="shared" si="15"/>
        <v>106181503468005.36</v>
      </c>
      <c r="Q65" s="246">
        <f t="shared" si="16"/>
        <v>108809245314755.33</v>
      </c>
      <c r="R65" s="246">
        <f t="shared" si="17"/>
        <v>111166663639135.38</v>
      </c>
      <c r="S65" s="246">
        <f t="shared" si="18"/>
        <v>113251150857542.14</v>
      </c>
      <c r="T65" s="246">
        <f t="shared" si="19"/>
        <v>115047043681289.88</v>
      </c>
      <c r="U65" s="246">
        <f t="shared" si="20"/>
        <v>116560150129309.47</v>
      </c>
      <c r="V65" s="246">
        <f t="shared" si="21"/>
        <v>117799524476013.86</v>
      </c>
      <c r="W65" s="246">
        <f t="shared" si="22"/>
        <v>118777119681021</v>
      </c>
      <c r="X65" s="246">
        <f t="shared" si="23"/>
        <v>119507417996637.86</v>
      </c>
      <c r="Y65" s="246">
        <f t="shared" si="24"/>
        <v>120007052085726.72</v>
      </c>
      <c r="Z65" s="246">
        <f t="shared" si="25"/>
        <v>120294427867473.59</v>
      </c>
      <c r="AA65" s="246">
        <f t="shared" si="26"/>
        <v>120389358963777.64</v>
      </c>
      <c r="AB65" s="246">
        <f t="shared" si="27"/>
        <v>120312721135739.36</v>
      </c>
      <c r="AC65" s="246">
        <f t="shared" si="28"/>
        <v>120086133561595.2</v>
      </c>
      <c r="AD65" s="246">
        <f t="shared" si="29"/>
        <v>119731672287416.34</v>
      </c>
      <c r="AE65" s="246">
        <f t="shared" si="30"/>
        <v>119271619740764.19</v>
      </c>
      <c r="AF65" s="246">
        <f t="shared" si="31"/>
        <v>118728252883254.55</v>
      </c>
      <c r="AG65" s="246">
        <f t="shared" si="32"/>
        <v>118123671425952.16</v>
      </c>
      <c r="AH65" s="246">
        <f t="shared" si="33"/>
        <v>117479666565367.48</v>
      </c>
      <c r="AI65" s="246">
        <f t="shared" si="34"/>
        <v>116817629930907.5</v>
      </c>
      <c r="AJ65" s="246">
        <f t="shared" si="35"/>
        <v>116158501871787.23</v>
      </c>
      <c r="AK65" s="246">
        <f t="shared" si="36"/>
        <v>115522757850901.38</v>
      </c>
      <c r="AL65" s="246">
        <f t="shared" si="37"/>
        <v>114930431548650.97</v>
      </c>
      <c r="AM65" s="246">
        <f t="shared" si="38"/>
        <v>114401173302313.22</v>
      </c>
      <c r="AN65" s="246">
        <f t="shared" si="39"/>
        <v>113954342706603.75</v>
      </c>
      <c r="AO65" s="246">
        <f t="shared" si="40"/>
        <v>113609134570039.28</v>
      </c>
      <c r="AP65" s="247">
        <f t="shared" si="41"/>
        <v>113384737953768.23</v>
      </c>
      <c r="AQ65" s="247">
        <f t="shared" si="41"/>
        <v>113262698820447.69</v>
      </c>
    </row>
    <row r="66" spans="1:43" x14ac:dyDescent="0.25">
      <c r="A66" s="12" t="s">
        <v>9</v>
      </c>
      <c r="B66" s="245">
        <f t="shared" si="1"/>
        <v>710785191712576.75</v>
      </c>
      <c r="C66" s="246">
        <f t="shared" si="2"/>
        <v>623999592018185.75</v>
      </c>
      <c r="D66" s="246">
        <f t="shared" si="3"/>
        <v>699378869152851.13</v>
      </c>
      <c r="E66" s="246">
        <f t="shared" si="4"/>
        <v>715281496106884</v>
      </c>
      <c r="F66" s="246">
        <f t="shared" si="5"/>
        <v>737880179066178.63</v>
      </c>
      <c r="G66" s="246">
        <f t="shared" si="6"/>
        <v>748653218427940</v>
      </c>
      <c r="H66" s="246">
        <f t="shared" si="7"/>
        <v>764132874368899.88</v>
      </c>
      <c r="I66" s="246">
        <f t="shared" si="8"/>
        <v>783102483974573.25</v>
      </c>
      <c r="J66" s="246">
        <f t="shared" si="9"/>
        <v>803118819851934.63</v>
      </c>
      <c r="K66" s="246">
        <f t="shared" si="10"/>
        <v>823297240402620.25</v>
      </c>
      <c r="L66" s="246">
        <f t="shared" si="11"/>
        <v>842661869439492.88</v>
      </c>
      <c r="M66" s="246">
        <f t="shared" si="12"/>
        <v>860149660645436.63</v>
      </c>
      <c r="N66" s="246">
        <f t="shared" si="13"/>
        <v>874920093589215.75</v>
      </c>
      <c r="O66" s="246">
        <f t="shared" si="14"/>
        <v>886760677516939.5</v>
      </c>
      <c r="P66" s="246">
        <f t="shared" si="15"/>
        <v>895784631524062.88</v>
      </c>
      <c r="Q66" s="246">
        <f t="shared" si="16"/>
        <v>902143055438745.75</v>
      </c>
      <c r="R66" s="246">
        <f t="shared" si="17"/>
        <v>906019016858877.63</v>
      </c>
      <c r="S66" s="246">
        <f t="shared" si="18"/>
        <v>907731492658503.13</v>
      </c>
      <c r="T66" s="246">
        <f t="shared" si="19"/>
        <v>907331971632781.5</v>
      </c>
      <c r="U66" s="246">
        <f t="shared" si="20"/>
        <v>904996451112091.25</v>
      </c>
      <c r="V66" s="246">
        <f t="shared" si="21"/>
        <v>900912301710671.5</v>
      </c>
      <c r="W66" s="246">
        <f t="shared" si="22"/>
        <v>895274605886182.5</v>
      </c>
      <c r="X66" s="246">
        <f t="shared" si="23"/>
        <v>888282797709211.25</v>
      </c>
      <c r="Y66" s="246">
        <f t="shared" si="24"/>
        <v>880137657099526.38</v>
      </c>
      <c r="Z66" s="246">
        <f t="shared" si="25"/>
        <v>871038694477352.75</v>
      </c>
      <c r="AA66" s="246">
        <f t="shared" si="26"/>
        <v>861181946068680.63</v>
      </c>
      <c r="AB66" s="246">
        <f t="shared" si="27"/>
        <v>850758186396959.63</v>
      </c>
      <c r="AC66" s="246">
        <f t="shared" si="28"/>
        <v>839951553035298.13</v>
      </c>
      <c r="AD66" s="246">
        <f t="shared" si="29"/>
        <v>828938569591325.88</v>
      </c>
      <c r="AE66" s="246">
        <f t="shared" si="30"/>
        <v>817887546144573</v>
      </c>
      <c r="AF66" s="246">
        <f t="shared" si="31"/>
        <v>806958331858548.38</v>
      </c>
      <c r="AG66" s="246">
        <f t="shared" si="32"/>
        <v>796302392088590.88</v>
      </c>
      <c r="AH66" s="246">
        <f t="shared" si="33"/>
        <v>786063181805710.38</v>
      </c>
      <c r="AI66" s="246">
        <f t="shared" si="34"/>
        <v>776376788343297.88</v>
      </c>
      <c r="AJ66" s="246">
        <f t="shared" si="35"/>
        <v>767372819138645.5</v>
      </c>
      <c r="AK66" s="246">
        <f t="shared" si="36"/>
        <v>759175514095003.75</v>
      </c>
      <c r="AL66" s="246">
        <f t="shared" si="37"/>
        <v>751905067276850.75</v>
      </c>
      <c r="AM66" s="246">
        <f t="shared" si="38"/>
        <v>745679148761173.5</v>
      </c>
      <c r="AN66" s="246">
        <f t="shared" si="39"/>
        <v>740614624546027.88</v>
      </c>
      <c r="AO66" s="246">
        <f t="shared" si="40"/>
        <v>736829480475720.63</v>
      </c>
      <c r="AP66" s="247">
        <f t="shared" si="41"/>
        <v>734444965264725.38</v>
      </c>
      <c r="AQ66" s="247">
        <f t="shared" si="41"/>
        <v>733343040506712.38</v>
      </c>
    </row>
    <row r="67" spans="1:43" x14ac:dyDescent="0.25">
      <c r="A67" s="12" t="s">
        <v>10</v>
      </c>
      <c r="B67" s="245">
        <f t="shared" si="1"/>
        <v>429226530333185.06</v>
      </c>
      <c r="C67" s="246">
        <f t="shared" si="2"/>
        <v>443393657015590.81</v>
      </c>
      <c r="D67" s="246">
        <f t="shared" si="3"/>
        <v>498339978329761.13</v>
      </c>
      <c r="E67" s="246">
        <f t="shared" si="4"/>
        <v>517769394852371.25</v>
      </c>
      <c r="F67" s="246">
        <f t="shared" si="5"/>
        <v>537547176823761.94</v>
      </c>
      <c r="G67" s="246">
        <f t="shared" si="6"/>
        <v>553675163207319.88</v>
      </c>
      <c r="H67" s="246">
        <f t="shared" si="7"/>
        <v>575179496866214.5</v>
      </c>
      <c r="I67" s="246">
        <f t="shared" si="8"/>
        <v>598511059167938.63</v>
      </c>
      <c r="J67" s="246">
        <f t="shared" si="9"/>
        <v>621506684039109.5</v>
      </c>
      <c r="K67" s="246">
        <f t="shared" si="10"/>
        <v>643814755597811.13</v>
      </c>
      <c r="L67" s="246">
        <f t="shared" si="11"/>
        <v>665049856746001.63</v>
      </c>
      <c r="M67" s="246">
        <f t="shared" si="12"/>
        <v>684797704061637.13</v>
      </c>
      <c r="N67" s="246">
        <f t="shared" si="13"/>
        <v>702766324195322.13</v>
      </c>
      <c r="O67" s="246">
        <f t="shared" si="14"/>
        <v>718820462714162.63</v>
      </c>
      <c r="P67" s="246">
        <f t="shared" si="15"/>
        <v>732993483440270.75</v>
      </c>
      <c r="Q67" s="246">
        <f t="shared" si="16"/>
        <v>745348425347313.88</v>
      </c>
      <c r="R67" s="246">
        <f t="shared" si="17"/>
        <v>755975038513456</v>
      </c>
      <c r="S67" s="246">
        <f t="shared" si="18"/>
        <v>765074804306646.25</v>
      </c>
      <c r="T67" s="246">
        <f t="shared" si="19"/>
        <v>772610223256552.38</v>
      </c>
      <c r="U67" s="246">
        <f t="shared" si="20"/>
        <v>778644025649820.75</v>
      </c>
      <c r="V67" s="246">
        <f t="shared" si="21"/>
        <v>783251551226081.13</v>
      </c>
      <c r="W67" s="246">
        <f t="shared" si="22"/>
        <v>786519007415032.13</v>
      </c>
      <c r="X67" s="246">
        <f t="shared" si="23"/>
        <v>788541727903419.25</v>
      </c>
      <c r="Y67" s="246">
        <f t="shared" si="24"/>
        <v>789422471835190.75</v>
      </c>
      <c r="Z67" s="246">
        <f t="shared" si="25"/>
        <v>789269798533895</v>
      </c>
      <c r="AA67" s="246">
        <f t="shared" si="26"/>
        <v>788196546961138.88</v>
      </c>
      <c r="AB67" s="246">
        <f t="shared" si="27"/>
        <v>786318443433453.38</v>
      </c>
      <c r="AC67" s="246">
        <f t="shared" si="28"/>
        <v>783752855621262.25</v>
      </c>
      <c r="AD67" s="246">
        <f t="shared" si="29"/>
        <v>780617705719509.63</v>
      </c>
      <c r="AE67" s="246">
        <f t="shared" si="30"/>
        <v>777030551042652.38</v>
      </c>
      <c r="AF67" s="246">
        <f t="shared" si="31"/>
        <v>773107836253894.13</v>
      </c>
      <c r="AG67" s="246">
        <f t="shared" si="32"/>
        <v>768964318052254.5</v>
      </c>
      <c r="AH67" s="246">
        <f t="shared" si="33"/>
        <v>764712660445325.63</v>
      </c>
      <c r="AI67" s="246">
        <f t="shared" si="34"/>
        <v>760463196739729.25</v>
      </c>
      <c r="AJ67" s="246">
        <f t="shared" si="35"/>
        <v>756323853076431.88</v>
      </c>
      <c r="AK67" s="246">
        <f t="shared" si="36"/>
        <v>752400227701613.5</v>
      </c>
      <c r="AL67" s="246">
        <f t="shared" si="37"/>
        <v>748795820166110.13</v>
      </c>
      <c r="AM67" s="246">
        <f t="shared" si="38"/>
        <v>745612405254538.13</v>
      </c>
      <c r="AN67" s="246">
        <f t="shared" si="39"/>
        <v>742950547629312.63</v>
      </c>
      <c r="AO67" s="246">
        <f t="shared" si="40"/>
        <v>740910254911320.5</v>
      </c>
      <c r="AP67" s="247">
        <f t="shared" si="41"/>
        <v>739591769196024.63</v>
      </c>
      <c r="AQ67" s="247">
        <f t="shared" si="41"/>
        <v>738849723030292.13</v>
      </c>
    </row>
    <row r="68" spans="1:43" x14ac:dyDescent="0.25">
      <c r="A68" s="12" t="s">
        <v>11</v>
      </c>
      <c r="B68" s="245">
        <f t="shared" si="1"/>
        <v>259570374494269.03</v>
      </c>
      <c r="C68" s="246">
        <f t="shared" si="2"/>
        <v>235464491437974.25</v>
      </c>
      <c r="D68" s="246">
        <f t="shared" si="3"/>
        <v>271014825047799.13</v>
      </c>
      <c r="E68" s="246">
        <f t="shared" si="4"/>
        <v>292591244399477.88</v>
      </c>
      <c r="F68" s="246">
        <f t="shared" si="5"/>
        <v>305201564415290.19</v>
      </c>
      <c r="G68" s="246">
        <f t="shared" si="6"/>
        <v>317895452924734.75</v>
      </c>
      <c r="H68" s="246">
        <f t="shared" si="7"/>
        <v>334649994746870.44</v>
      </c>
      <c r="I68" s="246">
        <f t="shared" si="8"/>
        <v>352338129766781.56</v>
      </c>
      <c r="J68" s="246">
        <f t="shared" si="9"/>
        <v>369529167351440.56</v>
      </c>
      <c r="K68" s="246">
        <f t="shared" si="10"/>
        <v>386123218264131.75</v>
      </c>
      <c r="L68" s="246">
        <f t="shared" si="11"/>
        <v>402030576835651.06</v>
      </c>
      <c r="M68" s="246">
        <f t="shared" si="12"/>
        <v>417172897061280.44</v>
      </c>
      <c r="N68" s="246">
        <f t="shared" si="13"/>
        <v>431535586952383.25</v>
      </c>
      <c r="O68" s="246">
        <f t="shared" si="14"/>
        <v>445067555036840.75</v>
      </c>
      <c r="P68" s="246">
        <f t="shared" si="15"/>
        <v>457784538989960</v>
      </c>
      <c r="Q68" s="246">
        <f t="shared" si="16"/>
        <v>469720211075165.63</v>
      </c>
      <c r="R68" s="246">
        <f t="shared" si="17"/>
        <v>480925041606175.38</v>
      </c>
      <c r="S68" s="246">
        <f t="shared" si="18"/>
        <v>491515040053549.56</v>
      </c>
      <c r="T68" s="246">
        <f t="shared" si="19"/>
        <v>501426763632512.25</v>
      </c>
      <c r="U68" s="246">
        <f t="shared" si="20"/>
        <v>510650379149044.94</v>
      </c>
      <c r="V68" s="246">
        <f t="shared" si="21"/>
        <v>519181758964725.5</v>
      </c>
      <c r="W68" s="246">
        <f t="shared" si="22"/>
        <v>527022286586748.94</v>
      </c>
      <c r="X68" s="246">
        <f t="shared" si="23"/>
        <v>534178611669114</v>
      </c>
      <c r="Y68" s="246">
        <f t="shared" si="24"/>
        <v>540662362364595.56</v>
      </c>
      <c r="Z68" s="246">
        <f t="shared" si="25"/>
        <v>546489823128368.38</v>
      </c>
      <c r="AA68" s="246">
        <f t="shared" si="26"/>
        <v>551681586051945.13</v>
      </c>
      <c r="AB68" s="246">
        <f t="shared" si="27"/>
        <v>556262183621010.94</v>
      </c>
      <c r="AC68" s="246">
        <f t="shared" si="28"/>
        <v>560259710465794.31</v>
      </c>
      <c r="AD68" s="246">
        <f t="shared" si="29"/>
        <v>563705441231932.25</v>
      </c>
      <c r="AE68" s="246">
        <f t="shared" si="30"/>
        <v>566633451168106</v>
      </c>
      <c r="AF68" s="246">
        <f t="shared" si="31"/>
        <v>569080245428361.38</v>
      </c>
      <c r="AG68" s="246">
        <f t="shared" si="32"/>
        <v>571084402445313.13</v>
      </c>
      <c r="AH68" s="246">
        <f t="shared" si="33"/>
        <v>572686236066988.88</v>
      </c>
      <c r="AI68" s="246">
        <f t="shared" si="34"/>
        <v>573927480484967.75</v>
      </c>
      <c r="AJ68" s="246">
        <f t="shared" si="35"/>
        <v>574851001331910.5</v>
      </c>
      <c r="AK68" s="246">
        <f t="shared" si="36"/>
        <v>575500535708261.38</v>
      </c>
      <c r="AL68" s="246">
        <f t="shared" si="37"/>
        <v>575920463323060.75</v>
      </c>
      <c r="AM68" s="246">
        <f t="shared" si="38"/>
        <v>576155610413432.5</v>
      </c>
      <c r="AN68" s="246">
        <f t="shared" si="39"/>
        <v>576251087649173.63</v>
      </c>
      <c r="AO68" s="246">
        <f t="shared" si="40"/>
        <v>576252162839348.63</v>
      </c>
      <c r="AP68" s="247">
        <f t="shared" si="41"/>
        <v>576204168941273.38</v>
      </c>
      <c r="AQ68" s="247">
        <f t="shared" si="41"/>
        <v>575960076196506.63</v>
      </c>
    </row>
    <row r="69" spans="1:43" x14ac:dyDescent="0.25">
      <c r="A69" s="12" t="s">
        <v>12</v>
      </c>
      <c r="B69" s="245">
        <f t="shared" si="1"/>
        <v>22391836613961.109</v>
      </c>
      <c r="C69" s="246">
        <f t="shared" si="2"/>
        <v>20439368442584.422</v>
      </c>
      <c r="D69" s="246">
        <f t="shared" si="3"/>
        <v>22015082619822.652</v>
      </c>
      <c r="E69" s="246">
        <f t="shared" si="4"/>
        <v>23924292887887.797</v>
      </c>
      <c r="F69" s="246">
        <f t="shared" si="5"/>
        <v>24832204957340.867</v>
      </c>
      <c r="G69" s="246">
        <f t="shared" si="6"/>
        <v>25564144227484.41</v>
      </c>
      <c r="H69" s="246">
        <f t="shared" si="7"/>
        <v>26544412830439.086</v>
      </c>
      <c r="I69" s="246">
        <f t="shared" si="8"/>
        <v>27615921723245.934</v>
      </c>
      <c r="J69" s="246">
        <f t="shared" si="9"/>
        <v>28679914701339.367</v>
      </c>
      <c r="K69" s="246">
        <f t="shared" si="10"/>
        <v>29719489063479.586</v>
      </c>
      <c r="L69" s="246">
        <f t="shared" si="11"/>
        <v>30715901920456.34</v>
      </c>
      <c r="M69" s="246">
        <f t="shared" si="12"/>
        <v>31648777147678.285</v>
      </c>
      <c r="N69" s="246">
        <f t="shared" si="13"/>
        <v>32503505722753.148</v>
      </c>
      <c r="O69" s="246">
        <f t="shared" si="14"/>
        <v>33274196268745.586</v>
      </c>
      <c r="P69" s="246">
        <f t="shared" si="15"/>
        <v>33963161452664.672</v>
      </c>
      <c r="Q69" s="246">
        <f t="shared" si="16"/>
        <v>34574099762251.02</v>
      </c>
      <c r="R69" s="246">
        <f t="shared" si="17"/>
        <v>35111950544621.813</v>
      </c>
      <c r="S69" s="246">
        <f t="shared" si="18"/>
        <v>35586596620891.477</v>
      </c>
      <c r="T69" s="246">
        <f t="shared" si="19"/>
        <v>35995790521800.547</v>
      </c>
      <c r="U69" s="246">
        <f t="shared" si="20"/>
        <v>36341605456655.234</v>
      </c>
      <c r="V69" s="246">
        <f t="shared" si="21"/>
        <v>36626633952257.531</v>
      </c>
      <c r="W69" s="246">
        <f t="shared" si="22"/>
        <v>36853928175569.867</v>
      </c>
      <c r="X69" s="246">
        <f t="shared" si="23"/>
        <v>37026939164186.547</v>
      </c>
      <c r="Y69" s="246">
        <f t="shared" si="24"/>
        <v>37149456365437.633</v>
      </c>
      <c r="Z69" s="246">
        <f t="shared" si="25"/>
        <v>37225548735386.836</v>
      </c>
      <c r="AA69" s="246">
        <f t="shared" si="26"/>
        <v>37259508485915.891</v>
      </c>
      <c r="AB69" s="246">
        <f t="shared" si="27"/>
        <v>37255798398806.086</v>
      </c>
      <c r="AC69" s="246">
        <f t="shared" si="28"/>
        <v>37219003456755.234</v>
      </c>
      <c r="AD69" s="246">
        <f t="shared" si="29"/>
        <v>37153787378208.539</v>
      </c>
      <c r="AE69" s="246">
        <f t="shared" si="30"/>
        <v>37064854490358.477</v>
      </c>
      <c r="AF69" s="246">
        <f t="shared" si="31"/>
        <v>36956917236358.57</v>
      </c>
      <c r="AG69" s="246">
        <f t="shared" si="32"/>
        <v>36834669491402.461</v>
      </c>
      <c r="AH69" s="246">
        <f t="shared" si="33"/>
        <v>36702765759729.328</v>
      </c>
      <c r="AI69" s="246">
        <f t="shared" si="34"/>
        <v>36565806241930.93</v>
      </c>
      <c r="AJ69" s="246">
        <f t="shared" si="35"/>
        <v>36428327699653.148</v>
      </c>
      <c r="AK69" s="246">
        <f t="shared" si="36"/>
        <v>36294800002892.906</v>
      </c>
      <c r="AL69" s="246">
        <f t="shared" si="37"/>
        <v>36169628223230.734</v>
      </c>
      <c r="AM69" s="246">
        <f t="shared" si="38"/>
        <v>36057160133926.328</v>
      </c>
      <c r="AN69" s="246">
        <f t="shared" si="39"/>
        <v>35961698994185.055</v>
      </c>
      <c r="AO69" s="246">
        <f t="shared" si="40"/>
        <v>35887521529445.625</v>
      </c>
      <c r="AP69" s="247">
        <f t="shared" si="41"/>
        <v>35838901071817.352</v>
      </c>
      <c r="AQ69" s="247">
        <f t="shared" si="41"/>
        <v>35808175916040.094</v>
      </c>
    </row>
    <row r="70" spans="1:43" x14ac:dyDescent="0.25">
      <c r="A70" s="12" t="s">
        <v>13</v>
      </c>
      <c r="B70" s="245">
        <f t="shared" si="1"/>
        <v>1139813334372384.3</v>
      </c>
      <c r="C70" s="246">
        <f t="shared" si="2"/>
        <v>1087631191919194.5</v>
      </c>
      <c r="D70" s="246">
        <f t="shared" si="3"/>
        <v>1147709843913293.3</v>
      </c>
      <c r="E70" s="246">
        <f t="shared" si="4"/>
        <v>1134174712530051.5</v>
      </c>
      <c r="F70" s="246">
        <f t="shared" si="5"/>
        <v>1167619849639697</v>
      </c>
      <c r="G70" s="246">
        <f t="shared" si="6"/>
        <v>1178108563316824</v>
      </c>
      <c r="H70" s="246">
        <f t="shared" si="7"/>
        <v>1192656472397878.5</v>
      </c>
      <c r="I70" s="246">
        <f t="shared" si="8"/>
        <v>1209946628011924.8</v>
      </c>
      <c r="J70" s="246">
        <f t="shared" si="9"/>
        <v>1226065160318898.8</v>
      </c>
      <c r="K70" s="246">
        <f t="shared" si="10"/>
        <v>1239416143504611.3</v>
      </c>
      <c r="L70" s="246">
        <f t="shared" si="11"/>
        <v>1248351158409717.5</v>
      </c>
      <c r="M70" s="246">
        <f t="shared" si="12"/>
        <v>1251215674840324.3</v>
      </c>
      <c r="N70" s="246">
        <f t="shared" si="13"/>
        <v>1247075047657588</v>
      </c>
      <c r="O70" s="246">
        <f t="shared" si="14"/>
        <v>1236981608829713</v>
      </c>
      <c r="P70" s="246">
        <f t="shared" si="15"/>
        <v>1222696871971542.3</v>
      </c>
      <c r="Q70" s="246">
        <f t="shared" si="16"/>
        <v>1205962853303612.5</v>
      </c>
      <c r="R70" s="246">
        <f t="shared" si="17"/>
        <v>1188456517757424.3</v>
      </c>
      <c r="S70" s="246">
        <f t="shared" si="18"/>
        <v>1171667378541548.5</v>
      </c>
      <c r="T70" s="246">
        <f t="shared" si="19"/>
        <v>1155680007701187.3</v>
      </c>
      <c r="U70" s="246">
        <f t="shared" si="20"/>
        <v>1140476615736545.3</v>
      </c>
      <c r="V70" s="246">
        <f t="shared" si="21"/>
        <v>1126040457650990.8</v>
      </c>
      <c r="W70" s="246">
        <f t="shared" si="22"/>
        <v>1112355821102446.1</v>
      </c>
      <c r="X70" s="246">
        <f t="shared" si="23"/>
        <v>1099408016066909</v>
      </c>
      <c r="Y70" s="246">
        <f t="shared" si="24"/>
        <v>1087183366080295.1</v>
      </c>
      <c r="Z70" s="246">
        <f t="shared" si="25"/>
        <v>1075669201127934.9</v>
      </c>
      <c r="AA70" s="246">
        <f t="shared" si="26"/>
        <v>1064853852255035.6</v>
      </c>
      <c r="AB70" s="246">
        <f t="shared" si="27"/>
        <v>1054726647975830.3</v>
      </c>
      <c r="AC70" s="246">
        <f t="shared" si="28"/>
        <v>1045277912564390.5</v>
      </c>
      <c r="AD70" s="246">
        <f t="shared" si="29"/>
        <v>1036498966315707.6</v>
      </c>
      <c r="AE70" s="246">
        <f t="shared" si="30"/>
        <v>1028382127872463.9</v>
      </c>
      <c r="AF70" s="246">
        <f t="shared" si="31"/>
        <v>1020920718720096</v>
      </c>
      <c r="AG70" s="246">
        <f t="shared" si="32"/>
        <v>1014109069960947.5</v>
      </c>
      <c r="AH70" s="246">
        <f t="shared" si="33"/>
        <v>1007942531487567.9</v>
      </c>
      <c r="AI70" s="246">
        <f t="shared" si="34"/>
        <v>1002417483685066.1</v>
      </c>
      <c r="AJ70" s="246">
        <f t="shared" si="35"/>
        <v>997531351803785</v>
      </c>
      <c r="AK70" s="246">
        <f t="shared" si="36"/>
        <v>993282623155646</v>
      </c>
      <c r="AL70" s="246">
        <f t="shared" si="37"/>
        <v>989670867301189.13</v>
      </c>
      <c r="AM70" s="246">
        <f t="shared" si="38"/>
        <v>986696759409102.5</v>
      </c>
      <c r="AN70" s="246">
        <f t="shared" si="39"/>
        <v>984362106986471.5</v>
      </c>
      <c r="AO70" s="246">
        <f t="shared" si="40"/>
        <v>982669880195830.5</v>
      </c>
      <c r="AP70" s="247">
        <f t="shared" si="41"/>
        <v>981624245994960.75</v>
      </c>
      <c r="AQ70" s="247">
        <f t="shared" si="41"/>
        <v>980902983449933.63</v>
      </c>
    </row>
    <row r="71" spans="1:43" x14ac:dyDescent="0.25">
      <c r="A71" s="12" t="s">
        <v>14</v>
      </c>
      <c r="B71" s="245">
        <f t="shared" si="1"/>
        <v>173827806326709.75</v>
      </c>
      <c r="C71" s="246">
        <f t="shared" si="2"/>
        <v>164434691513228.91</v>
      </c>
      <c r="D71" s="246">
        <f t="shared" si="3"/>
        <v>185667411870307.84</v>
      </c>
      <c r="E71" s="246">
        <f t="shared" si="4"/>
        <v>184986358861025.47</v>
      </c>
      <c r="F71" s="246">
        <f t="shared" si="5"/>
        <v>190676706188709.88</v>
      </c>
      <c r="G71" s="246">
        <f t="shared" si="6"/>
        <v>192951051790999.28</v>
      </c>
      <c r="H71" s="246">
        <f t="shared" si="7"/>
        <v>196000276886084.44</v>
      </c>
      <c r="I71" s="246">
        <f t="shared" si="8"/>
        <v>199426293449250.16</v>
      </c>
      <c r="J71" s="246">
        <f t="shared" si="9"/>
        <v>202567491329376.84</v>
      </c>
      <c r="K71" s="246">
        <f t="shared" si="10"/>
        <v>205184790514702.03</v>
      </c>
      <c r="L71" s="246">
        <f t="shared" si="11"/>
        <v>207030889458270.53</v>
      </c>
      <c r="M71" s="246">
        <f t="shared" si="12"/>
        <v>207857730819730.44</v>
      </c>
      <c r="N71" s="246">
        <f t="shared" si="13"/>
        <v>207530332366661.31</v>
      </c>
      <c r="O71" s="246">
        <f t="shared" si="14"/>
        <v>206219719651148.38</v>
      </c>
      <c r="P71" s="246">
        <f t="shared" si="15"/>
        <v>204210311243058.31</v>
      </c>
      <c r="Q71" s="246">
        <f t="shared" si="16"/>
        <v>201785363252767.13</v>
      </c>
      <c r="R71" s="246">
        <f t="shared" si="17"/>
        <v>199219491488063.28</v>
      </c>
      <c r="S71" s="246">
        <f t="shared" si="18"/>
        <v>196758656983838.38</v>
      </c>
      <c r="T71" s="246">
        <f t="shared" si="19"/>
        <v>194416688492124.19</v>
      </c>
      <c r="U71" s="246">
        <f t="shared" si="20"/>
        <v>192190860302892.41</v>
      </c>
      <c r="V71" s="246">
        <f t="shared" si="21"/>
        <v>190078609009417.81</v>
      </c>
      <c r="W71" s="246">
        <f t="shared" si="22"/>
        <v>188077529829382.25</v>
      </c>
      <c r="X71" s="246">
        <f t="shared" si="23"/>
        <v>186185373228988.53</v>
      </c>
      <c r="Y71" s="246">
        <f t="shared" si="24"/>
        <v>184400041847236.63</v>
      </c>
      <c r="Z71" s="246">
        <f t="shared" si="25"/>
        <v>182719587718223.03</v>
      </c>
      <c r="AA71" s="246">
        <f t="shared" si="26"/>
        <v>181142209790086.34</v>
      </c>
      <c r="AB71" s="246">
        <f t="shared" si="27"/>
        <v>179666251739979.53</v>
      </c>
      <c r="AC71" s="246">
        <f t="shared" si="28"/>
        <v>178290200085240.09</v>
      </c>
      <c r="AD71" s="246">
        <f t="shared" si="29"/>
        <v>177012682591751.88</v>
      </c>
      <c r="AE71" s="246">
        <f t="shared" si="30"/>
        <v>175832466981351.41</v>
      </c>
      <c r="AF71" s="246">
        <f t="shared" si="31"/>
        <v>174748459941002.53</v>
      </c>
      <c r="AG71" s="246">
        <f t="shared" si="32"/>
        <v>173759706437400.81</v>
      </c>
      <c r="AH71" s="246">
        <f t="shared" si="33"/>
        <v>172865389341644.88</v>
      </c>
      <c r="AI71" s="246">
        <f t="shared" si="34"/>
        <v>172064829369607.44</v>
      </c>
      <c r="AJ71" s="246">
        <f t="shared" si="35"/>
        <v>171357485344739.03</v>
      </c>
      <c r="AK71" s="246">
        <f t="shared" si="36"/>
        <v>170742954791146.91</v>
      </c>
      <c r="AL71" s="246">
        <f t="shared" si="37"/>
        <v>170220974865994.53</v>
      </c>
      <c r="AM71" s="246">
        <f t="shared" si="38"/>
        <v>169791423641539.38</v>
      </c>
      <c r="AN71" s="246">
        <f t="shared" si="39"/>
        <v>169454321748459.63</v>
      </c>
      <c r="AO71" s="246">
        <f t="shared" si="40"/>
        <v>169209834393566.75</v>
      </c>
      <c r="AP71" s="247">
        <f t="shared" si="41"/>
        <v>169058273766518.47</v>
      </c>
      <c r="AQ71" s="247">
        <f t="shared" si="41"/>
        <v>168943674438805.09</v>
      </c>
    </row>
    <row r="72" spans="1:43" x14ac:dyDescent="0.25">
      <c r="A72" s="12" t="s">
        <v>15</v>
      </c>
      <c r="B72" s="245">
        <f t="shared" si="1"/>
        <v>94297633491840.25</v>
      </c>
      <c r="C72" s="246">
        <f t="shared" si="2"/>
        <v>86884240304239.922</v>
      </c>
      <c r="D72" s="246">
        <f t="shared" si="3"/>
        <v>98193633529147</v>
      </c>
      <c r="E72" s="246">
        <f t="shared" si="4"/>
        <v>99329370342180.156</v>
      </c>
      <c r="F72" s="246">
        <f t="shared" si="5"/>
        <v>101637797025269.58</v>
      </c>
      <c r="G72" s="246">
        <f t="shared" si="6"/>
        <v>101161043084668.97</v>
      </c>
      <c r="H72" s="246">
        <f t="shared" si="7"/>
        <v>100958947656549.09</v>
      </c>
      <c r="I72" s="246">
        <f t="shared" si="8"/>
        <v>101477230574827.77</v>
      </c>
      <c r="J72" s="246">
        <f t="shared" si="9"/>
        <v>102434259325675.86</v>
      </c>
      <c r="K72" s="246">
        <f t="shared" si="10"/>
        <v>103622594235638.25</v>
      </c>
      <c r="L72" s="246">
        <f t="shared" si="11"/>
        <v>104827701775224.34</v>
      </c>
      <c r="M72" s="246">
        <f t="shared" si="12"/>
        <v>105825374182319.02</v>
      </c>
      <c r="N72" s="246">
        <f t="shared" si="13"/>
        <v>106437110037084.83</v>
      </c>
      <c r="O72" s="246">
        <f t="shared" si="14"/>
        <v>106633046213637.42</v>
      </c>
      <c r="P72" s="246">
        <f t="shared" si="15"/>
        <v>106441155885035.3</v>
      </c>
      <c r="Q72" s="246">
        <f t="shared" si="16"/>
        <v>105893649550424.73</v>
      </c>
      <c r="R72" s="246">
        <f t="shared" si="17"/>
        <v>105025888003751.63</v>
      </c>
      <c r="S72" s="246">
        <f t="shared" si="18"/>
        <v>103888674413329.2</v>
      </c>
      <c r="T72" s="246">
        <f t="shared" si="19"/>
        <v>102503738299764.83</v>
      </c>
      <c r="U72" s="246">
        <f t="shared" si="20"/>
        <v>100906895873279.97</v>
      </c>
      <c r="V72" s="246">
        <f t="shared" si="21"/>
        <v>99133768752586.5</v>
      </c>
      <c r="W72" s="246">
        <f t="shared" si="22"/>
        <v>97219190731262.359</v>
      </c>
      <c r="X72" s="246">
        <f t="shared" si="23"/>
        <v>95196720228789.922</v>
      </c>
      <c r="Y72" s="246">
        <f t="shared" si="24"/>
        <v>93098258289490.141</v>
      </c>
      <c r="Z72" s="246">
        <f t="shared" si="25"/>
        <v>90953768412433.688</v>
      </c>
      <c r="AA72" s="246">
        <f t="shared" si="26"/>
        <v>88791091754106.125</v>
      </c>
      <c r="AB72" s="246">
        <f t="shared" si="27"/>
        <v>86635849319159.938</v>
      </c>
      <c r="AC72" s="246">
        <f t="shared" si="28"/>
        <v>84511421581910.406</v>
      </c>
      <c r="AD72" s="246">
        <f t="shared" si="29"/>
        <v>82438995476555.297</v>
      </c>
      <c r="AE72" s="246">
        <f t="shared" si="30"/>
        <v>80437668758094.719</v>
      </c>
      <c r="AF72" s="246">
        <f t="shared" si="31"/>
        <v>78524602265405.25</v>
      </c>
      <c r="AG72" s="246">
        <f t="shared" si="32"/>
        <v>76715211513502.891</v>
      </c>
      <c r="AH72" s="246">
        <f t="shared" si="33"/>
        <v>75023390214174.063</v>
      </c>
      <c r="AI72" s="246">
        <f t="shared" si="34"/>
        <v>73461759697236.406</v>
      </c>
      <c r="AJ72" s="246">
        <f t="shared" si="35"/>
        <v>72041939719933.953</v>
      </c>
      <c r="AK72" s="246">
        <f t="shared" si="36"/>
        <v>70774837768977.922</v>
      </c>
      <c r="AL72" s="246">
        <f t="shared" si="37"/>
        <v>69670955657590.422</v>
      </c>
      <c r="AM72" s="246">
        <f t="shared" si="38"/>
        <v>68740713997708.023</v>
      </c>
      <c r="AN72" s="246">
        <f t="shared" si="39"/>
        <v>67994797005173.906</v>
      </c>
      <c r="AO72" s="246">
        <f t="shared" si="40"/>
        <v>67444522115213.258</v>
      </c>
      <c r="AP72" s="247">
        <f t="shared" si="41"/>
        <v>67102241112828.648</v>
      </c>
      <c r="AQ72" s="247">
        <f t="shared" si="41"/>
        <v>66959417476876.148</v>
      </c>
    </row>
    <row r="73" spans="1:43" x14ac:dyDescent="0.25">
      <c r="A73" s="74" t="s">
        <v>253</v>
      </c>
      <c r="B73" s="245">
        <f t="shared" si="1"/>
        <v>177566354604842.16</v>
      </c>
      <c r="C73" s="246">
        <f t="shared" si="2"/>
        <v>170249679908244.03</v>
      </c>
      <c r="D73" s="246">
        <f t="shared" si="3"/>
        <v>195599560639754.69</v>
      </c>
      <c r="E73" s="246">
        <f t="shared" si="4"/>
        <v>197663266869143.31</v>
      </c>
      <c r="F73" s="246">
        <f t="shared" si="5"/>
        <v>203629351268500.28</v>
      </c>
      <c r="G73" s="246">
        <f t="shared" si="6"/>
        <v>205935753145130.81</v>
      </c>
      <c r="H73" s="246">
        <f t="shared" si="7"/>
        <v>209400262555849.34</v>
      </c>
      <c r="I73" s="246">
        <f t="shared" si="8"/>
        <v>213898582033229.41</v>
      </c>
      <c r="J73" s="246">
        <f t="shared" si="9"/>
        <v>218780815706352.59</v>
      </c>
      <c r="K73" s="246">
        <f t="shared" si="10"/>
        <v>223776256473092.31</v>
      </c>
      <c r="L73" s="246">
        <f t="shared" si="11"/>
        <v>228588824481468.59</v>
      </c>
      <c r="M73" s="246">
        <f t="shared" si="12"/>
        <v>232897590041564.88</v>
      </c>
      <c r="N73" s="246">
        <f t="shared" si="13"/>
        <v>236447340434527.41</v>
      </c>
      <c r="O73" s="246">
        <f t="shared" si="14"/>
        <v>239178703237997.97</v>
      </c>
      <c r="P73" s="246">
        <f t="shared" si="15"/>
        <v>241127103982688.28</v>
      </c>
      <c r="Q73" s="246">
        <f t="shared" si="16"/>
        <v>242338166716127.72</v>
      </c>
      <c r="R73" s="246">
        <f t="shared" si="17"/>
        <v>242865980906424.56</v>
      </c>
      <c r="S73" s="246">
        <f t="shared" si="18"/>
        <v>242801067388183.5</v>
      </c>
      <c r="T73" s="246">
        <f t="shared" si="19"/>
        <v>242163161461640.22</v>
      </c>
      <c r="U73" s="246">
        <f t="shared" si="20"/>
        <v>241005422630707.19</v>
      </c>
      <c r="V73" s="246">
        <f t="shared" si="21"/>
        <v>239383642770104.44</v>
      </c>
      <c r="W73" s="246">
        <f t="shared" si="22"/>
        <v>237355182816244.19</v>
      </c>
      <c r="X73" s="246">
        <f t="shared" si="23"/>
        <v>234978013423803.19</v>
      </c>
      <c r="Y73" s="246">
        <f t="shared" si="24"/>
        <v>232309872892856.75</v>
      </c>
      <c r="Z73" s="246">
        <f t="shared" si="25"/>
        <v>229407550351363.38</v>
      </c>
      <c r="AA73" s="246">
        <f t="shared" si="26"/>
        <v>226326297472137.44</v>
      </c>
      <c r="AB73" s="246">
        <f t="shared" si="27"/>
        <v>223119368013688.31</v>
      </c>
      <c r="AC73" s="246">
        <f t="shared" si="28"/>
        <v>219837681251396.03</v>
      </c>
      <c r="AD73" s="246">
        <f t="shared" si="29"/>
        <v>216529602917877.34</v>
      </c>
      <c r="AE73" s="246">
        <f t="shared" si="30"/>
        <v>213240835573887.78</v>
      </c>
      <c r="AF73" s="246">
        <f t="shared" si="31"/>
        <v>210014409333475.88</v>
      </c>
      <c r="AG73" s="246">
        <f t="shared" si="32"/>
        <v>206890763503596.38</v>
      </c>
      <c r="AH73" s="246">
        <f t="shared" si="33"/>
        <v>203907909894603.94</v>
      </c>
      <c r="AI73" s="246">
        <f t="shared" si="34"/>
        <v>201101669238913.66</v>
      </c>
      <c r="AJ73" s="246">
        <f t="shared" si="35"/>
        <v>198505973250036.34</v>
      </c>
      <c r="AK73" s="246">
        <f t="shared" si="36"/>
        <v>196153226302327.84</v>
      </c>
      <c r="AL73" s="246">
        <f t="shared" si="37"/>
        <v>194074722465762.03</v>
      </c>
      <c r="AM73" s="246">
        <f t="shared" si="38"/>
        <v>192301115659319.75</v>
      </c>
      <c r="AN73" s="246">
        <f t="shared" si="39"/>
        <v>190862942980155.69</v>
      </c>
      <c r="AO73" s="246">
        <f t="shared" si="40"/>
        <v>189791203834811.06</v>
      </c>
      <c r="AP73" s="247">
        <f t="shared" si="41"/>
        <v>189118000379744.19</v>
      </c>
      <c r="AQ73" s="247">
        <f t="shared" si="41"/>
        <v>188814183846715.72</v>
      </c>
    </row>
    <row r="74" spans="1:43" x14ac:dyDescent="0.25">
      <c r="A74" s="12" t="s">
        <v>17</v>
      </c>
      <c r="B74" s="245">
        <f t="shared" si="1"/>
        <v>65169240925544.797</v>
      </c>
      <c r="C74" s="246">
        <f t="shared" si="2"/>
        <v>66760969191645.898</v>
      </c>
      <c r="D74" s="246">
        <f t="shared" si="3"/>
        <v>77952130126684.25</v>
      </c>
      <c r="E74" s="246">
        <f t="shared" si="4"/>
        <v>73866010630102.953</v>
      </c>
      <c r="F74" s="246">
        <f t="shared" si="5"/>
        <v>76053173845505.016</v>
      </c>
      <c r="G74" s="246">
        <f t="shared" si="6"/>
        <v>76813588312225.109</v>
      </c>
      <c r="H74" s="246">
        <f t="shared" si="7"/>
        <v>77985813290139.313</v>
      </c>
      <c r="I74" s="246">
        <f t="shared" si="8"/>
        <v>79555345015197.297</v>
      </c>
      <c r="J74" s="246">
        <f t="shared" si="9"/>
        <v>81282898893321.219</v>
      </c>
      <c r="K74" s="246">
        <f t="shared" si="10"/>
        <v>83063231357619.094</v>
      </c>
      <c r="L74" s="246">
        <f t="shared" si="11"/>
        <v>84781682948319.203</v>
      </c>
      <c r="M74" s="246">
        <f t="shared" si="12"/>
        <v>86314264112203.453</v>
      </c>
      <c r="N74" s="246">
        <f t="shared" si="13"/>
        <v>87562220181195.547</v>
      </c>
      <c r="O74" s="246">
        <f t="shared" si="14"/>
        <v>88503291657891.656</v>
      </c>
      <c r="P74" s="246">
        <f t="shared" si="15"/>
        <v>89151347050013.406</v>
      </c>
      <c r="Q74" s="246">
        <f t="shared" si="16"/>
        <v>89524021817733.703</v>
      </c>
      <c r="R74" s="246">
        <f t="shared" si="17"/>
        <v>89642056054965.875</v>
      </c>
      <c r="S74" s="246">
        <f t="shared" si="18"/>
        <v>89539631836123.813</v>
      </c>
      <c r="T74" s="246">
        <f t="shared" si="19"/>
        <v>89224935058273.813</v>
      </c>
      <c r="U74" s="246">
        <f t="shared" si="20"/>
        <v>88718488055455.969</v>
      </c>
      <c r="V74" s="246">
        <f t="shared" si="21"/>
        <v>88041714820190.438</v>
      </c>
      <c r="W74" s="246">
        <f t="shared" si="22"/>
        <v>87216536791498.328</v>
      </c>
      <c r="X74" s="246">
        <f t="shared" si="23"/>
        <v>86265010706126.422</v>
      </c>
      <c r="Y74" s="246">
        <f t="shared" si="24"/>
        <v>85209013221020.859</v>
      </c>
      <c r="Z74" s="246">
        <f t="shared" si="25"/>
        <v>84069974949807.109</v>
      </c>
      <c r="AA74" s="246">
        <f t="shared" si="26"/>
        <v>82868664748432.078</v>
      </c>
      <c r="AB74" s="246">
        <f t="shared" si="27"/>
        <v>81625023570882.297</v>
      </c>
      <c r="AC74" s="246">
        <f t="shared" si="28"/>
        <v>80358046010886.313</v>
      </c>
      <c r="AD74" s="246">
        <f t="shared" si="29"/>
        <v>79085706749090.766</v>
      </c>
      <c r="AE74" s="246">
        <f t="shared" si="30"/>
        <v>77824928523891.188</v>
      </c>
      <c r="AF74" s="246">
        <f t="shared" si="31"/>
        <v>76591587915278.109</v>
      </c>
      <c r="AG74" s="246">
        <f t="shared" si="32"/>
        <v>75400555146388.203</v>
      </c>
      <c r="AH74" s="246">
        <f t="shared" si="33"/>
        <v>74265764236125.844</v>
      </c>
      <c r="AI74" s="246">
        <f t="shared" si="34"/>
        <v>73200310147542.766</v>
      </c>
      <c r="AJ74" s="246">
        <f t="shared" si="35"/>
        <v>72216570042454.484</v>
      </c>
      <c r="AK74" s="246">
        <f t="shared" si="36"/>
        <v>71326346349066.266</v>
      </c>
      <c r="AL74" s="246">
        <f t="shared" si="37"/>
        <v>70541030058014.859</v>
      </c>
      <c r="AM74" s="246">
        <f t="shared" si="38"/>
        <v>69871783471943.367</v>
      </c>
      <c r="AN74" s="246">
        <f t="shared" si="39"/>
        <v>69329742541250.445</v>
      </c>
      <c r="AO74" s="246">
        <f t="shared" si="40"/>
        <v>68926239929677.633</v>
      </c>
      <c r="AP74" s="247">
        <f t="shared" si="41"/>
        <v>68673051083697.148</v>
      </c>
      <c r="AQ74" s="247">
        <f t="shared" si="41"/>
        <v>68559767802442.813</v>
      </c>
    </row>
    <row r="75" spans="1:43" x14ac:dyDescent="0.25">
      <c r="A75" s="12" t="s">
        <v>18</v>
      </c>
      <c r="B75" s="245">
        <f t="shared" si="1"/>
        <v>700032498985231.38</v>
      </c>
      <c r="C75" s="246">
        <f t="shared" si="2"/>
        <v>690034341027370.25</v>
      </c>
      <c r="D75" s="246">
        <f t="shared" si="3"/>
        <v>724384162010824.38</v>
      </c>
      <c r="E75" s="246">
        <f t="shared" si="4"/>
        <v>782052450488983.88</v>
      </c>
      <c r="F75" s="246">
        <f t="shared" si="5"/>
        <v>853751236861335</v>
      </c>
      <c r="G75" s="246">
        <f t="shared" si="6"/>
        <v>896990117252985.88</v>
      </c>
      <c r="H75" s="246">
        <f t="shared" si="7"/>
        <v>940052627118122.63</v>
      </c>
      <c r="I75" s="246">
        <f t="shared" si="8"/>
        <v>963264876613236.88</v>
      </c>
      <c r="J75" s="246">
        <f t="shared" si="9"/>
        <v>986463025318944.38</v>
      </c>
      <c r="K75" s="246">
        <f t="shared" si="10"/>
        <v>1009647073235245.1</v>
      </c>
      <c r="L75" s="246">
        <f t="shared" si="11"/>
        <v>1032817020362139.1</v>
      </c>
      <c r="M75" s="246">
        <f t="shared" si="12"/>
        <v>1055972866699626.3</v>
      </c>
      <c r="N75" s="246">
        <f t="shared" si="13"/>
        <v>1067492357372133.9</v>
      </c>
      <c r="O75" s="246">
        <f t="shared" si="14"/>
        <v>1079007154831900.6</v>
      </c>
      <c r="P75" s="246">
        <f t="shared" si="15"/>
        <v>1090517259078926.5</v>
      </c>
      <c r="Q75" s="246">
        <f t="shared" si="16"/>
        <v>1102022670113211.5</v>
      </c>
      <c r="R75" s="246">
        <f t="shared" si="17"/>
        <v>1113523387934755.9</v>
      </c>
      <c r="S75" s="246">
        <f t="shared" si="18"/>
        <v>1119309411742449.1</v>
      </c>
      <c r="T75" s="246">
        <f t="shared" si="19"/>
        <v>1125094654130221.1</v>
      </c>
      <c r="U75" s="246">
        <f t="shared" si="20"/>
        <v>1130879115098071.8</v>
      </c>
      <c r="V75" s="246">
        <f t="shared" si="21"/>
        <v>1136662794646001</v>
      </c>
      <c r="W75" s="246">
        <f t="shared" si="22"/>
        <v>1142445692774008.8</v>
      </c>
      <c r="X75" s="246">
        <f t="shared" si="23"/>
        <v>1136511199181257.8</v>
      </c>
      <c r="Y75" s="246">
        <f t="shared" si="24"/>
        <v>1130577487008428</v>
      </c>
      <c r="Z75" s="246">
        <f t="shared" si="25"/>
        <v>1124644556255519.5</v>
      </c>
      <c r="AA75" s="246">
        <f t="shared" si="26"/>
        <v>1118712406922532.4</v>
      </c>
      <c r="AB75" s="246">
        <f t="shared" si="27"/>
        <v>1112781039009466.6</v>
      </c>
      <c r="AC75" s="246">
        <f t="shared" si="28"/>
        <v>1098651560275460.6</v>
      </c>
      <c r="AD75" s="246">
        <f t="shared" si="29"/>
        <v>1084523956949265.8</v>
      </c>
      <c r="AE75" s="246">
        <f t="shared" si="30"/>
        <v>1070398229030882.1</v>
      </c>
      <c r="AF75" s="246">
        <f t="shared" si="31"/>
        <v>1056274376520309.8</v>
      </c>
      <c r="AG75" s="246">
        <f t="shared" si="32"/>
        <v>1042152399417549.1</v>
      </c>
      <c r="AH75" s="246">
        <f t="shared" si="33"/>
        <v>1026861418112437.1</v>
      </c>
      <c r="AI75" s="246">
        <f t="shared" si="34"/>
        <v>1011572468499120.5</v>
      </c>
      <c r="AJ75" s="246">
        <f t="shared" si="35"/>
        <v>996285550577599.5</v>
      </c>
      <c r="AK75" s="246">
        <f t="shared" si="36"/>
        <v>981000664347874</v>
      </c>
      <c r="AL75" s="246">
        <f t="shared" si="37"/>
        <v>965717809809943.63</v>
      </c>
      <c r="AM75" s="246">
        <f t="shared" si="38"/>
        <v>948096009163405.75</v>
      </c>
      <c r="AN75" s="246">
        <f t="shared" si="39"/>
        <v>930476552776631.75</v>
      </c>
      <c r="AO75" s="246">
        <f t="shared" si="40"/>
        <v>912859440649622</v>
      </c>
      <c r="AP75" s="247">
        <f t="shared" si="41"/>
        <v>895244672782376.25</v>
      </c>
      <c r="AQ75" s="247">
        <f t="shared" si="41"/>
        <v>877339216704384</v>
      </c>
    </row>
    <row r="76" spans="1:43" x14ac:dyDescent="0.25">
      <c r="A76" s="12" t="s">
        <v>19</v>
      </c>
      <c r="B76" s="245">
        <f t="shared" si="1"/>
        <v>74999079304576.969</v>
      </c>
      <c r="C76" s="246">
        <f t="shared" si="2"/>
        <v>73509411044243.938</v>
      </c>
      <c r="D76" s="246">
        <f t="shared" si="3"/>
        <v>85066825834335.938</v>
      </c>
      <c r="E76" s="246">
        <f t="shared" si="4"/>
        <v>86741904634519.547</v>
      </c>
      <c r="F76" s="246">
        <f t="shared" si="5"/>
        <v>89824456588952.25</v>
      </c>
      <c r="G76" s="246">
        <f t="shared" si="6"/>
        <v>91960494601537.578</v>
      </c>
      <c r="H76" s="246">
        <f t="shared" si="7"/>
        <v>94856830479657.078</v>
      </c>
      <c r="I76" s="246">
        <f t="shared" si="8"/>
        <v>98101287688858.906</v>
      </c>
      <c r="J76" s="246">
        <f t="shared" si="9"/>
        <v>101360935783450.59</v>
      </c>
      <c r="K76" s="246">
        <f t="shared" si="10"/>
        <v>104558494299139.7</v>
      </c>
      <c r="L76" s="246">
        <f t="shared" si="11"/>
        <v>107607820872762.33</v>
      </c>
      <c r="M76" s="246">
        <f t="shared" si="12"/>
        <v>110414767243465.06</v>
      </c>
      <c r="N76" s="246">
        <f t="shared" si="13"/>
        <v>112907830727398.86</v>
      </c>
      <c r="O76" s="246">
        <f t="shared" si="14"/>
        <v>115062707783210.83</v>
      </c>
      <c r="P76" s="246">
        <f t="shared" si="15"/>
        <v>116888163213162.64</v>
      </c>
      <c r="Q76" s="246">
        <f t="shared" si="16"/>
        <v>118397815260334.95</v>
      </c>
      <c r="R76" s="246">
        <f t="shared" si="17"/>
        <v>119609547256200.41</v>
      </c>
      <c r="S76" s="246">
        <f t="shared" si="18"/>
        <v>120559075024137</v>
      </c>
      <c r="T76" s="246">
        <f t="shared" si="19"/>
        <v>121245382506427.56</v>
      </c>
      <c r="U76" s="246">
        <f t="shared" si="20"/>
        <v>121683635583628.03</v>
      </c>
      <c r="V76" s="246">
        <f t="shared" si="21"/>
        <v>121890888242395.72</v>
      </c>
      <c r="W76" s="246">
        <f t="shared" si="22"/>
        <v>121885721146969.03</v>
      </c>
      <c r="X76" s="246">
        <f t="shared" si="23"/>
        <v>121687893437048.59</v>
      </c>
      <c r="Y76" s="246">
        <f t="shared" si="24"/>
        <v>121318014880449.31</v>
      </c>
      <c r="Z76" s="246">
        <f t="shared" si="25"/>
        <v>120797244122640.86</v>
      </c>
      <c r="AA76" s="246">
        <f t="shared" si="26"/>
        <v>120147017416695.23</v>
      </c>
      <c r="AB76" s="246">
        <f t="shared" si="27"/>
        <v>119388810935003.38</v>
      </c>
      <c r="AC76" s="246">
        <f t="shared" si="28"/>
        <v>118543938596453.86</v>
      </c>
      <c r="AD76" s="246">
        <f t="shared" si="29"/>
        <v>117633386317128.84</v>
      </c>
      <c r="AE76" s="246">
        <f t="shared" si="30"/>
        <v>116677682726806.8</v>
      </c>
      <c r="AF76" s="246">
        <f t="shared" si="31"/>
        <v>115696805696924.45</v>
      </c>
      <c r="AG76" s="246">
        <f t="shared" si="32"/>
        <v>114710123500264.38</v>
      </c>
      <c r="AH76" s="246">
        <f t="shared" si="33"/>
        <v>113736369064988.98</v>
      </c>
      <c r="AI76" s="246">
        <f t="shared" si="34"/>
        <v>112793645588131.23</v>
      </c>
      <c r="AJ76" s="246">
        <f t="shared" si="35"/>
        <v>111899461726176.11</v>
      </c>
      <c r="AK76" s="246">
        <f t="shared" si="36"/>
        <v>111070794671628.39</v>
      </c>
      <c r="AL76" s="246">
        <f t="shared" si="37"/>
        <v>110324179643412.05</v>
      </c>
      <c r="AM76" s="246">
        <f t="shared" si="38"/>
        <v>109675824655854.89</v>
      </c>
      <c r="AN76" s="246">
        <f t="shared" si="39"/>
        <v>109141749878582.25</v>
      </c>
      <c r="AO76" s="246">
        <f t="shared" si="40"/>
        <v>108737951453977.95</v>
      </c>
      <c r="AP76" s="247">
        <f t="shared" si="41"/>
        <v>108480590300379.97</v>
      </c>
      <c r="AQ76" s="247">
        <f t="shared" si="41"/>
        <v>108350018152715.7</v>
      </c>
    </row>
    <row r="77" spans="1:43" x14ac:dyDescent="0.25">
      <c r="A77" s="12" t="s">
        <v>20</v>
      </c>
      <c r="B77" s="245">
        <f t="shared" si="1"/>
        <v>116368813481317.19</v>
      </c>
      <c r="C77" s="246">
        <f t="shared" si="2"/>
        <v>120252224942887.45</v>
      </c>
      <c r="D77" s="246">
        <f t="shared" si="3"/>
        <v>143788994495923.63</v>
      </c>
      <c r="E77" s="246">
        <f t="shared" si="4"/>
        <v>142239303426786.56</v>
      </c>
      <c r="F77" s="246">
        <f t="shared" si="5"/>
        <v>147125731503839.22</v>
      </c>
      <c r="G77" s="246">
        <f t="shared" si="6"/>
        <v>150224726468525.63</v>
      </c>
      <c r="H77" s="246">
        <f t="shared" si="7"/>
        <v>154490394125622.66</v>
      </c>
      <c r="I77" s="246">
        <f t="shared" si="8"/>
        <v>159387972796582.66</v>
      </c>
      <c r="J77" s="246">
        <f t="shared" si="9"/>
        <v>164392358837959.94</v>
      </c>
      <c r="K77" s="246">
        <f t="shared" si="10"/>
        <v>169361356061420.56</v>
      </c>
      <c r="L77" s="246">
        <f t="shared" si="11"/>
        <v>174135867472338.47</v>
      </c>
      <c r="M77" s="246">
        <f t="shared" si="12"/>
        <v>178540999669496.44</v>
      </c>
      <c r="N77" s="246">
        <f t="shared" si="13"/>
        <v>182441121196338.91</v>
      </c>
      <c r="O77" s="246">
        <f t="shared" si="14"/>
        <v>185796903520406.97</v>
      </c>
      <c r="P77" s="246">
        <f t="shared" si="15"/>
        <v>188627804058665.59</v>
      </c>
      <c r="Q77" s="246">
        <f t="shared" si="16"/>
        <v>190961128616845.25</v>
      </c>
      <c r="R77" s="246">
        <f t="shared" si="17"/>
        <v>192830972943605.72</v>
      </c>
      <c r="S77" s="246">
        <f t="shared" si="18"/>
        <v>194299077556094.88</v>
      </c>
      <c r="T77" s="246">
        <f t="shared" si="19"/>
        <v>195364009794527.75</v>
      </c>
      <c r="U77" s="246">
        <f t="shared" si="20"/>
        <v>196049181168835.28</v>
      </c>
      <c r="V77" s="246">
        <f t="shared" si="21"/>
        <v>196380757404159.03</v>
      </c>
      <c r="W77" s="246">
        <f t="shared" si="22"/>
        <v>196387132726707.5</v>
      </c>
      <c r="X77" s="246">
        <f t="shared" si="23"/>
        <v>196098424334048.53</v>
      </c>
      <c r="Y77" s="246">
        <f t="shared" si="24"/>
        <v>195545996905634.13</v>
      </c>
      <c r="Z77" s="246">
        <f t="shared" si="25"/>
        <v>194762025095267.44</v>
      </c>
      <c r="AA77" s="246">
        <f t="shared" si="26"/>
        <v>193779100077175.09</v>
      </c>
      <c r="AB77" s="246">
        <f t="shared" si="27"/>
        <v>192629884455251.34</v>
      </c>
      <c r="AC77" s="246">
        <f t="shared" si="28"/>
        <v>191346818240830.47</v>
      </c>
      <c r="AD77" s="246">
        <f t="shared" si="29"/>
        <v>189961877194238.16</v>
      </c>
      <c r="AE77" s="246">
        <f t="shared" si="30"/>
        <v>188506383632909.09</v>
      </c>
      <c r="AF77" s="246">
        <f t="shared" si="31"/>
        <v>187010868846516.5</v>
      </c>
      <c r="AG77" s="246">
        <f t="shared" si="32"/>
        <v>185504985530343.84</v>
      </c>
      <c r="AH77" s="246">
        <f t="shared" si="33"/>
        <v>184017468147804.63</v>
      </c>
      <c r="AI77" s="246">
        <f t="shared" si="34"/>
        <v>182576138851878.13</v>
      </c>
      <c r="AJ77" s="246">
        <f t="shared" si="35"/>
        <v>181207956520251.69</v>
      </c>
      <c r="AK77" s="246">
        <f t="shared" si="36"/>
        <v>179939106575526.38</v>
      </c>
      <c r="AL77" s="246">
        <f t="shared" si="37"/>
        <v>178795129555506</v>
      </c>
      <c r="AM77" s="246">
        <f t="shared" si="38"/>
        <v>177801086856627.03</v>
      </c>
      <c r="AN77" s="246">
        <f t="shared" si="39"/>
        <v>176981762686339.47</v>
      </c>
      <c r="AO77" s="246">
        <f t="shared" si="40"/>
        <v>176361902022535.16</v>
      </c>
      <c r="AP77" s="247">
        <f t="shared" si="41"/>
        <v>175966485290289.75</v>
      </c>
      <c r="AQ77" s="247">
        <f t="shared" si="41"/>
        <v>175762336680282.03</v>
      </c>
    </row>
    <row r="78" spans="1:43" x14ac:dyDescent="0.25">
      <c r="A78" s="12" t="s">
        <v>21</v>
      </c>
      <c r="B78" s="245">
        <f t="shared" si="1"/>
        <v>4520230531618227</v>
      </c>
      <c r="C78" s="246">
        <f t="shared" si="2"/>
        <v>4417822257351615.5</v>
      </c>
      <c r="D78" s="246">
        <f t="shared" si="3"/>
        <v>4625681233997852</v>
      </c>
      <c r="E78" s="246">
        <f t="shared" si="4"/>
        <v>4932794046573844</v>
      </c>
      <c r="F78" s="246">
        <f t="shared" si="5"/>
        <v>5371852795281549</v>
      </c>
      <c r="G78" s="246">
        <f t="shared" si="6"/>
        <v>5654731912638240</v>
      </c>
      <c r="H78" s="246">
        <f t="shared" si="7"/>
        <v>5936458026114323</v>
      </c>
      <c r="I78" s="246">
        <f t="shared" si="8"/>
        <v>6066557912094642</v>
      </c>
      <c r="J78" s="246">
        <f t="shared" si="9"/>
        <v>6196578645835255</v>
      </c>
      <c r="K78" s="246">
        <f t="shared" si="10"/>
        <v>6326520227336165</v>
      </c>
      <c r="L78" s="246">
        <f t="shared" si="11"/>
        <v>6456382656597371</v>
      </c>
      <c r="M78" s="246">
        <f t="shared" si="12"/>
        <v>6586165933618869</v>
      </c>
      <c r="N78" s="246">
        <f t="shared" si="13"/>
        <v>6594255897689647</v>
      </c>
      <c r="O78" s="246">
        <f t="shared" si="14"/>
        <v>6602342098128796</v>
      </c>
      <c r="P78" s="246">
        <f t="shared" si="15"/>
        <v>6610424534936316</v>
      </c>
      <c r="Q78" s="246">
        <f t="shared" si="16"/>
        <v>6618503208112206</v>
      </c>
      <c r="R78" s="246">
        <f t="shared" si="17"/>
        <v>6626578117656466</v>
      </c>
      <c r="S78" s="246">
        <f t="shared" si="18"/>
        <v>6550946774148498</v>
      </c>
      <c r="T78" s="246">
        <f t="shared" si="19"/>
        <v>6475325456585143</v>
      </c>
      <c r="U78" s="246">
        <f t="shared" si="20"/>
        <v>6399714164966402</v>
      </c>
      <c r="V78" s="246">
        <f t="shared" si="21"/>
        <v>6324112899292275</v>
      </c>
      <c r="W78" s="246">
        <f t="shared" si="22"/>
        <v>6248521659562763</v>
      </c>
      <c r="X78" s="246">
        <f t="shared" si="23"/>
        <v>6107170924386173</v>
      </c>
      <c r="Y78" s="246">
        <f t="shared" si="24"/>
        <v>5965838987932827</v>
      </c>
      <c r="Z78" s="246">
        <f t="shared" si="25"/>
        <v>5824525850202727</v>
      </c>
      <c r="AA78" s="246">
        <f t="shared" si="26"/>
        <v>5683231511195871</v>
      </c>
      <c r="AB78" s="246">
        <f t="shared" si="27"/>
        <v>5541955970912257</v>
      </c>
      <c r="AC78" s="246">
        <f t="shared" si="28"/>
        <v>5400699229351889</v>
      </c>
      <c r="AD78" s="246">
        <f t="shared" si="29"/>
        <v>5259461286514766</v>
      </c>
      <c r="AE78" s="246">
        <f t="shared" si="30"/>
        <v>5118242142400887</v>
      </c>
      <c r="AF78" s="246">
        <f t="shared" si="31"/>
        <v>4977041797010254</v>
      </c>
      <c r="AG78" s="246">
        <f t="shared" si="32"/>
        <v>4835860250342863</v>
      </c>
      <c r="AH78" s="246">
        <f t="shared" si="33"/>
        <v>4713475907634489</v>
      </c>
      <c r="AI78" s="246">
        <f t="shared" si="34"/>
        <v>4591107857188437</v>
      </c>
      <c r="AJ78" s="246">
        <f t="shared" si="35"/>
        <v>4468756099004706</v>
      </c>
      <c r="AK78" s="246">
        <f t="shared" si="36"/>
        <v>4346420633083296.5</v>
      </c>
      <c r="AL78" s="246">
        <f t="shared" si="37"/>
        <v>4224101459424207.5</v>
      </c>
      <c r="AM78" s="246">
        <f t="shared" si="38"/>
        <v>4095669080028621.5</v>
      </c>
      <c r="AN78" s="246">
        <f t="shared" si="39"/>
        <v>3967253811307533.5</v>
      </c>
      <c r="AO78" s="246">
        <f t="shared" si="40"/>
        <v>3838855653260944.5</v>
      </c>
      <c r="AP78" s="247">
        <f t="shared" si="41"/>
        <v>3710474605888852.5</v>
      </c>
      <c r="AQ78" s="247">
        <f t="shared" si="41"/>
        <v>3580914638917742</v>
      </c>
    </row>
    <row r="79" spans="1:43" x14ac:dyDescent="0.25">
      <c r="A79" s="12" t="s">
        <v>1</v>
      </c>
      <c r="B79" s="245">
        <f t="shared" si="1"/>
        <v>7372898627429578</v>
      </c>
      <c r="C79" s="246">
        <f t="shared" si="2"/>
        <v>7646374965349688</v>
      </c>
      <c r="D79" s="246">
        <f t="shared" si="3"/>
        <v>8137338001804250</v>
      </c>
      <c r="E79" s="246">
        <f t="shared" si="4"/>
        <v>8960189312024638</v>
      </c>
      <c r="F79" s="246">
        <f t="shared" si="5"/>
        <v>9927873902419566</v>
      </c>
      <c r="G79" s="246">
        <f t="shared" si="6"/>
        <v>1.0549002584601246E+16</v>
      </c>
      <c r="H79" s="246">
        <f t="shared" si="7"/>
        <v>1.1167607040558588E+16</v>
      </c>
      <c r="I79" s="246">
        <f t="shared" si="8"/>
        <v>1.1570843558035268E+16</v>
      </c>
      <c r="J79" s="246">
        <f t="shared" si="9"/>
        <v>1.197383605022461E+16</v>
      </c>
      <c r="K79" s="246">
        <f t="shared" si="10"/>
        <v>1.2376584517126612E+16</v>
      </c>
      <c r="L79" s="246">
        <f t="shared" si="11"/>
        <v>1.2779088958741276E+16</v>
      </c>
      <c r="M79" s="246">
        <f t="shared" si="12"/>
        <v>1.3181349375068596E+16</v>
      </c>
      <c r="N79" s="246">
        <f t="shared" si="13"/>
        <v>1.3411887628754258E+16</v>
      </c>
      <c r="O79" s="246">
        <f t="shared" si="14"/>
        <v>1.36423325939728E+16</v>
      </c>
      <c r="P79" s="246">
        <f t="shared" si="15"/>
        <v>1.3872684270724224E+16</v>
      </c>
      <c r="Q79" s="246">
        <f t="shared" si="16"/>
        <v>1.4102942659008532E+16</v>
      </c>
      <c r="R79" s="246">
        <f t="shared" si="17"/>
        <v>1.433310775882572E+16</v>
      </c>
      <c r="S79" s="246">
        <f t="shared" si="18"/>
        <v>1.4453477353897324E+16</v>
      </c>
      <c r="T79" s="246">
        <f t="shared" si="19"/>
        <v>1.4573830771205666E+16</v>
      </c>
      <c r="U79" s="246">
        <f t="shared" si="20"/>
        <v>1.4694168010750746E+16</v>
      </c>
      <c r="V79" s="246">
        <f t="shared" si="21"/>
        <v>1.4814489072532564E+16</v>
      </c>
      <c r="W79" s="246">
        <f t="shared" si="22"/>
        <v>1.4934793956551112E+16</v>
      </c>
      <c r="X79" s="246">
        <f t="shared" si="23"/>
        <v>1.4988679514262944E+16</v>
      </c>
      <c r="Y79" s="246">
        <f t="shared" si="24"/>
        <v>1.504255775150757E+16</v>
      </c>
      <c r="Z79" s="246">
        <f t="shared" si="25"/>
        <v>1.5096428668284992E+16</v>
      </c>
      <c r="AA79" s="246">
        <f t="shared" si="26"/>
        <v>1.5150292264595206E+16</v>
      </c>
      <c r="AB79" s="246">
        <f t="shared" si="27"/>
        <v>1.520414854043822E+16</v>
      </c>
      <c r="AC79" s="246">
        <f t="shared" si="28"/>
        <v>1.5201011569406998E+16</v>
      </c>
      <c r="AD79" s="246">
        <f t="shared" si="29"/>
        <v>1.5197874881608138E+16</v>
      </c>
      <c r="AE79" s="246">
        <f t="shared" si="30"/>
        <v>1.519473847704164E+16</v>
      </c>
      <c r="AF79" s="246">
        <f t="shared" si="31"/>
        <v>1.5191602355707504E+16</v>
      </c>
      <c r="AG79" s="246">
        <f t="shared" si="32"/>
        <v>1.518846651760573E+16</v>
      </c>
      <c r="AH79" s="246">
        <f t="shared" si="33"/>
        <v>1.5133574817149868E+16</v>
      </c>
      <c r="AI79" s="246">
        <f t="shared" si="34"/>
        <v>1.5078690308114514E+16</v>
      </c>
      <c r="AJ79" s="246">
        <f t="shared" si="35"/>
        <v>1.5023812990499668E+16</v>
      </c>
      <c r="AK79" s="246">
        <f t="shared" si="36"/>
        <v>1.4968942864305328E+16</v>
      </c>
      <c r="AL79" s="246">
        <f t="shared" si="37"/>
        <v>1.4914079929531496E+16</v>
      </c>
      <c r="AM79" s="246">
        <f t="shared" si="38"/>
        <v>1.4849716132344976E+16</v>
      </c>
      <c r="AN79" s="246">
        <f t="shared" si="39"/>
        <v>1.47853607960968E+16</v>
      </c>
      <c r="AO79" s="246">
        <f t="shared" si="40"/>
        <v>1.4721013920786968E+16</v>
      </c>
      <c r="AP79" s="247">
        <f t="shared" si="41"/>
        <v>1.465667550641548E+16</v>
      </c>
      <c r="AQ79" s="247">
        <f t="shared" si="41"/>
        <v>1.4587473317405364E+16</v>
      </c>
    </row>
    <row r="80" spans="1:43" x14ac:dyDescent="0.25">
      <c r="A80" s="12" t="s">
        <v>22</v>
      </c>
      <c r="B80" s="245">
        <f t="shared" si="1"/>
        <v>399938609503895.75</v>
      </c>
      <c r="C80" s="246">
        <f t="shared" si="2"/>
        <v>412744713497499</v>
      </c>
      <c r="D80" s="246">
        <f t="shared" si="3"/>
        <v>536054075596776</v>
      </c>
      <c r="E80" s="246">
        <f t="shared" si="4"/>
        <v>525921277765624.13</v>
      </c>
      <c r="F80" s="246">
        <f t="shared" si="5"/>
        <v>549856537042926</v>
      </c>
      <c r="G80" s="246">
        <f t="shared" si="6"/>
        <v>574758706123831.13</v>
      </c>
      <c r="H80" s="246">
        <f t="shared" si="7"/>
        <v>604866408584169.25</v>
      </c>
      <c r="I80" s="246">
        <f t="shared" si="8"/>
        <v>631833129846715.5</v>
      </c>
      <c r="J80" s="246">
        <f t="shared" si="9"/>
        <v>653564075502428.63</v>
      </c>
      <c r="K80" s="246">
        <f t="shared" si="10"/>
        <v>671560347572826.13</v>
      </c>
      <c r="L80" s="246">
        <f t="shared" si="11"/>
        <v>687640198941822.75</v>
      </c>
      <c r="M80" s="246">
        <f t="shared" si="12"/>
        <v>703858002845579.75</v>
      </c>
      <c r="N80" s="246">
        <f t="shared" si="13"/>
        <v>722100243238704.63</v>
      </c>
      <c r="O80" s="246">
        <f t="shared" si="14"/>
        <v>742453222858987.63</v>
      </c>
      <c r="P80" s="246">
        <f t="shared" si="15"/>
        <v>764615656982229.25</v>
      </c>
      <c r="Q80" s="246">
        <f t="shared" si="16"/>
        <v>788248365208352.13</v>
      </c>
      <c r="R80" s="246">
        <f t="shared" si="17"/>
        <v>812965451745596.75</v>
      </c>
      <c r="S80" s="246">
        <f t="shared" si="18"/>
        <v>838509557094127.75</v>
      </c>
      <c r="T80" s="246">
        <f t="shared" si="19"/>
        <v>864646492218408.5</v>
      </c>
      <c r="U80" s="246">
        <f t="shared" si="20"/>
        <v>891304252814702.38</v>
      </c>
      <c r="V80" s="246">
        <f t="shared" si="21"/>
        <v>918401087241890.13</v>
      </c>
      <c r="W80" s="246">
        <f t="shared" si="22"/>
        <v>945845066851227</v>
      </c>
      <c r="X80" s="246">
        <f t="shared" si="23"/>
        <v>973533741468537.63</v>
      </c>
      <c r="Y80" s="246">
        <f t="shared" si="24"/>
        <v>1001353897263280.6</v>
      </c>
      <c r="Z80" s="246">
        <f t="shared" si="25"/>
        <v>1029181434929003.6</v>
      </c>
      <c r="AA80" s="246">
        <f t="shared" si="26"/>
        <v>1056881386455581.6</v>
      </c>
      <c r="AB80" s="246">
        <f t="shared" si="27"/>
        <v>1084308088725877.6</v>
      </c>
      <c r="AC80" s="246">
        <f t="shared" si="28"/>
        <v>1111305531649295.8</v>
      </c>
      <c r="AD80" s="246">
        <f t="shared" si="29"/>
        <v>1137707897485545.5</v>
      </c>
      <c r="AE80" s="246">
        <f t="shared" si="30"/>
        <v>1163340306353300</v>
      </c>
      <c r="AF80" s="246">
        <f t="shared" si="31"/>
        <v>1188019780608610.5</v>
      </c>
      <c r="AG80" s="246">
        <f t="shared" si="32"/>
        <v>1211556437779109</v>
      </c>
      <c r="AH80" s="246">
        <f t="shared" si="33"/>
        <v>1233754918030029</v>
      </c>
      <c r="AI80" s="246">
        <f t="shared" si="34"/>
        <v>1254416047717383</v>
      </c>
      <c r="AJ80" s="246">
        <f t="shared" si="35"/>
        <v>1273338735476463.5</v>
      </c>
      <c r="AK80" s="246">
        <f t="shared" si="36"/>
        <v>1290322091553391.8</v>
      </c>
      <c r="AL80" s="246">
        <f t="shared" si="37"/>
        <v>1305167754798598.5</v>
      </c>
      <c r="AM80" s="246">
        <f t="shared" si="38"/>
        <v>1317682405021889.3</v>
      </c>
      <c r="AN80" s="246">
        <f t="shared" si="39"/>
        <v>1327680431411295.8</v>
      </c>
      <c r="AO80" s="246">
        <f t="shared" si="40"/>
        <v>1334986720629266</v>
      </c>
      <c r="AP80" s="247">
        <f t="shared" si="41"/>
        <v>1339439521237022.3</v>
      </c>
      <c r="AQ80" s="247">
        <f t="shared" si="41"/>
        <v>1340445623878111.8</v>
      </c>
    </row>
    <row r="81" spans="1:43" x14ac:dyDescent="0.25">
      <c r="A81" s="12" t="s">
        <v>23</v>
      </c>
      <c r="B81" s="245">
        <f t="shared" si="1"/>
        <v>428579583221349.56</v>
      </c>
      <c r="C81" s="246">
        <f t="shared" si="2"/>
        <v>418384552548424.63</v>
      </c>
      <c r="D81" s="246">
        <f t="shared" si="3"/>
        <v>466748492692011.88</v>
      </c>
      <c r="E81" s="246">
        <f t="shared" si="4"/>
        <v>479257693047468.75</v>
      </c>
      <c r="F81" s="246">
        <f t="shared" si="5"/>
        <v>503213393197780.88</v>
      </c>
      <c r="G81" s="246">
        <f t="shared" si="6"/>
        <v>531714250985358.06</v>
      </c>
      <c r="H81" s="246">
        <f t="shared" si="7"/>
        <v>567632882560791.25</v>
      </c>
      <c r="I81" s="246">
        <f t="shared" si="8"/>
        <v>601901327497794.75</v>
      </c>
      <c r="J81" s="246">
        <f t="shared" si="9"/>
        <v>631155368072947.13</v>
      </c>
      <c r="K81" s="246">
        <f t="shared" si="10"/>
        <v>655335670477161.63</v>
      </c>
      <c r="L81" s="246">
        <f t="shared" si="11"/>
        <v>674638633131221.75</v>
      </c>
      <c r="M81" s="246">
        <f t="shared" si="12"/>
        <v>689480208027749.38</v>
      </c>
      <c r="N81" s="246">
        <f t="shared" si="13"/>
        <v>700506641767375.5</v>
      </c>
      <c r="O81" s="246">
        <f t="shared" si="14"/>
        <v>708289454006050.75</v>
      </c>
      <c r="P81" s="246">
        <f t="shared" si="15"/>
        <v>713540913698867.13</v>
      </c>
      <c r="Q81" s="246">
        <f t="shared" si="16"/>
        <v>717031265744392.38</v>
      </c>
      <c r="R81" s="246">
        <f t="shared" si="17"/>
        <v>719564843685494.88</v>
      </c>
      <c r="S81" s="246">
        <f t="shared" si="18"/>
        <v>721922693582947.13</v>
      </c>
      <c r="T81" s="246">
        <f t="shared" si="19"/>
        <v>724148624686808.63</v>
      </c>
      <c r="U81" s="246">
        <f t="shared" si="20"/>
        <v>726244867496740.63</v>
      </c>
      <c r="V81" s="246">
        <f t="shared" si="21"/>
        <v>728213763699572.5</v>
      </c>
      <c r="W81" s="246">
        <f t="shared" si="22"/>
        <v>730057761033574.88</v>
      </c>
      <c r="X81" s="246">
        <f t="shared" si="23"/>
        <v>731779408156466.5</v>
      </c>
      <c r="Y81" s="246">
        <f t="shared" si="24"/>
        <v>733381349530209.63</v>
      </c>
      <c r="Z81" s="246">
        <f t="shared" si="25"/>
        <v>734866320335175.63</v>
      </c>
      <c r="AA81" s="246">
        <f t="shared" si="26"/>
        <v>736237141425706</v>
      </c>
      <c r="AB81" s="246">
        <f t="shared" si="27"/>
        <v>737496714338573.25</v>
      </c>
      <c r="AC81" s="246">
        <f t="shared" si="28"/>
        <v>738648016365319.88</v>
      </c>
      <c r="AD81" s="246">
        <f t="shared" si="29"/>
        <v>739694095698872.75</v>
      </c>
      <c r="AE81" s="246">
        <f t="shared" si="30"/>
        <v>740638066664293.75</v>
      </c>
      <c r="AF81" s="246">
        <f t="shared" si="31"/>
        <v>741483105042949.75</v>
      </c>
      <c r="AG81" s="246">
        <f t="shared" si="32"/>
        <v>742232443498871.75</v>
      </c>
      <c r="AH81" s="246">
        <f t="shared" si="33"/>
        <v>742889367115442.5</v>
      </c>
      <c r="AI81" s="246">
        <f t="shared" si="34"/>
        <v>743457209050076.38</v>
      </c>
      <c r="AJ81" s="246">
        <f t="shared" si="35"/>
        <v>743939346313962</v>
      </c>
      <c r="AK81" s="246">
        <f t="shared" si="36"/>
        <v>744339195683420.13</v>
      </c>
      <c r="AL81" s="246">
        <f t="shared" si="37"/>
        <v>744660209748896.38</v>
      </c>
      <c r="AM81" s="246">
        <f t="shared" si="38"/>
        <v>744905873107108.5</v>
      </c>
      <c r="AN81" s="246">
        <f t="shared" si="39"/>
        <v>745079698701345.88</v>
      </c>
      <c r="AO81" s="246">
        <f t="shared" si="40"/>
        <v>745185224314462.5</v>
      </c>
      <c r="AP81" s="247">
        <f t="shared" si="41"/>
        <v>745226009218590.25</v>
      </c>
      <c r="AQ81" s="247">
        <f t="shared" si="41"/>
        <v>744956814413938.25</v>
      </c>
    </row>
    <row r="82" spans="1:43" x14ac:dyDescent="0.25">
      <c r="A82" s="12" t="s">
        <v>24</v>
      </c>
      <c r="B82" s="245">
        <f t="shared" si="1"/>
        <v>644771475767347.25</v>
      </c>
      <c r="C82" s="246">
        <f t="shared" si="2"/>
        <v>659339178204634</v>
      </c>
      <c r="D82" s="246">
        <f t="shared" si="3"/>
        <v>729381333365247.75</v>
      </c>
      <c r="E82" s="246">
        <f t="shared" si="4"/>
        <v>727446645347356</v>
      </c>
      <c r="F82" s="246">
        <f t="shared" si="5"/>
        <v>756471594405268.88</v>
      </c>
      <c r="G82" s="246">
        <f t="shared" si="6"/>
        <v>781438327928036.25</v>
      </c>
      <c r="H82" s="246">
        <f t="shared" si="7"/>
        <v>812743999232646.88</v>
      </c>
      <c r="I82" s="246">
        <f t="shared" si="8"/>
        <v>843187830013108.75</v>
      </c>
      <c r="J82" s="246">
        <f t="shared" si="9"/>
        <v>869224211688062.75</v>
      </c>
      <c r="K82" s="246">
        <f t="shared" si="10"/>
        <v>890436930103925.13</v>
      </c>
      <c r="L82" s="246">
        <f t="shared" si="11"/>
        <v>906494790641103.88</v>
      </c>
      <c r="M82" s="246">
        <f t="shared" si="12"/>
        <v>917160195517307.5</v>
      </c>
      <c r="N82" s="246">
        <f t="shared" si="13"/>
        <v>922569669526219.13</v>
      </c>
      <c r="O82" s="246">
        <f t="shared" si="14"/>
        <v>923505437581875.75</v>
      </c>
      <c r="P82" s="246">
        <f t="shared" si="15"/>
        <v>921101874611622.38</v>
      </c>
      <c r="Q82" s="246">
        <f t="shared" si="16"/>
        <v>916527321031671.38</v>
      </c>
      <c r="R82" s="246">
        <f t="shared" si="17"/>
        <v>910949538094142</v>
      </c>
      <c r="S82" s="246">
        <f t="shared" si="18"/>
        <v>905449897402923.5</v>
      </c>
      <c r="T82" s="246">
        <f t="shared" si="19"/>
        <v>900101530445232.63</v>
      </c>
      <c r="U82" s="246">
        <f t="shared" si="20"/>
        <v>894910771586360.63</v>
      </c>
      <c r="V82" s="246">
        <f t="shared" si="21"/>
        <v>889883832711497.88</v>
      </c>
      <c r="W82" s="246">
        <f t="shared" si="22"/>
        <v>885026816809292.63</v>
      </c>
      <c r="X82" s="246">
        <f t="shared" si="23"/>
        <v>880345731988699.88</v>
      </c>
      <c r="Y82" s="246">
        <f t="shared" si="24"/>
        <v>875846505925035.25</v>
      </c>
      <c r="Z82" s="246">
        <f t="shared" si="25"/>
        <v>871535000734514.63</v>
      </c>
      <c r="AA82" s="246">
        <f t="shared" si="26"/>
        <v>867417028280058.75</v>
      </c>
      <c r="AB82" s="246">
        <f t="shared" si="27"/>
        <v>863498365914689.38</v>
      </c>
      <c r="AC82" s="246">
        <f t="shared" si="28"/>
        <v>859784772672525.38</v>
      </c>
      <c r="AD82" s="246">
        <f t="shared" si="29"/>
        <v>856282005921205.63</v>
      </c>
      <c r="AE82" s="246">
        <f t="shared" si="30"/>
        <v>852995838493488.38</v>
      </c>
      <c r="AF82" s="246">
        <f t="shared" si="31"/>
        <v>849932076319818.38</v>
      </c>
      <c r="AG82" s="246">
        <f t="shared" si="32"/>
        <v>847096576587895.5</v>
      </c>
      <c r="AH82" s="246">
        <f t="shared" si="33"/>
        <v>844495266459661.63</v>
      </c>
      <c r="AI82" s="246">
        <f t="shared" si="34"/>
        <v>842134162380707.5</v>
      </c>
      <c r="AJ82" s="246">
        <f t="shared" si="35"/>
        <v>840019390021866.13</v>
      </c>
      <c r="AK82" s="246">
        <f t="shared" si="36"/>
        <v>838157204897790.25</v>
      </c>
      <c r="AL82" s="246">
        <f t="shared" si="37"/>
        <v>836554013712601.13</v>
      </c>
      <c r="AM82" s="246">
        <f t="shared" si="38"/>
        <v>835216396488240.25</v>
      </c>
      <c r="AN82" s="246">
        <f t="shared" si="39"/>
        <v>834151129537059.75</v>
      </c>
      <c r="AO82" s="246">
        <f t="shared" si="40"/>
        <v>833365209346393.13</v>
      </c>
      <c r="AP82" s="247">
        <f t="shared" si="41"/>
        <v>832865877449501.75</v>
      </c>
      <c r="AQ82" s="247">
        <f t="shared" si="41"/>
        <v>832382629454086.13</v>
      </c>
    </row>
    <row r="83" spans="1:43" x14ac:dyDescent="0.25">
      <c r="A83" s="12" t="s">
        <v>25</v>
      </c>
      <c r="B83" s="245">
        <f t="shared" si="1"/>
        <v>6750342704081384</v>
      </c>
      <c r="C83" s="246">
        <f t="shared" si="2"/>
        <v>7114726069988780</v>
      </c>
      <c r="D83" s="246">
        <f t="shared" si="3"/>
        <v>7187727497837231</v>
      </c>
      <c r="E83" s="246">
        <f t="shared" si="4"/>
        <v>7298553721721390</v>
      </c>
      <c r="F83" s="246">
        <f t="shared" si="5"/>
        <v>7596087928382742</v>
      </c>
      <c r="G83" s="246">
        <f t="shared" si="6"/>
        <v>7687905960219940</v>
      </c>
      <c r="H83" s="246">
        <f t="shared" si="7"/>
        <v>7779326335578075</v>
      </c>
      <c r="I83" s="246">
        <f t="shared" si="8"/>
        <v>7875598019385648</v>
      </c>
      <c r="J83" s="246">
        <f t="shared" si="9"/>
        <v>7971810522149883</v>
      </c>
      <c r="K83" s="246">
        <f t="shared" si="10"/>
        <v>8067963843870780</v>
      </c>
      <c r="L83" s="246">
        <f t="shared" si="11"/>
        <v>8164057984548339</v>
      </c>
      <c r="M83" s="246">
        <f t="shared" si="12"/>
        <v>8260092944182559</v>
      </c>
      <c r="N83" s="246">
        <f t="shared" si="13"/>
        <v>8164981551650355</v>
      </c>
      <c r="O83" s="246">
        <f t="shared" si="14"/>
        <v>8069907550345975</v>
      </c>
      <c r="P83" s="246">
        <f t="shared" si="15"/>
        <v>7974870940269416</v>
      </c>
      <c r="Q83" s="246">
        <f t="shared" si="16"/>
        <v>7879871721420681</v>
      </c>
      <c r="R83" s="246">
        <f t="shared" si="17"/>
        <v>7784909893799768</v>
      </c>
      <c r="S83" s="246">
        <f t="shared" si="18"/>
        <v>7651103737164479</v>
      </c>
      <c r="T83" s="246">
        <f t="shared" si="19"/>
        <v>7517315353335731</v>
      </c>
      <c r="U83" s="246">
        <f t="shared" si="20"/>
        <v>7383544742313521</v>
      </c>
      <c r="V83" s="246">
        <f t="shared" si="21"/>
        <v>7249791904097851</v>
      </c>
      <c r="W83" s="246">
        <f t="shared" si="22"/>
        <v>7116056838688721</v>
      </c>
      <c r="X83" s="246">
        <f t="shared" si="23"/>
        <v>6932850769821695</v>
      </c>
      <c r="Y83" s="246">
        <f t="shared" si="24"/>
        <v>6749669074905170</v>
      </c>
      <c r="Z83" s="246">
        <f t="shared" si="25"/>
        <v>6566511753939142</v>
      </c>
      <c r="AA83" s="246">
        <f t="shared" si="26"/>
        <v>6383378806923614</v>
      </c>
      <c r="AB83" s="246">
        <f t="shared" si="27"/>
        <v>6200270233858586</v>
      </c>
      <c r="AC83" s="246">
        <f t="shared" si="28"/>
        <v>6058807483511640</v>
      </c>
      <c r="AD83" s="246">
        <f t="shared" si="29"/>
        <v>5917363553516052</v>
      </c>
      <c r="AE83" s="246">
        <f t="shared" si="30"/>
        <v>5775938443871821</v>
      </c>
      <c r="AF83" s="246">
        <f t="shared" si="31"/>
        <v>5634532154578948</v>
      </c>
      <c r="AG83" s="246">
        <f t="shared" si="32"/>
        <v>5493144685637431</v>
      </c>
      <c r="AH83" s="246">
        <f t="shared" si="33"/>
        <v>5407969190395596</v>
      </c>
      <c r="AI83" s="246">
        <f t="shared" si="34"/>
        <v>5322805015084223</v>
      </c>
      <c r="AJ83" s="246">
        <f t="shared" si="35"/>
        <v>5237652159703312</v>
      </c>
      <c r="AK83" s="246">
        <f t="shared" si="36"/>
        <v>5152510624252862</v>
      </c>
      <c r="AL83" s="246">
        <f t="shared" si="37"/>
        <v>5067380408732875</v>
      </c>
      <c r="AM83" s="246">
        <f t="shared" si="38"/>
        <v>5024713396258171</v>
      </c>
      <c r="AN83" s="246">
        <f t="shared" si="39"/>
        <v>4982052035527386</v>
      </c>
      <c r="AO83" s="246">
        <f t="shared" si="40"/>
        <v>4939396326540519</v>
      </c>
      <c r="AP83" s="247">
        <f t="shared" si="41"/>
        <v>4896746269297571</v>
      </c>
      <c r="AQ83" s="247">
        <f t="shared" si="41"/>
        <v>4852481128618648</v>
      </c>
    </row>
    <row r="84" spans="1:43" x14ac:dyDescent="0.25">
      <c r="A84" s="12" t="s">
        <v>26</v>
      </c>
      <c r="B84" s="245">
        <f t="shared" si="1"/>
        <v>1.7938132158965514E+16</v>
      </c>
      <c r="C84" s="246">
        <f t="shared" si="2"/>
        <v>1.8463579335346024E+16</v>
      </c>
      <c r="D84" s="246">
        <f t="shared" si="3"/>
        <v>1.9158452425691736E+16</v>
      </c>
      <c r="E84" s="246">
        <f t="shared" si="4"/>
        <v>2.0187101355128088E+16</v>
      </c>
      <c r="F84" s="246">
        <f t="shared" si="5"/>
        <v>2.1750071524425816E+16</v>
      </c>
      <c r="G84" s="246">
        <f t="shared" si="6"/>
        <v>2.2690735428106424E+16</v>
      </c>
      <c r="H84" s="246">
        <f t="shared" si="7"/>
        <v>2.3627549675886208E+16</v>
      </c>
      <c r="I84" s="246">
        <f t="shared" si="8"/>
        <v>2.414536055344974E+16</v>
      </c>
      <c r="J84" s="246">
        <f t="shared" si="9"/>
        <v>2.4662856397017596E+16</v>
      </c>
      <c r="K84" s="246">
        <f t="shared" si="10"/>
        <v>2.5180037206589772E+16</v>
      </c>
      <c r="L84" s="246">
        <f t="shared" si="11"/>
        <v>2.5696902982166272E+16</v>
      </c>
      <c r="M84" s="246">
        <f t="shared" si="12"/>
        <v>2.6213453723747092E+16</v>
      </c>
      <c r="N84" s="246">
        <f t="shared" si="13"/>
        <v>2.6245651334478056E+16</v>
      </c>
      <c r="O84" s="246">
        <f t="shared" si="14"/>
        <v>2.6277833966092612E+16</v>
      </c>
      <c r="P84" s="246">
        <f t="shared" si="15"/>
        <v>2.6310001618590752E+16</v>
      </c>
      <c r="Q84" s="246">
        <f t="shared" si="16"/>
        <v>2.6342154291972476E+16</v>
      </c>
      <c r="R84" s="246">
        <f t="shared" si="17"/>
        <v>2.6374291986237796E+16</v>
      </c>
      <c r="S84" s="246">
        <f t="shared" si="18"/>
        <v>2.6073270906345316E+16</v>
      </c>
      <c r="T84" s="246">
        <f t="shared" si="19"/>
        <v>2.5772289730818968E+16</v>
      </c>
      <c r="U84" s="246">
        <f t="shared" si="20"/>
        <v>2.5471348459658744E+16</v>
      </c>
      <c r="V84" s="246">
        <f t="shared" si="21"/>
        <v>2.5170447092864644E+16</v>
      </c>
      <c r="W84" s="246">
        <f t="shared" si="22"/>
        <v>2.4869585630436668E+16</v>
      </c>
      <c r="X84" s="246">
        <f t="shared" si="23"/>
        <v>2.4306996418635668E+16</v>
      </c>
      <c r="Y84" s="246">
        <f t="shared" si="24"/>
        <v>2.3744482027521152E+16</v>
      </c>
      <c r="Z84" s="246">
        <f t="shared" si="25"/>
        <v>2.3182042457093124E+16</v>
      </c>
      <c r="AA84" s="246">
        <f t="shared" si="26"/>
        <v>2.261967770735158E+16</v>
      </c>
      <c r="AB84" s="246">
        <f t="shared" si="27"/>
        <v>2.2057387778296524E+16</v>
      </c>
      <c r="AC84" s="246">
        <f t="shared" si="28"/>
        <v>2.1495172669927948E+16</v>
      </c>
      <c r="AD84" s="246">
        <f t="shared" si="29"/>
        <v>2.0933032382245864E+16</v>
      </c>
      <c r="AE84" s="246">
        <f t="shared" si="30"/>
        <v>2.0370966915250264E+16</v>
      </c>
      <c r="AF84" s="246">
        <f t="shared" si="31"/>
        <v>1.9808976268941148E+16</v>
      </c>
      <c r="AG84" s="246">
        <f t="shared" si="32"/>
        <v>1.924706044331852E+16</v>
      </c>
      <c r="AH84" s="246">
        <f t="shared" si="33"/>
        <v>1.8759960316135904E+16</v>
      </c>
      <c r="AI84" s="246">
        <f t="shared" si="34"/>
        <v>1.8272925033548244E+16</v>
      </c>
      <c r="AJ84" s="246">
        <f t="shared" si="35"/>
        <v>1.778595459555554E+16</v>
      </c>
      <c r="AK84" s="246">
        <f t="shared" si="36"/>
        <v>1.7299049002157788E+16</v>
      </c>
      <c r="AL84" s="246">
        <f t="shared" si="37"/>
        <v>1.6812208253354992E+16</v>
      </c>
      <c r="AM84" s="246">
        <f t="shared" si="38"/>
        <v>1.6301034793697678E+16</v>
      </c>
      <c r="AN84" s="246">
        <f t="shared" si="39"/>
        <v>1.5789929436203306E+16</v>
      </c>
      <c r="AO84" s="246">
        <f t="shared" si="40"/>
        <v>1.5278892180871878E+16</v>
      </c>
      <c r="AP84" s="247">
        <f t="shared" si="41"/>
        <v>1.4767923027703392E+16</v>
      </c>
      <c r="AQ84" s="247">
        <f t="shared" si="41"/>
        <v>1.425226170224819E+16</v>
      </c>
    </row>
    <row r="85" spans="1:43" x14ac:dyDescent="0.25">
      <c r="A85" s="12" t="s">
        <v>27</v>
      </c>
      <c r="B85" s="245">
        <f t="shared" si="1"/>
        <v>3247375875073424</v>
      </c>
      <c r="C85" s="246">
        <f t="shared" si="2"/>
        <v>3345960370991577</v>
      </c>
      <c r="D85" s="246">
        <f t="shared" si="3"/>
        <v>3563182975007357.5</v>
      </c>
      <c r="E85" s="246">
        <f t="shared" si="4"/>
        <v>3883452985869529.5</v>
      </c>
      <c r="F85" s="246">
        <f t="shared" si="5"/>
        <v>4309546524159869.5</v>
      </c>
      <c r="G85" s="246">
        <f t="shared" si="6"/>
        <v>4606889184926752</v>
      </c>
      <c r="H85" s="246">
        <f t="shared" si="7"/>
        <v>4903025236864470</v>
      </c>
      <c r="I85" s="246">
        <f t="shared" si="8"/>
        <v>5155151989854508</v>
      </c>
      <c r="J85" s="246">
        <f t="shared" si="9"/>
        <v>5407126538586933</v>
      </c>
      <c r="K85" s="246">
        <f t="shared" si="10"/>
        <v>5658948883061743</v>
      </c>
      <c r="L85" s="246">
        <f t="shared" si="11"/>
        <v>5910619023278938</v>
      </c>
      <c r="M85" s="246">
        <f t="shared" si="12"/>
        <v>6162136959238521</v>
      </c>
      <c r="N85" s="246">
        <f t="shared" si="13"/>
        <v>6297544890839964</v>
      </c>
      <c r="O85" s="246">
        <f t="shared" si="14"/>
        <v>6432898155364394</v>
      </c>
      <c r="P85" s="246">
        <f t="shared" si="15"/>
        <v>6568196752811811</v>
      </c>
      <c r="Q85" s="246">
        <f t="shared" si="16"/>
        <v>6703440683182217</v>
      </c>
      <c r="R85" s="246">
        <f t="shared" si="17"/>
        <v>6838629946475613</v>
      </c>
      <c r="S85" s="246">
        <f t="shared" si="18"/>
        <v>6878215549969813</v>
      </c>
      <c r="T85" s="246">
        <f t="shared" si="19"/>
        <v>6917795814239778</v>
      </c>
      <c r="U85" s="246">
        <f t="shared" si="20"/>
        <v>6957370739285507</v>
      </c>
      <c r="V85" s="246">
        <f t="shared" si="21"/>
        <v>6996940325107000</v>
      </c>
      <c r="W85" s="246">
        <f t="shared" si="22"/>
        <v>7036504571704258</v>
      </c>
      <c r="X85" s="246">
        <f t="shared" si="23"/>
        <v>7018436007538318</v>
      </c>
      <c r="Y85" s="246">
        <f t="shared" si="24"/>
        <v>7000369790885708</v>
      </c>
      <c r="Z85" s="246">
        <f t="shared" si="25"/>
        <v>6982305921746429</v>
      </c>
      <c r="AA85" s="246">
        <f t="shared" si="26"/>
        <v>6964244400120482</v>
      </c>
      <c r="AB85" s="246">
        <f t="shared" si="27"/>
        <v>6946185226007864</v>
      </c>
      <c r="AC85" s="246">
        <f t="shared" si="28"/>
        <v>6852926706054606</v>
      </c>
      <c r="AD85" s="246">
        <f t="shared" si="29"/>
        <v>6759680567865579</v>
      </c>
      <c r="AE85" s="246">
        <f t="shared" si="30"/>
        <v>6666446811440780</v>
      </c>
      <c r="AF85" s="246">
        <f t="shared" si="31"/>
        <v>6573225436780210</v>
      </c>
      <c r="AG85" s="246">
        <f t="shared" si="32"/>
        <v>6480016443883868</v>
      </c>
      <c r="AH85" s="246">
        <f t="shared" si="33"/>
        <v>6330437376956710</v>
      </c>
      <c r="AI85" s="246">
        <f t="shared" si="34"/>
        <v>6180878217481955</v>
      </c>
      <c r="AJ85" s="246">
        <f t="shared" si="35"/>
        <v>6031338965459602</v>
      </c>
      <c r="AK85" s="246">
        <f t="shared" si="36"/>
        <v>5881819620889651</v>
      </c>
      <c r="AL85" s="246">
        <f t="shared" si="37"/>
        <v>5732320183772104</v>
      </c>
      <c r="AM85" s="246">
        <f t="shared" si="38"/>
        <v>5582599418220438</v>
      </c>
      <c r="AN85" s="246">
        <f t="shared" si="39"/>
        <v>5432898592331052</v>
      </c>
      <c r="AO85" s="246">
        <f t="shared" si="40"/>
        <v>5283217706103948</v>
      </c>
      <c r="AP85" s="247">
        <f t="shared" si="41"/>
        <v>5133556759539125</v>
      </c>
      <c r="AQ85" s="247">
        <f t="shared" si="41"/>
        <v>4982251673921174</v>
      </c>
    </row>
    <row r="86" spans="1:43" x14ac:dyDescent="0.25">
      <c r="A86" s="12" t="s">
        <v>28</v>
      </c>
      <c r="B86" s="245">
        <f t="shared" si="1"/>
        <v>1250991188856060.5</v>
      </c>
      <c r="C86" s="246">
        <f t="shared" si="2"/>
        <v>1274478057333611.5</v>
      </c>
      <c r="D86" s="246">
        <f t="shared" si="3"/>
        <v>1538518948226182.3</v>
      </c>
      <c r="E86" s="246">
        <f t="shared" si="4"/>
        <v>1556313916639596.5</v>
      </c>
      <c r="F86" s="246">
        <f t="shared" si="5"/>
        <v>1616742399771298.8</v>
      </c>
      <c r="G86" s="246">
        <f t="shared" si="6"/>
        <v>1666096424808026.3</v>
      </c>
      <c r="H86" s="246">
        <f t="shared" si="7"/>
        <v>1728115062106158.3</v>
      </c>
      <c r="I86" s="246">
        <f t="shared" si="8"/>
        <v>1789066307757383</v>
      </c>
      <c r="J86" s="246">
        <f t="shared" si="9"/>
        <v>1842679752946704.8</v>
      </c>
      <c r="K86" s="246">
        <f t="shared" si="10"/>
        <v>1889275030843062.3</v>
      </c>
      <c r="L86" s="246">
        <f t="shared" si="11"/>
        <v>1929366122561923.3</v>
      </c>
      <c r="M86" s="246">
        <f t="shared" si="12"/>
        <v>1963633821141125.3</v>
      </c>
      <c r="N86" s="246">
        <f t="shared" si="13"/>
        <v>1993055029353036.5</v>
      </c>
      <c r="O86" s="246">
        <f t="shared" si="14"/>
        <v>2018147557667908</v>
      </c>
      <c r="P86" s="246">
        <f t="shared" si="15"/>
        <v>2039658981910907.3</v>
      </c>
      <c r="Q86" s="246">
        <f t="shared" si="16"/>
        <v>2058398254791054.8</v>
      </c>
      <c r="R86" s="246">
        <f t="shared" si="17"/>
        <v>2075222289661161</v>
      </c>
      <c r="S86" s="246">
        <f t="shared" si="18"/>
        <v>2091154186477131</v>
      </c>
      <c r="T86" s="246">
        <f t="shared" si="19"/>
        <v>2106081582360479.5</v>
      </c>
      <c r="U86" s="246">
        <f t="shared" si="20"/>
        <v>2120020984837515.8</v>
      </c>
      <c r="V86" s="246">
        <f t="shared" si="21"/>
        <v>2132991363430398.5</v>
      </c>
      <c r="W86" s="246">
        <f t="shared" si="22"/>
        <v>2145014017198736.3</v>
      </c>
      <c r="X86" s="246">
        <f t="shared" si="23"/>
        <v>2156112439402036.5</v>
      </c>
      <c r="Y86" s="246">
        <f t="shared" si="24"/>
        <v>2166312180299295.3</v>
      </c>
      <c r="Z86" s="246">
        <f t="shared" si="25"/>
        <v>2175640709061065.8</v>
      </c>
      <c r="AA86" s="246">
        <f t="shared" si="26"/>
        <v>2184127275722963.3</v>
      </c>
      <c r="AB86" s="246">
        <f t="shared" si="27"/>
        <v>2191802774059943.5</v>
      </c>
      <c r="AC86" s="246">
        <f t="shared" si="28"/>
        <v>2198699606207753.8</v>
      </c>
      <c r="AD86" s="246">
        <f t="shared" si="29"/>
        <v>2204851549802668</v>
      </c>
      <c r="AE86" s="246">
        <f t="shared" si="30"/>
        <v>2210293628354244</v>
      </c>
      <c r="AF86" s="246">
        <f t="shared" si="31"/>
        <v>2215061985507940.3</v>
      </c>
      <c r="AG86" s="246">
        <f t="shared" si="32"/>
        <v>2219193763796988.3</v>
      </c>
      <c r="AH86" s="246">
        <f t="shared" si="33"/>
        <v>2222726988425408.8</v>
      </c>
      <c r="AI86" s="246">
        <f t="shared" si="34"/>
        <v>2225700456567864.5</v>
      </c>
      <c r="AJ86" s="246">
        <f t="shared" si="35"/>
        <v>2228153632616938.3</v>
      </c>
      <c r="AK86" s="246">
        <f t="shared" si="36"/>
        <v>2230126549755688.3</v>
      </c>
      <c r="AL86" s="246">
        <f t="shared" si="37"/>
        <v>2231659718182484.3</v>
      </c>
      <c r="AM86" s="246">
        <f t="shared" si="38"/>
        <v>2232794040267465</v>
      </c>
      <c r="AN86" s="246">
        <f t="shared" si="39"/>
        <v>2233570732874621</v>
      </c>
      <c r="AO86" s="246">
        <f t="shared" si="40"/>
        <v>2234031257042190.8</v>
      </c>
      <c r="AP86" s="247">
        <f t="shared" si="41"/>
        <v>2234217255175741.5</v>
      </c>
      <c r="AQ86" s="247">
        <f t="shared" si="41"/>
        <v>2233424529096999</v>
      </c>
    </row>
    <row r="87" spans="1:43" x14ac:dyDescent="0.25">
      <c r="A87" s="12" t="s">
        <v>29</v>
      </c>
      <c r="B87" s="245">
        <f t="shared" si="1"/>
        <v>475573645721021.19</v>
      </c>
      <c r="C87" s="246">
        <f t="shared" si="2"/>
        <v>542229163926145.69</v>
      </c>
      <c r="D87" s="246">
        <f t="shared" si="3"/>
        <v>634251760280322.25</v>
      </c>
      <c r="E87" s="246">
        <f t="shared" si="4"/>
        <v>636434390155835.5</v>
      </c>
      <c r="F87" s="246">
        <f t="shared" si="5"/>
        <v>661698643606280.75</v>
      </c>
      <c r="G87" s="246">
        <f t="shared" si="6"/>
        <v>683247100605774.75</v>
      </c>
      <c r="H87" s="246">
        <f t="shared" si="7"/>
        <v>710326160810327.5</v>
      </c>
      <c r="I87" s="246">
        <f t="shared" si="8"/>
        <v>736863635916586.63</v>
      </c>
      <c r="J87" s="246">
        <f t="shared" si="9"/>
        <v>760207701327613.13</v>
      </c>
      <c r="K87" s="246">
        <f t="shared" si="10"/>
        <v>780527929427601.63</v>
      </c>
      <c r="L87" s="246">
        <f t="shared" si="11"/>
        <v>798088202739100.88</v>
      </c>
      <c r="M87" s="246">
        <f t="shared" si="12"/>
        <v>813232660453470.63</v>
      </c>
      <c r="N87" s="246">
        <f t="shared" si="13"/>
        <v>826423205844575.63</v>
      </c>
      <c r="O87" s="246">
        <f t="shared" si="14"/>
        <v>837881814845166.5</v>
      </c>
      <c r="P87" s="246">
        <f t="shared" si="15"/>
        <v>847913301062002.88</v>
      </c>
      <c r="Q87" s="246">
        <f t="shared" si="16"/>
        <v>856849220698621.25</v>
      </c>
      <c r="R87" s="246">
        <f t="shared" si="17"/>
        <v>865042592328503.25</v>
      </c>
      <c r="S87" s="246">
        <f t="shared" si="18"/>
        <v>872916551763641.13</v>
      </c>
      <c r="T87" s="246">
        <f t="shared" si="19"/>
        <v>880417851410305.38</v>
      </c>
      <c r="U87" s="246">
        <f t="shared" si="20"/>
        <v>887545659529170.75</v>
      </c>
      <c r="V87" s="246">
        <f t="shared" si="21"/>
        <v>894299939828561.88</v>
      </c>
      <c r="W87" s="246">
        <f t="shared" si="22"/>
        <v>900681432721324.25</v>
      </c>
      <c r="X87" s="246">
        <f t="shared" si="23"/>
        <v>906691634594873.38</v>
      </c>
      <c r="Y87" s="246">
        <f t="shared" si="24"/>
        <v>912332775268227.63</v>
      </c>
      <c r="Z87" s="246">
        <f t="shared" si="25"/>
        <v>917607793812031.13</v>
      </c>
      <c r="AA87" s="246">
        <f t="shared" si="26"/>
        <v>922520312908516.13</v>
      </c>
      <c r="AB87" s="246">
        <f t="shared" si="27"/>
        <v>927074611928274.25</v>
      </c>
      <c r="AC87" s="246">
        <f t="shared" si="28"/>
        <v>931275598899390.5</v>
      </c>
      <c r="AD87" s="246">
        <f t="shared" si="29"/>
        <v>935128781542418.88</v>
      </c>
      <c r="AE87" s="246">
        <f t="shared" si="30"/>
        <v>938640237541457.5</v>
      </c>
      <c r="AF87" s="246">
        <f t="shared" si="31"/>
        <v>941816584217659.75</v>
      </c>
      <c r="AG87" s="246">
        <f t="shared" si="32"/>
        <v>944664947766832.38</v>
      </c>
      <c r="AH87" s="246">
        <f t="shared" si="33"/>
        <v>947192932217289.75</v>
      </c>
      <c r="AI87" s="246">
        <f t="shared" si="34"/>
        <v>949408588258186.38</v>
      </c>
      <c r="AJ87" s="246">
        <f t="shared" si="35"/>
        <v>951320382081986.13</v>
      </c>
      <c r="AK87" s="246">
        <f t="shared" si="36"/>
        <v>952937164377760.5</v>
      </c>
      <c r="AL87" s="246">
        <f t="shared" si="37"/>
        <v>954268139604663.38</v>
      </c>
      <c r="AM87" s="246">
        <f t="shared" si="38"/>
        <v>955322835667286.25</v>
      </c>
      <c r="AN87" s="246">
        <f t="shared" si="39"/>
        <v>956111074106763.5</v>
      </c>
      <c r="AO87" s="246">
        <f t="shared" si="40"/>
        <v>956642940913439.13</v>
      </c>
      <c r="AP87" s="247">
        <f t="shared" si="41"/>
        <v>956928758058904.63</v>
      </c>
      <c r="AQ87" s="247">
        <f t="shared" si="41"/>
        <v>956659530275786.88</v>
      </c>
    </row>
    <row r="88" spans="1:43" x14ac:dyDescent="0.25">
      <c r="A88" s="12" t="s">
        <v>30</v>
      </c>
      <c r="B88" s="245">
        <f t="shared" si="1"/>
        <v>235807334449328.06</v>
      </c>
      <c r="C88" s="246">
        <f t="shared" si="2"/>
        <v>219585176038547.75</v>
      </c>
      <c r="D88" s="246">
        <f t="shared" si="3"/>
        <v>257308365482248.56</v>
      </c>
      <c r="E88" s="246">
        <f t="shared" si="4"/>
        <v>270737662271957.63</v>
      </c>
      <c r="F88" s="246">
        <f t="shared" si="5"/>
        <v>283927790921740.44</v>
      </c>
      <c r="G88" s="246">
        <f t="shared" si="6"/>
        <v>299225831514878.38</v>
      </c>
      <c r="H88" s="246">
        <f t="shared" si="7"/>
        <v>318637845549026.75</v>
      </c>
      <c r="I88" s="246">
        <f t="shared" si="8"/>
        <v>337507347699369.38</v>
      </c>
      <c r="J88" s="246">
        <f t="shared" si="9"/>
        <v>354239516031256.25</v>
      </c>
      <c r="K88" s="246">
        <f t="shared" si="10"/>
        <v>369043618220823</v>
      </c>
      <c r="L88" s="246">
        <f t="shared" si="11"/>
        <v>382264822615785.25</v>
      </c>
      <c r="M88" s="246">
        <f t="shared" si="12"/>
        <v>394362791340837.25</v>
      </c>
      <c r="N88" s="246">
        <f t="shared" si="13"/>
        <v>405848634257133.06</v>
      </c>
      <c r="O88" s="246">
        <f t="shared" si="14"/>
        <v>416877936500530.44</v>
      </c>
      <c r="P88" s="246">
        <f t="shared" si="15"/>
        <v>427585585296606.63</v>
      </c>
      <c r="Q88" s="246">
        <f t="shared" si="16"/>
        <v>438126159158835.19</v>
      </c>
      <c r="R88" s="246">
        <f t="shared" si="17"/>
        <v>448673019905672.56</v>
      </c>
      <c r="S88" s="246">
        <f t="shared" si="18"/>
        <v>459440308436020.94</v>
      </c>
      <c r="T88" s="246">
        <f t="shared" si="19"/>
        <v>470377583216412.75</v>
      </c>
      <c r="U88" s="246">
        <f t="shared" si="20"/>
        <v>481452653260010.31</v>
      </c>
      <c r="V88" s="246">
        <f t="shared" si="21"/>
        <v>492630235937098.75</v>
      </c>
      <c r="W88" s="246">
        <f t="shared" si="22"/>
        <v>503871877040487.38</v>
      </c>
      <c r="X88" s="246">
        <f t="shared" si="23"/>
        <v>515135898981173.44</v>
      </c>
      <c r="Y88" s="246">
        <f t="shared" si="24"/>
        <v>526377381102098</v>
      </c>
      <c r="Z88" s="246">
        <f t="shared" si="25"/>
        <v>537548176150831</v>
      </c>
      <c r="AA88" s="246">
        <f t="shared" si="26"/>
        <v>548596966928118.63</v>
      </c>
      <c r="AB88" s="246">
        <f t="shared" si="27"/>
        <v>559469367017038.31</v>
      </c>
      <c r="AC88" s="246">
        <f t="shared" si="28"/>
        <v>570108069286035.88</v>
      </c>
      <c r="AD88" s="246">
        <f t="shared" si="29"/>
        <v>580453045538391.38</v>
      </c>
      <c r="AE88" s="246">
        <f t="shared" si="30"/>
        <v>590441800241499.88</v>
      </c>
      <c r="AF88" s="246">
        <f t="shared" si="31"/>
        <v>600009680704982.75</v>
      </c>
      <c r="AG88" s="246">
        <f t="shared" si="32"/>
        <v>609090245382133.5</v>
      </c>
      <c r="AH88" s="246">
        <f t="shared" si="33"/>
        <v>617615691142746</v>
      </c>
      <c r="AI88" s="246">
        <f t="shared" si="34"/>
        <v>625517339408542.75</v>
      </c>
      <c r="AJ88" s="246">
        <f t="shared" si="35"/>
        <v>632726179960849.25</v>
      </c>
      <c r="AK88" s="246">
        <f t="shared" si="36"/>
        <v>639173470033679.88</v>
      </c>
      <c r="AL88" s="246">
        <f t="shared" si="37"/>
        <v>644791385009036.5</v>
      </c>
      <c r="AM88" s="246">
        <f t="shared" si="38"/>
        <v>649513715654749.63</v>
      </c>
      <c r="AN88" s="246">
        <f t="shared" si="39"/>
        <v>653276605413855</v>
      </c>
      <c r="AO88" s="246">
        <f t="shared" si="40"/>
        <v>656019319798770.13</v>
      </c>
      <c r="AP88" s="247">
        <f t="shared" si="41"/>
        <v>657685038498558.88</v>
      </c>
      <c r="AQ88" s="247">
        <f t="shared" si="41"/>
        <v>658001885904438.88</v>
      </c>
    </row>
    <row r="89" spans="1:43" x14ac:dyDescent="0.25">
      <c r="A89" s="12" t="s">
        <v>31</v>
      </c>
      <c r="B89" s="245">
        <f t="shared" si="1"/>
        <v>313592665912230.94</v>
      </c>
      <c r="C89" s="246">
        <f t="shared" si="2"/>
        <v>336118068593224.69</v>
      </c>
      <c r="D89" s="246">
        <f t="shared" si="3"/>
        <v>357669177676912.81</v>
      </c>
      <c r="E89" s="246">
        <f t="shared" si="4"/>
        <v>393789017648646</v>
      </c>
      <c r="F89" s="246">
        <f t="shared" si="5"/>
        <v>436278362264018.31</v>
      </c>
      <c r="G89" s="246">
        <f t="shared" si="6"/>
        <v>463542499574960.75</v>
      </c>
      <c r="H89" s="246">
        <f t="shared" si="7"/>
        <v>490695835223210.31</v>
      </c>
      <c r="I89" s="246">
        <f t="shared" si="8"/>
        <v>505083400590351.25</v>
      </c>
      <c r="J89" s="246">
        <f t="shared" si="9"/>
        <v>519462242475977.19</v>
      </c>
      <c r="K89" s="246">
        <f t="shared" si="10"/>
        <v>533832360880088</v>
      </c>
      <c r="L89" s="246">
        <f t="shared" si="11"/>
        <v>548193755802683.75</v>
      </c>
      <c r="M89" s="246">
        <f t="shared" si="12"/>
        <v>562546427243764.5</v>
      </c>
      <c r="N89" s="246">
        <f t="shared" si="13"/>
        <v>569691129802939.13</v>
      </c>
      <c r="O89" s="246">
        <f t="shared" si="14"/>
        <v>576832928896682.75</v>
      </c>
      <c r="P89" s="246">
        <f t="shared" si="15"/>
        <v>583971824524995.5</v>
      </c>
      <c r="Q89" s="246">
        <f t="shared" si="16"/>
        <v>591107816687877.38</v>
      </c>
      <c r="R89" s="246">
        <f t="shared" si="17"/>
        <v>598240905385328.38</v>
      </c>
      <c r="S89" s="246">
        <f t="shared" si="18"/>
        <v>596388292286611</v>
      </c>
      <c r="T89" s="246">
        <f t="shared" si="19"/>
        <v>594535920901390.63</v>
      </c>
      <c r="U89" s="246">
        <f t="shared" si="20"/>
        <v>592683791229667.38</v>
      </c>
      <c r="V89" s="246">
        <f t="shared" si="21"/>
        <v>590831903271441.25</v>
      </c>
      <c r="W89" s="246">
        <f t="shared" si="22"/>
        <v>588980257026712.25</v>
      </c>
      <c r="X89" s="246">
        <f t="shared" si="23"/>
        <v>587128852495480.38</v>
      </c>
      <c r="Y89" s="246">
        <f t="shared" si="24"/>
        <v>585277689677745.63</v>
      </c>
      <c r="Z89" s="246">
        <f t="shared" si="25"/>
        <v>583426768573508</v>
      </c>
      <c r="AA89" s="246">
        <f t="shared" si="26"/>
        <v>581576089182767.5</v>
      </c>
      <c r="AB89" s="246">
        <f t="shared" si="27"/>
        <v>579725651505524.25</v>
      </c>
      <c r="AC89" s="246">
        <f t="shared" si="28"/>
        <v>577875455541778</v>
      </c>
      <c r="AD89" s="246">
        <f t="shared" si="29"/>
        <v>576025501291528.88</v>
      </c>
      <c r="AE89" s="246">
        <f t="shared" si="30"/>
        <v>574175788754776.88</v>
      </c>
      <c r="AF89" s="246">
        <f t="shared" si="31"/>
        <v>572326317931522.13</v>
      </c>
      <c r="AG89" s="246">
        <f t="shared" si="32"/>
        <v>570477088821764.25</v>
      </c>
      <c r="AH89" s="246">
        <f t="shared" si="33"/>
        <v>569714651937781.63</v>
      </c>
      <c r="AI89" s="246">
        <f t="shared" si="34"/>
        <v>568952311739197.88</v>
      </c>
      <c r="AJ89" s="246">
        <f t="shared" si="35"/>
        <v>568190068226013</v>
      </c>
      <c r="AK89" s="246">
        <f t="shared" si="36"/>
        <v>567427921398227</v>
      </c>
      <c r="AL89" s="246">
        <f t="shared" si="37"/>
        <v>566665871255839.88</v>
      </c>
      <c r="AM89" s="246">
        <f t="shared" si="38"/>
        <v>565541855151507.38</v>
      </c>
      <c r="AN89" s="246">
        <f t="shared" si="39"/>
        <v>564417984075273.25</v>
      </c>
      <c r="AO89" s="246">
        <f t="shared" si="40"/>
        <v>563294258027137.38</v>
      </c>
      <c r="AP89" s="247">
        <f t="shared" si="41"/>
        <v>562170677007099.75</v>
      </c>
      <c r="AQ89" s="247">
        <f t="shared" si="41"/>
        <v>560859913054887.63</v>
      </c>
    </row>
    <row r="90" spans="1:43" x14ac:dyDescent="0.25">
      <c r="A90" s="12" t="s">
        <v>32</v>
      </c>
      <c r="B90" s="245">
        <f t="shared" si="1"/>
        <v>212543982662346.34</v>
      </c>
      <c r="C90" s="246">
        <f t="shared" si="2"/>
        <v>207029209172070.75</v>
      </c>
      <c r="D90" s="246">
        <f t="shared" si="3"/>
        <v>233546521325910.09</v>
      </c>
      <c r="E90" s="246">
        <f t="shared" si="4"/>
        <v>242889294090250.03</v>
      </c>
      <c r="F90" s="246">
        <f t="shared" si="5"/>
        <v>251181440662106.13</v>
      </c>
      <c r="G90" s="246">
        <f t="shared" si="6"/>
        <v>256095638678739.56</v>
      </c>
      <c r="H90" s="246">
        <f t="shared" si="7"/>
        <v>262314836021259.31</v>
      </c>
      <c r="I90" s="246">
        <f t="shared" si="8"/>
        <v>268620828394140.41</v>
      </c>
      <c r="J90" s="246">
        <f t="shared" si="9"/>
        <v>274194875898681.09</v>
      </c>
      <c r="K90" s="246">
        <f t="shared" si="10"/>
        <v>278998184876028.34</v>
      </c>
      <c r="L90" s="246">
        <f t="shared" si="11"/>
        <v>282999316336089.5</v>
      </c>
      <c r="M90" s="246">
        <f t="shared" si="12"/>
        <v>286174499880507.13</v>
      </c>
      <c r="N90" s="246">
        <f t="shared" si="13"/>
        <v>288556566487529.94</v>
      </c>
      <c r="O90" s="246">
        <f t="shared" si="14"/>
        <v>290208492255190.44</v>
      </c>
      <c r="P90" s="246">
        <f t="shared" si="15"/>
        <v>291250307257683.5</v>
      </c>
      <c r="Q90" s="246">
        <f t="shared" si="16"/>
        <v>291808394965118.31</v>
      </c>
      <c r="R90" s="246">
        <f t="shared" si="17"/>
        <v>292013063174546.5</v>
      </c>
      <c r="S90" s="246">
        <f t="shared" si="18"/>
        <v>292016347129090.44</v>
      </c>
      <c r="T90" s="246">
        <f t="shared" si="19"/>
        <v>291815835785280.19</v>
      </c>
      <c r="U90" s="246">
        <f t="shared" si="20"/>
        <v>291429187104277.31</v>
      </c>
      <c r="V90" s="246">
        <f t="shared" si="21"/>
        <v>290874346781319.5</v>
      </c>
      <c r="W90" s="246">
        <f t="shared" si="22"/>
        <v>290169441387819.31</v>
      </c>
      <c r="X90" s="246">
        <f t="shared" si="23"/>
        <v>289332681801306.5</v>
      </c>
      <c r="Y90" s="246">
        <f t="shared" si="24"/>
        <v>288382277341734.81</v>
      </c>
      <c r="Z90" s="246">
        <f t="shared" si="25"/>
        <v>287336360879798.19</v>
      </c>
      <c r="AA90" s="246">
        <f t="shared" si="26"/>
        <v>286212925047223.38</v>
      </c>
      <c r="AB90" s="246">
        <f t="shared" si="27"/>
        <v>285029769561480.63</v>
      </c>
      <c r="AC90" s="246">
        <f t="shared" si="28"/>
        <v>283804459578451.25</v>
      </c>
      <c r="AD90" s="246">
        <f t="shared" si="29"/>
        <v>282554294906592.44</v>
      </c>
      <c r="AE90" s="246">
        <f t="shared" si="30"/>
        <v>281296289854770.03</v>
      </c>
      <c r="AF90" s="246">
        <f t="shared" si="31"/>
        <v>280047163442991.38</v>
      </c>
      <c r="AG90" s="246">
        <f t="shared" si="32"/>
        <v>278823339680076.88</v>
      </c>
      <c r="AH90" s="246">
        <f t="shared" si="33"/>
        <v>277640957604330.09</v>
      </c>
      <c r="AI90" s="246">
        <f t="shared" si="34"/>
        <v>276515890791707.5</v>
      </c>
      <c r="AJ90" s="246">
        <f t="shared" si="35"/>
        <v>275463776060241.28</v>
      </c>
      <c r="AK90" s="246">
        <f t="shared" si="36"/>
        <v>274500051138790.19</v>
      </c>
      <c r="AL90" s="246">
        <f t="shared" si="37"/>
        <v>273640001122104.25</v>
      </c>
      <c r="AM90" s="246">
        <f t="shared" si="38"/>
        <v>272898813602258.16</v>
      </c>
      <c r="AN90" s="246">
        <f t="shared" si="39"/>
        <v>272291642448559.25</v>
      </c>
      <c r="AO90" s="246">
        <f t="shared" si="40"/>
        <v>271833680304045.44</v>
      </c>
      <c r="AP90" s="247">
        <f t="shared" si="41"/>
        <v>271540239977085.94</v>
      </c>
      <c r="AQ90" s="247">
        <f t="shared" si="41"/>
        <v>271336218372437.81</v>
      </c>
    </row>
    <row r="91" spans="1:43" x14ac:dyDescent="0.25">
      <c r="A91" s="12" t="s">
        <v>33</v>
      </c>
      <c r="B91" s="245">
        <f>SUMIFS(D$2:D$52,$A$2:$A$52,$A91)</f>
        <v>355602451056580.88</v>
      </c>
      <c r="C91" s="246">
        <f t="shared" si="2"/>
        <v>391851376450712.25</v>
      </c>
      <c r="D91" s="246">
        <f t="shared" si="3"/>
        <v>476295761622883.75</v>
      </c>
      <c r="E91" s="246">
        <f t="shared" si="4"/>
        <v>541304723254829.63</v>
      </c>
      <c r="F91" s="246">
        <f t="shared" si="5"/>
        <v>572624423835619.75</v>
      </c>
      <c r="G91" s="246">
        <f t="shared" si="6"/>
        <v>615963970582912.25</v>
      </c>
      <c r="H91" s="246">
        <f t="shared" si="7"/>
        <v>671823176294404.38</v>
      </c>
      <c r="I91" s="246">
        <f t="shared" si="8"/>
        <v>726471916412773.13</v>
      </c>
      <c r="J91" s="246">
        <f t="shared" si="9"/>
        <v>775546035020223.5</v>
      </c>
      <c r="K91" s="246">
        <f t="shared" si="10"/>
        <v>819725478813511.38</v>
      </c>
      <c r="L91" s="246">
        <f t="shared" si="11"/>
        <v>860297348225820.13</v>
      </c>
      <c r="M91" s="246">
        <f t="shared" si="12"/>
        <v>899073567217824</v>
      </c>
      <c r="N91" s="246">
        <f t="shared" si="13"/>
        <v>937962655916580.75</v>
      </c>
      <c r="O91" s="246">
        <f t="shared" si="14"/>
        <v>977135614092409.63</v>
      </c>
      <c r="P91" s="246">
        <f t="shared" si="15"/>
        <v>1016408705918380.1</v>
      </c>
      <c r="Q91" s="246">
        <f t="shared" si="16"/>
        <v>1055580627898805.4</v>
      </c>
      <c r="R91" s="246">
        <f t="shared" si="17"/>
        <v>1094433076917246.8</v>
      </c>
      <c r="S91" s="246">
        <f t="shared" si="18"/>
        <v>1132903031755431.3</v>
      </c>
      <c r="T91" s="246">
        <f t="shared" si="19"/>
        <v>1170705859552117</v>
      </c>
      <c r="U91" s="246">
        <f t="shared" si="20"/>
        <v>1207718870444808.8</v>
      </c>
      <c r="V91" s="246">
        <f t="shared" si="21"/>
        <v>1243822480962310.3</v>
      </c>
      <c r="W91" s="246">
        <f t="shared" si="22"/>
        <v>1278900992737723.8</v>
      </c>
      <c r="X91" s="246">
        <f t="shared" si="23"/>
        <v>1312843330773608</v>
      </c>
      <c r="Y91" s="246">
        <f t="shared" si="24"/>
        <v>1345543734317936.3</v>
      </c>
      <c r="Z91" s="246">
        <f t="shared" si="25"/>
        <v>1376902394161000.3</v>
      </c>
      <c r="AA91" s="246">
        <f t="shared" si="26"/>
        <v>1406826030980430.5</v>
      </c>
      <c r="AB91" s="246">
        <f t="shared" si="27"/>
        <v>1435228410227483</v>
      </c>
      <c r="AC91" s="246">
        <f t="shared" si="28"/>
        <v>1462030789947552.5</v>
      </c>
      <c r="AD91" s="246">
        <f t="shared" si="29"/>
        <v>1487162298844928</v>
      </c>
      <c r="AE91" s="246">
        <f t="shared" si="30"/>
        <v>1510560242821141</v>
      </c>
      <c r="AF91" s="246">
        <f t="shared" si="31"/>
        <v>1532170339122803.5</v>
      </c>
      <c r="AG91" s="246">
        <f t="shared" si="32"/>
        <v>1551946878115205.8</v>
      </c>
      <c r="AH91" s="246">
        <f t="shared" si="33"/>
        <v>1569852813539385</v>
      </c>
      <c r="AI91" s="246">
        <f t="shared" si="34"/>
        <v>1585859782901723.3</v>
      </c>
      <c r="AJ91" s="246">
        <f t="shared" si="35"/>
        <v>1599948060377012</v>
      </c>
      <c r="AK91" s="246">
        <f t="shared" si="36"/>
        <v>1612106445270024.3</v>
      </c>
      <c r="AL91" s="246">
        <f t="shared" si="37"/>
        <v>1622332089670747.8</v>
      </c>
      <c r="AM91" s="246">
        <f t="shared" si="38"/>
        <v>1630630269449721.3</v>
      </c>
      <c r="AN91" s="246">
        <f t="shared" si="39"/>
        <v>1637014103169607.5</v>
      </c>
      <c r="AO91" s="246">
        <f t="shared" si="40"/>
        <v>1641504223835363.5</v>
      </c>
      <c r="AP91" s="247">
        <f t="shared" si="41"/>
        <v>1644128408668518.5</v>
      </c>
      <c r="AQ91" s="247">
        <f t="shared" si="41"/>
        <v>1644371949844199.3</v>
      </c>
    </row>
    <row r="92" spans="1:43" x14ac:dyDescent="0.25">
      <c r="A92" s="12" t="s">
        <v>34</v>
      </c>
      <c r="B92" s="245">
        <f t="shared" ref="B92:B100" si="42">SUMIFS(D$2:D$52,$A$2:$A$52,$A92)</f>
        <v>681457596130903.38</v>
      </c>
      <c r="C92" s="246">
        <f t="shared" ref="C92:C100" si="43">SUMIFS(E$2:E$52,$A$2:$A$52,$A92)</f>
        <v>741250554878071.88</v>
      </c>
      <c r="D92" s="246">
        <f t="shared" ref="D92:D100" si="44">SUMIFS(F$2:F$52,$A$2:$A$52,$A92)</f>
        <v>892505472885111.13</v>
      </c>
      <c r="E92" s="246">
        <f t="shared" ref="E92:E100" si="45">SUMIFS(G$2:G$52,$A$2:$A$52,$A92)</f>
        <v>975344798952846</v>
      </c>
      <c r="F92" s="246">
        <f t="shared" ref="F92:F100" si="46">SUMIFS(H$2:H$52,$A$2:$A$52,$A92)</f>
        <v>1027700919132233</v>
      </c>
      <c r="G92" s="246">
        <f t="shared" ref="G92:G100" si="47">SUMIFS(I$2:I$52,$A$2:$A$52,$A92)</f>
        <v>1094151172703314.4</v>
      </c>
      <c r="H92" s="246">
        <f t="shared" ref="H92:H100" si="48">SUMIFS(J$2:J$52,$A$2:$A$52,$A92)</f>
        <v>1176446375482369.3</v>
      </c>
      <c r="I92" s="246">
        <f t="shared" ref="I92:I100" si="49">SUMIFS(K$2:K$52,$A$2:$A$52,$A92)</f>
        <v>1251851783671580.3</v>
      </c>
      <c r="J92" s="246">
        <f t="shared" ref="J92:J100" si="50">SUMIFS(L$2:L$52,$A$2:$A$52,$A92)</f>
        <v>1314734106215837.5</v>
      </c>
      <c r="K92" s="246">
        <f t="shared" ref="K92:K100" si="51">SUMIFS(M$2:M$52,$A$2:$A$52,$A92)</f>
        <v>1368542729329772.8</v>
      </c>
      <c r="L92" s="246">
        <f t="shared" ref="L92:L100" si="52">SUMIFS(N$2:N$52,$A$2:$A$52,$A92)</f>
        <v>1417899288647355.5</v>
      </c>
      <c r="M92" s="246">
        <f t="shared" ref="M92:M100" si="53">SUMIFS(O$2:O$52,$A$2:$A$52,$A92)</f>
        <v>1468351979732616.8</v>
      </c>
      <c r="N92" s="246">
        <f t="shared" ref="N92:N100" si="54">SUMIFS(P$2:P$52,$A$2:$A$52,$A92)</f>
        <v>1525110384848710.3</v>
      </c>
      <c r="O92" s="246">
        <f t="shared" ref="O92:O100" si="55">SUMIFS(Q$2:Q$52,$A$2:$A$52,$A92)</f>
        <v>1588235726682422.5</v>
      </c>
      <c r="P92" s="246">
        <f t="shared" ref="P92:P100" si="56">SUMIFS(R$2:R$52,$A$2:$A$52,$A92)</f>
        <v>1656474812140452.8</v>
      </c>
      <c r="Q92" s="246">
        <f t="shared" ref="Q92:Q100" si="57">SUMIFS(S$2:S$52,$A$2:$A$52,$A92)</f>
        <v>1728321449324726.3</v>
      </c>
      <c r="R92" s="246">
        <f t="shared" ref="R92:R100" si="58">SUMIFS(T$2:T$52,$A$2:$A$52,$A92)</f>
        <v>1801970288919390.3</v>
      </c>
      <c r="S92" s="246">
        <f t="shared" ref="S92:S100" si="59">SUMIFS(U$2:U$52,$A$2:$A$52,$A92)</f>
        <v>1875892728043547.3</v>
      </c>
      <c r="T92" s="246">
        <f t="shared" ref="T92:T100" si="60">SUMIFS(V$2:V$52,$A$2:$A$52,$A92)</f>
        <v>1949271872000240.3</v>
      </c>
      <c r="U92" s="246">
        <f t="shared" ref="U92:U100" si="61">SUMIFS(W$2:W$52,$A$2:$A$52,$A92)</f>
        <v>2021845021991617</v>
      </c>
      <c r="V92" s="246">
        <f t="shared" ref="V92:V100" si="62">SUMIFS(X$2:X$52,$A$2:$A$52,$A92)</f>
        <v>2093347508887607.3</v>
      </c>
      <c r="W92" s="246">
        <f t="shared" ref="W92:W100" si="63">SUMIFS(Y$2:Y$52,$A$2:$A$52,$A92)</f>
        <v>2163514475372795.5</v>
      </c>
      <c r="X92" s="246">
        <f t="shared" ref="X92:X100" si="64">SUMIFS(Z$2:Z$52,$A$2:$A$52,$A92)</f>
        <v>2232082681226634</v>
      </c>
      <c r="Y92" s="246">
        <f t="shared" ref="Y92:Y100" si="65">SUMIFS(AA$2:AA$52,$A$2:$A$52,$A92)</f>
        <v>2298792313009818</v>
      </c>
      <c r="Z92" s="246">
        <f t="shared" ref="Z92:Z100" si="66">SUMIFS(AB$2:AB$52,$A$2:$A$52,$A92)</f>
        <v>2363388779347642.5</v>
      </c>
      <c r="AA92" s="246">
        <f t="shared" ref="AA92:AA100" si="67">SUMIFS(AC$2:AC$52,$A$2:$A$52,$A92)</f>
        <v>2425624473185737.5</v>
      </c>
      <c r="AB92" s="246">
        <f t="shared" ref="AB92:AB100" si="68">SUMIFS(AD$2:AD$52,$A$2:$A$52,$A92)</f>
        <v>2485260482838447.5</v>
      </c>
      <c r="AC92" s="246">
        <f t="shared" ref="AC92:AC100" si="69">SUMIFS(AE$2:AE$52,$A$2:$A$52,$A92)</f>
        <v>2542068234346433</v>
      </c>
      <c r="AD92" s="246">
        <f t="shared" ref="AD92:AD100" si="70">SUMIFS(AF$2:AF$52,$A$2:$A$52,$A92)</f>
        <v>2595831048592810.5</v>
      </c>
      <c r="AE92" s="246">
        <f t="shared" ref="AE92:AE100" si="71">SUMIFS(AG$2:AG$52,$A$2:$A$52,$A92)</f>
        <v>2646345597778954.5</v>
      </c>
      <c r="AF92" s="246">
        <f t="shared" ref="AF92:AF100" si="72">SUMIFS(AH$2:AH$52,$A$2:$A$52,$A92)</f>
        <v>2693423247209668.5</v>
      </c>
      <c r="AG92" s="246">
        <f t="shared" ref="AG92:AG100" si="73">SUMIFS(AI$2:AI$52,$A$2:$A$52,$A92)</f>
        <v>2736891269858820.5</v>
      </c>
      <c r="AH92" s="246">
        <f t="shared" ref="AH92:AH100" si="74">SUMIFS(AJ$2:AJ$52,$A$2:$A$52,$A92)</f>
        <v>2776593922853292.5</v>
      </c>
      <c r="AI92" s="246">
        <f t="shared" ref="AI92:AI100" si="75">SUMIFS(AK$2:AK$52,$A$2:$A$52,$A92)</f>
        <v>2812393376796400.5</v>
      </c>
      <c r="AJ92" s="246">
        <f t="shared" ref="AJ92:AJ100" si="76">SUMIFS(AL$2:AL$52,$A$2:$A$52,$A92)</f>
        <v>2844170490721952</v>
      </c>
      <c r="AK92" s="246">
        <f t="shared" ref="AK92:AK100" si="77">SUMIFS(AM$2:AM$52,$A$2:$A$52,$A92)</f>
        <v>2871825427395532</v>
      </c>
      <c r="AL92" s="246">
        <f t="shared" ref="AL92:AL100" si="78">SUMIFS(AN$2:AN$52,$A$2:$A$52,$A92)</f>
        <v>2895278105630245</v>
      </c>
      <c r="AM92" s="246">
        <f t="shared" ref="AM92:AM100" si="79">SUMIFS(AO$2:AO$52,$A$2:$A$52,$A92)</f>
        <v>2914468488229408</v>
      </c>
      <c r="AN92" s="246">
        <f t="shared" ref="AN92:AN100" si="80">SUMIFS(AP$2:AP$52,$A$2:$A$52,$A92)</f>
        <v>2929356706079538.5</v>
      </c>
      <c r="AO92" s="246">
        <f t="shared" ref="AO92:AO100" si="81">SUMIFS(AQ$2:AQ$52,$A$2:$A$52,$A92)</f>
        <v>2939923020765868.5</v>
      </c>
      <c r="AP92" s="247">
        <f t="shared" ref="AP92:AQ100" si="82">SUMIFS(AR$2:AR$52,$A$2:$A$52,$A92)</f>
        <v>2946167629844413</v>
      </c>
      <c r="AQ92" s="247">
        <f t="shared" si="82"/>
        <v>2947125976542191</v>
      </c>
    </row>
    <row r="93" spans="1:43" x14ac:dyDescent="0.25">
      <c r="A93" s="12" t="s">
        <v>35</v>
      </c>
      <c r="B93" s="245">
        <f t="shared" si="42"/>
        <v>31826083875352.504</v>
      </c>
      <c r="C93" s="246">
        <f t="shared" si="43"/>
        <v>31926466677698.297</v>
      </c>
      <c r="D93" s="246">
        <f t="shared" si="44"/>
        <v>37211859943313.609</v>
      </c>
      <c r="E93" s="246">
        <f t="shared" si="45"/>
        <v>39531935256611.688</v>
      </c>
      <c r="F93" s="246">
        <f t="shared" si="46"/>
        <v>41199791618242.992</v>
      </c>
      <c r="G93" s="246">
        <f t="shared" si="47"/>
        <v>42742873883378.914</v>
      </c>
      <c r="H93" s="246">
        <f t="shared" si="48"/>
        <v>44586243444420.633</v>
      </c>
      <c r="I93" s="246">
        <f t="shared" si="49"/>
        <v>46217627006055.031</v>
      </c>
      <c r="J93" s="246">
        <f t="shared" si="50"/>
        <v>47505203656789.531</v>
      </c>
      <c r="K93" s="246">
        <f t="shared" si="51"/>
        <v>48551927680131.633</v>
      </c>
      <c r="L93" s="246">
        <f t="shared" si="52"/>
        <v>49477585173055.844</v>
      </c>
      <c r="M93" s="246">
        <f t="shared" si="53"/>
        <v>50414122064842.789</v>
      </c>
      <c r="N93" s="246">
        <f t="shared" si="54"/>
        <v>51480505601280.602</v>
      </c>
      <c r="O93" s="246">
        <f t="shared" si="55"/>
        <v>52677423548850.906</v>
      </c>
      <c r="P93" s="246">
        <f t="shared" si="56"/>
        <v>53981110134530.234</v>
      </c>
      <c r="Q93" s="246">
        <f t="shared" si="57"/>
        <v>55365483828817.195</v>
      </c>
      <c r="R93" s="246">
        <f t="shared" si="58"/>
        <v>56801633617299.813</v>
      </c>
      <c r="S93" s="246">
        <f t="shared" si="59"/>
        <v>58270374055031.727</v>
      </c>
      <c r="T93" s="246">
        <f t="shared" si="60"/>
        <v>59755567009267.93</v>
      </c>
      <c r="U93" s="246">
        <f t="shared" si="61"/>
        <v>61252979347000.43</v>
      </c>
      <c r="V93" s="246">
        <f t="shared" si="62"/>
        <v>62757991798546.836</v>
      </c>
      <c r="W93" s="246">
        <f t="shared" si="63"/>
        <v>64265594182578</v>
      </c>
      <c r="X93" s="246">
        <f t="shared" si="64"/>
        <v>65770384294146.32</v>
      </c>
      <c r="Y93" s="246">
        <f t="shared" si="65"/>
        <v>67266570894395.016</v>
      </c>
      <c r="Z93" s="246">
        <f t="shared" si="66"/>
        <v>68747981234476.586</v>
      </c>
      <c r="AA93" s="246">
        <f t="shared" si="67"/>
        <v>70208073530819.406</v>
      </c>
      <c r="AB93" s="246">
        <f t="shared" si="68"/>
        <v>71639954783215.734</v>
      </c>
      <c r="AC93" s="246">
        <f t="shared" si="69"/>
        <v>73036404290333.547</v>
      </c>
      <c r="AD93" s="246">
        <f t="shared" si="70"/>
        <v>74389903168378.453</v>
      </c>
      <c r="AE93" s="246">
        <f t="shared" si="71"/>
        <v>75692670117127.719</v>
      </c>
      <c r="AF93" s="246">
        <f t="shared" si="72"/>
        <v>76936703603077.5</v>
      </c>
      <c r="AG93" s="246">
        <f t="shared" si="73"/>
        <v>78113830541846.313</v>
      </c>
      <c r="AH93" s="246">
        <f t="shared" si="74"/>
        <v>79215761461557.125</v>
      </c>
      <c r="AI93" s="246">
        <f t="shared" si="75"/>
        <v>80234152016246.031</v>
      </c>
      <c r="AJ93" s="246">
        <f t="shared" si="76"/>
        <v>81160670594495.266</v>
      </c>
      <c r="AK93" s="246">
        <f t="shared" si="77"/>
        <v>81987071634907.484</v>
      </c>
      <c r="AL93" s="246">
        <f t="shared" si="78"/>
        <v>82705274118733.969</v>
      </c>
      <c r="AM93" s="246">
        <f t="shared" si="79"/>
        <v>83307444563344.641</v>
      </c>
      <c r="AN93" s="246">
        <f t="shared" si="80"/>
        <v>83786083691218.719</v>
      </c>
      <c r="AO93" s="246">
        <f t="shared" si="81"/>
        <v>84134115801120.438</v>
      </c>
      <c r="AP93" s="247">
        <f t="shared" si="82"/>
        <v>84344979724870.156</v>
      </c>
      <c r="AQ93" s="247">
        <f t="shared" si="82"/>
        <v>84384535571136.125</v>
      </c>
    </row>
    <row r="94" spans="1:43" x14ac:dyDescent="0.25">
      <c r="A94" s="12" t="s">
        <v>36</v>
      </c>
      <c r="B94" s="245">
        <f t="shared" si="42"/>
        <v>200827371218328.13</v>
      </c>
      <c r="C94" s="246">
        <f t="shared" si="43"/>
        <v>207087093916978.56</v>
      </c>
      <c r="D94" s="246">
        <f t="shared" si="44"/>
        <v>235335892705664.44</v>
      </c>
      <c r="E94" s="246">
        <f t="shared" si="45"/>
        <v>258374040375283.22</v>
      </c>
      <c r="F94" s="246">
        <f t="shared" si="46"/>
        <v>267614080886959.28</v>
      </c>
      <c r="G94" s="246">
        <f t="shared" si="47"/>
        <v>274131605374059.28</v>
      </c>
      <c r="H94" s="246">
        <f t="shared" si="48"/>
        <v>282982170864648.5</v>
      </c>
      <c r="I94" s="246">
        <f t="shared" si="49"/>
        <v>292912210092896.06</v>
      </c>
      <c r="J94" s="246">
        <f t="shared" si="50"/>
        <v>302926153388905.19</v>
      </c>
      <c r="K94" s="246">
        <f t="shared" si="51"/>
        <v>312796328010872.13</v>
      </c>
      <c r="L94" s="246">
        <f t="shared" si="52"/>
        <v>322267709665531.44</v>
      </c>
      <c r="M94" s="246">
        <f t="shared" si="53"/>
        <v>331060143064895.31</v>
      </c>
      <c r="N94" s="246">
        <f t="shared" si="54"/>
        <v>338960817762780.25</v>
      </c>
      <c r="O94" s="246">
        <f t="shared" si="55"/>
        <v>345900921756012.81</v>
      </c>
      <c r="P94" s="246">
        <f t="shared" si="56"/>
        <v>351911541307538.19</v>
      </c>
      <c r="Q94" s="246">
        <f t="shared" si="57"/>
        <v>357038312778383.56</v>
      </c>
      <c r="R94" s="246">
        <f t="shared" si="58"/>
        <v>361339636560895</v>
      </c>
      <c r="S94" s="246">
        <f t="shared" si="59"/>
        <v>364925380104964.31</v>
      </c>
      <c r="T94" s="246">
        <f t="shared" si="60"/>
        <v>367784562408359.38</v>
      </c>
      <c r="U94" s="246">
        <f t="shared" si="61"/>
        <v>369952025357383.44</v>
      </c>
      <c r="V94" s="246">
        <f t="shared" si="62"/>
        <v>371467937180442.44</v>
      </c>
      <c r="W94" s="246">
        <f t="shared" si="63"/>
        <v>372376954364588.31</v>
      </c>
      <c r="X94" s="246">
        <f t="shared" si="64"/>
        <v>372727399084099.25</v>
      </c>
      <c r="Y94" s="246">
        <f t="shared" si="65"/>
        <v>372570469353973.19</v>
      </c>
      <c r="Z94" s="246">
        <f t="shared" si="66"/>
        <v>371959496414197.44</v>
      </c>
      <c r="AA94" s="246">
        <f t="shared" si="67"/>
        <v>370949261110399</v>
      </c>
      <c r="AB94" s="246">
        <f t="shared" si="68"/>
        <v>369595378366981.38</v>
      </c>
      <c r="AC94" s="246">
        <f t="shared" si="69"/>
        <v>367953756335940.25</v>
      </c>
      <c r="AD94" s="246">
        <f t="shared" si="70"/>
        <v>366080134515683.06</v>
      </c>
      <c r="AE94" s="246">
        <f t="shared" si="71"/>
        <v>364029703118984.31</v>
      </c>
      <c r="AF94" s="246">
        <f t="shared" si="72"/>
        <v>361856804260745.38</v>
      </c>
      <c r="AG94" s="246">
        <f t="shared" si="73"/>
        <v>359614714153040.88</v>
      </c>
      <c r="AH94" s="246">
        <f t="shared" si="74"/>
        <v>357355504443345.63</v>
      </c>
      <c r="AI94" s="246">
        <f t="shared" si="75"/>
        <v>355129980108403.81</v>
      </c>
      <c r="AJ94" s="246">
        <f t="shared" si="76"/>
        <v>352987690910537.69</v>
      </c>
      <c r="AK94" s="246">
        <f t="shared" si="77"/>
        <v>350977013320269.44</v>
      </c>
      <c r="AL94" s="246">
        <f t="shared" si="78"/>
        <v>349145299992079.81</v>
      </c>
      <c r="AM94" s="246">
        <f t="shared" si="79"/>
        <v>347539094332175.81</v>
      </c>
      <c r="AN94" s="246">
        <f t="shared" si="80"/>
        <v>346204408404148.38</v>
      </c>
      <c r="AO94" s="246">
        <f t="shared" si="81"/>
        <v>345187063370506.69</v>
      </c>
      <c r="AP94" s="247">
        <f t="shared" si="82"/>
        <v>344533092861852.63</v>
      </c>
      <c r="AQ94" s="247">
        <f t="shared" si="82"/>
        <v>344174256444110.94</v>
      </c>
    </row>
    <row r="95" spans="1:43" x14ac:dyDescent="0.25">
      <c r="A95" s="12" t="s">
        <v>37</v>
      </c>
      <c r="B95" s="245">
        <f t="shared" si="42"/>
        <v>167082621870196.38</v>
      </c>
      <c r="C95" s="246">
        <f t="shared" si="43"/>
        <v>182047333828365.25</v>
      </c>
      <c r="D95" s="246">
        <f t="shared" si="44"/>
        <v>246665155621980.91</v>
      </c>
      <c r="E95" s="246">
        <f t="shared" si="45"/>
        <v>307137813307923.13</v>
      </c>
      <c r="F95" s="246">
        <f t="shared" si="46"/>
        <v>327502886475949.63</v>
      </c>
      <c r="G95" s="246">
        <f t="shared" si="47"/>
        <v>359345608907604.69</v>
      </c>
      <c r="H95" s="246">
        <f t="shared" si="48"/>
        <v>402121544619938.5</v>
      </c>
      <c r="I95" s="246">
        <f t="shared" si="49"/>
        <v>446482721523118.63</v>
      </c>
      <c r="J95" s="246">
        <f t="shared" si="50"/>
        <v>489255336571151.06</v>
      </c>
      <c r="K95" s="246">
        <f t="shared" si="51"/>
        <v>530575065577263.25</v>
      </c>
      <c r="L95" s="246">
        <f t="shared" si="52"/>
        <v>570998808403460.5</v>
      </c>
      <c r="M95" s="246">
        <f t="shared" si="53"/>
        <v>611501347298189.88</v>
      </c>
      <c r="N95" s="246">
        <f t="shared" si="54"/>
        <v>653269919111893</v>
      </c>
      <c r="O95" s="246">
        <f t="shared" si="55"/>
        <v>696575205289280.5</v>
      </c>
      <c r="P95" s="246">
        <f t="shared" si="56"/>
        <v>741537222314290.25</v>
      </c>
      <c r="Q95" s="246">
        <f t="shared" si="57"/>
        <v>788309896500766.88</v>
      </c>
      <c r="R95" s="246">
        <f t="shared" si="58"/>
        <v>837085011530791.63</v>
      </c>
      <c r="S95" s="246">
        <f t="shared" si="59"/>
        <v>888159994535461.63</v>
      </c>
      <c r="T95" s="246">
        <f t="shared" si="60"/>
        <v>941409176573788.13</v>
      </c>
      <c r="U95" s="246">
        <f t="shared" si="61"/>
        <v>996732775860284.13</v>
      </c>
      <c r="V95" s="246">
        <f t="shared" si="62"/>
        <v>1053997686201197</v>
      </c>
      <c r="W95" s="246">
        <f t="shared" si="63"/>
        <v>1113034676387135.5</v>
      </c>
      <c r="X95" s="246">
        <f t="shared" si="64"/>
        <v>1173635845735951</v>
      </c>
      <c r="Y95" s="246">
        <f t="shared" si="65"/>
        <v>1235552440363124.8</v>
      </c>
      <c r="Z95" s="246">
        <f t="shared" si="66"/>
        <v>1298493143251407.5</v>
      </c>
      <c r="AA95" s="246">
        <f t="shared" si="67"/>
        <v>1362122957389035</v>
      </c>
      <c r="AB95" s="246">
        <f t="shared" si="68"/>
        <v>1426062804419782.8</v>
      </c>
      <c r="AC95" s="246">
        <f t="shared" si="69"/>
        <v>1489889960654328.5</v>
      </c>
      <c r="AD95" s="246">
        <f t="shared" si="70"/>
        <v>1553139447205765.3</v>
      </c>
      <c r="AE95" s="246">
        <f t="shared" si="71"/>
        <v>1615306480768784.8</v>
      </c>
      <c r="AF95" s="246">
        <f t="shared" si="72"/>
        <v>1675850075609542.3</v>
      </c>
      <c r="AG95" s="246">
        <f t="shared" si="73"/>
        <v>1734197865283920.5</v>
      </c>
      <c r="AH95" s="246">
        <f t="shared" si="74"/>
        <v>1789752184289731</v>
      </c>
      <c r="AI95" s="246">
        <f t="shared" si="75"/>
        <v>1841897415394378</v>
      </c>
      <c r="AJ95" s="246">
        <f t="shared" si="76"/>
        <v>1890008568200453.8</v>
      </c>
      <c r="AK95" s="246">
        <f t="shared" si="77"/>
        <v>1933461009422292.5</v>
      </c>
      <c r="AL95" s="246">
        <f t="shared" si="78"/>
        <v>1971641216542964.3</v>
      </c>
      <c r="AM95" s="246">
        <f t="shared" si="79"/>
        <v>2003958375598128.3</v>
      </c>
      <c r="AN95" s="246">
        <f t="shared" si="80"/>
        <v>2029856592764718.8</v>
      </c>
      <c r="AO95" s="246">
        <f t="shared" si="81"/>
        <v>2048827440525098.8</v>
      </c>
      <c r="AP95" s="247">
        <f t="shared" si="82"/>
        <v>2060422514993812.3</v>
      </c>
      <c r="AQ95" s="247">
        <f t="shared" si="82"/>
        <v>2063576406968644.5</v>
      </c>
    </row>
    <row r="96" spans="1:43" x14ac:dyDescent="0.25">
      <c r="A96" s="12" t="s">
        <v>38</v>
      </c>
      <c r="B96" s="245">
        <f t="shared" si="42"/>
        <v>39101550997801.32</v>
      </c>
      <c r="C96" s="246">
        <f t="shared" si="43"/>
        <v>35706184029349.922</v>
      </c>
      <c r="D96" s="246">
        <f t="shared" si="44"/>
        <v>39202015506164.672</v>
      </c>
      <c r="E96" s="246">
        <f t="shared" si="45"/>
        <v>44672089450574.992</v>
      </c>
      <c r="F96" s="246">
        <f t="shared" si="46"/>
        <v>46961786086207.609</v>
      </c>
      <c r="G96" s="246">
        <f t="shared" si="47"/>
        <v>49824319693684.68</v>
      </c>
      <c r="H96" s="246">
        <f t="shared" si="48"/>
        <v>53596831456336.641</v>
      </c>
      <c r="I96" s="246">
        <f t="shared" si="49"/>
        <v>57500416209384.914</v>
      </c>
      <c r="J96" s="246">
        <f t="shared" si="50"/>
        <v>61247877800073.336</v>
      </c>
      <c r="K96" s="246">
        <f t="shared" si="51"/>
        <v>64843632050337.156</v>
      </c>
      <c r="L96" s="246">
        <f t="shared" si="52"/>
        <v>68307422295628.477</v>
      </c>
      <c r="M96" s="246">
        <f t="shared" si="53"/>
        <v>71673858224150.484</v>
      </c>
      <c r="N96" s="246">
        <f t="shared" si="54"/>
        <v>74989195129448.563</v>
      </c>
      <c r="O96" s="246">
        <f t="shared" si="55"/>
        <v>78254828578020.609</v>
      </c>
      <c r="P96" s="246">
        <f t="shared" si="56"/>
        <v>81472734424569.203</v>
      </c>
      <c r="Q96" s="246">
        <f t="shared" si="57"/>
        <v>84647919700263.969</v>
      </c>
      <c r="R96" s="246">
        <f t="shared" si="58"/>
        <v>87788431122999.891</v>
      </c>
      <c r="S96" s="246">
        <f t="shared" si="59"/>
        <v>90913638155010.797</v>
      </c>
      <c r="T96" s="246">
        <f t="shared" si="60"/>
        <v>94006024981670.828</v>
      </c>
      <c r="U96" s="246">
        <f t="shared" si="61"/>
        <v>97055683871946</v>
      </c>
      <c r="V96" s="246">
        <f t="shared" si="62"/>
        <v>100052656588915.64</v>
      </c>
      <c r="W96" s="246">
        <f t="shared" si="63"/>
        <v>102986991651674.64</v>
      </c>
      <c r="X96" s="246">
        <f t="shared" si="64"/>
        <v>105848802490709.39</v>
      </c>
      <c r="Y96" s="246">
        <f t="shared" si="65"/>
        <v>108628325994901.42</v>
      </c>
      <c r="Z96" s="246">
        <f t="shared" si="66"/>
        <v>111315980939685.55</v>
      </c>
      <c r="AA96" s="246">
        <f t="shared" si="67"/>
        <v>113902425783249.95</v>
      </c>
      <c r="AB96" s="246">
        <f t="shared" si="68"/>
        <v>116378615321052.23</v>
      </c>
      <c r="AC96" s="246">
        <f t="shared" si="69"/>
        <v>118735855698319.81</v>
      </c>
      <c r="AD96" s="246">
        <f t="shared" si="70"/>
        <v>120965857295442.97</v>
      </c>
      <c r="AE96" s="246">
        <f t="shared" si="71"/>
        <v>123060785022062.56</v>
      </c>
      <c r="AF96" s="246">
        <f t="shared" si="72"/>
        <v>125013305581893.05</v>
      </c>
      <c r="AG96" s="246">
        <f t="shared" si="73"/>
        <v>126816631301526.63</v>
      </c>
      <c r="AH96" s="246">
        <f t="shared" si="74"/>
        <v>128464560152204.41</v>
      </c>
      <c r="AI96" s="246">
        <f t="shared" si="75"/>
        <v>129951511633299.3</v>
      </c>
      <c r="AJ96" s="246">
        <f t="shared" si="76"/>
        <v>131272558229481.41</v>
      </c>
      <c r="AK96" s="246">
        <f t="shared" si="77"/>
        <v>132423452199637.86</v>
      </c>
      <c r="AL96" s="246">
        <f t="shared" si="78"/>
        <v>133400647503942.95</v>
      </c>
      <c r="AM96" s="246">
        <f t="shared" si="79"/>
        <v>134201316725401.2</v>
      </c>
      <c r="AN96" s="246">
        <f t="shared" si="80"/>
        <v>134823362893019.92</v>
      </c>
      <c r="AO96" s="246">
        <f t="shared" si="81"/>
        <v>135265426164864.41</v>
      </c>
      <c r="AP96" s="247">
        <f t="shared" si="82"/>
        <v>135526885379952.03</v>
      </c>
      <c r="AQ96" s="247">
        <f t="shared" si="82"/>
        <v>135562576455967.73</v>
      </c>
    </row>
    <row r="97" spans="1:43" x14ac:dyDescent="0.25">
      <c r="A97" s="12" t="s">
        <v>39</v>
      </c>
      <c r="B97" s="245">
        <f t="shared" si="42"/>
        <v>3318950861275944</v>
      </c>
      <c r="C97" s="246">
        <f t="shared" si="43"/>
        <v>3313807518775345</v>
      </c>
      <c r="D97" s="246">
        <f t="shared" si="44"/>
        <v>3824470564056052.5</v>
      </c>
      <c r="E97" s="246">
        <f t="shared" si="45"/>
        <v>4082338867230116.5</v>
      </c>
      <c r="F97" s="246">
        <f t="shared" si="46"/>
        <v>4315677199800634.5</v>
      </c>
      <c r="G97" s="246">
        <f t="shared" si="47"/>
        <v>4628000033444690</v>
      </c>
      <c r="H97" s="246">
        <f t="shared" si="48"/>
        <v>5011690034280453</v>
      </c>
      <c r="I97" s="246">
        <f t="shared" si="49"/>
        <v>5353949580742125</v>
      </c>
      <c r="J97" s="246">
        <f t="shared" si="50"/>
        <v>5629865346010946</v>
      </c>
      <c r="K97" s="246">
        <f t="shared" si="51"/>
        <v>5859951403045913</v>
      </c>
      <c r="L97" s="246">
        <f t="shared" si="52"/>
        <v>6071568755428252</v>
      </c>
      <c r="M97" s="246">
        <f t="shared" si="53"/>
        <v>6297342822484758</v>
      </c>
      <c r="N97" s="246">
        <f t="shared" si="54"/>
        <v>6567512798503498</v>
      </c>
      <c r="O97" s="246">
        <f t="shared" si="55"/>
        <v>6881826119371648</v>
      </c>
      <c r="P97" s="246">
        <f t="shared" si="56"/>
        <v>7231637651534193</v>
      </c>
      <c r="Q97" s="246">
        <f t="shared" si="57"/>
        <v>7606254141051373</v>
      </c>
      <c r="R97" s="246">
        <f t="shared" si="58"/>
        <v>7992400490811815</v>
      </c>
      <c r="S97" s="246">
        <f t="shared" si="59"/>
        <v>8377772417184070</v>
      </c>
      <c r="T97" s="246">
        <f t="shared" si="60"/>
        <v>8757016190334545</v>
      </c>
      <c r="U97" s="246">
        <f t="shared" si="61"/>
        <v>9128365664398086</v>
      </c>
      <c r="V97" s="246">
        <f t="shared" si="62"/>
        <v>9490130738858226</v>
      </c>
      <c r="W97" s="246">
        <f t="shared" si="63"/>
        <v>9840715160948192</v>
      </c>
      <c r="X97" s="246">
        <f t="shared" si="64"/>
        <v>1.0178632516047264E+16</v>
      </c>
      <c r="Y97" s="246">
        <f t="shared" si="65"/>
        <v>1.0502520195435878E+16</v>
      </c>
      <c r="Z97" s="246">
        <f t="shared" si="66"/>
        <v>1.0811151184192014E+16</v>
      </c>
      <c r="AA97" s="246">
        <f t="shared" si="67"/>
        <v>1.1103443566146636E+16</v>
      </c>
      <c r="AB97" s="246">
        <f t="shared" si="68"/>
        <v>1.1378467696091194E+16</v>
      </c>
      <c r="AC97" s="246">
        <f t="shared" si="69"/>
        <v>1.1635451040419258E+16</v>
      </c>
      <c r="AD97" s="246">
        <f t="shared" si="70"/>
        <v>1.1873780734851982E+16</v>
      </c>
      <c r="AE97" s="246">
        <f t="shared" si="71"/>
        <v>1.2093003950824092E+16</v>
      </c>
      <c r="AF97" s="246">
        <f t="shared" si="72"/>
        <v>1.2292826199704208E+16</v>
      </c>
      <c r="AG97" s="246">
        <f t="shared" si="73"/>
        <v>1.2473107735738192E+16</v>
      </c>
      <c r="AH97" s="246">
        <f t="shared" si="74"/>
        <v>1.2633858244113016E+16</v>
      </c>
      <c r="AI97" s="246">
        <f t="shared" si="75"/>
        <v>1.2775230019740172E+16</v>
      </c>
      <c r="AJ97" s="246">
        <f t="shared" si="76"/>
        <v>1.289750985534246E+16</v>
      </c>
      <c r="AK97" s="246">
        <f t="shared" si="77"/>
        <v>1.3001109864466544E+16</v>
      </c>
      <c r="AL97" s="246">
        <f t="shared" si="78"/>
        <v>1.3086557466548702E+16</v>
      </c>
      <c r="AM97" s="246">
        <f t="shared" si="79"/>
        <v>1.315448475766045E+16</v>
      </c>
      <c r="AN97" s="246">
        <f t="shared" si="80"/>
        <v>1.320561748267092E+16</v>
      </c>
      <c r="AO97" s="246">
        <f t="shared" si="81"/>
        <v>1.3240763812950838E+16</v>
      </c>
      <c r="AP97" s="247">
        <f t="shared" si="82"/>
        <v>1.3260803119109546E+16</v>
      </c>
      <c r="AQ97" s="247">
        <f t="shared" si="82"/>
        <v>1.326224530364973E+16</v>
      </c>
    </row>
    <row r="98" spans="1:43" x14ac:dyDescent="0.25">
      <c r="A98" s="12" t="s">
        <v>40</v>
      </c>
      <c r="B98" s="245">
        <f t="shared" si="42"/>
        <v>159879159708751.16</v>
      </c>
      <c r="C98" s="246">
        <f t="shared" si="43"/>
        <v>170578215160043.06</v>
      </c>
      <c r="D98" s="246">
        <f t="shared" si="44"/>
        <v>209645700898248.84</v>
      </c>
      <c r="E98" s="246">
        <f t="shared" si="45"/>
        <v>226336313882462.81</v>
      </c>
      <c r="F98" s="246">
        <f t="shared" si="46"/>
        <v>242570809011860.78</v>
      </c>
      <c r="G98" s="246">
        <f t="shared" si="47"/>
        <v>269124808528394.25</v>
      </c>
      <c r="H98" s="246">
        <f t="shared" si="48"/>
        <v>304472583062975.06</v>
      </c>
      <c r="I98" s="246">
        <f t="shared" si="49"/>
        <v>340053235810447.75</v>
      </c>
      <c r="J98" s="246">
        <f t="shared" si="50"/>
        <v>373009428129046.69</v>
      </c>
      <c r="K98" s="246">
        <f t="shared" si="51"/>
        <v>403558781525067.13</v>
      </c>
      <c r="L98" s="246">
        <f t="shared" si="52"/>
        <v>432461857267722.94</v>
      </c>
      <c r="M98" s="246">
        <f t="shared" si="53"/>
        <v>460980705908907.06</v>
      </c>
      <c r="N98" s="246">
        <f t="shared" si="54"/>
        <v>490550559237523.69</v>
      </c>
      <c r="O98" s="246">
        <f t="shared" si="55"/>
        <v>521423011168710.5</v>
      </c>
      <c r="P98" s="246">
        <f t="shared" si="56"/>
        <v>553571243986517.63</v>
      </c>
      <c r="Q98" s="246">
        <f t="shared" si="57"/>
        <v>586955640151312.5</v>
      </c>
      <c r="R98" s="246">
        <f t="shared" si="58"/>
        <v>621522688038720.88</v>
      </c>
      <c r="S98" s="246">
        <f t="shared" si="59"/>
        <v>657291295138142.63</v>
      </c>
      <c r="T98" s="246">
        <f t="shared" si="60"/>
        <v>694096882016119.88</v>
      </c>
      <c r="U98" s="246">
        <f t="shared" si="61"/>
        <v>731835480705093.63</v>
      </c>
      <c r="V98" s="246">
        <f t="shared" si="62"/>
        <v>770385002166408.38</v>
      </c>
      <c r="W98" s="246">
        <f t="shared" si="63"/>
        <v>809604669707478.88</v>
      </c>
      <c r="X98" s="246">
        <f t="shared" si="64"/>
        <v>849334669812844.88</v>
      </c>
      <c r="Y98" s="246">
        <f t="shared" si="65"/>
        <v>889396055423236.88</v>
      </c>
      <c r="Z98" s="246">
        <f t="shared" si="66"/>
        <v>929590935795766.88</v>
      </c>
      <c r="AA98" s="246">
        <f t="shared" si="67"/>
        <v>969702985117843</v>
      </c>
      <c r="AB98" s="246">
        <f t="shared" si="68"/>
        <v>1009498298921960.1</v>
      </c>
      <c r="AC98" s="246">
        <f t="shared" si="69"/>
        <v>1048726622976859</v>
      </c>
      <c r="AD98" s="246">
        <f t="shared" si="70"/>
        <v>1087122973662974.4</v>
      </c>
      <c r="AE98" s="246">
        <f t="shared" si="71"/>
        <v>1124409661866390</v>
      </c>
      <c r="AF98" s="246">
        <f t="shared" si="72"/>
        <v>1160298724181031.3</v>
      </c>
      <c r="AG98" s="246">
        <f t="shared" si="73"/>
        <v>1194494755781676</v>
      </c>
      <c r="AH98" s="246">
        <f t="shared" si="74"/>
        <v>1226698128865173.8</v>
      </c>
      <c r="AI98" s="246">
        <f t="shared" si="75"/>
        <v>1256608569258889.8</v>
      </c>
      <c r="AJ98" s="246">
        <f t="shared" si="76"/>
        <v>1283929051928624.3</v>
      </c>
      <c r="AK98" s="246">
        <f t="shared" si="77"/>
        <v>1308369964006909.3</v>
      </c>
      <c r="AL98" s="246">
        <f t="shared" si="78"/>
        <v>1329653471982793</v>
      </c>
      <c r="AM98" s="246">
        <f t="shared" si="79"/>
        <v>1347518018267326.5</v>
      </c>
      <c r="AN98" s="246">
        <f t="shared" si="80"/>
        <v>1361722861928475.3</v>
      </c>
      <c r="AO98" s="246">
        <f t="shared" si="81"/>
        <v>1372052569446220.8</v>
      </c>
      <c r="AP98" s="247">
        <f t="shared" si="82"/>
        <v>1378321354343564.5</v>
      </c>
      <c r="AQ98" s="247">
        <f t="shared" si="82"/>
        <v>1379916266074015.5</v>
      </c>
    </row>
    <row r="99" spans="1:43" x14ac:dyDescent="0.25">
      <c r="A99" s="37" t="s">
        <v>41</v>
      </c>
      <c r="B99" s="245">
        <f t="shared" si="42"/>
        <v>207475325099309</v>
      </c>
      <c r="C99" s="246">
        <f t="shared" si="43"/>
        <v>225165151310687.34</v>
      </c>
      <c r="D99" s="246">
        <f t="shared" si="44"/>
        <v>256582949109401.88</v>
      </c>
      <c r="E99" s="246">
        <f t="shared" si="45"/>
        <v>267629048041869.72</v>
      </c>
      <c r="F99" s="246">
        <f t="shared" si="46"/>
        <v>282049180566404.88</v>
      </c>
      <c r="G99" s="246">
        <f t="shared" si="47"/>
        <v>300734646799303.63</v>
      </c>
      <c r="H99" s="246">
        <f t="shared" si="48"/>
        <v>324705607366799.63</v>
      </c>
      <c r="I99" s="246">
        <f t="shared" si="49"/>
        <v>348176680609098.5</v>
      </c>
      <c r="J99" s="246">
        <f t="shared" si="50"/>
        <v>369239489605942.06</v>
      </c>
      <c r="K99" s="246">
        <f t="shared" si="51"/>
        <v>388131358674058.25</v>
      </c>
      <c r="L99" s="246">
        <f t="shared" si="52"/>
        <v>405298514492434.06</v>
      </c>
      <c r="M99" s="246">
        <f t="shared" si="53"/>
        <v>421367019228234.38</v>
      </c>
      <c r="N99" s="246">
        <f t="shared" si="54"/>
        <v>437009075554640.88</v>
      </c>
      <c r="O99" s="246">
        <f t="shared" si="55"/>
        <v>452297747867931.13</v>
      </c>
      <c r="P99" s="246">
        <f t="shared" si="56"/>
        <v>467211656672780.63</v>
      </c>
      <c r="Q99" s="246">
        <f t="shared" si="57"/>
        <v>481736343599319.31</v>
      </c>
      <c r="R99" s="246">
        <f t="shared" si="58"/>
        <v>495864337390654.63</v>
      </c>
      <c r="S99" s="246">
        <f t="shared" si="59"/>
        <v>509656310146269.88</v>
      </c>
      <c r="T99" s="246">
        <f t="shared" si="60"/>
        <v>523018272480436.88</v>
      </c>
      <c r="U99" s="246">
        <f t="shared" si="61"/>
        <v>535916601230959</v>
      </c>
      <c r="V99" s="246">
        <f t="shared" si="62"/>
        <v>548320418203297.94</v>
      </c>
      <c r="W99" s="246">
        <f t="shared" si="63"/>
        <v>560201738431950.5</v>
      </c>
      <c r="X99" s="246">
        <f t="shared" si="64"/>
        <v>571535589410560.38</v>
      </c>
      <c r="Y99" s="246">
        <f t="shared" si="65"/>
        <v>582300101203058.38</v>
      </c>
      <c r="Z99" s="246">
        <f t="shared" si="66"/>
        <v>592476567724900.5</v>
      </c>
      <c r="AA99" s="246">
        <f t="shared" si="67"/>
        <v>602049479835079.5</v>
      </c>
      <c r="AB99" s="246">
        <f t="shared" si="68"/>
        <v>611006531201624.5</v>
      </c>
      <c r="AC99" s="246">
        <f t="shared" si="69"/>
        <v>619338598192231.13</v>
      </c>
      <c r="AD99" s="246">
        <f t="shared" si="70"/>
        <v>627039695294886.63</v>
      </c>
      <c r="AE99" s="246">
        <f t="shared" si="71"/>
        <v>634106907789070.5</v>
      </c>
      <c r="AF99" s="246">
        <f t="shared" si="72"/>
        <v>640540303565458.5</v>
      </c>
      <c r="AG99" s="246">
        <f t="shared" si="73"/>
        <v>646342826130959.13</v>
      </c>
      <c r="AH99" s="246">
        <f t="shared" si="74"/>
        <v>651520170936804.5</v>
      </c>
      <c r="AI99" s="246">
        <f t="shared" si="75"/>
        <v>656080647231830.13</v>
      </c>
      <c r="AJ99" s="246">
        <f t="shared" si="76"/>
        <v>660035027672640.13</v>
      </c>
      <c r="AK99" s="246">
        <f t="shared" si="77"/>
        <v>663396387919414.13</v>
      </c>
      <c r="AL99" s="246">
        <f t="shared" si="78"/>
        <v>666179938413480.13</v>
      </c>
      <c r="AM99" s="246">
        <f t="shared" si="79"/>
        <v>668402850473285.88</v>
      </c>
      <c r="AN99" s="246">
        <f t="shared" si="80"/>
        <v>670084078762450.25</v>
      </c>
      <c r="AO99" s="246">
        <f t="shared" si="81"/>
        <v>671244182080240.75</v>
      </c>
      <c r="AP99" s="247">
        <f t="shared" si="82"/>
        <v>671905144304842</v>
      </c>
      <c r="AQ99" s="247">
        <f t="shared" si="82"/>
        <v>671865793113607.63</v>
      </c>
    </row>
    <row r="100" spans="1:43" x14ac:dyDescent="0.25">
      <c r="A100" s="76" t="s">
        <v>88</v>
      </c>
      <c r="B100" s="242">
        <f t="shared" si="42"/>
        <v>1008739188930000</v>
      </c>
      <c r="C100" s="243">
        <f t="shared" si="43"/>
        <v>998733465081000</v>
      </c>
      <c r="D100" s="243">
        <f t="shared" si="44"/>
        <v>1055696632601397.3</v>
      </c>
      <c r="E100" s="243">
        <f t="shared" si="45"/>
        <v>1074177839995612.8</v>
      </c>
      <c r="F100" s="243">
        <f t="shared" si="46"/>
        <v>1158052199298181.8</v>
      </c>
      <c r="G100" s="243">
        <f t="shared" si="47"/>
        <v>1215367888947038.3</v>
      </c>
      <c r="H100" s="243">
        <f t="shared" si="48"/>
        <v>1263679261263466.5</v>
      </c>
      <c r="I100" s="243">
        <f t="shared" si="49"/>
        <v>1329343909642038.5</v>
      </c>
      <c r="J100" s="243">
        <f t="shared" si="50"/>
        <v>1385697400977806.8</v>
      </c>
      <c r="K100" s="243">
        <f t="shared" si="51"/>
        <v>1440626201193917.3</v>
      </c>
      <c r="L100" s="243">
        <f t="shared" si="52"/>
        <v>1493917555987775.3</v>
      </c>
      <c r="M100" s="243">
        <f t="shared" si="53"/>
        <v>1554061031051792.3</v>
      </c>
      <c r="N100" s="243">
        <f t="shared" si="54"/>
        <v>1594998934686679.5</v>
      </c>
      <c r="O100" s="243">
        <f t="shared" si="55"/>
        <v>1642479601401541.5</v>
      </c>
      <c r="P100" s="243">
        <f t="shared" si="56"/>
        <v>1687696114034702</v>
      </c>
      <c r="Q100" s="243">
        <f t="shared" si="57"/>
        <v>1730548420281389.5</v>
      </c>
      <c r="R100" s="243">
        <f t="shared" si="58"/>
        <v>1767301591426242</v>
      </c>
      <c r="S100" s="243">
        <f t="shared" si="59"/>
        <v>1809125621307376.5</v>
      </c>
      <c r="T100" s="243">
        <f t="shared" si="60"/>
        <v>1844783156978099.5</v>
      </c>
      <c r="U100" s="243">
        <f t="shared" si="61"/>
        <v>1877930094105067.8</v>
      </c>
      <c r="V100" s="243">
        <f t="shared" si="62"/>
        <v>1908585302554847.3</v>
      </c>
      <c r="W100" s="243">
        <f t="shared" si="63"/>
        <v>1936789160142421.8</v>
      </c>
      <c r="X100" s="243">
        <f t="shared" si="64"/>
        <v>1962602257234910.3</v>
      </c>
      <c r="Y100" s="243">
        <f t="shared" si="65"/>
        <v>1986103973421528.5</v>
      </c>
      <c r="Z100" s="243">
        <f t="shared" si="66"/>
        <v>2007390964480851.3</v>
      </c>
      <c r="AA100" s="243">
        <f t="shared" si="67"/>
        <v>2026575596438917</v>
      </c>
      <c r="AB100" s="243">
        <f t="shared" si="68"/>
        <v>2043784361456574.5</v>
      </c>
      <c r="AC100" s="243">
        <f t="shared" si="69"/>
        <v>2059156307750866.3</v>
      </c>
      <c r="AD100" s="243">
        <f t="shared" si="70"/>
        <v>2072841512877583</v>
      </c>
      <c r="AE100" s="243">
        <f t="shared" si="71"/>
        <v>2084999626611260.8</v>
      </c>
      <c r="AF100" s="243">
        <f t="shared" si="72"/>
        <v>2095798506475325.5</v>
      </c>
      <c r="AG100" s="243">
        <f t="shared" si="73"/>
        <v>2105412965809251.5</v>
      </c>
      <c r="AH100" s="243">
        <f t="shared" si="74"/>
        <v>2114023651208145.8</v>
      </c>
      <c r="AI100" s="243">
        <f t="shared" si="75"/>
        <v>2121816063318189</v>
      </c>
      <c r="AJ100" s="243">
        <f t="shared" si="76"/>
        <v>2128979732388414.8</v>
      </c>
      <c r="AK100" s="243">
        <f t="shared" si="77"/>
        <v>2135707557724166</v>
      </c>
      <c r="AL100" s="243">
        <f t="shared" si="78"/>
        <v>2142195318306347</v>
      </c>
      <c r="AM100" s="243">
        <f t="shared" si="79"/>
        <v>2148641360369264.8</v>
      </c>
      <c r="AN100" s="243">
        <f t="shared" si="80"/>
        <v>2155246466696530.8</v>
      </c>
      <c r="AO100" s="243">
        <f t="shared" si="81"/>
        <v>2162213911820797.3</v>
      </c>
      <c r="AP100" s="244">
        <f t="shared" si="82"/>
        <v>2169749707215827.5</v>
      </c>
      <c r="AQ100" s="244">
        <f t="shared" si="82"/>
        <v>2177409183935246.8</v>
      </c>
    </row>
    <row r="101" spans="1:43" x14ac:dyDescent="0.25">
      <c r="B101" s="372">
        <f>SUM(B58:B100)</f>
        <v>5.829231196560204E+16</v>
      </c>
      <c r="C101" s="372">
        <f t="shared" ref="C101:AP101" si="83">SUM(C58:C100)</f>
        <v>5.9162847391237864E+16</v>
      </c>
      <c r="D101" s="372">
        <f>SUM(D58:D100)</f>
        <v>6.301345099869052E+16</v>
      </c>
      <c r="E101" s="372">
        <f>SUM(E58:E100)</f>
        <v>6.6607789557903224E+16</v>
      </c>
      <c r="F101" s="372">
        <f t="shared" si="83"/>
        <v>7.1543359681620448E+16</v>
      </c>
      <c r="G101" s="372">
        <f t="shared" si="83"/>
        <v>7.488704592830072E+16</v>
      </c>
      <c r="H101" s="372">
        <f t="shared" si="83"/>
        <v>7.8365252484540208E+16</v>
      </c>
      <c r="I101" s="372">
        <f t="shared" si="83"/>
        <v>8.0972953817498944E+16</v>
      </c>
      <c r="J101" s="372">
        <f t="shared" si="83"/>
        <v>8.340675512461184E+16</v>
      </c>
      <c r="K101" s="372">
        <f t="shared" si="83"/>
        <v>8.5737976238768768E+16</v>
      </c>
      <c r="L101" s="372">
        <f t="shared" si="83"/>
        <v>8.799955934213192E+16</v>
      </c>
      <c r="M101" s="372">
        <f t="shared" si="83"/>
        <v>9.028594627189352E+16</v>
      </c>
      <c r="N101" s="372">
        <f t="shared" si="83"/>
        <v>9.1340269561688784E+16</v>
      </c>
      <c r="O101" s="372">
        <f t="shared" si="83"/>
        <v>9.246528177546328E+16</v>
      </c>
      <c r="P101" s="372">
        <f t="shared" si="83"/>
        <v>9.3602918177434304E+16</v>
      </c>
      <c r="Q101" s="372">
        <f t="shared" si="83"/>
        <v>9.4745989912677072E+16</v>
      </c>
      <c r="R101" s="372">
        <f t="shared" si="83"/>
        <v>9.58626766965024E+16</v>
      </c>
      <c r="S101" s="372">
        <f t="shared" si="83"/>
        <v>9.6308314154450144E+16</v>
      </c>
      <c r="T101" s="372">
        <f t="shared" si="83"/>
        <v>9.6713024827465696E+16</v>
      </c>
      <c r="U101" s="372">
        <f t="shared" si="83"/>
        <v>9.70966736675744E+16</v>
      </c>
      <c r="V101" s="372">
        <f t="shared" si="83"/>
        <v>9.7457308842031344E+16</v>
      </c>
      <c r="W101" s="372">
        <f t="shared" si="83"/>
        <v>9.7793114116637824E+16</v>
      </c>
      <c r="X101" s="372">
        <f t="shared" si="83"/>
        <v>9.7566345798280768E+16</v>
      </c>
      <c r="Y101" s="372">
        <f t="shared" si="83"/>
        <v>9.7311600534280688E+16</v>
      </c>
      <c r="Z101" s="372">
        <f t="shared" si="83"/>
        <v>9.7027477234122096E+16</v>
      </c>
      <c r="AA101" s="372">
        <f t="shared" si="83"/>
        <v>9.6712713328446176E+16</v>
      </c>
      <c r="AB101" s="372">
        <f t="shared" si="83"/>
        <v>9.6366184135479392E+16</v>
      </c>
      <c r="AC101" s="372">
        <f t="shared" si="83"/>
        <v>9.588647479761784E+16</v>
      </c>
      <c r="AD101" s="372">
        <f t="shared" si="83"/>
        <v>9.537317548287032E+16</v>
      </c>
      <c r="AE101" s="372">
        <f t="shared" si="83"/>
        <v>9.482557247503784E+16</v>
      </c>
      <c r="AF101" s="372">
        <f t="shared" si="83"/>
        <v>9.424308985542896E+16</v>
      </c>
      <c r="AG101" s="372">
        <f t="shared" si="83"/>
        <v>9.3625291390214224E+16</v>
      </c>
      <c r="AH101" s="372">
        <f t="shared" si="83"/>
        <v>9.3009434522947296E+16</v>
      </c>
      <c r="AI101" s="372">
        <f t="shared" si="83"/>
        <v>9.2357817188323088E+16</v>
      </c>
      <c r="AJ101" s="372">
        <f t="shared" si="83"/>
        <v>9.1670446494509264E+16</v>
      </c>
      <c r="AK101" s="372">
        <f t="shared" si="83"/>
        <v>9.094749038630512E+16</v>
      </c>
      <c r="AL101" s="372">
        <f t="shared" si="83"/>
        <v>9.0189286780104032E+16</v>
      </c>
      <c r="AM101" s="372">
        <f t="shared" si="83"/>
        <v>8.9392611212507168E+16</v>
      </c>
      <c r="AN101" s="372">
        <f t="shared" si="83"/>
        <v>8.8561918359678064E+16</v>
      </c>
      <c r="AO101" s="372">
        <f t="shared" si="83"/>
        <v>8.769812527556728E+16</v>
      </c>
      <c r="AP101" s="372">
        <f t="shared" si="83"/>
        <v>8.680236907473808E+16</v>
      </c>
      <c r="AQ101" s="372">
        <f>SUM(AQ58:AQ100)</f>
        <v>8.5847760674927408E+16</v>
      </c>
    </row>
    <row r="102" spans="1:43" x14ac:dyDescent="0.25">
      <c r="D102" s="262">
        <f>D101/C101-1</f>
        <v>6.5084825650614908E-2</v>
      </c>
      <c r="E102" s="262">
        <f t="shared" ref="E102:G102" si="84">E101/D101-1</f>
        <v>5.7040814337995904E-2</v>
      </c>
      <c r="F102" s="262">
        <f t="shared" si="84"/>
        <v>7.4098992872697833E-2</v>
      </c>
      <c r="G102" s="262">
        <f t="shared" si="84"/>
        <v>4.6736500236502998E-2</v>
      </c>
      <c r="H102" s="262">
        <f t="shared" ref="H102" si="85">H101/G101-1</f>
        <v>4.6446037670782703E-2</v>
      </c>
      <c r="I102" s="262">
        <f t="shared" ref="I102" si="86">I101/H101-1</f>
        <v>3.3276244895314777E-2</v>
      </c>
    </row>
  </sheetData>
  <phoneticPr fontId="3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E7B57-8391-44CA-9A87-2F20EAAD3DFB}">
  <sheetPr codeName="Sheet35"/>
  <dimension ref="A1:AZ95"/>
  <sheetViews>
    <sheetView topLeftCell="AB67" workbookViewId="0">
      <selection activeCell="AU52" sqref="AU52:AU94"/>
    </sheetView>
  </sheetViews>
  <sheetFormatPr defaultColWidth="9" defaultRowHeight="13.2" x14ac:dyDescent="0.25"/>
  <cols>
    <col min="1" max="1" width="13.109375" style="133" customWidth="1"/>
    <col min="2" max="5" width="9" style="133"/>
    <col min="6" max="6" width="8.77734375" style="133" customWidth="1"/>
    <col min="7" max="10" width="9" style="133"/>
    <col min="11" max="11" width="9.33203125" style="133" customWidth="1"/>
    <col min="12" max="16384" width="9" style="133"/>
  </cols>
  <sheetData>
    <row r="1" spans="1:43" x14ac:dyDescent="0.25">
      <c r="A1" s="248" t="s">
        <v>358</v>
      </c>
    </row>
    <row r="2" spans="1:43" x14ac:dyDescent="0.25">
      <c r="B2" s="214">
        <v>2019</v>
      </c>
      <c r="C2" s="214">
        <v>2020</v>
      </c>
      <c r="D2" s="214">
        <v>2021</v>
      </c>
      <c r="E2" s="214">
        <v>2022</v>
      </c>
      <c r="F2" s="214">
        <v>2023</v>
      </c>
      <c r="G2" s="214">
        <v>2024</v>
      </c>
      <c r="H2" s="214">
        <v>2025</v>
      </c>
      <c r="I2" s="214">
        <v>2026</v>
      </c>
      <c r="J2" s="214">
        <v>2027</v>
      </c>
      <c r="K2" s="214">
        <v>2028</v>
      </c>
      <c r="L2" s="214">
        <v>2029</v>
      </c>
      <c r="M2" s="214">
        <v>2030</v>
      </c>
      <c r="N2" s="214">
        <v>2031</v>
      </c>
      <c r="O2" s="214">
        <v>2032</v>
      </c>
      <c r="P2" s="214">
        <v>2033</v>
      </c>
      <c r="Q2" s="214">
        <v>2034</v>
      </c>
      <c r="R2" s="214">
        <v>2035</v>
      </c>
      <c r="S2" s="214">
        <v>2036</v>
      </c>
      <c r="T2" s="214">
        <v>2037</v>
      </c>
      <c r="U2" s="214">
        <v>2038</v>
      </c>
      <c r="V2" s="214">
        <v>2039</v>
      </c>
      <c r="W2" s="214">
        <v>2040</v>
      </c>
      <c r="X2" s="214">
        <v>2041</v>
      </c>
      <c r="Y2" s="214">
        <v>2042</v>
      </c>
      <c r="Z2" s="214">
        <v>2043</v>
      </c>
      <c r="AA2" s="214">
        <v>2044</v>
      </c>
      <c r="AB2" s="214">
        <v>2045</v>
      </c>
      <c r="AC2" s="214">
        <v>2046</v>
      </c>
      <c r="AD2" s="214">
        <v>2047</v>
      </c>
      <c r="AE2" s="214">
        <v>2048</v>
      </c>
      <c r="AF2" s="214">
        <v>2049</v>
      </c>
      <c r="AG2" s="214">
        <v>2050</v>
      </c>
      <c r="AH2" s="214">
        <v>2051</v>
      </c>
      <c r="AI2" s="214">
        <v>2052</v>
      </c>
      <c r="AJ2" s="214">
        <v>2053</v>
      </c>
      <c r="AK2" s="214">
        <v>2054</v>
      </c>
      <c r="AL2" s="214">
        <v>2055</v>
      </c>
      <c r="AM2" s="214">
        <v>2056</v>
      </c>
      <c r="AN2" s="214">
        <v>2057</v>
      </c>
      <c r="AO2" s="214">
        <v>2058</v>
      </c>
      <c r="AP2" s="214">
        <v>2059</v>
      </c>
      <c r="AQ2" s="214">
        <v>2060</v>
      </c>
    </row>
    <row r="3" spans="1:43" x14ac:dyDescent="0.25">
      <c r="A3" s="36" t="s">
        <v>287</v>
      </c>
      <c r="B3" s="214">
        <v>0</v>
      </c>
      <c r="C3" s="214">
        <v>0</v>
      </c>
      <c r="D3" s="214">
        <f>$B3*VLOOKUP($A3,'Non-energy Multiplier'!$A$1:$AQ$44,COLUMN('Non-energy Multiplier'!G$1),0)</f>
        <v>0</v>
      </c>
      <c r="E3" s="214">
        <f>$B3*VLOOKUP($A3,'Non-energy Multiplier'!$A$1:$AQ$44,COLUMN('Non-energy Multiplier'!H$1),0)</f>
        <v>0</v>
      </c>
      <c r="F3" s="214">
        <f>$B3*VLOOKUP($A3,'Non-energy Multiplier'!$A$1:$AQ$44,COLUMN('Non-energy Multiplier'!I$1),0)</f>
        <v>0</v>
      </c>
      <c r="G3" s="214">
        <f>$B3*VLOOKUP($A3,'Non-energy Multiplier'!$A$1:$AQ$44,COLUMN('Non-energy Multiplier'!J$1),0)</f>
        <v>0</v>
      </c>
      <c r="H3" s="214">
        <f>$B3*VLOOKUP($A3,'Non-energy Multiplier'!$A$1:$AQ$44,COLUMN('Non-energy Multiplier'!K$1),0)</f>
        <v>0</v>
      </c>
      <c r="I3" s="214">
        <f>$B3*VLOOKUP($A3,'Non-energy Multiplier'!$A$1:$AQ$44,COLUMN('Non-energy Multiplier'!L$1),0)</f>
        <v>0</v>
      </c>
      <c r="J3" s="214">
        <f>$B3*VLOOKUP($A3,'Non-energy Multiplier'!$A$1:$AQ$44,COLUMN('Non-energy Multiplier'!M$1),0)</f>
        <v>0</v>
      </c>
      <c r="K3" s="214">
        <f>$B3*VLOOKUP($A3,'Non-energy Multiplier'!$A$1:$AQ$44,COLUMN('Non-energy Multiplier'!N$1),0)</f>
        <v>0</v>
      </c>
      <c r="L3" s="214">
        <f>$B3*VLOOKUP($A3,'Non-energy Multiplier'!$A$1:$AQ$44,COLUMN('Non-energy Multiplier'!O$1),0)</f>
        <v>0</v>
      </c>
      <c r="M3" s="214">
        <f>$B3*VLOOKUP($A3,'Non-energy Multiplier'!$A$1:$AQ$44,COLUMN('Non-energy Multiplier'!P$1),0)</f>
        <v>0</v>
      </c>
      <c r="N3" s="214">
        <f>$B3*VLOOKUP($A3,'Non-energy Multiplier'!$A$1:$AQ$44,COLUMN('Non-energy Multiplier'!Q$1),0)</f>
        <v>0</v>
      </c>
      <c r="O3" s="214">
        <f>$B3*VLOOKUP($A3,'Non-energy Multiplier'!$A$1:$AQ$44,COLUMN('Non-energy Multiplier'!R$1),0)</f>
        <v>0</v>
      </c>
      <c r="P3" s="214">
        <f>$B3*VLOOKUP($A3,'Non-energy Multiplier'!$A$1:$AQ$44,COLUMN('Non-energy Multiplier'!S$1),0)</f>
        <v>0</v>
      </c>
      <c r="Q3" s="214">
        <f>$B3*VLOOKUP($A3,'Non-energy Multiplier'!$A$1:$AQ$44,COLUMN('Non-energy Multiplier'!T$1),0)</f>
        <v>0</v>
      </c>
      <c r="R3" s="214">
        <f>$B3*VLOOKUP($A3,'Non-energy Multiplier'!$A$1:$AQ$44,COLUMN('Non-energy Multiplier'!U$1),0)</f>
        <v>0</v>
      </c>
      <c r="S3" s="214">
        <f>$B3*VLOOKUP($A3,'Non-energy Multiplier'!$A$1:$AQ$44,COLUMN('Non-energy Multiplier'!V$1),0)</f>
        <v>0</v>
      </c>
      <c r="T3" s="214">
        <f>$B3*VLOOKUP($A3,'Non-energy Multiplier'!$A$1:$AQ$44,COLUMN('Non-energy Multiplier'!W$1),0)</f>
        <v>0</v>
      </c>
      <c r="U3" s="214">
        <f>$B3*VLOOKUP($A3,'Non-energy Multiplier'!$A$1:$AQ$44,COLUMN('Non-energy Multiplier'!X$1),0)</f>
        <v>0</v>
      </c>
      <c r="V3" s="214">
        <f>$B3*VLOOKUP($A3,'Non-energy Multiplier'!$A$1:$AQ$44,COLUMN('Non-energy Multiplier'!Y$1),0)</f>
        <v>0</v>
      </c>
      <c r="W3" s="214">
        <f>$B3*VLOOKUP($A3,'Non-energy Multiplier'!$A$1:$AQ$44,COLUMN('Non-energy Multiplier'!Z$1),0)</f>
        <v>0</v>
      </c>
      <c r="X3" s="214">
        <f>$B3*VLOOKUP($A3,'Non-energy Multiplier'!$A$1:$AQ$44,COLUMN('Non-energy Multiplier'!AA$1),0)</f>
        <v>0</v>
      </c>
      <c r="Y3" s="214">
        <f>$B3*VLOOKUP($A3,'Non-energy Multiplier'!$A$1:$AQ$44,COLUMN('Non-energy Multiplier'!AB$1),0)</f>
        <v>0</v>
      </c>
      <c r="Z3" s="214">
        <f>$B3*VLOOKUP($A3,'Non-energy Multiplier'!$A$1:$AQ$44,COLUMN('Non-energy Multiplier'!AC$1),0)</f>
        <v>0</v>
      </c>
      <c r="AA3" s="214">
        <f>$B3*VLOOKUP($A3,'Non-energy Multiplier'!$A$1:$AQ$44,COLUMN('Non-energy Multiplier'!AD$1),0)</f>
        <v>0</v>
      </c>
      <c r="AB3" s="214">
        <f>$B3*VLOOKUP($A3,'Non-energy Multiplier'!$A$1:$AQ$44,COLUMN('Non-energy Multiplier'!AE$1),0)</f>
        <v>0</v>
      </c>
      <c r="AC3" s="214">
        <f>$B3*VLOOKUP($A3,'Non-energy Multiplier'!$A$1:$AQ$44,COLUMN('Non-energy Multiplier'!AF$1),0)</f>
        <v>0</v>
      </c>
      <c r="AD3" s="214">
        <f>$B3*VLOOKUP($A3,'Non-energy Multiplier'!$A$1:$AQ$44,COLUMN('Non-energy Multiplier'!AG$1),0)</f>
        <v>0</v>
      </c>
      <c r="AE3" s="214">
        <f>$B3*VLOOKUP($A3,'Non-energy Multiplier'!$A$1:$AQ$44,COLUMN('Non-energy Multiplier'!AH$1),0)</f>
        <v>0</v>
      </c>
      <c r="AF3" s="214">
        <f>$B3*VLOOKUP($A3,'Non-energy Multiplier'!$A$1:$AQ$44,COLUMN('Non-energy Multiplier'!AI$1),0)</f>
        <v>0</v>
      </c>
      <c r="AG3" s="214">
        <f>$B3*VLOOKUP($A3,'Non-energy Multiplier'!$A$1:$AQ$44,COLUMN('Non-energy Multiplier'!AJ$1),0)</f>
        <v>0</v>
      </c>
      <c r="AH3" s="214">
        <f>$B3*VLOOKUP($A3,'Non-energy Multiplier'!$A$1:$AQ$44,COLUMN('Non-energy Multiplier'!AK$1),0)</f>
        <v>0</v>
      </c>
      <c r="AI3" s="214">
        <f>$B3*VLOOKUP($A3,'Non-energy Multiplier'!$A$1:$AQ$44,COLUMN('Non-energy Multiplier'!AL$1),0)</f>
        <v>0</v>
      </c>
      <c r="AJ3" s="214">
        <f>$B3*VLOOKUP($A3,'Non-energy Multiplier'!$A$1:$AQ$44,COLUMN('Non-energy Multiplier'!AM$1),0)</f>
        <v>0</v>
      </c>
      <c r="AK3" s="214">
        <f>$B3*VLOOKUP($A3,'Non-energy Multiplier'!$A$1:$AQ$44,COLUMN('Non-energy Multiplier'!AN$1),0)</f>
        <v>0</v>
      </c>
      <c r="AL3" s="214">
        <f>$B3*VLOOKUP($A3,'Non-energy Multiplier'!$A$1:$AQ$44,COLUMN('Non-energy Multiplier'!AO$1),0)</f>
        <v>0</v>
      </c>
      <c r="AM3" s="214">
        <f>$B3*VLOOKUP($A3,'Non-energy Multiplier'!$A$1:$AQ$44,COLUMN('Non-energy Multiplier'!AP$1),0)</f>
        <v>0</v>
      </c>
      <c r="AN3" s="215">
        <f>$B3*VLOOKUP($A3,'Non-energy Multiplier'!$A$1:$AQ$44,COLUMN('Non-energy Multiplier'!AQ$1),0)</f>
        <v>0</v>
      </c>
    </row>
    <row r="4" spans="1:43" x14ac:dyDescent="0.25">
      <c r="A4" s="36" t="s">
        <v>2</v>
      </c>
      <c r="B4" s="133">
        <f>SUM('Non-energy Use 2019'!C5:AF5)</f>
        <v>0</v>
      </c>
      <c r="C4" s="133">
        <f>SUM('Non-energy Use 2020'!C5:AF5)</f>
        <v>0</v>
      </c>
      <c r="D4" s="320">
        <f>$C4*VLOOKUP($A4,'Non-energy Multiplier'!$A$1:$AQ$44,COLUMN('Non-energy Multiplier'!D$1),0)</f>
        <v>0</v>
      </c>
      <c r="E4" s="320">
        <f>$C4*VLOOKUP($A4,'Non-energy Multiplier'!$A$1:$AQ$44,COLUMN('Non-energy Multiplier'!E$1),0)</f>
        <v>0</v>
      </c>
      <c r="F4" s="320">
        <f>$C4*VLOOKUP($A4,'Non-energy Multiplier'!$A$1:$AQ$44,COLUMN('Non-energy Multiplier'!F$1),0)</f>
        <v>0</v>
      </c>
      <c r="G4" s="320">
        <f>$C4*VLOOKUP($A4,'Non-energy Multiplier'!$A$1:$AQ$44,COLUMN('Non-energy Multiplier'!G$1),0)</f>
        <v>0</v>
      </c>
      <c r="H4" s="320">
        <f>$C4*VLOOKUP($A4,'Non-energy Multiplier'!$A$1:$AQ$44,COLUMN('Non-energy Multiplier'!H$1),0)</f>
        <v>0</v>
      </c>
      <c r="I4" s="320">
        <f>$C4*VLOOKUP($A4,'Non-energy Multiplier'!$A$1:$AQ$44,COLUMN('Non-energy Multiplier'!I$1),0)</f>
        <v>0</v>
      </c>
      <c r="J4" s="320">
        <f>$C4*VLOOKUP($A4,'Non-energy Multiplier'!$A$1:$AQ$44,COLUMN('Non-energy Multiplier'!J$1),0)</f>
        <v>0</v>
      </c>
      <c r="K4" s="320">
        <f>$C4*VLOOKUP($A4,'Non-energy Multiplier'!$A$1:$AQ$44,COLUMN('Non-energy Multiplier'!K$1),0)</f>
        <v>0</v>
      </c>
      <c r="L4" s="320">
        <f>$C4*VLOOKUP($A4,'Non-energy Multiplier'!$A$1:$AQ$44,COLUMN('Non-energy Multiplier'!L$1),0)</f>
        <v>0</v>
      </c>
      <c r="M4" s="320">
        <f>$C4*VLOOKUP($A4,'Non-energy Multiplier'!$A$1:$AQ$44,COLUMN('Non-energy Multiplier'!M$1),0)</f>
        <v>0</v>
      </c>
      <c r="N4" s="320">
        <f>$C4*VLOOKUP($A4,'Non-energy Multiplier'!$A$1:$AQ$44,COLUMN('Non-energy Multiplier'!N$1),0)</f>
        <v>0</v>
      </c>
      <c r="O4" s="320">
        <f>$C4*VLOOKUP($A4,'Non-energy Multiplier'!$A$1:$AQ$44,COLUMN('Non-energy Multiplier'!O$1),0)</f>
        <v>0</v>
      </c>
      <c r="P4" s="320">
        <f>$C4*VLOOKUP($A4,'Non-energy Multiplier'!$A$1:$AQ$44,COLUMN('Non-energy Multiplier'!P$1),0)</f>
        <v>0</v>
      </c>
      <c r="Q4" s="320">
        <f>$C4*VLOOKUP($A4,'Non-energy Multiplier'!$A$1:$AQ$44,COLUMN('Non-energy Multiplier'!Q$1),0)</f>
        <v>0</v>
      </c>
      <c r="R4" s="320">
        <f>$C4*VLOOKUP($A4,'Non-energy Multiplier'!$A$1:$AQ$44,COLUMN('Non-energy Multiplier'!R$1),0)</f>
        <v>0</v>
      </c>
      <c r="S4" s="320">
        <f>$C4*VLOOKUP($A4,'Non-energy Multiplier'!$A$1:$AQ$44,COLUMN('Non-energy Multiplier'!S$1),0)</f>
        <v>0</v>
      </c>
      <c r="T4" s="320">
        <f>$C4*VLOOKUP($A4,'Non-energy Multiplier'!$A$1:$AQ$44,COLUMN('Non-energy Multiplier'!T$1),0)</f>
        <v>0</v>
      </c>
      <c r="U4" s="320">
        <f>$C4*VLOOKUP($A4,'Non-energy Multiplier'!$A$1:$AQ$44,COLUMN('Non-energy Multiplier'!U$1),0)</f>
        <v>0</v>
      </c>
      <c r="V4" s="320">
        <f>$C4*VLOOKUP($A4,'Non-energy Multiplier'!$A$1:$AQ$44,COLUMN('Non-energy Multiplier'!V$1),0)</f>
        <v>0</v>
      </c>
      <c r="W4" s="320">
        <f>$C4*VLOOKUP($A4,'Non-energy Multiplier'!$A$1:$AQ$44,COLUMN('Non-energy Multiplier'!W$1),0)</f>
        <v>0</v>
      </c>
      <c r="X4" s="320">
        <f>$C4*VLOOKUP($A4,'Non-energy Multiplier'!$A$1:$AQ$44,COLUMN('Non-energy Multiplier'!X$1),0)</f>
        <v>0</v>
      </c>
      <c r="Y4" s="320">
        <f>$C4*VLOOKUP($A4,'Non-energy Multiplier'!$A$1:$AQ$44,COLUMN('Non-energy Multiplier'!Y$1),0)</f>
        <v>0</v>
      </c>
      <c r="Z4" s="320">
        <f>$C4*VLOOKUP($A4,'Non-energy Multiplier'!$A$1:$AQ$44,COLUMN('Non-energy Multiplier'!Z$1),0)</f>
        <v>0</v>
      </c>
      <c r="AA4" s="320">
        <f>$C4*VLOOKUP($A4,'Non-energy Multiplier'!$A$1:$AQ$44,COLUMN('Non-energy Multiplier'!AA$1),0)</f>
        <v>0</v>
      </c>
      <c r="AB4" s="320">
        <f>$C4*VLOOKUP($A4,'Non-energy Multiplier'!$A$1:$AQ$44,COLUMN('Non-energy Multiplier'!AB$1),0)</f>
        <v>0</v>
      </c>
      <c r="AC4" s="320">
        <f>$C4*VLOOKUP($A4,'Non-energy Multiplier'!$A$1:$AQ$44,COLUMN('Non-energy Multiplier'!AC$1),0)</f>
        <v>0</v>
      </c>
      <c r="AD4" s="320">
        <f>$C4*VLOOKUP($A4,'Non-energy Multiplier'!$A$1:$AQ$44,COLUMN('Non-energy Multiplier'!AD$1),0)</f>
        <v>0</v>
      </c>
      <c r="AE4" s="320">
        <f>$C4*VLOOKUP($A4,'Non-energy Multiplier'!$A$1:$AQ$44,COLUMN('Non-energy Multiplier'!AE$1),0)</f>
        <v>0</v>
      </c>
      <c r="AF4" s="320">
        <f>$C4*VLOOKUP($A4,'Non-energy Multiplier'!$A$1:$AQ$44,COLUMN('Non-energy Multiplier'!AF$1),0)</f>
        <v>0</v>
      </c>
      <c r="AG4" s="320">
        <f>$C4*VLOOKUP($A4,'Non-energy Multiplier'!$A$1:$AQ$44,COLUMN('Non-energy Multiplier'!AG$1),0)</f>
        <v>0</v>
      </c>
      <c r="AH4" s="320">
        <f>$C4*VLOOKUP($A4,'Non-energy Multiplier'!$A$1:$AQ$44,COLUMN('Non-energy Multiplier'!AH$1),0)</f>
        <v>0</v>
      </c>
      <c r="AI4" s="320">
        <f>$C4*VLOOKUP($A4,'Non-energy Multiplier'!$A$1:$AQ$44,COLUMN('Non-energy Multiplier'!AI$1),0)</f>
        <v>0</v>
      </c>
      <c r="AJ4" s="320">
        <f>$C4*VLOOKUP($A4,'Non-energy Multiplier'!$A$1:$AQ$44,COLUMN('Non-energy Multiplier'!AJ$1),0)</f>
        <v>0</v>
      </c>
      <c r="AK4" s="320">
        <f>$C4*VLOOKUP($A4,'Non-energy Multiplier'!$A$1:$AQ$44,COLUMN('Non-energy Multiplier'!AK$1),0)</f>
        <v>0</v>
      </c>
      <c r="AL4" s="320">
        <f>$C4*VLOOKUP($A4,'Non-energy Multiplier'!$A$1:$AQ$44,COLUMN('Non-energy Multiplier'!AL$1),0)</f>
        <v>0</v>
      </c>
      <c r="AM4" s="320">
        <f>$C4*VLOOKUP($A4,'Non-energy Multiplier'!$A$1:$AQ$44,COLUMN('Non-energy Multiplier'!AM$1),0)</f>
        <v>0</v>
      </c>
      <c r="AN4" s="320">
        <f>$C4*VLOOKUP($A4,'Non-energy Multiplier'!$A$1:$AQ$44,COLUMN('Non-energy Multiplier'!AN$1),0)</f>
        <v>0</v>
      </c>
      <c r="AO4" s="320">
        <f>$C4*VLOOKUP($A4,'Non-energy Multiplier'!$A$1:$AQ$44,COLUMN('Non-energy Multiplier'!AO$1),0)</f>
        <v>0</v>
      </c>
      <c r="AP4" s="320">
        <f>$C4*VLOOKUP($A4,'Non-energy Multiplier'!$A$1:$AQ$44,COLUMN('Non-energy Multiplier'!AP$1),0)</f>
        <v>0</v>
      </c>
      <c r="AQ4" s="320">
        <f>$C4*VLOOKUP($A4,'Non-energy Multiplier'!$A$1:$AQ$44,COLUMN('Non-energy Multiplier'!AQ$1),0)</f>
        <v>0</v>
      </c>
    </row>
    <row r="5" spans="1:43" x14ac:dyDescent="0.25">
      <c r="A5" s="12" t="s">
        <v>3</v>
      </c>
      <c r="B5" s="133">
        <f>SUM('Non-energy Use 2019'!C6:AF6)</f>
        <v>0</v>
      </c>
      <c r="C5" s="133">
        <f>SUM('Non-energy Use 2020'!C6:AF6)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</row>
    <row r="6" spans="1:43" x14ac:dyDescent="0.25">
      <c r="A6" s="12" t="s">
        <v>4</v>
      </c>
      <c r="B6" s="133">
        <f>SUM('Non-energy Use 2019'!C7:AF7)</f>
        <v>0</v>
      </c>
      <c r="C6" s="133">
        <f>SUM('Non-energy Use 2020'!C7:AF7)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</row>
    <row r="7" spans="1:43" x14ac:dyDescent="0.25">
      <c r="A7" s="12" t="s">
        <v>5</v>
      </c>
      <c r="B7" s="133">
        <f>SUM('Non-energy Use 2019'!C8:AF8)</f>
        <v>0</v>
      </c>
      <c r="C7" s="133">
        <f>SUM('Non-energy Use 2020'!C8:AF8)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</row>
    <row r="8" spans="1:43" x14ac:dyDescent="0.25">
      <c r="A8" s="12" t="s">
        <v>6</v>
      </c>
      <c r="B8" s="133">
        <f>SUM('Non-energy Use 2019'!C9:AF9)</f>
        <v>0</v>
      </c>
      <c r="C8" s="133">
        <f>SUM('Non-energy Use 2020'!C9:AF9)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</row>
    <row r="9" spans="1:43" x14ac:dyDescent="0.25">
      <c r="A9" s="12" t="s">
        <v>7</v>
      </c>
      <c r="B9" s="133">
        <f>SUM('Non-energy Use 2019'!C10:AF10)</f>
        <v>0</v>
      </c>
      <c r="C9" s="133">
        <f>SUM('Non-energy Use 2020'!C10:AF10)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</row>
    <row r="10" spans="1:43" x14ac:dyDescent="0.25">
      <c r="A10" s="12" t="s">
        <v>8</v>
      </c>
      <c r="B10" s="133">
        <f>SUM('Non-energy Use 2019'!C11:AF11)</f>
        <v>0</v>
      </c>
      <c r="C10" s="133">
        <f>SUM('Non-energy Use 2020'!C11:AF11)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</row>
    <row r="11" spans="1:43" x14ac:dyDescent="0.25">
      <c r="A11" s="12" t="s">
        <v>9</v>
      </c>
      <c r="B11" s="133">
        <f>SUM('Non-energy Use 2019'!C12:AF12)</f>
        <v>0</v>
      </c>
      <c r="C11" s="133">
        <f>SUM('Non-energy Use 2020'!C12:AF12)</f>
        <v>9904529923762.3047</v>
      </c>
      <c r="D11" s="133">
        <f>$C11*VLOOKUP($A11,'Non-energy Multiplier'!$A$1:$AQ$44,COLUMN('Non-energy Multiplier'!D$1),0)</f>
        <v>11106552421366.496</v>
      </c>
      <c r="E11" s="133">
        <f>$C11*VLOOKUP($A11,'Non-energy Multiplier'!$A$1:$AQ$44,COLUMN('Non-energy Multiplier'!E$1),0)</f>
        <v>11361367869595.295</v>
      </c>
      <c r="F11" s="133">
        <f>$C11*VLOOKUP($A11,'Non-energy Multiplier'!$A$1:$AQ$44,COLUMN('Non-energy Multiplier'!F$1),0)</f>
        <v>11434458718812.475</v>
      </c>
      <c r="G11" s="133">
        <f>$C11*VLOOKUP($A11,'Non-energy Multiplier'!$A$1:$AQ$44,COLUMN('Non-energy Multiplier'!G$1),0)</f>
        <v>11624650943619.932</v>
      </c>
      <c r="H11" s="133">
        <f>$C11*VLOOKUP($A11,'Non-energy Multiplier'!$A$1:$AQ$44,COLUMN('Non-energy Multiplier'!H$1),0)</f>
        <v>11888787596436.02</v>
      </c>
      <c r="I11" s="133">
        <f>$C11*VLOOKUP($A11,'Non-energy Multiplier'!$A$1:$AQ$44,COLUMN('Non-energy Multiplier'!I$1),0)</f>
        <v>12187583194611.488</v>
      </c>
      <c r="J11" s="133">
        <f>$C11*VLOOKUP($A11,'Non-energy Multiplier'!$A$1:$AQ$44,COLUMN('Non-energy Multiplier'!J$1),0)</f>
        <v>12502853481643.242</v>
      </c>
      <c r="K11" s="133">
        <f>$C11*VLOOKUP($A11,'Non-energy Multiplier'!$A$1:$AQ$44,COLUMN('Non-energy Multiplier'!K$1),0)</f>
        <v>12820837172873.314</v>
      </c>
      <c r="L11" s="133">
        <f>$C11*VLOOKUP($A11,'Non-energy Multiplier'!$A$1:$AQ$44,COLUMN('Non-energy Multiplier'!L$1),0)</f>
        <v>13126335268357.76</v>
      </c>
      <c r="M11" s="133">
        <f>$C11*VLOOKUP($A11,'Non-energy Multiplier'!$A$1:$AQ$44,COLUMN('Non-energy Multiplier'!M$1),0)</f>
        <v>13402772225073.939</v>
      </c>
      <c r="N11" s="133">
        <f>$C11*VLOOKUP($A11,'Non-energy Multiplier'!$A$1:$AQ$44,COLUMN('Non-energy Multiplier'!N$1),0)</f>
        <v>13635650871279.313</v>
      </c>
      <c r="O11" s="133">
        <f>$C11*VLOOKUP($A11,'Non-energy Multiplier'!$A$1:$AQ$44,COLUMN('Non-energy Multiplier'!O$1),0)</f>
        <v>13822951802260.41</v>
      </c>
      <c r="P11" s="133">
        <f>$C11*VLOOKUP($A11,'Non-energy Multiplier'!$A$1:$AQ$44,COLUMN('Non-energy Multiplier'!P$1),0)</f>
        <v>13966412883550.637</v>
      </c>
      <c r="Q11" s="133">
        <f>$C11*VLOOKUP($A11,'Non-energy Multiplier'!$A$1:$AQ$44,COLUMN('Non-energy Multiplier'!Q$1),0)</f>
        <v>14068364098733.482</v>
      </c>
      <c r="R11" s="133">
        <f>$C11*VLOOKUP($A11,'Non-energy Multiplier'!$A$1:$AQ$44,COLUMN('Non-energy Multiplier'!R$1),0)</f>
        <v>14131635914685.205</v>
      </c>
      <c r="S11" s="133">
        <f>$C11*VLOOKUP($A11,'Non-energy Multiplier'!$A$1:$AQ$44,COLUMN('Non-energy Multiplier'!S$1),0)</f>
        <v>14159290216776.998</v>
      </c>
      <c r="T11" s="133">
        <f>$C11*VLOOKUP($A11,'Non-energy Multiplier'!$A$1:$AQ$44,COLUMN('Non-energy Multiplier'!T$1),0)</f>
        <v>14154001933259.152</v>
      </c>
      <c r="U11" s="133">
        <f>$C11*VLOOKUP($A11,'Non-energy Multiplier'!$A$1:$AQ$44,COLUMN('Non-energy Multiplier'!U$1),0)</f>
        <v>14118510142625.963</v>
      </c>
      <c r="V11" s="133">
        <f>$C11*VLOOKUP($A11,'Non-energy Multiplier'!$A$1:$AQ$44,COLUMN('Non-energy Multiplier'!V$1),0)</f>
        <v>14055732096154.387</v>
      </c>
      <c r="W11" s="133">
        <f>$C11*VLOOKUP($A11,'Non-energy Multiplier'!$A$1:$AQ$44,COLUMN('Non-energy Multiplier'!W$1),0)</f>
        <v>13968706148937.342</v>
      </c>
      <c r="X11" s="133">
        <f>$C11*VLOOKUP($A11,'Non-energy Multiplier'!$A$1:$AQ$44,COLUMN('Non-energy Multiplier'!X$1),0)</f>
        <v>13860539368083.854</v>
      </c>
      <c r="Y11" s="133">
        <f>$C11*VLOOKUP($A11,'Non-energy Multiplier'!$A$1:$AQ$44,COLUMN('Non-energy Multiplier'!Y$1),0)</f>
        <v>13734360651330.807</v>
      </c>
      <c r="Z11" s="133">
        <f>$C11*VLOOKUP($A11,'Non-energy Multiplier'!$A$1:$AQ$44,COLUMN('Non-energy Multiplier'!Z$1),0)</f>
        <v>13593279919641.705</v>
      </c>
      <c r="AA11" s="133">
        <f>$C11*VLOOKUP($A11,'Non-energy Multiplier'!$A$1:$AQ$44,COLUMN('Non-energy Multiplier'!AA$1),0)</f>
        <v>13440353702496.355</v>
      </c>
      <c r="AB11" s="133">
        <f>$C11*VLOOKUP($A11,'Non-energy Multiplier'!$A$1:$AQ$44,COLUMN('Non-energy Multiplier'!AB$1),0)</f>
        <v>13278557220813.051</v>
      </c>
      <c r="AC11" s="133">
        <f>$C11*VLOOKUP($A11,'Non-energy Multiplier'!$A$1:$AQ$44,COLUMN('Non-energy Multiplier'!AC$1),0)</f>
        <v>13110762893649.852</v>
      </c>
      <c r="AD11" s="133">
        <f>$C11*VLOOKUP($A11,'Non-energy Multiplier'!$A$1:$AQ$44,COLUMN('Non-energy Multiplier'!AD$1),0)</f>
        <v>12939725052710.664</v>
      </c>
      <c r="AE11" s="133">
        <f>$C11*VLOOKUP($A11,'Non-energy Multiplier'!$A$1:$AQ$44,COLUMN('Non-energy Multiplier'!AE$1),0)</f>
        <v>12768070543156.006</v>
      </c>
      <c r="AF11" s="133">
        <f>$C11*VLOOKUP($A11,'Non-energy Multiplier'!$A$1:$AQ$44,COLUMN('Non-energy Multiplier'!AF$1),0)</f>
        <v>12598294818828.752</v>
      </c>
      <c r="AG11" s="133">
        <f>$C11*VLOOKUP($A11,'Non-energy Multiplier'!$A$1:$AQ$44,COLUMN('Non-energy Multiplier'!AG$1),0)</f>
        <v>12432763102307.156</v>
      </c>
      <c r="AH11" s="133">
        <f>$C11*VLOOKUP($A11,'Non-energy Multiplier'!$A$1:$AQ$44,COLUMN('Non-energy Multiplier'!AH$1),0)</f>
        <v>12273716172147.619</v>
      </c>
      <c r="AI11" s="133">
        <f>$C11*VLOOKUP($A11,'Non-energy Multiplier'!$A$1:$AQ$44,COLUMN('Non-energy Multiplier'!AI$1),0)</f>
        <v>12123280357975.982</v>
      </c>
      <c r="AJ11" s="133">
        <f>$C11*VLOOKUP($A11,'Non-energy Multiplier'!$A$1:$AQ$44,COLUMN('Non-energy Multiplier'!AJ$1),0)</f>
        <v>11983481365480.445</v>
      </c>
      <c r="AK11" s="133">
        <f>$C11*VLOOKUP($A11,'Non-energy Multiplier'!$A$1:$AQ$44,COLUMN('Non-energy Multiplier'!AK$1),0)</f>
        <v>11856261614904.807</v>
      </c>
      <c r="AL11" s="133">
        <f>$C11*VLOOKUP($A11,'Non-energy Multiplier'!$A$1:$AQ$44,COLUMN('Non-energy Multiplier'!AL$1),0)</f>
        <v>11743500855921.389</v>
      </c>
      <c r="AM11" s="133">
        <f>$C11*VLOOKUP($A11,'Non-energy Multiplier'!$A$1:$AQ$44,COLUMN('Non-energy Multiplier'!AM$1),0)</f>
        <v>11647039917072.646</v>
      </c>
      <c r="AN11" s="133">
        <f>$C11*VLOOKUP($A11,'Non-energy Multiplier'!$A$1:$AQ$44,COLUMN('Non-energy Multiplier'!AN$1),0)</f>
        <v>11568707558463.311</v>
      </c>
      <c r="AO11" s="133">
        <f>$C11*VLOOKUP($A11,'Non-energy Multiplier'!$A$1:$AQ$44,COLUMN('Non-energy Multiplier'!AO$1),0)</f>
        <v>11510350522247.18</v>
      </c>
      <c r="AP11" s="133">
        <f>$C11*VLOOKUP($A11,'Non-energy Multiplier'!$A$1:$AQ$44,COLUMN('Non-energy Multiplier'!AP$1),0)</f>
        <v>11473867018023.439</v>
      </c>
      <c r="AQ11" s="133">
        <f>$C11*VLOOKUP($A11,'Non-energy Multiplier'!$A$1:$AQ$44,COLUMN('Non-energy Multiplier'!AQ$1),0)</f>
        <v>11461244042237.135</v>
      </c>
    </row>
    <row r="12" spans="1:43" x14ac:dyDescent="0.25">
      <c r="A12" s="12" t="s">
        <v>10</v>
      </c>
      <c r="B12" s="230">
        <f>SUM('Non-energy Use 2019'!C13:AF13)</f>
        <v>153933962987.09198</v>
      </c>
      <c r="C12" s="230">
        <f>SUM('Non-energy Use 2020'!C13:AF13)</f>
        <v>0</v>
      </c>
      <c r="D12" s="230">
        <f>$C12*VLOOKUP($A12,'Non-energy Multiplier'!$A$1:$AQ$44,COLUMN('Non-energy Multiplier'!D$1),0)</f>
        <v>0</v>
      </c>
      <c r="E12" s="230">
        <f>$C12*VLOOKUP($A12,'Non-energy Multiplier'!$A$1:$AQ$44,COLUMN('Non-energy Multiplier'!E$1),0)</f>
        <v>0</v>
      </c>
      <c r="F12" s="230">
        <f>$C12*VLOOKUP($A12,'Non-energy Multiplier'!$A$1:$AQ$44,COLUMN('Non-energy Multiplier'!F$1),0)</f>
        <v>0</v>
      </c>
      <c r="G12" s="230">
        <f>$C12*VLOOKUP($A12,'Non-energy Multiplier'!$A$1:$AQ$44,COLUMN('Non-energy Multiplier'!G$1),0)</f>
        <v>0</v>
      </c>
      <c r="H12" s="230">
        <f>$C12*VLOOKUP($A12,'Non-energy Multiplier'!$A$1:$AQ$44,COLUMN('Non-energy Multiplier'!H$1),0)</f>
        <v>0</v>
      </c>
      <c r="I12" s="230">
        <f>$C12*VLOOKUP($A12,'Non-energy Multiplier'!$A$1:$AQ$44,COLUMN('Non-energy Multiplier'!I$1),0)</f>
        <v>0</v>
      </c>
      <c r="J12" s="230">
        <f>$C12*VLOOKUP($A12,'Non-energy Multiplier'!$A$1:$AQ$44,COLUMN('Non-energy Multiplier'!J$1),0)</f>
        <v>0</v>
      </c>
      <c r="K12" s="230">
        <f>$C12*VLOOKUP($A12,'Non-energy Multiplier'!$A$1:$AQ$44,COLUMN('Non-energy Multiplier'!K$1),0)</f>
        <v>0</v>
      </c>
      <c r="L12" s="230">
        <f>$C12*VLOOKUP($A12,'Non-energy Multiplier'!$A$1:$AQ$44,COLUMN('Non-energy Multiplier'!L$1),0)</f>
        <v>0</v>
      </c>
      <c r="M12" s="230">
        <f>$C12*VLOOKUP($A12,'Non-energy Multiplier'!$A$1:$AQ$44,COLUMN('Non-energy Multiplier'!M$1),0)</f>
        <v>0</v>
      </c>
      <c r="N12" s="230">
        <f>$C12*VLOOKUP($A12,'Non-energy Multiplier'!$A$1:$AQ$44,COLUMN('Non-energy Multiplier'!N$1),0)</f>
        <v>0</v>
      </c>
      <c r="O12" s="230">
        <f>$C12*VLOOKUP($A12,'Non-energy Multiplier'!$A$1:$AQ$44,COLUMN('Non-energy Multiplier'!O$1),0)</f>
        <v>0</v>
      </c>
      <c r="P12" s="230">
        <f>$C12*VLOOKUP($A12,'Non-energy Multiplier'!$A$1:$AQ$44,COLUMN('Non-energy Multiplier'!P$1),0)</f>
        <v>0</v>
      </c>
      <c r="Q12" s="230">
        <f>$C12*VLOOKUP($A12,'Non-energy Multiplier'!$A$1:$AQ$44,COLUMN('Non-energy Multiplier'!Q$1),0)</f>
        <v>0</v>
      </c>
      <c r="R12" s="230">
        <f>$C12*VLOOKUP($A12,'Non-energy Multiplier'!$A$1:$AQ$44,COLUMN('Non-energy Multiplier'!R$1),0)</f>
        <v>0</v>
      </c>
      <c r="S12" s="230">
        <f>$C12*VLOOKUP($A12,'Non-energy Multiplier'!$A$1:$AQ$44,COLUMN('Non-energy Multiplier'!S$1),0)</f>
        <v>0</v>
      </c>
      <c r="T12" s="230">
        <f>$C12*VLOOKUP($A12,'Non-energy Multiplier'!$A$1:$AQ$44,COLUMN('Non-energy Multiplier'!T$1),0)</f>
        <v>0</v>
      </c>
      <c r="U12" s="230">
        <f>$C12*VLOOKUP($A12,'Non-energy Multiplier'!$A$1:$AQ$44,COLUMN('Non-energy Multiplier'!U$1),0)</f>
        <v>0</v>
      </c>
      <c r="V12" s="230">
        <f>$C12*VLOOKUP($A12,'Non-energy Multiplier'!$A$1:$AQ$44,COLUMN('Non-energy Multiplier'!V$1),0)</f>
        <v>0</v>
      </c>
      <c r="W12" s="230">
        <f>$C12*VLOOKUP($A12,'Non-energy Multiplier'!$A$1:$AQ$44,COLUMN('Non-energy Multiplier'!W$1),0)</f>
        <v>0</v>
      </c>
      <c r="X12" s="230">
        <f>$C12*VLOOKUP($A12,'Non-energy Multiplier'!$A$1:$AQ$44,COLUMN('Non-energy Multiplier'!X$1),0)</f>
        <v>0</v>
      </c>
      <c r="Y12" s="230">
        <f>$C12*VLOOKUP($A12,'Non-energy Multiplier'!$A$1:$AQ$44,COLUMN('Non-energy Multiplier'!Y$1),0)</f>
        <v>0</v>
      </c>
      <c r="Z12" s="230">
        <f>$C12*VLOOKUP($A12,'Non-energy Multiplier'!$A$1:$AQ$44,COLUMN('Non-energy Multiplier'!Z$1),0)</f>
        <v>0</v>
      </c>
      <c r="AA12" s="230">
        <f>$C12*VLOOKUP($A12,'Non-energy Multiplier'!$A$1:$AQ$44,COLUMN('Non-energy Multiplier'!AA$1),0)</f>
        <v>0</v>
      </c>
      <c r="AB12" s="230">
        <f>$C12*VLOOKUP($A12,'Non-energy Multiplier'!$A$1:$AQ$44,COLUMN('Non-energy Multiplier'!AB$1),0)</f>
        <v>0</v>
      </c>
      <c r="AC12" s="230">
        <f>$C12*VLOOKUP($A12,'Non-energy Multiplier'!$A$1:$AQ$44,COLUMN('Non-energy Multiplier'!AC$1),0)</f>
        <v>0</v>
      </c>
      <c r="AD12" s="230">
        <f>$C12*VLOOKUP($A12,'Non-energy Multiplier'!$A$1:$AQ$44,COLUMN('Non-energy Multiplier'!AD$1),0)</f>
        <v>0</v>
      </c>
      <c r="AE12" s="230">
        <f>$C12*VLOOKUP($A12,'Non-energy Multiplier'!$A$1:$AQ$44,COLUMN('Non-energy Multiplier'!AE$1),0)</f>
        <v>0</v>
      </c>
      <c r="AF12" s="230">
        <f>$C12*VLOOKUP($A12,'Non-energy Multiplier'!$A$1:$AQ$44,COLUMN('Non-energy Multiplier'!AF$1),0)</f>
        <v>0</v>
      </c>
      <c r="AG12" s="230">
        <f>$C12*VLOOKUP($A12,'Non-energy Multiplier'!$A$1:$AQ$44,COLUMN('Non-energy Multiplier'!AG$1),0)</f>
        <v>0</v>
      </c>
      <c r="AH12" s="230">
        <f>$C12*VLOOKUP($A12,'Non-energy Multiplier'!$A$1:$AQ$44,COLUMN('Non-energy Multiplier'!AH$1),0)</f>
        <v>0</v>
      </c>
      <c r="AI12" s="230">
        <f>$C12*VLOOKUP($A12,'Non-energy Multiplier'!$A$1:$AQ$44,COLUMN('Non-energy Multiplier'!AI$1),0)</f>
        <v>0</v>
      </c>
      <c r="AJ12" s="230">
        <f>$C12*VLOOKUP($A12,'Non-energy Multiplier'!$A$1:$AQ$44,COLUMN('Non-energy Multiplier'!AJ$1),0)</f>
        <v>0</v>
      </c>
      <c r="AK12" s="230">
        <f>$C12*VLOOKUP($A12,'Non-energy Multiplier'!$A$1:$AQ$44,COLUMN('Non-energy Multiplier'!AK$1),0)</f>
        <v>0</v>
      </c>
      <c r="AL12" s="230">
        <f>$C12*VLOOKUP($A12,'Non-energy Multiplier'!$A$1:$AQ$44,COLUMN('Non-energy Multiplier'!AL$1),0)</f>
        <v>0</v>
      </c>
      <c r="AM12" s="230">
        <f>$C12*VLOOKUP($A12,'Non-energy Multiplier'!$A$1:$AQ$44,COLUMN('Non-energy Multiplier'!AM$1),0)</f>
        <v>0</v>
      </c>
      <c r="AN12" s="230">
        <f>$C12*VLOOKUP($A12,'Non-energy Multiplier'!$A$1:$AQ$44,COLUMN('Non-energy Multiplier'!AN$1),0)</f>
        <v>0</v>
      </c>
      <c r="AO12" s="230">
        <f>$C12*VLOOKUP($A12,'Non-energy Multiplier'!$A$1:$AQ$44,COLUMN('Non-energy Multiplier'!AO$1),0)</f>
        <v>0</v>
      </c>
      <c r="AP12" s="230">
        <f>$C12*VLOOKUP($A12,'Non-energy Multiplier'!$A$1:$AQ$44,COLUMN('Non-energy Multiplier'!AP$1),0)</f>
        <v>0</v>
      </c>
      <c r="AQ12" s="230">
        <f>$C12*VLOOKUP($A12,'Non-energy Multiplier'!$A$1:$AQ$44,COLUMN('Non-energy Multiplier'!AQ$1),0)</f>
        <v>0</v>
      </c>
    </row>
    <row r="13" spans="1:43" x14ac:dyDescent="0.25">
      <c r="A13" s="12" t="s">
        <v>11</v>
      </c>
      <c r="B13" s="133">
        <f>SUM('Non-energy Use 2019'!C14:AF14)</f>
        <v>0</v>
      </c>
      <c r="C13" s="133">
        <f>SUM('Non-energy Use 2020'!C14:AF14)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</row>
    <row r="14" spans="1:43" x14ac:dyDescent="0.25">
      <c r="A14" s="12" t="s">
        <v>12</v>
      </c>
      <c r="B14" s="133">
        <f>SUM('Non-energy Use 2019'!C15:AF15)</f>
        <v>0</v>
      </c>
      <c r="C14" s="133">
        <f>SUM('Non-energy Use 2020'!C15:AF15)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</row>
    <row r="15" spans="1:43" x14ac:dyDescent="0.25">
      <c r="A15" s="12" t="s">
        <v>13</v>
      </c>
      <c r="B15" s="133">
        <f>SUM('Non-energy Use 2019'!C16:AF16)</f>
        <v>0</v>
      </c>
      <c r="C15" s="133">
        <f>SUM('Non-energy Use 2020'!C16:AF16)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</row>
    <row r="16" spans="1:43" x14ac:dyDescent="0.25">
      <c r="A16" s="12" t="s">
        <v>14</v>
      </c>
      <c r="B16" s="133">
        <f>SUM('Non-energy Use 2019'!C17:AF17)</f>
        <v>0</v>
      </c>
      <c r="C16" s="133">
        <f>SUM('Non-energy Use 2020'!C17:AF17)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</row>
    <row r="17" spans="1:43" x14ac:dyDescent="0.25">
      <c r="A17" s="12" t="s">
        <v>15</v>
      </c>
      <c r="B17" s="133">
        <f>SUM('Non-energy Use 2019'!C18:AF18)</f>
        <v>0</v>
      </c>
      <c r="C17" s="133">
        <f>SUM('Non-energy Use 2020'!C18:AF18)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</row>
    <row r="18" spans="1:43" x14ac:dyDescent="0.25">
      <c r="A18" s="12" t="s">
        <v>16</v>
      </c>
      <c r="B18" s="230">
        <f>SUM('Non-energy Use 2019'!C19:AF19)</f>
        <v>643224059624.63416</v>
      </c>
      <c r="C18" s="230">
        <f>SUM('Non-energy Use 2020'!C19:AF19)</f>
        <v>635902582634.81799</v>
      </c>
      <c r="D18" s="230">
        <f>$C18*VLOOKUP($A18,'Non-energy Multiplier'!$A$1:$AQ$44,COLUMN('Non-energy Multiplier'!D$1),0)</f>
        <v>730952845750.62634</v>
      </c>
      <c r="E18" s="230">
        <f>$C18*VLOOKUP($A18,'Non-energy Multiplier'!$A$1:$AQ$44,COLUMN('Non-energy Multiplier'!E$1),0)</f>
        <v>738812649842.60608</v>
      </c>
      <c r="F18" s="230">
        <f>$C18*VLOOKUP($A18,'Non-energy Multiplier'!$A$1:$AQ$44,COLUMN('Non-energy Multiplier'!F$1),0)</f>
        <v>742548570184.20349</v>
      </c>
      <c r="G18" s="230">
        <f>$C18*VLOOKUP($A18,'Non-energy Multiplier'!$A$1:$AQ$44,COLUMN('Non-energy Multiplier'!G$1),0)</f>
        <v>752463952697.90369</v>
      </c>
      <c r="H18" s="230">
        <f>$C18*VLOOKUP($A18,'Non-energy Multiplier'!$A$1:$AQ$44,COLUMN('Non-energy Multiplier'!H$1),0)</f>
        <v>766656156950.35535</v>
      </c>
      <c r="I18" s="230">
        <f>$C18*VLOOKUP($A18,'Non-energy Multiplier'!$A$1:$AQ$44,COLUMN('Non-energy Multiplier'!I$1),0)</f>
        <v>783360410532.7627</v>
      </c>
      <c r="J18" s="230">
        <f>$C18*VLOOKUP($A18,'Non-energy Multiplier'!$A$1:$AQ$44,COLUMN('Non-energy Multiplier'!J$1),0)</f>
        <v>801481123041.53931</v>
      </c>
      <c r="K18" s="230">
        <f>$C18*VLOOKUP($A18,'Non-energy Multiplier'!$A$1:$AQ$44,COLUMN('Non-energy Multiplier'!K$1),0)</f>
        <v>820027564899.79956</v>
      </c>
      <c r="L18" s="230">
        <f>$C18*VLOOKUP($A18,'Non-energy Multiplier'!$A$1:$AQ$44,COLUMN('Non-energy Multiplier'!L$1),0)</f>
        <v>837914809917.68347</v>
      </c>
      <c r="M18" s="230">
        <f>$C18*VLOOKUP($A18,'Non-energy Multiplier'!$A$1:$AQ$44,COLUMN('Non-energy Multiplier'!M$1),0)</f>
        <v>853965511146.11682</v>
      </c>
      <c r="N18" s="230">
        <f>$C18*VLOOKUP($A18,'Non-energy Multiplier'!$A$1:$AQ$44,COLUMN('Non-energy Multiplier'!N$1),0)</f>
        <v>867154810620.34692</v>
      </c>
      <c r="O18" s="230">
        <f>$C18*VLOOKUP($A18,'Non-energy Multiplier'!$A$1:$AQ$44,COLUMN('Non-energy Multiplier'!O$1),0)</f>
        <v>877347405647.25159</v>
      </c>
      <c r="P18" s="230">
        <f>$C18*VLOOKUP($A18,'Non-energy Multiplier'!$A$1:$AQ$44,COLUMN('Non-energy Multiplier'!P$1),0)</f>
        <v>884671469889.30823</v>
      </c>
      <c r="Q18" s="230">
        <f>$C18*VLOOKUP($A18,'Non-energy Multiplier'!$A$1:$AQ$44,COLUMN('Non-energy Multiplier'!Q$1),0)</f>
        <v>889292704467.90491</v>
      </c>
      <c r="R18" s="230">
        <f>$C18*VLOOKUP($A18,'Non-energy Multiplier'!$A$1:$AQ$44,COLUMN('Non-energy Multiplier'!R$1),0)</f>
        <v>891408014423.89197</v>
      </c>
      <c r="S18" s="230">
        <f>$C18*VLOOKUP($A18,'Non-energy Multiplier'!$A$1:$AQ$44,COLUMN('Non-energy Multiplier'!S$1),0)</f>
        <v>891229173071.05872</v>
      </c>
      <c r="T18" s="230">
        <f>$C18*VLOOKUP($A18,'Non-energy Multiplier'!$A$1:$AQ$44,COLUMN('Non-energy Multiplier'!T$1),0)</f>
        <v>888946933264.28796</v>
      </c>
      <c r="U18" s="230">
        <f>$C18*VLOOKUP($A18,'Non-energy Multiplier'!$A$1:$AQ$44,COLUMN('Non-energy Multiplier'!U$1),0)</f>
        <v>884756028319.82141</v>
      </c>
      <c r="V18" s="230">
        <f>$C18*VLOOKUP($A18,'Non-energy Multiplier'!$A$1:$AQ$44,COLUMN('Non-energy Multiplier'!V$1),0)</f>
        <v>878860907848.6825</v>
      </c>
      <c r="W18" s="230">
        <f>$C18*VLOOKUP($A18,'Non-energy Multiplier'!$A$1:$AQ$44,COLUMN('Non-energy Multiplier'!W$1),0)</f>
        <v>871471836957.27844</v>
      </c>
      <c r="X18" s="230">
        <f>$C18*VLOOKUP($A18,'Non-energy Multiplier'!$A$1:$AQ$44,COLUMN('Non-energy Multiplier'!X$1),0)</f>
        <v>862801375632.3009</v>
      </c>
      <c r="Y18" s="230">
        <f>$C18*VLOOKUP($A18,'Non-energy Multiplier'!$A$1:$AQ$44,COLUMN('Non-energy Multiplier'!Y$1),0)</f>
        <v>853061287344.03406</v>
      </c>
      <c r="Z18" s="230">
        <f>$C18*VLOOKUP($A18,'Non-energy Multiplier'!$A$1:$AQ$44,COLUMN('Non-energy Multiplier'!Z$1),0)</f>
        <v>842459906391.25159</v>
      </c>
      <c r="AA18" s="230">
        <f>$C18*VLOOKUP($A18,'Non-energy Multiplier'!$A$1:$AQ$44,COLUMN('Non-energy Multiplier'!AA$1),0)</f>
        <v>831199976244.77991</v>
      </c>
      <c r="AB18" s="230">
        <f>$C18*VLOOKUP($A18,'Non-energy Multiplier'!$A$1:$AQ$44,COLUMN('Non-energy Multiplier'!AB$1),0)</f>
        <v>819476956499.69263</v>
      </c>
      <c r="AC18" s="230">
        <f>$C18*VLOOKUP($A18,'Non-energy Multiplier'!$A$1:$AQ$44,COLUMN('Non-energy Multiplier'!AC$1),0)</f>
        <v>807477784206.87378</v>
      </c>
      <c r="AD18" s="230">
        <f>$C18*VLOOKUP($A18,'Non-energy Multiplier'!$A$1:$AQ$44,COLUMN('Non-energy Multiplier'!AD$1),0)</f>
        <v>795380066356.24329</v>
      </c>
      <c r="AE18" s="230">
        <f>$C18*VLOOKUP($A18,'Non-energy Multiplier'!$A$1:$AQ$44,COLUMN('Non-energy Multiplier'!AE$1),0)</f>
        <v>783351674035.65503</v>
      </c>
      <c r="AF18" s="230">
        <f>$C18*VLOOKUP($A18,'Non-energy Multiplier'!$A$1:$AQ$44,COLUMN('Non-energy Multiplier'!AF$1),0)</f>
        <v>771550705108.64478</v>
      </c>
      <c r="AG18" s="230">
        <f>$C18*VLOOKUP($A18,'Non-energy Multiplier'!$A$1:$AQ$44,COLUMN('Non-energy Multiplier'!AG$1),0)</f>
        <v>760125780900.96448</v>
      </c>
      <c r="AH18" s="230">
        <f>$C18*VLOOKUP($A18,'Non-energy Multiplier'!$A$1:$AQ$44,COLUMN('Non-energy Multiplier'!AH$1),0)</f>
        <v>749216643088.35632</v>
      </c>
      <c r="AI18" s="230">
        <f>$C18*VLOOKUP($A18,'Non-energy Multiplier'!$A$1:$AQ$44,COLUMN('Non-energy Multiplier'!AI$1),0)</f>
        <v>738955019461.83252</v>
      </c>
      <c r="AJ18" s="230">
        <f>$C18*VLOOKUP($A18,'Non-energy Multiplier'!$A$1:$AQ$44,COLUMN('Non-energy Multiplier'!AJ$1),0)</f>
        <v>729465731253.59827</v>
      </c>
      <c r="AK18" s="230">
        <f>$C18*VLOOKUP($A18,'Non-energy Multiplier'!$A$1:$AQ$44,COLUMN('Non-energy Multiplier'!AK$1),0)</f>
        <v>720868020014.08386</v>
      </c>
      <c r="AL18" s="230">
        <f>$C18*VLOOKUP($A18,'Non-energy Multiplier'!$A$1:$AQ$44,COLUMN('Non-energy Multiplier'!AL$1),0)</f>
        <v>713277078465.11499</v>
      </c>
      <c r="AM18" s="230">
        <f>$C18*VLOOKUP($A18,'Non-energy Multiplier'!$A$1:$AQ$44,COLUMN('Non-energy Multiplier'!AM$1),0)</f>
        <v>706805777204.59229</v>
      </c>
      <c r="AN18" s="230">
        <f>$C18*VLOOKUP($A18,'Non-energy Multiplier'!$A$1:$AQ$44,COLUMN('Non-energy Multiplier'!AN$1),0)</f>
        <v>701566587564.32385</v>
      </c>
      <c r="AO18" s="230">
        <f>$C18*VLOOKUP($A18,'Non-energy Multiplier'!$A$1:$AQ$44,COLUMN('Non-energy Multiplier'!AO$1),0)</f>
        <v>697673710366.86951</v>
      </c>
      <c r="AP18" s="230">
        <f>$C18*VLOOKUP($A18,'Non-energy Multiplier'!$A$1:$AQ$44,COLUMN('Non-energy Multiplier'!AP$1),0)</f>
        <v>695245430923.75635</v>
      </c>
      <c r="AQ18" s="230">
        <f>$C18*VLOOKUP($A18,'Non-energy Multiplier'!$A$1:$AQ$44,COLUMN('Non-energy Multiplier'!AQ$1),0)</f>
        <v>694406732606.04895</v>
      </c>
    </row>
    <row r="19" spans="1:43" x14ac:dyDescent="0.25">
      <c r="A19" s="12" t="s">
        <v>17</v>
      </c>
      <c r="B19" s="133">
        <f>SUM('Non-energy Use 2019'!C20:AF20)</f>
        <v>0</v>
      </c>
      <c r="C19" s="133">
        <f>SUM('Non-energy Use 2020'!C20:AF20)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</row>
    <row r="20" spans="1:43" x14ac:dyDescent="0.25">
      <c r="A20" s="12" t="s">
        <v>18</v>
      </c>
      <c r="B20" s="133">
        <f>SUM('Non-energy Use 2019'!C21:AF21)</f>
        <v>0</v>
      </c>
      <c r="C20" s="133">
        <f>SUM('Non-energy Use 2020'!C21:AF21)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</row>
    <row r="21" spans="1:43" x14ac:dyDescent="0.25">
      <c r="A21" s="12" t="s">
        <v>19</v>
      </c>
      <c r="B21" s="133">
        <f>SUM('Non-energy Use 2019'!C22:AF22)</f>
        <v>0</v>
      </c>
      <c r="C21" s="133">
        <f>SUM('Non-energy Use 2020'!C22:AF22)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</row>
    <row r="22" spans="1:43" x14ac:dyDescent="0.25">
      <c r="A22" s="12" t="s">
        <v>20</v>
      </c>
      <c r="B22" s="230">
        <f>SUM('Non-energy Use 2019'!C23:AF23)</f>
        <v>200663916036.7449</v>
      </c>
      <c r="C22" s="230">
        <f>SUM('Non-energy Use 2020'!C23:AF23)</f>
        <v>190770774790.44543</v>
      </c>
      <c r="D22" s="230">
        <f>$C22*VLOOKUP($A22,'Non-energy Multiplier'!$A$1:$AQ$44,COLUMN('Non-energy Multiplier'!D$1),0)</f>
        <v>228224135806.37778</v>
      </c>
      <c r="E22" s="230">
        <f>$C22*VLOOKUP($A22,'Non-energy Multiplier'!$A$1:$AQ$44,COLUMN('Non-energy Multiplier'!E$1),0)</f>
        <v>225809603880.20444</v>
      </c>
      <c r="F22" s="230">
        <f>$C22*VLOOKUP($A22,'Non-energy Multiplier'!$A$1:$AQ$44,COLUMN('Non-energy Multiplier'!F$1),0)</f>
        <v>227870214875.32077</v>
      </c>
      <c r="G22" s="230">
        <f>$C22*VLOOKUP($A22,'Non-energy Multiplier'!$A$1:$AQ$44,COLUMN('Non-energy Multiplier'!G$1),0)</f>
        <v>233136250417.48477</v>
      </c>
      <c r="H22" s="230">
        <f>$C22*VLOOKUP($A22,'Non-energy Multiplier'!$A$1:$AQ$44,COLUMN('Non-energy Multiplier'!H$1),0)</f>
        <v>240236684337.80167</v>
      </c>
      <c r="I22" s="230">
        <f>$C22*VLOOKUP($A22,'Non-energy Multiplier'!$A$1:$AQ$44,COLUMN('Non-energy Multiplier'!I$1),0)</f>
        <v>247926927906.41397</v>
      </c>
      <c r="J22" s="230">
        <f>$C22*VLOOKUP($A22,'Non-energy Multiplier'!$A$1:$AQ$44,COLUMN('Non-energy Multiplier'!J$1),0)</f>
        <v>255787976414.52167</v>
      </c>
      <c r="K22" s="230">
        <f>$C22*VLOOKUP($A22,'Non-energy Multiplier'!$A$1:$AQ$44,COLUMN('Non-energy Multiplier'!K$1),0)</f>
        <v>263598665672.45081</v>
      </c>
      <c r="L22" s="230">
        <f>$C22*VLOOKUP($A22,'Non-energy Multiplier'!$A$1:$AQ$44,COLUMN('Non-energy Multiplier'!L$1),0)</f>
        <v>271111252994.64352</v>
      </c>
      <c r="M22" s="230">
        <f>$C22*VLOOKUP($A22,'Non-energy Multiplier'!$A$1:$AQ$44,COLUMN('Non-energy Multiplier'!M$1),0)</f>
        <v>278053097222.94659</v>
      </c>
      <c r="N22" s="230">
        <f>$C22*VLOOKUP($A22,'Non-energy Multiplier'!$A$1:$AQ$44,COLUMN('Non-energy Multiplier'!N$1),0)</f>
        <v>284183837867.45526</v>
      </c>
      <c r="O22" s="230">
        <f>$C22*VLOOKUP($A22,'Non-energy Multiplier'!$A$1:$AQ$44,COLUMN('Non-energy Multiplier'!O$1),0)</f>
        <v>289468958977.91742</v>
      </c>
      <c r="P22" s="230">
        <f>$C22*VLOOKUP($A22,'Non-energy Multiplier'!$A$1:$AQ$44,COLUMN('Non-energy Multiplier'!P$1),0)</f>
        <v>293938273326.12219</v>
      </c>
      <c r="Q22" s="230">
        <f>$C22*VLOOKUP($A22,'Non-energy Multiplier'!$A$1:$AQ$44,COLUMN('Non-energy Multiplier'!Q$1),0)</f>
        <v>297633850127.32147</v>
      </c>
      <c r="R22" s="230">
        <f>$C22*VLOOKUP($A22,'Non-energy Multiplier'!$A$1:$AQ$44,COLUMN('Non-energy Multiplier'!R$1),0)</f>
        <v>300608377274.81982</v>
      </c>
      <c r="S22" s="230">
        <f>$C22*VLOOKUP($A22,'Non-energy Multiplier'!$A$1:$AQ$44,COLUMN('Non-energy Multiplier'!S$1),0)</f>
        <v>302917231812.39294</v>
      </c>
      <c r="T22" s="230">
        <f>$C22*VLOOKUP($A22,'Non-energy Multiplier'!$A$1:$AQ$44,COLUMN('Non-energy Multiplier'!T$1),0)</f>
        <v>304597796285.21838</v>
      </c>
      <c r="U22" s="230">
        <f>$C22*VLOOKUP($A22,'Non-energy Multiplier'!$A$1:$AQ$44,COLUMN('Non-energy Multiplier'!U$1),0)</f>
        <v>305686449020.48877</v>
      </c>
      <c r="V22" s="230">
        <f>$C22*VLOOKUP($A22,'Non-energy Multiplier'!$A$1:$AQ$44,COLUMN('Non-energy Multiplier'!V$1),0)</f>
        <v>306223872799.84167</v>
      </c>
      <c r="W22" s="230">
        <f>$C22*VLOOKUP($A22,'Non-energy Multiplier'!$A$1:$AQ$44,COLUMN('Non-energy Multiplier'!W$1),0)</f>
        <v>306254236474.22546</v>
      </c>
      <c r="X22" s="230">
        <f>$C22*VLOOKUP($A22,'Non-energy Multiplier'!$A$1:$AQ$44,COLUMN('Non-energy Multiplier'!X$1),0)</f>
        <v>305824407729.82605</v>
      </c>
      <c r="Y22" s="230">
        <f>$C22*VLOOKUP($A22,'Non-energy Multiplier'!$A$1:$AQ$44,COLUMN('Non-energy Multiplier'!Y$1),0)</f>
        <v>304983212391.18628</v>
      </c>
      <c r="Z22" s="230">
        <f>$C22*VLOOKUP($A22,'Non-energy Multiplier'!$A$1:$AQ$44,COLUMN('Non-energy Multiplier'!Z$1),0)</f>
        <v>303780752670.35559</v>
      </c>
      <c r="AA22" s="230">
        <f>$C22*VLOOKUP($A22,'Non-energy Multiplier'!$A$1:$AQ$44,COLUMN('Non-energy Multiplier'!AA$1),0)</f>
        <v>302267793860.52496</v>
      </c>
      <c r="AB22" s="230">
        <f>$C22*VLOOKUP($A22,'Non-energy Multiplier'!$A$1:$AQ$44,COLUMN('Non-energy Multiplier'!AB$1),0)</f>
        <v>300495226228.8681</v>
      </c>
      <c r="AC22" s="230">
        <f>$C22*VLOOKUP($A22,'Non-energy Multiplier'!$A$1:$AQ$44,COLUMN('Non-energy Multiplier'!AC$1),0)</f>
        <v>298513606364.23938</v>
      </c>
      <c r="AD22" s="230">
        <f>$C22*VLOOKUP($A22,'Non-energy Multiplier'!$A$1:$AQ$44,COLUMN('Non-energy Multiplier'!AD$1),0)</f>
        <v>296372780037.65076</v>
      </c>
      <c r="AE22" s="230">
        <f>$C22*VLOOKUP($A22,'Non-energy Multiplier'!$A$1:$AQ$44,COLUMN('Non-energy Multiplier'!AE$1),0)</f>
        <v>294121586773.97418</v>
      </c>
      <c r="AF22" s="230">
        <f>$C22*VLOOKUP($A22,'Non-energy Multiplier'!$A$1:$AQ$44,COLUMN('Non-energy Multiplier'!AF$1),0)</f>
        <v>291807644831.80829</v>
      </c>
      <c r="AG22" s="230">
        <f>$C22*VLOOKUP($A22,'Non-energy Multiplier'!$A$1:$AQ$44,COLUMN('Non-energy Multiplier'!AG$1),0)</f>
        <v>289477214149.8241</v>
      </c>
      <c r="AH22" s="230">
        <f>$C22*VLOOKUP($A22,'Non-energy Multiplier'!$A$1:$AQ$44,COLUMN('Non-energy Multiplier'!AH$1),0)</f>
        <v>287175134035.80054</v>
      </c>
      <c r="AI22" s="230">
        <f>$C22*VLOOKUP($A22,'Non-energy Multiplier'!$A$1:$AQ$44,COLUMN('Non-energy Multiplier'!AI$1),0)</f>
        <v>284944831934.07184</v>
      </c>
      <c r="AJ22" s="230">
        <f>$C22*VLOOKUP($A22,'Non-energy Multiplier'!$A$1:$AQ$44,COLUMN('Non-energy Multiplier'!AJ$1),0)</f>
        <v>282828399488.12628</v>
      </c>
      <c r="AK22" s="230">
        <f>$C22*VLOOKUP($A22,'Non-energy Multiplier'!$A$1:$AQ$44,COLUMN('Non-energy Multiplier'!AK$1),0)</f>
        <v>280866732295.02374</v>
      </c>
      <c r="AL22" s="230">
        <f>$C22*VLOOKUP($A22,'Non-energy Multiplier'!$A$1:$AQ$44,COLUMN('Non-energy Multiplier'!AL$1),0)</f>
        <v>279099730204.78589</v>
      </c>
      <c r="AM22" s="230">
        <f>$C22*VLOOKUP($A22,'Non-energy Multiplier'!$A$1:$AQ$44,COLUMN('Non-energy Multiplier'!AM$1),0)</f>
        <v>277566555731.27588</v>
      </c>
      <c r="AN22" s="230">
        <f>$C22*VLOOKUP($A22,'Non-energy Multiplier'!$A$1:$AQ$44,COLUMN('Non-energy Multiplier'!AN$1),0)</f>
        <v>276305949096.42212</v>
      </c>
      <c r="AO22" s="230">
        <f>$C22*VLOOKUP($A22,'Non-energy Multiplier'!$A$1:$AQ$44,COLUMN('Non-energy Multiplier'!AO$1),0)</f>
        <v>275356599619.02002</v>
      </c>
      <c r="AP22" s="230">
        <f>$C22*VLOOKUP($A22,'Non-energy Multiplier'!$A$1:$AQ$44,COLUMN('Non-energy Multiplier'!AP$1),0)</f>
        <v>274757574583.47247</v>
      </c>
      <c r="AQ22" s="230">
        <f>$C22*VLOOKUP($A22,'Non-energy Multiplier'!$A$1:$AQ$44,COLUMN('Non-energy Multiplier'!AQ$1),0)</f>
        <v>274548808394.27939</v>
      </c>
    </row>
    <row r="23" spans="1:43" x14ac:dyDescent="0.25">
      <c r="A23" s="12" t="s">
        <v>21</v>
      </c>
      <c r="B23" s="230">
        <f>SUM('Non-energy Use 2019'!C24:AF24)</f>
        <v>1660735306126993.3</v>
      </c>
      <c r="C23" s="230">
        <f>SUM('Non-energy Use 2020'!C24:AF24)</f>
        <v>2347029655518628.5</v>
      </c>
      <c r="D23" s="230">
        <f>$C23*VLOOKUP($A23,'Non-energy Multiplier'!$A$1:$AQ$44,COLUMN('Non-energy Multiplier'!D$1),0)</f>
        <v>2458686977757138</v>
      </c>
      <c r="E23" s="230">
        <f>$C23*VLOOKUP($A23,'Non-energy Multiplier'!$A$1:$AQ$44,COLUMN('Non-energy Multiplier'!E$1),0)</f>
        <v>2622451050373619</v>
      </c>
      <c r="F23" s="230">
        <f>$C23*VLOOKUP($A23,'Non-energy Multiplier'!$A$1:$AQ$44,COLUMN('Non-energy Multiplier'!F$1),0)</f>
        <v>2786215122990099</v>
      </c>
      <c r="G23" s="230">
        <f>$C23*VLOOKUP($A23,'Non-energy Multiplier'!$A$1:$AQ$44,COLUMN('Non-energy Multiplier'!G$1),0)</f>
        <v>2938813463382728.5</v>
      </c>
      <c r="H23" s="230">
        <f>$C23*VLOOKUP($A23,'Non-energy Multiplier'!$A$1:$AQ$44,COLUMN('Non-energy Multiplier'!H$1),0)</f>
        <v>3091411803775357.5</v>
      </c>
      <c r="I23" s="230">
        <f>$C23*VLOOKUP($A23,'Non-energy Multiplier'!$A$1:$AQ$44,COLUMN('Non-energy Multiplier'!I$1),0)</f>
        <v>3160109380411766</v>
      </c>
      <c r="J23" s="230">
        <f>$C23*VLOOKUP($A23,'Non-energy Multiplier'!$A$1:$AQ$44,COLUMN('Non-energy Multiplier'!J$1),0)</f>
        <v>3228806957048173.5</v>
      </c>
      <c r="K23" s="230">
        <f>$C23*VLOOKUP($A23,'Non-energy Multiplier'!$A$1:$AQ$44,COLUMN('Non-energy Multiplier'!K$1),0)</f>
        <v>3297504533684582.5</v>
      </c>
      <c r="L23" s="230">
        <f>$C23*VLOOKUP($A23,'Non-energy Multiplier'!$A$1:$AQ$44,COLUMN('Non-energy Multiplier'!L$1),0)</f>
        <v>3366202110320989.5</v>
      </c>
      <c r="M23" s="230">
        <f>$C23*VLOOKUP($A23,'Non-energy Multiplier'!$A$1:$AQ$44,COLUMN('Non-energy Multiplier'!M$1),0)</f>
        <v>3434899686957398</v>
      </c>
      <c r="N23" s="230">
        <f>$C23*VLOOKUP($A23,'Non-energy Multiplier'!$A$1:$AQ$44,COLUMN('Non-energy Multiplier'!N$1),0)</f>
        <v>3439806827635181</v>
      </c>
      <c r="O23" s="230">
        <f>$C23*VLOOKUP($A23,'Non-energy Multiplier'!$A$1:$AQ$44,COLUMN('Non-energy Multiplier'!O$1),0)</f>
        <v>3444713968312965.5</v>
      </c>
      <c r="P23" s="230">
        <f>$C23*VLOOKUP($A23,'Non-energy Multiplier'!$A$1:$AQ$44,COLUMN('Non-energy Multiplier'!P$1),0)</f>
        <v>3449621108990748</v>
      </c>
      <c r="Q23" s="230">
        <f>$C23*VLOOKUP($A23,'Non-energy Multiplier'!$A$1:$AQ$44,COLUMN('Non-energy Multiplier'!Q$1),0)</f>
        <v>3454528249668532</v>
      </c>
      <c r="R23" s="230">
        <f>$C23*VLOOKUP($A23,'Non-energy Multiplier'!$A$1:$AQ$44,COLUMN('Non-energy Multiplier'!R$1),0)</f>
        <v>3459435390346315</v>
      </c>
      <c r="S23" s="230">
        <f>$C23*VLOOKUP($A23,'Non-energy Multiplier'!$A$1:$AQ$44,COLUMN('Non-energy Multiplier'!S$1),0)</f>
        <v>3420179713807249.5</v>
      </c>
      <c r="T23" s="230">
        <f>$C23*VLOOKUP($A23,'Non-energy Multiplier'!$A$1:$AQ$44,COLUMN('Non-energy Multiplier'!T$1),0)</f>
        <v>3380924037268184</v>
      </c>
      <c r="U23" s="230">
        <f>$C23*VLOOKUP($A23,'Non-energy Multiplier'!$A$1:$AQ$44,COLUMN('Non-energy Multiplier'!U$1),0)</f>
        <v>3341668360729117</v>
      </c>
      <c r="V23" s="230">
        <f>$C23*VLOOKUP($A23,'Non-energy Multiplier'!$A$1:$AQ$44,COLUMN('Non-energy Multiplier'!V$1),0)</f>
        <v>3302412684190051.5</v>
      </c>
      <c r="W23" s="230">
        <f>$C23*VLOOKUP($A23,'Non-energy Multiplier'!$A$1:$AQ$44,COLUMN('Non-energy Multiplier'!W$1),0)</f>
        <v>3263157007650986</v>
      </c>
      <c r="X23" s="230">
        <f>$C23*VLOOKUP($A23,'Non-energy Multiplier'!$A$1:$AQ$44,COLUMN('Non-energy Multiplier'!X$1),0)</f>
        <v>3189552312289569.5</v>
      </c>
      <c r="Y23" s="230">
        <f>$C23*VLOOKUP($A23,'Non-energy Multiplier'!$A$1:$AQ$44,COLUMN('Non-energy Multiplier'!Y$1),0)</f>
        <v>3115947616928154.5</v>
      </c>
      <c r="Z23" s="230">
        <f>$C23*VLOOKUP($A23,'Non-energy Multiplier'!$A$1:$AQ$44,COLUMN('Non-energy Multiplier'!Z$1),0)</f>
        <v>3042342921566738</v>
      </c>
      <c r="AA23" s="230">
        <f>$C23*VLOOKUP($A23,'Non-energy Multiplier'!$A$1:$AQ$44,COLUMN('Non-energy Multiplier'!AA$1),0)</f>
        <v>2968738226205322</v>
      </c>
      <c r="AB23" s="230">
        <f>$C23*VLOOKUP($A23,'Non-energy Multiplier'!$A$1:$AQ$44,COLUMN('Non-energy Multiplier'!AB$1),0)</f>
        <v>2895133530843906</v>
      </c>
      <c r="AC23" s="230">
        <f>$C23*VLOOKUP($A23,'Non-energy Multiplier'!$A$1:$AQ$44,COLUMN('Non-energy Multiplier'!AC$1),0)</f>
        <v>2821528835482490</v>
      </c>
      <c r="AD23" s="230">
        <f>$C23*VLOOKUP($A23,'Non-energy Multiplier'!$A$1:$AQ$44,COLUMN('Non-energy Multiplier'!AD$1),0)</f>
        <v>2747924140121074.5</v>
      </c>
      <c r="AE23" s="230">
        <f>$C23*VLOOKUP($A23,'Non-energy Multiplier'!$A$1:$AQ$44,COLUMN('Non-energy Multiplier'!AE$1),0)</f>
        <v>2674319444759658.5</v>
      </c>
      <c r="AF23" s="230">
        <f>$C23*VLOOKUP($A23,'Non-energy Multiplier'!$A$1:$AQ$44,COLUMN('Non-energy Multiplier'!AF$1),0)</f>
        <v>2600714749398243</v>
      </c>
      <c r="AG23" s="230">
        <f>$C23*VLOOKUP($A23,'Non-energy Multiplier'!$A$1:$AQ$44,COLUMN('Non-energy Multiplier'!AG$1),0)</f>
        <v>2527110054036827.5</v>
      </c>
      <c r="AH23" s="230">
        <f>$C23*VLOOKUP($A23,'Non-energy Multiplier'!$A$1:$AQ$44,COLUMN('Non-energy Multiplier'!AH$1),0)</f>
        <v>2463319179022687</v>
      </c>
      <c r="AI23" s="230">
        <f>$C23*VLOOKUP($A23,'Non-energy Multiplier'!$A$1:$AQ$44,COLUMN('Non-energy Multiplier'!AI$1),0)</f>
        <v>2399528304008546.5</v>
      </c>
      <c r="AJ23" s="230">
        <f>$C23*VLOOKUP($A23,'Non-energy Multiplier'!$A$1:$AQ$44,COLUMN('Non-energy Multiplier'!AJ$1),0)</f>
        <v>2335737428994406.5</v>
      </c>
      <c r="AK23" s="230">
        <f>$C23*VLOOKUP($A23,'Non-energy Multiplier'!$A$1:$AQ$44,COLUMN('Non-energy Multiplier'!AK$1),0)</f>
        <v>2271946553980266</v>
      </c>
      <c r="AL23" s="230">
        <f>$C23*VLOOKUP($A23,'Non-energy Multiplier'!$A$1:$AQ$44,COLUMN('Non-energy Multiplier'!AL$1),0)</f>
        <v>2208155678966125.8</v>
      </c>
      <c r="AM23" s="230">
        <f>$C23*VLOOKUP($A23,'Non-energy Multiplier'!$A$1:$AQ$44,COLUMN('Non-energy Multiplier'!AM$1),0)</f>
        <v>2141160385323296</v>
      </c>
      <c r="AN23" s="230">
        <f>$C23*VLOOKUP($A23,'Non-energy Multiplier'!$A$1:$AQ$44,COLUMN('Non-energy Multiplier'!AN$1),0)</f>
        <v>2074165091680466.8</v>
      </c>
      <c r="AO23" s="230">
        <f>$C23*VLOOKUP($A23,'Non-energy Multiplier'!$A$1:$AQ$44,COLUMN('Non-energy Multiplier'!AO$1),0)</f>
        <v>2007169798037637.5</v>
      </c>
      <c r="AP23" s="230">
        <f>$C23*VLOOKUP($A23,'Non-energy Multiplier'!$A$1:$AQ$44,COLUMN('Non-energy Multiplier'!AP$1),0)</f>
        <v>1940174504394807.8</v>
      </c>
      <c r="AQ23" s="230">
        <f>$C23*VLOOKUP($A23,'Non-energy Multiplier'!$A$1:$AQ$44,COLUMN('Non-energy Multiplier'!AQ$1),0)</f>
        <v>1873179210751978</v>
      </c>
    </row>
    <row r="24" spans="1:43" x14ac:dyDescent="0.25">
      <c r="A24" s="12" t="s">
        <v>1</v>
      </c>
      <c r="B24" s="230">
        <f>SUM('Non-energy Use 2019'!C25:AF25)</f>
        <v>3934948103246720</v>
      </c>
      <c r="C24" s="230">
        <f>SUM('Non-energy Use 2020'!C25:AF25)</f>
        <v>4473520184848598.5</v>
      </c>
      <c r="D24" s="230">
        <f>$C24*VLOOKUP($A24,'Non-energy Multiplier'!$A$1:$AQ$44,COLUMN('Non-energy Multiplier'!D$1),0)</f>
        <v>4763140225942517</v>
      </c>
      <c r="E24" s="230">
        <f>$C24*VLOOKUP($A24,'Non-energy Multiplier'!$A$1:$AQ$44,COLUMN('Non-energy Multiplier'!E$1),0)</f>
        <v>5245840294432381</v>
      </c>
      <c r="F24" s="230">
        <f>$C24*VLOOKUP($A24,'Non-energy Multiplier'!$A$1:$AQ$44,COLUMN('Non-energy Multiplier'!F$1),0)</f>
        <v>5670616354703462</v>
      </c>
      <c r="G24" s="230">
        <f>$C24*VLOOKUP($A24,'Non-energy Multiplier'!$A$1:$AQ$44,COLUMN('Non-energy Multiplier'!G$1),0)</f>
        <v>6037468406755760</v>
      </c>
      <c r="H24" s="230">
        <f>$C24*VLOOKUP($A24,'Non-energy Multiplier'!$A$1:$AQ$44,COLUMN('Non-energy Multiplier'!H$1),0)</f>
        <v>6404320458808056</v>
      </c>
      <c r="I24" s="230">
        <f>$C24*VLOOKUP($A24,'Non-energy Multiplier'!$A$1:$AQ$44,COLUMN('Non-energy Multiplier'!I$1),0)</f>
        <v>6637556957683643</v>
      </c>
      <c r="J24" s="230">
        <f>$C24*VLOOKUP($A24,'Non-energy Multiplier'!$A$1:$AQ$44,COLUMN('Non-energy Multiplier'!J$1),0)</f>
        <v>6870793456559229</v>
      </c>
      <c r="K24" s="230">
        <f>$C24*VLOOKUP($A24,'Non-energy Multiplier'!$A$1:$AQ$44,COLUMN('Non-energy Multiplier'!K$1),0)</f>
        <v>7104029955434816</v>
      </c>
      <c r="L24" s="230">
        <f>$C24*VLOOKUP($A24,'Non-energy Multiplier'!$A$1:$AQ$44,COLUMN('Non-energy Multiplier'!L$1),0)</f>
        <v>7337266454310403</v>
      </c>
      <c r="M24" s="230">
        <f>$C24*VLOOKUP($A24,'Non-energy Multiplier'!$A$1:$AQ$44,COLUMN('Non-energy Multiplier'!M$1),0)</f>
        <v>7570502953185990</v>
      </c>
      <c r="N24" s="230">
        <f>$C24*VLOOKUP($A24,'Non-energy Multiplier'!$A$1:$AQ$44,COLUMN('Non-energy Multiplier'!N$1),0)</f>
        <v>7704449902719943</v>
      </c>
      <c r="O24" s="230">
        <f>$C24*VLOOKUP($A24,'Non-energy Multiplier'!$A$1:$AQ$44,COLUMN('Non-energy Multiplier'!O$1),0)</f>
        <v>7838396852253896</v>
      </c>
      <c r="P24" s="230">
        <f>$C24*VLOOKUP($A24,'Non-energy Multiplier'!$A$1:$AQ$44,COLUMN('Non-energy Multiplier'!P$1),0)</f>
        <v>7972343801787850</v>
      </c>
      <c r="Q24" s="230">
        <f>$C24*VLOOKUP($A24,'Non-energy Multiplier'!$A$1:$AQ$44,COLUMN('Non-energy Multiplier'!Q$1),0)</f>
        <v>8106290751321802</v>
      </c>
      <c r="R24" s="230">
        <f>$C24*VLOOKUP($A24,'Non-energy Multiplier'!$A$1:$AQ$44,COLUMN('Non-energy Multiplier'!R$1),0)</f>
        <v>8240237700855756</v>
      </c>
      <c r="S24" s="230">
        <f>$C24*VLOOKUP($A24,'Non-energy Multiplier'!$A$1:$AQ$44,COLUMN('Non-energy Multiplier'!S$1),0)</f>
        <v>8309993306372117</v>
      </c>
      <c r="T24" s="230">
        <f>$C24*VLOOKUP($A24,'Non-energy Multiplier'!$A$1:$AQ$44,COLUMN('Non-energy Multiplier'!T$1),0)</f>
        <v>8379748911888477</v>
      </c>
      <c r="U24" s="230">
        <f>$C24*VLOOKUP($A24,'Non-energy Multiplier'!$A$1:$AQ$44,COLUMN('Non-energy Multiplier'!U$1),0)</f>
        <v>8449504517404838</v>
      </c>
      <c r="V24" s="230">
        <f>$C24*VLOOKUP($A24,'Non-energy Multiplier'!$A$1:$AQ$44,COLUMN('Non-energy Multiplier'!V$1),0)</f>
        <v>8519260122921199</v>
      </c>
      <c r="W24" s="230">
        <f>$C24*VLOOKUP($A24,'Non-energy Multiplier'!$A$1:$AQ$44,COLUMN('Non-energy Multiplier'!W$1),0)</f>
        <v>8589015728437557</v>
      </c>
      <c r="X24" s="230">
        <f>$C24*VLOOKUP($A24,'Non-energy Multiplier'!$A$1:$AQ$44,COLUMN('Non-energy Multiplier'!X$1),0)</f>
        <v>8620580266394199</v>
      </c>
      <c r="Y24" s="230">
        <f>$C24*VLOOKUP($A24,'Non-energy Multiplier'!$A$1:$AQ$44,COLUMN('Non-energy Multiplier'!Y$1),0)</f>
        <v>8652144804350840</v>
      </c>
      <c r="Z24" s="230">
        <f>$C24*VLOOKUP($A24,'Non-energy Multiplier'!$A$1:$AQ$44,COLUMN('Non-energy Multiplier'!Z$1),0)</f>
        <v>8683709342307481</v>
      </c>
      <c r="AA24" s="230">
        <f>$C24*VLOOKUP($A24,'Non-energy Multiplier'!$A$1:$AQ$44,COLUMN('Non-energy Multiplier'!AA$1),0)</f>
        <v>8715273880264122</v>
      </c>
      <c r="AB24" s="230">
        <f>$C24*VLOOKUP($A24,'Non-energy Multiplier'!$A$1:$AQ$44,COLUMN('Non-energy Multiplier'!AB$1),0)</f>
        <v>8746838418220765</v>
      </c>
      <c r="AC24" s="230">
        <f>$C24*VLOOKUP($A24,'Non-energy Multiplier'!$A$1:$AQ$44,COLUMN('Non-energy Multiplier'!AC$1),0)</f>
        <v>8745617171216489</v>
      </c>
      <c r="AD24" s="230">
        <f>$C24*VLOOKUP($A24,'Non-energy Multiplier'!$A$1:$AQ$44,COLUMN('Non-energy Multiplier'!AD$1),0)</f>
        <v>8744395924212215</v>
      </c>
      <c r="AE24" s="230">
        <f>$C24*VLOOKUP($A24,'Non-energy Multiplier'!$A$1:$AQ$44,COLUMN('Non-energy Multiplier'!AE$1),0)</f>
        <v>8743174677207940</v>
      </c>
      <c r="AF24" s="230">
        <f>$C24*VLOOKUP($A24,'Non-energy Multiplier'!$A$1:$AQ$44,COLUMN('Non-energy Multiplier'!AF$1),0)</f>
        <v>8741953430203664</v>
      </c>
      <c r="AG24" s="230">
        <f>$C24*VLOOKUP($A24,'Non-energy Multiplier'!$A$1:$AQ$44,COLUMN('Non-energy Multiplier'!AG$1),0)</f>
        <v>8740732183199391</v>
      </c>
      <c r="AH24" s="230">
        <f>$C24*VLOOKUP($A24,'Non-energy Multiplier'!$A$1:$AQ$44,COLUMN('Non-energy Multiplier'!AH$1),0)</f>
        <v>8709724071392625</v>
      </c>
      <c r="AI24" s="230">
        <f>$C24*VLOOKUP($A24,'Non-energy Multiplier'!$A$1:$AQ$44,COLUMN('Non-energy Multiplier'!AI$1),0)</f>
        <v>8678715959585862</v>
      </c>
      <c r="AJ24" s="230">
        <f>$C24*VLOOKUP($A24,'Non-energy Multiplier'!$A$1:$AQ$44,COLUMN('Non-energy Multiplier'!AJ$1),0)</f>
        <v>8647707847779097</v>
      </c>
      <c r="AK24" s="230">
        <f>$C24*VLOOKUP($A24,'Non-energy Multiplier'!$A$1:$AQ$44,COLUMN('Non-energy Multiplier'!AK$1),0)</f>
        <v>8616699735972332</v>
      </c>
      <c r="AL24" s="230">
        <f>$C24*VLOOKUP($A24,'Non-energy Multiplier'!$A$1:$AQ$44,COLUMN('Non-energy Multiplier'!AL$1),0)</f>
        <v>8585691624165567</v>
      </c>
      <c r="AM24" s="230">
        <f>$C24*VLOOKUP($A24,'Non-energy Multiplier'!$A$1:$AQ$44,COLUMN('Non-energy Multiplier'!AM$1),0)</f>
        <v>8549209579780469</v>
      </c>
      <c r="AN24" s="230">
        <f>$C24*VLOOKUP($A24,'Non-energy Multiplier'!$A$1:$AQ$44,COLUMN('Non-energy Multiplier'!AN$1),0)</f>
        <v>8512727535395372</v>
      </c>
      <c r="AO24" s="230">
        <f>$C24*VLOOKUP($A24,'Non-energy Multiplier'!$A$1:$AQ$44,COLUMN('Non-energy Multiplier'!AO$1),0)</f>
        <v>8476245491010275</v>
      </c>
      <c r="AP24" s="230">
        <f>$C24*VLOOKUP($A24,'Non-energy Multiplier'!$A$1:$AQ$44,COLUMN('Non-energy Multiplier'!AP$1),0)</f>
        <v>8439763446625178</v>
      </c>
      <c r="AQ24" s="230">
        <f>$C24*VLOOKUP($A24,'Non-energy Multiplier'!$A$1:$AQ$44,COLUMN('Non-energy Multiplier'!AQ$1),0)</f>
        <v>8403281402240080</v>
      </c>
    </row>
    <row r="25" spans="1:43" x14ac:dyDescent="0.25">
      <c r="A25" s="12" t="s">
        <v>22</v>
      </c>
      <c r="B25" s="230">
        <f>SUM('Non-energy Use 2019'!C26:AF26)</f>
        <v>10995283070.506569</v>
      </c>
      <c r="C25" s="230">
        <f>SUM('Non-energy Use 2020'!C26:AF26)</f>
        <v>11059175350.17075</v>
      </c>
      <c r="D25" s="230">
        <f>$C25*VLOOKUP($A25,'Non-energy Multiplier'!$A$1:$AQ$44,COLUMN('Non-energy Multiplier'!D$1),0)</f>
        <v>14370339500.579426</v>
      </c>
      <c r="E25" s="230">
        <f>$C25*VLOOKUP($A25,'Non-energy Multiplier'!$A$1:$AQ$44,COLUMN('Non-energy Multiplier'!E$1),0)</f>
        <v>14101523506.718386</v>
      </c>
      <c r="F25" s="230">
        <f>$C25*VLOOKUP($A25,'Non-energy Multiplier'!$A$1:$AQ$44,COLUMN('Non-energy Multiplier'!F$1),0)</f>
        <v>14383706775.309189</v>
      </c>
      <c r="G25" s="230">
        <f>$C25*VLOOKUP($A25,'Non-energy Multiplier'!$A$1:$AQ$44,COLUMN('Non-energy Multiplier'!G$1),0)</f>
        <v>15065253559.217196</v>
      </c>
      <c r="H25" s="230">
        <f>$C25*VLOOKUP($A25,'Non-energy Multiplier'!$A$1:$AQ$44,COLUMN('Non-energy Multiplier'!H$1),0)</f>
        <v>15886192191.658594</v>
      </c>
      <c r="I25" s="230">
        <f>$C25*VLOOKUP($A25,'Non-energy Multiplier'!$A$1:$AQ$44,COLUMN('Non-energy Multiplier'!I$1),0)</f>
        <v>16599425132.077246</v>
      </c>
      <c r="J25" s="230">
        <f>$C25*VLOOKUP($A25,'Non-energy Multiplier'!$A$1:$AQ$44,COLUMN('Non-energy Multiplier'!J$1),0)</f>
        <v>17175491467.639374</v>
      </c>
      <c r="K25" s="230">
        <f>$C25*VLOOKUP($A25,'Non-energy Multiplier'!$A$1:$AQ$44,COLUMN('Non-energy Multiplier'!K$1),0)</f>
        <v>17653728047.500015</v>
      </c>
      <c r="L25" s="230">
        <f>$C25*VLOOKUP($A25,'Non-energy Multiplier'!$A$1:$AQ$44,COLUMN('Non-energy Multiplier'!L$1),0)</f>
        <v>18081858629.525681</v>
      </c>
      <c r="M25" s="230">
        <f>$C25*VLOOKUP($A25,'Non-energy Multiplier'!$A$1:$AQ$44,COLUMN('Non-energy Multiplier'!M$1),0)</f>
        <v>18513875099.735168</v>
      </c>
      <c r="N25" s="230">
        <f>$C25*VLOOKUP($A25,'Non-energy Multiplier'!$A$1:$AQ$44,COLUMN('Non-energy Multiplier'!N$1),0)</f>
        <v>18997507975.124699</v>
      </c>
      <c r="O25" s="230">
        <f>$C25*VLOOKUP($A25,'Non-energy Multiplier'!$A$1:$AQ$44,COLUMN('Non-energy Multiplier'!O$1),0)</f>
        <v>19536876265.521503</v>
      </c>
      <c r="P25" s="230">
        <f>$C25*VLOOKUP($A25,'Non-energy Multiplier'!$A$1:$AQ$44,COLUMN('Non-energy Multiplier'!P$1),0)</f>
        <v>20124083854.824337</v>
      </c>
      <c r="Q25" s="230">
        <f>$C25*VLOOKUP($A25,'Non-energy Multiplier'!$A$1:$AQ$44,COLUMN('Non-energy Multiplier'!Q$1),0)</f>
        <v>20750230720.904602</v>
      </c>
      <c r="R25" s="230">
        <f>$C25*VLOOKUP($A25,'Non-energy Multiplier'!$A$1:$AQ$44,COLUMN('Non-energy Multiplier'!R$1),0)</f>
        <v>21405179709.754906</v>
      </c>
      <c r="S25" s="230">
        <f>$C25*VLOOKUP($A25,'Non-energy Multiplier'!$A$1:$AQ$44,COLUMN('Non-energy Multiplier'!S$1),0)</f>
        <v>22079221647.56871</v>
      </c>
      <c r="T25" s="230">
        <f>$C25*VLOOKUP($A25,'Non-energy Multiplier'!$A$1:$AQ$44,COLUMN('Non-energy Multiplier'!T$1),0)</f>
        <v>22768964612.800083</v>
      </c>
      <c r="U25" s="230">
        <f>$C25*VLOOKUP($A25,'Non-energy Multiplier'!$A$1:$AQ$44,COLUMN('Non-energy Multiplier'!U$1),0)</f>
        <v>23472515511.488537</v>
      </c>
      <c r="V25" s="230">
        <f>$C25*VLOOKUP($A25,'Non-energy Multiplier'!$A$1:$AQ$44,COLUMN('Non-energy Multiplier'!V$1),0)</f>
        <v>24187724031.269238</v>
      </c>
      <c r="W25" s="230">
        <f>$C25*VLOOKUP($A25,'Non-energy Multiplier'!$A$1:$AQ$44,COLUMN('Non-energy Multiplier'!W$1),0)</f>
        <v>24912171238.721237</v>
      </c>
      <c r="X25" s="230">
        <f>$C25*VLOOKUP($A25,'Non-energy Multiplier'!$A$1:$AQ$44,COLUMN('Non-energy Multiplier'!X$1),0)</f>
        <v>25643160415.092571</v>
      </c>
      <c r="Y25" s="230">
        <f>$C25*VLOOKUP($A25,'Non-energy Multiplier'!$A$1:$AQ$44,COLUMN('Non-energy Multiplier'!Y$1),0)</f>
        <v>26377710585.437683</v>
      </c>
      <c r="Z25" s="230">
        <f>$C25*VLOOKUP($A25,'Non-energy Multiplier'!$A$1:$AQ$44,COLUMN('Non-energy Multiplier'!Z$1),0)</f>
        <v>27112553214.62466</v>
      </c>
      <c r="AA25" s="230">
        <f>$C25*VLOOKUP($A25,'Non-energy Multiplier'!$A$1:$AQ$44,COLUMN('Non-energy Multiplier'!AA$1),0)</f>
        <v>27844132553.298317</v>
      </c>
      <c r="AB25" s="230">
        <f>$C25*VLOOKUP($A25,'Non-energy Multiplier'!$A$1:$AQ$44,COLUMN('Non-energy Multiplier'!AB$1),0)</f>
        <v>28568610115.884682</v>
      </c>
      <c r="AC25" s="230">
        <f>$C25*VLOOKUP($A25,'Non-energy Multiplier'!$A$1:$AQ$44,COLUMN('Non-energy Multiplier'!AC$1),0)</f>
        <v>29281873759.273823</v>
      </c>
      <c r="AD25" s="230">
        <f>$C25*VLOOKUP($A25,'Non-energy Multiplier'!$A$1:$AQ$44,COLUMN('Non-energy Multiplier'!AD$1),0)</f>
        <v>29979551803.158588</v>
      </c>
      <c r="AE25" s="230">
        <f>$C25*VLOOKUP($A25,'Non-energy Multiplier'!$A$1:$AQ$44,COLUMN('Non-energy Multiplier'!AE$1),0)</f>
        <v>30657032589.532696</v>
      </c>
      <c r="AF25" s="230">
        <f>$C25*VLOOKUP($A25,'Non-energy Multiplier'!$A$1:$AQ$44,COLUMN('Non-energy Multiplier'!AF$1),0)</f>
        <v>31309489818.190346</v>
      </c>
      <c r="AG25" s="230">
        <f>$C25*VLOOKUP($A25,'Non-energy Multiplier'!$A$1:$AQ$44,COLUMN('Non-energy Multiplier'!AG$1),0)</f>
        <v>31931913916.211395</v>
      </c>
      <c r="AH25" s="230">
        <f>$C25*VLOOKUP($A25,'Non-energy Multiplier'!$A$1:$AQ$44,COLUMN('Non-energy Multiplier'!AH$1),0)</f>
        <v>32519149601.766624</v>
      </c>
      <c r="AI25" s="230">
        <f>$C25*VLOOKUP($A25,'Non-energy Multiplier'!$A$1:$AQ$44,COLUMN('Non-energy Multiplier'!AI$1),0)</f>
        <v>33065939686.134892</v>
      </c>
      <c r="AJ25" s="230">
        <f>$C25*VLOOKUP($A25,'Non-energy Multiplier'!$A$1:$AQ$44,COLUMN('Non-energy Multiplier'!AJ$1),0)</f>
        <v>33566975023.215973</v>
      </c>
      <c r="AK25" s="230">
        <f>$C25*VLOOKUP($A25,'Non-energy Multiplier'!$A$1:$AQ$44,COLUMN('Non-energy Multiplier'!AK$1),0)</f>
        <v>34016950364.437588</v>
      </c>
      <c r="AL25" s="230">
        <f>$C25*VLOOKUP($A25,'Non-energy Multiplier'!$A$1:$AQ$44,COLUMN('Non-energy Multiplier'!AL$1),0)</f>
        <v>34410625711.021622</v>
      </c>
      <c r="AM25" s="230">
        <f>$C25*VLOOKUP($A25,'Non-energy Multiplier'!$A$1:$AQ$44,COLUMN('Non-energy Multiplier'!AM$1),0)</f>
        <v>34742892578.192833</v>
      </c>
      <c r="AN25" s="230">
        <f>$C25*VLOOKUP($A25,'Non-energy Multiplier'!$A$1:$AQ$44,COLUMN('Non-energy Multiplier'!AN$1),0)</f>
        <v>35008844401.088669</v>
      </c>
      <c r="AO25" s="230">
        <f>$C25*VLOOKUP($A25,'Non-energy Multiplier'!$A$1:$AQ$44,COLUMN('Non-energy Multiplier'!AO$1),0)</f>
        <v>35203850124.78849</v>
      </c>
      <c r="AP25" s="230">
        <f>$C25*VLOOKUP($A25,'Non-energy Multiplier'!$A$1:$AQ$44,COLUMN('Non-energy Multiplier'!AP$1),0)</f>
        <v>35323629836.748611</v>
      </c>
      <c r="AQ25" s="230">
        <f>$C25*VLOOKUP($A25,'Non-energy Multiplier'!$A$1:$AQ$44,COLUMN('Non-energy Multiplier'!AQ$1),0)</f>
        <v>35364331125.500969</v>
      </c>
    </row>
    <row r="26" spans="1:43" x14ac:dyDescent="0.25">
      <c r="A26" s="12" t="s">
        <v>23</v>
      </c>
      <c r="B26" s="133">
        <f>SUM('Non-energy Use 2019'!C27:AF27)</f>
        <v>0</v>
      </c>
      <c r="C26" s="133">
        <f>SUM('Non-energy Use 2020'!C27:AF27)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</row>
    <row r="27" spans="1:43" x14ac:dyDescent="0.25">
      <c r="A27" s="12" t="s">
        <v>24</v>
      </c>
      <c r="B27" s="230">
        <f>SUM('Non-energy Use 2019'!C28:AF28)</f>
        <v>439850744191.71313</v>
      </c>
      <c r="C27" s="230">
        <f>SUM('Non-energy Use 2020'!C28:AF28)</f>
        <v>456648929798.03918</v>
      </c>
      <c r="D27" s="230">
        <f>$C27*VLOOKUP($A27,'Non-energy Multiplier'!$A$1:$AQ$44,COLUMN('Non-energy Multiplier'!D$1),0)</f>
        <v>505411835400.72717</v>
      </c>
      <c r="E27" s="230">
        <f>$C27*VLOOKUP($A27,'Non-energy Multiplier'!$A$1:$AQ$44,COLUMN('Non-energy Multiplier'!E$1),0)</f>
        <v>504172062126.44495</v>
      </c>
      <c r="F27" s="230">
        <f>$C27*VLOOKUP($A27,'Non-energy Multiplier'!$A$1:$AQ$44,COLUMN('Non-energy Multiplier'!F$1),0)</f>
        <v>511500885984.12244</v>
      </c>
      <c r="G27" s="230">
        <f>$C27*VLOOKUP($A27,'Non-energy Multiplier'!$A$1:$AQ$44,COLUMN('Non-energy Multiplier'!G$1),0)</f>
        <v>529441442167.85687</v>
      </c>
      <c r="H27" s="230">
        <f>$C27*VLOOKUP($A27,'Non-energy Multiplier'!$A$1:$AQ$44,COLUMN('Non-energy Multiplier'!H$1),0)</f>
        <v>551755224972.23376</v>
      </c>
      <c r="I27" s="230">
        <f>$C27*VLOOKUP($A27,'Non-energy Multiplier'!$A$1:$AQ$44,COLUMN('Non-energy Multiplier'!I$1),0)</f>
        <v>572594695442.75781</v>
      </c>
      <c r="J27" s="230">
        <f>$C27*VLOOKUP($A27,'Non-energy Multiplier'!$A$1:$AQ$44,COLUMN('Non-energy Multiplier'!J$1),0)</f>
        <v>590452753983.94055</v>
      </c>
      <c r="K27" s="230">
        <f>$C27*VLOOKUP($A27,'Non-energy Multiplier'!$A$1:$AQ$44,COLUMN('Non-energy Multiplier'!K$1),0)</f>
        <v>605043901126.65283</v>
      </c>
      <c r="L27" s="230">
        <f>$C27*VLOOKUP($A27,'Non-energy Multiplier'!$A$1:$AQ$44,COLUMN('Non-energy Multiplier'!L$1),0)</f>
        <v>616140081752.79614</v>
      </c>
      <c r="M27" s="230">
        <f>$C27*VLOOKUP($A27,'Non-energy Multiplier'!$A$1:$AQ$44,COLUMN('Non-energy Multiplier'!M$1),0)</f>
        <v>623576603094.05322</v>
      </c>
      <c r="N27" s="230">
        <f>$C27*VLOOKUP($A27,'Non-energy Multiplier'!$A$1:$AQ$44,COLUMN('Non-energy Multiplier'!N$1),0)</f>
        <v>627379976847.62195</v>
      </c>
      <c r="O27" s="230">
        <f>$C27*VLOOKUP($A27,'Non-energy Multiplier'!$A$1:$AQ$44,COLUMN('Non-energy Multiplier'!O$1),0)</f>
        <v>628141985721.28979</v>
      </c>
      <c r="P27" s="230">
        <f>$C27*VLOOKUP($A27,'Non-energy Multiplier'!$A$1:$AQ$44,COLUMN('Non-energy Multiplier'!P$1),0)</f>
        <v>626632527588.73889</v>
      </c>
      <c r="Q27" s="230">
        <f>$C27*VLOOKUP($A27,'Non-energy Multiplier'!$A$1:$AQ$44,COLUMN('Non-energy Multiplier'!Q$1),0)</f>
        <v>623645228337.51013</v>
      </c>
      <c r="R27" s="230">
        <f>$C27*VLOOKUP($A27,'Non-energy Multiplier'!$A$1:$AQ$44,COLUMN('Non-energy Multiplier'!R$1),0)</f>
        <v>619973955223.94373</v>
      </c>
      <c r="S27" s="230">
        <f>$C27*VLOOKUP($A27,'Non-energy Multiplier'!$A$1:$AQ$44,COLUMN('Non-energy Multiplier'!S$1),0)</f>
        <v>616272095060.1582</v>
      </c>
      <c r="T27" s="230">
        <f>$C27*VLOOKUP($A27,'Non-energy Multiplier'!$A$1:$AQ$44,COLUMN('Non-energy Multiplier'!T$1),0)</f>
        <v>612672708842.255</v>
      </c>
      <c r="U27" s="230">
        <f>$C27*VLOOKUP($A27,'Non-energy Multiplier'!$A$1:$AQ$44,COLUMN('Non-energy Multiplier'!U$1),0)</f>
        <v>609180128973.26782</v>
      </c>
      <c r="V27" s="230">
        <f>$C27*VLOOKUP($A27,'Non-energy Multiplier'!$A$1:$AQ$44,COLUMN('Non-energy Multiplier'!V$1),0)</f>
        <v>605798605632.11523</v>
      </c>
      <c r="W27" s="230">
        <f>$C27*VLOOKUP($A27,'Non-energy Multiplier'!$A$1:$AQ$44,COLUMN('Non-energy Multiplier'!W$1),0)</f>
        <v>602532315993.96326</v>
      </c>
      <c r="X27" s="230">
        <f>$C27*VLOOKUP($A27,'Non-energy Multiplier'!$A$1:$AQ$44,COLUMN('Non-energy Multiplier'!X$1),0)</f>
        <v>599385373749.28418</v>
      </c>
      <c r="Y27" s="230">
        <f>$C27*VLOOKUP($A27,'Non-energy Multiplier'!$A$1:$AQ$44,COLUMN('Non-energy Multiplier'!Y$1),0)</f>
        <v>596361838918.96985</v>
      </c>
      <c r="Z27" s="230">
        <f>$C27*VLOOKUP($A27,'Non-energy Multiplier'!$A$1:$AQ$44,COLUMN('Non-energy Multiplier'!Z$1),0)</f>
        <v>593465727965.14673</v>
      </c>
      <c r="AA27" s="230">
        <f>$C27*VLOOKUP($A27,'Non-energy Multiplier'!$A$1:$AQ$44,COLUMN('Non-energy Multiplier'!AA$1),0)</f>
        <v>590701024199.72424</v>
      </c>
      <c r="AB27" s="230">
        <f>$C27*VLOOKUP($A27,'Non-energy Multiplier'!$A$1:$AQ$44,COLUMN('Non-energy Multiplier'!AB$1),0)</f>
        <v>588071688495.12488</v>
      </c>
      <c r="AC27" s="230">
        <f>$C27*VLOOKUP($A27,'Non-energy Multiplier'!$A$1:$AQ$44,COLUMN('Non-energy Multiplier'!AC$1),0)</f>
        <v>585581670304.1521</v>
      </c>
      <c r="AD27" s="230">
        <f>$C27*VLOOKUP($A27,'Non-energy Multiplier'!$A$1:$AQ$44,COLUMN('Non-energy Multiplier'!AD$1),0)</f>
        <v>583234918998.55933</v>
      </c>
      <c r="AE27" s="230">
        <f>$C27*VLOOKUP($A27,'Non-energy Multiplier'!$A$1:$AQ$44,COLUMN('Non-energy Multiplier'!AE$1),0)</f>
        <v>581035395538.55835</v>
      </c>
      <c r="AF27" s="230">
        <f>$C27*VLOOKUP($A27,'Non-energy Multiplier'!$A$1:$AQ$44,COLUMN('Non-energy Multiplier'!AF$1),0)</f>
        <v>578987084488.26819</v>
      </c>
      <c r="AG27" s="230">
        <f>$C27*VLOOKUP($A27,'Non-energy Multiplier'!$A$1:$AQ$44,COLUMN('Non-energy Multiplier'!AG$1),0)</f>
        <v>577094006394.99915</v>
      </c>
      <c r="AH27" s="230">
        <f>$C27*VLOOKUP($A27,'Non-energy Multiplier'!$A$1:$AQ$44,COLUMN('Non-energy Multiplier'!AH$1),0)</f>
        <v>575360230553.26831</v>
      </c>
      <c r="AI27" s="230">
        <f>$C27*VLOOKUP($A27,'Non-energy Multiplier'!$A$1:$AQ$44,COLUMN('Non-energy Multiplier'!AI$1),0)</f>
        <v>573789888177.57166</v>
      </c>
      <c r="AJ27" s="230">
        <f>$C27*VLOOKUP($A27,'Non-energy Multiplier'!$A$1:$AQ$44,COLUMN('Non-energy Multiplier'!AJ$1),0)</f>
        <v>572387186011.20215</v>
      </c>
      <c r="AK27" s="230">
        <f>$C27*VLOOKUP($A27,'Non-energy Multiplier'!$A$1:$AQ$44,COLUMN('Non-energy Multiplier'!AK$1),0)</f>
        <v>571156420401.8457</v>
      </c>
      <c r="AL27" s="230">
        <f>$C27*VLOOKUP($A27,'Non-energy Multiplier'!$A$1:$AQ$44,COLUMN('Non-energy Multiplier'!AL$1),0)</f>
        <v>570101991878.30322</v>
      </c>
      <c r="AM27" s="230">
        <f>$C27*VLOOKUP($A27,'Non-energy Multiplier'!$A$1:$AQ$44,COLUMN('Non-energy Multiplier'!AM$1),0)</f>
        <v>569228420266.49353</v>
      </c>
      <c r="AN27" s="230">
        <f>$C27*VLOOKUP($A27,'Non-energy Multiplier'!$A$1:$AQ$44,COLUMN('Non-energy Multiplier'!AN$1),0)</f>
        <v>568540360386.92383</v>
      </c>
      <c r="AO27" s="230">
        <f>$C27*VLOOKUP($A27,'Non-energy Multiplier'!$A$1:$AQ$44,COLUMN('Non-energy Multiplier'!AO$1),0)</f>
        <v>568042618380.08008</v>
      </c>
      <c r="AP27" s="230">
        <f>$C27*VLOOKUP($A27,'Non-energy Multiplier'!$A$1:$AQ$44,COLUMN('Non-energy Multiplier'!AP$1),0)</f>
        <v>567740168710.74048</v>
      </c>
      <c r="AQ27" s="230">
        <f>$C27*VLOOKUP($A27,'Non-energy Multiplier'!$A$1:$AQ$44,COLUMN('Non-energy Multiplier'!AQ$1),0)</f>
        <v>567638171907.08569</v>
      </c>
    </row>
    <row r="28" spans="1:43" x14ac:dyDescent="0.25">
      <c r="A28" s="12" t="s">
        <v>25</v>
      </c>
      <c r="B28" s="230">
        <f>SUM('Non-energy Use 2019'!C29:AF29)</f>
        <v>900156074881717.63</v>
      </c>
      <c r="C28" s="230">
        <f>SUM('Non-energy Use 2020'!C29:AF29)</f>
        <v>1064249359425193.1</v>
      </c>
      <c r="D28" s="230">
        <f>$C28*VLOOKUP($A28,'Non-energy Multiplier'!$A$1:$AQ$44,COLUMN('Non-energy Multiplier'!D$1),0)</f>
        <v>1075707060333962</v>
      </c>
      <c r="E28" s="230">
        <f>$C28*VLOOKUP($A28,'Non-energy Multiplier'!$A$1:$AQ$44,COLUMN('Non-energy Multiplier'!E$1),0)</f>
        <v>1092511688333489.8</v>
      </c>
      <c r="F28" s="230">
        <f>$C28*VLOOKUP($A28,'Non-energy Multiplier'!$A$1:$AQ$44,COLUMN('Non-energy Multiplier'!F$1),0)</f>
        <v>1109316316333017.1</v>
      </c>
      <c r="G28" s="230">
        <f>$C28*VLOOKUP($A28,'Non-energy Multiplier'!$A$1:$AQ$44,COLUMN('Non-energy Multiplier'!G$1),0)</f>
        <v>1124975174241668</v>
      </c>
      <c r="H28" s="230">
        <f>$C28*VLOOKUP($A28,'Non-energy Multiplier'!$A$1:$AQ$44,COLUMN('Non-energy Multiplier'!H$1),0)</f>
        <v>1140634032150318.8</v>
      </c>
      <c r="I28" s="230">
        <f>$C28*VLOOKUP($A28,'Non-energy Multiplier'!$A$1:$AQ$44,COLUMN('Non-energy Multiplier'!I$1),0)</f>
        <v>1155096276732411.5</v>
      </c>
      <c r="J28" s="230">
        <f>$C28*VLOOKUP($A28,'Non-energy Multiplier'!$A$1:$AQ$44,COLUMN('Non-energy Multiplier'!J$1),0)</f>
        <v>1169558521314504.3</v>
      </c>
      <c r="K28" s="230">
        <f>$C28*VLOOKUP($A28,'Non-energy Multiplier'!$A$1:$AQ$44,COLUMN('Non-energy Multiplier'!K$1),0)</f>
        <v>1184020765896597</v>
      </c>
      <c r="L28" s="230">
        <f>$C28*VLOOKUP($A28,'Non-energy Multiplier'!$A$1:$AQ$44,COLUMN('Non-energy Multiplier'!L$1),0)</f>
        <v>1198483010478690</v>
      </c>
      <c r="M28" s="230">
        <f>$C28*VLOOKUP($A28,'Non-energy Multiplier'!$A$1:$AQ$44,COLUMN('Non-energy Multiplier'!M$1),0)</f>
        <v>1212945255060782.8</v>
      </c>
      <c r="N28" s="230">
        <f>$C28*VLOOKUP($A28,'Non-energy Multiplier'!$A$1:$AQ$44,COLUMN('Non-energy Multiplier'!N$1),0)</f>
        <v>1199218559527460</v>
      </c>
      <c r="O28" s="230">
        <f>$C28*VLOOKUP($A28,'Non-energy Multiplier'!$A$1:$AQ$44,COLUMN('Non-energy Multiplier'!O$1),0)</f>
        <v>1185491863994136.8</v>
      </c>
      <c r="P28" s="230">
        <f>$C28*VLOOKUP($A28,'Non-energy Multiplier'!$A$1:$AQ$44,COLUMN('Non-energy Multiplier'!P$1),0)</f>
        <v>1171765168460814</v>
      </c>
      <c r="Q28" s="230">
        <f>$C28*VLOOKUP($A28,'Non-energy Multiplier'!$A$1:$AQ$44,COLUMN('Non-energy Multiplier'!Q$1),0)</f>
        <v>1158038472927490.8</v>
      </c>
      <c r="R28" s="230">
        <f>$C28*VLOOKUP($A28,'Non-energy Multiplier'!$A$1:$AQ$44,COLUMN('Non-energy Multiplier'!R$1),0)</f>
        <v>1144311777394168</v>
      </c>
      <c r="S28" s="230">
        <f>$C28*VLOOKUP($A28,'Non-energy Multiplier'!$A$1:$AQ$44,COLUMN('Non-energy Multiplier'!S$1),0)</f>
        <v>1124718456355922.3</v>
      </c>
      <c r="T28" s="230">
        <f>$C28*VLOOKUP($A28,'Non-energy Multiplier'!$A$1:$AQ$44,COLUMN('Non-energy Multiplier'!T$1),0)</f>
        <v>1105125135317676.6</v>
      </c>
      <c r="U28" s="230">
        <f>$C28*VLOOKUP($A28,'Non-energy Multiplier'!$A$1:$AQ$44,COLUMN('Non-energy Multiplier'!U$1),0)</f>
        <v>1085531814279430.8</v>
      </c>
      <c r="V28" s="230">
        <f>$C28*VLOOKUP($A28,'Non-energy Multiplier'!$A$1:$AQ$44,COLUMN('Non-energy Multiplier'!V$1),0)</f>
        <v>1065938493241185.1</v>
      </c>
      <c r="W28" s="230">
        <f>$C28*VLOOKUP($A28,'Non-energy Multiplier'!$A$1:$AQ$44,COLUMN('Non-energy Multiplier'!W$1),0)</f>
        <v>1046345172202939.5</v>
      </c>
      <c r="X28" s="230">
        <f>$C28*VLOOKUP($A28,'Non-energy Multiplier'!$A$1:$AQ$44,COLUMN('Non-energy Multiplier'!X$1),0)</f>
        <v>1019474534972033.9</v>
      </c>
      <c r="Y28" s="230">
        <f>$C28*VLOOKUP($A28,'Non-energy Multiplier'!$A$1:$AQ$44,COLUMN('Non-energy Multiplier'!Y$1),0)</f>
        <v>992603897741128.25</v>
      </c>
      <c r="Z28" s="230">
        <f>$C28*VLOOKUP($A28,'Non-energy Multiplier'!$A$1:$AQ$44,COLUMN('Non-energy Multiplier'!Z$1),0)</f>
        <v>965733260510222.63</v>
      </c>
      <c r="AA28" s="230">
        <f>$C28*VLOOKUP($A28,'Non-energy Multiplier'!$A$1:$AQ$44,COLUMN('Non-energy Multiplier'!AA$1),0)</f>
        <v>938862623279317</v>
      </c>
      <c r="AB28" s="230">
        <f>$C28*VLOOKUP($A28,'Non-energy Multiplier'!$A$1:$AQ$44,COLUMN('Non-energy Multiplier'!AB$1),0)</f>
        <v>911991986048411.38</v>
      </c>
      <c r="AC28" s="230">
        <f>$C28*VLOOKUP($A28,'Non-energy Multiplier'!$A$1:$AQ$44,COLUMN('Non-energy Multiplier'!AC$1),0)</f>
        <v>891243817469826.63</v>
      </c>
      <c r="AD28" s="230">
        <f>$C28*VLOOKUP($A28,'Non-energy Multiplier'!$A$1:$AQ$44,COLUMN('Non-energy Multiplier'!AD$1),0)</f>
        <v>870495648891241.75</v>
      </c>
      <c r="AE28" s="230">
        <f>$C28*VLOOKUP($A28,'Non-energy Multiplier'!$A$1:$AQ$44,COLUMN('Non-energy Multiplier'!AE$1),0)</f>
        <v>849747480312657</v>
      </c>
      <c r="AF28" s="230">
        <f>$C28*VLOOKUP($A28,'Non-energy Multiplier'!$A$1:$AQ$44,COLUMN('Non-energy Multiplier'!AF$1),0)</f>
        <v>828999311734072.38</v>
      </c>
      <c r="AG28" s="230">
        <f>$C28*VLOOKUP($A28,'Non-energy Multiplier'!$A$1:$AQ$44,COLUMN('Non-energy Multiplier'!AG$1),0)</f>
        <v>808251143155487.5</v>
      </c>
      <c r="AH28" s="230">
        <f>$C28*VLOOKUP($A28,'Non-energy Multiplier'!$A$1:$AQ$44,COLUMN('Non-energy Multiplier'!AH$1),0)</f>
        <v>795771682965730.75</v>
      </c>
      <c r="AI28" s="230">
        <f>$C28*VLOOKUP($A28,'Non-energy Multiplier'!$A$1:$AQ$44,COLUMN('Non-energy Multiplier'!AI$1),0)</f>
        <v>783292222775974</v>
      </c>
      <c r="AJ28" s="230">
        <f>$C28*VLOOKUP($A28,'Non-energy Multiplier'!$A$1:$AQ$44,COLUMN('Non-energy Multiplier'!AJ$1),0)</f>
        <v>770812762586217.13</v>
      </c>
      <c r="AK28" s="230">
        <f>$C28*VLOOKUP($A28,'Non-energy Multiplier'!$A$1:$AQ$44,COLUMN('Non-energy Multiplier'!AK$1),0)</f>
        <v>758333302396460.5</v>
      </c>
      <c r="AL28" s="230">
        <f>$C28*VLOOKUP($A28,'Non-energy Multiplier'!$A$1:$AQ$44,COLUMN('Non-energy Multiplier'!AL$1),0)</f>
        <v>745853842206703.75</v>
      </c>
      <c r="AM28" s="230">
        <f>$C28*VLOOKUP($A28,'Non-energy Multiplier'!$A$1:$AQ$44,COLUMN('Non-energy Multiplier'!AM$1),0)</f>
        <v>739623175554311.13</v>
      </c>
      <c r="AN28" s="230">
        <f>$C28*VLOOKUP($A28,'Non-energy Multiplier'!$A$1:$AQ$44,COLUMN('Non-energy Multiplier'!AN$1),0)</f>
        <v>733392508901918.38</v>
      </c>
      <c r="AO28" s="230">
        <f>$C28*VLOOKUP($A28,'Non-energy Multiplier'!$A$1:$AQ$44,COLUMN('Non-energy Multiplier'!AO$1),0)</f>
        <v>727161842249525.75</v>
      </c>
      <c r="AP28" s="230">
        <f>$C28*VLOOKUP($A28,'Non-energy Multiplier'!$A$1:$AQ$44,COLUMN('Non-energy Multiplier'!AP$1),0)</f>
        <v>720931175597133.13</v>
      </c>
      <c r="AQ28" s="230">
        <f>$C28*VLOOKUP($A28,'Non-energy Multiplier'!$A$1:$AQ$44,COLUMN('Non-energy Multiplier'!AQ$1),0)</f>
        <v>714700508944740.38</v>
      </c>
    </row>
    <row r="29" spans="1:43" x14ac:dyDescent="0.25">
      <c r="A29" s="12" t="s">
        <v>26</v>
      </c>
      <c r="B29" s="230">
        <f>SUM('Non-energy Use 2019'!C30:AF30)</f>
        <v>1488257714833770.3</v>
      </c>
      <c r="C29" s="230">
        <f>SUM('Non-energy Use 2020'!C30:AF30)</f>
        <v>1632430037867908.8</v>
      </c>
      <c r="D29" s="230">
        <f>$C29*VLOOKUP($A29,'Non-energy Multiplier'!$A$1:$AQ$44,COLUMN('Non-energy Multiplier'!D$1),0)</f>
        <v>1694713570412108.3</v>
      </c>
      <c r="E29" s="230">
        <f>$C29*VLOOKUP($A29,'Non-energy Multiplier'!$A$1:$AQ$44,COLUMN('Non-energy Multiplier'!E$1),0)</f>
        <v>1786062751476934</v>
      </c>
      <c r="F29" s="230">
        <f>$C29*VLOOKUP($A29,'Non-energy Multiplier'!$A$1:$AQ$44,COLUMN('Non-energy Multiplier'!F$1),0)</f>
        <v>1877411932541760.3</v>
      </c>
      <c r="G29" s="230">
        <f>$C29*VLOOKUP($A29,'Non-energy Multiplier'!$A$1:$AQ$44,COLUMN('Non-energy Multiplier'!G$1),0)</f>
        <v>1962532760352165.8</v>
      </c>
      <c r="H29" s="230">
        <f>$C29*VLOOKUP($A29,'Non-energy Multiplier'!$A$1:$AQ$44,COLUMN('Non-energy Multiplier'!H$1),0)</f>
        <v>2047653588162571.3</v>
      </c>
      <c r="I29" s="230">
        <f>$C29*VLOOKUP($A29,'Non-energy Multiplier'!$A$1:$AQ$44,COLUMN('Non-energy Multiplier'!I$1),0)</f>
        <v>2093157001232850.8</v>
      </c>
      <c r="J29" s="230">
        <f>$C29*VLOOKUP($A29,'Non-energy Multiplier'!$A$1:$AQ$44,COLUMN('Non-energy Multiplier'!J$1),0)</f>
        <v>2138660414303130</v>
      </c>
      <c r="K29" s="230">
        <f>$C29*VLOOKUP($A29,'Non-energy Multiplier'!$A$1:$AQ$44,COLUMN('Non-energy Multiplier'!K$1),0)</f>
        <v>2184163827373409.5</v>
      </c>
      <c r="L29" s="230">
        <f>$C29*VLOOKUP($A29,'Non-energy Multiplier'!$A$1:$AQ$44,COLUMN('Non-energy Multiplier'!L$1),0)</f>
        <v>2229667240443689</v>
      </c>
      <c r="M29" s="230">
        <f>$C29*VLOOKUP($A29,'Non-energy Multiplier'!$A$1:$AQ$44,COLUMN('Non-energy Multiplier'!M$1),0)</f>
        <v>2275170653513968</v>
      </c>
      <c r="N29" s="230">
        <f>$C29*VLOOKUP($A29,'Non-energy Multiplier'!$A$1:$AQ$44,COLUMN('Non-energy Multiplier'!N$1),0)</f>
        <v>2278420897304702.5</v>
      </c>
      <c r="O29" s="230">
        <f>$C29*VLOOKUP($A29,'Non-energy Multiplier'!$A$1:$AQ$44,COLUMN('Non-energy Multiplier'!O$1),0)</f>
        <v>2281671141095436.5</v>
      </c>
      <c r="P29" s="230">
        <f>$C29*VLOOKUP($A29,'Non-energy Multiplier'!$A$1:$AQ$44,COLUMN('Non-energy Multiplier'!P$1),0)</f>
        <v>2284921384886171</v>
      </c>
      <c r="Q29" s="230">
        <f>$C29*VLOOKUP($A29,'Non-energy Multiplier'!$A$1:$AQ$44,COLUMN('Non-energy Multiplier'!Q$1),0)</f>
        <v>2288171628676905</v>
      </c>
      <c r="R29" s="230">
        <f>$C29*VLOOKUP($A29,'Non-energy Multiplier'!$A$1:$AQ$44,COLUMN('Non-energy Multiplier'!R$1),0)</f>
        <v>2291421872467639.5</v>
      </c>
      <c r="S29" s="230">
        <f>$C29*VLOOKUP($A29,'Non-energy Multiplier'!$A$1:$AQ$44,COLUMN('Non-energy Multiplier'!S$1),0)</f>
        <v>2265419922141765.5</v>
      </c>
      <c r="T29" s="230">
        <f>$C29*VLOOKUP($A29,'Non-energy Multiplier'!$A$1:$AQ$44,COLUMN('Non-energy Multiplier'!T$1),0)</f>
        <v>2239417971815891.5</v>
      </c>
      <c r="U29" s="230">
        <f>$C29*VLOOKUP($A29,'Non-energy Multiplier'!$A$1:$AQ$44,COLUMN('Non-energy Multiplier'!U$1),0)</f>
        <v>2213416021490017.8</v>
      </c>
      <c r="V29" s="230">
        <f>$C29*VLOOKUP($A29,'Non-energy Multiplier'!$A$1:$AQ$44,COLUMN('Non-energy Multiplier'!V$1),0)</f>
        <v>2187414071164144</v>
      </c>
      <c r="W29" s="230">
        <f>$C29*VLOOKUP($A29,'Non-energy Multiplier'!$A$1:$AQ$44,COLUMN('Non-energy Multiplier'!W$1),0)</f>
        <v>2161412120838269.8</v>
      </c>
      <c r="X29" s="230">
        <f>$C29*VLOOKUP($A29,'Non-energy Multiplier'!$A$1:$AQ$44,COLUMN('Non-energy Multiplier'!X$1),0)</f>
        <v>2112658463977256.3</v>
      </c>
      <c r="Y29" s="230">
        <f>$C29*VLOOKUP($A29,'Non-energy Multiplier'!$A$1:$AQ$44,COLUMN('Non-energy Multiplier'!Y$1),0)</f>
        <v>2063904807116242.5</v>
      </c>
      <c r="Z29" s="230">
        <f>$C29*VLOOKUP($A29,'Non-energy Multiplier'!$A$1:$AQ$44,COLUMN('Non-energy Multiplier'!Z$1),0)</f>
        <v>2015151150255229</v>
      </c>
      <c r="AA29" s="230">
        <f>$C29*VLOOKUP($A29,'Non-energy Multiplier'!$A$1:$AQ$44,COLUMN('Non-energy Multiplier'!AA$1),0)</f>
        <v>1966397493394215.5</v>
      </c>
      <c r="AB29" s="230">
        <f>$C29*VLOOKUP($A29,'Non-energy Multiplier'!$A$1:$AQ$44,COLUMN('Non-energy Multiplier'!AB$1),0)</f>
        <v>1917643836533202</v>
      </c>
      <c r="AC29" s="230">
        <f>$C29*VLOOKUP($A29,'Non-energy Multiplier'!$A$1:$AQ$44,COLUMN('Non-energy Multiplier'!AC$1),0)</f>
        <v>1868890179672188.3</v>
      </c>
      <c r="AD29" s="230">
        <f>$C29*VLOOKUP($A29,'Non-energy Multiplier'!$A$1:$AQ$44,COLUMN('Non-energy Multiplier'!AD$1),0)</f>
        <v>1820136522811174.8</v>
      </c>
      <c r="AE29" s="230">
        <f>$C29*VLOOKUP($A29,'Non-energy Multiplier'!$A$1:$AQ$44,COLUMN('Non-energy Multiplier'!AE$1),0)</f>
        <v>1771382865950161.3</v>
      </c>
      <c r="AF29" s="230">
        <f>$C29*VLOOKUP($A29,'Non-energy Multiplier'!$A$1:$AQ$44,COLUMN('Non-energy Multiplier'!AF$1),0)</f>
        <v>1722629209089147.3</v>
      </c>
      <c r="AG29" s="230">
        <f>$C29*VLOOKUP($A29,'Non-energy Multiplier'!$A$1:$AQ$44,COLUMN('Non-energy Multiplier'!AG$1),0)</f>
        <v>1673875552228133.8</v>
      </c>
      <c r="AH29" s="230">
        <f>$C29*VLOOKUP($A29,'Non-energy Multiplier'!$A$1:$AQ$44,COLUMN('Non-energy Multiplier'!AH$1),0)</f>
        <v>1631622382948588.8</v>
      </c>
      <c r="AI29" s="230">
        <f>$C29*VLOOKUP($A29,'Non-energy Multiplier'!$A$1:$AQ$44,COLUMN('Non-energy Multiplier'!AI$1),0)</f>
        <v>1589369213669043.5</v>
      </c>
      <c r="AJ29" s="230">
        <f>$C29*VLOOKUP($A29,'Non-energy Multiplier'!$A$1:$AQ$44,COLUMN('Non-energy Multiplier'!AJ$1),0)</f>
        <v>1547116044389498.5</v>
      </c>
      <c r="AK29" s="230">
        <f>$C29*VLOOKUP($A29,'Non-energy Multiplier'!$A$1:$AQ$44,COLUMN('Non-energy Multiplier'!AK$1),0)</f>
        <v>1504862875109953.3</v>
      </c>
      <c r="AL29" s="230">
        <f>$C29*VLOOKUP($A29,'Non-energy Multiplier'!$A$1:$AQ$44,COLUMN('Non-energy Multiplier'!AL$1),0)</f>
        <v>1462609705830408.3</v>
      </c>
      <c r="AM29" s="230">
        <f>$C29*VLOOKUP($A29,'Non-energy Multiplier'!$A$1:$AQ$44,COLUMN('Non-energy Multiplier'!AM$1),0)</f>
        <v>1418233883587229.3</v>
      </c>
      <c r="AN29" s="230">
        <f>$C29*VLOOKUP($A29,'Non-energy Multiplier'!$A$1:$AQ$44,COLUMN('Non-energy Multiplier'!AN$1),0)</f>
        <v>1373858061344050.5</v>
      </c>
      <c r="AO29" s="230">
        <f>$C29*VLOOKUP($A29,'Non-energy Multiplier'!$A$1:$AQ$44,COLUMN('Non-energy Multiplier'!AO$1),0)</f>
        <v>1329482239100871.5</v>
      </c>
      <c r="AP29" s="230">
        <f>$C29*VLOOKUP($A29,'Non-energy Multiplier'!$A$1:$AQ$44,COLUMN('Non-energy Multiplier'!AP$1),0)</f>
        <v>1285106416857692.5</v>
      </c>
      <c r="AQ29" s="230">
        <f>$C29*VLOOKUP($A29,'Non-energy Multiplier'!$A$1:$AQ$44,COLUMN('Non-energy Multiplier'!AQ$1),0)</f>
        <v>1240730594614513.5</v>
      </c>
    </row>
    <row r="30" spans="1:43" x14ac:dyDescent="0.25">
      <c r="A30" s="12" t="s">
        <v>27</v>
      </c>
      <c r="B30" s="230">
        <f>SUM('Non-energy Use 2019'!C31:AF31)</f>
        <v>64243925547534.883</v>
      </c>
      <c r="C30" s="230">
        <f>SUM('Non-energy Use 2020'!C31:AF31)</f>
        <v>64570235934739.758</v>
      </c>
      <c r="D30" s="230">
        <f>$C30*VLOOKUP($A30,'Non-energy Multiplier'!$A$1:$AQ$44,COLUMN('Non-energy Multiplier'!D$1),0)</f>
        <v>68796589075264.063</v>
      </c>
      <c r="E30" s="230">
        <f>$C30*VLOOKUP($A30,'Non-energy Multiplier'!$A$1:$AQ$44,COLUMN('Non-energy Multiplier'!E$1),0)</f>
        <v>74995240348033.031</v>
      </c>
      <c r="F30" s="230">
        <f>$C30*VLOOKUP($A30,'Non-energy Multiplier'!$A$1:$AQ$44,COLUMN('Non-energy Multiplier'!F$1),0)</f>
        <v>81193891620802.016</v>
      </c>
      <c r="G30" s="230">
        <f>$C30*VLOOKUP($A30,'Non-energy Multiplier'!$A$1:$AQ$44,COLUMN('Non-energy Multiplier'!G$1),0)</f>
        <v>86969907579518.531</v>
      </c>
      <c r="H30" s="230">
        <f>$C30*VLOOKUP($A30,'Non-energy Multiplier'!$A$1:$AQ$44,COLUMN('Non-energy Multiplier'!H$1),0)</f>
        <v>92745923538235.094</v>
      </c>
      <c r="I30" s="230">
        <f>$C30*VLOOKUP($A30,'Non-energy Multiplier'!$A$1:$AQ$44,COLUMN('Non-energy Multiplier'!I$1),0)</f>
        <v>97544431859424.172</v>
      </c>
      <c r="J30" s="230">
        <f>$C30*VLOOKUP($A30,'Non-energy Multiplier'!$A$1:$AQ$44,COLUMN('Non-energy Multiplier'!J$1),0)</f>
        <v>102342940180613.28</v>
      </c>
      <c r="K30" s="230">
        <f>$C30*VLOOKUP($A30,'Non-energy Multiplier'!$A$1:$AQ$44,COLUMN('Non-energy Multiplier'!K$1),0)</f>
        <v>107141448501802.36</v>
      </c>
      <c r="L30" s="230">
        <f>$C30*VLOOKUP($A30,'Non-energy Multiplier'!$A$1:$AQ$44,COLUMN('Non-energy Multiplier'!L$1),0)</f>
        <v>111939956822991.44</v>
      </c>
      <c r="M30" s="230">
        <f>$C30*VLOOKUP($A30,'Non-energy Multiplier'!$A$1:$AQ$44,COLUMN('Non-energy Multiplier'!M$1),0)</f>
        <v>116738465144180.5</v>
      </c>
      <c r="N30" s="230">
        <f>$C30*VLOOKUP($A30,'Non-energy Multiplier'!$A$1:$AQ$44,COLUMN('Non-energy Multiplier'!N$1),0)</f>
        <v>119327563174051.34</v>
      </c>
      <c r="O30" s="230">
        <f>$C30*VLOOKUP($A30,'Non-energy Multiplier'!$A$1:$AQ$44,COLUMN('Non-energy Multiplier'!O$1),0)</f>
        <v>121916661203922.2</v>
      </c>
      <c r="P30" s="230">
        <f>$C30*VLOOKUP($A30,'Non-energy Multiplier'!$A$1:$AQ$44,COLUMN('Non-energy Multiplier'!P$1),0)</f>
        <v>124505759233793.06</v>
      </c>
      <c r="Q30" s="230">
        <f>$C30*VLOOKUP($A30,'Non-energy Multiplier'!$A$1:$AQ$44,COLUMN('Non-energy Multiplier'!Q$1),0)</f>
        <v>127094857263663.91</v>
      </c>
      <c r="R30" s="230">
        <f>$C30*VLOOKUP($A30,'Non-energy Multiplier'!$A$1:$AQ$44,COLUMN('Non-energy Multiplier'!R$1),0)</f>
        <v>129683955293534.78</v>
      </c>
      <c r="S30" s="230">
        <f>$C30*VLOOKUP($A30,'Non-energy Multiplier'!$A$1:$AQ$44,COLUMN('Non-energy Multiplier'!S$1),0)</f>
        <v>130443330770640.05</v>
      </c>
      <c r="T30" s="230">
        <f>$C30*VLOOKUP($A30,'Non-energy Multiplier'!$A$1:$AQ$44,COLUMN('Non-energy Multiplier'!T$1),0)</f>
        <v>131202706247745.33</v>
      </c>
      <c r="U30" s="230">
        <f>$C30*VLOOKUP($A30,'Non-energy Multiplier'!$A$1:$AQ$44,COLUMN('Non-energy Multiplier'!U$1),0)</f>
        <v>131962081724850.56</v>
      </c>
      <c r="V30" s="230">
        <f>$C30*VLOOKUP($A30,'Non-energy Multiplier'!$A$1:$AQ$44,COLUMN('Non-energy Multiplier'!V$1),0)</f>
        <v>132721457201955.81</v>
      </c>
      <c r="W30" s="230">
        <f>$C30*VLOOKUP($A30,'Non-energy Multiplier'!$A$1:$AQ$44,COLUMN('Non-energy Multiplier'!W$1),0)</f>
        <v>133480832679061.11</v>
      </c>
      <c r="X30" s="230">
        <f>$C30*VLOOKUP($A30,'Non-energy Multiplier'!$A$1:$AQ$44,COLUMN('Non-energy Multiplier'!X$1),0)</f>
        <v>133146955700506.88</v>
      </c>
      <c r="Y30" s="230">
        <f>$C30*VLOOKUP($A30,'Non-energy Multiplier'!$A$1:$AQ$44,COLUMN('Non-energy Multiplier'!Y$1),0)</f>
        <v>132813078721952.64</v>
      </c>
      <c r="Z30" s="230">
        <f>$C30*VLOOKUP($A30,'Non-energy Multiplier'!$A$1:$AQ$44,COLUMN('Non-energy Multiplier'!Z$1),0)</f>
        <v>132479201743398.38</v>
      </c>
      <c r="AA30" s="230">
        <f>$C30*VLOOKUP($A30,'Non-energy Multiplier'!$A$1:$AQ$44,COLUMN('Non-energy Multiplier'!AA$1),0)</f>
        <v>132145324764844.14</v>
      </c>
      <c r="AB30" s="230">
        <f>$C30*VLOOKUP($A30,'Non-energy Multiplier'!$A$1:$AQ$44,COLUMN('Non-energy Multiplier'!AB$1),0)</f>
        <v>131811447786289.88</v>
      </c>
      <c r="AC30" s="230">
        <f>$C30*VLOOKUP($A30,'Non-energy Multiplier'!$A$1:$AQ$44,COLUMN('Non-energy Multiplier'!AC$1),0)</f>
        <v>130050441373521.88</v>
      </c>
      <c r="AD30" s="230">
        <f>$C30*VLOOKUP($A30,'Non-energy Multiplier'!$A$1:$AQ$44,COLUMN('Non-energy Multiplier'!AD$1),0)</f>
        <v>128289434960753.83</v>
      </c>
      <c r="AE30" s="230">
        <f>$C30*VLOOKUP($A30,'Non-energy Multiplier'!$A$1:$AQ$44,COLUMN('Non-energy Multiplier'!AE$1),0)</f>
        <v>126528428547985.81</v>
      </c>
      <c r="AF30" s="230">
        <f>$C30*VLOOKUP($A30,'Non-energy Multiplier'!$A$1:$AQ$44,COLUMN('Non-energy Multiplier'!AF$1),0)</f>
        <v>124767422135217.8</v>
      </c>
      <c r="AG30" s="230">
        <f>$C30*VLOOKUP($A30,'Non-energy Multiplier'!$A$1:$AQ$44,COLUMN('Non-energy Multiplier'!AG$1),0)</f>
        <v>123006415722449.78</v>
      </c>
      <c r="AH30" s="230">
        <f>$C30*VLOOKUP($A30,'Non-energy Multiplier'!$A$1:$AQ$44,COLUMN('Non-energy Multiplier'!AH$1),0)</f>
        <v>120175062234021.42</v>
      </c>
      <c r="AI30" s="230">
        <f>$C30*VLOOKUP($A30,'Non-energy Multiplier'!$A$1:$AQ$44,COLUMN('Non-energy Multiplier'!AI$1),0)</f>
        <v>117343708745593.06</v>
      </c>
      <c r="AJ30" s="230">
        <f>$C30*VLOOKUP($A30,'Non-energy Multiplier'!$A$1:$AQ$44,COLUMN('Non-energy Multiplier'!AJ$1),0)</f>
        <v>114512355257164.73</v>
      </c>
      <c r="AK30" s="230">
        <f>$C30*VLOOKUP($A30,'Non-energy Multiplier'!$A$1:$AQ$44,COLUMN('Non-energy Multiplier'!AK$1),0)</f>
        <v>111681001768736.38</v>
      </c>
      <c r="AL30" s="230">
        <f>$C30*VLOOKUP($A30,'Non-energy Multiplier'!$A$1:$AQ$44,COLUMN('Non-energy Multiplier'!AL$1),0)</f>
        <v>108849648280308.05</v>
      </c>
      <c r="AM30" s="230">
        <f>$C30*VLOOKUP($A30,'Non-energy Multiplier'!$A$1:$AQ$44,COLUMN('Non-energy Multiplier'!AM$1),0)</f>
        <v>106013713715879.86</v>
      </c>
      <c r="AN30" s="230">
        <f>$C30*VLOOKUP($A30,'Non-energy Multiplier'!$A$1:$AQ$44,COLUMN('Non-energy Multiplier'!AN$1),0)</f>
        <v>103177779151451.67</v>
      </c>
      <c r="AO30" s="230">
        <f>$C30*VLOOKUP($A30,'Non-energy Multiplier'!$A$1:$AQ$44,COLUMN('Non-energy Multiplier'!AO$1),0)</f>
        <v>100341844587023.5</v>
      </c>
      <c r="AP30" s="230">
        <f>$C30*VLOOKUP($A30,'Non-energy Multiplier'!$A$1:$AQ$44,COLUMN('Non-energy Multiplier'!AP$1),0)</f>
        <v>97505910022595.313</v>
      </c>
      <c r="AQ30" s="230">
        <f>$C30*VLOOKUP($A30,'Non-energy Multiplier'!$A$1:$AQ$44,COLUMN('Non-energy Multiplier'!AQ$1),0)</f>
        <v>94669975458167.156</v>
      </c>
    </row>
    <row r="31" spans="1:43" x14ac:dyDescent="0.25">
      <c r="A31" s="12" t="s">
        <v>28</v>
      </c>
      <c r="B31" s="133">
        <f>SUM('Non-energy Use 2019'!C32:AF32)</f>
        <v>0</v>
      </c>
      <c r="C31" s="133">
        <f>SUM('Non-energy Use 2020'!C32:AF32)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</row>
    <row r="32" spans="1:43" x14ac:dyDescent="0.25">
      <c r="A32" s="12" t="s">
        <v>29</v>
      </c>
      <c r="B32" s="230">
        <f>SUM('Non-energy Use 2019'!C33:AF33)</f>
        <v>1257575357413.5525</v>
      </c>
      <c r="C32" s="230">
        <f>SUM('Non-energy Use 2020'!C33:AF33)</f>
        <v>1572635123806.5713</v>
      </c>
      <c r="D32" s="230">
        <f>$C32*VLOOKUP($A32,'Non-energy Multiplier'!$A$1:$AQ$44,COLUMN('Non-energy Multiplier'!D$1),0)</f>
        <v>1840449822195.6096</v>
      </c>
      <c r="E32" s="230">
        <f>$C32*VLOOKUP($A32,'Non-energy Multiplier'!$A$1:$AQ$44,COLUMN('Non-energy Multiplier'!E$1),0)</f>
        <v>1847152732627.9961</v>
      </c>
      <c r="F32" s="230">
        <f>$C32*VLOOKUP($A32,'Non-energy Multiplier'!$A$1:$AQ$44,COLUMN('Non-energy Multiplier'!F$1),0)</f>
        <v>1873637399647.9785</v>
      </c>
      <c r="G32" s="230">
        <f>$C32*VLOOKUP($A32,'Non-energy Multiplier'!$A$1:$AQ$44,COLUMN('Non-energy Multiplier'!G$1),0)</f>
        <v>1938530143326.271</v>
      </c>
      <c r="H32" s="230">
        <f>$C32*VLOOKUP($A32,'Non-energy Multiplier'!$A$1:$AQ$44,COLUMN('Non-energy Multiplier'!H$1),0)</f>
        <v>2019398500838.238</v>
      </c>
      <c r="I32" s="230">
        <f>$C32*VLOOKUP($A32,'Non-energy Multiplier'!$A$1:$AQ$44,COLUMN('Non-energy Multiplier'!I$1),0)</f>
        <v>2095470988077.8796</v>
      </c>
      <c r="J32" s="230">
        <f>$C32*VLOOKUP($A32,'Non-energy Multiplier'!$A$1:$AQ$44,COLUMN('Non-energy Multiplier'!J$1),0)</f>
        <v>2162505096250.4033</v>
      </c>
      <c r="K32" s="230">
        <f>$C32*VLOOKUP($A32,'Non-energy Multiplier'!$A$1:$AQ$44,COLUMN('Non-energy Multiplier'!K$1),0)</f>
        <v>2220975198007.4136</v>
      </c>
      <c r="L32" s="230">
        <f>$C32*VLOOKUP($A32,'Non-energy Multiplier'!$A$1:$AQ$44,COLUMN('Non-energy Multiplier'!L$1),0)</f>
        <v>2271624673977.1294</v>
      </c>
      <c r="M32" s="230">
        <f>$C32*VLOOKUP($A32,'Non-energy Multiplier'!$A$1:$AQ$44,COLUMN('Non-energy Multiplier'!M$1),0)</f>
        <v>2315426304012.1304</v>
      </c>
      <c r="N32" s="230">
        <f>$C32*VLOOKUP($A32,'Non-energy Multiplier'!$A$1:$AQ$44,COLUMN('Non-energy Multiplier'!N$1),0)</f>
        <v>2353452957673.0776</v>
      </c>
      <c r="O32" s="230">
        <f>$C32*VLOOKUP($A32,'Non-energy Multiplier'!$A$1:$AQ$44,COLUMN('Non-energy Multiplier'!O$1),0)</f>
        <v>2386561706257.5562</v>
      </c>
      <c r="P32" s="230">
        <f>$C32*VLOOKUP($A32,'Non-energy Multiplier'!$A$1:$AQ$44,COLUMN('Non-energy Multiplier'!P$1),0)</f>
        <v>2415617979936.0054</v>
      </c>
      <c r="Q32" s="230">
        <f>$C32*VLOOKUP($A32,'Non-energy Multiplier'!$A$1:$AQ$44,COLUMN('Non-energy Multiplier'!Q$1),0)</f>
        <v>2441564103940.7319</v>
      </c>
      <c r="R32" s="230">
        <f>$C32*VLOOKUP($A32,'Non-energy Multiplier'!$A$1:$AQ$44,COLUMN('Non-energy Multiplier'!R$1),0)</f>
        <v>2465404326690.4185</v>
      </c>
      <c r="S32" s="230">
        <f>$C32*VLOOKUP($A32,'Non-energy Multiplier'!$A$1:$AQ$44,COLUMN('Non-energy Multiplier'!S$1),0)</f>
        <v>2488011278318.8491</v>
      </c>
      <c r="T32" s="230">
        <f>$C32*VLOOKUP($A32,'Non-energy Multiplier'!$A$1:$AQ$44,COLUMN('Non-energy Multiplier'!T$1),0)</f>
        <v>2509559008390.8989</v>
      </c>
      <c r="U32" s="230">
        <f>$C32*VLOOKUP($A32,'Non-energy Multiplier'!$A$1:$AQ$44,COLUMN('Non-energy Multiplier'!U$1),0)</f>
        <v>2530044934056.939</v>
      </c>
      <c r="V32" s="230">
        <f>$C32*VLOOKUP($A32,'Non-energy Multiplier'!$A$1:$AQ$44,COLUMN('Non-energy Multiplier'!V$1),0)</f>
        <v>2549468739439.1968</v>
      </c>
      <c r="W32" s="230">
        <f>$C32*VLOOKUP($A32,'Non-energy Multiplier'!$A$1:$AQ$44,COLUMN('Non-energy Multiplier'!W$1),0)</f>
        <v>2567832322951.2227</v>
      </c>
      <c r="X32" s="230">
        <f>$C32*VLOOKUP($A32,'Non-energy Multiplier'!$A$1:$AQ$44,COLUMN('Non-energy Multiplier'!X$1),0)</f>
        <v>2585139738931.4912</v>
      </c>
      <c r="Y32" s="230">
        <f>$C32*VLOOKUP($A32,'Non-energy Multiplier'!$A$1:$AQ$44,COLUMN('Non-energy Multiplier'!Y$1),0)</f>
        <v>2601397134084.0659</v>
      </c>
      <c r="Z32" s="230">
        <f>$C32*VLOOKUP($A32,'Non-energy Multiplier'!$A$1:$AQ$44,COLUMN('Non-energy Multiplier'!Z$1),0)</f>
        <v>2616612679225.7979</v>
      </c>
      <c r="AA32" s="230">
        <f>$C32*VLOOKUP($A32,'Non-energy Multiplier'!$A$1:$AQ$44,COLUMN('Non-energy Multiplier'!AA$1),0)</f>
        <v>2630796496842.4805</v>
      </c>
      <c r="AB32" s="230">
        <f>$C32*VLOOKUP($A32,'Non-energy Multiplier'!$A$1:$AQ$44,COLUMN('Non-energy Multiplier'!AB$1),0)</f>
        <v>2643960584956.4243</v>
      </c>
      <c r="AC32" s="230">
        <f>$C32*VLOOKUP($A32,'Non-energy Multiplier'!$A$1:$AQ$44,COLUMN('Non-energy Multiplier'!AC$1),0)</f>
        <v>2656118737804.4287</v>
      </c>
      <c r="AD32" s="230">
        <f>$C32*VLOOKUP($A32,'Non-energy Multiplier'!$A$1:$AQ$44,COLUMN('Non-energy Multiplier'!AD$1),0)</f>
        <v>2667286463819.4854</v>
      </c>
      <c r="AE32" s="230">
        <f>$C32*VLOOKUP($A32,'Non-energy Multiplier'!$A$1:$AQ$44,COLUMN('Non-energy Multiplier'!AE$1),0)</f>
        <v>2677480901400.6099</v>
      </c>
      <c r="AF32" s="230">
        <f>$C32*VLOOKUP($A32,'Non-energy Multiplier'!$A$1:$AQ$44,COLUMN('Non-energy Multiplier'!AF$1),0)</f>
        <v>2686720732944.2749</v>
      </c>
      <c r="AG32" s="230">
        <f>$C32*VLOOKUP($A32,'Non-energy Multiplier'!$A$1:$AQ$44,COLUMN('Non-energy Multiplier'!AG$1),0)</f>
        <v>2695026097597.8169</v>
      </c>
      <c r="AH32" s="230">
        <f>$C32*VLOOKUP($A32,'Non-energy Multiplier'!$A$1:$AQ$44,COLUMN('Non-energy Multiplier'!AH$1),0)</f>
        <v>2702418503179.7681</v>
      </c>
      <c r="AI32" s="230">
        <f>$C32*VLOOKUP($A32,'Non-energy Multiplier'!$A$1:$AQ$44,COLUMN('Non-energy Multiplier'!AI$1),0)</f>
        <v>2708920737695.3604</v>
      </c>
      <c r="AJ32" s="230">
        <f>$C32*VLOOKUP($A32,'Non-energy Multiplier'!$A$1:$AQ$44,COLUMN('Non-energy Multiplier'!AJ$1),0)</f>
        <v>2714556780856.9268</v>
      </c>
      <c r="AK32" s="230">
        <f>$C32*VLOOKUP($A32,'Non-energy Multiplier'!$A$1:$AQ$44,COLUMN('Non-energy Multiplier'!AK$1),0)</f>
        <v>2719351715999.2856</v>
      </c>
      <c r="AL32" s="230">
        <f>$C32*VLOOKUP($A32,'Non-energy Multiplier'!$A$1:$AQ$44,COLUMN('Non-energy Multiplier'!AL$1),0)</f>
        <v>2723331642759.4199</v>
      </c>
      <c r="AM32" s="230">
        <f>$C32*VLOOKUP($A32,'Non-energy Multiplier'!$A$1:$AQ$44,COLUMN('Non-energy Multiplier'!AM$1),0)</f>
        <v>2726523590868.1592</v>
      </c>
      <c r="AN32" s="230">
        <f>$C32*VLOOKUP($A32,'Non-energy Multiplier'!$A$1:$AQ$44,COLUMN('Non-energy Multiplier'!AN$1),0)</f>
        <v>2728955435379.3975</v>
      </c>
      <c r="AO32" s="230">
        <f>$C32*VLOOKUP($A32,'Non-energy Multiplier'!$A$1:$AQ$44,COLUMN('Non-energy Multiplier'!AO$1),0)</f>
        <v>2730655813639.5405</v>
      </c>
      <c r="AP32" s="230">
        <f>$C32*VLOOKUP($A32,'Non-energy Multiplier'!$A$1:$AQ$44,COLUMN('Non-energy Multiplier'!AP$1),0)</f>
        <v>2731654044277.2144</v>
      </c>
      <c r="AQ32" s="230">
        <f>$C32*VLOOKUP($A32,'Non-energy Multiplier'!$A$1:$AQ$44,COLUMN('Non-energy Multiplier'!AQ$1),0)</f>
        <v>2731980048469.9375</v>
      </c>
    </row>
    <row r="33" spans="1:43" x14ac:dyDescent="0.25">
      <c r="A33" s="12" t="s">
        <v>30</v>
      </c>
      <c r="B33" s="230">
        <f>SUM('Non-energy Use 2019'!C34:AF34)</f>
        <v>1167065720313.3201</v>
      </c>
      <c r="C33" s="230">
        <f>SUM('Non-energy Use 2020'!C34:AF34)</f>
        <v>1521657293310.0427</v>
      </c>
      <c r="D33" s="230">
        <f>$C33*VLOOKUP($A33,'Non-energy Multiplier'!$A$1:$AQ$44,COLUMN('Non-energy Multiplier'!D$1),0)</f>
        <v>1783959297895.4958</v>
      </c>
      <c r="E33" s="230">
        <f>$C33*VLOOKUP($A33,'Non-energy Multiplier'!$A$1:$AQ$44,COLUMN('Non-energy Multiplier'!E$1),0)</f>
        <v>1877442209515.4163</v>
      </c>
      <c r="F33" s="230">
        <f>$C33*VLOOKUP($A33,'Non-energy Multiplier'!$A$1:$AQ$44,COLUMN('Non-energy Multiplier'!F$1),0)</f>
        <v>1920887547251.5117</v>
      </c>
      <c r="G33" s="230">
        <f>$C33*VLOOKUP($A33,'Non-energy Multiplier'!$A$1:$AQ$44,COLUMN('Non-energy Multiplier'!G$1),0)</f>
        <v>2028441928049.7349</v>
      </c>
      <c r="H33" s="230">
        <f>$C33*VLOOKUP($A33,'Non-energy Multiplier'!$A$1:$AQ$44,COLUMN('Non-energy Multiplier'!H$1),0)</f>
        <v>2164364051600.8108</v>
      </c>
      <c r="I33" s="230">
        <f>$C33*VLOOKUP($A33,'Non-energy Multiplier'!$A$1:$AQ$44,COLUMN('Non-energy Multiplier'!I$1),0)</f>
        <v>2293224088455.2847</v>
      </c>
      <c r="J33" s="230">
        <f>$C33*VLOOKUP($A33,'Non-energy Multiplier'!$A$1:$AQ$44,COLUMN('Non-energy Multiplier'!J$1),0)</f>
        <v>2407634821206.0093</v>
      </c>
      <c r="K33" s="230">
        <f>$C33*VLOOKUP($A33,'Non-energy Multiplier'!$A$1:$AQ$44,COLUMN('Non-energy Multiplier'!K$1),0)</f>
        <v>2509005975749.8555</v>
      </c>
      <c r="L33" s="230">
        <f>$C33*VLOOKUP($A33,'Non-energy Multiplier'!$A$1:$AQ$44,COLUMN('Non-energy Multiplier'!L$1),0)</f>
        <v>2599673193095.854</v>
      </c>
      <c r="M33" s="230">
        <f>$C33*VLOOKUP($A33,'Non-energy Multiplier'!$A$1:$AQ$44,COLUMN('Non-energy Multiplier'!M$1),0)</f>
        <v>2682753794446.3481</v>
      </c>
      <c r="N33" s="230">
        <f>$C33*VLOOKUP($A33,'Non-energy Multiplier'!$A$1:$AQ$44,COLUMN('Non-energy Multiplier'!N$1),0)</f>
        <v>2761441468082.3311</v>
      </c>
      <c r="O33" s="230">
        <f>$C33*VLOOKUP($A33,'Non-energy Multiplier'!$A$1:$AQ$44,COLUMN('Non-energy Multiplier'!O$1),0)</f>
        <v>2837053651848.5063</v>
      </c>
      <c r="P33" s="230">
        <f>$C33*VLOOKUP($A33,'Non-energy Multiplier'!$A$1:$AQ$44,COLUMN('Non-energy Multiplier'!P$1),0)</f>
        <v>2910506655102.4048</v>
      </c>
      <c r="Q33" s="230">
        <f>$C33*VLOOKUP($A33,'Non-energy Multiplier'!$A$1:$AQ$44,COLUMN('Non-energy Multiplier'!Q$1),0)</f>
        <v>2982851583110.1313</v>
      </c>
      <c r="R33" s="230">
        <f>$C33*VLOOKUP($A33,'Non-energy Multiplier'!$A$1:$AQ$44,COLUMN('Non-energy Multiplier'!R$1),0)</f>
        <v>3055268289008.1387</v>
      </c>
      <c r="S33" s="230">
        <f>$C33*VLOOKUP($A33,'Non-energy Multiplier'!$A$1:$AQ$44,COLUMN('Non-energy Multiplier'!S$1),0)</f>
        <v>3128797431333.4849</v>
      </c>
      <c r="T33" s="230">
        <f>$C33*VLOOKUP($A33,'Non-energy Multiplier'!$A$1:$AQ$44,COLUMN('Non-energy Multiplier'!T$1),0)</f>
        <v>3203494065703.1958</v>
      </c>
      <c r="U33" s="230">
        <f>$C33*VLOOKUP($A33,'Non-energy Multiplier'!$A$1:$AQ$44,COLUMN('Non-energy Multiplier'!U$1),0)</f>
        <v>3279139175180.9302</v>
      </c>
      <c r="V33" s="230">
        <f>$C33*VLOOKUP($A33,'Non-energy Multiplier'!$A$1:$AQ$44,COLUMN('Non-energy Multiplier'!V$1),0)</f>
        <v>3355492626050.2075</v>
      </c>
      <c r="W33" s="230">
        <f>$C33*VLOOKUP($A33,'Non-energy Multiplier'!$A$1:$AQ$44,COLUMN('Non-energy Multiplier'!W$1),0)</f>
        <v>3432292616271.7539</v>
      </c>
      <c r="X33" s="230">
        <f>$C33*VLOOKUP($A33,'Non-energy Multiplier'!$A$1:$AQ$44,COLUMN('Non-energy Multiplier'!X$1),0)</f>
        <v>3509255315351.6602</v>
      </c>
      <c r="Y33" s="230">
        <f>$C33*VLOOKUP($A33,'Non-energy Multiplier'!$A$1:$AQ$44,COLUMN('Non-energy Multiplier'!Y$1),0)</f>
        <v>3586074722877.7725</v>
      </c>
      <c r="Z33" s="230">
        <f>$C33*VLOOKUP($A33,'Non-energy Multiplier'!$A$1:$AQ$44,COLUMN('Non-energy Multiplier'!Z$1),0)</f>
        <v>3662422773357.4702</v>
      </c>
      <c r="AA33" s="230">
        <f>$C33*VLOOKUP($A33,'Non-energy Multiplier'!$A$1:$AQ$44,COLUMN('Non-energy Multiplier'!AA$1),0)</f>
        <v>3737949714841.7939</v>
      </c>
      <c r="AB33" s="230">
        <f>$C33*VLOOKUP($A33,'Non-energy Multiplier'!$A$1:$AQ$44,COLUMN('Non-energy Multiplier'!AB$1),0)</f>
        <v>3812284788071.1704</v>
      </c>
      <c r="AC33" s="230">
        <f>$C33*VLOOKUP($A33,'Non-energy Multiplier'!$A$1:$AQ$44,COLUMN('Non-energy Multiplier'!AC$1),0)</f>
        <v>3885037231451.1025</v>
      </c>
      <c r="AD33" s="230">
        <f>$C33*VLOOKUP($A33,'Non-energy Multiplier'!$A$1:$AQ$44,COLUMN('Non-energy Multiplier'!AD$1),0)</f>
        <v>3955797634993.9805</v>
      </c>
      <c r="AE33" s="230">
        <f>$C33*VLOOKUP($A33,'Non-energy Multiplier'!$A$1:$AQ$44,COLUMN('Non-energy Multiplier'!AE$1),0)</f>
        <v>4024139663382.4155</v>
      </c>
      <c r="AF33" s="230">
        <f>$C33*VLOOKUP($A33,'Non-energy Multiplier'!$A$1:$AQ$44,COLUMN('Non-energy Multiplier'!AF$1),0)</f>
        <v>4089622164473.5454</v>
      </c>
      <c r="AG33" s="230">
        <f>$C33*VLOOKUP($A33,'Non-energy Multiplier'!$A$1:$AQ$44,COLUMN('Non-energy Multiplier'!AG$1),0)</f>
        <v>4151791674838.4263</v>
      </c>
      <c r="AH33" s="230">
        <f>$C33*VLOOKUP($A33,'Non-energy Multiplier'!$A$1:$AQ$44,COLUMN('Non-energy Multiplier'!AH$1),0)</f>
        <v>4210185328303</v>
      </c>
      <c r="AI33" s="230">
        <f>$C33*VLOOKUP($A33,'Non-energy Multiplier'!$A$1:$AQ$44,COLUMN('Non-energy Multiplier'!AI$1),0)</f>
        <v>4264334166937.3101</v>
      </c>
      <c r="AJ33" s="230">
        <f>$C33*VLOOKUP($A33,'Non-energy Multiplier'!$A$1:$AQ$44,COLUMN('Non-energy Multiplier'!AJ$1),0)</f>
        <v>4313766846565.4707</v>
      </c>
      <c r="AK33" s="230">
        <f>$C33*VLOOKUP($A33,'Non-energy Multiplier'!$A$1:$AQ$44,COLUMN('Non-energy Multiplier'!AK$1),0)</f>
        <v>4358013720706.8184</v>
      </c>
      <c r="AL33" s="230">
        <f>$C33*VLOOKUP($A33,'Non-energy Multiplier'!$A$1:$AQ$44,COLUMN('Non-energy Multiplier'!AL$1),0)</f>
        <v>4396611278010.6011</v>
      </c>
      <c r="AM33" s="230">
        <f>$C33*VLOOKUP($A33,'Non-energy Multiplier'!$A$1:$AQ$44,COLUMN('Non-energy Multiplier'!AM$1),0)</f>
        <v>4429106898846.9561</v>
      </c>
      <c r="AN33" s="230">
        <f>$C33*VLOOKUP($A33,'Non-energy Multiplier'!$A$1:$AQ$44,COLUMN('Non-energy Multiplier'!AN$1),0)</f>
        <v>4455063886937.4639</v>
      </c>
      <c r="AO33" s="230">
        <f>$C33*VLOOKUP($A33,'Non-energy Multiplier'!$A$1:$AQ$44,COLUMN('Non-energy Multiplier'!AO$1),0)</f>
        <v>4474066721956.918</v>
      </c>
      <c r="AP33" s="230">
        <f>$C33*VLOOKUP($A33,'Non-energy Multiplier'!$A$1:$AQ$44,COLUMN('Non-energy Multiplier'!AP$1),0)</f>
        <v>4485726469153.6113</v>
      </c>
      <c r="AQ33" s="230">
        <f>$C33*VLOOKUP($A33,'Non-energy Multiplier'!$A$1:$AQ$44,COLUMN('Non-energy Multiplier'!AQ$1),0)</f>
        <v>4489686272491.9355</v>
      </c>
    </row>
    <row r="34" spans="1:43" x14ac:dyDescent="0.25">
      <c r="A34" s="12" t="s">
        <v>31</v>
      </c>
      <c r="B34" s="230">
        <f>SUM('Non-energy Use 2019'!C35:AF35)</f>
        <v>3510278524753.9995</v>
      </c>
      <c r="C34" s="230">
        <f>SUM('Non-energy Use 2020'!C35:AF35)</f>
        <v>3141322579286.4854</v>
      </c>
      <c r="D34" s="230">
        <f>$C34*VLOOKUP($A34,'Non-energy Multiplier'!$A$1:$AQ$44,COLUMN('Non-energy Multiplier'!D$1),0)</f>
        <v>3344409084037.3569</v>
      </c>
      <c r="E34" s="230">
        <f>$C34*VLOOKUP($A34,'Non-energy Multiplier'!$A$1:$AQ$44,COLUMN('Non-energy Multiplier'!E$1),0)</f>
        <v>3682886591955.4756</v>
      </c>
      <c r="F34" s="230">
        <f>$C34*VLOOKUP($A34,'Non-energy Multiplier'!$A$1:$AQ$44,COLUMN('Non-energy Multiplier'!F$1),0)</f>
        <v>3980746798923.4209</v>
      </c>
      <c r="G34" s="230">
        <f>$C34*VLOOKUP($A34,'Non-energy Multiplier'!$A$1:$AQ$44,COLUMN('Non-energy Multiplier'!G$1),0)</f>
        <v>4237989704941.1909</v>
      </c>
      <c r="H34" s="230">
        <f>$C34*VLOOKUP($A34,'Non-energy Multiplier'!$A$1:$AQ$44,COLUMN('Non-energy Multiplier'!H$1),0)</f>
        <v>4495232610958.9609</v>
      </c>
      <c r="I34" s="230">
        <f>$C34*VLOOKUP($A34,'Non-energy Multiplier'!$A$1:$AQ$44,COLUMN('Non-energy Multiplier'!I$1),0)</f>
        <v>4628424688320.708</v>
      </c>
      <c r="J34" s="230">
        <f>$C34*VLOOKUP($A34,'Non-energy Multiplier'!$A$1:$AQ$44,COLUMN('Non-energy Multiplier'!J$1),0)</f>
        <v>4761616765682.4551</v>
      </c>
      <c r="K34" s="230">
        <f>$C34*VLOOKUP($A34,'Non-energy Multiplier'!$A$1:$AQ$44,COLUMN('Non-energy Multiplier'!K$1),0)</f>
        <v>4894808843044.2012</v>
      </c>
      <c r="L34" s="230">
        <f>$C34*VLOOKUP($A34,'Non-energy Multiplier'!$A$1:$AQ$44,COLUMN('Non-energy Multiplier'!L$1),0)</f>
        <v>5028000920405.9482</v>
      </c>
      <c r="M34" s="230">
        <f>$C34*VLOOKUP($A34,'Non-energy Multiplier'!$A$1:$AQ$44,COLUMN('Non-energy Multiplier'!M$1),0)</f>
        <v>5161192997767.6963</v>
      </c>
      <c r="N34" s="230">
        <f>$C34*VLOOKUP($A34,'Non-energy Multiplier'!$A$1:$AQ$44,COLUMN('Non-energy Multiplier'!N$1),0)</f>
        <v>5227789036448.5693</v>
      </c>
      <c r="O34" s="230">
        <f>$C34*VLOOKUP($A34,'Non-energy Multiplier'!$A$1:$AQ$44,COLUMN('Non-energy Multiplier'!O$1),0)</f>
        <v>5294385075129.4414</v>
      </c>
      <c r="P34" s="230">
        <f>$C34*VLOOKUP($A34,'Non-energy Multiplier'!$A$1:$AQ$44,COLUMN('Non-energy Multiplier'!P$1),0)</f>
        <v>5360981113810.3145</v>
      </c>
      <c r="Q34" s="230">
        <f>$C34*VLOOKUP($A34,'Non-energy Multiplier'!$A$1:$AQ$44,COLUMN('Non-energy Multiplier'!Q$1),0)</f>
        <v>5427577152491.1885</v>
      </c>
      <c r="R34" s="230">
        <f>$C34*VLOOKUP($A34,'Non-energy Multiplier'!$A$1:$AQ$44,COLUMN('Non-energy Multiplier'!R$1),0)</f>
        <v>5494173191172.0625</v>
      </c>
      <c r="S34" s="230">
        <f>$C34*VLOOKUP($A34,'Non-energy Multiplier'!$A$1:$AQ$44,COLUMN('Non-energy Multiplier'!S$1),0)</f>
        <v>5477524181501.8447</v>
      </c>
      <c r="T34" s="230">
        <f>$C34*VLOOKUP($A34,'Non-energy Multiplier'!$A$1:$AQ$44,COLUMN('Non-energy Multiplier'!T$1),0)</f>
        <v>5460875171831.627</v>
      </c>
      <c r="U34" s="230">
        <f>$C34*VLOOKUP($A34,'Non-energy Multiplier'!$A$1:$AQ$44,COLUMN('Non-energy Multiplier'!U$1),0)</f>
        <v>5444226162161.4082</v>
      </c>
      <c r="V34" s="230">
        <f>$C34*VLOOKUP($A34,'Non-energy Multiplier'!$A$1:$AQ$44,COLUMN('Non-energy Multiplier'!V$1),0)</f>
        <v>5427577152491.1904</v>
      </c>
      <c r="W34" s="230">
        <f>$C34*VLOOKUP($A34,'Non-energy Multiplier'!$A$1:$AQ$44,COLUMN('Non-energy Multiplier'!W$1),0)</f>
        <v>5410928142820.9707</v>
      </c>
      <c r="X34" s="230">
        <f>$C34*VLOOKUP($A34,'Non-energy Multiplier'!$A$1:$AQ$44,COLUMN('Non-energy Multiplier'!X$1),0)</f>
        <v>5394279133150.752</v>
      </c>
      <c r="Y34" s="230">
        <f>$C34*VLOOKUP($A34,'Non-energy Multiplier'!$A$1:$AQ$44,COLUMN('Non-energy Multiplier'!Y$1),0)</f>
        <v>5377630123480.5342</v>
      </c>
      <c r="Z34" s="230">
        <f>$C34*VLOOKUP($A34,'Non-energy Multiplier'!$A$1:$AQ$44,COLUMN('Non-energy Multiplier'!Z$1),0)</f>
        <v>5360981113810.3164</v>
      </c>
      <c r="AA34" s="230">
        <f>$C34*VLOOKUP($A34,'Non-energy Multiplier'!$A$1:$AQ$44,COLUMN('Non-energy Multiplier'!AA$1),0)</f>
        <v>5344332104140.0977</v>
      </c>
      <c r="AB34" s="230">
        <f>$C34*VLOOKUP($A34,'Non-energy Multiplier'!$A$1:$AQ$44,COLUMN('Non-energy Multiplier'!AB$1),0)</f>
        <v>5327683094469.8799</v>
      </c>
      <c r="AC34" s="230">
        <f>$C34*VLOOKUP($A34,'Non-energy Multiplier'!$A$1:$AQ$44,COLUMN('Non-energy Multiplier'!AC$1),0)</f>
        <v>5311034084799.6611</v>
      </c>
      <c r="AD34" s="230">
        <f>$C34*VLOOKUP($A34,'Non-energy Multiplier'!$A$1:$AQ$44,COLUMN('Non-energy Multiplier'!AD$1),0)</f>
        <v>5294385075129.4434</v>
      </c>
      <c r="AE34" s="230">
        <f>$C34*VLOOKUP($A34,'Non-energy Multiplier'!$A$1:$AQ$44,COLUMN('Non-energy Multiplier'!AE$1),0)</f>
        <v>5277736065459.2256</v>
      </c>
      <c r="AF34" s="230">
        <f>$C34*VLOOKUP($A34,'Non-energy Multiplier'!$A$1:$AQ$44,COLUMN('Non-energy Multiplier'!AF$1),0)</f>
        <v>5261087055789.0068</v>
      </c>
      <c r="AG34" s="230">
        <f>$C34*VLOOKUP($A34,'Non-energy Multiplier'!$A$1:$AQ$44,COLUMN('Non-energy Multiplier'!AG$1),0)</f>
        <v>5244438046118.7871</v>
      </c>
      <c r="AH34" s="230">
        <f>$C34*VLOOKUP($A34,'Non-energy Multiplier'!$A$1:$AQ$44,COLUMN('Non-energy Multiplier'!AH$1),0)</f>
        <v>5237778442250.7002</v>
      </c>
      <c r="AI34" s="230">
        <f>$C34*VLOOKUP($A34,'Non-energy Multiplier'!$A$1:$AQ$44,COLUMN('Non-energy Multiplier'!AI$1),0)</f>
        <v>5231118838382.6123</v>
      </c>
      <c r="AJ34" s="230">
        <f>$C34*VLOOKUP($A34,'Non-energy Multiplier'!$A$1:$AQ$44,COLUMN('Non-energy Multiplier'!AJ$1),0)</f>
        <v>5224459234514.5254</v>
      </c>
      <c r="AK34" s="230">
        <f>$C34*VLOOKUP($A34,'Non-energy Multiplier'!$A$1:$AQ$44,COLUMN('Non-energy Multiplier'!AK$1),0)</f>
        <v>5217799630646.4385</v>
      </c>
      <c r="AL34" s="230">
        <f>$C34*VLOOKUP($A34,'Non-energy Multiplier'!$A$1:$AQ$44,COLUMN('Non-energy Multiplier'!AL$1),0)</f>
        <v>5211140026778.3506</v>
      </c>
      <c r="AM34" s="230">
        <f>$C34*VLOOKUP($A34,'Non-energy Multiplier'!$A$1:$AQ$44,COLUMN('Non-energy Multiplier'!AM$1),0)</f>
        <v>5201150620976.2197</v>
      </c>
      <c r="AN34" s="230">
        <f>$C34*VLOOKUP($A34,'Non-energy Multiplier'!$A$1:$AQ$44,COLUMN('Non-energy Multiplier'!AN$1),0)</f>
        <v>5191161215174.0889</v>
      </c>
      <c r="AO34" s="230">
        <f>$C34*VLOOKUP($A34,'Non-energy Multiplier'!$A$1:$AQ$44,COLUMN('Non-energy Multiplier'!AO$1),0)</f>
        <v>5181171809371.958</v>
      </c>
      <c r="AP34" s="230">
        <f>$C34*VLOOKUP($A34,'Non-energy Multiplier'!$A$1:$AQ$44,COLUMN('Non-energy Multiplier'!AP$1),0)</f>
        <v>5171182403569.8271</v>
      </c>
      <c r="AQ34" s="230">
        <f>$C34*VLOOKUP($A34,'Non-energy Multiplier'!$A$1:$AQ$44,COLUMN('Non-energy Multiplier'!AQ$1),0)</f>
        <v>5161192997767.6953</v>
      </c>
    </row>
    <row r="35" spans="1:43" x14ac:dyDescent="0.25">
      <c r="A35" s="12" t="s">
        <v>32</v>
      </c>
      <c r="B35" s="230">
        <f>SUM('Non-energy Use 2019'!C36:AF36)</f>
        <v>88562072872.233932</v>
      </c>
      <c r="C35" s="230">
        <f>SUM('Non-energy Use 2020'!C36:AF36)</f>
        <v>127458566192.52011</v>
      </c>
      <c r="D35" s="230">
        <f>$C35*VLOOKUP($A35,'Non-energy Multiplier'!$A$1:$AQ$44,COLUMN('Non-energy Multiplier'!D$1),0)</f>
        <v>143856009809.08264</v>
      </c>
      <c r="E35" s="230">
        <f>$C35*VLOOKUP($A35,'Non-energy Multiplier'!$A$1:$AQ$44,COLUMN('Non-energy Multiplier'!E$1),0)</f>
        <v>149640740053.05496</v>
      </c>
      <c r="F35" s="230">
        <f>$C35*VLOOKUP($A35,'Non-energy Multiplier'!$A$1:$AQ$44,COLUMN('Non-energy Multiplier'!F$1),0)</f>
        <v>150975041024.86374</v>
      </c>
      <c r="G35" s="230">
        <f>$C35*VLOOKUP($A35,'Non-energy Multiplier'!$A$1:$AQ$44,COLUMN('Non-energy Multiplier'!G$1),0)</f>
        <v>154237241887.50598</v>
      </c>
      <c r="H35" s="230">
        <f>$C35*VLOOKUP($A35,'Non-energy Multiplier'!$A$1:$AQ$44,COLUMN('Non-energy Multiplier'!H$1),0)</f>
        <v>158299440849.75848</v>
      </c>
      <c r="I35" s="230">
        <f>$C35*VLOOKUP($A35,'Non-energy Multiplier'!$A$1:$AQ$44,COLUMN('Non-energy Multiplier'!I$1),0)</f>
        <v>162153571512.82352</v>
      </c>
      <c r="J35" s="230">
        <f>$C35*VLOOKUP($A35,'Non-energy Multiplier'!$A$1:$AQ$44,COLUMN('Non-energy Multiplier'!J$1),0)</f>
        <v>165568043233.27301</v>
      </c>
      <c r="K35" s="230">
        <f>$C35*VLOOKUP($A35,'Non-energy Multiplier'!$A$1:$AQ$44,COLUMN('Non-energy Multiplier'!K$1),0)</f>
        <v>168519028018.19098</v>
      </c>
      <c r="L35" s="230">
        <f>$C35*VLOOKUP($A35,'Non-energy Multiplier'!$A$1:$AQ$44,COLUMN('Non-energy Multiplier'!L$1),0)</f>
        <v>170987112909.66931</v>
      </c>
      <c r="M35" s="230">
        <f>$C35*VLOOKUP($A35,'Non-energy Multiplier'!$A$1:$AQ$44,COLUMN('Non-energy Multiplier'!M$1),0)</f>
        <v>172957496345.36612</v>
      </c>
      <c r="N35" s="230">
        <f>$C35*VLOOKUP($A35,'Non-energy Multiplier'!$A$1:$AQ$44,COLUMN('Non-energy Multiplier'!N$1),0)</f>
        <v>174432050778.53088</v>
      </c>
      <c r="O35" s="230">
        <f>$C35*VLOOKUP($A35,'Non-energy Multiplier'!$A$1:$AQ$44,COLUMN('Non-energy Multiplier'!O$1),0)</f>
        <v>175465737819.03989</v>
      </c>
      <c r="P35" s="230">
        <f>$C35*VLOOKUP($A35,'Non-energy Multiplier'!$A$1:$AQ$44,COLUMN('Non-energy Multiplier'!P$1),0)</f>
        <v>176130879844.38071</v>
      </c>
      <c r="Q35" s="230">
        <f>$C35*VLOOKUP($A35,'Non-energy Multiplier'!$A$1:$AQ$44,COLUMN('Non-energy Multiplier'!Q$1),0)</f>
        <v>176503700061.64526</v>
      </c>
      <c r="R35" s="230">
        <f>$C35*VLOOKUP($A35,'Non-energy Multiplier'!$A$1:$AQ$44,COLUMN('Non-energy Multiplier'!R$1),0)</f>
        <v>176662856867.51361</v>
      </c>
      <c r="S35" s="230">
        <f>$C35*VLOOKUP($A35,'Non-energy Multiplier'!$A$1:$AQ$44,COLUMN('Non-energy Multiplier'!S$1),0)</f>
        <v>176676622044.73145</v>
      </c>
      <c r="T35" s="230">
        <f>$C35*VLOOKUP($A35,'Non-energy Multiplier'!$A$1:$AQ$44,COLUMN('Non-energy Multiplier'!T$1),0)</f>
        <v>176567079982.6759</v>
      </c>
      <c r="U35" s="230">
        <f>$C35*VLOOKUP($A35,'Non-energy Multiplier'!$A$1:$AQ$44,COLUMN('Non-energy Multiplier'!U$1),0)</f>
        <v>176344890913.29642</v>
      </c>
      <c r="V35" s="230">
        <f>$C35*VLOOKUP($A35,'Non-energy Multiplier'!$A$1:$AQ$44,COLUMN('Non-energy Multiplier'!V$1),0)</f>
        <v>176020892032.60507</v>
      </c>
      <c r="W35" s="230">
        <f>$C35*VLOOKUP($A35,'Non-energy Multiplier'!$A$1:$AQ$44,COLUMN('Non-energy Multiplier'!W$1),0)</f>
        <v>175606032890.94443</v>
      </c>
      <c r="X35" s="230">
        <f>$C35*VLOOKUP($A35,'Non-energy Multiplier'!$A$1:$AQ$44,COLUMN('Non-energy Multiplier'!X$1),0)</f>
        <v>175111316983.85904</v>
      </c>
      <c r="Y35" s="230">
        <f>$C35*VLOOKUP($A35,'Non-energy Multiplier'!$A$1:$AQ$44,COLUMN('Non-energy Multiplier'!Y$1),0)</f>
        <v>174547749799.78256</v>
      </c>
      <c r="Z35" s="230">
        <f>$C35*VLOOKUP($A35,'Non-energy Multiplier'!$A$1:$AQ$44,COLUMN('Non-energy Multiplier'!Z$1),0)</f>
        <v>173926293488.35037</v>
      </c>
      <c r="AA35" s="230">
        <f>$C35*VLOOKUP($A35,'Non-energy Multiplier'!$A$1:$AQ$44,COLUMN('Non-energy Multiplier'!AA$1),0)</f>
        <v>173257828231.10529</v>
      </c>
      <c r="AB35" s="230">
        <f>$C35*VLOOKUP($A35,'Non-energy Multiplier'!$A$1:$AQ$44,COLUMN('Non-energy Multiplier'!AB$1),0)</f>
        <v>172553120325.25763</v>
      </c>
      <c r="AC35" s="230">
        <f>$C35*VLOOKUP($A35,'Non-energy Multiplier'!$A$1:$AQ$44,COLUMN('Non-energy Multiplier'!AC$1),0)</f>
        <v>171822796931.28894</v>
      </c>
      <c r="AD35" s="230">
        <f>$C35*VLOOKUP($A35,'Non-energy Multiplier'!$A$1:$AQ$44,COLUMN('Non-energy Multiplier'!AD$1),0)</f>
        <v>171077327386.72574</v>
      </c>
      <c r="AE35" s="230">
        <f>$C35*VLOOKUP($A35,'Non-energy Multiplier'!$A$1:$AQ$44,COLUMN('Non-energy Multiplier'!AE$1),0)</f>
        <v>170327010951.19803</v>
      </c>
      <c r="AF35" s="230">
        <f>$C35*VLOOKUP($A35,'Non-energy Multiplier'!$A$1:$AQ$44,COLUMN('Non-energy Multiplier'!AF$1),0)</f>
        <v>169581970821.82376</v>
      </c>
      <c r="AG35" s="230">
        <f>$C35*VLOOKUP($A35,'Non-energy Multiplier'!$A$1:$AQ$44,COLUMN('Non-energy Multiplier'!AG$1),0)</f>
        <v>168852154242.61694</v>
      </c>
      <c r="AH35" s="230">
        <f>$C35*VLOOKUP($A35,'Non-energy Multiplier'!$A$1:$AQ$44,COLUMN('Non-energy Multiplier'!AH$1),0)</f>
        <v>168147338526.69241</v>
      </c>
      <c r="AI35" s="230">
        <f>$C35*VLOOKUP($A35,'Non-energy Multiplier'!$A$1:$AQ$44,COLUMN('Non-energy Multiplier'!AI$1),0)</f>
        <v>167477142815.05417</v>
      </c>
      <c r="AJ35" s="230">
        <f>$C35*VLOOKUP($A35,'Non-energy Multiplier'!$A$1:$AQ$44,COLUMN('Non-energy Multiplier'!AJ$1),0)</f>
        <v>166851045410.35193</v>
      </c>
      <c r="AK35" s="230">
        <f>$C35*VLOOKUP($A35,'Non-energy Multiplier'!$A$1:$AQ$44,COLUMN('Non-energy Multiplier'!AK$1),0)</f>
        <v>166278406547.7211</v>
      </c>
      <c r="AL35" s="230">
        <f>$C35*VLOOKUP($A35,'Non-energy Multiplier'!$A$1:$AQ$44,COLUMN('Non-energy Multiplier'!AL$1),0)</f>
        <v>165768496497.40845</v>
      </c>
      <c r="AM35" s="230">
        <f>$C35*VLOOKUP($A35,'Non-energy Multiplier'!$A$1:$AQ$44,COLUMN('Non-energy Multiplier'!AM$1),0)</f>
        <v>165330528935.06686</v>
      </c>
      <c r="AN35" s="230">
        <f>$C35*VLOOKUP($A35,'Non-energy Multiplier'!$A$1:$AQ$44,COLUMN('Non-energy Multiplier'!AN$1),0)</f>
        <v>164973699565.28036</v>
      </c>
      <c r="AO35" s="230">
        <f>$C35*VLOOKUP($A35,'Non-energy Multiplier'!$A$1:$AQ$44,COLUMN('Non-energy Multiplier'!AO$1),0)</f>
        <v>164707230042.04691</v>
      </c>
      <c r="AP35" s="230">
        <f>$C35*VLOOKUP($A35,'Non-energy Multiplier'!$A$1:$AQ$44,COLUMN('Non-energy Multiplier'!AP$1),0)</f>
        <v>164540417296.86493</v>
      </c>
      <c r="AQ35" s="230">
        <f>$C35*VLOOKUP($A35,'Non-energy Multiplier'!$A$1:$AQ$44,COLUMN('Non-energy Multiplier'!AQ$1),0)</f>
        <v>164482688461.04977</v>
      </c>
    </row>
    <row r="36" spans="1:43" x14ac:dyDescent="0.25">
      <c r="A36" s="12" t="s">
        <v>33</v>
      </c>
      <c r="B36" s="133">
        <f>SUM('Non-energy Use 2019'!C37:AF37)</f>
        <v>0</v>
      </c>
      <c r="C36" s="133">
        <f>SUM('Non-energy Use 2020'!C37:AF37)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</row>
    <row r="37" spans="1:43" x14ac:dyDescent="0.25">
      <c r="A37" s="12" t="s">
        <v>34</v>
      </c>
      <c r="B37" s="133">
        <f>SUM('Non-energy Use 2019'!C38:AF38)</f>
        <v>0</v>
      </c>
      <c r="C37" s="133">
        <f>SUM('Non-energy Use 2020'!C38:AF38)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</row>
    <row r="38" spans="1:43" x14ac:dyDescent="0.25">
      <c r="A38" s="12" t="s">
        <v>35</v>
      </c>
      <c r="B38" s="133">
        <f>SUM('Non-energy Use 2019'!C39:AF39)</f>
        <v>0</v>
      </c>
      <c r="C38" s="133">
        <f>SUM('Non-energy Use 2020'!C39:AF39)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</row>
    <row r="39" spans="1:43" x14ac:dyDescent="0.25">
      <c r="A39" s="12" t="s">
        <v>36</v>
      </c>
      <c r="B39" s="133">
        <f>SUM('Non-energy Use 2019'!C40:AF40)</f>
        <v>0</v>
      </c>
      <c r="C39" s="133">
        <f>SUM('Non-energy Use 2020'!C40:AF40)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</row>
    <row r="40" spans="1:43" x14ac:dyDescent="0.25">
      <c r="A40" s="12" t="s">
        <v>37</v>
      </c>
      <c r="B40" s="133">
        <f>SUM('Non-energy Use 2019'!C41:AF41)</f>
        <v>0</v>
      </c>
      <c r="C40" s="133">
        <f>SUM('Non-energy Use 2020'!C41:AF41)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</row>
    <row r="41" spans="1:43" x14ac:dyDescent="0.25">
      <c r="A41" s="12" t="s">
        <v>38</v>
      </c>
      <c r="B41" s="133">
        <f>SUM('Non-energy Use 2019'!C42:AF42)</f>
        <v>0</v>
      </c>
      <c r="C41" s="133">
        <f>SUM('Non-energy Use 2020'!C42:AF42)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</row>
    <row r="42" spans="1:43" x14ac:dyDescent="0.25">
      <c r="A42" s="12" t="s">
        <v>39</v>
      </c>
      <c r="B42" s="133">
        <f>SUM('Non-energy Use 2019'!C43:AF43)</f>
        <v>0</v>
      </c>
      <c r="C42" s="133">
        <f>SUM('Non-energy Use 2020'!C43:AF43)</f>
        <v>0</v>
      </c>
      <c r="D42" s="133">
        <f>$C42*VLOOKUP($A42,'Non-energy Multiplier'!$A$1:$AQ$44,COLUMN('Non-energy Multiplier'!D$1),0)</f>
        <v>0</v>
      </c>
      <c r="E42" s="133">
        <f>$C42*VLOOKUP($A42,'Non-energy Multiplier'!$A$1:$AQ$44,COLUMN('Non-energy Multiplier'!E$1),0)</f>
        <v>0</v>
      </c>
      <c r="F42" s="133">
        <f>$C42*VLOOKUP($A42,'Non-energy Multiplier'!$A$1:$AQ$44,COLUMN('Non-energy Multiplier'!F$1),0)</f>
        <v>0</v>
      </c>
      <c r="G42" s="133">
        <f>$C42*VLOOKUP($A42,'Non-energy Multiplier'!$A$1:$AQ$44,COLUMN('Non-energy Multiplier'!G$1),0)</f>
        <v>0</v>
      </c>
      <c r="H42" s="133">
        <f>$C42*VLOOKUP($A42,'Non-energy Multiplier'!$A$1:$AQ$44,COLUMN('Non-energy Multiplier'!H$1),0)</f>
        <v>0</v>
      </c>
      <c r="I42" s="133">
        <f>$C42*VLOOKUP($A42,'Non-energy Multiplier'!$A$1:$AQ$44,COLUMN('Non-energy Multiplier'!I$1),0)</f>
        <v>0</v>
      </c>
      <c r="J42" s="133">
        <f>$C42*VLOOKUP($A42,'Non-energy Multiplier'!$A$1:$AQ$44,COLUMN('Non-energy Multiplier'!J$1),0)</f>
        <v>0</v>
      </c>
      <c r="K42" s="133">
        <f>$C42*VLOOKUP($A42,'Non-energy Multiplier'!$A$1:$AQ$44,COLUMN('Non-energy Multiplier'!K$1),0)</f>
        <v>0</v>
      </c>
      <c r="L42" s="133">
        <f>$C42*VLOOKUP($A42,'Non-energy Multiplier'!$A$1:$AQ$44,COLUMN('Non-energy Multiplier'!L$1),0)</f>
        <v>0</v>
      </c>
      <c r="M42" s="133">
        <f>$C42*VLOOKUP($A42,'Non-energy Multiplier'!$A$1:$AQ$44,COLUMN('Non-energy Multiplier'!M$1),0)</f>
        <v>0</v>
      </c>
      <c r="N42" s="133">
        <f>$C42*VLOOKUP($A42,'Non-energy Multiplier'!$A$1:$AQ$44,COLUMN('Non-energy Multiplier'!N$1),0)</f>
        <v>0</v>
      </c>
      <c r="O42" s="133">
        <f>$C42*VLOOKUP($A42,'Non-energy Multiplier'!$A$1:$AQ$44,COLUMN('Non-energy Multiplier'!O$1),0)</f>
        <v>0</v>
      </c>
      <c r="P42" s="133">
        <f>$C42*VLOOKUP($A42,'Non-energy Multiplier'!$A$1:$AQ$44,COLUMN('Non-energy Multiplier'!P$1),0)</f>
        <v>0</v>
      </c>
      <c r="Q42" s="133">
        <f>$C42*VLOOKUP($A42,'Non-energy Multiplier'!$A$1:$AQ$44,COLUMN('Non-energy Multiplier'!Q$1),0)</f>
        <v>0</v>
      </c>
      <c r="R42" s="133">
        <f>$C42*VLOOKUP($A42,'Non-energy Multiplier'!$A$1:$AQ$44,COLUMN('Non-energy Multiplier'!R$1),0)</f>
        <v>0</v>
      </c>
      <c r="S42" s="133">
        <f>$C42*VLOOKUP($A42,'Non-energy Multiplier'!$A$1:$AQ$44,COLUMN('Non-energy Multiplier'!S$1),0)</f>
        <v>0</v>
      </c>
      <c r="T42" s="133">
        <f>$C42*VLOOKUP($A42,'Non-energy Multiplier'!$A$1:$AQ$44,COLUMN('Non-energy Multiplier'!T$1),0)</f>
        <v>0</v>
      </c>
      <c r="U42" s="133">
        <f>$C42*VLOOKUP($A42,'Non-energy Multiplier'!$A$1:$AQ$44,COLUMN('Non-energy Multiplier'!U$1),0)</f>
        <v>0</v>
      </c>
      <c r="V42" s="133">
        <f>$C42*VLOOKUP($A42,'Non-energy Multiplier'!$A$1:$AQ$44,COLUMN('Non-energy Multiplier'!V$1),0)</f>
        <v>0</v>
      </c>
      <c r="W42" s="133">
        <f>$C42*VLOOKUP($A42,'Non-energy Multiplier'!$A$1:$AQ$44,COLUMN('Non-energy Multiplier'!W$1),0)</f>
        <v>0</v>
      </c>
      <c r="X42" s="133">
        <f>$C42*VLOOKUP($A42,'Non-energy Multiplier'!$A$1:$AQ$44,COLUMN('Non-energy Multiplier'!X$1),0)</f>
        <v>0</v>
      </c>
      <c r="Y42" s="133">
        <f>$C42*VLOOKUP($A42,'Non-energy Multiplier'!$A$1:$AQ$44,COLUMN('Non-energy Multiplier'!Y$1),0)</f>
        <v>0</v>
      </c>
      <c r="Z42" s="133">
        <f>$C42*VLOOKUP($A42,'Non-energy Multiplier'!$A$1:$AQ$44,COLUMN('Non-energy Multiplier'!Z$1),0)</f>
        <v>0</v>
      </c>
      <c r="AA42" s="133">
        <f>$C42*VLOOKUP($A42,'Non-energy Multiplier'!$A$1:$AQ$44,COLUMN('Non-energy Multiplier'!AA$1),0)</f>
        <v>0</v>
      </c>
      <c r="AB42" s="133">
        <f>$C42*VLOOKUP($A42,'Non-energy Multiplier'!$A$1:$AQ$44,COLUMN('Non-energy Multiplier'!AB$1),0)</f>
        <v>0</v>
      </c>
      <c r="AC42" s="133">
        <f>$C42*VLOOKUP($A42,'Non-energy Multiplier'!$A$1:$AQ$44,COLUMN('Non-energy Multiplier'!AC$1),0)</f>
        <v>0</v>
      </c>
      <c r="AD42" s="133">
        <f>$C42*VLOOKUP($A42,'Non-energy Multiplier'!$A$1:$AQ$44,COLUMN('Non-energy Multiplier'!AD$1),0)</f>
        <v>0</v>
      </c>
      <c r="AE42" s="133">
        <f>$C42*VLOOKUP($A42,'Non-energy Multiplier'!$A$1:$AQ$44,COLUMN('Non-energy Multiplier'!AE$1),0)</f>
        <v>0</v>
      </c>
      <c r="AF42" s="133">
        <f>$C42*VLOOKUP($A42,'Non-energy Multiplier'!$A$1:$AQ$44,COLUMN('Non-energy Multiplier'!AF$1),0)</f>
        <v>0</v>
      </c>
      <c r="AG42" s="133">
        <f>$C42*VLOOKUP($A42,'Non-energy Multiplier'!$A$1:$AQ$44,COLUMN('Non-energy Multiplier'!AG$1),0)</f>
        <v>0</v>
      </c>
      <c r="AH42" s="133">
        <f>$C42*VLOOKUP($A42,'Non-energy Multiplier'!$A$1:$AQ$44,COLUMN('Non-energy Multiplier'!AH$1),0)</f>
        <v>0</v>
      </c>
      <c r="AI42" s="133">
        <f>$C42*VLOOKUP($A42,'Non-energy Multiplier'!$A$1:$AQ$44,COLUMN('Non-energy Multiplier'!AI$1),0)</f>
        <v>0</v>
      </c>
      <c r="AJ42" s="133">
        <f>$C42*VLOOKUP($A42,'Non-energy Multiplier'!$A$1:$AQ$44,COLUMN('Non-energy Multiplier'!AJ$1),0)</f>
        <v>0</v>
      </c>
      <c r="AK42" s="133">
        <f>$C42*VLOOKUP($A42,'Non-energy Multiplier'!$A$1:$AQ$44,COLUMN('Non-energy Multiplier'!AK$1),0)</f>
        <v>0</v>
      </c>
      <c r="AL42" s="133">
        <f>$C42*VLOOKUP($A42,'Non-energy Multiplier'!$A$1:$AQ$44,COLUMN('Non-energy Multiplier'!AL$1),0)</f>
        <v>0</v>
      </c>
      <c r="AM42" s="133">
        <f>$C42*VLOOKUP($A42,'Non-energy Multiplier'!$A$1:$AQ$44,COLUMN('Non-energy Multiplier'!AM$1),0)</f>
        <v>0</v>
      </c>
      <c r="AN42" s="133">
        <f>$C42*VLOOKUP($A42,'Non-energy Multiplier'!$A$1:$AQ$44,COLUMN('Non-energy Multiplier'!AN$1),0)</f>
        <v>0</v>
      </c>
      <c r="AO42" s="133">
        <f>$C42*VLOOKUP($A42,'Non-energy Multiplier'!$A$1:$AQ$44,COLUMN('Non-energy Multiplier'!AO$1),0)</f>
        <v>0</v>
      </c>
      <c r="AP42" s="133">
        <f>$C42*VLOOKUP($A42,'Non-energy Multiplier'!$A$1:$AQ$44,COLUMN('Non-energy Multiplier'!AP$1),0)</f>
        <v>0</v>
      </c>
      <c r="AQ42" s="133">
        <f>$C42*VLOOKUP($A42,'Non-energy Multiplier'!$A$1:$AQ$44,COLUMN('Non-energy Multiplier'!AQ$1),0)</f>
        <v>0</v>
      </c>
    </row>
    <row r="43" spans="1:43" x14ac:dyDescent="0.25">
      <c r="A43" s="12" t="s">
        <v>40</v>
      </c>
      <c r="B43" s="133">
        <f>SUM('Non-energy Use 2019'!C44:AF44)</f>
        <v>0</v>
      </c>
      <c r="C43" s="133">
        <f>SUM('Non-energy Use 2020'!C44:AF44)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</row>
    <row r="44" spans="1:43" x14ac:dyDescent="0.25">
      <c r="A44" s="37" t="s">
        <v>41</v>
      </c>
      <c r="B44" s="133">
        <f>SUM('Non-energy Use 2019'!C45:AF45)</f>
        <v>0</v>
      </c>
      <c r="C44" s="133">
        <f>SUM('Non-energy Use 2020'!C45:AF45)</f>
        <v>0</v>
      </c>
      <c r="D44" s="133">
        <f>$C44*VLOOKUP($A44,'Non-energy Multiplier'!$A$1:$AQ$44,COLUMN('Non-energy Multiplier'!D$1),0)</f>
        <v>0</v>
      </c>
      <c r="E44" s="133">
        <f>$C44*VLOOKUP($A44,'Non-energy Multiplier'!$A$1:$AQ$44,COLUMN('Non-energy Multiplier'!E$1),0)</f>
        <v>0</v>
      </c>
      <c r="F44" s="133">
        <f>$C44*VLOOKUP($A44,'Non-energy Multiplier'!$A$1:$AQ$44,COLUMN('Non-energy Multiplier'!F$1),0)</f>
        <v>0</v>
      </c>
      <c r="G44" s="133">
        <f>$C44*VLOOKUP($A44,'Non-energy Multiplier'!$A$1:$AQ$44,COLUMN('Non-energy Multiplier'!G$1),0)</f>
        <v>0</v>
      </c>
      <c r="H44" s="133">
        <f>$C44*VLOOKUP($A44,'Non-energy Multiplier'!$A$1:$AQ$44,COLUMN('Non-energy Multiplier'!H$1),0)</f>
        <v>0</v>
      </c>
      <c r="I44" s="133">
        <f>$C44*VLOOKUP($A44,'Non-energy Multiplier'!$A$1:$AQ$44,COLUMN('Non-energy Multiplier'!I$1),0)</f>
        <v>0</v>
      </c>
      <c r="J44" s="133">
        <f>$C44*VLOOKUP($A44,'Non-energy Multiplier'!$A$1:$AQ$44,COLUMN('Non-energy Multiplier'!J$1),0)</f>
        <v>0</v>
      </c>
      <c r="K44" s="133">
        <f>$C44*VLOOKUP($A44,'Non-energy Multiplier'!$A$1:$AQ$44,COLUMN('Non-energy Multiplier'!K$1),0)</f>
        <v>0</v>
      </c>
      <c r="L44" s="133">
        <f>$C44*VLOOKUP($A44,'Non-energy Multiplier'!$A$1:$AQ$44,COLUMN('Non-energy Multiplier'!L$1),0)</f>
        <v>0</v>
      </c>
      <c r="M44" s="133">
        <f>$C44*VLOOKUP($A44,'Non-energy Multiplier'!$A$1:$AQ$44,COLUMN('Non-energy Multiplier'!M$1),0)</f>
        <v>0</v>
      </c>
      <c r="N44" s="133">
        <f>$C44*VLOOKUP($A44,'Non-energy Multiplier'!$A$1:$AQ$44,COLUMN('Non-energy Multiplier'!N$1),0)</f>
        <v>0</v>
      </c>
      <c r="O44" s="133">
        <f>$C44*VLOOKUP($A44,'Non-energy Multiplier'!$A$1:$AQ$44,COLUMN('Non-energy Multiplier'!O$1),0)</f>
        <v>0</v>
      </c>
      <c r="P44" s="133">
        <f>$C44*VLOOKUP($A44,'Non-energy Multiplier'!$A$1:$AQ$44,COLUMN('Non-energy Multiplier'!P$1),0)</f>
        <v>0</v>
      </c>
      <c r="Q44" s="133">
        <f>$C44*VLOOKUP($A44,'Non-energy Multiplier'!$A$1:$AQ$44,COLUMN('Non-energy Multiplier'!Q$1),0)</f>
        <v>0</v>
      </c>
      <c r="R44" s="133">
        <f>$C44*VLOOKUP($A44,'Non-energy Multiplier'!$A$1:$AQ$44,COLUMN('Non-energy Multiplier'!R$1),0)</f>
        <v>0</v>
      </c>
      <c r="S44" s="133">
        <f>$C44*VLOOKUP($A44,'Non-energy Multiplier'!$A$1:$AQ$44,COLUMN('Non-energy Multiplier'!S$1),0)</f>
        <v>0</v>
      </c>
      <c r="T44" s="133">
        <f>$C44*VLOOKUP($A44,'Non-energy Multiplier'!$A$1:$AQ$44,COLUMN('Non-energy Multiplier'!T$1),0)</f>
        <v>0</v>
      </c>
      <c r="U44" s="133">
        <f>$C44*VLOOKUP($A44,'Non-energy Multiplier'!$A$1:$AQ$44,COLUMN('Non-energy Multiplier'!U$1),0)</f>
        <v>0</v>
      </c>
      <c r="V44" s="133">
        <f>$C44*VLOOKUP($A44,'Non-energy Multiplier'!$A$1:$AQ$44,COLUMN('Non-energy Multiplier'!V$1),0)</f>
        <v>0</v>
      </c>
      <c r="W44" s="133">
        <f>$C44*VLOOKUP($A44,'Non-energy Multiplier'!$A$1:$AQ$44,COLUMN('Non-energy Multiplier'!W$1),0)</f>
        <v>0</v>
      </c>
      <c r="X44" s="133">
        <f>$C44*VLOOKUP($A44,'Non-energy Multiplier'!$A$1:$AQ$44,COLUMN('Non-energy Multiplier'!X$1),0)</f>
        <v>0</v>
      </c>
      <c r="Y44" s="133">
        <f>$C44*VLOOKUP($A44,'Non-energy Multiplier'!$A$1:$AQ$44,COLUMN('Non-energy Multiplier'!Y$1),0)</f>
        <v>0</v>
      </c>
      <c r="Z44" s="133">
        <f>$C44*VLOOKUP($A44,'Non-energy Multiplier'!$A$1:$AQ$44,COLUMN('Non-energy Multiplier'!Z$1),0)</f>
        <v>0</v>
      </c>
      <c r="AA44" s="133">
        <f>$C44*VLOOKUP($A44,'Non-energy Multiplier'!$A$1:$AQ$44,COLUMN('Non-energy Multiplier'!AA$1),0)</f>
        <v>0</v>
      </c>
      <c r="AB44" s="133">
        <f>$C44*VLOOKUP($A44,'Non-energy Multiplier'!$A$1:$AQ$44,COLUMN('Non-energy Multiplier'!AB$1),0)</f>
        <v>0</v>
      </c>
      <c r="AC44" s="133">
        <f>$C44*VLOOKUP($A44,'Non-energy Multiplier'!$A$1:$AQ$44,COLUMN('Non-energy Multiplier'!AC$1),0)</f>
        <v>0</v>
      </c>
      <c r="AD44" s="133">
        <f>$C44*VLOOKUP($A44,'Non-energy Multiplier'!$A$1:$AQ$44,COLUMN('Non-energy Multiplier'!AD$1),0)</f>
        <v>0</v>
      </c>
      <c r="AE44" s="133">
        <f>$C44*VLOOKUP($A44,'Non-energy Multiplier'!$A$1:$AQ$44,COLUMN('Non-energy Multiplier'!AE$1),0)</f>
        <v>0</v>
      </c>
      <c r="AF44" s="133">
        <f>$C44*VLOOKUP($A44,'Non-energy Multiplier'!$A$1:$AQ$44,COLUMN('Non-energy Multiplier'!AF$1),0)</f>
        <v>0</v>
      </c>
      <c r="AG44" s="133">
        <f>$C44*VLOOKUP($A44,'Non-energy Multiplier'!$A$1:$AQ$44,COLUMN('Non-energy Multiplier'!AG$1),0)</f>
        <v>0</v>
      </c>
      <c r="AH44" s="133">
        <f>$C44*VLOOKUP($A44,'Non-energy Multiplier'!$A$1:$AQ$44,COLUMN('Non-energy Multiplier'!AH$1),0)</f>
        <v>0</v>
      </c>
      <c r="AI44" s="133">
        <f>$C44*VLOOKUP($A44,'Non-energy Multiplier'!$A$1:$AQ$44,COLUMN('Non-energy Multiplier'!AI$1),0)</f>
        <v>0</v>
      </c>
      <c r="AJ44" s="133">
        <f>$C44*VLOOKUP($A44,'Non-energy Multiplier'!$A$1:$AQ$44,COLUMN('Non-energy Multiplier'!AJ$1),0)</f>
        <v>0</v>
      </c>
      <c r="AK44" s="133">
        <f>$C44*VLOOKUP($A44,'Non-energy Multiplier'!$A$1:$AQ$44,COLUMN('Non-energy Multiplier'!AK$1),0)</f>
        <v>0</v>
      </c>
      <c r="AL44" s="133">
        <f>$C44*VLOOKUP($A44,'Non-energy Multiplier'!$A$1:$AQ$44,COLUMN('Non-energy Multiplier'!AL$1),0)</f>
        <v>0</v>
      </c>
      <c r="AM44" s="133">
        <f>$C44*VLOOKUP($A44,'Non-energy Multiplier'!$A$1:$AQ$44,COLUMN('Non-energy Multiplier'!AM$1),0)</f>
        <v>0</v>
      </c>
      <c r="AN44" s="133">
        <f>$C44*VLOOKUP($A44,'Non-energy Multiplier'!$A$1:$AQ$44,COLUMN('Non-energy Multiplier'!AN$1),0)</f>
        <v>0</v>
      </c>
      <c r="AO44" s="133">
        <f>$C44*VLOOKUP($A44,'Non-energy Multiplier'!$A$1:$AQ$44,COLUMN('Non-energy Multiplier'!AO$1),0)</f>
        <v>0</v>
      </c>
      <c r="AP44" s="133">
        <f>$C44*VLOOKUP($A44,'Non-energy Multiplier'!$A$1:$AQ$44,COLUMN('Non-energy Multiplier'!AP$1),0)</f>
        <v>0</v>
      </c>
      <c r="AQ44" s="133">
        <f>$C44*VLOOKUP($A44,'Non-energy Multiplier'!$A$1:$AQ$44,COLUMN('Non-energy Multiplier'!AQ$1),0)</f>
        <v>0</v>
      </c>
    </row>
    <row r="45" spans="1:43" x14ac:dyDescent="0.25">
      <c r="A45" s="76" t="s">
        <v>88</v>
      </c>
      <c r="B45" s="241">
        <f>SUM('Non-energy Use 2019'!C46:AF46)</f>
        <v>1046148151471500</v>
      </c>
      <c r="C45" s="241">
        <f>SUM('Non-energy Use 2020'!C46:AF46)</f>
        <v>1098535143717000</v>
      </c>
      <c r="D45" s="241">
        <f>$C45*VLOOKUP($A45,'Non-energy Multiplier'!$A$1:$AQ$44,COLUMN('Non-energy Multiplier'!D$1),0)</f>
        <v>1161771426096384.8</v>
      </c>
      <c r="E45" s="241">
        <f>$C45*VLOOKUP($A45,'Non-energy Multiplier'!$A$1:$AQ$44,COLUMN('Non-energy Multiplier'!E$1),0)</f>
        <v>1182346066340333.8</v>
      </c>
      <c r="F45" s="241">
        <f>$C45*VLOOKUP($A45,'Non-energy Multiplier'!$A$1:$AQ$44,COLUMN('Non-energy Multiplier'!F$1),0)</f>
        <v>1243577032093107.8</v>
      </c>
      <c r="G45" s="241">
        <f>$C45*VLOOKUP($A45,'Non-energy Multiplier'!$A$1:$AQ$44,COLUMN('Non-energy Multiplier'!G$1),0)</f>
        <v>1307741100159496</v>
      </c>
      <c r="H45" s="241">
        <f>$C45*VLOOKUP($A45,'Non-energy Multiplier'!$A$1:$AQ$44,COLUMN('Non-energy Multiplier'!H$1),0)</f>
        <v>1362449244015344.8</v>
      </c>
      <c r="I45" s="241">
        <f>$C45*VLOOKUP($A45,'Non-energy Multiplier'!$A$1:$AQ$44,COLUMN('Non-energy Multiplier'!I$1),0)</f>
        <v>1433676386405087.3</v>
      </c>
      <c r="J45" s="241">
        <f>$C45*VLOOKUP($A45,'Non-energy Multiplier'!$A$1:$AQ$44,COLUMN('Non-energy Multiplier'!J$1),0)</f>
        <v>1494901340709363.5</v>
      </c>
      <c r="K45" s="241">
        <f>$C45*VLOOKUP($A45,'Non-energy Multiplier'!$A$1:$AQ$44,COLUMN('Non-energy Multiplier'!K$1),0)</f>
        <v>1554625633498174.8</v>
      </c>
      <c r="L45" s="241">
        <f>$C45*VLOOKUP($A45,'Non-energy Multiplier'!$A$1:$AQ$44,COLUMN('Non-energy Multiplier'!L$1),0)</f>
        <v>1612618253647265.3</v>
      </c>
      <c r="M45" s="241">
        <f>$C45*VLOOKUP($A45,'Non-energy Multiplier'!$A$1:$AQ$44,COLUMN('Non-energy Multiplier'!M$1),0)</f>
        <v>1678044506208820.8</v>
      </c>
      <c r="N45" s="241">
        <f>$C45*VLOOKUP($A45,'Non-energy Multiplier'!$A$1:$AQ$44,COLUMN('Non-energy Multiplier'!N$1),0)</f>
        <v>1722592967194235.8</v>
      </c>
      <c r="O45" s="241">
        <f>$C45*VLOOKUP($A45,'Non-energy Multiplier'!$A$1:$AQ$44,COLUMN('Non-energy Multiplier'!O$1),0)</f>
        <v>1774226828489196</v>
      </c>
      <c r="P45" s="241">
        <f>$C45*VLOOKUP($A45,'Non-energy Multiplier'!$A$1:$AQ$44,COLUMN('Non-energy Multiplier'!P$1),0)</f>
        <v>1823435098971635</v>
      </c>
      <c r="Q45" s="241">
        <f>$C45*VLOOKUP($A45,'Non-energy Multiplier'!$A$1:$AQ$44,COLUMN('Non-energy Multiplier'!Q$1),0)</f>
        <v>1870108201116103</v>
      </c>
      <c r="R45" s="241">
        <f>$C45*VLOOKUP($A45,'Non-energy Multiplier'!$A$1:$AQ$44,COLUMN('Non-energy Multiplier'!R$1),0)</f>
        <v>1910207672863003.5</v>
      </c>
      <c r="S45" s="241">
        <f>$C45*VLOOKUP($A45,'Non-energy Multiplier'!$A$1:$AQ$44,COLUMN('Non-energy Multiplier'!S$1),0)</f>
        <v>1955544012501198</v>
      </c>
      <c r="T45" s="241">
        <f>$C45*VLOOKUP($A45,'Non-energy Multiplier'!$A$1:$AQ$44,COLUMN('Non-energy Multiplier'!T$1),0)</f>
        <v>1994220384817507</v>
      </c>
      <c r="U45" s="241">
        <f>$C45*VLOOKUP($A45,'Non-energy Multiplier'!$A$1:$AQ$44,COLUMN('Non-energy Multiplier'!U$1),0)</f>
        <v>2030187763695408</v>
      </c>
      <c r="V45" s="241">
        <f>$C45*VLOOKUP($A45,'Non-energy Multiplier'!$A$1:$AQ$44,COLUMN('Non-energy Multiplier'!V$1),0)</f>
        <v>2063466008338129.3</v>
      </c>
      <c r="W45" s="241">
        <f>$C45*VLOOKUP($A45,'Non-energy Multiplier'!$A$1:$AQ$44,COLUMN('Non-energy Multiplier'!W$1),0)</f>
        <v>2094098238104449</v>
      </c>
      <c r="X45" s="241">
        <f>$C45*VLOOKUP($A45,'Non-energy Multiplier'!$A$1:$AQ$44,COLUMN('Non-energy Multiplier'!X$1),0)</f>
        <v>2122149439561354</v>
      </c>
      <c r="Y45" s="241">
        <f>$C45*VLOOKUP($A45,'Non-energy Multiplier'!$A$1:$AQ$44,COLUMN('Non-energy Multiplier'!Y$1),0)</f>
        <v>2147704934636071.3</v>
      </c>
      <c r="Z45" s="241">
        <f>$C45*VLOOKUP($A45,'Non-energy Multiplier'!$A$1:$AQ$44,COLUMN('Non-energy Multiplier'!Z$1),0)</f>
        <v>2170868751147127.8</v>
      </c>
      <c r="AA45" s="241">
        <f>$C45*VLOOKUP($A45,'Non-energy Multiplier'!$A$1:$AQ$44,COLUMN('Non-energy Multiplier'!AA$1),0)</f>
        <v>2191761935461449</v>
      </c>
      <c r="AB45" s="241">
        <f>$C45*VLOOKUP($A45,'Non-energy Multiplier'!$A$1:$AQ$44,COLUMN('Non-energy Multiplier'!AB$1),0)</f>
        <v>2210520844822897.8</v>
      </c>
      <c r="AC45" s="241">
        <f>$C45*VLOOKUP($A45,'Non-energy Multiplier'!$A$1:$AQ$44,COLUMN('Non-energy Multiplier'!AC$1),0)</f>
        <v>2227295454177221</v>
      </c>
      <c r="AD45" s="241">
        <f>$C45*VLOOKUP($A45,'Non-energy Multiplier'!$A$1:$AQ$44,COLUMN('Non-energy Multiplier'!AD$1),0)</f>
        <v>2242247709224115</v>
      </c>
      <c r="AE45" s="241">
        <f>$C45*VLOOKUP($A45,'Non-energy Multiplier'!$A$1:$AQ$44,COLUMN('Non-energy Multiplier'!AE$1),0)</f>
        <v>2255549954100365</v>
      </c>
      <c r="AF45" s="241">
        <f>$C45*VLOOKUP($A45,'Non-energy Multiplier'!$A$1:$AQ$44,COLUMN('Non-energy Multiplier'!AF$1),0)</f>
        <v>2267383458668972.5</v>
      </c>
      <c r="AG45" s="241">
        <f>$C45*VLOOKUP($A45,'Non-energy Multiplier'!$A$1:$AQ$44,COLUMN('Non-energy Multiplier'!AG$1),0)</f>
        <v>2277937066977252.5</v>
      </c>
      <c r="AH45" s="241">
        <f>$C45*VLOOKUP($A45,'Non-energy Multiplier'!$A$1:$AQ$44,COLUMN('Non-energy Multiplier'!AH$1),0)</f>
        <v>2287405985156686</v>
      </c>
      <c r="AI45" s="241">
        <f>$C45*VLOOKUP($A45,'Non-energy Multiplier'!$A$1:$AQ$44,COLUMN('Non-energy Multiplier'!AI$1),0)</f>
        <v>2295990723960972.5</v>
      </c>
      <c r="AJ45" s="241">
        <f>$C45*VLOOKUP($A45,'Non-energy Multiplier'!$A$1:$AQ$44,COLUMN('Non-energy Multiplier'!AJ$1),0)</f>
        <v>2303896208351662</v>
      </c>
      <c r="AK45" s="241">
        <f>$C45*VLOOKUP($A45,'Non-energy Multiplier'!$A$1:$AQ$44,COLUMN('Non-energy Multiplier'!AK$1),0)</f>
        <v>2311331064106821</v>
      </c>
      <c r="AL45" s="241">
        <f>$C45*VLOOKUP($A45,'Non-energy Multiplier'!$A$1:$AQ$44,COLUMN('Non-energy Multiplier'!AL$1),0)</f>
        <v>2318507089397423.5</v>
      </c>
      <c r="AM45" s="241">
        <f>$C45*VLOOKUP($A45,'Non-energy Multiplier'!$A$1:$AQ$44,COLUMN('Non-energy Multiplier'!AM$1),0)</f>
        <v>2325638917687890.5</v>
      </c>
      <c r="AN45" s="241">
        <f>$C45*VLOOKUP($A45,'Non-energy Multiplier'!$A$1:$AQ$44,COLUMN('Non-energy Multiplier'!AN$1),0)</f>
        <v>2332943877202090</v>
      </c>
      <c r="AO45" s="241">
        <f>$C45*VLOOKUP($A45,'Non-energy Multiplier'!$A$1:$AQ$44,COLUMN('Non-energy Multiplier'!AO$1),0)</f>
        <v>2340642051577846.5</v>
      </c>
      <c r="AP45" s="241">
        <f>$C45*VLOOKUP($A45,'Non-energy Multiplier'!$A$1:$AQ$44,COLUMN('Non-energy Multiplier'!AP$1),0)</f>
        <v>2348956546230177</v>
      </c>
      <c r="AQ45" s="241">
        <f>$C45*VLOOKUP($A45,'Non-energy Multiplier'!$A$1:$AQ$44,COLUMN('Non-energy Multiplier'!AQ$1),0)</f>
        <v>2358193433622378</v>
      </c>
    </row>
    <row r="50" spans="1:52" x14ac:dyDescent="0.25">
      <c r="A50" s="248" t="s">
        <v>359</v>
      </c>
    </row>
    <row r="51" spans="1:52" x14ac:dyDescent="0.25">
      <c r="B51" s="214">
        <v>2019</v>
      </c>
      <c r="C51" s="214">
        <v>2020</v>
      </c>
      <c r="D51" s="214">
        <v>2021</v>
      </c>
      <c r="E51" s="214">
        <v>2022</v>
      </c>
      <c r="F51" s="214">
        <v>2023</v>
      </c>
      <c r="G51" s="214">
        <v>2024</v>
      </c>
      <c r="H51" s="214">
        <v>2025</v>
      </c>
      <c r="I51" s="214">
        <v>2026</v>
      </c>
      <c r="J51" s="214">
        <v>2027</v>
      </c>
      <c r="K51" s="214">
        <v>2028</v>
      </c>
      <c r="L51" s="214">
        <v>2029</v>
      </c>
      <c r="M51" s="214">
        <v>2030</v>
      </c>
      <c r="N51" s="214">
        <v>2031</v>
      </c>
      <c r="O51" s="214">
        <v>2032</v>
      </c>
      <c r="P51" s="214">
        <v>2033</v>
      </c>
      <c r="Q51" s="214">
        <v>2034</v>
      </c>
      <c r="R51" s="214">
        <v>2035</v>
      </c>
      <c r="S51" s="214">
        <v>2036</v>
      </c>
      <c r="T51" s="214">
        <v>2037</v>
      </c>
      <c r="U51" s="214">
        <v>2038</v>
      </c>
      <c r="V51" s="214">
        <v>2039</v>
      </c>
      <c r="W51" s="214">
        <v>2040</v>
      </c>
      <c r="X51" s="214">
        <v>2041</v>
      </c>
      <c r="Y51" s="214">
        <v>2042</v>
      </c>
      <c r="Z51" s="214">
        <v>2043</v>
      </c>
      <c r="AA51" s="214">
        <v>2044</v>
      </c>
      <c r="AB51" s="214">
        <v>2045</v>
      </c>
      <c r="AC51" s="214">
        <v>2046</v>
      </c>
      <c r="AD51" s="214">
        <v>2047</v>
      </c>
      <c r="AE51" s="214">
        <v>2048</v>
      </c>
      <c r="AF51" s="214">
        <v>2049</v>
      </c>
      <c r="AG51" s="214">
        <v>2050</v>
      </c>
      <c r="AH51" s="214">
        <v>2051</v>
      </c>
      <c r="AI51" s="214">
        <v>2052</v>
      </c>
      <c r="AJ51" s="214">
        <v>2053</v>
      </c>
      <c r="AK51" s="214">
        <v>2054</v>
      </c>
      <c r="AL51" s="214">
        <v>2055</v>
      </c>
      <c r="AM51" s="214">
        <v>2056</v>
      </c>
      <c r="AN51" s="214">
        <v>2057</v>
      </c>
      <c r="AO51" s="214">
        <v>2058</v>
      </c>
      <c r="AP51" s="214">
        <v>2059</v>
      </c>
      <c r="AQ51" s="214">
        <v>2060</v>
      </c>
      <c r="AS51" s="222">
        <v>2021</v>
      </c>
      <c r="AT51" s="223">
        <v>2022</v>
      </c>
      <c r="AU51" s="223">
        <v>2023</v>
      </c>
      <c r="AV51" s="223">
        <v>2024</v>
      </c>
      <c r="AW51" s="224">
        <v>2025</v>
      </c>
      <c r="AX51" s="215" t="s">
        <v>354</v>
      </c>
      <c r="AY51" s="215" t="s">
        <v>404</v>
      </c>
      <c r="AZ51" s="215" t="s">
        <v>405</v>
      </c>
    </row>
    <row r="52" spans="1:52" x14ac:dyDescent="0.25">
      <c r="A52" s="257" t="s">
        <v>287</v>
      </c>
      <c r="B52" s="261">
        <f>'Energy Use 2019'!I64/('Energy Use'!B58+B3)</f>
        <v>0.26689101120162467</v>
      </c>
      <c r="C52" s="261">
        <f>'Energy Use 2020'!I64/('Energy Use'!C58+C3)</f>
        <v>0.27956080783871379</v>
      </c>
      <c r="D52" s="459">
        <f>IF(C52&lt;0.95,C52*(1+AS52),C52)</f>
        <v>0.28794763207387519</v>
      </c>
      <c r="E52" s="459">
        <f t="shared" ref="E52:H52" si="0">IF(D52&lt;0.95,D52*(1+AT52),D52)</f>
        <v>0.27988509837580666</v>
      </c>
      <c r="F52" s="459">
        <f t="shared" si="0"/>
        <v>0.28100463876930987</v>
      </c>
      <c r="G52" s="459">
        <f t="shared" si="0"/>
        <v>0.28148234665521771</v>
      </c>
      <c r="H52" s="459">
        <f t="shared" si="0"/>
        <v>0.28196086664453157</v>
      </c>
      <c r="I52" s="261">
        <f>H52+($M52-$H52)/5</f>
        <v>0.28246839620449171</v>
      </c>
      <c r="J52" s="261">
        <f t="shared" ref="J52:L52" si="1">I52+($M52-$H52)/5</f>
        <v>0.28297592576445185</v>
      </c>
      <c r="K52" s="261">
        <f t="shared" si="1"/>
        <v>0.28348345532441199</v>
      </c>
      <c r="L52" s="261">
        <f t="shared" si="1"/>
        <v>0.28399098488437213</v>
      </c>
      <c r="M52" s="369">
        <f t="shared" ref="M52:M94" si="2">IF(H52&lt;0.95,H52*(1+AX52),H52)</f>
        <v>0.28449851444433233</v>
      </c>
      <c r="N52" s="261">
        <f>M52+($R52-$M52)/5</f>
        <v>0.28489681236455439</v>
      </c>
      <c r="O52" s="261">
        <f t="shared" ref="O52:Q52" si="3">N52+($R52-$M52)/5</f>
        <v>0.28529511028477644</v>
      </c>
      <c r="P52" s="261">
        <f t="shared" si="3"/>
        <v>0.2856934082049985</v>
      </c>
      <c r="Q52" s="261">
        <f t="shared" si="3"/>
        <v>0.28609170612522056</v>
      </c>
      <c r="R52" s="369">
        <f t="shared" ref="R52:R94" si="4">IF(M52&lt;0.95,M52*(1+AY52),M52)</f>
        <v>0.28649000404544261</v>
      </c>
      <c r="S52" s="261">
        <f>R52+($AQ52-$R52)/25</f>
        <v>0.28671919604867896</v>
      </c>
      <c r="T52" s="261">
        <f t="shared" ref="T52:AP63" si="5">S52+($AQ52-$R52)/25</f>
        <v>0.2869483880519153</v>
      </c>
      <c r="U52" s="261">
        <f t="shared" si="5"/>
        <v>0.28717758005515165</v>
      </c>
      <c r="V52" s="261">
        <f t="shared" si="5"/>
        <v>0.28740677205838799</v>
      </c>
      <c r="W52" s="261">
        <f t="shared" si="5"/>
        <v>0.28763596406162434</v>
      </c>
      <c r="X52" s="261">
        <f t="shared" si="5"/>
        <v>0.28786515606486068</v>
      </c>
      <c r="Y52" s="261">
        <f t="shared" si="5"/>
        <v>0.28809434806809703</v>
      </c>
      <c r="Z52" s="261">
        <f t="shared" si="5"/>
        <v>0.28832354007133337</v>
      </c>
      <c r="AA52" s="261">
        <f t="shared" si="5"/>
        <v>0.28855273207456972</v>
      </c>
      <c r="AB52" s="261">
        <f t="shared" si="5"/>
        <v>0.28878192407780606</v>
      </c>
      <c r="AC52" s="261">
        <f t="shared" si="5"/>
        <v>0.28901111608104241</v>
      </c>
      <c r="AD52" s="261">
        <f t="shared" si="5"/>
        <v>0.28924030808427875</v>
      </c>
      <c r="AE52" s="261">
        <f t="shared" si="5"/>
        <v>0.2894695000875151</v>
      </c>
      <c r="AF52" s="261">
        <f t="shared" si="5"/>
        <v>0.28969869209075144</v>
      </c>
      <c r="AG52" s="261">
        <f t="shared" si="5"/>
        <v>0.28992788409398779</v>
      </c>
      <c r="AH52" s="261">
        <f t="shared" si="5"/>
        <v>0.29015707609722413</v>
      </c>
      <c r="AI52" s="261">
        <f t="shared" si="5"/>
        <v>0.29038626810046048</v>
      </c>
      <c r="AJ52" s="261">
        <f t="shared" si="5"/>
        <v>0.29061546010369682</v>
      </c>
      <c r="AK52" s="261">
        <f t="shared" si="5"/>
        <v>0.29084465210693317</v>
      </c>
      <c r="AL52" s="261">
        <f t="shared" si="5"/>
        <v>0.29107384411016951</v>
      </c>
      <c r="AM52" s="261">
        <f t="shared" si="5"/>
        <v>0.29130303611340586</v>
      </c>
      <c r="AN52" s="261">
        <f t="shared" si="5"/>
        <v>0.2915322281166422</v>
      </c>
      <c r="AO52" s="261">
        <f t="shared" si="5"/>
        <v>0.29176142011987855</v>
      </c>
      <c r="AP52" s="261">
        <f t="shared" si="5"/>
        <v>0.29199061212311489</v>
      </c>
      <c r="AQ52" s="367">
        <f t="shared" ref="AQ52:AQ94" si="6">IF(R52&lt;0.95,R52*(1+AZ52),R52)</f>
        <v>0.29221980412635146</v>
      </c>
      <c r="AS52" s="455">
        <v>0.03</v>
      </c>
      <c r="AT52" s="456">
        <v>-2.8000000000000001E-2</v>
      </c>
      <c r="AU52" s="456">
        <v>4.0000000000000001E-3</v>
      </c>
      <c r="AV52" s="456">
        <v>1.6999999999999999E-3</v>
      </c>
      <c r="AW52" s="445">
        <v>1.6999999999999999E-3</v>
      </c>
      <c r="AX52" s="274">
        <v>8.9999999999999993E-3</v>
      </c>
      <c r="AY52" s="267">
        <v>7.0000000000000001E-3</v>
      </c>
      <c r="AZ52" s="267">
        <v>0.02</v>
      </c>
    </row>
    <row r="53" spans="1:52" x14ac:dyDescent="0.25">
      <c r="A53" s="36" t="s">
        <v>2</v>
      </c>
      <c r="B53" s="262">
        <f>'Energy Use 2019'!I65/('Energy Use'!B59+B4)</f>
        <v>0.322680173813571</v>
      </c>
      <c r="C53" s="262">
        <f>'Energy Use 2020'!I65/('Energy Use'!C59+C4)</f>
        <v>0.37583273678408941</v>
      </c>
      <c r="D53" s="460">
        <f t="shared" ref="D53:D95" si="7">IF(C53&lt;0.95,C53*(1+AS53),C53)</f>
        <v>0.38710771888761208</v>
      </c>
      <c r="E53" s="460">
        <f t="shared" ref="E53:E95" si="8">IF(D53&lt;0.95,D53*(1+AT53),D53)</f>
        <v>0.37626870275875895</v>
      </c>
      <c r="F53" s="460">
        <f t="shared" ref="F53:F95" si="9">IF(E53&lt;0.95,E53*(1+AU53),E53)</f>
        <v>0.37777377756979397</v>
      </c>
      <c r="G53" s="460">
        <f t="shared" ref="G53:G95" si="10">IF(F53&lt;0.95,F53*(1+AV53),F53)</f>
        <v>0.37841599299166262</v>
      </c>
      <c r="H53" s="370">
        <f t="shared" ref="H53:H95" si="11">IF(G53&lt;0.95,G53*(1+AW53),G53)</f>
        <v>0.37905930017974848</v>
      </c>
      <c r="I53" s="262">
        <f t="shared" ref="I53:L94" si="12">H53+($M53-$H53)/5</f>
        <v>0.379817418780108</v>
      </c>
      <c r="J53" s="262">
        <f t="shared" si="12"/>
        <v>0.38057553738046751</v>
      </c>
      <c r="K53" s="262">
        <f t="shared" si="12"/>
        <v>0.38133365598082702</v>
      </c>
      <c r="L53" s="262">
        <f t="shared" si="12"/>
        <v>0.38209177458118654</v>
      </c>
      <c r="M53" s="370">
        <f t="shared" si="2"/>
        <v>0.382849893181546</v>
      </c>
      <c r="N53" s="262">
        <f t="shared" ref="N53:Q94" si="13">M53+($R53-$M53)/5</f>
        <v>0.38338588303200016</v>
      </c>
      <c r="O53" s="262">
        <f t="shared" si="13"/>
        <v>0.38392187288245433</v>
      </c>
      <c r="P53" s="262">
        <f t="shared" si="13"/>
        <v>0.3844578627329085</v>
      </c>
      <c r="Q53" s="262">
        <f t="shared" si="13"/>
        <v>0.38499385258336266</v>
      </c>
      <c r="R53" s="370">
        <f t="shared" si="4"/>
        <v>0.38552984243381677</v>
      </c>
      <c r="S53" s="262">
        <f t="shared" ref="S53:AH94" si="14">R53+($AQ53-$R53)/25</f>
        <v>0.3858382663077638</v>
      </c>
      <c r="T53" s="262">
        <f t="shared" si="14"/>
        <v>0.38614669018171083</v>
      </c>
      <c r="U53" s="262">
        <f t="shared" si="14"/>
        <v>0.38645511405565786</v>
      </c>
      <c r="V53" s="262">
        <f t="shared" si="14"/>
        <v>0.38676353792960488</v>
      </c>
      <c r="W53" s="262">
        <f t="shared" si="14"/>
        <v>0.38707196180355191</v>
      </c>
      <c r="X53" s="262">
        <f t="shared" si="14"/>
        <v>0.38738038567749894</v>
      </c>
      <c r="Y53" s="262">
        <f t="shared" si="14"/>
        <v>0.38768880955144597</v>
      </c>
      <c r="Z53" s="262">
        <f t="shared" si="14"/>
        <v>0.387997233425393</v>
      </c>
      <c r="AA53" s="262">
        <f t="shared" si="14"/>
        <v>0.38830565729934002</v>
      </c>
      <c r="AB53" s="262">
        <f t="shared" si="14"/>
        <v>0.38861408117328705</v>
      </c>
      <c r="AC53" s="262">
        <f t="shared" si="14"/>
        <v>0.38892250504723408</v>
      </c>
      <c r="AD53" s="262">
        <f t="shared" si="14"/>
        <v>0.38923092892118111</v>
      </c>
      <c r="AE53" s="262">
        <f t="shared" si="14"/>
        <v>0.38953935279512814</v>
      </c>
      <c r="AF53" s="262">
        <f t="shared" si="14"/>
        <v>0.38984777666907516</v>
      </c>
      <c r="AG53" s="262">
        <f t="shared" si="14"/>
        <v>0.39015620054302219</v>
      </c>
      <c r="AH53" s="262">
        <f t="shared" si="14"/>
        <v>0.39046462441696922</v>
      </c>
      <c r="AI53" s="262">
        <f t="shared" si="5"/>
        <v>0.39077304829091625</v>
      </c>
      <c r="AJ53" s="262">
        <f t="shared" si="5"/>
        <v>0.39108147216486328</v>
      </c>
      <c r="AK53" s="262">
        <f t="shared" si="5"/>
        <v>0.3913898960388103</v>
      </c>
      <c r="AL53" s="262">
        <f t="shared" si="5"/>
        <v>0.39169831991275733</v>
      </c>
      <c r="AM53" s="262">
        <f t="shared" si="5"/>
        <v>0.39200674378670436</v>
      </c>
      <c r="AN53" s="262">
        <f t="shared" si="5"/>
        <v>0.39231516766065139</v>
      </c>
      <c r="AO53" s="262">
        <f t="shared" si="5"/>
        <v>0.39262359153459842</v>
      </c>
      <c r="AP53" s="262">
        <f t="shared" si="5"/>
        <v>0.39293201540854544</v>
      </c>
      <c r="AQ53" s="367">
        <f t="shared" si="6"/>
        <v>0.39324043928249314</v>
      </c>
      <c r="AS53" s="457">
        <v>0.03</v>
      </c>
      <c r="AT53" s="458">
        <v>-2.8000000000000001E-2</v>
      </c>
      <c r="AU53" s="458">
        <v>4.0000000000000001E-3</v>
      </c>
      <c r="AV53" s="458">
        <v>1.6999999999999999E-3</v>
      </c>
      <c r="AW53" s="446">
        <v>1.6999999999999999E-3</v>
      </c>
      <c r="AX53" s="274">
        <v>0.01</v>
      </c>
      <c r="AY53" s="267">
        <v>7.0000000000000001E-3</v>
      </c>
      <c r="AZ53" s="267">
        <v>0.02</v>
      </c>
    </row>
    <row r="54" spans="1:52" x14ac:dyDescent="0.25">
      <c r="A54" s="12" t="s">
        <v>3</v>
      </c>
      <c r="B54" s="262">
        <f>'Energy Use 2019'!I66/('Energy Use'!B60+B5)</f>
        <v>0.18523653584732211</v>
      </c>
      <c r="C54" s="262">
        <f>'Energy Use 2020'!I66/('Energy Use'!C60+C5)</f>
        <v>0.20577012753848062</v>
      </c>
      <c r="D54" s="460">
        <f t="shared" si="7"/>
        <v>0.21194323136463505</v>
      </c>
      <c r="E54" s="460">
        <f t="shared" si="8"/>
        <v>0.20600882088642528</v>
      </c>
      <c r="F54" s="460">
        <f t="shared" si="9"/>
        <v>0.20683285616997099</v>
      </c>
      <c r="G54" s="460">
        <f t="shared" si="10"/>
        <v>0.20718447202545995</v>
      </c>
      <c r="H54" s="370">
        <f t="shared" si="11"/>
        <v>0.20753668562790323</v>
      </c>
      <c r="I54" s="262">
        <f t="shared" si="12"/>
        <v>0.20795175899915905</v>
      </c>
      <c r="J54" s="262">
        <f t="shared" si="12"/>
        <v>0.20836683237041487</v>
      </c>
      <c r="K54" s="262">
        <f t="shared" si="12"/>
        <v>0.20878190574167069</v>
      </c>
      <c r="L54" s="262">
        <f t="shared" si="12"/>
        <v>0.20919697911292651</v>
      </c>
      <c r="M54" s="370">
        <f t="shared" si="2"/>
        <v>0.20961205248418227</v>
      </c>
      <c r="N54" s="262">
        <f t="shared" si="13"/>
        <v>0.20990550935766011</v>
      </c>
      <c r="O54" s="262">
        <f t="shared" si="13"/>
        <v>0.21019896623113796</v>
      </c>
      <c r="P54" s="262">
        <f t="shared" si="13"/>
        <v>0.2104924231046158</v>
      </c>
      <c r="Q54" s="262">
        <f t="shared" si="13"/>
        <v>0.21078587997809364</v>
      </c>
      <c r="R54" s="370">
        <f t="shared" si="4"/>
        <v>0.21107933685157151</v>
      </c>
      <c r="S54" s="262">
        <f t="shared" si="14"/>
        <v>0.21124820032105276</v>
      </c>
      <c r="T54" s="262">
        <f t="shared" si="5"/>
        <v>0.21141706379053402</v>
      </c>
      <c r="U54" s="262">
        <f t="shared" si="5"/>
        <v>0.21158592726001527</v>
      </c>
      <c r="V54" s="262">
        <f t="shared" si="5"/>
        <v>0.21175479072949652</v>
      </c>
      <c r="W54" s="262">
        <f t="shared" si="5"/>
        <v>0.21192365419897777</v>
      </c>
      <c r="X54" s="262">
        <f t="shared" si="5"/>
        <v>0.21209251766845902</v>
      </c>
      <c r="Y54" s="262">
        <f t="shared" si="5"/>
        <v>0.21226138113794027</v>
      </c>
      <c r="Z54" s="262">
        <f t="shared" si="5"/>
        <v>0.21243024460742152</v>
      </c>
      <c r="AA54" s="262">
        <f t="shared" si="5"/>
        <v>0.21259910807690277</v>
      </c>
      <c r="AB54" s="262">
        <f t="shared" si="5"/>
        <v>0.21276797154638402</v>
      </c>
      <c r="AC54" s="262">
        <f t="shared" si="5"/>
        <v>0.21293683501586527</v>
      </c>
      <c r="AD54" s="262">
        <f t="shared" si="5"/>
        <v>0.21310569848534652</v>
      </c>
      <c r="AE54" s="262">
        <f t="shared" si="5"/>
        <v>0.21327456195482777</v>
      </c>
      <c r="AF54" s="262">
        <f t="shared" si="5"/>
        <v>0.21344342542430902</v>
      </c>
      <c r="AG54" s="262">
        <f t="shared" si="5"/>
        <v>0.21361228889379028</v>
      </c>
      <c r="AH54" s="262">
        <f t="shared" si="5"/>
        <v>0.21378115236327153</v>
      </c>
      <c r="AI54" s="262">
        <f t="shared" si="5"/>
        <v>0.21395001583275278</v>
      </c>
      <c r="AJ54" s="262">
        <f t="shared" si="5"/>
        <v>0.21411887930223403</v>
      </c>
      <c r="AK54" s="262">
        <f t="shared" si="5"/>
        <v>0.21428774277171528</v>
      </c>
      <c r="AL54" s="262">
        <f t="shared" si="5"/>
        <v>0.21445660624119653</v>
      </c>
      <c r="AM54" s="262">
        <f t="shared" si="5"/>
        <v>0.21462546971067778</v>
      </c>
      <c r="AN54" s="262">
        <f t="shared" si="5"/>
        <v>0.21479433318015903</v>
      </c>
      <c r="AO54" s="262">
        <f t="shared" si="5"/>
        <v>0.21496319664964028</v>
      </c>
      <c r="AP54" s="262">
        <f t="shared" si="5"/>
        <v>0.21513206011912153</v>
      </c>
      <c r="AQ54" s="367">
        <f t="shared" si="6"/>
        <v>0.21530092358860295</v>
      </c>
      <c r="AS54" s="457">
        <v>0.03</v>
      </c>
      <c r="AT54" s="458">
        <v>-2.8000000000000001E-2</v>
      </c>
      <c r="AU54" s="458">
        <v>4.0000000000000001E-3</v>
      </c>
      <c r="AV54" s="458">
        <v>1.6999999999999999E-3</v>
      </c>
      <c r="AW54" s="446">
        <v>1.6999999999999999E-3</v>
      </c>
      <c r="AX54" s="274">
        <v>0.01</v>
      </c>
      <c r="AY54" s="267">
        <v>7.0000000000000001E-3</v>
      </c>
      <c r="AZ54" s="267">
        <v>0.02</v>
      </c>
    </row>
    <row r="55" spans="1:52" x14ac:dyDescent="0.25">
      <c r="A55" s="12" t="s">
        <v>4</v>
      </c>
      <c r="B55" s="262">
        <f>'Energy Use 2019'!I67/('Energy Use'!B61+B6)</f>
        <v>0.5721859392138271</v>
      </c>
      <c r="C55" s="262">
        <f>'Energy Use 2020'!I67/('Energy Use'!C61+C6)</f>
        <v>0.59069023342782367</v>
      </c>
      <c r="D55" s="460">
        <f t="shared" si="7"/>
        <v>0.60841094043065835</v>
      </c>
      <c r="E55" s="460">
        <f t="shared" si="8"/>
        <v>0.59137543409859994</v>
      </c>
      <c r="F55" s="460">
        <f t="shared" si="9"/>
        <v>0.59374093583499432</v>
      </c>
      <c r="G55" s="460">
        <f t="shared" si="10"/>
        <v>0.59475029542591384</v>
      </c>
      <c r="H55" s="370">
        <f t="shared" si="11"/>
        <v>0.59576137092813797</v>
      </c>
      <c r="I55" s="262">
        <f t="shared" si="12"/>
        <v>0.59695289366999427</v>
      </c>
      <c r="J55" s="262">
        <f t="shared" si="12"/>
        <v>0.59814441641185057</v>
      </c>
      <c r="K55" s="262">
        <f t="shared" si="12"/>
        <v>0.59933593915370686</v>
      </c>
      <c r="L55" s="262">
        <f t="shared" si="12"/>
        <v>0.60052746189556316</v>
      </c>
      <c r="M55" s="370">
        <f t="shared" si="2"/>
        <v>0.60171898463741935</v>
      </c>
      <c r="N55" s="262">
        <f t="shared" si="13"/>
        <v>0.60256139121591168</v>
      </c>
      <c r="O55" s="262">
        <f t="shared" si="13"/>
        <v>0.60340379779440401</v>
      </c>
      <c r="P55" s="262">
        <f t="shared" si="13"/>
        <v>0.60424620437289633</v>
      </c>
      <c r="Q55" s="262">
        <f t="shared" si="13"/>
        <v>0.60508861095138866</v>
      </c>
      <c r="R55" s="370">
        <f t="shared" si="4"/>
        <v>0.60593101752988121</v>
      </c>
      <c r="S55" s="262">
        <f t="shared" si="14"/>
        <v>0.60641576234390515</v>
      </c>
      <c r="T55" s="262">
        <f t="shared" si="5"/>
        <v>0.60690050715792909</v>
      </c>
      <c r="U55" s="262">
        <f t="shared" si="5"/>
        <v>0.60738525197195303</v>
      </c>
      <c r="V55" s="262">
        <f t="shared" si="5"/>
        <v>0.60786999678597697</v>
      </c>
      <c r="W55" s="262">
        <f t="shared" si="5"/>
        <v>0.60835474160000091</v>
      </c>
      <c r="X55" s="262">
        <f t="shared" si="5"/>
        <v>0.60883948641402486</v>
      </c>
      <c r="Y55" s="262">
        <f t="shared" si="5"/>
        <v>0.6093242312280488</v>
      </c>
      <c r="Z55" s="262">
        <f t="shared" si="5"/>
        <v>0.60980897604207274</v>
      </c>
      <c r="AA55" s="262">
        <f t="shared" si="5"/>
        <v>0.61029372085609668</v>
      </c>
      <c r="AB55" s="262">
        <f t="shared" si="5"/>
        <v>0.61077846567012062</v>
      </c>
      <c r="AC55" s="262">
        <f t="shared" si="5"/>
        <v>0.61126321048414456</v>
      </c>
      <c r="AD55" s="262">
        <f t="shared" si="5"/>
        <v>0.6117479552981685</v>
      </c>
      <c r="AE55" s="262">
        <f t="shared" si="5"/>
        <v>0.61223270011219244</v>
      </c>
      <c r="AF55" s="262">
        <f t="shared" si="5"/>
        <v>0.61271744492621638</v>
      </c>
      <c r="AG55" s="262">
        <f t="shared" si="5"/>
        <v>0.61320218974024032</v>
      </c>
      <c r="AH55" s="262">
        <f t="shared" si="5"/>
        <v>0.61368693455426426</v>
      </c>
      <c r="AI55" s="262">
        <f t="shared" si="5"/>
        <v>0.6141716793682882</v>
      </c>
      <c r="AJ55" s="262">
        <f t="shared" si="5"/>
        <v>0.61465642418231214</v>
      </c>
      <c r="AK55" s="262">
        <f t="shared" si="5"/>
        <v>0.61514116899633609</v>
      </c>
      <c r="AL55" s="262">
        <f t="shared" si="5"/>
        <v>0.61562591381036003</v>
      </c>
      <c r="AM55" s="262">
        <f t="shared" si="5"/>
        <v>0.61611065862438397</v>
      </c>
      <c r="AN55" s="262">
        <f t="shared" si="5"/>
        <v>0.61659540343840791</v>
      </c>
      <c r="AO55" s="262">
        <f t="shared" si="5"/>
        <v>0.61708014825243185</v>
      </c>
      <c r="AP55" s="262">
        <f t="shared" si="5"/>
        <v>0.61756489306645579</v>
      </c>
      <c r="AQ55" s="367">
        <f t="shared" si="6"/>
        <v>0.61804963788047884</v>
      </c>
      <c r="AS55" s="457">
        <v>0.03</v>
      </c>
      <c r="AT55" s="458">
        <v>-2.8000000000000001E-2</v>
      </c>
      <c r="AU55" s="458">
        <v>4.0000000000000001E-3</v>
      </c>
      <c r="AV55" s="458">
        <v>1.6999999999999999E-3</v>
      </c>
      <c r="AW55" s="446">
        <v>1.6999999999999999E-3</v>
      </c>
      <c r="AX55" s="274">
        <v>0.01</v>
      </c>
      <c r="AY55" s="267">
        <v>7.0000000000000001E-3</v>
      </c>
      <c r="AZ55" s="267">
        <v>0.02</v>
      </c>
    </row>
    <row r="56" spans="1:52" x14ac:dyDescent="0.25">
      <c r="A56" s="12" t="s">
        <v>5</v>
      </c>
      <c r="B56" s="262">
        <f>'Energy Use 2019'!I68/('Energy Use'!B62+B7)</f>
        <v>0.8309516075815313</v>
      </c>
      <c r="C56" s="262">
        <f>'Energy Use 2020'!I68/('Energy Use'!C62+C7)</f>
        <v>0.80198597658825099</v>
      </c>
      <c r="D56" s="460">
        <f t="shared" si="7"/>
        <v>0.82604555588589856</v>
      </c>
      <c r="E56" s="460">
        <f t="shared" si="8"/>
        <v>0.80291628032109341</v>
      </c>
      <c r="F56" s="460">
        <f t="shared" si="9"/>
        <v>0.80612794544237776</v>
      </c>
      <c r="G56" s="460">
        <f t="shared" si="10"/>
        <v>0.80749836294962984</v>
      </c>
      <c r="H56" s="370">
        <f t="shared" si="11"/>
        <v>0.80887111016664426</v>
      </c>
      <c r="I56" s="262">
        <f t="shared" si="12"/>
        <v>0.81048885238697754</v>
      </c>
      <c r="J56" s="262">
        <f t="shared" si="12"/>
        <v>0.81210659460731083</v>
      </c>
      <c r="K56" s="262">
        <f t="shared" si="12"/>
        <v>0.81372433682764411</v>
      </c>
      <c r="L56" s="262">
        <f t="shared" si="12"/>
        <v>0.8153420790479774</v>
      </c>
      <c r="M56" s="370">
        <f t="shared" si="2"/>
        <v>0.81695982126831068</v>
      </c>
      <c r="N56" s="262">
        <f t="shared" si="13"/>
        <v>0.81810356501808634</v>
      </c>
      <c r="O56" s="262">
        <f t="shared" si="13"/>
        <v>0.819247308767862</v>
      </c>
      <c r="P56" s="262">
        <f t="shared" si="13"/>
        <v>0.82039105251763766</v>
      </c>
      <c r="Q56" s="262">
        <f t="shared" si="13"/>
        <v>0.82153479626741333</v>
      </c>
      <c r="R56" s="370">
        <f t="shared" si="4"/>
        <v>0.82267854001718876</v>
      </c>
      <c r="S56" s="262">
        <f t="shared" si="14"/>
        <v>0.82333668284920247</v>
      </c>
      <c r="T56" s="262">
        <f t="shared" si="5"/>
        <v>0.82399482568121618</v>
      </c>
      <c r="U56" s="262">
        <f t="shared" si="5"/>
        <v>0.82465296851322989</v>
      </c>
      <c r="V56" s="262">
        <f t="shared" si="5"/>
        <v>0.8253111113452436</v>
      </c>
      <c r="W56" s="262">
        <f t="shared" si="5"/>
        <v>0.82596925417725731</v>
      </c>
      <c r="X56" s="262">
        <f t="shared" si="5"/>
        <v>0.82662739700927101</v>
      </c>
      <c r="Y56" s="262">
        <f t="shared" si="5"/>
        <v>0.82728553984128472</v>
      </c>
      <c r="Z56" s="262">
        <f t="shared" si="5"/>
        <v>0.82794368267329843</v>
      </c>
      <c r="AA56" s="262">
        <f t="shared" si="5"/>
        <v>0.82860182550531214</v>
      </c>
      <c r="AB56" s="262">
        <f t="shared" si="5"/>
        <v>0.82925996833732585</v>
      </c>
      <c r="AC56" s="262">
        <f t="shared" si="5"/>
        <v>0.82991811116933956</v>
      </c>
      <c r="AD56" s="262">
        <f t="shared" si="5"/>
        <v>0.83057625400135326</v>
      </c>
      <c r="AE56" s="262">
        <f t="shared" si="5"/>
        <v>0.83123439683336697</v>
      </c>
      <c r="AF56" s="262">
        <f t="shared" si="5"/>
        <v>0.83189253966538068</v>
      </c>
      <c r="AG56" s="262">
        <f t="shared" si="5"/>
        <v>0.83255068249739439</v>
      </c>
      <c r="AH56" s="262">
        <f t="shared" si="5"/>
        <v>0.8332088253294081</v>
      </c>
      <c r="AI56" s="262">
        <f t="shared" si="5"/>
        <v>0.83386696816142181</v>
      </c>
      <c r="AJ56" s="262">
        <f t="shared" si="5"/>
        <v>0.83452511099343551</v>
      </c>
      <c r="AK56" s="262">
        <f t="shared" si="5"/>
        <v>0.83518325382544922</v>
      </c>
      <c r="AL56" s="262">
        <f t="shared" si="5"/>
        <v>0.83584139665746293</v>
      </c>
      <c r="AM56" s="262">
        <f t="shared" si="5"/>
        <v>0.83649953948947664</v>
      </c>
      <c r="AN56" s="262">
        <f t="shared" si="5"/>
        <v>0.83715768232149035</v>
      </c>
      <c r="AO56" s="262">
        <f t="shared" si="5"/>
        <v>0.83781582515350406</v>
      </c>
      <c r="AP56" s="262">
        <f t="shared" si="5"/>
        <v>0.83847396798551777</v>
      </c>
      <c r="AQ56" s="367">
        <f t="shared" si="6"/>
        <v>0.83913211081753258</v>
      </c>
      <c r="AS56" s="457">
        <v>0.03</v>
      </c>
      <c r="AT56" s="458">
        <v>-2.8000000000000001E-2</v>
      </c>
      <c r="AU56" s="458">
        <v>4.0000000000000001E-3</v>
      </c>
      <c r="AV56" s="458">
        <v>1.6999999999999999E-3</v>
      </c>
      <c r="AW56" s="446">
        <v>1.6999999999999999E-3</v>
      </c>
      <c r="AX56" s="274">
        <v>0.01</v>
      </c>
      <c r="AY56" s="267">
        <v>7.0000000000000001E-3</v>
      </c>
      <c r="AZ56" s="267">
        <v>0.02</v>
      </c>
    </row>
    <row r="57" spans="1:52" x14ac:dyDescent="0.25">
      <c r="A57" s="12" t="s">
        <v>6</v>
      </c>
      <c r="B57" s="262">
        <f>'Energy Use 2019'!I69/('Energy Use'!B63+B8)</f>
        <v>0.38029666924535765</v>
      </c>
      <c r="C57" s="262">
        <f>'Energy Use 2020'!I69/('Energy Use'!C63+C8)</f>
        <v>0.40171088071825012</v>
      </c>
      <c r="D57" s="460">
        <f t="shared" si="7"/>
        <v>0.41376220713979761</v>
      </c>
      <c r="E57" s="460">
        <f t="shared" si="8"/>
        <v>0.40217686533988328</v>
      </c>
      <c r="F57" s="460">
        <f t="shared" si="9"/>
        <v>0.40378557280124283</v>
      </c>
      <c r="G57" s="460">
        <f t="shared" si="10"/>
        <v>0.40447200827500496</v>
      </c>
      <c r="H57" s="370">
        <f t="shared" si="11"/>
        <v>0.40515961068907247</v>
      </c>
      <c r="I57" s="262">
        <f t="shared" si="12"/>
        <v>0.40596992991045061</v>
      </c>
      <c r="J57" s="262">
        <f t="shared" si="12"/>
        <v>0.40678024913182875</v>
      </c>
      <c r="K57" s="262">
        <f t="shared" si="12"/>
        <v>0.40759056835320689</v>
      </c>
      <c r="L57" s="262">
        <f t="shared" si="12"/>
        <v>0.40840088757458504</v>
      </c>
      <c r="M57" s="370">
        <f t="shared" si="2"/>
        <v>0.40921120679596318</v>
      </c>
      <c r="N57" s="262">
        <f t="shared" si="13"/>
        <v>0.40978410248547753</v>
      </c>
      <c r="O57" s="262">
        <f t="shared" si="13"/>
        <v>0.41035699817499188</v>
      </c>
      <c r="P57" s="262">
        <f t="shared" si="13"/>
        <v>0.41092989386450623</v>
      </c>
      <c r="Q57" s="262">
        <f t="shared" si="13"/>
        <v>0.41150278955402059</v>
      </c>
      <c r="R57" s="370">
        <f t="shared" si="4"/>
        <v>0.41207568524353488</v>
      </c>
      <c r="S57" s="262">
        <f t="shared" si="14"/>
        <v>0.41240534579172972</v>
      </c>
      <c r="T57" s="262">
        <f t="shared" si="5"/>
        <v>0.41273500633992455</v>
      </c>
      <c r="U57" s="262">
        <f t="shared" si="5"/>
        <v>0.41306466688811938</v>
      </c>
      <c r="V57" s="262">
        <f t="shared" si="5"/>
        <v>0.41339432743631421</v>
      </c>
      <c r="W57" s="262">
        <f t="shared" si="5"/>
        <v>0.41372398798450905</v>
      </c>
      <c r="X57" s="262">
        <f t="shared" si="5"/>
        <v>0.41405364853270388</v>
      </c>
      <c r="Y57" s="262">
        <f t="shared" si="5"/>
        <v>0.41438330908089871</v>
      </c>
      <c r="Z57" s="262">
        <f t="shared" si="5"/>
        <v>0.41471296962909354</v>
      </c>
      <c r="AA57" s="262">
        <f t="shared" si="5"/>
        <v>0.41504263017728837</v>
      </c>
      <c r="AB57" s="262">
        <f t="shared" si="5"/>
        <v>0.41537229072548321</v>
      </c>
      <c r="AC57" s="262">
        <f t="shared" si="5"/>
        <v>0.41570195127367804</v>
      </c>
      <c r="AD57" s="262">
        <f t="shared" si="5"/>
        <v>0.41603161182187287</v>
      </c>
      <c r="AE57" s="262">
        <f t="shared" si="5"/>
        <v>0.4163612723700677</v>
      </c>
      <c r="AF57" s="262">
        <f t="shared" si="5"/>
        <v>0.41669093291826254</v>
      </c>
      <c r="AG57" s="262">
        <f t="shared" si="5"/>
        <v>0.41702059346645737</v>
      </c>
      <c r="AH57" s="262">
        <f t="shared" si="5"/>
        <v>0.4173502540146522</v>
      </c>
      <c r="AI57" s="262">
        <f t="shared" si="5"/>
        <v>0.41767991456284703</v>
      </c>
      <c r="AJ57" s="262">
        <f t="shared" si="5"/>
        <v>0.41800957511104186</v>
      </c>
      <c r="AK57" s="262">
        <f t="shared" si="5"/>
        <v>0.4183392356592367</v>
      </c>
      <c r="AL57" s="262">
        <f t="shared" si="5"/>
        <v>0.41866889620743153</v>
      </c>
      <c r="AM57" s="262">
        <f t="shared" si="5"/>
        <v>0.41899855675562636</v>
      </c>
      <c r="AN57" s="262">
        <f t="shared" si="5"/>
        <v>0.41932821730382119</v>
      </c>
      <c r="AO57" s="262">
        <f t="shared" si="5"/>
        <v>0.41965787785201603</v>
      </c>
      <c r="AP57" s="262">
        <f t="shared" si="5"/>
        <v>0.41998753840021086</v>
      </c>
      <c r="AQ57" s="367">
        <f t="shared" si="6"/>
        <v>0.42031719894840558</v>
      </c>
      <c r="AS57" s="457">
        <v>0.03</v>
      </c>
      <c r="AT57" s="458">
        <v>-2.8000000000000001E-2</v>
      </c>
      <c r="AU57" s="458">
        <v>4.0000000000000001E-3</v>
      </c>
      <c r="AV57" s="458">
        <v>1.6999999999999999E-3</v>
      </c>
      <c r="AW57" s="446">
        <v>1.6999999999999999E-3</v>
      </c>
      <c r="AX57" s="274">
        <v>0.01</v>
      </c>
      <c r="AY57" s="267">
        <v>7.0000000000000001E-3</v>
      </c>
      <c r="AZ57" s="267">
        <v>0.02</v>
      </c>
    </row>
    <row r="58" spans="1:52" x14ac:dyDescent="0.25">
      <c r="A58" s="12" t="s">
        <v>7</v>
      </c>
      <c r="B58" s="262">
        <f>'Energy Use 2019'!I70/('Energy Use'!B64+B9)</f>
        <v>0</v>
      </c>
      <c r="C58" s="262">
        <f>'Energy Use 2020'!I70/('Energy Use'!C64+C9)</f>
        <v>0</v>
      </c>
      <c r="D58" s="460">
        <f t="shared" si="7"/>
        <v>0</v>
      </c>
      <c r="E58" s="460">
        <f t="shared" si="8"/>
        <v>0</v>
      </c>
      <c r="F58" s="460">
        <f t="shared" si="9"/>
        <v>0</v>
      </c>
      <c r="G58" s="460">
        <f t="shared" si="10"/>
        <v>0</v>
      </c>
      <c r="H58" s="370">
        <f t="shared" si="11"/>
        <v>0</v>
      </c>
      <c r="I58" s="262">
        <f t="shared" si="12"/>
        <v>0</v>
      </c>
      <c r="J58" s="262">
        <f t="shared" si="12"/>
        <v>0</v>
      </c>
      <c r="K58" s="262">
        <f t="shared" si="12"/>
        <v>0</v>
      </c>
      <c r="L58" s="262">
        <f t="shared" si="12"/>
        <v>0</v>
      </c>
      <c r="M58" s="370">
        <f t="shared" si="2"/>
        <v>0</v>
      </c>
      <c r="N58" s="262">
        <f t="shared" si="13"/>
        <v>0</v>
      </c>
      <c r="O58" s="262">
        <f t="shared" si="13"/>
        <v>0</v>
      </c>
      <c r="P58" s="262">
        <f t="shared" si="13"/>
        <v>0</v>
      </c>
      <c r="Q58" s="262">
        <f t="shared" si="13"/>
        <v>0</v>
      </c>
      <c r="R58" s="370">
        <f t="shared" si="4"/>
        <v>0</v>
      </c>
      <c r="S58" s="262">
        <f t="shared" si="14"/>
        <v>0</v>
      </c>
      <c r="T58" s="262">
        <f t="shared" si="5"/>
        <v>0</v>
      </c>
      <c r="U58" s="262">
        <f t="shared" si="5"/>
        <v>0</v>
      </c>
      <c r="V58" s="262">
        <f t="shared" si="5"/>
        <v>0</v>
      </c>
      <c r="W58" s="262">
        <f t="shared" si="5"/>
        <v>0</v>
      </c>
      <c r="X58" s="262">
        <f t="shared" si="5"/>
        <v>0</v>
      </c>
      <c r="Y58" s="262">
        <f t="shared" si="5"/>
        <v>0</v>
      </c>
      <c r="Z58" s="262">
        <f t="shared" si="5"/>
        <v>0</v>
      </c>
      <c r="AA58" s="262">
        <f t="shared" si="5"/>
        <v>0</v>
      </c>
      <c r="AB58" s="262">
        <f t="shared" si="5"/>
        <v>0</v>
      </c>
      <c r="AC58" s="262">
        <f t="shared" si="5"/>
        <v>0</v>
      </c>
      <c r="AD58" s="262">
        <f t="shared" si="5"/>
        <v>0</v>
      </c>
      <c r="AE58" s="262">
        <f t="shared" si="5"/>
        <v>0</v>
      </c>
      <c r="AF58" s="262">
        <f t="shared" si="5"/>
        <v>0</v>
      </c>
      <c r="AG58" s="262">
        <f t="shared" si="5"/>
        <v>0</v>
      </c>
      <c r="AH58" s="262">
        <f t="shared" si="5"/>
        <v>0</v>
      </c>
      <c r="AI58" s="262">
        <f t="shared" si="5"/>
        <v>0</v>
      </c>
      <c r="AJ58" s="262">
        <f t="shared" si="5"/>
        <v>0</v>
      </c>
      <c r="AK58" s="262">
        <f t="shared" si="5"/>
        <v>0</v>
      </c>
      <c r="AL58" s="262">
        <f t="shared" si="5"/>
        <v>0</v>
      </c>
      <c r="AM58" s="262">
        <f t="shared" si="5"/>
        <v>0</v>
      </c>
      <c r="AN58" s="262">
        <f t="shared" si="5"/>
        <v>0</v>
      </c>
      <c r="AO58" s="262">
        <f t="shared" si="5"/>
        <v>0</v>
      </c>
      <c r="AP58" s="262">
        <f t="shared" si="5"/>
        <v>0</v>
      </c>
      <c r="AQ58" s="367">
        <f t="shared" si="6"/>
        <v>0</v>
      </c>
      <c r="AS58" s="457">
        <v>0.03</v>
      </c>
      <c r="AT58" s="458">
        <v>-2.8000000000000001E-2</v>
      </c>
      <c r="AU58" s="458">
        <v>4.0000000000000001E-3</v>
      </c>
      <c r="AV58" s="458">
        <v>1.6999999999999999E-3</v>
      </c>
      <c r="AW58" s="446">
        <v>1.6999999999999999E-3</v>
      </c>
      <c r="AX58" s="274">
        <v>0.01</v>
      </c>
      <c r="AY58" s="267">
        <v>7.0000000000000001E-3</v>
      </c>
      <c r="AZ58" s="267">
        <v>0.02</v>
      </c>
    </row>
    <row r="59" spans="1:52" x14ac:dyDescent="0.25">
      <c r="A59" s="12" t="s">
        <v>8</v>
      </c>
      <c r="B59" s="262">
        <f>'Energy Use 2019'!I71/('Energy Use'!B65+B10)</f>
        <v>0.99922735174973609</v>
      </c>
      <c r="C59" s="262">
        <f>'Energy Use 2020'!I71/('Energy Use'!C65+C10)</f>
        <v>0.96852917772734637</v>
      </c>
      <c r="D59" s="460">
        <f t="shared" si="7"/>
        <v>0.96852917772734637</v>
      </c>
      <c r="E59" s="460">
        <f t="shared" si="8"/>
        <v>0.96852917772734637</v>
      </c>
      <c r="F59" s="460">
        <f t="shared" si="9"/>
        <v>0.96852917772734637</v>
      </c>
      <c r="G59" s="460">
        <f t="shared" si="10"/>
        <v>0.96852917772734637</v>
      </c>
      <c r="H59" s="370">
        <f t="shared" si="11"/>
        <v>0.96852917772734637</v>
      </c>
      <c r="I59" s="262">
        <f t="shared" si="12"/>
        <v>0.96852917772734637</v>
      </c>
      <c r="J59" s="262">
        <f t="shared" si="12"/>
        <v>0.96852917772734637</v>
      </c>
      <c r="K59" s="262">
        <f t="shared" si="12"/>
        <v>0.96852917772734637</v>
      </c>
      <c r="L59" s="262">
        <f t="shared" si="12"/>
        <v>0.96852917772734637</v>
      </c>
      <c r="M59" s="370">
        <f t="shared" si="2"/>
        <v>0.96852917772734637</v>
      </c>
      <c r="N59" s="262">
        <f t="shared" si="13"/>
        <v>0.96852917772734637</v>
      </c>
      <c r="O59" s="262">
        <f t="shared" si="13"/>
        <v>0.96852917772734637</v>
      </c>
      <c r="P59" s="262">
        <f t="shared" si="13"/>
        <v>0.96852917772734637</v>
      </c>
      <c r="Q59" s="262">
        <f t="shared" si="13"/>
        <v>0.96852917772734637</v>
      </c>
      <c r="R59" s="370">
        <f t="shared" si="4"/>
        <v>0.96852917772734637</v>
      </c>
      <c r="S59" s="262">
        <f t="shared" si="14"/>
        <v>0.96852917772734637</v>
      </c>
      <c r="T59" s="262">
        <f t="shared" si="5"/>
        <v>0.96852917772734637</v>
      </c>
      <c r="U59" s="262">
        <f t="shared" si="5"/>
        <v>0.96852917772734637</v>
      </c>
      <c r="V59" s="262">
        <f t="shared" si="5"/>
        <v>0.96852917772734637</v>
      </c>
      <c r="W59" s="262">
        <f t="shared" si="5"/>
        <v>0.96852917772734637</v>
      </c>
      <c r="X59" s="262">
        <f t="shared" si="5"/>
        <v>0.96852917772734637</v>
      </c>
      <c r="Y59" s="262">
        <f t="shared" si="5"/>
        <v>0.96852917772734637</v>
      </c>
      <c r="Z59" s="262">
        <f t="shared" si="5"/>
        <v>0.96852917772734637</v>
      </c>
      <c r="AA59" s="262">
        <f t="shared" si="5"/>
        <v>0.96852917772734637</v>
      </c>
      <c r="AB59" s="262">
        <f t="shared" si="5"/>
        <v>0.96852917772734637</v>
      </c>
      <c r="AC59" s="262">
        <f t="shared" si="5"/>
        <v>0.96852917772734637</v>
      </c>
      <c r="AD59" s="262">
        <f t="shared" si="5"/>
        <v>0.96852917772734637</v>
      </c>
      <c r="AE59" s="262">
        <f t="shared" si="5"/>
        <v>0.96852917772734637</v>
      </c>
      <c r="AF59" s="262">
        <f t="shared" si="5"/>
        <v>0.96852917772734637</v>
      </c>
      <c r="AG59" s="262">
        <f t="shared" si="5"/>
        <v>0.96852917772734637</v>
      </c>
      <c r="AH59" s="262">
        <f t="shared" si="5"/>
        <v>0.96852917772734637</v>
      </c>
      <c r="AI59" s="262">
        <f t="shared" si="5"/>
        <v>0.96852917772734637</v>
      </c>
      <c r="AJ59" s="262">
        <f t="shared" si="5"/>
        <v>0.96852917772734637</v>
      </c>
      <c r="AK59" s="262">
        <f t="shared" si="5"/>
        <v>0.96852917772734637</v>
      </c>
      <c r="AL59" s="262">
        <f t="shared" si="5"/>
        <v>0.96852917772734637</v>
      </c>
      <c r="AM59" s="262">
        <f t="shared" si="5"/>
        <v>0.96852917772734637</v>
      </c>
      <c r="AN59" s="262">
        <f t="shared" si="5"/>
        <v>0.96852917772734637</v>
      </c>
      <c r="AO59" s="262">
        <f t="shared" si="5"/>
        <v>0.96852917772734637</v>
      </c>
      <c r="AP59" s="262">
        <f t="shared" si="5"/>
        <v>0.96852917772734637</v>
      </c>
      <c r="AQ59" s="367">
        <f t="shared" si="6"/>
        <v>0.96852917772734637</v>
      </c>
      <c r="AS59" s="457">
        <v>0.03</v>
      </c>
      <c r="AT59" s="458">
        <v>-2.8000000000000001E-2</v>
      </c>
      <c r="AU59" s="458">
        <v>4.0000000000000001E-3</v>
      </c>
      <c r="AV59" s="458">
        <v>1.6999999999999999E-3</v>
      </c>
      <c r="AW59" s="446">
        <v>1.6999999999999999E-3</v>
      </c>
      <c r="AX59" s="274">
        <v>0.01</v>
      </c>
      <c r="AY59" s="267">
        <v>7.0000000000000001E-3</v>
      </c>
      <c r="AZ59" s="267">
        <v>0.02</v>
      </c>
    </row>
    <row r="60" spans="1:52" x14ac:dyDescent="0.25">
      <c r="A60" s="12" t="s">
        <v>9</v>
      </c>
      <c r="B60" s="262">
        <f>'Energy Use 2019'!I72/('Energy Use'!B66+B11)</f>
        <v>0.31528720725380927</v>
      </c>
      <c r="C60" s="262">
        <f>'Energy Use 2020'!I72/('Energy Use'!C66+C11)</f>
        <v>0.3734720025483424</v>
      </c>
      <c r="D60" s="460">
        <f t="shared" si="7"/>
        <v>0.38467616262479271</v>
      </c>
      <c r="E60" s="460">
        <f t="shared" si="8"/>
        <v>0.3739052300712985</v>
      </c>
      <c r="F60" s="460">
        <f t="shared" si="9"/>
        <v>0.37540085099158371</v>
      </c>
      <c r="G60" s="460">
        <f t="shared" si="10"/>
        <v>0.37603903243826942</v>
      </c>
      <c r="H60" s="370">
        <f t="shared" si="11"/>
        <v>0.37667829879341447</v>
      </c>
      <c r="I60" s="262">
        <f t="shared" si="12"/>
        <v>0.37743165539100132</v>
      </c>
      <c r="J60" s="262">
        <f t="shared" si="12"/>
        <v>0.37818501198858817</v>
      </c>
      <c r="K60" s="262">
        <f t="shared" si="12"/>
        <v>0.37893836858617502</v>
      </c>
      <c r="L60" s="262">
        <f t="shared" si="12"/>
        <v>0.37969172518376187</v>
      </c>
      <c r="M60" s="370">
        <f t="shared" si="2"/>
        <v>0.38044508178134862</v>
      </c>
      <c r="N60" s="262">
        <f t="shared" si="13"/>
        <v>0.38097770489584248</v>
      </c>
      <c r="O60" s="262">
        <f t="shared" si="13"/>
        <v>0.38151032801033635</v>
      </c>
      <c r="P60" s="262">
        <f t="shared" si="13"/>
        <v>0.38204295112483022</v>
      </c>
      <c r="Q60" s="262">
        <f t="shared" si="13"/>
        <v>0.38257557423932409</v>
      </c>
      <c r="R60" s="370">
        <f t="shared" si="4"/>
        <v>0.38310819735381801</v>
      </c>
      <c r="S60" s="262">
        <f t="shared" si="14"/>
        <v>0.38341468391170108</v>
      </c>
      <c r="T60" s="262">
        <f t="shared" si="5"/>
        <v>0.38372117046958415</v>
      </c>
      <c r="U60" s="262">
        <f t="shared" si="5"/>
        <v>0.38402765702746722</v>
      </c>
      <c r="V60" s="262">
        <f t="shared" si="5"/>
        <v>0.38433414358535029</v>
      </c>
      <c r="W60" s="262">
        <f t="shared" si="5"/>
        <v>0.38464063014323335</v>
      </c>
      <c r="X60" s="262">
        <f t="shared" si="5"/>
        <v>0.38494711670111642</v>
      </c>
      <c r="Y60" s="262">
        <f t="shared" si="5"/>
        <v>0.38525360325899949</v>
      </c>
      <c r="Z60" s="262">
        <f t="shared" si="5"/>
        <v>0.38556008981688256</v>
      </c>
      <c r="AA60" s="262">
        <f t="shared" si="5"/>
        <v>0.38586657637476562</v>
      </c>
      <c r="AB60" s="262">
        <f t="shared" si="5"/>
        <v>0.38617306293264869</v>
      </c>
      <c r="AC60" s="262">
        <f t="shared" si="5"/>
        <v>0.38647954949053176</v>
      </c>
      <c r="AD60" s="262">
        <f t="shared" si="5"/>
        <v>0.38678603604841483</v>
      </c>
      <c r="AE60" s="262">
        <f t="shared" si="5"/>
        <v>0.3870925226062979</v>
      </c>
      <c r="AF60" s="262">
        <f t="shared" si="5"/>
        <v>0.38739900916418096</v>
      </c>
      <c r="AG60" s="262">
        <f t="shared" si="5"/>
        <v>0.38770549572206403</v>
      </c>
      <c r="AH60" s="262">
        <f t="shared" si="5"/>
        <v>0.3880119822799471</v>
      </c>
      <c r="AI60" s="262">
        <f t="shared" si="5"/>
        <v>0.38831846883783017</v>
      </c>
      <c r="AJ60" s="262">
        <f t="shared" si="5"/>
        <v>0.38862495539571323</v>
      </c>
      <c r="AK60" s="262">
        <f t="shared" si="5"/>
        <v>0.3889314419535963</v>
      </c>
      <c r="AL60" s="262">
        <f t="shared" si="5"/>
        <v>0.38923792851147937</v>
      </c>
      <c r="AM60" s="262">
        <f t="shared" si="5"/>
        <v>0.38954441506936244</v>
      </c>
      <c r="AN60" s="262">
        <f t="shared" si="5"/>
        <v>0.38985090162724551</v>
      </c>
      <c r="AO60" s="262">
        <f t="shared" si="5"/>
        <v>0.39015738818512857</v>
      </c>
      <c r="AP60" s="262">
        <f t="shared" si="5"/>
        <v>0.39046387474301164</v>
      </c>
      <c r="AQ60" s="367">
        <f t="shared" si="6"/>
        <v>0.39077036130089438</v>
      </c>
      <c r="AS60" s="457">
        <v>0.03</v>
      </c>
      <c r="AT60" s="458">
        <v>-2.8000000000000001E-2</v>
      </c>
      <c r="AU60" s="458">
        <v>4.0000000000000001E-3</v>
      </c>
      <c r="AV60" s="458">
        <v>1.6999999999999999E-3</v>
      </c>
      <c r="AW60" s="446">
        <v>1.6999999999999999E-3</v>
      </c>
      <c r="AX60" s="274">
        <v>0.01</v>
      </c>
      <c r="AY60" s="267">
        <v>7.0000000000000001E-3</v>
      </c>
      <c r="AZ60" s="267">
        <v>0.02</v>
      </c>
    </row>
    <row r="61" spans="1:52" x14ac:dyDescent="0.25">
      <c r="A61" s="12" t="s">
        <v>10</v>
      </c>
      <c r="B61" s="262">
        <f>'Energy Use 2019'!I73/('Energy Use'!B67+B12)</f>
        <v>0.29529098537408122</v>
      </c>
      <c r="C61" s="262">
        <f>'Energy Use 2020'!I73/('Energy Use'!C67+C12)</f>
        <v>0.31640971120425315</v>
      </c>
      <c r="D61" s="460">
        <f t="shared" si="7"/>
        <v>0.32590200254038076</v>
      </c>
      <c r="E61" s="460">
        <f t="shared" si="8"/>
        <v>0.31677674646925008</v>
      </c>
      <c r="F61" s="460">
        <f t="shared" si="9"/>
        <v>0.31804385345512709</v>
      </c>
      <c r="G61" s="460">
        <f t="shared" si="10"/>
        <v>0.31858452800600084</v>
      </c>
      <c r="H61" s="370">
        <f t="shared" si="11"/>
        <v>0.31912612170361104</v>
      </c>
      <c r="I61" s="262">
        <f t="shared" si="12"/>
        <v>0.31976437394701829</v>
      </c>
      <c r="J61" s="262">
        <f t="shared" si="12"/>
        <v>0.32040262619042553</v>
      </c>
      <c r="K61" s="262">
        <f t="shared" si="12"/>
        <v>0.32104087843383278</v>
      </c>
      <c r="L61" s="262">
        <f t="shared" si="12"/>
        <v>0.32167913067724002</v>
      </c>
      <c r="M61" s="370">
        <f t="shared" si="2"/>
        <v>0.32231738292064716</v>
      </c>
      <c r="N61" s="262">
        <f t="shared" si="13"/>
        <v>0.32276862725673605</v>
      </c>
      <c r="O61" s="262">
        <f t="shared" si="13"/>
        <v>0.32321987159282495</v>
      </c>
      <c r="P61" s="262">
        <f t="shared" si="13"/>
        <v>0.32367111592891384</v>
      </c>
      <c r="Q61" s="262">
        <f t="shared" si="13"/>
        <v>0.32412236026500274</v>
      </c>
      <c r="R61" s="370">
        <f t="shared" si="4"/>
        <v>0.32457360460109164</v>
      </c>
      <c r="S61" s="262">
        <f t="shared" si="14"/>
        <v>0.32483326348477248</v>
      </c>
      <c r="T61" s="262">
        <f t="shared" si="5"/>
        <v>0.32509292236845333</v>
      </c>
      <c r="U61" s="262">
        <f t="shared" si="5"/>
        <v>0.32535258125213418</v>
      </c>
      <c r="V61" s="262">
        <f t="shared" si="5"/>
        <v>0.32561224013581502</v>
      </c>
      <c r="W61" s="262">
        <f t="shared" si="5"/>
        <v>0.32587189901949587</v>
      </c>
      <c r="X61" s="262">
        <f t="shared" si="5"/>
        <v>0.32613155790317672</v>
      </c>
      <c r="Y61" s="262">
        <f t="shared" si="5"/>
        <v>0.32639121678685756</v>
      </c>
      <c r="Z61" s="262">
        <f t="shared" si="5"/>
        <v>0.32665087567053841</v>
      </c>
      <c r="AA61" s="262">
        <f t="shared" si="5"/>
        <v>0.32691053455421926</v>
      </c>
      <c r="AB61" s="262">
        <f t="shared" si="5"/>
        <v>0.3271701934379001</v>
      </c>
      <c r="AC61" s="262">
        <f t="shared" si="5"/>
        <v>0.32742985232158095</v>
      </c>
      <c r="AD61" s="262">
        <f t="shared" si="5"/>
        <v>0.3276895112052618</v>
      </c>
      <c r="AE61" s="262">
        <f t="shared" si="5"/>
        <v>0.32794917008894264</v>
      </c>
      <c r="AF61" s="262">
        <f t="shared" si="5"/>
        <v>0.32820882897262349</v>
      </c>
      <c r="AG61" s="262">
        <f t="shared" si="5"/>
        <v>0.32846848785630434</v>
      </c>
      <c r="AH61" s="262">
        <f t="shared" si="5"/>
        <v>0.32872814673998518</v>
      </c>
      <c r="AI61" s="262">
        <f t="shared" si="5"/>
        <v>0.32898780562366603</v>
      </c>
      <c r="AJ61" s="262">
        <f t="shared" si="5"/>
        <v>0.32924746450734688</v>
      </c>
      <c r="AK61" s="262">
        <f t="shared" si="5"/>
        <v>0.32950712339102772</v>
      </c>
      <c r="AL61" s="262">
        <f t="shared" si="5"/>
        <v>0.32976678227470857</v>
      </c>
      <c r="AM61" s="262">
        <f t="shared" si="5"/>
        <v>0.33002644115838942</v>
      </c>
      <c r="AN61" s="262">
        <f t="shared" si="5"/>
        <v>0.33028610004207026</v>
      </c>
      <c r="AO61" s="262">
        <f t="shared" si="5"/>
        <v>0.33054575892575111</v>
      </c>
      <c r="AP61" s="262">
        <f t="shared" si="5"/>
        <v>0.33080541780943196</v>
      </c>
      <c r="AQ61" s="367">
        <f t="shared" si="6"/>
        <v>0.33106507669311347</v>
      </c>
      <c r="AS61" s="457">
        <v>0.03</v>
      </c>
      <c r="AT61" s="458">
        <v>-2.8000000000000001E-2</v>
      </c>
      <c r="AU61" s="458">
        <v>4.0000000000000001E-3</v>
      </c>
      <c r="AV61" s="458">
        <v>1.6999999999999999E-3</v>
      </c>
      <c r="AW61" s="446">
        <v>1.6999999999999999E-3</v>
      </c>
      <c r="AX61" s="274">
        <v>0.01</v>
      </c>
      <c r="AY61" s="267">
        <v>7.0000000000000001E-3</v>
      </c>
      <c r="AZ61" s="267">
        <v>0.02</v>
      </c>
    </row>
    <row r="62" spans="1:52" x14ac:dyDescent="0.25">
      <c r="A62" s="12" t="s">
        <v>11</v>
      </c>
      <c r="B62" s="262">
        <f>'Energy Use 2019'!I74/('Energy Use'!B68+B13)</f>
        <v>0.19343188347080639</v>
      </c>
      <c r="C62" s="262">
        <f>'Energy Use 2020'!I74/('Energy Use'!C68+C13)</f>
        <v>0.21630153988759906</v>
      </c>
      <c r="D62" s="460">
        <f t="shared" si="7"/>
        <v>0.22279058608422705</v>
      </c>
      <c r="E62" s="460">
        <f t="shared" si="8"/>
        <v>0.21655244967386869</v>
      </c>
      <c r="F62" s="460">
        <f t="shared" si="9"/>
        <v>0.21741865947256417</v>
      </c>
      <c r="G62" s="460">
        <f t="shared" si="10"/>
        <v>0.21778827119366753</v>
      </c>
      <c r="H62" s="370">
        <f t="shared" si="11"/>
        <v>0.21815851125469676</v>
      </c>
      <c r="I62" s="262">
        <f t="shared" si="12"/>
        <v>0.21859482827720617</v>
      </c>
      <c r="J62" s="262">
        <f t="shared" si="12"/>
        <v>0.21903114529971557</v>
      </c>
      <c r="K62" s="262">
        <f t="shared" si="12"/>
        <v>0.21946746232222497</v>
      </c>
      <c r="L62" s="262">
        <f t="shared" si="12"/>
        <v>0.21990377934473437</v>
      </c>
      <c r="M62" s="370">
        <f t="shared" si="2"/>
        <v>0.22034009636724372</v>
      </c>
      <c r="N62" s="262">
        <f t="shared" si="13"/>
        <v>0.22064857250215786</v>
      </c>
      <c r="O62" s="262">
        <f t="shared" si="13"/>
        <v>0.220957048637072</v>
      </c>
      <c r="P62" s="262">
        <f t="shared" si="13"/>
        <v>0.22126552477198613</v>
      </c>
      <c r="Q62" s="262">
        <f t="shared" si="13"/>
        <v>0.22157400090690027</v>
      </c>
      <c r="R62" s="370">
        <f t="shared" si="4"/>
        <v>0.22188247704181441</v>
      </c>
      <c r="S62" s="262">
        <f t="shared" si="14"/>
        <v>0.22205998302344787</v>
      </c>
      <c r="T62" s="262">
        <f t="shared" si="5"/>
        <v>0.22223748900508133</v>
      </c>
      <c r="U62" s="262">
        <f t="shared" si="5"/>
        <v>0.2224149949867148</v>
      </c>
      <c r="V62" s="262">
        <f t="shared" si="5"/>
        <v>0.22259250096834826</v>
      </c>
      <c r="W62" s="262">
        <f t="shared" si="5"/>
        <v>0.22277000694998172</v>
      </c>
      <c r="X62" s="262">
        <f t="shared" si="5"/>
        <v>0.22294751293161519</v>
      </c>
      <c r="Y62" s="262">
        <f t="shared" si="5"/>
        <v>0.22312501891324865</v>
      </c>
      <c r="Z62" s="262">
        <f t="shared" si="5"/>
        <v>0.22330252489488212</v>
      </c>
      <c r="AA62" s="262">
        <f t="shared" si="5"/>
        <v>0.22348003087651558</v>
      </c>
      <c r="AB62" s="262">
        <f t="shared" si="5"/>
        <v>0.22365753685814904</v>
      </c>
      <c r="AC62" s="262">
        <f t="shared" si="5"/>
        <v>0.22383504283978251</v>
      </c>
      <c r="AD62" s="262">
        <f t="shared" si="5"/>
        <v>0.22401254882141597</v>
      </c>
      <c r="AE62" s="262">
        <f t="shared" si="5"/>
        <v>0.22419005480304943</v>
      </c>
      <c r="AF62" s="262">
        <f t="shared" si="5"/>
        <v>0.2243675607846829</v>
      </c>
      <c r="AG62" s="262">
        <f t="shared" si="5"/>
        <v>0.22454506676631636</v>
      </c>
      <c r="AH62" s="262">
        <f t="shared" si="5"/>
        <v>0.22472257274794982</v>
      </c>
      <c r="AI62" s="262">
        <f t="shared" si="5"/>
        <v>0.22490007872958329</v>
      </c>
      <c r="AJ62" s="262">
        <f t="shared" si="5"/>
        <v>0.22507758471121675</v>
      </c>
      <c r="AK62" s="262">
        <f t="shared" si="5"/>
        <v>0.22525509069285021</v>
      </c>
      <c r="AL62" s="262">
        <f t="shared" si="5"/>
        <v>0.22543259667448368</v>
      </c>
      <c r="AM62" s="262">
        <f t="shared" si="5"/>
        <v>0.22561010265611714</v>
      </c>
      <c r="AN62" s="262">
        <f t="shared" si="5"/>
        <v>0.2257876086377506</v>
      </c>
      <c r="AO62" s="262">
        <f t="shared" si="5"/>
        <v>0.22596511461938407</v>
      </c>
      <c r="AP62" s="262">
        <f t="shared" si="5"/>
        <v>0.22614262060101753</v>
      </c>
      <c r="AQ62" s="367">
        <f t="shared" si="6"/>
        <v>0.22632012658265069</v>
      </c>
      <c r="AS62" s="457">
        <v>0.03</v>
      </c>
      <c r="AT62" s="458">
        <v>-2.8000000000000001E-2</v>
      </c>
      <c r="AU62" s="458">
        <v>4.0000000000000001E-3</v>
      </c>
      <c r="AV62" s="458">
        <v>1.6999999999999999E-3</v>
      </c>
      <c r="AW62" s="446">
        <v>1.6999999999999999E-3</v>
      </c>
      <c r="AX62" s="274">
        <v>0.01</v>
      </c>
      <c r="AY62" s="267">
        <v>7.0000000000000001E-3</v>
      </c>
      <c r="AZ62" s="267">
        <v>0.02</v>
      </c>
    </row>
    <row r="63" spans="1:52" x14ac:dyDescent="0.25">
      <c r="A63" s="12" t="s">
        <v>12</v>
      </c>
      <c r="B63" s="262">
        <f>'Energy Use 2019'!I75/('Energy Use'!B69+B14)</f>
        <v>0.58924940312843888</v>
      </c>
      <c r="C63" s="262">
        <f>'Energy Use 2020'!I75/('Energy Use'!C69+C14)</f>
        <v>0.62062497182571785</v>
      </c>
      <c r="D63" s="460">
        <f t="shared" si="7"/>
        <v>0.63924372098048943</v>
      </c>
      <c r="E63" s="460">
        <f t="shared" si="8"/>
        <v>0.62134489679303573</v>
      </c>
      <c r="F63" s="460">
        <f t="shared" si="9"/>
        <v>0.62383027638020783</v>
      </c>
      <c r="G63" s="460">
        <f t="shared" si="10"/>
        <v>0.62489078785005425</v>
      </c>
      <c r="H63" s="370">
        <f t="shared" si="11"/>
        <v>0.62595310218939937</v>
      </c>
      <c r="I63" s="262">
        <f t="shared" si="12"/>
        <v>0.62720500839377813</v>
      </c>
      <c r="J63" s="262">
        <f t="shared" si="12"/>
        <v>0.62845691459815689</v>
      </c>
      <c r="K63" s="262">
        <f t="shared" si="12"/>
        <v>0.62970882080253565</v>
      </c>
      <c r="L63" s="262">
        <f t="shared" si="12"/>
        <v>0.63096072700691441</v>
      </c>
      <c r="M63" s="370">
        <f t="shared" si="2"/>
        <v>0.6322126332112934</v>
      </c>
      <c r="N63" s="262">
        <f t="shared" si="13"/>
        <v>0.6330977308977892</v>
      </c>
      <c r="O63" s="262">
        <f t="shared" si="13"/>
        <v>0.63398282858428501</v>
      </c>
      <c r="P63" s="262">
        <f t="shared" si="13"/>
        <v>0.63486792627078081</v>
      </c>
      <c r="Q63" s="262">
        <f t="shared" si="13"/>
        <v>0.63575302395727662</v>
      </c>
      <c r="R63" s="370">
        <f t="shared" si="4"/>
        <v>0.63663812164377243</v>
      </c>
      <c r="S63" s="262">
        <f t="shared" si="14"/>
        <v>0.63714743214108749</v>
      </c>
      <c r="T63" s="262">
        <f t="shared" si="5"/>
        <v>0.63765674263840255</v>
      </c>
      <c r="U63" s="262">
        <f t="shared" si="5"/>
        <v>0.63816605313571761</v>
      </c>
      <c r="V63" s="262">
        <f t="shared" si="5"/>
        <v>0.63867536363303268</v>
      </c>
      <c r="W63" s="262">
        <f t="shared" si="5"/>
        <v>0.63918467413034774</v>
      </c>
      <c r="X63" s="262">
        <f t="shared" si="5"/>
        <v>0.6396939846276628</v>
      </c>
      <c r="Y63" s="262">
        <f t="shared" si="5"/>
        <v>0.64020329512497787</v>
      </c>
      <c r="Z63" s="262">
        <f t="shared" si="5"/>
        <v>0.64071260562229293</v>
      </c>
      <c r="AA63" s="262">
        <f t="shared" si="5"/>
        <v>0.64122191611960799</v>
      </c>
      <c r="AB63" s="262">
        <f t="shared" si="5"/>
        <v>0.64173122661692306</v>
      </c>
      <c r="AC63" s="262">
        <f t="shared" si="5"/>
        <v>0.64224053711423812</v>
      </c>
      <c r="AD63" s="262">
        <f t="shared" si="5"/>
        <v>0.64274984761155318</v>
      </c>
      <c r="AE63" s="262">
        <f t="shared" si="5"/>
        <v>0.64325915810886825</v>
      </c>
      <c r="AF63" s="262">
        <f t="shared" si="5"/>
        <v>0.64376846860618331</v>
      </c>
      <c r="AG63" s="262">
        <f t="shared" si="5"/>
        <v>0.64427777910349837</v>
      </c>
      <c r="AH63" s="262">
        <f t="shared" si="5"/>
        <v>0.64478708960081343</v>
      </c>
      <c r="AI63" s="262">
        <f t="shared" si="5"/>
        <v>0.6452964000981285</v>
      </c>
      <c r="AJ63" s="262">
        <f t="shared" si="5"/>
        <v>0.64580571059544356</v>
      </c>
      <c r="AK63" s="262">
        <f t="shared" ref="T63:AP74" si="15">AJ63+($AQ63-$R63)/25</f>
        <v>0.64631502109275862</v>
      </c>
      <c r="AL63" s="262">
        <f t="shared" si="15"/>
        <v>0.64682433159007369</v>
      </c>
      <c r="AM63" s="262">
        <f t="shared" si="15"/>
        <v>0.64733364208738875</v>
      </c>
      <c r="AN63" s="262">
        <f t="shared" si="15"/>
        <v>0.64784295258470381</v>
      </c>
      <c r="AO63" s="262">
        <f t="shared" si="15"/>
        <v>0.64835226308201888</v>
      </c>
      <c r="AP63" s="262">
        <f t="shared" si="15"/>
        <v>0.64886157357933394</v>
      </c>
      <c r="AQ63" s="367">
        <f t="shared" si="6"/>
        <v>0.64937088407664789</v>
      </c>
      <c r="AS63" s="457">
        <v>0.03</v>
      </c>
      <c r="AT63" s="458">
        <v>-2.8000000000000001E-2</v>
      </c>
      <c r="AU63" s="458">
        <v>4.0000000000000001E-3</v>
      </c>
      <c r="AV63" s="458">
        <v>1.6999999999999999E-3</v>
      </c>
      <c r="AW63" s="446">
        <v>1.6999999999999999E-3</v>
      </c>
      <c r="AX63" s="274">
        <v>0.01</v>
      </c>
      <c r="AY63" s="267">
        <v>7.0000000000000001E-3</v>
      </c>
      <c r="AZ63" s="267">
        <v>0.02</v>
      </c>
    </row>
    <row r="64" spans="1:52" x14ac:dyDescent="0.25">
      <c r="A64" s="12" t="s">
        <v>13</v>
      </c>
      <c r="B64" s="262">
        <f>'Energy Use 2019'!I76/('Energy Use'!B70+B15)</f>
        <v>0.49363966383283309</v>
      </c>
      <c r="C64" s="262">
        <f>'Energy Use 2020'!I76/('Energy Use'!C70+C15)</f>
        <v>0.48505992057197733</v>
      </c>
      <c r="D64" s="460">
        <f t="shared" si="7"/>
        <v>0.49961171818913669</v>
      </c>
      <c r="E64" s="460">
        <f t="shared" si="8"/>
        <v>0.48562259007984088</v>
      </c>
      <c r="F64" s="460">
        <f t="shared" si="9"/>
        <v>0.48756508044016023</v>
      </c>
      <c r="G64" s="460">
        <f t="shared" si="10"/>
        <v>0.48839394107690853</v>
      </c>
      <c r="H64" s="370">
        <f t="shared" si="11"/>
        <v>0.48922421077673928</v>
      </c>
      <c r="I64" s="262">
        <f t="shared" si="12"/>
        <v>0.49020265919829276</v>
      </c>
      <c r="J64" s="262">
        <f t="shared" si="12"/>
        <v>0.49118110761984624</v>
      </c>
      <c r="K64" s="262">
        <f t="shared" si="12"/>
        <v>0.49215955604139972</v>
      </c>
      <c r="L64" s="262">
        <f t="shared" si="12"/>
        <v>0.49313800446295319</v>
      </c>
      <c r="M64" s="370">
        <f t="shared" si="2"/>
        <v>0.49411645288450667</v>
      </c>
      <c r="N64" s="262">
        <f t="shared" si="13"/>
        <v>0.49480821591854496</v>
      </c>
      <c r="O64" s="262">
        <f t="shared" si="13"/>
        <v>0.49549997895258324</v>
      </c>
      <c r="P64" s="262">
        <f t="shared" si="13"/>
        <v>0.49619174198662153</v>
      </c>
      <c r="Q64" s="262">
        <f t="shared" si="13"/>
        <v>0.49688350502065981</v>
      </c>
      <c r="R64" s="370">
        <f t="shared" si="4"/>
        <v>0.49757526805469815</v>
      </c>
      <c r="S64" s="262">
        <f t="shared" si="14"/>
        <v>0.49797332826914192</v>
      </c>
      <c r="T64" s="262">
        <f t="shared" si="15"/>
        <v>0.4983713884835857</v>
      </c>
      <c r="U64" s="262">
        <f t="shared" si="15"/>
        <v>0.49876944869802947</v>
      </c>
      <c r="V64" s="262">
        <f t="shared" si="15"/>
        <v>0.49916750891247325</v>
      </c>
      <c r="W64" s="262">
        <f t="shared" si="15"/>
        <v>0.49956556912691702</v>
      </c>
      <c r="X64" s="262">
        <f t="shared" si="15"/>
        <v>0.49996362934136079</v>
      </c>
      <c r="Y64" s="262">
        <f t="shared" si="15"/>
        <v>0.50036168955580451</v>
      </c>
      <c r="Z64" s="262">
        <f t="shared" si="15"/>
        <v>0.50075974977024829</v>
      </c>
      <c r="AA64" s="262">
        <f t="shared" si="15"/>
        <v>0.50115780998469206</v>
      </c>
      <c r="AB64" s="262">
        <f t="shared" si="15"/>
        <v>0.50155587019913583</v>
      </c>
      <c r="AC64" s="262">
        <f t="shared" si="15"/>
        <v>0.50195393041357961</v>
      </c>
      <c r="AD64" s="262">
        <f t="shared" si="15"/>
        <v>0.50235199062802338</v>
      </c>
      <c r="AE64" s="262">
        <f t="shared" si="15"/>
        <v>0.50275005084246716</v>
      </c>
      <c r="AF64" s="262">
        <f t="shared" si="15"/>
        <v>0.50314811105691093</v>
      </c>
      <c r="AG64" s="262">
        <f t="shared" si="15"/>
        <v>0.5035461712713547</v>
      </c>
      <c r="AH64" s="262">
        <f t="shared" si="15"/>
        <v>0.50394423148579848</v>
      </c>
      <c r="AI64" s="262">
        <f t="shared" si="15"/>
        <v>0.50434229170024225</v>
      </c>
      <c r="AJ64" s="262">
        <f t="shared" si="15"/>
        <v>0.50474035191468603</v>
      </c>
      <c r="AK64" s="262">
        <f t="shared" si="15"/>
        <v>0.5051384121291298</v>
      </c>
      <c r="AL64" s="262">
        <f t="shared" si="15"/>
        <v>0.50553647234357357</v>
      </c>
      <c r="AM64" s="262">
        <f t="shared" si="15"/>
        <v>0.50593453255801735</v>
      </c>
      <c r="AN64" s="262">
        <f t="shared" si="15"/>
        <v>0.50633259277246112</v>
      </c>
      <c r="AO64" s="262">
        <f t="shared" si="15"/>
        <v>0.50673065298690489</v>
      </c>
      <c r="AP64" s="262">
        <f t="shared" si="15"/>
        <v>0.50712871320134867</v>
      </c>
      <c r="AQ64" s="367">
        <f t="shared" si="6"/>
        <v>0.50752677341579211</v>
      </c>
      <c r="AS64" s="457">
        <v>0.03</v>
      </c>
      <c r="AT64" s="458">
        <v>-2.8000000000000001E-2</v>
      </c>
      <c r="AU64" s="458">
        <v>4.0000000000000001E-3</v>
      </c>
      <c r="AV64" s="458">
        <v>1.6999999999999999E-3</v>
      </c>
      <c r="AW64" s="446">
        <v>1.6999999999999999E-3</v>
      </c>
      <c r="AX64" s="274">
        <v>0.01</v>
      </c>
      <c r="AY64" s="267">
        <v>7.0000000000000001E-3</v>
      </c>
      <c r="AZ64" s="267">
        <v>0.02</v>
      </c>
    </row>
    <row r="65" spans="1:52" x14ac:dyDescent="0.25">
      <c r="A65" s="12" t="s">
        <v>14</v>
      </c>
      <c r="B65" s="262">
        <f>'Energy Use 2019'!I77/('Energy Use'!B71+B16)</f>
        <v>0.67338345070807493</v>
      </c>
      <c r="C65" s="262">
        <f>'Energy Use 2020'!I77/('Energy Use'!C71+C16)</f>
        <v>0.67697963237397629</v>
      </c>
      <c r="D65" s="460">
        <f t="shared" si="7"/>
        <v>0.69728902134519555</v>
      </c>
      <c r="E65" s="460">
        <f t="shared" si="8"/>
        <v>0.67776492874753003</v>
      </c>
      <c r="F65" s="460">
        <f t="shared" si="9"/>
        <v>0.68047598846252011</v>
      </c>
      <c r="G65" s="460">
        <f t="shared" si="10"/>
        <v>0.68163279764290641</v>
      </c>
      <c r="H65" s="370">
        <f t="shared" si="11"/>
        <v>0.6827915733988994</v>
      </c>
      <c r="I65" s="262">
        <f t="shared" si="12"/>
        <v>0.6841571565456972</v>
      </c>
      <c r="J65" s="262">
        <f t="shared" si="12"/>
        <v>0.685522739692495</v>
      </c>
      <c r="K65" s="262">
        <f t="shared" si="12"/>
        <v>0.6868883228392928</v>
      </c>
      <c r="L65" s="262">
        <f t="shared" si="12"/>
        <v>0.6882539059860906</v>
      </c>
      <c r="M65" s="370">
        <f t="shared" si="2"/>
        <v>0.6896194891328884</v>
      </c>
      <c r="N65" s="262">
        <f t="shared" si="13"/>
        <v>0.69058495641767448</v>
      </c>
      <c r="O65" s="262">
        <f t="shared" si="13"/>
        <v>0.69155042370246056</v>
      </c>
      <c r="P65" s="262">
        <f t="shared" si="13"/>
        <v>0.69251589098724664</v>
      </c>
      <c r="Q65" s="262">
        <f t="shared" si="13"/>
        <v>0.69348135827203272</v>
      </c>
      <c r="R65" s="370">
        <f t="shared" si="4"/>
        <v>0.69444682555681858</v>
      </c>
      <c r="S65" s="262">
        <f t="shared" si="14"/>
        <v>0.69500238301726402</v>
      </c>
      <c r="T65" s="262">
        <f t="shared" si="15"/>
        <v>0.69555794047770947</v>
      </c>
      <c r="U65" s="262">
        <f t="shared" si="15"/>
        <v>0.69611349793815491</v>
      </c>
      <c r="V65" s="262">
        <f t="shared" si="15"/>
        <v>0.69666905539860036</v>
      </c>
      <c r="W65" s="262">
        <f t="shared" si="15"/>
        <v>0.6972246128590458</v>
      </c>
      <c r="X65" s="262">
        <f t="shared" si="15"/>
        <v>0.69778017031949124</v>
      </c>
      <c r="Y65" s="262">
        <f t="shared" si="15"/>
        <v>0.69833572777993669</v>
      </c>
      <c r="Z65" s="262">
        <f t="shared" si="15"/>
        <v>0.69889128524038213</v>
      </c>
      <c r="AA65" s="262">
        <f t="shared" si="15"/>
        <v>0.69944684270082758</v>
      </c>
      <c r="AB65" s="262">
        <f t="shared" si="15"/>
        <v>0.70000240016127302</v>
      </c>
      <c r="AC65" s="262">
        <f t="shared" si="15"/>
        <v>0.70055795762171846</v>
      </c>
      <c r="AD65" s="262">
        <f t="shared" si="15"/>
        <v>0.70111351508216391</v>
      </c>
      <c r="AE65" s="262">
        <f t="shared" si="15"/>
        <v>0.70166907254260935</v>
      </c>
      <c r="AF65" s="262">
        <f t="shared" si="15"/>
        <v>0.70222463000305479</v>
      </c>
      <c r="AG65" s="262">
        <f t="shared" si="15"/>
        <v>0.70278018746350024</v>
      </c>
      <c r="AH65" s="262">
        <f t="shared" si="15"/>
        <v>0.70333574492394568</v>
      </c>
      <c r="AI65" s="262">
        <f t="shared" si="15"/>
        <v>0.70389130238439113</v>
      </c>
      <c r="AJ65" s="262">
        <f t="shared" si="15"/>
        <v>0.70444685984483657</v>
      </c>
      <c r="AK65" s="262">
        <f t="shared" si="15"/>
        <v>0.70500241730528201</v>
      </c>
      <c r="AL65" s="262">
        <f t="shared" si="15"/>
        <v>0.70555797476572746</v>
      </c>
      <c r="AM65" s="262">
        <f t="shared" si="15"/>
        <v>0.7061135322261729</v>
      </c>
      <c r="AN65" s="262">
        <f t="shared" si="15"/>
        <v>0.70666908968661835</v>
      </c>
      <c r="AO65" s="262">
        <f t="shared" si="15"/>
        <v>0.70722464714706379</v>
      </c>
      <c r="AP65" s="262">
        <f t="shared" si="15"/>
        <v>0.70778020460750923</v>
      </c>
      <c r="AQ65" s="367">
        <f t="shared" si="6"/>
        <v>0.70833576206795501</v>
      </c>
      <c r="AS65" s="457">
        <v>0.03</v>
      </c>
      <c r="AT65" s="458">
        <v>-2.8000000000000001E-2</v>
      </c>
      <c r="AU65" s="458">
        <v>4.0000000000000001E-3</v>
      </c>
      <c r="AV65" s="458">
        <v>1.6999999999999999E-3</v>
      </c>
      <c r="AW65" s="446">
        <v>1.6999999999999999E-3</v>
      </c>
      <c r="AX65" s="274">
        <v>0.01</v>
      </c>
      <c r="AY65" s="267">
        <v>7.0000000000000001E-3</v>
      </c>
      <c r="AZ65" s="267">
        <v>0.02</v>
      </c>
    </row>
    <row r="66" spans="1:52" x14ac:dyDescent="0.25">
      <c r="A66" s="12" t="s">
        <v>15</v>
      </c>
      <c r="B66" s="262">
        <f>'Energy Use 2019'!I78/('Energy Use'!B72+B17)</f>
        <v>0.80525017337477389</v>
      </c>
      <c r="C66" s="262">
        <f>'Energy Use 2020'!I78/('Energy Use'!C72+C17)</f>
        <v>0.78561983545454284</v>
      </c>
      <c r="D66" s="460">
        <f t="shared" si="7"/>
        <v>0.80918843051817912</v>
      </c>
      <c r="E66" s="460">
        <f t="shared" si="8"/>
        <v>0.78653115446367006</v>
      </c>
      <c r="F66" s="460">
        <f t="shared" si="9"/>
        <v>0.78967727908152474</v>
      </c>
      <c r="G66" s="460">
        <f t="shared" si="10"/>
        <v>0.79101973045596341</v>
      </c>
      <c r="H66" s="370">
        <f t="shared" si="11"/>
        <v>0.79236446399773852</v>
      </c>
      <c r="I66" s="262">
        <f t="shared" si="12"/>
        <v>0.79394919292573396</v>
      </c>
      <c r="J66" s="262">
        <f t="shared" si="12"/>
        <v>0.7955339218537294</v>
      </c>
      <c r="K66" s="262">
        <f t="shared" si="12"/>
        <v>0.79711865078172484</v>
      </c>
      <c r="L66" s="262">
        <f t="shared" si="12"/>
        <v>0.79870337970972027</v>
      </c>
      <c r="M66" s="370">
        <f t="shared" si="2"/>
        <v>0.80028810863771593</v>
      </c>
      <c r="N66" s="262">
        <f t="shared" si="13"/>
        <v>0.80140851198980867</v>
      </c>
      <c r="O66" s="262">
        <f t="shared" si="13"/>
        <v>0.80252891534190141</v>
      </c>
      <c r="P66" s="262">
        <f t="shared" si="13"/>
        <v>0.80364931869399414</v>
      </c>
      <c r="Q66" s="262">
        <f t="shared" si="13"/>
        <v>0.80476972204608688</v>
      </c>
      <c r="R66" s="370">
        <f t="shared" si="4"/>
        <v>0.80589012539817984</v>
      </c>
      <c r="S66" s="262">
        <f t="shared" si="14"/>
        <v>0.80653483749849841</v>
      </c>
      <c r="T66" s="262">
        <f t="shared" si="15"/>
        <v>0.80717954959881699</v>
      </c>
      <c r="U66" s="262">
        <f t="shared" si="15"/>
        <v>0.80782426169913557</v>
      </c>
      <c r="V66" s="262">
        <f t="shared" si="15"/>
        <v>0.80846897379945415</v>
      </c>
      <c r="W66" s="262">
        <f t="shared" si="15"/>
        <v>0.80911368589977273</v>
      </c>
      <c r="X66" s="262">
        <f t="shared" si="15"/>
        <v>0.80975839800009131</v>
      </c>
      <c r="Y66" s="262">
        <f t="shared" si="15"/>
        <v>0.81040311010040988</v>
      </c>
      <c r="Z66" s="262">
        <f t="shared" si="15"/>
        <v>0.81104782220072846</v>
      </c>
      <c r="AA66" s="262">
        <f t="shared" si="15"/>
        <v>0.81169253430104704</v>
      </c>
      <c r="AB66" s="262">
        <f t="shared" si="15"/>
        <v>0.81233724640136562</v>
      </c>
      <c r="AC66" s="262">
        <f t="shared" si="15"/>
        <v>0.8129819585016842</v>
      </c>
      <c r="AD66" s="262">
        <f t="shared" si="15"/>
        <v>0.81362667060200278</v>
      </c>
      <c r="AE66" s="262">
        <f t="shared" si="15"/>
        <v>0.81427138270232136</v>
      </c>
      <c r="AF66" s="262">
        <f t="shared" si="15"/>
        <v>0.81491609480263993</v>
      </c>
      <c r="AG66" s="262">
        <f t="shared" si="15"/>
        <v>0.81556080690295851</v>
      </c>
      <c r="AH66" s="262">
        <f t="shared" si="15"/>
        <v>0.81620551900327709</v>
      </c>
      <c r="AI66" s="262">
        <f t="shared" si="15"/>
        <v>0.81685023110359567</v>
      </c>
      <c r="AJ66" s="262">
        <f t="shared" si="15"/>
        <v>0.81749494320391425</v>
      </c>
      <c r="AK66" s="262">
        <f t="shared" si="15"/>
        <v>0.81813965530423283</v>
      </c>
      <c r="AL66" s="262">
        <f t="shared" si="15"/>
        <v>0.81878436740455141</v>
      </c>
      <c r="AM66" s="262">
        <f t="shared" si="15"/>
        <v>0.81942907950486998</v>
      </c>
      <c r="AN66" s="262">
        <f t="shared" si="15"/>
        <v>0.82007379160518856</v>
      </c>
      <c r="AO66" s="262">
        <f t="shared" si="15"/>
        <v>0.82071850370550714</v>
      </c>
      <c r="AP66" s="262">
        <f t="shared" si="15"/>
        <v>0.82136321580582572</v>
      </c>
      <c r="AQ66" s="367">
        <f t="shared" si="6"/>
        <v>0.82200792790614341</v>
      </c>
      <c r="AS66" s="457">
        <v>0.03</v>
      </c>
      <c r="AT66" s="458">
        <v>-2.8000000000000001E-2</v>
      </c>
      <c r="AU66" s="458">
        <v>4.0000000000000001E-3</v>
      </c>
      <c r="AV66" s="458">
        <v>1.6999999999999999E-3</v>
      </c>
      <c r="AW66" s="446">
        <v>1.6999999999999999E-3</v>
      </c>
      <c r="AX66" s="274">
        <v>0.01</v>
      </c>
      <c r="AY66" s="267">
        <v>7.0000000000000001E-3</v>
      </c>
      <c r="AZ66" s="267">
        <v>0.02</v>
      </c>
    </row>
    <row r="67" spans="1:52" x14ac:dyDescent="0.25">
      <c r="A67" s="12" t="s">
        <v>16</v>
      </c>
      <c r="B67" s="262">
        <f>'Energy Use 2019'!I79/('Energy Use'!B73+B18)</f>
        <v>0.67052657130754312</v>
      </c>
      <c r="C67" s="262">
        <f>'Energy Use 2020'!I79/('Energy Use'!C73+C18)</f>
        <v>0.71092647597665715</v>
      </c>
      <c r="D67" s="460">
        <f t="shared" si="7"/>
        <v>0.73225427025595691</v>
      </c>
      <c r="E67" s="460">
        <f t="shared" si="8"/>
        <v>0.71175115068879014</v>
      </c>
      <c r="F67" s="460">
        <f t="shared" si="9"/>
        <v>0.71459815529154525</v>
      </c>
      <c r="G67" s="460">
        <f t="shared" si="10"/>
        <v>0.71581297215554085</v>
      </c>
      <c r="H67" s="370">
        <f t="shared" si="11"/>
        <v>0.71702985420820531</v>
      </c>
      <c r="I67" s="262">
        <f t="shared" si="12"/>
        <v>0.71846391391662168</v>
      </c>
      <c r="J67" s="262">
        <f t="shared" si="12"/>
        <v>0.71989797362503805</v>
      </c>
      <c r="K67" s="262">
        <f t="shared" si="12"/>
        <v>0.72133203333345441</v>
      </c>
      <c r="L67" s="262">
        <f t="shared" si="12"/>
        <v>0.72276609304187078</v>
      </c>
      <c r="M67" s="370">
        <f t="shared" si="2"/>
        <v>0.72420015275028737</v>
      </c>
      <c r="N67" s="262">
        <f t="shared" si="13"/>
        <v>0.72521403296413778</v>
      </c>
      <c r="O67" s="262">
        <f t="shared" si="13"/>
        <v>0.72622791317798818</v>
      </c>
      <c r="P67" s="262">
        <f t="shared" si="13"/>
        <v>0.72724179339183859</v>
      </c>
      <c r="Q67" s="262">
        <f t="shared" si="13"/>
        <v>0.72825567360568899</v>
      </c>
      <c r="R67" s="370">
        <f t="shared" si="4"/>
        <v>0.72926955381953928</v>
      </c>
      <c r="S67" s="262">
        <f t="shared" si="14"/>
        <v>0.72985296946259492</v>
      </c>
      <c r="T67" s="262">
        <f t="shared" si="15"/>
        <v>0.73043638510565057</v>
      </c>
      <c r="U67" s="262">
        <f t="shared" si="15"/>
        <v>0.73101980074870621</v>
      </c>
      <c r="V67" s="262">
        <f t="shared" si="15"/>
        <v>0.73160321639176185</v>
      </c>
      <c r="W67" s="262">
        <f t="shared" si="15"/>
        <v>0.73218663203481749</v>
      </c>
      <c r="X67" s="262">
        <f t="shared" si="15"/>
        <v>0.73277004767787313</v>
      </c>
      <c r="Y67" s="262">
        <f t="shared" si="15"/>
        <v>0.73335346332092877</v>
      </c>
      <c r="Z67" s="262">
        <f t="shared" si="15"/>
        <v>0.73393687896398441</v>
      </c>
      <c r="AA67" s="262">
        <f t="shared" si="15"/>
        <v>0.73452029460704005</v>
      </c>
      <c r="AB67" s="262">
        <f t="shared" si="15"/>
        <v>0.73510371025009569</v>
      </c>
      <c r="AC67" s="262">
        <f t="shared" si="15"/>
        <v>0.73568712589315133</v>
      </c>
      <c r="AD67" s="262">
        <f t="shared" si="15"/>
        <v>0.73627054153620697</v>
      </c>
      <c r="AE67" s="262">
        <f t="shared" si="15"/>
        <v>0.73685395717926261</v>
      </c>
      <c r="AF67" s="262">
        <f t="shared" si="15"/>
        <v>0.73743737282231825</v>
      </c>
      <c r="AG67" s="262">
        <f t="shared" si="15"/>
        <v>0.73802078846537389</v>
      </c>
      <c r="AH67" s="262">
        <f t="shared" si="15"/>
        <v>0.73860420410842953</v>
      </c>
      <c r="AI67" s="262">
        <f t="shared" si="15"/>
        <v>0.73918761975148517</v>
      </c>
      <c r="AJ67" s="262">
        <f t="shared" si="15"/>
        <v>0.73977103539454081</v>
      </c>
      <c r="AK67" s="262">
        <f t="shared" si="15"/>
        <v>0.74035445103759645</v>
      </c>
      <c r="AL67" s="262">
        <f t="shared" si="15"/>
        <v>0.74093786668065209</v>
      </c>
      <c r="AM67" s="262">
        <f t="shared" si="15"/>
        <v>0.74152128232370773</v>
      </c>
      <c r="AN67" s="262">
        <f t="shared" si="15"/>
        <v>0.74210469796676337</v>
      </c>
      <c r="AO67" s="262">
        <f t="shared" si="15"/>
        <v>0.74268811360981901</v>
      </c>
      <c r="AP67" s="262">
        <f t="shared" si="15"/>
        <v>0.74327152925287465</v>
      </c>
      <c r="AQ67" s="367">
        <f t="shared" si="6"/>
        <v>0.74385494489593007</v>
      </c>
      <c r="AS67" s="457">
        <v>0.03</v>
      </c>
      <c r="AT67" s="458">
        <v>-2.8000000000000001E-2</v>
      </c>
      <c r="AU67" s="458">
        <v>4.0000000000000001E-3</v>
      </c>
      <c r="AV67" s="458">
        <v>1.6999999999999999E-3</v>
      </c>
      <c r="AW67" s="446">
        <v>1.6999999999999999E-3</v>
      </c>
      <c r="AX67" s="274">
        <v>0.01</v>
      </c>
      <c r="AY67" s="267">
        <v>7.0000000000000001E-3</v>
      </c>
      <c r="AZ67" s="267">
        <v>0.02</v>
      </c>
    </row>
    <row r="68" spans="1:52" x14ac:dyDescent="0.25">
      <c r="A68" s="12" t="s">
        <v>17</v>
      </c>
      <c r="B68" s="262">
        <f>'Energy Use 2019'!I80/('Energy Use'!B74+B19)</f>
        <v>0.85003579710180122</v>
      </c>
      <c r="C68" s="262">
        <f>'Energy Use 2020'!I80/('Energy Use'!C74+C19)</f>
        <v>0.86847965857348985</v>
      </c>
      <c r="D68" s="460">
        <f t="shared" si="7"/>
        <v>0.89453404833069461</v>
      </c>
      <c r="E68" s="460">
        <f t="shared" si="8"/>
        <v>0.86948709497743515</v>
      </c>
      <c r="F68" s="460">
        <f t="shared" si="9"/>
        <v>0.87296504335734493</v>
      </c>
      <c r="G68" s="460">
        <f t="shared" si="10"/>
        <v>0.87444908393105247</v>
      </c>
      <c r="H68" s="370">
        <f t="shared" si="11"/>
        <v>0.8759356473737353</v>
      </c>
      <c r="I68" s="262">
        <f t="shared" si="12"/>
        <v>0.87768751866848282</v>
      </c>
      <c r="J68" s="262">
        <f t="shared" si="12"/>
        <v>0.87943938996323034</v>
      </c>
      <c r="K68" s="262">
        <f t="shared" si="12"/>
        <v>0.88119126125797786</v>
      </c>
      <c r="L68" s="262">
        <f t="shared" si="12"/>
        <v>0.88294313255272538</v>
      </c>
      <c r="M68" s="370">
        <f t="shared" si="2"/>
        <v>0.88469500384747268</v>
      </c>
      <c r="N68" s="262">
        <f t="shared" si="13"/>
        <v>0.88593357685285912</v>
      </c>
      <c r="O68" s="262">
        <f t="shared" si="13"/>
        <v>0.88717214985824555</v>
      </c>
      <c r="P68" s="262">
        <f t="shared" si="13"/>
        <v>0.88841072286363199</v>
      </c>
      <c r="Q68" s="262">
        <f t="shared" si="13"/>
        <v>0.88964929586901842</v>
      </c>
      <c r="R68" s="370">
        <f t="shared" si="4"/>
        <v>0.89088786887440485</v>
      </c>
      <c r="S68" s="262">
        <f t="shared" si="14"/>
        <v>0.89160057916950441</v>
      </c>
      <c r="T68" s="262">
        <f t="shared" si="15"/>
        <v>0.89231328946460398</v>
      </c>
      <c r="U68" s="262">
        <f t="shared" si="15"/>
        <v>0.89302599975970354</v>
      </c>
      <c r="V68" s="262">
        <f t="shared" si="15"/>
        <v>0.8937387100548031</v>
      </c>
      <c r="W68" s="262">
        <f t="shared" si="15"/>
        <v>0.89445142034990266</v>
      </c>
      <c r="X68" s="262">
        <f t="shared" si="15"/>
        <v>0.89516413064500222</v>
      </c>
      <c r="Y68" s="262">
        <f t="shared" si="15"/>
        <v>0.89587684094010178</v>
      </c>
      <c r="Z68" s="262">
        <f t="shared" si="15"/>
        <v>0.89658955123520134</v>
      </c>
      <c r="AA68" s="262">
        <f t="shared" si="15"/>
        <v>0.8973022615303009</v>
      </c>
      <c r="AB68" s="262">
        <f t="shared" si="15"/>
        <v>0.89801497182540047</v>
      </c>
      <c r="AC68" s="262">
        <f t="shared" si="15"/>
        <v>0.89872768212050003</v>
      </c>
      <c r="AD68" s="262">
        <f t="shared" si="15"/>
        <v>0.89944039241559959</v>
      </c>
      <c r="AE68" s="262">
        <f t="shared" si="15"/>
        <v>0.90015310271069915</v>
      </c>
      <c r="AF68" s="262">
        <f t="shared" si="15"/>
        <v>0.90086581300579871</v>
      </c>
      <c r="AG68" s="262">
        <f t="shared" si="15"/>
        <v>0.90157852330089827</v>
      </c>
      <c r="AH68" s="262">
        <f t="shared" si="15"/>
        <v>0.90229123359599783</v>
      </c>
      <c r="AI68" s="262">
        <f t="shared" si="15"/>
        <v>0.90300394389109739</v>
      </c>
      <c r="AJ68" s="262">
        <f t="shared" si="15"/>
        <v>0.90371665418619695</v>
      </c>
      <c r="AK68" s="262">
        <f t="shared" si="15"/>
        <v>0.90442936448129652</v>
      </c>
      <c r="AL68" s="262">
        <f t="shared" si="15"/>
        <v>0.90514207477639608</v>
      </c>
      <c r="AM68" s="262">
        <f t="shared" si="15"/>
        <v>0.90585478507149564</v>
      </c>
      <c r="AN68" s="262">
        <f t="shared" si="15"/>
        <v>0.9065674953665952</v>
      </c>
      <c r="AO68" s="262">
        <f t="shared" si="15"/>
        <v>0.90728020566169476</v>
      </c>
      <c r="AP68" s="262">
        <f t="shared" si="15"/>
        <v>0.90799291595679432</v>
      </c>
      <c r="AQ68" s="367">
        <f t="shared" si="6"/>
        <v>0.90870562625189299</v>
      </c>
      <c r="AS68" s="457">
        <v>0.03</v>
      </c>
      <c r="AT68" s="458">
        <v>-2.8000000000000001E-2</v>
      </c>
      <c r="AU68" s="458">
        <v>4.0000000000000001E-3</v>
      </c>
      <c r="AV68" s="458">
        <v>1.6999999999999999E-3</v>
      </c>
      <c r="AW68" s="446">
        <v>1.6999999999999999E-3</v>
      </c>
      <c r="AX68" s="274">
        <v>0.01</v>
      </c>
      <c r="AY68" s="267">
        <v>7.0000000000000001E-3</v>
      </c>
      <c r="AZ68" s="267">
        <v>0.02</v>
      </c>
    </row>
    <row r="69" spans="1:52" x14ac:dyDescent="0.25">
      <c r="A69" s="12" t="s">
        <v>18</v>
      </c>
      <c r="B69" s="262">
        <f>'Energy Use 2019'!I81/('Energy Use'!B75+B20)</f>
        <v>0.36294191669455123</v>
      </c>
      <c r="C69" s="262">
        <f>'Energy Use 2020'!I81/('Energy Use'!C75+C20)</f>
        <v>0.39472622338957841</v>
      </c>
      <c r="D69" s="460">
        <f t="shared" si="7"/>
        <v>0.40656801009126575</v>
      </c>
      <c r="E69" s="460">
        <f t="shared" si="8"/>
        <v>0.39518410580871033</v>
      </c>
      <c r="F69" s="460">
        <f t="shared" si="9"/>
        <v>0.39676484223194519</v>
      </c>
      <c r="G69" s="460">
        <f t="shared" si="10"/>
        <v>0.39743934246373952</v>
      </c>
      <c r="H69" s="370">
        <f t="shared" si="11"/>
        <v>0.39811498934592787</v>
      </c>
      <c r="I69" s="262">
        <f t="shared" si="12"/>
        <v>0.3989112193246197</v>
      </c>
      <c r="J69" s="262">
        <f t="shared" si="12"/>
        <v>0.39970744930331153</v>
      </c>
      <c r="K69" s="262">
        <f t="shared" si="12"/>
        <v>0.40050367928200337</v>
      </c>
      <c r="L69" s="262">
        <f t="shared" si="12"/>
        <v>0.4012999092606952</v>
      </c>
      <c r="M69" s="370">
        <f t="shared" si="2"/>
        <v>0.40209613923938714</v>
      </c>
      <c r="N69" s="262">
        <f t="shared" si="13"/>
        <v>0.40265907383432226</v>
      </c>
      <c r="O69" s="262">
        <f t="shared" si="13"/>
        <v>0.40322200842925737</v>
      </c>
      <c r="P69" s="262">
        <f t="shared" si="13"/>
        <v>0.40378494302419249</v>
      </c>
      <c r="Q69" s="262">
        <f t="shared" si="13"/>
        <v>0.4043478776191276</v>
      </c>
      <c r="R69" s="370">
        <f t="shared" si="4"/>
        <v>0.40491081221406283</v>
      </c>
      <c r="S69" s="262">
        <f t="shared" si="14"/>
        <v>0.4052347408638341</v>
      </c>
      <c r="T69" s="262">
        <f t="shared" si="15"/>
        <v>0.40555866951360536</v>
      </c>
      <c r="U69" s="262">
        <f t="shared" si="15"/>
        <v>0.40588259816337663</v>
      </c>
      <c r="V69" s="262">
        <f t="shared" si="15"/>
        <v>0.40620652681314789</v>
      </c>
      <c r="W69" s="262">
        <f t="shared" si="15"/>
        <v>0.40653045546291916</v>
      </c>
      <c r="X69" s="262">
        <f t="shared" si="15"/>
        <v>0.40685438411269043</v>
      </c>
      <c r="Y69" s="262">
        <f t="shared" si="15"/>
        <v>0.40717831276246169</v>
      </c>
      <c r="Z69" s="262">
        <f t="shared" si="15"/>
        <v>0.40750224141223296</v>
      </c>
      <c r="AA69" s="262">
        <f t="shared" si="15"/>
        <v>0.40782617006200422</v>
      </c>
      <c r="AB69" s="262">
        <f t="shared" si="15"/>
        <v>0.40815009871177549</v>
      </c>
      <c r="AC69" s="262">
        <f t="shared" si="15"/>
        <v>0.40847402736154675</v>
      </c>
      <c r="AD69" s="262">
        <f t="shared" si="15"/>
        <v>0.40879795601131802</v>
      </c>
      <c r="AE69" s="262">
        <f t="shared" si="15"/>
        <v>0.40912188466108929</v>
      </c>
      <c r="AF69" s="262">
        <f t="shared" si="15"/>
        <v>0.40944581331086055</v>
      </c>
      <c r="AG69" s="262">
        <f t="shared" si="15"/>
        <v>0.40976974196063182</v>
      </c>
      <c r="AH69" s="262">
        <f t="shared" si="15"/>
        <v>0.41009367061040308</v>
      </c>
      <c r="AI69" s="262">
        <f t="shared" si="15"/>
        <v>0.41041759926017435</v>
      </c>
      <c r="AJ69" s="262">
        <f t="shared" si="15"/>
        <v>0.41074152790994561</v>
      </c>
      <c r="AK69" s="262">
        <f t="shared" si="15"/>
        <v>0.41106545655971688</v>
      </c>
      <c r="AL69" s="262">
        <f t="shared" si="15"/>
        <v>0.41138938520948815</v>
      </c>
      <c r="AM69" s="262">
        <f t="shared" si="15"/>
        <v>0.41171331385925941</v>
      </c>
      <c r="AN69" s="262">
        <f t="shared" si="15"/>
        <v>0.41203724250903068</v>
      </c>
      <c r="AO69" s="262">
        <f t="shared" si="15"/>
        <v>0.41236117115880194</v>
      </c>
      <c r="AP69" s="262">
        <f t="shared" si="15"/>
        <v>0.41268509980857321</v>
      </c>
      <c r="AQ69" s="367">
        <f t="shared" si="6"/>
        <v>0.41300902845834409</v>
      </c>
      <c r="AS69" s="457">
        <v>0.03</v>
      </c>
      <c r="AT69" s="458">
        <v>-2.8000000000000001E-2</v>
      </c>
      <c r="AU69" s="458">
        <v>4.0000000000000001E-3</v>
      </c>
      <c r="AV69" s="458">
        <v>1.6999999999999999E-3</v>
      </c>
      <c r="AW69" s="446">
        <v>1.6999999999999999E-3</v>
      </c>
      <c r="AX69" s="274">
        <v>0.01</v>
      </c>
      <c r="AY69" s="267">
        <v>7.0000000000000001E-3</v>
      </c>
      <c r="AZ69" s="267">
        <v>0.02</v>
      </c>
    </row>
    <row r="70" spans="1:52" x14ac:dyDescent="0.25">
      <c r="A70" s="12" t="s">
        <v>19</v>
      </c>
      <c r="B70" s="262">
        <f>'Energy Use 2019'!I82/('Energy Use'!B76+B21)</f>
        <v>0.59623084474749066</v>
      </c>
      <c r="C70" s="262">
        <f>'Energy Use 2020'!I82/('Energy Use'!C76+C21)</f>
        <v>0.61517772039475382</v>
      </c>
      <c r="D70" s="460">
        <f t="shared" si="7"/>
        <v>0.63363305200659648</v>
      </c>
      <c r="E70" s="460">
        <f t="shared" si="8"/>
        <v>0.61589132655041179</v>
      </c>
      <c r="F70" s="460">
        <f t="shared" si="9"/>
        <v>0.61835489185661341</v>
      </c>
      <c r="G70" s="460">
        <f t="shared" si="10"/>
        <v>0.61940609517276968</v>
      </c>
      <c r="H70" s="370">
        <f t="shared" si="11"/>
        <v>0.62045908553456341</v>
      </c>
      <c r="I70" s="262">
        <f t="shared" si="12"/>
        <v>0.6217000037056325</v>
      </c>
      <c r="J70" s="262">
        <f t="shared" si="12"/>
        <v>0.62294092187670158</v>
      </c>
      <c r="K70" s="262">
        <f t="shared" si="12"/>
        <v>0.62418184004777066</v>
      </c>
      <c r="L70" s="262">
        <f t="shared" si="12"/>
        <v>0.62542275821883975</v>
      </c>
      <c r="M70" s="370">
        <f t="shared" si="2"/>
        <v>0.62666367638990905</v>
      </c>
      <c r="N70" s="262">
        <f t="shared" si="13"/>
        <v>0.62754100553685488</v>
      </c>
      <c r="O70" s="262">
        <f t="shared" si="13"/>
        <v>0.62841833468380071</v>
      </c>
      <c r="P70" s="262">
        <f t="shared" si="13"/>
        <v>0.62929566383074653</v>
      </c>
      <c r="Q70" s="262">
        <f t="shared" si="13"/>
        <v>0.63017299297769236</v>
      </c>
      <c r="R70" s="370">
        <f t="shared" si="4"/>
        <v>0.6310503221246383</v>
      </c>
      <c r="S70" s="262">
        <f t="shared" si="14"/>
        <v>0.631555162382338</v>
      </c>
      <c r="T70" s="262">
        <f t="shared" si="15"/>
        <v>0.6320600026400377</v>
      </c>
      <c r="U70" s="262">
        <f t="shared" si="15"/>
        <v>0.6325648428977374</v>
      </c>
      <c r="V70" s="262">
        <f t="shared" si="15"/>
        <v>0.6330696831554371</v>
      </c>
      <c r="W70" s="262">
        <f t="shared" si="15"/>
        <v>0.6335745234131368</v>
      </c>
      <c r="X70" s="262">
        <f t="shared" si="15"/>
        <v>0.6340793636708365</v>
      </c>
      <c r="Y70" s="262">
        <f t="shared" si="15"/>
        <v>0.63458420392853621</v>
      </c>
      <c r="Z70" s="262">
        <f t="shared" si="15"/>
        <v>0.63508904418623591</v>
      </c>
      <c r="AA70" s="262">
        <f t="shared" si="15"/>
        <v>0.63559388444393561</v>
      </c>
      <c r="AB70" s="262">
        <f t="shared" si="15"/>
        <v>0.63609872470163531</v>
      </c>
      <c r="AC70" s="262">
        <f t="shared" si="15"/>
        <v>0.63660356495933501</v>
      </c>
      <c r="AD70" s="262">
        <f t="shared" si="15"/>
        <v>0.63710840521703471</v>
      </c>
      <c r="AE70" s="262">
        <f t="shared" si="15"/>
        <v>0.63761324547473441</v>
      </c>
      <c r="AF70" s="262">
        <f t="shared" si="15"/>
        <v>0.63811808573243411</v>
      </c>
      <c r="AG70" s="262">
        <f t="shared" si="15"/>
        <v>0.63862292599013382</v>
      </c>
      <c r="AH70" s="262">
        <f t="shared" si="15"/>
        <v>0.63912776624783352</v>
      </c>
      <c r="AI70" s="262">
        <f t="shared" si="15"/>
        <v>0.63963260650553322</v>
      </c>
      <c r="AJ70" s="262">
        <f t="shared" si="15"/>
        <v>0.64013744676323292</v>
      </c>
      <c r="AK70" s="262">
        <f t="shared" si="15"/>
        <v>0.64064228702093262</v>
      </c>
      <c r="AL70" s="262">
        <f t="shared" si="15"/>
        <v>0.64114712727863232</v>
      </c>
      <c r="AM70" s="262">
        <f t="shared" si="15"/>
        <v>0.64165196753633202</v>
      </c>
      <c r="AN70" s="262">
        <f t="shared" si="15"/>
        <v>0.64215680779403173</v>
      </c>
      <c r="AO70" s="262">
        <f t="shared" si="15"/>
        <v>0.64266164805173143</v>
      </c>
      <c r="AP70" s="262">
        <f t="shared" si="15"/>
        <v>0.64316648830943113</v>
      </c>
      <c r="AQ70" s="367">
        <f t="shared" si="6"/>
        <v>0.64367132856713105</v>
      </c>
      <c r="AS70" s="457">
        <v>0.03</v>
      </c>
      <c r="AT70" s="458">
        <v>-2.8000000000000001E-2</v>
      </c>
      <c r="AU70" s="458">
        <v>4.0000000000000001E-3</v>
      </c>
      <c r="AV70" s="458">
        <v>1.6999999999999999E-3</v>
      </c>
      <c r="AW70" s="446">
        <v>1.6999999999999999E-3</v>
      </c>
      <c r="AX70" s="274">
        <v>0.01</v>
      </c>
      <c r="AY70" s="267">
        <v>7.0000000000000001E-3</v>
      </c>
      <c r="AZ70" s="267">
        <v>0.02</v>
      </c>
    </row>
    <row r="71" spans="1:52" x14ac:dyDescent="0.25">
      <c r="A71" s="12" t="s">
        <v>20</v>
      </c>
      <c r="B71" s="262">
        <f>'Energy Use 2019'!I83/('Energy Use'!B77+B22)</f>
        <v>0.47610404929059696</v>
      </c>
      <c r="C71" s="262">
        <f>'Energy Use 2020'!I83/('Energy Use'!C77+C22)</f>
        <v>0.4365208759257565</v>
      </c>
      <c r="D71" s="460">
        <f t="shared" si="7"/>
        <v>0.44961650220352922</v>
      </c>
      <c r="E71" s="460">
        <f t="shared" si="8"/>
        <v>0.43702724014183042</v>
      </c>
      <c r="F71" s="460">
        <f t="shared" si="9"/>
        <v>0.43877534910239774</v>
      </c>
      <c r="G71" s="460">
        <f t="shared" si="10"/>
        <v>0.43952126719587181</v>
      </c>
      <c r="H71" s="370">
        <f t="shared" si="11"/>
        <v>0.44026845335010478</v>
      </c>
      <c r="I71" s="262">
        <f t="shared" si="12"/>
        <v>0.44114899025680498</v>
      </c>
      <c r="J71" s="262">
        <f t="shared" si="12"/>
        <v>0.44202952716350519</v>
      </c>
      <c r="K71" s="262">
        <f t="shared" si="12"/>
        <v>0.44291006407020539</v>
      </c>
      <c r="L71" s="262">
        <f t="shared" si="12"/>
        <v>0.44379060097690559</v>
      </c>
      <c r="M71" s="370">
        <f t="shared" si="2"/>
        <v>0.44467113788360585</v>
      </c>
      <c r="N71" s="262">
        <f t="shared" si="13"/>
        <v>0.44529367747664289</v>
      </c>
      <c r="O71" s="262">
        <f t="shared" si="13"/>
        <v>0.44591621706967993</v>
      </c>
      <c r="P71" s="262">
        <f t="shared" si="13"/>
        <v>0.44653875666271697</v>
      </c>
      <c r="Q71" s="262">
        <f t="shared" si="13"/>
        <v>0.44716129625575401</v>
      </c>
      <c r="R71" s="370">
        <f t="shared" si="4"/>
        <v>0.44778383584879106</v>
      </c>
      <c r="S71" s="262">
        <f t="shared" si="14"/>
        <v>0.44814206291747011</v>
      </c>
      <c r="T71" s="262">
        <f t="shared" si="15"/>
        <v>0.44850028998614916</v>
      </c>
      <c r="U71" s="262">
        <f t="shared" si="15"/>
        <v>0.44885851705482821</v>
      </c>
      <c r="V71" s="262">
        <f t="shared" si="15"/>
        <v>0.44921674412350726</v>
      </c>
      <c r="W71" s="262">
        <f t="shared" si="15"/>
        <v>0.44957497119218631</v>
      </c>
      <c r="X71" s="262">
        <f t="shared" si="15"/>
        <v>0.44993319826086536</v>
      </c>
      <c r="Y71" s="262">
        <f t="shared" si="15"/>
        <v>0.45029142532954441</v>
      </c>
      <c r="Z71" s="262">
        <f t="shared" si="15"/>
        <v>0.45064965239822347</v>
      </c>
      <c r="AA71" s="262">
        <f t="shared" si="15"/>
        <v>0.45100787946690252</v>
      </c>
      <c r="AB71" s="262">
        <f t="shared" si="15"/>
        <v>0.45136610653558157</v>
      </c>
      <c r="AC71" s="262">
        <f t="shared" si="15"/>
        <v>0.45172433360426062</v>
      </c>
      <c r="AD71" s="262">
        <f t="shared" si="15"/>
        <v>0.45208256067293967</v>
      </c>
      <c r="AE71" s="262">
        <f t="shared" si="15"/>
        <v>0.45244078774161872</v>
      </c>
      <c r="AF71" s="262">
        <f t="shared" si="15"/>
        <v>0.45279901481029777</v>
      </c>
      <c r="AG71" s="262">
        <f t="shared" si="15"/>
        <v>0.45315724187897682</v>
      </c>
      <c r="AH71" s="262">
        <f t="shared" si="15"/>
        <v>0.45351546894765588</v>
      </c>
      <c r="AI71" s="262">
        <f t="shared" si="15"/>
        <v>0.45387369601633493</v>
      </c>
      <c r="AJ71" s="262">
        <f t="shared" si="15"/>
        <v>0.45423192308501398</v>
      </c>
      <c r="AK71" s="262">
        <f t="shared" si="15"/>
        <v>0.45459015015369303</v>
      </c>
      <c r="AL71" s="262">
        <f t="shared" si="15"/>
        <v>0.45494837722237208</v>
      </c>
      <c r="AM71" s="262">
        <f t="shared" si="15"/>
        <v>0.45530660429105113</v>
      </c>
      <c r="AN71" s="262">
        <f t="shared" si="15"/>
        <v>0.45566483135973018</v>
      </c>
      <c r="AO71" s="262">
        <f t="shared" si="15"/>
        <v>0.45602305842840923</v>
      </c>
      <c r="AP71" s="262">
        <f t="shared" si="15"/>
        <v>0.45638128549708828</v>
      </c>
      <c r="AQ71" s="367">
        <f t="shared" si="6"/>
        <v>0.45673951256576689</v>
      </c>
      <c r="AS71" s="457">
        <v>0.03</v>
      </c>
      <c r="AT71" s="458">
        <v>-2.8000000000000001E-2</v>
      </c>
      <c r="AU71" s="458">
        <v>4.0000000000000001E-3</v>
      </c>
      <c r="AV71" s="458">
        <v>1.6999999999999999E-3</v>
      </c>
      <c r="AW71" s="446">
        <v>1.6999999999999999E-3</v>
      </c>
      <c r="AX71" s="274">
        <v>0.01</v>
      </c>
      <c r="AY71" s="267">
        <v>7.0000000000000001E-3</v>
      </c>
      <c r="AZ71" s="267">
        <v>0.02</v>
      </c>
    </row>
    <row r="72" spans="1:52" x14ac:dyDescent="0.25">
      <c r="A72" s="12" t="s">
        <v>21</v>
      </c>
      <c r="B72" s="262">
        <f>'Energy Use 2019'!I84/('Energy Use'!B78+B23)</f>
        <v>7.0624915530068347E-2</v>
      </c>
      <c r="C72" s="262">
        <f>'Energy Use 2020'!I84/('Energy Use'!C78+C23)</f>
        <v>6.8487847318760869E-2</v>
      </c>
      <c r="D72" s="460">
        <f t="shared" si="7"/>
        <v>7.0542482738323697E-2</v>
      </c>
      <c r="E72" s="460">
        <f t="shared" si="8"/>
        <v>6.856729322165063E-2</v>
      </c>
      <c r="F72" s="460">
        <f t="shared" si="9"/>
        <v>6.8841562394537231E-2</v>
      </c>
      <c r="G72" s="460">
        <f t="shared" si="10"/>
        <v>6.8958593050607947E-2</v>
      </c>
      <c r="H72" s="370">
        <f t="shared" si="11"/>
        <v>6.9075822658793987E-2</v>
      </c>
      <c r="I72" s="262">
        <f t="shared" si="12"/>
        <v>6.9213974304111581E-2</v>
      </c>
      <c r="J72" s="262">
        <f t="shared" si="12"/>
        <v>6.9352125949429175E-2</v>
      </c>
      <c r="K72" s="262">
        <f t="shared" si="12"/>
        <v>6.9490277594746769E-2</v>
      </c>
      <c r="L72" s="262">
        <f t="shared" si="12"/>
        <v>6.9628429240064363E-2</v>
      </c>
      <c r="M72" s="370">
        <f t="shared" si="2"/>
        <v>6.9766580885381929E-2</v>
      </c>
      <c r="N72" s="262">
        <f t="shared" si="13"/>
        <v>6.9864254098621459E-2</v>
      </c>
      <c r="O72" s="262">
        <f t="shared" si="13"/>
        <v>6.9961927311860989E-2</v>
      </c>
      <c r="P72" s="262">
        <f t="shared" si="13"/>
        <v>7.0059600525100518E-2</v>
      </c>
      <c r="Q72" s="262">
        <f t="shared" si="13"/>
        <v>7.0157273738340048E-2</v>
      </c>
      <c r="R72" s="370">
        <f t="shared" si="4"/>
        <v>7.0254946951579592E-2</v>
      </c>
      <c r="S72" s="262">
        <f t="shared" si="14"/>
        <v>7.0311150909140849E-2</v>
      </c>
      <c r="T72" s="262">
        <f t="shared" si="15"/>
        <v>7.0367354866702106E-2</v>
      </c>
      <c r="U72" s="262">
        <f t="shared" si="15"/>
        <v>7.0423558824263363E-2</v>
      </c>
      <c r="V72" s="262">
        <f t="shared" si="15"/>
        <v>7.047976278182462E-2</v>
      </c>
      <c r="W72" s="262">
        <f t="shared" si="15"/>
        <v>7.0535966739385877E-2</v>
      </c>
      <c r="X72" s="262">
        <f t="shared" si="15"/>
        <v>7.0592170696947135E-2</v>
      </c>
      <c r="Y72" s="262">
        <f t="shared" si="15"/>
        <v>7.0648374654508392E-2</v>
      </c>
      <c r="Z72" s="262">
        <f t="shared" si="15"/>
        <v>7.0704578612069649E-2</v>
      </c>
      <c r="AA72" s="262">
        <f t="shared" si="15"/>
        <v>7.0760782569630906E-2</v>
      </c>
      <c r="AB72" s="262">
        <f t="shared" si="15"/>
        <v>7.0816986527192163E-2</v>
      </c>
      <c r="AC72" s="262">
        <f t="shared" si="15"/>
        <v>7.0873190484753421E-2</v>
      </c>
      <c r="AD72" s="262">
        <f t="shared" si="15"/>
        <v>7.0929394442314678E-2</v>
      </c>
      <c r="AE72" s="262">
        <f t="shared" si="15"/>
        <v>7.0985598399875935E-2</v>
      </c>
      <c r="AF72" s="262">
        <f t="shared" si="15"/>
        <v>7.1041802357437192E-2</v>
      </c>
      <c r="AG72" s="262">
        <f t="shared" si="15"/>
        <v>7.1098006314998449E-2</v>
      </c>
      <c r="AH72" s="262">
        <f t="shared" si="15"/>
        <v>7.1154210272559706E-2</v>
      </c>
      <c r="AI72" s="262">
        <f t="shared" si="15"/>
        <v>7.1210414230120964E-2</v>
      </c>
      <c r="AJ72" s="262">
        <f t="shared" si="15"/>
        <v>7.1266618187682221E-2</v>
      </c>
      <c r="AK72" s="262">
        <f t="shared" si="15"/>
        <v>7.1322822145243478E-2</v>
      </c>
      <c r="AL72" s="262">
        <f t="shared" si="15"/>
        <v>7.1379026102804735E-2</v>
      </c>
      <c r="AM72" s="262">
        <f t="shared" si="15"/>
        <v>7.1435230060365992E-2</v>
      </c>
      <c r="AN72" s="262">
        <f t="shared" si="15"/>
        <v>7.149143401792725E-2</v>
      </c>
      <c r="AO72" s="262">
        <f t="shared" si="15"/>
        <v>7.1547637975488507E-2</v>
      </c>
      <c r="AP72" s="262">
        <f t="shared" si="15"/>
        <v>7.1603841933049764E-2</v>
      </c>
      <c r="AQ72" s="367">
        <f t="shared" si="6"/>
        <v>7.1660045890611188E-2</v>
      </c>
      <c r="AS72" s="457">
        <v>0.03</v>
      </c>
      <c r="AT72" s="458">
        <v>-2.8000000000000001E-2</v>
      </c>
      <c r="AU72" s="458">
        <v>4.0000000000000001E-3</v>
      </c>
      <c r="AV72" s="458">
        <v>1.6999999999999999E-3</v>
      </c>
      <c r="AW72" s="446">
        <v>1.6999999999999999E-3</v>
      </c>
      <c r="AX72" s="274">
        <v>0.01</v>
      </c>
      <c r="AY72" s="267">
        <v>7.0000000000000001E-3</v>
      </c>
      <c r="AZ72" s="267">
        <v>0.02</v>
      </c>
    </row>
    <row r="73" spans="1:52" x14ac:dyDescent="0.25">
      <c r="A73" s="12" t="s">
        <v>1</v>
      </c>
      <c r="B73" s="262">
        <f>'Energy Use 2019'!I85/('Energy Use'!B79+B24)</f>
        <v>0.13595860202352628</v>
      </c>
      <c r="C73" s="262">
        <f>'Energy Use 2020'!I85/('Energy Use'!C79+C24)</f>
        <v>0.134683018118748</v>
      </c>
      <c r="D73" s="460">
        <f t="shared" si="7"/>
        <v>0.13872350866231045</v>
      </c>
      <c r="E73" s="460">
        <f t="shared" si="8"/>
        <v>0.13483925041976574</v>
      </c>
      <c r="F73" s="460">
        <f t="shared" si="9"/>
        <v>0.13537860742144481</v>
      </c>
      <c r="G73" s="460">
        <f t="shared" si="10"/>
        <v>0.13560875105406126</v>
      </c>
      <c r="H73" s="370">
        <f t="shared" si="11"/>
        <v>0.13583928593085318</v>
      </c>
      <c r="I73" s="262">
        <f t="shared" si="12"/>
        <v>0.13611096450271487</v>
      </c>
      <c r="J73" s="262">
        <f t="shared" si="12"/>
        <v>0.13638264307457656</v>
      </c>
      <c r="K73" s="262">
        <f t="shared" si="12"/>
        <v>0.13665432164643826</v>
      </c>
      <c r="L73" s="262">
        <f t="shared" si="12"/>
        <v>0.13692600021829995</v>
      </c>
      <c r="M73" s="370">
        <f t="shared" si="2"/>
        <v>0.1371976787901617</v>
      </c>
      <c r="N73" s="262">
        <f t="shared" si="13"/>
        <v>0.13738975554046792</v>
      </c>
      <c r="O73" s="262">
        <f t="shared" si="13"/>
        <v>0.13758183229077414</v>
      </c>
      <c r="P73" s="262">
        <f t="shared" si="13"/>
        <v>0.13777390904108036</v>
      </c>
      <c r="Q73" s="262">
        <f t="shared" si="13"/>
        <v>0.13796598579138658</v>
      </c>
      <c r="R73" s="370">
        <f t="shared" si="4"/>
        <v>0.13815806254169283</v>
      </c>
      <c r="S73" s="262">
        <f t="shared" si="14"/>
        <v>0.13826858899172617</v>
      </c>
      <c r="T73" s="262">
        <f t="shared" si="15"/>
        <v>0.13837911544175951</v>
      </c>
      <c r="U73" s="262">
        <f t="shared" si="15"/>
        <v>0.13848964189179286</v>
      </c>
      <c r="V73" s="262">
        <f t="shared" si="15"/>
        <v>0.1386001683418262</v>
      </c>
      <c r="W73" s="262">
        <f t="shared" si="15"/>
        <v>0.13871069479185955</v>
      </c>
      <c r="X73" s="262">
        <f t="shared" si="15"/>
        <v>0.13882122124189289</v>
      </c>
      <c r="Y73" s="262">
        <f t="shared" si="15"/>
        <v>0.13893174769192623</v>
      </c>
      <c r="Z73" s="262">
        <f t="shared" si="15"/>
        <v>0.13904227414195958</v>
      </c>
      <c r="AA73" s="262">
        <f t="shared" si="15"/>
        <v>0.13915280059199292</v>
      </c>
      <c r="AB73" s="262">
        <f t="shared" si="15"/>
        <v>0.13926332704202626</v>
      </c>
      <c r="AC73" s="262">
        <f t="shared" si="15"/>
        <v>0.13937385349205961</v>
      </c>
      <c r="AD73" s="262">
        <f t="shared" si="15"/>
        <v>0.13948437994209295</v>
      </c>
      <c r="AE73" s="262">
        <f t="shared" si="15"/>
        <v>0.13959490639212629</v>
      </c>
      <c r="AF73" s="262">
        <f t="shared" si="15"/>
        <v>0.13970543284215964</v>
      </c>
      <c r="AG73" s="262">
        <f t="shared" si="15"/>
        <v>0.13981595929219298</v>
      </c>
      <c r="AH73" s="262">
        <f t="shared" si="15"/>
        <v>0.13992648574222633</v>
      </c>
      <c r="AI73" s="262">
        <f t="shared" si="15"/>
        <v>0.14003701219225967</v>
      </c>
      <c r="AJ73" s="262">
        <f t="shared" si="15"/>
        <v>0.14014753864229301</v>
      </c>
      <c r="AK73" s="262">
        <f t="shared" si="15"/>
        <v>0.14025806509232636</v>
      </c>
      <c r="AL73" s="262">
        <f t="shared" si="15"/>
        <v>0.1403685915423597</v>
      </c>
      <c r="AM73" s="262">
        <f t="shared" si="15"/>
        <v>0.14047911799239304</v>
      </c>
      <c r="AN73" s="262">
        <f t="shared" si="15"/>
        <v>0.14058964444242639</v>
      </c>
      <c r="AO73" s="262">
        <f t="shared" si="15"/>
        <v>0.14070017089245973</v>
      </c>
      <c r="AP73" s="262">
        <f t="shared" si="15"/>
        <v>0.14081069734249307</v>
      </c>
      <c r="AQ73" s="367">
        <f t="shared" si="6"/>
        <v>0.1409212237925267</v>
      </c>
      <c r="AS73" s="457">
        <v>0.03</v>
      </c>
      <c r="AT73" s="458">
        <v>-2.8000000000000001E-2</v>
      </c>
      <c r="AU73" s="458">
        <v>4.0000000000000001E-3</v>
      </c>
      <c r="AV73" s="458">
        <v>1.6999999999999999E-3</v>
      </c>
      <c r="AW73" s="446">
        <v>1.6999999999999999E-3</v>
      </c>
      <c r="AX73" s="274">
        <v>0.01</v>
      </c>
      <c r="AY73" s="267">
        <v>7.0000000000000001E-3</v>
      </c>
      <c r="AZ73" s="267">
        <v>0.02</v>
      </c>
    </row>
    <row r="74" spans="1:52" x14ac:dyDescent="0.25">
      <c r="A74" s="12" t="s">
        <v>22</v>
      </c>
      <c r="B74" s="262">
        <f>'Energy Use 2019'!I86/('Energy Use'!B80+B25)</f>
        <v>0.34783693688696671</v>
      </c>
      <c r="C74" s="262">
        <f>'Energy Use 2020'!I86/('Energy Use'!C80+C25)</f>
        <v>0.35584473206058354</v>
      </c>
      <c r="D74" s="460">
        <f t="shared" si="7"/>
        <v>0.36652007402240105</v>
      </c>
      <c r="E74" s="460">
        <f t="shared" si="8"/>
        <v>0.35625751194977384</v>
      </c>
      <c r="F74" s="460">
        <f t="shared" si="9"/>
        <v>0.35768254199757293</v>
      </c>
      <c r="G74" s="460">
        <f t="shared" si="10"/>
        <v>0.35829060231896881</v>
      </c>
      <c r="H74" s="370">
        <f t="shared" si="11"/>
        <v>0.35889969634291108</v>
      </c>
      <c r="I74" s="262">
        <f t="shared" si="12"/>
        <v>0.35961749573559693</v>
      </c>
      <c r="J74" s="262">
        <f t="shared" si="12"/>
        <v>0.36033529512828277</v>
      </c>
      <c r="K74" s="262">
        <f t="shared" si="12"/>
        <v>0.36105309452096862</v>
      </c>
      <c r="L74" s="262">
        <f t="shared" si="12"/>
        <v>0.36177089391365447</v>
      </c>
      <c r="M74" s="370">
        <f t="shared" si="2"/>
        <v>0.3624886933063402</v>
      </c>
      <c r="N74" s="262">
        <f t="shared" si="13"/>
        <v>0.36299617747696905</v>
      </c>
      <c r="O74" s="262">
        <f t="shared" si="13"/>
        <v>0.3635036616475979</v>
      </c>
      <c r="P74" s="262">
        <f t="shared" si="13"/>
        <v>0.36401114581822674</v>
      </c>
      <c r="Q74" s="262">
        <f t="shared" si="13"/>
        <v>0.36451862998885559</v>
      </c>
      <c r="R74" s="370">
        <f t="shared" si="4"/>
        <v>0.36502611415948455</v>
      </c>
      <c r="S74" s="262">
        <f t="shared" si="14"/>
        <v>0.36531813505081212</v>
      </c>
      <c r="T74" s="262">
        <f t="shared" si="15"/>
        <v>0.36561015594213969</v>
      </c>
      <c r="U74" s="262">
        <f t="shared" si="15"/>
        <v>0.36590217683346726</v>
      </c>
      <c r="V74" s="262">
        <f t="shared" si="15"/>
        <v>0.36619419772479483</v>
      </c>
      <c r="W74" s="262">
        <f t="shared" si="15"/>
        <v>0.36648621861612241</v>
      </c>
      <c r="X74" s="262">
        <f t="shared" si="15"/>
        <v>0.36677823950744998</v>
      </c>
      <c r="Y74" s="262">
        <f t="shared" si="15"/>
        <v>0.36707026039877755</v>
      </c>
      <c r="Z74" s="262">
        <f t="shared" si="15"/>
        <v>0.36736228129010512</v>
      </c>
      <c r="AA74" s="262">
        <f t="shared" si="15"/>
        <v>0.36765430218143269</v>
      </c>
      <c r="AB74" s="262">
        <f t="shared" si="15"/>
        <v>0.36794632307276026</v>
      </c>
      <c r="AC74" s="262">
        <f t="shared" si="15"/>
        <v>0.36823834396408783</v>
      </c>
      <c r="AD74" s="262">
        <f t="shared" si="15"/>
        <v>0.3685303648554154</v>
      </c>
      <c r="AE74" s="262">
        <f t="shared" si="15"/>
        <v>0.36882238574674298</v>
      </c>
      <c r="AF74" s="262">
        <f t="shared" si="15"/>
        <v>0.36911440663807055</v>
      </c>
      <c r="AG74" s="262">
        <f t="shared" si="15"/>
        <v>0.36940642752939812</v>
      </c>
      <c r="AH74" s="262">
        <f t="shared" si="15"/>
        <v>0.36969844842072569</v>
      </c>
      <c r="AI74" s="262">
        <f t="shared" si="15"/>
        <v>0.36999046931205326</v>
      </c>
      <c r="AJ74" s="262">
        <f t="shared" si="15"/>
        <v>0.37028249020338083</v>
      </c>
      <c r="AK74" s="262">
        <f t="shared" si="15"/>
        <v>0.3705745110947084</v>
      </c>
      <c r="AL74" s="262">
        <f t="shared" si="15"/>
        <v>0.37086653198603597</v>
      </c>
      <c r="AM74" s="262">
        <f t="shared" ref="T74:AP85" si="16">AL74+($AQ74-$R74)/25</f>
        <v>0.37115855287736355</v>
      </c>
      <c r="AN74" s="262">
        <f t="shared" si="16"/>
        <v>0.37145057376869112</v>
      </c>
      <c r="AO74" s="262">
        <f t="shared" si="16"/>
        <v>0.37174259466001869</v>
      </c>
      <c r="AP74" s="262">
        <f t="shared" si="16"/>
        <v>0.37203461555134626</v>
      </c>
      <c r="AQ74" s="367">
        <f t="shared" si="6"/>
        <v>0.37232663644267422</v>
      </c>
      <c r="AS74" s="457">
        <v>0.03</v>
      </c>
      <c r="AT74" s="458">
        <v>-2.8000000000000001E-2</v>
      </c>
      <c r="AU74" s="458">
        <v>4.0000000000000001E-3</v>
      </c>
      <c r="AV74" s="458">
        <v>1.6999999999999999E-3</v>
      </c>
      <c r="AW74" s="446">
        <v>1.6999999999999999E-3</v>
      </c>
      <c r="AX74" s="274">
        <v>0.01</v>
      </c>
      <c r="AY74" s="267">
        <v>7.0000000000000001E-3</v>
      </c>
      <c r="AZ74" s="267">
        <v>0.02</v>
      </c>
    </row>
    <row r="75" spans="1:52" x14ac:dyDescent="0.25">
      <c r="A75" s="12" t="s">
        <v>23</v>
      </c>
      <c r="B75" s="262">
        <f>'Energy Use 2019'!I87/('Energy Use'!B81+B26)</f>
        <v>0.32731600345455164</v>
      </c>
      <c r="C75" s="262">
        <f>'Energy Use 2020'!I87/('Energy Use'!C81+C26)</f>
        <v>0.33176758704738252</v>
      </c>
      <c r="D75" s="460">
        <f t="shared" si="7"/>
        <v>0.34172061465880399</v>
      </c>
      <c r="E75" s="460">
        <f t="shared" si="8"/>
        <v>0.33215243744835748</v>
      </c>
      <c r="F75" s="460">
        <f t="shared" si="9"/>
        <v>0.33348104719815092</v>
      </c>
      <c r="G75" s="460">
        <f t="shared" si="10"/>
        <v>0.33404796497838779</v>
      </c>
      <c r="H75" s="370">
        <f t="shared" si="11"/>
        <v>0.33461584651885107</v>
      </c>
      <c r="I75" s="262">
        <f t="shared" si="12"/>
        <v>0.33528507821188874</v>
      </c>
      <c r="J75" s="262">
        <f t="shared" si="12"/>
        <v>0.33595430990492642</v>
      </c>
      <c r="K75" s="262">
        <f t="shared" si="12"/>
        <v>0.33662354159796409</v>
      </c>
      <c r="L75" s="262">
        <f t="shared" si="12"/>
        <v>0.33729277329100177</v>
      </c>
      <c r="M75" s="370">
        <f t="shared" si="2"/>
        <v>0.33796200498403955</v>
      </c>
      <c r="N75" s="262">
        <f t="shared" si="13"/>
        <v>0.33843515179101719</v>
      </c>
      <c r="O75" s="262">
        <f t="shared" si="13"/>
        <v>0.33890829859799482</v>
      </c>
      <c r="P75" s="262">
        <f t="shared" si="13"/>
        <v>0.33938144540497245</v>
      </c>
      <c r="Q75" s="262">
        <f t="shared" si="13"/>
        <v>0.33985459221195008</v>
      </c>
      <c r="R75" s="370">
        <f t="shared" si="4"/>
        <v>0.34032773901892782</v>
      </c>
      <c r="S75" s="262">
        <f t="shared" si="14"/>
        <v>0.34060000121014294</v>
      </c>
      <c r="T75" s="262">
        <f t="shared" si="16"/>
        <v>0.34087226340135807</v>
      </c>
      <c r="U75" s="262">
        <f t="shared" si="16"/>
        <v>0.34114452559257319</v>
      </c>
      <c r="V75" s="262">
        <f t="shared" si="16"/>
        <v>0.34141678778378831</v>
      </c>
      <c r="W75" s="262">
        <f t="shared" si="16"/>
        <v>0.34168904997500343</v>
      </c>
      <c r="X75" s="262">
        <f t="shared" si="16"/>
        <v>0.34196131216621856</v>
      </c>
      <c r="Y75" s="262">
        <f t="shared" si="16"/>
        <v>0.34223357435743368</v>
      </c>
      <c r="Z75" s="262">
        <f t="shared" si="16"/>
        <v>0.3425058365486488</v>
      </c>
      <c r="AA75" s="262">
        <f t="shared" si="16"/>
        <v>0.34277809873986392</v>
      </c>
      <c r="AB75" s="262">
        <f t="shared" si="16"/>
        <v>0.34305036093107905</v>
      </c>
      <c r="AC75" s="262">
        <f t="shared" si="16"/>
        <v>0.34332262312229417</v>
      </c>
      <c r="AD75" s="262">
        <f t="shared" si="16"/>
        <v>0.34359488531350929</v>
      </c>
      <c r="AE75" s="262">
        <f t="shared" si="16"/>
        <v>0.34386714750472441</v>
      </c>
      <c r="AF75" s="262">
        <f t="shared" si="16"/>
        <v>0.34413940969593954</v>
      </c>
      <c r="AG75" s="262">
        <f t="shared" si="16"/>
        <v>0.34441167188715466</v>
      </c>
      <c r="AH75" s="262">
        <f t="shared" si="16"/>
        <v>0.34468393407836978</v>
      </c>
      <c r="AI75" s="262">
        <f t="shared" si="16"/>
        <v>0.3449561962695849</v>
      </c>
      <c r="AJ75" s="262">
        <f t="shared" si="16"/>
        <v>0.34522845846080003</v>
      </c>
      <c r="AK75" s="262">
        <f t="shared" si="16"/>
        <v>0.34550072065201515</v>
      </c>
      <c r="AL75" s="262">
        <f t="shared" si="16"/>
        <v>0.34577298284323027</v>
      </c>
      <c r="AM75" s="262">
        <f t="shared" si="16"/>
        <v>0.34604524503444539</v>
      </c>
      <c r="AN75" s="262">
        <f t="shared" si="16"/>
        <v>0.34631750722566051</v>
      </c>
      <c r="AO75" s="262">
        <f t="shared" si="16"/>
        <v>0.34658976941687564</v>
      </c>
      <c r="AP75" s="262">
        <f t="shared" si="16"/>
        <v>0.34686203160809076</v>
      </c>
      <c r="AQ75" s="367">
        <f t="shared" si="6"/>
        <v>0.34713429379930638</v>
      </c>
      <c r="AS75" s="457">
        <v>0.03</v>
      </c>
      <c r="AT75" s="458">
        <v>-2.8000000000000001E-2</v>
      </c>
      <c r="AU75" s="458">
        <v>4.0000000000000001E-3</v>
      </c>
      <c r="AV75" s="458">
        <v>1.6999999999999999E-3</v>
      </c>
      <c r="AW75" s="446">
        <v>1.6999999999999999E-3</v>
      </c>
      <c r="AX75" s="274">
        <v>0.01</v>
      </c>
      <c r="AY75" s="267">
        <v>7.0000000000000001E-3</v>
      </c>
      <c r="AZ75" s="267">
        <v>0.02</v>
      </c>
    </row>
    <row r="76" spans="1:52" x14ac:dyDescent="0.25">
      <c r="A76" s="12" t="s">
        <v>24</v>
      </c>
      <c r="B76" s="262">
        <f>'Energy Use 2019'!I88/('Energy Use'!B82+B27)</f>
        <v>0.75433014716492242</v>
      </c>
      <c r="C76" s="262">
        <f>'Energy Use 2020'!I88/('Energy Use'!C82+C27)</f>
        <v>0.76577920246848086</v>
      </c>
      <c r="D76" s="460">
        <f t="shared" si="7"/>
        <v>0.78875257854253533</v>
      </c>
      <c r="E76" s="460">
        <f t="shared" si="8"/>
        <v>0.76666750634334435</v>
      </c>
      <c r="F76" s="460">
        <f t="shared" si="9"/>
        <v>0.76973417636871777</v>
      </c>
      <c r="G76" s="460">
        <f t="shared" si="10"/>
        <v>0.7710427244685446</v>
      </c>
      <c r="H76" s="370">
        <f t="shared" si="11"/>
        <v>0.77235349710014112</v>
      </c>
      <c r="I76" s="262">
        <f t="shared" si="12"/>
        <v>0.7738982040943414</v>
      </c>
      <c r="J76" s="262">
        <f t="shared" si="12"/>
        <v>0.77544291108854169</v>
      </c>
      <c r="K76" s="262">
        <f t="shared" si="12"/>
        <v>0.77698761808274197</v>
      </c>
      <c r="L76" s="262">
        <f t="shared" si="12"/>
        <v>0.77853232507694226</v>
      </c>
      <c r="M76" s="370">
        <f t="shared" si="2"/>
        <v>0.78007703207114254</v>
      </c>
      <c r="N76" s="262">
        <f t="shared" si="13"/>
        <v>0.78116913991604209</v>
      </c>
      <c r="O76" s="262">
        <f t="shared" si="13"/>
        <v>0.78226124776094164</v>
      </c>
      <c r="P76" s="262">
        <f t="shared" si="13"/>
        <v>0.78335335560584118</v>
      </c>
      <c r="Q76" s="262">
        <f t="shared" si="13"/>
        <v>0.78444546345074073</v>
      </c>
      <c r="R76" s="370">
        <f t="shared" si="4"/>
        <v>0.7855375712956405</v>
      </c>
      <c r="S76" s="262">
        <f t="shared" si="14"/>
        <v>0.786166001352677</v>
      </c>
      <c r="T76" s="262">
        <f t="shared" si="16"/>
        <v>0.7867944314097135</v>
      </c>
      <c r="U76" s="262">
        <f t="shared" si="16"/>
        <v>0.78742286146675</v>
      </c>
      <c r="V76" s="262">
        <f t="shared" si="16"/>
        <v>0.7880512915237865</v>
      </c>
      <c r="W76" s="262">
        <f t="shared" si="16"/>
        <v>0.788679721580823</v>
      </c>
      <c r="X76" s="262">
        <f t="shared" si="16"/>
        <v>0.7893081516378595</v>
      </c>
      <c r="Y76" s="262">
        <f t="shared" si="16"/>
        <v>0.789936581694896</v>
      </c>
      <c r="Z76" s="262">
        <f t="shared" si="16"/>
        <v>0.7905650117519325</v>
      </c>
      <c r="AA76" s="262">
        <f t="shared" si="16"/>
        <v>0.791193441808969</v>
      </c>
      <c r="AB76" s="262">
        <f t="shared" si="16"/>
        <v>0.7918218718660055</v>
      </c>
      <c r="AC76" s="262">
        <f t="shared" si="16"/>
        <v>0.792450301923042</v>
      </c>
      <c r="AD76" s="262">
        <f t="shared" si="16"/>
        <v>0.7930787319800785</v>
      </c>
      <c r="AE76" s="262">
        <f t="shared" si="16"/>
        <v>0.793707162037115</v>
      </c>
      <c r="AF76" s="262">
        <f t="shared" si="16"/>
        <v>0.7943355920941515</v>
      </c>
      <c r="AG76" s="262">
        <f t="shared" si="16"/>
        <v>0.794964022151188</v>
      </c>
      <c r="AH76" s="262">
        <f t="shared" si="16"/>
        <v>0.7955924522082245</v>
      </c>
      <c r="AI76" s="262">
        <f t="shared" si="16"/>
        <v>0.796220882265261</v>
      </c>
      <c r="AJ76" s="262">
        <f t="shared" si="16"/>
        <v>0.7968493123222975</v>
      </c>
      <c r="AK76" s="262">
        <f t="shared" si="16"/>
        <v>0.797477742379334</v>
      </c>
      <c r="AL76" s="262">
        <f t="shared" si="16"/>
        <v>0.7981061724363705</v>
      </c>
      <c r="AM76" s="262">
        <f t="shared" si="16"/>
        <v>0.798734602493407</v>
      </c>
      <c r="AN76" s="262">
        <f t="shared" si="16"/>
        <v>0.7993630325504435</v>
      </c>
      <c r="AO76" s="262">
        <f t="shared" si="16"/>
        <v>0.79999146260748</v>
      </c>
      <c r="AP76" s="262">
        <f t="shared" si="16"/>
        <v>0.8006198926645165</v>
      </c>
      <c r="AQ76" s="367">
        <f t="shared" si="6"/>
        <v>0.80124832272155333</v>
      </c>
      <c r="AS76" s="457">
        <v>0.03</v>
      </c>
      <c r="AT76" s="458">
        <v>-2.8000000000000001E-2</v>
      </c>
      <c r="AU76" s="458">
        <v>4.0000000000000001E-3</v>
      </c>
      <c r="AV76" s="458">
        <v>1.6999999999999999E-3</v>
      </c>
      <c r="AW76" s="446">
        <v>1.6999999999999999E-3</v>
      </c>
      <c r="AX76" s="274">
        <v>0.01</v>
      </c>
      <c r="AY76" s="267">
        <v>7.0000000000000001E-3</v>
      </c>
      <c r="AZ76" s="267">
        <v>0.02</v>
      </c>
    </row>
    <row r="77" spans="1:52" x14ac:dyDescent="0.25">
      <c r="A77" s="12" t="s">
        <v>25</v>
      </c>
      <c r="B77" s="262">
        <f>'Energy Use 2019'!I89/('Energy Use'!B83+B28)</f>
        <v>0.16772562049046305</v>
      </c>
      <c r="C77" s="262">
        <f>'Energy Use 2020'!I89/('Energy Use'!C83+C28)</f>
        <v>0.16393386480789068</v>
      </c>
      <c r="D77" s="460">
        <f t="shared" si="7"/>
        <v>0.1688518807521274</v>
      </c>
      <c r="E77" s="460">
        <f t="shared" si="8"/>
        <v>0.16412402809106783</v>
      </c>
      <c r="F77" s="460">
        <f t="shared" si="9"/>
        <v>0.16478052420343209</v>
      </c>
      <c r="G77" s="460">
        <f t="shared" si="10"/>
        <v>0.16506065109457793</v>
      </c>
      <c r="H77" s="370">
        <f t="shared" si="11"/>
        <v>0.16534125420143872</v>
      </c>
      <c r="I77" s="262">
        <f t="shared" si="12"/>
        <v>0.16567193670984159</v>
      </c>
      <c r="J77" s="262">
        <f t="shared" si="12"/>
        <v>0.16600261921824447</v>
      </c>
      <c r="K77" s="262">
        <f t="shared" si="12"/>
        <v>0.16633330172664734</v>
      </c>
      <c r="L77" s="262">
        <f t="shared" si="12"/>
        <v>0.16666398423505022</v>
      </c>
      <c r="M77" s="370">
        <f t="shared" si="2"/>
        <v>0.16699466674345312</v>
      </c>
      <c r="N77" s="262">
        <f t="shared" si="13"/>
        <v>0.16722845927689395</v>
      </c>
      <c r="O77" s="262">
        <f t="shared" si="13"/>
        <v>0.16746225181033478</v>
      </c>
      <c r="P77" s="262">
        <f t="shared" si="13"/>
        <v>0.16769604434377561</v>
      </c>
      <c r="Q77" s="262">
        <f t="shared" si="13"/>
        <v>0.16792983687721644</v>
      </c>
      <c r="R77" s="370">
        <f t="shared" si="4"/>
        <v>0.16816362941065727</v>
      </c>
      <c r="S77" s="262">
        <f t="shared" si="14"/>
        <v>0.16829816031418579</v>
      </c>
      <c r="T77" s="262">
        <f t="shared" si="16"/>
        <v>0.16843269121771431</v>
      </c>
      <c r="U77" s="262">
        <f t="shared" si="16"/>
        <v>0.16856722212124284</v>
      </c>
      <c r="V77" s="262">
        <f t="shared" si="16"/>
        <v>0.16870175302477136</v>
      </c>
      <c r="W77" s="262">
        <f t="shared" si="16"/>
        <v>0.16883628392829989</v>
      </c>
      <c r="X77" s="262">
        <f t="shared" si="16"/>
        <v>0.16897081483182841</v>
      </c>
      <c r="Y77" s="262">
        <f t="shared" si="16"/>
        <v>0.16910534573535693</v>
      </c>
      <c r="Z77" s="262">
        <f t="shared" si="16"/>
        <v>0.16923987663888546</v>
      </c>
      <c r="AA77" s="262">
        <f t="shared" si="16"/>
        <v>0.16937440754241398</v>
      </c>
      <c r="AB77" s="262">
        <f t="shared" si="16"/>
        <v>0.1695089384459425</v>
      </c>
      <c r="AC77" s="262">
        <f t="shared" si="16"/>
        <v>0.16964346934947103</v>
      </c>
      <c r="AD77" s="262">
        <f t="shared" si="16"/>
        <v>0.16977800025299955</v>
      </c>
      <c r="AE77" s="262">
        <f t="shared" si="16"/>
        <v>0.16991253115652807</v>
      </c>
      <c r="AF77" s="262">
        <f t="shared" si="16"/>
        <v>0.1700470620600566</v>
      </c>
      <c r="AG77" s="262">
        <f t="shared" si="16"/>
        <v>0.17018159296358512</v>
      </c>
      <c r="AH77" s="262">
        <f t="shared" si="16"/>
        <v>0.17031612386711364</v>
      </c>
      <c r="AI77" s="262">
        <f t="shared" si="16"/>
        <v>0.17045065477064217</v>
      </c>
      <c r="AJ77" s="262">
        <f t="shared" si="16"/>
        <v>0.17058518567417069</v>
      </c>
      <c r="AK77" s="262">
        <f t="shared" si="16"/>
        <v>0.17071971657769922</v>
      </c>
      <c r="AL77" s="262">
        <f t="shared" si="16"/>
        <v>0.17085424748122774</v>
      </c>
      <c r="AM77" s="262">
        <f t="shared" si="16"/>
        <v>0.17098877838475626</v>
      </c>
      <c r="AN77" s="262">
        <f t="shared" si="16"/>
        <v>0.17112330928828479</v>
      </c>
      <c r="AO77" s="262">
        <f t="shared" si="16"/>
        <v>0.17125784019181331</v>
      </c>
      <c r="AP77" s="262">
        <f t="shared" si="16"/>
        <v>0.17139237109534183</v>
      </c>
      <c r="AQ77" s="367">
        <f t="shared" si="6"/>
        <v>0.17152690199887041</v>
      </c>
      <c r="AS77" s="457">
        <v>0.03</v>
      </c>
      <c r="AT77" s="458">
        <v>-2.8000000000000001E-2</v>
      </c>
      <c r="AU77" s="458">
        <v>4.0000000000000001E-3</v>
      </c>
      <c r="AV77" s="458">
        <v>1.6999999999999999E-3</v>
      </c>
      <c r="AW77" s="446">
        <v>1.6999999999999999E-3</v>
      </c>
      <c r="AX77" s="274">
        <v>0.01</v>
      </c>
      <c r="AY77" s="267">
        <v>7.0000000000000001E-3</v>
      </c>
      <c r="AZ77" s="267">
        <v>0.02</v>
      </c>
    </row>
    <row r="78" spans="1:52" x14ac:dyDescent="0.25">
      <c r="A78" s="12" t="s">
        <v>26</v>
      </c>
      <c r="B78" s="262">
        <f>'Energy Use 2019'!I90/('Energy Use'!B84+B29)</f>
        <v>9.9809671975793351E-2</v>
      </c>
      <c r="C78" s="262">
        <f>'Energy Use 2020'!I90/('Energy Use'!C84+C29)</f>
        <v>0.10102546433571719</v>
      </c>
      <c r="D78" s="460">
        <f t="shared" si="7"/>
        <v>0.1040562282657887</v>
      </c>
      <c r="E78" s="460">
        <f t="shared" si="8"/>
        <v>0.10114265387434661</v>
      </c>
      <c r="F78" s="460">
        <f t="shared" si="9"/>
        <v>0.10154722448984399</v>
      </c>
      <c r="G78" s="460">
        <f t="shared" si="10"/>
        <v>0.10171985477147673</v>
      </c>
      <c r="H78" s="370">
        <f t="shared" si="11"/>
        <v>0.10189277852458824</v>
      </c>
      <c r="I78" s="262">
        <f t="shared" si="12"/>
        <v>0.10209656408163742</v>
      </c>
      <c r="J78" s="262">
        <f t="shared" si="12"/>
        <v>0.1023003496386866</v>
      </c>
      <c r="K78" s="262">
        <f t="shared" si="12"/>
        <v>0.10250413519573578</v>
      </c>
      <c r="L78" s="262">
        <f t="shared" si="12"/>
        <v>0.10270792075278497</v>
      </c>
      <c r="M78" s="370">
        <f t="shared" si="2"/>
        <v>0.10291170630983412</v>
      </c>
      <c r="N78" s="262">
        <f t="shared" si="13"/>
        <v>0.10305578269866789</v>
      </c>
      <c r="O78" s="262">
        <f t="shared" si="13"/>
        <v>0.10319985908750165</v>
      </c>
      <c r="P78" s="262">
        <f t="shared" si="13"/>
        <v>0.10334393547633541</v>
      </c>
      <c r="Q78" s="262">
        <f t="shared" si="13"/>
        <v>0.10348801186516918</v>
      </c>
      <c r="R78" s="370">
        <f t="shared" si="4"/>
        <v>0.10363208825400295</v>
      </c>
      <c r="S78" s="262">
        <f t="shared" si="14"/>
        <v>0.10371499392460616</v>
      </c>
      <c r="T78" s="262">
        <f t="shared" si="16"/>
        <v>0.10379789959520937</v>
      </c>
      <c r="U78" s="262">
        <f t="shared" si="16"/>
        <v>0.10388080526581257</v>
      </c>
      <c r="V78" s="262">
        <f t="shared" si="16"/>
        <v>0.10396371093641578</v>
      </c>
      <c r="W78" s="262">
        <f t="shared" si="16"/>
        <v>0.10404661660701899</v>
      </c>
      <c r="X78" s="262">
        <f t="shared" si="16"/>
        <v>0.10412952227762219</v>
      </c>
      <c r="Y78" s="262">
        <f t="shared" si="16"/>
        <v>0.1042124279482254</v>
      </c>
      <c r="Z78" s="262">
        <f t="shared" si="16"/>
        <v>0.1042953336188286</v>
      </c>
      <c r="AA78" s="262">
        <f t="shared" si="16"/>
        <v>0.10437823928943181</v>
      </c>
      <c r="AB78" s="262">
        <f t="shared" si="16"/>
        <v>0.10446114496003502</v>
      </c>
      <c r="AC78" s="262">
        <f t="shared" si="16"/>
        <v>0.10454405063063822</v>
      </c>
      <c r="AD78" s="262">
        <f t="shared" si="16"/>
        <v>0.10462695630124143</v>
      </c>
      <c r="AE78" s="262">
        <f t="shared" si="16"/>
        <v>0.10470986197184463</v>
      </c>
      <c r="AF78" s="262">
        <f t="shared" si="16"/>
        <v>0.10479276764244784</v>
      </c>
      <c r="AG78" s="262">
        <f t="shared" si="16"/>
        <v>0.10487567331305105</v>
      </c>
      <c r="AH78" s="262">
        <f t="shared" si="16"/>
        <v>0.10495857898365425</v>
      </c>
      <c r="AI78" s="262">
        <f t="shared" si="16"/>
        <v>0.10504148465425746</v>
      </c>
      <c r="AJ78" s="262">
        <f t="shared" si="16"/>
        <v>0.10512439032486066</v>
      </c>
      <c r="AK78" s="262">
        <f t="shared" si="16"/>
        <v>0.10520729599546387</v>
      </c>
      <c r="AL78" s="262">
        <f t="shared" si="16"/>
        <v>0.10529020166606708</v>
      </c>
      <c r="AM78" s="262">
        <f t="shared" si="16"/>
        <v>0.10537310733667028</v>
      </c>
      <c r="AN78" s="262">
        <f t="shared" si="16"/>
        <v>0.10545601300727349</v>
      </c>
      <c r="AO78" s="262">
        <f t="shared" si="16"/>
        <v>0.10553891867787669</v>
      </c>
      <c r="AP78" s="262">
        <f t="shared" si="16"/>
        <v>0.1056218243484799</v>
      </c>
      <c r="AQ78" s="367">
        <f t="shared" si="6"/>
        <v>0.10570473001908301</v>
      </c>
      <c r="AS78" s="457">
        <v>0.03</v>
      </c>
      <c r="AT78" s="458">
        <v>-2.8000000000000001E-2</v>
      </c>
      <c r="AU78" s="458">
        <v>4.0000000000000001E-3</v>
      </c>
      <c r="AV78" s="458">
        <v>1.6999999999999999E-3</v>
      </c>
      <c r="AW78" s="446">
        <v>1.6999999999999999E-3</v>
      </c>
      <c r="AX78" s="274">
        <v>0.01</v>
      </c>
      <c r="AY78" s="267">
        <v>7.0000000000000001E-3</v>
      </c>
      <c r="AZ78" s="267">
        <v>0.02</v>
      </c>
    </row>
    <row r="79" spans="1:52" x14ac:dyDescent="0.25">
      <c r="A79" s="12" t="s">
        <v>27</v>
      </c>
      <c r="B79" s="262">
        <f>'Energy Use 2019'!I91/('Energy Use'!B85+B30)</f>
        <v>0.64035696238473638</v>
      </c>
      <c r="C79" s="262">
        <f>'Energy Use 2020'!I91/('Energy Use'!C85+C30)</f>
        <v>0.66457381531899551</v>
      </c>
      <c r="D79" s="460">
        <f t="shared" si="7"/>
        <v>0.68451102977856537</v>
      </c>
      <c r="E79" s="460">
        <f t="shared" si="8"/>
        <v>0.66534472094476549</v>
      </c>
      <c r="F79" s="460">
        <f t="shared" si="9"/>
        <v>0.66800609982854453</v>
      </c>
      <c r="G79" s="460">
        <f t="shared" si="10"/>
        <v>0.66914171019825308</v>
      </c>
      <c r="H79" s="370">
        <f t="shared" si="11"/>
        <v>0.67027925110559017</v>
      </c>
      <c r="I79" s="262">
        <f t="shared" si="12"/>
        <v>0.67161980960780132</v>
      </c>
      <c r="J79" s="262">
        <f t="shared" si="12"/>
        <v>0.67296036811001247</v>
      </c>
      <c r="K79" s="262">
        <f t="shared" si="12"/>
        <v>0.67430092661222363</v>
      </c>
      <c r="L79" s="262">
        <f t="shared" si="12"/>
        <v>0.67564148511443478</v>
      </c>
      <c r="M79" s="370">
        <f t="shared" si="2"/>
        <v>0.67698204361664605</v>
      </c>
      <c r="N79" s="262">
        <f t="shared" si="13"/>
        <v>0.67792981847770939</v>
      </c>
      <c r="O79" s="262">
        <f t="shared" si="13"/>
        <v>0.67887759333877273</v>
      </c>
      <c r="P79" s="262">
        <f t="shared" si="13"/>
        <v>0.67982536819983608</v>
      </c>
      <c r="Q79" s="262">
        <f t="shared" si="13"/>
        <v>0.68077314306089942</v>
      </c>
      <c r="R79" s="370">
        <f t="shared" si="4"/>
        <v>0.68172091792196254</v>
      </c>
      <c r="S79" s="262">
        <f t="shared" si="14"/>
        <v>0.68226629465630007</v>
      </c>
      <c r="T79" s="262">
        <f t="shared" si="16"/>
        <v>0.68281167139063759</v>
      </c>
      <c r="U79" s="262">
        <f t="shared" si="16"/>
        <v>0.68335704812497511</v>
      </c>
      <c r="V79" s="262">
        <f t="shared" si="16"/>
        <v>0.68390242485931263</v>
      </c>
      <c r="W79" s="262">
        <f t="shared" si="16"/>
        <v>0.68444780159365015</v>
      </c>
      <c r="X79" s="262">
        <f t="shared" si="16"/>
        <v>0.68499317832798767</v>
      </c>
      <c r="Y79" s="262">
        <f t="shared" si="16"/>
        <v>0.68553855506232519</v>
      </c>
      <c r="Z79" s="262">
        <f t="shared" si="16"/>
        <v>0.68608393179666272</v>
      </c>
      <c r="AA79" s="262">
        <f t="shared" si="16"/>
        <v>0.68662930853100024</v>
      </c>
      <c r="AB79" s="262">
        <f t="shared" si="16"/>
        <v>0.68717468526533776</v>
      </c>
      <c r="AC79" s="262">
        <f t="shared" si="16"/>
        <v>0.68772006199967528</v>
      </c>
      <c r="AD79" s="262">
        <f t="shared" si="16"/>
        <v>0.6882654387340128</v>
      </c>
      <c r="AE79" s="262">
        <f t="shared" si="16"/>
        <v>0.68881081546835032</v>
      </c>
      <c r="AF79" s="262">
        <f t="shared" si="16"/>
        <v>0.68935619220268785</v>
      </c>
      <c r="AG79" s="262">
        <f t="shared" si="16"/>
        <v>0.68990156893702537</v>
      </c>
      <c r="AH79" s="262">
        <f t="shared" si="16"/>
        <v>0.69044694567136289</v>
      </c>
      <c r="AI79" s="262">
        <f t="shared" si="16"/>
        <v>0.69099232240570041</v>
      </c>
      <c r="AJ79" s="262">
        <f t="shared" si="16"/>
        <v>0.69153769914003793</v>
      </c>
      <c r="AK79" s="262">
        <f t="shared" si="16"/>
        <v>0.69208307587437545</v>
      </c>
      <c r="AL79" s="262">
        <f t="shared" si="16"/>
        <v>0.69262845260871297</v>
      </c>
      <c r="AM79" s="262">
        <f t="shared" si="16"/>
        <v>0.6931738293430505</v>
      </c>
      <c r="AN79" s="262">
        <f t="shared" si="16"/>
        <v>0.69371920607738802</v>
      </c>
      <c r="AO79" s="262">
        <f t="shared" si="16"/>
        <v>0.69426458281172554</v>
      </c>
      <c r="AP79" s="262">
        <f t="shared" si="16"/>
        <v>0.69480995954606306</v>
      </c>
      <c r="AQ79" s="367">
        <f t="shared" si="6"/>
        <v>0.6953553362804018</v>
      </c>
      <c r="AS79" s="457">
        <v>0.03</v>
      </c>
      <c r="AT79" s="458">
        <v>-2.8000000000000001E-2</v>
      </c>
      <c r="AU79" s="458">
        <v>4.0000000000000001E-3</v>
      </c>
      <c r="AV79" s="458">
        <v>1.6999999999999999E-3</v>
      </c>
      <c r="AW79" s="446">
        <v>1.6999999999999999E-3</v>
      </c>
      <c r="AX79" s="274">
        <v>0.01</v>
      </c>
      <c r="AY79" s="267">
        <v>7.0000000000000001E-3</v>
      </c>
      <c r="AZ79" s="267">
        <v>0.02</v>
      </c>
    </row>
    <row r="80" spans="1:52" x14ac:dyDescent="0.25">
      <c r="A80" s="12" t="s">
        <v>28</v>
      </c>
      <c r="B80" s="262">
        <f>'Energy Use 2019'!I92/('Energy Use'!B86+B31)</f>
        <v>0.63949796990338326</v>
      </c>
      <c r="C80" s="262">
        <f>'Energy Use 2020'!I92/('Energy Use'!C86+C31)</f>
        <v>0.58231671956342201</v>
      </c>
      <c r="D80" s="460">
        <f t="shared" si="7"/>
        <v>0.59978622115032465</v>
      </c>
      <c r="E80" s="460">
        <f t="shared" si="8"/>
        <v>0.5829922069581156</v>
      </c>
      <c r="F80" s="460">
        <f t="shared" si="9"/>
        <v>0.58532417578594809</v>
      </c>
      <c r="G80" s="460">
        <f t="shared" si="10"/>
        <v>0.58631922688478422</v>
      </c>
      <c r="H80" s="370">
        <f t="shared" si="11"/>
        <v>0.58731596957048837</v>
      </c>
      <c r="I80" s="262">
        <f t="shared" si="12"/>
        <v>0.5884906015096294</v>
      </c>
      <c r="J80" s="262">
        <f t="shared" si="12"/>
        <v>0.58966523344877042</v>
      </c>
      <c r="K80" s="262">
        <f t="shared" si="12"/>
        <v>0.59083986538791144</v>
      </c>
      <c r="L80" s="262">
        <f t="shared" si="12"/>
        <v>0.59201449732705247</v>
      </c>
      <c r="M80" s="370">
        <f t="shared" si="2"/>
        <v>0.59318912926619327</v>
      </c>
      <c r="N80" s="262">
        <f t="shared" si="13"/>
        <v>0.59401959404716598</v>
      </c>
      <c r="O80" s="262">
        <f t="shared" si="13"/>
        <v>0.59485005882813868</v>
      </c>
      <c r="P80" s="262">
        <f t="shared" si="13"/>
        <v>0.59568052360911139</v>
      </c>
      <c r="Q80" s="262">
        <f t="shared" si="13"/>
        <v>0.5965109883900841</v>
      </c>
      <c r="R80" s="370">
        <f t="shared" si="4"/>
        <v>0.59734145317105658</v>
      </c>
      <c r="S80" s="262">
        <f t="shared" si="14"/>
        <v>0.59781932633359347</v>
      </c>
      <c r="T80" s="262">
        <f t="shared" si="16"/>
        <v>0.59829719949613036</v>
      </c>
      <c r="U80" s="262">
        <f t="shared" si="16"/>
        <v>0.59877507265866725</v>
      </c>
      <c r="V80" s="262">
        <f t="shared" si="16"/>
        <v>0.59925294582120414</v>
      </c>
      <c r="W80" s="262">
        <f t="shared" si="16"/>
        <v>0.59973081898374103</v>
      </c>
      <c r="X80" s="262">
        <f t="shared" si="16"/>
        <v>0.60020869214627792</v>
      </c>
      <c r="Y80" s="262">
        <f t="shared" si="16"/>
        <v>0.60068656530881481</v>
      </c>
      <c r="Z80" s="262">
        <f t="shared" si="16"/>
        <v>0.6011644384713517</v>
      </c>
      <c r="AA80" s="262">
        <f t="shared" si="16"/>
        <v>0.60164231163388859</v>
      </c>
      <c r="AB80" s="262">
        <f t="shared" si="16"/>
        <v>0.60212018479642548</v>
      </c>
      <c r="AC80" s="262">
        <f t="shared" si="16"/>
        <v>0.60259805795896237</v>
      </c>
      <c r="AD80" s="262">
        <f t="shared" si="16"/>
        <v>0.60307593112149926</v>
      </c>
      <c r="AE80" s="262">
        <f t="shared" si="16"/>
        <v>0.60355380428403616</v>
      </c>
      <c r="AF80" s="262">
        <f t="shared" si="16"/>
        <v>0.60403167744657305</v>
      </c>
      <c r="AG80" s="262">
        <f t="shared" si="16"/>
        <v>0.60450955060910994</v>
      </c>
      <c r="AH80" s="262">
        <f t="shared" si="16"/>
        <v>0.60498742377164683</v>
      </c>
      <c r="AI80" s="262">
        <f t="shared" si="16"/>
        <v>0.60546529693418372</v>
      </c>
      <c r="AJ80" s="262">
        <f t="shared" si="16"/>
        <v>0.60594317009672061</v>
      </c>
      <c r="AK80" s="262">
        <f t="shared" si="16"/>
        <v>0.6064210432592575</v>
      </c>
      <c r="AL80" s="262">
        <f t="shared" si="16"/>
        <v>0.60689891642179439</v>
      </c>
      <c r="AM80" s="262">
        <f t="shared" si="16"/>
        <v>0.60737678958433128</v>
      </c>
      <c r="AN80" s="262">
        <f t="shared" si="16"/>
        <v>0.60785466274686817</v>
      </c>
      <c r="AO80" s="262">
        <f t="shared" si="16"/>
        <v>0.60833253590940506</v>
      </c>
      <c r="AP80" s="262">
        <f t="shared" si="16"/>
        <v>0.60881040907194195</v>
      </c>
      <c r="AQ80" s="367">
        <f t="shared" si="6"/>
        <v>0.60928828223447773</v>
      </c>
      <c r="AS80" s="457">
        <v>0.03</v>
      </c>
      <c r="AT80" s="458">
        <v>-2.8000000000000001E-2</v>
      </c>
      <c r="AU80" s="458">
        <v>4.0000000000000001E-3</v>
      </c>
      <c r="AV80" s="458">
        <v>1.6999999999999999E-3</v>
      </c>
      <c r="AW80" s="446">
        <v>1.6999999999999999E-3</v>
      </c>
      <c r="AX80" s="274">
        <v>0.01</v>
      </c>
      <c r="AY80" s="267">
        <v>7.0000000000000001E-3</v>
      </c>
      <c r="AZ80" s="267">
        <v>0.02</v>
      </c>
    </row>
    <row r="81" spans="1:52" x14ac:dyDescent="0.25">
      <c r="A81" s="12" t="s">
        <v>29</v>
      </c>
      <c r="B81" s="262">
        <f>'Energy Use 2019'!I93/('Energy Use'!B87+B32)</f>
        <v>0.65636261519088557</v>
      </c>
      <c r="C81" s="262">
        <f>'Energy Use 2020'!I93/('Energy Use'!C87+C32)</f>
        <v>0.61554448669264039</v>
      </c>
      <c r="D81" s="460">
        <f t="shared" si="7"/>
        <v>0.63401082129341957</v>
      </c>
      <c r="E81" s="460">
        <f t="shared" si="8"/>
        <v>0.61625851829720379</v>
      </c>
      <c r="F81" s="460">
        <f t="shared" si="9"/>
        <v>0.61872355237039256</v>
      </c>
      <c r="G81" s="460">
        <f t="shared" si="10"/>
        <v>0.6197753824094222</v>
      </c>
      <c r="H81" s="370">
        <f t="shared" si="11"/>
        <v>0.62082900055951828</v>
      </c>
      <c r="I81" s="262">
        <f t="shared" si="12"/>
        <v>0.62207065856063737</v>
      </c>
      <c r="J81" s="262">
        <f t="shared" si="12"/>
        <v>0.62331231656175645</v>
      </c>
      <c r="K81" s="262">
        <f t="shared" si="12"/>
        <v>0.62455397456287554</v>
      </c>
      <c r="L81" s="262">
        <f t="shared" si="12"/>
        <v>0.62579563256399462</v>
      </c>
      <c r="M81" s="370">
        <f t="shared" si="2"/>
        <v>0.62703729056511348</v>
      </c>
      <c r="N81" s="262">
        <f t="shared" si="13"/>
        <v>0.62791514277190463</v>
      </c>
      <c r="O81" s="262">
        <f t="shared" si="13"/>
        <v>0.62879299497869579</v>
      </c>
      <c r="P81" s="262">
        <f t="shared" si="13"/>
        <v>0.62967084718548694</v>
      </c>
      <c r="Q81" s="262">
        <f t="shared" si="13"/>
        <v>0.63054869939227809</v>
      </c>
      <c r="R81" s="370">
        <f t="shared" si="4"/>
        <v>0.63142655159906924</v>
      </c>
      <c r="S81" s="262">
        <f t="shared" si="14"/>
        <v>0.63193169284034845</v>
      </c>
      <c r="T81" s="262">
        <f t="shared" si="16"/>
        <v>0.63243683408162765</v>
      </c>
      <c r="U81" s="262">
        <f t="shared" si="16"/>
        <v>0.63294197532290686</v>
      </c>
      <c r="V81" s="262">
        <f t="shared" si="16"/>
        <v>0.63344711656418606</v>
      </c>
      <c r="W81" s="262">
        <f t="shared" si="16"/>
        <v>0.63395225780546527</v>
      </c>
      <c r="X81" s="262">
        <f t="shared" si="16"/>
        <v>0.63445739904674447</v>
      </c>
      <c r="Y81" s="262">
        <f t="shared" si="16"/>
        <v>0.63496254028802368</v>
      </c>
      <c r="Z81" s="262">
        <f t="shared" si="16"/>
        <v>0.63546768152930289</v>
      </c>
      <c r="AA81" s="262">
        <f t="shared" si="16"/>
        <v>0.63597282277058209</v>
      </c>
      <c r="AB81" s="262">
        <f t="shared" si="16"/>
        <v>0.6364779640118613</v>
      </c>
      <c r="AC81" s="262">
        <f t="shared" si="16"/>
        <v>0.6369831052531405</v>
      </c>
      <c r="AD81" s="262">
        <f t="shared" si="16"/>
        <v>0.63748824649441971</v>
      </c>
      <c r="AE81" s="262">
        <f t="shared" si="16"/>
        <v>0.63799338773569891</v>
      </c>
      <c r="AF81" s="262">
        <f t="shared" si="16"/>
        <v>0.63849852897697812</v>
      </c>
      <c r="AG81" s="262">
        <f t="shared" si="16"/>
        <v>0.63900367021825732</v>
      </c>
      <c r="AH81" s="262">
        <f t="shared" si="16"/>
        <v>0.63950881145953653</v>
      </c>
      <c r="AI81" s="262">
        <f t="shared" si="16"/>
        <v>0.64001395270081574</v>
      </c>
      <c r="AJ81" s="262">
        <f t="shared" si="16"/>
        <v>0.64051909394209494</v>
      </c>
      <c r="AK81" s="262">
        <f t="shared" si="16"/>
        <v>0.64102423518337415</v>
      </c>
      <c r="AL81" s="262">
        <f t="shared" si="16"/>
        <v>0.64152937642465335</v>
      </c>
      <c r="AM81" s="262">
        <f t="shared" si="16"/>
        <v>0.64203451766593256</v>
      </c>
      <c r="AN81" s="262">
        <f t="shared" si="16"/>
        <v>0.64253965890721176</v>
      </c>
      <c r="AO81" s="262">
        <f t="shared" si="16"/>
        <v>0.64304480014849097</v>
      </c>
      <c r="AP81" s="262">
        <f t="shared" si="16"/>
        <v>0.64354994138977017</v>
      </c>
      <c r="AQ81" s="367">
        <f t="shared" si="6"/>
        <v>0.6440550826310506</v>
      </c>
      <c r="AS81" s="457">
        <v>0.03</v>
      </c>
      <c r="AT81" s="458">
        <v>-2.8000000000000001E-2</v>
      </c>
      <c r="AU81" s="458">
        <v>4.0000000000000001E-3</v>
      </c>
      <c r="AV81" s="458">
        <v>1.6999999999999999E-3</v>
      </c>
      <c r="AW81" s="446">
        <v>1.6999999999999999E-3</v>
      </c>
      <c r="AX81" s="274">
        <v>0.01</v>
      </c>
      <c r="AY81" s="267">
        <v>7.0000000000000001E-3</v>
      </c>
      <c r="AZ81" s="267">
        <v>0.02</v>
      </c>
    </row>
    <row r="82" spans="1:52" x14ac:dyDescent="0.25">
      <c r="A82" s="12" t="s">
        <v>30</v>
      </c>
      <c r="B82" s="262">
        <f>'Energy Use 2019'!I94/('Energy Use'!B88+B33)</f>
        <v>0.5595910604065738</v>
      </c>
      <c r="C82" s="262">
        <f>'Energy Use 2020'!I94/('Energy Use'!C88+C33)</f>
        <v>0.59869151637515139</v>
      </c>
      <c r="D82" s="460">
        <f t="shared" si="7"/>
        <v>0.61665226186640598</v>
      </c>
      <c r="E82" s="460">
        <f t="shared" si="8"/>
        <v>0.59938599853414665</v>
      </c>
      <c r="F82" s="460">
        <f t="shared" si="9"/>
        <v>0.60178354252828326</v>
      </c>
      <c r="G82" s="460">
        <f t="shared" si="10"/>
        <v>0.6028065745505814</v>
      </c>
      <c r="H82" s="370">
        <f t="shared" si="11"/>
        <v>0.60383134572731745</v>
      </c>
      <c r="I82" s="262">
        <f t="shared" si="12"/>
        <v>0.60503900841877212</v>
      </c>
      <c r="J82" s="262">
        <f t="shared" si="12"/>
        <v>0.60624667111022679</v>
      </c>
      <c r="K82" s="262">
        <f t="shared" si="12"/>
        <v>0.60745433380168146</v>
      </c>
      <c r="L82" s="262">
        <f t="shared" si="12"/>
        <v>0.60866199649313613</v>
      </c>
      <c r="M82" s="370">
        <f t="shared" si="2"/>
        <v>0.60986965918459057</v>
      </c>
      <c r="N82" s="262">
        <f t="shared" si="13"/>
        <v>0.61072347670744898</v>
      </c>
      <c r="O82" s="262">
        <f t="shared" si="13"/>
        <v>0.61157729423030738</v>
      </c>
      <c r="P82" s="262">
        <f t="shared" si="13"/>
        <v>0.61243111175316578</v>
      </c>
      <c r="Q82" s="262">
        <f t="shared" si="13"/>
        <v>0.61328492927602418</v>
      </c>
      <c r="R82" s="370">
        <f t="shared" si="4"/>
        <v>0.6141387467988827</v>
      </c>
      <c r="S82" s="262">
        <f t="shared" si="14"/>
        <v>0.61463005779632185</v>
      </c>
      <c r="T82" s="262">
        <f t="shared" si="16"/>
        <v>0.615121368793761</v>
      </c>
      <c r="U82" s="262">
        <f t="shared" si="16"/>
        <v>0.61561267979120016</v>
      </c>
      <c r="V82" s="262">
        <f t="shared" si="16"/>
        <v>0.61610399078863931</v>
      </c>
      <c r="W82" s="262">
        <f t="shared" si="16"/>
        <v>0.61659530178607846</v>
      </c>
      <c r="X82" s="262">
        <f t="shared" si="16"/>
        <v>0.61708661278351762</v>
      </c>
      <c r="Y82" s="262">
        <f t="shared" si="16"/>
        <v>0.61757792378095677</v>
      </c>
      <c r="Z82" s="262">
        <f t="shared" si="16"/>
        <v>0.61806923477839593</v>
      </c>
      <c r="AA82" s="262">
        <f t="shared" si="16"/>
        <v>0.61856054577583508</v>
      </c>
      <c r="AB82" s="262">
        <f t="shared" si="16"/>
        <v>0.61905185677327423</v>
      </c>
      <c r="AC82" s="262">
        <f t="shared" si="16"/>
        <v>0.61954316777071339</v>
      </c>
      <c r="AD82" s="262">
        <f t="shared" si="16"/>
        <v>0.62003447876815254</v>
      </c>
      <c r="AE82" s="262">
        <f t="shared" si="16"/>
        <v>0.6205257897655917</v>
      </c>
      <c r="AF82" s="262">
        <f t="shared" si="16"/>
        <v>0.62101710076303085</v>
      </c>
      <c r="AG82" s="262">
        <f t="shared" si="16"/>
        <v>0.62150841176047</v>
      </c>
      <c r="AH82" s="262">
        <f t="shared" si="16"/>
        <v>0.62199972275790916</v>
      </c>
      <c r="AI82" s="262">
        <f t="shared" si="16"/>
        <v>0.62249103375534831</v>
      </c>
      <c r="AJ82" s="262">
        <f t="shared" si="16"/>
        <v>0.62298234475278746</v>
      </c>
      <c r="AK82" s="262">
        <f t="shared" si="16"/>
        <v>0.62347365575022662</v>
      </c>
      <c r="AL82" s="262">
        <f t="shared" si="16"/>
        <v>0.62396496674766577</v>
      </c>
      <c r="AM82" s="262">
        <f t="shared" si="16"/>
        <v>0.62445627774510493</v>
      </c>
      <c r="AN82" s="262">
        <f t="shared" si="16"/>
        <v>0.62494758874254408</v>
      </c>
      <c r="AO82" s="262">
        <f t="shared" si="16"/>
        <v>0.62543889973998323</v>
      </c>
      <c r="AP82" s="262">
        <f t="shared" si="16"/>
        <v>0.62593021073742239</v>
      </c>
      <c r="AQ82" s="367">
        <f t="shared" si="6"/>
        <v>0.62642152173486032</v>
      </c>
      <c r="AS82" s="457">
        <v>0.03</v>
      </c>
      <c r="AT82" s="458">
        <v>-2.8000000000000001E-2</v>
      </c>
      <c r="AU82" s="458">
        <v>4.0000000000000001E-3</v>
      </c>
      <c r="AV82" s="458">
        <v>1.6999999999999999E-3</v>
      </c>
      <c r="AW82" s="446">
        <v>1.6999999999999999E-3</v>
      </c>
      <c r="AX82" s="274">
        <v>0.01</v>
      </c>
      <c r="AY82" s="267">
        <v>7.0000000000000001E-3</v>
      </c>
      <c r="AZ82" s="267">
        <v>0.02</v>
      </c>
    </row>
    <row r="83" spans="1:52" x14ac:dyDescent="0.25">
      <c r="A83" s="12" t="s">
        <v>31</v>
      </c>
      <c r="B83" s="262">
        <f>'Energy Use 2019'!I95/('Energy Use'!B89+B34)</f>
        <v>0.53345105579138008</v>
      </c>
      <c r="C83" s="262">
        <f>'Energy Use 2020'!I95/('Energy Use'!C89+C34)</f>
        <v>0.57179282770944873</v>
      </c>
      <c r="D83" s="460">
        <f t="shared" si="7"/>
        <v>0.58894661254073222</v>
      </c>
      <c r="E83" s="460">
        <f t="shared" si="8"/>
        <v>0.57245610738959174</v>
      </c>
      <c r="F83" s="460">
        <f t="shared" si="9"/>
        <v>0.57474593181915012</v>
      </c>
      <c r="G83" s="460">
        <f t="shared" si="10"/>
        <v>0.57572299990324272</v>
      </c>
      <c r="H83" s="370">
        <f t="shared" si="11"/>
        <v>0.57670172900307826</v>
      </c>
      <c r="I83" s="262">
        <f t="shared" si="12"/>
        <v>0.57785513246108444</v>
      </c>
      <c r="J83" s="262">
        <f t="shared" si="12"/>
        <v>0.57900853591909063</v>
      </c>
      <c r="K83" s="262">
        <f t="shared" si="12"/>
        <v>0.58016193937709681</v>
      </c>
      <c r="L83" s="262">
        <f t="shared" si="12"/>
        <v>0.581315342835103</v>
      </c>
      <c r="M83" s="370">
        <f t="shared" si="2"/>
        <v>0.58246874629310907</v>
      </c>
      <c r="N83" s="262">
        <f t="shared" si="13"/>
        <v>0.58328420253791946</v>
      </c>
      <c r="O83" s="262">
        <f t="shared" si="13"/>
        <v>0.58409965878272985</v>
      </c>
      <c r="P83" s="262">
        <f t="shared" si="13"/>
        <v>0.58491511502754023</v>
      </c>
      <c r="Q83" s="262">
        <f t="shared" si="13"/>
        <v>0.58573057127235062</v>
      </c>
      <c r="R83" s="370">
        <f t="shared" si="4"/>
        <v>0.58654602751716078</v>
      </c>
      <c r="S83" s="262">
        <f t="shared" si="14"/>
        <v>0.5870152643391745</v>
      </c>
      <c r="T83" s="262">
        <f t="shared" si="16"/>
        <v>0.58748450116118822</v>
      </c>
      <c r="U83" s="262">
        <f t="shared" si="16"/>
        <v>0.58795373798320194</v>
      </c>
      <c r="V83" s="262">
        <f t="shared" si="16"/>
        <v>0.58842297480521566</v>
      </c>
      <c r="W83" s="262">
        <f t="shared" si="16"/>
        <v>0.58889221162722938</v>
      </c>
      <c r="X83" s="262">
        <f t="shared" si="16"/>
        <v>0.5893614484492431</v>
      </c>
      <c r="Y83" s="262">
        <f t="shared" si="16"/>
        <v>0.58983068527125682</v>
      </c>
      <c r="Z83" s="262">
        <f t="shared" si="16"/>
        <v>0.59029992209327053</v>
      </c>
      <c r="AA83" s="262">
        <f t="shared" si="16"/>
        <v>0.59076915891528425</v>
      </c>
      <c r="AB83" s="262">
        <f t="shared" si="16"/>
        <v>0.59123839573729797</v>
      </c>
      <c r="AC83" s="262">
        <f t="shared" si="16"/>
        <v>0.59170763255931169</v>
      </c>
      <c r="AD83" s="262">
        <f t="shared" si="16"/>
        <v>0.59217686938132541</v>
      </c>
      <c r="AE83" s="262">
        <f t="shared" si="16"/>
        <v>0.59264610620333913</v>
      </c>
      <c r="AF83" s="262">
        <f t="shared" si="16"/>
        <v>0.59311534302535285</v>
      </c>
      <c r="AG83" s="262">
        <f t="shared" si="16"/>
        <v>0.59358457984736657</v>
      </c>
      <c r="AH83" s="262">
        <f t="shared" si="16"/>
        <v>0.59405381666938029</v>
      </c>
      <c r="AI83" s="262">
        <f t="shared" si="16"/>
        <v>0.594523053491394</v>
      </c>
      <c r="AJ83" s="262">
        <f t="shared" si="16"/>
        <v>0.59499229031340772</v>
      </c>
      <c r="AK83" s="262">
        <f t="shared" si="16"/>
        <v>0.59546152713542144</v>
      </c>
      <c r="AL83" s="262">
        <f t="shared" si="16"/>
        <v>0.59593076395743516</v>
      </c>
      <c r="AM83" s="262">
        <f t="shared" si="16"/>
        <v>0.59640000077944888</v>
      </c>
      <c r="AN83" s="262">
        <f t="shared" si="16"/>
        <v>0.5968692376014626</v>
      </c>
      <c r="AO83" s="262">
        <f t="shared" si="16"/>
        <v>0.59733847442347632</v>
      </c>
      <c r="AP83" s="262">
        <f t="shared" si="16"/>
        <v>0.59780771124549004</v>
      </c>
      <c r="AQ83" s="367">
        <f t="shared" si="6"/>
        <v>0.59827694806750398</v>
      </c>
      <c r="AS83" s="457">
        <v>0.03</v>
      </c>
      <c r="AT83" s="458">
        <v>-2.8000000000000001E-2</v>
      </c>
      <c r="AU83" s="458">
        <v>4.0000000000000001E-3</v>
      </c>
      <c r="AV83" s="458">
        <v>1.6999999999999999E-3</v>
      </c>
      <c r="AW83" s="446">
        <v>1.6999999999999999E-3</v>
      </c>
      <c r="AX83" s="274">
        <v>0.01</v>
      </c>
      <c r="AY83" s="267">
        <v>7.0000000000000001E-3</v>
      </c>
      <c r="AZ83" s="267">
        <v>0.02</v>
      </c>
    </row>
    <row r="84" spans="1:52" x14ac:dyDescent="0.25">
      <c r="A84" s="12" t="s">
        <v>32</v>
      </c>
      <c r="B84" s="262">
        <f>'Energy Use 2019'!I96/('Energy Use'!B90+B35)</f>
        <v>0.54524658250558378</v>
      </c>
      <c r="C84" s="262">
        <f>'Energy Use 2020'!I96/('Energy Use'!C90+C35)</f>
        <v>0.53803335517035511</v>
      </c>
      <c r="D84" s="460">
        <f t="shared" si="7"/>
        <v>0.55417435582546581</v>
      </c>
      <c r="E84" s="460">
        <f t="shared" si="8"/>
        <v>0.53865747386235274</v>
      </c>
      <c r="F84" s="460">
        <f t="shared" si="9"/>
        <v>0.5408121037578022</v>
      </c>
      <c r="G84" s="460">
        <f t="shared" si="10"/>
        <v>0.54173148433419049</v>
      </c>
      <c r="H84" s="370">
        <f t="shared" si="11"/>
        <v>0.54265242785755863</v>
      </c>
      <c r="I84" s="262">
        <f t="shared" si="12"/>
        <v>0.54373773271327375</v>
      </c>
      <c r="J84" s="262">
        <f t="shared" si="12"/>
        <v>0.54482303756898887</v>
      </c>
      <c r="K84" s="262">
        <f t="shared" si="12"/>
        <v>0.54590834242470399</v>
      </c>
      <c r="L84" s="262">
        <f t="shared" si="12"/>
        <v>0.5469936472804191</v>
      </c>
      <c r="M84" s="370">
        <f t="shared" si="2"/>
        <v>0.54807895213613422</v>
      </c>
      <c r="N84" s="262">
        <f t="shared" si="13"/>
        <v>0.54884626266912484</v>
      </c>
      <c r="O84" s="262">
        <f t="shared" si="13"/>
        <v>0.54961357320211546</v>
      </c>
      <c r="P84" s="262">
        <f t="shared" si="13"/>
        <v>0.55038088373510607</v>
      </c>
      <c r="Q84" s="262">
        <f t="shared" si="13"/>
        <v>0.55114819426809669</v>
      </c>
      <c r="R84" s="370">
        <f t="shared" si="4"/>
        <v>0.55191550480108709</v>
      </c>
      <c r="S84" s="262">
        <f t="shared" si="14"/>
        <v>0.5523570372049279</v>
      </c>
      <c r="T84" s="262">
        <f t="shared" si="16"/>
        <v>0.55279856960876872</v>
      </c>
      <c r="U84" s="262">
        <f t="shared" si="16"/>
        <v>0.55324010201260954</v>
      </c>
      <c r="V84" s="262">
        <f t="shared" si="16"/>
        <v>0.55368163441645035</v>
      </c>
      <c r="W84" s="262">
        <f t="shared" si="16"/>
        <v>0.55412316682029117</v>
      </c>
      <c r="X84" s="262">
        <f t="shared" si="16"/>
        <v>0.55456469922413199</v>
      </c>
      <c r="Y84" s="262">
        <f t="shared" si="16"/>
        <v>0.5550062316279728</v>
      </c>
      <c r="Z84" s="262">
        <f t="shared" si="16"/>
        <v>0.55544776403181362</v>
      </c>
      <c r="AA84" s="262">
        <f t="shared" si="16"/>
        <v>0.55588929643565443</v>
      </c>
      <c r="AB84" s="262">
        <f t="shared" si="16"/>
        <v>0.55633082883949525</v>
      </c>
      <c r="AC84" s="262">
        <f t="shared" si="16"/>
        <v>0.55677236124333607</v>
      </c>
      <c r="AD84" s="262">
        <f t="shared" si="16"/>
        <v>0.55721389364717688</v>
      </c>
      <c r="AE84" s="262">
        <f t="shared" si="16"/>
        <v>0.5576554260510177</v>
      </c>
      <c r="AF84" s="262">
        <f t="shared" si="16"/>
        <v>0.55809695845485852</v>
      </c>
      <c r="AG84" s="262">
        <f t="shared" si="16"/>
        <v>0.55853849085869933</v>
      </c>
      <c r="AH84" s="262">
        <f t="shared" si="16"/>
        <v>0.55898002326254015</v>
      </c>
      <c r="AI84" s="262">
        <f t="shared" si="16"/>
        <v>0.55942155566638097</v>
      </c>
      <c r="AJ84" s="262">
        <f t="shared" si="16"/>
        <v>0.55986308807022178</v>
      </c>
      <c r="AK84" s="262">
        <f t="shared" si="16"/>
        <v>0.5603046204740626</v>
      </c>
      <c r="AL84" s="262">
        <f t="shared" si="16"/>
        <v>0.56074615287790341</v>
      </c>
      <c r="AM84" s="262">
        <f t="shared" si="16"/>
        <v>0.56118768528174423</v>
      </c>
      <c r="AN84" s="262">
        <f t="shared" si="16"/>
        <v>0.56162921768558505</v>
      </c>
      <c r="AO84" s="262">
        <f t="shared" si="16"/>
        <v>0.56207075008942586</v>
      </c>
      <c r="AP84" s="262">
        <f t="shared" si="16"/>
        <v>0.56251228249326668</v>
      </c>
      <c r="AQ84" s="367">
        <f t="shared" si="6"/>
        <v>0.56295381489710883</v>
      </c>
      <c r="AS84" s="457">
        <v>0.03</v>
      </c>
      <c r="AT84" s="458">
        <v>-2.8000000000000001E-2</v>
      </c>
      <c r="AU84" s="458">
        <v>4.0000000000000001E-3</v>
      </c>
      <c r="AV84" s="458">
        <v>1.6999999999999999E-3</v>
      </c>
      <c r="AW84" s="446">
        <v>1.6999999999999999E-3</v>
      </c>
      <c r="AX84" s="274">
        <v>0.01</v>
      </c>
      <c r="AY84" s="267">
        <v>7.0000000000000001E-3</v>
      </c>
      <c r="AZ84" s="267">
        <v>0.02</v>
      </c>
    </row>
    <row r="85" spans="1:52" x14ac:dyDescent="0.25">
      <c r="A85" s="12" t="s">
        <v>33</v>
      </c>
      <c r="B85" s="262">
        <f>'Energy Use 2019'!I97/('Energy Use'!B91+B36)</f>
        <v>0.8037809386283371</v>
      </c>
      <c r="C85" s="262">
        <f>'Energy Use 2020'!I97/('Energy Use'!C91+C36)</f>
        <v>0.80035221262322098</v>
      </c>
      <c r="D85" s="460">
        <f t="shared" si="7"/>
        <v>0.82436277900191768</v>
      </c>
      <c r="E85" s="460">
        <f t="shared" si="8"/>
        <v>0.80128062118986398</v>
      </c>
      <c r="F85" s="460">
        <f t="shared" si="9"/>
        <v>0.80448574367462344</v>
      </c>
      <c r="G85" s="460">
        <f t="shared" si="10"/>
        <v>0.80585336943887032</v>
      </c>
      <c r="H85" s="370">
        <f t="shared" si="11"/>
        <v>0.80722332016691645</v>
      </c>
      <c r="I85" s="262">
        <f t="shared" si="12"/>
        <v>0.80883776680725028</v>
      </c>
      <c r="J85" s="262">
        <f t="shared" si="12"/>
        <v>0.81045221344758411</v>
      </c>
      <c r="K85" s="262">
        <f t="shared" si="12"/>
        <v>0.81206666008791795</v>
      </c>
      <c r="L85" s="262">
        <f t="shared" si="12"/>
        <v>0.81368110672825178</v>
      </c>
      <c r="M85" s="370">
        <f t="shared" si="2"/>
        <v>0.81529555336858561</v>
      </c>
      <c r="N85" s="262">
        <f t="shared" si="13"/>
        <v>0.81643696714330161</v>
      </c>
      <c r="O85" s="262">
        <f t="shared" si="13"/>
        <v>0.8175783809180176</v>
      </c>
      <c r="P85" s="262">
        <f t="shared" si="13"/>
        <v>0.81871979469273359</v>
      </c>
      <c r="Q85" s="262">
        <f t="shared" si="13"/>
        <v>0.81986120846744959</v>
      </c>
      <c r="R85" s="370">
        <f t="shared" si="4"/>
        <v>0.82100262224216558</v>
      </c>
      <c r="S85" s="262">
        <f t="shared" si="14"/>
        <v>0.82165942433995931</v>
      </c>
      <c r="T85" s="262">
        <f t="shared" si="16"/>
        <v>0.82231622643775304</v>
      </c>
      <c r="U85" s="262">
        <f t="shared" si="16"/>
        <v>0.82297302853554677</v>
      </c>
      <c r="V85" s="262">
        <f t="shared" si="16"/>
        <v>0.8236298306333405</v>
      </c>
      <c r="W85" s="262">
        <f t="shared" si="16"/>
        <v>0.82428663273113423</v>
      </c>
      <c r="X85" s="262">
        <f t="shared" si="16"/>
        <v>0.82494343482892796</v>
      </c>
      <c r="Y85" s="262">
        <f t="shared" si="16"/>
        <v>0.82560023692672169</v>
      </c>
      <c r="Z85" s="262">
        <f t="shared" si="16"/>
        <v>0.82625703902451542</v>
      </c>
      <c r="AA85" s="262">
        <f t="shared" si="16"/>
        <v>0.82691384112230915</v>
      </c>
      <c r="AB85" s="262">
        <f t="shared" si="16"/>
        <v>0.82757064322010288</v>
      </c>
      <c r="AC85" s="262">
        <f t="shared" si="16"/>
        <v>0.8282274453178966</v>
      </c>
      <c r="AD85" s="262">
        <f t="shared" si="16"/>
        <v>0.82888424741569033</v>
      </c>
      <c r="AE85" s="262">
        <f t="shared" si="16"/>
        <v>0.82954104951348406</v>
      </c>
      <c r="AF85" s="262">
        <f t="shared" si="16"/>
        <v>0.83019785161127779</v>
      </c>
      <c r="AG85" s="262">
        <f t="shared" si="16"/>
        <v>0.83085465370907152</v>
      </c>
      <c r="AH85" s="262">
        <f t="shared" si="16"/>
        <v>0.83151145580686525</v>
      </c>
      <c r="AI85" s="262">
        <f t="shared" si="16"/>
        <v>0.83216825790465898</v>
      </c>
      <c r="AJ85" s="262">
        <f t="shared" si="16"/>
        <v>0.83282506000245271</v>
      </c>
      <c r="AK85" s="262">
        <f t="shared" si="16"/>
        <v>0.83348186210024644</v>
      </c>
      <c r="AL85" s="262">
        <f t="shared" si="16"/>
        <v>0.83413866419804017</v>
      </c>
      <c r="AM85" s="262">
        <f t="shared" si="16"/>
        <v>0.8347954662958339</v>
      </c>
      <c r="AN85" s="262">
        <f t="shared" si="16"/>
        <v>0.83545226839362763</v>
      </c>
      <c r="AO85" s="262">
        <f t="shared" ref="T85:AP94" si="17">AN85+($AQ85-$R85)/25</f>
        <v>0.83610907049142136</v>
      </c>
      <c r="AP85" s="262">
        <f t="shared" si="17"/>
        <v>0.83676587258921509</v>
      </c>
      <c r="AQ85" s="367">
        <f t="shared" si="6"/>
        <v>0.83742267468700893</v>
      </c>
      <c r="AS85" s="457">
        <v>0.03</v>
      </c>
      <c r="AT85" s="458">
        <v>-2.8000000000000001E-2</v>
      </c>
      <c r="AU85" s="458">
        <v>4.0000000000000001E-3</v>
      </c>
      <c r="AV85" s="458">
        <v>1.6999999999999999E-3</v>
      </c>
      <c r="AW85" s="446">
        <v>1.6999999999999999E-3</v>
      </c>
      <c r="AX85" s="274">
        <v>0.01</v>
      </c>
      <c r="AY85" s="267">
        <v>7.0000000000000001E-3</v>
      </c>
      <c r="AZ85" s="267">
        <v>0.02</v>
      </c>
    </row>
    <row r="86" spans="1:52" x14ac:dyDescent="0.25">
      <c r="A86" s="12" t="s">
        <v>34</v>
      </c>
      <c r="B86" s="262">
        <f>'Energy Use 2019'!I98/('Energy Use'!B92+B37)</f>
        <v>0.78748752353831508</v>
      </c>
      <c r="C86" s="262">
        <f>'Energy Use 2020'!I98/('Energy Use'!C92+C37)</f>
        <v>0.84012079574233334</v>
      </c>
      <c r="D86" s="460">
        <f t="shared" si="7"/>
        <v>0.86532441961460338</v>
      </c>
      <c r="E86" s="460">
        <f t="shared" si="8"/>
        <v>0.84109533586539442</v>
      </c>
      <c r="F86" s="460">
        <f t="shared" si="9"/>
        <v>0.84445971720885604</v>
      </c>
      <c r="G86" s="460">
        <f t="shared" si="10"/>
        <v>0.84589529872811109</v>
      </c>
      <c r="H86" s="370">
        <f t="shared" si="11"/>
        <v>0.84733332073594891</v>
      </c>
      <c r="I86" s="262">
        <f t="shared" si="12"/>
        <v>0.8490279873774208</v>
      </c>
      <c r="J86" s="262">
        <f t="shared" si="12"/>
        <v>0.85072265401889269</v>
      </c>
      <c r="K86" s="262">
        <f t="shared" si="12"/>
        <v>0.85241732066036457</v>
      </c>
      <c r="L86" s="262">
        <f t="shared" si="12"/>
        <v>0.85411198730183646</v>
      </c>
      <c r="M86" s="370">
        <f t="shared" si="2"/>
        <v>0.85580665394330846</v>
      </c>
      <c r="N86" s="262">
        <f t="shared" si="13"/>
        <v>0.85700478325882912</v>
      </c>
      <c r="O86" s="262">
        <f t="shared" si="13"/>
        <v>0.85820291257434977</v>
      </c>
      <c r="P86" s="262">
        <f t="shared" si="13"/>
        <v>0.85940104188987043</v>
      </c>
      <c r="Q86" s="262">
        <f t="shared" si="13"/>
        <v>0.86059917120539109</v>
      </c>
      <c r="R86" s="370">
        <f t="shared" si="4"/>
        <v>0.86179730052091152</v>
      </c>
      <c r="S86" s="262">
        <f t="shared" si="14"/>
        <v>0.86248673836132828</v>
      </c>
      <c r="T86" s="262">
        <f t="shared" si="17"/>
        <v>0.86317617620174503</v>
      </c>
      <c r="U86" s="262">
        <f t="shared" si="17"/>
        <v>0.86386561404216178</v>
      </c>
      <c r="V86" s="262">
        <f t="shared" si="17"/>
        <v>0.86455505188257853</v>
      </c>
      <c r="W86" s="262">
        <f t="shared" si="17"/>
        <v>0.86524448972299528</v>
      </c>
      <c r="X86" s="262">
        <f t="shared" si="17"/>
        <v>0.86593392756341203</v>
      </c>
      <c r="Y86" s="262">
        <f t="shared" si="17"/>
        <v>0.86662336540382878</v>
      </c>
      <c r="Z86" s="262">
        <f t="shared" si="17"/>
        <v>0.86731280324424553</v>
      </c>
      <c r="AA86" s="262">
        <f t="shared" si="17"/>
        <v>0.86800224108466228</v>
      </c>
      <c r="AB86" s="262">
        <f t="shared" si="17"/>
        <v>0.86869167892507904</v>
      </c>
      <c r="AC86" s="262">
        <f t="shared" si="17"/>
        <v>0.86938111676549579</v>
      </c>
      <c r="AD86" s="262">
        <f t="shared" si="17"/>
        <v>0.87007055460591254</v>
      </c>
      <c r="AE86" s="262">
        <f t="shared" si="17"/>
        <v>0.87075999244632929</v>
      </c>
      <c r="AF86" s="262">
        <f t="shared" si="17"/>
        <v>0.87144943028674604</v>
      </c>
      <c r="AG86" s="262">
        <f t="shared" si="17"/>
        <v>0.87213886812716279</v>
      </c>
      <c r="AH86" s="262">
        <f t="shared" si="17"/>
        <v>0.87282830596757954</v>
      </c>
      <c r="AI86" s="262">
        <f t="shared" si="17"/>
        <v>0.87351774380799629</v>
      </c>
      <c r="AJ86" s="262">
        <f t="shared" si="17"/>
        <v>0.87420718164841305</v>
      </c>
      <c r="AK86" s="262">
        <f t="shared" si="17"/>
        <v>0.8748966194888298</v>
      </c>
      <c r="AL86" s="262">
        <f t="shared" si="17"/>
        <v>0.87558605732924655</v>
      </c>
      <c r="AM86" s="262">
        <f t="shared" si="17"/>
        <v>0.8762754951696633</v>
      </c>
      <c r="AN86" s="262">
        <f t="shared" si="17"/>
        <v>0.87696493301008005</v>
      </c>
      <c r="AO86" s="262">
        <f t="shared" si="17"/>
        <v>0.8776543708504968</v>
      </c>
      <c r="AP86" s="262">
        <f t="shared" si="17"/>
        <v>0.87834380869091355</v>
      </c>
      <c r="AQ86" s="367">
        <f t="shared" si="6"/>
        <v>0.87903324653132975</v>
      </c>
      <c r="AS86" s="457">
        <v>0.03</v>
      </c>
      <c r="AT86" s="458">
        <v>-2.8000000000000001E-2</v>
      </c>
      <c r="AU86" s="458">
        <v>4.0000000000000001E-3</v>
      </c>
      <c r="AV86" s="458">
        <v>1.6999999999999999E-3</v>
      </c>
      <c r="AW86" s="446">
        <v>1.6999999999999999E-3</v>
      </c>
      <c r="AX86" s="274">
        <v>0.01</v>
      </c>
      <c r="AY86" s="267">
        <v>7.0000000000000001E-3</v>
      </c>
      <c r="AZ86" s="267">
        <v>0.02</v>
      </c>
    </row>
    <row r="87" spans="1:52" x14ac:dyDescent="0.25">
      <c r="A87" s="12" t="s">
        <v>35</v>
      </c>
      <c r="B87" s="262">
        <f>'Energy Use 2019'!I99/('Energy Use'!B93+B38)</f>
        <v>0.80933993650301761</v>
      </c>
      <c r="C87" s="262">
        <f>'Energy Use 2020'!I99/('Energy Use'!C93+C38)</f>
        <v>0.83604584296305928</v>
      </c>
      <c r="D87" s="460">
        <f t="shared" si="7"/>
        <v>0.86112721825195104</v>
      </c>
      <c r="E87" s="460">
        <f t="shared" si="8"/>
        <v>0.83701565614089635</v>
      </c>
      <c r="F87" s="460">
        <f t="shared" si="9"/>
        <v>0.8403637187654599</v>
      </c>
      <c r="G87" s="460">
        <f t="shared" si="10"/>
        <v>0.84179233708736123</v>
      </c>
      <c r="H87" s="370">
        <f t="shared" si="11"/>
        <v>0.84322338406040975</v>
      </c>
      <c r="I87" s="262">
        <f t="shared" si="12"/>
        <v>0.84490983082853055</v>
      </c>
      <c r="J87" s="262">
        <f t="shared" si="12"/>
        <v>0.84659627759665135</v>
      </c>
      <c r="K87" s="262">
        <f t="shared" si="12"/>
        <v>0.84828272436477214</v>
      </c>
      <c r="L87" s="262">
        <f t="shared" si="12"/>
        <v>0.84996917113289294</v>
      </c>
      <c r="M87" s="370">
        <f t="shared" si="2"/>
        <v>0.85165561790101385</v>
      </c>
      <c r="N87" s="262">
        <f t="shared" si="13"/>
        <v>0.8528479357660752</v>
      </c>
      <c r="O87" s="262">
        <f t="shared" si="13"/>
        <v>0.85404025363113656</v>
      </c>
      <c r="P87" s="262">
        <f t="shared" si="13"/>
        <v>0.85523257149619791</v>
      </c>
      <c r="Q87" s="262">
        <f t="shared" si="13"/>
        <v>0.85642488936125927</v>
      </c>
      <c r="R87" s="370">
        <f t="shared" si="4"/>
        <v>0.85761720722632084</v>
      </c>
      <c r="S87" s="262">
        <f t="shared" si="14"/>
        <v>0.85830330099210195</v>
      </c>
      <c r="T87" s="262">
        <f t="shared" si="17"/>
        <v>0.85898939475788305</v>
      </c>
      <c r="U87" s="262">
        <f t="shared" si="17"/>
        <v>0.85967548852366416</v>
      </c>
      <c r="V87" s="262">
        <f t="shared" si="17"/>
        <v>0.86036158228944526</v>
      </c>
      <c r="W87" s="262">
        <f t="shared" si="17"/>
        <v>0.86104767605522636</v>
      </c>
      <c r="X87" s="262">
        <f t="shared" si="17"/>
        <v>0.86173376982100747</v>
      </c>
      <c r="Y87" s="262">
        <f t="shared" si="17"/>
        <v>0.86241986358678857</v>
      </c>
      <c r="Z87" s="262">
        <f t="shared" si="17"/>
        <v>0.86310595735256967</v>
      </c>
      <c r="AA87" s="262">
        <f t="shared" si="17"/>
        <v>0.86379205111835078</v>
      </c>
      <c r="AB87" s="262">
        <f t="shared" si="17"/>
        <v>0.86447814488413188</v>
      </c>
      <c r="AC87" s="262">
        <f t="shared" si="17"/>
        <v>0.86516423864991299</v>
      </c>
      <c r="AD87" s="262">
        <f t="shared" si="17"/>
        <v>0.86585033241569409</v>
      </c>
      <c r="AE87" s="262">
        <f t="shared" si="17"/>
        <v>0.86653642618147519</v>
      </c>
      <c r="AF87" s="262">
        <f t="shared" si="17"/>
        <v>0.8672225199472563</v>
      </c>
      <c r="AG87" s="262">
        <f t="shared" si="17"/>
        <v>0.8679086137130374</v>
      </c>
      <c r="AH87" s="262">
        <f t="shared" si="17"/>
        <v>0.86859470747881851</v>
      </c>
      <c r="AI87" s="262">
        <f t="shared" si="17"/>
        <v>0.86928080124459961</v>
      </c>
      <c r="AJ87" s="262">
        <f t="shared" si="17"/>
        <v>0.86996689501038071</v>
      </c>
      <c r="AK87" s="262">
        <f t="shared" si="17"/>
        <v>0.87065298877616182</v>
      </c>
      <c r="AL87" s="262">
        <f t="shared" si="17"/>
        <v>0.87133908254194292</v>
      </c>
      <c r="AM87" s="262">
        <f t="shared" si="17"/>
        <v>0.87202517630772403</v>
      </c>
      <c r="AN87" s="262">
        <f t="shared" si="17"/>
        <v>0.87271127007350513</v>
      </c>
      <c r="AO87" s="262">
        <f t="shared" si="17"/>
        <v>0.87339736383928623</v>
      </c>
      <c r="AP87" s="262">
        <f t="shared" si="17"/>
        <v>0.87408345760506734</v>
      </c>
      <c r="AQ87" s="367">
        <f t="shared" si="6"/>
        <v>0.87476955137084722</v>
      </c>
      <c r="AS87" s="457">
        <v>0.03</v>
      </c>
      <c r="AT87" s="458">
        <v>-2.8000000000000001E-2</v>
      </c>
      <c r="AU87" s="458">
        <v>4.0000000000000001E-3</v>
      </c>
      <c r="AV87" s="458">
        <v>1.6999999999999999E-3</v>
      </c>
      <c r="AW87" s="446">
        <v>1.6999999999999999E-3</v>
      </c>
      <c r="AX87" s="274">
        <v>0.01</v>
      </c>
      <c r="AY87" s="267">
        <v>7.0000000000000001E-3</v>
      </c>
      <c r="AZ87" s="267">
        <v>0.02</v>
      </c>
    </row>
    <row r="88" spans="1:52" x14ac:dyDescent="0.25">
      <c r="A88" s="12" t="s">
        <v>36</v>
      </c>
      <c r="B88" s="262">
        <f>'Energy Use 2019'!I100/('Energy Use'!B94+B39)</f>
        <v>0.90411587275364069</v>
      </c>
      <c r="C88" s="262">
        <f>'Energy Use 2020'!I100/('Energy Use'!C94+C39)</f>
        <v>0.91057825528121072</v>
      </c>
      <c r="D88" s="460">
        <f t="shared" si="7"/>
        <v>0.93789560293964702</v>
      </c>
      <c r="E88" s="460">
        <f t="shared" si="8"/>
        <v>0.91163452605733686</v>
      </c>
      <c r="F88" s="460">
        <f t="shared" si="9"/>
        <v>0.91528106416156618</v>
      </c>
      <c r="G88" s="460">
        <f t="shared" si="10"/>
        <v>0.91683704197064086</v>
      </c>
      <c r="H88" s="370">
        <f t="shared" si="11"/>
        <v>0.91839566494199099</v>
      </c>
      <c r="I88" s="262">
        <f t="shared" si="12"/>
        <v>0.920232456271875</v>
      </c>
      <c r="J88" s="262">
        <f t="shared" si="12"/>
        <v>0.92206924760175901</v>
      </c>
      <c r="K88" s="262">
        <f t="shared" si="12"/>
        <v>0.92390603893164303</v>
      </c>
      <c r="L88" s="262">
        <f t="shared" si="12"/>
        <v>0.92574283026152704</v>
      </c>
      <c r="M88" s="370">
        <f t="shared" si="2"/>
        <v>0.92757962159141094</v>
      </c>
      <c r="N88" s="262">
        <f t="shared" si="13"/>
        <v>0.92887823306163886</v>
      </c>
      <c r="O88" s="262">
        <f t="shared" si="13"/>
        <v>0.93017684453186678</v>
      </c>
      <c r="P88" s="262">
        <f t="shared" si="13"/>
        <v>0.93147545600209469</v>
      </c>
      <c r="Q88" s="262">
        <f t="shared" si="13"/>
        <v>0.93277406747232261</v>
      </c>
      <c r="R88" s="370">
        <f t="shared" si="4"/>
        <v>0.93407267894255075</v>
      </c>
      <c r="S88" s="262">
        <f t="shared" si="14"/>
        <v>0.93481993708570477</v>
      </c>
      <c r="T88" s="262">
        <f t="shared" si="17"/>
        <v>0.93556719522885878</v>
      </c>
      <c r="U88" s="262">
        <f t="shared" si="17"/>
        <v>0.9363144533720128</v>
      </c>
      <c r="V88" s="262">
        <f t="shared" si="17"/>
        <v>0.93706171151516682</v>
      </c>
      <c r="W88" s="262">
        <f t="shared" si="17"/>
        <v>0.93780896965832083</v>
      </c>
      <c r="X88" s="262">
        <f t="shared" si="17"/>
        <v>0.93855622780147485</v>
      </c>
      <c r="Y88" s="262">
        <f t="shared" si="17"/>
        <v>0.93930348594462887</v>
      </c>
      <c r="Z88" s="262">
        <f t="shared" si="17"/>
        <v>0.94005074408778289</v>
      </c>
      <c r="AA88" s="262">
        <f t="shared" si="17"/>
        <v>0.9407980022309369</v>
      </c>
      <c r="AB88" s="262">
        <f t="shared" si="17"/>
        <v>0.94154526037409092</v>
      </c>
      <c r="AC88" s="262">
        <f t="shared" si="17"/>
        <v>0.94229251851724494</v>
      </c>
      <c r="AD88" s="262">
        <f t="shared" si="17"/>
        <v>0.94303977666039895</v>
      </c>
      <c r="AE88" s="262">
        <f t="shared" si="17"/>
        <v>0.94378703480355297</v>
      </c>
      <c r="AF88" s="262">
        <f t="shared" si="17"/>
        <v>0.94453429294670699</v>
      </c>
      <c r="AG88" s="262">
        <f t="shared" si="17"/>
        <v>0.94528155108986101</v>
      </c>
      <c r="AH88" s="262">
        <f t="shared" si="17"/>
        <v>0.94602880923301502</v>
      </c>
      <c r="AI88" s="262">
        <f t="shared" si="17"/>
        <v>0.94677606737616904</v>
      </c>
      <c r="AJ88" s="262">
        <f t="shared" si="17"/>
        <v>0.94752332551932306</v>
      </c>
      <c r="AK88" s="262">
        <f t="shared" si="17"/>
        <v>0.94827058366247707</v>
      </c>
      <c r="AL88" s="262">
        <f t="shared" si="17"/>
        <v>0.94901784180563109</v>
      </c>
      <c r="AM88" s="262">
        <f t="shared" si="17"/>
        <v>0.94976509994878511</v>
      </c>
      <c r="AN88" s="262">
        <f t="shared" si="17"/>
        <v>0.95051235809193912</v>
      </c>
      <c r="AO88" s="262">
        <f t="shared" si="17"/>
        <v>0.95125961623509314</v>
      </c>
      <c r="AP88" s="262">
        <f t="shared" si="17"/>
        <v>0.95200687437824716</v>
      </c>
      <c r="AQ88" s="367">
        <f t="shared" si="6"/>
        <v>0.95275413252140173</v>
      </c>
      <c r="AS88" s="457">
        <v>0.03</v>
      </c>
      <c r="AT88" s="458">
        <v>-2.8000000000000001E-2</v>
      </c>
      <c r="AU88" s="458">
        <v>4.0000000000000001E-3</v>
      </c>
      <c r="AV88" s="458">
        <v>1.6999999999999999E-3</v>
      </c>
      <c r="AW88" s="446">
        <v>1.6999999999999999E-3</v>
      </c>
      <c r="AX88" s="274">
        <v>0.01</v>
      </c>
      <c r="AY88" s="267">
        <v>7.0000000000000001E-3</v>
      </c>
      <c r="AZ88" s="267">
        <v>0.02</v>
      </c>
    </row>
    <row r="89" spans="1:52" x14ac:dyDescent="0.25">
      <c r="A89" s="12" t="s">
        <v>37</v>
      </c>
      <c r="B89" s="262">
        <f>'Energy Use 2019'!I101/('Energy Use'!B95+B40)</f>
        <v>0.22334738716138094</v>
      </c>
      <c r="C89" s="262">
        <f>'Energy Use 2020'!I101/('Energy Use'!C95+C40)</f>
        <v>0.23407840589132844</v>
      </c>
      <c r="D89" s="460">
        <f t="shared" si="7"/>
        <v>0.2411007580680683</v>
      </c>
      <c r="E89" s="460">
        <f t="shared" si="8"/>
        <v>0.23434993684216238</v>
      </c>
      <c r="F89" s="460">
        <f t="shared" si="9"/>
        <v>0.23528733658953102</v>
      </c>
      <c r="G89" s="460">
        <f t="shared" si="10"/>
        <v>0.23568732506173323</v>
      </c>
      <c r="H89" s="370">
        <f t="shared" si="11"/>
        <v>0.23608799351433818</v>
      </c>
      <c r="I89" s="262">
        <f t="shared" si="12"/>
        <v>0.23656016950136685</v>
      </c>
      <c r="J89" s="262">
        <f t="shared" si="12"/>
        <v>0.23703234548839552</v>
      </c>
      <c r="K89" s="262">
        <f t="shared" si="12"/>
        <v>0.2375045214754242</v>
      </c>
      <c r="L89" s="262">
        <f t="shared" si="12"/>
        <v>0.23797669746245287</v>
      </c>
      <c r="M89" s="370">
        <f t="shared" si="2"/>
        <v>0.23844887344948157</v>
      </c>
      <c r="N89" s="262">
        <f t="shared" si="13"/>
        <v>0.23878270187231085</v>
      </c>
      <c r="O89" s="262">
        <f t="shared" si="13"/>
        <v>0.23911653029514013</v>
      </c>
      <c r="P89" s="262">
        <f t="shared" si="13"/>
        <v>0.23945035871796941</v>
      </c>
      <c r="Q89" s="262">
        <f t="shared" si="13"/>
        <v>0.23978418714079869</v>
      </c>
      <c r="R89" s="370">
        <f t="shared" si="4"/>
        <v>0.24011801556362791</v>
      </c>
      <c r="S89" s="262">
        <f t="shared" si="14"/>
        <v>0.24031010997607882</v>
      </c>
      <c r="T89" s="262">
        <f t="shared" si="17"/>
        <v>0.24050220438852973</v>
      </c>
      <c r="U89" s="262">
        <f t="shared" si="17"/>
        <v>0.24069429880098064</v>
      </c>
      <c r="V89" s="262">
        <f t="shared" si="17"/>
        <v>0.24088639321343155</v>
      </c>
      <c r="W89" s="262">
        <f t="shared" si="17"/>
        <v>0.24107848762588246</v>
      </c>
      <c r="X89" s="262">
        <f t="shared" si="17"/>
        <v>0.24127058203833338</v>
      </c>
      <c r="Y89" s="262">
        <f t="shared" si="17"/>
        <v>0.24146267645078429</v>
      </c>
      <c r="Z89" s="262">
        <f t="shared" si="17"/>
        <v>0.2416547708632352</v>
      </c>
      <c r="AA89" s="262">
        <f t="shared" si="17"/>
        <v>0.24184686527568611</v>
      </c>
      <c r="AB89" s="262">
        <f t="shared" si="17"/>
        <v>0.24203895968813702</v>
      </c>
      <c r="AC89" s="262">
        <f t="shared" si="17"/>
        <v>0.24223105410058793</v>
      </c>
      <c r="AD89" s="262">
        <f t="shared" si="17"/>
        <v>0.24242314851303884</v>
      </c>
      <c r="AE89" s="262">
        <f t="shared" si="17"/>
        <v>0.24261524292548975</v>
      </c>
      <c r="AF89" s="262">
        <f t="shared" si="17"/>
        <v>0.24280733733794066</v>
      </c>
      <c r="AG89" s="262">
        <f t="shared" si="17"/>
        <v>0.24299943175039157</v>
      </c>
      <c r="AH89" s="262">
        <f t="shared" si="17"/>
        <v>0.24319152616284248</v>
      </c>
      <c r="AI89" s="262">
        <f t="shared" si="17"/>
        <v>0.24338362057529339</v>
      </c>
      <c r="AJ89" s="262">
        <f t="shared" si="17"/>
        <v>0.2435757149877443</v>
      </c>
      <c r="AK89" s="262">
        <f t="shared" si="17"/>
        <v>0.24376780940019521</v>
      </c>
      <c r="AL89" s="262">
        <f t="shared" si="17"/>
        <v>0.24395990381264612</v>
      </c>
      <c r="AM89" s="262">
        <f t="shared" si="17"/>
        <v>0.24415199822509703</v>
      </c>
      <c r="AN89" s="262">
        <f t="shared" si="17"/>
        <v>0.24434409263754794</v>
      </c>
      <c r="AO89" s="262">
        <f t="shared" si="17"/>
        <v>0.24453618704999885</v>
      </c>
      <c r="AP89" s="262">
        <f t="shared" si="17"/>
        <v>0.24472828146244976</v>
      </c>
      <c r="AQ89" s="367">
        <f t="shared" si="6"/>
        <v>0.24492037587490048</v>
      </c>
      <c r="AS89" s="457">
        <v>0.03</v>
      </c>
      <c r="AT89" s="458">
        <v>-2.8000000000000001E-2</v>
      </c>
      <c r="AU89" s="458">
        <v>4.0000000000000001E-3</v>
      </c>
      <c r="AV89" s="458">
        <v>1.6999999999999999E-3</v>
      </c>
      <c r="AW89" s="446">
        <v>1.6999999999999999E-3</v>
      </c>
      <c r="AX89" s="274">
        <v>0.01</v>
      </c>
      <c r="AY89" s="267">
        <v>7.0000000000000001E-3</v>
      </c>
      <c r="AZ89" s="267">
        <v>0.02</v>
      </c>
    </row>
    <row r="90" spans="1:52" x14ac:dyDescent="0.25">
      <c r="A90" s="12" t="s">
        <v>38</v>
      </c>
      <c r="B90" s="262">
        <f>'Energy Use 2019'!I102/('Energy Use'!B96+B41)</f>
        <v>0.88457353798155514</v>
      </c>
      <c r="C90" s="262">
        <f>'Energy Use 2020'!I102/('Energy Use'!C96+C41)</f>
        <v>0.86822244623095712</v>
      </c>
      <c r="D90" s="460">
        <f t="shared" si="7"/>
        <v>0.89426911961788591</v>
      </c>
      <c r="E90" s="460">
        <f t="shared" si="8"/>
        <v>0.8692295842685851</v>
      </c>
      <c r="F90" s="460">
        <f t="shared" si="9"/>
        <v>0.87270650260565941</v>
      </c>
      <c r="G90" s="460">
        <f t="shared" si="10"/>
        <v>0.87419010366008909</v>
      </c>
      <c r="H90" s="370">
        <f t="shared" si="11"/>
        <v>0.8756762268363113</v>
      </c>
      <c r="I90" s="262">
        <f t="shared" si="12"/>
        <v>0.87742757928998394</v>
      </c>
      <c r="J90" s="262">
        <f t="shared" si="12"/>
        <v>0.87917893174365658</v>
      </c>
      <c r="K90" s="262">
        <f t="shared" si="12"/>
        <v>0.88093028419732922</v>
      </c>
      <c r="L90" s="262">
        <f t="shared" si="12"/>
        <v>0.88268163665100186</v>
      </c>
      <c r="M90" s="370">
        <f t="shared" si="2"/>
        <v>0.88443298910467438</v>
      </c>
      <c r="N90" s="262">
        <f t="shared" si="13"/>
        <v>0.88567119528942095</v>
      </c>
      <c r="O90" s="262">
        <f t="shared" si="13"/>
        <v>0.88690940147416752</v>
      </c>
      <c r="P90" s="262">
        <f t="shared" si="13"/>
        <v>0.8881476076589141</v>
      </c>
      <c r="Q90" s="262">
        <f t="shared" si="13"/>
        <v>0.88938581384366067</v>
      </c>
      <c r="R90" s="370">
        <f t="shared" si="4"/>
        <v>0.89062402002840702</v>
      </c>
      <c r="S90" s="262">
        <f t="shared" si="14"/>
        <v>0.89133651924442969</v>
      </c>
      <c r="T90" s="262">
        <f t="shared" si="17"/>
        <v>0.89204901846045237</v>
      </c>
      <c r="U90" s="262">
        <f t="shared" si="17"/>
        <v>0.89276151767647505</v>
      </c>
      <c r="V90" s="262">
        <f t="shared" si="17"/>
        <v>0.89347401689249772</v>
      </c>
      <c r="W90" s="262">
        <f t="shared" si="17"/>
        <v>0.8941865161085204</v>
      </c>
      <c r="X90" s="262">
        <f t="shared" si="17"/>
        <v>0.89489901532454308</v>
      </c>
      <c r="Y90" s="262">
        <f t="shared" si="17"/>
        <v>0.89561151454056576</v>
      </c>
      <c r="Z90" s="262">
        <f t="shared" si="17"/>
        <v>0.89632401375658843</v>
      </c>
      <c r="AA90" s="262">
        <f t="shared" si="17"/>
        <v>0.89703651297261111</v>
      </c>
      <c r="AB90" s="262">
        <f t="shared" si="17"/>
        <v>0.89774901218863379</v>
      </c>
      <c r="AC90" s="262">
        <f t="shared" si="17"/>
        <v>0.89846151140465647</v>
      </c>
      <c r="AD90" s="262">
        <f t="shared" si="17"/>
        <v>0.89917401062067914</v>
      </c>
      <c r="AE90" s="262">
        <f t="shared" si="17"/>
        <v>0.89988650983670182</v>
      </c>
      <c r="AF90" s="262">
        <f t="shared" si="17"/>
        <v>0.9005990090527245</v>
      </c>
      <c r="AG90" s="262">
        <f t="shared" si="17"/>
        <v>0.90131150826874717</v>
      </c>
      <c r="AH90" s="262">
        <f t="shared" si="17"/>
        <v>0.90202400748476985</v>
      </c>
      <c r="AI90" s="262">
        <f t="shared" si="17"/>
        <v>0.90273650670079253</v>
      </c>
      <c r="AJ90" s="262">
        <f t="shared" si="17"/>
        <v>0.90344900591681521</v>
      </c>
      <c r="AK90" s="262">
        <f t="shared" si="17"/>
        <v>0.90416150513283788</v>
      </c>
      <c r="AL90" s="262">
        <f t="shared" si="17"/>
        <v>0.90487400434886056</v>
      </c>
      <c r="AM90" s="262">
        <f t="shared" si="17"/>
        <v>0.90558650356488324</v>
      </c>
      <c r="AN90" s="262">
        <f t="shared" si="17"/>
        <v>0.90629900278090592</v>
      </c>
      <c r="AO90" s="262">
        <f t="shared" si="17"/>
        <v>0.90701150199692859</v>
      </c>
      <c r="AP90" s="262">
        <f t="shared" si="17"/>
        <v>0.90772400121295127</v>
      </c>
      <c r="AQ90" s="367">
        <f t="shared" si="6"/>
        <v>0.90843650042897517</v>
      </c>
      <c r="AS90" s="457">
        <v>0.03</v>
      </c>
      <c r="AT90" s="458">
        <v>-2.8000000000000001E-2</v>
      </c>
      <c r="AU90" s="458">
        <v>4.0000000000000001E-3</v>
      </c>
      <c r="AV90" s="458">
        <v>1.6999999999999999E-3</v>
      </c>
      <c r="AW90" s="446">
        <v>1.6999999999999999E-3</v>
      </c>
      <c r="AX90" s="274">
        <v>0.01</v>
      </c>
      <c r="AY90" s="267">
        <v>7.0000000000000001E-3</v>
      </c>
      <c r="AZ90" s="267">
        <v>0.02</v>
      </c>
    </row>
    <row r="91" spans="1:52" x14ac:dyDescent="0.25">
      <c r="A91" s="12" t="s">
        <v>39</v>
      </c>
      <c r="B91" s="262">
        <f>'Energy Use 2019'!I103/('Energy Use'!B97+B42)</f>
        <v>0.90545983366533722</v>
      </c>
      <c r="C91" s="262">
        <f>'Energy Use 2020'!I103/('Energy Use'!C97+C42)</f>
        <v>0.93293725052123611</v>
      </c>
      <c r="D91" s="460">
        <f t="shared" si="7"/>
        <v>0.96092536803687323</v>
      </c>
      <c r="E91" s="460">
        <f t="shared" si="8"/>
        <v>0.96092536803687323</v>
      </c>
      <c r="F91" s="460">
        <f t="shared" si="9"/>
        <v>0.96092536803687323</v>
      </c>
      <c r="G91" s="460">
        <f t="shared" si="10"/>
        <v>0.96092536803687323</v>
      </c>
      <c r="H91" s="370">
        <f t="shared" si="11"/>
        <v>0.96092536803687323</v>
      </c>
      <c r="I91" s="262">
        <f t="shared" si="12"/>
        <v>0.96092536803687323</v>
      </c>
      <c r="J91" s="262">
        <f t="shared" si="12"/>
        <v>0.96092536803687323</v>
      </c>
      <c r="K91" s="262">
        <f t="shared" si="12"/>
        <v>0.96092536803687323</v>
      </c>
      <c r="L91" s="262">
        <f t="shared" si="12"/>
        <v>0.96092536803687323</v>
      </c>
      <c r="M91" s="370">
        <f t="shared" si="2"/>
        <v>0.96092536803687323</v>
      </c>
      <c r="N91" s="262">
        <f t="shared" si="13"/>
        <v>0.96092536803687323</v>
      </c>
      <c r="O91" s="262">
        <f t="shared" si="13"/>
        <v>0.96092536803687323</v>
      </c>
      <c r="P91" s="262">
        <f t="shared" si="13"/>
        <v>0.96092536803687323</v>
      </c>
      <c r="Q91" s="262">
        <f t="shared" si="13"/>
        <v>0.96092536803687323</v>
      </c>
      <c r="R91" s="370">
        <f t="shared" si="4"/>
        <v>0.96092536803687323</v>
      </c>
      <c r="S91" s="262">
        <f t="shared" si="14"/>
        <v>0.96092536803687323</v>
      </c>
      <c r="T91" s="262">
        <f t="shared" si="17"/>
        <v>0.96092536803687323</v>
      </c>
      <c r="U91" s="262">
        <f t="shared" si="17"/>
        <v>0.96092536803687323</v>
      </c>
      <c r="V91" s="262">
        <f t="shared" si="17"/>
        <v>0.96092536803687323</v>
      </c>
      <c r="W91" s="262">
        <f t="shared" si="17"/>
        <v>0.96092536803687323</v>
      </c>
      <c r="X91" s="262">
        <f t="shared" si="17"/>
        <v>0.96092536803687323</v>
      </c>
      <c r="Y91" s="262">
        <f t="shared" si="17"/>
        <v>0.96092536803687323</v>
      </c>
      <c r="Z91" s="262">
        <f t="shared" si="17"/>
        <v>0.96092536803687323</v>
      </c>
      <c r="AA91" s="262">
        <f t="shared" si="17"/>
        <v>0.96092536803687323</v>
      </c>
      <c r="AB91" s="262">
        <f t="shared" si="17"/>
        <v>0.96092536803687323</v>
      </c>
      <c r="AC91" s="262">
        <f t="shared" si="17"/>
        <v>0.96092536803687323</v>
      </c>
      <c r="AD91" s="262">
        <f t="shared" si="17"/>
        <v>0.96092536803687323</v>
      </c>
      <c r="AE91" s="262">
        <f t="shared" si="17"/>
        <v>0.96092536803687323</v>
      </c>
      <c r="AF91" s="262">
        <f t="shared" si="17"/>
        <v>0.96092536803687323</v>
      </c>
      <c r="AG91" s="262">
        <f t="shared" si="17"/>
        <v>0.96092536803687323</v>
      </c>
      <c r="AH91" s="262">
        <f t="shared" si="17"/>
        <v>0.96092536803687323</v>
      </c>
      <c r="AI91" s="262">
        <f t="shared" si="17"/>
        <v>0.96092536803687323</v>
      </c>
      <c r="AJ91" s="262">
        <f t="shared" si="17"/>
        <v>0.96092536803687323</v>
      </c>
      <c r="AK91" s="262">
        <f t="shared" si="17"/>
        <v>0.96092536803687323</v>
      </c>
      <c r="AL91" s="262">
        <f t="shared" si="17"/>
        <v>0.96092536803687323</v>
      </c>
      <c r="AM91" s="262">
        <f t="shared" si="17"/>
        <v>0.96092536803687323</v>
      </c>
      <c r="AN91" s="262">
        <f t="shared" si="17"/>
        <v>0.96092536803687323</v>
      </c>
      <c r="AO91" s="262">
        <f t="shared" si="17"/>
        <v>0.96092536803687323</v>
      </c>
      <c r="AP91" s="262">
        <f t="shared" si="17"/>
        <v>0.96092536803687323</v>
      </c>
      <c r="AQ91" s="367">
        <f t="shared" si="6"/>
        <v>0.96092536803687323</v>
      </c>
      <c r="AS91" s="457">
        <v>0.03</v>
      </c>
      <c r="AT91" s="458">
        <v>-2.8000000000000001E-2</v>
      </c>
      <c r="AU91" s="458">
        <v>4.0000000000000001E-3</v>
      </c>
      <c r="AV91" s="458">
        <v>1.6999999999999999E-3</v>
      </c>
      <c r="AW91" s="446">
        <v>1.6999999999999999E-3</v>
      </c>
      <c r="AX91" s="274">
        <v>0.01</v>
      </c>
      <c r="AY91" s="267">
        <v>7.0000000000000001E-3</v>
      </c>
      <c r="AZ91" s="267">
        <v>0.02</v>
      </c>
    </row>
    <row r="92" spans="1:52" x14ac:dyDescent="0.25">
      <c r="A92" s="12" t="s">
        <v>40</v>
      </c>
      <c r="B92" s="262">
        <f>'Energy Use 2019'!I104/('Energy Use'!B98+B43)</f>
        <v>0.39664007341621077</v>
      </c>
      <c r="C92" s="262">
        <f>'Energy Use 2020'!I104/('Energy Use'!C98+C43)</f>
        <v>0.33911137720403295</v>
      </c>
      <c r="D92" s="460">
        <f t="shared" si="7"/>
        <v>0.34928471852015397</v>
      </c>
      <c r="E92" s="460">
        <f>IF(D92&lt;0.95,D92*(1+AT92),D92)</f>
        <v>0.33950474640158967</v>
      </c>
      <c r="F92" s="460">
        <f t="shared" si="9"/>
        <v>0.34086276538719601</v>
      </c>
      <c r="G92" s="460">
        <f t="shared" si="10"/>
        <v>0.34144223208835428</v>
      </c>
      <c r="H92" s="370">
        <f t="shared" si="11"/>
        <v>0.34202268388290452</v>
      </c>
      <c r="I92" s="262">
        <f t="shared" si="12"/>
        <v>0.34270672925067031</v>
      </c>
      <c r="J92" s="262">
        <f t="shared" si="12"/>
        <v>0.34339077461843609</v>
      </c>
      <c r="K92" s="262">
        <f t="shared" si="12"/>
        <v>0.34407481998620187</v>
      </c>
      <c r="L92" s="262">
        <f t="shared" si="12"/>
        <v>0.34475886535396766</v>
      </c>
      <c r="M92" s="370">
        <f t="shared" si="2"/>
        <v>0.34544291072173355</v>
      </c>
      <c r="N92" s="262">
        <f t="shared" si="13"/>
        <v>0.34592653079674396</v>
      </c>
      <c r="O92" s="262">
        <f t="shared" si="13"/>
        <v>0.34641015087175436</v>
      </c>
      <c r="P92" s="262">
        <f t="shared" si="13"/>
        <v>0.34689377094676477</v>
      </c>
      <c r="Q92" s="262">
        <f t="shared" si="13"/>
        <v>0.34737739102177517</v>
      </c>
      <c r="R92" s="370">
        <f t="shared" si="4"/>
        <v>0.34786101109678563</v>
      </c>
      <c r="S92" s="262">
        <f t="shared" si="14"/>
        <v>0.34813929990566306</v>
      </c>
      <c r="T92" s="262">
        <f t="shared" si="17"/>
        <v>0.34841758871454048</v>
      </c>
      <c r="U92" s="262">
        <f t="shared" si="17"/>
        <v>0.34869587752341791</v>
      </c>
      <c r="V92" s="262">
        <f t="shared" si="17"/>
        <v>0.34897416633229533</v>
      </c>
      <c r="W92" s="262">
        <f t="shared" si="17"/>
        <v>0.34925245514117276</v>
      </c>
      <c r="X92" s="262">
        <f t="shared" si="17"/>
        <v>0.34953074395005018</v>
      </c>
      <c r="Y92" s="262">
        <f t="shared" si="17"/>
        <v>0.34980903275892761</v>
      </c>
      <c r="Z92" s="262">
        <f t="shared" si="17"/>
        <v>0.35008732156780503</v>
      </c>
      <c r="AA92" s="262">
        <f t="shared" si="17"/>
        <v>0.35036561037668246</v>
      </c>
      <c r="AB92" s="262">
        <f t="shared" si="17"/>
        <v>0.35064389918555988</v>
      </c>
      <c r="AC92" s="262">
        <f t="shared" si="17"/>
        <v>0.35092218799443731</v>
      </c>
      <c r="AD92" s="262">
        <f t="shared" si="17"/>
        <v>0.35120047680331473</v>
      </c>
      <c r="AE92" s="262">
        <f t="shared" si="17"/>
        <v>0.35147876561219216</v>
      </c>
      <c r="AF92" s="262">
        <f t="shared" si="17"/>
        <v>0.35175705442106958</v>
      </c>
      <c r="AG92" s="262">
        <f t="shared" si="17"/>
        <v>0.35203534322994701</v>
      </c>
      <c r="AH92" s="262">
        <f t="shared" si="17"/>
        <v>0.35231363203882443</v>
      </c>
      <c r="AI92" s="262">
        <f t="shared" si="17"/>
        <v>0.35259192084770186</v>
      </c>
      <c r="AJ92" s="262">
        <f t="shared" si="17"/>
        <v>0.35287020965657928</v>
      </c>
      <c r="AK92" s="262">
        <f t="shared" si="17"/>
        <v>0.35314849846545671</v>
      </c>
      <c r="AL92" s="262">
        <f t="shared" si="17"/>
        <v>0.35342678727433413</v>
      </c>
      <c r="AM92" s="262">
        <f t="shared" si="17"/>
        <v>0.35370507608321156</v>
      </c>
      <c r="AN92" s="262">
        <f t="shared" si="17"/>
        <v>0.35398336489208898</v>
      </c>
      <c r="AO92" s="262">
        <f t="shared" si="17"/>
        <v>0.35426165370096641</v>
      </c>
      <c r="AP92" s="262">
        <f t="shared" si="17"/>
        <v>0.35453994250984383</v>
      </c>
      <c r="AQ92" s="367">
        <f t="shared" si="6"/>
        <v>0.35481823131872137</v>
      </c>
      <c r="AS92" s="457">
        <v>0.03</v>
      </c>
      <c r="AT92" s="458">
        <v>-2.8000000000000001E-2</v>
      </c>
      <c r="AU92" s="458">
        <v>4.0000000000000001E-3</v>
      </c>
      <c r="AV92" s="458">
        <v>1.6999999999999999E-3</v>
      </c>
      <c r="AW92" s="446">
        <v>1.6999999999999999E-3</v>
      </c>
      <c r="AX92" s="274">
        <v>0.01</v>
      </c>
      <c r="AY92" s="267">
        <v>7.0000000000000001E-3</v>
      </c>
      <c r="AZ92" s="267">
        <v>0.02</v>
      </c>
    </row>
    <row r="93" spans="1:52" x14ac:dyDescent="0.25">
      <c r="A93" s="37" t="s">
        <v>41</v>
      </c>
      <c r="B93" s="262">
        <f>'Energy Use 2019'!I105/('Energy Use'!B99+B44)</f>
        <v>0.9764970776177796</v>
      </c>
      <c r="C93" s="262">
        <f>'Energy Use 2020'!I105/('Energy Use'!C99+C44)</f>
        <v>0.97749984022794223</v>
      </c>
      <c r="D93" s="460">
        <f t="shared" si="7"/>
        <v>0.97749984022794223</v>
      </c>
      <c r="E93" s="460">
        <f t="shared" si="8"/>
        <v>0.97749984022794223</v>
      </c>
      <c r="F93" s="460">
        <f t="shared" si="9"/>
        <v>0.97749984022794223</v>
      </c>
      <c r="G93" s="460">
        <f t="shared" si="10"/>
        <v>0.97749984022794223</v>
      </c>
      <c r="H93" s="370">
        <f t="shared" si="11"/>
        <v>0.97749984022794223</v>
      </c>
      <c r="I93" s="262">
        <f t="shared" si="12"/>
        <v>0.97749984022794223</v>
      </c>
      <c r="J93" s="262">
        <f t="shared" si="12"/>
        <v>0.97749984022794223</v>
      </c>
      <c r="K93" s="262">
        <f t="shared" si="12"/>
        <v>0.97749984022794223</v>
      </c>
      <c r="L93" s="262">
        <f t="shared" si="12"/>
        <v>0.97749984022794223</v>
      </c>
      <c r="M93" s="370">
        <f t="shared" si="2"/>
        <v>0.97749984022794223</v>
      </c>
      <c r="N93" s="262">
        <f t="shared" si="13"/>
        <v>0.97749984022794223</v>
      </c>
      <c r="O93" s="262">
        <f t="shared" si="13"/>
        <v>0.97749984022794223</v>
      </c>
      <c r="P93" s="262">
        <f t="shared" si="13"/>
        <v>0.97749984022794223</v>
      </c>
      <c r="Q93" s="262">
        <f t="shared" si="13"/>
        <v>0.97749984022794223</v>
      </c>
      <c r="R93" s="370">
        <f t="shared" si="4"/>
        <v>0.97749984022794223</v>
      </c>
      <c r="S93" s="262">
        <f t="shared" si="14"/>
        <v>0.97749984022794223</v>
      </c>
      <c r="T93" s="262">
        <f t="shared" si="17"/>
        <v>0.97749984022794223</v>
      </c>
      <c r="U93" s="262">
        <f t="shared" si="17"/>
        <v>0.97749984022794223</v>
      </c>
      <c r="V93" s="262">
        <f t="shared" si="17"/>
        <v>0.97749984022794223</v>
      </c>
      <c r="W93" s="262">
        <f t="shared" si="17"/>
        <v>0.97749984022794223</v>
      </c>
      <c r="X93" s="262">
        <f t="shared" si="17"/>
        <v>0.97749984022794223</v>
      </c>
      <c r="Y93" s="262">
        <f t="shared" si="17"/>
        <v>0.97749984022794223</v>
      </c>
      <c r="Z93" s="262">
        <f t="shared" si="17"/>
        <v>0.97749984022794223</v>
      </c>
      <c r="AA93" s="262">
        <f t="shared" si="17"/>
        <v>0.97749984022794223</v>
      </c>
      <c r="AB93" s="262">
        <f t="shared" si="17"/>
        <v>0.97749984022794223</v>
      </c>
      <c r="AC93" s="262">
        <f t="shared" si="17"/>
        <v>0.97749984022794223</v>
      </c>
      <c r="AD93" s="262">
        <f t="shared" si="17"/>
        <v>0.97749984022794223</v>
      </c>
      <c r="AE93" s="262">
        <f t="shared" si="17"/>
        <v>0.97749984022794223</v>
      </c>
      <c r="AF93" s="262">
        <f t="shared" si="17"/>
        <v>0.97749984022794223</v>
      </c>
      <c r="AG93" s="262">
        <f t="shared" si="17"/>
        <v>0.97749984022794223</v>
      </c>
      <c r="AH93" s="262">
        <f t="shared" si="17"/>
        <v>0.97749984022794223</v>
      </c>
      <c r="AI93" s="262">
        <f t="shared" si="17"/>
        <v>0.97749984022794223</v>
      </c>
      <c r="AJ93" s="262">
        <f t="shared" si="17"/>
        <v>0.97749984022794223</v>
      </c>
      <c r="AK93" s="262">
        <f t="shared" si="17"/>
        <v>0.97749984022794223</v>
      </c>
      <c r="AL93" s="262">
        <f t="shared" si="17"/>
        <v>0.97749984022794223</v>
      </c>
      <c r="AM93" s="262">
        <f t="shared" si="17"/>
        <v>0.97749984022794223</v>
      </c>
      <c r="AN93" s="262">
        <f t="shared" si="17"/>
        <v>0.97749984022794223</v>
      </c>
      <c r="AO93" s="262">
        <f t="shared" si="17"/>
        <v>0.97749984022794223</v>
      </c>
      <c r="AP93" s="262">
        <f t="shared" si="17"/>
        <v>0.97749984022794223</v>
      </c>
      <c r="AQ93" s="367">
        <f t="shared" si="6"/>
        <v>0.97749984022794223</v>
      </c>
      <c r="AS93" s="457">
        <v>0.03</v>
      </c>
      <c r="AT93" s="458">
        <v>-2.8000000000000001E-2</v>
      </c>
      <c r="AU93" s="458">
        <v>4.0000000000000001E-3</v>
      </c>
      <c r="AV93" s="458">
        <v>1.6999999999999999E-3</v>
      </c>
      <c r="AW93" s="446">
        <v>1.6999999999999999E-3</v>
      </c>
      <c r="AX93" s="274">
        <v>0.01</v>
      </c>
      <c r="AY93" s="267">
        <v>7.0000000000000001E-3</v>
      </c>
      <c r="AZ93" s="267">
        <v>0.02</v>
      </c>
    </row>
    <row r="94" spans="1:52" x14ac:dyDescent="0.25">
      <c r="A94" s="258" t="s">
        <v>88</v>
      </c>
      <c r="B94" s="264">
        <f>'Energy Use 2019'!I106/('Energy Use'!B100+B45)</f>
        <v>0.16467386822792116</v>
      </c>
      <c r="C94" s="264">
        <f>'Energy Use 2020'!I106/('Energy Use'!C100+C45)</f>
        <v>0.16458853198128751</v>
      </c>
      <c r="D94" s="461">
        <f t="shared" si="7"/>
        <v>0.16952618794072613</v>
      </c>
      <c r="E94" s="460">
        <f t="shared" si="8"/>
        <v>0.16477945467838578</v>
      </c>
      <c r="F94" s="461">
        <f t="shared" si="9"/>
        <v>0.16543857249709934</v>
      </c>
      <c r="G94" s="461">
        <f t="shared" si="10"/>
        <v>0.16571981807034442</v>
      </c>
      <c r="H94" s="371">
        <f t="shared" si="11"/>
        <v>0.16600154176106402</v>
      </c>
      <c r="I94" s="264">
        <f t="shared" si="12"/>
        <v>0.16633354484458615</v>
      </c>
      <c r="J94" s="264">
        <f t="shared" si="12"/>
        <v>0.16666554792810828</v>
      </c>
      <c r="K94" s="264">
        <f t="shared" si="12"/>
        <v>0.16699755101163041</v>
      </c>
      <c r="L94" s="264">
        <f t="shared" si="12"/>
        <v>0.16732955409515254</v>
      </c>
      <c r="M94" s="371">
        <f t="shared" si="2"/>
        <v>0.16766155717867468</v>
      </c>
      <c r="N94" s="264">
        <f t="shared" si="13"/>
        <v>0.16789628335872481</v>
      </c>
      <c r="O94" s="264">
        <f t="shared" si="13"/>
        <v>0.16813100953877494</v>
      </c>
      <c r="P94" s="264">
        <f t="shared" si="13"/>
        <v>0.16836573571882507</v>
      </c>
      <c r="Q94" s="264">
        <f t="shared" si="13"/>
        <v>0.1686004618988752</v>
      </c>
      <c r="R94" s="371">
        <f t="shared" si="4"/>
        <v>0.16883518807892539</v>
      </c>
      <c r="S94" s="264">
        <f t="shared" si="14"/>
        <v>0.16897025622938852</v>
      </c>
      <c r="T94" s="264">
        <f t="shared" si="17"/>
        <v>0.16910532437985165</v>
      </c>
      <c r="U94" s="264">
        <f t="shared" si="17"/>
        <v>0.16924039253031478</v>
      </c>
      <c r="V94" s="264">
        <f t="shared" si="17"/>
        <v>0.16937546068077791</v>
      </c>
      <c r="W94" s="264">
        <f t="shared" si="17"/>
        <v>0.16951052883124104</v>
      </c>
      <c r="X94" s="264">
        <f t="shared" si="17"/>
        <v>0.16964559698170417</v>
      </c>
      <c r="Y94" s="264">
        <f t="shared" si="17"/>
        <v>0.1697806651321673</v>
      </c>
      <c r="Z94" s="264">
        <f t="shared" si="17"/>
        <v>0.16991573328263043</v>
      </c>
      <c r="AA94" s="264">
        <f t="shared" si="17"/>
        <v>0.17005080143309356</v>
      </c>
      <c r="AB94" s="264">
        <f t="shared" si="17"/>
        <v>0.17018586958355669</v>
      </c>
      <c r="AC94" s="264">
        <f t="shared" si="17"/>
        <v>0.17032093773401982</v>
      </c>
      <c r="AD94" s="264">
        <f t="shared" si="17"/>
        <v>0.17045600588448295</v>
      </c>
      <c r="AE94" s="264">
        <f t="shared" si="17"/>
        <v>0.17059107403494608</v>
      </c>
      <c r="AF94" s="264">
        <f t="shared" si="17"/>
        <v>0.17072614218540921</v>
      </c>
      <c r="AG94" s="264">
        <f t="shared" si="17"/>
        <v>0.17086121033587234</v>
      </c>
      <c r="AH94" s="264">
        <f t="shared" si="17"/>
        <v>0.17099627848633547</v>
      </c>
      <c r="AI94" s="264">
        <f t="shared" si="17"/>
        <v>0.1711313466367986</v>
      </c>
      <c r="AJ94" s="264">
        <f t="shared" si="17"/>
        <v>0.17126641478726173</v>
      </c>
      <c r="AK94" s="264">
        <f t="shared" si="17"/>
        <v>0.17140148293772486</v>
      </c>
      <c r="AL94" s="264">
        <f t="shared" si="17"/>
        <v>0.17153655108818799</v>
      </c>
      <c r="AM94" s="264">
        <f t="shared" si="17"/>
        <v>0.17167161923865112</v>
      </c>
      <c r="AN94" s="264">
        <f t="shared" si="17"/>
        <v>0.17180668738911425</v>
      </c>
      <c r="AO94" s="264">
        <f t="shared" si="17"/>
        <v>0.17194175553957738</v>
      </c>
      <c r="AP94" s="264">
        <f t="shared" si="17"/>
        <v>0.17207682369004051</v>
      </c>
      <c r="AQ94" s="367">
        <f t="shared" si="6"/>
        <v>0.17221189184050389</v>
      </c>
      <c r="AS94" s="457">
        <v>0.03</v>
      </c>
      <c r="AT94" s="458">
        <v>-2.8000000000000001E-2</v>
      </c>
      <c r="AU94" s="458">
        <v>4.0000000000000001E-3</v>
      </c>
      <c r="AV94" s="458">
        <v>1.6999999999999999E-3</v>
      </c>
      <c r="AW94" s="446">
        <v>1.6999999999999999E-3</v>
      </c>
      <c r="AX94" s="274">
        <v>0.01</v>
      </c>
      <c r="AY94" s="267">
        <v>7.0000000000000001E-3</v>
      </c>
      <c r="AZ94" s="267">
        <v>0.02</v>
      </c>
    </row>
    <row r="95" spans="1:52" x14ac:dyDescent="0.25">
      <c r="A95" s="259" t="s">
        <v>212</v>
      </c>
      <c r="B95" s="266">
        <f>SUM('E-electricity'!B3:B43)/(SUM('Energy Use'!B59:B99)+SUM(Electrification!B4:B44))</f>
        <v>0.26117956619020372</v>
      </c>
      <c r="C95" s="266">
        <f>SUM('E-electricity'!C3:C43)/(SUM('Energy Use'!C59:C99)+SUM(Electrification!C4:C44))</f>
        <v>0.26044764427960804</v>
      </c>
      <c r="D95" s="266">
        <f t="shared" si="7"/>
        <v>0.26044764427960804</v>
      </c>
      <c r="E95" s="266">
        <f t="shared" si="8"/>
        <v>0.26044764427960804</v>
      </c>
      <c r="F95" s="266">
        <f t="shared" si="9"/>
        <v>0.26044764427960804</v>
      </c>
      <c r="G95" s="266">
        <f t="shared" si="10"/>
        <v>0.26044764427960804</v>
      </c>
      <c r="H95" s="266">
        <f t="shared" si="11"/>
        <v>0.26044764427960804</v>
      </c>
      <c r="I95" s="266">
        <f>SUM('E-electricity'!I3:I43)/(SUM('Energy Use'!I59:I99)+SUM(Electrification!I4:I44))</f>
        <v>0.2775694004150438</v>
      </c>
      <c r="J95" s="266">
        <f>SUM('E-electricity'!J3:J43)/(SUM('Energy Use'!J59:J99)+SUM(Electrification!J4:J44))</f>
        <v>0.28026227287413924</v>
      </c>
      <c r="K95" s="266">
        <f>SUM('E-electricity'!K3:K43)/(SUM('Energy Use'!K59:K99)+SUM(Electrification!K4:K44))</f>
        <v>0.28232915944272691</v>
      </c>
      <c r="L95" s="266">
        <f>SUM('E-electricity'!L3:L43)/(SUM('Energy Use'!L59:L99)+SUM(Electrification!L4:L44))</f>
        <v>0.28404185294954387</v>
      </c>
      <c r="M95" s="266">
        <f>SUM('E-electricity'!M3:M43)/(SUM('Energy Use'!M59:M99)+SUM(Electrification!M4:M44))</f>
        <v>0.28568723242646821</v>
      </c>
      <c r="N95" s="266">
        <f>SUM('E-electricity'!N3:N43)/(SUM('Energy Use'!N59:N99)+SUM(Electrification!N4:N44))</f>
        <v>0.28884578984705861</v>
      </c>
      <c r="O95" s="266">
        <f>SUM('E-electricity'!O3:O43)/(SUM('Energy Use'!O59:O99)+SUM(Electrification!O4:O44))</f>
        <v>0.29218796751341192</v>
      </c>
      <c r="P95" s="266">
        <f>SUM('E-electricity'!P3:P43)/(SUM('Energy Use'!P59:P99)+SUM(Electrification!P4:P44))</f>
        <v>0.29565617736179134</v>
      </c>
      <c r="Q95" s="266">
        <f>SUM('E-electricity'!Q3:Q43)/(SUM('Energy Use'!Q59:Q99)+SUM(Electrification!Q4:Q44))</f>
        <v>0.29918233945228084</v>
      </c>
      <c r="R95" s="266">
        <f>SUM('E-electricity'!R3:R43)/(SUM('Energy Use'!R59:R99)+SUM(Electrification!R4:R44))</f>
        <v>0.30268500462555098</v>
      </c>
      <c r="S95" s="266">
        <f>SUM('E-electricity'!S3:S43)/(SUM('Energy Use'!S59:S99)+SUM(Electrification!S4:S44))</f>
        <v>0.30684389498955755</v>
      </c>
      <c r="T95" s="266">
        <f>SUM('E-electricity'!T3:T43)/(SUM('Energy Use'!T59:T99)+SUM(Electrification!T4:T44))</f>
        <v>0.31091936772626333</v>
      </c>
      <c r="U95" s="266">
        <f>SUM('E-electricity'!U3:U43)/(SUM('Energy Use'!U59:U99)+SUM(Electrification!U4:U44))</f>
        <v>0.31490155083114091</v>
      </c>
      <c r="V95" s="266">
        <f>SUM('E-electricity'!V3:V43)/(SUM('Energy Use'!V59:V99)+SUM(Electrification!V4:V44))</f>
        <v>0.31878147957887826</v>
      </c>
      <c r="W95" s="266">
        <f>SUM('E-electricity'!W3:W43)/(SUM('Energy Use'!W59:W99)+SUM(Electrification!W4:W44))</f>
        <v>0.3225511407541225</v>
      </c>
      <c r="X95" s="266">
        <f>SUM('E-electricity'!X3:X43)/(SUM('Energy Use'!X59:X99)+SUM(Electrification!X4:X44))</f>
        <v>0.3270729233369109</v>
      </c>
      <c r="Y95" s="266">
        <f>SUM('E-electricity'!Y3:Y43)/(SUM('Energy Use'!Y59:Y99)+SUM(Electrification!Y4:Y44))</f>
        <v>0.33151867882409725</v>
      </c>
      <c r="Z95" s="266">
        <f>SUM('E-electricity'!Z3:Z43)/(SUM('Energy Use'!Z59:Z99)+SUM(Electrification!Z4:Z44))</f>
        <v>0.33588224190423271</v>
      </c>
      <c r="AA95" s="266">
        <f>SUM('E-electricity'!AA3:AA43)/(SUM('Energy Use'!AA59:AA99)+SUM(Electrification!AA4:AA44))</f>
        <v>0.34015846372827696</v>
      </c>
      <c r="AB95" s="266">
        <f>SUM('E-electricity'!AB3:AB43)/(SUM('Energy Use'!AB59:AB99)+SUM(Electrification!AB4:AB44))</f>
        <v>0.34434323210104328</v>
      </c>
      <c r="AC95" s="266">
        <f>SUM('E-electricity'!AC3:AC43)/(SUM('Energy Use'!AC59:AC99)+SUM(Electrification!AC4:AC44))</f>
        <v>0.34826616965656876</v>
      </c>
      <c r="AD95" s="266">
        <f>SUM('E-electricity'!AD3:AD43)/(SUM('Energy Use'!AD59:AD99)+SUM(Electrification!AD4:AD44))</f>
        <v>0.35209929993200617</v>
      </c>
      <c r="AE95" s="266">
        <f>SUM('E-electricity'!AE3:AE43)/(SUM('Energy Use'!AE59:AE99)+SUM(Electrification!AE4:AE44))</f>
        <v>0.35584127506091889</v>
      </c>
      <c r="AF95" s="266">
        <f>SUM('E-electricity'!AF3:AF43)/(SUM('Energy Use'!AF59:AF99)+SUM(Electrification!AF4:AF44))</f>
        <v>0.35949176631325058</v>
      </c>
      <c r="AG95" s="266">
        <f>SUM('E-electricity'!AG3:AG43)/(SUM('Energy Use'!AG59:AG99)+SUM(Electrification!AG4:AG44))</f>
        <v>0.3630514476691758</v>
      </c>
      <c r="AH95" s="266">
        <f>SUM('E-electricity'!AH3:AH43)/(SUM('Energy Use'!AH59:AH99)+SUM(Electrification!AH4:AH44))</f>
        <v>0.36609722268821976</v>
      </c>
      <c r="AI95" s="266">
        <f>SUM('E-electricity'!AI3:AI43)/(SUM('Energy Use'!AI59:AI99)+SUM(Electrification!AI4:AI44))</f>
        <v>0.36904703166528258</v>
      </c>
      <c r="AJ95" s="266">
        <f>SUM('E-electricity'!AJ3:AJ43)/(SUM('Energy Use'!AJ59:AJ99)+SUM(Electrification!AJ4:AJ44))</f>
        <v>0.37190380238124215</v>
      </c>
      <c r="AK95" s="266">
        <f>SUM('E-electricity'!AK3:AK43)/(SUM('Energy Use'!AK59:AK99)+SUM(Electrification!AK4:AK44))</f>
        <v>0.37467129034224855</v>
      </c>
      <c r="AL95" s="266">
        <f>SUM('E-electricity'!AL3:AL43)/(SUM('Energy Use'!AL59:AL99)+SUM(Electrification!AL4:AL44))</f>
        <v>0.37735403574767745</v>
      </c>
      <c r="AM95" s="266">
        <f>SUM('E-electricity'!AM3:AM43)/(SUM('Energy Use'!AM59:AM99)+SUM(Electrification!AM4:AM44))</f>
        <v>0.38000653827698272</v>
      </c>
      <c r="AN95" s="266">
        <f>SUM('E-electricity'!AN3:AN43)/(SUM('Energy Use'!AN59:AN99)+SUM(Electrification!AN4:AN44))</f>
        <v>0.38258703029184127</v>
      </c>
      <c r="AO95" s="266">
        <f>SUM('E-electricity'!AO3:AO43)/(SUM('Energy Use'!AO59:AO99)+SUM(Electrification!AO4:AO44))</f>
        <v>0.38510221589105093</v>
      </c>
      <c r="AP95" s="266">
        <f>SUM('E-electricity'!AP3:AP43)/(SUM('Energy Use'!AP59:AP99)+SUM(Electrification!AP4:AP44))</f>
        <v>0.38755940987845161</v>
      </c>
      <c r="AQ95" s="368"/>
      <c r="AS95" s="227"/>
      <c r="AT95" s="228"/>
      <c r="AU95" s="228"/>
      <c r="AV95" s="228"/>
      <c r="AW95" s="441"/>
      <c r="AX95" s="441"/>
      <c r="AY95" s="256"/>
      <c r="AZ95" s="256"/>
    </row>
  </sheetData>
  <phoneticPr fontId="3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4290-95DA-44F9-82DA-C2379EF1A065}">
  <sheetPr codeName="Sheet36"/>
  <dimension ref="A1:AR81"/>
  <sheetViews>
    <sheetView topLeftCell="A46" workbookViewId="0">
      <selection activeCell="I81" sqref="I81"/>
    </sheetView>
  </sheetViews>
  <sheetFormatPr defaultRowHeight="13.8" x14ac:dyDescent="0.25"/>
  <cols>
    <col min="1" max="1" width="18" customWidth="1"/>
    <col min="2" max="43" width="10.33203125" customWidth="1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36" t="s">
        <v>287</v>
      </c>
      <c r="B2" s="265">
        <f>('Energy Use'!B58+Electrification!B3)*Electrification!B52</f>
        <v>456171561565499.94</v>
      </c>
      <c r="C2" s="265">
        <f>('Energy Use'!C58+Electrification!C3)*Electrification!C52</f>
        <v>485499832636500</v>
      </c>
      <c r="D2" s="265">
        <f>('Energy Use'!D58+Electrification!D3)*Electrification!D52</f>
        <v>509413140776125.38</v>
      </c>
      <c r="E2" s="265">
        <f>('Energy Use'!E58+Electrification!E3)*Electrification!E52</f>
        <v>516619084686057.38</v>
      </c>
      <c r="F2" s="265">
        <f>('Energy Use'!F58+Electrification!F3)*Electrification!F52</f>
        <v>555812592281842.44</v>
      </c>
      <c r="G2" s="265">
        <f>('Energy Use'!G58+Electrification!G3)*Electrification!G52</f>
        <v>583964811340141.25</v>
      </c>
      <c r="H2" s="265">
        <f>('Energy Use'!H58+Electrification!H3)*Electrification!H52</f>
        <v>600084742728089.75</v>
      </c>
      <c r="I2" s="265">
        <f>('Energy Use'!I58+Electrification!I3)*Electrification!I52</f>
        <v>639894151595463.25</v>
      </c>
      <c r="J2" s="265">
        <f>('Energy Use'!J58+Electrification!J3)*Electrification!J52</f>
        <v>667504896840873.25</v>
      </c>
      <c r="K2" s="265">
        <f>('Energy Use'!K58+Electrification!K3)*Electrification!K52</f>
        <v>694362476524719</v>
      </c>
      <c r="L2" s="265">
        <f>('Energy Use'!L58+Electrification!L3)*Electrification!L52</f>
        <v>720353719569934.5</v>
      </c>
      <c r="M2" s="265">
        <f>('Energy Use'!M58+Electrification!M3)*Electrification!M52</f>
        <v>757933837155245.63</v>
      </c>
      <c r="N2" s="265">
        <f>('Energy Use'!N58+Electrification!N3)*Electrification!N52</f>
        <v>769120866869762.13</v>
      </c>
      <c r="O2" s="265">
        <f>('Energy Use'!O58+Electrification!O3)*Electrification!O52</f>
        <v>791715187123111.25</v>
      </c>
      <c r="P2" s="265">
        <f>('Energy Use'!P58+Electrification!P3)*Electrification!P52</f>
        <v>813094225543767.13</v>
      </c>
      <c r="Q2" s="265">
        <f>('Energy Use'!Q58+Electrification!Q3)*Electrification!Q52</f>
        <v>833206394365867.75</v>
      </c>
      <c r="R2" s="265">
        <f>('Energy Use'!R58+Electrification!R3)*Electrification!R52</f>
        <v>846773656005657.75</v>
      </c>
      <c r="S2" s="265">
        <f>('Energy Use'!S58+Electrification!S3)*Electrification!S52</f>
        <v>869093694066177.88</v>
      </c>
      <c r="T2" s="265">
        <f>('Energy Use'!T58+Electrification!T3)*Electrification!T52</f>
        <v>884818217064915.75</v>
      </c>
      <c r="U2" s="265">
        <f>('Energy Use'!U58+Electrification!U3)*Electrification!U52</f>
        <v>899189218742560</v>
      </c>
      <c r="V2" s="265">
        <f>('Energy Use'!V58+Electrification!V3)*Electrification!V52</f>
        <v>912220863592558.63</v>
      </c>
      <c r="W2" s="265">
        <f>('Energy Use'!W58+Electrification!W3)*Electrification!W52</f>
        <v>923938533936190.38</v>
      </c>
      <c r="X2" s="265">
        <f>('Energy Use'!X58+Electrification!X3)*Electrification!X52</f>
        <v>934378043522055.13</v>
      </c>
      <c r="Y2" s="265">
        <f>('Energy Use'!Y58+Electrification!Y3)*Electrification!Y52</f>
        <v>943584784898330.13</v>
      </c>
      <c r="Z2" s="265">
        <f>('Energy Use'!Z58+Electrification!Z3)*Electrification!Z52</f>
        <v>951612832476592.25</v>
      </c>
      <c r="AA2" s="265">
        <f>('Energy Use'!AA58+Electrification!AA3)*Electrification!AA52</f>
        <v>958524022160069</v>
      </c>
      <c r="AB2" s="265">
        <f>('Energy Use'!AB58+Electrification!AB3)*Electrification!AB52</f>
        <v>964387027010028.13</v>
      </c>
      <c r="AC2" s="265">
        <f>('Energy Use'!AC58+Electrification!AC3)*Electrification!AC52</f>
        <v>969276446756682.38</v>
      </c>
      <c r="AD2" s="265">
        <f>('Energy Use'!AD58+Electrification!AD3)*Electrification!AD52</f>
        <v>973271927108453.63</v>
      </c>
      <c r="AE2" s="265">
        <f>('Energy Use'!AE58+Electrification!AE3)*Electrification!AE52</f>
        <v>976457322854135.25</v>
      </c>
      <c r="AF2" s="265">
        <f>('Energy Use'!AF58+Electrification!AF3)*Electrification!AF52</f>
        <v>978919916758153.88</v>
      </c>
      <c r="AG2" s="265">
        <f>('Energy Use'!AG58+Electrification!AG3)*Electrification!AG52</f>
        <v>980749704284253.88</v>
      </c>
      <c r="AH2" s="265">
        <f>('Energy Use'!AH58+Electrification!AH3)*Electrification!AH52</f>
        <v>982038752302486</v>
      </c>
      <c r="AI2" s="265">
        <f>('Energy Use'!AI58+Electrification!AI3)*Electrification!AI52</f>
        <v>982880638185648.25</v>
      </c>
      <c r="AJ2" s="265">
        <f>('Energy Use'!AJ58+Electrification!AJ3)*Electrification!AJ52</f>
        <v>983369974121583.25</v>
      </c>
      <c r="AK2" s="265">
        <f>('Energy Use'!AK58+Electrification!AK3)*Electrification!AK52</f>
        <v>983602020086811.38</v>
      </c>
      <c r="AL2" s="265">
        <f>('Energy Use'!AL58+Electrification!AL3)*Electrification!AL52</f>
        <v>983672387766460.25</v>
      </c>
      <c r="AM2" s="265">
        <f>('Energy Use'!AM58+Electrification!AM3)*Electrification!AM52</f>
        <v>983676836780743.75</v>
      </c>
      <c r="AN2" s="265">
        <f>('Energy Use'!AN58+Electrification!AN3)*Electrification!AN52</f>
        <v>983711163899070.75</v>
      </c>
      <c r="AO2" s="265">
        <f>('Energy Use'!AO58+Electrification!AO3)*Electrification!AO52</f>
        <v>983871185494516.38</v>
      </c>
      <c r="AP2" s="265">
        <f>('Energy Use'!AP58+Electrification!AP3)*Electrification!AP52</f>
        <v>984252813316533</v>
      </c>
      <c r="AQ2" s="265">
        <f>('Energy Use'!AQ58+Electrification!AQ3)*Electrification!AQ52</f>
        <v>984722312591499</v>
      </c>
      <c r="AR2" s="133" t="str">
        <f>VLOOKUP($A2,'Sector Match'!$A$1:$B$43,2,0)</f>
        <v>agriculture and forestry 01T03</v>
      </c>
    </row>
    <row r="3" spans="1:44" x14ac:dyDescent="0.25">
      <c r="A3" s="36" t="s">
        <v>2</v>
      </c>
      <c r="B3" s="238">
        <f>('Energy Use'!B59+Electrification!B4)*Electrification!B53</f>
        <v>350343689466391.31</v>
      </c>
      <c r="C3" s="238">
        <f>('Energy Use'!C59+Electrification!C4)*Electrification!C53</f>
        <v>310098673153218.81</v>
      </c>
      <c r="D3" s="238">
        <f>('Energy Use'!D59+Electrification!D4)*Electrification!D53</f>
        <v>335097669723487.81</v>
      </c>
      <c r="E3" s="238">
        <f>('Energy Use'!E59+Electrification!E4)*Electrification!E53</f>
        <v>351330948976986.5</v>
      </c>
      <c r="F3" s="238">
        <f>('Energy Use'!F59+Electrification!F4)*Electrification!F53</f>
        <v>384811740814107.69</v>
      </c>
      <c r="G3" s="238">
        <f>('Energy Use'!G59+Electrification!G4)*Electrification!G53</f>
        <v>404774538730163.31</v>
      </c>
      <c r="H3" s="238">
        <f>('Energy Use'!H59+Electrification!H4)*Electrification!H53</f>
        <v>424725187797922.44</v>
      </c>
      <c r="I3" s="238">
        <f>('Energy Use'!I59+Electrification!I4)*Electrification!I53</f>
        <v>432393038692793.81</v>
      </c>
      <c r="J3" s="238">
        <f>('Energy Use'!J59+Electrification!J4)*Electrification!J53</f>
        <v>440083931535853.5</v>
      </c>
      <c r="K3" s="238">
        <f>('Energy Use'!K59+Electrification!K4)*Electrification!K53</f>
        <v>447797841363661.94</v>
      </c>
      <c r="L3" s="238">
        <f>('Energy Use'!L59+Electrification!L4)*Electrification!L53</f>
        <v>455534743212779.5</v>
      </c>
      <c r="M3" s="238">
        <f>('Energy Use'!M59+Electrification!M4)*Electrification!M53</f>
        <v>463294612119766.38</v>
      </c>
      <c r="N3" s="238">
        <f>('Energy Use'!N59+Electrification!N4)*Electrification!N53</f>
        <v>466476004437093.13</v>
      </c>
      <c r="O3" s="238">
        <f>('Energy Use'!O59+Electrification!O4)*Electrification!O53</f>
        <v>469663426717366.13</v>
      </c>
      <c r="P3" s="238">
        <f>('Energy Use'!P59+Electrification!P4)*Electrification!P53</f>
        <v>472856874554916</v>
      </c>
      <c r="Q3" s="238">
        <f>('Energy Use'!Q59+Electrification!Q4)*Electrification!Q53</f>
        <v>476056343544073.13</v>
      </c>
      <c r="R3" s="238">
        <f>('Energy Use'!R59+Electrification!R4)*Electrification!R53</f>
        <v>479261829279168.06</v>
      </c>
      <c r="S3" s="238">
        <f>('Energy Use'!S59+Electrification!S4)*Electrification!S53</f>
        <v>475213140720008.38</v>
      </c>
      <c r="T3" s="238">
        <f>('Energy Use'!T59+Electrification!T4)*Electrification!T53</f>
        <v>471157953663570.19</v>
      </c>
      <c r="U3" s="238">
        <f>('Energy Use'!U59+Electrification!U4)*Electrification!U53</f>
        <v>467096269516860.75</v>
      </c>
      <c r="V3" s="238">
        <f>('Energy Use'!V59+Electrification!V4)*Electrification!V53</f>
        <v>463028089686887.19</v>
      </c>
      <c r="W3" s="238">
        <f>('Energy Use'!W59+Electrification!W4)*Electrification!W53</f>
        <v>458953415580656.69</v>
      </c>
      <c r="X3" s="238">
        <f>('Energy Use'!X59+Electrification!X4)*Electrification!X53</f>
        <v>452222507351165.75</v>
      </c>
      <c r="Y3" s="238">
        <f>('Energy Use'!Y59+Electrification!Y4)*Electrification!Y53</f>
        <v>445481242047836.75</v>
      </c>
      <c r="Z3" s="238">
        <f>('Energy Use'!Z59+Electrification!Z4)*Electrification!Z53</f>
        <v>438729621921881.06</v>
      </c>
      <c r="AA3" s="238">
        <f>('Energy Use'!AA59+Electrification!AA4)*Electrification!AA53</f>
        <v>431967649224510.38</v>
      </c>
      <c r="AB3" s="238">
        <f>('Energy Use'!AB59+Electrification!AB4)*Electrification!AB53</f>
        <v>425195326206936.06</v>
      </c>
      <c r="AC3" s="238">
        <f>('Energy Use'!AC59+Electrification!AC4)*Electrification!AC53</f>
        <v>418412655120369.75</v>
      </c>
      <c r="AD3" s="238">
        <f>('Energy Use'!AD59+Electrification!AD4)*Electrification!AD53</f>
        <v>411619638216023</v>
      </c>
      <c r="AE3" s="238">
        <f>('Energy Use'!AE59+Electrification!AE4)*Electrification!AE53</f>
        <v>404816277745107.31</v>
      </c>
      <c r="AF3" s="238">
        <f>('Energy Use'!AF59+Electrification!AF4)*Electrification!AF53</f>
        <v>398002575958834.13</v>
      </c>
      <c r="AG3" s="238">
        <f>('Energy Use'!AG59+Electrification!AG4)*Electrification!AG53</f>
        <v>391178535108415.06</v>
      </c>
      <c r="AH3" s="238">
        <f>('Energy Use'!AH59+Electrification!AH4)*Electrification!AH53</f>
        <v>382564786345778.88</v>
      </c>
      <c r="AI3" s="238">
        <f>('Energy Use'!AI59+Electrification!AI4)*Electrification!AI53</f>
        <v>373938129699042.06</v>
      </c>
      <c r="AJ3" s="238">
        <f>('Energy Use'!AJ59+Electrification!AJ4)*Electrification!AJ53</f>
        <v>365298567982218.88</v>
      </c>
      <c r="AK3" s="238">
        <f>('Energy Use'!AK59+Electrification!AK4)*Electrification!AK53</f>
        <v>356646104009323.81</v>
      </c>
      <c r="AL3" s="238">
        <f>('Energy Use'!AL59+Electrification!AL4)*Electrification!AL53</f>
        <v>347980740594371.38</v>
      </c>
      <c r="AM3" s="238">
        <f>('Energy Use'!AM59+Electrification!AM4)*Electrification!AM53</f>
        <v>341088283080593.56</v>
      </c>
      <c r="AN3" s="238">
        <f>('Energy Use'!AN59+Electrification!AN4)*Electrification!AN53</f>
        <v>334185503199155.31</v>
      </c>
      <c r="AO3" s="238">
        <f>('Energy Use'!AO59+Electrification!AO4)*Electrification!AO53</f>
        <v>327272403201268.25</v>
      </c>
      <c r="AP3" s="238">
        <f>('Energy Use'!AP59+Electrification!AP4)*Electrification!AP53</f>
        <v>320348985338143.81</v>
      </c>
      <c r="AQ3" s="238">
        <f>('Energy Use'!AQ59+Electrification!AQ4)*Electrification!AQ53</f>
        <v>313310605700105.88</v>
      </c>
      <c r="AR3" s="133" t="str">
        <f>VLOOKUP($A3,'Sector Match'!$A$1:$B$43,2,0)</f>
        <v>coal mining 05</v>
      </c>
    </row>
    <row r="4" spans="1:44" x14ac:dyDescent="0.25">
      <c r="A4" s="12" t="s">
        <v>3</v>
      </c>
      <c r="B4" s="236">
        <f>('Energy Use'!B60+Electrification!B5)*Electrification!B54</f>
        <v>148236978745361.31</v>
      </c>
      <c r="C4" s="236">
        <f>('Energy Use'!C60+Electrification!C5)*Electrification!C54</f>
        <v>158092881609818.72</v>
      </c>
      <c r="D4" s="236">
        <f>('Energy Use'!D60+Electrification!D5)*Electrification!D54</f>
        <v>171850843945290.66</v>
      </c>
      <c r="E4" s="236">
        <f>('Energy Use'!E60+Electrification!E5)*Electrification!E54</f>
        <v>181739147042748.25</v>
      </c>
      <c r="F4" s="236">
        <f>('Energy Use'!F60+Electrification!F5)*Electrification!F54</f>
        <v>200370562962137.41</v>
      </c>
      <c r="G4" s="236">
        <f>('Energy Use'!G60+Electrification!G5)*Electrification!G54</f>
        <v>211829607448094.84</v>
      </c>
      <c r="H4" s="236">
        <f>('Energy Use'!H60+Electrification!H5)*Electrification!H54</f>
        <v>223281680141435.25</v>
      </c>
      <c r="I4" s="236">
        <f>('Energy Use'!I60+Electrification!I5)*Electrification!I54</f>
        <v>229165413331072.03</v>
      </c>
      <c r="J4" s="236">
        <f>('Energy Use'!J60+Electrification!J5)*Electrification!J54</f>
        <v>235067541631497.78</v>
      </c>
      <c r="K4" s="236">
        <f>('Energy Use'!K60+Electrification!K5)*Electrification!K54</f>
        <v>240988045260891.81</v>
      </c>
      <c r="L4" s="236">
        <f>('Energy Use'!L60+Electrification!L5)*Electrification!L54</f>
        <v>246926904437433.53</v>
      </c>
      <c r="M4" s="236">
        <f>('Energy Use'!M60+Electrification!M5)*Electrification!M54</f>
        <v>252884099379302.16</v>
      </c>
      <c r="N4" s="236">
        <f>('Energy Use'!N60+Electrification!N5)*Electrification!N54</f>
        <v>256803059607158.34</v>
      </c>
      <c r="O4" s="236">
        <f>('Energy Use'!O60+Electrification!O5)*Electrification!O54</f>
        <v>260730539123380.66</v>
      </c>
      <c r="P4" s="236">
        <f>('Energy Use'!P60+Electrification!P5)*Electrification!P54</f>
        <v>264666531861089.97</v>
      </c>
      <c r="Q4" s="236">
        <f>('Energy Use'!Q60+Electrification!Q5)*Electrification!Q54</f>
        <v>268611031753407.06</v>
      </c>
      <c r="R4" s="236">
        <f>('Energy Use'!R60+Electrification!R5)*Electrification!R54</f>
        <v>272564032733452.63</v>
      </c>
      <c r="S4" s="236">
        <f>('Energy Use'!S60+Electrification!S5)*Electrification!S54</f>
        <v>276398351967760</v>
      </c>
      <c r="T4" s="236">
        <f>('Energy Use'!T60+Electrification!T5)*Electrification!T54</f>
        <v>280237967592260.56</v>
      </c>
      <c r="U4" s="236">
        <f>('Energy Use'!U60+Electrification!U5)*Electrification!U54</f>
        <v>284082878444781.56</v>
      </c>
      <c r="V4" s="236">
        <f>('Energy Use'!V60+Electrification!V5)*Electrification!V54</f>
        <v>287933083363149.94</v>
      </c>
      <c r="W4" s="236">
        <f>('Energy Use'!W60+Electrification!W5)*Electrification!W54</f>
        <v>291788581185192.81</v>
      </c>
      <c r="X4" s="236">
        <f>('Energy Use'!X60+Electrification!X5)*Electrification!X54</f>
        <v>293823483046698.13</v>
      </c>
      <c r="Y4" s="236">
        <f>('Energy Use'!Y60+Electrification!Y5)*Electrification!Y54</f>
        <v>295861011766060.13</v>
      </c>
      <c r="Z4" s="236">
        <f>('Energy Use'!Z60+Electrification!Z5)*Electrification!Z54</f>
        <v>297901166762831.69</v>
      </c>
      <c r="AA4" s="236">
        <f>('Energy Use'!AA60+Electrification!AA5)*Electrification!AA54</f>
        <v>299943947456565.31</v>
      </c>
      <c r="AB4" s="236">
        <f>('Energy Use'!AB60+Electrification!AB5)*Electrification!AB54</f>
        <v>301989353266813.88</v>
      </c>
      <c r="AC4" s="236">
        <f>('Energy Use'!AC60+Electrification!AC5)*Electrification!AC54</f>
        <v>304037383613129.81</v>
      </c>
      <c r="AD4" s="236">
        <f>('Energy Use'!AD60+Electrification!AD5)*Electrification!AD54</f>
        <v>306088037915065.88</v>
      </c>
      <c r="AE4" s="236">
        <f>('Energy Use'!AE60+Electrification!AE5)*Electrification!AE54</f>
        <v>308141315592174.81</v>
      </c>
      <c r="AF4" s="236">
        <f>('Energy Use'!AF60+Electrification!AF5)*Electrification!AF54</f>
        <v>310197216064009.19</v>
      </c>
      <c r="AG4" s="236">
        <f>('Energy Use'!AG60+Electrification!AG5)*Electrification!AG54</f>
        <v>312255738750121.88</v>
      </c>
      <c r="AH4" s="236">
        <f>('Energy Use'!AH60+Electrification!AH5)*Electrification!AH54</f>
        <v>314315964573469.44</v>
      </c>
      <c r="AI4" s="236">
        <f>('Energy Use'!AI60+Electrification!AI5)*Electrification!AI54</f>
        <v>316378810121872.94</v>
      </c>
      <c r="AJ4" s="236">
        <f>('Energy Use'!AJ60+Electrification!AJ5)*Electrification!AJ54</f>
        <v>318444274815175.38</v>
      </c>
      <c r="AK4" s="236">
        <f>('Energy Use'!AK60+Electrification!AK5)*Electrification!AK54</f>
        <v>320512358073220.19</v>
      </c>
      <c r="AL4" s="236">
        <f>('Energy Use'!AL60+Electrification!AL5)*Electrification!AL54</f>
        <v>322583059315850.44</v>
      </c>
      <c r="AM4" s="236">
        <f>('Energy Use'!AM60+Electrification!AM5)*Electrification!AM54</f>
        <v>322814404339301.94</v>
      </c>
      <c r="AN4" s="236">
        <f>('Energy Use'!AN60+Electrification!AN5)*Electrification!AN54</f>
        <v>323045713857718.25</v>
      </c>
      <c r="AO4" s="236">
        <f>('Energy Use'!AO60+Electrification!AO5)*Electrification!AO54</f>
        <v>323276987871447.88</v>
      </c>
      <c r="AP4" s="236">
        <f>('Energy Use'!AP60+Electrification!AP5)*Electrification!AP54</f>
        <v>323508226380839.5</v>
      </c>
      <c r="AQ4" s="236">
        <f>('Energy Use'!AQ60+Electrification!AQ5)*Electrification!AQ54</f>
        <v>323631336087616.06</v>
      </c>
      <c r="AR4" s="133" t="str">
        <f>VLOOKUP($A4,'Sector Match'!$A$1:$B$43,2,0)</f>
        <v>oil and gas extraction 06</v>
      </c>
    </row>
    <row r="5" spans="1:44" x14ac:dyDescent="0.25">
      <c r="A5" s="12" t="s">
        <v>4</v>
      </c>
      <c r="B5" s="236">
        <f>('Energy Use'!B61+Electrification!B6)*Electrification!B55</f>
        <v>143063694329710.72</v>
      </c>
      <c r="C5" s="236">
        <f>('Energy Use'!C61+Electrification!C6)*Electrification!C55</f>
        <v>152673035839758.28</v>
      </c>
      <c r="D5" s="236">
        <f>('Energy Use'!D61+Electrification!D6)*Electrification!D55</f>
        <v>168141243664242.28</v>
      </c>
      <c r="E5" s="236">
        <f>('Energy Use'!E61+Electrification!E6)*Electrification!E55</f>
        <v>181163011239078.66</v>
      </c>
      <c r="F5" s="236">
        <f>('Energy Use'!F61+Electrification!F6)*Electrification!F55</f>
        <v>202520634605800.56</v>
      </c>
      <c r="G5" s="236">
        <f>('Energy Use'!G61+Electrification!G6)*Electrification!G55</f>
        <v>216347239252885.81</v>
      </c>
      <c r="H5" s="236">
        <f>('Energy Use'!H61+Electrification!H6)*Electrification!H55</f>
        <v>230165435273930.88</v>
      </c>
      <c r="I5" s="236">
        <f>('Energy Use'!I61+Electrification!I6)*Electrification!I55</f>
        <v>235680057934960.63</v>
      </c>
      <c r="J5" s="236">
        <f>('Energy Use'!J61+Electrification!J6)*Electrification!J55</f>
        <v>241211776261565.09</v>
      </c>
      <c r="K5" s="236">
        <f>('Energy Use'!K61+Electrification!K6)*Electrification!K55</f>
        <v>246760571840509.34</v>
      </c>
      <c r="L5" s="236">
        <f>('Energy Use'!L61+Electrification!L6)*Electrification!L55</f>
        <v>252326426258558.59</v>
      </c>
      <c r="M5" s="236">
        <f>('Energy Use'!M61+Electrification!M6)*Electrification!M55</f>
        <v>257909321102478</v>
      </c>
      <c r="N5" s="236">
        <f>('Energy Use'!N61+Electrification!N6)*Electrification!N55</f>
        <v>258587623987581.34</v>
      </c>
      <c r="O5" s="236">
        <f>('Energy Use'!O61+Electrification!O6)*Electrification!O55</f>
        <v>259266666085011.97</v>
      </c>
      <c r="P5" s="236">
        <f>('Energy Use'!P61+Electrification!P6)*Electrification!P55</f>
        <v>259946446775787.56</v>
      </c>
      <c r="Q5" s="236">
        <f>('Energy Use'!Q61+Electrification!Q6)*Electrification!Q55</f>
        <v>260626965440925.69</v>
      </c>
      <c r="R5" s="236">
        <f>('Energy Use'!R61+Electrification!R6)*Electrification!R55</f>
        <v>261308221461444.06</v>
      </c>
      <c r="S5" s="236">
        <f>('Energy Use'!S61+Electrification!S6)*Electrification!S55</f>
        <v>258532459556300.56</v>
      </c>
      <c r="T5" s="236">
        <f>('Energy Use'!T61+Electrification!T6)*Electrification!T55</f>
        <v>255752321767618.94</v>
      </c>
      <c r="U5" s="236">
        <f>('Energy Use'!U61+Electrification!U6)*Electrification!U55</f>
        <v>252967809044263.16</v>
      </c>
      <c r="V5" s="236">
        <f>('Energy Use'!V61+Electrification!V6)*Electrification!V55</f>
        <v>250178922335097.13</v>
      </c>
      <c r="W5" s="236">
        <f>('Energy Use'!W61+Electrification!W6)*Electrification!W55</f>
        <v>247385662588984.56</v>
      </c>
      <c r="X5" s="236">
        <f>('Energy Use'!X61+Electrification!X6)*Electrification!X55</f>
        <v>241982070000933.34</v>
      </c>
      <c r="Y5" s="236">
        <f>('Energy Use'!Y61+Electrification!Y6)*Electrification!Y55</f>
        <v>236570304531854.72</v>
      </c>
      <c r="Z5" s="236">
        <f>('Energy Use'!Z61+Electrification!Z6)*Electrification!Z55</f>
        <v>231150367960868.5</v>
      </c>
      <c r="AA5" s="236">
        <f>('Energy Use'!AA61+Electrification!AA6)*Electrification!AA55</f>
        <v>225722262067094.5</v>
      </c>
      <c r="AB5" s="236">
        <f>('Energy Use'!AB61+Electrification!AB6)*Electrification!AB55</f>
        <v>220285988629652.53</v>
      </c>
      <c r="AC5" s="236">
        <f>('Energy Use'!AC61+Electrification!AC6)*Electrification!AC55</f>
        <v>214841549427662.34</v>
      </c>
      <c r="AD5" s="236">
        <f>('Energy Use'!AD61+Electrification!AD6)*Electrification!AD55</f>
        <v>209388946240243.78</v>
      </c>
      <c r="AE5" s="236">
        <f>('Energy Use'!AE61+Electrification!AE6)*Electrification!AE55</f>
        <v>203928180846516.66</v>
      </c>
      <c r="AF5" s="236">
        <f>('Energy Use'!AF61+Electrification!AF6)*Electrification!AF55</f>
        <v>198459255025600.75</v>
      </c>
      <c r="AG5" s="236">
        <f>('Energy Use'!AG61+Electrification!AG6)*Electrification!AG55</f>
        <v>192982170556615.88</v>
      </c>
      <c r="AH5" s="236">
        <f>('Energy Use'!AH61+Electrification!AH6)*Electrification!AH55</f>
        <v>188246916935556.59</v>
      </c>
      <c r="AI5" s="236">
        <f>('Energy Use'!AI61+Electrification!AI6)*Electrification!AI55</f>
        <v>183504592855173.47</v>
      </c>
      <c r="AJ5" s="236">
        <f>('Energy Use'!AJ61+Electrification!AJ6)*Electrification!AJ55</f>
        <v>178755199857370.44</v>
      </c>
      <c r="AK5" s="236">
        <f>('Energy Use'!AK61+Electrification!AK6)*Electrification!AK55</f>
        <v>173998739484051.19</v>
      </c>
      <c r="AL5" s="236">
        <f>('Energy Use'!AL61+Electrification!AL6)*Electrification!AL55</f>
        <v>169235213277119.69</v>
      </c>
      <c r="AM5" s="236">
        <f>('Energy Use'!AM61+Electrification!AM6)*Electrification!AM55</f>
        <v>164218838491246.13</v>
      </c>
      <c r="AN5" s="236">
        <f>('Energy Use'!AN61+Electrification!AN6)*Electrification!AN55</f>
        <v>159195047041233.94</v>
      </c>
      <c r="AO5" s="236">
        <f>('Energy Use'!AO61+Electrification!AO6)*Electrification!AO55</f>
        <v>154163840546446.84</v>
      </c>
      <c r="AP5" s="236">
        <f>('Energy Use'!AP61+Electrification!AP6)*Electrification!AP55</f>
        <v>149125220626248.56</v>
      </c>
      <c r="AQ5" s="236">
        <f>('Energy Use'!AQ61+Electrification!AQ6)*Electrification!AQ55</f>
        <v>144031082326079.59</v>
      </c>
      <c r="AR5" s="133" t="str">
        <f>VLOOKUP($A5,'Sector Match'!$A$1:$B$43,2,0)</f>
        <v>other mining and quarrying 07T08</v>
      </c>
    </row>
    <row r="6" spans="1:44" x14ac:dyDescent="0.25">
      <c r="A6" s="12" t="s">
        <v>5</v>
      </c>
      <c r="B6" s="236">
        <f>('Energy Use'!B62+Electrification!B7)*Electrification!B56</f>
        <v>131767833574657</v>
      </c>
      <c r="C6" s="236">
        <f>('Energy Use'!C62+Electrification!C7)*Electrification!C56</f>
        <v>112419693901000.98</v>
      </c>
      <c r="D6" s="236">
        <f>('Energy Use'!D62+Electrification!D7)*Electrification!D56</f>
        <v>120750455418098.36</v>
      </c>
      <c r="E6" s="236">
        <f>('Energy Use'!E62+Electrification!E7)*Electrification!E56</f>
        <v>125470371856932.03</v>
      </c>
      <c r="F6" s="236">
        <f>('Energy Use'!F62+Electrification!F7)*Electrification!F56</f>
        <v>136479084101602.52</v>
      </c>
      <c r="G6" s="236">
        <f>('Energy Use'!G62+Electrification!G7)*Electrification!G56</f>
        <v>142789974114020.16</v>
      </c>
      <c r="H6" s="236">
        <f>('Energy Use'!H62+Electrification!H7)*Electrification!H56</f>
        <v>149097022115265.66</v>
      </c>
      <c r="I6" s="236">
        <f>('Energy Use'!I62+Electrification!I7)*Electrification!I56</f>
        <v>157092549853250.78</v>
      </c>
      <c r="J6" s="236">
        <f>('Energy Use'!J62+Electrification!J7)*Electrification!J56</f>
        <v>165114149510071.03</v>
      </c>
      <c r="K6" s="236">
        <f>('Energy Use'!K62+Electrification!K7)*Electrification!K56</f>
        <v>173161793261263.19</v>
      </c>
      <c r="L6" s="236">
        <f>('Energy Use'!L62+Electrification!L7)*Electrification!L56</f>
        <v>181235453282363.97</v>
      </c>
      <c r="M6" s="236">
        <f>('Energy Use'!M62+Electrification!M7)*Electrification!M56</f>
        <v>189335101748910.28</v>
      </c>
      <c r="N6" s="236">
        <f>('Energy Use'!N62+Electrification!N7)*Electrification!N56</f>
        <v>193769659255923.5</v>
      </c>
      <c r="O6" s="236">
        <f>('Energy Use'!O62+Electrification!O7)*Electrification!O56</f>
        <v>198214189355468.44</v>
      </c>
      <c r="P6" s="236">
        <f>('Energy Use'!P62+Electrification!P7)*Electrification!P56</f>
        <v>202668684987568.91</v>
      </c>
      <c r="Q6" s="236">
        <f>('Energy Use'!Q62+Electrification!Q7)*Electrification!Q56</f>
        <v>207133139092248.84</v>
      </c>
      <c r="R6" s="236">
        <f>('Energy Use'!R62+Electrification!R7)*Electrification!R56</f>
        <v>211607544609532.09</v>
      </c>
      <c r="S6" s="236">
        <f>('Energy Use'!S62+Electrification!S7)*Electrification!S56</f>
        <v>212991195813531.22</v>
      </c>
      <c r="T6" s="236">
        <f>('Energy Use'!T62+Electrification!T7)*Electrification!T56</f>
        <v>214376624508975.44</v>
      </c>
      <c r="U6" s="236">
        <f>('Energy Use'!U62+Electrification!U7)*Electrification!U56</f>
        <v>215763830303038.03</v>
      </c>
      <c r="V6" s="236">
        <f>('Energy Use'!V62+Electrification!V7)*Electrification!V56</f>
        <v>217152812802892.31</v>
      </c>
      <c r="W6" s="236">
        <f>('Energy Use'!W62+Electrification!W7)*Electrification!W56</f>
        <v>218543571615711.63</v>
      </c>
      <c r="X6" s="236">
        <f>('Energy Use'!X62+Electrification!X7)*Electrification!X56</f>
        <v>218132828655664.16</v>
      </c>
      <c r="Y6" s="236">
        <f>('Energy Use'!Y62+Electrification!Y7)*Electrification!Y56</f>
        <v>217721230486380</v>
      </c>
      <c r="Z6" s="236">
        <f>('Energy Use'!Z62+Electrification!Z7)*Electrification!Z56</f>
        <v>217308777289554.53</v>
      </c>
      <c r="AA6" s="236">
        <f>('Energy Use'!AA62+Electrification!AA7)*Electrification!AA56</f>
        <v>216895469246883.16</v>
      </c>
      <c r="AB6" s="236">
        <f>('Energy Use'!AB62+Electrification!AB7)*Electrification!AB56</f>
        <v>216481306540061.16</v>
      </c>
      <c r="AC6" s="236">
        <f>('Energy Use'!AC62+Electrification!AC7)*Electrification!AC56</f>
        <v>213684062158049.84</v>
      </c>
      <c r="AD6" s="236">
        <f>('Energy Use'!AD62+Electrification!AD7)*Electrification!AD56</f>
        <v>210882503276401.19</v>
      </c>
      <c r="AE6" s="236">
        <f>('Energy Use'!AE62+Electrification!AE7)*Electrification!AE56</f>
        <v>208076630833027.94</v>
      </c>
      <c r="AF6" s="236">
        <f>('Energy Use'!AF62+Electrification!AF7)*Electrification!AF56</f>
        <v>205266445765842.84</v>
      </c>
      <c r="AG6" s="236">
        <f>('Energy Use'!AG62+Electrification!AG7)*Electrification!AG56</f>
        <v>202451949012758.81</v>
      </c>
      <c r="AH6" s="236">
        <f>('Energy Use'!AH62+Electrification!AH7)*Electrification!AH56</f>
        <v>197839985134786.28</v>
      </c>
      <c r="AI6" s="236">
        <f>('Energy Use'!AI62+Electrification!AI7)*Electrification!AI56</f>
        <v>193221118188125.72</v>
      </c>
      <c r="AJ6" s="236">
        <f>('Energy Use'!AJ62+Electrification!AJ7)*Electrification!AJ56</f>
        <v>188595349677853.03</v>
      </c>
      <c r="AK6" s="236">
        <f>('Energy Use'!AK62+Electrification!AK7)*Electrification!AK56</f>
        <v>183962681109044.13</v>
      </c>
      <c r="AL6" s="236">
        <f>('Energy Use'!AL62+Electrification!AL7)*Electrification!AL56</f>
        <v>179323113986774.78</v>
      </c>
      <c r="AM6" s="236">
        <f>('Energy Use'!AM62+Electrification!AM7)*Electrification!AM56</f>
        <v>174671979720931.16</v>
      </c>
      <c r="AN6" s="236">
        <f>('Energy Use'!AN62+Electrification!AN7)*Electrification!AN56</f>
        <v>170013943187127.47</v>
      </c>
      <c r="AO6" s="236">
        <f>('Energy Use'!AO62+Electrification!AO7)*Electrification!AO56</f>
        <v>165349005891911.47</v>
      </c>
      <c r="AP6" s="236">
        <f>('Energy Use'!AP62+Electrification!AP7)*Electrification!AP56</f>
        <v>160677169341830.81</v>
      </c>
      <c r="AQ6" s="236">
        <f>('Energy Use'!AQ62+Electrification!AQ7)*Electrification!AQ56</f>
        <v>155946348754604.22</v>
      </c>
      <c r="AR6" s="133" t="str">
        <f>VLOOKUP($A6,'Sector Match'!$A$1:$B$43,2,0)</f>
        <v>other mining and quarrying 07T08</v>
      </c>
    </row>
    <row r="7" spans="1:44" x14ac:dyDescent="0.25">
      <c r="A7" s="12" t="s">
        <v>6</v>
      </c>
      <c r="B7" s="236">
        <f>('Energy Use'!B63+Electrification!B8)*Electrification!B57</f>
        <v>87814092277605.094</v>
      </c>
      <c r="C7" s="236">
        <f>('Energy Use'!C63+Electrification!C8)*Electrification!C57</f>
        <v>77011866052616</v>
      </c>
      <c r="D7" s="236">
        <f>('Energy Use'!D63+Electrification!D8)*Electrification!D57</f>
        <v>80023959883997.063</v>
      </c>
      <c r="E7" s="236">
        <f>('Energy Use'!E63+Electrification!E8)*Electrification!E57</f>
        <v>78968558452708.219</v>
      </c>
      <c r="F7" s="236">
        <f>('Energy Use'!F63+Electrification!F8)*Electrification!F57</f>
        <v>82354021229407.219</v>
      </c>
      <c r="G7" s="236">
        <f>('Energy Use'!G63+Electrification!G8)*Electrification!G57</f>
        <v>83267935379124.453</v>
      </c>
      <c r="H7" s="236">
        <f>('Energy Use'!H63+Electrification!H8)*Electrification!H57</f>
        <v>84181287384919.5</v>
      </c>
      <c r="I7" s="236">
        <f>('Energy Use'!I63+Electrification!I8)*Electrification!I57</f>
        <v>85378399378010.188</v>
      </c>
      <c r="J7" s="236">
        <f>('Energy Use'!J63+Electrification!J8)*Electrification!J57</f>
        <v>86578984270111.953</v>
      </c>
      <c r="K7" s="236">
        <f>('Energy Use'!K63+Electrification!K8)*Electrification!K57</f>
        <v>87783038273066.844</v>
      </c>
      <c r="L7" s="236">
        <f>('Energy Use'!L63+Electrification!L8)*Electrification!L57</f>
        <v>88990557598716.922</v>
      </c>
      <c r="M7" s="236">
        <f>('Energy Use'!M63+Electrification!M8)*Electrification!M57</f>
        <v>90201538458904.344</v>
      </c>
      <c r="N7" s="236">
        <f>('Energy Use'!N63+Electrification!N8)*Electrification!N57</f>
        <v>89247287342169.859</v>
      </c>
      <c r="O7" s="236">
        <f>('Energy Use'!O63+Electrification!O8)*Electrification!O57</f>
        <v>88290440628412.469</v>
      </c>
      <c r="P7" s="236">
        <f>('Energy Use'!P63+Electrification!P8)*Electrification!P57</f>
        <v>87331000100439.063</v>
      </c>
      <c r="Q7" s="236">
        <f>('Energy Use'!Q63+Electrification!Q8)*Electrification!Q57</f>
        <v>86368967541056.484</v>
      </c>
      <c r="R7" s="236">
        <f>('Energy Use'!R63+Electrification!R8)*Electrification!R57</f>
        <v>85404344733071.578</v>
      </c>
      <c r="S7" s="236">
        <f>('Energy Use'!S63+Electrification!S8)*Electrification!S57</f>
        <v>83971298055435.328</v>
      </c>
      <c r="T7" s="236">
        <f>('Energy Use'!T63+Electrification!T8)*Electrification!T57</f>
        <v>82536050701418.5</v>
      </c>
      <c r="U7" s="236">
        <f>('Energy Use'!U63+Electrification!U8)*Electrification!U57</f>
        <v>81098603149285.391</v>
      </c>
      <c r="V7" s="236">
        <f>('Energy Use'!V63+Electrification!V8)*Electrification!V57</f>
        <v>79658955877300.375</v>
      </c>
      <c r="W7" s="236">
        <f>('Energy Use'!W63+Electrification!W8)*Electrification!W57</f>
        <v>78217109363727.766</v>
      </c>
      <c r="X7" s="236">
        <f>('Energy Use'!X63+Electrification!X8)*Electrification!X57</f>
        <v>76201197687674.844</v>
      </c>
      <c r="Y7" s="236">
        <f>('Energy Use'!Y63+Electrification!Y8)*Electrification!Y57</f>
        <v>74182253451374.656</v>
      </c>
      <c r="Z7" s="236">
        <f>('Energy Use'!Z63+Electrification!Z8)*Electrification!Z57</f>
        <v>72160277315287.469</v>
      </c>
      <c r="AA7" s="236">
        <f>('Energy Use'!AA63+Electrification!AA8)*Electrification!AA57</f>
        <v>70135269939873.523</v>
      </c>
      <c r="AB7" s="236">
        <f>('Energy Use'!AB63+Electrification!AB8)*Electrification!AB57</f>
        <v>68107231985593.086</v>
      </c>
      <c r="AC7" s="236">
        <f>('Energy Use'!AC63+Electrification!AC8)*Electrification!AC57</f>
        <v>66578371657738.531</v>
      </c>
      <c r="AD7" s="236">
        <f>('Energy Use'!AD63+Electrification!AD8)*Electrification!AD57</f>
        <v>65047211531323.031</v>
      </c>
      <c r="AE7" s="236">
        <f>('Energy Use'!AE63+Electrification!AE8)*Electrification!AE57</f>
        <v>63513752107385.375</v>
      </c>
      <c r="AF7" s="236">
        <f>('Energy Use'!AF63+Electrification!AF8)*Electrification!AF57</f>
        <v>61977993886964.398</v>
      </c>
      <c r="AG7" s="236">
        <f>('Energy Use'!AG63+Electrification!AG8)*Electrification!AG57</f>
        <v>60439937371098.953</v>
      </c>
      <c r="AH7" s="236">
        <f>('Energy Use'!AH63+Electrification!AH8)*Electrification!AH57</f>
        <v>59547622483257.469</v>
      </c>
      <c r="AI7" s="236">
        <f>('Energy Use'!AI63+Electrification!AI8)*Electrification!AI57</f>
        <v>58653947495166.5</v>
      </c>
      <c r="AJ7" s="236">
        <f>('Energy Use'!AJ63+Electrification!AJ8)*Electrification!AJ57</f>
        <v>57758912702894.445</v>
      </c>
      <c r="AK7" s="236">
        <f>('Energy Use'!AK63+Electrification!AK8)*Electrification!AK57</f>
        <v>56862518402509.688</v>
      </c>
      <c r="AL7" s="236">
        <f>('Energy Use'!AL63+Electrification!AL8)*Electrification!AL57</f>
        <v>55964764890080.609</v>
      </c>
      <c r="AM7" s="236">
        <f>('Energy Use'!AM63+Electrification!AM8)*Electrification!AM57</f>
        <v>55575047758144.57</v>
      </c>
      <c r="AN7" s="236">
        <f>('Energy Use'!AN63+Electrification!AN8)*Electrification!AN57</f>
        <v>55184705504357.867</v>
      </c>
      <c r="AO7" s="236">
        <f>('Energy Use'!AO63+Electrification!AO8)*Electrification!AO57</f>
        <v>54793738264250.922</v>
      </c>
      <c r="AP7" s="236">
        <f>('Energy Use'!AP63+Electrification!AP8)*Electrification!AP57</f>
        <v>54402146173354.148</v>
      </c>
      <c r="AQ7" s="236">
        <f>('Energy Use'!AQ63+Electrification!AQ8)*Electrification!AQ57</f>
        <v>53991896001799.938</v>
      </c>
      <c r="AR7" s="133" t="str">
        <f>VLOOKUP($A7,'Sector Match'!$A$1:$B$43,2,0)</f>
        <v>other mining and quarrying 07T08</v>
      </c>
    </row>
    <row r="8" spans="1:44" x14ac:dyDescent="0.25">
      <c r="A8" s="12" t="s">
        <v>7</v>
      </c>
      <c r="B8" s="236">
        <f>('Energy Use'!B64+Electrification!B9)*Electrification!B58</f>
        <v>0</v>
      </c>
      <c r="C8" s="236">
        <f>('Energy Use'!C64+Electrification!C9)*Electrification!C58</f>
        <v>0</v>
      </c>
      <c r="D8" s="236">
        <f>('Energy Use'!D64+Electrification!D9)*Electrification!D58</f>
        <v>0</v>
      </c>
      <c r="E8" s="236">
        <f>('Energy Use'!E64+Electrification!E9)*Electrification!E58</f>
        <v>0</v>
      </c>
      <c r="F8" s="236">
        <f>('Energy Use'!F64+Electrification!F9)*Electrification!F58</f>
        <v>0</v>
      </c>
      <c r="G8" s="236">
        <f>('Energy Use'!G64+Electrification!G9)*Electrification!G58</f>
        <v>0</v>
      </c>
      <c r="H8" s="236">
        <f>('Energy Use'!H64+Electrification!H9)*Electrification!H58</f>
        <v>0</v>
      </c>
      <c r="I8" s="236">
        <f>('Energy Use'!I64+Electrification!I9)*Electrification!I58</f>
        <v>0</v>
      </c>
      <c r="J8" s="236">
        <f>('Energy Use'!J64+Electrification!J9)*Electrification!J58</f>
        <v>0</v>
      </c>
      <c r="K8" s="236">
        <f>('Energy Use'!K64+Electrification!K9)*Electrification!K58</f>
        <v>0</v>
      </c>
      <c r="L8" s="236">
        <f>('Energy Use'!L64+Electrification!L9)*Electrification!L58</f>
        <v>0</v>
      </c>
      <c r="M8" s="236">
        <f>('Energy Use'!M64+Electrification!M9)*Electrification!M58</f>
        <v>0</v>
      </c>
      <c r="N8" s="236">
        <f>('Energy Use'!N64+Electrification!N9)*Electrification!N58</f>
        <v>0</v>
      </c>
      <c r="O8" s="236">
        <f>('Energy Use'!O64+Electrification!O9)*Electrification!O58</f>
        <v>0</v>
      </c>
      <c r="P8" s="236">
        <f>('Energy Use'!P64+Electrification!P9)*Electrification!P58</f>
        <v>0</v>
      </c>
      <c r="Q8" s="236">
        <f>('Energy Use'!Q64+Electrification!Q9)*Electrification!Q58</f>
        <v>0</v>
      </c>
      <c r="R8" s="236">
        <f>('Energy Use'!R64+Electrification!R9)*Electrification!R58</f>
        <v>0</v>
      </c>
      <c r="S8" s="236">
        <f>('Energy Use'!S64+Electrification!S9)*Electrification!S58</f>
        <v>0</v>
      </c>
      <c r="T8" s="236">
        <f>('Energy Use'!T64+Electrification!T9)*Electrification!T58</f>
        <v>0</v>
      </c>
      <c r="U8" s="236">
        <f>('Energy Use'!U64+Electrification!U9)*Electrification!U58</f>
        <v>0</v>
      </c>
      <c r="V8" s="236">
        <f>('Energy Use'!V64+Electrification!V9)*Electrification!V58</f>
        <v>0</v>
      </c>
      <c r="W8" s="236">
        <f>('Energy Use'!W64+Electrification!W9)*Electrification!W58</f>
        <v>0</v>
      </c>
      <c r="X8" s="236">
        <f>('Energy Use'!X64+Electrification!X9)*Electrification!X58</f>
        <v>0</v>
      </c>
      <c r="Y8" s="236">
        <f>('Energy Use'!Y64+Electrification!Y9)*Electrification!Y58</f>
        <v>0</v>
      </c>
      <c r="Z8" s="236">
        <f>('Energy Use'!Z64+Electrification!Z9)*Electrification!Z58</f>
        <v>0</v>
      </c>
      <c r="AA8" s="236">
        <f>('Energy Use'!AA64+Electrification!AA9)*Electrification!AA58</f>
        <v>0</v>
      </c>
      <c r="AB8" s="236">
        <f>('Energy Use'!AB64+Electrification!AB9)*Electrification!AB58</f>
        <v>0</v>
      </c>
      <c r="AC8" s="236">
        <f>('Energy Use'!AC64+Electrification!AC9)*Electrification!AC58</f>
        <v>0</v>
      </c>
      <c r="AD8" s="236">
        <f>('Energy Use'!AD64+Electrification!AD9)*Electrification!AD58</f>
        <v>0</v>
      </c>
      <c r="AE8" s="236">
        <f>('Energy Use'!AE64+Electrification!AE9)*Electrification!AE58</f>
        <v>0</v>
      </c>
      <c r="AF8" s="236">
        <f>('Energy Use'!AF64+Electrification!AF9)*Electrification!AF58</f>
        <v>0</v>
      </c>
      <c r="AG8" s="236">
        <f>('Energy Use'!AG64+Electrification!AG9)*Electrification!AG58</f>
        <v>0</v>
      </c>
      <c r="AH8" s="236">
        <f>('Energy Use'!AH64+Electrification!AH9)*Electrification!AH58</f>
        <v>0</v>
      </c>
      <c r="AI8" s="236">
        <f>('Energy Use'!AI64+Electrification!AI9)*Electrification!AI58</f>
        <v>0</v>
      </c>
      <c r="AJ8" s="236">
        <f>('Energy Use'!AJ64+Electrification!AJ9)*Electrification!AJ58</f>
        <v>0</v>
      </c>
      <c r="AK8" s="236">
        <f>('Energy Use'!AK64+Electrification!AK9)*Electrification!AK58</f>
        <v>0</v>
      </c>
      <c r="AL8" s="236">
        <f>('Energy Use'!AL64+Electrification!AL9)*Electrification!AL58</f>
        <v>0</v>
      </c>
      <c r="AM8" s="236">
        <f>('Energy Use'!AM64+Electrification!AM9)*Electrification!AM58</f>
        <v>0</v>
      </c>
      <c r="AN8" s="236">
        <f>('Energy Use'!AN64+Electrification!AN9)*Electrification!AN58</f>
        <v>0</v>
      </c>
      <c r="AO8" s="236">
        <f>('Energy Use'!AO64+Electrification!AO9)*Electrification!AO58</f>
        <v>0</v>
      </c>
      <c r="AP8" s="236">
        <f>('Energy Use'!AP64+Electrification!AP9)*Electrification!AP58</f>
        <v>0</v>
      </c>
      <c r="AQ8" s="236">
        <f>('Energy Use'!AQ64+Electrification!AQ9)*Electrification!AQ58</f>
        <v>0</v>
      </c>
      <c r="AR8" s="133" t="str">
        <f>VLOOKUP($A8,'Sector Match'!$A$1:$B$43,2,0)</f>
        <v>Mining Support Service Activities 09</v>
      </c>
    </row>
    <row r="9" spans="1:44" x14ac:dyDescent="0.25">
      <c r="A9" s="12" t="s">
        <v>8</v>
      </c>
      <c r="B9" s="236">
        <f>('Energy Use'!B65+Electrification!B10)*Electrification!B59</f>
        <v>72207672997420.844</v>
      </c>
      <c r="C9" s="236">
        <f>('Energy Use'!C65+Electrification!C10)*Electrification!C59</f>
        <v>55176206885577.039</v>
      </c>
      <c r="D9" s="236">
        <f>('Energy Use'!D65+Electrification!D10)*Electrification!D59</f>
        <v>51218775709682.805</v>
      </c>
      <c r="E9" s="236">
        <f>('Energy Use'!E65+Electrification!E10)*Electrification!E59</f>
        <v>66480619881384.531</v>
      </c>
      <c r="F9" s="236">
        <f>('Energy Use'!F65+Electrification!F10)*Electrification!F59</f>
        <v>69302283208750.875</v>
      </c>
      <c r="G9" s="236">
        <f>('Energy Use'!G65+Electrification!G10)*Electrification!G59</f>
        <v>72075807053214.813</v>
      </c>
      <c r="H9" s="236">
        <f>('Energy Use'!H65+Electrification!H10)*Electrification!H59</f>
        <v>75736052340972.875</v>
      </c>
      <c r="I9" s="236">
        <f>('Energy Use'!I65+Electrification!I10)*Electrification!I59</f>
        <v>79605805004986.047</v>
      </c>
      <c r="J9" s="236">
        <f>('Energy Use'!J65+Electrification!J10)*Electrification!J59</f>
        <v>83371199409557.875</v>
      </c>
      <c r="K9" s="236">
        <f>('Energy Use'!K65+Electrification!K10)*Electrification!K59</f>
        <v>87013437744262.531</v>
      </c>
      <c r="L9" s="236">
        <f>('Energy Use'!L65+Electrification!L10)*Electrification!L59</f>
        <v>90515989118606.547</v>
      </c>
      <c r="M9" s="236">
        <f>('Energy Use'!M65+Electrification!M10)*Electrification!M59</f>
        <v>93864787760042.625</v>
      </c>
      <c r="N9" s="236">
        <f>('Energy Use'!N65+Electrification!N10)*Electrification!N59</f>
        <v>97055375425854.063</v>
      </c>
      <c r="O9" s="236">
        <f>('Energy Use'!O65+Electrification!O10)*Electrification!O59</f>
        <v>100055411038381.86</v>
      </c>
      <c r="P9" s="236">
        <f>('Energy Use'!P65+Electrification!P10)*Electrification!P59</f>
        <v>102839884243720.61</v>
      </c>
      <c r="Q9" s="236">
        <f>('Energy Use'!Q65+Electrification!Q10)*Electrification!Q59</f>
        <v>105384928893833.09</v>
      </c>
      <c r="R9" s="236">
        <f>('Energy Use'!R65+Electrification!R10)*Electrification!R59</f>
        <v>107668157325104.28</v>
      </c>
      <c r="S9" s="236">
        <f>('Energy Use'!S65+Electrification!S10)*Electrification!S59</f>
        <v>109687044016730.95</v>
      </c>
      <c r="T9" s="236">
        <f>('Energy Use'!T65+Electrification!T10)*Electrification!T59</f>
        <v>111426418616601.78</v>
      </c>
      <c r="U9" s="236">
        <f>('Energy Use'!U65+Electrification!U10)*Electrification!U59</f>
        <v>112891906360516.14</v>
      </c>
      <c r="V9" s="236">
        <f>('Energy Use'!V65+Electrification!V10)*Electrification!V59</f>
        <v>114092276577426.11</v>
      </c>
      <c r="W9" s="236">
        <f>('Energy Use'!W65+Electrification!W10)*Electrification!W59</f>
        <v>115039106057481.88</v>
      </c>
      <c r="X9" s="236">
        <f>('Energy Use'!X65+Electrification!X10)*Electrification!X59</f>
        <v>115746421284601.94</v>
      </c>
      <c r="Y9" s="236">
        <f>('Energy Use'!Y65+Electrification!Y10)*Electrification!Y59</f>
        <v>116230331478071.72</v>
      </c>
      <c r="Z9" s="236">
        <f>('Energy Use'!Z65+Electrification!Z10)*Electrification!Z59</f>
        <v>116508663307665.78</v>
      </c>
      <c r="AA9" s="236">
        <f>('Energy Use'!AA65+Electrification!AA10)*Electrification!AA59</f>
        <v>116600606844309.89</v>
      </c>
      <c r="AB9" s="236">
        <f>('Energy Use'!AB65+Electrification!AB10)*Electrification!AB59</f>
        <v>116526380871737.17</v>
      </c>
      <c r="AC9" s="236">
        <f>('Energy Use'!AC65+Electrification!AC10)*Electrification!AC59</f>
        <v>116306924194868.09</v>
      </c>
      <c r="AD9" s="236">
        <f>('Energy Use'!AD65+Electrification!AD10)*Electrification!AD59</f>
        <v>115963618108451.45</v>
      </c>
      <c r="AE9" s="236">
        <f>('Energy Use'!AE65+Electrification!AE10)*Electrification!AE59</f>
        <v>115518043793731.08</v>
      </c>
      <c r="AF9" s="236">
        <f>('Energy Use'!AF65+Electrification!AF10)*Electrification!AF59</f>
        <v>114991777138022.97</v>
      </c>
      <c r="AG9" s="236">
        <f>('Energy Use'!AG65+Electrification!AG10)*Electrification!AG59</f>
        <v>114406222356312.69</v>
      </c>
      <c r="AH9" s="236">
        <f>('Energy Use'!AH65+Electrification!AH10)*Electrification!AH59</f>
        <v>113782484858238.19</v>
      </c>
      <c r="AI9" s="236">
        <f>('Energy Use'!AI65+Electrification!AI10)*Electrification!AI59</f>
        <v>113141283061039.28</v>
      </c>
      <c r="AJ9" s="236">
        <f>('Energy Use'!AJ65+Electrification!AJ10)*Electrification!AJ59</f>
        <v>112502898303922.52</v>
      </c>
      <c r="AK9" s="236">
        <f>('Energy Use'!AK65+Electrification!AK10)*Electrification!AK59</f>
        <v>111887161670128.86</v>
      </c>
      <c r="AL9" s="236">
        <f>('Energy Use'!AL65+Electrification!AL10)*Electrification!AL59</f>
        <v>111313476363663.98</v>
      </c>
      <c r="AM9" s="236">
        <f>('Energy Use'!AM65+Electrification!AM10)*Electrification!AM59</f>
        <v>110800874309533.08</v>
      </c>
      <c r="AN9" s="236">
        <f>('Energy Use'!AN65+Electrification!AN10)*Electrification!AN59</f>
        <v>110368105840087.16</v>
      </c>
      <c r="AO9" s="236">
        <f>('Energy Use'!AO65+Electrification!AO10)*Electrification!AO59</f>
        <v>110033761687435.58</v>
      </c>
      <c r="AP9" s="236">
        <f>('Energy Use'!AP65+Electrification!AP10)*Electrification!AP59</f>
        <v>109816427017193.8</v>
      </c>
      <c r="AQ9" s="236">
        <f>('Energy Use'!AQ65+Electrification!AQ10)*Electrification!AQ59</f>
        <v>109698228555748.28</v>
      </c>
      <c r="AR9" s="133" t="str">
        <f>VLOOKUP($A9,'Sector Match'!$A$1:$B$43,2,0)</f>
        <v>Mining Support Service Activities 09</v>
      </c>
    </row>
    <row r="10" spans="1:44" x14ac:dyDescent="0.25">
      <c r="A10" s="12" t="s">
        <v>9</v>
      </c>
      <c r="B10" s="236">
        <f>('Energy Use'!B66+Electrification!B11)*Electrification!B60</f>
        <v>224101478052421.75</v>
      </c>
      <c r="C10" s="236">
        <f>('Energy Use'!C66+Electrification!C11)*Electrification!C60</f>
        <v>236745441845307.94</v>
      </c>
      <c r="D10" s="236">
        <f>('Energy Use'!D66+Electrification!D11)*Electrification!D60</f>
        <v>273306805572028.16</v>
      </c>
      <c r="E10" s="236">
        <f>('Energy Use'!E66+Electrification!E11)*Electrification!E60</f>
        <v>271695567234792.75</v>
      </c>
      <c r="F10" s="236">
        <f>('Energy Use'!F66+Electrification!F11)*Electrification!F60</f>
        <v>281293352684935.97</v>
      </c>
      <c r="G10" s="236">
        <f>('Energy Use'!G66+Electrification!G11)*Electrification!G60</f>
        <v>285894154382710.38</v>
      </c>
      <c r="H10" s="236">
        <f>('Energy Use'!H66+Electrification!H11)*Electrification!H60</f>
        <v>292310519455940.88</v>
      </c>
      <c r="I10" s="236">
        <f>('Energy Use'!I66+Electrification!I11)*Electrification!I60</f>
        <v>300167646567686</v>
      </c>
      <c r="J10" s="236">
        <f>('Energy Use'!J66+Electrification!J11)*Electrification!J60</f>
        <v>308455892307811.5</v>
      </c>
      <c r="K10" s="236">
        <f>('Energy Use'!K66+Electrification!K11)*Electrification!K60</f>
        <v>316837220261866.5</v>
      </c>
      <c r="L10" s="236">
        <f>('Energy Use'!L66+Electrification!L11)*Electrification!L60</f>
        <v>324935699837438.19</v>
      </c>
      <c r="M10" s="236">
        <f>('Energy Use'!M66+Electrification!M11)*Electrification!M60</f>
        <v>332338726763717.44</v>
      </c>
      <c r="N10" s="236">
        <f>('Energy Use'!N66+Electrification!N11)*Electrification!N60</f>
        <v>338519928196576.06</v>
      </c>
      <c r="O10" s="236">
        <f>('Energy Use'!O66+Electrification!O11)*Electrification!O60</f>
        <v>343581955822307.13</v>
      </c>
      <c r="P10" s="236">
        <f>('Energy Use'!P66+Electrification!P11)*Electrification!P60</f>
        <v>347563973794381.13</v>
      </c>
      <c r="Q10" s="236">
        <f>('Energy Use'!Q66+Electrification!Q11)*Electrification!Q60</f>
        <v>350520109954177.38</v>
      </c>
      <c r="R10" s="236">
        <f>('Energy Use'!R66+Electrification!R11)*Electrification!R60</f>
        <v>352517257878018.63</v>
      </c>
      <c r="S10" s="236">
        <f>('Energy Use'!S66+Electrification!S11)*Electrification!S60</f>
        <v>353466463117236.19</v>
      </c>
      <c r="T10" s="236">
        <f>('Energy Use'!T66+Electrification!T11)*Electrification!T60</f>
        <v>353593676348065.38</v>
      </c>
      <c r="U10" s="236">
        <f>('Energy Use'!U66+Electrification!U11)*Electrification!U60</f>
        <v>352965565109540.38</v>
      </c>
      <c r="V10" s="236">
        <f>('Energy Use'!V66+Electrification!V11)*Electrification!V60</f>
        <v>351653455681118.25</v>
      </c>
      <c r="W10" s="236">
        <f>('Energy Use'!W66+Electrification!W11)*Electrification!W60</f>
        <v>349731920494709.06</v>
      </c>
      <c r="X10" s="236">
        <f>('Energy Use'!X66+Electrification!X11)*Electrification!X60</f>
        <v>347277476459028.13</v>
      </c>
      <c r="Y10" s="236">
        <f>('Energy Use'!Y66+Electrification!Y11)*Electrification!Y60</f>
        <v>344367415690910.06</v>
      </c>
      <c r="Z10" s="236">
        <f>('Energy Use'!Z66+Electrification!Z11)*Electrification!Z60</f>
        <v>341078783503391.38</v>
      </c>
      <c r="AA10" s="236">
        <f>('Energy Use'!AA66+Electrification!AA11)*Electrification!AA60</f>
        <v>337487512433728</v>
      </c>
      <c r="AB10" s="236">
        <f>('Energy Use'!AB66+Electrification!AB11)*Electrification!AB60</f>
        <v>333667715769226.94</v>
      </c>
      <c r="AC10" s="236">
        <f>('Energy Use'!AC66+Electrification!AC11)*Electrification!AC60</f>
        <v>329691139547569.5</v>
      </c>
      <c r="AD10" s="236">
        <f>('Energy Use'!AD66+Electrification!AD11)*Electrification!AD60</f>
        <v>325626768420566.31</v>
      </c>
      <c r="AE10" s="236">
        <f>('Energy Use'!AE66+Electrification!AE11)*Electrification!AE60</f>
        <v>321540578080743.06</v>
      </c>
      <c r="AF10" s="236">
        <f>('Energy Use'!AF66+Electrification!AF11)*Electrification!AF60</f>
        <v>317495425128754.44</v>
      </c>
      <c r="AG10" s="236">
        <f>('Energy Use'!AG66+Electrification!AG11)*Electrification!AG60</f>
        <v>313551064251147.5</v>
      </c>
      <c r="AH10" s="236">
        <f>('Energy Use'!AH66+Electrification!AH11)*Electrification!AH60</f>
        <v>309764282311612.56</v>
      </c>
      <c r="AI10" s="236">
        <f>('Energy Use'!AI66+Electrification!AI11)*Electrification!AI60</f>
        <v>306189139356602.56</v>
      </c>
      <c r="AJ10" s="236">
        <f>('Energy Use'!AJ66+Electrification!AJ11)*Electrification!AJ60</f>
        <v>302877307520784.06</v>
      </c>
      <c r="AK10" s="236">
        <f>('Energy Use'!AK66+Electrification!AK11)*Electrification!AK60</f>
        <v>299878500318896.56</v>
      </c>
      <c r="AL10" s="236">
        <f>('Energy Use'!AL66+Electrification!AL11)*Electrification!AL60</f>
        <v>297240986770757.56</v>
      </c>
      <c r="AM10" s="236">
        <f>('Energy Use'!AM66+Electrification!AM11)*Electrification!AM60</f>
        <v>295012187185377</v>
      </c>
      <c r="AN10" s="236">
        <f>('Energy Use'!AN66+Electrification!AN11)*Electrification!AN60</f>
        <v>293239350209921.69</v>
      </c>
      <c r="AO10" s="236">
        <f>('Energy Use'!AO66+Electrification!AO11)*Electrification!AO60</f>
        <v>291970313937067.63</v>
      </c>
      <c r="AP10" s="236">
        <f>('Energy Use'!AP66+Electrification!AP11)*Electrification!AP60</f>
        <v>291254357496904.75</v>
      </c>
      <c r="AQ10" s="236">
        <f>('Energy Use'!AQ66+Electrification!AQ11)*Electrification!AQ60</f>
        <v>291047439371647.13</v>
      </c>
      <c r="AR10" s="133" t="str">
        <f>VLOOKUP($A10,'Sector Match'!$A$1:$B$43,2,0)</f>
        <v>food beverage and tobacco 10T12</v>
      </c>
    </row>
    <row r="11" spans="1:44" x14ac:dyDescent="0.25">
      <c r="A11" s="12" t="s">
        <v>10</v>
      </c>
      <c r="B11" s="236">
        <f>('Energy Use'!B67+Electrification!B12)*Electrification!B61</f>
        <v>126792180402397.17</v>
      </c>
      <c r="C11" s="236">
        <f>('Energy Use'!C67+Electrification!C12)*Electrification!C61</f>
        <v>140294058966100.77</v>
      </c>
      <c r="D11" s="236">
        <f>('Energy Use'!D67+Electrification!D12)*Electrification!D61</f>
        <v>162409996883599.09</v>
      </c>
      <c r="E11" s="236">
        <f>('Energy Use'!E67+Electrification!E12)*Electrification!E61</f>
        <v>164017304322686.66</v>
      </c>
      <c r="F11" s="236">
        <f>('Energy Use'!F67+Electrification!F12)*Electrification!F61</f>
        <v>170963575530953.84</v>
      </c>
      <c r="G11" s="236">
        <f>('Energy Use'!G67+Electrification!G12)*Electrification!G61</f>
        <v>176392340539049.5</v>
      </c>
      <c r="H11" s="236">
        <f>('Energy Use'!H67+Electrification!H12)*Electrification!H61</f>
        <v>183554802118349.34</v>
      </c>
      <c r="I11" s="236">
        <f>('Energy Use'!I67+Electrification!I12)*Electrification!I61</f>
        <v>191382514135202.72</v>
      </c>
      <c r="J11" s="236">
        <f>('Energy Use'!J67+Electrification!J12)*Electrification!J61</f>
        <v>199132373761033.72</v>
      </c>
      <c r="K11" s="236">
        <f>('Energy Use'!K67+Electrification!K12)*Electrification!K61</f>
        <v>206690854685784.66</v>
      </c>
      <c r="L11" s="236">
        <f>('Energy Use'!L67+Electrification!L12)*Electrification!L61</f>
        <v>213932659775076.81</v>
      </c>
      <c r="M11" s="236">
        <f>('Energy Use'!M67+Electrification!M12)*Electrification!M61</f>
        <v>220722203803214.69</v>
      </c>
      <c r="N11" s="236">
        <f>('Energy Use'!N67+Electrification!N12)*Electrification!N61</f>
        <v>226830921742786.47</v>
      </c>
      <c r="O11" s="236">
        <f>('Energy Use'!O67+Electrification!O12)*Electrification!O61</f>
        <v>232337057656766.66</v>
      </c>
      <c r="P11" s="236">
        <f>('Energy Use'!P67+Electrification!P12)*Electrification!P61</f>
        <v>237248818753734.25</v>
      </c>
      <c r="Q11" s="236">
        <f>('Energy Use'!Q67+Electrification!Q12)*Electrification!Q61</f>
        <v>241584090843374.56</v>
      </c>
      <c r="R11" s="236">
        <f>('Energy Use'!R67+Electrification!R12)*Electrification!R61</f>
        <v>245369543238761.5</v>
      </c>
      <c r="S11" s="236">
        <f>('Energy Use'!S67+Electrification!S12)*Electrification!S61</f>
        <v>248521745492901.56</v>
      </c>
      <c r="T11" s="236">
        <f>('Energy Use'!T67+Electrification!T12)*Electrification!T61</f>
        <v>251170115330215.78</v>
      </c>
      <c r="U11" s="236">
        <f>('Energy Use'!U67+Electrification!U12)*Electrification!U61</f>
        <v>253333843621722.16</v>
      </c>
      <c r="V11" s="236">
        <f>('Energy Use'!V67+Electrification!V12)*Electrification!V61</f>
        <v>255036292184576.34</v>
      </c>
      <c r="W11" s="236">
        <f>('Energy Use'!W67+Electrification!W12)*Electrification!W61</f>
        <v>256304442561265.47</v>
      </c>
      <c r="X11" s="236">
        <f>('Energy Use'!X67+Electrification!X12)*Electrification!X61</f>
        <v>257168342192805</v>
      </c>
      <c r="Y11" s="236">
        <f>('Energy Use'!Y67+Electrification!Y12)*Electrification!Y61</f>
        <v>257660561141176.69</v>
      </c>
      <c r="Z11" s="236">
        <f>('Energy Use'!Z67+Electrification!Z12)*Electrification!Z61</f>
        <v>257815670831406.25</v>
      </c>
      <c r="AA11" s="236">
        <f>('Energy Use'!AA67+Electrification!AA12)*Electrification!AA61</f>
        <v>257669754500855.69</v>
      </c>
      <c r="AB11" s="236">
        <f>('Energy Use'!AB67+Electrification!AB12)*Electrification!AB61</f>
        <v>257259957241911.44</v>
      </c>
      <c r="AC11" s="236">
        <f>('Energy Use'!AC67+Electrification!AC12)*Electrification!AC61</f>
        <v>256624081772687.25</v>
      </c>
      <c r="AD11" s="236">
        <f>('Energy Use'!AD67+Electrification!AD12)*Electrification!AD61</f>
        <v>255800234425399</v>
      </c>
      <c r="AE11" s="236">
        <f>('Energy Use'!AE67+Electrification!AE12)*Electrification!AE61</f>
        <v>254826524348191.63</v>
      </c>
      <c r="AF11" s="236">
        <f>('Energy Use'!AF67+Electrification!AF12)*Electrification!AF61</f>
        <v>253740817606449.34</v>
      </c>
      <c r="AG11" s="236">
        <f>('Energy Use'!AG67+Electrification!AG12)*Electrification!AG61</f>
        <v>252580546766078.31</v>
      </c>
      <c r="AH11" s="236">
        <f>('Energy Use'!AH67+Electrification!AH12)*Electrification!AH61</f>
        <v>251382575656795.47</v>
      </c>
      <c r="AI11" s="236">
        <f>('Energy Use'!AI67+Electrification!AI12)*Electrification!AI61</f>
        <v>250183118352961.75</v>
      </c>
      <c r="AJ11" s="236">
        <f>('Energy Use'!AJ67+Electrification!AJ12)*Electrification!AJ61</f>
        <v>249017710971842.34</v>
      </c>
      <c r="AK11" s="236">
        <f>('Energy Use'!AK67+Electrification!AK12)*Electrification!AK61</f>
        <v>247921234668712.91</v>
      </c>
      <c r="AL11" s="236">
        <f>('Energy Use'!AL67+Electrification!AL12)*Electrification!AL61</f>
        <v>246927988196929.47</v>
      </c>
      <c r="AM11" s="236">
        <f>('Energy Use'!AM67+Electrification!AM12)*Electrification!AM61</f>
        <v>246071808589702.03</v>
      </c>
      <c r="AN11" s="236">
        <f>('Energy Use'!AN67+Electrification!AN12)*Electrification!AN61</f>
        <v>245386238900606.03</v>
      </c>
      <c r="AO11" s="236">
        <f>('Energy Use'!AO67+Electrification!AO12)*Electrification!AO61</f>
        <v>244904742505534.16</v>
      </c>
      <c r="AP11" s="236">
        <f>('Energy Use'!AP67+Electrification!AP12)*Electrification!AP61</f>
        <v>244660964217307.91</v>
      </c>
      <c r="AQ11" s="236">
        <f>('Energy Use'!AQ67+Electrification!AQ12)*Electrification!AQ61</f>
        <v>244607340219709.31</v>
      </c>
      <c r="AR11" s="133" t="str">
        <f>VLOOKUP($A11,'Sector Match'!$A$1:$B$43,2,0)</f>
        <v>food beverage and tobacco 10T12</v>
      </c>
    </row>
    <row r="12" spans="1:44" x14ac:dyDescent="0.25">
      <c r="A12" s="12" t="s">
        <v>11</v>
      </c>
      <c r="B12" s="236">
        <f>('Energy Use'!B68+Electrification!B13)*Electrification!B62</f>
        <v>50209186431649.023</v>
      </c>
      <c r="C12" s="236">
        <f>('Energy Use'!C68+Electrification!C13)*Electrification!C62</f>
        <v>50931332086884.219</v>
      </c>
      <c r="D12" s="236">
        <f>('Energy Use'!D68+Electrification!D13)*Electrification!D62</f>
        <v>60379551709913.422</v>
      </c>
      <c r="E12" s="236">
        <f>('Energy Use'!E68+Electrification!E13)*Electrification!E62</f>
        <v>63361350727832.547</v>
      </c>
      <c r="F12" s="236">
        <f>('Energy Use'!F68+Electrification!F13)*Electrification!F62</f>
        <v>66356515004101.836</v>
      </c>
      <c r="G12" s="236">
        <f>('Energy Use'!G68+Electrification!G13)*Electrification!G62</f>
        <v>69233901112805.898</v>
      </c>
      <c r="H12" s="236">
        <f>('Energy Use'!H68+Electrification!H13)*Electrification!H62</f>
        <v>73006744645369.344</v>
      </c>
      <c r="I12" s="236">
        <f>('Energy Use'!I68+Electrification!I13)*Electrification!I62</f>
        <v>77019292971881.594</v>
      </c>
      <c r="J12" s="236">
        <f>('Energy Use'!J68+Electrification!J13)*Electrification!J62</f>
        <v>80938396746636.281</v>
      </c>
      <c r="K12" s="236">
        <f>('Energy Use'!K68+Electrification!K13)*Electrification!K62</f>
        <v>84741482856119.578</v>
      </c>
      <c r="L12" s="236">
        <f>('Energy Use'!L68+Electrification!L13)*Electrification!L62</f>
        <v>88408043258303.297</v>
      </c>
      <c r="M12" s="236">
        <f>('Energy Use'!M68+Electrification!M13)*Electrification!M62</f>
        <v>91919916340284.781</v>
      </c>
      <c r="N12" s="236">
        <f>('Energy Use'!N68+Electrification!N13)*Electrification!N62</f>
        <v>95217711244924.188</v>
      </c>
      <c r="O12" s="236">
        <f>('Energy Use'!O68+Electrification!O13)*Electrification!O62</f>
        <v>98340813405057.938</v>
      </c>
      <c r="P12" s="236">
        <f>('Energy Use'!P68+Electrification!P13)*Electrification!P62</f>
        <v>101291936252115.25</v>
      </c>
      <c r="Q12" s="236">
        <f>('Energy Use'!Q68+Electrification!Q13)*Electrification!Q62</f>
        <v>104077786474758.14</v>
      </c>
      <c r="R12" s="236">
        <f>('Energy Use'!R68+Electrification!R13)*Electrification!R62</f>
        <v>106708839503015.84</v>
      </c>
      <c r="S12" s="236">
        <f>('Energy Use'!S68+Electrification!S13)*Electrification!S62</f>
        <v>109145821450060.52</v>
      </c>
      <c r="T12" s="236">
        <f>('Energy Use'!T68+Electrification!T13)*Electrification!T62</f>
        <v>111435824869633.95</v>
      </c>
      <c r="U12" s="236">
        <f>('Energy Use'!U68+Electrification!U13)*Electrification!U62</f>
        <v>113576301518398.84</v>
      </c>
      <c r="V12" s="236">
        <f>('Energy Use'!V68+Electrification!V13)*Electrification!V62</f>
        <v>115565966185104.42</v>
      </c>
      <c r="W12" s="236">
        <f>('Energy Use'!W68+Electrification!W13)*Electrification!W62</f>
        <v>117404758445725.33</v>
      </c>
      <c r="X12" s="236">
        <f>('Energy Use'!X68+Electrification!X13)*Electrification!X62</f>
        <v>119093792932892.05</v>
      </c>
      <c r="Y12" s="236">
        <f>('Energy Use'!Y68+Electrification!Y13)*Electrification!Y62</f>
        <v>120635299828282.08</v>
      </c>
      <c r="Z12" s="236">
        <f>('Energy Use'!Z68+Electrification!Z13)*Electrification!Z62</f>
        <v>122032557333922.2</v>
      </c>
      <c r="AA12" s="236">
        <f>('Energy Use'!AA68+Electrification!AA13)*Electrification!AA62</f>
        <v>123289817884893.78</v>
      </c>
      <c r="AB12" s="236">
        <f>('Energy Use'!AB68+Electrification!AB13)*Electrification!AB62</f>
        <v>124412229836010.72</v>
      </c>
      <c r="AC12" s="236">
        <f>('Energy Use'!AC68+Electrification!AC13)*Electrification!AC62</f>
        <v>125405756293515.22</v>
      </c>
      <c r="AD12" s="236">
        <f>('Energy Use'!AD68+Electrification!AD13)*Electrification!AD62</f>
        <v>126277092674866.05</v>
      </c>
      <c r="AE12" s="236">
        <f>('Energy Use'!AE68+Electrification!AE13)*Electrification!AE62</f>
        <v>127033584470618.72</v>
      </c>
      <c r="AF12" s="236">
        <f>('Energy Use'!AF68+Electrification!AF13)*Electrification!AF62</f>
        <v>127683146557510.13</v>
      </c>
      <c r="AG12" s="236">
        <f>('Energy Use'!AG68+Electrification!AG13)*Electrification!AG62</f>
        <v>128234185276284.72</v>
      </c>
      <c r="AH12" s="236">
        <f>('Energy Use'!AH68+Electrification!AH13)*Electrification!AH62</f>
        <v>128695524346313.47</v>
      </c>
      <c r="AI12" s="236">
        <f>('Energy Use'!AI68+Electrification!AI13)*Electrification!AI62</f>
        <v>129076335546140.63</v>
      </c>
      <c r="AJ12" s="236">
        <f>('Energy Use'!AJ68+Electrification!AJ13)*Electrification!AJ62</f>
        <v>129386074948610.86</v>
      </c>
      <c r="AK12" s="236">
        <f>('Energy Use'!AK68+Electrification!AK13)*Electrification!AK62</f>
        <v>129634425364748.3</v>
      </c>
      <c r="AL12" s="236">
        <f>('Energy Use'!AL68+Electrification!AL13)*Electrification!AL62</f>
        <v>129831245524889.33</v>
      </c>
      <c r="AM12" s="236">
        <f>('Energy Use'!AM68+Electrification!AM13)*Electrification!AM62</f>
        <v>129986526411272.34</v>
      </c>
      <c r="AN12" s="236">
        <f>('Energy Use'!AN68+Electrification!AN13)*Electrification!AN62</f>
        <v>130110355055209.73</v>
      </c>
      <c r="AO12" s="236">
        <f>('Energy Use'!AO68+Electrification!AO13)*Electrification!AO62</f>
        <v>130212886025661.39</v>
      </c>
      <c r="AP12" s="236">
        <f>('Energy Use'!AP68+Electrification!AP13)*Electrification!AP62</f>
        <v>130304320765611</v>
      </c>
      <c r="AQ12" s="236">
        <f>('Energy Use'!AQ68+Electrification!AQ13)*Electrification!AQ62</f>
        <v>130351357351346.52</v>
      </c>
      <c r="AR12" s="133" t="str">
        <f>VLOOKUP($A12,'Sector Match'!$A$1:$B$43,2,0)</f>
        <v>food beverage and tobacco 10T12</v>
      </c>
    </row>
    <row r="13" spans="1:44" x14ac:dyDescent="0.25">
      <c r="A13" s="12" t="s">
        <v>12</v>
      </c>
      <c r="B13" s="236">
        <f>('Energy Use'!B69+Electrification!B14)*Electrification!B63</f>
        <v>13194376359726.107</v>
      </c>
      <c r="C13" s="236">
        <f>('Energy Use'!C69+Electrification!C14)*Electrification!C63</f>
        <v>12685182463814.424</v>
      </c>
      <c r="D13" s="236">
        <f>('Energy Use'!D69+Electrification!D14)*Electrification!D63</f>
        <v>14073003331588.334</v>
      </c>
      <c r="E13" s="236">
        <f>('Energy Use'!E69+Electrification!E14)*Electrification!E63</f>
        <v>14865237295271.002</v>
      </c>
      <c r="F13" s="236">
        <f>('Energy Use'!F69+Electrification!F14)*Electrification!F63</f>
        <v>15491081281667.92</v>
      </c>
      <c r="G13" s="236">
        <f>('Energy Use'!G69+Electrification!G14)*Electrification!G63</f>
        <v>15974798227025.15</v>
      </c>
      <c r="H13" s="236">
        <f>('Energy Use'!H69+Electrification!H14)*Electrification!H63</f>
        <v>16615557557009.441</v>
      </c>
      <c r="I13" s="236">
        <f>('Energy Use'!I69+Electrification!I14)*Electrification!I63</f>
        <v>17320844416230.385</v>
      </c>
      <c r="J13" s="236">
        <f>('Energy Use'!J69+Electrification!J14)*Electrification!J63</f>
        <v>18024090704142.059</v>
      </c>
      <c r="K13" s="236">
        <f>('Energy Use'!K69+Electrification!K14)*Electrification!K63</f>
        <v>18714624413017.586</v>
      </c>
      <c r="L13" s="236">
        <f>('Energy Use'!L69+Electrification!L14)*Electrification!L63</f>
        <v>19380527806404.211</v>
      </c>
      <c r="M13" s="236">
        <f>('Energy Use'!M69+Electrification!M14)*Electrification!M63</f>
        <v>20008756738451.098</v>
      </c>
      <c r="N13" s="236">
        <f>('Energy Use'!N69+Electrification!N14)*Electrification!N63</f>
        <v>20577895719298.324</v>
      </c>
      <c r="O13" s="236">
        <f>('Energy Use'!O69+Electrification!O14)*Electrification!O63</f>
        <v>21095269069327.988</v>
      </c>
      <c r="P13" s="236">
        <f>('Energy Use'!P69+Electrification!P14)*Electrification!P63</f>
        <v>21562121881052.941</v>
      </c>
      <c r="Q13" s="236">
        <f>('Energy Use'!Q69+Electrification!Q14)*Electrification!Q63</f>
        <v>21980588474451.645</v>
      </c>
      <c r="R13" s="236">
        <f>('Energy Use'!R69+Electrification!R14)*Electrification!R63</f>
        <v>22353606241977.063</v>
      </c>
      <c r="S13" s="236">
        <f>('Energy Use'!S69+Electrification!S14)*Electrification!S63</f>
        <v>22673908655641.707</v>
      </c>
      <c r="T13" s="236">
        <f>('Energy Use'!T69+Electrification!T14)*Electrification!T63</f>
        <v>22952958532825.621</v>
      </c>
      <c r="U13" s="236">
        <f>('Energy Use'!U69+Electrification!U14)*Electrification!U63</f>
        <v>23191978918889.129</v>
      </c>
      <c r="V13" s="236">
        <f>('Energy Use'!V69+Electrification!V14)*Electrification!V63</f>
        <v>23392528758112.059</v>
      </c>
      <c r="W13" s="236">
        <f>('Energy Use'!W69+Electrification!W14)*Electrification!W63</f>
        <v>23556466071324.867</v>
      </c>
      <c r="X13" s="236">
        <f>('Energy Use'!X69+Electrification!X14)*Electrification!X63</f>
        <v>23685910252504.555</v>
      </c>
      <c r="Y13" s="236">
        <f>('Energy Use'!Y69+Electrification!Y14)*Electrification!Y63</f>
        <v>23783204377254.758</v>
      </c>
      <c r="Z13" s="236">
        <f>('Energy Use'!Z69+Electrification!Z14)*Electrification!Z63</f>
        <v>23850878325969.352</v>
      </c>
      <c r="AA13" s="236">
        <f>('Energy Use'!AA69+Electrification!AA14)*Electrification!AA63</f>
        <v>23891613425013.781</v>
      </c>
      <c r="AB13" s="236">
        <f>('Energy Use'!AB69+Electrification!AB14)*Electrification!AB63</f>
        <v>23908209205058.629</v>
      </c>
      <c r="AC13" s="236">
        <f>('Energy Use'!AC69+Electrification!AC14)*Electrification!AC63</f>
        <v>23903552770923.168</v>
      </c>
      <c r="AD13" s="236">
        <f>('Energy Use'!AD69+Electrification!AD14)*Electrification!AD63</f>
        <v>23880591175535.586</v>
      </c>
      <c r="AE13" s="236">
        <f>('Energy Use'!AE69+Electrification!AE14)*Electrification!AE63</f>
        <v>23842307094895.699</v>
      </c>
      <c r="AF13" s="236">
        <f>('Energy Use'!AF69+Electrification!AF14)*Electrification!AF63</f>
        <v>23791698013656.016</v>
      </c>
      <c r="AG13" s="236">
        <f>('Energy Use'!AG69+Electrification!AG14)*Electrification!AG63</f>
        <v>23731759053932.164</v>
      </c>
      <c r="AH13" s="236">
        <f>('Energy Use'!AH69+Electrification!AH14)*Electrification!AH63</f>
        <v>23665469514516.262</v>
      </c>
      <c r="AI13" s="236">
        <f>('Energy Use'!AI69+Electrification!AI14)*Electrification!AI63</f>
        <v>23595783134603.707</v>
      </c>
      <c r="AJ13" s="236">
        <f>('Energy Use'!AJ69+Electrification!AJ14)*Electrification!AJ63</f>
        <v>23525622055878.18</v>
      </c>
      <c r="AK13" s="236">
        <f>('Energy Use'!AK69+Electrification!AK14)*Electrification!AK63</f>
        <v>23457874429427.184</v>
      </c>
      <c r="AL13" s="236">
        <f>('Energy Use'!AL69+Electrification!AL14)*Electrification!AL63</f>
        <v>23395395599352.684</v>
      </c>
      <c r="AM13" s="236">
        <f>('Energy Use'!AM69+Electrification!AM14)*Electrification!AM63</f>
        <v>23341012792822.727</v>
      </c>
      <c r="AN13" s="236">
        <f>('Energy Use'!AN69+Electrification!AN14)*Electrification!AN63</f>
        <v>23297533256355.219</v>
      </c>
      <c r="AO13" s="236">
        <f>('Energy Use'!AO69+Electrification!AO14)*Electrification!AO63</f>
        <v>23267755800020.746</v>
      </c>
      <c r="AP13" s="236">
        <f>('Energy Use'!AP69+Electrification!AP14)*Electrification!AP63</f>
        <v>23254485744813.484</v>
      </c>
      <c r="AQ13" s="236">
        <f>('Energy Use'!AQ69+Electrification!AQ14)*Electrification!AQ63</f>
        <v>23252786851771.086</v>
      </c>
      <c r="AR13" s="133" t="str">
        <f>VLOOKUP($A13,'Sector Match'!$A$1:$B$43,2,0)</f>
        <v>food beverage and tobacco 10T12</v>
      </c>
    </row>
    <row r="14" spans="1:44" x14ac:dyDescent="0.25">
      <c r="A14" s="12" t="s">
        <v>13</v>
      </c>
      <c r="B14" s="236">
        <f>('Energy Use'!B70+Electrification!B15)*Electrification!B64</f>
        <v>562657071211764.31</v>
      </c>
      <c r="C14" s="236">
        <f>('Energy Use'!C70+Electrification!C15)*Electrification!C64</f>
        <v>527566299563929.5</v>
      </c>
      <c r="D14" s="236">
        <f>('Energy Use'!D70+Electrification!D15)*Electrification!D64</f>
        <v>573409287100106.38</v>
      </c>
      <c r="E14" s="236">
        <f>('Energy Use'!E70+Electrification!E15)*Electrification!E64</f>
        <v>550780861501902.56</v>
      </c>
      <c r="F14" s="236">
        <f>('Energy Use'!F70+Electrification!F15)*Electrification!F64</f>
        <v>569290665913106.63</v>
      </c>
      <c r="G14" s="236">
        <f>('Energy Use'!G70+Electrification!G15)*Electrification!G64</f>
        <v>575381084254758.25</v>
      </c>
      <c r="H14" s="236">
        <f>('Energy Use'!H70+Electrification!H15)*Electrification!H64</f>
        <v>583476421436622</v>
      </c>
      <c r="I14" s="236">
        <f>('Energy Use'!I70+Electrification!I15)*Electrification!I64</f>
        <v>593119054539453</v>
      </c>
      <c r="J14" s="236">
        <f>('Energy Use'!J70+Electrification!J15)*Electrification!J64</f>
        <v>602220043459541</v>
      </c>
      <c r="K14" s="236">
        <f>('Energy Use'!K70+Electrification!K15)*Electrification!K64</f>
        <v>609990498937773.25</v>
      </c>
      <c r="L14" s="236">
        <f>('Energy Use'!L70+Electrification!L15)*Electrification!L64</f>
        <v>615609399127184</v>
      </c>
      <c r="M14" s="236">
        <f>('Energy Use'!M70+Electrification!M15)*Electrification!M64</f>
        <v>618246251045595.25</v>
      </c>
      <c r="N14" s="236">
        <f>('Energy Use'!N70+Electrification!N15)*Electrification!N64</f>
        <v>617062979447985.5</v>
      </c>
      <c r="O14" s="236">
        <f>('Energy Use'!O70+Electrification!O15)*Electrification!O64</f>
        <v>612924361139855.38</v>
      </c>
      <c r="P14" s="236">
        <f>('Energy Use'!P70+Electrification!P15)*Electrification!P64</f>
        <v>606692090825152.75</v>
      </c>
      <c r="Q14" s="236">
        <f>('Energy Use'!Q70+Electrification!Q15)*Electrification!Q64</f>
        <v>599223049474214.75</v>
      </c>
      <c r="R14" s="236">
        <f>('Energy Use'!R70+Electrification!R15)*Electrification!R64</f>
        <v>591346570394503.5</v>
      </c>
      <c r="S14" s="236">
        <f>('Energy Use'!S70+Electrification!S15)*Electrification!S64</f>
        <v>583459104116715.5</v>
      </c>
      <c r="T14" s="236">
        <f>('Energy Use'!T70+Electrification!T15)*Electrification!T64</f>
        <v>575957850080761.75</v>
      </c>
      <c r="U14" s="236">
        <f>('Energy Use'!U70+Electrification!U15)*Electrification!U64</f>
        <v>568834892883911.13</v>
      </c>
      <c r="V14" s="236">
        <f>('Energy Use'!V70+Electrification!V15)*Electrification!V64</f>
        <v>562082810180306.38</v>
      </c>
      <c r="W14" s="236">
        <f>('Energy Use'!W70+Electrification!W15)*Electrification!W64</f>
        <v>555694668840682.56</v>
      </c>
      <c r="X14" s="236">
        <f>('Energy Use'!X70+Electrification!X15)*Electrification!X64</f>
        <v>549664021839796.94</v>
      </c>
      <c r="Y14" s="236">
        <f>('Energy Use'!Y70+Electrification!Y15)*Electrification!Y64</f>
        <v>543984905908903.19</v>
      </c>
      <c r="Z14" s="236">
        <f>('Energy Use'!Z70+Electrification!Z15)*Electrification!Z64</f>
        <v>538651839992387.56</v>
      </c>
      <c r="AA14" s="236">
        <f>('Energy Use'!AA70+Electrification!AA15)*Electrification!AA64</f>
        <v>533659824549896.5</v>
      </c>
      <c r="AB14" s="236">
        <f>('Energy Use'!AB70+Electrification!AB15)*Electrification!AB64</f>
        <v>529004341747735.13</v>
      </c>
      <c r="AC14" s="236">
        <f>('Energy Use'!AC70+Electrification!AC15)*Electrification!AC64</f>
        <v>524681356586197.81</v>
      </c>
      <c r="AD14" s="236">
        <f>('Energy Use'!AD70+Electrification!AD15)*Electrification!AD64</f>
        <v>520687319012584.25</v>
      </c>
      <c r="AE14" s="236">
        <f>('Energy Use'!AE70+Electrification!AE15)*Electrification!AE64</f>
        <v>517019167073365.75</v>
      </c>
      <c r="AF14" s="236">
        <f>('Energy Use'!AF70+Electrification!AF15)*Electrification!AF64</f>
        <v>513674331162880.19</v>
      </c>
      <c r="AG14" s="236">
        <f>('Energy Use'!AG70+Electrification!AG15)*Electrification!AG64</f>
        <v>510650739430389.5</v>
      </c>
      <c r="AH14" s="236">
        <f>('Energy Use'!AH70+Electrification!AH15)*Electrification!AH64</f>
        <v>507946824412352.63</v>
      </c>
      <c r="AI14" s="236">
        <f>('Energy Use'!AI70+Electrification!AI15)*Electrification!AI64</f>
        <v>505561530962116.44</v>
      </c>
      <c r="AJ14" s="236">
        <f>('Energy Use'!AJ70+Electrification!AJ15)*Electrification!AJ64</f>
        <v>503494325555374.94</v>
      </c>
      <c r="AK14" s="236">
        <f>('Energy Use'!AK70+Electrification!AK15)*Electrification!AK64</f>
        <v>501745207056299.81</v>
      </c>
      <c r="AL14" s="236">
        <f>('Energy Use'!AL70+Electrification!AL15)*Electrification!AL64</f>
        <v>500314719036648.06</v>
      </c>
      <c r="AM14" s="236">
        <f>('Energy Use'!AM70+Electrification!AM15)*Electrification!AM64</f>
        <v>499203963748154.75</v>
      </c>
      <c r="AN14" s="236">
        <f>('Energy Use'!AN70+Electrification!AN15)*Electrification!AN64</f>
        <v>498414617857422.88</v>
      </c>
      <c r="AO14" s="236">
        <f>('Energy Use'!AO70+Electrification!AO15)*Electrification!AO64</f>
        <v>497948950062196.81</v>
      </c>
      <c r="AP14" s="236">
        <f>('Energy Use'!AP70+Electrification!AP15)*Electrification!AP64</f>
        <v>497809840718668.56</v>
      </c>
      <c r="AQ14" s="236">
        <f>('Energy Use'!AQ70+Electrification!AQ15)*Electrification!AQ64</f>
        <v>497834526224268.94</v>
      </c>
      <c r="AR14" s="133" t="str">
        <f>VLOOKUP($A14,'Sector Match'!$A$1:$B$43,2,0)</f>
        <v>textiles apparel and leather 13T15</v>
      </c>
    </row>
    <row r="15" spans="1:44" x14ac:dyDescent="0.25">
      <c r="A15" s="12" t="s">
        <v>14</v>
      </c>
      <c r="B15" s="236">
        <f>('Energy Use'!B71+Electrification!B16)*Electrification!B65</f>
        <v>117052768053294.75</v>
      </c>
      <c r="C15" s="236">
        <f>('Energy Use'!C71+Electrification!C16)*Electrification!C65</f>
        <v>111318937010153.91</v>
      </c>
      <c r="D15" s="236">
        <f>('Energy Use'!D71+Electrification!D16)*Electrification!D65</f>
        <v>129463847918742.3</v>
      </c>
      <c r="E15" s="236">
        <f>('Energy Use'!E71+Electrification!E16)*Electrification!E65</f>
        <v>125377266332707.95</v>
      </c>
      <c r="F15" s="236">
        <f>('Energy Use'!F71+Electrification!F16)*Electrification!F65</f>
        <v>129750920120539.88</v>
      </c>
      <c r="G15" s="236">
        <f>('Energy Use'!G71+Electrification!G16)*Electrification!G65</f>
        <v>131521765240440.17</v>
      </c>
      <c r="H15" s="236">
        <f>('Energy Use'!H71+Electrification!H16)*Electrification!H65</f>
        <v>133827337441669.53</v>
      </c>
      <c r="I15" s="236">
        <f>('Energy Use'!I71+Electrification!I16)*Electrification!I65</f>
        <v>136438925866686.78</v>
      </c>
      <c r="J15" s="236">
        <f>('Energy Use'!J71+Electrification!J16)*Electrification!J65</f>
        <v>138864621628750.14</v>
      </c>
      <c r="K15" s="236">
        <f>('Energy Use'!K71+Electrification!K16)*Electrification!K65</f>
        <v>140939036628775.31</v>
      </c>
      <c r="L15" s="236">
        <f>('Energy Use'!L71+Electrification!L16)*Electrification!L65</f>
        <v>142489818329429.25</v>
      </c>
      <c r="M15" s="236">
        <f>('Energy Use'!M71+Electrification!M16)*Electrification!M65</f>
        <v>143342742140223.94</v>
      </c>
      <c r="N15" s="236">
        <f>('Energy Use'!N71+Electrification!N16)*Electrification!N65</f>
        <v>143317325532776.31</v>
      </c>
      <c r="O15" s="236">
        <f>('Energy Use'!O71+Electrification!O16)*Electrification!O65</f>
        <v>142611334500554.28</v>
      </c>
      <c r="P15" s="236">
        <f>('Energy Use'!P71+Electrification!P16)*Electrification!P65</f>
        <v>141418885639269.47</v>
      </c>
      <c r="Q15" s="236">
        <f>('Energy Use'!Q71+Electrification!Q16)*Electrification!Q65</f>
        <v>139934387787944.47</v>
      </c>
      <c r="R15" s="236">
        <f>('Energy Use'!R71+Electrification!R16)*Electrification!R65</f>
        <v>138347343452929.19</v>
      </c>
      <c r="S15" s="236">
        <f>('Energy Use'!S71+Electrification!S16)*Electrification!S65</f>
        <v>136747735483044.11</v>
      </c>
      <c r="T15" s="236">
        <f>('Energy Use'!T71+Electrification!T16)*Electrification!T65</f>
        <v>135228071442078.3</v>
      </c>
      <c r="U15" s="236">
        <f>('Energy Use'!U71+Electrification!U16)*Electrification!U65</f>
        <v>133786652037189.72</v>
      </c>
      <c r="V15" s="236">
        <f>('Energy Use'!V71+Electrification!V16)*Electrification!V65</f>
        <v>132421884990071</v>
      </c>
      <c r="W15" s="236">
        <f>('Energy Use'!W71+Electrification!W16)*Electrification!W65</f>
        <v>131132282922776.67</v>
      </c>
      <c r="X15" s="236">
        <f>('Energy Use'!X71+Electrification!X16)*Electrification!X65</f>
        <v>129916461442721.66</v>
      </c>
      <c r="Y15" s="236">
        <f>('Energy Use'!Y71+Electrification!Y16)*Electrification!Y65</f>
        <v>128773137426040.77</v>
      </c>
      <c r="Z15" s="236">
        <f>('Energy Use'!Z71+Electrification!Z16)*Electrification!Z65</f>
        <v>127701127498981.64</v>
      </c>
      <c r="AA15" s="236">
        <f>('Energy Use'!AA71+Electrification!AA16)*Electrification!AA65</f>
        <v>126699346717526.83</v>
      </c>
      <c r="AB15" s="236">
        <f>('Energy Use'!AB71+Electrification!AB16)*Electrification!AB65</f>
        <v>125766807445965.17</v>
      </c>
      <c r="AC15" s="236">
        <f>('Energy Use'!AC71+Electrification!AC16)*Electrification!AC65</f>
        <v>124902618435683.33</v>
      </c>
      <c r="AD15" s="236">
        <f>('Energy Use'!AD71+Electrification!AD16)*Electrification!AD65</f>
        <v>124105984106026.52</v>
      </c>
      <c r="AE15" s="236">
        <f>('Energy Use'!AE71+Electrification!AE16)*Electrification!AE65</f>
        <v>123376204029683.83</v>
      </c>
      <c r="AF15" s="236">
        <f>('Energy Use'!AF71+Electrification!AF16)*Electrification!AF65</f>
        <v>122712672625674.14</v>
      </c>
      <c r="AG15" s="236">
        <f>('Energy Use'!AG71+Electrification!AG16)*Electrification!AG65</f>
        <v>122114879063679.31</v>
      </c>
      <c r="AH15" s="236">
        <f>('Energy Use'!AH71+Electrification!AH16)*Electrification!AH65</f>
        <v>121582407384173.7</v>
      </c>
      <c r="AI15" s="236">
        <f>('Energy Use'!AI71+Electrification!AI16)*Electrification!AI65</f>
        <v>121114936839521.02</v>
      </c>
      <c r="AJ15" s="236">
        <f>('Energy Use'!AJ71+Electrification!AJ16)*Electrification!AJ65</f>
        <v>120712242462009.02</v>
      </c>
      <c r="AK15" s="236">
        <f>('Energy Use'!AK71+Electrification!AK16)*Electrification!AK65</f>
        <v>120374195865605.05</v>
      </c>
      <c r="AL15" s="236">
        <f>('Energy Use'!AL71+Electrification!AL16)*Electrification!AL65</f>
        <v>120100766289098.89</v>
      </c>
      <c r="AM15" s="236">
        <f>('Energy Use'!AM71+Electrification!AM16)*Electrification!AM65</f>
        <v>119892021889237.89</v>
      </c>
      <c r="AN15" s="236">
        <f>('Energy Use'!AN71+Electrification!AN16)*Electrification!AN65</f>
        <v>119748131293447.3</v>
      </c>
      <c r="AO15" s="236">
        <f>('Energy Use'!AO71+Electrification!AO16)*Electrification!AO65</f>
        <v>119669365422803.34</v>
      </c>
      <c r="AP15" s="236">
        <f>('Energy Use'!AP71+Electrification!AP16)*Electrification!AP65</f>
        <v>119656099597058.75</v>
      </c>
      <c r="AQ15" s="236">
        <f>('Energy Use'!AQ71+Electrification!AQ16)*Electrification!AQ65</f>
        <v>119668846380171.5</v>
      </c>
      <c r="AR15" s="133" t="str">
        <f>VLOOKUP($A15,'Sector Match'!$A$1:$B$43,2,0)</f>
        <v>textiles apparel and leather 13T15</v>
      </c>
    </row>
    <row r="16" spans="1:44" x14ac:dyDescent="0.25">
      <c r="A16" s="12" t="s">
        <v>15</v>
      </c>
      <c r="B16" s="236">
        <f>('Energy Use'!B72+Electrification!B17)*Electrification!B66</f>
        <v>75933185718135.25</v>
      </c>
      <c r="C16" s="236">
        <f>('Energy Use'!C72+Electrification!C17)*Electrification!C66</f>
        <v>68257982571409.93</v>
      </c>
      <c r="D16" s="236">
        <f>('Energy Use'!D72+Electrification!D17)*Electrification!D66</f>
        <v>79457152202327.719</v>
      </c>
      <c r="E16" s="236">
        <f>('Energy Use'!E72+Electrification!E17)*Electrification!E66</f>
        <v>78125644327384.391</v>
      </c>
      <c r="F16" s="236">
        <f>('Energy Use'!F72+Electrification!F17)*Electrification!F66</f>
        <v>80261059006755.172</v>
      </c>
      <c r="G16" s="236">
        <f>('Energy Use'!G72+Electrification!G17)*Electrification!G66</f>
        <v>80020381033478.953</v>
      </c>
      <c r="H16" s="236">
        <f>('Energy Use'!H72+Electrification!H17)*Electrification!H66</f>
        <v>79996282445657.266</v>
      </c>
      <c r="I16" s="236">
        <f>('Energy Use'!I72+Electrification!I17)*Electrification!I66</f>
        <v>80567765315223.125</v>
      </c>
      <c r="J16" s="236">
        <f>('Energy Use'!J72+Electrification!J17)*Electrification!J66</f>
        <v>81489928053536.875</v>
      </c>
      <c r="K16" s="236">
        <f>('Energy Use'!K72+Electrification!K17)*Electrification!K66</f>
        <v>82599502507614.094</v>
      </c>
      <c r="L16" s="236">
        <f>('Energy Use'!L72+Electrification!L17)*Electrification!L66</f>
        <v>83726239695074.328</v>
      </c>
      <c r="M16" s="236">
        <f>('Energy Use'!M72+Electrification!M17)*Electrification!M66</f>
        <v>84690788550246.656</v>
      </c>
      <c r="N16" s="236">
        <f>('Energy Use'!N72+Electrification!N17)*Electrification!N66</f>
        <v>85299605975315.688</v>
      </c>
      <c r="O16" s="236">
        <f>('Energy Use'!O72+Electrification!O17)*Electrification!O66</f>
        <v>85576102917433.281</v>
      </c>
      <c r="P16" s="236">
        <f>('Energy Use'!P72+Electrification!P17)*Electrification!P66</f>
        <v>85541362408009.844</v>
      </c>
      <c r="Q16" s="236">
        <f>('Energy Use'!Q72+Electrification!Q17)*Electrification!Q66</f>
        <v>85220002915141.047</v>
      </c>
      <c r="R16" s="236">
        <f>('Energy Use'!R72+Electrification!R17)*Electrification!R66</f>
        <v>84639326053398.594</v>
      </c>
      <c r="S16" s="236">
        <f>('Energy Use'!S72+Electrification!S17)*Electrification!S66</f>
        <v>83789835135888.875</v>
      </c>
      <c r="T16" s="236">
        <f>('Energy Use'!T72+Electrification!T17)*Electrification!T66</f>
        <v>82738921312999.188</v>
      </c>
      <c r="U16" s="236">
        <f>('Energy Use'!U72+Electrification!U17)*Electrification!U66</f>
        <v>81515038659183.938</v>
      </c>
      <c r="V16" s="236">
        <f>('Energy Use'!V72+Electrification!V17)*Electrification!V66</f>
        <v>80146576292276</v>
      </c>
      <c r="W16" s="236">
        <f>('Energy Use'!W72+Electrification!W17)*Electrification!W66</f>
        <v>78661377752764.703</v>
      </c>
      <c r="X16" s="236">
        <f>('Energy Use'!X72+Electrification!X17)*Electrification!X66</f>
        <v>77086343667327.813</v>
      </c>
      <c r="Y16" s="236">
        <f>('Energy Use'!Y72+Electrification!Y17)*Electrification!Y66</f>
        <v>75447118062734.078</v>
      </c>
      <c r="Z16" s="236">
        <f>('Energy Use'!Z72+Electrification!Z17)*Electrification!Z66</f>
        <v>73767855791853.75</v>
      </c>
      <c r="AA16" s="236">
        <f>('Energy Use'!AA72+Electrification!AA17)*Electrification!AA66</f>
        <v>72071066289247.203</v>
      </c>
      <c r="AB16" s="236">
        <f>('Energy Use'!AB72+Electrification!AB17)*Electrification!AB66</f>
        <v>70377527275570.016</v>
      </c>
      <c r="AC16" s="236">
        <f>('Energy Use'!AC72+Electrification!AC17)*Electrification!AC66</f>
        <v>68706261033423.023</v>
      </c>
      <c r="AD16" s="236">
        <f>('Energy Use'!AD72+Electrification!AD17)*Electrification!AD66</f>
        <v>67074565417363.25</v>
      </c>
      <c r="AE16" s="236">
        <f>('Energy Use'!AE72+Electrification!AE17)*Electrification!AE66</f>
        <v>65498091761005.102</v>
      </c>
      <c r="AF16" s="236">
        <f>('Energy Use'!AF72+Electrification!AF17)*Electrification!AF66</f>
        <v>63990962224054.578</v>
      </c>
      <c r="AG16" s="236">
        <f>('Energy Use'!AG72+Electrification!AG17)*Electrification!AG66</f>
        <v>62565919803683.547</v>
      </c>
      <c r="AH16" s="236">
        <f>('Energy Use'!AH72+Electrification!AH17)*Electrification!AH66</f>
        <v>61234505147145.32</v>
      </c>
      <c r="AI16" s="236">
        <f>('Energy Use'!AI72+Electrification!AI17)*Electrification!AI66</f>
        <v>60007255385964.367</v>
      </c>
      <c r="AJ16" s="236">
        <f>('Energy Use'!AJ72+Electrification!AJ17)*Electrification!AJ66</f>
        <v>58893921419647.219</v>
      </c>
      <c r="AK16" s="236">
        <f>('Energy Use'!AK72+Electrification!AK17)*Electrification!AK66</f>
        <v>57903701376524.594</v>
      </c>
      <c r="AL16" s="236">
        <f>('Energy Use'!AL72+Electrification!AL17)*Electrification!AL66</f>
        <v>57045489354570.727</v>
      </c>
      <c r="AM16" s="236">
        <f>('Energy Use'!AM72+Electrification!AM17)*Electrification!AM66</f>
        <v>56328139995649.414</v>
      </c>
      <c r="AN16" s="236">
        <f>('Energy Use'!AN72+Electrification!AN17)*Electrification!AN66</f>
        <v>55760750989458.086</v>
      </c>
      <c r="AO16" s="236">
        <f>('Energy Use'!AO72+Electrification!AO17)*Electrification!AO66</f>
        <v>55352967273530.813</v>
      </c>
      <c r="AP16" s="236">
        <f>('Energy Use'!AP72+Electrification!AP17)*Electrification!AP66</f>
        <v>55115312548210.828</v>
      </c>
      <c r="AQ16" s="236">
        <f>('Energy Use'!AQ72+Electrification!AQ17)*Electrification!AQ66</f>
        <v>55041172013969.367</v>
      </c>
      <c r="AR16" s="133" t="str">
        <f>VLOOKUP($A16,'Sector Match'!$A$1:$B$43,2,0)</f>
        <v>textiles apparel and leather 13T15</v>
      </c>
    </row>
    <row r="17" spans="1:44" x14ac:dyDescent="0.25">
      <c r="A17" s="12" t="s">
        <v>16</v>
      </c>
      <c r="B17" s="236">
        <f>('Energy Use'!B73+Electrification!B18)*Electrification!B67</f>
        <v>119494257756046.8</v>
      </c>
      <c r="C17" s="236">
        <f>('Energy Use'!C73+Electrification!C18)*Electrification!C67</f>
        <v>121487084955458.84</v>
      </c>
      <c r="D17" s="236">
        <f>('Energy Use'!D73+Electrification!D18)*Electrification!D67</f>
        <v>143763856881306</v>
      </c>
      <c r="E17" s="236">
        <f>('Energy Use'!E73+Electrification!E18)*Electrification!E67</f>
        <v>141212908396687.06</v>
      </c>
      <c r="F17" s="236">
        <f>('Energy Use'!F73+Electrification!F18)*Electrification!F67</f>
        <v>146043782618152.41</v>
      </c>
      <c r="G17" s="236">
        <f>('Energy Use'!G73+Electrification!G18)*Electrification!G67</f>
        <v>147950106990326.44</v>
      </c>
      <c r="H17" s="236">
        <f>('Energy Use'!H73+Electrification!H18)*Electrification!H67</f>
        <v>150695955084026.5</v>
      </c>
      <c r="I17" s="236">
        <f>('Energy Use'!I73+Electrification!I18)*Electrification!I67</f>
        <v>154241228615368.25</v>
      </c>
      <c r="J17" s="236">
        <f>('Energy Use'!J73+Electrification!J18)*Electrification!J67</f>
        <v>158076850531412.44</v>
      </c>
      <c r="K17" s="236">
        <f>('Energy Use'!K73+Electrification!K18)*Electrification!K67</f>
        <v>162008494244262.94</v>
      </c>
      <c r="L17" s="236">
        <f>('Energy Use'!L73+Electrification!L18)*Electrification!L67</f>
        <v>165821867996971.13</v>
      </c>
      <c r="M17" s="236">
        <f>('Energy Use'!M73+Electrification!M18)*Electrification!M67</f>
        <v>169282912236890.59</v>
      </c>
      <c r="N17" s="236">
        <f>('Energy Use'!N73+Electrification!N18)*Electrification!N67</f>
        <v>172103802177582.31</v>
      </c>
      <c r="O17" s="236">
        <f>('Energy Use'!O73+Electrification!O18)*Electrification!O67</f>
        <v>174335404704683.91</v>
      </c>
      <c r="P17" s="236">
        <f>('Energy Use'!P73+Electrification!P18)*Electrification!P67</f>
        <v>176001077602075.47</v>
      </c>
      <c r="Q17" s="236">
        <f>('Energy Use'!Q73+Electrification!Q18)*Electrification!Q67</f>
        <v>177131777299746.25</v>
      </c>
      <c r="R17" s="236">
        <f>('Energy Use'!R73+Electrification!R18)*Electrification!R67</f>
        <v>177764842258523.06</v>
      </c>
      <c r="S17" s="236">
        <f>('Energy Use'!S73+Electrification!S18)*Electrification!S67</f>
        <v>177859546280390.94</v>
      </c>
      <c r="T17" s="236">
        <f>('Energy Use'!T73+Electrification!T18)*Electrification!T67</f>
        <v>177534103448280.78</v>
      </c>
      <c r="U17" s="236">
        <f>('Energy Use'!U73+Electrification!U18)*Electrification!U67</f>
        <v>176826510206390.88</v>
      </c>
      <c r="V17" s="236">
        <f>('Energy Use'!V73+Electrification!V18)*Electrification!V67</f>
        <v>175776820469128.03</v>
      </c>
      <c r="W17" s="236">
        <f>('Energy Use'!W73+Electrification!W18)*Electrification!W67</f>
        <v>174426371931449.16</v>
      </c>
      <c r="X17" s="236">
        <f>('Energy Use'!X73+Electrification!X18)*Electrification!X67</f>
        <v>172817085104970.81</v>
      </c>
      <c r="Y17" s="236">
        <f>('Energy Use'!Y73+Electrification!Y18)*Electrification!Y67</f>
        <v>170990845299120</v>
      </c>
      <c r="Z17" s="236">
        <f>('Energy Use'!Z73+Electrification!Z18)*Electrification!Z67</f>
        <v>168988973910001.81</v>
      </c>
      <c r="AA17" s="236">
        <f>('Energy Use'!AA73+Electrification!AA18)*Electrification!AA67</f>
        <v>166851791947983.66</v>
      </c>
      <c r="AB17" s="236">
        <f>('Energy Use'!AB73+Electrification!AB18)*Electrification!AB67</f>
        <v>164618275806706.19</v>
      </c>
      <c r="AC17" s="236">
        <f>('Energy Use'!AC73+Electrification!AC18)*Electrification!AC67</f>
        <v>162325802893140</v>
      </c>
      <c r="AD17" s="236">
        <f>('Energy Use'!AD73+Electrification!AD18)*Electrification!AD67</f>
        <v>160009982911148.63</v>
      </c>
      <c r="AE17" s="236">
        <f>('Energy Use'!AE73+Electrification!AE18)*Electrification!AE67</f>
        <v>157704569305707.84</v>
      </c>
      <c r="AF17" s="236">
        <f>('Energy Use'!AF73+Electrification!AF18)*Electrification!AF67</f>
        <v>155441444598683.94</v>
      </c>
      <c r="AG17" s="236">
        <f>('Energy Use'!AG73+Electrification!AG18)*Electrification!AG67</f>
        <v>153250673035280.78</v>
      </c>
      <c r="AH17" s="236">
        <f>('Energy Use'!AH73+Electrification!AH18)*Electrification!AH67</f>
        <v>151160614061490.34</v>
      </c>
      <c r="AI17" s="236">
        <f>('Energy Use'!AI73+Electrification!AI18)*Electrification!AI67</f>
        <v>149198090614702.47</v>
      </c>
      <c r="AJ17" s="236">
        <f>('Energy Use'!AJ73+Electrification!AJ18)*Electrification!AJ67</f>
        <v>147388606982474.72</v>
      </c>
      <c r="AK17" s="236">
        <f>('Energy Use'!AK73+Electrification!AK18)*Electrification!AK67</f>
        <v>145756612025541.44</v>
      </c>
      <c r="AL17" s="236">
        <f>('Energy Use'!AL73+Electrification!AL18)*Electrification!AL67</f>
        <v>144325804837291.5</v>
      </c>
      <c r="AM17" s="236">
        <f>('Energy Use'!AM73+Electrification!AM18)*Electrification!AM67</f>
        <v>143119481402244.97</v>
      </c>
      <c r="AN17" s="236">
        <f>('Energy Use'!AN73+Electrification!AN18)*Electrification!AN67</f>
        <v>142160922513904</v>
      </c>
      <c r="AO17" s="236">
        <f>('Energy Use'!AO73+Electrification!AO18)*Electrification!AO67</f>
        <v>141473825127680</v>
      </c>
      <c r="AP17" s="236">
        <f>('Energy Use'!AP73+Electrification!AP18)*Electrification!AP67</f>
        <v>141082781486146.97</v>
      </c>
      <c r="AQ17" s="236">
        <f>('Energy Use'!AQ73+Electrification!AQ18)*Electrification!AQ67</f>
        <v>140966902202686.78</v>
      </c>
      <c r="AR17" s="133" t="str">
        <f>VLOOKUP($A17,'Sector Match'!$A$1:$B$43,2,0)</f>
        <v>wood products 16</v>
      </c>
    </row>
    <row r="18" spans="1:44" x14ac:dyDescent="0.25">
      <c r="A18" s="12" t="s">
        <v>17</v>
      </c>
      <c r="B18" s="236">
        <f>('Energy Use'!B74+Electrification!B19)*Electrification!B68</f>
        <v>55396187656664.797</v>
      </c>
      <c r="C18" s="236">
        <f>('Energy Use'!C74+Electrification!C19)*Electrification!C68</f>
        <v>57980543729595.906</v>
      </c>
      <c r="D18" s="236">
        <f>('Energy Use'!D74+Electrification!D19)*Electrification!D68</f>
        <v>69730834538223.961</v>
      </c>
      <c r="E18" s="236">
        <f>('Energy Use'!E74+Electrification!E19)*Electrification!E68</f>
        <v>64225543000340.563</v>
      </c>
      <c r="F18" s="236">
        <f>('Energy Use'!F74+Electrification!F19)*Electrification!F68</f>
        <v>66391762203504.977</v>
      </c>
      <c r="G18" s="236">
        <f>('Energy Use'!G74+Electrification!G19)*Electrification!G68</f>
        <v>67169571933082.242</v>
      </c>
      <c r="H18" s="236">
        <f>('Energy Use'!H74+Electrification!H19)*Electrification!H68</f>
        <v>68310553850265.43</v>
      </c>
      <c r="I18" s="236">
        <f>('Energy Use'!I74+Electrification!I19)*Electrification!I68</f>
        <v>69824733363203.57</v>
      </c>
      <c r="J18" s="236">
        <f>('Energy Use'!J74+Electrification!J19)*Electrification!J68</f>
        <v>71483383017185.344</v>
      </c>
      <c r="K18" s="236">
        <f>('Energy Use'!K74+Electrification!K19)*Electrification!K68</f>
        <v>73194593604183.594</v>
      </c>
      <c r="L18" s="236">
        <f>('Energy Use'!L74+Electrification!L19)*Electrification!L68</f>
        <v>74857404725480.938</v>
      </c>
      <c r="M18" s="236">
        <f>('Energy Use'!M74+Electrification!M19)*Electrification!M68</f>
        <v>76361798220837.609</v>
      </c>
      <c r="N18" s="236">
        <f>('Energy Use'!N74+Electrification!N19)*Electrification!N68</f>
        <v>77574310922304.172</v>
      </c>
      <c r="O18" s="236">
        <f>('Energy Use'!O74+Electrification!O19)*Electrification!O68</f>
        <v>78517655529663.063</v>
      </c>
      <c r="P18" s="236">
        <f>('Energy Use'!P74+Electrification!P19)*Electrification!P68</f>
        <v>79203012676968.938</v>
      </c>
      <c r="Q18" s="236">
        <f>('Energy Use'!Q74+Electrification!Q19)*Electrification!Q68</f>
        <v>79644982973509.438</v>
      </c>
      <c r="R18" s="236">
        <f>('Energy Use'!R74+Electrification!R19)*Electrification!R68</f>
        <v>79861020280328.484</v>
      </c>
      <c r="S18" s="236">
        <f>('Energy Use'!S74+Electrification!S19)*Electrification!S68</f>
        <v>79833587603712.188</v>
      </c>
      <c r="T18" s="236">
        <f>('Energy Use'!T74+Electrification!T19)*Electrification!T68</f>
        <v>79616595304113.969</v>
      </c>
      <c r="U18" s="236">
        <f>('Energy Use'!U74+Electrification!U19)*Electrification!U68</f>
        <v>79227916492892.891</v>
      </c>
      <c r="V18" s="236">
        <f>('Energy Use'!V74+Electrification!V19)*Electrification!V68</f>
        <v>78686288634409.844</v>
      </c>
      <c r="W18" s="236">
        <f>('Energy Use'!W74+Electrification!W19)*Electrification!W68</f>
        <v>78010955211155.219</v>
      </c>
      <c r="X18" s="236">
        <f>('Energy Use'!X74+Electrification!X19)*Electrification!X68</f>
        <v>77221343313831.469</v>
      </c>
      <c r="Y18" s="236">
        <f>('Energy Use'!Y74+Electrification!Y19)*Electrification!Y68</f>
        <v>76336781584071.531</v>
      </c>
      <c r="Z18" s="236">
        <f>('Energy Use'!Z74+Electrification!Z19)*Electrification!Z68</f>
        <v>75376261112602.172</v>
      </c>
      <c r="AA18" s="236">
        <f>('Energy Use'!AA74+Electrification!AA19)*Electrification!AA68</f>
        <v>74358240288764.422</v>
      </c>
      <c r="AB18" s="236">
        <f>('Energy Use'!AB74+Electrification!AB19)*Electrification!AB68</f>
        <v>73300493242253.516</v>
      </c>
      <c r="AC18" s="236">
        <f>('Energy Use'!AC74+Electrification!AC19)*Electrification!AC68</f>
        <v>72220000431096.344</v>
      </c>
      <c r="AD18" s="236">
        <f>('Energy Use'!AD74+Electrification!AD19)*Electrification!AD68</f>
        <v>71132879112867.234</v>
      </c>
      <c r="AE18" s="236">
        <f>('Energy Use'!AE74+Electrification!AE19)*Electrification!AE68</f>
        <v>70054350879019.047</v>
      </c>
      <c r="AF18" s="236">
        <f>('Energy Use'!AF74+Electrification!AF19)*Electrification!AF68</f>
        <v>68998743116702.125</v>
      </c>
      <c r="AG18" s="236">
        <f>('Energy Use'!AG74+Electrification!AG19)*Electrification!AG68</f>
        <v>67979521164948.625</v>
      </c>
      <c r="AH18" s="236">
        <f>('Energy Use'!AH74+Electrification!AH19)*Electrification!AH68</f>
        <v>67009348026563.523</v>
      </c>
      <c r="AI18" s="236">
        <f>('Energy Use'!AI74+Electrification!AI19)*Electrification!AI68</f>
        <v>66100168757282.633</v>
      </c>
      <c r="AJ18" s="236">
        <f>('Energy Use'!AJ74+Electrification!AJ19)*Electrification!AJ68</f>
        <v>65263317055570.109</v>
      </c>
      <c r="AK18" s="236">
        <f>('Energy Use'!AK74+Electrification!AK19)*Electrification!AK68</f>
        <v>64509642099258.844</v>
      </c>
      <c r="AL18" s="236">
        <f>('Energy Use'!AL74+Electrification!AL19)*Electrification!AL68</f>
        <v>63849654303575.688</v>
      </c>
      <c r="AM18" s="236">
        <f>('Energy Use'!AM74+Electrification!AM19)*Electrification!AM68</f>
        <v>63293689399539.344</v>
      </c>
      <c r="AN18" s="236">
        <f>('Energy Use'!AN74+Electrification!AN19)*Electrification!AN68</f>
        <v>62852091050032.305</v>
      </c>
      <c r="AO18" s="236">
        <f>('Energy Use'!AO74+Electrification!AO19)*Electrification!AO68</f>
        <v>62535413138885.242</v>
      </c>
      <c r="AP18" s="236">
        <f>('Energy Use'!AP74+Electrification!AP19)*Electrification!AP68</f>
        <v>62354643901136.07</v>
      </c>
      <c r="AQ18" s="236">
        <f>('Energy Use'!AQ74+Electrification!AQ19)*Electrification!AQ68</f>
        <v>62300646736603.164</v>
      </c>
      <c r="AR18" s="133" t="str">
        <f>VLOOKUP($A18,'Sector Match'!$A$1:$B$43,2,0)</f>
        <v>wood products 16</v>
      </c>
    </row>
    <row r="19" spans="1:44" x14ac:dyDescent="0.25">
      <c r="A19" s="12" t="s">
        <v>18</v>
      </c>
      <c r="B19" s="236">
        <f>('Energy Use'!B75+Electrification!B20)*Electrification!B69</f>
        <v>254071136930176.38</v>
      </c>
      <c r="C19" s="236">
        <f>('Energy Use'!C75+Electrification!C20)*Electrification!C69</f>
        <v>272374649442850.28</v>
      </c>
      <c r="D19" s="236">
        <f>('Energy Use'!D75+Electrification!D20)*Electrification!D69</f>
        <v>294511427290369.94</v>
      </c>
      <c r="E19" s="236">
        <f>('Energy Use'!E75+Electrification!E20)*Electrification!E69</f>
        <v>309054698341999.81</v>
      </c>
      <c r="F19" s="236">
        <f>('Energy Use'!F75+Electrification!F20)*Electrification!F69</f>
        <v>338738474798615.63</v>
      </c>
      <c r="G19" s="236">
        <f>('Energy Use'!G75+Electrification!G20)*Electrification!G69</f>
        <v>356499162397499.31</v>
      </c>
      <c r="H19" s="236">
        <f>('Energy Use'!H75+Electrification!H20)*Electrification!H69</f>
        <v>374249041629742.88</v>
      </c>
      <c r="I19" s="236">
        <f>('Energy Use'!I75+Electrification!I20)*Electrification!I69</f>
        <v>384257166462365.69</v>
      </c>
      <c r="J19" s="236">
        <f>('Energy Use'!J75+Electrification!J20)*Electrification!J69</f>
        <v>394296619682263.31</v>
      </c>
      <c r="K19" s="236">
        <f>('Energy Use'!K75+Electrification!K20)*Electrification!K69</f>
        <v>404367367607022</v>
      </c>
      <c r="L19" s="236">
        <f>('Energy Use'!L75+Electrification!L20)*Electrification!L69</f>
        <v>414469376554228</v>
      </c>
      <c r="M19" s="236">
        <f>('Energy Use'!M75+Electrification!M20)*Electrification!M69</f>
        <v>424602612841467.69</v>
      </c>
      <c r="N19" s="236">
        <f>('Energy Use'!N75+Electrification!N20)*Electrification!N69</f>
        <v>429835483944680.75</v>
      </c>
      <c r="O19" s="236">
        <f>('Energy Use'!O75+Electrification!O20)*Electrification!O69</f>
        <v>435079432080857.63</v>
      </c>
      <c r="P19" s="236">
        <f>('Energy Use'!P75+Electrification!P20)*Electrification!P69</f>
        <v>440334449324082.88</v>
      </c>
      <c r="Q19" s="236">
        <f>('Energy Use'!Q75+Electrification!Q20)*Electrification!Q69</f>
        <v>445600527748441.06</v>
      </c>
      <c r="R19" s="236">
        <f>('Energy Use'!R75+Electrification!R20)*Electrification!R69</f>
        <v>450877659428017</v>
      </c>
      <c r="S19" s="236">
        <f>('Energy Use'!S75+Electrification!S20)*Electrification!S69</f>
        <v>453583059413901.94</v>
      </c>
      <c r="T19" s="236">
        <f>('Energy Use'!T75+Electrification!T20)*Electrification!T69</f>
        <v>456291891005922.5</v>
      </c>
      <c r="U19" s="236">
        <f>('Energy Use'!U75+Electrification!U20)*Electrification!U69</f>
        <v>459004153444705.63</v>
      </c>
      <c r="V19" s="236">
        <f>('Energy Use'!V75+Electrification!V20)*Electrification!V69</f>
        <v>461719845970878.44</v>
      </c>
      <c r="W19" s="236">
        <f>('Energy Use'!W75+Electrification!W20)*Electrification!W69</f>
        <v>464438967825068</v>
      </c>
      <c r="X19" s="236">
        <f>('Energy Use'!X75+Electrification!X20)*Electrification!X69</f>
        <v>462394563980065.88</v>
      </c>
      <c r="Y19" s="236">
        <f>('Energy Use'!Y75+Electrification!Y20)*Electrification!Y69</f>
        <v>460346633607315.69</v>
      </c>
      <c r="Z19" s="236">
        <f>('Energy Use'!Z75+Electrification!Z20)*Electrification!Z69</f>
        <v>458295177466190.31</v>
      </c>
      <c r="AA19" s="236">
        <f>('Energy Use'!AA75+Electrification!AA20)*Electrification!AA69</f>
        <v>456240196316062.75</v>
      </c>
      <c r="AB19" s="236">
        <f>('Energy Use'!AB75+Electrification!AB20)*Electrification!AB69</f>
        <v>454181690916305.88</v>
      </c>
      <c r="AC19" s="236">
        <f>('Energy Use'!AC75+Electrification!AC20)*Electrification!AC69</f>
        <v>448770627492764.56</v>
      </c>
      <c r="AD19" s="236">
        <f>('Energy Use'!AD75+Electrification!AD20)*Electrification!AD69</f>
        <v>443351176846166.5</v>
      </c>
      <c r="AE19" s="236">
        <f>('Energy Use'!AE75+Electrification!AE20)*Electrification!AE69</f>
        <v>437923340799006.81</v>
      </c>
      <c r="AF19" s="236">
        <f>('Energy Use'!AF75+Electrification!AF20)*Electrification!AF69</f>
        <v>432487121173780.38</v>
      </c>
      <c r="AG19" s="236">
        <f>('Energy Use'!AG75+Electrification!AG20)*Electrification!AG69</f>
        <v>427042519792982.44</v>
      </c>
      <c r="AH19" s="236">
        <f>('Energy Use'!AH75+Electrification!AH20)*Electrification!AH69</f>
        <v>421109368161933.19</v>
      </c>
      <c r="AI19" s="236">
        <f>('Energy Use'!AI75+Electrification!AI20)*Electrification!AI69</f>
        <v>415167143999097.38</v>
      </c>
      <c r="AJ19" s="236">
        <f>('Energy Use'!AJ75+Electrification!AJ20)*Electrification!AJ69</f>
        <v>409215849278844.63</v>
      </c>
      <c r="AK19" s="236">
        <f>('Energy Use'!AK75+Electrification!AK20)*Electrification!AK69</f>
        <v>403255485975544.38</v>
      </c>
      <c r="AL19" s="236">
        <f>('Energy Use'!AL75+Electrification!AL20)*Electrification!AL69</f>
        <v>397286056063566.13</v>
      </c>
      <c r="AM19" s="236">
        <f>('Energy Use'!AM75+Electrification!AM20)*Electrification!AM69</f>
        <v>390343749789404.56</v>
      </c>
      <c r="AN19" s="236">
        <f>('Energy Use'!AN75+Electrification!AN20)*Electrification!AN69</f>
        <v>383390993025391.88</v>
      </c>
      <c r="AO19" s="236">
        <f>('Energy Use'!AO75+Electrification!AO20)*Electrification!AO69</f>
        <v>376427788049647</v>
      </c>
      <c r="AP19" s="236">
        <f>('Energy Use'!AP75+Electrification!AP20)*Electrification!AP69</f>
        <v>369454137140288.38</v>
      </c>
      <c r="AQ19" s="236">
        <f>('Energy Use'!AQ75+Electrification!AQ20)*Electrification!AQ69</f>
        <v>362349017519482.25</v>
      </c>
      <c r="AR19" s="133" t="str">
        <f>VLOOKUP($A19,'Sector Match'!$A$1:$B$43,2,0)</f>
        <v>pulp paper and printing 17T18</v>
      </c>
    </row>
    <row r="20" spans="1:44" x14ac:dyDescent="0.25">
      <c r="A20" s="12" t="s">
        <v>19</v>
      </c>
      <c r="B20" s="236">
        <f>('Energy Use'!B76+Electrification!B21)*Electrification!B70</f>
        <v>44716764409051.969</v>
      </c>
      <c r="C20" s="236">
        <f>('Energy Use'!C76+Electrification!C21)*Electrification!C70</f>
        <v>45221351913758.922</v>
      </c>
      <c r="D20" s="236">
        <f>('Energy Use'!D76+Electrification!D21)*Electrification!D70</f>
        <v>53901152477923.867</v>
      </c>
      <c r="E20" s="236">
        <f>('Energy Use'!E76+Electrification!E21)*Electrification!E70</f>
        <v>53423586712863.555</v>
      </c>
      <c r="F20" s="236">
        <f>('Energy Use'!F76+Electrification!F21)*Electrification!F70</f>
        <v>55543392140140.633</v>
      </c>
      <c r="G20" s="236">
        <f>('Energy Use'!G76+Electrification!G21)*Electrification!G70</f>
        <v>56960890871294.961</v>
      </c>
      <c r="H20" s="236">
        <f>('Energy Use'!H76+Electrification!H21)*Electrification!H70</f>
        <v>58854782296115.133</v>
      </c>
      <c r="I20" s="236">
        <f>('Energy Use'!I76+Electrification!I21)*Electrification!I70</f>
        <v>60989570919690.898</v>
      </c>
      <c r="J20" s="236">
        <f>('Energy Use'!J76+Electrification!J21)*Electrification!J70</f>
        <v>63141874779227.859</v>
      </c>
      <c r="K20" s="236">
        <f>('Energy Use'!K76+Electrification!K21)*Electrification!K70</f>
        <v>65263513364261.359</v>
      </c>
      <c r="L20" s="236">
        <f>('Energy Use'!L76+Electrification!L21)*Electrification!L70</f>
        <v>67300380136161.852</v>
      </c>
      <c r="M20" s="236">
        <f>('Energy Use'!M76+Electrification!M21)*Electrification!M70</f>
        <v>69192923968525.922</v>
      </c>
      <c r="N20" s="236">
        <f>('Energy Use'!N76+Electrification!N21)*Electrification!N70</f>
        <v>70854293627656.875</v>
      </c>
      <c r="O20" s="236">
        <f>('Energy Use'!O76+Electrification!O21)*Electrification!O70</f>
        <v>72307515209334.141</v>
      </c>
      <c r="P20" s="236">
        <f>('Energy Use'!P76+Electrification!P21)*Electrification!P70</f>
        <v>73557214263183.828</v>
      </c>
      <c r="Q20" s="236">
        <f>('Energy Use'!Q76+Electrification!Q21)*Electrification!Q70</f>
        <v>74611105604625.172</v>
      </c>
      <c r="R20" s="236">
        <f>('Energy Use'!R76+Electrification!R21)*Electrification!R70</f>
        <v>75479643325207.406</v>
      </c>
      <c r="S20" s="236">
        <f>('Energy Use'!S76+Electrification!S21)*Electrification!S70</f>
        <v>76139706203533.313</v>
      </c>
      <c r="T20" s="236">
        <f>('Energy Use'!T76+Electrification!T21)*Electrification!T70</f>
        <v>76634356787104.984</v>
      </c>
      <c r="U20" s="236">
        <f>('Energy Use'!U76+Electrification!U21)*Electrification!U70</f>
        <v>76972789826183.188</v>
      </c>
      <c r="V20" s="236">
        <f>('Energy Use'!V76+Electrification!V21)*Electrification!V70</f>
        <v>77165425999148.25</v>
      </c>
      <c r="W20" s="236">
        <f>('Energy Use'!W76+Electrification!W21)*Electrification!W70</f>
        <v>77223687686557.391</v>
      </c>
      <c r="X20" s="236">
        <f>('Energy Use'!X76+Electrification!X21)*Electrification!X70</f>
        <v>77159782037008.328</v>
      </c>
      <c r="Y20" s="236">
        <f>('Energy Use'!Y76+Electrification!Y21)*Electrification!Y70</f>
        <v>76986495895100.234</v>
      </c>
      <c r="Z20" s="236">
        <f>('Energy Use'!Z76+Electrification!Z21)*Electrification!Z70</f>
        <v>76717006310179.391</v>
      </c>
      <c r="AA20" s="236">
        <f>('Energy Use'!AA76+Electrification!AA21)*Electrification!AA70</f>
        <v>76364709504230.516</v>
      </c>
      <c r="AB20" s="236">
        <f>('Energy Use'!AB76+Electrification!AB21)*Electrification!AB70</f>
        <v>75943070379400.297</v>
      </c>
      <c r="AC20" s="236">
        <f>('Energy Use'!AC76+Electrification!AC21)*Electrification!AC70</f>
        <v>75465493914823.031</v>
      </c>
      <c r="AD20" s="236">
        <f>('Energy Use'!AD76+Electrification!AD21)*Electrification!AD70</f>
        <v>74945219156785.313</v>
      </c>
      <c r="AE20" s="236">
        <f>('Energy Use'!AE76+Electrification!AE21)*Electrification!AE70</f>
        <v>74395235957910.641</v>
      </c>
      <c r="AF20" s="236">
        <f>('Energy Use'!AF76+Electrification!AF21)*Electrification!AF70</f>
        <v>73828224176678.813</v>
      </c>
      <c r="AG20" s="236">
        <f>('Energy Use'!AG76+Electrification!AG21)*Electrification!AG70</f>
        <v>73256514710428.453</v>
      </c>
      <c r="AH20" s="236">
        <f>('Energy Use'!AH76+Electrification!AH21)*Electrification!AH70</f>
        <v>72692071501645.609</v>
      </c>
      <c r="AI20" s="236">
        <f>('Energy Use'!AI76+Electrification!AI21)*Electrification!AI70</f>
        <v>72146493524797.719</v>
      </c>
      <c r="AJ20" s="236">
        <f>('Energy Use'!AJ76+Electrification!AJ21)*Electrification!AJ70</f>
        <v>71631035723574.484</v>
      </c>
      <c r="AK20" s="236">
        <f>('Energy Use'!AK76+Electrification!AK21)*Electrification!AK70</f>
        <v>71156647919664.422</v>
      </c>
      <c r="AL20" s="236">
        <f>('Energy Use'!AL76+Electrification!AL21)*Electrification!AL70</f>
        <v>70734030847745.406</v>
      </c>
      <c r="AM20" s="236">
        <f>('Energy Use'!AM76+Electrification!AM21)*Electrification!AM70</f>
        <v>70373708681599.047</v>
      </c>
      <c r="AN20" s="236">
        <f>('Energy Use'!AN76+Electrification!AN21)*Electrification!AN70</f>
        <v>70086117699085.023</v>
      </c>
      <c r="AO20" s="236">
        <f>('Energy Use'!AO76+Electrification!AO21)*Electrification!AO70</f>
        <v>69881711087182.641</v>
      </c>
      <c r="AP20" s="236">
        <f>('Energy Use'!AP76+Electrification!AP21)*Electrification!AP70</f>
        <v>69771080313229.523</v>
      </c>
      <c r="AQ20" s="236">
        <f>('Energy Use'!AQ76+Electrification!AQ21)*Electrification!AQ70</f>
        <v>69741800134631.281</v>
      </c>
      <c r="AR20" s="133" t="str">
        <f>VLOOKUP($A20,'Sector Match'!$A$1:$B$43,2,0)</f>
        <v>pulp paper and printing 17T18</v>
      </c>
    </row>
    <row r="21" spans="1:44" x14ac:dyDescent="0.25">
      <c r="A21" s="12" t="s">
        <v>20</v>
      </c>
      <c r="B21" s="236">
        <f>('Energy Use'!B77+Electrification!B22)*Electrification!B71</f>
        <v>55499200212568.93</v>
      </c>
      <c r="C21" s="236">
        <f>('Energy Use'!C77+Electrification!C22)*Electrification!C71</f>
        <v>52575881989802.898</v>
      </c>
      <c r="D21" s="236">
        <f>('Energy Use'!D77+Electrification!D22)*Electrification!D71</f>
        <v>64752518098279.383</v>
      </c>
      <c r="E21" s="236">
        <f>('Energy Use'!E77+Electrification!E22)*Electrification!E71</f>
        <v>62261135164286.227</v>
      </c>
      <c r="F21" s="236">
        <f>('Energy Use'!F77+Electrification!F22)*Electrification!F71</f>
        <v>64655128035624.641</v>
      </c>
      <c r="G21" s="236">
        <f>('Energy Use'!G77+Electrification!G22)*Electrification!G71</f>
        <v>66129430481812.398</v>
      </c>
      <c r="H21" s="236">
        <f>('Energy Use'!H77+Electrification!H22)*Electrification!H71</f>
        <v>68123015512587.367</v>
      </c>
      <c r="I21" s="236">
        <f>('Energy Use'!I77+Electrification!I22)*Electrification!I71</f>
        <v>70423215972194.922</v>
      </c>
      <c r="J21" s="236">
        <f>('Energy Use'!J77+Electrification!J22)*Electrification!J71</f>
        <v>72779342484705.328</v>
      </c>
      <c r="K21" s="236">
        <f>('Energy Use'!K77+Electrification!K22)*Electrification!K71</f>
        <v>75128599566082.453</v>
      </c>
      <c r="L21" s="236">
        <f>('Energy Use'!L77+Electrification!L22)*Electrification!L71</f>
        <v>77400177903081.969</v>
      </c>
      <c r="M21" s="236">
        <f>('Energy Use'!M77+Electrification!M22)*Electrification!M71</f>
        <v>79515671669045.656</v>
      </c>
      <c r="N21" s="236">
        <f>('Energy Use'!N77+Electrification!N22)*Electrification!N71</f>
        <v>81366423046723.078</v>
      </c>
      <c r="O21" s="236">
        <f>('Energy Use'!O77+Electrification!O22)*Electrification!O71</f>
        <v>82978931264226.703</v>
      </c>
      <c r="P21" s="236">
        <f>('Energy Use'!P77+Electrification!P22)*Electrification!P71</f>
        <v>84360879927481.766</v>
      </c>
      <c r="Q21" s="236">
        <f>('Energy Use'!Q77+Electrification!Q22)*Electrification!Q71</f>
        <v>85523516145002.797</v>
      </c>
      <c r="R21" s="236">
        <f>('Energy Use'!R77+Electrification!R22)*Electrification!R71</f>
        <v>86481200307406.609</v>
      </c>
      <c r="S21" s="236">
        <f>('Energy Use'!S77+Electrification!S22)*Electrification!S71</f>
        <v>87209339392107.531</v>
      </c>
      <c r="T21" s="236">
        <f>('Energy Use'!T77+Electrification!T22)*Electrification!T71</f>
        <v>87757427245665.641</v>
      </c>
      <c r="U21" s="236">
        <f>('Energy Use'!U77+Electrification!U22)*Electrification!U71</f>
        <v>88135554695447.859</v>
      </c>
      <c r="V21" s="236">
        <f>('Energy Use'!V77+Electrification!V22)*Electrification!V71</f>
        <v>88355085340716.703</v>
      </c>
      <c r="W21" s="236">
        <f>('Energy Use'!W77+Electrification!W22)*Electrification!W71</f>
        <v>88428423777665.969</v>
      </c>
      <c r="X21" s="236">
        <f>('Energy Use'!X77+Electrification!X22)*Electrification!X71</f>
        <v>88368791788410.875</v>
      </c>
      <c r="Y21" s="236">
        <f>('Energy Use'!Y77+Electrification!Y22)*Electrification!Y71</f>
        <v>88190016989533.875</v>
      </c>
      <c r="Z21" s="236">
        <f>('Energy Use'!Z77+Electrification!Z22)*Electrification!Z71</f>
        <v>87906337600152.5</v>
      </c>
      <c r="AA21" s="236">
        <f>('Energy Use'!AA77+Electrification!AA22)*Electrification!AA71</f>
        <v>87532226167551.609</v>
      </c>
      <c r="AB21" s="236">
        <f>('Energy Use'!AB77+Electrification!AB22)*Electrification!AB71</f>
        <v>87082234309261.203</v>
      </c>
      <c r="AC21" s="236">
        <f>('Energy Use'!AC77+Electrification!AC22)*Electrification!AC71</f>
        <v>86570859817041.422</v>
      </c>
      <c r="AD21" s="236">
        <f>('Energy Use'!AD77+Electrification!AD22)*Electrification!AD71</f>
        <v>86012436837522.875</v>
      </c>
      <c r="AE21" s="236">
        <f>('Energy Use'!AE77+Electrification!AE22)*Electrification!AE71</f>
        <v>85421049307609</v>
      </c>
      <c r="AF21" s="236">
        <f>('Energy Use'!AF77+Electrification!AF22)*Electrification!AF71</f>
        <v>84810467386614.438</v>
      </c>
      <c r="AG21" s="236">
        <f>('Energy Use'!AG77+Electrification!AG22)*Electrification!AG71</f>
        <v>84194106293681.063</v>
      </c>
      <c r="AH21" s="236">
        <f>('Energy Use'!AH77+Electrification!AH22)*Electrification!AH71</f>
        <v>83585006727194.297</v>
      </c>
      <c r="AI21" s="236">
        <f>('Energy Use'!AI77+Electrification!AI22)*Electrification!AI71</f>
        <v>82995835909124.156</v>
      </c>
      <c r="AJ21" s="236">
        <f>('Energy Use'!AJ77+Electrification!AJ22)*Electrification!AJ71</f>
        <v>82438908256302.063</v>
      </c>
      <c r="AK21" s="236">
        <f>('Energy Use'!AK77+Electrification!AK22)*Electrification!AK71</f>
        <v>81926224726697.078</v>
      </c>
      <c r="AL21" s="236">
        <f>('Energy Use'!AL77+Electrification!AL22)*Electrification!AL71</f>
        <v>81469530015881.094</v>
      </c>
      <c r="AM21" s="236">
        <f>('Energy Use'!AM77+Electrification!AM22)*Electrification!AM71</f>
        <v>81080386981903.875</v>
      </c>
      <c r="AN21" s="236">
        <f>('Energy Use'!AN77+Electrification!AN22)*Electrification!AN71</f>
        <v>80770267951917.375</v>
      </c>
      <c r="AO21" s="236">
        <f>('Energy Use'!AO77+Electrification!AO22)*Electrification!AO71</f>
        <v>80550662909284.656</v>
      </c>
      <c r="AP21" s="236">
        <f>('Energy Use'!AP77+Electrification!AP22)*Electrification!AP71</f>
        <v>80433204976275.375</v>
      </c>
      <c r="AQ21" s="236">
        <f>('Energy Use'!AQ77+Electrification!AQ22)*Electrification!AQ71</f>
        <v>80403001271693.734</v>
      </c>
      <c r="AR21" s="133" t="str">
        <f>VLOOKUP($A21,'Sector Match'!$A$1:$B$43,2,0)</f>
        <v>pulp paper and printing 17T18</v>
      </c>
    </row>
    <row r="22" spans="1:44" x14ac:dyDescent="0.25">
      <c r="A22" s="12" t="s">
        <v>21</v>
      </c>
      <c r="B22" s="236">
        <f>('Energy Use'!B78+Electrification!B23)*Electrification!B72</f>
        <v>436530190184994.31</v>
      </c>
      <c r="C22" s="236">
        <f>('Energy Use'!C78+Electrification!C23)*Electrification!C72</f>
        <v>463310144942684.69</v>
      </c>
      <c r="D22" s="236">
        <f>('Energy Use'!D78+Electrification!D23)*Electrification!D72</f>
        <v>499748922289655.5</v>
      </c>
      <c r="E22" s="236">
        <f>('Energy Use'!E78+Electrification!E23)*Electrification!E72</f>
        <v>518042705923834.94</v>
      </c>
      <c r="F22" s="236">
        <f>('Energy Use'!F78+Electrification!F23)*Electrification!F72</f>
        <v>561614141614570.13</v>
      </c>
      <c r="G22" s="236">
        <f>('Energy Use'!G78+Electrification!G23)*Electrification!G72</f>
        <v>592598798446963.63</v>
      </c>
      <c r="H22" s="236">
        <f>('Energy Use'!H78+Electrification!H23)*Electrification!H72</f>
        <v>623607535356136.13</v>
      </c>
      <c r="I22" s="236">
        <f>('Energy Use'!I78+Electrification!I23)*Electrification!I72</f>
        <v>638614312896125.25</v>
      </c>
      <c r="J22" s="236">
        <f>('Energy Use'!J78+Electrification!J23)*Electrification!J72</f>
        <v>653670529453107.88</v>
      </c>
      <c r="K22" s="236">
        <f>('Energy Use'!K78+Electrification!K23)*Electrification!K72</f>
        <v>668776152222048.25</v>
      </c>
      <c r="L22" s="236">
        <f>('Energy Use'!L78+Electrification!L23)*Electrification!L72</f>
        <v>683931148397909.13</v>
      </c>
      <c r="M22" s="236">
        <f>('Energy Use'!M78+Electrification!M23)*Electrification!M72</f>
        <v>699135485175654.25</v>
      </c>
      <c r="N22" s="236">
        <f>('Energy Use'!N78+Electrification!N23)*Electrification!N72</f>
        <v>701022307883599.88</v>
      </c>
      <c r="O22" s="236">
        <f>('Energy Use'!O78+Electrification!O23)*Electrification!O72</f>
        <v>702911406218590.5</v>
      </c>
      <c r="P22" s="236">
        <f>('Energy Use'!P78+Electrification!P23)*Electrification!P72</f>
        <v>704802779077807.75</v>
      </c>
      <c r="Q22" s="236">
        <f>('Energy Use'!Q78+Electrification!Q23)*Electrification!Q72</f>
        <v>706696425358433.75</v>
      </c>
      <c r="R22" s="236">
        <f>('Energy Use'!R78+Electrification!R23)*Electrification!R72</f>
        <v>708592343957650.5</v>
      </c>
      <c r="S22" s="236">
        <f>('Energy Use'!S78+Electrification!S23)*Electrification!S72</f>
        <v>701081379228788.25</v>
      </c>
      <c r="T22" s="236">
        <f>('Energy Use'!T78+Electrification!T23)*Electrification!T72</f>
        <v>693558205788730.13</v>
      </c>
      <c r="U22" s="236">
        <f>('Energy Use'!U78+Electrification!U23)*Electrification!U72</f>
        <v>686022825327969.63</v>
      </c>
      <c r="V22" s="236">
        <f>('Energy Use'!V78+Electrification!V23)*Electrification!V72</f>
        <v>678475239537000.13</v>
      </c>
      <c r="W22" s="236">
        <f>('Energy Use'!W78+Electrification!W23)*Electrification!W72</f>
        <v>670915450106315.13</v>
      </c>
      <c r="X22" s="236">
        <f>('Energy Use'!X78+Electrification!X23)*Electrification!X72</f>
        <v>656275873645688.88</v>
      </c>
      <c r="Y22" s="236">
        <f>('Energy Use'!Y78+Electrification!Y23)*Electrification!Y72</f>
        <v>641613462592514.38</v>
      </c>
      <c r="Z22" s="236">
        <f>('Energy Use'!Z78+Electrification!Z23)*Electrification!Z72</f>
        <v>626928220116479.63</v>
      </c>
      <c r="AA22" s="236">
        <f>('Energy Use'!AA78+Electrification!AA23)*Electrification!AA72</f>
        <v>612220149387272.38</v>
      </c>
      <c r="AB22" s="236">
        <f>('Energy Use'!AB78+Electrification!AB23)*Electrification!AB72</f>
        <v>597489253574580.63</v>
      </c>
      <c r="AC22" s="236">
        <f>('Energy Use'!AC78+Electrification!AC23)*Electrification!AC72</f>
        <v>582735535848092.5</v>
      </c>
      <c r="AD22" s="236">
        <f>('Energy Use'!AD78+Electrification!AD23)*Electrification!AD72</f>
        <v>567958999377495.75</v>
      </c>
      <c r="AE22" s="236">
        <f>('Energy Use'!AE78+Electrification!AE23)*Electrification!AE72</f>
        <v>553159647332478.31</v>
      </c>
      <c r="AF22" s="236">
        <f>('Energy Use'!AF78+Electrification!AF23)*Electrification!AF72</f>
        <v>538337482882728.25</v>
      </c>
      <c r="AG22" s="236">
        <f>('Energy Use'!AG78+Electrification!AG23)*Electrification!AG72</f>
        <v>523492509197933.25</v>
      </c>
      <c r="AH22" s="236">
        <f>('Energy Use'!AH78+Electrification!AH23)*Electrification!AH72</f>
        <v>510659186679078.06</v>
      </c>
      <c r="AI22" s="236">
        <f>('Energy Use'!AI78+Electrification!AI23)*Electrification!AI72</f>
        <v>497806096770899.88</v>
      </c>
      <c r="AJ22" s="236">
        <f>('Energy Use'!AJ78+Electrification!AJ23)*Electrification!AJ72</f>
        <v>484933242220467.5</v>
      </c>
      <c r="AK22" s="236">
        <f>('Energy Use'!AK78+Electrification!AK23)*Electrification!AK72</f>
        <v>472040625774849.81</v>
      </c>
      <c r="AL22" s="236">
        <f>('Energy Use'!AL78+Electrification!AL23)*Electrification!AL72</f>
        <v>459128250181115.69</v>
      </c>
      <c r="AM22" s="236">
        <f>('Energy Use'!AM78+Electrification!AM23)*Electrification!AM72</f>
        <v>445529347704683.69</v>
      </c>
      <c r="AN22" s="236">
        <f>('Energy Use'!AN78+Electrification!AN23)*Electrification!AN72</f>
        <v>431909700877625</v>
      </c>
      <c r="AO22" s="236">
        <f>('Energy Use'!AO78+Electrification!AO23)*Electrification!AO72</f>
        <v>418269312585002.75</v>
      </c>
      <c r="AP22" s="236">
        <f>('Energy Use'!AP78+Electrification!AP23)*Electrification!AP72</f>
        <v>404608185711879.5</v>
      </c>
      <c r="AQ22" s="236">
        <f>('Energy Use'!AQ78+Electrification!AQ23)*Electrification!AQ72</f>
        <v>390840615559032.38</v>
      </c>
      <c r="AR22" s="133" t="str">
        <f>VLOOKUP($A22,'Sector Match'!$A$1:$B$43,2,0)</f>
        <v>refined petroleum and coke 19</v>
      </c>
    </row>
    <row r="23" spans="1:44" x14ac:dyDescent="0.25">
      <c r="A23" s="12" t="s">
        <v>1</v>
      </c>
      <c r="B23" s="236">
        <f>('Energy Use'!B79+Electrification!B24)*Electrification!B73</f>
        <v>1537399033399051.5</v>
      </c>
      <c r="C23" s="236">
        <f>('Energy Use'!C79+Electrification!C24)*Electrification!C73</f>
        <v>1632344058111481.8</v>
      </c>
      <c r="D23" s="236">
        <f>('Energy Use'!D79+Electrification!D24)*Electrification!D73</f>
        <v>1789599603174776.3</v>
      </c>
      <c r="E23" s="236">
        <f>('Energy Use'!E79+Electrification!E24)*Electrification!E73</f>
        <v>1915530383575664.3</v>
      </c>
      <c r="F23" s="236">
        <f>('Energy Use'!F79+Electrification!F24)*Electrification!F73</f>
        <v>2111701888886290</v>
      </c>
      <c r="G23" s="236">
        <f>('Energy Use'!G79+Electrification!G24)*Electrification!G73</f>
        <v>2249270615532340.8</v>
      </c>
      <c r="H23" s="236">
        <f>('Energy Use'!H79+Electrification!H24)*Electrification!H73</f>
        <v>2386958083942687.5</v>
      </c>
      <c r="I23" s="236">
        <f>('Energy Use'!I79+Electrification!I24)*Electrification!I73</f>
        <v>2478362956246232</v>
      </c>
      <c r="J23" s="236">
        <f>('Energy Use'!J79+Electrification!J24)*Electrification!J73</f>
        <v>2570080379896334.5</v>
      </c>
      <c r="K23" s="236">
        <f>('Energy Use'!K79+Electrification!K24)*Electrification!K73</f>
        <v>2662110156003669.5</v>
      </c>
      <c r="L23" s="236">
        <f>('Energy Use'!L79+Electrification!L24)*Electrification!L73</f>
        <v>2754452085678914</v>
      </c>
      <c r="M23" s="236">
        <f>('Energy Use'!M79+Electrification!M24)*Electrification!M73</f>
        <v>2847105970032741.5</v>
      </c>
      <c r="N23" s="236">
        <f>('Energy Use'!N79+Electrification!N24)*Electrification!N73</f>
        <v>2901168451359248</v>
      </c>
      <c r="O23" s="236">
        <f>('Energy Use'!O79+Electrification!O24)*Electrification!O73</f>
        <v>2955358116154255</v>
      </c>
      <c r="P23" s="236">
        <f>('Energy Use'!P79+Electrification!P24)*Electrification!P73</f>
        <v>3009674910662125.5</v>
      </c>
      <c r="Q23" s="236">
        <f>('Energy Use'!Q79+Electrification!Q24)*Electrification!Q73</f>
        <v>3064118781127223.5</v>
      </c>
      <c r="R23" s="236">
        <f>('Energy Use'!R79+Electrification!R24)*Electrification!R73</f>
        <v>3118689673793911</v>
      </c>
      <c r="S23" s="236">
        <f>('Energy Use'!S79+Electrification!S24)*Electrification!S73</f>
        <v>3147472968750013</v>
      </c>
      <c r="T23" s="236">
        <f>('Energy Use'!T79+Electrification!T24)*Electrification!T73</f>
        <v>3176296052768510.5</v>
      </c>
      <c r="U23" s="236">
        <f>('Energy Use'!U79+Electrification!U24)*Electrification!U73</f>
        <v>3205158920485191</v>
      </c>
      <c r="V23" s="236">
        <f>('Energy Use'!V79+Electrification!V24)*Electrification!V73</f>
        <v>3234061566535843.5</v>
      </c>
      <c r="W23" s="236">
        <f>('Energy Use'!W79+Electrification!W24)*Electrification!W73</f>
        <v>3263003985556253</v>
      </c>
      <c r="X23" s="236">
        <f>('Energy Use'!X79+Electrification!X24)*Electrification!X73</f>
        <v>3277466275367929</v>
      </c>
      <c r="Y23" s="236">
        <f>('Energy Use'!Y79+Electrification!Y24)*Electrification!Y73</f>
        <v>3291946437125760</v>
      </c>
      <c r="Z23" s="236">
        <f>('Energy Use'!Z79+Electrification!Z24)*Electrification!Z73</f>
        <v>3306444468402431.5</v>
      </c>
      <c r="AA23" s="236">
        <f>('Energy Use'!AA79+Electrification!AA24)*Electrification!AA73</f>
        <v>3320960366770627.5</v>
      </c>
      <c r="AB23" s="236">
        <f>('Energy Use'!AB79+Electrification!AB24)*Electrification!AB73</f>
        <v>3335494129803032</v>
      </c>
      <c r="AC23" s="236">
        <f>('Energy Use'!AC79+Electrification!AC24)*Electrification!AC73</f>
        <v>3337533925724402</v>
      </c>
      <c r="AD23" s="236">
        <f>('Energy Use'!AD79+Electrification!AD24)*Electrification!AD73</f>
        <v>3339572797755526</v>
      </c>
      <c r="AE23" s="236">
        <f>('Energy Use'!AE79+Electrification!AE24)*Electrification!AE73</f>
        <v>3341610745990319</v>
      </c>
      <c r="AF23" s="236">
        <f>('Energy Use'!AF79+Electrification!AF24)*Electrification!AF73</f>
        <v>3343647770522694</v>
      </c>
      <c r="AG23" s="236">
        <f>('Energy Use'!AG79+Electrification!AG24)*Electrification!AG73</f>
        <v>3345683871446566</v>
      </c>
      <c r="AH23" s="236">
        <f>('Energy Use'!AH79+Electrification!AH24)*Electrification!AH73</f>
        <v>3336309021975282</v>
      </c>
      <c r="AI23" s="236">
        <f>('Energy Use'!AI79+Electrification!AI24)*Electrification!AI73</f>
        <v>3326916191166424</v>
      </c>
      <c r="AJ23" s="236">
        <f>('Energy Use'!AJ79+Electrification!AJ24)*Electrification!AJ73</f>
        <v>3317505381404517.5</v>
      </c>
      <c r="AK23" s="236">
        <f>('Energy Use'!AK79+Electrification!AK24)*Electrification!AK73</f>
        <v>3308076595074089.5</v>
      </c>
      <c r="AL23" s="236">
        <f>('Energy Use'!AL79+Electrification!AL24)*Electrification!AL73</f>
        <v>3298629834559667</v>
      </c>
      <c r="AM23" s="236">
        <f>('Energy Use'!AM79+Electrification!AM24)*Electrification!AM73</f>
        <v>3287060446008909.5</v>
      </c>
      <c r="AN23" s="236">
        <f>('Energy Use'!AN79+Electrification!AN24)*Electrification!AN73</f>
        <v>3275469954712727.5</v>
      </c>
      <c r="AO23" s="236">
        <f>('Energy Use'!AO79+Electrification!AO24)*Electrification!AO73</f>
        <v>3263858363476592</v>
      </c>
      <c r="AP23" s="236">
        <f>('Energy Use'!AP79+Electrification!AP24)*Electrification!AP73</f>
        <v>3252225675105975.5</v>
      </c>
      <c r="AQ23" s="236">
        <f>('Energy Use'!AQ79+Electrification!AQ24)*Electrification!AQ73</f>
        <v>3239885291006245</v>
      </c>
      <c r="AR23" s="133" t="str">
        <f>VLOOKUP($A23,'Sector Match'!$A$1:$B$43,2,0)</f>
        <v>chemicals 20</v>
      </c>
    </row>
    <row r="24" spans="1:44" x14ac:dyDescent="0.25">
      <c r="A24" s="12" t="s">
        <v>22</v>
      </c>
      <c r="B24" s="236">
        <f>('Energy Use'!B80+Electrification!B25)*Electrification!B74</f>
        <v>139117245438251.25</v>
      </c>
      <c r="C24" s="236">
        <f>('Energy Use'!C80+Electrification!C25)*Electrification!C74</f>
        <v>146876967333229.16</v>
      </c>
      <c r="D24" s="236">
        <f>('Energy Use'!D80+Electrification!D25)*Electrification!D74</f>
        <v>196479846485637.59</v>
      </c>
      <c r="E24" s="236">
        <f>('Energy Use'!E80+Electrification!E25)*Electrification!E74</f>
        <v>187368429671906.34</v>
      </c>
      <c r="F24" s="236">
        <f>('Energy Use'!F80+Electrification!F25)*Electrification!F74</f>
        <v>196679228704299.13</v>
      </c>
      <c r="G24" s="236">
        <f>('Energy Use'!G80+Electrification!G25)*Electrification!G74</f>
        <v>205936040743950.47</v>
      </c>
      <c r="H24" s="236">
        <f>('Energy Use'!H80+Electrification!H25)*Electrification!H74</f>
        <v>217092071918439.16</v>
      </c>
      <c r="I24" s="236">
        <f>('Energy Use'!I80+Electrification!I25)*Electrification!I74</f>
        <v>227224217321956.75</v>
      </c>
      <c r="J24" s="236">
        <f>('Energy Use'!J80+Electrification!J25)*Electrification!J74</f>
        <v>235508392967197.88</v>
      </c>
      <c r="K24" s="236">
        <f>('Energy Use'!K80+Electrification!K25)*Electrification!K74</f>
        <v>242475315581887.5</v>
      </c>
      <c r="L24" s="236">
        <f>('Energy Use'!L80+Electrification!L25)*Electrification!L74</f>
        <v>248774750952306.44</v>
      </c>
      <c r="M24" s="236">
        <f>('Energy Use'!M80+Electrification!M25)*Electrification!M74</f>
        <v>255147278795097.44</v>
      </c>
      <c r="N24" s="236">
        <f>('Energy Use'!N80+Electrification!N25)*Electrification!N74</f>
        <v>262126524073615.91</v>
      </c>
      <c r="O24" s="236">
        <f>('Energy Use'!O80+Electrification!O25)*Electrification!O74</f>
        <v>269891566837361.69</v>
      </c>
      <c r="P24" s="236">
        <f>('Energy Use'!P80+Electrification!P25)*Electrification!P74</f>
        <v>278335946799480.06</v>
      </c>
      <c r="Q24" s="236">
        <f>('Energy Use'!Q80+Electrification!Q25)*Electrification!Q74</f>
        <v>287338778022377.94</v>
      </c>
      <c r="R24" s="236">
        <f>('Energy Use'!R80+Electrification!R25)*Electrification!R74</f>
        <v>296761433246177.44</v>
      </c>
      <c r="S24" s="236">
        <f>('Energy Use'!S80+Electrification!S25)*Electrification!S74</f>
        <v>306330813559984.88</v>
      </c>
      <c r="T24" s="236">
        <f>('Energy Use'!T80+Electrification!T25)*Electrification!T74</f>
        <v>316131863419499.13</v>
      </c>
      <c r="U24" s="236">
        <f>('Energy Use'!U80+Electrification!U25)*Electrification!U74</f>
        <v>326138754970348.06</v>
      </c>
      <c r="V24" s="236">
        <f>('Energy Use'!V80+Electrification!V25)*Electrification!V74</f>
        <v>336322006736319.69</v>
      </c>
      <c r="W24" s="236">
        <f>('Energy Use'!W80+Electrification!W25)*Electrification!W74</f>
        <v>346648311914454.5</v>
      </c>
      <c r="X24" s="236">
        <f>('Energy Use'!X80+Electrification!X25)*Electrification!X74</f>
        <v>357080397150163.63</v>
      </c>
      <c r="Y24" s="236">
        <f>('Energy Use'!Y80+Electrification!Y25)*Electrification!Y74</f>
        <v>367576918292856.5</v>
      </c>
      <c r="Z24" s="236">
        <f>('Energy Use'!Z80+Electrification!Z25)*Electrification!Z74</f>
        <v>378092399926343.19</v>
      </c>
      <c r="AA24" s="236">
        <f>('Energy Use'!AA80+Electrification!AA25)*Electrification!AA74</f>
        <v>388577225640995.69</v>
      </c>
      <c r="AB24" s="236">
        <f>('Energy Use'!AB80+Electrification!AB25)*Electrification!AB74</f>
        <v>398977686039786.38</v>
      </c>
      <c r="AC24" s="236">
        <f>('Energy Use'!AC80+Electrification!AC25)*Electrification!AC74</f>
        <v>409236091321368.13</v>
      </c>
      <c r="AD24" s="236">
        <f>('Energy Use'!AD80+Electrification!AD25)*Electrification!AD74</f>
        <v>419290954934399.88</v>
      </c>
      <c r="AE24" s="236">
        <f>('Energy Use'!AE80+Electrification!AE25)*Electrification!AE74</f>
        <v>429077254224470.56</v>
      </c>
      <c r="AF24" s="236">
        <f>('Energy Use'!AF80+Electrification!AF25)*Electrification!AF74</f>
        <v>438526773177394.44</v>
      </c>
      <c r="AG24" s="236">
        <f>('Energy Use'!AG80+Electrification!AG25)*Electrification!AG74</f>
        <v>447568531284468.13</v>
      </c>
      <c r="AH24" s="236">
        <f>('Energy Use'!AH80+Electrification!AH25)*Electrification!AH74</f>
        <v>456129301206293.06</v>
      </c>
      <c r="AI24" s="236">
        <f>('Energy Use'!AI80+Electrification!AI25)*Electrification!AI74</f>
        <v>464134216290068.31</v>
      </c>
      <c r="AJ24" s="236">
        <f>('Energy Use'!AJ80+Electrification!AJ25)*Electrification!AJ74</f>
        <v>471507467107749.13</v>
      </c>
      <c r="AK24" s="236">
        <f>('Energy Use'!AK80+Electrification!AK25)*Electrification!AK74</f>
        <v>478173084046850</v>
      </c>
      <c r="AL24" s="236">
        <f>('Energy Use'!AL80+Electrification!AL25)*Electrification!AL74</f>
        <v>484055800631578.13</v>
      </c>
      <c r="AM24" s="236">
        <f>('Energy Use'!AM80+Electrification!AM25)*Electrification!AM74</f>
        <v>489081989721620.56</v>
      </c>
      <c r="AN24" s="236">
        <f>('Energy Use'!AN80+Electrification!AN25)*Electrification!AN74</f>
        <v>493180662084528.88</v>
      </c>
      <c r="AO24" s="236">
        <f>('Energy Use'!AO80+Electrification!AO25)*Electrification!AO74</f>
        <v>496284514133980.25</v>
      </c>
      <c r="AP24" s="236">
        <f>('Energy Use'!AP80+Electrification!AP25)*Electrification!AP74</f>
        <v>498331008950741.06</v>
      </c>
      <c r="AQ24" s="236">
        <f>('Energy Use'!AQ80+Electrification!AQ25)*Electrification!AQ74</f>
        <v>499096777555297.38</v>
      </c>
      <c r="AR24" s="133">
        <f>VLOOKUP($A24,'Sector Match'!$A$1:$B$43,2,0)</f>
        <v>0</v>
      </c>
    </row>
    <row r="25" spans="1:44" x14ac:dyDescent="0.25">
      <c r="A25" s="12" t="s">
        <v>23</v>
      </c>
      <c r="B25" s="236">
        <f>('Energy Use'!B81+Electrification!B26)*Electrification!B75</f>
        <v>140280956342229.56</v>
      </c>
      <c r="C25" s="236">
        <f>('Energy Use'!C81+Electrification!C26)*Electrification!C75</f>
        <v>138806433456889.66</v>
      </c>
      <c r="D25" s="236">
        <f>('Energy Use'!D81+Electrification!D26)*Electrification!D75</f>
        <v>159497581813784.59</v>
      </c>
      <c r="E25" s="236">
        <f>('Energy Use'!E81+Electrification!E26)*Electrification!E75</f>
        <v>159186610911593.47</v>
      </c>
      <c r="F25" s="236">
        <f>('Energy Use'!F81+Electrification!F26)*Electrification!F75</f>
        <v>167812129327730.84</v>
      </c>
      <c r="G25" s="236">
        <f>('Energy Use'!G81+Electrification!G26)*Electrification!G75</f>
        <v>177618063491666.59</v>
      </c>
      <c r="H25" s="236">
        <f>('Energy Use'!H81+Electrification!H26)*Electrification!H75</f>
        <v>189938957510014.75</v>
      </c>
      <c r="I25" s="236">
        <f>('Energy Use'!I81+Electrification!I26)*Electrification!I75</f>
        <v>201808533665937.78</v>
      </c>
      <c r="J25" s="236">
        <f>('Energy Use'!J81+Electrification!J26)*Electrification!J75</f>
        <v>212039366123736.78</v>
      </c>
      <c r="K25" s="236">
        <f>('Energy Use'!K81+Electrification!K26)*Electrification!K75</f>
        <v>220601414331498.5</v>
      </c>
      <c r="L25" s="236">
        <f>('Energy Use'!L81+Electrification!L26)*Electrification!L75</f>
        <v>227550735538080.5</v>
      </c>
      <c r="M25" s="236">
        <f>('Energy Use'!M81+Electrification!M26)*Electrification!M75</f>
        <v>233018113501870.88</v>
      </c>
      <c r="N25" s="236">
        <f>('Energy Use'!N81+Electrification!N26)*Electrification!N75</f>
        <v>237076071637157.44</v>
      </c>
      <c r="O25" s="236">
        <f>('Energy Use'!O81+Electrification!O26)*Electrification!O75</f>
        <v>240045173772093.38</v>
      </c>
      <c r="P25" s="236">
        <f>('Energy Use'!P81+Electrification!P26)*Electrification!P75</f>
        <v>242162546646706.22</v>
      </c>
      <c r="Q25" s="236">
        <f>('Energy Use'!Q81+Electrification!Q26)*Electrification!Q75</f>
        <v>243686368422778.88</v>
      </c>
      <c r="R25" s="236">
        <f>('Energy Use'!R81+Electrification!R26)*Electrification!R75</f>
        <v>244887876328992.69</v>
      </c>
      <c r="S25" s="236">
        <f>('Energy Use'!S81+Electrification!S26)*Electrification!S75</f>
        <v>245886870307981.44</v>
      </c>
      <c r="T25" s="236">
        <f>('Energy Use'!T81+Electrification!T26)*Electrification!T75</f>
        <v>246842180735973</v>
      </c>
      <c r="U25" s="236">
        <f>('Energy Use'!U81+Electrification!U26)*Electrification!U75</f>
        <v>247754460786216.75</v>
      </c>
      <c r="V25" s="236">
        <f>('Energy Use'!V81+Electrification!V26)*Electrification!V75</f>
        <v>248624404022250.72</v>
      </c>
      <c r="W25" s="236">
        <f>('Energy Use'!W81+Electrification!W26)*Electrification!W75</f>
        <v>249452742794440.28</v>
      </c>
      <c r="X25" s="236">
        <f>('Energy Use'!X81+Electrification!X26)*Electrification!X75</f>
        <v>250240246629404.09</v>
      </c>
      <c r="Y25" s="236">
        <f>('Energy Use'!Y81+Electrification!Y26)*Electrification!Y75</f>
        <v>250987720616802.06</v>
      </c>
      <c r="Z25" s="236">
        <f>('Energy Use'!Z81+Electrification!Z26)*Electrification!Z75</f>
        <v>251696003797826.66</v>
      </c>
      <c r="AA25" s="236">
        <f>('Energy Use'!AA81+Electrification!AA26)*Electrification!AA75</f>
        <v>252365967559575.81</v>
      </c>
      <c r="AB25" s="236">
        <f>('Energy Use'!AB81+Electrification!AB26)*Electrification!AB75</f>
        <v>252998514039332.44</v>
      </c>
      <c r="AC25" s="236">
        <f>('Energy Use'!AC81+Electrification!AC26)*Electrification!AC75</f>
        <v>253594574542620.88</v>
      </c>
      <c r="AD25" s="236">
        <f>('Energy Use'!AD81+Electrification!AD26)*Electrification!AD75</f>
        <v>254155107978734.16</v>
      </c>
      <c r="AE25" s="236">
        <f>('Energy Use'!AE81+Electrification!AE26)*Electrification!AE75</f>
        <v>254681099317264.63</v>
      </c>
      <c r="AF25" s="236">
        <f>('Energy Use'!AF81+Electrification!AF26)*Electrification!AF75</f>
        <v>255173558068993.06</v>
      </c>
      <c r="AG25" s="236">
        <f>('Energy Use'!AG81+Electrification!AG26)*Electrification!AG75</f>
        <v>255633516794334.47</v>
      </c>
      <c r="AH25" s="236">
        <f>('Energy Use'!AH81+Electrification!AH26)*Electrification!AH75</f>
        <v>256062029642341.03</v>
      </c>
      <c r="AI25" s="236">
        <f>('Energy Use'!AI81+Electrification!AI26)*Electrification!AI75</f>
        <v>256460170923115.97</v>
      </c>
      <c r="AJ25" s="236">
        <f>('Energy Use'!AJ81+Electrification!AJ26)*Electrification!AJ75</f>
        <v>256829033716304.34</v>
      </c>
      <c r="AK25" s="236">
        <f>('Energy Use'!AK81+Electrification!AK26)*Electrification!AK75</f>
        <v>257169728518162.97</v>
      </c>
      <c r="AL25" s="236">
        <f>('Energy Use'!AL81+Electrification!AL26)*Electrification!AL75</f>
        <v>257483381929541.41</v>
      </c>
      <c r="AM25" s="236">
        <f>('Energy Use'!AM81+Electrification!AM26)*Electrification!AM75</f>
        <v>257771135386946.84</v>
      </c>
      <c r="AN25" s="236">
        <f>('Energy Use'!AN81+Electrification!AN26)*Electrification!AN75</f>
        <v>258034143938696.31</v>
      </c>
      <c r="AO25" s="236">
        <f>('Energy Use'!AO81+Electrification!AO26)*Electrification!AO75</f>
        <v>258273575068012.31</v>
      </c>
      <c r="AP25" s="236">
        <f>('Energy Use'!AP81+Electrification!AP26)*Electrification!AP75</f>
        <v>258490607564750</v>
      </c>
      <c r="AQ25" s="236">
        <f>('Energy Use'!AQ81+Electrification!AQ26)*Electrification!AQ75</f>
        <v>258600057682563.41</v>
      </c>
      <c r="AR25" s="133" t="str">
        <f>VLOOKUP($A25,'Sector Match'!$A$1:$B$43,2,0)</f>
        <v>chemicals 20</v>
      </c>
    </row>
    <row r="26" spans="1:44" x14ac:dyDescent="0.25">
      <c r="A26" s="12" t="s">
        <v>24</v>
      </c>
      <c r="B26" s="236">
        <f>('Energy Use'!B82+Electrification!B27)*Electrification!B76</f>
        <v>486702354879924</v>
      </c>
      <c r="C26" s="236">
        <f>('Energy Use'!C82+Electrification!C27)*Electrification!C76</f>
        <v>505257922295037</v>
      </c>
      <c r="D26" s="236">
        <f>('Energy Use'!D82+Electrification!D27)*Electrification!D76</f>
        <v>575700052321030</v>
      </c>
      <c r="E26" s="236">
        <f>('Energy Use'!E82+Electrification!E27)*Electrification!E76</f>
        <v>558096237923927.13</v>
      </c>
      <c r="F26" s="236">
        <f>('Energy Use'!F82+Electrification!F27)*Electrification!F76</f>
        <v>582675759379055.25</v>
      </c>
      <c r="G26" s="236">
        <f>('Energy Use'!G82+Electrification!G27)*Electrification!G76</f>
        <v>602930559341792.75</v>
      </c>
      <c r="H26" s="236">
        <f>('Energy Use'!H82+Electrification!H27)*Electrification!H76</f>
        <v>628151820132039.88</v>
      </c>
      <c r="I26" s="236">
        <f>('Energy Use'!I82+Electrification!I27)*Electrification!I76</f>
        <v>652984677367826.75</v>
      </c>
      <c r="J26" s="236">
        <f>('Energy Use'!J82+Electrification!J27)*Electrification!J76</f>
        <v>674491615502443.75</v>
      </c>
      <c r="K26" s="236">
        <f>('Energy Use'!K82+Electrification!K27)*Electrification!K76</f>
        <v>692328580993929.63</v>
      </c>
      <c r="L26" s="236">
        <f>('Energy Use'!L82+Electrification!L27)*Electrification!L76</f>
        <v>706215181998374.63</v>
      </c>
      <c r="M26" s="236">
        <f>('Energy Use'!M82+Electrification!M27)*Electrification!M76</f>
        <v>715942041038740.63</v>
      </c>
      <c r="N26" s="236">
        <f>('Energy Use'!N82+Electrification!N27)*Electrification!N76</f>
        <v>721173045133338.38</v>
      </c>
      <c r="O26" s="236">
        <f>('Energy Use'!O82+Electrification!O27)*Electrification!O76</f>
        <v>722913887050333.88</v>
      </c>
      <c r="P26" s="236">
        <f>('Energy Use'!P82+Electrification!P27)*Electrification!P76</f>
        <v>722039119025063.63</v>
      </c>
      <c r="Q26" s="236">
        <f>('Energy Use'!Q82+Electrification!Q27)*Electrification!Q76</f>
        <v>719454914782127.38</v>
      </c>
      <c r="R26" s="236">
        <f>('Energy Use'!R82+Electrification!R27)*Electrification!R76</f>
        <v>716072100562411.13</v>
      </c>
      <c r="S26" s="236">
        <f>('Energy Use'!S82+Electrification!S27)*Electrification!S76</f>
        <v>712318417435166.63</v>
      </c>
      <c r="T26" s="236">
        <f>('Energy Use'!T82+Electrification!T27)*Electrification!T76</f>
        <v>708676919333263.5</v>
      </c>
      <c r="U26" s="236">
        <f>('Energy Use'!U82+Electrification!U27)*Electrification!U76</f>
        <v>705152882880254</v>
      </c>
      <c r="V26" s="236">
        <f>('Energy Use'!V82+Electrification!V27)*Electrification!V76</f>
        <v>701751504048004.75</v>
      </c>
      <c r="W26" s="236">
        <f>('Energy Use'!W82+Electrification!W27)*Electrification!W76</f>
        <v>698477908491936.5</v>
      </c>
      <c r="X26" s="236">
        <f>('Energy Use'!X82+Electrification!X27)*Electrification!X76</f>
        <v>695337162279751.88</v>
      </c>
      <c r="Y26" s="236">
        <f>('Energy Use'!Y82+Electrification!Y27)*Electrification!Y76</f>
        <v>692334283012329.75</v>
      </c>
      <c r="Z26" s="236">
        <f>('Energy Use'!Z82+Electrification!Z27)*Electrification!Z76</f>
        <v>689474251338105.13</v>
      </c>
      <c r="AA26" s="236">
        <f>('Energy Use'!AA82+Electrification!AA27)*Electrification!AA76</f>
        <v>686762022865024.13</v>
      </c>
      <c r="AB26" s="236">
        <f>('Energy Use'!AB82+Electrification!AB27)*Electrification!AB76</f>
        <v>684202540476981.88</v>
      </c>
      <c r="AC26" s="236">
        <f>('Energy Use'!AC82+Electrification!AC27)*Electrification!AC76</f>
        <v>681800747064609.88</v>
      </c>
      <c r="AD26" s="236">
        <f>('Energy Use'!AD82+Electrification!AD27)*Electrification!AD76</f>
        <v>679561598683353.63</v>
      </c>
      <c r="AE26" s="236">
        <f>('Energy Use'!AE82+Electrification!AE27)*Electrification!AE76</f>
        <v>677490078154971.88</v>
      </c>
      <c r="AF26" s="236">
        <f>('Energy Use'!AF82+Electrification!AF27)*Electrification!AF76</f>
        <v>675591209131886.38</v>
      </c>
      <c r="AG26" s="236">
        <f>('Energy Use'!AG82+Electrification!AG27)*Electrification!AG76</f>
        <v>673870070647298.38</v>
      </c>
      <c r="AH26" s="236">
        <f>('Energy Use'!AH82+Electrification!AH27)*Electrification!AH76</f>
        <v>672331812177609.13</v>
      </c>
      <c r="AI26" s="236">
        <f>('Energy Use'!AI82+Electrification!AI27)*Electrification!AI76</f>
        <v>670981669247483.13</v>
      </c>
      <c r="AJ26" s="236">
        <f>('Energy Use'!AJ82+Electrification!AJ27)*Electrification!AJ76</f>
        <v>669824979611875</v>
      </c>
      <c r="AK26" s="236">
        <f>('Energy Use'!AK82+Electrification!AK27)*Electrification!AK76</f>
        <v>668867200053550.13</v>
      </c>
      <c r="AL26" s="236">
        <f>('Energy Use'!AL82+Electrification!AL27)*Electrification!AL76</f>
        <v>668113923839083.38</v>
      </c>
      <c r="AM26" s="236">
        <f>('Energy Use'!AM82+Electrification!AM27)*Electrification!AM76</f>
        <v>667570898880999.88</v>
      </c>
      <c r="AN26" s="236">
        <f>('Energy Use'!AN82+Electrification!AN27)*Electrification!AN76</f>
        <v>667244046658728.13</v>
      </c>
      <c r="AO26" s="236">
        <f>('Energy Use'!AO82+Electrification!AO27)*Electrification!AO76</f>
        <v>667139481956311.13</v>
      </c>
      <c r="AP26" s="236">
        <f>('Energy Use'!AP82+Electrification!AP27)*Electrification!AP76</f>
        <v>667263533480493</v>
      </c>
      <c r="AQ26" s="236">
        <f>('Energy Use'!AQ82+Electrification!AQ27)*Electrification!AQ76</f>
        <v>667400004845796</v>
      </c>
      <c r="AR26" s="133" t="str">
        <f>VLOOKUP($A26,'Sector Match'!$A$1:$B$43,2,0)</f>
        <v>rubber and plastic products 22</v>
      </c>
    </row>
    <row r="27" spans="1:44" x14ac:dyDescent="0.25">
      <c r="A27" s="12" t="s">
        <v>25</v>
      </c>
      <c r="B27" s="236">
        <f>('Energy Use'!B83+Electrification!B28)*Electrification!B77</f>
        <v>1283184654763116.3</v>
      </c>
      <c r="C27" s="236">
        <f>('Energy Use'!C83+Electrification!C28)*Electrification!C77</f>
        <v>1340811052312610</v>
      </c>
      <c r="D27" s="236">
        <f>('Energy Use'!D83+Electrification!D28)*Electrification!D77</f>
        <v>1395296466619330.8</v>
      </c>
      <c r="E27" s="236">
        <f>('Energy Use'!E83+Electrification!E28)*Electrification!E77</f>
        <v>1377175455073834.8</v>
      </c>
      <c r="F27" s="236">
        <f>('Energy Use'!F83+Electrification!F28)*Electrification!F77</f>
        <v>1434481074847045.5</v>
      </c>
      <c r="G27" s="236">
        <f>('Energy Use'!G83+Electrification!G28)*Electrification!G77</f>
        <v>1454659898073355.5</v>
      </c>
      <c r="H27" s="236">
        <f>('Energy Use'!H83+Electrification!H28)*Electrification!H77</f>
        <v>1474837434627339.3</v>
      </c>
      <c r="I27" s="236">
        <f>('Energy Use'!I83+Electrification!I28)*Electrification!I77</f>
        <v>1496132613872398.8</v>
      </c>
      <c r="J27" s="236">
        <f>('Energy Use'!J83+Electrification!J28)*Electrification!J77</f>
        <v>1517491204455666.5</v>
      </c>
      <c r="K27" s="236">
        <f>('Energy Use'!K83+Electrification!K28)*Electrification!K77</f>
        <v>1538913147666734.5</v>
      </c>
      <c r="L27" s="236">
        <f>('Energy Use'!L83+Electrification!L28)*Electrification!L77</f>
        <v>1560398384795196</v>
      </c>
      <c r="M27" s="236">
        <f>('Energy Use'!M83+Electrification!M28)*Electrification!M77</f>
        <v>1581946857130643.3</v>
      </c>
      <c r="N27" s="236">
        <f>('Energy Use'!N83+Electrification!N28)*Electrification!N77</f>
        <v>1565960756952785.3</v>
      </c>
      <c r="O27" s="236">
        <f>('Energy Use'!O83+Electrification!O28)*Electrification!O77</f>
        <v>1549930027329448.8</v>
      </c>
      <c r="P27" s="236">
        <f>('Energy Use'!P83+Electrification!P28)*Electrification!P77</f>
        <v>1533854694486003.8</v>
      </c>
      <c r="Q27" s="236">
        <f>('Energy Use'!Q83+Electrification!Q28)*Electrification!Q77</f>
        <v>1517734784647820</v>
      </c>
      <c r="R27" s="236">
        <f>('Energy Use'!R83+Electrification!R28)*Electrification!R77</f>
        <v>1501570324040266.8</v>
      </c>
      <c r="S27" s="236">
        <f>('Energy Use'!S83+Electrification!S28)*Electrification!S77</f>
        <v>1476954730413886</v>
      </c>
      <c r="T27" s="236">
        <f>('Energy Use'!T83+Electrification!T28)*Electrification!T77</f>
        <v>1452300856368477.3</v>
      </c>
      <c r="U27" s="236">
        <f>('Energy Use'!U83+Electrification!U28)*Electrification!U77</f>
        <v>1427608709077014.5</v>
      </c>
      <c r="V27" s="236">
        <f>('Energy Use'!V83+Electrification!V28)*Electrification!V77</f>
        <v>1402878295712473.8</v>
      </c>
      <c r="W27" s="236">
        <f>('Energy Use'!W83+Electrification!W28)*Electrification!W77</f>
        <v>1378109623447830.3</v>
      </c>
      <c r="X27" s="236">
        <f>('Energy Use'!X83+Electrification!X28)*Electrification!X77</f>
        <v>1343710886558764.5</v>
      </c>
      <c r="Y27" s="236">
        <f>('Energy Use'!Y83+Electrification!Y28)*Electrification!Y77</f>
        <v>1309259747816862</v>
      </c>
      <c r="Z27" s="236">
        <f>('Energy Use'!Z83+Electrification!Z28)*Electrification!Z77</f>
        <v>1274756217059270.5</v>
      </c>
      <c r="AA27" s="236">
        <f>('Energy Use'!AA83+Electrification!AA28)*Electrification!AA77</f>
        <v>1240200304123139.5</v>
      </c>
      <c r="AB27" s="236">
        <f>('Energy Use'!AB83+Electrification!AB28)*Electrification!AB77</f>
        <v>1205592018845617.5</v>
      </c>
      <c r="AC27" s="236">
        <f>('Energy Use'!AC83+Electrification!AC28)*Electrification!AC77</f>
        <v>1179030814855300.8</v>
      </c>
      <c r="AD27" s="236">
        <f>('Energy Use'!AD83+Electrification!AD28)*Electrification!AD77</f>
        <v>1152429161383631</v>
      </c>
      <c r="AE27" s="236">
        <f>('Energy Use'!AE83+Electrification!AE28)*Electrification!AE77</f>
        <v>1125787066026364.6</v>
      </c>
      <c r="AF27" s="236">
        <f>('Energy Use'!AF83+Electrification!AF28)*Electrification!AF77</f>
        <v>1099104536379258.8</v>
      </c>
      <c r="AG27" s="236">
        <f>('Energy Use'!AG83+Electrification!AG28)*Electrification!AG77</f>
        <v>1072381580038069.5</v>
      </c>
      <c r="AH27" s="236">
        <f>('Energy Use'!AH83+Electrification!AH28)*Electrification!AH77</f>
        <v>1056597099026883.5</v>
      </c>
      <c r="AI27" s="236">
        <f>('Energy Use'!AI83+Electrification!AI28)*Electrification!AI77</f>
        <v>1040788272286480.1</v>
      </c>
      <c r="AJ27" s="236">
        <f>('Energy Use'!AJ83+Electrification!AJ28)*Electrification!AJ77</f>
        <v>1024955104385500.9</v>
      </c>
      <c r="AK27" s="236">
        <f>('Energy Use'!AK83+Electrification!AK28)*Electrification!AK77</f>
        <v>1009097599892587</v>
      </c>
      <c r="AL27" s="236">
        <f>('Energy Use'!AL83+Electrification!AL28)*Electrification!AL77</f>
        <v>993215763376380.38</v>
      </c>
      <c r="AM27" s="236">
        <f>('Energy Use'!AM83+Electrification!AM28)*Electrification!AM77</f>
        <v>985636868612790.13</v>
      </c>
      <c r="AN27" s="236">
        <f>('Energy Use'!AN83+Electrification!AN28)*Electrification!AN77</f>
        <v>978045784496415.75</v>
      </c>
      <c r="AO27" s="236">
        <f>('Energy Use'!AO83+Electrification!AO28)*Electrification!AO77</f>
        <v>970442513308259.75</v>
      </c>
      <c r="AP27" s="236">
        <f>('Energy Use'!AP83+Electrification!AP28)*Electrification!AP77</f>
        <v>962827057329324.88</v>
      </c>
      <c r="AQ27" s="236">
        <f>('Energy Use'!AQ83+Electrification!AQ28)*Electrification!AQ77</f>
        <v>954921419156246.13</v>
      </c>
      <c r="AR27" s="133" t="str">
        <f>VLOOKUP($A27,'Sector Match'!$A$1:$B$43,2,0)</f>
        <v>cement and other nonmetallic minerals 239</v>
      </c>
    </row>
    <row r="28" spans="1:44" x14ac:dyDescent="0.25">
      <c r="A28" s="12" t="s">
        <v>26</v>
      </c>
      <c r="B28" s="236">
        <f>('Energy Use'!B84+Electrification!B29)*Electrification!B78</f>
        <v>1938941600977780.3</v>
      </c>
      <c r="C28" s="236">
        <f>('Energy Use'!C84+Electrification!C29)*Electrification!C78</f>
        <v>2030208678223862.3</v>
      </c>
      <c r="D28" s="236">
        <f>('Energy Use'!D84+Electrification!D29)*Electrification!D78</f>
        <v>2169901800954964.5</v>
      </c>
      <c r="E28" s="236">
        <f>('Energy Use'!E84+Electrification!E29)*Electrification!E78</f>
        <v>2222424131758568.5</v>
      </c>
      <c r="F28" s="236">
        <f>('Energy Use'!F84+Electrification!F29)*Electrification!F78</f>
        <v>2399305366734761.5</v>
      </c>
      <c r="G28" s="236">
        <f>('Energy Use'!G84+Electrification!G29)*Electrification!G78</f>
        <v>2507726859772274.5</v>
      </c>
      <c r="H28" s="236">
        <f>('Energy Use'!H84+Electrification!H29)*Electrification!H78</f>
        <v>2616117799757507.5</v>
      </c>
      <c r="I28" s="236">
        <f>('Energy Use'!I84+Electrification!I29)*Electrification!I78</f>
        <v>2678862488928819.5</v>
      </c>
      <c r="J28" s="236">
        <f>('Energy Use'!J84+Electrification!J29)*Electrification!J78</f>
        <v>2741804540645247.5</v>
      </c>
      <c r="K28" s="236">
        <f>('Energy Use'!K84+Electrification!K29)*Electrification!K78</f>
        <v>2804943762308655</v>
      </c>
      <c r="L28" s="236">
        <f>('Energy Use'!L84+Electrification!L29)*Electrification!L78</f>
        <v>2868279961320908</v>
      </c>
      <c r="M28" s="236">
        <f>('Energy Use'!M84+Electrification!M29)*Electrification!M78</f>
        <v>2931812945083871</v>
      </c>
      <c r="N28" s="236">
        <f>('Energy Use'!N84+Electrification!N29)*Electrification!N78</f>
        <v>2939570589599711</v>
      </c>
      <c r="O28" s="236">
        <f>('Energy Use'!O84+Electrification!O29)*Electrification!O78</f>
        <v>2947336902670590.5</v>
      </c>
      <c r="P28" s="236">
        <f>('Energy Use'!P84+Electrification!P29)*Electrification!P78</f>
        <v>2955111877822098.5</v>
      </c>
      <c r="Q28" s="236">
        <f>('Energy Use'!Q84+Electrification!Q29)*Electrification!Q78</f>
        <v>2962895508579823.5</v>
      </c>
      <c r="R28" s="236">
        <f>('Energy Use'!R84+Electrification!R29)*Electrification!R78</f>
        <v>2970687788469357.5</v>
      </c>
      <c r="S28" s="236">
        <f>('Energy Use'!S84+Electrification!S29)*Electrification!S78</f>
        <v>2939147147107830</v>
      </c>
      <c r="T28" s="236">
        <f>('Energy Use'!T84+Electrification!T29)*Electrification!T78</f>
        <v>2907556423608446</v>
      </c>
      <c r="U28" s="236">
        <f>('Energy Use'!U84+Electrification!U29)*Electrification!U78</f>
        <v>2875915627896099</v>
      </c>
      <c r="V28" s="236">
        <f>('Energy Use'!V84+Electrification!V29)*Electrification!V78</f>
        <v>2844224769895684</v>
      </c>
      <c r="W28" s="236">
        <f>('Energy Use'!W84+Electrification!W29)*Electrification!W78</f>
        <v>2812483859532095.5</v>
      </c>
      <c r="X28" s="236">
        <f>('Energy Use'!X84+Electrification!X29)*Electrification!X78</f>
        <v>2751066041666132.5</v>
      </c>
      <c r="Y28" s="236">
        <f>('Energy Use'!Y84+Electrification!Y29)*Electrification!Y78</f>
        <v>2689554653464578.5</v>
      </c>
      <c r="Z28" s="236">
        <f>('Energy Use'!Z84+Electrification!Z29)*Electrification!Z78</f>
        <v>2627949713536611.5</v>
      </c>
      <c r="AA28" s="236">
        <f>('Energy Use'!AA84+Electrification!AA29)*Electrification!AA78</f>
        <v>2566251240491410</v>
      </c>
      <c r="AB28" s="236">
        <f>('Energy Use'!AB84+Electrification!AB29)*Electrification!AB78</f>
        <v>2504459252938150.5</v>
      </c>
      <c r="AC28" s="236">
        <f>('Energy Use'!AC84+Electrification!AC29)*Electrification!AC78</f>
        <v>2442573769486010</v>
      </c>
      <c r="AD28" s="236">
        <f>('Energy Use'!AD84+Electrification!AD29)*Electrification!AD78</f>
        <v>2380594808744168</v>
      </c>
      <c r="AE28" s="236">
        <f>('Energy Use'!AE84+Electrification!AE29)*Electrification!AE78</f>
        <v>2318522389321800.5</v>
      </c>
      <c r="AF28" s="236">
        <f>('Energy Use'!AF84+Electrification!AF29)*Electrification!AF78</f>
        <v>2256356529828086</v>
      </c>
      <c r="AG28" s="236">
        <f>('Energy Use'!AG84+Electrification!AG29)*Electrification!AG78</f>
        <v>2194097248872201</v>
      </c>
      <c r="AH28" s="236">
        <f>('Energy Use'!AH84+Electrification!AH29)*Electrification!AH78</f>
        <v>2140271543323577.3</v>
      </c>
      <c r="AI28" s="236">
        <f>('Energy Use'!AI84+Electrification!AI29)*Electrification!AI78</f>
        <v>2086364876367421</v>
      </c>
      <c r="AJ28" s="236">
        <f>('Energy Use'!AJ84+Electrification!AJ29)*Electrification!AJ78</f>
        <v>2032377264131686.3</v>
      </c>
      <c r="AK28" s="236">
        <f>('Energy Use'!AK84+Electrification!AK29)*Electrification!AK78</f>
        <v>1978308722744325.8</v>
      </c>
      <c r="AL28" s="236">
        <f>('Energy Use'!AL84+Electrification!AL29)*Electrification!AL78</f>
        <v>1924159268333295.3</v>
      </c>
      <c r="AM28" s="236">
        <f>('Energy Use'!AM84+Electrification!AM29)*Electrification!AM78</f>
        <v>1867134400258842.3</v>
      </c>
      <c r="AN28" s="236">
        <f>('Energy Use'!AN84+Electrification!AN29)*Electrification!AN78</f>
        <v>1810024597595432</v>
      </c>
      <c r="AO28" s="236">
        <f>('Energy Use'!AO84+Electrification!AO29)*Electrification!AO78</f>
        <v>1752829877281231.5</v>
      </c>
      <c r="AP28" s="236">
        <f>('Energy Use'!AP84+Electrification!AP29)*Electrification!AP78</f>
        <v>1695550256254406.8</v>
      </c>
      <c r="AQ28" s="236">
        <f>('Energy Use'!AQ84+Electrification!AQ29)*Electrification!AQ78</f>
        <v>1637682567927605</v>
      </c>
      <c r="AR28" s="133" t="str">
        <f>VLOOKUP($A28,'Sector Match'!$A$1:$B$43,2,0)</f>
        <v>iron and steel 241</v>
      </c>
    </row>
    <row r="29" spans="1:44" x14ac:dyDescent="0.25">
      <c r="A29" s="12" t="s">
        <v>27</v>
      </c>
      <c r="B29" s="236">
        <f>('Energy Use'!B85+Electrification!B30)*Electrification!B79</f>
        <v>2120618796098783.8</v>
      </c>
      <c r="C29" s="236">
        <f>('Energy Use'!C85+Electrification!C30)*Electrification!C79</f>
        <v>2266549337707232</v>
      </c>
      <c r="D29" s="236">
        <f>('Energy Use'!D85+Electrification!D30)*Electrification!D79</f>
        <v>2486130071544900</v>
      </c>
      <c r="E29" s="236">
        <f>('Energy Use'!E85+Electrification!E30)*Electrification!E79</f>
        <v>2633732630447026</v>
      </c>
      <c r="F29" s="236">
        <f>('Energy Use'!F85+Electrification!F30)*Electrification!F79</f>
        <v>2933041380505208.5</v>
      </c>
      <c r="G29" s="236">
        <f>('Energy Use'!G85+Electrification!G30)*Electrification!G79</f>
        <v>3140856900589266.5</v>
      </c>
      <c r="H29" s="236">
        <f>('Energy Use'!H85+Electrification!H30)*Electrification!H79</f>
        <v>3348561752089630.5</v>
      </c>
      <c r="I29" s="236">
        <f>('Energy Use'!I85+Electrification!I30)*Electrification!I79</f>
        <v>3527814970679090.5</v>
      </c>
      <c r="J29" s="236">
        <f>('Energy Use'!J85+Electrification!J30)*Electrification!J79</f>
        <v>3707654608522286.5</v>
      </c>
      <c r="K29" s="236">
        <f>('Energy Use'!K85+Electrification!K30)*Electrification!K79</f>
        <v>3888080053503082</v>
      </c>
      <c r="L29" s="236">
        <f>('Energy Use'!L85+Electrification!L30)*Electrification!L79</f>
        <v>4069090693505343</v>
      </c>
      <c r="M29" s="236">
        <f>('Energy Use'!M85+Electrification!M30)*Electrification!M79</f>
        <v>4250685916412937.5</v>
      </c>
      <c r="N29" s="236">
        <f>('Energy Use'!N85+Electrification!N30)*Electrification!N79</f>
        <v>4350189177944335</v>
      </c>
      <c r="O29" s="236">
        <f>('Energy Use'!O85+Electrification!O30)*Electrification!O79</f>
        <v>4449916907453227.5</v>
      </c>
      <c r="P29" s="236">
        <f>('Energy Use'!P85+Electrification!P30)*Electrification!P79</f>
        <v>4549868949503371</v>
      </c>
      <c r="Q29" s="236">
        <f>('Energy Use'!Q85+Electrification!Q30)*Electrification!Q79</f>
        <v>4650045148658522</v>
      </c>
      <c r="R29" s="236">
        <f>('Energy Use'!R85+Electrification!R30)*Electrification!R79</f>
        <v>4750445349482436</v>
      </c>
      <c r="S29" s="236">
        <f>('Energy Use'!S85+Electrification!S30)*Electrification!S79</f>
        <v>4781771725072760</v>
      </c>
      <c r="T29" s="236">
        <f>('Energy Use'!T85+Electrification!T30)*Electrification!T79</f>
        <v>4813138461404217</v>
      </c>
      <c r="U29" s="236">
        <f>('Energy Use'!U85+Electrification!U30)*Electrification!U79</f>
        <v>4844545549741141</v>
      </c>
      <c r="V29" s="236">
        <f>('Energy Use'!V85+Electrification!V30)*Electrification!V79</f>
        <v>4875992981347864</v>
      </c>
      <c r="W29" s="236">
        <f>('Energy Use'!W85+Electrification!W30)*Electrification!W79</f>
        <v>4907480747488721</v>
      </c>
      <c r="X29" s="236">
        <f>('Energy Use'!X85+Electrification!X30)*Electrification!X79</f>
        <v>4898785544065251</v>
      </c>
      <c r="Y29" s="236">
        <f>('Energy Use'!Y85+Electrification!Y30)*Electrification!Y79</f>
        <v>4890071877426166</v>
      </c>
      <c r="Z29" s="236">
        <f>('Energy Use'!Z85+Electrification!Z30)*Electrification!Z79</f>
        <v>4881339751412305</v>
      </c>
      <c r="AA29" s="236">
        <f>('Energy Use'!AA85+Electrification!AA30)*Electrification!AA79</f>
        <v>4872589169864506</v>
      </c>
      <c r="AB29" s="236">
        <f>('Energy Use'!AB85+Electrification!AB30)*Electrification!AB79</f>
        <v>4863820136623605</v>
      </c>
      <c r="AC29" s="236">
        <f>('Energy Use'!AC85+Electrification!AC30)*Electrification!AC79</f>
        <v>4802333476771588</v>
      </c>
      <c r="AD29" s="236">
        <f>('Energy Use'!AD85+Electrification!AD30)*Electrification!AD79</f>
        <v>4740751695981985</v>
      </c>
      <c r="AE29" s="236">
        <f>('Energy Use'!AE85+Electrification!AE30)*Electrification!AE79</f>
        <v>4679074814512975</v>
      </c>
      <c r="AF29" s="236">
        <f>('Energy Use'!AF85+Electrification!AF30)*Electrification!AF79</f>
        <v>4617302852622734</v>
      </c>
      <c r="AG29" s="236">
        <f>('Energy Use'!AG85+Electrification!AG30)*Electrification!AG79</f>
        <v>4555435830569443</v>
      </c>
      <c r="AH29" s="236">
        <f>('Energy Use'!AH85+Electrification!AH30)*Electrification!AH79</f>
        <v>4453805656348940.5</v>
      </c>
      <c r="AI29" s="236">
        <f>('Energy Use'!AI85+Electrification!AI30)*Electrification!AI79</f>
        <v>4352022995830477.5</v>
      </c>
      <c r="AJ29" s="236">
        <f>('Energy Use'!AJ85+Electrification!AJ30)*Electrification!AJ79</f>
        <v>4250087881585236.5</v>
      </c>
      <c r="AK29" s="236">
        <f>('Energy Use'!AK85+Electrification!AK30)*Electrification!AK79</f>
        <v>4148000346184401</v>
      </c>
      <c r="AL29" s="236">
        <f>('Energy Use'!AL85+Electrification!AL30)*Electrification!AL79</f>
        <v>4045760422199158</v>
      </c>
      <c r="AM29" s="236">
        <f>('Energy Use'!AM85+Electrification!AM30)*Electrification!AM79</f>
        <v>3943197748315461.5</v>
      </c>
      <c r="AN29" s="236">
        <f>('Energy Use'!AN85+Electrification!AN30)*Electrification!AN79</f>
        <v>3840482505208629.5</v>
      </c>
      <c r="AO29" s="236">
        <f>('Energy Use'!AO85+Electrification!AO30)*Electrification!AO79</f>
        <v>3737614725502548.5</v>
      </c>
      <c r="AP29" s="236">
        <f>('Energy Use'!AP85+Electrification!AP30)*Electrification!AP79</f>
        <v>3634594441821099.5</v>
      </c>
      <c r="AQ29" s="236">
        <f>('Energy Use'!AQ85+Electrification!AQ30)*Electrification!AQ79</f>
        <v>3530264560773424</v>
      </c>
      <c r="AR29" s="133" t="str">
        <f>VLOOKUP($A29,'Sector Match'!$A$1:$B$43,2,0)</f>
        <v>other metals 242</v>
      </c>
    </row>
    <row r="30" spans="1:44" x14ac:dyDescent="0.25">
      <c r="A30" s="12" t="s">
        <v>28</v>
      </c>
      <c r="B30" s="236">
        <f>('Energy Use'!B86+Electrification!B31)*Electrification!B80</f>
        <v>800006325640470.63</v>
      </c>
      <c r="C30" s="236">
        <f>('Energy Use'!C86+Electrification!C31)*Electrification!C80</f>
        <v>742149881502071.5</v>
      </c>
      <c r="D30" s="236">
        <f>('Energy Use'!D86+Electrification!D31)*Electrification!D80</f>
        <v>922782466124753.88</v>
      </c>
      <c r="E30" s="236">
        <f>('Energy Use'!E86+Electrification!E31)*Electrification!E80</f>
        <v>907318884981347.13</v>
      </c>
      <c r="F30" s="236">
        <f>('Energy Use'!F86+Electrification!F31)*Electrification!F80</f>
        <v>946318412604331.25</v>
      </c>
      <c r="G30" s="236">
        <f>('Energy Use'!G86+Electrification!G31)*Electrification!G80</f>
        <v>976864367708945</v>
      </c>
      <c r="H30" s="236">
        <f>('Energy Use'!H86+Electrification!H31)*Electrification!H80</f>
        <v>1014949573230243</v>
      </c>
      <c r="I30" s="236">
        <f>('Energy Use'!I86+Electrification!I31)*Electrification!I80</f>
        <v>1052848707592754.1</v>
      </c>
      <c r="J30" s="236">
        <f>('Energy Use'!J86+Electrification!J31)*Electrification!J80</f>
        <v>1086564186692641.3</v>
      </c>
      <c r="K30" s="236">
        <f>('Energy Use'!K86+Electrification!K31)*Electrification!K80</f>
        <v>1116259004904057.1</v>
      </c>
      <c r="L30" s="236">
        <f>('Energy Use'!L86+Electrification!L31)*Electrification!L80</f>
        <v>1142212715208341.3</v>
      </c>
      <c r="M30" s="236">
        <f>('Energy Use'!M86+Electrification!M31)*Electrification!M80</f>
        <v>1164806236560352</v>
      </c>
      <c r="N30" s="236">
        <f>('Energy Use'!N86+Electrification!N31)*Electrification!N80</f>
        <v>1183913739449953.3</v>
      </c>
      <c r="O30" s="236">
        <f>('Energy Use'!O86+Electrification!O31)*Electrification!O80</f>
        <v>1200495193402619.5</v>
      </c>
      <c r="P30" s="236">
        <f>('Energy Use'!P86+Electrification!P31)*Electrification!P80</f>
        <v>1214985130328716.3</v>
      </c>
      <c r="Q30" s="236">
        <f>('Energy Use'!Q86+Electrification!Q31)*Electrification!Q80</f>
        <v>1227857177465836.3</v>
      </c>
      <c r="R30" s="236">
        <f>('Energy Use'!R86+Electrification!R31)*Electrification!R80</f>
        <v>1239616298159165.3</v>
      </c>
      <c r="S30" s="236">
        <f>('Energy Use'!S86+Electrification!S31)*Electrification!S80</f>
        <v>1250132387019432.3</v>
      </c>
      <c r="T30" s="236">
        <f>('Energy Use'!T86+Electrification!T31)*Electrification!T80</f>
        <v>1260062712636653.8</v>
      </c>
      <c r="U30" s="236">
        <f>('Energy Use'!U86+Electrification!U31)*Electrification!U80</f>
        <v>1269415719233982.8</v>
      </c>
      <c r="V30" s="236">
        <f>('Energy Use'!V86+Electrification!V31)*Electrification!V80</f>
        <v>1278201357946853</v>
      </c>
      <c r="W30" s="236">
        <f>('Energy Use'!W86+Electrification!W31)*Electrification!W80</f>
        <v>1286431013266202.5</v>
      </c>
      <c r="X30" s="236">
        <f>('Energy Use'!X86+Electrification!X31)*Electrification!X80</f>
        <v>1294117427373817.3</v>
      </c>
      <c r="Y30" s="236">
        <f>('Energy Use'!Y86+Electrification!Y31)*Electrification!Y80</f>
        <v>1301274622970633.8</v>
      </c>
      <c r="Z30" s="236">
        <f>('Energy Use'!Z86+Electrification!Z31)*Electrification!Z80</f>
        <v>1307917825178109</v>
      </c>
      <c r="AA30" s="236">
        <f>('Energy Use'!AA86+Electrification!AA31)*Electrification!AA80</f>
        <v>1314063383068591.3</v>
      </c>
      <c r="AB30" s="236">
        <f>('Energy Use'!AB86+Electrification!AB31)*Electrification!AB80</f>
        <v>1319728691354291.3</v>
      </c>
      <c r="AC30" s="236">
        <f>('Energy Use'!AC86+Electrification!AC31)*Electrification!AC80</f>
        <v>1324932112735927.8</v>
      </c>
      <c r="AD30" s="236">
        <f>('Energy Use'!AD86+Electrification!AD31)*Electrification!AD80</f>
        <v>1329692901381924.8</v>
      </c>
      <c r="AE30" s="236">
        <f>('Energy Use'!AE86+Electrification!AE31)*Electrification!AE80</f>
        <v>1334031127977969.5</v>
      </c>
      <c r="AF30" s="236">
        <f>('Energy Use'!AF86+Electrification!AF31)*Electrification!AF80</f>
        <v>1337967606754497.8</v>
      </c>
      <c r="AG30" s="236">
        <f>('Energy Use'!AG86+Electrification!AG31)*Electrification!AG80</f>
        <v>1341523824867456.8</v>
      </c>
      <c r="AH30" s="236">
        <f>('Energy Use'!AH86+Electrification!AH31)*Electrification!AH80</f>
        <v>1344721874475199</v>
      </c>
      <c r="AI30" s="236">
        <f>('Energy Use'!AI86+Electrification!AI31)*Electrification!AI80</f>
        <v>1347584387822410.3</v>
      </c>
      <c r="AJ30" s="236">
        <f>('Energy Use'!AJ86+Electrification!AJ31)*Electrification!AJ80</f>
        <v>1350134475610431.3</v>
      </c>
      <c r="AK30" s="236">
        <f>('Energy Use'!AK86+Electrification!AK31)*Electrification!AK80</f>
        <v>1352395668903013</v>
      </c>
      <c r="AL30" s="236">
        <f>('Energy Use'!AL86+Electrification!AL31)*Electrification!AL80</f>
        <v>1354391864787116.8</v>
      </c>
      <c r="AM30" s="236">
        <f>('Energy Use'!AM86+Electrification!AM31)*Electrification!AM80</f>
        <v>1356147275980681</v>
      </c>
      <c r="AN30" s="236">
        <f>('Energy Use'!AN86+Electrification!AN31)*Electrification!AN80</f>
        <v>1357686384552778</v>
      </c>
      <c r="AO30" s="236">
        <f>('Energy Use'!AO86+Electrification!AO31)*Electrification!AO80</f>
        <v>1359033899897351.8</v>
      </c>
      <c r="AP30" s="236">
        <f>('Energy Use'!AP86+Electrification!AP31)*Electrification!AP80</f>
        <v>1360214721079134.5</v>
      </c>
      <c r="AQ30" s="236">
        <f>('Energy Use'!AQ86+Electrification!AQ31)*Electrification!AQ80</f>
        <v>1360799394833857.8</v>
      </c>
      <c r="AR30" s="133" t="str">
        <f>VLOOKUP($A30,'Sector Match'!$A$1:$B$43,2,0)</f>
        <v>metal products except machinery and vehicles 25</v>
      </c>
    </row>
    <row r="31" spans="1:44" x14ac:dyDescent="0.25">
      <c r="A31" s="12" t="s">
        <v>29</v>
      </c>
      <c r="B31" s="236">
        <f>('Energy Use'!B87+Electrification!B32)*Electrification!B81</f>
        <v>312974187271704.75</v>
      </c>
      <c r="C31" s="236">
        <f>('Energy Use'!C87+Electrification!C32)*Electrification!C81</f>
        <v>334734199258737.25</v>
      </c>
      <c r="D31" s="236">
        <f>('Energy Use'!D87+Electrification!D32)*Electrification!D81</f>
        <v>403289344545443.75</v>
      </c>
      <c r="E31" s="236">
        <f>('Energy Use'!E87+Electrification!E32)*Electrification!E81</f>
        <v>393346437876897.63</v>
      </c>
      <c r="F31" s="236">
        <f>('Energy Use'!F87+Electrification!F32)*Electrification!F81</f>
        <v>410567798958512.63</v>
      </c>
      <c r="G31" s="236">
        <f>('Energy Use'!G87+Electrification!G32)*Electrification!G81</f>
        <v>424661186318965.25</v>
      </c>
      <c r="H31" s="236">
        <f>('Energy Use'!H87+Electrification!H32)*Electrification!H81</f>
        <v>442244781640162.06</v>
      </c>
      <c r="I31" s="236">
        <f>('Energy Use'!I87+Electrification!I32)*Electrification!I81</f>
        <v>459684778281565.06</v>
      </c>
      <c r="J31" s="236">
        <f>('Energy Use'!J87+Electrification!J32)*Electrification!J81</f>
        <v>475194739443722.81</v>
      </c>
      <c r="K31" s="236">
        <f>('Energy Use'!K87+Electrification!K32)*Electrification!K81</f>
        <v>488868939468661.31</v>
      </c>
      <c r="L31" s="236">
        <f>('Energy Use'!L87+Electrification!L32)*Electrification!L81</f>
        <v>500861684474776.69</v>
      </c>
      <c r="M31" s="236">
        <f>('Energy Use'!M87+Electrification!M32)*Electrification!M81</f>
        <v>511379062645974.06</v>
      </c>
      <c r="N31" s="236">
        <f>('Energy Use'!N87+Electrification!N32)*Electrification!N81</f>
        <v>520401414037836.13</v>
      </c>
      <c r="O31" s="236">
        <f>('Energy Use'!O87+Electrification!O32)*Electrification!O81</f>
        <v>528354869077656.44</v>
      </c>
      <c r="P31" s="236">
        <f>('Energy Use'!P87+Electrification!P32)*Electrification!P81</f>
        <v>535427330839457</v>
      </c>
      <c r="Q31" s="236">
        <f>('Energy Use'!Q87+Electrification!Q32)*Electrification!Q81</f>
        <v>541824686757025.38</v>
      </c>
      <c r="R31" s="236">
        <f>('Energy Use'!R87+Electrification!R32)*Electrification!R81</f>
        <v>547767582812605.81</v>
      </c>
      <c r="S31" s="236">
        <f>('Energy Use'!S87+Electrification!S32)*Electrification!S81</f>
        <v>553195887443271.31</v>
      </c>
      <c r="T31" s="236">
        <f>('Energy Use'!T87+Electrification!T32)*Electrification!T81</f>
        <v>558395816169090.19</v>
      </c>
      <c r="U31" s="236">
        <f>('Energy Use'!U87+Electrification!U32)*Electrification!U81</f>
        <v>563366274569883.25</v>
      </c>
      <c r="V31" s="236">
        <f>('Energy Use'!V87+Electrification!V32)*Electrification!V81</f>
        <v>568106671849696</v>
      </c>
      <c r="W31" s="236">
        <f>('Energy Use'!W87+Electrification!W32)*Electrification!W81</f>
        <v>572616910935945.63</v>
      </c>
      <c r="X31" s="236">
        <f>('Energy Use'!X87+Electrification!X32)*Electrification!X81</f>
        <v>576897377257439.5</v>
      </c>
      <c r="Y31" s="236">
        <f>('Energy Use'!Y87+Electrification!Y32)*Electrification!Y81</f>
        <v>580948926304892.5</v>
      </c>
      <c r="Z31" s="236">
        <f>('Energy Use'!Z87+Electrification!Z32)*Electrification!Z81</f>
        <v>584772870079677.75</v>
      </c>
      <c r="AA31" s="236">
        <f>('Energy Use'!AA87+Electrification!AA32)*Electrification!AA81</f>
        <v>588370962537861.5</v>
      </c>
      <c r="AB31" s="236">
        <f>('Energy Use'!AB87+Electrification!AB32)*Electrification!AB81</f>
        <v>591745384137235</v>
      </c>
      <c r="AC31" s="236">
        <f>('Energy Use'!AC87+Electrification!AC32)*Electrification!AC81</f>
        <v>594898725594939.63</v>
      </c>
      <c r="AD31" s="236">
        <f>('Energy Use'!AD87+Electrification!AD32)*Electrification!AD81</f>
        <v>597833970962658.5</v>
      </c>
      <c r="AE31" s="236">
        <f>('Energy Use'!AE87+Electrification!AE32)*Electrification!AE81</f>
        <v>600554480124997.88</v>
      </c>
      <c r="AF31" s="236">
        <f>('Energy Use'!AF87+Electrification!AF32)*Electrification!AF81</f>
        <v>603063970824854.88</v>
      </c>
      <c r="AG31" s="236">
        <f>('Energy Use'!AG87+Electrification!AG32)*Electrification!AG81</f>
        <v>605366500317243.25</v>
      </c>
      <c r="AH31" s="236">
        <f>('Energy Use'!AH87+Electrification!AH32)*Electrification!AH81</f>
        <v>607466446750187</v>
      </c>
      <c r="AI31" s="236">
        <f>('Energy Use'!AI87+Electrification!AI32)*Electrification!AI81</f>
        <v>609368490368108.75</v>
      </c>
      <c r="AJ31" s="236">
        <f>('Energy Use'!AJ87+Electrification!AJ32)*Electrification!AJ81</f>
        <v>611077594629530.13</v>
      </c>
      <c r="AK31" s="236">
        <f>('Energy Use'!AK87+Electrification!AK32)*Electrification!AK81</f>
        <v>612598987327010.25</v>
      </c>
      <c r="AL31" s="236">
        <f>('Energy Use'!AL87+Electrification!AL32)*Electrification!AL81</f>
        <v>613938141793070.75</v>
      </c>
      <c r="AM31" s="236">
        <f>('Energy Use'!AM87+Electrification!AM32)*Electrification!AM81</f>
        <v>615100758271464.88</v>
      </c>
      <c r="AN31" s="236">
        <f>('Energy Use'!AN87+Electrification!AN32)*Electrification!AN81</f>
        <v>616092745528589.38</v>
      </c>
      <c r="AO31" s="236">
        <f>('Energy Use'!AO87+Electrification!AO32)*Electrification!AO81</f>
        <v>616920202775103.25</v>
      </c>
      <c r="AP31" s="236">
        <f>('Energy Use'!AP87+Electrification!AP32)*Electrification!AP81</f>
        <v>617589401963085.38</v>
      </c>
      <c r="AQ31" s="236">
        <f>('Energy Use'!AQ87+Electrification!AQ32)*Electrification!AQ81</f>
        <v>617900978457417.63</v>
      </c>
      <c r="AR31" s="133" t="str">
        <f>VLOOKUP($A31,'Sector Match'!$A$1:$B$43,2,0)</f>
        <v>other manufacturing 31T33</v>
      </c>
    </row>
    <row r="32" spans="1:44" x14ac:dyDescent="0.25">
      <c r="A32" s="12" t="s">
        <v>30</v>
      </c>
      <c r="B32" s="236">
        <f>('Energy Use'!B88+Electrification!B33)*Electrification!B82</f>
        <v>132608755880141.38</v>
      </c>
      <c r="C32" s="236">
        <f>('Energy Use'!C88+Electrification!C33)*Electrification!C82</f>
        <v>132374785328357.8</v>
      </c>
      <c r="D32" s="236">
        <f>('Energy Use'!D88+Electrification!D33)*Electrification!D82</f>
        <v>159769868107901.31</v>
      </c>
      <c r="E32" s="236">
        <f>('Energy Use'!E88+Electrification!E33)*Electrification!E82</f>
        <v>163401676615118.44</v>
      </c>
      <c r="F32" s="236">
        <f>('Energy Use'!F88+Electrification!F33)*Electrification!F82</f>
        <v>172019030356098.19</v>
      </c>
      <c r="G32" s="236">
        <f>('Energy Use'!G88+Electrification!G33)*Electrification!G82</f>
        <v>181598056642855.69</v>
      </c>
      <c r="H32" s="236">
        <f>('Energy Use'!H88+Electrification!H33)*Electrification!H82</f>
        <v>193710429935443.91</v>
      </c>
      <c r="I32" s="236">
        <f>('Energy Use'!I88+Electrification!I33)*Electrification!I82</f>
        <v>205592601014637.25</v>
      </c>
      <c r="J32" s="236">
        <f>('Energy Use'!J88+Electrification!J33)*Electrification!J82</f>
        <v>216216147965252.13</v>
      </c>
      <c r="K32" s="236">
        <f>('Energy Use'!K88+Electrification!K33)*Electrification!K82</f>
        <v>225701251803595.69</v>
      </c>
      <c r="L32" s="236">
        <f>('Energy Use'!L88+Electrification!L33)*Electrification!L82</f>
        <v>234252392398357.81</v>
      </c>
      <c r="M32" s="236">
        <f>('Energy Use'!M88+Electrification!M33)*Electrification!M82</f>
        <v>242146031292415.41</v>
      </c>
      <c r="N32" s="236">
        <f>('Energy Use'!N88+Electrification!N33)*Electrification!N82</f>
        <v>249547766064597.53</v>
      </c>
      <c r="O32" s="236">
        <f>('Energy Use'!O88+Electrification!O33)*Electrification!O82</f>
        <v>256688158025292.03</v>
      </c>
      <c r="P32" s="236">
        <f>('Energy Use'!P88+Electrification!P33)*Electrification!P82</f>
        <v>263649200199378.22</v>
      </c>
      <c r="Q32" s="236">
        <f>('Energy Use'!Q88+Electrification!Q33)*Electrification!Q82</f>
        <v>270525508455890.94</v>
      </c>
      <c r="R32" s="236">
        <f>('Energy Use'!R88+Electrification!R33)*Electrification!R82</f>
        <v>277423844805485.72</v>
      </c>
      <c r="S32" s="236">
        <f>('Energy Use'!S88+Electrification!S33)*Electrification!S82</f>
        <v>284308876274045</v>
      </c>
      <c r="T32" s="236">
        <f>('Energy Use'!T88+Electrification!T33)*Electrification!T82</f>
        <v>291309840492599.06</v>
      </c>
      <c r="U32" s="236">
        <f>('Energy Use'!U88+Electrification!U33)*Electrification!U82</f>
        <v>298407037721019.88</v>
      </c>
      <c r="V32" s="236">
        <f>('Energy Use'!V88+Electrification!V33)*Electrification!V82</f>
        <v>305578786741966.88</v>
      </c>
      <c r="W32" s="236">
        <f>('Energy Use'!W88+Electrification!W33)*Electrification!W82</f>
        <v>312801367586845.31</v>
      </c>
      <c r="X32" s="236">
        <f>('Energy Use'!X88+Electrification!X33)*Electrification!X82</f>
        <v>320048981501427.56</v>
      </c>
      <c r="Y32" s="236">
        <f>('Energy Use'!Y88+Electrification!Y33)*Electrification!Y82</f>
        <v>327293730728169.31</v>
      </c>
      <c r="Z32" s="236">
        <f>('Energy Use'!Z88+Electrification!Z33)*Electrification!Z82</f>
        <v>334505620731030.56</v>
      </c>
      <c r="AA32" s="236">
        <f>('Energy Use'!AA88+Electrification!AA33)*Electrification!AA82</f>
        <v>341652587489720</v>
      </c>
      <c r="AB32" s="236">
        <f>('Energy Use'!AB88+Electrification!AB33)*Electrification!AB82</f>
        <v>348700552436270</v>
      </c>
      <c r="AC32" s="236">
        <f>('Energy Use'!AC88+Electrification!AC33)*Electrification!AC82</f>
        <v>355613507490396.44</v>
      </c>
      <c r="AD32" s="236">
        <f>('Energy Use'!AD88+Electrification!AD33)*Electrification!AD82</f>
        <v>362353632464509</v>
      </c>
      <c r="AE32" s="236">
        <f>('Energy Use'!AE88+Electrification!AE33)*Electrification!AE82</f>
        <v>368881446848221.81</v>
      </c>
      <c r="AF32" s="236">
        <f>('Energy Use'!AF88+Electrification!AF33)*Electrification!AF82</f>
        <v>375155997640957.81</v>
      </c>
      <c r="AG32" s="236">
        <f>('Energy Use'!AG88+Electrification!AG33)*Electrification!AG82</f>
        <v>381135084476033.88</v>
      </c>
      <c r="AH32" s="236">
        <f>('Energy Use'!AH88+Electrification!AH33)*Electrification!AH82</f>
        <v>386775522768686.38</v>
      </c>
      <c r="AI32" s="236">
        <f>('Energy Use'!AI88+Electrification!AI33)*Electrification!AI82</f>
        <v>392033445024173.88</v>
      </c>
      <c r="AJ32" s="236">
        <f>('Energy Use'!AJ88+Electrification!AJ33)*Electrification!AJ82</f>
        <v>396864639763274.25</v>
      </c>
      <c r="AK32" s="236">
        <f>('Energy Use'!AK88+Electrification!AK33)*Electrification!AK82</f>
        <v>401224926766715.06</v>
      </c>
      <c r="AL32" s="236">
        <f>('Energy Use'!AL88+Electrification!AL33)*Electrification!AL82</f>
        <v>405070566516231.13</v>
      </c>
      <c r="AM32" s="236">
        <f>('Energy Use'!AM88+Electrification!AM33)*Electrification!AM82</f>
        <v>408358700829946.63</v>
      </c>
      <c r="AN32" s="236">
        <f>('Energy Use'!AN88+Electrification!AN33)*Electrification!AN82</f>
        <v>411047820769138.69</v>
      </c>
      <c r="AO32" s="236">
        <f>('Energy Use'!AO88+Electrification!AO33)*Electrification!AO82</f>
        <v>413098256951058.94</v>
      </c>
      <c r="AP32" s="236">
        <f>('Energy Use'!AP88+Electrification!AP33)*Electrification!AP82</f>
        <v>414472686460400.5</v>
      </c>
      <c r="AQ32" s="236">
        <f>('Energy Use'!AQ88+Electrification!AQ33)*Electrification!AQ82</f>
        <v>414998978779593</v>
      </c>
      <c r="AR32" s="133" t="str">
        <f>VLOOKUP($A32,'Sector Match'!$A$1:$B$43,2,0)</f>
        <v>glass and glass products 231</v>
      </c>
    </row>
    <row r="33" spans="1:44" x14ac:dyDescent="0.25">
      <c r="A33" s="12" t="s">
        <v>31</v>
      </c>
      <c r="B33" s="236">
        <f>('Energy Use'!B89+Electrification!B34)*Electrification!B83</f>
        <v>169158900504464.94</v>
      </c>
      <c r="C33" s="236">
        <f>('Energy Use'!C89+Electrification!C34)*Electrification!C83</f>
        <v>193986086605516.16</v>
      </c>
      <c r="D33" s="236">
        <f>('Energy Use'!D89+Electrification!D34)*Electrification!D83</f>
        <v>212617729004041.34</v>
      </c>
      <c r="E33" s="236">
        <f>('Energy Use'!E89+Electrification!E34)*Electrification!E83</f>
        <v>227535219098303.28</v>
      </c>
      <c r="F33" s="236">
        <f>('Energy Use'!F89+Electrification!F34)*Electrification!F83</f>
        <v>253037131880249.31</v>
      </c>
      <c r="G33" s="236">
        <f>('Energy Use'!G89+Electrification!G34)*Electrification!G83</f>
        <v>269311986584431.81</v>
      </c>
      <c r="H33" s="236">
        <f>('Energy Use'!H89+Electrification!H34)*Electrification!H83</f>
        <v>285577545006846</v>
      </c>
      <c r="I33" s="236">
        <f>('Energy Use'!I89+Electrification!I34)*Electrification!I83</f>
        <v>294539594313388.13</v>
      </c>
      <c r="J33" s="236">
        <f>('Energy Use'!J89+Electrification!J34)*Electrification!J83</f>
        <v>303530089233368.81</v>
      </c>
      <c r="K33" s="236">
        <f>('Energy Use'!K89+Electrification!K34)*Electrification!K83</f>
        <v>312548999581706.75</v>
      </c>
      <c r="L33" s="236">
        <f>('Energy Use'!L89+Electrification!L34)*Electrification!L83</f>
        <v>321596295173320.81</v>
      </c>
      <c r="M33" s="236">
        <f>('Energy Use'!M89+Electrification!M34)*Electrification!M83</f>
        <v>330671945823129.75</v>
      </c>
      <c r="N33" s="236">
        <f>('Energy Use'!N89+Electrification!N34)*Electrification!N83</f>
        <v>335341123099195.13</v>
      </c>
      <c r="O33" s="236">
        <f>('Energy Use'!O89+Electrification!O34)*Electrification!O83</f>
        <v>340020365459042.56</v>
      </c>
      <c r="P33" s="236">
        <f>('Energy Use'!P89+Electrification!P34)*Electrification!P83</f>
        <v>344709665799725.13</v>
      </c>
      <c r="Q33" s="236">
        <f>('Energy Use'!Q89+Electrification!Q34)*Electrification!Q83</f>
        <v>349409017018295.81</v>
      </c>
      <c r="R33" s="236">
        <f>('Energy Use'!R89+Electrification!R34)*Electrification!R83</f>
        <v>354118412011807.31</v>
      </c>
      <c r="S33" s="236">
        <f>('Energy Use'!S89+Electrification!S34)*Electrification!S83</f>
        <v>353304421350742.38</v>
      </c>
      <c r="T33" s="236">
        <f>('Energy Use'!T89+Electrification!T34)*Electrification!T83</f>
        <v>352488818439388.13</v>
      </c>
      <c r="U33" s="236">
        <f>('Energy Use'!U89+Electrification!U34)*Electrification!U83</f>
        <v>351671603618007.31</v>
      </c>
      <c r="V33" s="236">
        <f>('Energy Use'!V89+Electrification!V34)*Electrification!V83</f>
        <v>350852777226862.63</v>
      </c>
      <c r="W33" s="236">
        <f>('Energy Use'!W89+Electrification!W34)*Electrification!W83</f>
        <v>350032339606216.44</v>
      </c>
      <c r="X33" s="236">
        <f>('Energy Use'!X89+Electrification!X34)*Electrification!X83</f>
        <v>349210291096331.56</v>
      </c>
      <c r="Y33" s="236">
        <f>('Energy Use'!Y89+Electrification!Y34)*Electrification!Y83</f>
        <v>348386632037470.56</v>
      </c>
      <c r="Z33" s="236">
        <f>('Energy Use'!Z89+Electrification!Z34)*Electrification!Z83</f>
        <v>347561362769896.13</v>
      </c>
      <c r="AA33" s="236">
        <f>('Energy Use'!AA89+Electrification!AA34)*Electrification!AA83</f>
        <v>346734483633870.69</v>
      </c>
      <c r="AB33" s="236">
        <f>('Energy Use'!AB89+Electrification!AB34)*Electrification!AB83</f>
        <v>345905994969657.13</v>
      </c>
      <c r="AC33" s="236">
        <f>('Energy Use'!AC89+Electrification!AC34)*Electrification!AC83</f>
        <v>345075897117517.81</v>
      </c>
      <c r="AD33" s="236">
        <f>('Energy Use'!AD89+Electrification!AD34)*Electrification!AD83</f>
        <v>344244190417715.56</v>
      </c>
      <c r="AE33" s="236">
        <f>('Energy Use'!AE89+Electrification!AE34)*Electrification!AE83</f>
        <v>343410875210512.88</v>
      </c>
      <c r="AF33" s="236">
        <f>('Energy Use'!AF89+Electrification!AF34)*Electrification!AF83</f>
        <v>342575951836172.44</v>
      </c>
      <c r="AG33" s="236">
        <f>('Energy Use'!AG89+Electrification!AG34)*Electrification!AG83</f>
        <v>341739420634956.69</v>
      </c>
      <c r="AH33" s="236">
        <f>('Energy Use'!AH89+Electrification!AH34)*Electrification!AH83</f>
        <v>341552685670594.38</v>
      </c>
      <c r="AI33" s="236">
        <f>('Energy Use'!AI89+Electrification!AI34)*Electrification!AI83</f>
        <v>341365286411147</v>
      </c>
      <c r="AJ33" s="236">
        <f>('Energy Use'!AJ89+Electrification!AJ34)*Electrification!AJ83</f>
        <v>341177222992719.69</v>
      </c>
      <c r="AK33" s="236">
        <f>('Energy Use'!AK89+Electrification!AK34)*Electrification!AK83</f>
        <v>340988495551417.56</v>
      </c>
      <c r="AL33" s="236">
        <f>('Energy Use'!AL89+Electrification!AL34)*Electrification!AL83</f>
        <v>340799104223345.44</v>
      </c>
      <c r="AM33" s="236">
        <f>('Energy Use'!AM89+Electrification!AM34)*Electrification!AM83</f>
        <v>340391129087574.25</v>
      </c>
      <c r="AN33" s="236">
        <f>('Energy Use'!AN89+Electrification!AN34)*Electrification!AN83</f>
        <v>339982176280330.06</v>
      </c>
      <c r="AO33" s="236">
        <f>('Energy Use'!AO89+Electrification!AO34)*Electrification!AO83</f>
        <v>339572246005770.44</v>
      </c>
      <c r="AP33" s="236">
        <f>('Energy Use'!AP89+Electrification!AP34)*Electrification!AP83</f>
        <v>339161338468053</v>
      </c>
      <c r="AQ33" s="236">
        <f>('Energy Use'!AQ89+Electrification!AQ34)*Electrification!AQ83</f>
        <v>338637379870975.69</v>
      </c>
      <c r="AR33" s="133" t="str">
        <f>VLOOKUP($A33,'Sector Match'!$A$1:$B$43,2,0)</f>
        <v>road vehicles 29</v>
      </c>
    </row>
    <row r="34" spans="1:44" x14ac:dyDescent="0.25">
      <c r="A34" s="12" t="s">
        <v>32</v>
      </c>
      <c r="B34" s="236">
        <f>('Energy Use'!B90+Electrification!B35)*Electrification!B84</f>
        <v>115937168346343.58</v>
      </c>
      <c r="C34" s="236">
        <f>('Energy Use'!C90+Electrification!C35)*Electrification!C84</f>
        <v>111457196989128.25</v>
      </c>
      <c r="D34" s="236">
        <f>('Energy Use'!D90+Electrification!D35)*Electrification!D84</f>
        <v>129505214322632.22</v>
      </c>
      <c r="E34" s="236">
        <f>('Energy Use'!E90+Electrification!E35)*Electrification!E84</f>
        <v>130914738685888.05</v>
      </c>
      <c r="F34" s="236">
        <f>('Energy Use'!F90+Electrification!F35)*Electrification!F84</f>
        <v>135923612478940.75</v>
      </c>
      <c r="G34" s="236">
        <f>('Energy Use'!G90+Electrification!G35)*Electrification!G84</f>
        <v>138818625642933.44</v>
      </c>
      <c r="H34" s="236">
        <f>('Energy Use'!H90+Electrification!H35)*Electrification!H84</f>
        <v>142431684205899.34</v>
      </c>
      <c r="I34" s="236">
        <f>('Energy Use'!I90+Electrification!I35)*Electrification!I84</f>
        <v>146147449205917.03</v>
      </c>
      <c r="J34" s="236">
        <f>('Energy Use'!J90+Electrification!J35)*Electrification!J84</f>
        <v>149477890457210.09</v>
      </c>
      <c r="K34" s="236">
        <f>('Energy Use'!K90+Electrification!K35)*Electrification!K84</f>
        <v>152399432588426.19</v>
      </c>
      <c r="L34" s="236">
        <f>('Energy Use'!L90+Electrification!L35)*Electrification!L84</f>
        <v>154892357085071.09</v>
      </c>
      <c r="M34" s="236">
        <f>('Energy Use'!M90+Electrification!M35)*Electrification!M84</f>
        <v>156941014385951.69</v>
      </c>
      <c r="N34" s="236">
        <f>('Energy Use'!N90+Electrification!N35)*Electrification!N84</f>
        <v>158468929464475.13</v>
      </c>
      <c r="O34" s="236">
        <f>('Energy Use'!O90+Electrification!O35)*Electrification!O84</f>
        <v>159598964753110.94</v>
      </c>
      <c r="P34" s="236">
        <f>('Energy Use'!P90+Electrification!P35)*Electrification!P84</f>
        <v>160395540565906.81</v>
      </c>
      <c r="Q34" s="236">
        <f>('Energy Use'!Q90+Electrification!Q35)*Electrification!Q84</f>
        <v>160926949652867.13</v>
      </c>
      <c r="R34" s="236">
        <f>('Energy Use'!R90+Electrification!R35)*Electrification!R84</f>
        <v>161264040140319.19</v>
      </c>
      <c r="S34" s="236">
        <f>('Energy Use'!S90+Electrification!S35)*Electrification!S84</f>
        <v>161394872891126.16</v>
      </c>
      <c r="T34" s="236">
        <f>('Energy Use'!T90+Electrification!T35)*Electrification!T84</f>
        <v>161412982640544.66</v>
      </c>
      <c r="U34" s="236">
        <f>('Energy Use'!U90+Electrification!U35)*Electrification!U84</f>
        <v>161327874268460.53</v>
      </c>
      <c r="V34" s="236">
        <f>('Energy Use'!V90+Electrification!V35)*Electrification!V84</f>
        <v>161149243270890.41</v>
      </c>
      <c r="W34" s="236">
        <f>('Energy Use'!W90+Electrification!W35)*Electrification!W84</f>
        <v>160886917147351.56</v>
      </c>
      <c r="X34" s="236">
        <f>('Energy Use'!X90+Electrification!X35)*Electrification!X84</f>
        <v>160550802213686.94</v>
      </c>
      <c r="Y34" s="236">
        <f>('Energy Use'!Y90+Electrification!Y35)*Electrification!Y84</f>
        <v>160150836104584.69</v>
      </c>
      <c r="Z34" s="236">
        <f>('Energy Use'!Z90+Electrification!Z35)*Electrification!Z84</f>
        <v>159696946146546.66</v>
      </c>
      <c r="AA34" s="236">
        <f>('Energy Use'!AA90+Electrification!AA35)*Electrification!AA84</f>
        <v>159199013707529.06</v>
      </c>
      <c r="AB34" s="236">
        <f>('Energy Use'!AB90+Electrification!AB35)*Electrification!AB84</f>
        <v>158666844564518.25</v>
      </c>
      <c r="AC34" s="236">
        <f>('Energy Use'!AC90+Electrification!AC35)*Electrification!AC84</f>
        <v>158110145275246.09</v>
      </c>
      <c r="AD34" s="236">
        <f>('Energy Use'!AD90+Electrification!AD35)*Electrification!AD84</f>
        <v>157538505495342.97</v>
      </c>
      <c r="AE34" s="236">
        <f>('Energy Use'!AE90+Electrification!AE35)*Electrification!AE84</f>
        <v>156961386147392.34</v>
      </c>
      <c r="AF34" s="236">
        <f>('Energy Use'!AF90+Electrification!AF35)*Electrification!AF84</f>
        <v>156388113323568.56</v>
      </c>
      <c r="AG34" s="236">
        <f>('Energy Use'!AG90+Electrification!AG35)*Electrification!AG84</f>
        <v>155827877788501.56</v>
      </c>
      <c r="AH34" s="236">
        <f>('Energy Use'!AH90+Electrification!AH35)*Electrification!AH84</f>
        <v>155289739943503.53</v>
      </c>
      <c r="AI34" s="236">
        <f>('Energy Use'!AI90+Electrification!AI35)*Electrification!AI84</f>
        <v>154782640116944.28</v>
      </c>
      <c r="AJ34" s="236">
        <f>('Energy Use'!AJ90+Electrification!AJ35)*Electrification!AJ84</f>
        <v>154315414058101.91</v>
      </c>
      <c r="AK34" s="236">
        <f>('Energy Use'!AK90+Electrification!AK35)*Electrification!AK84</f>
        <v>153896813532904.38</v>
      </c>
      <c r="AL34" s="236">
        <f>('Energy Use'!AL90+Electrification!AL35)*Electrification!AL84</f>
        <v>153535531949404.41</v>
      </c>
      <c r="AM34" s="236">
        <f>('Energy Use'!AM90+Electrification!AM35)*Electrification!AM84</f>
        <v>153240234978424.91</v>
      </c>
      <c r="AN34" s="236">
        <f>('Energy Use'!AN90+Electrification!AN35)*Electrification!AN84</f>
        <v>153019596180532.91</v>
      </c>
      <c r="AO34" s="236">
        <f>('Energy Use'!AO90+Electrification!AO35)*Electrification!AO84</f>
        <v>152882337704398.91</v>
      </c>
      <c r="AP34" s="236">
        <f>('Energy Use'!AP90+Electrification!AP35)*Electrification!AP84</f>
        <v>152837276183976.06</v>
      </c>
      <c r="AQ34" s="236">
        <f>('Energy Use'!AQ90+Electrification!AQ35)*Electrification!AQ84</f>
        <v>152842355409472.53</v>
      </c>
      <c r="AR34" s="133" t="str">
        <f>VLOOKUP($A34,'Sector Match'!$A$1:$B$43,2,0)</f>
        <v>nonroad vehicles 30</v>
      </c>
    </row>
    <row r="35" spans="1:44" x14ac:dyDescent="0.25">
      <c r="A35" s="12" t="s">
        <v>33</v>
      </c>
      <c r="B35" s="236">
        <f>('Energy Use'!B91+Electrification!B36)*Electrification!B85</f>
        <v>285826471888795.88</v>
      </c>
      <c r="C35" s="236">
        <f>('Energy Use'!C91+Electrification!C36)*Electrification!C85</f>
        <v>313619116161782.25</v>
      </c>
      <c r="D35" s="236">
        <f>('Energy Use'!D91+Electrification!D36)*Electrification!D85</f>
        <v>392640497678275.38</v>
      </c>
      <c r="E35" s="236">
        <f>('Energy Use'!E91+Electrification!E36)*Electrification!E85</f>
        <v>433736984902637.31</v>
      </c>
      <c r="F35" s="236">
        <f>('Energy Use'!F91+Electrification!F36)*Electrification!F85</f>
        <v>460668185455651.31</v>
      </c>
      <c r="G35" s="236">
        <f>('Energy Use'!G91+Electrification!G36)*Electrification!G85</f>
        <v>496376641147185.06</v>
      </c>
      <c r="H35" s="236">
        <f>('Energy Use'!H91+Electrification!H36)*Electrification!H85</f>
        <v>542311334933452.75</v>
      </c>
      <c r="I35" s="236">
        <f>('Energy Use'!I91+Electrification!I36)*Electrification!I85</f>
        <v>587597922519490.75</v>
      </c>
      <c r="J35" s="236">
        <f>('Energy Use'!J91+Electrification!J36)*Electrification!J85</f>
        <v>628543000712637.75</v>
      </c>
      <c r="K35" s="236">
        <f>('Energy Use'!K91+Electrification!K36)*Electrification!K85</f>
        <v>665671731769057.5</v>
      </c>
      <c r="L35" s="236">
        <f>('Energy Use'!L91+Electrification!L36)*Electrification!L85</f>
        <v>700007698419765.5</v>
      </c>
      <c r="M35" s="236">
        <f>('Energy Use'!M91+Electrification!M36)*Electrification!M85</f>
        <v>733010681503924.13</v>
      </c>
      <c r="N35" s="236">
        <f>('Energy Use'!N91+Electrification!N36)*Electrification!N85</f>
        <v>765787386090209.38</v>
      </c>
      <c r="O35" s="236">
        <f>('Energy Use'!O91+Electrification!O36)*Electrification!O85</f>
        <v>798884953307005.13</v>
      </c>
      <c r="P35" s="236">
        <f>('Energy Use'!P91+Electrification!P36)*Electrification!P85</f>
        <v>832153927033403.25</v>
      </c>
      <c r="Q35" s="236">
        <f>('Energy Use'!Q91+Electrification!Q36)*Electrification!Q85</f>
        <v>865429609223943.75</v>
      </c>
      <c r="R35" s="236">
        <f>('Energy Use'!R91+Electrification!R36)*Electrification!R85</f>
        <v>898532426017621.25</v>
      </c>
      <c r="S35" s="236">
        <f>('Energy Use'!S91+Electrification!S36)*Electrification!S85</f>
        <v>930860452905162.25</v>
      </c>
      <c r="T35" s="236">
        <f>('Energy Use'!T91+Electrification!T36)*Electrification!T85</f>
        <v>962690424695463</v>
      </c>
      <c r="U35" s="236">
        <f>('Energy Use'!U91+Electrification!U36)*Electrification!U85</f>
        <v>993920056429493.88</v>
      </c>
      <c r="V35" s="236">
        <f>('Energy Use'!V91+Electrification!V36)*Electrification!V85</f>
        <v>1024449299332929</v>
      </c>
      <c r="W35" s="236">
        <f>('Energy Use'!W91+Electrification!W36)*Electrification!W85</f>
        <v>1054180992900283</v>
      </c>
      <c r="X35" s="236">
        <f>('Energy Use'!X91+Electrification!X36)*Electrification!X85</f>
        <v>1083021486680630.6</v>
      </c>
      <c r="Y35" s="236">
        <f>('Energy Use'!Y91+Electrification!Y36)*Electrification!Y85</f>
        <v>1110881225848154</v>
      </c>
      <c r="Z35" s="236">
        <f>('Energy Use'!Z91+Electrification!Z36)*Electrification!Z85</f>
        <v>1137675295225234.3</v>
      </c>
      <c r="AA35" s="236">
        <f>('Energy Use'!AA91+Electrification!AA36)*Electrification!AA85</f>
        <v>1163323917068880.5</v>
      </c>
      <c r="AB35" s="236">
        <f>('Energy Use'!AB91+Electrification!AB36)*Electrification!AB85</f>
        <v>1187752898619723.8</v>
      </c>
      <c r="AC35" s="236">
        <f>('Energy Use'!AC91+Electrification!AC36)*Electrification!AC85</f>
        <v>1210894026134367.8</v>
      </c>
      <c r="AD35" s="236">
        <f>('Energy Use'!AD91+Electrification!AD36)*Electrification!AD85</f>
        <v>1232685402863066</v>
      </c>
      <c r="AE35" s="236">
        <f>('Energy Use'!AE91+Electrification!AE36)*Electrification!AE85</f>
        <v>1253071729183192.8</v>
      </c>
      <c r="AF35" s="236">
        <f>('Energy Use'!AF91+Electrification!AF36)*Electrification!AF85</f>
        <v>1272004523842274.5</v>
      </c>
      <c r="AG35" s="236">
        <f>('Energy Use'!AG91+Electrification!AG36)*Electrification!AG85</f>
        <v>1289442285991284</v>
      </c>
      <c r="AH35" s="236">
        <f>('Energy Use'!AH91+Electrification!AH36)*Electrification!AH85</f>
        <v>1305350598388637.5</v>
      </c>
      <c r="AI35" s="236">
        <f>('Energy Use'!AI91+Electrification!AI36)*Electrification!AI85</f>
        <v>1319702172818387.8</v>
      </c>
      <c r="AJ35" s="236">
        <f>('Energy Use'!AJ91+Electrification!AJ36)*Electrification!AJ85</f>
        <v>1332476839384292.8</v>
      </c>
      <c r="AK35" s="236">
        <f>('Energy Use'!AK91+Electrification!AK36)*Electrification!AK85</f>
        <v>1343661481907468.8</v>
      </c>
      <c r="AL35" s="236">
        <f>('Energy Use'!AL91+Electrification!AL36)*Electrification!AL85</f>
        <v>1353249922163572.8</v>
      </c>
      <c r="AM35" s="236">
        <f>('Energy Use'!AM91+Electrification!AM36)*Electrification!AM85</f>
        <v>1361242756141381.3</v>
      </c>
      <c r="AN35" s="236">
        <f>('Energy Use'!AN91+Electrification!AN36)*Electrification!AN85</f>
        <v>1367647145885408.5</v>
      </c>
      <c r="AO35" s="236">
        <f>('Energy Use'!AO91+Electrification!AO36)*Electrification!AO85</f>
        <v>1372476570798727.8</v>
      </c>
      <c r="AP35" s="236">
        <f>('Energy Use'!AP91+Electrification!AP36)*Electrification!AP85</f>
        <v>1375750542528230.5</v>
      </c>
      <c r="AQ35" s="236">
        <f>('Energy Use'!AQ91+Electrification!AQ36)*Electrification!AQ85</f>
        <v>1377034356418821.5</v>
      </c>
      <c r="AR35" s="133" t="str">
        <f>VLOOKUP($A35,'Sector Match'!$A$1:$B$43,2,0)</f>
        <v>appliances and electrical equipment 27</v>
      </c>
    </row>
    <row r="36" spans="1:44" x14ac:dyDescent="0.25">
      <c r="A36" s="12" t="s">
        <v>34</v>
      </c>
      <c r="B36" s="236">
        <f>('Energy Use'!B92+Electrification!B37)*Electrification!B86</f>
        <v>536639354773498.38</v>
      </c>
      <c r="C36" s="236">
        <f>('Energy Use'!C92+Electrification!C37)*Electrification!C86</f>
        <v>622740006008611.88</v>
      </c>
      <c r="D36" s="236">
        <f>('Energy Use'!D92+Electrification!D37)*Electrification!D86</f>
        <v>772306780327165.88</v>
      </c>
      <c r="E36" s="236">
        <f>('Energy Use'!E92+Electrification!E37)*Electrification!E86</f>
        <v>820357961259809.63</v>
      </c>
      <c r="F36" s="236">
        <f>('Energy Use'!F92+Electrification!F37)*Electrification!F86</f>
        <v>867852027545686.88</v>
      </c>
      <c r="G36" s="236">
        <f>('Energy Use'!G92+Electrification!G37)*Electrification!G86</f>
        <v>925537333087583.13</v>
      </c>
      <c r="H36" s="236">
        <f>('Energy Use'!H92+Electrification!H37)*Electrification!H86</f>
        <v>996842214005247</v>
      </c>
      <c r="I36" s="236">
        <f>('Energy Use'!I92+Electrification!I37)*Electrification!I86</f>
        <v>1062857200385516.1</v>
      </c>
      <c r="J36" s="236">
        <f>('Energy Use'!J92+Electrification!J37)*Electrification!J86</f>
        <v>1118474088169094</v>
      </c>
      <c r="K36" s="236">
        <f>('Energy Use'!K92+Electrification!K37)*Electrification!K86</f>
        <v>1166569526544507.5</v>
      </c>
      <c r="L36" s="236">
        <f>('Energy Use'!L92+Electrification!L37)*Electrification!L86</f>
        <v>1211044779220453</v>
      </c>
      <c r="M36" s="236">
        <f>('Energy Use'!M92+Electrification!M37)*Electrification!M86</f>
        <v>1256625394586003.5</v>
      </c>
      <c r="N36" s="236">
        <f>('Energy Use'!N92+Electrification!N37)*Electrification!N86</f>
        <v>1307026894813058.5</v>
      </c>
      <c r="O36" s="236">
        <f>('Energy Use'!O92+Electrification!O37)*Electrification!O86</f>
        <v>1363028526493494</v>
      </c>
      <c r="P36" s="236">
        <f>('Energy Use'!P92+Electrification!P37)*Electrification!P86</f>
        <v>1423576179417832.5</v>
      </c>
      <c r="Q36" s="236">
        <f>('Energy Use'!Q92+Electrification!Q37)*Electrification!Q86</f>
        <v>1487392006865359.8</v>
      </c>
      <c r="R36" s="236">
        <f>('Energy Use'!R92+Electrification!R37)*Electrification!R86</f>
        <v>1552933130609617.5</v>
      </c>
      <c r="S36" s="236">
        <f>('Energy Use'!S92+Electrification!S37)*Electrification!S86</f>
        <v>1617932600526013.3</v>
      </c>
      <c r="T36" s="236">
        <f>('Energy Use'!T92+Electrification!T37)*Electrification!T86</f>
        <v>1682565040850784.8</v>
      </c>
      <c r="U36" s="236">
        <f>('Energy Use'!U92+Electrification!U37)*Electrification!U86</f>
        <v>1746602391420876.3</v>
      </c>
      <c r="V36" s="236">
        <f>('Energy Use'!V92+Electrification!V37)*Electrification!V86</f>
        <v>1809814164154591.8</v>
      </c>
      <c r="W36" s="236">
        <f>('Energy Use'!W92+Electrification!W37)*Electrification!W86</f>
        <v>1871968978252248.3</v>
      </c>
      <c r="X36" s="236">
        <f>('Energy Use'!X92+Electrification!X37)*Electrification!X86</f>
        <v>1932836122800850.5</v>
      </c>
      <c r="Y36" s="236">
        <f>('Energy Use'!Y92+Electrification!Y37)*Electrification!Y86</f>
        <v>1992187130665020.3</v>
      </c>
      <c r="Z36" s="236">
        <f>('Energy Use'!Z92+Electrification!Z37)*Electrification!Z86</f>
        <v>2049797347371999.5</v>
      </c>
      <c r="AA36" s="236">
        <f>('Energy Use'!AA92+Electrification!AA37)*Electrification!AA86</f>
        <v>2105447478755023.5</v>
      </c>
      <c r="AB36" s="236">
        <f>('Energy Use'!AB92+Electrification!AB37)*Electrification!AB86</f>
        <v>2158925101403083.5</v>
      </c>
      <c r="AC36" s="236">
        <f>('Energy Use'!AC92+Electrification!AC37)*Electrification!AC86</f>
        <v>2210026120470194</v>
      </c>
      <c r="AD36" s="236">
        <f>('Energy Use'!AD92+Electrification!AD37)*Electrification!AD86</f>
        <v>2258556160112394</v>
      </c>
      <c r="AE36" s="236">
        <f>('Energy Use'!AE92+Electrification!AE37)*Electrification!AE86</f>
        <v>2304331872732379</v>
      </c>
      <c r="AF36" s="236">
        <f>('Energy Use'!AF92+Electrification!AF37)*Electrification!AF86</f>
        <v>2347182154301943</v>
      </c>
      <c r="AG36" s="236">
        <f>('Energy Use'!AG92+Electrification!AG37)*Electrification!AG86</f>
        <v>2386949254281785</v>
      </c>
      <c r="AH36" s="236">
        <f>('Energy Use'!AH92+Electrification!AH37)*Electrification!AH86</f>
        <v>2423489770043915.5</v>
      </c>
      <c r="AI36" s="236">
        <f>('Energy Use'!AI92+Electrification!AI37)*Electrification!AI86</f>
        <v>2456675517199744</v>
      </c>
      <c r="AJ36" s="236">
        <f>('Energy Use'!AJ92+Electrification!AJ37)*Electrification!AJ86</f>
        <v>2486394268821621.5</v>
      </c>
      <c r="AK36" s="236">
        <f>('Energy Use'!AK92+Electrification!AK37)*Electrification!AK86</f>
        <v>2512550358190415</v>
      </c>
      <c r="AL36" s="236">
        <f>('Energy Use'!AL92+Electrification!AL37)*Electrification!AL86</f>
        <v>2535065141380476</v>
      </c>
      <c r="AM36" s="236">
        <f>('Energy Use'!AM92+Electrification!AM37)*Electrification!AM86</f>
        <v>2553877317679604.5</v>
      </c>
      <c r="AN36" s="236">
        <f>('Energy Use'!AN92+Electrification!AN37)*Electrification!AN86</f>
        <v>2568943107509671</v>
      </c>
      <c r="AO36" s="236">
        <f>('Energy Use'!AO92+Electrification!AO37)*Electrification!AO86</f>
        <v>2580236289139160.5</v>
      </c>
      <c r="AP36" s="236">
        <f>('Energy Use'!AP92+Electrification!AP37)*Electrification!AP86</f>
        <v>2587748097039423.5</v>
      </c>
      <c r="AQ36" s="236">
        <f>('Energy Use'!AQ92+Electrification!AQ37)*Electrification!AQ86</f>
        <v>2590621715096697.5</v>
      </c>
      <c r="AR36" s="133" t="str">
        <f>VLOOKUP($A36,'Sector Match'!$A$1:$B$43,2,0)</f>
        <v>computers and electronics 26</v>
      </c>
    </row>
    <row r="37" spans="1:44" x14ac:dyDescent="0.25">
      <c r="A37" s="12" t="s">
        <v>35</v>
      </c>
      <c r="B37" s="236">
        <f>('Energy Use'!B93+Electrification!B38)*Electrification!B87</f>
        <v>25758120702817.508</v>
      </c>
      <c r="C37" s="236">
        <f>('Energy Use'!C93+Electrification!C38)*Electrification!C87</f>
        <v>26691989746388.297</v>
      </c>
      <c r="D37" s="236">
        <f>('Energy Use'!D93+Electrification!D38)*Electrification!D87</f>
        <v>32044145438966.852</v>
      </c>
      <c r="E37" s="236">
        <f>('Energy Use'!E93+Electrification!E38)*Electrification!E87</f>
        <v>33088848727332.266</v>
      </c>
      <c r="F37" s="236">
        <f>('Energy Use'!F93+Electrification!F38)*Electrification!F87</f>
        <v>34622810096668.707</v>
      </c>
      <c r="G37" s="236">
        <f>('Energy Use'!G93+Electrification!G38)*Electrification!G87</f>
        <v>35980623700119.875</v>
      </c>
      <c r="H37" s="236">
        <f>('Energy Use'!H93+Electrification!H38)*Electrification!H87</f>
        <v>37596163079745.625</v>
      </c>
      <c r="I37" s="236">
        <f>('Energy Use'!I93+Electrification!I38)*Electrification!I87</f>
        <v>39049727414982.078</v>
      </c>
      <c r="J37" s="236">
        <f>('Energy Use'!J93+Electrification!J38)*Electrification!J87</f>
        <v>40217728582308.844</v>
      </c>
      <c r="K37" s="236">
        <f>('Energy Use'!K93+Electrification!K38)*Electrification!K87</f>
        <v>41185761485663.453</v>
      </c>
      <c r="L37" s="236">
        <f>('Energy Use'!L93+Electrification!L38)*Electrification!L87</f>
        <v>42054422059199.391</v>
      </c>
      <c r="M37" s="236">
        <f>('Energy Use'!M93+Electrification!M38)*Electrification!M87</f>
        <v>42935470278070.82</v>
      </c>
      <c r="N37" s="236">
        <f>('Energy Use'!N93+Electrification!N38)*Electrification!N87</f>
        <v>43905042934246.031</v>
      </c>
      <c r="O37" s="236">
        <f>('Energy Use'!O93+Electrification!O38)*Electrification!O87</f>
        <v>44988640168295.438</v>
      </c>
      <c r="P37" s="236">
        <f>('Energy Use'!P93+Electrification!P38)*Electrification!P87</f>
        <v>46166403632573.766</v>
      </c>
      <c r="Q37" s="236">
        <f>('Energy Use'!Q93+Electrification!Q38)*Electrification!Q87</f>
        <v>47416378362527.359</v>
      </c>
      <c r="R37" s="236">
        <f>('Energy Use'!R93+Electrification!R38)*Electrification!R87</f>
        <v>48714058388761.367</v>
      </c>
      <c r="S37" s="236">
        <f>('Energy Use'!S93+Electrification!S38)*Electrification!S87</f>
        <v>50013654401478.266</v>
      </c>
      <c r="T37" s="236">
        <f>('Energy Use'!T93+Electrification!T38)*Electrification!T87</f>
        <v>51329398338705.18</v>
      </c>
      <c r="U37" s="236">
        <f>('Energy Use'!U93+Electrification!U38)*Electrification!U87</f>
        <v>52657684943662.508</v>
      </c>
      <c r="V37" s="236">
        <f>('Energy Use'!V93+Electrification!V38)*Electrification!V87</f>
        <v>53994565125105.781</v>
      </c>
      <c r="W37" s="236">
        <f>('Energy Use'!W93+Electrification!W38)*Electrification!W87</f>
        <v>55335740521217.063</v>
      </c>
      <c r="X37" s="236">
        <f>('Energy Use'!X93+Electrification!X38)*Electrification!X87</f>
        <v>56676561200371.094</v>
      </c>
      <c r="Y37" s="236">
        <f>('Energy Use'!Y93+Electrification!Y38)*Electrification!Y87</f>
        <v>58012026894695.195</v>
      </c>
      <c r="Z37" s="236">
        <f>('Energy Use'!Z93+Electrification!Z38)*Electrification!Z87</f>
        <v>59336792159439.406</v>
      </c>
      <c r="AA37" s="236">
        <f>('Energy Use'!AA93+Electrification!AA38)*Electrification!AA87</f>
        <v>60645175840254.484</v>
      </c>
      <c r="AB37" s="236">
        <f>('Energy Use'!AB93+Electrification!AB38)*Electrification!AB87</f>
        <v>61931175210577.43</v>
      </c>
      <c r="AC37" s="236">
        <f>('Energy Use'!AC93+Electrification!AC38)*Electrification!AC87</f>
        <v>63188485111573.664</v>
      </c>
      <c r="AD37" s="236">
        <f>('Energy Use'!AD93+Electrification!AD38)*Electrification!AD87</f>
        <v>64410522386711.781</v>
      </c>
      <c r="AE37" s="236">
        <f>('Energy Use'!AE93+Electrification!AE38)*Electrification!AE87</f>
        <v>65590455851429.195</v>
      </c>
      <c r="AF37" s="236">
        <f>('Energy Use'!AF93+Electrification!AF38)*Electrification!AF87</f>
        <v>66721241975096.023</v>
      </c>
      <c r="AG37" s="236">
        <f>('Energy Use'!AG93+Electrification!AG38)*Electrification!AG87</f>
        <v>67795666377388.953</v>
      </c>
      <c r="AH37" s="236">
        <f>('Energy Use'!AH93+Electrification!AH38)*Electrification!AH87</f>
        <v>68806391154413.078</v>
      </c>
      <c r="AI37" s="236">
        <f>('Energy Use'!AI93+Electrification!AI38)*Electrification!AI87</f>
        <v>69746007951863.359</v>
      </c>
      <c r="AJ37" s="236">
        <f>('Energy Use'!AJ93+Electrification!AJ38)*Electrification!AJ87</f>
        <v>70607096594053.359</v>
      </c>
      <c r="AK37" s="236">
        <f>('Energy Use'!AK93+Electrification!AK38)*Electrification!AK87</f>
        <v>71382288959937.484</v>
      </c>
      <c r="AL37" s="236">
        <f>('Energy Use'!AL93+Electrification!AL38)*Electrification!AL87</f>
        <v>72064337671997.547</v>
      </c>
      <c r="AM37" s="236">
        <f>('Energy Use'!AM93+Electrification!AM38)*Electrification!AM87</f>
        <v>72646189033096.563</v>
      </c>
      <c r="AN37" s="236">
        <f>('Energy Use'!AN93+Electrification!AN38)*Electrification!AN87</f>
        <v>73121059512648.484</v>
      </c>
      <c r="AO37" s="236">
        <f>('Energy Use'!AO93+Electrification!AO38)*Electrification!AO87</f>
        <v>73482514949647.828</v>
      </c>
      <c r="AP37" s="236">
        <f>('Energy Use'!AP93+Electrification!AP38)*Electrification!AP87</f>
        <v>73724551509543.813</v>
      </c>
      <c r="AQ37" s="236">
        <f>('Energy Use'!AQ93+Electrification!AQ38)*Electrification!AQ87</f>
        <v>73817022324200.047</v>
      </c>
      <c r="AR37" s="133" t="str">
        <f>VLOOKUP($A37,'Sector Match'!$A$1:$B$43,2,0)</f>
        <v>computers and electronics 26</v>
      </c>
    </row>
    <row r="38" spans="1:44" x14ac:dyDescent="0.25">
      <c r="A38" s="12" t="s">
        <v>36</v>
      </c>
      <c r="B38" s="236">
        <f>('Energy Use'!B94+Electrification!B39)*Electrification!B88</f>
        <v>181571214001878.13</v>
      </c>
      <c r="C38" s="236">
        <f>('Energy Use'!C94+Electrification!C39)*Electrification!C88</f>
        <v>188569004670178.56</v>
      </c>
      <c r="D38" s="236">
        <f>('Energy Use'!D94+Electrification!D39)*Electrification!D88</f>
        <v>220720498982519.22</v>
      </c>
      <c r="E38" s="236">
        <f>('Energy Use'!E94+Electrification!E39)*Electrification!E88</f>
        <v>235542695843040.53</v>
      </c>
      <c r="F38" s="236">
        <f>('Energy Use'!F94+Electrification!F39)*Electrification!F88</f>
        <v>244942100738835.53</v>
      </c>
      <c r="G38" s="236">
        <f>('Energy Use'!G94+Electrification!G39)*Electrification!G88</f>
        <v>251334010181815.56</v>
      </c>
      <c r="H38" s="236">
        <f>('Energy Use'!H94+Electrification!H39)*Electrification!H88</f>
        <v>259889598977966.97</v>
      </c>
      <c r="I38" s="236">
        <f>('Energy Use'!I94+Electrification!I39)*Electrification!I88</f>
        <v>269547322565809.25</v>
      </c>
      <c r="J38" s="236">
        <f>('Energy Use'!J94+Electrification!J39)*Electrification!J88</f>
        <v>279318890334202.84</v>
      </c>
      <c r="K38" s="236">
        <f>('Energy Use'!K94+Electrification!K39)*Electrification!K88</f>
        <v>288994416404887.81</v>
      </c>
      <c r="L38" s="236">
        <f>('Energy Use'!L94+Electrification!L39)*Electrification!L88</f>
        <v>298337021647669.13</v>
      </c>
      <c r="M38" s="236">
        <f>('Energy Use'!M94+Electrification!M39)*Electrification!M88</f>
        <v>307084642228133.94</v>
      </c>
      <c r="N38" s="236">
        <f>('Energy Use'!N94+Electrification!N39)*Electrification!N88</f>
        <v>314853325480619.5</v>
      </c>
      <c r="O38" s="236">
        <f>('Energy Use'!O94+Electrification!O39)*Electrification!O88</f>
        <v>321749027919672.13</v>
      </c>
      <c r="P38" s="236">
        <f>('Energy Use'!P94+Electrification!P39)*Electrification!P88</f>
        <v>327796963411839.13</v>
      </c>
      <c r="Q38" s="236">
        <f>('Energy Use'!Q94+Electrification!Q39)*Electrification!Q88</f>
        <v>333036079253748.19</v>
      </c>
      <c r="R38" s="236">
        <f>('Energy Use'!R94+Electrification!R39)*Electrification!R88</f>
        <v>337517482330562.88</v>
      </c>
      <c r="S38" s="236">
        <f>('Energy Use'!S94+Electrification!S39)*Electrification!S88</f>
        <v>341139520870699.63</v>
      </c>
      <c r="T38" s="236">
        <f>('Energy Use'!T94+Electrification!T39)*Electrification!T88</f>
        <v>344087171500861.94</v>
      </c>
      <c r="U38" s="236">
        <f>('Energy Use'!U94+Electrification!U39)*Electrification!U88</f>
        <v>346391428396367.5</v>
      </c>
      <c r="V38" s="236">
        <f>('Energy Use'!V94+Electrification!V39)*Electrification!V88</f>
        <v>348088380987313.88</v>
      </c>
      <c r="W38" s="236">
        <f>('Energy Use'!W94+Electrification!W39)*Electrification!W88</f>
        <v>349218447897158.13</v>
      </c>
      <c r="X38" s="236">
        <f>('Energy Use'!X94+Electrification!X39)*Electrification!X88</f>
        <v>349825621682627.06</v>
      </c>
      <c r="Y38" s="236">
        <f>('Energy Use'!Y94+Electrification!Y39)*Electrification!Y88</f>
        <v>349956740624213.56</v>
      </c>
      <c r="Z38" s="236">
        <f>('Energy Use'!Z94+Electrification!Z39)*Electrification!Z88</f>
        <v>349660801374683.31</v>
      </c>
      <c r="AA38" s="236">
        <f>('Energy Use'!AA94+Electrification!AA39)*Electrification!AA88</f>
        <v>348988323781705.56</v>
      </c>
      <c r="AB38" s="236">
        <f>('Energy Use'!AB94+Electrification!AB39)*Electrification!AB88</f>
        <v>347990776757600.13</v>
      </c>
      <c r="AC38" s="236">
        <f>('Energy Use'!AC94+Electrification!AC39)*Electrification!AC88</f>
        <v>346720071755673.81</v>
      </c>
      <c r="AD38" s="236">
        <f>('Energy Use'!AD94+Electrification!AD39)*Electrification!AD88</f>
        <v>345228128293478.56</v>
      </c>
      <c r="AE38" s="236">
        <f>('Energy Use'!AE94+Electrification!AE39)*Electrification!AE88</f>
        <v>343566514087083.88</v>
      </c>
      <c r="AF38" s="236">
        <f>('Energy Use'!AF94+Electrification!AF39)*Electrification!AF88</f>
        <v>341786160760378.06</v>
      </c>
      <c r="AG38" s="236">
        <f>('Energy Use'!AG94+Electrification!AG39)*Electrification!AG88</f>
        <v>339937154789323.5</v>
      </c>
      <c r="AH38" s="236">
        <f>('Energy Use'!AH94+Electrification!AH39)*Electrification!AH88</f>
        <v>338068602341401.69</v>
      </c>
      <c r="AI38" s="236">
        <f>('Energy Use'!AI94+Electrification!AI39)*Electrification!AI88</f>
        <v>336228565974411.69</v>
      </c>
      <c r="AJ38" s="236">
        <f>('Energy Use'!AJ94+Electrification!AJ39)*Electrification!AJ88</f>
        <v>334464070758939.56</v>
      </c>
      <c r="AK38" s="236">
        <f>('Energy Use'!AK94+Electrification!AK39)*Electrification!AK88</f>
        <v>332821177273324.88</v>
      </c>
      <c r="AL38" s="236">
        <f>('Energy Use'!AL94+Electrification!AL39)*Electrification!AL88</f>
        <v>331345119075063.19</v>
      </c>
      <c r="AM38" s="236">
        <f>('Energy Use'!AM94+Electrification!AM39)*Electrification!AM88</f>
        <v>330080502664509.19</v>
      </c>
      <c r="AN38" s="236">
        <f>('Energy Use'!AN94+Electrification!AN39)*Electrification!AN88</f>
        <v>329071568614051.81</v>
      </c>
      <c r="AO38" s="236">
        <f>('Energy Use'!AO94+Electrification!AO39)*Electrification!AO88</f>
        <v>328362513431146.94</v>
      </c>
      <c r="AP38" s="236">
        <f>('Energy Use'!AP94+Electrification!AP39)*Electrification!AP88</f>
        <v>327997872855282.69</v>
      </c>
      <c r="AQ38" s="236">
        <f>('Energy Use'!AQ94+Electrification!AQ39)*Electrification!AQ88</f>
        <v>327913445134607.38</v>
      </c>
      <c r="AR38" s="133" t="str">
        <f>VLOOKUP($A38,'Sector Match'!$A$1:$B$43,2,0)</f>
        <v>other machinery 28</v>
      </c>
    </row>
    <row r="39" spans="1:44" x14ac:dyDescent="0.25">
      <c r="A39" s="12" t="s">
        <v>37</v>
      </c>
      <c r="B39" s="236">
        <f>('Energy Use'!B95+Electrification!B40)*Electrification!B89</f>
        <v>37317467034781.367</v>
      </c>
      <c r="C39" s="236">
        <f>('Energy Use'!C95+Electrification!C40)*Electrification!C89</f>
        <v>42613349699310.25</v>
      </c>
      <c r="D39" s="236">
        <f>('Energy Use'!D95+Electrification!D40)*Electrification!D89</f>
        <v>59471156009437.633</v>
      </c>
      <c r="E39" s="236">
        <f>('Energy Use'!E95+Electrification!E40)*Electrification!E89</f>
        <v>71977727150551.641</v>
      </c>
      <c r="F39" s="236">
        <f>('Energy Use'!F95+Electrification!F40)*Electrification!F89</f>
        <v>77057281884309.719</v>
      </c>
      <c r="G39" s="236">
        <f>('Energy Use'!G95+Electrification!G40)*Electrification!G89</f>
        <v>84693205336113.094</v>
      </c>
      <c r="H39" s="236">
        <f>('Energy Use'!H95+Electrification!H40)*Electrification!H89</f>
        <v>94936068618207.688</v>
      </c>
      <c r="I39" s="236">
        <f>('Energy Use'!I95+Electrification!I40)*Electrification!I89</f>
        <v>105620028282940.52</v>
      </c>
      <c r="J39" s="236">
        <f>('Energy Use'!J95+Electrification!J40)*Electrification!J89</f>
        <v>115969339970174.31</v>
      </c>
      <c r="K39" s="236">
        <f>('Energy Use'!K95+Electrification!K40)*Electrification!K89</f>
        <v>126013977056719.72</v>
      </c>
      <c r="L39" s="236">
        <f>('Energy Use'!L95+Electrification!L40)*Electrification!L89</f>
        <v>135884410678851.41</v>
      </c>
      <c r="M39" s="236">
        <f>('Energy Use'!M95+Electrification!M40)*Electrification!M89</f>
        <v>145811807376093.56</v>
      </c>
      <c r="N39" s="236">
        <f>('Energy Use'!N95+Electrification!N40)*Electrification!N89</f>
        <v>155989556337443.78</v>
      </c>
      <c r="O39" s="236">
        <f>('Energy Use'!O95+Electrification!O40)*Electrification!O89</f>
        <v>166562646178397.69</v>
      </c>
      <c r="P39" s="236">
        <f>('Energy Use'!P95+Electrification!P40)*Electrification!P89</f>
        <v>177561353885883.44</v>
      </c>
      <c r="Q39" s="236">
        <f>('Energy Use'!Q95+Electrification!Q40)*Electrification!Q89</f>
        <v>189024247747483.53</v>
      </c>
      <c r="R39" s="236">
        <f>('Energy Use'!R95+Electrification!R40)*Electrification!R89</f>
        <v>200999191826830.28</v>
      </c>
      <c r="S39" s="236">
        <f>('Energy Use'!S95+Electrification!S40)*Electrification!S89</f>
        <v>213433825963170.34</v>
      </c>
      <c r="T39" s="236">
        <f>('Energy Use'!T95+Electrification!T40)*Electrification!T89</f>
        <v>226410982197586.66</v>
      </c>
      <c r="U39" s="236">
        <f>('Energy Use'!U95+Electrification!U40)*Electrification!U89</f>
        <v>239907896577646.09</v>
      </c>
      <c r="V39" s="236">
        <f>('Energy Use'!V95+Electrification!V40)*Electrification!V89</f>
        <v>253893701084308.59</v>
      </c>
      <c r="W39" s="236">
        <f>('Energy Use'!W95+Electrification!W40)*Electrification!W89</f>
        <v>268328716458574.13</v>
      </c>
      <c r="X39" s="236">
        <f>('Energy Use'!X95+Electrification!X40)*Electrification!X89</f>
        <v>283163803601764.56</v>
      </c>
      <c r="Y39" s="236">
        <f>('Energy Use'!Y95+Electrification!Y40)*Electrification!Y89</f>
        <v>298339799145378.13</v>
      </c>
      <c r="Z39" s="236">
        <f>('Energy Use'!Z95+Electrification!Z40)*Electrification!Z89</f>
        <v>313787062999900.94</v>
      </c>
      <c r="AA39" s="236">
        <f>('Energy Use'!AA95+Electrification!AA40)*Electrification!AA89</f>
        <v>329425167364585.06</v>
      </c>
      <c r="AB39" s="236">
        <f>('Energy Use'!AB95+Electrification!AB40)*Electrification!AB89</f>
        <v>345162757631711.44</v>
      </c>
      <c r="AC39" s="236">
        <f>('Energy Use'!AC95+Electrification!AC40)*Electrification!AC89</f>
        <v>360897615663181.44</v>
      </c>
      <c r="AD39" s="236">
        <f>('Energy Use'!AD95+Electrification!AD40)*Electrification!AD89</f>
        <v>376516954871422.25</v>
      </c>
      <c r="AE39" s="236">
        <f>('Energy Use'!AE95+Electrification!AE40)*Electrification!AE89</f>
        <v>391897974230836.63</v>
      </c>
      <c r="AF39" s="236">
        <f>('Energy Use'!AF95+Electrification!AF40)*Electrification!AF89</f>
        <v>406908694636339.5</v>
      </c>
      <c r="AG39" s="236">
        <f>('Energy Use'!AG95+Electrification!AG40)*Electrification!AG89</f>
        <v>421409095806734.81</v>
      </c>
      <c r="AH39" s="236">
        <f>('Energy Use'!AH95+Electrification!AH40)*Electrification!AH89</f>
        <v>435252565150700.56</v>
      </c>
      <c r="AI39" s="236">
        <f>('Energy Use'!AI95+Electrification!AI40)*Electrification!AI89</f>
        <v>448287661686958.88</v>
      </c>
      <c r="AJ39" s="236">
        <f>('Energy Use'!AJ95+Electrification!AJ40)*Electrification!AJ89</f>
        <v>460360188332388.44</v>
      </c>
      <c r="AK39" s="236">
        <f>('Energy Use'!AK95+Electrification!AK40)*Electrification!AK89</f>
        <v>471315554827562.44</v>
      </c>
      <c r="AL39" s="236">
        <f>('Energy Use'!AL95+Electrification!AL40)*Electrification!AL89</f>
        <v>481001401540870.13</v>
      </c>
      <c r="AM39" s="236">
        <f>('Energy Use'!AM95+Electrification!AM40)*Electrification!AM89</f>
        <v>489270441762202.56</v>
      </c>
      <c r="AN39" s="236">
        <f>('Energy Use'!AN95+Electrification!AN40)*Electrification!AN89</f>
        <v>495983467343439.88</v>
      </c>
      <c r="AO39" s="236">
        <f>('Energy Use'!AO95+Electrification!AO40)*Electrification!AO89</f>
        <v>501012450229415.94</v>
      </c>
      <c r="AP39" s="236">
        <f>('Energy Use'!AP95+Electrification!AP40)*Electrification!AP89</f>
        <v>504243661180974.31</v>
      </c>
      <c r="AQ39" s="236">
        <f>('Energy Use'!AQ95+Electrification!AQ40)*Electrification!AQ89</f>
        <v>505411909241337</v>
      </c>
      <c r="AR39" s="133" t="str">
        <f>VLOOKUP($A39,'Sector Match'!$A$1:$B$43,2,0)</f>
        <v>water and waste 36T39</v>
      </c>
    </row>
    <row r="40" spans="1:44" x14ac:dyDescent="0.25">
      <c r="A40" s="12" t="s">
        <v>38</v>
      </c>
      <c r="B40" s="236">
        <f>('Energy Use'!B96+Electrification!B41)*Electrification!B90</f>
        <v>34588197306691.32</v>
      </c>
      <c r="C40" s="236">
        <f>('Energy Use'!C96+Electrification!C41)*Electrification!C90</f>
        <v>31000910443534.922</v>
      </c>
      <c r="D40" s="236">
        <f>('Energy Use'!D96+Electrification!D41)*Electrification!D90</f>
        <v>35057151893944.594</v>
      </c>
      <c r="E40" s="236">
        <f>('Energy Use'!E96+Electrification!E41)*Electrification!E90</f>
        <v>38830301741532.344</v>
      </c>
      <c r="F40" s="236">
        <f>('Energy Use'!F96+Electrification!F41)*Electrification!F90</f>
        <v>40983856091409.359</v>
      </c>
      <c r="G40" s="236">
        <f>('Energy Use'!G96+Electrification!G41)*Electrification!G90</f>
        <v>43555927197815.625</v>
      </c>
      <c r="H40" s="236">
        <f>('Energy Use'!H96+Electrification!H41)*Electrification!H90</f>
        <v>46933471140066.586</v>
      </c>
      <c r="I40" s="236">
        <f>('Energy Use'!I96+Electrification!I41)*Electrification!I90</f>
        <v>50452451002767.156</v>
      </c>
      <c r="J40" s="236">
        <f>('Energy Use'!J96+Electrification!J41)*Electrification!J90</f>
        <v>53847843775834.492</v>
      </c>
      <c r="K40" s="236">
        <f>('Energy Use'!K96+Electrification!K41)*Electrification!K90</f>
        <v>57122719210490.555</v>
      </c>
      <c r="L40" s="236">
        <f>('Energy Use'!L96+Electrification!L41)*Electrification!L90</f>
        <v>60293707307316.477</v>
      </c>
      <c r="M40" s="236">
        <f>('Energy Use'!M96+Electrification!M41)*Electrification!M90</f>
        <v>63390724669850.063</v>
      </c>
      <c r="N40" s="236">
        <f>('Energy Use'!N96+Electrification!N41)*Electrification!N90</f>
        <v>66415770084090.336</v>
      </c>
      <c r="O40" s="236">
        <f>('Energy Use'!O96+Electrification!O41)*Electrification!O90</f>
        <v>69404943176595.836</v>
      </c>
      <c r="P40" s="236">
        <f>('Energy Use'!P96+Electrification!P41)*Electrification!P90</f>
        <v>72359814168611.188</v>
      </c>
      <c r="Q40" s="236">
        <f>('Energy Use'!Q96+Electrification!Q41)*Electrification!Q90</f>
        <v>75284658952792.109</v>
      </c>
      <c r="R40" s="236">
        <f>('Energy Use'!R96+Electrification!R41)*Electrification!R90</f>
        <v>78186485438753.078</v>
      </c>
      <c r="S40" s="236">
        <f>('Energy Use'!S96+Electrification!S41)*Electrification!S90</f>
        <v>81034645784934.906</v>
      </c>
      <c r="T40" s="236">
        <f>('Energy Use'!T96+Electrification!T41)*Electrification!T90</f>
        <v>83857982314268.234</v>
      </c>
      <c r="U40" s="236">
        <f>('Energy Use'!U96+Electrification!U41)*Electrification!U90</f>
        <v>86647579632646.688</v>
      </c>
      <c r="V40" s="236">
        <f>('Energy Use'!V96+Electrification!V41)*Electrification!V90</f>
        <v>89394448983264.094</v>
      </c>
      <c r="W40" s="236">
        <f>('Energy Use'!W96+Electrification!W41)*Electrification!W90</f>
        <v>92089579269508.219</v>
      </c>
      <c r="X40" s="236">
        <f>('Energy Use'!X96+Electrification!X41)*Electrification!X90</f>
        <v>94723989122217.875</v>
      </c>
      <c r="Y40" s="236">
        <f>('Energy Use'!Y96+Electrification!Y41)*Electrification!Y90</f>
        <v>97288779566299.969</v>
      </c>
      <c r="Z40" s="236">
        <f>('Energy Use'!Z96+Electrification!Z41)*Electrification!Z90</f>
        <v>99775186831110.844</v>
      </c>
      <c r="AA40" s="236">
        <f>('Energy Use'!AA96+Electrification!AA41)*Electrification!AA90</f>
        <v>102174634843728.17</v>
      </c>
      <c r="AB40" s="236">
        <f>('Energy Use'!AB96+Electrification!AB41)*Electrification!AB90</f>
        <v>104478786944355.64</v>
      </c>
      <c r="AC40" s="236">
        <f>('Energy Use'!AC96+Electrification!AC41)*Electrification!AC90</f>
        <v>106679596368637.61</v>
      </c>
      <c r="AD40" s="236">
        <f>('Energy Use'!AD96+Electrification!AD41)*Electrification!AD90</f>
        <v>108769355052512.19</v>
      </c>
      <c r="AE40" s="236">
        <f>('Energy Use'!AE96+Electrification!AE41)*Electrification!AE90</f>
        <v>110740740331268.55</v>
      </c>
      <c r="AF40" s="236">
        <f>('Energy Use'!AF96+Electrification!AF41)*Electrification!AF90</f>
        <v>112586859125458.31</v>
      </c>
      <c r="AG40" s="236">
        <f>('Energy Use'!AG96+Electrification!AG41)*Electrification!AG90</f>
        <v>114301289231940.58</v>
      </c>
      <c r="AH40" s="236">
        <f>('Energy Use'!AH96+Electrification!AH41)*Electrification!AH90</f>
        <v>115878117368259.69</v>
      </c>
      <c r="AI40" s="236">
        <f>('Energy Use'!AI96+Electrification!AI41)*Electrification!AI90</f>
        <v>117311973652332.02</v>
      </c>
      <c r="AJ40" s="236">
        <f>('Energy Use'!AJ96+Electrification!AJ41)*Electrification!AJ90</f>
        <v>118598062236582.22</v>
      </c>
      <c r="AK40" s="236">
        <f>('Energy Use'!AK96+Electrification!AK41)*Electrification!AK90</f>
        <v>119732187855710.98</v>
      </c>
      <c r="AL40" s="236">
        <f>('Energy Use'!AL96+Electrification!AL41)*Electrification!AL90</f>
        <v>120710778089623.69</v>
      </c>
      <c r="AM40" s="236">
        <f>('Energy Use'!AM96+Electrification!AM41)*Electrification!AM90</f>
        <v>121530901187159.56</v>
      </c>
      <c r="AN40" s="236">
        <f>('Energy Use'!AN96+Electrification!AN41)*Electrification!AN90</f>
        <v>122190279341512.16</v>
      </c>
      <c r="AO40" s="236">
        <f>('Energy Use'!AO96+Electrification!AO41)*Electrification!AO90</f>
        <v>122687297354048.31</v>
      </c>
      <c r="AP40" s="236">
        <f>('Energy Use'!AP96+Electrification!AP41)*Electrification!AP90</f>
        <v>123021006669019.08</v>
      </c>
      <c r="AQ40" s="236">
        <f>('Energy Use'!AQ96+Electrification!AQ41)*Electrification!AQ90</f>
        <v>123149992544794.72</v>
      </c>
      <c r="AR40" s="133" t="str">
        <f>VLOOKUP($A40,'Sector Match'!$A$1:$B$43,2,0)</f>
        <v>other machinery 28</v>
      </c>
    </row>
    <row r="41" spans="1:44" x14ac:dyDescent="0.25">
      <c r="A41" s="12" t="s">
        <v>39</v>
      </c>
      <c r="B41" s="236">
        <f>('Energy Use'!B97+Electrification!B42)*Electrification!B91</f>
        <v>3005176694794344</v>
      </c>
      <c r="C41" s="236">
        <f>('Energy Use'!C97+Electrification!C42)*Electrification!C91</f>
        <v>3091574475322870</v>
      </c>
      <c r="D41" s="236">
        <f>('Energy Use'!D97+Electrification!D42)*Electrification!D91</f>
        <v>3675030784311750.5</v>
      </c>
      <c r="E41" s="236">
        <f>('Energy Use'!E97+Electrification!E42)*Electrification!E91</f>
        <v>3922822978444332</v>
      </c>
      <c r="F41" s="236">
        <f>('Energy Use'!F97+Electrification!F42)*Electrification!F91</f>
        <v>4147043701546767</v>
      </c>
      <c r="G41" s="236">
        <f>('Energy Use'!G97+Electrification!G42)*Electrification!G91</f>
        <v>4447162635412500.5</v>
      </c>
      <c r="H41" s="236">
        <f>('Energy Use'!H97+Electrification!H42)*Electrification!H91</f>
        <v>4815860090677674</v>
      </c>
      <c r="I41" s="236">
        <f>('Energy Use'!I97+Electrification!I42)*Electrification!I91</f>
        <v>5144745971325490</v>
      </c>
      <c r="J41" s="236">
        <f>('Energy Use'!J97+Electrification!J42)*Electrification!J91</f>
        <v>5409880429613607</v>
      </c>
      <c r="K41" s="236">
        <f>('Energy Use'!K97+Electrification!K42)*Electrification!K91</f>
        <v>5630975958650086</v>
      </c>
      <c r="L41" s="236">
        <f>('Energy Use'!L97+Electrification!L42)*Electrification!L91</f>
        <v>5834324440871073</v>
      </c>
      <c r="M41" s="236">
        <f>('Energy Use'!M97+Electrification!M42)*Electrification!M91</f>
        <v>6051276469350528</v>
      </c>
      <c r="N41" s="236">
        <f>('Energy Use'!N97+Electrification!N42)*Electrification!N91</f>
        <v>6310889652988849</v>
      </c>
      <c r="O41" s="236">
        <f>('Energy Use'!O97+Electrification!O42)*Electrification!O91</f>
        <v>6612921296522968</v>
      </c>
      <c r="P41" s="236">
        <f>('Energy Use'!P97+Electrification!P42)*Electrification!P91</f>
        <v>6949064071809804</v>
      </c>
      <c r="Q41" s="236">
        <f>('Energy Use'!Q97+Electrification!Q42)*Electrification!Q91</f>
        <v>7309042559871782</v>
      </c>
      <c r="R41" s="236">
        <f>('Energy Use'!R97+Electrification!R42)*Electrification!R91</f>
        <v>7680100383131430</v>
      </c>
      <c r="S41" s="236">
        <f>('Energy Use'!S97+Electrification!S42)*Electrification!S91</f>
        <v>8050414043311768</v>
      </c>
      <c r="T41" s="236">
        <f>('Energy Use'!T97+Electrification!T42)*Electrification!T91</f>
        <v>8414839005602080</v>
      </c>
      <c r="U41" s="236">
        <f>('Energy Use'!U97+Electrification!U42)*Electrification!U91</f>
        <v>8771678135636888</v>
      </c>
      <c r="V41" s="236">
        <f>('Energy Use'!V97+Electrification!V42)*Electrification!V91</f>
        <v>9119307372955384</v>
      </c>
      <c r="W41" s="236">
        <f>('Energy Use'!W97+Electrification!W42)*Electrification!W91</f>
        <v>9456192837780180</v>
      </c>
      <c r="X41" s="236">
        <f>('Energy Use'!X97+Electrification!X42)*Electrification!X91</f>
        <v>9780906196594802</v>
      </c>
      <c r="Y41" s="236">
        <f>('Energy Use'!Y97+Electrification!Y42)*Electrification!Y91</f>
        <v>1.0092138084113914E+16</v>
      </c>
      <c r="Z41" s="236">
        <f>('Energy Use'!Z97+Electrification!Z42)*Electrification!Z91</f>
        <v>1.0388709430571988E+16</v>
      </c>
      <c r="AA41" s="236">
        <f>('Energy Use'!AA97+Electrification!AA42)*Electrification!AA91</f>
        <v>1.0669580595276108E+16</v>
      </c>
      <c r="AB41" s="236">
        <f>('Energy Use'!AB97+Electrification!AB42)*Electrification!AB91</f>
        <v>1.0933858258562104E+16</v>
      </c>
      <c r="AC41" s="236">
        <f>('Energy Use'!AC97+Electrification!AC42)*Electrification!AC91</f>
        <v>1.1180800073289896E+16</v>
      </c>
      <c r="AD41" s="236">
        <f>('Energy Use'!AD97+Electrification!AD42)*Electrification!AD91</f>
        <v>1.1409817122626776E+16</v>
      </c>
      <c r="AE41" s="236">
        <f>('Energy Use'!AE97+Electrification!AE42)*Electrification!AE91</f>
        <v>1.1620474272117002E+16</v>
      </c>
      <c r="AF41" s="236">
        <f>('Energy Use'!AF97+Electrification!AF42)*Electrification!AF91</f>
        <v>1.1812488540164084E+16</v>
      </c>
      <c r="AG41" s="236">
        <f>('Energy Use'!AG97+Electrification!AG42)*Electrification!AG91</f>
        <v>1.1985725641527792E+16</v>
      </c>
      <c r="AH41" s="236">
        <f>('Energy Use'!AH97+Electrification!AH42)*Electrification!AH91</f>
        <v>1.2140194882949984E+16</v>
      </c>
      <c r="AI41" s="236">
        <f>('Energy Use'!AI97+Electrification!AI42)*Electrification!AI91</f>
        <v>1.2276042608474536E+16</v>
      </c>
      <c r="AJ41" s="236">
        <f>('Energy Use'!AJ97+Electrification!AJ42)*Electrification!AJ91</f>
        <v>1.2393544404504152E+16</v>
      </c>
      <c r="AK41" s="236">
        <f>('Energy Use'!AK97+Electrification!AK42)*Electrification!AK91</f>
        <v>1.2493096281400336E+16</v>
      </c>
      <c r="AL41" s="236">
        <f>('Energy Use'!AL97+Electrification!AL42)*Electrification!AL91</f>
        <v>1.2575205049879002E+16</v>
      </c>
      <c r="AM41" s="236">
        <f>('Energy Use'!AM97+Electrification!AM42)*Electrification!AM91</f>
        <v>1.2640478107090308E+16</v>
      </c>
      <c r="AN41" s="236">
        <f>('Energy Use'!AN97+Electrification!AN42)*Electrification!AN91</f>
        <v>1.2689612839689722E+16</v>
      </c>
      <c r="AO41" s="236">
        <f>('Energy Use'!AO97+Electrification!AO42)*Electrification!AO91</f>
        <v>1.2723385840049096E+16</v>
      </c>
      <c r="AP41" s="236">
        <f>('Energy Use'!AP97+Electrification!AP42)*Electrification!AP91</f>
        <v>1.2742642117694856E+16</v>
      </c>
      <c r="AQ41" s="236">
        <f>('Energy Use'!AQ97+Electrification!AQ42)*Electrification!AQ91</f>
        <v>1.274402794940491E+16</v>
      </c>
      <c r="AR41" s="133">
        <f>VLOOKUP($A41,'Sector Match'!$A$1:$B$43,2,0)</f>
        <v>0</v>
      </c>
    </row>
    <row r="42" spans="1:44" x14ac:dyDescent="0.25">
      <c r="A42" s="12" t="s">
        <v>40</v>
      </c>
      <c r="B42" s="236">
        <f>('Energy Use'!B98+Electrification!B43)*Electrification!B92</f>
        <v>63414481644601.148</v>
      </c>
      <c r="C42" s="236">
        <f>('Energy Use'!C98+Electrification!C43)*Electrification!C92</f>
        <v>57845013463928.055</v>
      </c>
      <c r="D42" s="236">
        <f>('Energy Use'!D98+Electrification!D43)*Electrification!D92</f>
        <v>73226039627205.234</v>
      </c>
      <c r="E42" s="236">
        <f>('Energy Use'!E98+Electrification!E43)*Electrification!E92</f>
        <v>76842252846136.141</v>
      </c>
      <c r="F42" s="236">
        <f>('Energy Use'!F98+Electrification!F43)*Electrification!F92</f>
        <v>82683356761992.234</v>
      </c>
      <c r="G42" s="236">
        <f>('Energy Use'!G98+Electrification!G43)*Electrification!G92</f>
        <v>91890575334285.891</v>
      </c>
      <c r="H42" s="236">
        <f>('Energy Use'!H98+Electrification!H43)*Electrification!H92</f>
        <v>104136530027959.31</v>
      </c>
      <c r="I42" s="236">
        <f>('Energy Use'!I98+Electrification!I43)*Electrification!I92</f>
        <v>116538532215705.47</v>
      </c>
      <c r="J42" s="236">
        <f>('Energy Use'!J98+Electrification!J43)*Electrification!J92</f>
        <v>128087996465213.2</v>
      </c>
      <c r="K42" s="236">
        <f>('Energy Use'!K98+Electrification!K43)*Electrification!K92</f>
        <v>138854415107088.44</v>
      </c>
      <c r="L42" s="236">
        <f>('Energy Use'!L98+Electrification!L43)*Electrification!L92</f>
        <v>149095059220489.69</v>
      </c>
      <c r="M42" s="236">
        <f>('Energy Use'!M98+Electrification!M43)*Electrification!M92</f>
        <v>159242516835732.28</v>
      </c>
      <c r="N42" s="236">
        <f>('Energy Use'!N98+Electrification!N43)*Electrification!N92</f>
        <v>169694453137439.22</v>
      </c>
      <c r="O42" s="236">
        <f>('Energy Use'!O98+Electrification!O43)*Electrification!O92</f>
        <v>180626223966957.47</v>
      </c>
      <c r="P42" s="236">
        <f>('Energy Use'!P98+Electrification!P43)*Electrification!P92</f>
        <v>192030416314174.69</v>
      </c>
      <c r="Q42" s="236">
        <f>('Energy Use'!Q98+Electrification!Q43)*Electrification!Q92</f>
        <v>203895118921278.84</v>
      </c>
      <c r="R42" s="236">
        <f>('Energy Use'!R98+Electrification!R43)*Electrification!R92</f>
        <v>216203510680741.53</v>
      </c>
      <c r="S42" s="236">
        <f>('Energy Use'!S98+Electrification!S43)*Electrification!S92</f>
        <v>228828931323479.53</v>
      </c>
      <c r="T42" s="236">
        <f>('Energy Use'!T98+Electrification!T43)*Electrification!T92</f>
        <v>241835561966337.38</v>
      </c>
      <c r="U42" s="236">
        <f>('Energy Use'!U98+Electrification!U43)*Electrification!U92</f>
        <v>255188015147235</v>
      </c>
      <c r="V42" s="236">
        <f>('Energy Use'!V98+Electrification!V43)*Electrification!V92</f>
        <v>268844463885925.91</v>
      </c>
      <c r="W42" s="236">
        <f>('Energy Use'!W98+Electrification!W43)*Electrification!W92</f>
        <v>282756418589095.25</v>
      </c>
      <c r="X42" s="236">
        <f>('Energy Use'!X98+Electrification!X43)*Electrification!X92</f>
        <v>296868579002253.88</v>
      </c>
      <c r="Y42" s="236">
        <f>('Energy Use'!Y98+Electrification!Y43)*Electrification!Y92</f>
        <v>311118773887208.06</v>
      </c>
      <c r="Z42" s="236">
        <f>('Energy Use'!Z98+Electrification!Z43)*Electrification!Z92</f>
        <v>325438000866449.44</v>
      </c>
      <c r="AA42" s="236">
        <f>('Energy Use'!AA98+Electrification!AA43)*Electrification!AA92</f>
        <v>339750578264904.06</v>
      </c>
      <c r="AB42" s="236">
        <f>('Energy Use'!AB98+Electrification!AB43)*Electrification!AB92</f>
        <v>353974419755186</v>
      </c>
      <c r="AC42" s="236">
        <f>('Energy Use'!AC98+Electrification!AC43)*Electrification!AC92</f>
        <v>368021441143056.69</v>
      </c>
      <c r="AD42" s="236">
        <f>('Energy Use'!AD98+Electrification!AD43)*Electrification!AD92</f>
        <v>381798106694273.94</v>
      </c>
      <c r="AE42" s="236">
        <f>('Energy Use'!AE98+Electrification!AE43)*Electrification!AE92</f>
        <v>395206119995221.13</v>
      </c>
      <c r="AF42" s="236">
        <f>('Energy Use'!AF98+Electrification!AF43)*Electrification!AF92</f>
        <v>408143261466444.63</v>
      </c>
      <c r="AG42" s="236">
        <f>('Energy Use'!AG98+Electrification!AG43)*Electrification!AG92</f>
        <v>420504371337974.06</v>
      </c>
      <c r="AH42" s="236">
        <f>('Energy Use'!AH98+Electrification!AH43)*Electrification!AH92</f>
        <v>432182473195719.25</v>
      </c>
      <c r="AI42" s="236">
        <f>('Energy Use'!AI98+Electrification!AI43)*Electrification!AI92</f>
        <v>443070029188674.31</v>
      </c>
      <c r="AJ42" s="236">
        <f>('Energy Use'!AJ98+Electrification!AJ43)*Electrification!AJ92</f>
        <v>453060313738226.69</v>
      </c>
      <c r="AK42" s="236">
        <f>('Energy Use'!AK98+Electrification!AK43)*Electrification!AK92</f>
        <v>462048888226343.63</v>
      </c>
      <c r="AL42" s="236">
        <f>('Energy Use'!AL98+Electrification!AL43)*Electrification!AL92</f>
        <v>469935154791042.38</v>
      </c>
      <c r="AM42" s="236">
        <f>('Energy Use'!AM98+Electrification!AM43)*Electrification!AM92</f>
        <v>476623963174743.19</v>
      </c>
      <c r="AN42" s="236">
        <f>('Energy Use'!AN98+Electrification!AN43)*Electrification!AN92</f>
        <v>482027240715927.19</v>
      </c>
      <c r="AO42" s="236">
        <f>('Energy Use'!AO98+Electrification!AO43)*Electrification!AO92</f>
        <v>486065612216678.19</v>
      </c>
      <c r="AP42" s="236">
        <f>('Energy Use'!AP98+Electrification!AP43)*Electrification!AP92</f>
        <v>488669973729057.44</v>
      </c>
      <c r="AQ42" s="236">
        <f>('Energy Use'!AQ98+Electrification!AQ43)*Electrification!AQ92</f>
        <v>489619448896316.31</v>
      </c>
      <c r="AR42" s="133" t="str">
        <f>VLOOKUP($A42,'Sector Match'!$A$1:$B$43,2,0)</f>
        <v>energy pipelines and gas processing 352T353</v>
      </c>
    </row>
    <row r="43" spans="1:44" x14ac:dyDescent="0.25">
      <c r="A43" s="37" t="s">
        <v>41</v>
      </c>
      <c r="B43" s="237">
        <f>('Energy Use'!B99+Electrification!B44)*Electrification!B93</f>
        <v>202599048637274</v>
      </c>
      <c r="C43" s="237">
        <f>('Energy Use'!C99+Electrification!C44)*Electrification!C93</f>
        <v>220098899431097.31</v>
      </c>
      <c r="D43" s="237">
        <f>('Energy Use'!D99+Electrification!D44)*Electrification!D93</f>
        <v>250809791759654.56</v>
      </c>
      <c r="E43" s="237">
        <f>('Energy Use'!E99+Electrification!E44)*Electrification!E93</f>
        <v>261607351701283.94</v>
      </c>
      <c r="F43" s="237">
        <f>('Energy Use'!F99+Electrification!F44)*Electrification!F93</f>
        <v>275703028940082.78</v>
      </c>
      <c r="G43" s="237">
        <f>('Energy Use'!G99+Electrification!G44)*Electrification!G93</f>
        <v>293968069197325.94</v>
      </c>
      <c r="H43" s="237">
        <f>('Energy Use'!H99+Electrification!H44)*Electrification!H93</f>
        <v>317399679322163.56</v>
      </c>
      <c r="I43" s="237">
        <f>('Energy Use'!I99+Electrification!I44)*Electrification!I93</f>
        <v>340342649666489.06</v>
      </c>
      <c r="J43" s="237">
        <f>('Energy Use'!J99+Electrification!J44)*Electrification!J93</f>
        <v>360931542095655.31</v>
      </c>
      <c r="K43" s="237">
        <f>('Energy Use'!K99+Electrification!K44)*Electrification!K93</f>
        <v>379398341091346.06</v>
      </c>
      <c r="L43" s="237">
        <f>('Energy Use'!L99+Electrification!L44)*Electrification!L93</f>
        <v>396179233160976.63</v>
      </c>
      <c r="M43" s="237">
        <f>('Energy Use'!M99+Electrification!M44)*Electrification!M93</f>
        <v>411886193972923.38</v>
      </c>
      <c r="N43" s="237">
        <f>('Energy Use'!N99+Electrification!N44)*Electrification!N93</f>
        <v>427176301532822.19</v>
      </c>
      <c r="O43" s="237">
        <f>('Energy Use'!O99+Electrification!O44)*Electrification!O93</f>
        <v>442120976276360.75</v>
      </c>
      <c r="P43" s="237">
        <f>('Energy Use'!P99+Electrification!P44)*Electrification!P93</f>
        <v>456699319750275.25</v>
      </c>
      <c r="Q43" s="237">
        <f>('Energy Use'!Q99+Electrification!Q44)*Electrification!Q93</f>
        <v>470897198900327.69</v>
      </c>
      <c r="R43" s="237">
        <f>('Energy Use'!R99+Electrification!R44)*Electrification!R93</f>
        <v>484707310574099.31</v>
      </c>
      <c r="S43" s="237">
        <f>('Energy Use'!S99+Electrification!S44)*Electrification!S93</f>
        <v>498188961739141.38</v>
      </c>
      <c r="T43" s="237">
        <f>('Energy Use'!T99+Electrification!T44)*Electrification!T93</f>
        <v>511250277785921.38</v>
      </c>
      <c r="U43" s="237">
        <f>('Energy Use'!U99+Electrification!U44)*Electrification!U93</f>
        <v>523858392078764.25</v>
      </c>
      <c r="V43" s="237">
        <f>('Energy Use'!V99+Electrification!V44)*Electrification!V93</f>
        <v>535983121187442.19</v>
      </c>
      <c r="W43" s="237">
        <f>('Energy Use'!W99+Electrification!W44)*Electrification!W93</f>
        <v>547597109812647.13</v>
      </c>
      <c r="X43" s="237">
        <f>('Energy Use'!X99+Electrification!X44)*Electrification!X93</f>
        <v>558675947333405.56</v>
      </c>
      <c r="Y43" s="237">
        <f>('Energy Use'!Y99+Electrification!Y44)*Electrification!Y93</f>
        <v>569198255890704.13</v>
      </c>
      <c r="Z43" s="237">
        <f>('Energy Use'!Z99+Electrification!Z44)*Electrification!Z93</f>
        <v>579145750289889.88</v>
      </c>
      <c r="AA43" s="237">
        <f>('Energy Use'!AA99+Electrification!AA44)*Electrification!AA93</f>
        <v>588503270348106</v>
      </c>
      <c r="AB43" s="237">
        <f>('Energy Use'!AB99+Electrification!AB44)*Electrification!AB93</f>
        <v>597258786627817.13</v>
      </c>
      <c r="AC43" s="237">
        <f>('Energy Use'!AC99+Electrification!AC44)*Electrification!AC93</f>
        <v>605403380779903.63</v>
      </c>
      <c r="AD43" s="237">
        <f>('Energy Use'!AD99+Electrification!AD44)*Electrification!AD93</f>
        <v>612931201967329.25</v>
      </c>
      <c r="AE43" s="237">
        <f>('Energy Use'!AE99+Electrification!AE44)*Electrification!AE93</f>
        <v>619839401051250.88</v>
      </c>
      <c r="AF43" s="237">
        <f>('Energy Use'!AF99+Electrification!AF44)*Electrification!AF93</f>
        <v>626128044394793.25</v>
      </c>
      <c r="AG43" s="237">
        <f>('Energy Use'!AG99+Electrification!AG44)*Electrification!AG93</f>
        <v>631800009275489.25</v>
      </c>
      <c r="AH43" s="237">
        <f>('Energy Use'!AH99+Electrification!AH44)*Electrification!AH93</f>
        <v>636860862996008</v>
      </c>
      <c r="AI43" s="237">
        <f>('Energy Use'!AI99+Electrification!AI44)*Electrification!AI93</f>
        <v>641318727845758.88</v>
      </c>
      <c r="AJ43" s="237">
        <f>('Energy Use'!AJ99+Electrification!AJ44)*Electrification!AJ93</f>
        <v>645184134094851.13</v>
      </c>
      <c r="AK43" s="237">
        <f>('Energy Use'!AK99+Electrification!AK44)*Electrification!AK93</f>
        <v>648469863199021.25</v>
      </c>
      <c r="AL43" s="237">
        <f>('Energy Use'!AL99+Electrification!AL44)*Electrification!AL93</f>
        <v>651190783362237.25</v>
      </c>
      <c r="AM43" s="237">
        <f>('Energy Use'!AM99+Electrification!AM44)*Electrification!AM93</f>
        <v>653363679545538.13</v>
      </c>
      <c r="AN43" s="237">
        <f>('Energy Use'!AN99+Electrification!AN44)*Electrification!AN93</f>
        <v>655007079929583</v>
      </c>
      <c r="AO43" s="237">
        <f>('Energy Use'!AO99+Electrification!AO44)*Electrification!AO93</f>
        <v>656141080737371.13</v>
      </c>
      <c r="AP43" s="237">
        <f>('Energy Use'!AP99+Electrification!AP44)*Electrification!AP93</f>
        <v>656787171206315.5</v>
      </c>
      <c r="AQ43" s="237">
        <f>('Energy Use'!AQ99+Electrification!AQ44)*Electrification!AQ93</f>
        <v>656748705423171.13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65">
        <f>('Energy Use'!B100+Electrification!B45)*Electrification!B94</f>
        <v>338386247116500</v>
      </c>
      <c r="C44" s="265">
        <f>('Energy Use'!C100+Electrification!C45)*Electrification!C94</f>
        <v>345186361492500</v>
      </c>
      <c r="D44" s="265">
        <f>('Energy Use'!D100+Electrification!D45)*Electrification!D94</f>
        <v>375918906871357.31</v>
      </c>
      <c r="E44" s="265">
        <f>('Energy Use'!E100+Electrification!E45)*Electrification!E94</f>
        <v>371828778754778.13</v>
      </c>
      <c r="F44" s="265">
        <f>('Energy Use'!F100+Electrification!F45)*Electrification!F94</f>
        <v>397322111708680.81</v>
      </c>
      <c r="G44" s="265">
        <f>('Energy Use'!G100+Electrification!G45)*Electrification!G94</f>
        <v>418129162646385.44</v>
      </c>
      <c r="H44" s="265">
        <f>('Energy Use'!H100+Electrification!H45)*Electrification!H94</f>
        <v>435941380738961.19</v>
      </c>
      <c r="I44" s="265">
        <f>('Energy Use'!I100+Electrification!I45)*Electrification!I94</f>
        <v>459582960319056.31</v>
      </c>
      <c r="J44" s="265">
        <f>('Energy Use'!J100+Electrification!J45)*Electrification!J94</f>
        <v>480096567644311.44</v>
      </c>
      <c r="K44" s="265">
        <f>('Energy Use'!K100+Electrification!K45)*Electrification!K94</f>
        <v>500199721056672.25</v>
      </c>
      <c r="L44" s="265">
        <f>('Energy Use'!L100+Electrification!L45)*Electrification!L94</f>
        <v>519815251806855</v>
      </c>
      <c r="M44" s="265">
        <f>('Energy Use'!M100+Electrification!M45)*Electrification!M94</f>
        <v>541899847342931.31</v>
      </c>
      <c r="N44" s="265">
        <f>('Energy Use'!N100+Electrification!N45)*Electrification!N94</f>
        <v>557011350026808.88</v>
      </c>
      <c r="O44" s="265">
        <f>('Energy Use'!O100+Electrification!O45)*Electrification!O94</f>
        <v>574454301355153.25</v>
      </c>
      <c r="P44" s="265">
        <f>('Energy Use'!P100+Electrification!P45)*Electrification!P94</f>
        <v>591154189883142.63</v>
      </c>
      <c r="Q44" s="265">
        <f>('Energy Use'!Q100+Electrification!Q45)*Electrification!Q94</f>
        <v>607072369506860.63</v>
      </c>
      <c r="R44" s="265">
        <f>('Energy Use'!R100+Electrification!R45)*Electrification!R94</f>
        <v>620892968298265.25</v>
      </c>
      <c r="S44" s="265">
        <f>('Energy Use'!S100+Electrification!S45)*Electrification!S94</f>
        <v>636117192643633.13</v>
      </c>
      <c r="T44" s="265">
        <f>('Energy Use'!T100+Electrification!T45)*Electrification!T94</f>
        <v>649195939230745.38</v>
      </c>
      <c r="U44" s="265">
        <f>('Energy Use'!U100+Electrification!U45)*Electrification!U94</f>
        <v>661411400308885.5</v>
      </c>
      <c r="V44" s="265">
        <f>('Energy Use'!V100+Electrification!V45)*Electrification!V94</f>
        <v>672768020630185.75</v>
      </c>
      <c r="W44" s="265">
        <f>('Energy Use'!W100+Electrification!W45)*Electrification!W94</f>
        <v>683277854536012.38</v>
      </c>
      <c r="X44" s="265">
        <f>('Energy Use'!X100+Electrification!X45)*Electrification!X94</f>
        <v>692960140125031.25</v>
      </c>
      <c r="Y44" s="265">
        <f>('Energy Use'!Y100+Electrification!Y45)*Electrification!Y94</f>
        <v>701840825939297.5</v>
      </c>
      <c r="Z44" s="265">
        <f>('Energy Use'!Z100+Electrification!Z45)*Electrification!Z94</f>
        <v>709952063426203</v>
      </c>
      <c r="AA44" s="265">
        <f>('Energy Use'!AA100+Electrification!AA45)*Electrification!AA94</f>
        <v>717331678014955.13</v>
      </c>
      <c r="AB44" s="265">
        <f>('Energy Use'!AB100+Electrification!AB45)*Electrification!AB94</f>
        <v>724022631004524.5</v>
      </c>
      <c r="AC44" s="265">
        <f>('Energy Use'!AC100+Electrification!AC45)*Electrification!AC94</f>
        <v>730072483643233.25</v>
      </c>
      <c r="AD44" s="265">
        <f>('Energy Use'!AD100+Electrification!AD45)*Electrification!AD94</f>
        <v>735532873834636</v>
      </c>
      <c r="AE44" s="265">
        <f>('Energy Use'!AE100+Electrification!AE45)*Electrification!AE94</f>
        <v>740459014875531.13</v>
      </c>
      <c r="AF44" s="265">
        <f>('Energy Use'!AF100+Electrification!AF45)*Electrification!AF94</f>
        <v>744909224562038.63</v>
      </c>
      <c r="AG44" s="265">
        <f>('Energy Use'!AG100+Electrification!AG45)*Electrification!AG94</f>
        <v>748944491927687.75</v>
      </c>
      <c r="AH44" s="265">
        <f>('Energy Use'!AH100+Electrification!AH45)*Electrification!AH94</f>
        <v>752628087837851.13</v>
      </c>
      <c r="AI44" s="265">
        <f>('Energy Use'!AI100+Electrification!AI45)*Electrification!AI94</f>
        <v>756025224688271.75</v>
      </c>
      <c r="AJ44" s="265">
        <f>('Energy Use'!AJ100+Electrification!AJ45)*Electrification!AJ94</f>
        <v>759202769567263.13</v>
      </c>
      <c r="AK44" s="265">
        <f>('Energy Use'!AK100+Electrification!AK45)*Electrification!AK94</f>
        <v>762229014463167.38</v>
      </c>
      <c r="AL44" s="265">
        <f>('Energy Use'!AL100+Electrification!AL45)*Electrification!AL94</f>
        <v>765173506448281</v>
      </c>
      <c r="AM44" s="265">
        <f>('Energy Use'!AM100+Electrification!AM45)*Electrification!AM94</f>
        <v>768106940261634</v>
      </c>
      <c r="AN44" s="265">
        <f>('Energy Use'!AN100+Electrification!AN45)*Electrification!AN94</f>
        <v>771101115357031.63</v>
      </c>
      <c r="AO44" s="265">
        <f>('Energy Use'!AO100+Electrification!AO45)*Electrification!AO94</f>
        <v>774228959288617.88</v>
      </c>
      <c r="AP44" s="265">
        <f>('Energy Use'!AP100+Electrification!AP45)*Electrification!AP94</f>
        <v>777564619281311.5</v>
      </c>
      <c r="AQ44" s="265">
        <f>('Energy Use'!AQ100+Electrification!AQ45)*Electrification!AQ94</f>
        <v>781084707406340.13</v>
      </c>
      <c r="AR44" s="133" t="str">
        <f>VLOOKUP($A44,'Sector Match'!$A$1:$B$43,2,0)</f>
        <v>construction 41T43</v>
      </c>
    </row>
    <row r="45" spans="1:44" x14ac:dyDescent="0.25">
      <c r="B45" s="236"/>
      <c r="C45" s="236"/>
      <c r="D45" s="236"/>
      <c r="E45" s="236"/>
      <c r="F45" s="236"/>
      <c r="G45" s="236"/>
      <c r="H45" s="236"/>
      <c r="I45" s="236"/>
      <c r="J45" s="236"/>
      <c r="K45" s="236"/>
      <c r="L45" s="236"/>
      <c r="M45" s="236"/>
      <c r="N45" s="236"/>
      <c r="O45" s="236"/>
      <c r="P45" s="236"/>
      <c r="Q45" s="236"/>
      <c r="R45" s="236"/>
      <c r="S45" s="236"/>
      <c r="T45" s="236"/>
      <c r="U45" s="236"/>
      <c r="V45" s="236"/>
      <c r="W45" s="236"/>
      <c r="X45" s="236"/>
      <c r="Y45" s="236"/>
      <c r="Z45" s="236"/>
      <c r="AA45" s="236"/>
      <c r="AB45" s="236"/>
      <c r="AC45" s="236"/>
      <c r="AD45" s="236"/>
      <c r="AE45" s="236"/>
      <c r="AF45" s="236"/>
      <c r="AG45" s="236"/>
      <c r="AH45" s="236"/>
      <c r="AI45" s="236"/>
      <c r="AJ45" s="236"/>
      <c r="AK45" s="236"/>
      <c r="AL45" s="236"/>
      <c r="AM45" s="236"/>
      <c r="AN45" s="236"/>
      <c r="AO45" s="236"/>
      <c r="AP45" s="236"/>
      <c r="AQ45" s="236"/>
    </row>
    <row r="46" spans="1:44" x14ac:dyDescent="0.25">
      <c r="B46" s="236"/>
      <c r="C46" s="236"/>
      <c r="D46" s="236"/>
      <c r="E46" s="236"/>
      <c r="F46" s="236"/>
      <c r="G46" s="236"/>
      <c r="H46" s="236"/>
      <c r="I46" s="236"/>
      <c r="J46" s="236"/>
      <c r="K46" s="236"/>
      <c r="L46" s="236"/>
      <c r="M46" s="236"/>
      <c r="N46" s="236"/>
      <c r="O46" s="236"/>
      <c r="P46" s="236"/>
      <c r="Q46" s="236"/>
      <c r="R46" s="236"/>
      <c r="S46" s="236"/>
      <c r="T46" s="236"/>
      <c r="U46" s="236"/>
      <c r="V46" s="236"/>
      <c r="W46" s="236"/>
      <c r="X46" s="236"/>
      <c r="Y46" s="236"/>
      <c r="Z46" s="236"/>
      <c r="AA46" s="236"/>
      <c r="AB46" s="236"/>
      <c r="AC46" s="236"/>
      <c r="AD46" s="236"/>
      <c r="AE46" s="236"/>
      <c r="AF46" s="236"/>
      <c r="AG46" s="236"/>
      <c r="AH46" s="236"/>
      <c r="AI46" s="236"/>
      <c r="AJ46" s="236"/>
      <c r="AK46" s="236"/>
      <c r="AL46" s="236"/>
      <c r="AM46" s="236"/>
      <c r="AN46" s="236"/>
      <c r="AO46" s="236"/>
      <c r="AP46" s="236"/>
      <c r="AQ46" s="236"/>
    </row>
    <row r="47" spans="1:44" x14ac:dyDescent="0.25">
      <c r="B47" s="236"/>
      <c r="C47" s="236"/>
      <c r="D47" s="236"/>
      <c r="E47" s="236"/>
      <c r="F47" s="236"/>
      <c r="G47" s="236"/>
      <c r="H47" s="236"/>
      <c r="I47" s="236"/>
      <c r="J47" s="236"/>
      <c r="K47" s="236"/>
      <c r="L47" s="236"/>
      <c r="M47" s="236"/>
      <c r="N47" s="236"/>
      <c r="O47" s="236"/>
      <c r="P47" s="236"/>
      <c r="Q47" s="236"/>
      <c r="R47" s="236"/>
      <c r="S47" s="236"/>
      <c r="T47" s="236"/>
      <c r="U47" s="236"/>
      <c r="V47" s="236"/>
      <c r="W47" s="236"/>
      <c r="X47" s="236"/>
      <c r="Y47" s="236"/>
      <c r="Z47" s="236"/>
      <c r="AA47" s="236"/>
      <c r="AB47" s="236"/>
      <c r="AC47" s="236"/>
      <c r="AD47" s="236"/>
      <c r="AE47" s="236"/>
      <c r="AF47" s="236"/>
      <c r="AG47" s="236"/>
      <c r="AH47" s="236"/>
      <c r="AI47" s="236"/>
      <c r="AJ47" s="236"/>
      <c r="AK47" s="236"/>
      <c r="AL47" s="236"/>
      <c r="AM47" s="236"/>
      <c r="AN47" s="236"/>
      <c r="AO47" s="236"/>
      <c r="AP47" s="236"/>
      <c r="AQ47" s="236"/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104" t="s">
        <v>275</v>
      </c>
      <c r="B50" s="240">
        <f t="shared" ref="B50:K59" si="0">SUMIFS(B$2:B$44,$AR$2:$AR$44,$A50)</f>
        <v>456171561565499.94</v>
      </c>
      <c r="C50" s="240">
        <f t="shared" si="0"/>
        <v>485499832636500</v>
      </c>
      <c r="D50" s="240">
        <f t="shared" si="0"/>
        <v>509413140776125.38</v>
      </c>
      <c r="E50" s="240">
        <f t="shared" si="0"/>
        <v>516619084686057.38</v>
      </c>
      <c r="F50" s="240">
        <f t="shared" si="0"/>
        <v>555812592281842.44</v>
      </c>
      <c r="G50" s="240">
        <f t="shared" si="0"/>
        <v>583964811340141.25</v>
      </c>
      <c r="H50" s="240">
        <f t="shared" si="0"/>
        <v>600084742728089.75</v>
      </c>
      <c r="I50" s="240">
        <f t="shared" si="0"/>
        <v>639894151595463.25</v>
      </c>
      <c r="J50" s="240">
        <f t="shared" si="0"/>
        <v>667504896840873.25</v>
      </c>
      <c r="K50" s="240">
        <f t="shared" si="0"/>
        <v>694362476524719</v>
      </c>
      <c r="L50" s="240">
        <f t="shared" ref="L50:U59" si="1">SUMIFS(L$2:L$44,$AR$2:$AR$44,$A50)</f>
        <v>720353719569934.5</v>
      </c>
      <c r="M50" s="240">
        <f t="shared" si="1"/>
        <v>757933837155245.63</v>
      </c>
      <c r="N50" s="240">
        <f t="shared" si="1"/>
        <v>769120866869762.13</v>
      </c>
      <c r="O50" s="240">
        <f t="shared" si="1"/>
        <v>791715187123111.25</v>
      </c>
      <c r="P50" s="240">
        <f t="shared" si="1"/>
        <v>813094225543767.13</v>
      </c>
      <c r="Q50" s="240">
        <f t="shared" si="1"/>
        <v>833206394365867.75</v>
      </c>
      <c r="R50" s="240">
        <f t="shared" si="1"/>
        <v>846773656005657.75</v>
      </c>
      <c r="S50" s="240">
        <f t="shared" si="1"/>
        <v>869093694066177.88</v>
      </c>
      <c r="T50" s="240">
        <f t="shared" si="1"/>
        <v>884818217064915.75</v>
      </c>
      <c r="U50" s="240">
        <f t="shared" si="1"/>
        <v>899189218742560</v>
      </c>
      <c r="V50" s="240">
        <f t="shared" ref="V50:AE59" si="2">SUMIFS(V$2:V$44,$AR$2:$AR$44,$A50)</f>
        <v>912220863592558.63</v>
      </c>
      <c r="W50" s="240">
        <f t="shared" si="2"/>
        <v>923938533936190.38</v>
      </c>
      <c r="X50" s="240">
        <f t="shared" si="2"/>
        <v>934378043522055.13</v>
      </c>
      <c r="Y50" s="240">
        <f t="shared" si="2"/>
        <v>943584784898330.13</v>
      </c>
      <c r="Z50" s="240">
        <f t="shared" si="2"/>
        <v>951612832476592.25</v>
      </c>
      <c r="AA50" s="240">
        <f t="shared" si="2"/>
        <v>958524022160069</v>
      </c>
      <c r="AB50" s="240">
        <f t="shared" si="2"/>
        <v>964387027010028.13</v>
      </c>
      <c r="AC50" s="240">
        <f t="shared" si="2"/>
        <v>969276446756682.38</v>
      </c>
      <c r="AD50" s="240">
        <f t="shared" si="2"/>
        <v>973271927108453.63</v>
      </c>
      <c r="AE50" s="240">
        <f t="shared" si="2"/>
        <v>976457322854135.25</v>
      </c>
      <c r="AF50" s="240">
        <f t="shared" ref="AF50:AQ59" si="3">SUMIFS(AF$2:AF$44,$AR$2:$AR$44,$A50)</f>
        <v>978919916758153.88</v>
      </c>
      <c r="AG50" s="240">
        <f t="shared" si="3"/>
        <v>980749704284253.88</v>
      </c>
      <c r="AH50" s="240">
        <f t="shared" si="3"/>
        <v>982038752302486</v>
      </c>
      <c r="AI50" s="240">
        <f t="shared" si="3"/>
        <v>982880638185648.25</v>
      </c>
      <c r="AJ50" s="240">
        <f t="shared" si="3"/>
        <v>983369974121583.25</v>
      </c>
      <c r="AK50" s="240">
        <f t="shared" si="3"/>
        <v>983602020086811.38</v>
      </c>
      <c r="AL50" s="240">
        <f t="shared" si="3"/>
        <v>983672387766460.25</v>
      </c>
      <c r="AM50" s="240">
        <f t="shared" si="3"/>
        <v>983676836780743.75</v>
      </c>
      <c r="AN50" s="240">
        <f t="shared" si="3"/>
        <v>983711163899070.75</v>
      </c>
      <c r="AO50" s="240">
        <f t="shared" si="3"/>
        <v>983871185494516.38</v>
      </c>
      <c r="AP50" s="240">
        <f t="shared" si="3"/>
        <v>984252813316533</v>
      </c>
      <c r="AQ50" s="240">
        <f t="shared" si="3"/>
        <v>984722312591499</v>
      </c>
    </row>
    <row r="51" spans="1:43" x14ac:dyDescent="0.25">
      <c r="A51" s="105" t="s">
        <v>90</v>
      </c>
      <c r="B51" s="230">
        <f t="shared" si="0"/>
        <v>350343689466391.31</v>
      </c>
      <c r="C51" s="230">
        <f t="shared" si="0"/>
        <v>310098673153218.81</v>
      </c>
      <c r="D51" s="230">
        <f t="shared" si="0"/>
        <v>335097669723487.81</v>
      </c>
      <c r="E51" s="230">
        <f t="shared" si="0"/>
        <v>351330948976986.5</v>
      </c>
      <c r="F51" s="230">
        <f t="shared" si="0"/>
        <v>384811740814107.69</v>
      </c>
      <c r="G51" s="230">
        <f t="shared" si="0"/>
        <v>404774538730163.31</v>
      </c>
      <c r="H51" s="230">
        <f t="shared" si="0"/>
        <v>424725187797922.44</v>
      </c>
      <c r="I51" s="230">
        <f t="shared" si="0"/>
        <v>432393038692793.81</v>
      </c>
      <c r="J51" s="230">
        <f t="shared" si="0"/>
        <v>440083931535853.5</v>
      </c>
      <c r="K51" s="230">
        <f t="shared" si="0"/>
        <v>447797841363661.94</v>
      </c>
      <c r="L51" s="230">
        <f t="shared" si="1"/>
        <v>455534743212779.5</v>
      </c>
      <c r="M51" s="230">
        <f t="shared" si="1"/>
        <v>463294612119766.38</v>
      </c>
      <c r="N51" s="230">
        <f t="shared" si="1"/>
        <v>466476004437093.13</v>
      </c>
      <c r="O51" s="230">
        <f t="shared" si="1"/>
        <v>469663426717366.13</v>
      </c>
      <c r="P51" s="230">
        <f t="shared" si="1"/>
        <v>472856874554916</v>
      </c>
      <c r="Q51" s="230">
        <f t="shared" si="1"/>
        <v>476056343544073.13</v>
      </c>
      <c r="R51" s="230">
        <f t="shared" si="1"/>
        <v>479261829279168.06</v>
      </c>
      <c r="S51" s="230">
        <f t="shared" si="1"/>
        <v>475213140720008.38</v>
      </c>
      <c r="T51" s="230">
        <f t="shared" si="1"/>
        <v>471157953663570.19</v>
      </c>
      <c r="U51" s="230">
        <f t="shared" si="1"/>
        <v>467096269516860.75</v>
      </c>
      <c r="V51" s="230">
        <f t="shared" si="2"/>
        <v>463028089686887.19</v>
      </c>
      <c r="W51" s="230">
        <f t="shared" si="2"/>
        <v>458953415580656.69</v>
      </c>
      <c r="X51" s="230">
        <f t="shared" si="2"/>
        <v>452222507351165.75</v>
      </c>
      <c r="Y51" s="230">
        <f t="shared" si="2"/>
        <v>445481242047836.75</v>
      </c>
      <c r="Z51" s="230">
        <f t="shared" si="2"/>
        <v>438729621921881.06</v>
      </c>
      <c r="AA51" s="230">
        <f t="shared" si="2"/>
        <v>431967649224510.38</v>
      </c>
      <c r="AB51" s="230">
        <f t="shared" si="2"/>
        <v>425195326206936.06</v>
      </c>
      <c r="AC51" s="230">
        <f t="shared" si="2"/>
        <v>418412655120369.75</v>
      </c>
      <c r="AD51" s="230">
        <f t="shared" si="2"/>
        <v>411619638216023</v>
      </c>
      <c r="AE51" s="230">
        <f t="shared" si="2"/>
        <v>404816277745107.31</v>
      </c>
      <c r="AF51" s="230">
        <f t="shared" si="3"/>
        <v>398002575958834.13</v>
      </c>
      <c r="AG51" s="230">
        <f t="shared" si="3"/>
        <v>391178535108415.06</v>
      </c>
      <c r="AH51" s="230">
        <f t="shared" si="3"/>
        <v>382564786345778.88</v>
      </c>
      <c r="AI51" s="230">
        <f t="shared" si="3"/>
        <v>373938129699042.06</v>
      </c>
      <c r="AJ51" s="230">
        <f t="shared" si="3"/>
        <v>365298567982218.88</v>
      </c>
      <c r="AK51" s="230">
        <f t="shared" si="3"/>
        <v>356646104009323.81</v>
      </c>
      <c r="AL51" s="230">
        <f t="shared" si="3"/>
        <v>347980740594371.38</v>
      </c>
      <c r="AM51" s="230">
        <f t="shared" si="3"/>
        <v>341088283080593.56</v>
      </c>
      <c r="AN51" s="230">
        <f t="shared" si="3"/>
        <v>334185503199155.31</v>
      </c>
      <c r="AO51" s="230">
        <f t="shared" si="3"/>
        <v>327272403201268.25</v>
      </c>
      <c r="AP51" s="230">
        <f t="shared" si="3"/>
        <v>320348985338143.81</v>
      </c>
      <c r="AQ51" s="230">
        <f t="shared" si="3"/>
        <v>313310605700105.88</v>
      </c>
    </row>
    <row r="52" spans="1:43" x14ac:dyDescent="0.25">
      <c r="A52" s="105" t="s">
        <v>91</v>
      </c>
      <c r="B52" s="230">
        <f t="shared" si="0"/>
        <v>148236978745361.31</v>
      </c>
      <c r="C52" s="230">
        <f t="shared" si="0"/>
        <v>158092881609818.72</v>
      </c>
      <c r="D52" s="230">
        <f t="shared" si="0"/>
        <v>171850843945290.66</v>
      </c>
      <c r="E52" s="230">
        <f t="shared" si="0"/>
        <v>181739147042748.25</v>
      </c>
      <c r="F52" s="230">
        <f t="shared" si="0"/>
        <v>200370562962137.41</v>
      </c>
      <c r="G52" s="230">
        <f t="shared" si="0"/>
        <v>211829607448094.84</v>
      </c>
      <c r="H52" s="230">
        <f t="shared" si="0"/>
        <v>223281680141435.25</v>
      </c>
      <c r="I52" s="230">
        <f t="shared" si="0"/>
        <v>229165413331072.03</v>
      </c>
      <c r="J52" s="230">
        <f t="shared" si="0"/>
        <v>235067541631497.78</v>
      </c>
      <c r="K52" s="230">
        <f t="shared" si="0"/>
        <v>240988045260891.81</v>
      </c>
      <c r="L52" s="230">
        <f t="shared" si="1"/>
        <v>246926904437433.53</v>
      </c>
      <c r="M52" s="230">
        <f t="shared" si="1"/>
        <v>252884099379302.16</v>
      </c>
      <c r="N52" s="230">
        <f t="shared" si="1"/>
        <v>256803059607158.34</v>
      </c>
      <c r="O52" s="230">
        <f t="shared" si="1"/>
        <v>260730539123380.66</v>
      </c>
      <c r="P52" s="230">
        <f t="shared" si="1"/>
        <v>264666531861089.97</v>
      </c>
      <c r="Q52" s="230">
        <f t="shared" si="1"/>
        <v>268611031753407.06</v>
      </c>
      <c r="R52" s="230">
        <f t="shared" si="1"/>
        <v>272564032733452.63</v>
      </c>
      <c r="S52" s="230">
        <f t="shared" si="1"/>
        <v>276398351967760</v>
      </c>
      <c r="T52" s="230">
        <f t="shared" si="1"/>
        <v>280237967592260.56</v>
      </c>
      <c r="U52" s="230">
        <f t="shared" si="1"/>
        <v>284082878444781.56</v>
      </c>
      <c r="V52" s="230">
        <f t="shared" si="2"/>
        <v>287933083363149.94</v>
      </c>
      <c r="W52" s="230">
        <f t="shared" si="2"/>
        <v>291788581185192.81</v>
      </c>
      <c r="X52" s="230">
        <f t="shared" si="2"/>
        <v>293823483046698.13</v>
      </c>
      <c r="Y52" s="230">
        <f t="shared" si="2"/>
        <v>295861011766060.13</v>
      </c>
      <c r="Z52" s="230">
        <f t="shared" si="2"/>
        <v>297901166762831.69</v>
      </c>
      <c r="AA52" s="230">
        <f t="shared" si="2"/>
        <v>299943947456565.31</v>
      </c>
      <c r="AB52" s="230">
        <f t="shared" si="2"/>
        <v>301989353266813.88</v>
      </c>
      <c r="AC52" s="230">
        <f t="shared" si="2"/>
        <v>304037383613129.81</v>
      </c>
      <c r="AD52" s="230">
        <f t="shared" si="2"/>
        <v>306088037915065.88</v>
      </c>
      <c r="AE52" s="230">
        <f t="shared" si="2"/>
        <v>308141315592174.81</v>
      </c>
      <c r="AF52" s="230">
        <f t="shared" si="3"/>
        <v>310197216064009.19</v>
      </c>
      <c r="AG52" s="230">
        <f t="shared" si="3"/>
        <v>312255738750121.88</v>
      </c>
      <c r="AH52" s="230">
        <f t="shared" si="3"/>
        <v>314315964573469.44</v>
      </c>
      <c r="AI52" s="230">
        <f t="shared" si="3"/>
        <v>316378810121872.94</v>
      </c>
      <c r="AJ52" s="230">
        <f t="shared" si="3"/>
        <v>318444274815175.38</v>
      </c>
      <c r="AK52" s="230">
        <f t="shared" si="3"/>
        <v>320512358073220.19</v>
      </c>
      <c r="AL52" s="230">
        <f t="shared" si="3"/>
        <v>322583059315850.44</v>
      </c>
      <c r="AM52" s="230">
        <f t="shared" si="3"/>
        <v>322814404339301.94</v>
      </c>
      <c r="AN52" s="230">
        <f t="shared" si="3"/>
        <v>323045713857718.25</v>
      </c>
      <c r="AO52" s="230">
        <f t="shared" si="3"/>
        <v>323276987871447.88</v>
      </c>
      <c r="AP52" s="230">
        <f t="shared" si="3"/>
        <v>323508226380839.5</v>
      </c>
      <c r="AQ52" s="230">
        <f t="shared" si="3"/>
        <v>323631336087616.06</v>
      </c>
    </row>
    <row r="53" spans="1:43" x14ac:dyDescent="0.25">
      <c r="A53" s="105" t="s">
        <v>92</v>
      </c>
      <c r="B53" s="230">
        <f t="shared" si="0"/>
        <v>362645620181972.81</v>
      </c>
      <c r="C53" s="230">
        <f t="shared" si="0"/>
        <v>342104595793375.25</v>
      </c>
      <c r="D53" s="230">
        <f t="shared" si="0"/>
        <v>368915658966337.69</v>
      </c>
      <c r="E53" s="230">
        <f t="shared" si="0"/>
        <v>385601941548718.88</v>
      </c>
      <c r="F53" s="230">
        <f t="shared" si="0"/>
        <v>421353739936810.25</v>
      </c>
      <c r="G53" s="230">
        <f t="shared" si="0"/>
        <v>442405148746030.44</v>
      </c>
      <c r="H53" s="230">
        <f t="shared" si="0"/>
        <v>463443744774116</v>
      </c>
      <c r="I53" s="230">
        <f t="shared" si="0"/>
        <v>478151007166221.56</v>
      </c>
      <c r="J53" s="230">
        <f t="shared" si="0"/>
        <v>492904910041748.06</v>
      </c>
      <c r="K53" s="230">
        <f t="shared" si="0"/>
        <v>507705403374839.38</v>
      </c>
      <c r="L53" s="230">
        <f t="shared" si="1"/>
        <v>522552437139639.5</v>
      </c>
      <c r="M53" s="230">
        <f t="shared" si="1"/>
        <v>537445961310292.63</v>
      </c>
      <c r="N53" s="230">
        <f t="shared" si="1"/>
        <v>541604570585674.75</v>
      </c>
      <c r="O53" s="230">
        <f t="shared" si="1"/>
        <v>545771296068892.88</v>
      </c>
      <c r="P53" s="230">
        <f t="shared" si="1"/>
        <v>549946131863795.56</v>
      </c>
      <c r="Q53" s="230">
        <f t="shared" si="1"/>
        <v>554129072074231</v>
      </c>
      <c r="R53" s="230">
        <f t="shared" si="1"/>
        <v>558320110804047.69</v>
      </c>
      <c r="S53" s="230">
        <f t="shared" si="1"/>
        <v>555494953425267.06</v>
      </c>
      <c r="T53" s="230">
        <f t="shared" si="1"/>
        <v>552664996978012.88</v>
      </c>
      <c r="U53" s="230">
        <f t="shared" si="1"/>
        <v>549830242496586.56</v>
      </c>
      <c r="V53" s="230">
        <f t="shared" si="2"/>
        <v>546990691015289.81</v>
      </c>
      <c r="W53" s="230">
        <f t="shared" si="2"/>
        <v>544146343568423.94</v>
      </c>
      <c r="X53" s="230">
        <f t="shared" si="2"/>
        <v>536316096344272.38</v>
      </c>
      <c r="Y53" s="230">
        <f t="shared" si="2"/>
        <v>528473788469609.38</v>
      </c>
      <c r="Z53" s="230">
        <f t="shared" si="2"/>
        <v>520619422565710.5</v>
      </c>
      <c r="AA53" s="230">
        <f t="shared" si="2"/>
        <v>512753001253851.13</v>
      </c>
      <c r="AB53" s="230">
        <f t="shared" si="2"/>
        <v>504874527155306.75</v>
      </c>
      <c r="AC53" s="230">
        <f t="shared" si="2"/>
        <v>495103983243450.75</v>
      </c>
      <c r="AD53" s="230">
        <f t="shared" si="2"/>
        <v>485318661047968</v>
      </c>
      <c r="AE53" s="230">
        <f t="shared" si="2"/>
        <v>475518563786930</v>
      </c>
      <c r="AF53" s="230">
        <f t="shared" si="3"/>
        <v>465703694678408</v>
      </c>
      <c r="AG53" s="230">
        <f t="shared" si="3"/>
        <v>455874056940473.63</v>
      </c>
      <c r="AH53" s="230">
        <f t="shared" si="3"/>
        <v>445634524553600.38</v>
      </c>
      <c r="AI53" s="230">
        <f t="shared" si="3"/>
        <v>435379658538465.69</v>
      </c>
      <c r="AJ53" s="230">
        <f t="shared" si="3"/>
        <v>425109462238117.94</v>
      </c>
      <c r="AK53" s="230">
        <f t="shared" si="3"/>
        <v>414823938995605</v>
      </c>
      <c r="AL53" s="230">
        <f t="shared" si="3"/>
        <v>404523092153975.13</v>
      </c>
      <c r="AM53" s="230">
        <f t="shared" si="3"/>
        <v>394465865970321.81</v>
      </c>
      <c r="AN53" s="230">
        <f t="shared" si="3"/>
        <v>384393695732719.25</v>
      </c>
      <c r="AO53" s="230">
        <f t="shared" si="3"/>
        <v>374306584702609.25</v>
      </c>
      <c r="AP53" s="230">
        <f t="shared" si="3"/>
        <v>364204536141433.5</v>
      </c>
      <c r="AQ53" s="230">
        <f t="shared" si="3"/>
        <v>353969327082483.75</v>
      </c>
    </row>
    <row r="54" spans="1:43" x14ac:dyDescent="0.25">
      <c r="A54" s="105" t="s">
        <v>93</v>
      </c>
      <c r="B54" s="230">
        <f t="shared" si="0"/>
        <v>414297221246194.06</v>
      </c>
      <c r="C54" s="230">
        <f t="shared" si="0"/>
        <v>440656015362107.31</v>
      </c>
      <c r="D54" s="230">
        <f t="shared" si="0"/>
        <v>510169357497129</v>
      </c>
      <c r="E54" s="230">
        <f t="shared" si="0"/>
        <v>513939459580582.94</v>
      </c>
      <c r="F54" s="230">
        <f t="shared" si="0"/>
        <v>534104524501659.56</v>
      </c>
      <c r="G54" s="230">
        <f t="shared" si="0"/>
        <v>547495194261590.88</v>
      </c>
      <c r="H54" s="230">
        <f t="shared" si="0"/>
        <v>565487623776669.13</v>
      </c>
      <c r="I54" s="230">
        <f t="shared" si="0"/>
        <v>585890298091000.75</v>
      </c>
      <c r="J54" s="230">
        <f t="shared" si="0"/>
        <v>606550753519623.5</v>
      </c>
      <c r="K54" s="230">
        <f t="shared" si="0"/>
        <v>626984182216788.38</v>
      </c>
      <c r="L54" s="230">
        <f t="shared" si="1"/>
        <v>646656930677222.5</v>
      </c>
      <c r="M54" s="230">
        <f t="shared" si="1"/>
        <v>664989603645668</v>
      </c>
      <c r="N54" s="230">
        <f t="shared" si="1"/>
        <v>681146456903585.13</v>
      </c>
      <c r="O54" s="230">
        <f t="shared" si="1"/>
        <v>695355095953459.75</v>
      </c>
      <c r="P54" s="230">
        <f t="shared" si="1"/>
        <v>707666850681283.63</v>
      </c>
      <c r="Q54" s="230">
        <f t="shared" si="1"/>
        <v>718162575746761.75</v>
      </c>
      <c r="R54" s="230">
        <f t="shared" si="1"/>
        <v>726949246861773</v>
      </c>
      <c r="S54" s="230">
        <f t="shared" si="1"/>
        <v>733807938715840</v>
      </c>
      <c r="T54" s="230">
        <f t="shared" si="1"/>
        <v>739152575080740.75</v>
      </c>
      <c r="U54" s="230">
        <f t="shared" si="1"/>
        <v>743067689168550.5</v>
      </c>
      <c r="V54" s="230">
        <f t="shared" si="2"/>
        <v>745648242808911</v>
      </c>
      <c r="W54" s="230">
        <f t="shared" si="2"/>
        <v>746997587573024.75</v>
      </c>
      <c r="X54" s="230">
        <f t="shared" si="2"/>
        <v>747225521837229.63</v>
      </c>
      <c r="Y54" s="230">
        <f t="shared" si="2"/>
        <v>746446481037623.63</v>
      </c>
      <c r="Z54" s="230">
        <f t="shared" si="2"/>
        <v>744777889994689.25</v>
      </c>
      <c r="AA54" s="230">
        <f t="shared" si="2"/>
        <v>742338698244491.25</v>
      </c>
      <c r="AB54" s="230">
        <f t="shared" si="2"/>
        <v>739248112052207.75</v>
      </c>
      <c r="AC54" s="230">
        <f t="shared" si="2"/>
        <v>735624530384695.13</v>
      </c>
      <c r="AD54" s="230">
        <f t="shared" si="2"/>
        <v>731584686696366.88</v>
      </c>
      <c r="AE54" s="230">
        <f t="shared" si="2"/>
        <v>727242993994449.25</v>
      </c>
      <c r="AF54" s="230">
        <f t="shared" si="3"/>
        <v>722711087306369.88</v>
      </c>
      <c r="AG54" s="230">
        <f t="shared" si="3"/>
        <v>718097555347442.63</v>
      </c>
      <c r="AH54" s="230">
        <f t="shared" si="3"/>
        <v>713507851829237.75</v>
      </c>
      <c r="AI54" s="230">
        <f t="shared" si="3"/>
        <v>709044376390308.75</v>
      </c>
      <c r="AJ54" s="230">
        <f t="shared" si="3"/>
        <v>704806715497115.38</v>
      </c>
      <c r="AK54" s="230">
        <f t="shared" si="3"/>
        <v>700892034781784.88</v>
      </c>
      <c r="AL54" s="230">
        <f t="shared" si="3"/>
        <v>697395616091929</v>
      </c>
      <c r="AM54" s="230">
        <f t="shared" si="3"/>
        <v>694411534979174.13</v>
      </c>
      <c r="AN54" s="230">
        <f t="shared" si="3"/>
        <v>692033477422092.75</v>
      </c>
      <c r="AO54" s="230">
        <f t="shared" si="3"/>
        <v>690355698268283.88</v>
      </c>
      <c r="AP54" s="230">
        <f t="shared" si="3"/>
        <v>689474128224637.13</v>
      </c>
      <c r="AQ54" s="230">
        <f t="shared" si="3"/>
        <v>689258923794474.13</v>
      </c>
    </row>
    <row r="55" spans="1:43" x14ac:dyDescent="0.25">
      <c r="A55" s="105" t="s">
        <v>94</v>
      </c>
      <c r="B55" s="230">
        <f t="shared" si="0"/>
        <v>755643024983194.25</v>
      </c>
      <c r="C55" s="230">
        <f t="shared" si="0"/>
        <v>707143219145493.25</v>
      </c>
      <c r="D55" s="230">
        <f t="shared" si="0"/>
        <v>782330287221176.38</v>
      </c>
      <c r="E55" s="230">
        <f t="shared" si="0"/>
        <v>754283772161994.88</v>
      </c>
      <c r="F55" s="230">
        <f t="shared" si="0"/>
        <v>779302645040401.63</v>
      </c>
      <c r="G55" s="230">
        <f t="shared" si="0"/>
        <v>786923230528677.38</v>
      </c>
      <c r="H55" s="230">
        <f t="shared" si="0"/>
        <v>797300041323948.75</v>
      </c>
      <c r="I55" s="230">
        <f t="shared" si="0"/>
        <v>810125745721362.88</v>
      </c>
      <c r="J55" s="230">
        <f t="shared" si="0"/>
        <v>822574593141828</v>
      </c>
      <c r="K55" s="230">
        <f t="shared" si="0"/>
        <v>833529038074162.63</v>
      </c>
      <c r="L55" s="230">
        <f t="shared" si="1"/>
        <v>841825457151687.63</v>
      </c>
      <c r="M55" s="230">
        <f t="shared" si="1"/>
        <v>846279781736065.88</v>
      </c>
      <c r="N55" s="230">
        <f t="shared" si="1"/>
        <v>845679910956077.5</v>
      </c>
      <c r="O55" s="230">
        <f t="shared" si="1"/>
        <v>841111798557842.88</v>
      </c>
      <c r="P55" s="230">
        <f t="shared" si="1"/>
        <v>833652338872432.13</v>
      </c>
      <c r="Q55" s="230">
        <f t="shared" si="1"/>
        <v>824377440177300.25</v>
      </c>
      <c r="R55" s="230">
        <f t="shared" si="1"/>
        <v>814333239900831.38</v>
      </c>
      <c r="S55" s="230">
        <f t="shared" si="1"/>
        <v>803996674735648.5</v>
      </c>
      <c r="T55" s="230">
        <f t="shared" si="1"/>
        <v>793924842835839.25</v>
      </c>
      <c r="U55" s="230">
        <f t="shared" si="1"/>
        <v>784136583580284.75</v>
      </c>
      <c r="V55" s="230">
        <f t="shared" si="2"/>
        <v>774651271462653.38</v>
      </c>
      <c r="W55" s="230">
        <f t="shared" si="2"/>
        <v>765488329516224</v>
      </c>
      <c r="X55" s="230">
        <f t="shared" si="2"/>
        <v>756666826949846.5</v>
      </c>
      <c r="Y55" s="230">
        <f t="shared" si="2"/>
        <v>748205161397678.13</v>
      </c>
      <c r="Z55" s="230">
        <f t="shared" si="2"/>
        <v>740120823283223</v>
      </c>
      <c r="AA55" s="230">
        <f t="shared" si="2"/>
        <v>732430237556670.63</v>
      </c>
      <c r="AB55" s="230">
        <f t="shared" si="2"/>
        <v>725148676469270.25</v>
      </c>
      <c r="AC55" s="230">
        <f t="shared" si="2"/>
        <v>718290236055304.13</v>
      </c>
      <c r="AD55" s="230">
        <f t="shared" si="2"/>
        <v>711867868535974</v>
      </c>
      <c r="AE55" s="230">
        <f t="shared" si="2"/>
        <v>705893462864054.75</v>
      </c>
      <c r="AF55" s="230">
        <f t="shared" si="3"/>
        <v>700377966012609</v>
      </c>
      <c r="AG55" s="230">
        <f t="shared" si="3"/>
        <v>695331538297752.25</v>
      </c>
      <c r="AH55" s="230">
        <f t="shared" si="3"/>
        <v>690763736943671.75</v>
      </c>
      <c r="AI55" s="230">
        <f t="shared" si="3"/>
        <v>686683723187601.88</v>
      </c>
      <c r="AJ55" s="230">
        <f t="shared" si="3"/>
        <v>683100489437031.25</v>
      </c>
      <c r="AK55" s="230">
        <f t="shared" si="3"/>
        <v>680023104298429.5</v>
      </c>
      <c r="AL55" s="230">
        <f t="shared" si="3"/>
        <v>677460974680317.75</v>
      </c>
      <c r="AM55" s="230">
        <f t="shared" si="3"/>
        <v>675424125633042</v>
      </c>
      <c r="AN55" s="230">
        <f t="shared" si="3"/>
        <v>673923500140328.25</v>
      </c>
      <c r="AO55" s="230">
        <f t="shared" si="3"/>
        <v>672971282758531</v>
      </c>
      <c r="AP55" s="230">
        <f t="shared" si="3"/>
        <v>672581252863938.13</v>
      </c>
      <c r="AQ55" s="230">
        <f t="shared" si="3"/>
        <v>672544544618409.88</v>
      </c>
    </row>
    <row r="56" spans="1:43" x14ac:dyDescent="0.25">
      <c r="A56" s="105" t="s">
        <v>95</v>
      </c>
      <c r="B56" s="230">
        <f t="shared" si="0"/>
        <v>174890445412711.59</v>
      </c>
      <c r="C56" s="230">
        <f t="shared" si="0"/>
        <v>179467628685054.75</v>
      </c>
      <c r="D56" s="230">
        <f t="shared" si="0"/>
        <v>213494691419529.97</v>
      </c>
      <c r="E56" s="230">
        <f t="shared" si="0"/>
        <v>205438451397027.63</v>
      </c>
      <c r="F56" s="230">
        <f t="shared" si="0"/>
        <v>212435544821657.38</v>
      </c>
      <c r="G56" s="230">
        <f t="shared" si="0"/>
        <v>215119678923408.69</v>
      </c>
      <c r="H56" s="230">
        <f t="shared" si="0"/>
        <v>219006508934291.94</v>
      </c>
      <c r="I56" s="230">
        <f t="shared" si="0"/>
        <v>224065961978571.81</v>
      </c>
      <c r="J56" s="230">
        <f t="shared" si="0"/>
        <v>229560233548597.78</v>
      </c>
      <c r="K56" s="230">
        <f t="shared" si="0"/>
        <v>235203087848446.53</v>
      </c>
      <c r="L56" s="230">
        <f t="shared" si="1"/>
        <v>240679272722452.06</v>
      </c>
      <c r="M56" s="230">
        <f t="shared" si="1"/>
        <v>245644710457728.19</v>
      </c>
      <c r="N56" s="230">
        <f t="shared" si="1"/>
        <v>249678113099886.5</v>
      </c>
      <c r="O56" s="230">
        <f t="shared" si="1"/>
        <v>252853060234346.97</v>
      </c>
      <c r="P56" s="230">
        <f t="shared" si="1"/>
        <v>255204090279044.41</v>
      </c>
      <c r="Q56" s="230">
        <f t="shared" si="1"/>
        <v>256776760273255.69</v>
      </c>
      <c r="R56" s="230">
        <f t="shared" si="1"/>
        <v>257625862538851.56</v>
      </c>
      <c r="S56" s="230">
        <f t="shared" si="1"/>
        <v>257693133884103.13</v>
      </c>
      <c r="T56" s="230">
        <f t="shared" si="1"/>
        <v>257150698752394.75</v>
      </c>
      <c r="U56" s="230">
        <f t="shared" si="1"/>
        <v>256054426699283.75</v>
      </c>
      <c r="V56" s="230">
        <f t="shared" si="2"/>
        <v>254463109103537.88</v>
      </c>
      <c r="W56" s="230">
        <f t="shared" si="2"/>
        <v>252437327142604.38</v>
      </c>
      <c r="X56" s="230">
        <f t="shared" si="2"/>
        <v>250038428418802.28</v>
      </c>
      <c r="Y56" s="230">
        <f t="shared" si="2"/>
        <v>247327626883191.53</v>
      </c>
      <c r="Z56" s="230">
        <f t="shared" si="2"/>
        <v>244365235022604</v>
      </c>
      <c r="AA56" s="230">
        <f t="shared" si="2"/>
        <v>241210032236748.06</v>
      </c>
      <c r="AB56" s="230">
        <f t="shared" si="2"/>
        <v>237918769048959.69</v>
      </c>
      <c r="AC56" s="230">
        <f t="shared" si="2"/>
        <v>234545803324236.34</v>
      </c>
      <c r="AD56" s="230">
        <f t="shared" si="2"/>
        <v>231142862024015.88</v>
      </c>
      <c r="AE56" s="230">
        <f t="shared" si="2"/>
        <v>227758920184726.88</v>
      </c>
      <c r="AF56" s="230">
        <f t="shared" si="3"/>
        <v>224440187715386.06</v>
      </c>
      <c r="AG56" s="230">
        <f t="shared" si="3"/>
        <v>221230194200229.41</v>
      </c>
      <c r="AH56" s="230">
        <f t="shared" si="3"/>
        <v>218169962088053.88</v>
      </c>
      <c r="AI56" s="230">
        <f t="shared" si="3"/>
        <v>215298259371985.09</v>
      </c>
      <c r="AJ56" s="230">
        <f t="shared" si="3"/>
        <v>212651924038044.81</v>
      </c>
      <c r="AK56" s="230">
        <f t="shared" si="3"/>
        <v>210266254124800.28</v>
      </c>
      <c r="AL56" s="230">
        <f t="shared" si="3"/>
        <v>208175459140867.19</v>
      </c>
      <c r="AM56" s="230">
        <f t="shared" si="3"/>
        <v>206413170801784.31</v>
      </c>
      <c r="AN56" s="230">
        <f t="shared" si="3"/>
        <v>205013013563936.31</v>
      </c>
      <c r="AO56" s="230">
        <f t="shared" si="3"/>
        <v>204009238266565.25</v>
      </c>
      <c r="AP56" s="230">
        <f t="shared" si="3"/>
        <v>203437425387283.03</v>
      </c>
      <c r="AQ56" s="230">
        <f t="shared" si="3"/>
        <v>203267548939289.94</v>
      </c>
    </row>
    <row r="57" spans="1:43" x14ac:dyDescent="0.25">
      <c r="A57" s="105" t="s">
        <v>96</v>
      </c>
      <c r="B57" s="230">
        <f t="shared" si="0"/>
        <v>354287101551797.31</v>
      </c>
      <c r="C57" s="230">
        <f t="shared" si="0"/>
        <v>370171883346412.06</v>
      </c>
      <c r="D57" s="230">
        <f t="shared" si="0"/>
        <v>413165097866573.19</v>
      </c>
      <c r="E57" s="230">
        <f t="shared" si="0"/>
        <v>424739420219149.63</v>
      </c>
      <c r="F57" s="230">
        <f t="shared" si="0"/>
        <v>458936994974380.88</v>
      </c>
      <c r="G57" s="230">
        <f t="shared" si="0"/>
        <v>479589483750606.63</v>
      </c>
      <c r="H57" s="230">
        <f t="shared" si="0"/>
        <v>501226839438445.38</v>
      </c>
      <c r="I57" s="230">
        <f t="shared" si="0"/>
        <v>515669953354251.5</v>
      </c>
      <c r="J57" s="230">
        <f t="shared" si="0"/>
        <v>530217836946196.5</v>
      </c>
      <c r="K57" s="230">
        <f t="shared" si="0"/>
        <v>544759480537365.81</v>
      </c>
      <c r="L57" s="230">
        <f t="shared" si="1"/>
        <v>559169934593471.88</v>
      </c>
      <c r="M57" s="230">
        <f t="shared" si="1"/>
        <v>573311208479039.25</v>
      </c>
      <c r="N57" s="230">
        <f t="shared" si="1"/>
        <v>582056200619060.75</v>
      </c>
      <c r="O57" s="230">
        <f t="shared" si="1"/>
        <v>590365878554418.5</v>
      </c>
      <c r="P57" s="230">
        <f t="shared" si="1"/>
        <v>598252543514748.5</v>
      </c>
      <c r="Q57" s="230">
        <f t="shared" si="1"/>
        <v>605735149498069</v>
      </c>
      <c r="R57" s="230">
        <f t="shared" si="1"/>
        <v>612838503060631</v>
      </c>
      <c r="S57" s="230">
        <f t="shared" si="1"/>
        <v>616932105009542.75</v>
      </c>
      <c r="T57" s="230">
        <f t="shared" si="1"/>
        <v>620683675038693.13</v>
      </c>
      <c r="U57" s="230">
        <f t="shared" si="1"/>
        <v>624112497966336.63</v>
      </c>
      <c r="V57" s="230">
        <f t="shared" si="2"/>
        <v>627240357310743.38</v>
      </c>
      <c r="W57" s="230">
        <f t="shared" si="2"/>
        <v>630091079289291.38</v>
      </c>
      <c r="X57" s="230">
        <f t="shared" si="2"/>
        <v>627923137805485</v>
      </c>
      <c r="Y57" s="230">
        <f t="shared" si="2"/>
        <v>625523146491949.75</v>
      </c>
      <c r="Z57" s="230">
        <f t="shared" si="2"/>
        <v>622918521376522.25</v>
      </c>
      <c r="AA57" s="230">
        <f t="shared" si="2"/>
        <v>620137131987844.88</v>
      </c>
      <c r="AB57" s="230">
        <f t="shared" si="2"/>
        <v>617206995604967.38</v>
      </c>
      <c r="AC57" s="230">
        <f t="shared" si="2"/>
        <v>610806981224629</v>
      </c>
      <c r="AD57" s="230">
        <f t="shared" si="2"/>
        <v>604308832840474.75</v>
      </c>
      <c r="AE57" s="230">
        <f t="shared" si="2"/>
        <v>597739626064526.5</v>
      </c>
      <c r="AF57" s="230">
        <f t="shared" si="3"/>
        <v>591125812737073.63</v>
      </c>
      <c r="AG57" s="230">
        <f t="shared" si="3"/>
        <v>584493140797092</v>
      </c>
      <c r="AH57" s="230">
        <f t="shared" si="3"/>
        <v>577386446390773.13</v>
      </c>
      <c r="AI57" s="230">
        <f t="shared" si="3"/>
        <v>570309473433019.25</v>
      </c>
      <c r="AJ57" s="230">
        <f t="shared" si="3"/>
        <v>563285793258721.25</v>
      </c>
      <c r="AK57" s="230">
        <f t="shared" si="3"/>
        <v>556338358621905.88</v>
      </c>
      <c r="AL57" s="230">
        <f t="shared" si="3"/>
        <v>549489616927192.63</v>
      </c>
      <c r="AM57" s="230">
        <f t="shared" si="3"/>
        <v>541797845452907.5</v>
      </c>
      <c r="AN57" s="230">
        <f t="shared" si="3"/>
        <v>534247378676394.25</v>
      </c>
      <c r="AO57" s="230">
        <f t="shared" si="3"/>
        <v>526860162046114.25</v>
      </c>
      <c r="AP57" s="230">
        <f t="shared" si="3"/>
        <v>519658422429793.25</v>
      </c>
      <c r="AQ57" s="230">
        <f t="shared" si="3"/>
        <v>512493818925807.25</v>
      </c>
    </row>
    <row r="58" spans="1:43" x14ac:dyDescent="0.25">
      <c r="A58" s="105" t="s">
        <v>97</v>
      </c>
      <c r="B58" s="230">
        <f t="shared" si="0"/>
        <v>436530190184994.31</v>
      </c>
      <c r="C58" s="230">
        <f t="shared" si="0"/>
        <v>463310144942684.69</v>
      </c>
      <c r="D58" s="230">
        <f t="shared" si="0"/>
        <v>499748922289655.5</v>
      </c>
      <c r="E58" s="230">
        <f t="shared" si="0"/>
        <v>518042705923834.94</v>
      </c>
      <c r="F58" s="230">
        <f t="shared" si="0"/>
        <v>561614141614570.13</v>
      </c>
      <c r="G58" s="230">
        <f t="shared" si="0"/>
        <v>592598798446963.63</v>
      </c>
      <c r="H58" s="230">
        <f t="shared" si="0"/>
        <v>623607535356136.13</v>
      </c>
      <c r="I58" s="230">
        <f t="shared" si="0"/>
        <v>638614312896125.25</v>
      </c>
      <c r="J58" s="230">
        <f t="shared" si="0"/>
        <v>653670529453107.88</v>
      </c>
      <c r="K58" s="230">
        <f t="shared" si="0"/>
        <v>668776152222048.25</v>
      </c>
      <c r="L58" s="230">
        <f t="shared" si="1"/>
        <v>683931148397909.13</v>
      </c>
      <c r="M58" s="230">
        <f t="shared" si="1"/>
        <v>699135485175654.25</v>
      </c>
      <c r="N58" s="230">
        <f t="shared" si="1"/>
        <v>701022307883599.88</v>
      </c>
      <c r="O58" s="230">
        <f t="shared" si="1"/>
        <v>702911406218590.5</v>
      </c>
      <c r="P58" s="230">
        <f t="shared" si="1"/>
        <v>704802779077807.75</v>
      </c>
      <c r="Q58" s="230">
        <f t="shared" si="1"/>
        <v>706696425358433.75</v>
      </c>
      <c r="R58" s="230">
        <f t="shared" si="1"/>
        <v>708592343957650.5</v>
      </c>
      <c r="S58" s="230">
        <f t="shared" si="1"/>
        <v>701081379228788.25</v>
      </c>
      <c r="T58" s="230">
        <f t="shared" si="1"/>
        <v>693558205788730.13</v>
      </c>
      <c r="U58" s="230">
        <f t="shared" si="1"/>
        <v>686022825327969.63</v>
      </c>
      <c r="V58" s="230">
        <f t="shared" si="2"/>
        <v>678475239537000.13</v>
      </c>
      <c r="W58" s="230">
        <f t="shared" si="2"/>
        <v>670915450106315.13</v>
      </c>
      <c r="X58" s="230">
        <f t="shared" si="2"/>
        <v>656275873645688.88</v>
      </c>
      <c r="Y58" s="230">
        <f t="shared" si="2"/>
        <v>641613462592514.38</v>
      </c>
      <c r="Z58" s="230">
        <f t="shared" si="2"/>
        <v>626928220116479.63</v>
      </c>
      <c r="AA58" s="230">
        <f t="shared" si="2"/>
        <v>612220149387272.38</v>
      </c>
      <c r="AB58" s="230">
        <f t="shared" si="2"/>
        <v>597489253574580.63</v>
      </c>
      <c r="AC58" s="230">
        <f t="shared" si="2"/>
        <v>582735535848092.5</v>
      </c>
      <c r="AD58" s="230">
        <f t="shared" si="2"/>
        <v>567958999377495.75</v>
      </c>
      <c r="AE58" s="230">
        <f t="shared" si="2"/>
        <v>553159647332478.31</v>
      </c>
      <c r="AF58" s="230">
        <f t="shared" si="3"/>
        <v>538337482882728.25</v>
      </c>
      <c r="AG58" s="230">
        <f t="shared" si="3"/>
        <v>523492509197933.25</v>
      </c>
      <c r="AH58" s="230">
        <f t="shared" si="3"/>
        <v>510659186679078.06</v>
      </c>
      <c r="AI58" s="230">
        <f t="shared" si="3"/>
        <v>497806096770899.88</v>
      </c>
      <c r="AJ58" s="230">
        <f t="shared" si="3"/>
        <v>484933242220467.5</v>
      </c>
      <c r="AK58" s="230">
        <f t="shared" si="3"/>
        <v>472040625774849.81</v>
      </c>
      <c r="AL58" s="230">
        <f t="shared" si="3"/>
        <v>459128250181115.69</v>
      </c>
      <c r="AM58" s="230">
        <f t="shared" si="3"/>
        <v>445529347704683.69</v>
      </c>
      <c r="AN58" s="230">
        <f t="shared" si="3"/>
        <v>431909700877625</v>
      </c>
      <c r="AO58" s="230">
        <f t="shared" si="3"/>
        <v>418269312585002.75</v>
      </c>
      <c r="AP58" s="230">
        <f t="shared" si="3"/>
        <v>404608185711879.5</v>
      </c>
      <c r="AQ58" s="230">
        <f t="shared" si="3"/>
        <v>390840615559032.38</v>
      </c>
    </row>
    <row r="59" spans="1:43" x14ac:dyDescent="0.25">
      <c r="A59" s="105" t="s">
        <v>98</v>
      </c>
      <c r="B59" s="230">
        <f t="shared" si="0"/>
        <v>1677679989741281</v>
      </c>
      <c r="C59" s="230">
        <f t="shared" si="0"/>
        <v>1771150491568371.5</v>
      </c>
      <c r="D59" s="230">
        <f t="shared" si="0"/>
        <v>1949097184988560.8</v>
      </c>
      <c r="E59" s="230">
        <f t="shared" si="0"/>
        <v>2074716994487257.8</v>
      </c>
      <c r="F59" s="230">
        <f t="shared" si="0"/>
        <v>2279514018214021</v>
      </c>
      <c r="G59" s="230">
        <f t="shared" si="0"/>
        <v>2426888679024007.5</v>
      </c>
      <c r="H59" s="230">
        <f t="shared" si="0"/>
        <v>2576897041452702</v>
      </c>
      <c r="I59" s="230">
        <f t="shared" si="0"/>
        <v>2680171489912170</v>
      </c>
      <c r="J59" s="230">
        <f t="shared" si="0"/>
        <v>2782119746020071.5</v>
      </c>
      <c r="K59" s="230">
        <f t="shared" si="0"/>
        <v>2882711570335168</v>
      </c>
      <c r="L59" s="230">
        <f t="shared" si="1"/>
        <v>2982002821216994.5</v>
      </c>
      <c r="M59" s="230">
        <f t="shared" si="1"/>
        <v>3080124083534612.5</v>
      </c>
      <c r="N59" s="230">
        <f t="shared" si="1"/>
        <v>3138244522996405.5</v>
      </c>
      <c r="O59" s="230">
        <f t="shared" si="1"/>
        <v>3195403289926348.5</v>
      </c>
      <c r="P59" s="230">
        <f t="shared" si="1"/>
        <v>3251837457308831.5</v>
      </c>
      <c r="Q59" s="230">
        <f t="shared" si="1"/>
        <v>3307805149550002.5</v>
      </c>
      <c r="R59" s="230">
        <f t="shared" si="1"/>
        <v>3363577550122903.5</v>
      </c>
      <c r="S59" s="230">
        <f t="shared" si="1"/>
        <v>3393359839057994.5</v>
      </c>
      <c r="T59" s="230">
        <f t="shared" si="1"/>
        <v>3423138233504483.5</v>
      </c>
      <c r="U59" s="230">
        <f t="shared" si="1"/>
        <v>3452913381271408</v>
      </c>
      <c r="V59" s="230">
        <f t="shared" si="2"/>
        <v>3482685970558094</v>
      </c>
      <c r="W59" s="230">
        <f t="shared" si="2"/>
        <v>3512456728350693.5</v>
      </c>
      <c r="X59" s="230">
        <f t="shared" si="2"/>
        <v>3527706521997333</v>
      </c>
      <c r="Y59" s="230">
        <f t="shared" si="2"/>
        <v>3542934157742562</v>
      </c>
      <c r="Z59" s="230">
        <f t="shared" si="2"/>
        <v>3558140472200258</v>
      </c>
      <c r="AA59" s="230">
        <f t="shared" si="2"/>
        <v>3573326334330203.5</v>
      </c>
      <c r="AB59" s="230">
        <f t="shared" si="2"/>
        <v>3588492643842364.5</v>
      </c>
      <c r="AC59" s="230">
        <f t="shared" si="2"/>
        <v>3591128500267023</v>
      </c>
      <c r="AD59" s="230">
        <f t="shared" si="2"/>
        <v>3593727905734260</v>
      </c>
      <c r="AE59" s="230">
        <f t="shared" si="2"/>
        <v>3596291845307583.5</v>
      </c>
      <c r="AF59" s="230">
        <f t="shared" si="3"/>
        <v>3598821328591687</v>
      </c>
      <c r="AG59" s="230">
        <f t="shared" si="3"/>
        <v>3601317388240900.5</v>
      </c>
      <c r="AH59" s="230">
        <f t="shared" si="3"/>
        <v>3592371051617623</v>
      </c>
      <c r="AI59" s="230">
        <f t="shared" si="3"/>
        <v>3583376362089540</v>
      </c>
      <c r="AJ59" s="230">
        <f t="shared" si="3"/>
        <v>3574334415120822</v>
      </c>
      <c r="AK59" s="230">
        <f t="shared" si="3"/>
        <v>3565246323592252.5</v>
      </c>
      <c r="AL59" s="230">
        <f t="shared" si="3"/>
        <v>3556113216489208.5</v>
      </c>
      <c r="AM59" s="230">
        <f t="shared" si="3"/>
        <v>3544831581395856.5</v>
      </c>
      <c r="AN59" s="230">
        <f t="shared" si="3"/>
        <v>3533504098651424</v>
      </c>
      <c r="AO59" s="230">
        <f t="shared" si="3"/>
        <v>3522131938544604.5</v>
      </c>
      <c r="AP59" s="230">
        <f t="shared" si="3"/>
        <v>3510716282670725.5</v>
      </c>
      <c r="AQ59" s="230">
        <f t="shared" si="3"/>
        <v>3498485348688808.5</v>
      </c>
    </row>
    <row r="60" spans="1:43" x14ac:dyDescent="0.25">
      <c r="A60" s="105" t="s">
        <v>99</v>
      </c>
      <c r="B60" s="230">
        <f t="shared" ref="B60:K74" si="4">SUMIFS(B$2:B$44,$AR$2:$AR$44,$A60)</f>
        <v>486702354879924</v>
      </c>
      <c r="C60" s="230">
        <f t="shared" si="4"/>
        <v>505257922295037</v>
      </c>
      <c r="D60" s="230">
        <f t="shared" si="4"/>
        <v>575700052321030</v>
      </c>
      <c r="E60" s="230">
        <f t="shared" si="4"/>
        <v>558096237923927.13</v>
      </c>
      <c r="F60" s="230">
        <f t="shared" si="4"/>
        <v>582675759379055.25</v>
      </c>
      <c r="G60" s="230">
        <f t="shared" si="4"/>
        <v>602930559341792.75</v>
      </c>
      <c r="H60" s="230">
        <f t="shared" si="4"/>
        <v>628151820132039.88</v>
      </c>
      <c r="I60" s="230">
        <f t="shared" si="4"/>
        <v>652984677367826.75</v>
      </c>
      <c r="J60" s="230">
        <f t="shared" si="4"/>
        <v>674491615502443.75</v>
      </c>
      <c r="K60" s="230">
        <f t="shared" si="4"/>
        <v>692328580993929.63</v>
      </c>
      <c r="L60" s="230">
        <f t="shared" ref="L60:U74" si="5">SUMIFS(L$2:L$44,$AR$2:$AR$44,$A60)</f>
        <v>706215181998374.63</v>
      </c>
      <c r="M60" s="230">
        <f t="shared" si="5"/>
        <v>715942041038740.63</v>
      </c>
      <c r="N60" s="230">
        <f t="shared" si="5"/>
        <v>721173045133338.38</v>
      </c>
      <c r="O60" s="230">
        <f t="shared" si="5"/>
        <v>722913887050333.88</v>
      </c>
      <c r="P60" s="230">
        <f t="shared" si="5"/>
        <v>722039119025063.63</v>
      </c>
      <c r="Q60" s="230">
        <f t="shared" si="5"/>
        <v>719454914782127.38</v>
      </c>
      <c r="R60" s="230">
        <f t="shared" si="5"/>
        <v>716072100562411.13</v>
      </c>
      <c r="S60" s="230">
        <f t="shared" si="5"/>
        <v>712318417435166.63</v>
      </c>
      <c r="T60" s="230">
        <f t="shared" si="5"/>
        <v>708676919333263.5</v>
      </c>
      <c r="U60" s="230">
        <f t="shared" si="5"/>
        <v>705152882880254</v>
      </c>
      <c r="V60" s="230">
        <f t="shared" ref="V60:AE74" si="6">SUMIFS(V$2:V$44,$AR$2:$AR$44,$A60)</f>
        <v>701751504048004.75</v>
      </c>
      <c r="W60" s="230">
        <f t="shared" si="6"/>
        <v>698477908491936.5</v>
      </c>
      <c r="X60" s="230">
        <f t="shared" si="6"/>
        <v>695337162279751.88</v>
      </c>
      <c r="Y60" s="230">
        <f t="shared" si="6"/>
        <v>692334283012329.75</v>
      </c>
      <c r="Z60" s="230">
        <f t="shared" si="6"/>
        <v>689474251338105.13</v>
      </c>
      <c r="AA60" s="230">
        <f t="shared" si="6"/>
        <v>686762022865024.13</v>
      </c>
      <c r="AB60" s="230">
        <f t="shared" si="6"/>
        <v>684202540476981.88</v>
      </c>
      <c r="AC60" s="230">
        <f t="shared" si="6"/>
        <v>681800747064609.88</v>
      </c>
      <c r="AD60" s="230">
        <f t="shared" si="6"/>
        <v>679561598683353.63</v>
      </c>
      <c r="AE60" s="230">
        <f t="shared" si="6"/>
        <v>677490078154971.88</v>
      </c>
      <c r="AF60" s="230">
        <f t="shared" ref="AF60:AQ74" si="7">SUMIFS(AF$2:AF$44,$AR$2:$AR$44,$A60)</f>
        <v>675591209131886.38</v>
      </c>
      <c r="AG60" s="230">
        <f t="shared" si="7"/>
        <v>673870070647298.38</v>
      </c>
      <c r="AH60" s="230">
        <f t="shared" si="7"/>
        <v>672331812177609.13</v>
      </c>
      <c r="AI60" s="230">
        <f t="shared" si="7"/>
        <v>670981669247483.13</v>
      </c>
      <c r="AJ60" s="230">
        <f t="shared" si="7"/>
        <v>669824979611875</v>
      </c>
      <c r="AK60" s="230">
        <f t="shared" si="7"/>
        <v>668867200053550.13</v>
      </c>
      <c r="AL60" s="230">
        <f t="shared" si="7"/>
        <v>668113923839083.38</v>
      </c>
      <c r="AM60" s="230">
        <f t="shared" si="7"/>
        <v>667570898880999.88</v>
      </c>
      <c r="AN60" s="230">
        <f t="shared" si="7"/>
        <v>667244046658728.13</v>
      </c>
      <c r="AO60" s="230">
        <f t="shared" si="7"/>
        <v>667139481956311.13</v>
      </c>
      <c r="AP60" s="230">
        <f t="shared" si="7"/>
        <v>667263533480493</v>
      </c>
      <c r="AQ60" s="230">
        <f t="shared" si="7"/>
        <v>667400004845796</v>
      </c>
    </row>
    <row r="61" spans="1:43" x14ac:dyDescent="0.25">
      <c r="A61" s="105" t="s">
        <v>100</v>
      </c>
      <c r="B61" s="230">
        <f t="shared" si="4"/>
        <v>132608755880141.38</v>
      </c>
      <c r="C61" s="230">
        <f t="shared" si="4"/>
        <v>132374785328357.8</v>
      </c>
      <c r="D61" s="230">
        <f t="shared" si="4"/>
        <v>159769868107901.31</v>
      </c>
      <c r="E61" s="230">
        <f t="shared" si="4"/>
        <v>163401676615118.44</v>
      </c>
      <c r="F61" s="230">
        <f t="shared" si="4"/>
        <v>172019030356098.19</v>
      </c>
      <c r="G61" s="230">
        <f t="shared" si="4"/>
        <v>181598056642855.69</v>
      </c>
      <c r="H61" s="230">
        <f t="shared" si="4"/>
        <v>193710429935443.91</v>
      </c>
      <c r="I61" s="230">
        <f t="shared" si="4"/>
        <v>205592601014637.25</v>
      </c>
      <c r="J61" s="230">
        <f t="shared" si="4"/>
        <v>216216147965252.13</v>
      </c>
      <c r="K61" s="230">
        <f t="shared" si="4"/>
        <v>225701251803595.69</v>
      </c>
      <c r="L61" s="230">
        <f t="shared" si="5"/>
        <v>234252392398357.81</v>
      </c>
      <c r="M61" s="230">
        <f t="shared" si="5"/>
        <v>242146031292415.41</v>
      </c>
      <c r="N61" s="230">
        <f t="shared" si="5"/>
        <v>249547766064597.53</v>
      </c>
      <c r="O61" s="230">
        <f t="shared" si="5"/>
        <v>256688158025292.03</v>
      </c>
      <c r="P61" s="230">
        <f t="shared" si="5"/>
        <v>263649200199378.22</v>
      </c>
      <c r="Q61" s="230">
        <f t="shared" si="5"/>
        <v>270525508455890.94</v>
      </c>
      <c r="R61" s="230">
        <f t="shared" si="5"/>
        <v>277423844805485.72</v>
      </c>
      <c r="S61" s="230">
        <f t="shared" si="5"/>
        <v>284308876274045</v>
      </c>
      <c r="T61" s="230">
        <f t="shared" si="5"/>
        <v>291309840492599.06</v>
      </c>
      <c r="U61" s="230">
        <f t="shared" si="5"/>
        <v>298407037721019.88</v>
      </c>
      <c r="V61" s="230">
        <f t="shared" si="6"/>
        <v>305578786741966.88</v>
      </c>
      <c r="W61" s="230">
        <f t="shared" si="6"/>
        <v>312801367586845.31</v>
      </c>
      <c r="X61" s="230">
        <f t="shared" si="6"/>
        <v>320048981501427.56</v>
      </c>
      <c r="Y61" s="230">
        <f t="shared" si="6"/>
        <v>327293730728169.31</v>
      </c>
      <c r="Z61" s="230">
        <f t="shared" si="6"/>
        <v>334505620731030.56</v>
      </c>
      <c r="AA61" s="230">
        <f t="shared" si="6"/>
        <v>341652587489720</v>
      </c>
      <c r="AB61" s="230">
        <f t="shared" si="6"/>
        <v>348700552436270</v>
      </c>
      <c r="AC61" s="230">
        <f t="shared" si="6"/>
        <v>355613507490396.44</v>
      </c>
      <c r="AD61" s="230">
        <f t="shared" si="6"/>
        <v>362353632464509</v>
      </c>
      <c r="AE61" s="230">
        <f t="shared" si="6"/>
        <v>368881446848221.81</v>
      </c>
      <c r="AF61" s="230">
        <f t="shared" si="7"/>
        <v>375155997640957.81</v>
      </c>
      <c r="AG61" s="230">
        <f t="shared" si="7"/>
        <v>381135084476033.88</v>
      </c>
      <c r="AH61" s="230">
        <f t="shared" si="7"/>
        <v>386775522768686.38</v>
      </c>
      <c r="AI61" s="230">
        <f t="shared" si="7"/>
        <v>392033445024173.88</v>
      </c>
      <c r="AJ61" s="230">
        <f t="shared" si="7"/>
        <v>396864639763274.25</v>
      </c>
      <c r="AK61" s="230">
        <f t="shared" si="7"/>
        <v>401224926766715.06</v>
      </c>
      <c r="AL61" s="230">
        <f t="shared" si="7"/>
        <v>405070566516231.13</v>
      </c>
      <c r="AM61" s="230">
        <f t="shared" si="7"/>
        <v>408358700829946.63</v>
      </c>
      <c r="AN61" s="230">
        <f t="shared" si="7"/>
        <v>411047820769138.69</v>
      </c>
      <c r="AO61" s="230">
        <f t="shared" si="7"/>
        <v>413098256951058.94</v>
      </c>
      <c r="AP61" s="230">
        <f t="shared" si="7"/>
        <v>414472686460400.5</v>
      </c>
      <c r="AQ61" s="230">
        <f t="shared" si="7"/>
        <v>414998978779593</v>
      </c>
    </row>
    <row r="62" spans="1:43" x14ac:dyDescent="0.25">
      <c r="A62" s="105" t="s">
        <v>101</v>
      </c>
      <c r="B62" s="230">
        <f t="shared" si="4"/>
        <v>1283184654763116.3</v>
      </c>
      <c r="C62" s="230">
        <f t="shared" si="4"/>
        <v>1340811052312610</v>
      </c>
      <c r="D62" s="230">
        <f t="shared" si="4"/>
        <v>1395296466619330.8</v>
      </c>
      <c r="E62" s="230">
        <f t="shared" si="4"/>
        <v>1377175455073834.8</v>
      </c>
      <c r="F62" s="230">
        <f t="shared" si="4"/>
        <v>1434481074847045.5</v>
      </c>
      <c r="G62" s="230">
        <f t="shared" si="4"/>
        <v>1454659898073355.5</v>
      </c>
      <c r="H62" s="230">
        <f t="shared" si="4"/>
        <v>1474837434627339.3</v>
      </c>
      <c r="I62" s="230">
        <f t="shared" si="4"/>
        <v>1496132613872398.8</v>
      </c>
      <c r="J62" s="230">
        <f t="shared" si="4"/>
        <v>1517491204455666.5</v>
      </c>
      <c r="K62" s="230">
        <f t="shared" si="4"/>
        <v>1538913147666734.5</v>
      </c>
      <c r="L62" s="230">
        <f t="shared" si="5"/>
        <v>1560398384795196</v>
      </c>
      <c r="M62" s="230">
        <f t="shared" si="5"/>
        <v>1581946857130643.3</v>
      </c>
      <c r="N62" s="230">
        <f t="shared" si="5"/>
        <v>1565960756952785.3</v>
      </c>
      <c r="O62" s="230">
        <f t="shared" si="5"/>
        <v>1549930027329448.8</v>
      </c>
      <c r="P62" s="230">
        <f t="shared" si="5"/>
        <v>1533854694486003.8</v>
      </c>
      <c r="Q62" s="230">
        <f t="shared" si="5"/>
        <v>1517734784647820</v>
      </c>
      <c r="R62" s="230">
        <f t="shared" si="5"/>
        <v>1501570324040266.8</v>
      </c>
      <c r="S62" s="230">
        <f t="shared" si="5"/>
        <v>1476954730413886</v>
      </c>
      <c r="T62" s="230">
        <f t="shared" si="5"/>
        <v>1452300856368477.3</v>
      </c>
      <c r="U62" s="230">
        <f t="shared" si="5"/>
        <v>1427608709077014.5</v>
      </c>
      <c r="V62" s="230">
        <f t="shared" si="6"/>
        <v>1402878295712473.8</v>
      </c>
      <c r="W62" s="230">
        <f t="shared" si="6"/>
        <v>1378109623447830.3</v>
      </c>
      <c r="X62" s="230">
        <f t="shared" si="6"/>
        <v>1343710886558764.5</v>
      </c>
      <c r="Y62" s="230">
        <f t="shared" si="6"/>
        <v>1309259747816862</v>
      </c>
      <c r="Z62" s="230">
        <f t="shared" si="6"/>
        <v>1274756217059270.5</v>
      </c>
      <c r="AA62" s="230">
        <f t="shared" si="6"/>
        <v>1240200304123139.5</v>
      </c>
      <c r="AB62" s="230">
        <f t="shared" si="6"/>
        <v>1205592018845617.5</v>
      </c>
      <c r="AC62" s="230">
        <f t="shared" si="6"/>
        <v>1179030814855300.8</v>
      </c>
      <c r="AD62" s="230">
        <f t="shared" si="6"/>
        <v>1152429161383631</v>
      </c>
      <c r="AE62" s="230">
        <f t="shared" si="6"/>
        <v>1125787066026364.6</v>
      </c>
      <c r="AF62" s="230">
        <f t="shared" si="7"/>
        <v>1099104536379258.8</v>
      </c>
      <c r="AG62" s="230">
        <f t="shared" si="7"/>
        <v>1072381580038069.5</v>
      </c>
      <c r="AH62" s="230">
        <f t="shared" si="7"/>
        <v>1056597099026883.5</v>
      </c>
      <c r="AI62" s="230">
        <f t="shared" si="7"/>
        <v>1040788272286480.1</v>
      </c>
      <c r="AJ62" s="230">
        <f t="shared" si="7"/>
        <v>1024955104385500.9</v>
      </c>
      <c r="AK62" s="230">
        <f t="shared" si="7"/>
        <v>1009097599892587</v>
      </c>
      <c r="AL62" s="230">
        <f t="shared" si="7"/>
        <v>993215763376380.38</v>
      </c>
      <c r="AM62" s="230">
        <f t="shared" si="7"/>
        <v>985636868612790.13</v>
      </c>
      <c r="AN62" s="230">
        <f t="shared" si="7"/>
        <v>978045784496415.75</v>
      </c>
      <c r="AO62" s="230">
        <f t="shared" si="7"/>
        <v>970442513308259.75</v>
      </c>
      <c r="AP62" s="230">
        <f t="shared" si="7"/>
        <v>962827057329324.88</v>
      </c>
      <c r="AQ62" s="230">
        <f t="shared" si="7"/>
        <v>954921419156246.13</v>
      </c>
    </row>
    <row r="63" spans="1:43" x14ac:dyDescent="0.25">
      <c r="A63" s="105" t="s">
        <v>102</v>
      </c>
      <c r="B63" s="230">
        <f t="shared" si="4"/>
        <v>1938941600977780.3</v>
      </c>
      <c r="C63" s="230">
        <f t="shared" si="4"/>
        <v>2030208678223862.3</v>
      </c>
      <c r="D63" s="230">
        <f t="shared" si="4"/>
        <v>2169901800954964.5</v>
      </c>
      <c r="E63" s="230">
        <f t="shared" si="4"/>
        <v>2222424131758568.5</v>
      </c>
      <c r="F63" s="230">
        <f t="shared" si="4"/>
        <v>2399305366734761.5</v>
      </c>
      <c r="G63" s="230">
        <f t="shared" si="4"/>
        <v>2507726859772274.5</v>
      </c>
      <c r="H63" s="230">
        <f t="shared" si="4"/>
        <v>2616117799757507.5</v>
      </c>
      <c r="I63" s="230">
        <f t="shared" si="4"/>
        <v>2678862488928819.5</v>
      </c>
      <c r="J63" s="230">
        <f t="shared" si="4"/>
        <v>2741804540645247.5</v>
      </c>
      <c r="K63" s="230">
        <f t="shared" si="4"/>
        <v>2804943762308655</v>
      </c>
      <c r="L63" s="230">
        <f t="shared" si="5"/>
        <v>2868279961320908</v>
      </c>
      <c r="M63" s="230">
        <f t="shared" si="5"/>
        <v>2931812945083871</v>
      </c>
      <c r="N63" s="230">
        <f t="shared" si="5"/>
        <v>2939570589599711</v>
      </c>
      <c r="O63" s="230">
        <f t="shared" si="5"/>
        <v>2947336902670590.5</v>
      </c>
      <c r="P63" s="230">
        <f t="shared" si="5"/>
        <v>2955111877822098.5</v>
      </c>
      <c r="Q63" s="230">
        <f t="shared" si="5"/>
        <v>2962895508579823.5</v>
      </c>
      <c r="R63" s="230">
        <f t="shared" si="5"/>
        <v>2970687788469357.5</v>
      </c>
      <c r="S63" s="230">
        <f t="shared" si="5"/>
        <v>2939147147107830</v>
      </c>
      <c r="T63" s="230">
        <f t="shared" si="5"/>
        <v>2907556423608446</v>
      </c>
      <c r="U63" s="230">
        <f t="shared" si="5"/>
        <v>2875915627896099</v>
      </c>
      <c r="V63" s="230">
        <f t="shared" si="6"/>
        <v>2844224769895684</v>
      </c>
      <c r="W63" s="230">
        <f t="shared" si="6"/>
        <v>2812483859532095.5</v>
      </c>
      <c r="X63" s="230">
        <f t="shared" si="6"/>
        <v>2751066041666132.5</v>
      </c>
      <c r="Y63" s="230">
        <f t="shared" si="6"/>
        <v>2689554653464578.5</v>
      </c>
      <c r="Z63" s="230">
        <f t="shared" si="6"/>
        <v>2627949713536611.5</v>
      </c>
      <c r="AA63" s="230">
        <f t="shared" si="6"/>
        <v>2566251240491410</v>
      </c>
      <c r="AB63" s="230">
        <f t="shared" si="6"/>
        <v>2504459252938150.5</v>
      </c>
      <c r="AC63" s="230">
        <f t="shared" si="6"/>
        <v>2442573769486010</v>
      </c>
      <c r="AD63" s="230">
        <f t="shared" si="6"/>
        <v>2380594808744168</v>
      </c>
      <c r="AE63" s="230">
        <f t="shared" si="6"/>
        <v>2318522389321800.5</v>
      </c>
      <c r="AF63" s="230">
        <f t="shared" si="7"/>
        <v>2256356529828086</v>
      </c>
      <c r="AG63" s="230">
        <f t="shared" si="7"/>
        <v>2194097248872201</v>
      </c>
      <c r="AH63" s="230">
        <f t="shared" si="7"/>
        <v>2140271543323577.3</v>
      </c>
      <c r="AI63" s="230">
        <f t="shared" si="7"/>
        <v>2086364876367421</v>
      </c>
      <c r="AJ63" s="230">
        <f t="shared" si="7"/>
        <v>2032377264131686.3</v>
      </c>
      <c r="AK63" s="230">
        <f t="shared" si="7"/>
        <v>1978308722744325.8</v>
      </c>
      <c r="AL63" s="230">
        <f t="shared" si="7"/>
        <v>1924159268333295.3</v>
      </c>
      <c r="AM63" s="230">
        <f t="shared" si="7"/>
        <v>1867134400258842.3</v>
      </c>
      <c r="AN63" s="230">
        <f t="shared" si="7"/>
        <v>1810024597595432</v>
      </c>
      <c r="AO63" s="230">
        <f t="shared" si="7"/>
        <v>1752829877281231.5</v>
      </c>
      <c r="AP63" s="230">
        <f t="shared" si="7"/>
        <v>1695550256254406.8</v>
      </c>
      <c r="AQ63" s="230">
        <f t="shared" si="7"/>
        <v>1637682567927605</v>
      </c>
    </row>
    <row r="64" spans="1:43" x14ac:dyDescent="0.25">
      <c r="A64" s="105" t="s">
        <v>103</v>
      </c>
      <c r="B64" s="230">
        <f t="shared" si="4"/>
        <v>2120618796098783.8</v>
      </c>
      <c r="C64" s="230">
        <f t="shared" si="4"/>
        <v>2266549337707232</v>
      </c>
      <c r="D64" s="230">
        <f t="shared" si="4"/>
        <v>2486130071544900</v>
      </c>
      <c r="E64" s="230">
        <f t="shared" si="4"/>
        <v>2633732630447026</v>
      </c>
      <c r="F64" s="230">
        <f t="shared" si="4"/>
        <v>2933041380505208.5</v>
      </c>
      <c r="G64" s="230">
        <f t="shared" si="4"/>
        <v>3140856900589266.5</v>
      </c>
      <c r="H64" s="230">
        <f t="shared" si="4"/>
        <v>3348561752089630.5</v>
      </c>
      <c r="I64" s="230">
        <f t="shared" si="4"/>
        <v>3527814970679090.5</v>
      </c>
      <c r="J64" s="230">
        <f t="shared" si="4"/>
        <v>3707654608522286.5</v>
      </c>
      <c r="K64" s="230">
        <f t="shared" si="4"/>
        <v>3888080053503082</v>
      </c>
      <c r="L64" s="230">
        <f t="shared" si="5"/>
        <v>4069090693505343</v>
      </c>
      <c r="M64" s="230">
        <f t="shared" si="5"/>
        <v>4250685916412937.5</v>
      </c>
      <c r="N64" s="230">
        <f t="shared" si="5"/>
        <v>4350189177944335</v>
      </c>
      <c r="O64" s="230">
        <f t="shared" si="5"/>
        <v>4449916907453227.5</v>
      </c>
      <c r="P64" s="230">
        <f t="shared" si="5"/>
        <v>4549868949503371</v>
      </c>
      <c r="Q64" s="230">
        <f t="shared" si="5"/>
        <v>4650045148658522</v>
      </c>
      <c r="R64" s="230">
        <f t="shared" si="5"/>
        <v>4750445349482436</v>
      </c>
      <c r="S64" s="230">
        <f t="shared" si="5"/>
        <v>4781771725072760</v>
      </c>
      <c r="T64" s="230">
        <f t="shared" si="5"/>
        <v>4813138461404217</v>
      </c>
      <c r="U64" s="230">
        <f t="shared" si="5"/>
        <v>4844545549741141</v>
      </c>
      <c r="V64" s="230">
        <f t="shared" si="6"/>
        <v>4875992981347864</v>
      </c>
      <c r="W64" s="230">
        <f t="shared" si="6"/>
        <v>4907480747488721</v>
      </c>
      <c r="X64" s="230">
        <f t="shared" si="6"/>
        <v>4898785544065251</v>
      </c>
      <c r="Y64" s="230">
        <f t="shared" si="6"/>
        <v>4890071877426166</v>
      </c>
      <c r="Z64" s="230">
        <f t="shared" si="6"/>
        <v>4881339751412305</v>
      </c>
      <c r="AA64" s="230">
        <f t="shared" si="6"/>
        <v>4872589169864506</v>
      </c>
      <c r="AB64" s="230">
        <f t="shared" si="6"/>
        <v>4863820136623605</v>
      </c>
      <c r="AC64" s="230">
        <f t="shared" si="6"/>
        <v>4802333476771588</v>
      </c>
      <c r="AD64" s="230">
        <f t="shared" si="6"/>
        <v>4740751695981985</v>
      </c>
      <c r="AE64" s="230">
        <f t="shared" si="6"/>
        <v>4679074814512975</v>
      </c>
      <c r="AF64" s="230">
        <f t="shared" si="7"/>
        <v>4617302852622734</v>
      </c>
      <c r="AG64" s="230">
        <f t="shared" si="7"/>
        <v>4555435830569443</v>
      </c>
      <c r="AH64" s="230">
        <f t="shared" si="7"/>
        <v>4453805656348940.5</v>
      </c>
      <c r="AI64" s="230">
        <f t="shared" si="7"/>
        <v>4352022995830477.5</v>
      </c>
      <c r="AJ64" s="230">
        <f t="shared" si="7"/>
        <v>4250087881585236.5</v>
      </c>
      <c r="AK64" s="230">
        <f t="shared" si="7"/>
        <v>4148000346184401</v>
      </c>
      <c r="AL64" s="230">
        <f t="shared" si="7"/>
        <v>4045760422199158</v>
      </c>
      <c r="AM64" s="230">
        <f t="shared" si="7"/>
        <v>3943197748315461.5</v>
      </c>
      <c r="AN64" s="230">
        <f t="shared" si="7"/>
        <v>3840482505208629.5</v>
      </c>
      <c r="AO64" s="230">
        <f t="shared" si="7"/>
        <v>3737614725502548.5</v>
      </c>
      <c r="AP64" s="230">
        <f t="shared" si="7"/>
        <v>3634594441821099.5</v>
      </c>
      <c r="AQ64" s="230">
        <f t="shared" si="7"/>
        <v>3530264560773424</v>
      </c>
    </row>
    <row r="65" spans="1:43" x14ac:dyDescent="0.25">
      <c r="A65" s="105" t="s">
        <v>104</v>
      </c>
      <c r="B65" s="230">
        <f t="shared" si="4"/>
        <v>800006325640470.63</v>
      </c>
      <c r="C65" s="230">
        <f t="shared" si="4"/>
        <v>742149881502071.5</v>
      </c>
      <c r="D65" s="230">
        <f t="shared" si="4"/>
        <v>922782466124753.88</v>
      </c>
      <c r="E65" s="230">
        <f t="shared" si="4"/>
        <v>907318884981347.13</v>
      </c>
      <c r="F65" s="230">
        <f t="shared" si="4"/>
        <v>946318412604331.25</v>
      </c>
      <c r="G65" s="230">
        <f t="shared" si="4"/>
        <v>976864367708945</v>
      </c>
      <c r="H65" s="230">
        <f t="shared" si="4"/>
        <v>1014949573230243</v>
      </c>
      <c r="I65" s="230">
        <f t="shared" si="4"/>
        <v>1052848707592754.1</v>
      </c>
      <c r="J65" s="230">
        <f t="shared" si="4"/>
        <v>1086564186692641.3</v>
      </c>
      <c r="K65" s="230">
        <f t="shared" si="4"/>
        <v>1116259004904057.1</v>
      </c>
      <c r="L65" s="230">
        <f t="shared" si="5"/>
        <v>1142212715208341.3</v>
      </c>
      <c r="M65" s="230">
        <f t="shared" si="5"/>
        <v>1164806236560352</v>
      </c>
      <c r="N65" s="230">
        <f t="shared" si="5"/>
        <v>1183913739449953.3</v>
      </c>
      <c r="O65" s="230">
        <f t="shared" si="5"/>
        <v>1200495193402619.5</v>
      </c>
      <c r="P65" s="230">
        <f t="shared" si="5"/>
        <v>1214985130328716.3</v>
      </c>
      <c r="Q65" s="230">
        <f t="shared" si="5"/>
        <v>1227857177465836.3</v>
      </c>
      <c r="R65" s="230">
        <f t="shared" si="5"/>
        <v>1239616298159165.3</v>
      </c>
      <c r="S65" s="230">
        <f t="shared" si="5"/>
        <v>1250132387019432.3</v>
      </c>
      <c r="T65" s="230">
        <f t="shared" si="5"/>
        <v>1260062712636653.8</v>
      </c>
      <c r="U65" s="230">
        <f t="shared" si="5"/>
        <v>1269415719233982.8</v>
      </c>
      <c r="V65" s="230">
        <f t="shared" si="6"/>
        <v>1278201357946853</v>
      </c>
      <c r="W65" s="230">
        <f t="shared" si="6"/>
        <v>1286431013266202.5</v>
      </c>
      <c r="X65" s="230">
        <f t="shared" si="6"/>
        <v>1294117427373817.3</v>
      </c>
      <c r="Y65" s="230">
        <f t="shared" si="6"/>
        <v>1301274622970633.8</v>
      </c>
      <c r="Z65" s="230">
        <f t="shared" si="6"/>
        <v>1307917825178109</v>
      </c>
      <c r="AA65" s="230">
        <f t="shared" si="6"/>
        <v>1314063383068591.3</v>
      </c>
      <c r="AB65" s="230">
        <f t="shared" si="6"/>
        <v>1319728691354291.3</v>
      </c>
      <c r="AC65" s="230">
        <f t="shared" si="6"/>
        <v>1324932112735927.8</v>
      </c>
      <c r="AD65" s="230">
        <f t="shared" si="6"/>
        <v>1329692901381924.8</v>
      </c>
      <c r="AE65" s="230">
        <f t="shared" si="6"/>
        <v>1334031127977969.5</v>
      </c>
      <c r="AF65" s="230">
        <f t="shared" si="7"/>
        <v>1337967606754497.8</v>
      </c>
      <c r="AG65" s="230">
        <f t="shared" si="7"/>
        <v>1341523824867456.8</v>
      </c>
      <c r="AH65" s="230">
        <f t="shared" si="7"/>
        <v>1344721874475199</v>
      </c>
      <c r="AI65" s="230">
        <f t="shared" si="7"/>
        <v>1347584387822410.3</v>
      </c>
      <c r="AJ65" s="230">
        <f t="shared" si="7"/>
        <v>1350134475610431.3</v>
      </c>
      <c r="AK65" s="230">
        <f t="shared" si="7"/>
        <v>1352395668903013</v>
      </c>
      <c r="AL65" s="230">
        <f t="shared" si="7"/>
        <v>1354391864787116.8</v>
      </c>
      <c r="AM65" s="230">
        <f t="shared" si="7"/>
        <v>1356147275980681</v>
      </c>
      <c r="AN65" s="230">
        <f t="shared" si="7"/>
        <v>1357686384552778</v>
      </c>
      <c r="AO65" s="230">
        <f t="shared" si="7"/>
        <v>1359033899897351.8</v>
      </c>
      <c r="AP65" s="230">
        <f t="shared" si="7"/>
        <v>1360214721079134.5</v>
      </c>
      <c r="AQ65" s="230">
        <f t="shared" si="7"/>
        <v>1360799394833857.8</v>
      </c>
    </row>
    <row r="66" spans="1:43" x14ac:dyDescent="0.25">
      <c r="A66" s="105" t="s">
        <v>105</v>
      </c>
      <c r="B66" s="230">
        <f t="shared" si="4"/>
        <v>562397475476315.88</v>
      </c>
      <c r="C66" s="230">
        <f t="shared" si="4"/>
        <v>649431995755000.13</v>
      </c>
      <c r="D66" s="230">
        <f t="shared" si="4"/>
        <v>804350925766132.75</v>
      </c>
      <c r="E66" s="230">
        <f t="shared" si="4"/>
        <v>853446809987141.88</v>
      </c>
      <c r="F66" s="230">
        <f t="shared" si="4"/>
        <v>902474837642355.63</v>
      </c>
      <c r="G66" s="230">
        <f t="shared" si="4"/>
        <v>961517956787703</v>
      </c>
      <c r="H66" s="230">
        <f t="shared" si="4"/>
        <v>1034438377084992.6</v>
      </c>
      <c r="I66" s="230">
        <f t="shared" si="4"/>
        <v>1101906927800498.3</v>
      </c>
      <c r="J66" s="230">
        <f t="shared" si="4"/>
        <v>1158691816751402.8</v>
      </c>
      <c r="K66" s="230">
        <f t="shared" si="4"/>
        <v>1207755288030171</v>
      </c>
      <c r="L66" s="230">
        <f t="shared" si="5"/>
        <v>1253099201279652.5</v>
      </c>
      <c r="M66" s="230">
        <f t="shared" si="5"/>
        <v>1299560864864074.3</v>
      </c>
      <c r="N66" s="230">
        <f t="shared" si="5"/>
        <v>1350931937747304.5</v>
      </c>
      <c r="O66" s="230">
        <f t="shared" si="5"/>
        <v>1408017166661789.5</v>
      </c>
      <c r="P66" s="230">
        <f t="shared" si="5"/>
        <v>1469742583050406.3</v>
      </c>
      <c r="Q66" s="230">
        <f t="shared" si="5"/>
        <v>1534808385227887</v>
      </c>
      <c r="R66" s="230">
        <f t="shared" si="5"/>
        <v>1601647188998378.8</v>
      </c>
      <c r="S66" s="230">
        <f t="shared" si="5"/>
        <v>1667946254927491.5</v>
      </c>
      <c r="T66" s="230">
        <f t="shared" si="5"/>
        <v>1733894439189490</v>
      </c>
      <c r="U66" s="230">
        <f t="shared" si="5"/>
        <v>1799260076364538.8</v>
      </c>
      <c r="V66" s="230">
        <f t="shared" si="6"/>
        <v>1863808729279697.5</v>
      </c>
      <c r="W66" s="230">
        <f t="shared" si="6"/>
        <v>1927304718773465.3</v>
      </c>
      <c r="X66" s="230">
        <f t="shared" si="6"/>
        <v>1989512684001221.5</v>
      </c>
      <c r="Y66" s="230">
        <f t="shared" si="6"/>
        <v>2050199157559715.5</v>
      </c>
      <c r="Z66" s="230">
        <f t="shared" si="6"/>
        <v>2109134139531439</v>
      </c>
      <c r="AA66" s="230">
        <f t="shared" si="6"/>
        <v>2166092654595278</v>
      </c>
      <c r="AB66" s="230">
        <f t="shared" si="6"/>
        <v>2220856276613661</v>
      </c>
      <c r="AC66" s="230">
        <f t="shared" si="6"/>
        <v>2273214605581767.5</v>
      </c>
      <c r="AD66" s="230">
        <f t="shared" si="6"/>
        <v>2322966682499106</v>
      </c>
      <c r="AE66" s="230">
        <f t="shared" si="6"/>
        <v>2369922328583808</v>
      </c>
      <c r="AF66" s="230">
        <f t="shared" si="7"/>
        <v>2413903396277039</v>
      </c>
      <c r="AG66" s="230">
        <f t="shared" si="7"/>
        <v>2454744920659174</v>
      </c>
      <c r="AH66" s="230">
        <f t="shared" si="7"/>
        <v>2492296161198328.5</v>
      </c>
      <c r="AI66" s="230">
        <f t="shared" si="7"/>
        <v>2526421525151607.5</v>
      </c>
      <c r="AJ66" s="230">
        <f t="shared" si="7"/>
        <v>2557001365415675</v>
      </c>
      <c r="AK66" s="230">
        <f t="shared" si="7"/>
        <v>2583932647150352.5</v>
      </c>
      <c r="AL66" s="230">
        <f t="shared" si="7"/>
        <v>2607129479052473.5</v>
      </c>
      <c r="AM66" s="230">
        <f t="shared" si="7"/>
        <v>2626523506712701</v>
      </c>
      <c r="AN66" s="230">
        <f t="shared" si="7"/>
        <v>2642064167022319.5</v>
      </c>
      <c r="AO66" s="230">
        <f t="shared" si="7"/>
        <v>2653718804088808.5</v>
      </c>
      <c r="AP66" s="230">
        <f t="shared" si="7"/>
        <v>2661472648548967.5</v>
      </c>
      <c r="AQ66" s="230">
        <f t="shared" si="7"/>
        <v>2664438737420897.5</v>
      </c>
    </row>
    <row r="67" spans="1:43" x14ac:dyDescent="0.25">
      <c r="A67" s="105" t="s">
        <v>106</v>
      </c>
      <c r="B67" s="230">
        <f t="shared" si="4"/>
        <v>285826471888795.88</v>
      </c>
      <c r="C67" s="230">
        <f t="shared" si="4"/>
        <v>313619116161782.25</v>
      </c>
      <c r="D67" s="230">
        <f t="shared" si="4"/>
        <v>392640497678275.38</v>
      </c>
      <c r="E67" s="230">
        <f t="shared" si="4"/>
        <v>433736984902637.31</v>
      </c>
      <c r="F67" s="230">
        <f t="shared" si="4"/>
        <v>460668185455651.31</v>
      </c>
      <c r="G67" s="230">
        <f t="shared" si="4"/>
        <v>496376641147185.06</v>
      </c>
      <c r="H67" s="230">
        <f t="shared" si="4"/>
        <v>542311334933452.75</v>
      </c>
      <c r="I67" s="230">
        <f t="shared" si="4"/>
        <v>587597922519490.75</v>
      </c>
      <c r="J67" s="230">
        <f t="shared" si="4"/>
        <v>628543000712637.75</v>
      </c>
      <c r="K67" s="230">
        <f t="shared" si="4"/>
        <v>665671731769057.5</v>
      </c>
      <c r="L67" s="230">
        <f t="shared" si="5"/>
        <v>700007698419765.5</v>
      </c>
      <c r="M67" s="230">
        <f t="shared" si="5"/>
        <v>733010681503924.13</v>
      </c>
      <c r="N67" s="230">
        <f t="shared" si="5"/>
        <v>765787386090209.38</v>
      </c>
      <c r="O67" s="230">
        <f t="shared" si="5"/>
        <v>798884953307005.13</v>
      </c>
      <c r="P67" s="230">
        <f t="shared" si="5"/>
        <v>832153927033403.25</v>
      </c>
      <c r="Q67" s="230">
        <f t="shared" si="5"/>
        <v>865429609223943.75</v>
      </c>
      <c r="R67" s="230">
        <f t="shared" si="5"/>
        <v>898532426017621.25</v>
      </c>
      <c r="S67" s="230">
        <f t="shared" si="5"/>
        <v>930860452905162.25</v>
      </c>
      <c r="T67" s="230">
        <f t="shared" si="5"/>
        <v>962690424695463</v>
      </c>
      <c r="U67" s="230">
        <f t="shared" si="5"/>
        <v>993920056429493.88</v>
      </c>
      <c r="V67" s="230">
        <f t="shared" si="6"/>
        <v>1024449299332929</v>
      </c>
      <c r="W67" s="230">
        <f t="shared" si="6"/>
        <v>1054180992900283</v>
      </c>
      <c r="X67" s="230">
        <f t="shared" si="6"/>
        <v>1083021486680630.6</v>
      </c>
      <c r="Y67" s="230">
        <f t="shared" si="6"/>
        <v>1110881225848154</v>
      </c>
      <c r="Z67" s="230">
        <f t="shared" si="6"/>
        <v>1137675295225234.3</v>
      </c>
      <c r="AA67" s="230">
        <f t="shared" si="6"/>
        <v>1163323917068880.5</v>
      </c>
      <c r="AB67" s="230">
        <f t="shared" si="6"/>
        <v>1187752898619723.8</v>
      </c>
      <c r="AC67" s="230">
        <f t="shared" si="6"/>
        <v>1210894026134367.8</v>
      </c>
      <c r="AD67" s="230">
        <f t="shared" si="6"/>
        <v>1232685402863066</v>
      </c>
      <c r="AE67" s="230">
        <f t="shared" si="6"/>
        <v>1253071729183192.8</v>
      </c>
      <c r="AF67" s="230">
        <f t="shared" si="7"/>
        <v>1272004523842274.5</v>
      </c>
      <c r="AG67" s="230">
        <f t="shared" si="7"/>
        <v>1289442285991284</v>
      </c>
      <c r="AH67" s="230">
        <f t="shared" si="7"/>
        <v>1305350598388637.5</v>
      </c>
      <c r="AI67" s="230">
        <f t="shared" si="7"/>
        <v>1319702172818387.8</v>
      </c>
      <c r="AJ67" s="230">
        <f t="shared" si="7"/>
        <v>1332476839384292.8</v>
      </c>
      <c r="AK67" s="230">
        <f t="shared" si="7"/>
        <v>1343661481907468.8</v>
      </c>
      <c r="AL67" s="230">
        <f t="shared" si="7"/>
        <v>1353249922163572.8</v>
      </c>
      <c r="AM67" s="230">
        <f t="shared" si="7"/>
        <v>1361242756141381.3</v>
      </c>
      <c r="AN67" s="230">
        <f t="shared" si="7"/>
        <v>1367647145885408.5</v>
      </c>
      <c r="AO67" s="230">
        <f t="shared" si="7"/>
        <v>1372476570798727.8</v>
      </c>
      <c r="AP67" s="230">
        <f t="shared" si="7"/>
        <v>1375750542528230.5</v>
      </c>
      <c r="AQ67" s="230">
        <f t="shared" si="7"/>
        <v>1377034356418821.5</v>
      </c>
    </row>
    <row r="68" spans="1:43" x14ac:dyDescent="0.25">
      <c r="A68" s="105" t="s">
        <v>107</v>
      </c>
      <c r="B68" s="230">
        <f t="shared" si="4"/>
        <v>216159411308569.44</v>
      </c>
      <c r="C68" s="230">
        <f t="shared" si="4"/>
        <v>219569915113713.5</v>
      </c>
      <c r="D68" s="230">
        <f t="shared" si="4"/>
        <v>255777650876463.81</v>
      </c>
      <c r="E68" s="230">
        <f t="shared" si="4"/>
        <v>274372997584572.88</v>
      </c>
      <c r="F68" s="230">
        <f t="shared" si="4"/>
        <v>285925956830244.88</v>
      </c>
      <c r="G68" s="230">
        <f t="shared" si="4"/>
        <v>294889937379631.19</v>
      </c>
      <c r="H68" s="230">
        <f t="shared" si="4"/>
        <v>306823070118033.56</v>
      </c>
      <c r="I68" s="230">
        <f t="shared" si="4"/>
        <v>319999773568576.38</v>
      </c>
      <c r="J68" s="230">
        <f t="shared" si="4"/>
        <v>333166734110037.31</v>
      </c>
      <c r="K68" s="230">
        <f t="shared" si="4"/>
        <v>346117135615378.38</v>
      </c>
      <c r="L68" s="230">
        <f t="shared" si="5"/>
        <v>358630728954985.63</v>
      </c>
      <c r="M68" s="230">
        <f t="shared" si="5"/>
        <v>370475366897984</v>
      </c>
      <c r="N68" s="230">
        <f t="shared" si="5"/>
        <v>381269095564709.81</v>
      </c>
      <c r="O68" s="230">
        <f t="shared" si="5"/>
        <v>391153971096267.94</v>
      </c>
      <c r="P68" s="230">
        <f t="shared" si="5"/>
        <v>400156777580450.31</v>
      </c>
      <c r="Q68" s="230">
        <f t="shared" si="5"/>
        <v>408320738206540.31</v>
      </c>
      <c r="R68" s="230">
        <f t="shared" si="5"/>
        <v>415703967769315.94</v>
      </c>
      <c r="S68" s="230">
        <f t="shared" si="5"/>
        <v>422174166655634.5</v>
      </c>
      <c r="T68" s="230">
        <f t="shared" si="5"/>
        <v>427945153815130.19</v>
      </c>
      <c r="U68" s="230">
        <f t="shared" si="5"/>
        <v>433039008029014.19</v>
      </c>
      <c r="V68" s="230">
        <f t="shared" si="6"/>
        <v>437482829970578</v>
      </c>
      <c r="W68" s="230">
        <f t="shared" si="6"/>
        <v>441308027166666.38</v>
      </c>
      <c r="X68" s="230">
        <f t="shared" si="6"/>
        <v>444549610804844.94</v>
      </c>
      <c r="Y68" s="230">
        <f t="shared" si="6"/>
        <v>447245520190513.5</v>
      </c>
      <c r="Z68" s="230">
        <f t="shared" si="6"/>
        <v>449435988205794.13</v>
      </c>
      <c r="AA68" s="230">
        <f t="shared" si="6"/>
        <v>451162958625433.75</v>
      </c>
      <c r="AB68" s="230">
        <f t="shared" si="6"/>
        <v>452469563701955.75</v>
      </c>
      <c r="AC68" s="230">
        <f t="shared" si="6"/>
        <v>453399668124311.44</v>
      </c>
      <c r="AD68" s="230">
        <f t="shared" si="6"/>
        <v>453997483345990.75</v>
      </c>
      <c r="AE68" s="230">
        <f t="shared" si="6"/>
        <v>454307254418352.44</v>
      </c>
      <c r="AF68" s="230">
        <f t="shared" si="7"/>
        <v>454373019885836.38</v>
      </c>
      <c r="AG68" s="230">
        <f t="shared" si="7"/>
        <v>454238444021264.06</v>
      </c>
      <c r="AH68" s="230">
        <f t="shared" si="7"/>
        <v>453946719709661.38</v>
      </c>
      <c r="AI68" s="230">
        <f t="shared" si="7"/>
        <v>453540539626743.69</v>
      </c>
      <c r="AJ68" s="230">
        <f t="shared" si="7"/>
        <v>453062132995521.75</v>
      </c>
      <c r="AK68" s="230">
        <f t="shared" si="7"/>
        <v>452553365129035.88</v>
      </c>
      <c r="AL68" s="230">
        <f t="shared" si="7"/>
        <v>452055897164686.88</v>
      </c>
      <c r="AM68" s="230">
        <f t="shared" si="7"/>
        <v>451611403851668.75</v>
      </c>
      <c r="AN68" s="230">
        <f t="shared" si="7"/>
        <v>451261847955564</v>
      </c>
      <c r="AO68" s="230">
        <f t="shared" si="7"/>
        <v>451049810785195.25</v>
      </c>
      <c r="AP68" s="230">
        <f t="shared" si="7"/>
        <v>451018879524301.75</v>
      </c>
      <c r="AQ68" s="230">
        <f t="shared" si="7"/>
        <v>451063437679402.13</v>
      </c>
    </row>
    <row r="69" spans="1:43" x14ac:dyDescent="0.25">
      <c r="A69" s="105" t="s">
        <v>108</v>
      </c>
      <c r="B69" s="230">
        <f t="shared" si="4"/>
        <v>169158900504464.94</v>
      </c>
      <c r="C69" s="230">
        <f t="shared" si="4"/>
        <v>193986086605516.16</v>
      </c>
      <c r="D69" s="230">
        <f t="shared" si="4"/>
        <v>212617729004041.34</v>
      </c>
      <c r="E69" s="230">
        <f t="shared" si="4"/>
        <v>227535219098303.28</v>
      </c>
      <c r="F69" s="230">
        <f t="shared" si="4"/>
        <v>253037131880249.31</v>
      </c>
      <c r="G69" s="230">
        <f t="shared" si="4"/>
        <v>269311986584431.81</v>
      </c>
      <c r="H69" s="230">
        <f t="shared" si="4"/>
        <v>285577545006846</v>
      </c>
      <c r="I69" s="230">
        <f t="shared" si="4"/>
        <v>294539594313388.13</v>
      </c>
      <c r="J69" s="230">
        <f t="shared" si="4"/>
        <v>303530089233368.81</v>
      </c>
      <c r="K69" s="230">
        <f t="shared" si="4"/>
        <v>312548999581706.75</v>
      </c>
      <c r="L69" s="230">
        <f t="shared" si="5"/>
        <v>321596295173320.81</v>
      </c>
      <c r="M69" s="230">
        <f t="shared" si="5"/>
        <v>330671945823129.75</v>
      </c>
      <c r="N69" s="230">
        <f t="shared" si="5"/>
        <v>335341123099195.13</v>
      </c>
      <c r="O69" s="230">
        <f t="shared" si="5"/>
        <v>340020365459042.56</v>
      </c>
      <c r="P69" s="230">
        <f t="shared" si="5"/>
        <v>344709665799725.13</v>
      </c>
      <c r="Q69" s="230">
        <f t="shared" si="5"/>
        <v>349409017018295.81</v>
      </c>
      <c r="R69" s="230">
        <f t="shared" si="5"/>
        <v>354118412011807.31</v>
      </c>
      <c r="S69" s="230">
        <f t="shared" si="5"/>
        <v>353304421350742.38</v>
      </c>
      <c r="T69" s="230">
        <f t="shared" si="5"/>
        <v>352488818439388.13</v>
      </c>
      <c r="U69" s="230">
        <f t="shared" si="5"/>
        <v>351671603618007.31</v>
      </c>
      <c r="V69" s="230">
        <f t="shared" si="6"/>
        <v>350852777226862.63</v>
      </c>
      <c r="W69" s="230">
        <f t="shared" si="6"/>
        <v>350032339606216.44</v>
      </c>
      <c r="X69" s="230">
        <f t="shared" si="6"/>
        <v>349210291096331.56</v>
      </c>
      <c r="Y69" s="230">
        <f t="shared" si="6"/>
        <v>348386632037470.56</v>
      </c>
      <c r="Z69" s="230">
        <f t="shared" si="6"/>
        <v>347561362769896.13</v>
      </c>
      <c r="AA69" s="230">
        <f t="shared" si="6"/>
        <v>346734483633870.69</v>
      </c>
      <c r="AB69" s="230">
        <f t="shared" si="6"/>
        <v>345905994969657.13</v>
      </c>
      <c r="AC69" s="230">
        <f t="shared" si="6"/>
        <v>345075897117517.81</v>
      </c>
      <c r="AD69" s="230">
        <f t="shared" si="6"/>
        <v>344244190417715.56</v>
      </c>
      <c r="AE69" s="230">
        <f t="shared" si="6"/>
        <v>343410875210512.88</v>
      </c>
      <c r="AF69" s="230">
        <f t="shared" si="7"/>
        <v>342575951836172.44</v>
      </c>
      <c r="AG69" s="230">
        <f t="shared" si="7"/>
        <v>341739420634956.69</v>
      </c>
      <c r="AH69" s="230">
        <f t="shared" si="7"/>
        <v>341552685670594.38</v>
      </c>
      <c r="AI69" s="230">
        <f t="shared" si="7"/>
        <v>341365286411147</v>
      </c>
      <c r="AJ69" s="230">
        <f t="shared" si="7"/>
        <v>341177222992719.69</v>
      </c>
      <c r="AK69" s="230">
        <f t="shared" si="7"/>
        <v>340988495551417.56</v>
      </c>
      <c r="AL69" s="230">
        <f t="shared" si="7"/>
        <v>340799104223345.44</v>
      </c>
      <c r="AM69" s="230">
        <f t="shared" si="7"/>
        <v>340391129087574.25</v>
      </c>
      <c r="AN69" s="230">
        <f t="shared" si="7"/>
        <v>339982176280330.06</v>
      </c>
      <c r="AO69" s="230">
        <f t="shared" si="7"/>
        <v>339572246005770.44</v>
      </c>
      <c r="AP69" s="230">
        <f t="shared" si="7"/>
        <v>339161338468053</v>
      </c>
      <c r="AQ69" s="230">
        <f t="shared" si="7"/>
        <v>338637379870975.69</v>
      </c>
    </row>
    <row r="70" spans="1:43" x14ac:dyDescent="0.25">
      <c r="A70" s="105" t="s">
        <v>109</v>
      </c>
      <c r="B70" s="230">
        <f t="shared" si="4"/>
        <v>115937168346343.58</v>
      </c>
      <c r="C70" s="230">
        <f t="shared" si="4"/>
        <v>111457196989128.25</v>
      </c>
      <c r="D70" s="230">
        <f t="shared" si="4"/>
        <v>129505214322632.22</v>
      </c>
      <c r="E70" s="230">
        <f t="shared" si="4"/>
        <v>130914738685888.05</v>
      </c>
      <c r="F70" s="230">
        <f t="shared" si="4"/>
        <v>135923612478940.75</v>
      </c>
      <c r="G70" s="230">
        <f t="shared" si="4"/>
        <v>138818625642933.44</v>
      </c>
      <c r="H70" s="230">
        <f t="shared" si="4"/>
        <v>142431684205899.34</v>
      </c>
      <c r="I70" s="230">
        <f t="shared" si="4"/>
        <v>146147449205917.03</v>
      </c>
      <c r="J70" s="230">
        <f t="shared" si="4"/>
        <v>149477890457210.09</v>
      </c>
      <c r="K70" s="230">
        <f t="shared" si="4"/>
        <v>152399432588426.19</v>
      </c>
      <c r="L70" s="230">
        <f t="shared" si="5"/>
        <v>154892357085071.09</v>
      </c>
      <c r="M70" s="230">
        <f t="shared" si="5"/>
        <v>156941014385951.69</v>
      </c>
      <c r="N70" s="230">
        <f t="shared" si="5"/>
        <v>158468929464475.13</v>
      </c>
      <c r="O70" s="230">
        <f t="shared" si="5"/>
        <v>159598964753110.94</v>
      </c>
      <c r="P70" s="230">
        <f t="shared" si="5"/>
        <v>160395540565906.81</v>
      </c>
      <c r="Q70" s="230">
        <f t="shared" si="5"/>
        <v>160926949652867.13</v>
      </c>
      <c r="R70" s="230">
        <f t="shared" si="5"/>
        <v>161264040140319.19</v>
      </c>
      <c r="S70" s="230">
        <f t="shared" si="5"/>
        <v>161394872891126.16</v>
      </c>
      <c r="T70" s="230">
        <f t="shared" si="5"/>
        <v>161412982640544.66</v>
      </c>
      <c r="U70" s="230">
        <f t="shared" si="5"/>
        <v>161327874268460.53</v>
      </c>
      <c r="V70" s="230">
        <f t="shared" si="6"/>
        <v>161149243270890.41</v>
      </c>
      <c r="W70" s="230">
        <f t="shared" si="6"/>
        <v>160886917147351.56</v>
      </c>
      <c r="X70" s="230">
        <f t="shared" si="6"/>
        <v>160550802213686.94</v>
      </c>
      <c r="Y70" s="230">
        <f t="shared" si="6"/>
        <v>160150836104584.69</v>
      </c>
      <c r="Z70" s="230">
        <f t="shared" si="6"/>
        <v>159696946146546.66</v>
      </c>
      <c r="AA70" s="230">
        <f t="shared" si="6"/>
        <v>159199013707529.06</v>
      </c>
      <c r="AB70" s="230">
        <f t="shared" si="6"/>
        <v>158666844564518.25</v>
      </c>
      <c r="AC70" s="230">
        <f t="shared" si="6"/>
        <v>158110145275246.09</v>
      </c>
      <c r="AD70" s="230">
        <f t="shared" si="6"/>
        <v>157538505495342.97</v>
      </c>
      <c r="AE70" s="230">
        <f t="shared" si="6"/>
        <v>156961386147392.34</v>
      </c>
      <c r="AF70" s="230">
        <f t="shared" si="7"/>
        <v>156388113323568.56</v>
      </c>
      <c r="AG70" s="230">
        <f t="shared" si="7"/>
        <v>155827877788501.56</v>
      </c>
      <c r="AH70" s="230">
        <f t="shared" si="7"/>
        <v>155289739943503.53</v>
      </c>
      <c r="AI70" s="230">
        <f t="shared" si="7"/>
        <v>154782640116944.28</v>
      </c>
      <c r="AJ70" s="230">
        <f t="shared" si="7"/>
        <v>154315414058101.91</v>
      </c>
      <c r="AK70" s="230">
        <f t="shared" si="7"/>
        <v>153896813532904.38</v>
      </c>
      <c r="AL70" s="230">
        <f t="shared" si="7"/>
        <v>153535531949404.41</v>
      </c>
      <c r="AM70" s="230">
        <f t="shared" si="7"/>
        <v>153240234978424.91</v>
      </c>
      <c r="AN70" s="230">
        <f t="shared" si="7"/>
        <v>153019596180532.91</v>
      </c>
      <c r="AO70" s="230">
        <f t="shared" si="7"/>
        <v>152882337704398.91</v>
      </c>
      <c r="AP70" s="230">
        <f t="shared" si="7"/>
        <v>152837276183976.06</v>
      </c>
      <c r="AQ70" s="230">
        <f t="shared" si="7"/>
        <v>152842355409472.53</v>
      </c>
    </row>
    <row r="71" spans="1:43" x14ac:dyDescent="0.25">
      <c r="A71" s="105" t="s">
        <v>110</v>
      </c>
      <c r="B71" s="230">
        <f t="shared" si="4"/>
        <v>312974187271704.75</v>
      </c>
      <c r="C71" s="230">
        <f t="shared" si="4"/>
        <v>334734199258737.25</v>
      </c>
      <c r="D71" s="230">
        <f t="shared" si="4"/>
        <v>403289344545443.75</v>
      </c>
      <c r="E71" s="230">
        <f t="shared" si="4"/>
        <v>393346437876897.63</v>
      </c>
      <c r="F71" s="230">
        <f t="shared" si="4"/>
        <v>410567798958512.63</v>
      </c>
      <c r="G71" s="230">
        <f t="shared" si="4"/>
        <v>424661186318965.25</v>
      </c>
      <c r="H71" s="230">
        <f t="shared" si="4"/>
        <v>442244781640162.06</v>
      </c>
      <c r="I71" s="230">
        <f t="shared" si="4"/>
        <v>459684778281565.06</v>
      </c>
      <c r="J71" s="230">
        <f t="shared" si="4"/>
        <v>475194739443722.81</v>
      </c>
      <c r="K71" s="230">
        <f t="shared" si="4"/>
        <v>488868939468661.31</v>
      </c>
      <c r="L71" s="230">
        <f t="shared" si="5"/>
        <v>500861684474776.69</v>
      </c>
      <c r="M71" s="230">
        <f t="shared" si="5"/>
        <v>511379062645974.06</v>
      </c>
      <c r="N71" s="230">
        <f t="shared" si="5"/>
        <v>520401414037836.13</v>
      </c>
      <c r="O71" s="230">
        <f t="shared" si="5"/>
        <v>528354869077656.44</v>
      </c>
      <c r="P71" s="230">
        <f t="shared" si="5"/>
        <v>535427330839457</v>
      </c>
      <c r="Q71" s="230">
        <f t="shared" si="5"/>
        <v>541824686757025.38</v>
      </c>
      <c r="R71" s="230">
        <f t="shared" si="5"/>
        <v>547767582812605.81</v>
      </c>
      <c r="S71" s="230">
        <f t="shared" si="5"/>
        <v>553195887443271.31</v>
      </c>
      <c r="T71" s="230">
        <f t="shared" si="5"/>
        <v>558395816169090.19</v>
      </c>
      <c r="U71" s="230">
        <f t="shared" si="5"/>
        <v>563366274569883.25</v>
      </c>
      <c r="V71" s="230">
        <f t="shared" si="6"/>
        <v>568106671849696</v>
      </c>
      <c r="W71" s="230">
        <f t="shared" si="6"/>
        <v>572616910935945.63</v>
      </c>
      <c r="X71" s="230">
        <f t="shared" si="6"/>
        <v>576897377257439.5</v>
      </c>
      <c r="Y71" s="230">
        <f t="shared" si="6"/>
        <v>580948926304892.5</v>
      </c>
      <c r="Z71" s="230">
        <f t="shared" si="6"/>
        <v>584772870079677.75</v>
      </c>
      <c r="AA71" s="230">
        <f t="shared" si="6"/>
        <v>588370962537861.5</v>
      </c>
      <c r="AB71" s="230">
        <f t="shared" si="6"/>
        <v>591745384137235</v>
      </c>
      <c r="AC71" s="230">
        <f t="shared" si="6"/>
        <v>594898725594939.63</v>
      </c>
      <c r="AD71" s="230">
        <f t="shared" si="6"/>
        <v>597833970962658.5</v>
      </c>
      <c r="AE71" s="230">
        <f t="shared" si="6"/>
        <v>600554480124997.88</v>
      </c>
      <c r="AF71" s="230">
        <f t="shared" si="7"/>
        <v>603063970824854.88</v>
      </c>
      <c r="AG71" s="230">
        <f t="shared" si="7"/>
        <v>605366500317243.25</v>
      </c>
      <c r="AH71" s="230">
        <f t="shared" si="7"/>
        <v>607466446750187</v>
      </c>
      <c r="AI71" s="230">
        <f t="shared" si="7"/>
        <v>609368490368108.75</v>
      </c>
      <c r="AJ71" s="230">
        <f t="shared" si="7"/>
        <v>611077594629530.13</v>
      </c>
      <c r="AK71" s="230">
        <f t="shared" si="7"/>
        <v>612598987327010.25</v>
      </c>
      <c r="AL71" s="230">
        <f t="shared" si="7"/>
        <v>613938141793070.75</v>
      </c>
      <c r="AM71" s="230">
        <f t="shared" si="7"/>
        <v>615100758271464.88</v>
      </c>
      <c r="AN71" s="230">
        <f t="shared" si="7"/>
        <v>616092745528589.38</v>
      </c>
      <c r="AO71" s="230">
        <f t="shared" si="7"/>
        <v>616920202775103.25</v>
      </c>
      <c r="AP71" s="230">
        <f t="shared" si="7"/>
        <v>617589401963085.38</v>
      </c>
      <c r="AQ71" s="230">
        <f t="shared" si="7"/>
        <v>617900978457417.63</v>
      </c>
    </row>
    <row r="72" spans="1:43" x14ac:dyDescent="0.25">
      <c r="A72" s="105" t="s">
        <v>111</v>
      </c>
      <c r="B72" s="230">
        <f t="shared" si="4"/>
        <v>63414481644601.148</v>
      </c>
      <c r="C72" s="230">
        <f t="shared" si="4"/>
        <v>57845013463928.055</v>
      </c>
      <c r="D72" s="230">
        <f t="shared" si="4"/>
        <v>73226039627205.234</v>
      </c>
      <c r="E72" s="230">
        <f t="shared" si="4"/>
        <v>76842252846136.141</v>
      </c>
      <c r="F72" s="230">
        <f t="shared" si="4"/>
        <v>82683356761992.234</v>
      </c>
      <c r="G72" s="230">
        <f t="shared" si="4"/>
        <v>91890575334285.891</v>
      </c>
      <c r="H72" s="230">
        <f t="shared" si="4"/>
        <v>104136530027959.31</v>
      </c>
      <c r="I72" s="230">
        <f t="shared" si="4"/>
        <v>116538532215705.47</v>
      </c>
      <c r="J72" s="230">
        <f t="shared" si="4"/>
        <v>128087996465213.2</v>
      </c>
      <c r="K72" s="230">
        <f t="shared" si="4"/>
        <v>138854415107088.44</v>
      </c>
      <c r="L72" s="230">
        <f t="shared" si="5"/>
        <v>149095059220489.69</v>
      </c>
      <c r="M72" s="230">
        <f t="shared" si="5"/>
        <v>159242516835732.28</v>
      </c>
      <c r="N72" s="230">
        <f t="shared" si="5"/>
        <v>169694453137439.22</v>
      </c>
      <c r="O72" s="230">
        <f t="shared" si="5"/>
        <v>180626223966957.47</v>
      </c>
      <c r="P72" s="230">
        <f t="shared" si="5"/>
        <v>192030416314174.69</v>
      </c>
      <c r="Q72" s="230">
        <f t="shared" si="5"/>
        <v>203895118921278.84</v>
      </c>
      <c r="R72" s="230">
        <f t="shared" si="5"/>
        <v>216203510680741.53</v>
      </c>
      <c r="S72" s="230">
        <f t="shared" si="5"/>
        <v>228828931323479.53</v>
      </c>
      <c r="T72" s="230">
        <f t="shared" si="5"/>
        <v>241835561966337.38</v>
      </c>
      <c r="U72" s="230">
        <f t="shared" si="5"/>
        <v>255188015147235</v>
      </c>
      <c r="V72" s="230">
        <f t="shared" si="6"/>
        <v>268844463885925.91</v>
      </c>
      <c r="W72" s="230">
        <f t="shared" si="6"/>
        <v>282756418589095.25</v>
      </c>
      <c r="X72" s="230">
        <f t="shared" si="6"/>
        <v>296868579002253.88</v>
      </c>
      <c r="Y72" s="230">
        <f t="shared" si="6"/>
        <v>311118773887208.06</v>
      </c>
      <c r="Z72" s="230">
        <f t="shared" si="6"/>
        <v>325438000866449.44</v>
      </c>
      <c r="AA72" s="230">
        <f t="shared" si="6"/>
        <v>339750578264904.06</v>
      </c>
      <c r="AB72" s="230">
        <f t="shared" si="6"/>
        <v>353974419755186</v>
      </c>
      <c r="AC72" s="230">
        <f t="shared" si="6"/>
        <v>368021441143056.69</v>
      </c>
      <c r="AD72" s="230">
        <f t="shared" si="6"/>
        <v>381798106694273.94</v>
      </c>
      <c r="AE72" s="230">
        <f t="shared" si="6"/>
        <v>395206119995221.13</v>
      </c>
      <c r="AF72" s="230">
        <f t="shared" si="7"/>
        <v>408143261466444.63</v>
      </c>
      <c r="AG72" s="230">
        <f t="shared" si="7"/>
        <v>420504371337974.06</v>
      </c>
      <c r="AH72" s="230">
        <f t="shared" si="7"/>
        <v>432182473195719.25</v>
      </c>
      <c r="AI72" s="230">
        <f t="shared" si="7"/>
        <v>443070029188674.31</v>
      </c>
      <c r="AJ72" s="230">
        <f t="shared" si="7"/>
        <v>453060313738226.69</v>
      </c>
      <c r="AK72" s="230">
        <f t="shared" si="7"/>
        <v>462048888226343.63</v>
      </c>
      <c r="AL72" s="230">
        <f t="shared" si="7"/>
        <v>469935154791042.38</v>
      </c>
      <c r="AM72" s="230">
        <f t="shared" si="7"/>
        <v>476623963174743.19</v>
      </c>
      <c r="AN72" s="230">
        <f t="shared" si="7"/>
        <v>482027240715927.19</v>
      </c>
      <c r="AO72" s="230">
        <f t="shared" si="7"/>
        <v>486065612216678.19</v>
      </c>
      <c r="AP72" s="230">
        <f t="shared" si="7"/>
        <v>488669973729057.44</v>
      </c>
      <c r="AQ72" s="230">
        <f t="shared" si="7"/>
        <v>489619448896316.31</v>
      </c>
    </row>
    <row r="73" spans="1:43" x14ac:dyDescent="0.25">
      <c r="A73" s="105" t="s">
        <v>112</v>
      </c>
      <c r="B73" s="230">
        <f t="shared" si="4"/>
        <v>239916515672055.38</v>
      </c>
      <c r="C73" s="230">
        <f t="shared" si="4"/>
        <v>262712249130407.56</v>
      </c>
      <c r="D73" s="230">
        <f t="shared" si="4"/>
        <v>310280947769092.19</v>
      </c>
      <c r="E73" s="230">
        <f t="shared" si="4"/>
        <v>333585078851835.56</v>
      </c>
      <c r="F73" s="230">
        <f t="shared" si="4"/>
        <v>352760310824392.5</v>
      </c>
      <c r="G73" s="230">
        <f t="shared" si="4"/>
        <v>378661274533439</v>
      </c>
      <c r="H73" s="230">
        <f t="shared" si="4"/>
        <v>412335747940371.25</v>
      </c>
      <c r="I73" s="230">
        <f t="shared" si="4"/>
        <v>445962677949429.56</v>
      </c>
      <c r="J73" s="230">
        <f t="shared" si="4"/>
        <v>476900882065829.63</v>
      </c>
      <c r="K73" s="230">
        <f t="shared" si="4"/>
        <v>505412318148065.75</v>
      </c>
      <c r="L73" s="230">
        <f t="shared" si="5"/>
        <v>532063643839828</v>
      </c>
      <c r="M73" s="230">
        <f t="shared" si="5"/>
        <v>557698001349016.94</v>
      </c>
      <c r="N73" s="230">
        <f t="shared" si="5"/>
        <v>583165857870266</v>
      </c>
      <c r="O73" s="230">
        <f t="shared" si="5"/>
        <v>608683622454758.5</v>
      </c>
      <c r="P73" s="230">
        <f t="shared" si="5"/>
        <v>634260673636158.75</v>
      </c>
      <c r="Q73" s="230">
        <f t="shared" si="5"/>
        <v>659921446647811.25</v>
      </c>
      <c r="R73" s="230">
        <f t="shared" si="5"/>
        <v>685706502400929.63</v>
      </c>
      <c r="S73" s="230">
        <f t="shared" si="5"/>
        <v>711622787702311.75</v>
      </c>
      <c r="T73" s="230">
        <f t="shared" si="5"/>
        <v>737661259983508</v>
      </c>
      <c r="U73" s="230">
        <f t="shared" si="5"/>
        <v>763766288656410.38</v>
      </c>
      <c r="V73" s="230">
        <f t="shared" si="6"/>
        <v>789876822271750.75</v>
      </c>
      <c r="W73" s="230">
        <f t="shared" si="6"/>
        <v>815925826271221.25</v>
      </c>
      <c r="X73" s="230">
        <f t="shared" si="6"/>
        <v>841839750935170.13</v>
      </c>
      <c r="Y73" s="230">
        <f t="shared" si="6"/>
        <v>867538055036082.25</v>
      </c>
      <c r="Z73" s="230">
        <f t="shared" si="6"/>
        <v>892932813289790.75</v>
      </c>
      <c r="AA73" s="230">
        <f t="shared" si="6"/>
        <v>917928437712691</v>
      </c>
      <c r="AB73" s="230">
        <f t="shared" si="6"/>
        <v>942421544259528.5</v>
      </c>
      <c r="AC73" s="230">
        <f t="shared" si="6"/>
        <v>966300996443085</v>
      </c>
      <c r="AD73" s="230">
        <f t="shared" si="6"/>
        <v>989448156838751.5</v>
      </c>
      <c r="AE73" s="230">
        <f t="shared" si="6"/>
        <v>1011737375282087.5</v>
      </c>
      <c r="AF73" s="230">
        <f t="shared" si="7"/>
        <v>1033036739031132.8</v>
      </c>
      <c r="AG73" s="230">
        <f t="shared" si="7"/>
        <v>1053209105082224</v>
      </c>
      <c r="AH73" s="230">
        <f t="shared" si="7"/>
        <v>1072113428146708.5</v>
      </c>
      <c r="AI73" s="230">
        <f t="shared" si="7"/>
        <v>1089606389532717.8</v>
      </c>
      <c r="AJ73" s="230">
        <f t="shared" si="7"/>
        <v>1105544322427239.5</v>
      </c>
      <c r="AK73" s="230">
        <f t="shared" si="7"/>
        <v>1119785418026583.8</v>
      </c>
      <c r="AL73" s="230">
        <f t="shared" si="7"/>
        <v>1132192184903107.5</v>
      </c>
      <c r="AM73" s="230">
        <f t="shared" si="7"/>
        <v>1142634121307740.8</v>
      </c>
      <c r="AN73" s="230">
        <f t="shared" si="7"/>
        <v>1150990547273023</v>
      </c>
      <c r="AO73" s="230">
        <f t="shared" si="7"/>
        <v>1157153530966787</v>
      </c>
      <c r="AP73" s="230">
        <f t="shared" si="7"/>
        <v>1161030832387289.8</v>
      </c>
      <c r="AQ73" s="230">
        <f t="shared" si="7"/>
        <v>1162160614664508</v>
      </c>
    </row>
    <row r="74" spans="1:43" x14ac:dyDescent="0.25">
      <c r="A74" s="106" t="s">
        <v>276</v>
      </c>
      <c r="B74" s="239">
        <f t="shared" si="4"/>
        <v>338386247116500</v>
      </c>
      <c r="C74" s="239">
        <f t="shared" si="4"/>
        <v>345186361492500</v>
      </c>
      <c r="D74" s="239">
        <f t="shared" si="4"/>
        <v>375918906871357.31</v>
      </c>
      <c r="E74" s="239">
        <f t="shared" si="4"/>
        <v>371828778754778.13</v>
      </c>
      <c r="F74" s="239">
        <f t="shared" si="4"/>
        <v>397322111708680.81</v>
      </c>
      <c r="G74" s="239">
        <f t="shared" si="4"/>
        <v>418129162646385.44</v>
      </c>
      <c r="H74" s="239">
        <f t="shared" si="4"/>
        <v>435941380738961.19</v>
      </c>
      <c r="I74" s="239">
        <f t="shared" si="4"/>
        <v>459582960319056.31</v>
      </c>
      <c r="J74" s="239">
        <f t="shared" si="4"/>
        <v>480096567644311.44</v>
      </c>
      <c r="K74" s="239">
        <f t="shared" si="4"/>
        <v>500199721056672.25</v>
      </c>
      <c r="L74" s="239">
        <f t="shared" si="5"/>
        <v>519815251806855</v>
      </c>
      <c r="M74" s="239">
        <f t="shared" si="5"/>
        <v>541899847342931.31</v>
      </c>
      <c r="N74" s="239">
        <f t="shared" si="5"/>
        <v>557011350026808.88</v>
      </c>
      <c r="O74" s="239">
        <f t="shared" si="5"/>
        <v>574454301355153.25</v>
      </c>
      <c r="P74" s="239">
        <f t="shared" si="5"/>
        <v>591154189883142.63</v>
      </c>
      <c r="Q74" s="239">
        <f t="shared" si="5"/>
        <v>607072369506860.63</v>
      </c>
      <c r="R74" s="239">
        <f t="shared" si="5"/>
        <v>620892968298265.25</v>
      </c>
      <c r="S74" s="239">
        <f t="shared" si="5"/>
        <v>636117192643633.13</v>
      </c>
      <c r="T74" s="239">
        <f t="shared" si="5"/>
        <v>649195939230745.38</v>
      </c>
      <c r="U74" s="239">
        <f t="shared" si="5"/>
        <v>661411400308885.5</v>
      </c>
      <c r="V74" s="239">
        <f t="shared" si="6"/>
        <v>672768020630185.75</v>
      </c>
      <c r="W74" s="239">
        <f t="shared" si="6"/>
        <v>683277854536012.38</v>
      </c>
      <c r="X74" s="239">
        <f t="shared" si="6"/>
        <v>692960140125031.25</v>
      </c>
      <c r="Y74" s="239">
        <f t="shared" si="6"/>
        <v>701840825939297.5</v>
      </c>
      <c r="Z74" s="239">
        <f t="shared" si="6"/>
        <v>709952063426203</v>
      </c>
      <c r="AA74" s="239">
        <f t="shared" si="6"/>
        <v>717331678014955.13</v>
      </c>
      <c r="AB74" s="239">
        <f t="shared" si="6"/>
        <v>724022631004524.5</v>
      </c>
      <c r="AC74" s="239">
        <f t="shared" si="6"/>
        <v>730072483643233.25</v>
      </c>
      <c r="AD74" s="239">
        <f t="shared" si="6"/>
        <v>735532873834636</v>
      </c>
      <c r="AE74" s="239">
        <f t="shared" si="6"/>
        <v>740459014875531.13</v>
      </c>
      <c r="AF74" s="239">
        <f t="shared" si="7"/>
        <v>744909224562038.63</v>
      </c>
      <c r="AG74" s="239">
        <f t="shared" si="7"/>
        <v>748944491927687.75</v>
      </c>
      <c r="AH74" s="239">
        <f t="shared" si="7"/>
        <v>752628087837851.13</v>
      </c>
      <c r="AI74" s="239">
        <f t="shared" si="7"/>
        <v>756025224688271.75</v>
      </c>
      <c r="AJ74" s="239">
        <f t="shared" si="7"/>
        <v>759202769567263.13</v>
      </c>
      <c r="AK74" s="239">
        <f t="shared" si="7"/>
        <v>762229014463167.38</v>
      </c>
      <c r="AL74" s="239">
        <f t="shared" si="7"/>
        <v>765173506448281</v>
      </c>
      <c r="AM74" s="239">
        <f t="shared" si="7"/>
        <v>768106940261634</v>
      </c>
      <c r="AN74" s="239">
        <f t="shared" si="7"/>
        <v>771101115357031.63</v>
      </c>
      <c r="AO74" s="239">
        <f t="shared" si="7"/>
        <v>774228959288617.88</v>
      </c>
      <c r="AP74" s="239">
        <f t="shared" si="7"/>
        <v>777564619281311.5</v>
      </c>
      <c r="AQ74" s="239">
        <f t="shared" si="7"/>
        <v>781084707406340.13</v>
      </c>
    </row>
    <row r="75" spans="1:43" x14ac:dyDescent="0.25">
      <c r="B75" s="473">
        <f>SUM(B50:B74)/$A$77</f>
        <v>41607.180173041292</v>
      </c>
      <c r="C75" s="473">
        <f t="shared" ref="C75:J75" si="8">SUM(C50:C74)/$A$77</f>
        <v>43179.887418906772</v>
      </c>
      <c r="D75" s="473">
        <f t="shared" si="8"/>
        <v>48123.649608807689</v>
      </c>
      <c r="E75" s="473">
        <f t="shared" si="8"/>
        <v>49482.735644635191</v>
      </c>
      <c r="F75" s="473">
        <f t="shared" si="8"/>
        <v>53155.650562788418</v>
      </c>
      <c r="G75" s="473">
        <f t="shared" si="8"/>
        <v>55772.840655086497</v>
      </c>
      <c r="H75" s="473">
        <f t="shared" si="8"/>
        <v>58548.654643268594</v>
      </c>
      <c r="I75" s="473">
        <f t="shared" si="8"/>
        <v>60901.159103758102</v>
      </c>
      <c r="J75" s="473">
        <f t="shared" si="8"/>
        <v>63122.136502881418</v>
      </c>
    </row>
    <row r="76" spans="1:43" ht="14.4" x14ac:dyDescent="0.25">
      <c r="A76" s="472" t="s">
        <v>726</v>
      </c>
    </row>
    <row r="77" spans="1:43" x14ac:dyDescent="0.25">
      <c r="A77" s="472">
        <v>341214163312.79419</v>
      </c>
    </row>
    <row r="81" spans="9:9" x14ac:dyDescent="0.25">
      <c r="I81">
        <v>51143.662232932555</v>
      </c>
    </row>
  </sheetData>
  <phoneticPr fontId="3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EDB7-4D08-4DA3-BA55-C297C2C23B0B}">
  <dimension ref="A1:AZ45"/>
  <sheetViews>
    <sheetView topLeftCell="U27" zoomScale="90" zoomScaleNormal="90" workbookViewId="0">
      <selection activeCell="AV2" sqref="AV2:AW44"/>
    </sheetView>
  </sheetViews>
  <sheetFormatPr defaultRowHeight="13.8" x14ac:dyDescent="0.25"/>
  <cols>
    <col min="1" max="1" width="34.109375" customWidth="1"/>
    <col min="4" max="4" width="10.77734375" customWidth="1"/>
    <col min="9" max="9" width="9" customWidth="1"/>
    <col min="13" max="13" width="9.33203125" customWidth="1"/>
    <col min="14" max="14" width="8.88671875" customWidth="1"/>
    <col min="18" max="18" width="8.6640625" customWidth="1"/>
    <col min="19" max="19" width="9.6640625" customWidth="1"/>
    <col min="43" max="43" width="8.44140625" customWidth="1"/>
  </cols>
  <sheetData>
    <row r="1" spans="1:52" x14ac:dyDescent="0.25">
      <c r="B1" s="30">
        <v>2019</v>
      </c>
      <c r="C1" s="24">
        <v>2020</v>
      </c>
      <c r="D1" s="448">
        <v>2021</v>
      </c>
      <c r="E1" s="448">
        <v>2022</v>
      </c>
      <c r="F1" s="448">
        <v>2023</v>
      </c>
      <c r="G1" s="448">
        <v>2024</v>
      </c>
      <c r="H1" s="448">
        <v>2025</v>
      </c>
      <c r="I1" s="24">
        <v>2026</v>
      </c>
      <c r="J1" s="24">
        <v>2027</v>
      </c>
      <c r="K1" s="24">
        <v>2028</v>
      </c>
      <c r="L1" s="24">
        <v>2029</v>
      </c>
      <c r="M1" s="448">
        <v>2030</v>
      </c>
      <c r="N1" s="24">
        <v>2031</v>
      </c>
      <c r="O1" s="24">
        <v>2032</v>
      </c>
      <c r="P1" s="24">
        <v>2033</v>
      </c>
      <c r="Q1" s="24">
        <v>2034</v>
      </c>
      <c r="R1" s="448">
        <v>2035</v>
      </c>
      <c r="S1" s="24">
        <v>2036</v>
      </c>
      <c r="T1" s="24">
        <v>2037</v>
      </c>
      <c r="U1" s="24">
        <v>2038</v>
      </c>
      <c r="V1" s="24">
        <v>2039</v>
      </c>
      <c r="W1" s="24">
        <v>2040</v>
      </c>
      <c r="X1" s="24">
        <v>2041</v>
      </c>
      <c r="Y1" s="24">
        <v>2042</v>
      </c>
      <c r="Z1" s="24">
        <v>2043</v>
      </c>
      <c r="AA1" s="24">
        <v>2044</v>
      </c>
      <c r="AB1" s="24">
        <v>2045</v>
      </c>
      <c r="AC1" s="24">
        <v>2046</v>
      </c>
      <c r="AD1" s="24">
        <v>2047</v>
      </c>
      <c r="AE1" s="24">
        <v>2048</v>
      </c>
      <c r="AF1" s="24">
        <v>2049</v>
      </c>
      <c r="AG1" s="24">
        <v>2050</v>
      </c>
      <c r="AH1" s="24">
        <v>2051</v>
      </c>
      <c r="AI1" s="24">
        <v>2052</v>
      </c>
      <c r="AJ1" s="24">
        <v>2053</v>
      </c>
      <c r="AK1" s="24">
        <v>2054</v>
      </c>
      <c r="AL1" s="24">
        <v>2055</v>
      </c>
      <c r="AM1" s="24">
        <v>2056</v>
      </c>
      <c r="AN1" s="24">
        <v>2057</v>
      </c>
      <c r="AO1" s="24">
        <v>2058</v>
      </c>
      <c r="AP1" s="24">
        <v>2059</v>
      </c>
      <c r="AQ1" s="451">
        <v>2060</v>
      </c>
      <c r="AS1" s="95">
        <v>2021</v>
      </c>
      <c r="AT1" s="45">
        <v>2022</v>
      </c>
      <c r="AU1" s="45">
        <v>2023</v>
      </c>
      <c r="AV1" s="45">
        <v>2024</v>
      </c>
      <c r="AW1" s="224">
        <v>2025</v>
      </c>
      <c r="AX1" s="215" t="s">
        <v>354</v>
      </c>
      <c r="AY1" s="215" t="s">
        <v>404</v>
      </c>
      <c r="AZ1" s="215" t="s">
        <v>405</v>
      </c>
    </row>
    <row r="2" spans="1:52" x14ac:dyDescent="0.25">
      <c r="A2" s="151" t="s">
        <v>287</v>
      </c>
      <c r="B2" s="440">
        <f>'Energy Use 2019'!O64</f>
        <v>0.39386846724539032</v>
      </c>
      <c r="C2" s="440">
        <f>'Energy Use 2020'!O64</f>
        <v>0.38847069940267387</v>
      </c>
      <c r="D2" s="449">
        <f>C2*(1-AS2)</f>
        <v>0.36710481093552677</v>
      </c>
      <c r="E2" s="449">
        <f>D2*(1-AT2)</f>
        <v>0.36526928688084914</v>
      </c>
      <c r="F2" s="449">
        <f t="shared" ref="F2:H2" si="0">E2*(1-AU2)</f>
        <v>0.36161659401204066</v>
      </c>
      <c r="G2" s="449">
        <f t="shared" si="0"/>
        <v>0.35872366125994432</v>
      </c>
      <c r="H2" s="449">
        <f t="shared" si="0"/>
        <v>0.35657131929238467</v>
      </c>
      <c r="I2" s="450">
        <f>H2+($M2-$H2)/5</f>
        <v>0.35592949091765835</v>
      </c>
      <c r="J2" s="450">
        <f t="shared" ref="J2:L2" si="1">I2+($M2-$H2)/5</f>
        <v>0.35528766254293204</v>
      </c>
      <c r="K2" s="450">
        <f t="shared" si="1"/>
        <v>0.35464583416820572</v>
      </c>
      <c r="L2" s="450">
        <f t="shared" si="1"/>
        <v>0.3540040057934794</v>
      </c>
      <c r="M2" s="449">
        <f>H2*(1-AX2)</f>
        <v>0.3533621774187532</v>
      </c>
      <c r="N2" s="450">
        <f>M2+($R2-$M2)/5</f>
        <v>0.35286747037036692</v>
      </c>
      <c r="O2" s="450">
        <f t="shared" ref="O2:Q2" si="2">N2+($R2-$M2)/5</f>
        <v>0.35237276332198064</v>
      </c>
      <c r="P2" s="450">
        <f t="shared" si="2"/>
        <v>0.35187805627359436</v>
      </c>
      <c r="Q2" s="450">
        <f t="shared" si="2"/>
        <v>0.35138334922520809</v>
      </c>
      <c r="R2" s="449">
        <f>M2*(1-AY2)</f>
        <v>0.35088864217682192</v>
      </c>
      <c r="S2" s="450">
        <f>R2+($AQ2-$R2)/25</f>
        <v>0.35081846444838655</v>
      </c>
      <c r="T2" s="450">
        <f t="shared" ref="T2:AP2" si="3">S2+($AQ2-$R2)/25</f>
        <v>0.35074828671995117</v>
      </c>
      <c r="U2" s="450">
        <f t="shared" si="3"/>
        <v>0.3506781089915158</v>
      </c>
      <c r="V2" s="450">
        <f t="shared" si="3"/>
        <v>0.35060793126308043</v>
      </c>
      <c r="W2" s="450">
        <f t="shared" si="3"/>
        <v>0.35053775353464506</v>
      </c>
      <c r="X2" s="450">
        <f t="shared" si="3"/>
        <v>0.35046757580620969</v>
      </c>
      <c r="Y2" s="450">
        <f t="shared" si="3"/>
        <v>0.35039739807777431</v>
      </c>
      <c r="Z2" s="450">
        <f t="shared" si="3"/>
        <v>0.35032722034933894</v>
      </c>
      <c r="AA2" s="450">
        <f t="shared" si="3"/>
        <v>0.35025704262090357</v>
      </c>
      <c r="AB2" s="450">
        <f t="shared" si="3"/>
        <v>0.3501868648924682</v>
      </c>
      <c r="AC2" s="450">
        <f t="shared" si="3"/>
        <v>0.35011668716403282</v>
      </c>
      <c r="AD2" s="450">
        <f t="shared" si="3"/>
        <v>0.35004650943559745</v>
      </c>
      <c r="AE2" s="450">
        <f t="shared" si="3"/>
        <v>0.34997633170716208</v>
      </c>
      <c r="AF2" s="450">
        <f t="shared" si="3"/>
        <v>0.34990615397872671</v>
      </c>
      <c r="AG2" s="450">
        <f t="shared" si="3"/>
        <v>0.34983597625029134</v>
      </c>
      <c r="AH2" s="450">
        <f t="shared" si="3"/>
        <v>0.34976579852185596</v>
      </c>
      <c r="AI2" s="450">
        <f t="shared" si="3"/>
        <v>0.34969562079342059</v>
      </c>
      <c r="AJ2" s="450">
        <f t="shared" si="3"/>
        <v>0.34962544306498522</v>
      </c>
      <c r="AK2" s="450">
        <f t="shared" si="3"/>
        <v>0.34955526533654985</v>
      </c>
      <c r="AL2" s="450">
        <f t="shared" si="3"/>
        <v>0.34948508760811448</v>
      </c>
      <c r="AM2" s="450">
        <f t="shared" si="3"/>
        <v>0.3494149098796791</v>
      </c>
      <c r="AN2" s="450">
        <f t="shared" si="3"/>
        <v>0.34934473215124373</v>
      </c>
      <c r="AO2" s="450">
        <f t="shared" si="3"/>
        <v>0.34927455442280836</v>
      </c>
      <c r="AP2" s="450">
        <f t="shared" si="3"/>
        <v>0.34920437669437299</v>
      </c>
      <c r="AQ2" s="449">
        <f>R2*(1-AZ2)</f>
        <v>0.34913419896593778</v>
      </c>
      <c r="AS2" s="442">
        <v>5.5E-2</v>
      </c>
      <c r="AT2" s="360">
        <v>5.0000000000000001E-3</v>
      </c>
      <c r="AU2" s="360">
        <v>0.01</v>
      </c>
      <c r="AV2" s="360">
        <v>8.0000000000000002E-3</v>
      </c>
      <c r="AW2" s="273">
        <v>6.0000000000000001E-3</v>
      </c>
      <c r="AX2" s="274">
        <v>8.9999999999999993E-3</v>
      </c>
      <c r="AY2" s="267">
        <v>7.0000000000000001E-3</v>
      </c>
      <c r="AZ2" s="267">
        <v>5.0000000000000001E-3</v>
      </c>
    </row>
    <row r="3" spans="1:52" x14ac:dyDescent="0.25">
      <c r="A3" s="36" t="s">
        <v>2</v>
      </c>
      <c r="B3" s="440">
        <f>'Energy Use 2019'!O65</f>
        <v>0.71683441065053866</v>
      </c>
      <c r="C3" s="440">
        <f>'Energy Use 2020'!O65</f>
        <v>0.67157693608853852</v>
      </c>
      <c r="D3" s="449">
        <f t="shared" ref="D3:D44" si="4">C3*(1-AS3)</f>
        <v>0.63464020460366888</v>
      </c>
      <c r="E3" s="449">
        <f t="shared" ref="E3:E44" si="5">D3*(1-AT3)</f>
        <v>0.63146700358065055</v>
      </c>
      <c r="F3" s="449">
        <f t="shared" ref="F3:F44" si="6">E3*(1-AU3)</f>
        <v>0.62515233354484401</v>
      </c>
      <c r="G3" s="449">
        <f t="shared" ref="G3:G44" si="7">F3*(1-AV3)</f>
        <v>0.62015111487648522</v>
      </c>
      <c r="H3" s="449">
        <f t="shared" ref="H3:H44" si="8">G3*(1-AW3)</f>
        <v>0.61643020818722627</v>
      </c>
      <c r="I3" s="450">
        <f t="shared" ref="I3:L3" si="9">H3+($M3-$H3)/5</f>
        <v>0.61519734777085178</v>
      </c>
      <c r="J3" s="450">
        <f t="shared" si="9"/>
        <v>0.61396448735447728</v>
      </c>
      <c r="K3" s="450">
        <f t="shared" si="9"/>
        <v>0.61273162693810279</v>
      </c>
      <c r="L3" s="450">
        <f t="shared" si="9"/>
        <v>0.6114987665217283</v>
      </c>
      <c r="M3" s="449">
        <f t="shared" ref="M3:M44" si="10">H3*(1-AX3)</f>
        <v>0.61026590610535403</v>
      </c>
      <c r="N3" s="450">
        <f t="shared" ref="N3:Q3" si="11">M3+($R3-$M3)/5</f>
        <v>0.60941153383680657</v>
      </c>
      <c r="O3" s="450">
        <f t="shared" si="11"/>
        <v>0.60855716156825912</v>
      </c>
      <c r="P3" s="450">
        <f t="shared" si="11"/>
        <v>0.60770278929971167</v>
      </c>
      <c r="Q3" s="450">
        <f t="shared" si="11"/>
        <v>0.60684841703116421</v>
      </c>
      <c r="R3" s="449">
        <f t="shared" ref="R3:R44" si="12">M3*(1-AY3)</f>
        <v>0.60599404476261653</v>
      </c>
      <c r="S3" s="450">
        <f t="shared" ref="S3:AP3" si="13">R3+($AQ3-$R3)/25</f>
        <v>0.60587284595366397</v>
      </c>
      <c r="T3" s="450">
        <f t="shared" si="13"/>
        <v>0.60575164714471141</v>
      </c>
      <c r="U3" s="450">
        <f t="shared" si="13"/>
        <v>0.60563044833575885</v>
      </c>
      <c r="V3" s="450">
        <f t="shared" si="13"/>
        <v>0.60550924952680629</v>
      </c>
      <c r="W3" s="450">
        <f t="shared" si="13"/>
        <v>0.60538805071785373</v>
      </c>
      <c r="X3" s="450">
        <f t="shared" si="13"/>
        <v>0.60526685190890117</v>
      </c>
      <c r="Y3" s="450">
        <f t="shared" si="13"/>
        <v>0.60514565309994861</v>
      </c>
      <c r="Z3" s="450">
        <f t="shared" si="13"/>
        <v>0.60502445429099605</v>
      </c>
      <c r="AA3" s="450">
        <f t="shared" si="13"/>
        <v>0.60490325548204349</v>
      </c>
      <c r="AB3" s="450">
        <f t="shared" si="13"/>
        <v>0.60478205667309093</v>
      </c>
      <c r="AC3" s="450">
        <f t="shared" si="13"/>
        <v>0.60466085786413837</v>
      </c>
      <c r="AD3" s="450">
        <f t="shared" si="13"/>
        <v>0.60453965905518581</v>
      </c>
      <c r="AE3" s="450">
        <f t="shared" si="13"/>
        <v>0.60441846024623325</v>
      </c>
      <c r="AF3" s="450">
        <f t="shared" si="13"/>
        <v>0.60429726143728069</v>
      </c>
      <c r="AG3" s="450">
        <f t="shared" si="13"/>
        <v>0.60417606262832813</v>
      </c>
      <c r="AH3" s="450">
        <f t="shared" si="13"/>
        <v>0.60405486381937556</v>
      </c>
      <c r="AI3" s="450">
        <f t="shared" si="13"/>
        <v>0.603933665010423</v>
      </c>
      <c r="AJ3" s="450">
        <f t="shared" si="13"/>
        <v>0.60381246620147044</v>
      </c>
      <c r="AK3" s="450">
        <f t="shared" si="13"/>
        <v>0.60369126739251788</v>
      </c>
      <c r="AL3" s="450">
        <f t="shared" si="13"/>
        <v>0.60357006858356532</v>
      </c>
      <c r="AM3" s="450">
        <f t="shared" si="13"/>
        <v>0.60344886977461276</v>
      </c>
      <c r="AN3" s="450">
        <f t="shared" si="13"/>
        <v>0.6033276709656602</v>
      </c>
      <c r="AO3" s="450">
        <f t="shared" si="13"/>
        <v>0.60320647215670764</v>
      </c>
      <c r="AP3" s="450">
        <f t="shared" si="13"/>
        <v>0.60308527334775508</v>
      </c>
      <c r="AQ3" s="449">
        <f t="shared" ref="AQ3:AQ44" si="14">R3*(1-AZ3)</f>
        <v>0.60296407453880341</v>
      </c>
      <c r="AS3" s="443">
        <v>5.5E-2</v>
      </c>
      <c r="AT3" s="361">
        <v>5.0000000000000001E-3</v>
      </c>
      <c r="AU3" s="361">
        <v>0.01</v>
      </c>
      <c r="AV3" s="361">
        <v>8.0000000000000002E-3</v>
      </c>
      <c r="AW3" s="274">
        <v>6.0000000000000001E-3</v>
      </c>
      <c r="AX3" s="274">
        <v>0.01</v>
      </c>
      <c r="AY3" s="267">
        <v>7.0000000000000001E-3</v>
      </c>
      <c r="AZ3" s="267">
        <v>5.0000000000000001E-3</v>
      </c>
    </row>
    <row r="4" spans="1:52" x14ac:dyDescent="0.25">
      <c r="A4" s="12" t="s">
        <v>3</v>
      </c>
      <c r="B4" s="440">
        <f>'Energy Use 2019'!O66</f>
        <v>3.4589628292075007E-2</v>
      </c>
      <c r="C4" s="440">
        <f>'Energy Use 2020'!O66</f>
        <v>2.2351675804374672E-2</v>
      </c>
      <c r="D4" s="449">
        <f t="shared" si="4"/>
        <v>2.1122333635134063E-2</v>
      </c>
      <c r="E4" s="449">
        <f>D4*(1-AT4)</f>
        <v>2.1016721966958394E-2</v>
      </c>
      <c r="F4" s="449">
        <f t="shared" si="6"/>
        <v>2.0806554747288809E-2</v>
      </c>
      <c r="G4" s="449">
        <f t="shared" si="7"/>
        <v>2.0640102309310498E-2</v>
      </c>
      <c r="H4" s="449">
        <f t="shared" si="8"/>
        <v>2.0516261695454636E-2</v>
      </c>
      <c r="I4" s="450">
        <f t="shared" ref="I4:L4" si="15">H4+($M4-$H4)/5</f>
        <v>2.0475229172063725E-2</v>
      </c>
      <c r="J4" s="450">
        <f t="shared" si="15"/>
        <v>2.0434196648672815E-2</v>
      </c>
      <c r="K4" s="450">
        <f t="shared" si="15"/>
        <v>2.0393164125281905E-2</v>
      </c>
      <c r="L4" s="450">
        <f t="shared" si="15"/>
        <v>2.0352131601890994E-2</v>
      </c>
      <c r="M4" s="449">
        <f t="shared" si="10"/>
        <v>2.0311099078500088E-2</v>
      </c>
      <c r="N4" s="450">
        <f t="shared" ref="N4:Q4" si="16">M4+($R4-$M4)/5</f>
        <v>2.0282663539790188E-2</v>
      </c>
      <c r="O4" s="450">
        <f t="shared" si="16"/>
        <v>2.0254228001080288E-2</v>
      </c>
      <c r="P4" s="450">
        <f t="shared" si="16"/>
        <v>2.0225792462370388E-2</v>
      </c>
      <c r="Q4" s="450">
        <f t="shared" si="16"/>
        <v>2.0197356923660488E-2</v>
      </c>
      <c r="R4" s="449">
        <f t="shared" si="12"/>
        <v>2.0168921384950588E-2</v>
      </c>
      <c r="S4" s="450">
        <f t="shared" ref="S4:AP4" si="17">R4+($AQ4-$R4)/25</f>
        <v>2.0164887600673597E-2</v>
      </c>
      <c r="T4" s="450">
        <f t="shared" si="17"/>
        <v>2.0160853816396606E-2</v>
      </c>
      <c r="U4" s="450">
        <f t="shared" si="17"/>
        <v>2.0156820032119615E-2</v>
      </c>
      <c r="V4" s="450">
        <f t="shared" si="17"/>
        <v>2.0152786247842624E-2</v>
      </c>
      <c r="W4" s="450">
        <f t="shared" si="17"/>
        <v>2.0148752463565633E-2</v>
      </c>
      <c r="X4" s="450">
        <f t="shared" si="17"/>
        <v>2.0144718679288642E-2</v>
      </c>
      <c r="Y4" s="450">
        <f t="shared" si="17"/>
        <v>2.0140684895011651E-2</v>
      </c>
      <c r="Z4" s="450">
        <f t="shared" si="17"/>
        <v>2.0136651110734659E-2</v>
      </c>
      <c r="AA4" s="450">
        <f t="shared" si="17"/>
        <v>2.0132617326457668E-2</v>
      </c>
      <c r="AB4" s="450">
        <f t="shared" si="17"/>
        <v>2.0128583542180677E-2</v>
      </c>
      <c r="AC4" s="450">
        <f t="shared" si="17"/>
        <v>2.0124549757903686E-2</v>
      </c>
      <c r="AD4" s="450">
        <f t="shared" si="17"/>
        <v>2.0120515973626695E-2</v>
      </c>
      <c r="AE4" s="450">
        <f t="shared" si="17"/>
        <v>2.0116482189349704E-2</v>
      </c>
      <c r="AF4" s="450">
        <f t="shared" si="17"/>
        <v>2.0112448405072713E-2</v>
      </c>
      <c r="AG4" s="450">
        <f t="shared" si="17"/>
        <v>2.0108414620795722E-2</v>
      </c>
      <c r="AH4" s="450">
        <f t="shared" si="17"/>
        <v>2.0104380836518731E-2</v>
      </c>
      <c r="AI4" s="450">
        <f t="shared" si="17"/>
        <v>2.010034705224174E-2</v>
      </c>
      <c r="AJ4" s="450">
        <f t="shared" si="17"/>
        <v>2.0096313267964749E-2</v>
      </c>
      <c r="AK4" s="450">
        <f t="shared" si="17"/>
        <v>2.0092279483687758E-2</v>
      </c>
      <c r="AL4" s="450">
        <f t="shared" si="17"/>
        <v>2.0088245699410767E-2</v>
      </c>
      <c r="AM4" s="450">
        <f t="shared" si="17"/>
        <v>2.0084211915133775E-2</v>
      </c>
      <c r="AN4" s="450">
        <f t="shared" si="17"/>
        <v>2.0080178130856784E-2</v>
      </c>
      <c r="AO4" s="450">
        <f t="shared" si="17"/>
        <v>2.0076144346579793E-2</v>
      </c>
      <c r="AP4" s="450">
        <f t="shared" si="17"/>
        <v>2.0072110562302802E-2</v>
      </c>
      <c r="AQ4" s="449">
        <f t="shared" si="14"/>
        <v>2.0068076778025835E-2</v>
      </c>
      <c r="AS4" s="443">
        <v>5.5E-2</v>
      </c>
      <c r="AT4" s="361">
        <v>5.0000000000000001E-3</v>
      </c>
      <c r="AU4" s="361">
        <v>0.01</v>
      </c>
      <c r="AV4" s="361">
        <v>8.0000000000000002E-3</v>
      </c>
      <c r="AW4" s="274">
        <v>6.0000000000000001E-3</v>
      </c>
      <c r="AX4" s="274">
        <v>0.01</v>
      </c>
      <c r="AY4" s="267">
        <v>7.0000000000000001E-3</v>
      </c>
      <c r="AZ4" s="267">
        <v>5.0000000000000001E-3</v>
      </c>
    </row>
    <row r="5" spans="1:52" x14ac:dyDescent="0.25">
      <c r="A5" s="12" t="s">
        <v>4</v>
      </c>
      <c r="B5" s="440">
        <f>'Energy Use 2019'!O67</f>
        <v>0.74928747183971844</v>
      </c>
      <c r="C5" s="440">
        <f>'Energy Use 2020'!O67</f>
        <v>0.77109826953858562</v>
      </c>
      <c r="D5" s="449">
        <f t="shared" si="4"/>
        <v>0.72868786471396341</v>
      </c>
      <c r="E5" s="449">
        <f t="shared" si="5"/>
        <v>0.7250444253903936</v>
      </c>
      <c r="F5" s="449">
        <f t="shared" si="6"/>
        <v>0.71779398113648962</v>
      </c>
      <c r="G5" s="449">
        <f t="shared" si="7"/>
        <v>0.71205162928739774</v>
      </c>
      <c r="H5" s="449">
        <f t="shared" si="8"/>
        <v>0.70777931951167339</v>
      </c>
      <c r="I5" s="450">
        <f t="shared" ref="I5:L5" si="18">H5+($M5-$H5)/5</f>
        <v>0.70636376087265007</v>
      </c>
      <c r="J5" s="450">
        <f t="shared" si="18"/>
        <v>0.70494820223362675</v>
      </c>
      <c r="K5" s="450">
        <f t="shared" si="18"/>
        <v>0.70353264359460344</v>
      </c>
      <c r="L5" s="450">
        <f t="shared" si="18"/>
        <v>0.70211708495558012</v>
      </c>
      <c r="M5" s="449">
        <f t="shared" si="10"/>
        <v>0.70070152631655669</v>
      </c>
      <c r="N5" s="450">
        <f t="shared" ref="N5:Q5" si="19">M5+($R5-$M5)/5</f>
        <v>0.69972054417971352</v>
      </c>
      <c r="O5" s="450">
        <f t="shared" si="19"/>
        <v>0.69873956204287035</v>
      </c>
      <c r="P5" s="450">
        <f t="shared" si="19"/>
        <v>0.69775857990602719</v>
      </c>
      <c r="Q5" s="450">
        <f t="shared" si="19"/>
        <v>0.69677759776918402</v>
      </c>
      <c r="R5" s="449">
        <f t="shared" si="12"/>
        <v>0.69579661563234074</v>
      </c>
      <c r="S5" s="450">
        <f t="shared" ref="S5:AP5" si="20">R5+($AQ5-$R5)/25</f>
        <v>0.69565745630921427</v>
      </c>
      <c r="T5" s="450">
        <f t="shared" si="20"/>
        <v>0.6955182969860878</v>
      </c>
      <c r="U5" s="450">
        <f t="shared" si="20"/>
        <v>0.69537913766296133</v>
      </c>
      <c r="V5" s="450">
        <f t="shared" si="20"/>
        <v>0.69523997833983486</v>
      </c>
      <c r="W5" s="450">
        <f t="shared" si="20"/>
        <v>0.69510081901670839</v>
      </c>
      <c r="X5" s="450">
        <f t="shared" si="20"/>
        <v>0.69496165969358192</v>
      </c>
      <c r="Y5" s="450">
        <f t="shared" si="20"/>
        <v>0.69482250037045545</v>
      </c>
      <c r="Z5" s="450">
        <f t="shared" si="20"/>
        <v>0.69468334104732898</v>
      </c>
      <c r="AA5" s="450">
        <f t="shared" si="20"/>
        <v>0.69454418172420251</v>
      </c>
      <c r="AB5" s="450">
        <f t="shared" si="20"/>
        <v>0.69440502240107604</v>
      </c>
      <c r="AC5" s="450">
        <f t="shared" si="20"/>
        <v>0.69426586307794957</v>
      </c>
      <c r="AD5" s="450">
        <f t="shared" si="20"/>
        <v>0.6941267037548231</v>
      </c>
      <c r="AE5" s="450">
        <f t="shared" si="20"/>
        <v>0.69398754443169663</v>
      </c>
      <c r="AF5" s="450">
        <f t="shared" si="20"/>
        <v>0.69384838510857016</v>
      </c>
      <c r="AG5" s="450">
        <f t="shared" si="20"/>
        <v>0.69370922578544369</v>
      </c>
      <c r="AH5" s="450">
        <f t="shared" si="20"/>
        <v>0.69357006646231723</v>
      </c>
      <c r="AI5" s="450">
        <f t="shared" si="20"/>
        <v>0.69343090713919076</v>
      </c>
      <c r="AJ5" s="450">
        <f t="shared" si="20"/>
        <v>0.69329174781606429</v>
      </c>
      <c r="AK5" s="450">
        <f t="shared" si="20"/>
        <v>0.69315258849293782</v>
      </c>
      <c r="AL5" s="450">
        <f t="shared" si="20"/>
        <v>0.69301342916981135</v>
      </c>
      <c r="AM5" s="450">
        <f t="shared" si="20"/>
        <v>0.69287426984668488</v>
      </c>
      <c r="AN5" s="450">
        <f t="shared" si="20"/>
        <v>0.69273511052355841</v>
      </c>
      <c r="AO5" s="450">
        <f t="shared" si="20"/>
        <v>0.69259595120043194</v>
      </c>
      <c r="AP5" s="450">
        <f t="shared" si="20"/>
        <v>0.69245679187730547</v>
      </c>
      <c r="AQ5" s="449">
        <f t="shared" si="14"/>
        <v>0.692317632554179</v>
      </c>
      <c r="AS5" s="443">
        <v>5.5E-2</v>
      </c>
      <c r="AT5" s="361">
        <v>5.0000000000000001E-3</v>
      </c>
      <c r="AU5" s="361">
        <v>0.01</v>
      </c>
      <c r="AV5" s="361">
        <v>8.0000000000000002E-3</v>
      </c>
      <c r="AW5" s="274">
        <v>6.0000000000000001E-3</v>
      </c>
      <c r="AX5" s="274">
        <v>0.01</v>
      </c>
      <c r="AY5" s="267">
        <v>7.0000000000000001E-3</v>
      </c>
      <c r="AZ5" s="267">
        <v>5.0000000000000001E-3</v>
      </c>
    </row>
    <row r="6" spans="1:52" x14ac:dyDescent="0.25">
      <c r="A6" s="12" t="s">
        <v>5</v>
      </c>
      <c r="B6" s="440">
        <f>'Energy Use 2019'!O68</f>
        <v>0.61438631832444235</v>
      </c>
      <c r="C6" s="440">
        <f>'Energy Use 2020'!O68</f>
        <v>0.57123813965311399</v>
      </c>
      <c r="D6" s="449">
        <f t="shared" si="4"/>
        <v>0.53982004197219269</v>
      </c>
      <c r="E6" s="449">
        <f t="shared" si="5"/>
        <v>0.53712094176233172</v>
      </c>
      <c r="F6" s="449">
        <f t="shared" si="6"/>
        <v>0.53174973234470835</v>
      </c>
      <c r="G6" s="449">
        <f t="shared" si="7"/>
        <v>0.52749573448595066</v>
      </c>
      <c r="H6" s="449">
        <f t="shared" si="8"/>
        <v>0.52433076007903501</v>
      </c>
      <c r="I6" s="450">
        <f t="shared" ref="I6:L6" si="21">H6+($M6-$H6)/5</f>
        <v>0.52328209855887697</v>
      </c>
      <c r="J6" s="450">
        <f t="shared" si="21"/>
        <v>0.52223343703871894</v>
      </c>
      <c r="K6" s="450">
        <f t="shared" si="21"/>
        <v>0.52118477551856091</v>
      </c>
      <c r="L6" s="450">
        <f t="shared" si="21"/>
        <v>0.52013611399840287</v>
      </c>
      <c r="M6" s="449">
        <f t="shared" si="10"/>
        <v>0.51908745247824462</v>
      </c>
      <c r="N6" s="450">
        <f t="shared" ref="N6:Q6" si="22">M6+($R6-$M6)/5</f>
        <v>0.51836073004477512</v>
      </c>
      <c r="O6" s="450">
        <f t="shared" si="22"/>
        <v>0.51763400761130562</v>
      </c>
      <c r="P6" s="450">
        <f t="shared" si="22"/>
        <v>0.51690728517783613</v>
      </c>
      <c r="Q6" s="450">
        <f t="shared" si="22"/>
        <v>0.51618056274436663</v>
      </c>
      <c r="R6" s="449">
        <f t="shared" si="12"/>
        <v>0.51545384031089692</v>
      </c>
      <c r="S6" s="450">
        <f t="shared" ref="S6:AP6" si="23">R6+($AQ6-$R6)/25</f>
        <v>0.51535074954283477</v>
      </c>
      <c r="T6" s="450">
        <f t="shared" si="23"/>
        <v>0.51524765877477263</v>
      </c>
      <c r="U6" s="450">
        <f t="shared" si="23"/>
        <v>0.51514456800671049</v>
      </c>
      <c r="V6" s="450">
        <f t="shared" si="23"/>
        <v>0.51504147723864835</v>
      </c>
      <c r="W6" s="450">
        <f t="shared" si="23"/>
        <v>0.51493838647058621</v>
      </c>
      <c r="X6" s="450">
        <f t="shared" si="23"/>
        <v>0.51483529570252407</v>
      </c>
      <c r="Y6" s="450">
        <f t="shared" si="23"/>
        <v>0.51473220493446192</v>
      </c>
      <c r="Z6" s="450">
        <f t="shared" si="23"/>
        <v>0.51462911416639978</v>
      </c>
      <c r="AA6" s="450">
        <f t="shared" si="23"/>
        <v>0.51452602339833764</v>
      </c>
      <c r="AB6" s="450">
        <f t="shared" si="23"/>
        <v>0.5144229326302755</v>
      </c>
      <c r="AC6" s="450">
        <f t="shared" si="23"/>
        <v>0.51431984186221336</v>
      </c>
      <c r="AD6" s="450">
        <f t="shared" si="23"/>
        <v>0.51421675109415121</v>
      </c>
      <c r="AE6" s="450">
        <f t="shared" si="23"/>
        <v>0.51411366032608907</v>
      </c>
      <c r="AF6" s="450">
        <f t="shared" si="23"/>
        <v>0.51401056955802693</v>
      </c>
      <c r="AG6" s="450">
        <f t="shared" si="23"/>
        <v>0.51390747878996479</v>
      </c>
      <c r="AH6" s="450">
        <f t="shared" si="23"/>
        <v>0.51380438802190265</v>
      </c>
      <c r="AI6" s="450">
        <f t="shared" si="23"/>
        <v>0.51370129725384051</v>
      </c>
      <c r="AJ6" s="450">
        <f t="shared" si="23"/>
        <v>0.51359820648577836</v>
      </c>
      <c r="AK6" s="450">
        <f t="shared" si="23"/>
        <v>0.51349511571771622</v>
      </c>
      <c r="AL6" s="450">
        <f t="shared" si="23"/>
        <v>0.51339202494965408</v>
      </c>
      <c r="AM6" s="450">
        <f t="shared" si="23"/>
        <v>0.51328893418159194</v>
      </c>
      <c r="AN6" s="450">
        <f t="shared" si="23"/>
        <v>0.5131858434135298</v>
      </c>
      <c r="AO6" s="450">
        <f t="shared" si="23"/>
        <v>0.51308275264546765</v>
      </c>
      <c r="AP6" s="450">
        <f t="shared" si="23"/>
        <v>0.51297966187740551</v>
      </c>
      <c r="AQ6" s="449">
        <f t="shared" si="14"/>
        <v>0.51287657110934248</v>
      </c>
      <c r="AS6" s="443">
        <v>5.5E-2</v>
      </c>
      <c r="AT6" s="361">
        <v>5.0000000000000001E-3</v>
      </c>
      <c r="AU6" s="361">
        <v>0.01</v>
      </c>
      <c r="AV6" s="361">
        <v>8.0000000000000002E-3</v>
      </c>
      <c r="AW6" s="274">
        <v>6.0000000000000001E-3</v>
      </c>
      <c r="AX6" s="274">
        <v>0.01</v>
      </c>
      <c r="AY6" s="267">
        <v>7.0000000000000001E-3</v>
      </c>
      <c r="AZ6" s="267">
        <v>5.0000000000000001E-3</v>
      </c>
    </row>
    <row r="7" spans="1:52" x14ac:dyDescent="0.25">
      <c r="A7" s="12" t="s">
        <v>6</v>
      </c>
      <c r="B7" s="440">
        <f>'Energy Use 2019'!O69</f>
        <v>0.67269797058865777</v>
      </c>
      <c r="C7" s="440">
        <f>'Energy Use 2020'!O69</f>
        <v>0.54874581380907783</v>
      </c>
      <c r="D7" s="449">
        <f t="shared" si="4"/>
        <v>0.51856479404957856</v>
      </c>
      <c r="E7" s="449">
        <f t="shared" si="5"/>
        <v>0.51597197007933071</v>
      </c>
      <c r="F7" s="449">
        <f t="shared" si="6"/>
        <v>0.51081225037853739</v>
      </c>
      <c r="G7" s="449">
        <f t="shared" si="7"/>
        <v>0.5067257523755091</v>
      </c>
      <c r="H7" s="449">
        <f t="shared" si="8"/>
        <v>0.50368539786125599</v>
      </c>
      <c r="I7" s="450">
        <f t="shared" ref="I7:L7" si="24">H7+($M7-$H7)/5</f>
        <v>0.50267802706553344</v>
      </c>
      <c r="J7" s="450">
        <f t="shared" si="24"/>
        <v>0.50167065626981089</v>
      </c>
      <c r="K7" s="450">
        <f t="shared" si="24"/>
        <v>0.50066328547408834</v>
      </c>
      <c r="L7" s="450">
        <f t="shared" si="24"/>
        <v>0.49965591467836584</v>
      </c>
      <c r="M7" s="449">
        <f t="shared" si="10"/>
        <v>0.4986485438826434</v>
      </c>
      <c r="N7" s="450">
        <f t="shared" ref="N7:Q7" si="25">M7+($R7-$M7)/5</f>
        <v>0.49795043592120769</v>
      </c>
      <c r="O7" s="450">
        <f t="shared" si="25"/>
        <v>0.49725232795977198</v>
      </c>
      <c r="P7" s="450">
        <f t="shared" si="25"/>
        <v>0.49655421999833627</v>
      </c>
      <c r="Q7" s="450">
        <f t="shared" si="25"/>
        <v>0.49585611203690055</v>
      </c>
      <c r="R7" s="449">
        <f t="shared" si="12"/>
        <v>0.4951580040754649</v>
      </c>
      <c r="S7" s="450">
        <f t="shared" ref="S7:AP7" si="26">R7+($AQ7-$R7)/25</f>
        <v>0.49505897247464981</v>
      </c>
      <c r="T7" s="450">
        <f t="shared" si="26"/>
        <v>0.49495994087383471</v>
      </c>
      <c r="U7" s="450">
        <f t="shared" si="26"/>
        <v>0.49486090927301962</v>
      </c>
      <c r="V7" s="450">
        <f t="shared" si="26"/>
        <v>0.49476187767220453</v>
      </c>
      <c r="W7" s="450">
        <f t="shared" si="26"/>
        <v>0.49466284607138944</v>
      </c>
      <c r="X7" s="450">
        <f t="shared" si="26"/>
        <v>0.49456381447057435</v>
      </c>
      <c r="Y7" s="450">
        <f t="shared" si="26"/>
        <v>0.49446478286975926</v>
      </c>
      <c r="Z7" s="450">
        <f t="shared" si="26"/>
        <v>0.49436575126894416</v>
      </c>
      <c r="AA7" s="450">
        <f t="shared" si="26"/>
        <v>0.49426671966812907</v>
      </c>
      <c r="AB7" s="450">
        <f t="shared" si="26"/>
        <v>0.49416768806731398</v>
      </c>
      <c r="AC7" s="450">
        <f t="shared" si="26"/>
        <v>0.49406865646649889</v>
      </c>
      <c r="AD7" s="450">
        <f t="shared" si="26"/>
        <v>0.4939696248656838</v>
      </c>
      <c r="AE7" s="450">
        <f t="shared" si="26"/>
        <v>0.49387059326486871</v>
      </c>
      <c r="AF7" s="450">
        <f t="shared" si="26"/>
        <v>0.49377156166405362</v>
      </c>
      <c r="AG7" s="450">
        <f t="shared" si="26"/>
        <v>0.49367253006323852</v>
      </c>
      <c r="AH7" s="450">
        <f t="shared" si="26"/>
        <v>0.49357349846242343</v>
      </c>
      <c r="AI7" s="450">
        <f t="shared" si="26"/>
        <v>0.49347446686160834</v>
      </c>
      <c r="AJ7" s="450">
        <f t="shared" si="26"/>
        <v>0.49337543526079325</v>
      </c>
      <c r="AK7" s="450">
        <f t="shared" si="26"/>
        <v>0.49327640365997816</v>
      </c>
      <c r="AL7" s="450">
        <f t="shared" si="26"/>
        <v>0.49317737205916307</v>
      </c>
      <c r="AM7" s="450">
        <f t="shared" si="26"/>
        <v>0.49307834045834797</v>
      </c>
      <c r="AN7" s="450">
        <f t="shared" si="26"/>
        <v>0.49297930885753288</v>
      </c>
      <c r="AO7" s="450">
        <f t="shared" si="26"/>
        <v>0.49288027725671779</v>
      </c>
      <c r="AP7" s="450">
        <f t="shared" si="26"/>
        <v>0.4927812456559027</v>
      </c>
      <c r="AQ7" s="449">
        <f t="shared" si="14"/>
        <v>0.49268221405508755</v>
      </c>
      <c r="AS7" s="443">
        <v>5.5E-2</v>
      </c>
      <c r="AT7" s="361">
        <v>5.0000000000000001E-3</v>
      </c>
      <c r="AU7" s="361">
        <v>0.01</v>
      </c>
      <c r="AV7" s="361">
        <v>8.0000000000000002E-3</v>
      </c>
      <c r="AW7" s="274">
        <v>6.0000000000000001E-3</v>
      </c>
      <c r="AX7" s="274">
        <v>0.01</v>
      </c>
      <c r="AY7" s="267">
        <v>7.0000000000000001E-3</v>
      </c>
      <c r="AZ7" s="267">
        <v>5.0000000000000001E-3</v>
      </c>
    </row>
    <row r="8" spans="1:52" x14ac:dyDescent="0.25">
      <c r="A8" s="12" t="s">
        <v>7</v>
      </c>
      <c r="B8" s="440">
        <f>'Energy Use 2019'!O70</f>
        <v>2.4947144694371832E-2</v>
      </c>
      <c r="C8" s="440">
        <f>'Energy Use 2020'!O70</f>
        <v>1.5250756939850894E-2</v>
      </c>
      <c r="D8" s="449">
        <f t="shared" si="4"/>
        <v>1.4411965308159094E-2</v>
      </c>
      <c r="E8" s="449">
        <f t="shared" si="5"/>
        <v>1.4339905481618299E-2</v>
      </c>
      <c r="F8" s="449">
        <f t="shared" si="6"/>
        <v>1.4196506426802116E-2</v>
      </c>
      <c r="G8" s="449">
        <f t="shared" si="7"/>
        <v>1.4082934375387698E-2</v>
      </c>
      <c r="H8" s="449">
        <f t="shared" si="8"/>
        <v>1.3998436769135373E-2</v>
      </c>
      <c r="I8" s="450">
        <f t="shared" ref="I8:L8" si="27">H8+($M8-$H8)/5</f>
        <v>1.3970439895597103E-2</v>
      </c>
      <c r="J8" s="450">
        <f t="shared" si="27"/>
        <v>1.3942443022058833E-2</v>
      </c>
      <c r="K8" s="450">
        <f t="shared" si="27"/>
        <v>1.3914446148520563E-2</v>
      </c>
      <c r="L8" s="450">
        <f t="shared" si="27"/>
        <v>1.3886449274982293E-2</v>
      </c>
      <c r="M8" s="449">
        <f t="shared" si="10"/>
        <v>1.3858452401444019E-2</v>
      </c>
      <c r="N8" s="450">
        <f t="shared" ref="N8:Q8" si="28">M8+($R8-$M8)/5</f>
        <v>1.3839050568081997E-2</v>
      </c>
      <c r="O8" s="450">
        <f t="shared" si="28"/>
        <v>1.3819648734719974E-2</v>
      </c>
      <c r="P8" s="450">
        <f t="shared" si="28"/>
        <v>1.3800246901357952E-2</v>
      </c>
      <c r="Q8" s="450">
        <f t="shared" si="28"/>
        <v>1.378084506799593E-2</v>
      </c>
      <c r="R8" s="449">
        <f t="shared" si="12"/>
        <v>1.3761443234633911E-2</v>
      </c>
      <c r="S8" s="450">
        <f t="shared" ref="S8:AP8" si="29">R8+($AQ8-$R8)/25</f>
        <v>1.3758690945986984E-2</v>
      </c>
      <c r="T8" s="450">
        <f t="shared" si="29"/>
        <v>1.3755938657340056E-2</v>
      </c>
      <c r="U8" s="450">
        <f t="shared" si="29"/>
        <v>1.3753186368693129E-2</v>
      </c>
      <c r="V8" s="450">
        <f t="shared" si="29"/>
        <v>1.3750434080046201E-2</v>
      </c>
      <c r="W8" s="450">
        <f t="shared" si="29"/>
        <v>1.3747681791399274E-2</v>
      </c>
      <c r="X8" s="450">
        <f t="shared" si="29"/>
        <v>1.3744929502752346E-2</v>
      </c>
      <c r="Y8" s="450">
        <f t="shared" si="29"/>
        <v>1.3742177214105419E-2</v>
      </c>
      <c r="Z8" s="450">
        <f t="shared" si="29"/>
        <v>1.3739424925458491E-2</v>
      </c>
      <c r="AA8" s="450">
        <f t="shared" si="29"/>
        <v>1.3736672636811564E-2</v>
      </c>
      <c r="AB8" s="450">
        <f t="shared" si="29"/>
        <v>1.3733920348164636E-2</v>
      </c>
      <c r="AC8" s="450">
        <f t="shared" si="29"/>
        <v>1.3731168059517709E-2</v>
      </c>
      <c r="AD8" s="450">
        <f t="shared" si="29"/>
        <v>1.3728415770870781E-2</v>
      </c>
      <c r="AE8" s="450">
        <f t="shared" si="29"/>
        <v>1.3725663482223854E-2</v>
      </c>
      <c r="AF8" s="450">
        <f t="shared" si="29"/>
        <v>1.3722911193576926E-2</v>
      </c>
      <c r="AG8" s="450">
        <f t="shared" si="29"/>
        <v>1.3720158904929999E-2</v>
      </c>
      <c r="AH8" s="450">
        <f t="shared" si="29"/>
        <v>1.3717406616283071E-2</v>
      </c>
      <c r="AI8" s="450">
        <f t="shared" si="29"/>
        <v>1.3714654327636144E-2</v>
      </c>
      <c r="AJ8" s="450">
        <f t="shared" si="29"/>
        <v>1.3711902038989216E-2</v>
      </c>
      <c r="AK8" s="450">
        <f t="shared" si="29"/>
        <v>1.3709149750342289E-2</v>
      </c>
      <c r="AL8" s="450">
        <f t="shared" si="29"/>
        <v>1.3706397461695361E-2</v>
      </c>
      <c r="AM8" s="450">
        <f t="shared" si="29"/>
        <v>1.3703645173048434E-2</v>
      </c>
      <c r="AN8" s="450">
        <f t="shared" si="29"/>
        <v>1.3700892884401506E-2</v>
      </c>
      <c r="AO8" s="450">
        <f t="shared" si="29"/>
        <v>1.3698140595754579E-2</v>
      </c>
      <c r="AP8" s="450">
        <f t="shared" si="29"/>
        <v>1.3695388307107651E-2</v>
      </c>
      <c r="AQ8" s="449">
        <f t="shared" si="14"/>
        <v>1.3692636018460741E-2</v>
      </c>
      <c r="AS8" s="443">
        <v>5.5E-2</v>
      </c>
      <c r="AT8" s="361">
        <v>5.0000000000000001E-3</v>
      </c>
      <c r="AU8" s="361">
        <v>0.01</v>
      </c>
      <c r="AV8" s="361">
        <v>8.0000000000000002E-3</v>
      </c>
      <c r="AW8" s="274">
        <v>6.0000000000000001E-3</v>
      </c>
      <c r="AX8" s="274">
        <v>0.01</v>
      </c>
      <c r="AY8" s="267">
        <v>7.0000000000000001E-3</v>
      </c>
      <c r="AZ8" s="267">
        <v>5.0000000000000001E-3</v>
      </c>
    </row>
    <row r="9" spans="1:52" x14ac:dyDescent="0.25">
      <c r="A9" s="12" t="s">
        <v>8</v>
      </c>
      <c r="B9" s="440">
        <f>'Energy Use 2019'!O71</f>
        <v>0.44776119402985076</v>
      </c>
      <c r="C9" s="440">
        <f>'Energy Use 2020'!O71</f>
        <v>0.96216417216696104</v>
      </c>
      <c r="D9" s="449">
        <f t="shared" si="4"/>
        <v>0.90924514269777812</v>
      </c>
      <c r="E9" s="449">
        <f t="shared" si="5"/>
        <v>0.90469891698428917</v>
      </c>
      <c r="F9" s="449">
        <f t="shared" si="6"/>
        <v>0.89565192781444625</v>
      </c>
      <c r="G9" s="449">
        <f t="shared" si="7"/>
        <v>0.88848671239193067</v>
      </c>
      <c r="H9" s="449">
        <f t="shared" si="8"/>
        <v>0.88315579211757911</v>
      </c>
      <c r="I9" s="450">
        <f t="shared" ref="I9:L9" si="30">H9+($M9-$H9)/5</f>
        <v>0.88138948053334398</v>
      </c>
      <c r="J9" s="450">
        <f t="shared" si="30"/>
        <v>0.87962316894910886</v>
      </c>
      <c r="K9" s="450">
        <f t="shared" si="30"/>
        <v>0.87785685736487373</v>
      </c>
      <c r="L9" s="450">
        <f t="shared" si="30"/>
        <v>0.87609054578063861</v>
      </c>
      <c r="M9" s="449">
        <f t="shared" si="10"/>
        <v>0.87432423419640326</v>
      </c>
      <c r="N9" s="450">
        <f t="shared" ref="N9:Q9" si="31">M9+($R9-$M9)/5</f>
        <v>0.87310018026852831</v>
      </c>
      <c r="O9" s="450">
        <f t="shared" si="31"/>
        <v>0.87187612634065337</v>
      </c>
      <c r="P9" s="450">
        <f t="shared" si="31"/>
        <v>0.87065207241277842</v>
      </c>
      <c r="Q9" s="450">
        <f t="shared" si="31"/>
        <v>0.86942801848490348</v>
      </c>
      <c r="R9" s="449">
        <f t="shared" si="12"/>
        <v>0.86820396455702842</v>
      </c>
      <c r="S9" s="450">
        <f t="shared" ref="S9:AP9" si="32">R9+($AQ9-$R9)/25</f>
        <v>0.86803032376411704</v>
      </c>
      <c r="T9" s="450">
        <f t="shared" si="32"/>
        <v>0.86785668297120566</v>
      </c>
      <c r="U9" s="450">
        <f t="shared" si="32"/>
        <v>0.86768304217829428</v>
      </c>
      <c r="V9" s="450">
        <f t="shared" si="32"/>
        <v>0.86750940138538291</v>
      </c>
      <c r="W9" s="450">
        <f t="shared" si="32"/>
        <v>0.86733576059247153</v>
      </c>
      <c r="X9" s="450">
        <f t="shared" si="32"/>
        <v>0.86716211979956015</v>
      </c>
      <c r="Y9" s="450">
        <f t="shared" si="32"/>
        <v>0.86698847900664877</v>
      </c>
      <c r="Z9" s="450">
        <f t="shared" si="32"/>
        <v>0.86681483821373739</v>
      </c>
      <c r="AA9" s="450">
        <f t="shared" si="32"/>
        <v>0.86664119742082601</v>
      </c>
      <c r="AB9" s="450">
        <f t="shared" si="32"/>
        <v>0.86646755662791464</v>
      </c>
      <c r="AC9" s="450">
        <f t="shared" si="32"/>
        <v>0.86629391583500326</v>
      </c>
      <c r="AD9" s="450">
        <f t="shared" si="32"/>
        <v>0.86612027504209188</v>
      </c>
      <c r="AE9" s="450">
        <f t="shared" si="32"/>
        <v>0.8659466342491805</v>
      </c>
      <c r="AF9" s="450">
        <f t="shared" si="32"/>
        <v>0.86577299345626912</v>
      </c>
      <c r="AG9" s="450">
        <f t="shared" si="32"/>
        <v>0.86559935266335775</v>
      </c>
      <c r="AH9" s="450">
        <f t="shared" si="32"/>
        <v>0.86542571187044637</v>
      </c>
      <c r="AI9" s="450">
        <f t="shared" si="32"/>
        <v>0.86525207107753499</v>
      </c>
      <c r="AJ9" s="450">
        <f t="shared" si="32"/>
        <v>0.86507843028462361</v>
      </c>
      <c r="AK9" s="450">
        <f t="shared" si="32"/>
        <v>0.86490478949171223</v>
      </c>
      <c r="AL9" s="450">
        <f t="shared" si="32"/>
        <v>0.86473114869880086</v>
      </c>
      <c r="AM9" s="450">
        <f t="shared" si="32"/>
        <v>0.86455750790588948</v>
      </c>
      <c r="AN9" s="450">
        <f t="shared" si="32"/>
        <v>0.8643838671129781</v>
      </c>
      <c r="AO9" s="450">
        <f t="shared" si="32"/>
        <v>0.86421022632006672</v>
      </c>
      <c r="AP9" s="450">
        <f t="shared" si="32"/>
        <v>0.86403658552715534</v>
      </c>
      <c r="AQ9" s="449">
        <f t="shared" si="14"/>
        <v>0.8638629447342433</v>
      </c>
      <c r="AS9" s="443">
        <v>5.5E-2</v>
      </c>
      <c r="AT9" s="361">
        <v>5.0000000000000001E-3</v>
      </c>
      <c r="AU9" s="361">
        <v>0.01</v>
      </c>
      <c r="AV9" s="361">
        <v>8.0000000000000002E-3</v>
      </c>
      <c r="AW9" s="274">
        <v>6.0000000000000001E-3</v>
      </c>
      <c r="AX9" s="274">
        <v>0.01</v>
      </c>
      <c r="AY9" s="267">
        <v>7.0000000000000001E-3</v>
      </c>
      <c r="AZ9" s="267">
        <v>5.0000000000000001E-3</v>
      </c>
    </row>
    <row r="10" spans="1:52" x14ac:dyDescent="0.25">
      <c r="A10" s="12" t="s">
        <v>9</v>
      </c>
      <c r="B10" s="440">
        <f>'Energy Use 2019'!O72</f>
        <v>0.45665264428119151</v>
      </c>
      <c r="C10" s="440">
        <f>'Energy Use 2020'!O72</f>
        <v>0.38838914311274952</v>
      </c>
      <c r="D10" s="449">
        <f t="shared" si="4"/>
        <v>0.36702774024154827</v>
      </c>
      <c r="E10" s="449">
        <f t="shared" si="5"/>
        <v>0.36519260154034056</v>
      </c>
      <c r="F10" s="449">
        <f t="shared" si="6"/>
        <v>0.36154067552493713</v>
      </c>
      <c r="G10" s="449">
        <f t="shared" si="7"/>
        <v>0.35864835012073765</v>
      </c>
      <c r="H10" s="449">
        <f t="shared" si="8"/>
        <v>0.35649646002001323</v>
      </c>
      <c r="I10" s="450">
        <f t="shared" ref="I10:L10" si="33">H10+($M10-$H10)/5</f>
        <v>0.35578346709997322</v>
      </c>
      <c r="J10" s="450">
        <f t="shared" si="33"/>
        <v>0.3550704741799332</v>
      </c>
      <c r="K10" s="450">
        <f t="shared" si="33"/>
        <v>0.35435748125989319</v>
      </c>
      <c r="L10" s="450">
        <f t="shared" si="33"/>
        <v>0.35364448833985318</v>
      </c>
      <c r="M10" s="449">
        <f t="shared" si="10"/>
        <v>0.35293149541981311</v>
      </c>
      <c r="N10" s="450">
        <f t="shared" ref="N10:Q10" si="34">M10+($R10-$M10)/5</f>
        <v>0.35243739132622537</v>
      </c>
      <c r="O10" s="450">
        <f t="shared" si="34"/>
        <v>0.35194328723263762</v>
      </c>
      <c r="P10" s="450">
        <f t="shared" si="34"/>
        <v>0.35144918313904988</v>
      </c>
      <c r="Q10" s="450">
        <f t="shared" si="34"/>
        <v>0.35095507904546214</v>
      </c>
      <c r="R10" s="449">
        <f t="shared" si="12"/>
        <v>0.35046097495187439</v>
      </c>
      <c r="S10" s="450">
        <f t="shared" ref="S10:AP10" si="35">R10+($AQ10-$R10)/25</f>
        <v>0.35039088275688401</v>
      </c>
      <c r="T10" s="450">
        <f t="shared" si="35"/>
        <v>0.35032079056189364</v>
      </c>
      <c r="U10" s="450">
        <f t="shared" si="35"/>
        <v>0.35025069836690326</v>
      </c>
      <c r="V10" s="450">
        <f t="shared" si="35"/>
        <v>0.35018060617191288</v>
      </c>
      <c r="W10" s="450">
        <f t="shared" si="35"/>
        <v>0.3501105139769225</v>
      </c>
      <c r="X10" s="450">
        <f t="shared" si="35"/>
        <v>0.35004042178193212</v>
      </c>
      <c r="Y10" s="450">
        <f t="shared" si="35"/>
        <v>0.34997032958694174</v>
      </c>
      <c r="Z10" s="450">
        <f t="shared" si="35"/>
        <v>0.34990023739195136</v>
      </c>
      <c r="AA10" s="450">
        <f t="shared" si="35"/>
        <v>0.34983014519696098</v>
      </c>
      <c r="AB10" s="450">
        <f t="shared" si="35"/>
        <v>0.34976005300197061</v>
      </c>
      <c r="AC10" s="450">
        <f t="shared" si="35"/>
        <v>0.34968996080698023</v>
      </c>
      <c r="AD10" s="450">
        <f t="shared" si="35"/>
        <v>0.34961986861198985</v>
      </c>
      <c r="AE10" s="450">
        <f t="shared" si="35"/>
        <v>0.34954977641699947</v>
      </c>
      <c r="AF10" s="450">
        <f t="shared" si="35"/>
        <v>0.34947968422200909</v>
      </c>
      <c r="AG10" s="450">
        <f t="shared" si="35"/>
        <v>0.34940959202701871</v>
      </c>
      <c r="AH10" s="450">
        <f t="shared" si="35"/>
        <v>0.34933949983202833</v>
      </c>
      <c r="AI10" s="450">
        <f t="shared" si="35"/>
        <v>0.34926940763703795</v>
      </c>
      <c r="AJ10" s="450">
        <f t="shared" si="35"/>
        <v>0.34919931544204758</v>
      </c>
      <c r="AK10" s="450">
        <f t="shared" si="35"/>
        <v>0.3491292232470572</v>
      </c>
      <c r="AL10" s="450">
        <f t="shared" si="35"/>
        <v>0.34905913105206682</v>
      </c>
      <c r="AM10" s="450">
        <f t="shared" si="35"/>
        <v>0.34898903885707644</v>
      </c>
      <c r="AN10" s="450">
        <f t="shared" si="35"/>
        <v>0.34891894666208606</v>
      </c>
      <c r="AO10" s="450">
        <f t="shared" si="35"/>
        <v>0.34884885446709568</v>
      </c>
      <c r="AP10" s="450">
        <f t="shared" si="35"/>
        <v>0.3487787622721053</v>
      </c>
      <c r="AQ10" s="449">
        <f t="shared" si="14"/>
        <v>0.34870867007711503</v>
      </c>
      <c r="AS10" s="443">
        <v>5.5E-2</v>
      </c>
      <c r="AT10" s="361">
        <v>5.0000000000000001E-3</v>
      </c>
      <c r="AU10" s="361">
        <v>0.01</v>
      </c>
      <c r="AV10" s="361">
        <v>8.0000000000000002E-3</v>
      </c>
      <c r="AW10" s="274">
        <v>6.0000000000000001E-3</v>
      </c>
      <c r="AX10" s="274">
        <v>0.01</v>
      </c>
      <c r="AY10" s="267">
        <v>7.0000000000000001E-3</v>
      </c>
      <c r="AZ10" s="267">
        <v>5.0000000000000001E-3</v>
      </c>
    </row>
    <row r="11" spans="1:52" x14ac:dyDescent="0.25">
      <c r="A11" s="12" t="s">
        <v>10</v>
      </c>
      <c r="B11" s="440">
        <f>'Energy Use 2019'!O73</f>
        <v>0.4380363151864774</v>
      </c>
      <c r="C11" s="440">
        <f>'Energy Use 2020'!O73</f>
        <v>0.37378331400492804</v>
      </c>
      <c r="D11" s="449">
        <f t="shared" si="4"/>
        <v>0.35322523173465697</v>
      </c>
      <c r="E11" s="449">
        <f t="shared" si="5"/>
        <v>0.3514591055759837</v>
      </c>
      <c r="F11" s="449">
        <f t="shared" si="6"/>
        <v>0.34794451452022385</v>
      </c>
      <c r="G11" s="449">
        <f t="shared" si="7"/>
        <v>0.34516095840406208</v>
      </c>
      <c r="H11" s="449">
        <f t="shared" si="8"/>
        <v>0.34308999265363771</v>
      </c>
      <c r="I11" s="450">
        <f t="shared" ref="I11:L11" si="36">H11+($M11-$H11)/5</f>
        <v>0.34240381266833042</v>
      </c>
      <c r="J11" s="450">
        <f t="shared" si="36"/>
        <v>0.34171763268302313</v>
      </c>
      <c r="K11" s="450">
        <f t="shared" si="36"/>
        <v>0.34103145269771584</v>
      </c>
      <c r="L11" s="450">
        <f t="shared" si="36"/>
        <v>0.34034527271240855</v>
      </c>
      <c r="M11" s="449">
        <f t="shared" si="10"/>
        <v>0.33965909272710132</v>
      </c>
      <c r="N11" s="450">
        <f t="shared" ref="N11:Q11" si="37">M11+($R11-$M11)/5</f>
        <v>0.33918356999728339</v>
      </c>
      <c r="O11" s="450">
        <f t="shared" si="37"/>
        <v>0.33870804726746545</v>
      </c>
      <c r="P11" s="450">
        <f t="shared" si="37"/>
        <v>0.33823252453764752</v>
      </c>
      <c r="Q11" s="450">
        <f t="shared" si="37"/>
        <v>0.33775700180782958</v>
      </c>
      <c r="R11" s="449">
        <f t="shared" si="12"/>
        <v>0.33728147907801159</v>
      </c>
      <c r="S11" s="450">
        <f t="shared" ref="S11:AP11" si="38">R11+($AQ11-$R11)/25</f>
        <v>0.33721402278219598</v>
      </c>
      <c r="T11" s="450">
        <f t="shared" si="38"/>
        <v>0.33714656648638036</v>
      </c>
      <c r="U11" s="450">
        <f t="shared" si="38"/>
        <v>0.33707911019056475</v>
      </c>
      <c r="V11" s="450">
        <f t="shared" si="38"/>
        <v>0.33701165389474913</v>
      </c>
      <c r="W11" s="450">
        <f t="shared" si="38"/>
        <v>0.33694419759893351</v>
      </c>
      <c r="X11" s="450">
        <f t="shared" si="38"/>
        <v>0.3368767413031179</v>
      </c>
      <c r="Y11" s="450">
        <f t="shared" si="38"/>
        <v>0.33680928500730228</v>
      </c>
      <c r="Z11" s="450">
        <f t="shared" si="38"/>
        <v>0.33674182871148667</v>
      </c>
      <c r="AA11" s="450">
        <f t="shared" si="38"/>
        <v>0.33667437241567105</v>
      </c>
      <c r="AB11" s="450">
        <f t="shared" si="38"/>
        <v>0.33660691611985544</v>
      </c>
      <c r="AC11" s="450">
        <f t="shared" si="38"/>
        <v>0.33653945982403982</v>
      </c>
      <c r="AD11" s="450">
        <f t="shared" si="38"/>
        <v>0.33647200352822421</v>
      </c>
      <c r="AE11" s="450">
        <f t="shared" si="38"/>
        <v>0.33640454723240859</v>
      </c>
      <c r="AF11" s="450">
        <f t="shared" si="38"/>
        <v>0.33633709093659298</v>
      </c>
      <c r="AG11" s="450">
        <f t="shared" si="38"/>
        <v>0.33626963464077736</v>
      </c>
      <c r="AH11" s="450">
        <f t="shared" si="38"/>
        <v>0.33620217834496174</v>
      </c>
      <c r="AI11" s="450">
        <f t="shared" si="38"/>
        <v>0.33613472204914613</v>
      </c>
      <c r="AJ11" s="450">
        <f t="shared" si="38"/>
        <v>0.33606726575333051</v>
      </c>
      <c r="AK11" s="450">
        <f t="shared" si="38"/>
        <v>0.3359998094575149</v>
      </c>
      <c r="AL11" s="450">
        <f t="shared" si="38"/>
        <v>0.33593235316169928</v>
      </c>
      <c r="AM11" s="450">
        <f t="shared" si="38"/>
        <v>0.33586489686588367</v>
      </c>
      <c r="AN11" s="450">
        <f t="shared" si="38"/>
        <v>0.33579744057006805</v>
      </c>
      <c r="AO11" s="450">
        <f t="shared" si="38"/>
        <v>0.33572998427425244</v>
      </c>
      <c r="AP11" s="450">
        <f t="shared" si="38"/>
        <v>0.33566252797843682</v>
      </c>
      <c r="AQ11" s="449">
        <f t="shared" si="14"/>
        <v>0.33559507168262154</v>
      </c>
      <c r="AS11" s="443">
        <v>5.5E-2</v>
      </c>
      <c r="AT11" s="361">
        <v>5.0000000000000001E-3</v>
      </c>
      <c r="AU11" s="361">
        <v>0.01</v>
      </c>
      <c r="AV11" s="361">
        <v>8.0000000000000002E-3</v>
      </c>
      <c r="AW11" s="274">
        <v>6.0000000000000001E-3</v>
      </c>
      <c r="AX11" s="274">
        <v>0.01</v>
      </c>
      <c r="AY11" s="267">
        <v>7.0000000000000001E-3</v>
      </c>
      <c r="AZ11" s="267">
        <v>5.0000000000000001E-3</v>
      </c>
    </row>
    <row r="12" spans="1:52" x14ac:dyDescent="0.25">
      <c r="A12" s="12" t="s">
        <v>11</v>
      </c>
      <c r="B12" s="440">
        <f>'Energy Use 2019'!O74</f>
        <v>0.44343306165578411</v>
      </c>
      <c r="C12" s="440">
        <f>'Energy Use 2020'!O74</f>
        <v>0.3828644595987224</v>
      </c>
      <c r="D12" s="449">
        <f t="shared" si="4"/>
        <v>0.36180691432079265</v>
      </c>
      <c r="E12" s="449">
        <f t="shared" si="5"/>
        <v>0.35999787974918868</v>
      </c>
      <c r="F12" s="449">
        <f t="shared" si="6"/>
        <v>0.35639790095169677</v>
      </c>
      <c r="G12" s="449">
        <f t="shared" si="7"/>
        <v>0.35354671774408319</v>
      </c>
      <c r="H12" s="449">
        <f t="shared" si="8"/>
        <v>0.35142543743761867</v>
      </c>
      <c r="I12" s="450">
        <f t="shared" ref="I12:L12" si="39">H12+($M12-$H12)/5</f>
        <v>0.35072258656274341</v>
      </c>
      <c r="J12" s="450">
        <f t="shared" si="39"/>
        <v>0.35001973568786815</v>
      </c>
      <c r="K12" s="450">
        <f t="shared" si="39"/>
        <v>0.34931688481299289</v>
      </c>
      <c r="L12" s="450">
        <f t="shared" si="39"/>
        <v>0.34861403393811763</v>
      </c>
      <c r="M12" s="449">
        <f t="shared" si="10"/>
        <v>0.34791118306324248</v>
      </c>
      <c r="N12" s="450">
        <f t="shared" ref="N12:Q12" si="40">M12+($R12-$M12)/5</f>
        <v>0.34742410740695395</v>
      </c>
      <c r="O12" s="450">
        <f t="shared" si="40"/>
        <v>0.34693703175066543</v>
      </c>
      <c r="P12" s="450">
        <f t="shared" si="40"/>
        <v>0.3464499560943769</v>
      </c>
      <c r="Q12" s="450">
        <f t="shared" si="40"/>
        <v>0.34596288043808837</v>
      </c>
      <c r="R12" s="449">
        <f t="shared" si="12"/>
        <v>0.34547580478179979</v>
      </c>
      <c r="S12" s="450">
        <f t="shared" ref="S12:AP12" si="41">R12+($AQ12-$R12)/25</f>
        <v>0.34540670962084341</v>
      </c>
      <c r="T12" s="450">
        <f t="shared" si="41"/>
        <v>0.34533761445988703</v>
      </c>
      <c r="U12" s="450">
        <f t="shared" si="41"/>
        <v>0.34526851929893065</v>
      </c>
      <c r="V12" s="450">
        <f t="shared" si="41"/>
        <v>0.34519942413797428</v>
      </c>
      <c r="W12" s="450">
        <f t="shared" si="41"/>
        <v>0.3451303289770179</v>
      </c>
      <c r="X12" s="450">
        <f t="shared" si="41"/>
        <v>0.34506123381606152</v>
      </c>
      <c r="Y12" s="450">
        <f t="shared" si="41"/>
        <v>0.34499213865510514</v>
      </c>
      <c r="Z12" s="450">
        <f t="shared" si="41"/>
        <v>0.34492304349414876</v>
      </c>
      <c r="AA12" s="450">
        <f t="shared" si="41"/>
        <v>0.34485394833319238</v>
      </c>
      <c r="AB12" s="450">
        <f t="shared" si="41"/>
        <v>0.34478485317223601</v>
      </c>
      <c r="AC12" s="450">
        <f t="shared" si="41"/>
        <v>0.34471575801127963</v>
      </c>
      <c r="AD12" s="450">
        <f t="shared" si="41"/>
        <v>0.34464666285032325</v>
      </c>
      <c r="AE12" s="450">
        <f t="shared" si="41"/>
        <v>0.34457756768936687</v>
      </c>
      <c r="AF12" s="450">
        <f t="shared" si="41"/>
        <v>0.34450847252841049</v>
      </c>
      <c r="AG12" s="450">
        <f t="shared" si="41"/>
        <v>0.34443937736745411</v>
      </c>
      <c r="AH12" s="450">
        <f t="shared" si="41"/>
        <v>0.34437028220649774</v>
      </c>
      <c r="AI12" s="450">
        <f t="shared" si="41"/>
        <v>0.34430118704554136</v>
      </c>
      <c r="AJ12" s="450">
        <f t="shared" si="41"/>
        <v>0.34423209188458498</v>
      </c>
      <c r="AK12" s="450">
        <f t="shared" si="41"/>
        <v>0.3441629967236286</v>
      </c>
      <c r="AL12" s="450">
        <f t="shared" si="41"/>
        <v>0.34409390156267222</v>
      </c>
      <c r="AM12" s="450">
        <f t="shared" si="41"/>
        <v>0.34402480640171584</v>
      </c>
      <c r="AN12" s="450">
        <f t="shared" si="41"/>
        <v>0.34395571124075947</v>
      </c>
      <c r="AO12" s="450">
        <f t="shared" si="41"/>
        <v>0.34388661607980309</v>
      </c>
      <c r="AP12" s="450">
        <f t="shared" si="41"/>
        <v>0.34381752091884671</v>
      </c>
      <c r="AQ12" s="449">
        <f t="shared" si="14"/>
        <v>0.34374842575789077</v>
      </c>
      <c r="AS12" s="443">
        <v>5.5E-2</v>
      </c>
      <c r="AT12" s="361">
        <v>5.0000000000000001E-3</v>
      </c>
      <c r="AU12" s="361">
        <v>0.01</v>
      </c>
      <c r="AV12" s="361">
        <v>8.0000000000000002E-3</v>
      </c>
      <c r="AW12" s="274">
        <v>6.0000000000000001E-3</v>
      </c>
      <c r="AX12" s="274">
        <v>0.01</v>
      </c>
      <c r="AY12" s="267">
        <v>7.0000000000000001E-3</v>
      </c>
      <c r="AZ12" s="267">
        <v>5.0000000000000001E-3</v>
      </c>
    </row>
    <row r="13" spans="1:52" x14ac:dyDescent="0.25">
      <c r="A13" s="12" t="s">
        <v>12</v>
      </c>
      <c r="B13" s="440">
        <f>'Energy Use 2019'!O75</f>
        <v>0.15070838983639528</v>
      </c>
      <c r="C13" s="440">
        <f>'Energy Use 2020'!O75</f>
        <v>0.11069476188087957</v>
      </c>
      <c r="D13" s="449">
        <f t="shared" si="4"/>
        <v>0.10460654997743118</v>
      </c>
      <c r="E13" s="449">
        <f t="shared" si="5"/>
        <v>0.10408351722754403</v>
      </c>
      <c r="F13" s="449">
        <f t="shared" si="6"/>
        <v>0.10304268205526858</v>
      </c>
      <c r="G13" s="449">
        <f t="shared" si="7"/>
        <v>0.10221834059882642</v>
      </c>
      <c r="H13" s="449">
        <f t="shared" si="8"/>
        <v>0.10160503055523347</v>
      </c>
      <c r="I13" s="450">
        <f t="shared" ref="I13:L13" si="42">H13+($M13-$H13)/5</f>
        <v>0.101401820494123</v>
      </c>
      <c r="J13" s="450">
        <f t="shared" si="42"/>
        <v>0.10119861043301252</v>
      </c>
      <c r="K13" s="450">
        <f t="shared" si="42"/>
        <v>0.10099540037190205</v>
      </c>
      <c r="L13" s="450">
        <f t="shared" si="42"/>
        <v>0.10079219031079158</v>
      </c>
      <c r="M13" s="449">
        <f t="shared" si="10"/>
        <v>0.10058898024968113</v>
      </c>
      <c r="N13" s="450">
        <f t="shared" ref="N13:Q13" si="43">M13+($R13-$M13)/5</f>
        <v>0.10044815567733158</v>
      </c>
      <c r="O13" s="450">
        <f t="shared" si="43"/>
        <v>0.10030733110498202</v>
      </c>
      <c r="P13" s="450">
        <f t="shared" si="43"/>
        <v>0.10016650653263247</v>
      </c>
      <c r="Q13" s="450">
        <f t="shared" si="43"/>
        <v>0.10002568196028291</v>
      </c>
      <c r="R13" s="449">
        <f t="shared" si="12"/>
        <v>9.988485738793336E-2</v>
      </c>
      <c r="S13" s="450">
        <f t="shared" ref="S13:AP13" si="44">R13+($AQ13-$R13)/25</f>
        <v>9.9864880416455776E-2</v>
      </c>
      <c r="T13" s="450">
        <f t="shared" si="44"/>
        <v>9.9844903444978192E-2</v>
      </c>
      <c r="U13" s="450">
        <f t="shared" si="44"/>
        <v>9.9824926473500608E-2</v>
      </c>
      <c r="V13" s="450">
        <f t="shared" si="44"/>
        <v>9.9804949502023024E-2</v>
      </c>
      <c r="W13" s="450">
        <f t="shared" si="44"/>
        <v>9.978497253054544E-2</v>
      </c>
      <c r="X13" s="450">
        <f t="shared" si="44"/>
        <v>9.9764995559067857E-2</v>
      </c>
      <c r="Y13" s="450">
        <f t="shared" si="44"/>
        <v>9.9745018587590273E-2</v>
      </c>
      <c r="Z13" s="450">
        <f t="shared" si="44"/>
        <v>9.9725041616112689E-2</v>
      </c>
      <c r="AA13" s="450">
        <f t="shared" si="44"/>
        <v>9.9705064644635105E-2</v>
      </c>
      <c r="AB13" s="450">
        <f t="shared" si="44"/>
        <v>9.9685087673157521E-2</v>
      </c>
      <c r="AC13" s="450">
        <f t="shared" si="44"/>
        <v>9.9665110701679938E-2</v>
      </c>
      <c r="AD13" s="450">
        <f t="shared" si="44"/>
        <v>9.9645133730202354E-2</v>
      </c>
      <c r="AE13" s="450">
        <f t="shared" si="44"/>
        <v>9.962515675872477E-2</v>
      </c>
      <c r="AF13" s="450">
        <f t="shared" si="44"/>
        <v>9.9605179787247186E-2</v>
      </c>
      <c r="AG13" s="450">
        <f t="shared" si="44"/>
        <v>9.9585202815769602E-2</v>
      </c>
      <c r="AH13" s="450">
        <f t="shared" si="44"/>
        <v>9.9565225844292018E-2</v>
      </c>
      <c r="AI13" s="450">
        <f t="shared" si="44"/>
        <v>9.9545248872814435E-2</v>
      </c>
      <c r="AJ13" s="450">
        <f t="shared" si="44"/>
        <v>9.9525271901336851E-2</v>
      </c>
      <c r="AK13" s="450">
        <f t="shared" si="44"/>
        <v>9.9505294929859267E-2</v>
      </c>
      <c r="AL13" s="450">
        <f t="shared" si="44"/>
        <v>9.9485317958381683E-2</v>
      </c>
      <c r="AM13" s="450">
        <f t="shared" si="44"/>
        <v>9.9465340986904099E-2</v>
      </c>
      <c r="AN13" s="450">
        <f t="shared" si="44"/>
        <v>9.9445364015426516E-2</v>
      </c>
      <c r="AO13" s="450">
        <f t="shared" si="44"/>
        <v>9.9425387043948932E-2</v>
      </c>
      <c r="AP13" s="450">
        <f t="shared" si="44"/>
        <v>9.9405410072471348E-2</v>
      </c>
      <c r="AQ13" s="449">
        <f t="shared" si="14"/>
        <v>9.9385433100993695E-2</v>
      </c>
      <c r="AS13" s="443">
        <v>5.5E-2</v>
      </c>
      <c r="AT13" s="361">
        <v>5.0000000000000001E-3</v>
      </c>
      <c r="AU13" s="361">
        <v>0.01</v>
      </c>
      <c r="AV13" s="361">
        <v>8.0000000000000002E-3</v>
      </c>
      <c r="AW13" s="274">
        <v>6.0000000000000001E-3</v>
      </c>
      <c r="AX13" s="274">
        <v>0.01</v>
      </c>
      <c r="AY13" s="267">
        <v>7.0000000000000001E-3</v>
      </c>
      <c r="AZ13" s="267">
        <v>5.0000000000000001E-3</v>
      </c>
    </row>
    <row r="14" spans="1:52" x14ac:dyDescent="0.25">
      <c r="A14" s="12" t="s">
        <v>13</v>
      </c>
      <c r="B14" s="440">
        <f>'Energy Use 2019'!O76</f>
        <v>0.15241170209222807</v>
      </c>
      <c r="C14" s="440">
        <f>'Energy Use 2020'!O76</f>
        <v>0.10485072485627292</v>
      </c>
      <c r="D14" s="449">
        <f t="shared" si="4"/>
        <v>9.9083934989177905E-2</v>
      </c>
      <c r="E14" s="449">
        <f t="shared" si="5"/>
        <v>9.8588515314232017E-2</v>
      </c>
      <c r="F14" s="449">
        <f t="shared" si="6"/>
        <v>9.7602630161089693E-2</v>
      </c>
      <c r="G14" s="449">
        <f t="shared" si="7"/>
        <v>9.6821809119800969E-2</v>
      </c>
      <c r="H14" s="449">
        <f t="shared" si="8"/>
        <v>9.6240878265082166E-2</v>
      </c>
      <c r="I14" s="450">
        <f t="shared" ref="I14:L14" si="45">H14+($M14-$H14)/5</f>
        <v>9.6048396508552E-2</v>
      </c>
      <c r="J14" s="450">
        <f t="shared" si="45"/>
        <v>9.5855914752021834E-2</v>
      </c>
      <c r="K14" s="450">
        <f t="shared" si="45"/>
        <v>9.5663432995491668E-2</v>
      </c>
      <c r="L14" s="450">
        <f t="shared" si="45"/>
        <v>9.5470951238961502E-2</v>
      </c>
      <c r="M14" s="449">
        <f t="shared" si="10"/>
        <v>9.5278469482431349E-2</v>
      </c>
      <c r="N14" s="450">
        <f t="shared" ref="N14:Q14" si="46">M14+($R14-$M14)/5</f>
        <v>9.5145079625155948E-2</v>
      </c>
      <c r="O14" s="450">
        <f t="shared" si="46"/>
        <v>9.5011689767880547E-2</v>
      </c>
      <c r="P14" s="450">
        <f t="shared" si="46"/>
        <v>9.4878299910605146E-2</v>
      </c>
      <c r="Q14" s="450">
        <f t="shared" si="46"/>
        <v>9.4744910053329745E-2</v>
      </c>
      <c r="R14" s="449">
        <f t="shared" si="12"/>
        <v>9.461152019605433E-2</v>
      </c>
      <c r="S14" s="450">
        <f t="shared" ref="S14:AP14" si="47">R14+($AQ14-$R14)/25</f>
        <v>9.4592597892015115E-2</v>
      </c>
      <c r="T14" s="450">
        <f t="shared" si="47"/>
        <v>9.45736755879759E-2</v>
      </c>
      <c r="U14" s="450">
        <f t="shared" si="47"/>
        <v>9.4554753283936685E-2</v>
      </c>
      <c r="V14" s="450">
        <f t="shared" si="47"/>
        <v>9.453583097989747E-2</v>
      </c>
      <c r="W14" s="450">
        <f t="shared" si="47"/>
        <v>9.4516908675858255E-2</v>
      </c>
      <c r="X14" s="450">
        <f t="shared" si="47"/>
        <v>9.449798637181904E-2</v>
      </c>
      <c r="Y14" s="450">
        <f t="shared" si="47"/>
        <v>9.4479064067779825E-2</v>
      </c>
      <c r="Z14" s="450">
        <f t="shared" si="47"/>
        <v>9.446014176374061E-2</v>
      </c>
      <c r="AA14" s="450">
        <f t="shared" si="47"/>
        <v>9.4441219459701395E-2</v>
      </c>
      <c r="AB14" s="450">
        <f t="shared" si="47"/>
        <v>9.442229715566218E-2</v>
      </c>
      <c r="AC14" s="450">
        <f t="shared" si="47"/>
        <v>9.4403374851622965E-2</v>
      </c>
      <c r="AD14" s="450">
        <f t="shared" si="47"/>
        <v>9.438445254758375E-2</v>
      </c>
      <c r="AE14" s="450">
        <f t="shared" si="47"/>
        <v>9.4365530243544535E-2</v>
      </c>
      <c r="AF14" s="450">
        <f t="shared" si="47"/>
        <v>9.434660793950532E-2</v>
      </c>
      <c r="AG14" s="450">
        <f t="shared" si="47"/>
        <v>9.4327685635466105E-2</v>
      </c>
      <c r="AH14" s="450">
        <f t="shared" si="47"/>
        <v>9.430876333142689E-2</v>
      </c>
      <c r="AI14" s="450">
        <f t="shared" si="47"/>
        <v>9.4289841027387675E-2</v>
      </c>
      <c r="AJ14" s="450">
        <f t="shared" si="47"/>
        <v>9.427091872334846E-2</v>
      </c>
      <c r="AK14" s="450">
        <f t="shared" si="47"/>
        <v>9.4251996419309245E-2</v>
      </c>
      <c r="AL14" s="450">
        <f t="shared" si="47"/>
        <v>9.423307411527003E-2</v>
      </c>
      <c r="AM14" s="450">
        <f t="shared" si="47"/>
        <v>9.4214151811230815E-2</v>
      </c>
      <c r="AN14" s="450">
        <f t="shared" si="47"/>
        <v>9.41952295071916E-2</v>
      </c>
      <c r="AO14" s="450">
        <f t="shared" si="47"/>
        <v>9.4176307203152385E-2</v>
      </c>
      <c r="AP14" s="450">
        <f t="shared" si="47"/>
        <v>9.415738489911317E-2</v>
      </c>
      <c r="AQ14" s="449">
        <f t="shared" si="14"/>
        <v>9.4138462595074052E-2</v>
      </c>
      <c r="AS14" s="443">
        <v>5.5E-2</v>
      </c>
      <c r="AT14" s="361">
        <v>5.0000000000000001E-3</v>
      </c>
      <c r="AU14" s="361">
        <v>0.01</v>
      </c>
      <c r="AV14" s="361">
        <v>8.0000000000000002E-3</v>
      </c>
      <c r="AW14" s="274">
        <v>6.0000000000000001E-3</v>
      </c>
      <c r="AX14" s="274">
        <v>0.01</v>
      </c>
      <c r="AY14" s="267">
        <v>7.0000000000000001E-3</v>
      </c>
      <c r="AZ14" s="267">
        <v>5.0000000000000001E-3</v>
      </c>
    </row>
    <row r="15" spans="1:52" x14ac:dyDescent="0.25">
      <c r="A15" s="12" t="s">
        <v>14</v>
      </c>
      <c r="B15" s="440">
        <f>'Energy Use 2019'!O77</f>
        <v>0.14090936445473212</v>
      </c>
      <c r="C15" s="440">
        <f>'Energy Use 2020'!O77</f>
        <v>0.11552531594265049</v>
      </c>
      <c r="D15" s="449">
        <f t="shared" si="4"/>
        <v>0.10917142356580471</v>
      </c>
      <c r="E15" s="449">
        <f t="shared" si="5"/>
        <v>0.10862556644797569</v>
      </c>
      <c r="F15" s="449">
        <f t="shared" si="6"/>
        <v>0.10753931078349593</v>
      </c>
      <c r="G15" s="449">
        <f t="shared" si="7"/>
        <v>0.10667899629722796</v>
      </c>
      <c r="H15" s="449">
        <f t="shared" si="8"/>
        <v>0.10603892231944459</v>
      </c>
      <c r="I15" s="450">
        <f t="shared" ref="I15:L15" si="48">H15+($M15-$H15)/5</f>
        <v>0.1058268444748057</v>
      </c>
      <c r="J15" s="450">
        <f t="shared" si="48"/>
        <v>0.10561476663016681</v>
      </c>
      <c r="K15" s="450">
        <f t="shared" si="48"/>
        <v>0.10540268878552791</v>
      </c>
      <c r="L15" s="450">
        <f t="shared" si="48"/>
        <v>0.10519061094088902</v>
      </c>
      <c r="M15" s="449">
        <f t="shared" si="10"/>
        <v>0.10497853309625015</v>
      </c>
      <c r="N15" s="450">
        <f t="shared" ref="N15:Q15" si="49">M15+($R15-$M15)/5</f>
        <v>0.1048315631499154</v>
      </c>
      <c r="O15" s="450">
        <f t="shared" si="49"/>
        <v>0.10468459320358066</v>
      </c>
      <c r="P15" s="450">
        <f t="shared" si="49"/>
        <v>0.10453762325724592</v>
      </c>
      <c r="Q15" s="450">
        <f t="shared" si="49"/>
        <v>0.10439065331091117</v>
      </c>
      <c r="R15" s="449">
        <f t="shared" si="12"/>
        <v>0.1042436833645764</v>
      </c>
      <c r="S15" s="450">
        <f t="shared" ref="S15:AP15" si="50">R15+($AQ15-$R15)/25</f>
        <v>0.10422283462790348</v>
      </c>
      <c r="T15" s="450">
        <f t="shared" si="50"/>
        <v>0.10420198589123056</v>
      </c>
      <c r="U15" s="450">
        <f t="shared" si="50"/>
        <v>0.10418113715455764</v>
      </c>
      <c r="V15" s="450">
        <f t="shared" si="50"/>
        <v>0.10416028841788472</v>
      </c>
      <c r="W15" s="450">
        <f t="shared" si="50"/>
        <v>0.1041394396812118</v>
      </c>
      <c r="X15" s="450">
        <f t="shared" si="50"/>
        <v>0.10411859094453887</v>
      </c>
      <c r="Y15" s="450">
        <f t="shared" si="50"/>
        <v>0.10409774220786595</v>
      </c>
      <c r="Z15" s="450">
        <f t="shared" si="50"/>
        <v>0.10407689347119303</v>
      </c>
      <c r="AA15" s="450">
        <f t="shared" si="50"/>
        <v>0.10405604473452011</v>
      </c>
      <c r="AB15" s="450">
        <f t="shared" si="50"/>
        <v>0.10403519599784719</v>
      </c>
      <c r="AC15" s="450">
        <f t="shared" si="50"/>
        <v>0.10401434726117427</v>
      </c>
      <c r="AD15" s="450">
        <f t="shared" si="50"/>
        <v>0.10399349852450135</v>
      </c>
      <c r="AE15" s="450">
        <f t="shared" si="50"/>
        <v>0.10397264978782843</v>
      </c>
      <c r="AF15" s="450">
        <f t="shared" si="50"/>
        <v>0.10395180105115551</v>
      </c>
      <c r="AG15" s="450">
        <f t="shared" si="50"/>
        <v>0.10393095231448259</v>
      </c>
      <c r="AH15" s="450">
        <f t="shared" si="50"/>
        <v>0.10391010357780966</v>
      </c>
      <c r="AI15" s="450">
        <f t="shared" si="50"/>
        <v>0.10388925484113674</v>
      </c>
      <c r="AJ15" s="450">
        <f t="shared" si="50"/>
        <v>0.10386840610446382</v>
      </c>
      <c r="AK15" s="450">
        <f t="shared" si="50"/>
        <v>0.1038475573677909</v>
      </c>
      <c r="AL15" s="450">
        <f t="shared" si="50"/>
        <v>0.10382670863111798</v>
      </c>
      <c r="AM15" s="450">
        <f t="shared" si="50"/>
        <v>0.10380585989444506</v>
      </c>
      <c r="AN15" s="450">
        <f t="shared" si="50"/>
        <v>0.10378501115777214</v>
      </c>
      <c r="AO15" s="450">
        <f t="shared" si="50"/>
        <v>0.10376416242109922</v>
      </c>
      <c r="AP15" s="450">
        <f t="shared" si="50"/>
        <v>0.1037433136844263</v>
      </c>
      <c r="AQ15" s="449">
        <f t="shared" si="14"/>
        <v>0.10372246494775351</v>
      </c>
      <c r="AS15" s="443">
        <v>5.5E-2</v>
      </c>
      <c r="AT15" s="361">
        <v>5.0000000000000001E-3</v>
      </c>
      <c r="AU15" s="361">
        <v>0.01</v>
      </c>
      <c r="AV15" s="361">
        <v>8.0000000000000002E-3</v>
      </c>
      <c r="AW15" s="274">
        <v>6.0000000000000001E-3</v>
      </c>
      <c r="AX15" s="274">
        <v>0.01</v>
      </c>
      <c r="AY15" s="267">
        <v>7.0000000000000001E-3</v>
      </c>
      <c r="AZ15" s="267">
        <v>5.0000000000000001E-3</v>
      </c>
    </row>
    <row r="16" spans="1:52" x14ac:dyDescent="0.25">
      <c r="A16" s="12" t="s">
        <v>15</v>
      </c>
      <c r="B16" s="440">
        <f>'Energy Use 2019'!O78</f>
        <v>0.25139576075957215</v>
      </c>
      <c r="C16" s="440">
        <f>'Energy Use 2020'!O78</f>
        <v>0.19536667790149342</v>
      </c>
      <c r="D16" s="449">
        <f t="shared" si="4"/>
        <v>0.18462151061691129</v>
      </c>
      <c r="E16" s="449">
        <f t="shared" si="5"/>
        <v>0.18369840306382673</v>
      </c>
      <c r="F16" s="449">
        <f t="shared" si="6"/>
        <v>0.18186141903318848</v>
      </c>
      <c r="G16" s="449">
        <f t="shared" si="7"/>
        <v>0.18040652768092297</v>
      </c>
      <c r="H16" s="449">
        <f t="shared" si="8"/>
        <v>0.17932408851483742</v>
      </c>
      <c r="I16" s="450">
        <f t="shared" ref="I16:L16" si="51">H16+($M16-$H16)/5</f>
        <v>0.17896544033780773</v>
      </c>
      <c r="J16" s="450">
        <f t="shared" si="51"/>
        <v>0.17860679216077804</v>
      </c>
      <c r="K16" s="450">
        <f t="shared" si="51"/>
        <v>0.17824814398374836</v>
      </c>
      <c r="L16" s="450">
        <f t="shared" si="51"/>
        <v>0.17788949580671867</v>
      </c>
      <c r="M16" s="449">
        <f t="shared" si="10"/>
        <v>0.17753084762968904</v>
      </c>
      <c r="N16" s="450">
        <f t="shared" ref="N16:Q16" si="52">M16+($R16-$M16)/5</f>
        <v>0.17728230444300747</v>
      </c>
      <c r="O16" s="450">
        <f t="shared" si="52"/>
        <v>0.17703376125632589</v>
      </c>
      <c r="P16" s="450">
        <f t="shared" si="52"/>
        <v>0.17678521806964431</v>
      </c>
      <c r="Q16" s="450">
        <f t="shared" si="52"/>
        <v>0.17653667488296274</v>
      </c>
      <c r="R16" s="449">
        <f t="shared" si="12"/>
        <v>0.17628813169628121</v>
      </c>
      <c r="S16" s="450">
        <f t="shared" ref="S16:AP16" si="53">R16+($AQ16-$R16)/25</f>
        <v>0.17625287406994194</v>
      </c>
      <c r="T16" s="450">
        <f t="shared" si="53"/>
        <v>0.17621761644360268</v>
      </c>
      <c r="U16" s="450">
        <f t="shared" si="53"/>
        <v>0.17618235881726341</v>
      </c>
      <c r="V16" s="450">
        <f t="shared" si="53"/>
        <v>0.17614710119092414</v>
      </c>
      <c r="W16" s="450">
        <f t="shared" si="53"/>
        <v>0.17611184356458487</v>
      </c>
      <c r="X16" s="450">
        <f t="shared" si="53"/>
        <v>0.1760765859382456</v>
      </c>
      <c r="Y16" s="450">
        <f t="shared" si="53"/>
        <v>0.17604132831190633</v>
      </c>
      <c r="Z16" s="450">
        <f t="shared" si="53"/>
        <v>0.17600607068556706</v>
      </c>
      <c r="AA16" s="450">
        <f t="shared" si="53"/>
        <v>0.17597081305922779</v>
      </c>
      <c r="AB16" s="450">
        <f t="shared" si="53"/>
        <v>0.17593555543288852</v>
      </c>
      <c r="AC16" s="450">
        <f t="shared" si="53"/>
        <v>0.17590029780654926</v>
      </c>
      <c r="AD16" s="450">
        <f t="shared" si="53"/>
        <v>0.17586504018020999</v>
      </c>
      <c r="AE16" s="450">
        <f t="shared" si="53"/>
        <v>0.17582978255387072</v>
      </c>
      <c r="AF16" s="450">
        <f t="shared" si="53"/>
        <v>0.17579452492753145</v>
      </c>
      <c r="AG16" s="450">
        <f t="shared" si="53"/>
        <v>0.17575926730119218</v>
      </c>
      <c r="AH16" s="450">
        <f t="shared" si="53"/>
        <v>0.17572400967485291</v>
      </c>
      <c r="AI16" s="450">
        <f t="shared" si="53"/>
        <v>0.17568875204851364</v>
      </c>
      <c r="AJ16" s="450">
        <f t="shared" si="53"/>
        <v>0.17565349442217437</v>
      </c>
      <c r="AK16" s="450">
        <f t="shared" si="53"/>
        <v>0.1756182367958351</v>
      </c>
      <c r="AL16" s="450">
        <f t="shared" si="53"/>
        <v>0.17558297916949583</v>
      </c>
      <c r="AM16" s="450">
        <f t="shared" si="53"/>
        <v>0.17554772154315657</v>
      </c>
      <c r="AN16" s="450">
        <f t="shared" si="53"/>
        <v>0.1755124639168173</v>
      </c>
      <c r="AO16" s="450">
        <f t="shared" si="53"/>
        <v>0.17547720629047803</v>
      </c>
      <c r="AP16" s="450">
        <f t="shared" si="53"/>
        <v>0.17544194866413876</v>
      </c>
      <c r="AQ16" s="449">
        <f t="shared" si="14"/>
        <v>0.17540669103779979</v>
      </c>
      <c r="AS16" s="443">
        <v>5.5E-2</v>
      </c>
      <c r="AT16" s="361">
        <v>5.0000000000000001E-3</v>
      </c>
      <c r="AU16" s="361">
        <v>0.01</v>
      </c>
      <c r="AV16" s="361">
        <v>8.0000000000000002E-3</v>
      </c>
      <c r="AW16" s="274">
        <v>6.0000000000000001E-3</v>
      </c>
      <c r="AX16" s="274">
        <v>0.01</v>
      </c>
      <c r="AY16" s="267">
        <v>7.0000000000000001E-3</v>
      </c>
      <c r="AZ16" s="267">
        <v>5.0000000000000001E-3</v>
      </c>
    </row>
    <row r="17" spans="1:52" x14ac:dyDescent="0.25">
      <c r="A17" s="74" t="s">
        <v>253</v>
      </c>
      <c r="B17" s="440">
        <f>'Energy Use 2019'!O79</f>
        <v>0.17966475102778093</v>
      </c>
      <c r="C17" s="440">
        <f>'Energy Use 2020'!O79</f>
        <v>0.14611855356342213</v>
      </c>
      <c r="D17" s="449">
        <f t="shared" si="4"/>
        <v>0.13808203311743389</v>
      </c>
      <c r="E17" s="449">
        <f t="shared" si="5"/>
        <v>0.13739162295184673</v>
      </c>
      <c r="F17" s="449">
        <f t="shared" si="6"/>
        <v>0.13601770672232827</v>
      </c>
      <c r="G17" s="449">
        <f t="shared" si="7"/>
        <v>0.13492956506854964</v>
      </c>
      <c r="H17" s="449">
        <f t="shared" si="8"/>
        <v>0.13411998767813835</v>
      </c>
      <c r="I17" s="450">
        <f t="shared" ref="I17:L17" si="54">H17+($M17-$H17)/5</f>
        <v>0.13385174770278208</v>
      </c>
      <c r="J17" s="450">
        <f t="shared" si="54"/>
        <v>0.1335835077274258</v>
      </c>
      <c r="K17" s="450">
        <f t="shared" si="54"/>
        <v>0.13331526775206953</v>
      </c>
      <c r="L17" s="450">
        <f t="shared" si="54"/>
        <v>0.13304702777671326</v>
      </c>
      <c r="M17" s="449">
        <f t="shared" si="10"/>
        <v>0.13277878780135696</v>
      </c>
      <c r="N17" s="450">
        <f t="shared" ref="N17:Q17" si="55">M17+($R17-$M17)/5</f>
        <v>0.13259289749843506</v>
      </c>
      <c r="O17" s="450">
        <f t="shared" si="55"/>
        <v>0.13240700719551315</v>
      </c>
      <c r="P17" s="450">
        <f t="shared" si="55"/>
        <v>0.13222111689259125</v>
      </c>
      <c r="Q17" s="450">
        <f t="shared" si="55"/>
        <v>0.13203522658966935</v>
      </c>
      <c r="R17" s="449">
        <f t="shared" si="12"/>
        <v>0.13184933628674747</v>
      </c>
      <c r="S17" s="450">
        <f t="shared" ref="S17:AP17" si="56">R17+($AQ17-$R17)/25</f>
        <v>0.13182296641949012</v>
      </c>
      <c r="T17" s="450">
        <f t="shared" si="56"/>
        <v>0.13179659655223278</v>
      </c>
      <c r="U17" s="450">
        <f t="shared" si="56"/>
        <v>0.13177022668497543</v>
      </c>
      <c r="V17" s="450">
        <f t="shared" si="56"/>
        <v>0.13174385681771808</v>
      </c>
      <c r="W17" s="450">
        <f t="shared" si="56"/>
        <v>0.13171748695046073</v>
      </c>
      <c r="X17" s="450">
        <f t="shared" si="56"/>
        <v>0.13169111708320339</v>
      </c>
      <c r="Y17" s="450">
        <f t="shared" si="56"/>
        <v>0.13166474721594604</v>
      </c>
      <c r="Z17" s="450">
        <f t="shared" si="56"/>
        <v>0.13163837734868869</v>
      </c>
      <c r="AA17" s="450">
        <f t="shared" si="56"/>
        <v>0.13161200748143134</v>
      </c>
      <c r="AB17" s="450">
        <f t="shared" si="56"/>
        <v>0.13158563761417399</v>
      </c>
      <c r="AC17" s="450">
        <f t="shared" si="56"/>
        <v>0.13155926774691665</v>
      </c>
      <c r="AD17" s="450">
        <f t="shared" si="56"/>
        <v>0.1315328978796593</v>
      </c>
      <c r="AE17" s="450">
        <f t="shared" si="56"/>
        <v>0.13150652801240195</v>
      </c>
      <c r="AF17" s="450">
        <f t="shared" si="56"/>
        <v>0.1314801581451446</v>
      </c>
      <c r="AG17" s="450">
        <f t="shared" si="56"/>
        <v>0.13145378827788726</v>
      </c>
      <c r="AH17" s="450">
        <f t="shared" si="56"/>
        <v>0.13142741841062991</v>
      </c>
      <c r="AI17" s="450">
        <f t="shared" si="56"/>
        <v>0.13140104854337256</v>
      </c>
      <c r="AJ17" s="450">
        <f t="shared" si="56"/>
        <v>0.13137467867611521</v>
      </c>
      <c r="AK17" s="450">
        <f t="shared" si="56"/>
        <v>0.13134830880885787</v>
      </c>
      <c r="AL17" s="450">
        <f t="shared" si="56"/>
        <v>0.13132193894160052</v>
      </c>
      <c r="AM17" s="450">
        <f t="shared" si="56"/>
        <v>0.13129556907434317</v>
      </c>
      <c r="AN17" s="450">
        <f t="shared" si="56"/>
        <v>0.13126919920708582</v>
      </c>
      <c r="AO17" s="450">
        <f t="shared" si="56"/>
        <v>0.13124282933982848</v>
      </c>
      <c r="AP17" s="450">
        <f t="shared" si="56"/>
        <v>0.13121645947257113</v>
      </c>
      <c r="AQ17" s="449">
        <f t="shared" si="14"/>
        <v>0.13119008960531373</v>
      </c>
      <c r="AS17" s="443">
        <v>5.5E-2</v>
      </c>
      <c r="AT17" s="361">
        <v>5.0000000000000001E-3</v>
      </c>
      <c r="AU17" s="361">
        <v>0.01</v>
      </c>
      <c r="AV17" s="361">
        <v>8.0000000000000002E-3</v>
      </c>
      <c r="AW17" s="274">
        <v>6.0000000000000001E-3</v>
      </c>
      <c r="AX17" s="274">
        <v>0.01</v>
      </c>
      <c r="AY17" s="267">
        <v>7.0000000000000001E-3</v>
      </c>
      <c r="AZ17" s="267">
        <v>5.0000000000000001E-3</v>
      </c>
    </row>
    <row r="18" spans="1:52" x14ac:dyDescent="0.25">
      <c r="A18" s="12" t="s">
        <v>17</v>
      </c>
      <c r="B18" s="440">
        <f>'Energy Use 2019'!O80</f>
        <v>5.9120469325571877E-2</v>
      </c>
      <c r="C18" s="440">
        <f>'Energy Use 2020'!O80</f>
        <v>4.6189376443418008E-2</v>
      </c>
      <c r="D18" s="449">
        <f t="shared" si="4"/>
        <v>4.3648960739030018E-2</v>
      </c>
      <c r="E18" s="449">
        <f t="shared" si="5"/>
        <v>4.3430715935334867E-2</v>
      </c>
      <c r="F18" s="449">
        <f t="shared" si="6"/>
        <v>4.2996408775981515E-2</v>
      </c>
      <c r="G18" s="449">
        <f t="shared" si="7"/>
        <v>4.265243750577366E-2</v>
      </c>
      <c r="H18" s="449">
        <f t="shared" si="8"/>
        <v>4.2396522880739015E-2</v>
      </c>
      <c r="I18" s="450">
        <f t="shared" ref="I18:L18" si="57">H18+($M18-$H18)/5</f>
        <v>4.2311729834977538E-2</v>
      </c>
      <c r="J18" s="450">
        <f t="shared" si="57"/>
        <v>4.222693678921606E-2</v>
      </c>
      <c r="K18" s="450">
        <f t="shared" si="57"/>
        <v>4.2142143743454583E-2</v>
      </c>
      <c r="L18" s="450">
        <f t="shared" si="57"/>
        <v>4.2057350697693105E-2</v>
      </c>
      <c r="M18" s="449">
        <f t="shared" si="10"/>
        <v>4.1972557651931627E-2</v>
      </c>
      <c r="N18" s="450">
        <f t="shared" ref="N18:Q18" si="58">M18+($R18-$M18)/5</f>
        <v>4.1913796071218923E-2</v>
      </c>
      <c r="O18" s="450">
        <f t="shared" si="58"/>
        <v>4.1855034490506218E-2</v>
      </c>
      <c r="P18" s="450">
        <f t="shared" si="58"/>
        <v>4.1796272909793514E-2</v>
      </c>
      <c r="Q18" s="450">
        <f t="shared" si="58"/>
        <v>4.1737511329080809E-2</v>
      </c>
      <c r="R18" s="449">
        <f t="shared" si="12"/>
        <v>4.1678749748368105E-2</v>
      </c>
      <c r="S18" s="450">
        <f t="shared" ref="S18:AP18" si="59">R18+($AQ18-$R18)/25</f>
        <v>4.1670413998418428E-2</v>
      </c>
      <c r="T18" s="450">
        <f t="shared" si="59"/>
        <v>4.1662078248468751E-2</v>
      </c>
      <c r="U18" s="450">
        <f t="shared" si="59"/>
        <v>4.1653742498519074E-2</v>
      </c>
      <c r="V18" s="450">
        <f t="shared" si="59"/>
        <v>4.1645406748569397E-2</v>
      </c>
      <c r="W18" s="450">
        <f t="shared" si="59"/>
        <v>4.163707099861972E-2</v>
      </c>
      <c r="X18" s="450">
        <f t="shared" si="59"/>
        <v>4.1628735248670043E-2</v>
      </c>
      <c r="Y18" s="450">
        <f t="shared" si="59"/>
        <v>4.1620399498720366E-2</v>
      </c>
      <c r="Z18" s="450">
        <f t="shared" si="59"/>
        <v>4.1612063748770689E-2</v>
      </c>
      <c r="AA18" s="450">
        <f t="shared" si="59"/>
        <v>4.1603727998821012E-2</v>
      </c>
      <c r="AB18" s="450">
        <f t="shared" si="59"/>
        <v>4.1595392248871335E-2</v>
      </c>
      <c r="AC18" s="450">
        <f t="shared" si="59"/>
        <v>4.1587056498921658E-2</v>
      </c>
      <c r="AD18" s="450">
        <f t="shared" si="59"/>
        <v>4.1578720748971981E-2</v>
      </c>
      <c r="AE18" s="450">
        <f t="shared" si="59"/>
        <v>4.1570384999022304E-2</v>
      </c>
      <c r="AF18" s="450">
        <f t="shared" si="59"/>
        <v>4.1562049249072627E-2</v>
      </c>
      <c r="AG18" s="450">
        <f t="shared" si="59"/>
        <v>4.155371349912295E-2</v>
      </c>
      <c r="AH18" s="450">
        <f t="shared" si="59"/>
        <v>4.1545377749173273E-2</v>
      </c>
      <c r="AI18" s="450">
        <f t="shared" si="59"/>
        <v>4.1537041999223596E-2</v>
      </c>
      <c r="AJ18" s="450">
        <f t="shared" si="59"/>
        <v>4.152870624927392E-2</v>
      </c>
      <c r="AK18" s="450">
        <f t="shared" si="59"/>
        <v>4.1520370499324243E-2</v>
      </c>
      <c r="AL18" s="450">
        <f t="shared" si="59"/>
        <v>4.1512034749374566E-2</v>
      </c>
      <c r="AM18" s="450">
        <f t="shared" si="59"/>
        <v>4.1503698999424889E-2</v>
      </c>
      <c r="AN18" s="450">
        <f t="shared" si="59"/>
        <v>4.1495363249475212E-2</v>
      </c>
      <c r="AO18" s="450">
        <f t="shared" si="59"/>
        <v>4.1487027499525535E-2</v>
      </c>
      <c r="AP18" s="450">
        <f t="shared" si="59"/>
        <v>4.1478691749575858E-2</v>
      </c>
      <c r="AQ18" s="449">
        <f t="shared" si="14"/>
        <v>4.1470355999626264E-2</v>
      </c>
      <c r="AS18" s="443">
        <v>5.5E-2</v>
      </c>
      <c r="AT18" s="361">
        <v>5.0000000000000001E-3</v>
      </c>
      <c r="AU18" s="361">
        <v>0.01</v>
      </c>
      <c r="AV18" s="361">
        <v>8.0000000000000002E-3</v>
      </c>
      <c r="AW18" s="274">
        <v>6.0000000000000001E-3</v>
      </c>
      <c r="AX18" s="274">
        <v>0.01</v>
      </c>
      <c r="AY18" s="267">
        <v>7.0000000000000001E-3</v>
      </c>
      <c r="AZ18" s="267">
        <v>5.0000000000000001E-3</v>
      </c>
    </row>
    <row r="19" spans="1:52" x14ac:dyDescent="0.25">
      <c r="A19" s="12" t="s">
        <v>18</v>
      </c>
      <c r="B19" s="440">
        <f>'Energy Use 2019'!O81</f>
        <v>0.2937025311350408</v>
      </c>
      <c r="C19" s="440">
        <f>'Energy Use 2020'!O81</f>
        <v>0.25080649151847068</v>
      </c>
      <c r="D19" s="449">
        <f t="shared" si="4"/>
        <v>0.23701213448495478</v>
      </c>
      <c r="E19" s="449">
        <f t="shared" si="5"/>
        <v>0.23582707381253001</v>
      </c>
      <c r="F19" s="449">
        <f t="shared" si="6"/>
        <v>0.23346880307440471</v>
      </c>
      <c r="G19" s="449">
        <f t="shared" si="7"/>
        <v>0.23160105264980946</v>
      </c>
      <c r="H19" s="449">
        <f t="shared" si="8"/>
        <v>0.23021144633391061</v>
      </c>
      <c r="I19" s="450">
        <f t="shared" ref="I19:L19" si="60">H19+($M19-$H19)/5</f>
        <v>0.22975102344124279</v>
      </c>
      <c r="J19" s="450">
        <f t="shared" si="60"/>
        <v>0.22929060054857497</v>
      </c>
      <c r="K19" s="450">
        <f t="shared" si="60"/>
        <v>0.22883017765590716</v>
      </c>
      <c r="L19" s="450">
        <f t="shared" si="60"/>
        <v>0.22836975476323934</v>
      </c>
      <c r="M19" s="449">
        <f t="shared" si="10"/>
        <v>0.2279093318705715</v>
      </c>
      <c r="N19" s="450">
        <f t="shared" ref="N19:Q19" si="61">M19+($R19-$M19)/5</f>
        <v>0.22759025880595268</v>
      </c>
      <c r="O19" s="450">
        <f t="shared" si="61"/>
        <v>0.22727118574133387</v>
      </c>
      <c r="P19" s="450">
        <f t="shared" si="61"/>
        <v>0.22695211267671506</v>
      </c>
      <c r="Q19" s="450">
        <f t="shared" si="61"/>
        <v>0.22663303961209624</v>
      </c>
      <c r="R19" s="449">
        <f t="shared" si="12"/>
        <v>0.22631396654747749</v>
      </c>
      <c r="S19" s="450">
        <f t="shared" ref="S19:AP19" si="62">R19+($AQ19-$R19)/25</f>
        <v>0.22626870375416799</v>
      </c>
      <c r="T19" s="450">
        <f t="shared" si="62"/>
        <v>0.2262234409608585</v>
      </c>
      <c r="U19" s="450">
        <f t="shared" si="62"/>
        <v>0.22617817816754901</v>
      </c>
      <c r="V19" s="450">
        <f t="shared" si="62"/>
        <v>0.22613291537423952</v>
      </c>
      <c r="W19" s="450">
        <f t="shared" si="62"/>
        <v>0.22608765258093003</v>
      </c>
      <c r="X19" s="450">
        <f t="shared" si="62"/>
        <v>0.22604238978762053</v>
      </c>
      <c r="Y19" s="450">
        <f t="shared" si="62"/>
        <v>0.22599712699431104</v>
      </c>
      <c r="Z19" s="450">
        <f t="shared" si="62"/>
        <v>0.22595186420100155</v>
      </c>
      <c r="AA19" s="450">
        <f t="shared" si="62"/>
        <v>0.22590660140769206</v>
      </c>
      <c r="AB19" s="450">
        <f t="shared" si="62"/>
        <v>0.22586133861438257</v>
      </c>
      <c r="AC19" s="450">
        <f t="shared" si="62"/>
        <v>0.22581607582107308</v>
      </c>
      <c r="AD19" s="450">
        <f t="shared" si="62"/>
        <v>0.22577081302776358</v>
      </c>
      <c r="AE19" s="450">
        <f t="shared" si="62"/>
        <v>0.22572555023445409</v>
      </c>
      <c r="AF19" s="450">
        <f t="shared" si="62"/>
        <v>0.2256802874411446</v>
      </c>
      <c r="AG19" s="450">
        <f t="shared" si="62"/>
        <v>0.22563502464783511</v>
      </c>
      <c r="AH19" s="450">
        <f t="shared" si="62"/>
        <v>0.22558976185452562</v>
      </c>
      <c r="AI19" s="450">
        <f t="shared" si="62"/>
        <v>0.22554449906121612</v>
      </c>
      <c r="AJ19" s="450">
        <f t="shared" si="62"/>
        <v>0.22549923626790663</v>
      </c>
      <c r="AK19" s="450">
        <f t="shared" si="62"/>
        <v>0.22545397347459714</v>
      </c>
      <c r="AL19" s="450">
        <f t="shared" si="62"/>
        <v>0.22540871068128765</v>
      </c>
      <c r="AM19" s="450">
        <f t="shared" si="62"/>
        <v>0.22536344788797816</v>
      </c>
      <c r="AN19" s="450">
        <f t="shared" si="62"/>
        <v>0.22531818509466867</v>
      </c>
      <c r="AO19" s="450">
        <f t="shared" si="62"/>
        <v>0.22527292230135917</v>
      </c>
      <c r="AP19" s="450">
        <f t="shared" si="62"/>
        <v>0.22522765950804968</v>
      </c>
      <c r="AQ19" s="449">
        <f t="shared" si="14"/>
        <v>0.22518239671474011</v>
      </c>
      <c r="AS19" s="443">
        <v>5.5E-2</v>
      </c>
      <c r="AT19" s="361">
        <v>5.0000000000000001E-3</v>
      </c>
      <c r="AU19" s="361">
        <v>0.01</v>
      </c>
      <c r="AV19" s="361">
        <v>8.0000000000000002E-3</v>
      </c>
      <c r="AW19" s="274">
        <v>6.0000000000000001E-3</v>
      </c>
      <c r="AX19" s="274">
        <v>0.01</v>
      </c>
      <c r="AY19" s="267">
        <v>7.0000000000000001E-3</v>
      </c>
      <c r="AZ19" s="267">
        <v>5.0000000000000001E-3</v>
      </c>
    </row>
    <row r="20" spans="1:52" x14ac:dyDescent="0.25">
      <c r="A20" s="12" t="s">
        <v>19</v>
      </c>
      <c r="B20" s="440">
        <f>'Energy Use 2019'!O82</f>
        <v>0.10677478684028271</v>
      </c>
      <c r="C20" s="440">
        <f>'Energy Use 2020'!O82</f>
        <v>9.3680678507354495E-2</v>
      </c>
      <c r="D20" s="449">
        <f t="shared" si="4"/>
        <v>8.8528241189449991E-2</v>
      </c>
      <c r="E20" s="449">
        <f t="shared" si="5"/>
        <v>8.8085599983502738E-2</v>
      </c>
      <c r="F20" s="449">
        <f t="shared" si="6"/>
        <v>8.7204743983667704E-2</v>
      </c>
      <c r="G20" s="449">
        <f t="shared" si="7"/>
        <v>8.6507106031798356E-2</v>
      </c>
      <c r="H20" s="449">
        <f t="shared" si="8"/>
        <v>8.5988063395607564E-2</v>
      </c>
      <c r="I20" s="450">
        <f t="shared" ref="I20:L20" si="63">H20+($M20-$H20)/5</f>
        <v>8.5816087268816343E-2</v>
      </c>
      <c r="J20" s="450">
        <f t="shared" si="63"/>
        <v>8.5644111142025123E-2</v>
      </c>
      <c r="K20" s="450">
        <f t="shared" si="63"/>
        <v>8.5472135015233902E-2</v>
      </c>
      <c r="L20" s="450">
        <f t="shared" si="63"/>
        <v>8.5300158888442681E-2</v>
      </c>
      <c r="M20" s="449">
        <f t="shared" si="10"/>
        <v>8.5128182761651489E-2</v>
      </c>
      <c r="N20" s="450">
        <f t="shared" ref="N20:Q20" si="64">M20+($R20-$M20)/5</f>
        <v>8.5009003305785175E-2</v>
      </c>
      <c r="O20" s="450">
        <f t="shared" si="64"/>
        <v>8.4889823849918861E-2</v>
      </c>
      <c r="P20" s="450">
        <f t="shared" si="64"/>
        <v>8.4770644394052547E-2</v>
      </c>
      <c r="Q20" s="450">
        <f t="shared" si="64"/>
        <v>8.4651464938186233E-2</v>
      </c>
      <c r="R20" s="449">
        <f t="shared" si="12"/>
        <v>8.4532285482319933E-2</v>
      </c>
      <c r="S20" s="450">
        <f t="shared" ref="S20:AP20" si="65">R20+($AQ20-$R20)/25</f>
        <v>8.4515379025223464E-2</v>
      </c>
      <c r="T20" s="450">
        <f t="shared" si="65"/>
        <v>8.4498472568126995E-2</v>
      </c>
      <c r="U20" s="450">
        <f t="shared" si="65"/>
        <v>8.4481566111030526E-2</v>
      </c>
      <c r="V20" s="450">
        <f t="shared" si="65"/>
        <v>8.4464659653934057E-2</v>
      </c>
      <c r="W20" s="450">
        <f t="shared" si="65"/>
        <v>8.4447753196837588E-2</v>
      </c>
      <c r="X20" s="450">
        <f t="shared" si="65"/>
        <v>8.4430846739741119E-2</v>
      </c>
      <c r="Y20" s="450">
        <f t="shared" si="65"/>
        <v>8.4413940282644651E-2</v>
      </c>
      <c r="Z20" s="450">
        <f t="shared" si="65"/>
        <v>8.4397033825548182E-2</v>
      </c>
      <c r="AA20" s="450">
        <f t="shared" si="65"/>
        <v>8.4380127368451713E-2</v>
      </c>
      <c r="AB20" s="450">
        <f t="shared" si="65"/>
        <v>8.4363220911355244E-2</v>
      </c>
      <c r="AC20" s="450">
        <f t="shared" si="65"/>
        <v>8.4346314454258775E-2</v>
      </c>
      <c r="AD20" s="450">
        <f t="shared" si="65"/>
        <v>8.4329407997162306E-2</v>
      </c>
      <c r="AE20" s="450">
        <f t="shared" si="65"/>
        <v>8.4312501540065837E-2</v>
      </c>
      <c r="AF20" s="450">
        <f t="shared" si="65"/>
        <v>8.4295595082969368E-2</v>
      </c>
      <c r="AG20" s="450">
        <f t="shared" si="65"/>
        <v>8.42786886258729E-2</v>
      </c>
      <c r="AH20" s="450">
        <f t="shared" si="65"/>
        <v>8.4261782168776431E-2</v>
      </c>
      <c r="AI20" s="450">
        <f t="shared" si="65"/>
        <v>8.4244875711679962E-2</v>
      </c>
      <c r="AJ20" s="450">
        <f t="shared" si="65"/>
        <v>8.4227969254583493E-2</v>
      </c>
      <c r="AK20" s="450">
        <f t="shared" si="65"/>
        <v>8.4211062797487024E-2</v>
      </c>
      <c r="AL20" s="450">
        <f t="shared" si="65"/>
        <v>8.4194156340390555E-2</v>
      </c>
      <c r="AM20" s="450">
        <f t="shared" si="65"/>
        <v>8.4177249883294086E-2</v>
      </c>
      <c r="AN20" s="450">
        <f t="shared" si="65"/>
        <v>8.4160343426197617E-2</v>
      </c>
      <c r="AO20" s="450">
        <f t="shared" si="65"/>
        <v>8.4143436969101149E-2</v>
      </c>
      <c r="AP20" s="450">
        <f t="shared" si="65"/>
        <v>8.412653051200468E-2</v>
      </c>
      <c r="AQ20" s="449">
        <f t="shared" si="14"/>
        <v>8.4109624054908336E-2</v>
      </c>
      <c r="AS20" s="443">
        <v>5.5E-2</v>
      </c>
      <c r="AT20" s="361">
        <v>5.0000000000000001E-3</v>
      </c>
      <c r="AU20" s="361">
        <v>0.01</v>
      </c>
      <c r="AV20" s="361">
        <v>8.0000000000000002E-3</v>
      </c>
      <c r="AW20" s="274">
        <v>6.0000000000000001E-3</v>
      </c>
      <c r="AX20" s="274">
        <v>0.01</v>
      </c>
      <c r="AY20" s="267">
        <v>7.0000000000000001E-3</v>
      </c>
      <c r="AZ20" s="267">
        <v>5.0000000000000001E-3</v>
      </c>
    </row>
    <row r="21" spans="1:52" x14ac:dyDescent="0.25">
      <c r="A21" s="12" t="s">
        <v>20</v>
      </c>
      <c r="B21" s="440">
        <f>'Energy Use 2019'!O83</f>
        <v>5.1568286973355873E-2</v>
      </c>
      <c r="C21" s="440">
        <f>'Energy Use 2020'!O83</f>
        <v>3.3082853613294334E-2</v>
      </c>
      <c r="D21" s="449">
        <f t="shared" si="4"/>
        <v>3.1263296664563144E-2</v>
      </c>
      <c r="E21" s="449">
        <f t="shared" si="5"/>
        <v>3.1106980181240328E-2</v>
      </c>
      <c r="F21" s="449">
        <f t="shared" si="6"/>
        <v>3.0795910379427926E-2</v>
      </c>
      <c r="G21" s="449">
        <f t="shared" si="7"/>
        <v>3.0549543096392504E-2</v>
      </c>
      <c r="H21" s="449">
        <f t="shared" si="8"/>
        <v>3.0366245837814148E-2</v>
      </c>
      <c r="I21" s="450">
        <f t="shared" ref="I21:L21" si="66">H21+($M21-$H21)/5</f>
        <v>3.030551334613852E-2</v>
      </c>
      <c r="J21" s="450">
        <f t="shared" si="66"/>
        <v>3.0244780854462892E-2</v>
      </c>
      <c r="K21" s="450">
        <f t="shared" si="66"/>
        <v>3.0184048362787264E-2</v>
      </c>
      <c r="L21" s="450">
        <f t="shared" si="66"/>
        <v>3.0123315871111635E-2</v>
      </c>
      <c r="M21" s="449">
        <f t="shared" si="10"/>
        <v>3.0062583379436007E-2</v>
      </c>
      <c r="N21" s="450">
        <f t="shared" ref="N21:Q21" si="67">M21+($R21-$M21)/5</f>
        <v>3.0020495762704796E-2</v>
      </c>
      <c r="O21" s="450">
        <f t="shared" si="67"/>
        <v>2.9978408145973585E-2</v>
      </c>
      <c r="P21" s="450">
        <f t="shared" si="67"/>
        <v>2.9936320529242375E-2</v>
      </c>
      <c r="Q21" s="450">
        <f t="shared" si="67"/>
        <v>2.9894232912511164E-2</v>
      </c>
      <c r="R21" s="449">
        <f t="shared" si="12"/>
        <v>2.9852145295779956E-2</v>
      </c>
      <c r="S21" s="450">
        <f t="shared" ref="S21:AP21" si="68">R21+($AQ21-$R21)/25</f>
        <v>2.9846174866720799E-2</v>
      </c>
      <c r="T21" s="450">
        <f t="shared" si="68"/>
        <v>2.9840204437661642E-2</v>
      </c>
      <c r="U21" s="450">
        <f t="shared" si="68"/>
        <v>2.9834234008602484E-2</v>
      </c>
      <c r="V21" s="450">
        <f t="shared" si="68"/>
        <v>2.9828263579543327E-2</v>
      </c>
      <c r="W21" s="450">
        <f t="shared" si="68"/>
        <v>2.982229315048417E-2</v>
      </c>
      <c r="X21" s="450">
        <f t="shared" si="68"/>
        <v>2.9816322721425013E-2</v>
      </c>
      <c r="Y21" s="450">
        <f t="shared" si="68"/>
        <v>2.9810352292365856E-2</v>
      </c>
      <c r="Z21" s="450">
        <f t="shared" si="68"/>
        <v>2.9804381863306698E-2</v>
      </c>
      <c r="AA21" s="450">
        <f t="shared" si="68"/>
        <v>2.9798411434247541E-2</v>
      </c>
      <c r="AB21" s="450">
        <f t="shared" si="68"/>
        <v>2.9792441005188384E-2</v>
      </c>
      <c r="AC21" s="450">
        <f t="shared" si="68"/>
        <v>2.9786470576129227E-2</v>
      </c>
      <c r="AD21" s="450">
        <f t="shared" si="68"/>
        <v>2.9780500147070069E-2</v>
      </c>
      <c r="AE21" s="450">
        <f t="shared" si="68"/>
        <v>2.9774529718010912E-2</v>
      </c>
      <c r="AF21" s="450">
        <f t="shared" si="68"/>
        <v>2.9768559288951755E-2</v>
      </c>
      <c r="AG21" s="450">
        <f t="shared" si="68"/>
        <v>2.9762588859892598E-2</v>
      </c>
      <c r="AH21" s="450">
        <f t="shared" si="68"/>
        <v>2.975661843083344E-2</v>
      </c>
      <c r="AI21" s="450">
        <f t="shared" si="68"/>
        <v>2.9750648001774283E-2</v>
      </c>
      <c r="AJ21" s="450">
        <f t="shared" si="68"/>
        <v>2.9744677572715126E-2</v>
      </c>
      <c r="AK21" s="450">
        <f t="shared" si="68"/>
        <v>2.9738707143655969E-2</v>
      </c>
      <c r="AL21" s="450">
        <f t="shared" si="68"/>
        <v>2.9732736714596811E-2</v>
      </c>
      <c r="AM21" s="450">
        <f t="shared" si="68"/>
        <v>2.9726766285537654E-2</v>
      </c>
      <c r="AN21" s="450">
        <f t="shared" si="68"/>
        <v>2.9720795856478497E-2</v>
      </c>
      <c r="AO21" s="450">
        <f t="shared" si="68"/>
        <v>2.971482542741934E-2</v>
      </c>
      <c r="AP21" s="450">
        <f t="shared" si="68"/>
        <v>2.9708854998360183E-2</v>
      </c>
      <c r="AQ21" s="449">
        <f t="shared" si="14"/>
        <v>2.9702884569301057E-2</v>
      </c>
      <c r="AS21" s="443">
        <v>5.5E-2</v>
      </c>
      <c r="AT21" s="361">
        <v>5.0000000000000001E-3</v>
      </c>
      <c r="AU21" s="361">
        <v>0.01</v>
      </c>
      <c r="AV21" s="361">
        <v>8.0000000000000002E-3</v>
      </c>
      <c r="AW21" s="274">
        <v>6.0000000000000001E-3</v>
      </c>
      <c r="AX21" s="274">
        <v>0.01</v>
      </c>
      <c r="AY21" s="267">
        <v>7.0000000000000001E-3</v>
      </c>
      <c r="AZ21" s="267">
        <v>5.0000000000000001E-3</v>
      </c>
    </row>
    <row r="22" spans="1:52" x14ac:dyDescent="0.25">
      <c r="A22" s="12" t="s">
        <v>21</v>
      </c>
      <c r="B22" s="440">
        <f>'Energy Use 2019'!O84</f>
        <v>7.941314063024614E-2</v>
      </c>
      <c r="C22" s="440">
        <f>'Energy Use 2020'!O84</f>
        <v>5.4274206141933921E-2</v>
      </c>
      <c r="D22" s="449">
        <f t="shared" si="4"/>
        <v>5.1289124804127555E-2</v>
      </c>
      <c r="E22" s="449">
        <f t="shared" si="5"/>
        <v>5.103267918010692E-2</v>
      </c>
      <c r="F22" s="449">
        <f t="shared" si="6"/>
        <v>5.0522352388305852E-2</v>
      </c>
      <c r="G22" s="449">
        <f t="shared" si="7"/>
        <v>5.0118173569199405E-2</v>
      </c>
      <c r="H22" s="449">
        <f t="shared" si="8"/>
        <v>4.9817464527784211E-2</v>
      </c>
      <c r="I22" s="450">
        <f t="shared" ref="I22:L22" si="69">H22+($M22-$H22)/5</f>
        <v>4.9717829598728641E-2</v>
      </c>
      <c r="J22" s="450">
        <f t="shared" si="69"/>
        <v>4.9618194669673071E-2</v>
      </c>
      <c r="K22" s="450">
        <f t="shared" si="69"/>
        <v>4.9518559740617502E-2</v>
      </c>
      <c r="L22" s="450">
        <f t="shared" si="69"/>
        <v>4.9418924811561932E-2</v>
      </c>
      <c r="M22" s="449">
        <f t="shared" si="10"/>
        <v>4.9319289882506369E-2</v>
      </c>
      <c r="N22" s="450">
        <f t="shared" ref="N22:Q22" si="70">M22+($R22-$M22)/5</f>
        <v>4.9250242876670861E-2</v>
      </c>
      <c r="O22" s="450">
        <f t="shared" si="70"/>
        <v>4.9181195870835352E-2</v>
      </c>
      <c r="P22" s="450">
        <f t="shared" si="70"/>
        <v>4.9112148864999844E-2</v>
      </c>
      <c r="Q22" s="450">
        <f t="shared" si="70"/>
        <v>4.9043101859164336E-2</v>
      </c>
      <c r="R22" s="449">
        <f t="shared" si="12"/>
        <v>4.8974054853328827E-2</v>
      </c>
      <c r="S22" s="450">
        <f t="shared" ref="S22:AP22" si="71">R22+($AQ22-$R22)/25</f>
        <v>4.8964260042358161E-2</v>
      </c>
      <c r="T22" s="450">
        <f t="shared" si="71"/>
        <v>4.8954465231387495E-2</v>
      </c>
      <c r="U22" s="450">
        <f t="shared" si="71"/>
        <v>4.8944670420416829E-2</v>
      </c>
      <c r="V22" s="450">
        <f t="shared" si="71"/>
        <v>4.8934875609446163E-2</v>
      </c>
      <c r="W22" s="450">
        <f t="shared" si="71"/>
        <v>4.8925080798475497E-2</v>
      </c>
      <c r="X22" s="450">
        <f t="shared" si="71"/>
        <v>4.8915285987504831E-2</v>
      </c>
      <c r="Y22" s="450">
        <f t="shared" si="71"/>
        <v>4.8905491176534165E-2</v>
      </c>
      <c r="Z22" s="450">
        <f t="shared" si="71"/>
        <v>4.8895696365563499E-2</v>
      </c>
      <c r="AA22" s="450">
        <f t="shared" si="71"/>
        <v>4.8885901554592832E-2</v>
      </c>
      <c r="AB22" s="450">
        <f t="shared" si="71"/>
        <v>4.8876106743622166E-2</v>
      </c>
      <c r="AC22" s="450">
        <f t="shared" si="71"/>
        <v>4.88663119326515E-2</v>
      </c>
      <c r="AD22" s="450">
        <f t="shared" si="71"/>
        <v>4.8856517121680834E-2</v>
      </c>
      <c r="AE22" s="450">
        <f t="shared" si="71"/>
        <v>4.8846722310710168E-2</v>
      </c>
      <c r="AF22" s="450">
        <f t="shared" si="71"/>
        <v>4.8836927499739502E-2</v>
      </c>
      <c r="AG22" s="450">
        <f t="shared" si="71"/>
        <v>4.8827132688768836E-2</v>
      </c>
      <c r="AH22" s="450">
        <f t="shared" si="71"/>
        <v>4.881733787779817E-2</v>
      </c>
      <c r="AI22" s="450">
        <f t="shared" si="71"/>
        <v>4.8807543066827504E-2</v>
      </c>
      <c r="AJ22" s="450">
        <f t="shared" si="71"/>
        <v>4.8797748255856838E-2</v>
      </c>
      <c r="AK22" s="450">
        <f t="shared" si="71"/>
        <v>4.8787953444886172E-2</v>
      </c>
      <c r="AL22" s="450">
        <f t="shared" si="71"/>
        <v>4.8778158633915505E-2</v>
      </c>
      <c r="AM22" s="450">
        <f t="shared" si="71"/>
        <v>4.8768363822944839E-2</v>
      </c>
      <c r="AN22" s="450">
        <f t="shared" si="71"/>
        <v>4.8758569011974173E-2</v>
      </c>
      <c r="AO22" s="450">
        <f t="shared" si="71"/>
        <v>4.8748774201003507E-2</v>
      </c>
      <c r="AP22" s="450">
        <f t="shared" si="71"/>
        <v>4.8738979390032841E-2</v>
      </c>
      <c r="AQ22" s="449">
        <f t="shared" si="14"/>
        <v>4.8729184579062182E-2</v>
      </c>
      <c r="AS22" s="443">
        <v>5.5E-2</v>
      </c>
      <c r="AT22" s="361">
        <v>5.0000000000000001E-3</v>
      </c>
      <c r="AU22" s="361">
        <v>0.01</v>
      </c>
      <c r="AV22" s="361">
        <v>8.0000000000000002E-3</v>
      </c>
      <c r="AW22" s="274">
        <v>6.0000000000000001E-3</v>
      </c>
      <c r="AX22" s="274">
        <v>0.01</v>
      </c>
      <c r="AY22" s="267">
        <v>7.0000000000000001E-3</v>
      </c>
      <c r="AZ22" s="267">
        <v>5.0000000000000001E-3</v>
      </c>
    </row>
    <row r="23" spans="1:52" x14ac:dyDescent="0.25">
      <c r="A23" s="12" t="s">
        <v>1</v>
      </c>
      <c r="B23" s="440">
        <f>'Energy Use 2019'!O85</f>
        <v>0.39949633857251038</v>
      </c>
      <c r="C23" s="440">
        <f>'Energy Use 2020'!O85</f>
        <v>0.39053412319085112</v>
      </c>
      <c r="D23" s="449">
        <f t="shared" si="4"/>
        <v>0.3690547464153543</v>
      </c>
      <c r="E23" s="449">
        <f t="shared" si="5"/>
        <v>0.36720947268327753</v>
      </c>
      <c r="F23" s="449">
        <f t="shared" si="6"/>
        <v>0.36353737795644475</v>
      </c>
      <c r="G23" s="449">
        <f t="shared" si="7"/>
        <v>0.36062907893279317</v>
      </c>
      <c r="H23" s="449">
        <f t="shared" si="8"/>
        <v>0.35846530445919639</v>
      </c>
      <c r="I23" s="450">
        <f t="shared" ref="I23:L23" si="72">H23+($M23-$H23)/5</f>
        <v>0.35774837385027797</v>
      </c>
      <c r="J23" s="450">
        <f t="shared" si="72"/>
        <v>0.35703144324135955</v>
      </c>
      <c r="K23" s="450">
        <f t="shared" si="72"/>
        <v>0.35631451263244113</v>
      </c>
      <c r="L23" s="450">
        <f t="shared" si="72"/>
        <v>0.35559758202352271</v>
      </c>
      <c r="M23" s="449">
        <f t="shared" si="10"/>
        <v>0.3548806514146044</v>
      </c>
      <c r="N23" s="450">
        <f t="shared" ref="N23:Q23" si="73">M23+($R23-$M23)/5</f>
        <v>0.35438381850262396</v>
      </c>
      <c r="O23" s="450">
        <f t="shared" si="73"/>
        <v>0.35388698559064352</v>
      </c>
      <c r="P23" s="450">
        <f t="shared" si="73"/>
        <v>0.35339015267866308</v>
      </c>
      <c r="Q23" s="450">
        <f t="shared" si="73"/>
        <v>0.35289331976668264</v>
      </c>
      <c r="R23" s="449">
        <f t="shared" si="12"/>
        <v>0.35239648685470215</v>
      </c>
      <c r="S23" s="450">
        <f t="shared" ref="S23:AP23" si="74">R23+($AQ23-$R23)/25</f>
        <v>0.35232600755733123</v>
      </c>
      <c r="T23" s="450">
        <f t="shared" si="74"/>
        <v>0.35225552825996032</v>
      </c>
      <c r="U23" s="450">
        <f t="shared" si="74"/>
        <v>0.3521850489625894</v>
      </c>
      <c r="V23" s="450">
        <f t="shared" si="74"/>
        <v>0.35211456966521848</v>
      </c>
      <c r="W23" s="450">
        <f t="shared" si="74"/>
        <v>0.35204409036784756</v>
      </c>
      <c r="X23" s="450">
        <f t="shared" si="74"/>
        <v>0.35197361107047664</v>
      </c>
      <c r="Y23" s="450">
        <f t="shared" si="74"/>
        <v>0.35190313177310573</v>
      </c>
      <c r="Z23" s="450">
        <f t="shared" si="74"/>
        <v>0.35183265247573481</v>
      </c>
      <c r="AA23" s="450">
        <f t="shared" si="74"/>
        <v>0.35176217317836389</v>
      </c>
      <c r="AB23" s="450">
        <f t="shared" si="74"/>
        <v>0.35169169388099297</v>
      </c>
      <c r="AC23" s="450">
        <f t="shared" si="74"/>
        <v>0.35162121458362205</v>
      </c>
      <c r="AD23" s="450">
        <f t="shared" si="74"/>
        <v>0.35155073528625114</v>
      </c>
      <c r="AE23" s="450">
        <f t="shared" si="74"/>
        <v>0.35148025598888022</v>
      </c>
      <c r="AF23" s="450">
        <f t="shared" si="74"/>
        <v>0.3514097766915093</v>
      </c>
      <c r="AG23" s="450">
        <f t="shared" si="74"/>
        <v>0.35133929739413838</v>
      </c>
      <c r="AH23" s="450">
        <f t="shared" si="74"/>
        <v>0.35126881809676747</v>
      </c>
      <c r="AI23" s="450">
        <f t="shared" si="74"/>
        <v>0.35119833879939655</v>
      </c>
      <c r="AJ23" s="450">
        <f t="shared" si="74"/>
        <v>0.35112785950202563</v>
      </c>
      <c r="AK23" s="450">
        <f t="shared" si="74"/>
        <v>0.35105738020465471</v>
      </c>
      <c r="AL23" s="450">
        <f t="shared" si="74"/>
        <v>0.35098690090728379</v>
      </c>
      <c r="AM23" s="450">
        <f t="shared" si="74"/>
        <v>0.35091642160991288</v>
      </c>
      <c r="AN23" s="450">
        <f t="shared" si="74"/>
        <v>0.35084594231254196</v>
      </c>
      <c r="AO23" s="450">
        <f t="shared" si="74"/>
        <v>0.35077546301517104</v>
      </c>
      <c r="AP23" s="450">
        <f t="shared" si="74"/>
        <v>0.35070498371780012</v>
      </c>
      <c r="AQ23" s="449">
        <f t="shared" si="14"/>
        <v>0.35063450442042865</v>
      </c>
      <c r="AS23" s="443">
        <v>5.5E-2</v>
      </c>
      <c r="AT23" s="361">
        <v>5.0000000000000001E-3</v>
      </c>
      <c r="AU23" s="361">
        <v>0.01</v>
      </c>
      <c r="AV23" s="361">
        <v>8.0000000000000002E-3</v>
      </c>
      <c r="AW23" s="274">
        <v>6.0000000000000001E-3</v>
      </c>
      <c r="AX23" s="274">
        <v>0.01</v>
      </c>
      <c r="AY23" s="267">
        <v>7.0000000000000001E-3</v>
      </c>
      <c r="AZ23" s="267">
        <v>5.0000000000000001E-3</v>
      </c>
    </row>
    <row r="24" spans="1:52" x14ac:dyDescent="0.25">
      <c r="A24" s="12" t="s">
        <v>22</v>
      </c>
      <c r="B24" s="440">
        <f>'Energy Use 2019'!O86</f>
        <v>0.38314436681785269</v>
      </c>
      <c r="C24" s="440">
        <f>'Energy Use 2020'!O86</f>
        <v>0.31746685579660261</v>
      </c>
      <c r="D24" s="449">
        <f t="shared" si="4"/>
        <v>0.30000617872778945</v>
      </c>
      <c r="E24" s="449">
        <f t="shared" si="5"/>
        <v>0.29850614783415053</v>
      </c>
      <c r="F24" s="449">
        <f t="shared" si="6"/>
        <v>0.29552108635580904</v>
      </c>
      <c r="G24" s="449">
        <f t="shared" si="7"/>
        <v>0.29315691766496255</v>
      </c>
      <c r="H24" s="449">
        <f t="shared" si="8"/>
        <v>0.29139797615897278</v>
      </c>
      <c r="I24" s="450">
        <f t="shared" ref="I24:L24" si="75">H24+($M24-$H24)/5</f>
        <v>0.29081518020665481</v>
      </c>
      <c r="J24" s="450">
        <f t="shared" si="75"/>
        <v>0.29023238425433684</v>
      </c>
      <c r="K24" s="450">
        <f t="shared" si="75"/>
        <v>0.28964958830201887</v>
      </c>
      <c r="L24" s="450">
        <f t="shared" si="75"/>
        <v>0.2890667923497009</v>
      </c>
      <c r="M24" s="449">
        <f t="shared" si="10"/>
        <v>0.28848399639738304</v>
      </c>
      <c r="N24" s="450">
        <f t="shared" ref="N24:Q24" si="76">M24+($R24-$M24)/5</f>
        <v>0.28808011880242668</v>
      </c>
      <c r="O24" s="450">
        <f t="shared" si="76"/>
        <v>0.28767624120747032</v>
      </c>
      <c r="P24" s="450">
        <f t="shared" si="76"/>
        <v>0.28727236361251396</v>
      </c>
      <c r="Q24" s="450">
        <f t="shared" si="76"/>
        <v>0.2868684860175576</v>
      </c>
      <c r="R24" s="449">
        <f t="shared" si="12"/>
        <v>0.28646460842260135</v>
      </c>
      <c r="S24" s="450">
        <f t="shared" ref="S24:AP24" si="77">R24+($AQ24-$R24)/25</f>
        <v>0.28640731550091686</v>
      </c>
      <c r="T24" s="450">
        <f t="shared" si="77"/>
        <v>0.28635002257923237</v>
      </c>
      <c r="U24" s="450">
        <f t="shared" si="77"/>
        <v>0.28629272965754787</v>
      </c>
      <c r="V24" s="450">
        <f t="shared" si="77"/>
        <v>0.28623543673586338</v>
      </c>
      <c r="W24" s="450">
        <f t="shared" si="77"/>
        <v>0.28617814381417889</v>
      </c>
      <c r="X24" s="450">
        <f t="shared" si="77"/>
        <v>0.28612085089249439</v>
      </c>
      <c r="Y24" s="450">
        <f t="shared" si="77"/>
        <v>0.2860635579708099</v>
      </c>
      <c r="Z24" s="450">
        <f t="shared" si="77"/>
        <v>0.28600626504912541</v>
      </c>
      <c r="AA24" s="450">
        <f t="shared" si="77"/>
        <v>0.28594897212744091</v>
      </c>
      <c r="AB24" s="450">
        <f t="shared" si="77"/>
        <v>0.28589167920575642</v>
      </c>
      <c r="AC24" s="450">
        <f t="shared" si="77"/>
        <v>0.28583438628407193</v>
      </c>
      <c r="AD24" s="450">
        <f t="shared" si="77"/>
        <v>0.28577709336238744</v>
      </c>
      <c r="AE24" s="450">
        <f t="shared" si="77"/>
        <v>0.28571980044070294</v>
      </c>
      <c r="AF24" s="450">
        <f t="shared" si="77"/>
        <v>0.28566250751901845</v>
      </c>
      <c r="AG24" s="450">
        <f t="shared" si="77"/>
        <v>0.28560521459733396</v>
      </c>
      <c r="AH24" s="450">
        <f t="shared" si="77"/>
        <v>0.28554792167564946</v>
      </c>
      <c r="AI24" s="450">
        <f t="shared" si="77"/>
        <v>0.28549062875396497</v>
      </c>
      <c r="AJ24" s="450">
        <f t="shared" si="77"/>
        <v>0.28543333583228048</v>
      </c>
      <c r="AK24" s="450">
        <f t="shared" si="77"/>
        <v>0.28537604291059598</v>
      </c>
      <c r="AL24" s="450">
        <f t="shared" si="77"/>
        <v>0.28531874998891149</v>
      </c>
      <c r="AM24" s="450">
        <f t="shared" si="77"/>
        <v>0.285261457067227</v>
      </c>
      <c r="AN24" s="450">
        <f t="shared" si="77"/>
        <v>0.2852041641455425</v>
      </c>
      <c r="AO24" s="450">
        <f t="shared" si="77"/>
        <v>0.28514687122385801</v>
      </c>
      <c r="AP24" s="450">
        <f t="shared" si="77"/>
        <v>0.28508957830217352</v>
      </c>
      <c r="AQ24" s="449">
        <f t="shared" si="14"/>
        <v>0.28503228538048836</v>
      </c>
      <c r="AS24" s="443">
        <v>5.5E-2</v>
      </c>
      <c r="AT24" s="361">
        <v>5.0000000000000001E-3</v>
      </c>
      <c r="AU24" s="361">
        <v>0.01</v>
      </c>
      <c r="AV24" s="361">
        <v>8.0000000000000002E-3</v>
      </c>
      <c r="AW24" s="274">
        <v>6.0000000000000001E-3</v>
      </c>
      <c r="AX24" s="274">
        <v>0.01</v>
      </c>
      <c r="AY24" s="267">
        <v>7.0000000000000001E-3</v>
      </c>
      <c r="AZ24" s="267">
        <v>5.0000000000000001E-3</v>
      </c>
    </row>
    <row r="25" spans="1:52" x14ac:dyDescent="0.25">
      <c r="A25" s="12" t="s">
        <v>23</v>
      </c>
      <c r="B25" s="440">
        <f>'Energy Use 2019'!O87</f>
        <v>0.43433704199882528</v>
      </c>
      <c r="C25" s="440">
        <f>'Energy Use 2020'!O87</f>
        <v>0.37609878462653873</v>
      </c>
      <c r="D25" s="449">
        <f t="shared" si="4"/>
        <v>0.35541335147207909</v>
      </c>
      <c r="E25" s="449">
        <f t="shared" si="5"/>
        <v>0.3536362847147187</v>
      </c>
      <c r="F25" s="449">
        <f t="shared" si="6"/>
        <v>0.3500999218675715</v>
      </c>
      <c r="G25" s="449">
        <f t="shared" si="7"/>
        <v>0.3472991224926309</v>
      </c>
      <c r="H25" s="449">
        <f t="shared" si="8"/>
        <v>0.34521532775767511</v>
      </c>
      <c r="I25" s="450">
        <f t="shared" ref="I25:L25" si="78">H25+($M25-$H25)/5</f>
        <v>0.34452489710215978</v>
      </c>
      <c r="J25" s="450">
        <f t="shared" si="78"/>
        <v>0.34383446644664445</v>
      </c>
      <c r="K25" s="450">
        <f t="shared" si="78"/>
        <v>0.34314403579112912</v>
      </c>
      <c r="L25" s="450">
        <f t="shared" si="78"/>
        <v>0.34245360513561379</v>
      </c>
      <c r="M25" s="449">
        <f t="shared" si="10"/>
        <v>0.34176317448009835</v>
      </c>
      <c r="N25" s="450">
        <f t="shared" ref="N25:Q25" si="79">M25+($R25-$M25)/5</f>
        <v>0.34128470603582622</v>
      </c>
      <c r="O25" s="450">
        <f t="shared" si="79"/>
        <v>0.3408062375915541</v>
      </c>
      <c r="P25" s="450">
        <f t="shared" si="79"/>
        <v>0.34032776914728197</v>
      </c>
      <c r="Q25" s="450">
        <f t="shared" si="79"/>
        <v>0.33984930070300984</v>
      </c>
      <c r="R25" s="449">
        <f t="shared" si="12"/>
        <v>0.33937083225873765</v>
      </c>
      <c r="S25" s="450">
        <f t="shared" ref="S25:AP25" si="80">R25+($AQ25-$R25)/25</f>
        <v>0.33930295809228589</v>
      </c>
      <c r="T25" s="450">
        <f t="shared" si="80"/>
        <v>0.33923508392583412</v>
      </c>
      <c r="U25" s="450">
        <f t="shared" si="80"/>
        <v>0.33916720975938236</v>
      </c>
      <c r="V25" s="450">
        <f t="shared" si="80"/>
        <v>0.3390993355929306</v>
      </c>
      <c r="W25" s="450">
        <f t="shared" si="80"/>
        <v>0.33903146142647883</v>
      </c>
      <c r="X25" s="450">
        <f t="shared" si="80"/>
        <v>0.33896358726002707</v>
      </c>
      <c r="Y25" s="450">
        <f t="shared" si="80"/>
        <v>0.3388957130935753</v>
      </c>
      <c r="Z25" s="450">
        <f t="shared" si="80"/>
        <v>0.33882783892712354</v>
      </c>
      <c r="AA25" s="450">
        <f t="shared" si="80"/>
        <v>0.33875996476067177</v>
      </c>
      <c r="AB25" s="450">
        <f t="shared" si="80"/>
        <v>0.33869209059422001</v>
      </c>
      <c r="AC25" s="450">
        <f t="shared" si="80"/>
        <v>0.33862421642776824</v>
      </c>
      <c r="AD25" s="450">
        <f t="shared" si="80"/>
        <v>0.33855634226131648</v>
      </c>
      <c r="AE25" s="450">
        <f t="shared" si="80"/>
        <v>0.33848846809486471</v>
      </c>
      <c r="AF25" s="450">
        <f t="shared" si="80"/>
        <v>0.33842059392841295</v>
      </c>
      <c r="AG25" s="450">
        <f t="shared" si="80"/>
        <v>0.33835271976196118</v>
      </c>
      <c r="AH25" s="450">
        <f t="shared" si="80"/>
        <v>0.33828484559550942</v>
      </c>
      <c r="AI25" s="450">
        <f t="shared" si="80"/>
        <v>0.33821697142905766</v>
      </c>
      <c r="AJ25" s="450">
        <f t="shared" si="80"/>
        <v>0.33814909726260589</v>
      </c>
      <c r="AK25" s="450">
        <f t="shared" si="80"/>
        <v>0.33808122309615413</v>
      </c>
      <c r="AL25" s="450">
        <f t="shared" si="80"/>
        <v>0.33801334892970236</v>
      </c>
      <c r="AM25" s="450">
        <f t="shared" si="80"/>
        <v>0.3379454747632506</v>
      </c>
      <c r="AN25" s="450">
        <f t="shared" si="80"/>
        <v>0.33787760059679883</v>
      </c>
      <c r="AO25" s="450">
        <f t="shared" si="80"/>
        <v>0.33780972643034707</v>
      </c>
      <c r="AP25" s="450">
        <f t="shared" si="80"/>
        <v>0.3377418522638953</v>
      </c>
      <c r="AQ25" s="449">
        <f t="shared" si="14"/>
        <v>0.33767397809744398</v>
      </c>
      <c r="AS25" s="443">
        <v>5.5E-2</v>
      </c>
      <c r="AT25" s="361">
        <v>5.0000000000000001E-3</v>
      </c>
      <c r="AU25" s="361">
        <v>0.01</v>
      </c>
      <c r="AV25" s="361">
        <v>8.0000000000000002E-3</v>
      </c>
      <c r="AW25" s="274">
        <v>6.0000000000000001E-3</v>
      </c>
      <c r="AX25" s="274">
        <v>0.01</v>
      </c>
      <c r="AY25" s="267">
        <v>7.0000000000000001E-3</v>
      </c>
      <c r="AZ25" s="267">
        <v>5.0000000000000001E-3</v>
      </c>
    </row>
    <row r="26" spans="1:52" x14ac:dyDescent="0.25">
      <c r="A26" s="12" t="s">
        <v>24</v>
      </c>
      <c r="B26" s="440">
        <f>'Energy Use 2019'!O88</f>
        <v>0.33943176198033093</v>
      </c>
      <c r="C26" s="440">
        <f>'Energy Use 2020'!O88</f>
        <v>0.28695659511265753</v>
      </c>
      <c r="D26" s="449">
        <f t="shared" si="4"/>
        <v>0.27117398238146134</v>
      </c>
      <c r="E26" s="449">
        <f t="shared" si="5"/>
        <v>0.26981811246955406</v>
      </c>
      <c r="F26" s="449">
        <f t="shared" si="6"/>
        <v>0.26711993134485851</v>
      </c>
      <c r="G26" s="449">
        <f t="shared" si="7"/>
        <v>0.26498297189409964</v>
      </c>
      <c r="H26" s="449">
        <f t="shared" si="8"/>
        <v>0.26339307406273504</v>
      </c>
      <c r="I26" s="450">
        <f t="shared" ref="I26:L26" si="81">H26+($M26-$H26)/5</f>
        <v>0.26286628791460959</v>
      </c>
      <c r="J26" s="450">
        <f t="shared" si="81"/>
        <v>0.26233950176648413</v>
      </c>
      <c r="K26" s="450">
        <f t="shared" si="81"/>
        <v>0.26181271561835867</v>
      </c>
      <c r="L26" s="450">
        <f t="shared" si="81"/>
        <v>0.26128592947023321</v>
      </c>
      <c r="M26" s="449">
        <f t="shared" si="10"/>
        <v>0.2607591433221077</v>
      </c>
      <c r="N26" s="450">
        <f t="shared" ref="N26:Q26" si="82">M26+($R26-$M26)/5</f>
        <v>0.26039408052145674</v>
      </c>
      <c r="O26" s="450">
        <f t="shared" si="82"/>
        <v>0.26002901772080578</v>
      </c>
      <c r="P26" s="450">
        <f t="shared" si="82"/>
        <v>0.25966395492015482</v>
      </c>
      <c r="Q26" s="450">
        <f t="shared" si="82"/>
        <v>0.25929889211950385</v>
      </c>
      <c r="R26" s="449">
        <f t="shared" si="12"/>
        <v>0.25893382931885295</v>
      </c>
      <c r="S26" s="450">
        <f t="shared" ref="S26:AP26" si="83">R26+($AQ26-$R26)/25</f>
        <v>0.25888204255298919</v>
      </c>
      <c r="T26" s="450">
        <f t="shared" si="83"/>
        <v>0.25883025578712543</v>
      </c>
      <c r="U26" s="450">
        <f t="shared" si="83"/>
        <v>0.25877846902126167</v>
      </c>
      <c r="V26" s="450">
        <f t="shared" si="83"/>
        <v>0.25872668225539791</v>
      </c>
      <c r="W26" s="450">
        <f t="shared" si="83"/>
        <v>0.25867489548953415</v>
      </c>
      <c r="X26" s="450">
        <f t="shared" si="83"/>
        <v>0.25862310872367039</v>
      </c>
      <c r="Y26" s="450">
        <f t="shared" si="83"/>
        <v>0.25857132195780663</v>
      </c>
      <c r="Z26" s="450">
        <f t="shared" si="83"/>
        <v>0.25851953519194287</v>
      </c>
      <c r="AA26" s="450">
        <f t="shared" si="83"/>
        <v>0.25846774842607911</v>
      </c>
      <c r="AB26" s="450">
        <f t="shared" si="83"/>
        <v>0.25841596166021535</v>
      </c>
      <c r="AC26" s="450">
        <f t="shared" si="83"/>
        <v>0.25836417489435159</v>
      </c>
      <c r="AD26" s="450">
        <f t="shared" si="83"/>
        <v>0.25831238812848784</v>
      </c>
      <c r="AE26" s="450">
        <f t="shared" si="83"/>
        <v>0.25826060136262408</v>
      </c>
      <c r="AF26" s="450">
        <f t="shared" si="83"/>
        <v>0.25820881459676032</v>
      </c>
      <c r="AG26" s="450">
        <f t="shared" si="83"/>
        <v>0.25815702783089656</v>
      </c>
      <c r="AH26" s="450">
        <f t="shared" si="83"/>
        <v>0.2581052410650328</v>
      </c>
      <c r="AI26" s="450">
        <f t="shared" si="83"/>
        <v>0.25805345429916904</v>
      </c>
      <c r="AJ26" s="450">
        <f t="shared" si="83"/>
        <v>0.25800166753330528</v>
      </c>
      <c r="AK26" s="450">
        <f t="shared" si="83"/>
        <v>0.25794988076744152</v>
      </c>
      <c r="AL26" s="450">
        <f t="shared" si="83"/>
        <v>0.25789809400157776</v>
      </c>
      <c r="AM26" s="450">
        <f t="shared" si="83"/>
        <v>0.257846307235714</v>
      </c>
      <c r="AN26" s="450">
        <f t="shared" si="83"/>
        <v>0.25779452046985024</v>
      </c>
      <c r="AO26" s="450">
        <f t="shared" si="83"/>
        <v>0.25774273370398648</v>
      </c>
      <c r="AP26" s="450">
        <f t="shared" si="83"/>
        <v>0.25769094693812272</v>
      </c>
      <c r="AQ26" s="449">
        <f t="shared" si="14"/>
        <v>0.25763916017225869</v>
      </c>
      <c r="AS26" s="443">
        <v>5.5E-2</v>
      </c>
      <c r="AT26" s="361">
        <v>5.0000000000000001E-3</v>
      </c>
      <c r="AU26" s="361">
        <v>0.01</v>
      </c>
      <c r="AV26" s="361">
        <v>8.0000000000000002E-3</v>
      </c>
      <c r="AW26" s="274">
        <v>6.0000000000000001E-3</v>
      </c>
      <c r="AX26" s="274">
        <v>0.01</v>
      </c>
      <c r="AY26" s="267">
        <v>7.0000000000000001E-3</v>
      </c>
      <c r="AZ26" s="267">
        <v>5.0000000000000001E-3</v>
      </c>
    </row>
    <row r="27" spans="1:52" x14ac:dyDescent="0.25">
      <c r="A27" s="12" t="s">
        <v>25</v>
      </c>
      <c r="B27" s="440">
        <f>'Energy Use 2019'!O89</f>
        <v>0.8055759092659518</v>
      </c>
      <c r="C27" s="440">
        <f>'Energy Use 2020'!O89</f>
        <v>0.79252054006040429</v>
      </c>
      <c r="D27" s="449">
        <f t="shared" si="4"/>
        <v>0.74893191035708206</v>
      </c>
      <c r="E27" s="449">
        <f t="shared" si="5"/>
        <v>0.74518725080529669</v>
      </c>
      <c r="F27" s="449">
        <f t="shared" si="6"/>
        <v>0.73773537829724367</v>
      </c>
      <c r="G27" s="449">
        <f t="shared" si="7"/>
        <v>0.73183349527086572</v>
      </c>
      <c r="H27" s="449">
        <f t="shared" si="8"/>
        <v>0.72744249429924057</v>
      </c>
      <c r="I27" s="450">
        <f t="shared" ref="I27:L27" si="84">H27+($M27-$H27)/5</f>
        <v>0.7259876093106421</v>
      </c>
      <c r="J27" s="450">
        <f t="shared" si="84"/>
        <v>0.72453272432204363</v>
      </c>
      <c r="K27" s="450">
        <f t="shared" si="84"/>
        <v>0.72307783933344516</v>
      </c>
      <c r="L27" s="450">
        <f t="shared" si="84"/>
        <v>0.72162295434484669</v>
      </c>
      <c r="M27" s="449">
        <f t="shared" si="10"/>
        <v>0.72016806935624811</v>
      </c>
      <c r="N27" s="450">
        <f t="shared" ref="N27:Q27" si="85">M27+($R27-$M27)/5</f>
        <v>0.71915983405914941</v>
      </c>
      <c r="O27" s="450">
        <f t="shared" si="85"/>
        <v>0.7181515987620507</v>
      </c>
      <c r="P27" s="450">
        <f t="shared" si="85"/>
        <v>0.717143363464952</v>
      </c>
      <c r="Q27" s="450">
        <f t="shared" si="85"/>
        <v>0.7161351281678533</v>
      </c>
      <c r="R27" s="449">
        <f t="shared" si="12"/>
        <v>0.71512689287075437</v>
      </c>
      <c r="S27" s="450">
        <f t="shared" ref="S27:AP27" si="86">R27+($AQ27-$R27)/25</f>
        <v>0.71498386749218024</v>
      </c>
      <c r="T27" s="450">
        <f t="shared" si="86"/>
        <v>0.7148408421136061</v>
      </c>
      <c r="U27" s="450">
        <f t="shared" si="86"/>
        <v>0.71469781673503197</v>
      </c>
      <c r="V27" s="450">
        <f t="shared" si="86"/>
        <v>0.71455479135645783</v>
      </c>
      <c r="W27" s="450">
        <f t="shared" si="86"/>
        <v>0.71441176597788369</v>
      </c>
      <c r="X27" s="450">
        <f t="shared" si="86"/>
        <v>0.71426874059930956</v>
      </c>
      <c r="Y27" s="450">
        <f t="shared" si="86"/>
        <v>0.71412571522073542</v>
      </c>
      <c r="Z27" s="450">
        <f t="shared" si="86"/>
        <v>0.71398268984216129</v>
      </c>
      <c r="AA27" s="450">
        <f t="shared" si="86"/>
        <v>0.71383966446358715</v>
      </c>
      <c r="AB27" s="450">
        <f t="shared" si="86"/>
        <v>0.71369663908501302</v>
      </c>
      <c r="AC27" s="450">
        <f t="shared" si="86"/>
        <v>0.71355361370643888</v>
      </c>
      <c r="AD27" s="450">
        <f t="shared" si="86"/>
        <v>0.71341058832786475</v>
      </c>
      <c r="AE27" s="450">
        <f t="shared" si="86"/>
        <v>0.71326756294929061</v>
      </c>
      <c r="AF27" s="450">
        <f t="shared" si="86"/>
        <v>0.71312453757071648</v>
      </c>
      <c r="AG27" s="450">
        <f t="shared" si="86"/>
        <v>0.71298151219214234</v>
      </c>
      <c r="AH27" s="450">
        <f t="shared" si="86"/>
        <v>0.71283848681356821</v>
      </c>
      <c r="AI27" s="450">
        <f t="shared" si="86"/>
        <v>0.71269546143499407</v>
      </c>
      <c r="AJ27" s="450">
        <f t="shared" si="86"/>
        <v>0.71255243605641994</v>
      </c>
      <c r="AK27" s="450">
        <f t="shared" si="86"/>
        <v>0.7124094106778458</v>
      </c>
      <c r="AL27" s="450">
        <f t="shared" si="86"/>
        <v>0.71226638529927166</v>
      </c>
      <c r="AM27" s="450">
        <f t="shared" si="86"/>
        <v>0.71212335992069753</v>
      </c>
      <c r="AN27" s="450">
        <f t="shared" si="86"/>
        <v>0.71198033454212339</v>
      </c>
      <c r="AO27" s="450">
        <f t="shared" si="86"/>
        <v>0.71183730916354926</v>
      </c>
      <c r="AP27" s="450">
        <f t="shared" si="86"/>
        <v>0.71169428378497512</v>
      </c>
      <c r="AQ27" s="449">
        <f t="shared" si="14"/>
        <v>0.71155125840640054</v>
      </c>
      <c r="AS27" s="443">
        <v>5.5E-2</v>
      </c>
      <c r="AT27" s="361">
        <v>5.0000000000000001E-3</v>
      </c>
      <c r="AU27" s="361">
        <v>0.01</v>
      </c>
      <c r="AV27" s="361">
        <v>8.0000000000000002E-3</v>
      </c>
      <c r="AW27" s="274">
        <v>6.0000000000000001E-3</v>
      </c>
      <c r="AX27" s="274">
        <v>0.01</v>
      </c>
      <c r="AY27" s="267">
        <v>7.0000000000000001E-3</v>
      </c>
      <c r="AZ27" s="267">
        <v>5.0000000000000001E-3</v>
      </c>
    </row>
    <row r="28" spans="1:52" x14ac:dyDescent="0.25">
      <c r="A28" s="12" t="s">
        <v>26</v>
      </c>
      <c r="B28" s="440">
        <f>'Energy Use 2019'!O90</f>
        <v>0.71073804638854032</v>
      </c>
      <c r="C28" s="440">
        <f>'Energy Use 2020'!O90</f>
        <v>0.70763185589034505</v>
      </c>
      <c r="D28" s="449">
        <f t="shared" si="4"/>
        <v>0.66871210381637602</v>
      </c>
      <c r="E28" s="449">
        <f t="shared" si="5"/>
        <v>0.66536854329729411</v>
      </c>
      <c r="F28" s="449">
        <f t="shared" si="6"/>
        <v>0.65871485786432116</v>
      </c>
      <c r="G28" s="449">
        <f t="shared" si="7"/>
        <v>0.65344513900140655</v>
      </c>
      <c r="H28" s="449">
        <f t="shared" si="8"/>
        <v>0.64952446816739806</v>
      </c>
      <c r="I28" s="450">
        <f t="shared" ref="I28:L28" si="87">H28+($M28-$H28)/5</f>
        <v>0.64822541923106325</v>
      </c>
      <c r="J28" s="450">
        <f t="shared" si="87"/>
        <v>0.64692637029472844</v>
      </c>
      <c r="K28" s="450">
        <f t="shared" si="87"/>
        <v>0.64562732135839362</v>
      </c>
      <c r="L28" s="450">
        <f t="shared" si="87"/>
        <v>0.64432827242205881</v>
      </c>
      <c r="M28" s="449">
        <f t="shared" si="10"/>
        <v>0.64302922348572411</v>
      </c>
      <c r="N28" s="450">
        <f t="shared" ref="N28:Q28" si="88">M28+($R28-$M28)/5</f>
        <v>0.64212898257284412</v>
      </c>
      <c r="O28" s="450">
        <f t="shared" si="88"/>
        <v>0.64122874165996413</v>
      </c>
      <c r="P28" s="450">
        <f t="shared" si="88"/>
        <v>0.64032850074708414</v>
      </c>
      <c r="Q28" s="450">
        <f t="shared" si="88"/>
        <v>0.63942825983420415</v>
      </c>
      <c r="R28" s="449">
        <f t="shared" si="12"/>
        <v>0.63852801892132405</v>
      </c>
      <c r="S28" s="450">
        <f t="shared" ref="S28:AP28" si="89">R28+($AQ28-$R28)/25</f>
        <v>0.63840031331753977</v>
      </c>
      <c r="T28" s="450">
        <f t="shared" si="89"/>
        <v>0.63827260771375549</v>
      </c>
      <c r="U28" s="450">
        <f t="shared" si="89"/>
        <v>0.63814490210997121</v>
      </c>
      <c r="V28" s="450">
        <f t="shared" si="89"/>
        <v>0.63801719650618693</v>
      </c>
      <c r="W28" s="450">
        <f t="shared" si="89"/>
        <v>0.63788949090240266</v>
      </c>
      <c r="X28" s="450">
        <f t="shared" si="89"/>
        <v>0.63776178529861838</v>
      </c>
      <c r="Y28" s="450">
        <f t="shared" si="89"/>
        <v>0.6376340796948341</v>
      </c>
      <c r="Z28" s="450">
        <f t="shared" si="89"/>
        <v>0.63750637409104982</v>
      </c>
      <c r="AA28" s="450">
        <f t="shared" si="89"/>
        <v>0.63737866848726554</v>
      </c>
      <c r="AB28" s="450">
        <f t="shared" si="89"/>
        <v>0.63725096288348126</v>
      </c>
      <c r="AC28" s="450">
        <f t="shared" si="89"/>
        <v>0.63712325727969699</v>
      </c>
      <c r="AD28" s="450">
        <f t="shared" si="89"/>
        <v>0.63699555167591271</v>
      </c>
      <c r="AE28" s="450">
        <f t="shared" si="89"/>
        <v>0.63686784607212843</v>
      </c>
      <c r="AF28" s="450">
        <f t="shared" si="89"/>
        <v>0.63674014046834415</v>
      </c>
      <c r="AG28" s="450">
        <f t="shared" si="89"/>
        <v>0.63661243486455987</v>
      </c>
      <c r="AH28" s="450">
        <f t="shared" si="89"/>
        <v>0.63648472926077559</v>
      </c>
      <c r="AI28" s="450">
        <f t="shared" si="89"/>
        <v>0.63635702365699132</v>
      </c>
      <c r="AJ28" s="450">
        <f t="shared" si="89"/>
        <v>0.63622931805320704</v>
      </c>
      <c r="AK28" s="450">
        <f t="shared" si="89"/>
        <v>0.63610161244942276</v>
      </c>
      <c r="AL28" s="450">
        <f t="shared" si="89"/>
        <v>0.63597390684563848</v>
      </c>
      <c r="AM28" s="450">
        <f t="shared" si="89"/>
        <v>0.6358462012418542</v>
      </c>
      <c r="AN28" s="450">
        <f t="shared" si="89"/>
        <v>0.63571849563806992</v>
      </c>
      <c r="AO28" s="450">
        <f t="shared" si="89"/>
        <v>0.63559079003428565</v>
      </c>
      <c r="AP28" s="450">
        <f t="shared" si="89"/>
        <v>0.63546308443050137</v>
      </c>
      <c r="AQ28" s="449">
        <f t="shared" si="14"/>
        <v>0.63533537882671742</v>
      </c>
      <c r="AS28" s="443">
        <v>5.5E-2</v>
      </c>
      <c r="AT28" s="361">
        <v>5.0000000000000001E-3</v>
      </c>
      <c r="AU28" s="361">
        <v>0.01</v>
      </c>
      <c r="AV28" s="361">
        <v>8.0000000000000002E-3</v>
      </c>
      <c r="AW28" s="274">
        <v>6.0000000000000001E-3</v>
      </c>
      <c r="AX28" s="274">
        <v>0.01</v>
      </c>
      <c r="AY28" s="267">
        <v>7.0000000000000001E-3</v>
      </c>
      <c r="AZ28" s="267">
        <v>5.0000000000000001E-3</v>
      </c>
    </row>
    <row r="29" spans="1:52" x14ac:dyDescent="0.25">
      <c r="A29" s="12" t="s">
        <v>27</v>
      </c>
      <c r="B29" s="440">
        <f>'Energy Use 2019'!O91</f>
        <v>0.53398486885791452</v>
      </c>
      <c r="C29" s="440">
        <f>'Energy Use 2020'!O91</f>
        <v>0.53738542460145222</v>
      </c>
      <c r="D29" s="449">
        <f t="shared" si="4"/>
        <v>0.50782922624837235</v>
      </c>
      <c r="E29" s="449">
        <f t="shared" si="5"/>
        <v>0.5052900801171305</v>
      </c>
      <c r="F29" s="449">
        <f t="shared" si="6"/>
        <v>0.50023717931595924</v>
      </c>
      <c r="G29" s="449">
        <f t="shared" si="7"/>
        <v>0.49623528188143157</v>
      </c>
      <c r="H29" s="449">
        <f t="shared" si="8"/>
        <v>0.493257870190143</v>
      </c>
      <c r="I29" s="450">
        <f t="shared" ref="I29:L29" si="90">H29+($M29-$H29)/5</f>
        <v>0.49227135444976272</v>
      </c>
      <c r="J29" s="450">
        <f t="shared" si="90"/>
        <v>0.49128483870938244</v>
      </c>
      <c r="K29" s="450">
        <f t="shared" si="90"/>
        <v>0.49029832296900216</v>
      </c>
      <c r="L29" s="450">
        <f t="shared" si="90"/>
        <v>0.48931180722862189</v>
      </c>
      <c r="M29" s="449">
        <f t="shared" si="10"/>
        <v>0.48832529148824155</v>
      </c>
      <c r="N29" s="450">
        <f t="shared" ref="N29:Q29" si="91">M29+($R29-$M29)/5</f>
        <v>0.48764163608015804</v>
      </c>
      <c r="O29" s="450">
        <f t="shared" si="91"/>
        <v>0.48695798067207452</v>
      </c>
      <c r="P29" s="450">
        <f t="shared" si="91"/>
        <v>0.486274325263991</v>
      </c>
      <c r="Q29" s="450">
        <f t="shared" si="91"/>
        <v>0.48559066985590749</v>
      </c>
      <c r="R29" s="449">
        <f t="shared" si="12"/>
        <v>0.48490701444782386</v>
      </c>
      <c r="S29" s="450">
        <f t="shared" ref="S29:AP29" si="92">R29+($AQ29-$R29)/25</f>
        <v>0.48481003304493431</v>
      </c>
      <c r="T29" s="450">
        <f t="shared" si="92"/>
        <v>0.48471305164204476</v>
      </c>
      <c r="U29" s="450">
        <f t="shared" si="92"/>
        <v>0.48461607023915521</v>
      </c>
      <c r="V29" s="450">
        <f t="shared" si="92"/>
        <v>0.48451908883626565</v>
      </c>
      <c r="W29" s="450">
        <f t="shared" si="92"/>
        <v>0.4844221074333761</v>
      </c>
      <c r="X29" s="450">
        <f t="shared" si="92"/>
        <v>0.48432512603048655</v>
      </c>
      <c r="Y29" s="450">
        <f t="shared" si="92"/>
        <v>0.484228144627597</v>
      </c>
      <c r="Z29" s="450">
        <f t="shared" si="92"/>
        <v>0.48413116322470745</v>
      </c>
      <c r="AA29" s="450">
        <f t="shared" si="92"/>
        <v>0.4840341818218179</v>
      </c>
      <c r="AB29" s="450">
        <f t="shared" si="92"/>
        <v>0.48393720041892835</v>
      </c>
      <c r="AC29" s="450">
        <f t="shared" si="92"/>
        <v>0.4838402190160388</v>
      </c>
      <c r="AD29" s="450">
        <f t="shared" si="92"/>
        <v>0.48374323761314925</v>
      </c>
      <c r="AE29" s="450">
        <f t="shared" si="92"/>
        <v>0.4836462562102597</v>
      </c>
      <c r="AF29" s="450">
        <f t="shared" si="92"/>
        <v>0.48354927480737014</v>
      </c>
      <c r="AG29" s="450">
        <f t="shared" si="92"/>
        <v>0.48345229340448059</v>
      </c>
      <c r="AH29" s="450">
        <f t="shared" si="92"/>
        <v>0.48335531200159104</v>
      </c>
      <c r="AI29" s="450">
        <f t="shared" si="92"/>
        <v>0.48325833059870149</v>
      </c>
      <c r="AJ29" s="450">
        <f t="shared" si="92"/>
        <v>0.48316134919581194</v>
      </c>
      <c r="AK29" s="450">
        <f t="shared" si="92"/>
        <v>0.48306436779292239</v>
      </c>
      <c r="AL29" s="450">
        <f t="shared" si="92"/>
        <v>0.48296738639003284</v>
      </c>
      <c r="AM29" s="450">
        <f t="shared" si="92"/>
        <v>0.48287040498714329</v>
      </c>
      <c r="AN29" s="450">
        <f t="shared" si="92"/>
        <v>0.48277342358425374</v>
      </c>
      <c r="AO29" s="450">
        <f t="shared" si="92"/>
        <v>0.48267644218136418</v>
      </c>
      <c r="AP29" s="450">
        <f t="shared" si="92"/>
        <v>0.48257946077847463</v>
      </c>
      <c r="AQ29" s="449">
        <f t="shared" si="14"/>
        <v>0.48248247937558475</v>
      </c>
      <c r="AS29" s="443">
        <v>5.5E-2</v>
      </c>
      <c r="AT29" s="361">
        <v>5.0000000000000001E-3</v>
      </c>
      <c r="AU29" s="361">
        <v>0.01</v>
      </c>
      <c r="AV29" s="361">
        <v>8.0000000000000002E-3</v>
      </c>
      <c r="AW29" s="274">
        <v>6.0000000000000001E-3</v>
      </c>
      <c r="AX29" s="274">
        <v>0.01</v>
      </c>
      <c r="AY29" s="267">
        <v>7.0000000000000001E-3</v>
      </c>
      <c r="AZ29" s="267">
        <v>5.0000000000000001E-3</v>
      </c>
    </row>
    <row r="30" spans="1:52" x14ac:dyDescent="0.25">
      <c r="A30" s="12" t="s">
        <v>28</v>
      </c>
      <c r="B30" s="440">
        <f>'Energy Use 2019'!O92</f>
        <v>0.40330314744854734</v>
      </c>
      <c r="C30" s="440">
        <f>'Energy Use 2020'!O92</f>
        <v>0.39684834058427348</v>
      </c>
      <c r="D30" s="449">
        <f t="shared" si="4"/>
        <v>0.37502168185213841</v>
      </c>
      <c r="E30" s="449">
        <f t="shared" si="5"/>
        <v>0.37314657344287772</v>
      </c>
      <c r="F30" s="449">
        <f t="shared" si="6"/>
        <v>0.36941510770844893</v>
      </c>
      <c r="G30" s="449">
        <f t="shared" si="7"/>
        <v>0.36645978684678132</v>
      </c>
      <c r="H30" s="449">
        <f t="shared" si="8"/>
        <v>0.36426102812570066</v>
      </c>
      <c r="I30" s="450">
        <f t="shared" ref="I30:L30" si="93">H30+($M30-$H30)/5</f>
        <v>0.36353250606944926</v>
      </c>
      <c r="J30" s="450">
        <f t="shared" si="93"/>
        <v>0.36280398401319786</v>
      </c>
      <c r="K30" s="450">
        <f t="shared" si="93"/>
        <v>0.36207546195694645</v>
      </c>
      <c r="L30" s="450">
        <f t="shared" si="93"/>
        <v>0.36134693990069505</v>
      </c>
      <c r="M30" s="449">
        <f t="shared" si="10"/>
        <v>0.36061841784444365</v>
      </c>
      <c r="N30" s="450">
        <f t="shared" ref="N30:Q30" si="94">M30+($R30-$M30)/5</f>
        <v>0.36011355205946144</v>
      </c>
      <c r="O30" s="450">
        <f t="shared" si="94"/>
        <v>0.35960868627447923</v>
      </c>
      <c r="P30" s="450">
        <f t="shared" si="94"/>
        <v>0.35910382048949702</v>
      </c>
      <c r="Q30" s="450">
        <f t="shared" si="94"/>
        <v>0.35859895470451481</v>
      </c>
      <c r="R30" s="449">
        <f t="shared" si="12"/>
        <v>0.35809408891953254</v>
      </c>
      <c r="S30" s="450">
        <f t="shared" ref="S30:AP30" si="95">R30+($AQ30-$R30)/25</f>
        <v>0.35802247010174865</v>
      </c>
      <c r="T30" s="450">
        <f t="shared" si="95"/>
        <v>0.35795085128396475</v>
      </c>
      <c r="U30" s="450">
        <f t="shared" si="95"/>
        <v>0.35787923246618086</v>
      </c>
      <c r="V30" s="450">
        <f t="shared" si="95"/>
        <v>0.35780761364839697</v>
      </c>
      <c r="W30" s="450">
        <f t="shared" si="95"/>
        <v>0.35773599483061308</v>
      </c>
      <c r="X30" s="450">
        <f t="shared" si="95"/>
        <v>0.35766437601282919</v>
      </c>
      <c r="Y30" s="450">
        <f t="shared" si="95"/>
        <v>0.3575927571950453</v>
      </c>
      <c r="Z30" s="450">
        <f t="shared" si="95"/>
        <v>0.3575211383772614</v>
      </c>
      <c r="AA30" s="450">
        <f t="shared" si="95"/>
        <v>0.35744951955947751</v>
      </c>
      <c r="AB30" s="450">
        <f t="shared" si="95"/>
        <v>0.35737790074169362</v>
      </c>
      <c r="AC30" s="450">
        <f t="shared" si="95"/>
        <v>0.35730628192390973</v>
      </c>
      <c r="AD30" s="450">
        <f t="shared" si="95"/>
        <v>0.35723466310612584</v>
      </c>
      <c r="AE30" s="450">
        <f t="shared" si="95"/>
        <v>0.35716304428834195</v>
      </c>
      <c r="AF30" s="450">
        <f t="shared" si="95"/>
        <v>0.35709142547055805</v>
      </c>
      <c r="AG30" s="450">
        <f t="shared" si="95"/>
        <v>0.35701980665277416</v>
      </c>
      <c r="AH30" s="450">
        <f t="shared" si="95"/>
        <v>0.35694818783499027</v>
      </c>
      <c r="AI30" s="450">
        <f t="shared" si="95"/>
        <v>0.35687656901720638</v>
      </c>
      <c r="AJ30" s="450">
        <f t="shared" si="95"/>
        <v>0.35680495019942249</v>
      </c>
      <c r="AK30" s="450">
        <f t="shared" si="95"/>
        <v>0.3567333313816386</v>
      </c>
      <c r="AL30" s="450">
        <f t="shared" si="95"/>
        <v>0.3566617125638547</v>
      </c>
      <c r="AM30" s="450">
        <f t="shared" si="95"/>
        <v>0.35659009374607081</v>
      </c>
      <c r="AN30" s="450">
        <f t="shared" si="95"/>
        <v>0.35651847492828692</v>
      </c>
      <c r="AO30" s="450">
        <f t="shared" si="95"/>
        <v>0.35644685611050303</v>
      </c>
      <c r="AP30" s="450">
        <f t="shared" si="95"/>
        <v>0.35637523729271914</v>
      </c>
      <c r="AQ30" s="449">
        <f t="shared" si="14"/>
        <v>0.35630361847493486</v>
      </c>
      <c r="AS30" s="443">
        <v>5.5E-2</v>
      </c>
      <c r="AT30" s="361">
        <v>5.0000000000000001E-3</v>
      </c>
      <c r="AU30" s="361">
        <v>0.01</v>
      </c>
      <c r="AV30" s="361">
        <v>8.0000000000000002E-3</v>
      </c>
      <c r="AW30" s="274">
        <v>6.0000000000000001E-3</v>
      </c>
      <c r="AX30" s="274">
        <v>0.01</v>
      </c>
      <c r="AY30" s="267">
        <v>7.0000000000000001E-3</v>
      </c>
      <c r="AZ30" s="267">
        <v>5.0000000000000001E-3</v>
      </c>
    </row>
    <row r="31" spans="1:52" x14ac:dyDescent="0.25">
      <c r="A31" s="12" t="s">
        <v>29</v>
      </c>
      <c r="B31" s="440">
        <f>'Energy Use 2019'!O93</f>
        <v>0.43064965076637607</v>
      </c>
      <c r="C31" s="440">
        <f>'Energy Use 2020'!O93</f>
        <v>0.55008953536754557</v>
      </c>
      <c r="D31" s="449">
        <f t="shared" si="4"/>
        <v>0.51983461092233052</v>
      </c>
      <c r="E31" s="449">
        <f t="shared" si="5"/>
        <v>0.51723543786771886</v>
      </c>
      <c r="F31" s="449">
        <f t="shared" si="6"/>
        <v>0.51206308348904161</v>
      </c>
      <c r="G31" s="449">
        <f t="shared" si="7"/>
        <v>0.50796657882112928</v>
      </c>
      <c r="H31" s="449">
        <f t="shared" si="8"/>
        <v>0.50491877934820251</v>
      </c>
      <c r="I31" s="450">
        <f t="shared" ref="I31:L31" si="96">H31+($M31-$H31)/5</f>
        <v>0.50390894178950607</v>
      </c>
      <c r="J31" s="450">
        <f t="shared" si="96"/>
        <v>0.50289910423080963</v>
      </c>
      <c r="K31" s="450">
        <f t="shared" si="96"/>
        <v>0.5018892666721132</v>
      </c>
      <c r="L31" s="450">
        <f t="shared" si="96"/>
        <v>0.50087942911341676</v>
      </c>
      <c r="M31" s="449">
        <f t="shared" si="10"/>
        <v>0.49986959155472049</v>
      </c>
      <c r="N31" s="450">
        <f t="shared" ref="N31:Q31" si="97">M31+($R31-$M31)/5</f>
        <v>0.4991697741265439</v>
      </c>
      <c r="O31" s="450">
        <f t="shared" si="97"/>
        <v>0.4984699566983673</v>
      </c>
      <c r="P31" s="450">
        <f t="shared" si="97"/>
        <v>0.4977701392701907</v>
      </c>
      <c r="Q31" s="450">
        <f t="shared" si="97"/>
        <v>0.49707032184201411</v>
      </c>
      <c r="R31" s="449">
        <f t="shared" si="12"/>
        <v>0.49637050441383745</v>
      </c>
      <c r="S31" s="450">
        <f t="shared" ref="S31:AP31" si="98">R31+($AQ31-$R31)/25</f>
        <v>0.49627123031295467</v>
      </c>
      <c r="T31" s="450">
        <f t="shared" si="98"/>
        <v>0.49617195621207189</v>
      </c>
      <c r="U31" s="450">
        <f t="shared" si="98"/>
        <v>0.4960726821111891</v>
      </c>
      <c r="V31" s="450">
        <f t="shared" si="98"/>
        <v>0.49597340801030632</v>
      </c>
      <c r="W31" s="450">
        <f t="shared" si="98"/>
        <v>0.49587413390942353</v>
      </c>
      <c r="X31" s="450">
        <f t="shared" si="98"/>
        <v>0.49577485980854075</v>
      </c>
      <c r="Y31" s="450">
        <f t="shared" si="98"/>
        <v>0.49567558570765796</v>
      </c>
      <c r="Z31" s="450">
        <f t="shared" si="98"/>
        <v>0.49557631160677518</v>
      </c>
      <c r="AA31" s="450">
        <f t="shared" si="98"/>
        <v>0.49547703750589239</v>
      </c>
      <c r="AB31" s="450">
        <f t="shared" si="98"/>
        <v>0.49537776340500961</v>
      </c>
      <c r="AC31" s="450">
        <f t="shared" si="98"/>
        <v>0.49527848930412682</v>
      </c>
      <c r="AD31" s="450">
        <f t="shared" si="98"/>
        <v>0.49517921520324404</v>
      </c>
      <c r="AE31" s="450">
        <f t="shared" si="98"/>
        <v>0.49507994110236125</v>
      </c>
      <c r="AF31" s="450">
        <f t="shared" si="98"/>
        <v>0.49498066700147847</v>
      </c>
      <c r="AG31" s="450">
        <f t="shared" si="98"/>
        <v>0.49488139290059568</v>
      </c>
      <c r="AH31" s="450">
        <f t="shared" si="98"/>
        <v>0.4947821187997129</v>
      </c>
      <c r="AI31" s="450">
        <f t="shared" si="98"/>
        <v>0.49468284469883012</v>
      </c>
      <c r="AJ31" s="450">
        <f t="shared" si="98"/>
        <v>0.49458357059794733</v>
      </c>
      <c r="AK31" s="450">
        <f t="shared" si="98"/>
        <v>0.49448429649706455</v>
      </c>
      <c r="AL31" s="450">
        <f t="shared" si="98"/>
        <v>0.49438502239618176</v>
      </c>
      <c r="AM31" s="450">
        <f t="shared" si="98"/>
        <v>0.49428574829529898</v>
      </c>
      <c r="AN31" s="450">
        <f t="shared" si="98"/>
        <v>0.49418647419441619</v>
      </c>
      <c r="AO31" s="450">
        <f t="shared" si="98"/>
        <v>0.49408720009353341</v>
      </c>
      <c r="AP31" s="450">
        <f t="shared" si="98"/>
        <v>0.49398792599265062</v>
      </c>
      <c r="AQ31" s="449">
        <f t="shared" si="14"/>
        <v>0.49388865189176828</v>
      </c>
      <c r="AS31" s="443">
        <v>5.5E-2</v>
      </c>
      <c r="AT31" s="361">
        <v>5.0000000000000001E-3</v>
      </c>
      <c r="AU31" s="361">
        <v>0.01</v>
      </c>
      <c r="AV31" s="361">
        <v>8.0000000000000002E-3</v>
      </c>
      <c r="AW31" s="274">
        <v>6.0000000000000001E-3</v>
      </c>
      <c r="AX31" s="274">
        <v>0.01</v>
      </c>
      <c r="AY31" s="267">
        <v>7.0000000000000001E-3</v>
      </c>
      <c r="AZ31" s="267">
        <v>5.0000000000000001E-3</v>
      </c>
    </row>
    <row r="32" spans="1:52" x14ac:dyDescent="0.25">
      <c r="A32" s="12" t="s">
        <v>30</v>
      </c>
      <c r="B32" s="440">
        <f>'Energy Use 2019'!O94</f>
        <v>5.6607028938713021E-2</v>
      </c>
      <c r="C32" s="440">
        <f>'Energy Use 2020'!O94</f>
        <v>2.2105281117319294E-2</v>
      </c>
      <c r="D32" s="449">
        <f t="shared" si="4"/>
        <v>2.0889490655866733E-2</v>
      </c>
      <c r="E32" s="449">
        <f t="shared" si="5"/>
        <v>2.0785043202587398E-2</v>
      </c>
      <c r="F32" s="449">
        <f t="shared" si="6"/>
        <v>2.0577192770561522E-2</v>
      </c>
      <c r="G32" s="449">
        <f t="shared" si="7"/>
        <v>2.0412575228397029E-2</v>
      </c>
      <c r="H32" s="449">
        <f t="shared" si="8"/>
        <v>2.0290099777026647E-2</v>
      </c>
      <c r="I32" s="450">
        <f t="shared" ref="I32:L32" si="99">H32+($M32-$H32)/5</f>
        <v>2.0249519577472595E-2</v>
      </c>
      <c r="J32" s="450">
        <f t="shared" si="99"/>
        <v>2.0208939377918542E-2</v>
      </c>
      <c r="K32" s="450">
        <f t="shared" si="99"/>
        <v>2.016835917836449E-2</v>
      </c>
      <c r="L32" s="450">
        <f t="shared" si="99"/>
        <v>2.0127778978810438E-2</v>
      </c>
      <c r="M32" s="449">
        <f t="shared" si="10"/>
        <v>2.0087198779256379E-2</v>
      </c>
      <c r="N32" s="450">
        <f t="shared" ref="N32:Q32" si="100">M32+($R32-$M32)/5</f>
        <v>2.005907670096542E-2</v>
      </c>
      <c r="O32" s="450">
        <f t="shared" si="100"/>
        <v>2.0030954622674461E-2</v>
      </c>
      <c r="P32" s="450">
        <f t="shared" si="100"/>
        <v>2.0002832544383502E-2</v>
      </c>
      <c r="Q32" s="450">
        <f t="shared" si="100"/>
        <v>1.9974710466092543E-2</v>
      </c>
      <c r="R32" s="449">
        <f t="shared" si="12"/>
        <v>1.9946588387801584E-2</v>
      </c>
      <c r="S32" s="450">
        <f t="shared" ref="S32:AP32" si="101">R32+($AQ32-$R32)/25</f>
        <v>1.9942599070124023E-2</v>
      </c>
      <c r="T32" s="450">
        <f t="shared" si="101"/>
        <v>1.9938609752446462E-2</v>
      </c>
      <c r="U32" s="450">
        <f t="shared" si="101"/>
        <v>1.9934620434768902E-2</v>
      </c>
      <c r="V32" s="450">
        <f t="shared" si="101"/>
        <v>1.9930631117091341E-2</v>
      </c>
      <c r="W32" s="450">
        <f t="shared" si="101"/>
        <v>1.992664179941378E-2</v>
      </c>
      <c r="X32" s="450">
        <f t="shared" si="101"/>
        <v>1.9922652481736219E-2</v>
      </c>
      <c r="Y32" s="450">
        <f t="shared" si="101"/>
        <v>1.9918663164058659E-2</v>
      </c>
      <c r="Z32" s="450">
        <f t="shared" si="101"/>
        <v>1.9914673846381098E-2</v>
      </c>
      <c r="AA32" s="450">
        <f t="shared" si="101"/>
        <v>1.9910684528703537E-2</v>
      </c>
      <c r="AB32" s="450">
        <f t="shared" si="101"/>
        <v>1.9906695211025976E-2</v>
      </c>
      <c r="AC32" s="450">
        <f t="shared" si="101"/>
        <v>1.9902705893348416E-2</v>
      </c>
      <c r="AD32" s="450">
        <f t="shared" si="101"/>
        <v>1.9898716575670855E-2</v>
      </c>
      <c r="AE32" s="450">
        <f t="shared" si="101"/>
        <v>1.9894727257993294E-2</v>
      </c>
      <c r="AF32" s="450">
        <f t="shared" si="101"/>
        <v>1.9890737940315734E-2</v>
      </c>
      <c r="AG32" s="450">
        <f t="shared" si="101"/>
        <v>1.9886748622638173E-2</v>
      </c>
      <c r="AH32" s="450">
        <f t="shared" si="101"/>
        <v>1.9882759304960612E-2</v>
      </c>
      <c r="AI32" s="450">
        <f t="shared" si="101"/>
        <v>1.9878769987283051E-2</v>
      </c>
      <c r="AJ32" s="450">
        <f t="shared" si="101"/>
        <v>1.9874780669605491E-2</v>
      </c>
      <c r="AK32" s="450">
        <f t="shared" si="101"/>
        <v>1.987079135192793E-2</v>
      </c>
      <c r="AL32" s="450">
        <f t="shared" si="101"/>
        <v>1.9866802034250369E-2</v>
      </c>
      <c r="AM32" s="450">
        <f t="shared" si="101"/>
        <v>1.9862812716572809E-2</v>
      </c>
      <c r="AN32" s="450">
        <f t="shared" si="101"/>
        <v>1.9858823398895248E-2</v>
      </c>
      <c r="AO32" s="450">
        <f t="shared" si="101"/>
        <v>1.9854834081217687E-2</v>
      </c>
      <c r="AP32" s="450">
        <f t="shared" si="101"/>
        <v>1.9850844763540126E-2</v>
      </c>
      <c r="AQ32" s="449">
        <f t="shared" si="14"/>
        <v>1.9846855445862576E-2</v>
      </c>
      <c r="AS32" s="443">
        <v>5.5E-2</v>
      </c>
      <c r="AT32" s="361">
        <v>5.0000000000000001E-3</v>
      </c>
      <c r="AU32" s="361">
        <v>0.01</v>
      </c>
      <c r="AV32" s="361">
        <v>8.0000000000000002E-3</v>
      </c>
      <c r="AW32" s="274">
        <v>6.0000000000000001E-3</v>
      </c>
      <c r="AX32" s="274">
        <v>0.01</v>
      </c>
      <c r="AY32" s="267">
        <v>7.0000000000000001E-3</v>
      </c>
      <c r="AZ32" s="267">
        <v>5.0000000000000001E-3</v>
      </c>
    </row>
    <row r="33" spans="1:52" x14ac:dyDescent="0.25">
      <c r="A33" s="12" t="s">
        <v>31</v>
      </c>
      <c r="B33" s="440">
        <f>'Energy Use 2019'!O95</f>
        <v>5.7812938847269194E-2</v>
      </c>
      <c r="C33" s="440">
        <f>'Energy Use 2020'!O95</f>
        <v>4.5596103479795584E-2</v>
      </c>
      <c r="D33" s="449">
        <f t="shared" si="4"/>
        <v>4.3088317788406827E-2</v>
      </c>
      <c r="E33" s="449">
        <f t="shared" si="5"/>
        <v>4.2872876199464789E-2</v>
      </c>
      <c r="F33" s="449">
        <f t="shared" si="6"/>
        <v>4.2444147437470138E-2</v>
      </c>
      <c r="G33" s="449">
        <f t="shared" si="7"/>
        <v>4.2104594257970376E-2</v>
      </c>
      <c r="H33" s="449">
        <f t="shared" si="8"/>
        <v>4.1851966692422554E-2</v>
      </c>
      <c r="I33" s="450">
        <f t="shared" ref="I33:L33" si="102">H33+($M33-$H33)/5</f>
        <v>4.1768262759037708E-2</v>
      </c>
      <c r="J33" s="450">
        <f t="shared" si="102"/>
        <v>4.1684558825652862E-2</v>
      </c>
      <c r="K33" s="450">
        <f t="shared" si="102"/>
        <v>4.1600854892268016E-2</v>
      </c>
      <c r="L33" s="450">
        <f t="shared" si="102"/>
        <v>4.151715095888317E-2</v>
      </c>
      <c r="M33" s="449">
        <f t="shared" si="10"/>
        <v>4.1433447025498331E-2</v>
      </c>
      <c r="N33" s="450">
        <f t="shared" ref="N33:Q33" si="103">M33+($R33-$M33)/5</f>
        <v>4.1375440199662633E-2</v>
      </c>
      <c r="O33" s="450">
        <f t="shared" si="103"/>
        <v>4.1317433373826935E-2</v>
      </c>
      <c r="P33" s="450">
        <f t="shared" si="103"/>
        <v>4.1259426547991238E-2</v>
      </c>
      <c r="Q33" s="450">
        <f t="shared" si="103"/>
        <v>4.120141972215554E-2</v>
      </c>
      <c r="R33" s="449">
        <f t="shared" si="12"/>
        <v>4.1143412896319842E-2</v>
      </c>
      <c r="S33" s="450">
        <f t="shared" ref="S33:AP33" si="104">R33+($AQ33-$R33)/25</f>
        <v>4.1135184213740579E-2</v>
      </c>
      <c r="T33" s="450">
        <f t="shared" si="104"/>
        <v>4.1126955531161316E-2</v>
      </c>
      <c r="U33" s="450">
        <f t="shared" si="104"/>
        <v>4.1118726848582053E-2</v>
      </c>
      <c r="V33" s="450">
        <f t="shared" si="104"/>
        <v>4.111049816600279E-2</v>
      </c>
      <c r="W33" s="450">
        <f t="shared" si="104"/>
        <v>4.1102269483423527E-2</v>
      </c>
      <c r="X33" s="450">
        <f t="shared" si="104"/>
        <v>4.1094040800844264E-2</v>
      </c>
      <c r="Y33" s="450">
        <f t="shared" si="104"/>
        <v>4.1085812118265001E-2</v>
      </c>
      <c r="Z33" s="450">
        <f t="shared" si="104"/>
        <v>4.1077583435685738E-2</v>
      </c>
      <c r="AA33" s="450">
        <f t="shared" si="104"/>
        <v>4.1069354753106475E-2</v>
      </c>
      <c r="AB33" s="450">
        <f t="shared" si="104"/>
        <v>4.1061126070527212E-2</v>
      </c>
      <c r="AC33" s="450">
        <f t="shared" si="104"/>
        <v>4.1052897387947949E-2</v>
      </c>
      <c r="AD33" s="450">
        <f t="shared" si="104"/>
        <v>4.1044668705368687E-2</v>
      </c>
      <c r="AE33" s="450">
        <f t="shared" si="104"/>
        <v>4.1036440022789424E-2</v>
      </c>
      <c r="AF33" s="450">
        <f t="shared" si="104"/>
        <v>4.1028211340210161E-2</v>
      </c>
      <c r="AG33" s="450">
        <f t="shared" si="104"/>
        <v>4.1019982657630898E-2</v>
      </c>
      <c r="AH33" s="450">
        <f t="shared" si="104"/>
        <v>4.1011753975051635E-2</v>
      </c>
      <c r="AI33" s="450">
        <f t="shared" si="104"/>
        <v>4.1003525292472372E-2</v>
      </c>
      <c r="AJ33" s="450">
        <f t="shared" si="104"/>
        <v>4.0995296609893109E-2</v>
      </c>
      <c r="AK33" s="450">
        <f t="shared" si="104"/>
        <v>4.0987067927313846E-2</v>
      </c>
      <c r="AL33" s="450">
        <f t="shared" si="104"/>
        <v>4.0978839244734583E-2</v>
      </c>
      <c r="AM33" s="450">
        <f t="shared" si="104"/>
        <v>4.097061056215532E-2</v>
      </c>
      <c r="AN33" s="450">
        <f t="shared" si="104"/>
        <v>4.0962381879576057E-2</v>
      </c>
      <c r="AO33" s="450">
        <f t="shared" si="104"/>
        <v>4.0954153196996794E-2</v>
      </c>
      <c r="AP33" s="450">
        <f t="shared" si="104"/>
        <v>4.0945924514417531E-2</v>
      </c>
      <c r="AQ33" s="449">
        <f t="shared" si="14"/>
        <v>4.093769583183824E-2</v>
      </c>
      <c r="AS33" s="443">
        <v>5.5E-2</v>
      </c>
      <c r="AT33" s="361">
        <v>5.0000000000000001E-3</v>
      </c>
      <c r="AU33" s="361">
        <v>0.01</v>
      </c>
      <c r="AV33" s="361">
        <v>8.0000000000000002E-3</v>
      </c>
      <c r="AW33" s="274">
        <v>6.0000000000000001E-3</v>
      </c>
      <c r="AX33" s="274">
        <v>0.01</v>
      </c>
      <c r="AY33" s="267">
        <v>7.0000000000000001E-3</v>
      </c>
      <c r="AZ33" s="267">
        <v>5.0000000000000001E-3</v>
      </c>
    </row>
    <row r="34" spans="1:52" x14ac:dyDescent="0.25">
      <c r="A34" s="12" t="s">
        <v>32</v>
      </c>
      <c r="B34" s="440">
        <f>'Energy Use 2019'!O96</f>
        <v>6.2079710815042918E-2</v>
      </c>
      <c r="C34" s="440">
        <f>'Energy Use 2020'!O96</f>
        <v>5.4671736684775624E-2</v>
      </c>
      <c r="D34" s="449">
        <f t="shared" si="4"/>
        <v>5.1664791167112964E-2</v>
      </c>
      <c r="E34" s="449">
        <f t="shared" si="5"/>
        <v>5.1406467211277396E-2</v>
      </c>
      <c r="F34" s="449">
        <f t="shared" si="6"/>
        <v>5.0892402539164619E-2</v>
      </c>
      <c r="G34" s="449">
        <f t="shared" si="7"/>
        <v>5.0485263318851302E-2</v>
      </c>
      <c r="H34" s="449">
        <f t="shared" si="8"/>
        <v>5.0182351738938195E-2</v>
      </c>
      <c r="I34" s="450">
        <f t="shared" ref="I34:L34" si="105">H34+($M34-$H34)/5</f>
        <v>5.0081987035460317E-2</v>
      </c>
      <c r="J34" s="450">
        <f t="shared" si="105"/>
        <v>4.9981622331982438E-2</v>
      </c>
      <c r="K34" s="450">
        <f t="shared" si="105"/>
        <v>4.9881257628504559E-2</v>
      </c>
      <c r="L34" s="450">
        <f t="shared" si="105"/>
        <v>4.978089292502668E-2</v>
      </c>
      <c r="M34" s="449">
        <f t="shared" si="10"/>
        <v>4.9680528221548816E-2</v>
      </c>
      <c r="N34" s="450">
        <f t="shared" ref="N34:Q34" si="106">M34+($R34-$M34)/5</f>
        <v>4.9610975482038647E-2</v>
      </c>
      <c r="O34" s="450">
        <f t="shared" si="106"/>
        <v>4.9541422742528478E-2</v>
      </c>
      <c r="P34" s="450">
        <f t="shared" si="106"/>
        <v>4.9471870003018309E-2</v>
      </c>
      <c r="Q34" s="450">
        <f t="shared" si="106"/>
        <v>4.940231726350814E-2</v>
      </c>
      <c r="R34" s="449">
        <f t="shared" si="12"/>
        <v>4.9332764523997971E-2</v>
      </c>
      <c r="S34" s="450">
        <f t="shared" ref="S34:AP34" si="107">R34+($AQ34-$R34)/25</f>
        <v>4.9322897971093169E-2</v>
      </c>
      <c r="T34" s="450">
        <f t="shared" si="107"/>
        <v>4.9313031418188366E-2</v>
      </c>
      <c r="U34" s="450">
        <f t="shared" si="107"/>
        <v>4.9303164865283564E-2</v>
      </c>
      <c r="V34" s="450">
        <f t="shared" si="107"/>
        <v>4.9293298312378761E-2</v>
      </c>
      <c r="W34" s="450">
        <f t="shared" si="107"/>
        <v>4.9283431759473958E-2</v>
      </c>
      <c r="X34" s="450">
        <f t="shared" si="107"/>
        <v>4.9273565206569156E-2</v>
      </c>
      <c r="Y34" s="450">
        <f t="shared" si="107"/>
        <v>4.9263698653664353E-2</v>
      </c>
      <c r="Z34" s="450">
        <f t="shared" si="107"/>
        <v>4.9253832100759551E-2</v>
      </c>
      <c r="AA34" s="450">
        <f t="shared" si="107"/>
        <v>4.9243965547854748E-2</v>
      </c>
      <c r="AB34" s="450">
        <f t="shared" si="107"/>
        <v>4.9234098994949946E-2</v>
      </c>
      <c r="AC34" s="450">
        <f t="shared" si="107"/>
        <v>4.9224232442045143E-2</v>
      </c>
      <c r="AD34" s="450">
        <f t="shared" si="107"/>
        <v>4.9214365889140341E-2</v>
      </c>
      <c r="AE34" s="450">
        <f t="shared" si="107"/>
        <v>4.9204499336235538E-2</v>
      </c>
      <c r="AF34" s="450">
        <f t="shared" si="107"/>
        <v>4.9194632783330736E-2</v>
      </c>
      <c r="AG34" s="450">
        <f t="shared" si="107"/>
        <v>4.9184766230425933E-2</v>
      </c>
      <c r="AH34" s="450">
        <f t="shared" si="107"/>
        <v>4.9174899677521131E-2</v>
      </c>
      <c r="AI34" s="450">
        <f t="shared" si="107"/>
        <v>4.9165033124616328E-2</v>
      </c>
      <c r="AJ34" s="450">
        <f t="shared" si="107"/>
        <v>4.9155166571711525E-2</v>
      </c>
      <c r="AK34" s="450">
        <f t="shared" si="107"/>
        <v>4.9145300018806723E-2</v>
      </c>
      <c r="AL34" s="450">
        <f t="shared" si="107"/>
        <v>4.913543346590192E-2</v>
      </c>
      <c r="AM34" s="450">
        <f t="shared" si="107"/>
        <v>4.9125566912997118E-2</v>
      </c>
      <c r="AN34" s="450">
        <f t="shared" si="107"/>
        <v>4.9115700360092315E-2</v>
      </c>
      <c r="AO34" s="450">
        <f t="shared" si="107"/>
        <v>4.9105833807187513E-2</v>
      </c>
      <c r="AP34" s="450">
        <f t="shared" si="107"/>
        <v>4.909596725428271E-2</v>
      </c>
      <c r="AQ34" s="449">
        <f t="shared" si="14"/>
        <v>4.9086100701377984E-2</v>
      </c>
      <c r="AS34" s="443">
        <v>5.5E-2</v>
      </c>
      <c r="AT34" s="361">
        <v>5.0000000000000001E-3</v>
      </c>
      <c r="AU34" s="361">
        <v>0.01</v>
      </c>
      <c r="AV34" s="361">
        <v>8.0000000000000002E-3</v>
      </c>
      <c r="AW34" s="274">
        <v>6.0000000000000001E-3</v>
      </c>
      <c r="AX34" s="274">
        <v>0.01</v>
      </c>
      <c r="AY34" s="267">
        <v>7.0000000000000001E-3</v>
      </c>
      <c r="AZ34" s="267">
        <v>5.0000000000000001E-3</v>
      </c>
    </row>
    <row r="35" spans="1:52" x14ac:dyDescent="0.25">
      <c r="A35" s="12" t="s">
        <v>33</v>
      </c>
      <c r="B35" s="440">
        <f>'Energy Use 2019'!O97</f>
        <v>5.4620160970232416E-2</v>
      </c>
      <c r="C35" s="440">
        <f>'Energy Use 2020'!O97</f>
        <v>3.2986378649539787E-2</v>
      </c>
      <c r="D35" s="449">
        <f t="shared" si="4"/>
        <v>3.1172127823815097E-2</v>
      </c>
      <c r="E35" s="449">
        <f t="shared" si="5"/>
        <v>3.1016267184696023E-2</v>
      </c>
      <c r="F35" s="449">
        <f t="shared" si="6"/>
        <v>3.0706104512849063E-2</v>
      </c>
      <c r="G35" s="449">
        <f t="shared" si="7"/>
        <v>3.0460455676746271E-2</v>
      </c>
      <c r="H35" s="449">
        <f t="shared" si="8"/>
        <v>3.0277692942685792E-2</v>
      </c>
      <c r="I35" s="450">
        <f t="shared" ref="I35:L35" si="108">H35+($M35-$H35)/5</f>
        <v>3.021713755680042E-2</v>
      </c>
      <c r="J35" s="450">
        <f t="shared" si="108"/>
        <v>3.0156582170915047E-2</v>
      </c>
      <c r="K35" s="450">
        <f t="shared" si="108"/>
        <v>3.0096026785029675E-2</v>
      </c>
      <c r="L35" s="450">
        <f t="shared" si="108"/>
        <v>3.0035471399144302E-2</v>
      </c>
      <c r="M35" s="449">
        <f t="shared" si="10"/>
        <v>2.9974916013258933E-2</v>
      </c>
      <c r="N35" s="450">
        <f t="shared" ref="N35:Q35" si="109">M35+($R35-$M35)/5</f>
        <v>2.9932951130840369E-2</v>
      </c>
      <c r="O35" s="450">
        <f t="shared" si="109"/>
        <v>2.9890986248421805E-2</v>
      </c>
      <c r="P35" s="450">
        <f t="shared" si="109"/>
        <v>2.9849021366003241E-2</v>
      </c>
      <c r="Q35" s="450">
        <f t="shared" si="109"/>
        <v>2.9807056483584678E-2</v>
      </c>
      <c r="R35" s="449">
        <f t="shared" si="12"/>
        <v>2.9765091601166121E-2</v>
      </c>
      <c r="S35" s="450">
        <f t="shared" ref="S35:AP35" si="110">R35+($AQ35-$R35)/25</f>
        <v>2.9759138582845887E-2</v>
      </c>
      <c r="T35" s="450">
        <f t="shared" si="110"/>
        <v>2.9753185564525653E-2</v>
      </c>
      <c r="U35" s="450">
        <f t="shared" si="110"/>
        <v>2.974723254620542E-2</v>
      </c>
      <c r="V35" s="450">
        <f t="shared" si="110"/>
        <v>2.9741279527885186E-2</v>
      </c>
      <c r="W35" s="450">
        <f t="shared" si="110"/>
        <v>2.9735326509564952E-2</v>
      </c>
      <c r="X35" s="450">
        <f t="shared" si="110"/>
        <v>2.9729373491244718E-2</v>
      </c>
      <c r="Y35" s="450">
        <f t="shared" si="110"/>
        <v>2.9723420472924485E-2</v>
      </c>
      <c r="Z35" s="450">
        <f t="shared" si="110"/>
        <v>2.9717467454604251E-2</v>
      </c>
      <c r="AA35" s="450">
        <f t="shared" si="110"/>
        <v>2.9711514436284017E-2</v>
      </c>
      <c r="AB35" s="450">
        <f t="shared" si="110"/>
        <v>2.9705561417963783E-2</v>
      </c>
      <c r="AC35" s="450">
        <f t="shared" si="110"/>
        <v>2.969960839964355E-2</v>
      </c>
      <c r="AD35" s="450">
        <f t="shared" si="110"/>
        <v>2.9693655381323316E-2</v>
      </c>
      <c r="AE35" s="450">
        <f t="shared" si="110"/>
        <v>2.9687702363003082E-2</v>
      </c>
      <c r="AF35" s="450">
        <f t="shared" si="110"/>
        <v>2.9681749344682849E-2</v>
      </c>
      <c r="AG35" s="450">
        <f t="shared" si="110"/>
        <v>2.9675796326362615E-2</v>
      </c>
      <c r="AH35" s="450">
        <f t="shared" si="110"/>
        <v>2.9669843308042381E-2</v>
      </c>
      <c r="AI35" s="450">
        <f t="shared" si="110"/>
        <v>2.9663890289722147E-2</v>
      </c>
      <c r="AJ35" s="450">
        <f t="shared" si="110"/>
        <v>2.9657937271401914E-2</v>
      </c>
      <c r="AK35" s="450">
        <f t="shared" si="110"/>
        <v>2.965198425308168E-2</v>
      </c>
      <c r="AL35" s="450">
        <f t="shared" si="110"/>
        <v>2.9646031234761446E-2</v>
      </c>
      <c r="AM35" s="450">
        <f t="shared" si="110"/>
        <v>2.9640078216441212E-2</v>
      </c>
      <c r="AN35" s="450">
        <f t="shared" si="110"/>
        <v>2.9634125198120979E-2</v>
      </c>
      <c r="AO35" s="450">
        <f t="shared" si="110"/>
        <v>2.9628172179800745E-2</v>
      </c>
      <c r="AP35" s="450">
        <f t="shared" si="110"/>
        <v>2.9622219161480511E-2</v>
      </c>
      <c r="AQ35" s="449">
        <f t="shared" si="14"/>
        <v>2.9616266143160291E-2</v>
      </c>
      <c r="AS35" s="443">
        <v>5.5E-2</v>
      </c>
      <c r="AT35" s="361">
        <v>5.0000000000000001E-3</v>
      </c>
      <c r="AU35" s="361">
        <v>0.01</v>
      </c>
      <c r="AV35" s="361">
        <v>8.0000000000000002E-3</v>
      </c>
      <c r="AW35" s="274">
        <v>6.0000000000000001E-3</v>
      </c>
      <c r="AX35" s="274">
        <v>0.01</v>
      </c>
      <c r="AY35" s="267">
        <v>7.0000000000000001E-3</v>
      </c>
      <c r="AZ35" s="267">
        <v>5.0000000000000001E-3</v>
      </c>
    </row>
    <row r="36" spans="1:52" x14ac:dyDescent="0.25">
      <c r="A36" s="12" t="s">
        <v>34</v>
      </c>
      <c r="B36" s="440">
        <f>'Energy Use 2019'!O98</f>
        <v>2.4724894784926982E-2</v>
      </c>
      <c r="C36" s="440">
        <f>'Energy Use 2020'!O98</f>
        <v>2.7424180345160264E-2</v>
      </c>
      <c r="D36" s="449">
        <f t="shared" si="4"/>
        <v>2.5915850426176449E-2</v>
      </c>
      <c r="E36" s="449">
        <f t="shared" si="5"/>
        <v>2.5786271174045566E-2</v>
      </c>
      <c r="F36" s="449">
        <f t="shared" si="6"/>
        <v>2.552840846230511E-2</v>
      </c>
      <c r="G36" s="449">
        <f t="shared" si="7"/>
        <v>2.5324181194606669E-2</v>
      </c>
      <c r="H36" s="449">
        <f t="shared" si="8"/>
        <v>2.5172236107439027E-2</v>
      </c>
      <c r="I36" s="450">
        <f t="shared" ref="I36:L36" si="111">H36+($M36-$H36)/5</f>
        <v>2.5121891635224148E-2</v>
      </c>
      <c r="J36" s="450">
        <f t="shared" si="111"/>
        <v>2.5071547163009269E-2</v>
      </c>
      <c r="K36" s="450">
        <f t="shared" si="111"/>
        <v>2.502120269079439E-2</v>
      </c>
      <c r="L36" s="450">
        <f t="shared" si="111"/>
        <v>2.4970858218579511E-2</v>
      </c>
      <c r="M36" s="449">
        <f t="shared" si="10"/>
        <v>2.4920513746364635E-2</v>
      </c>
      <c r="N36" s="450">
        <f t="shared" ref="N36:Q36" si="112">M36+($R36-$M36)/5</f>
        <v>2.4885625027119725E-2</v>
      </c>
      <c r="O36" s="450">
        <f t="shared" si="112"/>
        <v>2.4850736307874814E-2</v>
      </c>
      <c r="P36" s="450">
        <f t="shared" si="112"/>
        <v>2.4815847588629904E-2</v>
      </c>
      <c r="Q36" s="450">
        <f t="shared" si="112"/>
        <v>2.4780958869384993E-2</v>
      </c>
      <c r="R36" s="449">
        <f t="shared" si="12"/>
        <v>2.4746070150140083E-2</v>
      </c>
      <c r="S36" s="450">
        <f t="shared" ref="S36:AP36" si="113">R36+($AQ36-$R36)/25</f>
        <v>2.4741120936110056E-2</v>
      </c>
      <c r="T36" s="450">
        <f t="shared" si="113"/>
        <v>2.4736171722080029E-2</v>
      </c>
      <c r="U36" s="450">
        <f t="shared" si="113"/>
        <v>2.4731222508050002E-2</v>
      </c>
      <c r="V36" s="450">
        <f t="shared" si="113"/>
        <v>2.4726273294019975E-2</v>
      </c>
      <c r="W36" s="450">
        <f t="shared" si="113"/>
        <v>2.4721324079989948E-2</v>
      </c>
      <c r="X36" s="450">
        <f t="shared" si="113"/>
        <v>2.4716374865959921E-2</v>
      </c>
      <c r="Y36" s="450">
        <f t="shared" si="113"/>
        <v>2.4711425651929894E-2</v>
      </c>
      <c r="Z36" s="450">
        <f t="shared" si="113"/>
        <v>2.4706476437899867E-2</v>
      </c>
      <c r="AA36" s="450">
        <f t="shared" si="113"/>
        <v>2.470152722386984E-2</v>
      </c>
      <c r="AB36" s="450">
        <f t="shared" si="113"/>
        <v>2.4696578009839813E-2</v>
      </c>
      <c r="AC36" s="450">
        <f t="shared" si="113"/>
        <v>2.4691628795809786E-2</v>
      </c>
      <c r="AD36" s="450">
        <f t="shared" si="113"/>
        <v>2.4686679581779759E-2</v>
      </c>
      <c r="AE36" s="450">
        <f t="shared" si="113"/>
        <v>2.4681730367749732E-2</v>
      </c>
      <c r="AF36" s="450">
        <f t="shared" si="113"/>
        <v>2.4676781153719705E-2</v>
      </c>
      <c r="AG36" s="450">
        <f t="shared" si="113"/>
        <v>2.4671831939689678E-2</v>
      </c>
      <c r="AH36" s="450">
        <f t="shared" si="113"/>
        <v>2.4666882725659652E-2</v>
      </c>
      <c r="AI36" s="450">
        <f t="shared" si="113"/>
        <v>2.4661933511629625E-2</v>
      </c>
      <c r="AJ36" s="450">
        <f t="shared" si="113"/>
        <v>2.4656984297599598E-2</v>
      </c>
      <c r="AK36" s="450">
        <f t="shared" si="113"/>
        <v>2.4652035083569571E-2</v>
      </c>
      <c r="AL36" s="450">
        <f t="shared" si="113"/>
        <v>2.4647085869539544E-2</v>
      </c>
      <c r="AM36" s="450">
        <f t="shared" si="113"/>
        <v>2.4642136655509517E-2</v>
      </c>
      <c r="AN36" s="450">
        <f t="shared" si="113"/>
        <v>2.463718744147949E-2</v>
      </c>
      <c r="AO36" s="450">
        <f t="shared" si="113"/>
        <v>2.4632238227449463E-2</v>
      </c>
      <c r="AP36" s="450">
        <f t="shared" si="113"/>
        <v>2.4627289013419436E-2</v>
      </c>
      <c r="AQ36" s="449">
        <f t="shared" si="14"/>
        <v>2.4622339799389381E-2</v>
      </c>
      <c r="AS36" s="443">
        <v>5.5E-2</v>
      </c>
      <c r="AT36" s="361">
        <v>5.0000000000000001E-3</v>
      </c>
      <c r="AU36" s="361">
        <v>0.01</v>
      </c>
      <c r="AV36" s="361">
        <v>8.0000000000000002E-3</v>
      </c>
      <c r="AW36" s="274">
        <v>6.0000000000000001E-3</v>
      </c>
      <c r="AX36" s="274">
        <v>0.01</v>
      </c>
      <c r="AY36" s="267">
        <v>7.0000000000000001E-3</v>
      </c>
      <c r="AZ36" s="267">
        <v>5.0000000000000001E-3</v>
      </c>
    </row>
    <row r="37" spans="1:52" x14ac:dyDescent="0.25">
      <c r="A37" s="12" t="s">
        <v>35</v>
      </c>
      <c r="B37" s="440">
        <f>'Energy Use 2019'!O99</f>
        <v>7.141451087926827E-2</v>
      </c>
      <c r="C37" s="440">
        <f>'Energy Use 2020'!O99</f>
        <v>8.8092635243422243E-2</v>
      </c>
      <c r="D37" s="449">
        <f t="shared" si="4"/>
        <v>8.3247540305034021E-2</v>
      </c>
      <c r="E37" s="449">
        <f t="shared" si="5"/>
        <v>8.283130260350885E-2</v>
      </c>
      <c r="F37" s="449">
        <f t="shared" si="6"/>
        <v>8.2002989577473762E-2</v>
      </c>
      <c r="G37" s="449">
        <f t="shared" si="7"/>
        <v>8.1346965660853976E-2</v>
      </c>
      <c r="H37" s="449">
        <f t="shared" si="8"/>
        <v>8.0858883866888845E-2</v>
      </c>
      <c r="I37" s="450">
        <f t="shared" ref="I37:L37" si="114">H37+($M37-$H37)/5</f>
        <v>8.0697166099155074E-2</v>
      </c>
      <c r="J37" s="450">
        <f t="shared" si="114"/>
        <v>8.0535448331421303E-2</v>
      </c>
      <c r="K37" s="450">
        <f t="shared" si="114"/>
        <v>8.0373730563687532E-2</v>
      </c>
      <c r="L37" s="450">
        <f t="shared" si="114"/>
        <v>8.021201279595376E-2</v>
      </c>
      <c r="M37" s="449">
        <f t="shared" si="10"/>
        <v>8.0050295028219962E-2</v>
      </c>
      <c r="N37" s="450">
        <f t="shared" ref="N37:Q37" si="115">M37+($R37-$M37)/5</f>
        <v>7.993822461518045E-2</v>
      </c>
      <c r="O37" s="450">
        <f t="shared" si="115"/>
        <v>7.9826154202140939E-2</v>
      </c>
      <c r="P37" s="450">
        <f t="shared" si="115"/>
        <v>7.9714083789101428E-2</v>
      </c>
      <c r="Q37" s="450">
        <f t="shared" si="115"/>
        <v>7.9602013376061917E-2</v>
      </c>
      <c r="R37" s="449">
        <f t="shared" si="12"/>
        <v>7.948994296302242E-2</v>
      </c>
      <c r="S37" s="450">
        <f t="shared" ref="S37:AP37" si="116">R37+($AQ37-$R37)/25</f>
        <v>7.9474044974429808E-2</v>
      </c>
      <c r="T37" s="450">
        <f t="shared" si="116"/>
        <v>7.9458146985837197E-2</v>
      </c>
      <c r="U37" s="450">
        <f t="shared" si="116"/>
        <v>7.9442248997244586E-2</v>
      </c>
      <c r="V37" s="450">
        <f t="shared" si="116"/>
        <v>7.9426351008651974E-2</v>
      </c>
      <c r="W37" s="450">
        <f t="shared" si="116"/>
        <v>7.9410453020059363E-2</v>
      </c>
      <c r="X37" s="450">
        <f t="shared" si="116"/>
        <v>7.9394555031466751E-2</v>
      </c>
      <c r="Y37" s="450">
        <f t="shared" si="116"/>
        <v>7.937865704287414E-2</v>
      </c>
      <c r="Z37" s="450">
        <f t="shared" si="116"/>
        <v>7.9362759054281529E-2</v>
      </c>
      <c r="AA37" s="450">
        <f t="shared" si="116"/>
        <v>7.9346861065688917E-2</v>
      </c>
      <c r="AB37" s="450">
        <f t="shared" si="116"/>
        <v>7.9330963077096306E-2</v>
      </c>
      <c r="AC37" s="450">
        <f t="shared" si="116"/>
        <v>7.9315065088503695E-2</v>
      </c>
      <c r="AD37" s="450">
        <f t="shared" si="116"/>
        <v>7.9299167099911083E-2</v>
      </c>
      <c r="AE37" s="450">
        <f t="shared" si="116"/>
        <v>7.9283269111318472E-2</v>
      </c>
      <c r="AF37" s="450">
        <f t="shared" si="116"/>
        <v>7.926737112272586E-2</v>
      </c>
      <c r="AG37" s="450">
        <f t="shared" si="116"/>
        <v>7.9251473134133249E-2</v>
      </c>
      <c r="AH37" s="450">
        <f t="shared" si="116"/>
        <v>7.9235575145540638E-2</v>
      </c>
      <c r="AI37" s="450">
        <f t="shared" si="116"/>
        <v>7.9219677156948026E-2</v>
      </c>
      <c r="AJ37" s="450">
        <f t="shared" si="116"/>
        <v>7.9203779168355415E-2</v>
      </c>
      <c r="AK37" s="450">
        <f t="shared" si="116"/>
        <v>7.9187881179762803E-2</v>
      </c>
      <c r="AL37" s="450">
        <f t="shared" si="116"/>
        <v>7.9171983191170192E-2</v>
      </c>
      <c r="AM37" s="450">
        <f t="shared" si="116"/>
        <v>7.9156085202577581E-2</v>
      </c>
      <c r="AN37" s="450">
        <f t="shared" si="116"/>
        <v>7.9140187213984969E-2</v>
      </c>
      <c r="AO37" s="450">
        <f t="shared" si="116"/>
        <v>7.9124289225392358E-2</v>
      </c>
      <c r="AP37" s="450">
        <f t="shared" si="116"/>
        <v>7.9108391236799747E-2</v>
      </c>
      <c r="AQ37" s="449">
        <f t="shared" si="14"/>
        <v>7.9092493248207302E-2</v>
      </c>
      <c r="AS37" s="443">
        <v>5.5E-2</v>
      </c>
      <c r="AT37" s="361">
        <v>5.0000000000000001E-3</v>
      </c>
      <c r="AU37" s="361">
        <v>0.01</v>
      </c>
      <c r="AV37" s="361">
        <v>8.0000000000000002E-3</v>
      </c>
      <c r="AW37" s="274">
        <v>6.0000000000000001E-3</v>
      </c>
      <c r="AX37" s="274">
        <v>0.01</v>
      </c>
      <c r="AY37" s="267">
        <v>7.0000000000000001E-3</v>
      </c>
      <c r="AZ37" s="267">
        <v>5.0000000000000001E-3</v>
      </c>
    </row>
    <row r="38" spans="1:52" x14ac:dyDescent="0.25">
      <c r="A38" s="12" t="s">
        <v>36</v>
      </c>
      <c r="B38" s="440">
        <f>'Energy Use 2019'!O100</f>
        <v>2.0484413092713604E-2</v>
      </c>
      <c r="C38" s="440">
        <f>'Energy Use 2020'!O100</f>
        <v>4.0801632065282617E-2</v>
      </c>
      <c r="D38" s="449">
        <f t="shared" si="4"/>
        <v>3.8557542301692074E-2</v>
      </c>
      <c r="E38" s="449">
        <f t="shared" si="5"/>
        <v>3.8364754590183611E-2</v>
      </c>
      <c r="F38" s="449">
        <f t="shared" si="6"/>
        <v>3.7981107044281773E-2</v>
      </c>
      <c r="G38" s="449">
        <f t="shared" si="7"/>
        <v>3.7677258187927519E-2</v>
      </c>
      <c r="H38" s="449">
        <f t="shared" si="8"/>
        <v>3.7451194638799951E-2</v>
      </c>
      <c r="I38" s="450">
        <f t="shared" ref="I38:L38" si="117">H38+($M38-$H38)/5</f>
        <v>3.7376292249522353E-2</v>
      </c>
      <c r="J38" s="450">
        <f t="shared" si="117"/>
        <v>3.7301389860244755E-2</v>
      </c>
      <c r="K38" s="450">
        <f t="shared" si="117"/>
        <v>3.7226487470967157E-2</v>
      </c>
      <c r="L38" s="450">
        <f t="shared" si="117"/>
        <v>3.7151585081689559E-2</v>
      </c>
      <c r="M38" s="449">
        <f t="shared" si="10"/>
        <v>3.7076682692411954E-2</v>
      </c>
      <c r="N38" s="450">
        <f t="shared" ref="N38:Q38" si="118">M38+($R38-$M38)/5</f>
        <v>3.7024775336642578E-2</v>
      </c>
      <c r="O38" s="450">
        <f t="shared" si="118"/>
        <v>3.6972867980873202E-2</v>
      </c>
      <c r="P38" s="450">
        <f t="shared" si="118"/>
        <v>3.6920960625103826E-2</v>
      </c>
      <c r="Q38" s="450">
        <f t="shared" si="118"/>
        <v>3.6869053269334449E-2</v>
      </c>
      <c r="R38" s="449">
        <f t="shared" si="12"/>
        <v>3.6817145913565073E-2</v>
      </c>
      <c r="S38" s="450">
        <f t="shared" ref="S38:AP38" si="119">R38+($AQ38-$R38)/25</f>
        <v>3.680978248438236E-2</v>
      </c>
      <c r="T38" s="450">
        <f t="shared" si="119"/>
        <v>3.6802419055199646E-2</v>
      </c>
      <c r="U38" s="450">
        <f t="shared" si="119"/>
        <v>3.6795055626016933E-2</v>
      </c>
      <c r="V38" s="450">
        <f t="shared" si="119"/>
        <v>3.6787692196834219E-2</v>
      </c>
      <c r="W38" s="450">
        <f t="shared" si="119"/>
        <v>3.6780328767651506E-2</v>
      </c>
      <c r="X38" s="450">
        <f t="shared" si="119"/>
        <v>3.6772965338468792E-2</v>
      </c>
      <c r="Y38" s="450">
        <f t="shared" si="119"/>
        <v>3.6765601909286079E-2</v>
      </c>
      <c r="Z38" s="450">
        <f t="shared" si="119"/>
        <v>3.6758238480103365E-2</v>
      </c>
      <c r="AA38" s="450">
        <f t="shared" si="119"/>
        <v>3.6750875050920652E-2</v>
      </c>
      <c r="AB38" s="450">
        <f t="shared" si="119"/>
        <v>3.6743511621737938E-2</v>
      </c>
      <c r="AC38" s="450">
        <f t="shared" si="119"/>
        <v>3.6736148192555225E-2</v>
      </c>
      <c r="AD38" s="450">
        <f t="shared" si="119"/>
        <v>3.6728784763372511E-2</v>
      </c>
      <c r="AE38" s="450">
        <f t="shared" si="119"/>
        <v>3.6721421334189798E-2</v>
      </c>
      <c r="AF38" s="450">
        <f t="shared" si="119"/>
        <v>3.6714057905007084E-2</v>
      </c>
      <c r="AG38" s="450">
        <f t="shared" si="119"/>
        <v>3.6706694475824371E-2</v>
      </c>
      <c r="AH38" s="450">
        <f t="shared" si="119"/>
        <v>3.6699331046641658E-2</v>
      </c>
      <c r="AI38" s="450">
        <f t="shared" si="119"/>
        <v>3.6691967617458944E-2</v>
      </c>
      <c r="AJ38" s="450">
        <f t="shared" si="119"/>
        <v>3.6684604188276231E-2</v>
      </c>
      <c r="AK38" s="450">
        <f t="shared" si="119"/>
        <v>3.6677240759093517E-2</v>
      </c>
      <c r="AL38" s="450">
        <f t="shared" si="119"/>
        <v>3.6669877329910804E-2</v>
      </c>
      <c r="AM38" s="450">
        <f t="shared" si="119"/>
        <v>3.666251390072809E-2</v>
      </c>
      <c r="AN38" s="450">
        <f t="shared" si="119"/>
        <v>3.6655150471545377E-2</v>
      </c>
      <c r="AO38" s="450">
        <f t="shared" si="119"/>
        <v>3.6647787042362663E-2</v>
      </c>
      <c r="AP38" s="450">
        <f t="shared" si="119"/>
        <v>3.664042361317995E-2</v>
      </c>
      <c r="AQ38" s="449">
        <f t="shared" si="14"/>
        <v>3.663306018399725E-2</v>
      </c>
      <c r="AS38" s="443">
        <v>5.5E-2</v>
      </c>
      <c r="AT38" s="361">
        <v>5.0000000000000001E-3</v>
      </c>
      <c r="AU38" s="361">
        <v>0.01</v>
      </c>
      <c r="AV38" s="361">
        <v>8.0000000000000002E-3</v>
      </c>
      <c r="AW38" s="274">
        <v>6.0000000000000001E-3</v>
      </c>
      <c r="AX38" s="274">
        <v>0.01</v>
      </c>
      <c r="AY38" s="267">
        <v>7.0000000000000001E-3</v>
      </c>
      <c r="AZ38" s="267">
        <v>5.0000000000000001E-3</v>
      </c>
    </row>
    <row r="39" spans="1:52" x14ac:dyDescent="0.25">
      <c r="A39" s="12" t="s">
        <v>37</v>
      </c>
      <c r="B39" s="440">
        <f>'Energy Use 2019'!O101</f>
        <v>0.40818012842646645</v>
      </c>
      <c r="C39" s="440">
        <f>'Energy Use 2020'!O101</f>
        <v>0.50843314495614045</v>
      </c>
      <c r="D39" s="449">
        <f t="shared" si="4"/>
        <v>0.48046932198355269</v>
      </c>
      <c r="E39" s="449">
        <f t="shared" si="5"/>
        <v>0.47806697537363491</v>
      </c>
      <c r="F39" s="449">
        <f t="shared" si="6"/>
        <v>0.47328630561989854</v>
      </c>
      <c r="G39" s="449">
        <f t="shared" si="7"/>
        <v>0.46950001517493933</v>
      </c>
      <c r="H39" s="449">
        <f t="shared" si="8"/>
        <v>0.46668301508388971</v>
      </c>
      <c r="I39" s="450">
        <f t="shared" ref="I39:L39" si="120">H39+($M39-$H39)/5</f>
        <v>0.4657496490537219</v>
      </c>
      <c r="J39" s="450">
        <f t="shared" si="120"/>
        <v>0.4648162830235541</v>
      </c>
      <c r="K39" s="450">
        <f t="shared" si="120"/>
        <v>0.4638829169933863</v>
      </c>
      <c r="L39" s="450">
        <f t="shared" si="120"/>
        <v>0.46294955096321849</v>
      </c>
      <c r="M39" s="449">
        <f t="shared" si="10"/>
        <v>0.4620161849330508</v>
      </c>
      <c r="N39" s="450">
        <f t="shared" ref="N39:Q39" si="121">M39+($R39-$M39)/5</f>
        <v>0.46136936227414455</v>
      </c>
      <c r="O39" s="450">
        <f t="shared" si="121"/>
        <v>0.46072253961523829</v>
      </c>
      <c r="P39" s="450">
        <f t="shared" si="121"/>
        <v>0.46007571695633204</v>
      </c>
      <c r="Q39" s="450">
        <f t="shared" si="121"/>
        <v>0.45942889429742578</v>
      </c>
      <c r="R39" s="449">
        <f t="shared" si="12"/>
        <v>0.45878207163851942</v>
      </c>
      <c r="S39" s="450">
        <f t="shared" ref="S39:AP39" si="122">R39+($AQ39-$R39)/25</f>
        <v>0.45869031522419174</v>
      </c>
      <c r="T39" s="450">
        <f t="shared" si="122"/>
        <v>0.45859855880986405</v>
      </c>
      <c r="U39" s="450">
        <f t="shared" si="122"/>
        <v>0.45850680239553637</v>
      </c>
      <c r="V39" s="450">
        <f t="shared" si="122"/>
        <v>0.45841504598120869</v>
      </c>
      <c r="W39" s="450">
        <f t="shared" si="122"/>
        <v>0.45832328956688101</v>
      </c>
      <c r="X39" s="450">
        <f t="shared" si="122"/>
        <v>0.45823153315255333</v>
      </c>
      <c r="Y39" s="450">
        <f t="shared" si="122"/>
        <v>0.45813977673822565</v>
      </c>
      <c r="Z39" s="450">
        <f t="shared" si="122"/>
        <v>0.45804802032389796</v>
      </c>
      <c r="AA39" s="450">
        <f t="shared" si="122"/>
        <v>0.45795626390957028</v>
      </c>
      <c r="AB39" s="450">
        <f t="shared" si="122"/>
        <v>0.4578645074952426</v>
      </c>
      <c r="AC39" s="450">
        <f t="shared" si="122"/>
        <v>0.45777275108091492</v>
      </c>
      <c r="AD39" s="450">
        <f t="shared" si="122"/>
        <v>0.45768099466658724</v>
      </c>
      <c r="AE39" s="450">
        <f t="shared" si="122"/>
        <v>0.45758923825225956</v>
      </c>
      <c r="AF39" s="450">
        <f t="shared" si="122"/>
        <v>0.45749748183793187</v>
      </c>
      <c r="AG39" s="450">
        <f t="shared" si="122"/>
        <v>0.45740572542360419</v>
      </c>
      <c r="AH39" s="450">
        <f t="shared" si="122"/>
        <v>0.45731396900927651</v>
      </c>
      <c r="AI39" s="450">
        <f t="shared" si="122"/>
        <v>0.45722221259494883</v>
      </c>
      <c r="AJ39" s="450">
        <f t="shared" si="122"/>
        <v>0.45713045618062115</v>
      </c>
      <c r="AK39" s="450">
        <f t="shared" si="122"/>
        <v>0.45703869976629347</v>
      </c>
      <c r="AL39" s="450">
        <f t="shared" si="122"/>
        <v>0.45694694335196578</v>
      </c>
      <c r="AM39" s="450">
        <f t="shared" si="122"/>
        <v>0.4568551869376381</v>
      </c>
      <c r="AN39" s="450">
        <f t="shared" si="122"/>
        <v>0.45676343052331042</v>
      </c>
      <c r="AO39" s="450">
        <f t="shared" si="122"/>
        <v>0.45667167410898274</v>
      </c>
      <c r="AP39" s="450">
        <f t="shared" si="122"/>
        <v>0.45657991769465506</v>
      </c>
      <c r="AQ39" s="449">
        <f t="shared" si="14"/>
        <v>0.45648816128032682</v>
      </c>
      <c r="AS39" s="443">
        <v>5.5E-2</v>
      </c>
      <c r="AT39" s="361">
        <v>5.0000000000000001E-3</v>
      </c>
      <c r="AU39" s="361">
        <v>0.01</v>
      </c>
      <c r="AV39" s="361">
        <v>8.0000000000000002E-3</v>
      </c>
      <c r="AW39" s="274">
        <v>6.0000000000000001E-3</v>
      </c>
      <c r="AX39" s="274">
        <v>0.01</v>
      </c>
      <c r="AY39" s="267">
        <v>7.0000000000000001E-3</v>
      </c>
      <c r="AZ39" s="267">
        <v>5.0000000000000001E-3</v>
      </c>
    </row>
    <row r="40" spans="1:52" x14ac:dyDescent="0.25">
      <c r="A40" s="12" t="s">
        <v>38</v>
      </c>
      <c r="B40" s="440">
        <f>'Energy Use 2019'!O102</f>
        <v>2.5234185551274633E-2</v>
      </c>
      <c r="C40" s="440">
        <f>'Energy Use 2020'!O102</f>
        <v>5.4903859209974794E-2</v>
      </c>
      <c r="D40" s="449">
        <f t="shared" si="4"/>
        <v>5.1884146953426177E-2</v>
      </c>
      <c r="E40" s="449">
        <f t="shared" si="5"/>
        <v>5.1624726218659045E-2</v>
      </c>
      <c r="F40" s="449">
        <f t="shared" si="6"/>
        <v>5.1108478956472456E-2</v>
      </c>
      <c r="G40" s="449">
        <f t="shared" si="7"/>
        <v>5.0699611124820673E-2</v>
      </c>
      <c r="H40" s="449">
        <f t="shared" si="8"/>
        <v>5.0395413458071747E-2</v>
      </c>
      <c r="I40" s="450">
        <f t="shared" ref="I40:L40" si="123">H40+($M40-$H40)/5</f>
        <v>5.0294622631155604E-2</v>
      </c>
      <c r="J40" s="450">
        <f t="shared" si="123"/>
        <v>5.0193831804239461E-2</v>
      </c>
      <c r="K40" s="450">
        <f t="shared" si="123"/>
        <v>5.0093040977323318E-2</v>
      </c>
      <c r="L40" s="450">
        <f t="shared" si="123"/>
        <v>4.9992250150407175E-2</v>
      </c>
      <c r="M40" s="449">
        <f t="shared" si="10"/>
        <v>4.9891459323491032E-2</v>
      </c>
      <c r="N40" s="450">
        <f t="shared" ref="N40:Q40" si="124">M40+($R40-$M40)/5</f>
        <v>4.9821611280438147E-2</v>
      </c>
      <c r="O40" s="450">
        <f t="shared" si="124"/>
        <v>4.9751763237385262E-2</v>
      </c>
      <c r="P40" s="450">
        <f t="shared" si="124"/>
        <v>4.9681915194332377E-2</v>
      </c>
      <c r="Q40" s="450">
        <f t="shared" si="124"/>
        <v>4.9612067151279492E-2</v>
      </c>
      <c r="R40" s="449">
        <f t="shared" si="12"/>
        <v>4.9542219108226593E-2</v>
      </c>
      <c r="S40" s="450">
        <f t="shared" ref="S40:AP40" si="125">R40+($AQ40-$R40)/25</f>
        <v>4.9532310664404951E-2</v>
      </c>
      <c r="T40" s="450">
        <f t="shared" si="125"/>
        <v>4.9522402220583309E-2</v>
      </c>
      <c r="U40" s="450">
        <f t="shared" si="125"/>
        <v>4.9512493776761667E-2</v>
      </c>
      <c r="V40" s="450">
        <f t="shared" si="125"/>
        <v>4.9502585332940024E-2</v>
      </c>
      <c r="W40" s="450">
        <f t="shared" si="125"/>
        <v>4.9492676889118382E-2</v>
      </c>
      <c r="X40" s="450">
        <f t="shared" si="125"/>
        <v>4.948276844529674E-2</v>
      </c>
      <c r="Y40" s="450">
        <f t="shared" si="125"/>
        <v>4.9472860001475098E-2</v>
      </c>
      <c r="Z40" s="450">
        <f t="shared" si="125"/>
        <v>4.9462951557653456E-2</v>
      </c>
      <c r="AA40" s="450">
        <f t="shared" si="125"/>
        <v>4.9453043113831814E-2</v>
      </c>
      <c r="AB40" s="450">
        <f t="shared" si="125"/>
        <v>4.9443134670010172E-2</v>
      </c>
      <c r="AC40" s="450">
        <f t="shared" si="125"/>
        <v>4.943322622618853E-2</v>
      </c>
      <c r="AD40" s="450">
        <f t="shared" si="125"/>
        <v>4.9423317782366888E-2</v>
      </c>
      <c r="AE40" s="450">
        <f t="shared" si="125"/>
        <v>4.9413409338545246E-2</v>
      </c>
      <c r="AF40" s="450">
        <f t="shared" si="125"/>
        <v>4.9403500894723604E-2</v>
      </c>
      <c r="AG40" s="450">
        <f t="shared" si="125"/>
        <v>4.9393592450901962E-2</v>
      </c>
      <c r="AH40" s="450">
        <f t="shared" si="125"/>
        <v>4.938368400708032E-2</v>
      </c>
      <c r="AI40" s="450">
        <f t="shared" si="125"/>
        <v>4.9373775563258678E-2</v>
      </c>
      <c r="AJ40" s="450">
        <f t="shared" si="125"/>
        <v>4.9363867119437035E-2</v>
      </c>
      <c r="AK40" s="450">
        <f t="shared" si="125"/>
        <v>4.9353958675615393E-2</v>
      </c>
      <c r="AL40" s="450">
        <f t="shared" si="125"/>
        <v>4.9344050231793751E-2</v>
      </c>
      <c r="AM40" s="450">
        <f t="shared" si="125"/>
        <v>4.9334141787972109E-2</v>
      </c>
      <c r="AN40" s="450">
        <f t="shared" si="125"/>
        <v>4.9324233344150467E-2</v>
      </c>
      <c r="AO40" s="450">
        <f t="shared" si="125"/>
        <v>4.9314324900328825E-2</v>
      </c>
      <c r="AP40" s="450">
        <f t="shared" si="125"/>
        <v>4.9304416456507183E-2</v>
      </c>
      <c r="AQ40" s="449">
        <f t="shared" si="14"/>
        <v>4.9294508012685458E-2</v>
      </c>
      <c r="AS40" s="443">
        <v>5.5E-2</v>
      </c>
      <c r="AT40" s="361">
        <v>5.0000000000000001E-3</v>
      </c>
      <c r="AU40" s="361">
        <v>0.01</v>
      </c>
      <c r="AV40" s="361">
        <v>8.0000000000000002E-3</v>
      </c>
      <c r="AW40" s="274">
        <v>6.0000000000000001E-3</v>
      </c>
      <c r="AX40" s="274">
        <v>0.01</v>
      </c>
      <c r="AY40" s="267">
        <v>7.0000000000000001E-3</v>
      </c>
      <c r="AZ40" s="267">
        <v>5.0000000000000001E-3</v>
      </c>
    </row>
    <row r="41" spans="1:52" x14ac:dyDescent="0.25">
      <c r="A41" s="12" t="s">
        <v>39</v>
      </c>
      <c r="B41" s="440">
        <f>'Energy Use 2019'!O103</f>
        <v>0.63194955947760556</v>
      </c>
      <c r="C41" s="440">
        <f>'Energy Use 2020'!O103</f>
        <v>0.48043468614437923</v>
      </c>
      <c r="D41" s="449">
        <f t="shared" si="4"/>
        <v>0.45401077840643833</v>
      </c>
      <c r="E41" s="449">
        <f t="shared" si="5"/>
        <v>0.45174072451440611</v>
      </c>
      <c r="F41" s="449">
        <f t="shared" si="6"/>
        <v>0.44722331726926207</v>
      </c>
      <c r="G41" s="449">
        <f t="shared" si="7"/>
        <v>0.44364553073110796</v>
      </c>
      <c r="H41" s="449">
        <f t="shared" si="8"/>
        <v>0.44098365754672131</v>
      </c>
      <c r="I41" s="450">
        <f t="shared" ref="I41:L41" si="126">H41+($M41-$H41)/5</f>
        <v>0.44010169023162787</v>
      </c>
      <c r="J41" s="450">
        <f t="shared" si="126"/>
        <v>0.43921972291653444</v>
      </c>
      <c r="K41" s="450">
        <f t="shared" si="126"/>
        <v>0.438337755601441</v>
      </c>
      <c r="L41" s="450">
        <f t="shared" si="126"/>
        <v>0.43745578828634757</v>
      </c>
      <c r="M41" s="449">
        <f t="shared" si="10"/>
        <v>0.43657382097125408</v>
      </c>
      <c r="N41" s="450">
        <f t="shared" ref="N41:Q41" si="127">M41+($R41-$M41)/5</f>
        <v>0.43596261762189431</v>
      </c>
      <c r="O41" s="450">
        <f t="shared" si="127"/>
        <v>0.43535141427253454</v>
      </c>
      <c r="P41" s="450">
        <f t="shared" si="127"/>
        <v>0.43474021092317477</v>
      </c>
      <c r="Q41" s="450">
        <f t="shared" si="127"/>
        <v>0.43412900757381501</v>
      </c>
      <c r="R41" s="449">
        <f t="shared" si="12"/>
        <v>0.43351780422445529</v>
      </c>
      <c r="S41" s="450">
        <f t="shared" ref="S41:AP41" si="128">R41+($AQ41-$R41)/25</f>
        <v>0.4334311006636104</v>
      </c>
      <c r="T41" s="450">
        <f t="shared" si="128"/>
        <v>0.43334439710276551</v>
      </c>
      <c r="U41" s="450">
        <f t="shared" si="128"/>
        <v>0.43325769354192062</v>
      </c>
      <c r="V41" s="450">
        <f t="shared" si="128"/>
        <v>0.43317098998107573</v>
      </c>
      <c r="W41" s="450">
        <f t="shared" si="128"/>
        <v>0.43308428642023084</v>
      </c>
      <c r="X41" s="450">
        <f t="shared" si="128"/>
        <v>0.43299758285938594</v>
      </c>
      <c r="Y41" s="450">
        <f t="shared" si="128"/>
        <v>0.43291087929854105</v>
      </c>
      <c r="Z41" s="450">
        <f t="shared" si="128"/>
        <v>0.43282417573769616</v>
      </c>
      <c r="AA41" s="450">
        <f t="shared" si="128"/>
        <v>0.43273747217685127</v>
      </c>
      <c r="AB41" s="450">
        <f t="shared" si="128"/>
        <v>0.43265076861600638</v>
      </c>
      <c r="AC41" s="450">
        <f t="shared" si="128"/>
        <v>0.43256406505516148</v>
      </c>
      <c r="AD41" s="450">
        <f t="shared" si="128"/>
        <v>0.43247736149431659</v>
      </c>
      <c r="AE41" s="450">
        <f t="shared" si="128"/>
        <v>0.4323906579334717</v>
      </c>
      <c r="AF41" s="450">
        <f t="shared" si="128"/>
        <v>0.43230395437262681</v>
      </c>
      <c r="AG41" s="450">
        <f t="shared" si="128"/>
        <v>0.43221725081178192</v>
      </c>
      <c r="AH41" s="450">
        <f t="shared" si="128"/>
        <v>0.43213054725093702</v>
      </c>
      <c r="AI41" s="450">
        <f t="shared" si="128"/>
        <v>0.43204384369009213</v>
      </c>
      <c r="AJ41" s="450">
        <f t="shared" si="128"/>
        <v>0.43195714012924724</v>
      </c>
      <c r="AK41" s="450">
        <f t="shared" si="128"/>
        <v>0.43187043656840235</v>
      </c>
      <c r="AL41" s="450">
        <f t="shared" si="128"/>
        <v>0.43178373300755746</v>
      </c>
      <c r="AM41" s="450">
        <f t="shared" si="128"/>
        <v>0.43169702944671257</v>
      </c>
      <c r="AN41" s="450">
        <f t="shared" si="128"/>
        <v>0.43161032588586767</v>
      </c>
      <c r="AO41" s="450">
        <f t="shared" si="128"/>
        <v>0.43152362232502278</v>
      </c>
      <c r="AP41" s="450">
        <f t="shared" si="128"/>
        <v>0.43143691876417789</v>
      </c>
      <c r="AQ41" s="449">
        <f t="shared" si="14"/>
        <v>0.431350215203333</v>
      </c>
      <c r="AS41" s="443">
        <v>5.5E-2</v>
      </c>
      <c r="AT41" s="361">
        <v>5.0000000000000001E-3</v>
      </c>
      <c r="AU41" s="361">
        <v>0.01</v>
      </c>
      <c r="AV41" s="361">
        <v>8.0000000000000002E-3</v>
      </c>
      <c r="AW41" s="274">
        <v>6.0000000000000001E-3</v>
      </c>
      <c r="AX41" s="274">
        <v>0.01</v>
      </c>
      <c r="AY41" s="267">
        <v>7.0000000000000001E-3</v>
      </c>
      <c r="AZ41" s="267">
        <v>5.0000000000000001E-3</v>
      </c>
    </row>
    <row r="42" spans="1:52" x14ac:dyDescent="0.25">
      <c r="A42" s="12" t="s">
        <v>40</v>
      </c>
      <c r="B42" s="440">
        <f>'Energy Use 2019'!O104</f>
        <v>0.2128333530107957</v>
      </c>
      <c r="C42" s="440">
        <f>'Energy Use 2020'!O104</f>
        <v>0.21432476978814177</v>
      </c>
      <c r="D42" s="449">
        <f t="shared" si="4"/>
        <v>0.20253690744979397</v>
      </c>
      <c r="E42" s="449">
        <f t="shared" si="5"/>
        <v>0.20152422291254499</v>
      </c>
      <c r="F42" s="449">
        <f t="shared" si="6"/>
        <v>0.19950898068341955</v>
      </c>
      <c r="G42" s="449">
        <f t="shared" si="7"/>
        <v>0.19791290883795218</v>
      </c>
      <c r="H42" s="449">
        <f t="shared" si="8"/>
        <v>0.19672543138492446</v>
      </c>
      <c r="I42" s="450">
        <f t="shared" ref="I42:L42" si="129">H42+($M42-$H42)/5</f>
        <v>0.19633198052215461</v>
      </c>
      <c r="J42" s="450">
        <f t="shared" si="129"/>
        <v>0.19593852965938477</v>
      </c>
      <c r="K42" s="450">
        <f t="shared" si="129"/>
        <v>0.19554507879661492</v>
      </c>
      <c r="L42" s="450">
        <f t="shared" si="129"/>
        <v>0.19515162793384508</v>
      </c>
      <c r="M42" s="449">
        <f t="shared" si="10"/>
        <v>0.19475817707107521</v>
      </c>
      <c r="N42" s="450">
        <f t="shared" ref="N42:Q42" si="130">M42+($R42-$M42)/5</f>
        <v>0.1944855156231757</v>
      </c>
      <c r="O42" s="450">
        <f t="shared" si="130"/>
        <v>0.1942128541752762</v>
      </c>
      <c r="P42" s="450">
        <f t="shared" si="130"/>
        <v>0.1939401927273767</v>
      </c>
      <c r="Q42" s="450">
        <f t="shared" si="130"/>
        <v>0.1936675312794772</v>
      </c>
      <c r="R42" s="449">
        <f t="shared" si="12"/>
        <v>0.19339486983157766</v>
      </c>
      <c r="S42" s="450">
        <f t="shared" ref="S42:AP42" si="131">R42+($AQ42-$R42)/25</f>
        <v>0.19335619085761135</v>
      </c>
      <c r="T42" s="450">
        <f t="shared" si="131"/>
        <v>0.19331751188364504</v>
      </c>
      <c r="U42" s="450">
        <f t="shared" si="131"/>
        <v>0.19327883290967873</v>
      </c>
      <c r="V42" s="450">
        <f t="shared" si="131"/>
        <v>0.19324015393571242</v>
      </c>
      <c r="W42" s="450">
        <f t="shared" si="131"/>
        <v>0.19320147496174611</v>
      </c>
      <c r="X42" s="450">
        <f t="shared" si="131"/>
        <v>0.1931627959877798</v>
      </c>
      <c r="Y42" s="450">
        <f t="shared" si="131"/>
        <v>0.19312411701381349</v>
      </c>
      <c r="Z42" s="450">
        <f t="shared" si="131"/>
        <v>0.19308543803984718</v>
      </c>
      <c r="AA42" s="450">
        <f t="shared" si="131"/>
        <v>0.19304675906588087</v>
      </c>
      <c r="AB42" s="450">
        <f t="shared" si="131"/>
        <v>0.19300808009191456</v>
      </c>
      <c r="AC42" s="450">
        <f t="shared" si="131"/>
        <v>0.19296940111794825</v>
      </c>
      <c r="AD42" s="450">
        <f t="shared" si="131"/>
        <v>0.19293072214398194</v>
      </c>
      <c r="AE42" s="450">
        <f t="shared" si="131"/>
        <v>0.19289204317001563</v>
      </c>
      <c r="AF42" s="450">
        <f t="shared" si="131"/>
        <v>0.19285336419604932</v>
      </c>
      <c r="AG42" s="450">
        <f t="shared" si="131"/>
        <v>0.192814685222083</v>
      </c>
      <c r="AH42" s="450">
        <f t="shared" si="131"/>
        <v>0.19277600624811669</v>
      </c>
      <c r="AI42" s="450">
        <f t="shared" si="131"/>
        <v>0.19273732727415038</v>
      </c>
      <c r="AJ42" s="450">
        <f t="shared" si="131"/>
        <v>0.19269864830018407</v>
      </c>
      <c r="AK42" s="450">
        <f t="shared" si="131"/>
        <v>0.19265996932621776</v>
      </c>
      <c r="AL42" s="450">
        <f t="shared" si="131"/>
        <v>0.19262129035225145</v>
      </c>
      <c r="AM42" s="450">
        <f t="shared" si="131"/>
        <v>0.19258261137828514</v>
      </c>
      <c r="AN42" s="450">
        <f t="shared" si="131"/>
        <v>0.19254393240431883</v>
      </c>
      <c r="AO42" s="450">
        <f t="shared" si="131"/>
        <v>0.19250525343035252</v>
      </c>
      <c r="AP42" s="450">
        <f t="shared" si="131"/>
        <v>0.19246657445638621</v>
      </c>
      <c r="AQ42" s="449">
        <f t="shared" si="14"/>
        <v>0.19242789548241979</v>
      </c>
      <c r="AS42" s="443">
        <v>5.5E-2</v>
      </c>
      <c r="AT42" s="361">
        <v>5.0000000000000001E-3</v>
      </c>
      <c r="AU42" s="361">
        <v>0.01</v>
      </c>
      <c r="AV42" s="361">
        <v>8.0000000000000002E-3</v>
      </c>
      <c r="AW42" s="274">
        <v>6.0000000000000001E-3</v>
      </c>
      <c r="AX42" s="274">
        <v>0.01</v>
      </c>
      <c r="AY42" s="267">
        <v>7.0000000000000001E-3</v>
      </c>
      <c r="AZ42" s="267">
        <v>5.0000000000000001E-3</v>
      </c>
    </row>
    <row r="43" spans="1:52" x14ac:dyDescent="0.25">
      <c r="A43" s="37" t="s">
        <v>41</v>
      </c>
      <c r="B43" s="440">
        <f>'Energy Use 2019'!O105</f>
        <v>0.18741846727012756</v>
      </c>
      <c r="C43" s="440">
        <f>'Energy Use 2020'!O105</f>
        <v>0.1683280148260245</v>
      </c>
      <c r="D43" s="449">
        <f t="shared" si="4"/>
        <v>0.15906997401059314</v>
      </c>
      <c r="E43" s="449">
        <f t="shared" si="5"/>
        <v>0.15827462414054017</v>
      </c>
      <c r="F43" s="449">
        <f t="shared" si="6"/>
        <v>0.15669187789913477</v>
      </c>
      <c r="G43" s="449">
        <f t="shared" si="7"/>
        <v>0.15543834287594169</v>
      </c>
      <c r="H43" s="449">
        <f t="shared" si="8"/>
        <v>0.15450571281868603</v>
      </c>
      <c r="I43" s="450">
        <f t="shared" ref="I43:L43" si="132">H43+($M43-$H43)/5</f>
        <v>0.15419670139304864</v>
      </c>
      <c r="J43" s="450">
        <f t="shared" si="132"/>
        <v>0.15388768996741126</v>
      </c>
      <c r="K43" s="450">
        <f t="shared" si="132"/>
        <v>0.15357867854177387</v>
      </c>
      <c r="L43" s="450">
        <f t="shared" si="132"/>
        <v>0.15326966711613649</v>
      </c>
      <c r="M43" s="449">
        <f t="shared" si="10"/>
        <v>0.15296065569049916</v>
      </c>
      <c r="N43" s="450">
        <f t="shared" ref="N43:Q43" si="133">M43+($R43-$M43)/5</f>
        <v>0.15274651077253246</v>
      </c>
      <c r="O43" s="450">
        <f t="shared" si="133"/>
        <v>0.15253236585456575</v>
      </c>
      <c r="P43" s="450">
        <f t="shared" si="133"/>
        <v>0.15231822093659905</v>
      </c>
      <c r="Q43" s="450">
        <f t="shared" si="133"/>
        <v>0.15210407601863235</v>
      </c>
      <c r="R43" s="449">
        <f t="shared" si="12"/>
        <v>0.15188993110066568</v>
      </c>
      <c r="S43" s="450">
        <f t="shared" ref="S43:AP43" si="134">R43+($AQ43-$R43)/25</f>
        <v>0.15185955311444554</v>
      </c>
      <c r="T43" s="450">
        <f t="shared" si="134"/>
        <v>0.15182917512822541</v>
      </c>
      <c r="U43" s="450">
        <f t="shared" si="134"/>
        <v>0.15179879714200528</v>
      </c>
      <c r="V43" s="450">
        <f t="shared" si="134"/>
        <v>0.15176841915578515</v>
      </c>
      <c r="W43" s="450">
        <f t="shared" si="134"/>
        <v>0.15173804116956502</v>
      </c>
      <c r="X43" s="450">
        <f t="shared" si="134"/>
        <v>0.15170766318334489</v>
      </c>
      <c r="Y43" s="450">
        <f t="shared" si="134"/>
        <v>0.15167728519712476</v>
      </c>
      <c r="Z43" s="450">
        <f t="shared" si="134"/>
        <v>0.15164690721090462</v>
      </c>
      <c r="AA43" s="450">
        <f t="shared" si="134"/>
        <v>0.15161652922468449</v>
      </c>
      <c r="AB43" s="450">
        <f t="shared" si="134"/>
        <v>0.15158615123846436</v>
      </c>
      <c r="AC43" s="450">
        <f t="shared" si="134"/>
        <v>0.15155577325224423</v>
      </c>
      <c r="AD43" s="450">
        <f t="shared" si="134"/>
        <v>0.1515253952660241</v>
      </c>
      <c r="AE43" s="450">
        <f t="shared" si="134"/>
        <v>0.15149501727980397</v>
      </c>
      <c r="AF43" s="450">
        <f t="shared" si="134"/>
        <v>0.15146463929358384</v>
      </c>
      <c r="AG43" s="450">
        <f t="shared" si="134"/>
        <v>0.1514342613073637</v>
      </c>
      <c r="AH43" s="450">
        <f t="shared" si="134"/>
        <v>0.15140388332114357</v>
      </c>
      <c r="AI43" s="450">
        <f t="shared" si="134"/>
        <v>0.15137350533492344</v>
      </c>
      <c r="AJ43" s="450">
        <f t="shared" si="134"/>
        <v>0.15134312734870331</v>
      </c>
      <c r="AK43" s="450">
        <f t="shared" si="134"/>
        <v>0.15131274936248318</v>
      </c>
      <c r="AL43" s="450">
        <f t="shared" si="134"/>
        <v>0.15128237137626305</v>
      </c>
      <c r="AM43" s="450">
        <f t="shared" si="134"/>
        <v>0.15125199339004292</v>
      </c>
      <c r="AN43" s="450">
        <f t="shared" si="134"/>
        <v>0.15122161540382278</v>
      </c>
      <c r="AO43" s="450">
        <f t="shared" si="134"/>
        <v>0.15119123741760265</v>
      </c>
      <c r="AP43" s="450">
        <f t="shared" si="134"/>
        <v>0.15116085943138252</v>
      </c>
      <c r="AQ43" s="449">
        <f t="shared" si="14"/>
        <v>0.15113048144516233</v>
      </c>
      <c r="AS43" s="443">
        <v>5.5E-2</v>
      </c>
      <c r="AT43" s="361">
        <v>5.0000000000000001E-3</v>
      </c>
      <c r="AU43" s="361">
        <v>0.01</v>
      </c>
      <c r="AV43" s="361">
        <v>8.0000000000000002E-3</v>
      </c>
      <c r="AW43" s="274">
        <v>6.0000000000000001E-3</v>
      </c>
      <c r="AX43" s="274">
        <v>0.01</v>
      </c>
      <c r="AY43" s="267">
        <v>7.0000000000000001E-3</v>
      </c>
      <c r="AZ43" s="267">
        <v>5.0000000000000001E-3</v>
      </c>
    </row>
    <row r="44" spans="1:52" x14ac:dyDescent="0.25">
      <c r="A44" s="76" t="s">
        <v>88</v>
      </c>
      <c r="B44" s="440">
        <f>'Energy Use 2019'!O106</f>
        <v>0.22784400989545134</v>
      </c>
      <c r="C44" s="440">
        <f>'Energy Use 2020'!O106</f>
        <v>0.22695761944634532</v>
      </c>
      <c r="D44" s="449">
        <f t="shared" si="4"/>
        <v>0.21447495037679631</v>
      </c>
      <c r="E44" s="449">
        <f t="shared" si="5"/>
        <v>0.21340257562491233</v>
      </c>
      <c r="F44" s="449">
        <f t="shared" si="6"/>
        <v>0.2112685498686632</v>
      </c>
      <c r="G44" s="449">
        <f t="shared" si="7"/>
        <v>0.20957840146971388</v>
      </c>
      <c r="H44" s="449">
        <f t="shared" si="8"/>
        <v>0.20832093106089558</v>
      </c>
      <c r="I44" s="450">
        <f t="shared" ref="I44:L44" si="135">H44+($M44-$H44)/5</f>
        <v>0.2079042891987738</v>
      </c>
      <c r="J44" s="450">
        <f t="shared" si="135"/>
        <v>0.20748764733665201</v>
      </c>
      <c r="K44" s="450">
        <f t="shared" si="135"/>
        <v>0.20707100547453022</v>
      </c>
      <c r="L44" s="450">
        <f t="shared" si="135"/>
        <v>0.20665436361240844</v>
      </c>
      <c r="M44" s="449">
        <f t="shared" si="10"/>
        <v>0.20623772175028662</v>
      </c>
      <c r="N44" s="450">
        <f t="shared" ref="N44:Q44" si="136">M44+($R44-$M44)/5</f>
        <v>0.20594898893983621</v>
      </c>
      <c r="O44" s="450">
        <f t="shared" si="136"/>
        <v>0.20566025612938579</v>
      </c>
      <c r="P44" s="450">
        <f t="shared" si="136"/>
        <v>0.20537152331893538</v>
      </c>
      <c r="Q44" s="450">
        <f t="shared" si="136"/>
        <v>0.20508279050848496</v>
      </c>
      <c r="R44" s="449">
        <f t="shared" si="12"/>
        <v>0.2047940576980346</v>
      </c>
      <c r="S44" s="450">
        <f t="shared" ref="S44:AP44" si="137">R44+($AQ44-$R44)/25</f>
        <v>0.20475309888649501</v>
      </c>
      <c r="T44" s="450">
        <f t="shared" si="137"/>
        <v>0.20471214007495542</v>
      </c>
      <c r="U44" s="450">
        <f t="shared" si="137"/>
        <v>0.20467118126341582</v>
      </c>
      <c r="V44" s="450">
        <f t="shared" si="137"/>
        <v>0.20463022245187623</v>
      </c>
      <c r="W44" s="450">
        <f t="shared" si="137"/>
        <v>0.20458926364033664</v>
      </c>
      <c r="X44" s="450">
        <f t="shared" si="137"/>
        <v>0.20454830482879705</v>
      </c>
      <c r="Y44" s="450">
        <f t="shared" si="137"/>
        <v>0.20450734601725745</v>
      </c>
      <c r="Z44" s="450">
        <f t="shared" si="137"/>
        <v>0.20446638720571786</v>
      </c>
      <c r="AA44" s="450">
        <f t="shared" si="137"/>
        <v>0.20442542839417827</v>
      </c>
      <c r="AB44" s="450">
        <f t="shared" si="137"/>
        <v>0.20438446958263867</v>
      </c>
      <c r="AC44" s="450">
        <f t="shared" si="137"/>
        <v>0.20434351077109908</v>
      </c>
      <c r="AD44" s="450">
        <f t="shared" si="137"/>
        <v>0.20430255195955949</v>
      </c>
      <c r="AE44" s="450">
        <f t="shared" si="137"/>
        <v>0.20426159314801989</v>
      </c>
      <c r="AF44" s="450">
        <f t="shared" si="137"/>
        <v>0.2042206343364803</v>
      </c>
      <c r="AG44" s="450">
        <f t="shared" si="137"/>
        <v>0.20417967552494071</v>
      </c>
      <c r="AH44" s="450">
        <f t="shared" si="137"/>
        <v>0.20413871671340111</v>
      </c>
      <c r="AI44" s="450">
        <f t="shared" si="137"/>
        <v>0.20409775790186152</v>
      </c>
      <c r="AJ44" s="450">
        <f t="shared" si="137"/>
        <v>0.20405679909032193</v>
      </c>
      <c r="AK44" s="450">
        <f t="shared" si="137"/>
        <v>0.20401584027878233</v>
      </c>
      <c r="AL44" s="450">
        <f t="shared" si="137"/>
        <v>0.20397488146724274</v>
      </c>
      <c r="AM44" s="450">
        <f t="shared" si="137"/>
        <v>0.20393392265570315</v>
      </c>
      <c r="AN44" s="450">
        <f t="shared" si="137"/>
        <v>0.20389296384416356</v>
      </c>
      <c r="AO44" s="450">
        <f t="shared" si="137"/>
        <v>0.20385200503262396</v>
      </c>
      <c r="AP44" s="450">
        <f t="shared" si="137"/>
        <v>0.20381104622108437</v>
      </c>
      <c r="AQ44" s="449">
        <f t="shared" si="14"/>
        <v>0.20377008740954444</v>
      </c>
      <c r="AS44" s="443">
        <v>5.5E-2</v>
      </c>
      <c r="AT44" s="361">
        <v>5.0000000000000001E-3</v>
      </c>
      <c r="AU44" s="361">
        <v>0.01</v>
      </c>
      <c r="AV44" s="361">
        <v>8.0000000000000002E-3</v>
      </c>
      <c r="AW44" s="274">
        <v>6.0000000000000001E-3</v>
      </c>
      <c r="AX44" s="274">
        <v>0.01</v>
      </c>
      <c r="AY44" s="267">
        <v>7.0000000000000001E-3</v>
      </c>
      <c r="AZ44" s="267">
        <v>5.0000000000000001E-3</v>
      </c>
    </row>
    <row r="45" spans="1:52" x14ac:dyDescent="0.25">
      <c r="I45" s="450"/>
      <c r="J45" s="450"/>
      <c r="K45" s="450"/>
      <c r="L45" s="450"/>
      <c r="AQ45" s="447"/>
      <c r="AS45" s="444"/>
      <c r="AT45" s="362"/>
      <c r="AU45" s="362"/>
      <c r="AV45" s="362"/>
      <c r="AW45" s="275"/>
      <c r="AX45" s="441"/>
      <c r="AY45" s="256"/>
      <c r="AZ45" s="256"/>
    </row>
  </sheetData>
  <phoneticPr fontId="3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163B5-4AD6-488C-9885-BA67B04C7AA9}">
  <sheetPr codeName="Sheet37"/>
  <dimension ref="A1:AR86"/>
  <sheetViews>
    <sheetView topLeftCell="A49" workbookViewId="0">
      <selection activeCell="F82" sqref="F82"/>
    </sheetView>
  </sheetViews>
  <sheetFormatPr defaultColWidth="9" defaultRowHeight="13.2" x14ac:dyDescent="0.25"/>
  <cols>
    <col min="1" max="1" width="18" style="133" customWidth="1"/>
    <col min="2" max="1638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276" t="s">
        <v>287</v>
      </c>
      <c r="B2" s="241">
        <f>('Energy Use'!B58-'E-electricity'!B2)*'Coal Consumption Structure '!B2</f>
        <v>493530523266000</v>
      </c>
      <c r="C2" s="241">
        <f>('Energy Use'!C58-'E-electricity'!C2)*'Coal Consumption Structure '!C2</f>
        <v>486035952765000</v>
      </c>
      <c r="D2" s="241">
        <f>('Energy Use'!D58-'E-electricity'!D2)*'Coal Consumption Structure '!D2</f>
        <v>462443461515995.94</v>
      </c>
      <c r="E2" s="241">
        <f>('Energy Use'!E58-'E-electricity'!E2)*'Coal Consumption Structure '!E2</f>
        <v>485518322550794</v>
      </c>
      <c r="F2" s="241">
        <f>('Energy Use'!F58-'E-electricity'!F2)*'Coal Consumption Structure '!F2</f>
        <v>514267799730292.88</v>
      </c>
      <c r="G2" s="241">
        <f>('Energy Use'!G58-'E-electricity'!G2)*'Coal Consumption Structure '!G2</f>
        <v>534728068657707.63</v>
      </c>
      <c r="H2" s="241">
        <f>('Energy Use'!H58-'E-electricity'!H2)*'Coal Consumption Structure '!H2</f>
        <v>544901834579677</v>
      </c>
      <c r="I2" s="241">
        <f>('Energy Use'!I58-'E-electricity'!I2)*'Coal Consumption Structure '!I2</f>
        <v>578553179450099.88</v>
      </c>
      <c r="J2" s="241">
        <f>('Energy Use'!J58-'E-electricity'!J2)*'Coal Consumption Structure '!J2</f>
        <v>600923005720124.38</v>
      </c>
      <c r="K2" s="241">
        <f>('Energy Use'!K58-'E-electricity'!K2)*'Coal Consumption Structure '!K2</f>
        <v>622414370873026</v>
      </c>
      <c r="L2" s="241">
        <f>('Energy Use'!L58-'E-electricity'!L2)*'Coal Consumption Structure '!L2</f>
        <v>642936254684698.13</v>
      </c>
      <c r="M2" s="241">
        <f>('Energy Use'!M58-'E-electricity'!M2)*'Coal Consumption Structure '!M2</f>
        <v>673568696167315.38</v>
      </c>
      <c r="N2" s="241">
        <f>('Energy Use'!N58-'E-electricity'!N2)*'Coal Consumption Structure '!N2</f>
        <v>681219925176509.38</v>
      </c>
      <c r="O2" s="241">
        <f>('Energy Use'!O58-'E-electricity'!O2)*'Coal Consumption Structure '!O2</f>
        <v>698881803711468.88</v>
      </c>
      <c r="P2" s="241">
        <f>('Energy Use'!P58-'E-electricity'!P2)*'Coal Consumption Structure '!P2</f>
        <v>715348216966493.75</v>
      </c>
      <c r="Q2" s="241">
        <f>('Energy Use'!Q58-'E-electricity'!Q2)*'Coal Consumption Structure '!Q2</f>
        <v>730585304081183.75</v>
      </c>
      <c r="R2" s="241">
        <f>('Energy Use'!R58-'E-electricity'!R2)*'Coal Consumption Structure '!R2</f>
        <v>739992362372388.75</v>
      </c>
      <c r="S2" s="241">
        <f>('Energy Use'!S58-'E-electricity'!S2)*'Coal Consumption Structure '!S2</f>
        <v>758495150017780.75</v>
      </c>
      <c r="T2" s="241">
        <f>('Energy Use'!T58-'E-electricity'!T2)*'Coal Consumption Structure '!T2</f>
        <v>771199590754222</v>
      </c>
      <c r="U2" s="241">
        <f>('Energy Use'!U58-'E-electricity'!U2)*'Coal Consumption Structure '!U2</f>
        <v>782691407956958.5</v>
      </c>
      <c r="V2" s="241">
        <f>('Energy Use'!V58-'E-electricity'!V2)*'Coal Consumption Structure '!V2</f>
        <v>792987663077826</v>
      </c>
      <c r="W2" s="241">
        <f>('Energy Use'!W58-'E-electricity'!W2)*'Coal Consumption Structure '!W2</f>
        <v>802115075336439.88</v>
      </c>
      <c r="X2" s="241">
        <f>('Energy Use'!X58-'E-electricity'!X2)*'Coal Consumption Structure '!X2</f>
        <v>810109276085764.75</v>
      </c>
      <c r="Y2" s="241">
        <f>('Energy Use'!Y58-'E-electricity'!Y2)*'Coal Consumption Structure '!Y2</f>
        <v>817014011545747.75</v>
      </c>
      <c r="Z2" s="241">
        <f>('Energy Use'!Z58-'E-electricity'!Z2)*'Coal Consumption Structure '!Z2</f>
        <v>822880313353568</v>
      </c>
      <c r="AA2" s="241">
        <f>('Energy Use'!AA58-'E-electricity'!AA2)*'Coal Consumption Structure '!AA2</f>
        <v>827765655272876</v>
      </c>
      <c r="AB2" s="241">
        <f>('Energy Use'!AB58-'E-electricity'!AB2)*'Coal Consumption Structure '!AB2</f>
        <v>831733113005830.5</v>
      </c>
      <c r="AC2" s="241">
        <f>('Energy Use'!AC58-'E-electricity'!AC2)*'Coal Consumption Structure '!AC2</f>
        <v>834850542437906.88</v>
      </c>
      <c r="AD2" s="241">
        <f>('Energy Use'!AD58-'E-electricity'!AD2)*'Coal Consumption Structure '!AD2</f>
        <v>837189789890674</v>
      </c>
      <c r="AE2" s="241">
        <f>('Energy Use'!AE58-'E-electricity'!AE2)*'Coal Consumption Structure '!AE2</f>
        <v>838825946131279.38</v>
      </c>
      <c r="AF2" s="241">
        <f>('Energy Use'!AF58-'E-electricity'!AF2)*'Coal Consumption Structure '!AF2</f>
        <v>839836654051879.63</v>
      </c>
      <c r="AG2" s="241">
        <f>('Energy Use'!AG58-'E-electricity'!AG2)*'Coal Consumption Structure '!AG2</f>
        <v>840301478143136</v>
      </c>
      <c r="AH2" s="241">
        <f>('Energy Use'!AH58-'E-electricity'!AH2)*'Coal Consumption Structure '!AH2</f>
        <v>840301342189725.13</v>
      </c>
      <c r="AI2" s="241">
        <f>('Energy Use'!AI58-'E-electricity'!AI2)*'Coal Consumption Structure '!AI2</f>
        <v>839918040051867.63</v>
      </c>
      <c r="AJ2" s="241">
        <f>('Energy Use'!AJ58-'E-electricity'!AJ2)*'Coal Consumption Structure '!AJ2</f>
        <v>839233822995300.75</v>
      </c>
      <c r="AK2" s="241">
        <f>('Energy Use'!AK58-'E-electricity'!AK2)*'Coal Consumption Structure '!AK2</f>
        <v>838331065816328.75</v>
      </c>
      <c r="AL2" s="241">
        <f>('Energy Use'!AL58-'E-electricity'!AL2)*'Coal Consumption Structure '!AL2</f>
        <v>837292012994583.25</v>
      </c>
      <c r="AM2" s="241">
        <f>('Energy Use'!AM58-'E-electricity'!AM2)*'Coal Consumption Structure '!AM2</f>
        <v>836198605304411</v>
      </c>
      <c r="AN2" s="241">
        <f>('Energy Use'!AN58-'E-electricity'!AN2)*'Coal Consumption Structure '!AN2</f>
        <v>835132386731953.13</v>
      </c>
      <c r="AO2" s="241">
        <f>('Energy Use'!AO58-'E-electricity'!AO2)*'Coal Consumption Structure '!AO2</f>
        <v>834174491180622.5</v>
      </c>
      <c r="AP2" s="241">
        <f>('Energy Use'!AP58-'E-electricity'!AP2)*'Coal Consumption Structure '!AP2</f>
        <v>833405708302266.5</v>
      </c>
      <c r="AQ2" s="241">
        <f>('Energy Use'!AQ58-'E-electricity'!AQ2)*'Coal Consumption Structure '!AQ2</f>
        <v>832712207753589.38</v>
      </c>
      <c r="AR2" s="133" t="str">
        <f>VLOOKUP($A2,'Sector Match'!$A$1:$B$43,2,0)</f>
        <v>agriculture and forestry 01T03</v>
      </c>
    </row>
    <row r="3" spans="1:44" x14ac:dyDescent="0.25">
      <c r="A3" s="276" t="s">
        <v>2</v>
      </c>
      <c r="B3" s="230">
        <f>('Energy Use'!B59-'E-electricity'!B3)*'Coal Consumption Structure '!B3</f>
        <v>527150533189500</v>
      </c>
      <c r="C3" s="230">
        <f>('Energy Use'!C59-'E-electricity'!C3)*'Coal Consumption Structure '!C3</f>
        <v>345861372846000.06</v>
      </c>
      <c r="D3" s="230">
        <f>('Energy Use'!D59-'E-electricity'!D3)*'Coal Consumption Structure '!D3</f>
        <v>336706352133260.88</v>
      </c>
      <c r="E3" s="230">
        <f>('Energy Use'!E59-'E-electricity'!E3)*'Coal Consumption Structure '!E3</f>
        <v>367761710815144.75</v>
      </c>
      <c r="F3" s="230">
        <f>('Energy Use'!F59-'E-electricity'!F3)*'Coal Consumption Structure '!F3</f>
        <v>396233026273418</v>
      </c>
      <c r="G3" s="230">
        <f>('Energy Use'!G59-'E-electricity'!G3)*'Coal Consumption Structure '!G3</f>
        <v>412326326124758.19</v>
      </c>
      <c r="H3" s="230">
        <f>('Energy Use'!H59-'E-electricity'!H3)*'Coal Consumption Structure '!H3</f>
        <v>428879117477783.88</v>
      </c>
      <c r="I3" s="230">
        <f>('Energy Use'!I59-'E-electricity'!I3)*'Coal Consumption Structure '!I3</f>
        <v>434348008031477.69</v>
      </c>
      <c r="J3" s="230">
        <f>('Energy Use'!J59-'E-electricity'!J3)*'Coal Consumption Structure '!J3</f>
        <v>439770655433491.5</v>
      </c>
      <c r="K3" s="230">
        <f>('Energy Use'!K59-'E-electricity'!K3)*'Coal Consumption Structure '!K3</f>
        <v>445147200798039.13</v>
      </c>
      <c r="L3" s="230">
        <f>('Energy Use'!L59-'E-electricity'!L3)*'Coal Consumption Structure '!L3</f>
        <v>450477785116228.5</v>
      </c>
      <c r="M3" s="230">
        <f>('Energy Use'!M59-'E-electricity'!M3)*'Coal Consumption Structure '!M3</f>
        <v>455762549256061.94</v>
      </c>
      <c r="N3" s="230">
        <f>('Energy Use'!N59-'E-electricity'!N3)*'Coal Consumption Structure '!N3</f>
        <v>457211688068351.31</v>
      </c>
      <c r="O3" s="230">
        <f>('Energy Use'!O59-'E-electricity'!O3)*'Coal Consumption Structure '!O3</f>
        <v>458649637548918.75</v>
      </c>
      <c r="P3" s="230">
        <f>('Energy Use'!P59-'E-electricity'!P3)*'Coal Consumption Structure '!P3</f>
        <v>460076422853275.13</v>
      </c>
      <c r="Q3" s="230">
        <f>('Energy Use'!Q59-'E-electricity'!Q3)*'Coal Consumption Structure '!Q3</f>
        <v>461492069121874.75</v>
      </c>
      <c r="R3" s="230">
        <f>('Energy Use'!R59-'E-electricity'!R3)*'Coal Consumption Structure '!R3</f>
        <v>462896601480115.94</v>
      </c>
      <c r="S3" s="230">
        <f>('Energy Use'!S59-'E-electricity'!S3)*'Coal Consumption Structure '!S3</f>
        <v>458297392289018.38</v>
      </c>
      <c r="T3" s="230">
        <f>('Energy Use'!T59-'E-electricity'!T3)*'Coal Consumption Structure '!T3</f>
        <v>453704843717505</v>
      </c>
      <c r="U3" s="230">
        <f>('Energy Use'!U59-'E-electricity'!U3)*'Coal Consumption Structure '!U3</f>
        <v>449118951997718.88</v>
      </c>
      <c r="V3" s="230">
        <f>('Energy Use'!V59-'E-electricity'!V3)*'Coal Consumption Structure '!V3</f>
        <v>444539713362485</v>
      </c>
      <c r="W3" s="230">
        <f>('Energy Use'!W59-'E-electricity'!W3)*'Coal Consumption Structure '!W3</f>
        <v>439967124045311</v>
      </c>
      <c r="X3" s="230">
        <f>('Energy Use'!X59-'E-electricity'!X3)*'Coal Consumption Structure '!X3</f>
        <v>432864862725354.63</v>
      </c>
      <c r="Y3" s="230">
        <f>('Energy Use'!Y59-'E-electricity'!Y3)*'Coal Consumption Structure '!Y3</f>
        <v>425773150322551.38</v>
      </c>
      <c r="Z3" s="230">
        <f>('Energy Use'!Z59-'E-electricity'!Z3)*'Coal Consumption Structure '!Z3</f>
        <v>418691980824427.88</v>
      </c>
      <c r="AA3" s="230">
        <f>('Energy Use'!AA59-'E-electricity'!AA3)*'Coal Consumption Structure '!AA3</f>
        <v>411621348219602.19</v>
      </c>
      <c r="AB3" s="230">
        <f>('Energy Use'!AB59-'E-electricity'!AB3)*'Coal Consumption Structure '!AB3</f>
        <v>404561246497783.75</v>
      </c>
      <c r="AC3" s="230">
        <f>('Energy Use'!AC59-'E-electricity'!AC3)*'Coal Consumption Structure '!AC3</f>
        <v>397511669649773.75</v>
      </c>
      <c r="AD3" s="230">
        <f>('Energy Use'!AD59-'E-electricity'!AD3)*'Coal Consumption Structure '!AD3</f>
        <v>390472611667464.19</v>
      </c>
      <c r="AE3" s="230">
        <f>('Energy Use'!AE59-'E-electricity'!AE3)*'Coal Consumption Structure '!AE3</f>
        <v>383444066543838.75</v>
      </c>
      <c r="AF3" s="230">
        <f>('Energy Use'!AF59-'E-electricity'!AF3)*'Coal Consumption Structure '!AF3</f>
        <v>376426028272972.31</v>
      </c>
      <c r="AG3" s="230">
        <f>('Energy Use'!AG59-'E-electricity'!AG3)*'Coal Consumption Structure '!AG3</f>
        <v>369418490850031.38</v>
      </c>
      <c r="AH3" s="230">
        <f>('Energy Use'!AH59-'E-electricity'!AH3)*'Coal Consumption Structure '!AH3</f>
        <v>360743571195943.63</v>
      </c>
      <c r="AI3" s="230">
        <f>('Energy Use'!AI59-'E-electricity'!AI3)*'Coal Consumption Structure '!AI3</f>
        <v>352081735151651.63</v>
      </c>
      <c r="AJ3" s="230">
        <f>('Energy Use'!AJ59-'E-electricity'!AJ3)*'Coal Consumption Structure '!AJ3</f>
        <v>343432975218957.31</v>
      </c>
      <c r="AK3" s="230">
        <f>('Energy Use'!AK59-'E-electricity'!AK3)*'Coal Consumption Structure '!AK3</f>
        <v>334797283901027.44</v>
      </c>
      <c r="AL3" s="230">
        <f>('Energy Use'!AL59-'E-electricity'!AL3)*'Coal Consumption Structure '!AL3</f>
        <v>326174653702392.63</v>
      </c>
      <c r="AM3" s="230">
        <f>('Energy Use'!AM59-'E-electricity'!AM3)*'Coal Consumption Structure '!AM3</f>
        <v>319236472271731.56</v>
      </c>
      <c r="AN3" s="230">
        <f>('Energy Use'!AN59-'E-electricity'!AN3)*'Coal Consumption Structure '!AN3</f>
        <v>312308747192686.25</v>
      </c>
      <c r="AO3" s="230">
        <f>('Energy Use'!AO59-'E-electricity'!AO3)*'Coal Consumption Structure '!AO3</f>
        <v>305391472469495.13</v>
      </c>
      <c r="AP3" s="230">
        <f>('Energy Use'!AP59-'E-electricity'!AP3)*'Coal Consumption Structure '!AP3</f>
        <v>298484642107488</v>
      </c>
      <c r="AQ3" s="230">
        <f>('Energy Use'!AQ59-'E-electricity'!AQ3)*'Coal Consumption Structure '!AQ3</f>
        <v>291490891765803.31</v>
      </c>
      <c r="AR3" s="133" t="str">
        <f>VLOOKUP($A3,'Sector Match'!$A$1:$B$43,2,0)</f>
        <v>coal mining 05</v>
      </c>
    </row>
    <row r="4" spans="1:44" x14ac:dyDescent="0.25">
      <c r="A4" s="74" t="s">
        <v>3</v>
      </c>
      <c r="B4" s="230">
        <f>('Energy Use'!B60-'E-electricity'!B4)*'Coal Consumption Structure '!B4</f>
        <v>22553157115499.992</v>
      </c>
      <c r="C4" s="230">
        <f>('Energy Use'!C60-'E-electricity'!C4)*'Coal Consumption Structure '!C4</f>
        <v>13639118295000</v>
      </c>
      <c r="D4" s="230">
        <f>('Energy Use'!D60-'E-electricity'!D4)*'Coal Consumption Structure '!D4</f>
        <v>13496821975537.561</v>
      </c>
      <c r="E4" s="230">
        <f>('Energy Use'!E60-'E-electricity'!E4)*'Coal Consumption Structure '!E4</f>
        <v>14721203817487.59</v>
      </c>
      <c r="F4" s="230">
        <f>('Energy Use'!F60-'E-electricity'!F4)*'Coal Consumption Structure '!F4</f>
        <v>15987452913341.945</v>
      </c>
      <c r="G4" s="230">
        <f>('Energy Use'!G60-'E-electricity'!G4)*'Coal Consumption Structure '!G4</f>
        <v>16730674566675.893</v>
      </c>
      <c r="H4" s="230">
        <f>('Energy Use'!H60-'E-electricity'!H4)*'Coal Consumption Structure '!H4</f>
        <v>17491844637157.246</v>
      </c>
      <c r="I4" s="230">
        <f>('Energy Use'!I60-'E-electricity'!I4)*'Coal Consumption Structure '!I4</f>
        <v>17871741721084.199</v>
      </c>
      <c r="J4" s="230">
        <f>('Energy Use'!J60-'E-electricity'!J4)*'Coal Consumption Structure '!J4</f>
        <v>18249275445094.461</v>
      </c>
      <c r="K4" s="230">
        <f>('Energy Use'!K60-'E-electricity'!K4)*'Coal Consumption Structure '!K4</f>
        <v>18624450432548.492</v>
      </c>
      <c r="L4" s="230">
        <f>('Energy Use'!L60-'E-electricity'!L4)*'Coal Consumption Structure '!L4</f>
        <v>18997271303559.965</v>
      </c>
      <c r="M4" s="230">
        <f>('Energy Use'!M60-'E-electricity'!M4)*'Coal Consumption Structure '!M4</f>
        <v>19367742674995.754</v>
      </c>
      <c r="N4" s="230">
        <f>('Energy Use'!N60-'E-electricity'!N4)*'Coal Consumption Structure '!N4</f>
        <v>19605610752873.168</v>
      </c>
      <c r="O4" s="230">
        <f>('Energy Use'!O60-'E-electricity'!O4)*'Coal Consumption Structure '!O4</f>
        <v>19842423709254.469</v>
      </c>
      <c r="P4" s="230">
        <f>('Energy Use'!P60-'E-electricity'!P4)*'Coal Consumption Structure '!P4</f>
        <v>20078182981470.418</v>
      </c>
      <c r="Q4" s="230">
        <f>('Energy Use'!Q60-'E-electricity'!Q4)*'Coal Consumption Structure '!Q4</f>
        <v>20312890006161.727</v>
      </c>
      <c r="R4" s="230">
        <f>('Energy Use'!R60-'E-electricity'!R4)*'Coal Consumption Structure '!R4</f>
        <v>20546546219279.023</v>
      </c>
      <c r="S4" s="230">
        <f>('Energy Use'!S60-'E-electricity'!S4)*'Coal Consumption Structure '!S4</f>
        <v>20810312419833.766</v>
      </c>
      <c r="T4" s="230">
        <f>('Energy Use'!T60-'E-electricity'!T4)*'Coal Consumption Structure '!T4</f>
        <v>21073818417833.473</v>
      </c>
      <c r="U4" s="230">
        <f>('Energy Use'!U60-'E-electricity'!U4)*'Coal Consumption Structure '!U4</f>
        <v>21337064328559.156</v>
      </c>
      <c r="V4" s="230">
        <f>('Energy Use'!V60-'E-electricity'!V4)*'Coal Consumption Structure '!V4</f>
        <v>21600050267273.063</v>
      </c>
      <c r="W4" s="230">
        <f>('Energy Use'!W60-'E-electricity'!W4)*'Coal Consumption Structure '!W4</f>
        <v>21862776349218.691</v>
      </c>
      <c r="X4" s="230">
        <f>('Energy Use'!X60-'E-electricity'!X4)*'Coal Consumption Structure '!X4</f>
        <v>21988600394630.266</v>
      </c>
      <c r="Y4" s="230">
        <f>('Energy Use'!Y60-'E-electricity'!Y4)*'Coal Consumption Structure '!Y4</f>
        <v>22114296313323.703</v>
      </c>
      <c r="Z4" s="230">
        <f>('Energy Use'!Z60-'E-electricity'!Z4)*'Coal Consumption Structure '!Z4</f>
        <v>22239864162641.441</v>
      </c>
      <c r="AA4" s="230">
        <f>('Energy Use'!AA60-'E-electricity'!AA4)*'Coal Consumption Structure '!AA4</f>
        <v>22365303999916.547</v>
      </c>
      <c r="AB4" s="230">
        <f>('Energy Use'!AB60-'E-electricity'!AB4)*'Coal Consumption Structure '!AB4</f>
        <v>22490615882472.723</v>
      </c>
      <c r="AC4" s="230">
        <f>('Energy Use'!AC60-'E-electricity'!AC4)*'Coal Consumption Structure '!AC4</f>
        <v>22615799867624.309</v>
      </c>
      <c r="AD4" s="230">
        <f>('Energy Use'!AD60-'E-electricity'!AD4)*'Coal Consumption Structure '!AD4</f>
        <v>22740856012676.27</v>
      </c>
      <c r="AE4" s="230">
        <f>('Energy Use'!AE60-'E-electricity'!AE4)*'Coal Consumption Structure '!AE4</f>
        <v>22865784374924.219</v>
      </c>
      <c r="AF4" s="230">
        <f>('Energy Use'!AF60-'E-electricity'!AF4)*'Coal Consumption Structure '!AF4</f>
        <v>22990585011654.387</v>
      </c>
      <c r="AG4" s="230">
        <f>('Energy Use'!AG60-'E-electricity'!AG4)*'Coal Consumption Structure '!AG4</f>
        <v>23115257980143.676</v>
      </c>
      <c r="AH4" s="230">
        <f>('Energy Use'!AH60-'E-electricity'!AH4)*'Coal Consumption Structure '!AH4</f>
        <v>23239735426321.023</v>
      </c>
      <c r="AI4" s="230">
        <f>('Energy Use'!AI60-'E-electricity'!AI4)*'Coal Consumption Structure '!AI4</f>
        <v>23364085384261.652</v>
      </c>
      <c r="AJ4" s="230">
        <f>('Energy Use'!AJ60-'E-electricity'!AJ4)*'Coal Consumption Structure '!AJ4</f>
        <v>23488307911185.5</v>
      </c>
      <c r="AK4" s="230">
        <f>('Energy Use'!AK60-'E-electricity'!AK4)*'Coal Consumption Structure '!AK4</f>
        <v>23612403064303.113</v>
      </c>
      <c r="AL4" s="230">
        <f>('Energy Use'!AL60-'E-electricity'!AL4)*'Coal Consumption Structure '!AL4</f>
        <v>23736370900815.711</v>
      </c>
      <c r="AM4" s="230">
        <f>('Energy Use'!AM60-'E-electricity'!AM4)*'Coal Consumption Structure '!AM4</f>
        <v>23724837947070.664</v>
      </c>
      <c r="AN4" s="230">
        <f>('Energy Use'!AN60-'E-electricity'!AN4)*'Coal Consumption Structure '!AN4</f>
        <v>23713308438153.039</v>
      </c>
      <c r="AO4" s="230">
        <f>('Energy Use'!AO60-'E-electricity'!AO4)*'Coal Consumption Structure '!AO4</f>
        <v>23701782373617.848</v>
      </c>
      <c r="AP4" s="230">
        <f>('Energy Use'!AP60-'E-electricity'!AP4)*'Coal Consumption Structure '!AP4</f>
        <v>23690259753020.105</v>
      </c>
      <c r="AQ4" s="230">
        <f>('Energy Use'!AQ60-'E-electricity'!AQ4)*'Coal Consumption Structure '!AQ4</f>
        <v>23670834485572.371</v>
      </c>
      <c r="AR4" s="133" t="str">
        <f>VLOOKUP($A4,'Sector Match'!$A$1:$B$43,2,0)</f>
        <v>oil and gas extraction 06</v>
      </c>
    </row>
    <row r="5" spans="1:44" x14ac:dyDescent="0.25">
      <c r="A5" s="74" t="s">
        <v>4</v>
      </c>
      <c r="B5" s="230">
        <f>('Energy Use'!B61-'E-electricity'!B5)*'Coal Consumption Structure '!B5</f>
        <v>80148570298500</v>
      </c>
      <c r="C5" s="230">
        <f>('Energy Use'!C61-'E-electricity'!C5)*'Coal Consumption Structure '!C5</f>
        <v>81576372091500</v>
      </c>
      <c r="D5" s="230">
        <f>('Energy Use'!D61-'E-electricity'!D5)*'Coal Consumption Structure '!D5</f>
        <v>78858648037565.813</v>
      </c>
      <c r="E5" s="230">
        <f>('Energy Use'!E61-'E-electricity'!E5)*'Coal Consumption Structure '!E5</f>
        <v>90760178409272.047</v>
      </c>
      <c r="F5" s="230">
        <f>('Energy Use'!F61-'E-electricity'!F5)*'Coal Consumption Structure '!F5</f>
        <v>99466116760701.891</v>
      </c>
      <c r="G5" s="230">
        <f>('Energy Use'!G61-'E-electricity'!G5)*'Coal Consumption Structure '!G5</f>
        <v>104966540197530.58</v>
      </c>
      <c r="H5" s="230">
        <f>('Energy Use'!H61-'E-electricity'!H5)*'Coal Consumption Structure '!H5</f>
        <v>110535923950381.36</v>
      </c>
      <c r="I5" s="230">
        <f>('Energy Use'!I61-'E-electricity'!I5)*'Coal Consumption Structure '!I5</f>
        <v>112400176242423.98</v>
      </c>
      <c r="J5" s="230">
        <f>('Energy Use'!J61-'E-electricity'!J5)*'Coal Consumption Structure '!J5</f>
        <v>114240387649967.92</v>
      </c>
      <c r="K5" s="230">
        <f>('Energy Use'!K61-'E-electricity'!K5)*'Coal Consumption Structure '!K5</f>
        <v>116056665602457</v>
      </c>
      <c r="L5" s="230">
        <f>('Energy Use'!L61-'E-electricity'!L5)*'Coal Consumption Structure '!L5</f>
        <v>117849117425074.86</v>
      </c>
      <c r="M5" s="230">
        <f>('Energy Use'!M61-'E-electricity'!M5)*'Coal Consumption Structure '!M5</f>
        <v>119617850338745.22</v>
      </c>
      <c r="N5" s="230">
        <f>('Energy Use'!N61-'E-electricity'!N5)*'Coal Consumption Structure '!N5</f>
        <v>119344143992775.92</v>
      </c>
      <c r="O5" s="230">
        <f>('Energy Use'!O61-'E-electricity'!O5)*'Coal Consumption Structure '!O5</f>
        <v>119070047883116.19</v>
      </c>
      <c r="P5" s="230">
        <f>('Energy Use'!P61-'E-electricity'!P5)*'Coal Consumption Structure '!P5</f>
        <v>118795565337933.33</v>
      </c>
      <c r="Q5" s="230">
        <f>('Energy Use'!Q61-'E-electricity'!Q5)*'Coal Consumption Structure '!Q5</f>
        <v>118520699682965.64</v>
      </c>
      <c r="R5" s="230">
        <f>('Energy Use'!R61-'E-electricity'!R5)*'Coal Consumption Structure '!R5</f>
        <v>118245454241522.69</v>
      </c>
      <c r="S5" s="230">
        <f>('Energy Use'!S61-'E-electricity'!S5)*'Coal Consumption Structure '!S5</f>
        <v>116728724087315.42</v>
      </c>
      <c r="T5" s="230">
        <f>('Energy Use'!T61-'E-electricity'!T5)*'Coal Consumption Structure '!T5</f>
        <v>115216088606243.52</v>
      </c>
      <c r="U5" s="230">
        <f>('Energy Use'!U61-'E-electricity'!U5)*'Coal Consumption Structure '!U5</f>
        <v>113707545039254.38</v>
      </c>
      <c r="V5" s="230">
        <f>('Energy Use'!V61-'E-electricity'!V5)*'Coal Consumption Structure '!V5</f>
        <v>112203090627823.56</v>
      </c>
      <c r="W5" s="230">
        <f>('Energy Use'!W61-'E-electricity'!W5)*'Coal Consumption Structure '!W5</f>
        <v>110702722613954.81</v>
      </c>
      <c r="X5" s="230">
        <f>('Energy Use'!X61-'E-electricity'!X5)*'Coal Consumption Structure '!X5</f>
        <v>108042899324379.11</v>
      </c>
      <c r="Y5" s="230">
        <f>('Energy Use'!Y61-'E-electricity'!Y5)*'Coal Consumption Structure '!Y5</f>
        <v>105390661118598.3</v>
      </c>
      <c r="Z5" s="230">
        <f>('Energy Use'!Z61-'E-electricity'!Z5)*'Coal Consumption Structure '!Z5</f>
        <v>102746002837944.48</v>
      </c>
      <c r="AA5" s="230">
        <f>('Energy Use'!AA61-'E-electricity'!AA5)*'Coal Consumption Structure '!AA5</f>
        <v>100108919324740.06</v>
      </c>
      <c r="AB5" s="230">
        <f>('Energy Use'!AB61-'E-electricity'!AB5)*'Coal Consumption Structure '!AB5</f>
        <v>97479405422297.828</v>
      </c>
      <c r="AC5" s="230">
        <f>('Energy Use'!AC61-'E-electricity'!AC5)*'Coal Consumption Structure '!AC5</f>
        <v>94857455974920.781</v>
      </c>
      <c r="AD5" s="230">
        <f>('Energy Use'!AD61-'E-electricity'!AD5)*'Coal Consumption Structure '!AD5</f>
        <v>92243065827902.328</v>
      </c>
      <c r="AE5" s="230">
        <f>('Energy Use'!AE61-'E-electricity'!AE5)*'Coal Consumption Structure '!AE5</f>
        <v>89636229827526.188</v>
      </c>
      <c r="AF5" s="230">
        <f>('Energy Use'!AF61-'E-electricity'!AF5)*'Coal Consumption Structure '!AF5</f>
        <v>87036942821066.422</v>
      </c>
      <c r="AG5" s="230">
        <f>('Energy Use'!AG61-'E-electricity'!AG5)*'Coal Consumption Structure '!AG5</f>
        <v>84445199656787.359</v>
      </c>
      <c r="AH5" s="230">
        <f>('Energy Use'!AH61-'E-electricity'!AH5)*'Coal Consumption Structure '!AH5</f>
        <v>82188439164679.453</v>
      </c>
      <c r="AI5" s="230">
        <f>('Energy Use'!AI61-'E-electricity'!AI5)*'Coal Consumption Structure '!AI5</f>
        <v>79938215586823.984</v>
      </c>
      <c r="AJ5" s="230">
        <f>('Energy Use'!AJ61-'E-electricity'!AJ5)*'Coal Consumption Structure '!AJ5</f>
        <v>77694524459824.844</v>
      </c>
      <c r="AK5" s="230">
        <f>('Energy Use'!AK61-'E-electricity'!AK5)*'Coal Consumption Structure '!AK5</f>
        <v>75457361321144.219</v>
      </c>
      <c r="AL5" s="230">
        <f>('Energy Use'!AL61-'E-electricity'!AL5)*'Coal Consumption Structure '!AL5</f>
        <v>73226721709102.609</v>
      </c>
      <c r="AM5" s="230">
        <f>('Energy Use'!AM61-'E-electricity'!AM5)*'Coal Consumption Structure '!AM5</f>
        <v>70896491268703.828</v>
      </c>
      <c r="AN5" s="230">
        <f>('Energy Use'!AN61-'E-electricity'!AN5)*'Coal Consumption Structure '!AN5</f>
        <v>68573100124609.094</v>
      </c>
      <c r="AO5" s="230">
        <f>('Energy Use'!AO61-'E-electricity'!AO5)*'Coal Consumption Structure '!AO5</f>
        <v>66256543594076.836</v>
      </c>
      <c r="AP5" s="230">
        <f>('Energy Use'!AP61-'E-electricity'!AP5)*'Coal Consumption Structure '!AP5</f>
        <v>63946816995266.945</v>
      </c>
      <c r="AQ5" s="230">
        <f>('Energy Use'!AQ61-'E-electricity'!AQ5)*'Coal Consumption Structure '!AQ5</f>
        <v>61623333371565.695</v>
      </c>
      <c r="AR5" s="133" t="str">
        <f>VLOOKUP($A5,'Sector Match'!$A$1:$B$43,2,0)</f>
        <v>other mining and quarrying 07T08</v>
      </c>
    </row>
    <row r="6" spans="1:44" x14ac:dyDescent="0.25">
      <c r="A6" s="74" t="s">
        <v>5</v>
      </c>
      <c r="B6" s="230">
        <f>('Energy Use'!B62-'E-electricity'!B6)*'Coal Consumption Structure '!B6</f>
        <v>16469721460499.998</v>
      </c>
      <c r="C6" s="230">
        <f>('Energy Use'!C62-'E-electricity'!C6)*'Coal Consumption Structure '!C6</f>
        <v>15855822245999.992</v>
      </c>
      <c r="D6" s="230">
        <f>('Energy Use'!D62-'E-electricity'!D6)*'Coal Consumption Structure '!D6</f>
        <v>13726800168674.721</v>
      </c>
      <c r="E6" s="230">
        <f>('Energy Use'!E62-'E-electricity'!E6)*'Coal Consumption Structure '!E6</f>
        <v>16542218649998.816</v>
      </c>
      <c r="F6" s="230">
        <f>('Energy Use'!F62-'E-electricity'!F6)*'Coal Consumption Structure '!F6</f>
        <v>17453583790169.668</v>
      </c>
      <c r="G6" s="230">
        <f>('Energy Use'!G62-'E-electricity'!G6)*'Coal Consumption Structure '!G6</f>
        <v>17955993667816.277</v>
      </c>
      <c r="H6" s="230">
        <f>('Energy Use'!H62-'E-electricity'!H6)*'Coal Consumption Structure '!H6</f>
        <v>18472314705819.824</v>
      </c>
      <c r="I6" s="230">
        <f>('Energy Use'!I62-'E-electricity'!I6)*'Coal Consumption Structure '!I6</f>
        <v>19221141795195.832</v>
      </c>
      <c r="J6" s="230">
        <f>('Energy Use'!J62-'E-electricity'!J6)*'Coal Consumption Structure '!J6</f>
        <v>19950209808410.957</v>
      </c>
      <c r="K6" s="230">
        <f>('Energy Use'!K62-'E-electricity'!K6)*'Coal Consumption Structure '!K6</f>
        <v>20659633305528.445</v>
      </c>
      <c r="L6" s="230">
        <f>('Energy Use'!L62-'E-electricity'!L6)*'Coal Consumption Structure '!L6</f>
        <v>21349526729897.727</v>
      </c>
      <c r="M6" s="230">
        <f>('Energy Use'!M62-'E-electricity'!M6)*'Coal Consumption Structure '!M6</f>
        <v>22020004408154.449</v>
      </c>
      <c r="N6" s="230">
        <f>('Energy Use'!N62-'E-electricity'!N6)*'Coal Consumption Structure '!N6</f>
        <v>22332316314589.258</v>
      </c>
      <c r="O6" s="230">
        <f>('Energy Use'!O62-'E-electricity'!O6)*'Coal Consumption Structure '!O6</f>
        <v>22637438864405.188</v>
      </c>
      <c r="P6" s="230">
        <f>('Energy Use'!P62-'E-electricity'!P6)*'Coal Consumption Structure '!P6</f>
        <v>22935401934708.098</v>
      </c>
      <c r="Q6" s="230">
        <f>('Energy Use'!Q62-'E-electricity'!Q6)*'Coal Consumption Structure '!Q6</f>
        <v>23226235382081.277</v>
      </c>
      <c r="R6" s="230">
        <f>('Energy Use'!R62-'E-electricity'!R6)*'Coal Consumption Structure '!R6</f>
        <v>23509969042585.441</v>
      </c>
      <c r="S6" s="230">
        <f>('Energy Use'!S62-'E-electricity'!S6)*'Coal Consumption Structure '!S6</f>
        <v>23552308392496.813</v>
      </c>
      <c r="T6" s="230">
        <f>('Energy Use'!T62-'E-electricity'!T6)*'Coal Consumption Structure '!T6</f>
        <v>23593610561584.574</v>
      </c>
      <c r="U6" s="230">
        <f>('Energy Use'!U62-'E-electricity'!U6)*'Coal Consumption Structure '!U6</f>
        <v>23633876363472.102</v>
      </c>
      <c r="V6" s="230">
        <f>('Energy Use'!V62-'E-electricity'!V6)*'Coal Consumption Structure '!V6</f>
        <v>23673106611620.766</v>
      </c>
      <c r="W6" s="230">
        <f>('Energy Use'!W62-'E-electricity'!W6)*'Coal Consumption Structure '!W6</f>
        <v>23711302119329.973</v>
      </c>
      <c r="X6" s="230">
        <f>('Energy Use'!X62-'E-electricity'!X6)*'Coal Consumption Structure '!X6</f>
        <v>23553747718155.68</v>
      </c>
      <c r="Y6" s="230">
        <f>('Energy Use'!Y62-'E-electricity'!Y6)*'Coal Consumption Structure '!Y6</f>
        <v>23396742084971.012</v>
      </c>
      <c r="Z6" s="230">
        <f>('Energy Use'!Z62-'E-electricity'!Z6)*'Coal Consumption Structure '!Z6</f>
        <v>23240284833317.164</v>
      </c>
      <c r="AA6" s="230">
        <f>('Energy Use'!AA62-'E-electricity'!AA6)*'Coal Consumption Structure '!AA6</f>
        <v>23084375576810.219</v>
      </c>
      <c r="AB6" s="230">
        <f>('Energy Use'!AB62-'E-electricity'!AB6)*'Coal Consumption Structure '!AB6</f>
        <v>22929013929141.219</v>
      </c>
      <c r="AC6" s="230">
        <f>('Energy Use'!AC62-'E-electricity'!AC6)*'Coal Consumption Structure '!AC6</f>
        <v>22523103798612.895</v>
      </c>
      <c r="AD6" s="230">
        <f>('Energy Use'!AD62-'E-electricity'!AD6)*'Coal Consumption Structure '!AD6</f>
        <v>22119817404450.129</v>
      </c>
      <c r="AE6" s="230">
        <f>('Energy Use'!AE62-'E-electricity'!AE6)*'Coal Consumption Structure '!AE6</f>
        <v>21719152783190.281</v>
      </c>
      <c r="AF6" s="230">
        <f>('Energy Use'!AF62-'E-electricity'!AF6)*'Coal Consumption Structure '!AF6</f>
        <v>21321107971757.469</v>
      </c>
      <c r="AG6" s="230">
        <f>('Energy Use'!AG62-'E-electricity'!AG6)*'Coal Consumption Structure '!AG6</f>
        <v>20925681007462.555</v>
      </c>
      <c r="AH6" s="230">
        <f>('Energy Use'!AH62-'E-electricity'!AH6)*'Coal Consumption Structure '!AH6</f>
        <v>20348438393395.742</v>
      </c>
      <c r="AI6" s="230">
        <f>('Energy Use'!AI62-'E-electricity'!AI6)*'Coal Consumption Structure '!AI6</f>
        <v>19775363434912.695</v>
      </c>
      <c r="AJ6" s="230">
        <f>('Energy Use'!AJ62-'E-electricity'!AJ6)*'Coal Consumption Structure '!AJ6</f>
        <v>19206452988327.773</v>
      </c>
      <c r="AK6" s="230">
        <f>('Energy Use'!AK62-'E-electricity'!AK6)*'Coal Consumption Structure '!AK6</f>
        <v>18641703910575.961</v>
      </c>
      <c r="AL6" s="230">
        <f>('Energy Use'!AL62-'E-electricity'!AL6)*'Coal Consumption Structure '!AL6</f>
        <v>18081113059212.879</v>
      </c>
      <c r="AM6" s="230">
        <f>('Energy Use'!AM62-'E-electricity'!AM6)*'Coal Consumption Structure '!AM6</f>
        <v>17524208758634.174</v>
      </c>
      <c r="AN6" s="230">
        <f>('Energy Use'!AN62-'E-electricity'!AN6)*'Coal Consumption Structure '!AN6</f>
        <v>16971460423161.627</v>
      </c>
      <c r="AO6" s="230">
        <f>('Energy Use'!AO62-'E-electricity'!AO6)*'Coal Consumption Structure '!AO6</f>
        <v>16422864909147.336</v>
      </c>
      <c r="AP6" s="230">
        <f>('Energy Use'!AP62-'E-electricity'!AP6)*'Coal Consumption Structure '!AP6</f>
        <v>15878419073564.65</v>
      </c>
      <c r="AQ6" s="230">
        <f>('Energy Use'!AQ62-'E-electricity'!AQ6)*'Coal Consumption Structure '!AQ6</f>
        <v>15332998532013.365</v>
      </c>
      <c r="AR6" s="133" t="str">
        <f>VLOOKUP($A6,'Sector Match'!$A$1:$B$43,2,0)</f>
        <v>other mining and quarrying 07T08</v>
      </c>
    </row>
    <row r="7" spans="1:44" x14ac:dyDescent="0.25">
      <c r="A7" s="74" t="s">
        <v>6</v>
      </c>
      <c r="B7" s="230">
        <f>('Energy Use'!B63-'E-electricity'!B7)*'Coal Consumption Structure '!B7</f>
        <v>96259952398500</v>
      </c>
      <c r="C7" s="230">
        <f>('Energy Use'!C63-'E-electricity'!C7)*'Coal Consumption Structure '!C7</f>
        <v>62939947521000.016</v>
      </c>
      <c r="D7" s="230">
        <f>('Energy Use'!D63-'E-electricity'!D7)*'Coal Consumption Structure '!D7</f>
        <v>58795766904448.555</v>
      </c>
      <c r="E7" s="230">
        <f>('Energy Use'!E63-'E-electricity'!E7)*'Coal Consumption Structure '!E7</f>
        <v>60566984587154.602</v>
      </c>
      <c r="F7" s="230">
        <f>('Energy Use'!F63-'E-electricity'!F7)*'Coal Consumption Structure '!F7</f>
        <v>62115187042083.508</v>
      </c>
      <c r="G7" s="230">
        <f>('Energy Use'!G63-'E-electricity'!G7)*'Coal Consumption Structure '!G7</f>
        <v>62124725219031.492</v>
      </c>
      <c r="H7" s="230">
        <f>('Energy Use'!H63-'E-electricity'!H7)*'Coal Consumption Structure '!H7</f>
        <v>62251415025842.297</v>
      </c>
      <c r="I7" s="230">
        <f>('Energy Use'!I63-'E-electricity'!I7)*'Coal Consumption Structure '!I7</f>
        <v>62798963186675.773</v>
      </c>
      <c r="J7" s="230">
        <f>('Energy Use'!J63-'E-electricity'!J7)*'Coal Consumption Structure '!J7</f>
        <v>63341293752154.484</v>
      </c>
      <c r="K7" s="230">
        <f>('Energy Use'!K63-'E-electricity'!K7)*'Coal Consumption Structure '!K7</f>
        <v>63878423823714.641</v>
      </c>
      <c r="L7" s="230">
        <f>('Energy Use'!L63-'E-electricity'!L7)*'Coal Consumption Structure '!L7</f>
        <v>64410370487528.172</v>
      </c>
      <c r="M7" s="230">
        <f>('Energy Use'!M63-'E-electricity'!M7)*'Coal Consumption Structure '!M7</f>
        <v>64937150814502.695</v>
      </c>
      <c r="N7" s="230">
        <f>('Energy Use'!N63-'E-electricity'!N7)*'Coal Consumption Structure '!N7</f>
        <v>64008395174044.602</v>
      </c>
      <c r="O7" s="230">
        <f>('Energy Use'!O63-'E-electricity'!O7)*'Coal Consumption Structure '!O7</f>
        <v>63083795254900.008</v>
      </c>
      <c r="P7" s="230">
        <f>('Energy Use'!P63-'E-electricity'!P7)*'Coal Consumption Structure '!P7</f>
        <v>62163342563330.07</v>
      </c>
      <c r="Q7" s="230">
        <f>('Energy Use'!Q63-'E-electricity'!Q7)*'Coal Consumption Structure '!Q7</f>
        <v>61247028610574.289</v>
      </c>
      <c r="R7" s="230">
        <f>('Energy Use'!R63-'E-electricity'!R7)*'Coal Consumption Structure '!R7</f>
        <v>60334844912850.523</v>
      </c>
      <c r="S7" s="230">
        <f>('Energy Use'!S63-'E-electricity'!S7)*'Coal Consumption Structure '!S7</f>
        <v>59229948176278.078</v>
      </c>
      <c r="T7" s="230">
        <f>('Energy Use'!T63-'E-electricity'!T7)*'Coal Consumption Structure '!T7</f>
        <v>58126817264735.344</v>
      </c>
      <c r="U7" s="230">
        <f>('Energy Use'!U63-'E-electricity'!U7)*'Coal Consumption Structure '!U7</f>
        <v>57025451144065.602</v>
      </c>
      <c r="V7" s="230">
        <f>('Energy Use'!V63-'E-electricity'!V7)*'Coal Consumption Structure '!V7</f>
        <v>55925848780301.586</v>
      </c>
      <c r="W7" s="230">
        <f>('Energy Use'!W63-'E-electricity'!W7)*'Coal Consumption Structure '!W7</f>
        <v>54828009139665.492</v>
      </c>
      <c r="X7" s="230">
        <f>('Energy Use'!X63-'E-electricity'!X7)*'Coal Consumption Structure '!X7</f>
        <v>53331693339864.492</v>
      </c>
      <c r="Y7" s="230">
        <f>('Energy Use'!Y63-'E-electricity'!Y7)*'Coal Consumption Structure '!Y7</f>
        <v>51837802096559.039</v>
      </c>
      <c r="Z7" s="230">
        <f>('Energy Use'!Z63-'E-electricity'!Z7)*'Coal Consumption Structure '!Z7</f>
        <v>50346333983876.883</v>
      </c>
      <c r="AA7" s="230">
        <f>('Energy Use'!AA63-'E-electricity'!AA7)*'Coal Consumption Structure '!AA7</f>
        <v>48857287576207.406</v>
      </c>
      <c r="AB7" s="230">
        <f>('Energy Use'!AB63-'E-electricity'!AB7)*'Coal Consumption Structure '!AB7</f>
        <v>47370661448201.625</v>
      </c>
      <c r="AC7" s="230">
        <f>('Energy Use'!AC63-'E-electricity'!AC7)*'Coal Consumption Structure '!AC7</f>
        <v>46235211155470.805</v>
      </c>
      <c r="AD7" s="230">
        <f>('Energy Use'!AD63-'E-electricity'!AD7)*'Coal Consumption Structure '!AD7</f>
        <v>45101598524630.727</v>
      </c>
      <c r="AE7" s="230">
        <f>('Energy Use'!AE63-'E-electricity'!AE7)*'Coal Consumption Structure '!AE7</f>
        <v>43969822474460.422</v>
      </c>
      <c r="AF7" s="230">
        <f>('Energy Use'!AF63-'E-electricity'!AF7)*'Coal Consumption Structure '!AF7</f>
        <v>42839881923937.359</v>
      </c>
      <c r="AG7" s="230">
        <f>('Energy Use'!AG63-'E-electricity'!AG7)*'Coal Consumption Structure '!AG7</f>
        <v>41711775792237.531</v>
      </c>
      <c r="AH7" s="230">
        <f>('Energy Use'!AH63-'E-electricity'!AH7)*'Coal Consumption Structure '!AH7</f>
        <v>41032042762780.094</v>
      </c>
      <c r="AI7" s="230">
        <f>('Energy Use'!AI63-'E-electricity'!AI7)*'Coal Consumption Structure '!AI7</f>
        <v>40353398046337.938</v>
      </c>
      <c r="AJ7" s="230">
        <f>('Energy Use'!AJ63-'E-electricity'!AJ7)*'Coal Consumption Structure '!AJ7</f>
        <v>39675841003819.094</v>
      </c>
      <c r="AK7" s="230">
        <f>('Energy Use'!AK63-'E-electricity'!AK7)*'Coal Consumption Structure '!AK7</f>
        <v>38999370996248.93</v>
      </c>
      <c r="AL7" s="230">
        <f>('Energy Use'!AL63-'E-electricity'!AL7)*'Coal Consumption Structure '!AL7</f>
        <v>38323987384770.031</v>
      </c>
      <c r="AM7" s="230">
        <f>('Energy Use'!AM63-'E-electricity'!AM7)*'Coal Consumption Structure '!AM7</f>
        <v>37997975147956.516</v>
      </c>
      <c r="AN7" s="230">
        <f>('Energy Use'!AN63-'E-electricity'!AN7)*'Coal Consumption Structure '!AN7</f>
        <v>37672466505037.5</v>
      </c>
      <c r="AO7" s="230">
        <f>('Energy Use'!AO63-'E-electricity'!AO7)*'Coal Consumption Structure '!AO7</f>
        <v>37347461162778.273</v>
      </c>
      <c r="AP7" s="230">
        <f>('Energy Use'!AP63-'E-electricity'!AP7)*'Coal Consumption Structure '!AP7</f>
        <v>37022958827997.836</v>
      </c>
      <c r="AQ7" s="230">
        <f>('Energy Use'!AQ63-'E-electricity'!AQ7)*'Coal Consumption Structure '!AQ7</f>
        <v>36686705798818.484</v>
      </c>
      <c r="AR7" s="133" t="str">
        <f>VLOOKUP($A7,'Sector Match'!$A$1:$B$43,2,0)</f>
        <v>other mining and quarrying 07T08</v>
      </c>
    </row>
    <row r="8" spans="1:44" x14ac:dyDescent="0.25">
      <c r="A8" s="74" t="s">
        <v>7</v>
      </c>
      <c r="B8" s="230">
        <f>('Energy Use'!B64-'E-electricity'!B8)*'Coal Consumption Structure '!B8</f>
        <v>1486136107500</v>
      </c>
      <c r="C8" s="230">
        <f>('Energy Use'!C64-'E-electricity'!C8)*'Coal Consumption Structure '!C8</f>
        <v>700011774000</v>
      </c>
      <c r="D8" s="230">
        <f>('Energy Use'!D64-'E-electricity'!D8)*'Coal Consumption Structure '!D8</f>
        <v>726965111953.97546</v>
      </c>
      <c r="E8" s="230">
        <f>('Energy Use'!E64-'E-electricity'!E8)*'Coal Consumption Structure '!E8</f>
        <v>804425412880.82813</v>
      </c>
      <c r="F8" s="230">
        <f>('Energy Use'!F64-'E-electricity'!F8)*'Coal Consumption Structure '!F8</f>
        <v>845918403882.90759</v>
      </c>
      <c r="G8" s="230">
        <f>('Energy Use'!G64-'E-electricity'!G8)*'Coal Consumption Structure '!G8</f>
        <v>912343293700.02625</v>
      </c>
      <c r="H8" s="230">
        <f>('Energy Use'!H64-'E-electricity'!H8)*'Coal Consumption Structure '!H8</f>
        <v>1003856940074.7128</v>
      </c>
      <c r="I8" s="230">
        <f>('Energy Use'!I64-'E-electricity'!I8)*'Coal Consumption Structure '!I8</f>
        <v>1101731186090.9319</v>
      </c>
      <c r="J8" s="230">
        <f>('Energy Use'!J64-'E-electricity'!J8)*'Coal Consumption Structure '!J8</f>
        <v>1195237398092.0544</v>
      </c>
      <c r="K8" s="230">
        <f>('Energy Use'!K64-'E-electricity'!K8)*'Coal Consumption Structure '!K8</f>
        <v>1284901494446.8948</v>
      </c>
      <c r="L8" s="230">
        <f>('Energy Use'!L64-'E-electricity'!L8)*'Coal Consumption Structure '!L8</f>
        <v>1372097718654.7395</v>
      </c>
      <c r="M8" s="230">
        <f>('Energy Use'!M64-'E-electricity'!M8)*'Coal Consumption Structure '!M8</f>
        <v>1459023255906.4785</v>
      </c>
      <c r="N8" s="230">
        <f>('Energy Use'!N64-'E-electricity'!N8)*'Coal Consumption Structure '!N8</f>
        <v>1549106373442.3862</v>
      </c>
      <c r="O8" s="230">
        <f>('Energy Use'!O64-'E-electricity'!O8)*'Coal Consumption Structure '!O8</f>
        <v>1641391448588.7983</v>
      </c>
      <c r="P8" s="230">
        <f>('Energy Use'!P64-'E-electricity'!P8)*'Coal Consumption Structure '!P8</f>
        <v>1735168148025.7649</v>
      </c>
      <c r="Q8" s="230">
        <f>('Energy Use'!Q64-'E-electricity'!Q8)*'Coal Consumption Structure '!Q8</f>
        <v>1829599433893.6521</v>
      </c>
      <c r="R8" s="230">
        <f>('Energy Use'!R64-'E-electricity'!R8)*'Coal Consumption Structure '!R8</f>
        <v>1923721030814.5212</v>
      </c>
      <c r="S8" s="230">
        <f>('Energy Use'!S64-'E-electricity'!S8)*'Coal Consumption Structure '!S8</f>
        <v>2019274545784.4314</v>
      </c>
      <c r="T8" s="230">
        <f>('Energy Use'!T64-'E-electricity'!T8)*'Coal Consumption Structure '!T8</f>
        <v>2113221971489.5493</v>
      </c>
      <c r="U8" s="230">
        <f>('Energy Use'!U64-'E-electricity'!U8)*'Coal Consumption Structure '!U8</f>
        <v>2205102287873.5952</v>
      </c>
      <c r="V8" s="230">
        <f>('Energy Use'!V64-'E-electricity'!V8)*'Coal Consumption Structure '!V8</f>
        <v>2294476662460.5908</v>
      </c>
      <c r="W8" s="230">
        <f>('Energy Use'!W64-'E-electricity'!W8)*'Coal Consumption Structure '!W8</f>
        <v>2380933354351.77</v>
      </c>
      <c r="X8" s="230">
        <f>('Energy Use'!X64-'E-electricity'!X8)*'Coal Consumption Structure '!X8</f>
        <v>2464092061702.7603</v>
      </c>
      <c r="Y8" s="230">
        <f>('Energy Use'!Y64-'E-electricity'!Y8)*'Coal Consumption Structure '!Y8</f>
        <v>2543607654478.0215</v>
      </c>
      <c r="Z8" s="230">
        <f>('Energy Use'!Z64-'E-electricity'!Z8)*'Coal Consumption Structure '!Z8</f>
        <v>2619173251405.9565</v>
      </c>
      <c r="AA8" s="230">
        <f>('Energy Use'!AA64-'E-electricity'!AA8)*'Coal Consumption Structure '!AA8</f>
        <v>2690522617185.2383</v>
      </c>
      <c r="AB8" s="230">
        <f>('Energy Use'!AB64-'E-electricity'!AB8)*'Coal Consumption Structure '!AB8</f>
        <v>2757431872601.0044</v>
      </c>
      <c r="AC8" s="230">
        <f>('Energy Use'!AC64-'E-electricity'!AC8)*'Coal Consumption Structure '!AC8</f>
        <v>2819720525844.1484</v>
      </c>
      <c r="AD8" s="230">
        <f>('Energy Use'!AD64-'E-electricity'!AD8)*'Coal Consumption Structure '!AD8</f>
        <v>2877251847603.4644</v>
      </c>
      <c r="AE8" s="230">
        <f>('Energy Use'!AE64-'E-electricity'!AE8)*'Coal Consumption Structure '!AE8</f>
        <v>2929932625116.9404</v>
      </c>
      <c r="AF8" s="230">
        <f>('Energy Use'!AF64-'E-electricity'!AF8)*'Coal Consumption Structure '!AF8</f>
        <v>2977712341105.6084</v>
      </c>
      <c r="AG8" s="230">
        <f>('Energy Use'!AG64-'E-electricity'!AG8)*'Coal Consumption Structure '!AG8</f>
        <v>3020581832234.8945</v>
      </c>
      <c r="AH8" s="230">
        <f>('Energy Use'!AH64-'E-electricity'!AH8)*'Coal Consumption Structure '!AH8</f>
        <v>3058571488397.8667</v>
      </c>
      <c r="AI8" s="230">
        <f>('Energy Use'!AI64-'E-electricity'!AI8)*'Coal Consumption Structure '!AI8</f>
        <v>3091749058707.6206</v>
      </c>
      <c r="AJ8" s="230">
        <f>('Energy Use'!AJ64-'E-electricity'!AJ8)*'Coal Consumption Structure '!AJ8</f>
        <v>3120217132701.7822</v>
      </c>
      <c r="AK8" s="230">
        <f>('Energy Use'!AK64-'E-electricity'!AK8)*'Coal Consumption Structure '!AK8</f>
        <v>3144110366034.1465</v>
      </c>
      <c r="AL8" s="230">
        <f>('Energy Use'!AL64-'E-electricity'!AL8)*'Coal Consumption Structure '!AL8</f>
        <v>3163592519032.54</v>
      </c>
      <c r="AM8" s="230">
        <f>('Energy Use'!AM64-'E-electricity'!AM8)*'Coal Consumption Structure '!AM8</f>
        <v>3178853374145.686</v>
      </c>
      <c r="AN8" s="230">
        <f>('Energy Use'!AN64-'E-electricity'!AN8)*'Coal Consumption Structure '!AN8</f>
        <v>3190105594712.4185</v>
      </c>
      <c r="AO8" s="230">
        <f>('Energy Use'!AO64-'E-electricity'!AO8)*'Coal Consumption Structure '!AO8</f>
        <v>3197581582903.3765</v>
      </c>
      <c r="AP8" s="230">
        <f>('Energy Use'!AP64-'E-electricity'!AP8)*'Coal Consumption Structure '!AP8</f>
        <v>3201530389345.8135</v>
      </c>
      <c r="AQ8" s="230">
        <f>('Energy Use'!AQ64-'E-electricity'!AQ8)*'Coal Consumption Structure '!AQ8</f>
        <v>3201145534195.0913</v>
      </c>
      <c r="AR8" s="133" t="str">
        <f>VLOOKUP($A8,'Sector Match'!$A$1:$B$43,2,0)</f>
        <v>Mining Support Service Activities 09</v>
      </c>
    </row>
    <row r="9" spans="1:44" x14ac:dyDescent="0.25">
      <c r="A9" s="74" t="s">
        <v>8</v>
      </c>
      <c r="B9" s="230">
        <f>('Energy Use'!B65-'E-electricity'!B9)*'Coal Consumption Structure '!B9</f>
        <v>25000420500</v>
      </c>
      <c r="C9" s="230">
        <f>('Energy Use'!C65-'E-electricity'!C9)*'Coal Consumption Structure '!C9</f>
        <v>1725029014500</v>
      </c>
      <c r="D9" s="230">
        <f>('Energy Use'!D65-'E-electricity'!D9)*'Coal Consumption Structure '!D9</f>
        <v>1513232166887.9626</v>
      </c>
      <c r="E9" s="230">
        <f>('Energy Use'!E65-'E-electricity'!E9)*'Coal Consumption Structure '!E9</f>
        <v>1954314761136.3865</v>
      </c>
      <c r="F9" s="230">
        <f>('Energy Use'!F65-'E-electricity'!F9)*'Coal Consumption Structure '!F9</f>
        <v>2016889892783.7463</v>
      </c>
      <c r="G9" s="230">
        <f>('Energy Use'!G65-'E-electricity'!G9)*'Coal Consumption Structure '!G9</f>
        <v>2080826321283.0586</v>
      </c>
      <c r="H9" s="230">
        <f>('Energy Use'!H65-'E-electricity'!H9)*'Coal Consumption Structure '!H9</f>
        <v>2173378504640.6096</v>
      </c>
      <c r="I9" s="230">
        <f>('Energy Use'!I65-'E-electricity'!I9)*'Coal Consumption Structure '!I9</f>
        <v>2279858970919.0718</v>
      </c>
      <c r="J9" s="230">
        <f>('Energy Use'!J65-'E-electricity'!J9)*'Coal Consumption Structure '!J9</f>
        <v>2382912476075.7065</v>
      </c>
      <c r="K9" s="230">
        <f>('Energy Use'!K65-'E-electricity'!K9)*'Coal Consumption Structure '!K9</f>
        <v>2482020789131.0708</v>
      </c>
      <c r="L9" s="230">
        <f>('Energy Use'!L65-'E-electricity'!L9)*'Coal Consumption Structure '!L9</f>
        <v>2576734527401.1978</v>
      </c>
      <c r="M9" s="230">
        <f>('Energy Use'!M65-'E-electricity'!M9)*'Coal Consumption Structure '!M9</f>
        <v>2666678136727.5576</v>
      </c>
      <c r="N9" s="230">
        <f>('Energy Use'!N65-'E-electricity'!N9)*'Coal Consumption Structure '!N9</f>
        <v>2753461785200.4692</v>
      </c>
      <c r="O9" s="230">
        <f>('Energy Use'!O65-'E-electricity'!O9)*'Coal Consumption Structure '!O9</f>
        <v>2834593246422.7832</v>
      </c>
      <c r="P9" s="230">
        <f>('Energy Use'!P65-'E-electricity'!P9)*'Coal Consumption Structure '!P9</f>
        <v>2909387702837.8984</v>
      </c>
      <c r="Q9" s="230">
        <f>('Energy Use'!Q65-'E-electricity'!Q9)*'Coal Consumption Structure '!Q9</f>
        <v>2977196640507.7349</v>
      </c>
      <c r="R9" s="230">
        <f>('Energy Use'!R65-'E-electricity'!R9)*'Coal Consumption Structure '!R9</f>
        <v>3037417051869.5918</v>
      </c>
      <c r="S9" s="230">
        <f>('Energy Use'!S65-'E-electricity'!S9)*'Coal Consumption Structure '!S9</f>
        <v>3093752814959.2393</v>
      </c>
      <c r="T9" s="230">
        <f>('Energy Use'!T65-'E-electricity'!T9)*'Coal Consumption Structure '!T9</f>
        <v>3142183658922.6162</v>
      </c>
      <c r="U9" s="230">
        <f>('Energy Use'!U65-'E-electricity'!U9)*'Coal Consumption Structure '!U9</f>
        <v>3182872912758.1665</v>
      </c>
      <c r="V9" s="230">
        <f>('Energy Use'!V65-'E-electricity'!V9)*'Coal Consumption Structure '!V9</f>
        <v>3216072405291.0776</v>
      </c>
      <c r="W9" s="230">
        <f>('Energy Use'!W65-'E-electricity'!W9)*'Coal Consumption Structure '!W9</f>
        <v>3242112889277.3276</v>
      </c>
      <c r="X9" s="230">
        <f>('Energy Use'!X65-'E-electricity'!X9)*'Coal Consumption Structure '!X9</f>
        <v>3261393881368.2461</v>
      </c>
      <c r="Y9" s="230">
        <f>('Energy Use'!Y65-'E-electricity'!Y9)*'Coal Consumption Structure '!Y9</f>
        <v>3274373255263.875</v>
      </c>
      <c r="Z9" s="230">
        <f>('Energy Use'!Z65-'E-electricity'!Z9)*'Coal Consumption Structure '!Z9</f>
        <v>3281556894425.1099</v>
      </c>
      <c r="AA9" s="230">
        <f>('Energy Use'!AA65-'E-electricity'!AA9)*'Coal Consumption Structure '!AA9</f>
        <v>3283488673546.2231</v>
      </c>
      <c r="AB9" s="230">
        <f>('Energy Use'!AB65-'E-electricity'!AB9)*'Coal Consumption Structure '!AB9</f>
        <v>3280740997111.8687</v>
      </c>
      <c r="AC9" s="230">
        <f>('Energy Use'!AC65-'E-electricity'!AC9)*'Coal Consumption Structure '!AC9</f>
        <v>3273906081062.3506</v>
      </c>
      <c r="AD9" s="230">
        <f>('Energy Use'!AD65-'E-electricity'!AD9)*'Coal Consumption Structure '!AD9</f>
        <v>3263588121858.5747</v>
      </c>
      <c r="AE9" s="230">
        <f>('Energy Use'!AE65-'E-electricity'!AE9)*'Coal Consumption Structure '!AE9</f>
        <v>3250396457732.0015</v>
      </c>
      <c r="AF9" s="230">
        <f>('Energy Use'!AF65-'E-electricity'!AF9)*'Coal Consumption Structure '!AF9</f>
        <v>3234939790925.8872</v>
      </c>
      <c r="AG9" s="230">
        <f>('Energy Use'!AG65-'E-electricity'!AG9)*'Coal Consumption Structure '!AG9</f>
        <v>3217821508238.9258</v>
      </c>
      <c r="AH9" s="230">
        <f>('Energy Use'!AH65-'E-electricity'!AH9)*'Coal Consumption Structure '!AH9</f>
        <v>3199636110806.7637</v>
      </c>
      <c r="AI9" s="230">
        <f>('Energy Use'!AI65-'E-electricity'!AI9)*'Coal Consumption Structure '!AI9</f>
        <v>3180966743152.8892</v>
      </c>
      <c r="AJ9" s="230">
        <f>('Energy Use'!AJ65-'E-electricity'!AJ9)*'Coal Consumption Structure '!AJ9</f>
        <v>3162383796231.2803</v>
      </c>
      <c r="AK9" s="230">
        <f>('Energy Use'!AK65-'E-electricity'!AK9)*'Coal Consumption Structure '!AK9</f>
        <v>3144444549407.9258</v>
      </c>
      <c r="AL9" s="230">
        <f>('Energy Use'!AL65-'E-electricity'!AL9)*'Coal Consumption Structure '!AL9</f>
        <v>3127693811905.8789</v>
      </c>
      <c r="AM9" s="230">
        <f>('Energy Use'!AM65-'E-electricity'!AM9)*'Coal Consumption Structure '!AM9</f>
        <v>3112665524914.0825</v>
      </c>
      <c r="AN9" s="230">
        <f>('Energy Use'!AN65-'E-electricity'!AN9)*'Coal Consumption Structure '!AN9</f>
        <v>3099885291062.7422</v>
      </c>
      <c r="AO9" s="230">
        <f>('Energy Use'!AO65-'E-electricity'!AO9)*'Coal Consumption Structure '!AO9</f>
        <v>3089873808053.5757</v>
      </c>
      <c r="AP9" s="230">
        <f>('Energy Use'!AP65-'E-electricity'!AP9)*'Coal Consumption Structure '!AP9</f>
        <v>3083151197736.9829</v>
      </c>
      <c r="AQ9" s="230">
        <f>('Energy Use'!AQ65-'E-electricity'!AQ9)*'Coal Consumption Structure '!AQ9</f>
        <v>3079213779280.877</v>
      </c>
      <c r="AR9" s="133" t="str">
        <f>VLOOKUP($A9,'Sector Match'!$A$1:$B$43,2,0)</f>
        <v>Mining Support Service Activities 09</v>
      </c>
    </row>
    <row r="10" spans="1:44" x14ac:dyDescent="0.25">
      <c r="A10" s="74" t="s">
        <v>9</v>
      </c>
      <c r="B10" s="230">
        <f>('Energy Use'!B66-'E-electricity'!B10)*'Coal Consumption Structure '!B10</f>
        <v>222245404771500.03</v>
      </c>
      <c r="C10" s="230">
        <f>('Energy Use'!C66-'E-electricity'!C10)*'Coal Consumption Structure '!C10</f>
        <v>150405307552500.03</v>
      </c>
      <c r="D10" s="230">
        <f>('Energy Use'!D66-'E-electricity'!D10)*'Coal Consumption Structure '!D10</f>
        <v>156380266676122.75</v>
      </c>
      <c r="E10" s="230">
        <f>('Energy Use'!E66-'E-electricity'!E10)*'Coal Consumption Structure '!E10</f>
        <v>161994299371487.47</v>
      </c>
      <c r="F10" s="230">
        <f>('Energy Use'!F66-'E-electricity'!F10)*'Coal Consumption Structure '!F10</f>
        <v>165074709645661.66</v>
      </c>
      <c r="G10" s="230">
        <f>('Energy Use'!G66-'E-electricity'!G10)*'Coal Consumption Structure '!G10</f>
        <v>165967774823238.38</v>
      </c>
      <c r="H10" s="230">
        <f>('Energy Use'!H66-'E-electricity'!H10)*'Coal Consumption Structure '!H10</f>
        <v>168202999284776.19</v>
      </c>
      <c r="I10" s="230">
        <f>('Energy Use'!I66-'E-electricity'!I10)*'Coal Consumption Structure '!I10</f>
        <v>171820230835984.19</v>
      </c>
      <c r="J10" s="230">
        <f>('Energy Use'!J66-'E-electricity'!J10)*'Coal Consumption Structure '!J10</f>
        <v>175640200242325.75</v>
      </c>
      <c r="K10" s="230">
        <f>('Energy Use'!K66-'E-electricity'!K10)*'Coal Consumption Structure '!K10</f>
        <v>179467897095912.28</v>
      </c>
      <c r="L10" s="230">
        <f>('Energy Use'!L66-'E-electricity'!L10)*'Coal Consumption Structure '!L10</f>
        <v>183091006349070.69</v>
      </c>
      <c r="M10" s="230">
        <f>('Energy Use'!M66-'E-electricity'!M10)*'Coal Consumption Structure '!M10</f>
        <v>186281102193803.25</v>
      </c>
      <c r="N10" s="230">
        <f>('Energy Use'!N66-'E-electricity'!N10)*'Coal Consumption Structure '!N10</f>
        <v>189047474997937.75</v>
      </c>
      <c r="O10" s="230">
        <f>('Energy Use'!O66-'E-electricity'!O10)*'Coal Consumption Structure '!O10</f>
        <v>191168104868030.94</v>
      </c>
      <c r="P10" s="230">
        <f>('Energy Use'!P66-'E-electricity'!P10)*'Coal Consumption Structure '!P10</f>
        <v>192671702339049.31</v>
      </c>
      <c r="Q10" s="230">
        <f>('Energy Use'!Q66-'E-electricity'!Q10)*'Coal Consumption Structure '!Q10</f>
        <v>193594874435827.34</v>
      </c>
      <c r="R10" s="230">
        <f>('Energy Use'!R66-'E-electricity'!R10)*'Coal Consumption Structure '!R10</f>
        <v>193980766090009.25</v>
      </c>
      <c r="S10" s="230">
        <f>('Energy Use'!S66-'E-electricity'!S10)*'Coal Consumption Structure '!S10</f>
        <v>194209412982234.91</v>
      </c>
      <c r="T10" s="230">
        <f>('Energy Use'!T66-'E-electricity'!T10)*'Coal Consumption Structure '!T10</f>
        <v>193986037368537.06</v>
      </c>
      <c r="U10" s="230">
        <f>('Energy Use'!U66-'E-electricity'!U10)*'Coal Consumption Structure '!U10</f>
        <v>193349203342493.81</v>
      </c>
      <c r="V10" s="230">
        <f>('Energy Use'!V66-'E-electricity'!V10)*'Coal Consumption Structure '!V10</f>
        <v>192339795647914.31</v>
      </c>
      <c r="W10" s="230">
        <f>('Energy Use'!W66-'E-electricity'!W10)*'Coal Consumption Structure '!W10</f>
        <v>191000229978759.28</v>
      </c>
      <c r="X10" s="230">
        <f>('Energy Use'!X66-'E-electricity'!X10)*'Coal Consumption Structure '!X10</f>
        <v>189373730836683.78</v>
      </c>
      <c r="Y10" s="230">
        <f>('Energy Use'!Y66-'E-electricity'!Y10)*'Coal Consumption Structure '!Y10</f>
        <v>187503687968648.78</v>
      </c>
      <c r="Z10" s="230">
        <f>('Energy Use'!Z66-'E-electricity'!Z10)*'Coal Consumption Structure '!Z10</f>
        <v>185433098658006.5</v>
      </c>
      <c r="AA10" s="230">
        <f>('Energy Use'!AA66-'E-electricity'!AA10)*'Coal Consumption Structure '!AA10</f>
        <v>183204099757355.72</v>
      </c>
      <c r="AB10" s="230">
        <f>('Energy Use'!AB66-'E-electricity'!AB10)*'Coal Consumption Structure '!AB10</f>
        <v>180857590413569.72</v>
      </c>
      <c r="AC10" s="230">
        <f>('Energy Use'!AC66-'E-electricity'!AC10)*'Coal Consumption Structure '!AC10</f>
        <v>178432943993877.34</v>
      </c>
      <c r="AD10" s="230">
        <f>('Energy Use'!AD66-'E-electricity'!AD10)*'Coal Consumption Structure '!AD10</f>
        <v>175967805796184.91</v>
      </c>
      <c r="AE10" s="230">
        <f>('Energy Use'!AE66-'E-electricity'!AE10)*'Coal Consumption Structure '!AE10</f>
        <v>173497971711967.34</v>
      </c>
      <c r="AF10" s="230">
        <f>('Energy Use'!AF66-'E-electricity'!AF10)*'Coal Consumption Structure '!AF10</f>
        <v>171057342082315.06</v>
      </c>
      <c r="AG10" s="230">
        <f>('Energy Use'!AG66-'E-electricity'!AG10)*'Coal Consumption Structure '!AG10</f>
        <v>168677944510182.66</v>
      </c>
      <c r="AH10" s="230">
        <f>('Energy Use'!AH66-'E-electricity'!AH10)*'Coal Consumption Structure '!AH10</f>
        <v>166390019319813.66</v>
      </c>
      <c r="AI10" s="230">
        <f>('Energy Use'!AI66-'E-electricity'!AI10)*'Coal Consumption Structure '!AI10</f>
        <v>164222161639834.59</v>
      </c>
      <c r="AJ10" s="230">
        <f>('Energy Use'!AJ66-'E-electricity'!AJ10)*'Coal Consumption Structure '!AJ10</f>
        <v>162201514682860.88</v>
      </c>
      <c r="AK10" s="230">
        <f>('Energy Use'!AK66-'E-electricity'!AK10)*'Coal Consumption Structure '!AK10</f>
        <v>160354009659345.22</v>
      </c>
      <c r="AL10" s="230">
        <f>('Energy Use'!AL66-'E-electricity'!AL10)*'Coal Consumption Structure '!AL10</f>
        <v>158704648862043.84</v>
      </c>
      <c r="AM10" s="230">
        <f>('Energy Use'!AM66-'E-electricity'!AM10)*'Coal Consumption Structure '!AM10</f>
        <v>157277829764976.22</v>
      </c>
      <c r="AN10" s="230">
        <f>('Energy Use'!AN66-'E-electricity'!AN10)*'Coal Consumption Structure '!AN10</f>
        <v>156097709484015.97</v>
      </c>
      <c r="AO10" s="230">
        <f>('Energy Use'!AO66-'E-electricity'!AO10)*'Coal Consumption Structure '!AO10</f>
        <v>155188610646196.03</v>
      </c>
      <c r="AP10" s="230">
        <f>('Energy Use'!AP66-'E-electricity'!AP10)*'Coal Consumption Structure '!AP10</f>
        <v>154575471627882.56</v>
      </c>
      <c r="AQ10" s="230">
        <f>('Energy Use'!AQ66-'E-electricity'!AQ10)*'Coal Consumption Structure '!AQ10</f>
        <v>154232310852766.75</v>
      </c>
      <c r="AR10" s="133" t="str">
        <f>VLOOKUP($A10,'Sector Match'!$A$1:$B$43,2,0)</f>
        <v>food beverage and tobacco 10T12</v>
      </c>
    </row>
    <row r="11" spans="1:44" x14ac:dyDescent="0.25">
      <c r="A11" s="74" t="s">
        <v>10</v>
      </c>
      <c r="B11" s="230">
        <f>('Energy Use'!B67-'E-electricity'!B11)*'Coal Consumption Structure '!B11</f>
        <v>132477228229500</v>
      </c>
      <c r="C11" s="230">
        <f>('Energy Use'!C67-'E-electricity'!C11)*'Coal Consumption Structure '!C11</f>
        <v>113293572232500.02</v>
      </c>
      <c r="D11" s="230">
        <f>('Energy Use'!D67-'E-electricity'!D11)*'Coal Consumption Structure '!D11</f>
        <v>118658945542939.59</v>
      </c>
      <c r="E11" s="230">
        <f>('Energy Use'!E67-'E-electricity'!E11)*'Coal Consumption Structure '!E11</f>
        <v>124329393333197.38</v>
      </c>
      <c r="F11" s="230">
        <f>('Energy Use'!F67-'E-electricity'!F11)*'Coal Consumption Structure '!F11</f>
        <v>127550753182901.42</v>
      </c>
      <c r="G11" s="230">
        <f>('Energy Use'!G67-'E-electricity'!G11)*'Coal Consumption Structure '!G11</f>
        <v>130223300661570</v>
      </c>
      <c r="H11" s="230">
        <f>('Energy Use'!H67-'E-electricity'!H11)*'Coal Consumption Structure '!H11</f>
        <v>134362513644028.16</v>
      </c>
      <c r="I11" s="230">
        <f>('Energy Use'!I67-'E-electricity'!I11)*'Coal Consumption Structure '!I11</f>
        <v>139402366065318.81</v>
      </c>
      <c r="J11" s="230">
        <f>('Energy Use'!J67-'E-electricity'!J11)*'Coal Consumption Structure '!J11</f>
        <v>144332749414348.72</v>
      </c>
      <c r="K11" s="230">
        <f>('Energy Use'!K67-'E-electricity'!K11)*'Coal Consumption Structure '!K11</f>
        <v>149072998936920.78</v>
      </c>
      <c r="L11" s="230">
        <f>('Energy Use'!L67-'E-electricity'!L11)*'Coal Consumption Structure '!L11</f>
        <v>153535605428326.72</v>
      </c>
      <c r="M11" s="230">
        <f>('Energy Use'!M67-'E-electricity'!M11)*'Coal Consumption Structure '!M11</f>
        <v>157627463374651.44</v>
      </c>
      <c r="N11" s="230">
        <f>('Energy Use'!N67-'E-electricity'!N11)*'Coal Consumption Structure '!N11</f>
        <v>161429468891944.84</v>
      </c>
      <c r="O11" s="230">
        <f>('Energy Use'!O67-'E-electricity'!O11)*'Coal Consumption Structure '!O11</f>
        <v>164775844155018.03</v>
      </c>
      <c r="P11" s="230">
        <f>('Energy Use'!P67-'E-electricity'!P11)*'Coal Consumption Structure '!P11</f>
        <v>167676969462996.81</v>
      </c>
      <c r="Q11" s="230">
        <f>('Energy Use'!Q67-'E-electricity'!Q11)*'Coal Consumption Structure '!Q11</f>
        <v>170149931239767.09</v>
      </c>
      <c r="R11" s="230">
        <f>('Energy Use'!R67-'E-electricity'!R11)*'Coal Consumption Structure '!R11</f>
        <v>172217776671609.63</v>
      </c>
      <c r="S11" s="230">
        <f>('Energy Use'!S67-'E-electricity'!S11)*'Coal Consumption Structure '!S11</f>
        <v>174188934943031.13</v>
      </c>
      <c r="T11" s="230">
        <f>('Energy Use'!T67-'E-electricity'!T11)*'Coal Consumption Structure '!T11</f>
        <v>175801742015652</v>
      </c>
      <c r="U11" s="230">
        <f>('Energy Use'!U67-'E-electricity'!U11)*'Coal Consumption Structure '!U11</f>
        <v>177071088732075.09</v>
      </c>
      <c r="V11" s="230">
        <f>('Energy Use'!V67-'E-electricity'!V11)*'Coal Consumption Structure '!V11</f>
        <v>178014698062020.84</v>
      </c>
      <c r="W11" s="230">
        <f>('Energy Use'!W67-'E-electricity'!W11)*'Coal Consumption Structure '!W11</f>
        <v>178652721109920.09</v>
      </c>
      <c r="X11" s="230">
        <f>('Energy Use'!X67-'E-electricity'!X11)*'Coal Consumption Structure '!X11</f>
        <v>179007334593396.47</v>
      </c>
      <c r="Y11" s="230">
        <f>('Energy Use'!Y67-'E-electricity'!Y11)*'Coal Consumption Structure '!Y11</f>
        <v>179102348934967.81</v>
      </c>
      <c r="Z11" s="230">
        <f>('Energy Use'!Z67-'E-electricity'!Z11)*'Coal Consumption Structure '!Z11</f>
        <v>178962834838804.03</v>
      </c>
      <c r="AA11" s="230">
        <f>('Energy Use'!AA67-'E-electricity'!AA11)*'Coal Consumption Structure '!AA11</f>
        <v>178614774901264.81</v>
      </c>
      <c r="AB11" s="230">
        <f>('Energy Use'!AB67-'E-electricity'!AB11)*'Coal Consumption Structure '!AB11</f>
        <v>178084745483974.06</v>
      </c>
      <c r="AC11" s="230">
        <f>('Energy Use'!AC67-'E-electricity'!AC11)*'Coal Consumption Structure '!AC11</f>
        <v>177399632808707.88</v>
      </c>
      <c r="AD11" s="230">
        <f>('Energy Use'!AD67-'E-electricity'!AD11)*'Coal Consumption Structure '!AD11</f>
        <v>176586386052945.69</v>
      </c>
      <c r="AE11" s="230">
        <f>('Energy Use'!AE67-'E-electricity'!AE11)*'Coal Consumption Structure '!AE11</f>
        <v>175671809163090.69</v>
      </c>
      <c r="AF11" s="230">
        <f>('Energy Use'!AF67-'E-electricity'!AF11)*'Coal Consumption Structure '!AF11</f>
        <v>174682392180292.81</v>
      </c>
      <c r="AG11" s="230">
        <f>('Energy Use'!AG67-'E-electricity'!AG11)*'Coal Consumption Structure '!AG11</f>
        <v>173644182104829.22</v>
      </c>
      <c r="AH11" s="230">
        <f>('Energy Use'!AH67-'E-electricity'!AH11)*'Coal Consumption Structure '!AH11</f>
        <v>172582692715907.75</v>
      </c>
      <c r="AI11" s="230">
        <f>('Energy Use'!AI67-'E-electricity'!AI11)*'Coal Consumption Structure '!AI11</f>
        <v>171522852315752.59</v>
      </c>
      <c r="AJ11" s="230">
        <f>('Energy Use'!AJ67-'E-electricity'!AJ11)*'Coal Consumption Structure '!AJ11</f>
        <v>170488988076959.94</v>
      </c>
      <c r="AK11" s="230">
        <f>('Energy Use'!AK67-'E-electricity'!AK11)*'Coal Consumption Structure '!AK11</f>
        <v>169504845534373.59</v>
      </c>
      <c r="AL11" s="230">
        <f>('Energy Use'!AL67-'E-electricity'!AL11)*'Coal Consumption Structure '!AL11</f>
        <v>168593641769567.13</v>
      </c>
      <c r="AM11" s="230">
        <f>('Energy Use'!AM67-'E-electricity'!AM11)*'Coal Consumption Structure '!AM11</f>
        <v>167778150979157.19</v>
      </c>
      <c r="AN11" s="230">
        <f>('Energy Use'!AN67-'E-electricity'!AN11)*'Coal Consumption Structure '!AN11</f>
        <v>167080821390114.84</v>
      </c>
      <c r="AO11" s="230">
        <f>('Energy Use'!AO67-'E-electricity'!AO11)*'Coal Consumption Structure '!AO11</f>
        <v>166523922879937.19</v>
      </c>
      <c r="AP11" s="230">
        <f>('Energy Use'!AP67-'E-electricity'!AP11)*'Coal Consumption Structure '!AP11</f>
        <v>166129725173558.78</v>
      </c>
      <c r="AQ11" s="230">
        <f>('Energy Use'!AQ67-'E-electricity'!AQ11)*'Coal Consumption Structure '!AQ11</f>
        <v>165865307887907.22</v>
      </c>
      <c r="AR11" s="133" t="str">
        <f>VLOOKUP($A11,'Sector Match'!$A$1:$B$43,2,0)</f>
        <v>food beverage and tobacco 10T12</v>
      </c>
    </row>
    <row r="12" spans="1:44" x14ac:dyDescent="0.25">
      <c r="A12" s="74" t="s">
        <v>11</v>
      </c>
      <c r="B12" s="230">
        <f>('Energy Use'!B68-'E-electricity'!B12)*'Coal Consumption Structure '!B12</f>
        <v>92837672614499.984</v>
      </c>
      <c r="C12" s="230">
        <f>('Energy Use'!C68-'E-electricity'!C12)*'Coal Consumption Structure '!C12</f>
        <v>70651188333000.016</v>
      </c>
      <c r="D12" s="230">
        <f>('Energy Use'!D68-'E-electricity'!D12)*'Coal Consumption Structure '!D12</f>
        <v>76209298293497.141</v>
      </c>
      <c r="E12" s="230">
        <f>('Energy Use'!E68-'E-electricity'!E12)*'Coal Consumption Structure '!E12</f>
        <v>82522275696924.281</v>
      </c>
      <c r="F12" s="230">
        <f>('Energy Use'!F68-'E-electricity'!F12)*'Coal Consumption Structure '!F12</f>
        <v>85123874262851.828</v>
      </c>
      <c r="G12" s="230">
        <f>('Energy Use'!G68-'E-electricity'!G12)*'Coal Consumption Structure '!G12</f>
        <v>87913475472257.719</v>
      </c>
      <c r="H12" s="230">
        <f>('Energy Use'!H68-'E-electricity'!H12)*'Coal Consumption Structure '!H12</f>
        <v>91948093619520.281</v>
      </c>
      <c r="I12" s="230">
        <f>('Energy Use'!I68-'E-electricity'!I12)*'Coal Consumption Structure '!I12</f>
        <v>96560534570153.125</v>
      </c>
      <c r="J12" s="230">
        <f>('Energy Use'!J68-'E-electricity'!J12)*'Coal Consumption Structure '!J12</f>
        <v>101012465249051.77</v>
      </c>
      <c r="K12" s="230">
        <f>('Energy Use'!K68-'E-electricity'!K12)*'Coal Consumption Structure '!K12</f>
        <v>105277728952260.5</v>
      </c>
      <c r="L12" s="230">
        <f>('Energy Use'!L68-'E-electricity'!L12)*'Coal Consumption Structure '!L12</f>
        <v>109333216564291.94</v>
      </c>
      <c r="M12" s="230">
        <f>('Energy Use'!M68-'E-electricity'!M12)*'Coal Consumption Structure '!M12</f>
        <v>113159149317487.58</v>
      </c>
      <c r="N12" s="230">
        <f>('Energy Use'!N68-'E-electricity'!N12)*'Coal Consumption Structure '!N12</f>
        <v>116844937772666.84</v>
      </c>
      <c r="O12" s="230">
        <f>('Energy Use'!O68-'E-electricity'!O12)*'Coal Consumption Structure '!O12</f>
        <v>120292346570310.59</v>
      </c>
      <c r="P12" s="230">
        <f>('Energy Use'!P68-'E-electricity'!P12)*'Coal Consumption Structure '!P12</f>
        <v>123506846566496.45</v>
      </c>
      <c r="Q12" s="230">
        <f>('Energy Use'!Q68-'E-electricity'!Q12)*'Coal Consumption Structure '!Q12</f>
        <v>126498706425123.52</v>
      </c>
      <c r="R12" s="230">
        <f>('Energy Use'!R68-'E-electricity'!R12)*'Coal Consumption Structure '!R12</f>
        <v>129282643583977.67</v>
      </c>
      <c r="S12" s="230">
        <f>('Energy Use'!S68-'E-electricity'!S12)*'Coal Consumption Structure '!S12</f>
        <v>132072893658124.14</v>
      </c>
      <c r="T12" s="230">
        <f>('Energy Use'!T68-'E-electricity'!T12)*'Coal Consumption Structure '!T12</f>
        <v>134678540453344.28</v>
      </c>
      <c r="U12" s="230">
        <f>('Energy Use'!U68-'E-electricity'!U12)*'Coal Consumption Structure '!U12</f>
        <v>137097178835521.83</v>
      </c>
      <c r="V12" s="230">
        <f>('Energy Use'!V68-'E-electricity'!V12)*'Coal Consumption Structure '!V12</f>
        <v>139327939240517.14</v>
      </c>
      <c r="W12" s="230">
        <f>('Energy Use'!W68-'E-electricity'!W12)*'Coal Consumption Structure '!W12</f>
        <v>141371432242064.38</v>
      </c>
      <c r="X12" s="230">
        <f>('Energy Use'!X68-'E-electricity'!X12)*'Coal Consumption Structure '!X12</f>
        <v>143229679691437</v>
      </c>
      <c r="Y12" s="230">
        <f>('Energy Use'!Y68-'E-electricity'!Y12)*'Coal Consumption Structure '!Y12</f>
        <v>144906034597424.38</v>
      </c>
      <c r="Z12" s="230">
        <f>('Energy Use'!Z68-'E-electricity'!Z12)*'Coal Consumption Structure '!Z12</f>
        <v>146405091951025.22</v>
      </c>
      <c r="AA12" s="230">
        <f>('Energy Use'!AA68-'E-electricity'!AA12)*'Coal Consumption Structure '!AA12</f>
        <v>147732592685845.25</v>
      </c>
      <c r="AB12" s="230">
        <f>('Energy Use'!AB68-'E-electricity'!AB12)*'Coal Consumption Structure '!AB12</f>
        <v>148895322908198.22</v>
      </c>
      <c r="AC12" s="230">
        <f>('Energy Use'!AC68-'E-electricity'!AC12)*'Coal Consumption Structure '!AC12</f>
        <v>149901010436699.44</v>
      </c>
      <c r="AD12" s="230">
        <f>('Energy Use'!AD68-'E-electricity'!AD12)*'Coal Consumption Structure '!AD12</f>
        <v>150758220566320.88</v>
      </c>
      <c r="AE12" s="230">
        <f>('Energy Use'!AE68-'E-electricity'!AE12)*'Coal Consumption Structure '!AE12</f>
        <v>151476252823190.06</v>
      </c>
      <c r="AF12" s="230">
        <f>('Energy Use'!AF68-'E-electricity'!AF12)*'Coal Consumption Structure '!AF12</f>
        <v>152065040310468.75</v>
      </c>
      <c r="AG12" s="230">
        <f>('Energy Use'!AG68-'E-electricity'!AG12)*'Coal Consumption Structure '!AG12</f>
        <v>152535053068741.97</v>
      </c>
      <c r="AH12" s="230">
        <f>('Energy Use'!AH68-'E-electricity'!AH12)*'Coal Consumption Structure '!AH12</f>
        <v>152897206692312.75</v>
      </c>
      <c r="AI12" s="230">
        <f>('Energy Use'!AI68-'E-electricity'!AI12)*'Coal Consumption Structure '!AI12</f>
        <v>153162777261006.34</v>
      </c>
      <c r="AJ12" s="230">
        <f>('Energy Use'!AJ68-'E-electricity'!AJ12)*'Coal Consumption Structure '!AJ12</f>
        <v>153343323470135.88</v>
      </c>
      <c r="AK12" s="230">
        <f>('Energy Use'!AK68-'E-electricity'!AK12)*'Coal Consumption Structure '!AK12</f>
        <v>153450616673331.5</v>
      </c>
      <c r="AL12" s="230">
        <f>('Energy Use'!AL68-'E-electricity'!AL12)*'Coal Consumption Structure '!AL12</f>
        <v>153496579397213.44</v>
      </c>
      <c r="AM12" s="230">
        <f>('Energy Use'!AM68-'E-electricity'!AM12)*'Coal Consumption Structure '!AM12</f>
        <v>153493232746274.03</v>
      </c>
      <c r="AN12" s="230">
        <f>('Energy Use'!AN68-'E-electricity'!AN12)*'Coal Consumption Structure '!AN12</f>
        <v>153452652992830.31</v>
      </c>
      <c r="AO12" s="230">
        <f>('Energy Use'!AO68-'E-electricity'!AO12)*'Coal Consumption Structure '!AO12</f>
        <v>153386937542141.47</v>
      </c>
      <c r="AP12" s="230">
        <f>('Energy Use'!AP68-'E-electricity'!AP12)*'Coal Consumption Structure '!AP12</f>
        <v>153308180377846.38</v>
      </c>
      <c r="AQ12" s="230">
        <f>('Energy Use'!AQ68-'E-electricity'!AQ12)*'Coal Consumption Structure '!AQ12</f>
        <v>153177295607014.34</v>
      </c>
      <c r="AR12" s="133" t="str">
        <f>VLOOKUP($A12,'Sector Match'!$A$1:$B$43,2,0)</f>
        <v>food beverage and tobacco 10T12</v>
      </c>
    </row>
    <row r="13" spans="1:44" x14ac:dyDescent="0.25">
      <c r="A13" s="74" t="s">
        <v>12</v>
      </c>
      <c r="B13" s="230">
        <f>('Energy Use'!B69-'E-electricity'!B13)*'Coal Consumption Structure '!B13</f>
        <v>1386134425500</v>
      </c>
      <c r="C13" s="230">
        <f>('Energy Use'!C69-'E-electricity'!C13)*'Coal Consumption Structure '!C13</f>
        <v>858347770500</v>
      </c>
      <c r="D13" s="230">
        <f>('Energy Use'!D69-'E-electricity'!D13)*'Coal Consumption Structure '!D13</f>
        <v>830793513989.4043</v>
      </c>
      <c r="E13" s="230">
        <f>('Energy Use'!E69-'E-electricity'!E13)*'Coal Consumption Structure '!E13</f>
        <v>942898368839.40918</v>
      </c>
      <c r="F13" s="230">
        <f>('Energy Use'!F69-'E-electricity'!F13)*'Coal Consumption Structure '!F13</f>
        <v>962534436951.3092</v>
      </c>
      <c r="G13" s="230">
        <f>('Energy Use'!G69-'E-electricity'!G13)*'Coal Consumption Structure '!G13</f>
        <v>980207035594.9386</v>
      </c>
      <c r="H13" s="230">
        <f>('Energy Use'!H69-'E-electricity'!H13)*'Coal Consumption Structure '!H13</f>
        <v>1008821643435.3099</v>
      </c>
      <c r="I13" s="230">
        <f>('Energy Use'!I69-'E-electricity'!I13)*'Coal Consumption Structure '!I13</f>
        <v>1043939581059.1099</v>
      </c>
      <c r="J13" s="230">
        <f>('Energy Use'!J69-'E-electricity'!J13)*'Coal Consumption Structure '!J13</f>
        <v>1078354581535.1167</v>
      </c>
      <c r="K13" s="230">
        <f>('Energy Use'!K69-'E-electricity'!K13)*'Coal Consumption Structure '!K13</f>
        <v>1111440711412.0017</v>
      </c>
      <c r="L13" s="230">
        <f>('Energy Use'!L69-'E-electricity'!L13)*'Coal Consumption Structure '!L13</f>
        <v>1142517184947.5627</v>
      </c>
      <c r="M13" s="230">
        <f>('Energy Use'!M69-'E-electricity'!M13)*'Coal Consumption Structure '!M13</f>
        <v>1170857783049.6389</v>
      </c>
      <c r="N13" s="230">
        <f>('Energy Use'!N69-'E-electricity'!N13)*'Coal Consumption Structure '!N13</f>
        <v>1197905530174.1729</v>
      </c>
      <c r="O13" s="230">
        <f>('Energy Use'!O69-'E-electricity'!O13)*'Coal Consumption Structure '!O13</f>
        <v>1221635683095.4524</v>
      </c>
      <c r="P13" s="230">
        <f>('Energy Use'!P69-'E-electricity'!P13)*'Coal Consumption Structure '!P13</f>
        <v>1242168811261.28</v>
      </c>
      <c r="Q13" s="230">
        <f>('Energy Use'!Q69-'E-electricity'!Q13)*'Coal Consumption Structure '!Q13</f>
        <v>1259674554836.6531</v>
      </c>
      <c r="R13" s="230">
        <f>('Energy Use'!R69-'E-electricity'!R13)*'Coal Consumption Structure '!R13</f>
        <v>1274365401175.823</v>
      </c>
      <c r="S13" s="230">
        <f>('Energy Use'!S69-'E-electricity'!S13)*'Coal Consumption Structure '!S13</f>
        <v>1289524039504.6758</v>
      </c>
      <c r="T13" s="230">
        <f>('Energy Use'!T69-'E-electricity'!T13)*'Coal Consumption Structure '!T13</f>
        <v>1302260300588.2744</v>
      </c>
      <c r="U13" s="230">
        <f>('Energy Use'!U69-'E-electricity'!U13)*'Coal Consumption Structure '!U13</f>
        <v>1312660502286.4939</v>
      </c>
      <c r="V13" s="230">
        <f>('Energy Use'!V69-'E-electricity'!V13)*'Coal Consumption Structure '!V13</f>
        <v>1320829200606.1494</v>
      </c>
      <c r="W13" s="230">
        <f>('Energy Use'!W69-'E-electricity'!W13)*'Coal Consumption Structure '!W13</f>
        <v>1326886890798.0564</v>
      </c>
      <c r="X13" s="230">
        <f>('Energy Use'!X69-'E-electricity'!X13)*'Coal Consumption Structure '!X13</f>
        <v>1330967690127.3499</v>
      </c>
      <c r="Y13" s="230">
        <f>('Energy Use'!Y69-'E-electricity'!Y13)*'Coal Consumption Structure '!Y13</f>
        <v>1333217053007.7163</v>
      </c>
      <c r="Z13" s="230">
        <f>('Energy Use'!Z69-'E-electricity'!Z13)*'Coal Consumption Structure '!Z13</f>
        <v>1333789563180.9495</v>
      </c>
      <c r="AA13" s="230">
        <f>('Energy Use'!AA69-'E-electricity'!AA13)*'Coal Consumption Structure '!AA13</f>
        <v>1332846841209.9431</v>
      </c>
      <c r="AB13" s="230">
        <f>('Energy Use'!AB69-'E-electricity'!AB13)*'Coal Consumption Structure '!AB13</f>
        <v>1330555599004.0051</v>
      </c>
      <c r="AC13" s="230">
        <f>('Energy Use'!AC69-'E-electricity'!AC13)*'Coal Consumption Structure '!AC13</f>
        <v>1327085866646.2129</v>
      </c>
      <c r="AD13" s="230">
        <f>('Energy Use'!AD69-'E-electricity'!AD13)*'Coal Consumption Structure '!AD13</f>
        <v>1322609410642.5605</v>
      </c>
      <c r="AE13" s="230">
        <f>('Energy Use'!AE69-'E-electricity'!AE13)*'Coal Consumption Structure '!AE13</f>
        <v>1317298357022.6472</v>
      </c>
      <c r="AF13" s="230">
        <f>('Energy Use'!AF69-'E-electricity'!AF13)*'Coal Consumption Structure '!AF13</f>
        <v>1311324027615.8105</v>
      </c>
      <c r="AG13" s="230">
        <f>('Energy Use'!AG69-'E-electricity'!AG13)*'Coal Consumption Structure '!AG13</f>
        <v>1304855993392.344</v>
      </c>
      <c r="AH13" s="230">
        <f>('Energy Use'!AH69-'E-electricity'!AH13)*'Coal Consumption Structure '!AH13</f>
        <v>1298061345053.5793</v>
      </c>
      <c r="AI13" s="230">
        <f>('Energy Use'!AI69-'E-electricity'!AI13)*'Coal Consumption Structure '!AI13</f>
        <v>1291104178105.0425</v>
      </c>
      <c r="AJ13" s="230">
        <f>('Energy Use'!AJ69-'E-electricity'!AJ13)*'Coal Consumption Structure '!AJ13</f>
        <v>1284145287459.6172</v>
      </c>
      <c r="AK13" s="230">
        <f>('Energy Use'!AK69-'E-electricity'!AK13)*'Coal Consumption Structure '!AK13</f>
        <v>1277342065180.3596</v>
      </c>
      <c r="AL13" s="230">
        <f>('Energy Use'!AL69-'E-electricity'!AL13)*'Coal Consumption Structure '!AL13</f>
        <v>1270848594260.8403</v>
      </c>
      <c r="AM13" s="230">
        <f>('Energy Use'!AM69-'E-electricity'!AM13)*'Coal Consumption Structure '!AM13</f>
        <v>1264815931322.5837</v>
      </c>
      <c r="AN13" s="230">
        <f>('Energy Use'!AN69-'E-electricity'!AN13)*'Coal Consumption Structure '!AN13</f>
        <v>1259392571750.1807</v>
      </c>
      <c r="AO13" s="230">
        <f>('Energy Use'!AO69-'E-electricity'!AO13)*'Coal Consumption Structure '!AO13</f>
        <v>1254725092052.031</v>
      </c>
      <c r="AP13" s="230">
        <f>('Energy Use'!AP69-'E-electricity'!AP13)*'Coal Consumption Structure '!AP13</f>
        <v>1250958966103.113</v>
      </c>
      <c r="AQ13" s="230">
        <f>('Energy Use'!AQ69-'E-electricity'!AQ13)*'Coal Consumption Structure '!AQ13</f>
        <v>1247822779903.8552</v>
      </c>
      <c r="AR13" s="133" t="str">
        <f>VLOOKUP($A13,'Sector Match'!$A$1:$B$43,2,0)</f>
        <v>food beverage and tobacco 10T12</v>
      </c>
    </row>
    <row r="14" spans="1:44" x14ac:dyDescent="0.25">
      <c r="A14" s="74" t="s">
        <v>13</v>
      </c>
      <c r="B14" s="230">
        <f>('Energy Use'!B70-'E-electricity'!B14)*'Coal Consumption Structure '!B14</f>
        <v>87965368441500</v>
      </c>
      <c r="C14" s="230">
        <f>('Energy Use'!C70-'E-electricity'!C14)*'Coal Consumption Structure '!C14</f>
        <v>58723209930000</v>
      </c>
      <c r="D14" s="230">
        <f>('Energy Use'!D70-'E-electricity'!D14)*'Coal Consumption Structure '!D14</f>
        <v>56903959035526.477</v>
      </c>
      <c r="E14" s="230">
        <f>('Energy Use'!E70-'E-electricity'!E14)*'Coal Consumption Structure '!E14</f>
        <v>57515933616317.461</v>
      </c>
      <c r="F14" s="230">
        <f>('Energy Use'!F70-'E-electricity'!F14)*'Coal Consumption Structure '!F14</f>
        <v>58398502033853.086</v>
      </c>
      <c r="G14" s="230">
        <f>('Energy Use'!G70-'E-electricity'!G14)*'Coal Consumption Structure '!G14</f>
        <v>58357164929006.164</v>
      </c>
      <c r="H14" s="230">
        <f>('Energy Use'!H70-'E-electricity'!H14)*'Coal Consumption Structure '!H14</f>
        <v>58628023126078.836</v>
      </c>
      <c r="I14" s="230">
        <f>('Energy Use'!I70-'E-electricity'!I14)*'Coal Consumption Structure '!I14</f>
        <v>59245299354291.961</v>
      </c>
      <c r="J14" s="230">
        <f>('Energy Use'!J70-'E-electricity'!J14)*'Coal Consumption Structure '!J14</f>
        <v>59799244340135.695</v>
      </c>
      <c r="K14" s="230">
        <f>('Energy Use'!K70-'E-electricity'!K14)*'Coal Consumption Structure '!K14</f>
        <v>60213017974663.859</v>
      </c>
      <c r="L14" s="230">
        <f>('Energy Use'!L70-'E-electricity'!L14)*'Coal Consumption Structure '!L14</f>
        <v>60408457647317.469</v>
      </c>
      <c r="M14" s="230">
        <f>('Energy Use'!M70-'E-electricity'!M14)*'Coal Consumption Structure '!M14</f>
        <v>60308357928338.242</v>
      </c>
      <c r="N14" s="230">
        <f>('Energy Use'!N70-'E-electricity'!N14)*'Coal Consumption Structure '!N14</f>
        <v>59942548394611.813</v>
      </c>
      <c r="O14" s="230">
        <f>('Energy Use'!O70-'E-electricity'!O14)*'Coal Consumption Structure '!O14</f>
        <v>59292733614906.141</v>
      </c>
      <c r="P14" s="230">
        <f>('Energy Use'!P70-'E-electricity'!P14)*'Coal Consumption Structure '!P14</f>
        <v>58445486371973.828</v>
      </c>
      <c r="Q14" s="230">
        <f>('Energy Use'!Q70-'E-electricity'!Q14)*'Coal Consumption Structure '!Q14</f>
        <v>57485508139591.227</v>
      </c>
      <c r="R14" s="230">
        <f>('Energy Use'!R70-'E-electricity'!R14)*'Coal Consumption Structure '!R14</f>
        <v>56493479844191.914</v>
      </c>
      <c r="S14" s="230">
        <f>('Energy Use'!S70-'E-electricity'!S14)*'Coal Consumption Structure '!S14</f>
        <v>55640148779424.305</v>
      </c>
      <c r="T14" s="230">
        <f>('Energy Use'!T70-'E-electricity'!T14)*'Coal Consumption Structure '!T14</f>
        <v>54826455265955.555</v>
      </c>
      <c r="U14" s="230">
        <f>('Energy Use'!U70-'E-electricity'!U14)*'Coal Consumption Structure '!U14</f>
        <v>54051442071135.328</v>
      </c>
      <c r="V14" s="230">
        <f>('Energy Use'!V70-'E-electricity'!V14)*'Coal Consumption Structure '!V14</f>
        <v>53314204841109.219</v>
      </c>
      <c r="W14" s="230">
        <f>('Energy Use'!W70-'E-electricity'!W14)*'Coal Consumption Structure '!W14</f>
        <v>52613891291723.133</v>
      </c>
      <c r="X14" s="230">
        <f>('Energy Use'!X70-'E-electricity'!X14)*'Coal Consumption Structure '!X14</f>
        <v>51949700474463</v>
      </c>
      <c r="Y14" s="230">
        <f>('Energy Use'!Y70-'E-electricity'!Y14)*'Coal Consumption Structure '!Y14</f>
        <v>51320882120052.289</v>
      </c>
      <c r="Z14" s="230">
        <f>('Energy Use'!Z70-'E-electricity'!Z14)*'Coal Consumption Structure '!Z14</f>
        <v>50726736062453.688</v>
      </c>
      <c r="AA14" s="230">
        <f>('Energy Use'!AA70-'E-electricity'!AA14)*'Coal Consumption Structure '!AA14</f>
        <v>50166611746183.75</v>
      </c>
      <c r="AB14" s="230">
        <f>('Energy Use'!AB70-'E-electricity'!AB14)*'Coal Consumption Structure '!AB14</f>
        <v>49639907820029.227</v>
      </c>
      <c r="AC14" s="230">
        <f>('Energy Use'!AC70-'E-electricity'!AC14)*'Coal Consumption Structure '!AC14</f>
        <v>49146071820473.242</v>
      </c>
      <c r="AD14" s="230">
        <f>('Energy Use'!AD70-'E-electricity'!AD14)*'Coal Consumption Structure '!AD14</f>
        <v>48684599948372.656</v>
      </c>
      <c r="AE14" s="230">
        <f>('Energy Use'!AE70-'E-electricity'!AE14)*'Coal Consumption Structure '!AE14</f>
        <v>48255036942715.773</v>
      </c>
      <c r="AF14" s="230">
        <f>('Energy Use'!AF70-'E-electricity'!AF14)*'Coal Consumption Structure '!AF14</f>
        <v>47856976055591.008</v>
      </c>
      <c r="AG14" s="230">
        <f>('Energy Use'!AG70-'E-electricity'!AG14)*'Coal Consumption Structure '!AG14</f>
        <v>47490059132843.063</v>
      </c>
      <c r="AH14" s="230">
        <f>('Energy Use'!AH70-'E-electricity'!AH14)*'Coal Consumption Structure '!AH14</f>
        <v>47153976805285.922</v>
      </c>
      <c r="AI14" s="230">
        <f>('Energy Use'!AI70-'E-electricity'!AI14)*'Coal Consumption Structure '!AI14</f>
        <v>46848468795758.172</v>
      </c>
      <c r="AJ14" s="230">
        <f>('Energy Use'!AJ70-'E-electricity'!AJ14)*'Coal Consumption Structure '!AJ14</f>
        <v>46573324347788.633</v>
      </c>
      <c r="AK14" s="230">
        <f>('Energy Use'!AK70-'E-electricity'!AK14)*'Coal Consumption Structure '!AK14</f>
        <v>46328382782152.094</v>
      </c>
      <c r="AL14" s="230">
        <f>('Energy Use'!AL70-'E-electricity'!AL14)*'Coal Consumption Structure '!AL14</f>
        <v>46113534188175.57</v>
      </c>
      <c r="AM14" s="230">
        <f>('Energy Use'!AM70-'E-electricity'!AM14)*'Coal Consumption Structure '!AM14</f>
        <v>45928720257281.852</v>
      </c>
      <c r="AN14" s="230">
        <f>('Energy Use'!AN70-'E-electricity'!AN14)*'Coal Consumption Structure '!AN14</f>
        <v>45773935266954.227</v>
      </c>
      <c r="AO14" s="230">
        <f>('Energy Use'!AO70-'E-electricity'!AO14)*'Coal Consumption Structure '!AO14</f>
        <v>45649227224062.852</v>
      </c>
      <c r="AP14" s="230">
        <f>('Energy Use'!AP70-'E-electricity'!AP14)*'Coal Consumption Structure '!AP14</f>
        <v>45554699177335.375</v>
      </c>
      <c r="AQ14" s="230">
        <f>('Energy Use'!AQ70-'E-electricity'!AQ14)*'Coal Consumption Structure '!AQ14</f>
        <v>45475321891398.367</v>
      </c>
      <c r="AR14" s="133" t="str">
        <f>VLOOKUP($A14,'Sector Match'!$A$1:$B$43,2,0)</f>
        <v>textiles apparel and leather 13T15</v>
      </c>
    </row>
    <row r="15" spans="1:44" x14ac:dyDescent="0.25">
      <c r="A15" s="74" t="s">
        <v>14</v>
      </c>
      <c r="B15" s="230">
        <f>('Energy Use'!B71-'E-electricity'!B15)*'Coal Consumption Structure '!B15</f>
        <v>8000134559999.999</v>
      </c>
      <c r="C15" s="230">
        <f>('Energy Use'!C71-'E-electricity'!C15)*'Coal Consumption Structure '!C15</f>
        <v>6136214320500</v>
      </c>
      <c r="D15" s="230">
        <f>('Energy Use'!D71-'E-electricity'!D15)*'Coal Consumption Structure '!D15</f>
        <v>6135823086064.1553</v>
      </c>
      <c r="E15" s="230">
        <f>('Energy Use'!E71-'E-electricity'!E15)*'Coal Consumption Structure '!E15</f>
        <v>6475071441338.2852</v>
      </c>
      <c r="F15" s="230">
        <f>('Energy Use'!F71-'E-electricity'!F15)*'Coal Consumption Structure '!F15</f>
        <v>6551917042713.7207</v>
      </c>
      <c r="G15" s="230">
        <f>('Energy Use'!G71-'E-electricity'!G15)*'Coal Consumption Structure '!G15</f>
        <v>6553214632468.4512</v>
      </c>
      <c r="H15" s="230">
        <f>('Energy Use'!H71-'E-electricity'!H15)*'Coal Consumption Structure '!H15</f>
        <v>6592751496117.8447</v>
      </c>
      <c r="I15" s="230">
        <f>('Energy Use'!I71-'E-electricity'!I15)*'Coal Consumption Structure '!I15</f>
        <v>6665754353037.3525</v>
      </c>
      <c r="J15" s="230">
        <f>('Energy Use'!J71-'E-electricity'!J15)*'Coal Consumption Structure '!J15</f>
        <v>6727963717103.6133</v>
      </c>
      <c r="K15" s="230">
        <f>('Energy Use'!K71-'E-electricity'!K15)*'Coal Consumption Structure '!K15</f>
        <v>6771675202629.9551</v>
      </c>
      <c r="L15" s="230">
        <f>('Energy Use'!L71-'E-electricity'!L15)*'Coal Consumption Structure '!L15</f>
        <v>6789114702822.1885</v>
      </c>
      <c r="M15" s="230">
        <f>('Energy Use'!M71-'E-electricity'!M15)*'Coal Consumption Structure '!M15</f>
        <v>6772688874295.7764</v>
      </c>
      <c r="N15" s="230">
        <f>('Energy Use'!N71-'E-electricity'!N15)*'Coal Consumption Structure '!N15</f>
        <v>6731549880952.3643</v>
      </c>
      <c r="O15" s="230">
        <f>('Energy Use'!O71-'E-electricity'!O15)*'Coal Consumption Structure '!O15</f>
        <v>6658817923826.623</v>
      </c>
      <c r="P15" s="230">
        <f>('Energy Use'!P71-'E-electricity'!P15)*'Coal Consumption Structure '!P15</f>
        <v>6564066393554.2637</v>
      </c>
      <c r="Q15" s="230">
        <f>('Energy Use'!Q71-'E-electricity'!Q15)*'Coal Consumption Structure '!Q15</f>
        <v>6456663736689.9746</v>
      </c>
      <c r="R15" s="230">
        <f>('Energy Use'!R71-'E-electricity'!R15)*'Coal Consumption Structure '!R15</f>
        <v>6345536925496.1396</v>
      </c>
      <c r="S15" s="230">
        <f>('Energy Use'!S71-'E-electricity'!S15)*'Coal Consumption Structure '!S15</f>
        <v>6254508347445.3779</v>
      </c>
      <c r="T15" s="230">
        <f>('Energy Use'!T71-'E-electricity'!T15)*'Coal Consumption Structure '!T15</f>
        <v>6167571438770.3301</v>
      </c>
      <c r="U15" s="230">
        <f>('Energy Use'!U71-'E-electricity'!U15)*'Coal Consumption Structure '!U15</f>
        <v>6084616831732.5205</v>
      </c>
      <c r="V15" s="230">
        <f>('Energy Use'!V71-'E-electricity'!V15)*'Coal Consumption Structure '!V15</f>
        <v>6005541003085.5449</v>
      </c>
      <c r="W15" s="230">
        <f>('Energy Use'!W71-'E-electricity'!W15)*'Coal Consumption Structure '!W15</f>
        <v>5930246105362.1641</v>
      </c>
      <c r="X15" s="230">
        <f>('Energy Use'!X71-'E-electricity'!X15)*'Coal Consumption Structure '!X15</f>
        <v>5858639809168.6631</v>
      </c>
      <c r="Y15" s="230">
        <f>('Energy Use'!Y71-'E-electricity'!Y15)*'Coal Consumption Structure '!Y15</f>
        <v>5790635156259.2451</v>
      </c>
      <c r="Z15" s="230">
        <f>('Energy Use'!Z71-'E-electricity'!Z15)*'Coal Consumption Structure '!Z15</f>
        <v>5726150423187.0576</v>
      </c>
      <c r="AA15" s="230">
        <f>('Energy Use'!AA71-'E-electricity'!AA15)*'Coal Consumption Structure '!AA15</f>
        <v>5665108995353.6064</v>
      </c>
      <c r="AB15" s="230">
        <f>('Energy Use'!AB71-'E-electricity'!AB15)*'Coal Consumption Structure '!AB15</f>
        <v>5607439251302.8301</v>
      </c>
      <c r="AC15" s="230">
        <f>('Energy Use'!AC71-'E-electricity'!AC15)*'Coal Consumption Structure '!AC15</f>
        <v>5553074457131.292</v>
      </c>
      <c r="AD15" s="230">
        <f>('Energy Use'!AD71-'E-electricity'!AD15)*'Coal Consumption Structure '!AD15</f>
        <v>5501952670911.5176</v>
      </c>
      <c r="AE15" s="230">
        <f>('Energy Use'!AE71-'E-electricity'!AE15)*'Coal Consumption Structure '!AE15</f>
        <v>5454016657051.9727</v>
      </c>
      <c r="AF15" s="230">
        <f>('Energy Use'!AF71-'E-electricity'!AF15)*'Coal Consumption Structure '!AF15</f>
        <v>5409213810543.2578</v>
      </c>
      <c r="AG15" s="230">
        <f>('Energy Use'!AG71-'E-electricity'!AG15)*'Coal Consumption Structure '!AG15</f>
        <v>5367496091067.9346</v>
      </c>
      <c r="AH15" s="230">
        <f>('Energy Use'!AH71-'E-electricity'!AH15)*'Coal Consumption Structure '!AH15</f>
        <v>5328819966979.7734</v>
      </c>
      <c r="AI15" s="230">
        <f>('Energy Use'!AI71-'E-electricity'!AI15)*'Coal Consumption Structure '!AI15</f>
        <v>5293146369186.6777</v>
      </c>
      <c r="AJ15" s="230">
        <f>('Energy Use'!AJ71-'E-electricity'!AJ15)*'Coal Consumption Structure '!AJ15</f>
        <v>5260440655002.6074</v>
      </c>
      <c r="AK15" s="230">
        <f>('Energy Use'!AK71-'E-electricity'!AK15)*'Coal Consumption Structure '!AK15</f>
        <v>5230672582064.6387</v>
      </c>
      <c r="AL15" s="230">
        <f>('Energy Use'!AL71-'E-electricity'!AL15)*'Coal Consumption Structure '!AL15</f>
        <v>5203816292444.2041</v>
      </c>
      <c r="AM15" s="230">
        <f>('Energy Use'!AM71-'E-electricity'!AM15)*'Coal Consumption Structure '!AM15</f>
        <v>5179850307116.0342</v>
      </c>
      <c r="AN15" s="230">
        <f>('Energy Use'!AN71-'E-electricity'!AN15)*'Coal Consumption Structure '!AN15</f>
        <v>5158757530983.8018</v>
      </c>
      <c r="AO15" s="230">
        <f>('Energy Use'!AO71-'E-electricity'!AO15)*'Coal Consumption Structure '!AO15</f>
        <v>5140525268699.7197</v>
      </c>
      <c r="AP15" s="230">
        <f>('Energy Use'!AP71-'E-electricity'!AP15)*'Coal Consumption Structure '!AP15</f>
        <v>5125145251554.9219</v>
      </c>
      <c r="AQ15" s="230">
        <f>('Energy Use'!AQ71-'E-electricity'!AQ15)*'Coal Consumption Structure '!AQ15</f>
        <v>5110906626118.2041</v>
      </c>
      <c r="AR15" s="133" t="str">
        <f>VLOOKUP($A15,'Sector Match'!$A$1:$B$43,2,0)</f>
        <v>textiles apparel and leather 13T15</v>
      </c>
    </row>
    <row r="16" spans="1:44" x14ac:dyDescent="0.25">
      <c r="A16" s="74" t="s">
        <v>15</v>
      </c>
      <c r="B16" s="230">
        <f>('Energy Use'!B72-'E-electricity'!B16)*'Coal Consumption Structure '!B16</f>
        <v>4616744319000</v>
      </c>
      <c r="C16" s="230">
        <f>('Energy Use'!C72-'E-electricity'!C16)*'Coal Consumption Structure '!C16</f>
        <v>3638950094999.998</v>
      </c>
      <c r="D16" s="230">
        <f>('Energy Use'!D72-'E-electricity'!D16)*'Coal Consumption Structure '!D16</f>
        <v>3459157486202.9263</v>
      </c>
      <c r="E16" s="230">
        <f>('Energy Use'!E72-'E-electricity'!E16)*'Coal Consumption Structure '!E16</f>
        <v>3895090607920.9009</v>
      </c>
      <c r="F16" s="230">
        <f>('Energy Use'!F72-'E-electricity'!F16)*'Coal Consumption Structure '!F16</f>
        <v>3887603910347.7397</v>
      </c>
      <c r="G16" s="230">
        <f>('Energy Use'!G72-'E-electricity'!G16)*'Coal Consumption Structure '!G16</f>
        <v>3813913433531.0493</v>
      </c>
      <c r="H16" s="230">
        <f>('Energy Use'!H72-'E-electricity'!H16)*'Coal Consumption Structure '!H16</f>
        <v>3759110831784.8691</v>
      </c>
      <c r="I16" s="230">
        <f>('Energy Use'!I72-'E-electricity'!I16)*'Coal Consumption Structure '!I16</f>
        <v>3742071657413.2378</v>
      </c>
      <c r="J16" s="230">
        <f>('Energy Use'!J72-'E-electricity'!J16)*'Coal Consumption Structure '!J16</f>
        <v>3740799822469.4116</v>
      </c>
      <c r="K16" s="230">
        <f>('Energy Use'!K72-'E-electricity'!K16)*'Coal Consumption Structure '!K16</f>
        <v>3747327081320.3989</v>
      </c>
      <c r="L16" s="230">
        <f>('Energy Use'!L72-'E-electricity'!L16)*'Coal Consumption Structure '!L16</f>
        <v>3753728450222.4795</v>
      </c>
      <c r="M16" s="230">
        <f>('Energy Use'!M72-'E-electricity'!M16)*'Coal Consumption Structure '!M16</f>
        <v>3752040901564.0532</v>
      </c>
      <c r="N16" s="230">
        <f>('Energy Use'!N72-'E-electricity'!N16)*'Coal Consumption Structure '!N16</f>
        <v>3747305430243.8638</v>
      </c>
      <c r="O16" s="230">
        <f>('Energy Use'!O72-'E-electricity'!O16)*'Coal Consumption Structure '!O16</f>
        <v>3727789872288.1958</v>
      </c>
      <c r="P16" s="230">
        <f>('Energy Use'!P72-'E-electricity'!P16)*'Coal Consumption Structure '!P16</f>
        <v>3694774547446.4746</v>
      </c>
      <c r="Q16" s="230">
        <f>('Energy Use'!Q72-'E-electricity'!Q16)*'Coal Consumption Structure '!Q16</f>
        <v>3649656834698.333</v>
      </c>
      <c r="R16" s="230">
        <f>('Energy Use'!R72-'E-electricity'!R16)*'Coal Consumption Structure '!R16</f>
        <v>3593908917938.231</v>
      </c>
      <c r="S16" s="230">
        <f>('Energy Use'!S72-'E-electricity'!S16)*'Coal Consumption Structure '!S16</f>
        <v>3542478188118.6929</v>
      </c>
      <c r="T16" s="230">
        <f>('Energy Use'!T72-'E-electricity'!T16)*'Coal Consumption Structure '!T16</f>
        <v>3482908938851.8706</v>
      </c>
      <c r="U16" s="230">
        <f>('Energy Use'!U72-'E-electricity'!U16)*'Coal Consumption Structure '!U16</f>
        <v>3416503145827.0049</v>
      </c>
      <c r="V16" s="230">
        <f>('Energy Use'!V72-'E-electricity'!V16)*'Coal Consumption Structure '!V16</f>
        <v>3344538911637.8657</v>
      </c>
      <c r="W16" s="230">
        <f>('Energy Use'!W72-'E-electricity'!W16)*'Coal Consumption Structure '!W16</f>
        <v>3268250656170.002</v>
      </c>
      <c r="X16" s="230">
        <f>('Energy Use'!X72-'E-electricity'!X16)*'Coal Consumption Structure '!X16</f>
        <v>3188813274998.272</v>
      </c>
      <c r="Y16" s="230">
        <f>('Energy Use'!Y72-'E-electricity'!Y16)*'Coal Consumption Structure '!Y16</f>
        <v>3107330171737.8608</v>
      </c>
      <c r="Z16" s="230">
        <f>('Energy Use'!Z72-'E-electricity'!Z16)*'Coal Consumption Structure '!Z16</f>
        <v>3024824951493.7715</v>
      </c>
      <c r="AA16" s="230">
        <f>('Energy Use'!AA72-'E-electricity'!AA16)*'Coal Consumption Structure '!AA16</f>
        <v>2942236475422.2178</v>
      </c>
      <c r="AB16" s="230">
        <f>('Energy Use'!AB72-'E-electricity'!AB16)*'Coal Consumption Structure '!AB16</f>
        <v>2860416919145.7681</v>
      </c>
      <c r="AC16" s="230">
        <f>('Energy Use'!AC72-'E-electricity'!AC16)*'Coal Consumption Structure '!AC16</f>
        <v>2780132447359.2539</v>
      </c>
      <c r="AD16" s="230">
        <f>('Energy Use'!AD72-'E-electricity'!AD16)*'Coal Consumption Structure '!AD16</f>
        <v>2702066109705.8354</v>
      </c>
      <c r="AE16" s="230">
        <f>('Energy Use'!AE72-'E-electricity'!AE16)*'Coal Consumption Structure '!AE16</f>
        <v>2626822574845.0762</v>
      </c>
      <c r="AF16" s="230">
        <f>('Energy Use'!AF72-'E-electricity'!AF16)*'Coal Consumption Structure '!AF16</f>
        <v>2554934346536.9897</v>
      </c>
      <c r="AG16" s="230">
        <f>('Energy Use'!AG72-'E-electricity'!AG16)*'Coal Consumption Structure '!AG16</f>
        <v>2486869143748.6807</v>
      </c>
      <c r="AH16" s="230">
        <f>('Energy Use'!AH72-'E-electricity'!AH16)*'Coal Consumption Structure '!AH16</f>
        <v>2423038172923.9937</v>
      </c>
      <c r="AI16" s="230">
        <f>('Energy Use'!AI72-'E-electricity'!AI16)*'Coal Consumption Structure '!AI16</f>
        <v>2363805071878.731</v>
      </c>
      <c r="AJ16" s="230">
        <f>('Energy Use'!AJ72-'E-electricity'!AJ16)*'Coal Consumption Structure '!AJ16</f>
        <v>2309495359172.0625</v>
      </c>
      <c r="AK16" s="230">
        <f>('Energy Use'!AK72-'E-electricity'!AK16)*'Coal Consumption Structure '!AK16</f>
        <v>2260406278801.3594</v>
      </c>
      <c r="AL16" s="230">
        <f>('Energy Use'!AL72-'E-electricity'!AL16)*'Coal Consumption Structure '!AL16</f>
        <v>2216816986888.2788</v>
      </c>
      <c r="AM16" s="230">
        <f>('Energy Use'!AM72-'E-electricity'!AM16)*'Coal Consumption Structure '!AM16</f>
        <v>2178999084547.2092</v>
      </c>
      <c r="AN16" s="230">
        <f>('Energy Use'!AN72-'E-electricity'!AN16)*'Coal Consumption Structure '!AN16</f>
        <v>2147227559890.0054</v>
      </c>
      <c r="AO16" s="230">
        <f>('Energy Use'!AO72-'E-electricity'!AO16)*'Coal Consumption Structure '!AO16</f>
        <v>2121792263326.5388</v>
      </c>
      <c r="AP16" s="230">
        <f>('Energy Use'!AP72-'E-electricity'!AP16)*'Coal Consumption Structure '!AP16</f>
        <v>2103010105874.3782</v>
      </c>
      <c r="AQ16" s="230">
        <f>('Energy Use'!AQ72-'E-electricity'!AQ16)*'Coal Consumption Structure '!AQ16</f>
        <v>2090539999624.749</v>
      </c>
      <c r="AR16" s="133" t="str">
        <f>VLOOKUP($A16,'Sector Match'!$A$1:$B$43,2,0)</f>
        <v>textiles apparel and leather 13T15</v>
      </c>
    </row>
    <row r="17" spans="1:44" x14ac:dyDescent="0.25">
      <c r="A17" s="74" t="s">
        <v>16</v>
      </c>
      <c r="B17" s="230">
        <f>('Energy Use'!B73-'E-electricity'!B17)*'Coal Consumption Structure '!B17</f>
        <v>10433508822000</v>
      </c>
      <c r="C17" s="230">
        <f>('Energy Use'!C73-'E-electricity'!C17)*'Coal Consumption Structure '!C17</f>
        <v>7125119842500</v>
      </c>
      <c r="D17" s="230">
        <f>('Energy Use'!D73-'E-electricity'!D17)*'Coal Consumption Structure '!D17</f>
        <v>7157579363039.6035</v>
      </c>
      <c r="E17" s="230">
        <f>('Energy Use'!E73-'E-electricity'!E17)*'Coal Consumption Structure '!E17</f>
        <v>7755806366744.2959</v>
      </c>
      <c r="F17" s="230">
        <f>('Energy Use'!F73-'E-electricity'!F17)*'Coal Consumption Structure '!F17</f>
        <v>7832656988121.5186</v>
      </c>
      <c r="G17" s="230">
        <f>('Energy Use'!G73-'E-electricity'!G17)*'Coal Consumption Structure '!G17</f>
        <v>7823978015886.5723</v>
      </c>
      <c r="H17" s="230">
        <f>('Energy Use'!H73-'E-electricity'!H17)*'Coal Consumption Structure '!H17</f>
        <v>7873420994774.5244</v>
      </c>
      <c r="I17" s="230">
        <f>('Energy Use'!I73-'E-electricity'!I17)*'Coal Consumption Structure '!I17</f>
        <v>7985241018303.2559</v>
      </c>
      <c r="J17" s="230">
        <f>('Energy Use'!J73-'E-electricity'!J17)*'Coal Consumption Structure '!J17</f>
        <v>8109048601032.0049</v>
      </c>
      <c r="K17" s="230">
        <f>('Energy Use'!K73-'E-electricity'!K17)*'Coal Consumption Structure '!K17</f>
        <v>8234585759982.5557</v>
      </c>
      <c r="L17" s="230">
        <f>('Energy Use'!L73-'E-electricity'!L17)*'Coal Consumption Structure '!L17</f>
        <v>8350957002852.6875</v>
      </c>
      <c r="M17" s="230">
        <f>('Energy Use'!M73-'E-electricity'!M17)*'Coal Consumption Structure '!M17</f>
        <v>8446679805278.5391</v>
      </c>
      <c r="N17" s="230">
        <f>('Energy Use'!N73-'E-electricity'!N17)*'Coal Consumption Structure '!N17</f>
        <v>8531496172789.7559</v>
      </c>
      <c r="O17" s="230">
        <f>('Energy Use'!O73-'E-electricity'!O17)*'Coal Consumption Structure '!O17</f>
        <v>8585707095481.3223</v>
      </c>
      <c r="P17" s="230">
        <f>('Energy Use'!P73-'E-electricity'!P17)*'Coal Consumption Structure '!P17</f>
        <v>8611035946820.9883</v>
      </c>
      <c r="Q17" s="230">
        <f>('Energy Use'!Q73-'E-electricity'!Q17)*'Coal Consumption Structure '!Q17</f>
        <v>8609540401686.1445</v>
      </c>
      <c r="R17" s="230">
        <f>('Energy Use'!R73-'E-electricity'!R17)*'Coal Consumption Structure '!R17</f>
        <v>8583541922237.3379</v>
      </c>
      <c r="S17" s="230">
        <f>('Energy Use'!S73-'E-electricity'!S17)*'Coal Consumption Structure '!S17</f>
        <v>8560783956223.1484</v>
      </c>
      <c r="T17" s="230">
        <f>('Energy Use'!T73-'E-electricity'!T17)*'Coal Consumption Structure '!T17</f>
        <v>8517889884537.5801</v>
      </c>
      <c r="U17" s="230">
        <f>('Energy Use'!U73-'E-electricity'!U17)*'Coal Consumption Structure '!U17</f>
        <v>8456869838547.3467</v>
      </c>
      <c r="V17" s="230">
        <f>('Energy Use'!V73-'E-electricity'!V17)*'Coal Consumption Structure '!V17</f>
        <v>8379808089849.873</v>
      </c>
      <c r="W17" s="230">
        <f>('Energy Use'!W73-'E-electricity'!W17)*'Coal Consumption Structure '!W17</f>
        <v>8288824826526.001</v>
      </c>
      <c r="X17" s="230">
        <f>('Energy Use'!X73-'E-electricity'!X17)*'Coal Consumption Structure '!X17</f>
        <v>8186042089235.9668</v>
      </c>
      <c r="Y17" s="230">
        <f>('Energy Use'!Y73-'E-electricity'!Y17)*'Coal Consumption Structure '!Y17</f>
        <v>8073554267656.9688</v>
      </c>
      <c r="Z17" s="230">
        <f>('Energy Use'!Z73-'E-electricity'!Z17)*'Coal Consumption Structure '!Z17</f>
        <v>7953403364458.5459</v>
      </c>
      <c r="AA17" s="230">
        <f>('Energy Use'!AA73-'E-electricity'!AA17)*'Coal Consumption Structure '!AA17</f>
        <v>7827559065999.3574</v>
      </c>
      <c r="AB17" s="230">
        <f>('Energy Use'!AB73-'E-electricity'!AB17)*'Coal Consumption Structure '!AB17</f>
        <v>7697903519181.3281</v>
      </c>
      <c r="AC17" s="230">
        <f>('Energy Use'!AC73-'E-electricity'!AC17)*'Coal Consumption Structure '!AC17</f>
        <v>7566220603561.9063</v>
      </c>
      <c r="AD17" s="230">
        <f>('Energy Use'!AD73-'E-electricity'!AD17)*'Coal Consumption Structure '!AD17</f>
        <v>7434189406542.1973</v>
      </c>
      <c r="AE17" s="230">
        <f>('Energy Use'!AE73-'E-electricity'!AE17)*'Coal Consumption Structure '!AE17</f>
        <v>7303381555700.6182</v>
      </c>
      <c r="AF17" s="230">
        <f>('Energy Use'!AF73-'E-electricity'!AF17)*'Coal Consumption Structure '!AF17</f>
        <v>7175262033779.8438</v>
      </c>
      <c r="AG17" s="230">
        <f>('Energy Use'!AG73-'E-electricity'!AG17)*'Coal Consumption Structure '!AG17</f>
        <v>7051193095628.6768</v>
      </c>
      <c r="AH17" s="230">
        <f>('Energy Use'!AH73-'E-electricity'!AH17)*'Coal Consumption Structure '!AH17</f>
        <v>6932440919487.8955</v>
      </c>
      <c r="AI17" s="230">
        <f>('Energy Use'!AI73-'E-electricity'!AI17)*'Coal Consumption Structure '!AI17</f>
        <v>6820184654374.7285</v>
      </c>
      <c r="AJ17" s="230">
        <f>('Energy Use'!AJ73-'E-electricity'!AJ17)*'Coal Consumption Structure '!AJ17</f>
        <v>6715527568170.1992</v>
      </c>
      <c r="AK17" s="230">
        <f>('Energy Use'!AK73-'E-electricity'!AK17)*'Coal Consumption Structure '!AK17</f>
        <v>6619510054948.2363</v>
      </c>
      <c r="AL17" s="230">
        <f>('Energy Use'!AL73-'E-electricity'!AL17)*'Coal Consumption Structure '!AL17</f>
        <v>6533124323216.7207</v>
      </c>
      <c r="AM17" s="230">
        <f>('Energy Use'!AM73-'E-electricity'!AM17)*'Coal Consumption Structure '!AM17</f>
        <v>6457330657788.8447</v>
      </c>
      <c r="AN17" s="230">
        <f>('Energy Use'!AN73-'E-electricity'!AN17)*'Coal Consumption Structure '!AN17</f>
        <v>6393075226371.9639</v>
      </c>
      <c r="AO17" s="230">
        <f>('Energy Use'!AO73-'E-electricity'!AO17)*'Coal Consumption Structure '!AO17</f>
        <v>6341309487807.8643</v>
      </c>
      <c r="AP17" s="230">
        <f>('Energy Use'!AP73-'E-electricity'!AP17)*'Coal Consumption Structure '!AP17</f>
        <v>6303011353207.7822</v>
      </c>
      <c r="AQ17" s="230">
        <f>('Energy Use'!AQ73-'E-electricity'!AQ17)*'Coal Consumption Structure '!AQ17</f>
        <v>6277089166250.8389</v>
      </c>
      <c r="AR17" s="133" t="str">
        <f>VLOOKUP($A17,'Sector Match'!$A$1:$B$43,2,0)</f>
        <v>wood products 16</v>
      </c>
    </row>
    <row r="18" spans="1:44" x14ac:dyDescent="0.25">
      <c r="A18" s="74" t="s">
        <v>17</v>
      </c>
      <c r="B18" s="230">
        <f>('Energy Use'!B74-'E-electricity'!B18)*'Coal Consumption Structure '!B18</f>
        <v>577787496000</v>
      </c>
      <c r="C18" s="230">
        <f>('Energy Use'!C74-'E-electricity'!C18)*'Coal Consumption Structure '!C18</f>
        <v>405562376999.99957</v>
      </c>
      <c r="D18" s="230">
        <f>('Energy Use'!D74-'E-electricity'!D18)*'Coal Consumption Structure '!D18</f>
        <v>358851008364.66382</v>
      </c>
      <c r="E18" s="230">
        <f>('Energy Use'!E74-'E-electricity'!E18)*'Coal Consumption Structure '!E18</f>
        <v>418692411112.0014</v>
      </c>
      <c r="F18" s="230">
        <f>('Energy Use'!F74-'E-electricity'!F18)*'Coal Consumption Structure '!F18</f>
        <v>415406004312.46045</v>
      </c>
      <c r="G18" s="230">
        <f>('Energy Use'!G74-'E-electricity'!G18)*'Coal Consumption Structure '!G18</f>
        <v>411340805916.04871</v>
      </c>
      <c r="H18" s="230">
        <f>('Energy Use'!H74-'E-electricity'!H18)*'Coal Consumption Structure '!H18</f>
        <v>410197358219.69922</v>
      </c>
      <c r="I18" s="230">
        <f>('Energy Use'!I74-'E-electricity'!I18)*'Coal Consumption Structure '!I18</f>
        <v>411719011348.24304</v>
      </c>
      <c r="J18" s="230">
        <f>('Energy Use'!J74-'E-electricity'!J18)*'Coal Consumption Structure '!J18</f>
        <v>413803537466.50885</v>
      </c>
      <c r="K18" s="230">
        <f>('Energy Use'!K74-'E-electricity'!K18)*'Coal Consumption Structure '!K18</f>
        <v>415885550757.36157</v>
      </c>
      <c r="L18" s="230">
        <f>('Energy Use'!L74-'E-electricity'!L18)*'Coal Consumption Structure '!L18</f>
        <v>417388849639.38739</v>
      </c>
      <c r="M18" s="230">
        <f>('Energy Use'!M74-'E-electricity'!M18)*'Coal Consumption Structure '!M18</f>
        <v>417730448404.23596</v>
      </c>
      <c r="N18" s="230">
        <f>('Energy Use'!N74-'E-electricity'!N18)*'Coal Consumption Structure '!N18</f>
        <v>418631191855.01239</v>
      </c>
      <c r="O18" s="230">
        <f>('Energy Use'!O74-'E-electricity'!O18)*'Coal Consumption Structure '!O18</f>
        <v>417949144556.65277</v>
      </c>
      <c r="P18" s="230">
        <f>('Energy Use'!P74-'E-electricity'!P18)*'Coal Consumption Structure '!P18</f>
        <v>415803298453.64618</v>
      </c>
      <c r="Q18" s="230">
        <f>('Energy Use'!Q74-'E-electricity'!Q18)*'Coal Consumption Structure '!Q18</f>
        <v>412326495681.23969</v>
      </c>
      <c r="R18" s="230">
        <f>('Energy Use'!R74-'E-electricity'!R18)*'Coal Consumption Structure '!R18</f>
        <v>407661342330.94757</v>
      </c>
      <c r="S18" s="230">
        <f>('Energy Use'!S74-'E-electricity'!S18)*'Coal Consumption Structure '!S18</f>
        <v>404454881451.55383</v>
      </c>
      <c r="T18" s="230">
        <f>('Energy Use'!T74-'E-electricity'!T18)*'Coal Consumption Structure '!T18</f>
        <v>400303402675.68042</v>
      </c>
      <c r="U18" s="230">
        <f>('Energy Use'!U74-'E-electricity'!U18)*'Coal Consumption Structure '!U18</f>
        <v>395317824030.77026</v>
      </c>
      <c r="V18" s="230">
        <f>('Energy Use'!V74-'E-electricity'!V18)*'Coal Consumption Structure '!V18</f>
        <v>389610528813.04999</v>
      </c>
      <c r="W18" s="230">
        <f>('Energy Use'!W74-'E-electricity'!W18)*'Coal Consumption Structure '!W18</f>
        <v>383293453844.33197</v>
      </c>
      <c r="X18" s="230">
        <f>('Energy Use'!X74-'E-electricity'!X18)*'Coal Consumption Structure '!X18</f>
        <v>376476435550.87683</v>
      </c>
      <c r="Y18" s="230">
        <f>('Energy Use'!Y74-'E-electricity'!Y18)*'Coal Consumption Structure '!Y18</f>
        <v>369265825175.01678</v>
      </c>
      <c r="Z18" s="230">
        <f>('Energy Use'!Z74-'E-electricity'!Z18)*'Coal Consumption Structure '!Z18</f>
        <v>361763374407.34167</v>
      </c>
      <c r="AA18" s="230">
        <f>('Energy Use'!AA74-'E-electricity'!AA18)*'Coal Consumption Structure '!AA18</f>
        <v>354065384374.52643</v>
      </c>
      <c r="AB18" s="230">
        <f>('Energy Use'!AB74-'E-electricity'!AB18)*'Coal Consumption Structure '!AB18</f>
        <v>346262104306.93994</v>
      </c>
      <c r="AC18" s="230">
        <f>('Energy Use'!AC74-'E-electricity'!AC18)*'Coal Consumption Structure '!AC18</f>
        <v>338437361317.52509</v>
      </c>
      <c r="AD18" s="230">
        <f>('Energy Use'!AD74-'E-electricity'!AD18)*'Coal Consumption Structure '!AD18</f>
        <v>330668399451.24512</v>
      </c>
      <c r="AE18" s="230">
        <f>('Energy Use'!AE74-'E-electricity'!AE18)*'Coal Consumption Structure '!AE18</f>
        <v>323025904362.13092</v>
      </c>
      <c r="AF18" s="230">
        <f>('Energy Use'!AF74-'E-electricity'!AF18)*'Coal Consumption Structure '!AF18</f>
        <v>315574189458.97998</v>
      </c>
      <c r="AG18" s="230">
        <f>('Energy Use'!AG74-'E-electricity'!AG18)*'Coal Consumption Structure '!AG18</f>
        <v>308371519931.99591</v>
      </c>
      <c r="AH18" s="230">
        <f>('Energy Use'!AH74-'E-electricity'!AH18)*'Coal Consumption Structure '!AH18</f>
        <v>301470552531.49066</v>
      </c>
      <c r="AI18" s="230">
        <f>('Energy Use'!AI74-'E-electricity'!AI18)*'Coal Consumption Structure '!AI18</f>
        <v>294918871127.66095</v>
      </c>
      <c r="AJ18" s="230">
        <f>('Energy Use'!AJ74-'E-electricity'!AJ18)*'Coal Consumption Structure '!AJ18</f>
        <v>288759600769.2077</v>
      </c>
      <c r="AK18" s="230">
        <f>('Energy Use'!AK74-'E-electricity'!AK18)*'Coal Consumption Structure '!AK18</f>
        <v>283032086036.32227</v>
      </c>
      <c r="AL18" s="230">
        <f>('Energy Use'!AL74-'E-electricity'!AL18)*'Coal Consumption Structure '!AL18</f>
        <v>277772622839.40137</v>
      </c>
      <c r="AM18" s="230">
        <f>('Energy Use'!AM74-'E-electricity'!AM18)*'Coal Consumption Structure '!AM18</f>
        <v>273015236370.95767</v>
      </c>
      <c r="AN18" s="230">
        <f>('Energy Use'!AN74-'E-electricity'!AN18)*'Coal Consumption Structure '!AN18</f>
        <v>268792501631.60153</v>
      </c>
      <c r="AO18" s="230">
        <f>('Energy Use'!AO74-'E-electricity'!AO18)*'Coal Consumption Structure '!AO18</f>
        <v>265136406814.30844</v>
      </c>
      <c r="AP18" s="230">
        <f>('Energy Use'!AP74-'E-electricity'!AP18)*'Coal Consumption Structure '!AP18</f>
        <v>262079263873.75702</v>
      </c>
      <c r="AQ18" s="230">
        <f>('Energy Use'!AQ74-'E-electricity'!AQ18)*'Coal Consumption Structure '!AQ18</f>
        <v>259567978845.1304</v>
      </c>
      <c r="AR18" s="133" t="str">
        <f>VLOOKUP($A18,'Sector Match'!$A$1:$B$43,2,0)</f>
        <v>wood products 16</v>
      </c>
    </row>
    <row r="19" spans="1:44" x14ac:dyDescent="0.25">
      <c r="A19" s="74" t="s">
        <v>18</v>
      </c>
      <c r="B19" s="230">
        <f>('Energy Use'!B75-'E-electricity'!B19)*'Coal Consumption Structure '!B19</f>
        <v>130979980824000</v>
      </c>
      <c r="C19" s="230">
        <f>('Energy Use'!C75-'E-electricity'!C19)*'Coal Consumption Structure '!C19</f>
        <v>104751761895000</v>
      </c>
      <c r="D19" s="230">
        <f>('Energy Use'!D75-'E-electricity'!D19)*'Coal Consumption Structure '!D19</f>
        <v>101885054412979.64</v>
      </c>
      <c r="E19" s="230">
        <f>('Energy Use'!E75-'E-electricity'!E19)*'Coal Consumption Structure '!E19</f>
        <v>111545675808727.59</v>
      </c>
      <c r="F19" s="230">
        <f>('Energy Use'!F75-'E-electricity'!F19)*'Coal Consumption Structure '!F19</f>
        <v>120239413126826.28</v>
      </c>
      <c r="G19" s="230">
        <f>('Energy Use'!G75-'E-electricity'!G19)*'Coal Consumption Structure '!G19</f>
        <v>125178274092231.33</v>
      </c>
      <c r="H19" s="230">
        <f>('Energy Use'!H75-'E-electricity'!H19)*'Coal Consumption Structure '!H19</f>
        <v>130254461756192.34</v>
      </c>
      <c r="I19" s="230">
        <f>('Energy Use'!I75-'E-electricity'!I19)*'Coal Consumption Structure '!I19</f>
        <v>133027613987533.13</v>
      </c>
      <c r="J19" s="230">
        <f>('Energy Use'!J75-'E-electricity'!J19)*'Coal Consumption Structure '!J19</f>
        <v>135778190773125.64</v>
      </c>
      <c r="K19" s="230">
        <f>('Energy Use'!K75-'E-electricity'!K19)*'Coal Consumption Structure '!K19</f>
        <v>138506262570421.48</v>
      </c>
      <c r="L19" s="230">
        <f>('Energy Use'!L75-'E-electricity'!L19)*'Coal Consumption Structure '!L19</f>
        <v>141211899774839.53</v>
      </c>
      <c r="M19" s="230">
        <f>('Energy Use'!M75-'E-electricity'!M19)*'Coal Consumption Structure '!M19</f>
        <v>143895172719766.03</v>
      </c>
      <c r="N19" s="230">
        <f>('Energy Use'!N75-'E-electricity'!N19)*'Coal Consumption Structure '!N19</f>
        <v>145124492852748.66</v>
      </c>
      <c r="O19" s="230">
        <f>('Energy Use'!O75-'E-electricity'!O19)*'Coal Consumption Structure '!O19</f>
        <v>146346217081346.44</v>
      </c>
      <c r="P19" s="230">
        <f>('Energy Use'!P75-'E-electricity'!P19)*'Coal Consumption Structure '!P19</f>
        <v>147560362299944.47</v>
      </c>
      <c r="Q19" s="230">
        <f>('Energy Use'!Q75-'E-electricity'!Q19)*'Coal Consumption Structure '!Q19</f>
        <v>148766945392812.13</v>
      </c>
      <c r="R19" s="230">
        <f>('Energy Use'!R75-'E-electricity'!R19)*'Coal Consumption Structure '!R19</f>
        <v>149965983234102.94</v>
      </c>
      <c r="S19" s="230">
        <f>('Energy Use'!S75-'E-electricity'!S19)*'Coal Consumption Structure '!S19</f>
        <v>150633038796370.94</v>
      </c>
      <c r="T19" s="230">
        <f>('Energy Use'!T75-'E-electricity'!T19)*'Coal Consumption Structure '!T19</f>
        <v>151298862398108.81</v>
      </c>
      <c r="U19" s="230">
        <f>('Energy Use'!U75-'E-electricity'!U19)*'Coal Consumption Structure '!U19</f>
        <v>151963454783150.19</v>
      </c>
      <c r="V19" s="230">
        <f>('Energy Use'!V75-'E-electricity'!V19)*'Coal Consumption Structure '!V19</f>
        <v>152626816695191.16</v>
      </c>
      <c r="W19" s="230">
        <f>('Energy Use'!W75-'E-electricity'!W19)*'Coal Consumption Structure '!W19</f>
        <v>153288948877790.31</v>
      </c>
      <c r="X19" s="230">
        <f>('Energy Use'!X75-'E-electricity'!X19)*'Coal Consumption Structure '!X19</f>
        <v>152378935216467</v>
      </c>
      <c r="Y19" s="230">
        <f>('Energy Use'!Y75-'E-electricity'!Y19)*'Coal Consumption Structure '!Y19</f>
        <v>151470247291596.63</v>
      </c>
      <c r="Z19" s="230">
        <f>('Energy Use'!Z75-'E-electricity'!Z19)*'Coal Consumption Structure '!Z19</f>
        <v>150562884346628.28</v>
      </c>
      <c r="AA19" s="230">
        <f>('Energy Use'!AA75-'E-electricity'!AA19)*'Coal Consumption Structure '!AA19</f>
        <v>149656845625148.38</v>
      </c>
      <c r="AB19" s="230">
        <f>('Energy Use'!AB75-'E-electricity'!AB19)*'Coal Consumption Structure '!AB19</f>
        <v>148752130370881</v>
      </c>
      <c r="AC19" s="230">
        <f>('Energy Use'!AC75-'E-electricity'!AC19)*'Coal Consumption Structure '!AC19</f>
        <v>146753561991926.97</v>
      </c>
      <c r="AD19" s="230">
        <f>('Energy Use'!AD75-'E-electricity'!AD19)*'Coal Consumption Structure '!AD19</f>
        <v>144758099855148.19</v>
      </c>
      <c r="AE19" s="230">
        <f>('Energy Use'!AE75-'E-electricity'!AE19)*'Coal Consumption Structure '!AE19</f>
        <v>142765742155614.91</v>
      </c>
      <c r="AF19" s="230">
        <f>('Energy Use'!AF75-'E-electricity'!AF19)*'Coal Consumption Structure '!AF19</f>
        <v>140776487088727.41</v>
      </c>
      <c r="AG19" s="230">
        <f>('Energy Use'!AG75-'E-electricity'!AG19)*'Coal Consumption Structure '!AG19</f>
        <v>138790332850216</v>
      </c>
      <c r="AH19" s="230">
        <f>('Energy Use'!AH75-'E-electricity'!AH19)*'Coal Consumption Structure '!AH19</f>
        <v>136651460691224.91</v>
      </c>
      <c r="AI19" s="230">
        <f>('Energy Use'!AI75-'E-electricity'!AI19)*'Coal Consumption Structure '!AI19</f>
        <v>134515940151799.77</v>
      </c>
      <c r="AJ19" s="230">
        <f>('Energy Use'!AJ75-'E-electricity'!AJ19)*'Coal Consumption Structure '!AJ19</f>
        <v>132383769278897.3</v>
      </c>
      <c r="AK19" s="230">
        <f>('Energy Use'!AK75-'E-electricity'!AK19)*'Coal Consumption Structure '!AK19</f>
        <v>130254946119831.59</v>
      </c>
      <c r="AL19" s="230">
        <f>('Energy Use'!AL75-'E-electricity'!AL19)*'Coal Consumption Structure '!AL19</f>
        <v>128129468722274.16</v>
      </c>
      <c r="AM19" s="230">
        <f>('Energy Use'!AM75-'E-electricity'!AM19)*'Coal Consumption Structure '!AM19</f>
        <v>125696972239834.8</v>
      </c>
      <c r="AN19" s="230">
        <f>('Energy Use'!AN75-'E-electricity'!AN19)*'Coal Consumption Structure '!AN19</f>
        <v>123268325414650.28</v>
      </c>
      <c r="AO19" s="230">
        <f>('Energy Use'!AO75-'E-electricity'!AO19)*'Coal Consumption Structure '!AO19</f>
        <v>120843525996143.86</v>
      </c>
      <c r="AP19" s="230">
        <f>('Energy Use'!AP75-'E-electricity'!AP19)*'Coal Consumption Structure '!AP19</f>
        <v>118422571734151.23</v>
      </c>
      <c r="AQ19" s="230">
        <f>('Energy Use'!AQ75-'E-electricity'!AQ19)*'Coal Consumption Structure '!AQ19</f>
        <v>115966727337057.58</v>
      </c>
      <c r="AR19" s="133" t="str">
        <f>VLOOKUP($A19,'Sector Match'!$A$1:$B$43,2,0)</f>
        <v>pulp paper and printing 17T18</v>
      </c>
    </row>
    <row r="20" spans="1:44" x14ac:dyDescent="0.25">
      <c r="A20" s="74" t="s">
        <v>19</v>
      </c>
      <c r="B20" s="230">
        <f>('Energy Use'!B76-'E-electricity'!B20)*'Coal Consumption Structure '!B20</f>
        <v>3233387718000</v>
      </c>
      <c r="C20" s="230">
        <f>('Energy Use'!C76-'E-electricity'!C20)*'Coal Consumption Structure '!C20</f>
        <v>2650044573000.0005</v>
      </c>
      <c r="D20" s="230">
        <f>('Energy Use'!D76-'E-electricity'!D20)*'Coal Consumption Structure '!D20</f>
        <v>2759042247728.063</v>
      </c>
      <c r="E20" s="230">
        <f>('Energy Use'!E76-'E-electricity'!E20)*'Coal Consumption Structure '!E20</f>
        <v>2934864024570.1602</v>
      </c>
      <c r="F20" s="230">
        <f>('Energy Use'!F76-'E-electricity'!F20)*'Coal Consumption Structure '!F20</f>
        <v>2989471448746.2295</v>
      </c>
      <c r="G20" s="230">
        <f>('Energy Use'!G76-'E-electricity'!G20)*'Coal Consumption Structure '!G20</f>
        <v>3027714430963.0234</v>
      </c>
      <c r="H20" s="230">
        <f>('Energy Use'!H76-'E-electricity'!H20)*'Coal Consumption Structure '!H20</f>
        <v>3095746401578.123</v>
      </c>
      <c r="I20" s="230">
        <f>('Energy Use'!I76-'E-electricity'!I20)*'Coal Consumption Structure '!I20</f>
        <v>3184782324958.5166</v>
      </c>
      <c r="J20" s="230">
        <f>('Energy Use'!J76-'E-electricity'!J20)*'Coal Consumption Structure '!J20</f>
        <v>3273237508389.4902</v>
      </c>
      <c r="K20" s="230">
        <f>('Energy Use'!K76-'E-electricity'!K20)*'Coal Consumption Structure '!K20</f>
        <v>3358625915886.9639</v>
      </c>
      <c r="L20" s="230">
        <f>('Energy Use'!L76-'E-electricity'!L20)*'Coal Consumption Structure '!L20</f>
        <v>3438231099218.5078</v>
      </c>
      <c r="M20" s="230">
        <f>('Energy Use'!M76-'E-electricity'!M20)*'Coal Consumption Structure '!M20</f>
        <v>3509140608081.1733</v>
      </c>
      <c r="N20" s="230">
        <f>('Energy Use'!N76-'E-electricity'!N20)*'Coal Consumption Structure '!N20</f>
        <v>3574929274331.9258</v>
      </c>
      <c r="O20" s="230">
        <f>('Energy Use'!O76-'E-electricity'!O20)*'Coal Consumption Structure '!O20</f>
        <v>3629480766265.751</v>
      </c>
      <c r="P20" s="230">
        <f>('Energy Use'!P76-'E-electricity'!P20)*'Coal Consumption Structure '!P20</f>
        <v>3673192464695.4985</v>
      </c>
      <c r="Q20" s="230">
        <f>('Energy Use'!Q76-'E-electricity'!Q20)*'Coal Consumption Structure '!Q20</f>
        <v>3706609117178.8569</v>
      </c>
      <c r="R20" s="230">
        <f>('Energy Use'!R76-'E-electricity'!R20)*'Coal Consumption Structure '!R20</f>
        <v>3730401637402.0527</v>
      </c>
      <c r="S20" s="230">
        <f>('Energy Use'!S76-'E-electricity'!S20)*'Coal Consumption Structure '!S20</f>
        <v>3754119791934.5142</v>
      </c>
      <c r="T20" s="230">
        <f>('Energy Use'!T76-'E-electricity'!T20)*'Coal Consumption Structure '!T20</f>
        <v>3769563532980.1865</v>
      </c>
      <c r="U20" s="230">
        <f>('Energy Use'!U76-'E-electricity'!U20)*'Coal Consumption Structure '!U20</f>
        <v>3777242271737.665</v>
      </c>
      <c r="V20" s="230">
        <f>('Energy Use'!V76-'E-electricity'!V20)*'Coal Consumption Structure '!V20</f>
        <v>3777720946240.7754</v>
      </c>
      <c r="W20" s="230">
        <f>('Energy Use'!W76-'E-electricity'!W20)*'Coal Consumption Structure '!W20</f>
        <v>3771608378933.7446</v>
      </c>
      <c r="X20" s="230">
        <f>('Energy Use'!X76-'E-electricity'!X20)*'Coal Consumption Structure '!X20</f>
        <v>3759546149226.9189</v>
      </c>
      <c r="Y20" s="230">
        <f>('Energy Use'!Y76-'E-electricity'!Y20)*'Coal Consumption Structure '!Y20</f>
        <v>3742198196268.1846</v>
      </c>
      <c r="Z20" s="230">
        <f>('Energy Use'!Z76-'E-electricity'!Z20)*'Coal Consumption Structure '!Z20</f>
        <v>3720241321696.5186</v>
      </c>
      <c r="AA20" s="230">
        <f>('Energy Use'!AA76-'E-electricity'!AA20)*'Coal Consumption Structure '!AA20</f>
        <v>3694356718138.5444</v>
      </c>
      <c r="AB20" s="230">
        <f>('Energy Use'!AB76-'E-electricity'!AB20)*'Coal Consumption Structure '!AB20</f>
        <v>3665222608149.7681</v>
      </c>
      <c r="AC20" s="230">
        <f>('Energy Use'!AC76-'E-electricity'!AC20)*'Coal Consumption Structure '!AC20</f>
        <v>3633508041317.2256</v>
      </c>
      <c r="AD20" s="230">
        <f>('Energy Use'!AD76-'E-electricity'!AD20)*'Coal Consumption Structure '!AD20</f>
        <v>3599867865115.6753</v>
      </c>
      <c r="AE20" s="230">
        <f>('Energy Use'!AE76-'E-electricity'!AE20)*'Coal Consumption Structure '!AE20</f>
        <v>3564938858320.3091</v>
      </c>
      <c r="AF20" s="230">
        <f>('Energy Use'!AF76-'E-electricity'!AF20)*'Coal Consumption Structure '!AF20</f>
        <v>3529336994528.9204</v>
      </c>
      <c r="AG20" s="230">
        <f>('Energy Use'!AG76-'E-electricity'!AG20)*'Coal Consumption Structure '!AG20</f>
        <v>3493655787617.3296</v>
      </c>
      <c r="AH20" s="230">
        <f>('Energy Use'!AH76-'E-electricity'!AH20)*'Coal Consumption Structure '!AH20</f>
        <v>3458465660552.8809</v>
      </c>
      <c r="AI20" s="230">
        <f>('Energy Use'!AI76-'E-electricity'!AI20)*'Coal Consumption Structure '!AI20</f>
        <v>3424314273609.2876</v>
      </c>
      <c r="AJ20" s="230">
        <f>('Energy Use'!AJ76-'E-electricity'!AJ20)*'Coal Consumption Structure '!AJ20</f>
        <v>3391727747277.6001</v>
      </c>
      <c r="AK20" s="230">
        <f>('Energy Use'!AK76-'E-electricity'!AK20)*'Coal Consumption Structure '!AK20</f>
        <v>3361212718637.7505</v>
      </c>
      <c r="AL20" s="230">
        <f>('Energy Use'!AL76-'E-electricity'!AL20)*'Coal Consumption Structure '!AL20</f>
        <v>3333259177241.6821</v>
      </c>
      <c r="AM20" s="230">
        <f>('Energy Use'!AM76-'E-electricity'!AM20)*'Coal Consumption Structure '!AM20</f>
        <v>3308344037307.1382</v>
      </c>
      <c r="AN20" s="230">
        <f>('Energy Use'!AN76-'E-electricity'!AN20)*'Coal Consumption Structure '!AN20</f>
        <v>3286935416953.7417</v>
      </c>
      <c r="AO20" s="230">
        <f>('Energy Use'!AO76-'E-electricity'!AO20)*'Coal Consumption Structure '!AO20</f>
        <v>3269497612159.6851</v>
      </c>
      <c r="AP20" s="230">
        <f>('Energy Use'!AP76-'E-electricity'!AP20)*'Coal Consumption Structure '!AP20</f>
        <v>3256496773038.7617</v>
      </c>
      <c r="AQ20" s="230">
        <f>('Energy Use'!AQ76-'E-electricity'!AQ20)*'Coal Consumption Structure '!AQ20</f>
        <v>3247322702931.019</v>
      </c>
      <c r="AR20" s="133" t="str">
        <f>VLOOKUP($A20,'Sector Match'!$A$1:$B$43,2,0)</f>
        <v>pulp paper and printing 17T18</v>
      </c>
    </row>
    <row r="21" spans="1:44" x14ac:dyDescent="0.25">
      <c r="A21" s="74" t="s">
        <v>20</v>
      </c>
      <c r="B21" s="230">
        <f>('Energy Use'!B77-'E-electricity'!B21)*'Coal Consumption Structure '!B21</f>
        <v>3138941685000.0005</v>
      </c>
      <c r="C21" s="230">
        <f>('Energy Use'!C77-'E-electricity'!C21)*'Coal Consumption Structure '!C21</f>
        <v>2238926547000</v>
      </c>
      <c r="D21" s="230">
        <f>('Energy Use'!D77-'E-electricity'!D21)*'Coal Consumption Structure '!D21</f>
        <v>2470940808941.2949</v>
      </c>
      <c r="E21" s="230">
        <f>('Energy Use'!E77-'E-electricity'!E21)*'Coal Consumption Structure '!E21</f>
        <v>2487879295073.5024</v>
      </c>
      <c r="F21" s="230">
        <f>('Energy Use'!F77-'E-electricity'!F21)*'Coal Consumption Structure '!F21</f>
        <v>2539757313344.4741</v>
      </c>
      <c r="G21" s="230">
        <f>('Energy Use'!G77-'E-electricity'!G21)*'Coal Consumption Structure '!G21</f>
        <v>2569072868949.979</v>
      </c>
      <c r="H21" s="230">
        <f>('Energy Use'!H77-'E-electricity'!H21)*'Coal Consumption Structure '!H21</f>
        <v>2622653051331.0015</v>
      </c>
      <c r="I21" s="230">
        <f>('Energy Use'!I77-'E-electricity'!I21)*'Coal Consumption Structure '!I21</f>
        <v>2696122625277.4507</v>
      </c>
      <c r="J21" s="230">
        <f>('Energy Use'!J77-'E-electricity'!J21)*'Coal Consumption Structure '!J21</f>
        <v>2770815603020.5107</v>
      </c>
      <c r="K21" s="230">
        <f>('Energy Use'!K77-'E-electricity'!K21)*'Coal Consumption Structure '!K21</f>
        <v>2844326079414.041</v>
      </c>
      <c r="L21" s="230">
        <f>('Energy Use'!L77-'E-electricity'!L21)*'Coal Consumption Structure '!L21</f>
        <v>2913999732904.5127</v>
      </c>
      <c r="M21" s="230">
        <f>('Energy Use'!M77-'E-electricity'!M21)*'Coal Consumption Structure '!M21</f>
        <v>2976957179689.5508</v>
      </c>
      <c r="N21" s="230">
        <f>('Energy Use'!N77-'E-electricity'!N21)*'Coal Consumption Structure '!N21</f>
        <v>3034312547517.2085</v>
      </c>
      <c r="O21" s="230">
        <f>('Energy Use'!O77-'E-electricity'!O21)*'Coal Consumption Structure '!O21</f>
        <v>3082319137037.1606</v>
      </c>
      <c r="P21" s="230">
        <f>('Energy Use'!P77-'E-electricity'!P21)*'Coal Consumption Structure '!P21</f>
        <v>3121368061389.3154</v>
      </c>
      <c r="Q21" s="230">
        <f>('Energy Use'!Q77-'E-electricity'!Q21)*'Coal Consumption Structure '!Q21</f>
        <v>3151976544972.3501</v>
      </c>
      <c r="R21" s="230">
        <f>('Energy Use'!R77-'E-electricity'!R21)*'Coal Consumption Structure '!R21</f>
        <v>3174768864908.979</v>
      </c>
      <c r="S21" s="230">
        <f>('Energy Use'!S77-'E-electricity'!S21)*'Coal Consumption Structure '!S21</f>
        <v>3196219051673.7104</v>
      </c>
      <c r="T21" s="230">
        <f>('Energy Use'!T77-'E-electricity'!T21)*'Coal Consumption Structure '!T21</f>
        <v>3211002422096.1587</v>
      </c>
      <c r="U21" s="230">
        <f>('Energy Use'!U77-'E-electricity'!U21)*'Coal Consumption Structure '!U21</f>
        <v>3219520384923.9604</v>
      </c>
      <c r="V21" s="230">
        <f>('Energy Use'!V77-'E-electricity'!V21)*'Coal Consumption Structure '!V21</f>
        <v>3222218219665.668</v>
      </c>
      <c r="W21" s="230">
        <f>('Energy Use'!W77-'E-electricity'!W21)*'Coal Consumption Structure '!W21</f>
        <v>3219576266426.1152</v>
      </c>
      <c r="X21" s="230">
        <f>('Energy Use'!X77-'E-electricity'!X21)*'Coal Consumption Structure '!X21</f>
        <v>3212101490641.2637</v>
      </c>
      <c r="Y21" s="230">
        <f>('Energy Use'!Y77-'E-electricity'!Y21)*'Coal Consumption Structure '!Y21</f>
        <v>3200319581991.1021</v>
      </c>
      <c r="Z21" s="230">
        <f>('Energy Use'!Z77-'E-electricity'!Z21)*'Coal Consumption Structure '!Z21</f>
        <v>3184767714370.5718</v>
      </c>
      <c r="AA21" s="230">
        <f>('Energy Use'!AA77-'E-electricity'!AA21)*'Coal Consumption Structure '!AA21</f>
        <v>3165988062361.5811</v>
      </c>
      <c r="AB21" s="230">
        <f>('Energy Use'!AB77-'E-electricity'!AB21)*'Coal Consumption Structure '!AB21</f>
        <v>3144522140210.6743</v>
      </c>
      <c r="AC21" s="230">
        <f>('Energy Use'!AC77-'E-electricity'!AC21)*'Coal Consumption Structure '!AC21</f>
        <v>3120906002675.9316</v>
      </c>
      <c r="AD21" s="230">
        <f>('Energy Use'!AD77-'E-electricity'!AD21)*'Coal Consumption Structure '!AD21</f>
        <v>3095666323831.0107</v>
      </c>
      <c r="AE21" s="230">
        <f>('Energy Use'!AE77-'E-electricity'!AE21)*'Coal Consumption Structure '!AE21</f>
        <v>3069317350359.7378</v>
      </c>
      <c r="AF21" s="230">
        <f>('Energy Use'!AF77-'E-electricity'!AF21)*'Coal Consumption Structure '!AF21</f>
        <v>3042358710213.7661</v>
      </c>
      <c r="AG21" s="230">
        <f>('Energy Use'!AG77-'E-electricity'!AG21)*'Coal Consumption Structure '!AG21</f>
        <v>3015274045755.0239</v>
      </c>
      <c r="AH21" s="230">
        <f>('Energy Use'!AH77-'E-electricity'!AH21)*'Coal Consumption Structure '!AH21</f>
        <v>2988530432562.502</v>
      </c>
      <c r="AI21" s="230">
        <f>('Energy Use'!AI77-'E-electricity'!AI21)*'Coal Consumption Structure '!AI21</f>
        <v>2962578540759.9209</v>
      </c>
      <c r="AJ21" s="230">
        <f>('Energy Use'!AJ77-'E-electricity'!AJ21)*'Coal Consumption Structure '!AJ21</f>
        <v>2937853494775.1201</v>
      </c>
      <c r="AK21" s="230">
        <f>('Energy Use'!AK77-'E-electricity'!AK21)*'Coal Consumption Structure '!AK21</f>
        <v>2914776389608.0884</v>
      </c>
      <c r="AL21" s="230">
        <f>('Energy Use'!AL77-'E-electricity'!AL21)*'Coal Consumption Structure '!AL21</f>
        <v>2893756426701.9521</v>
      </c>
      <c r="AM21" s="230">
        <f>('Energy Use'!AM77-'E-electricity'!AM21)*'Coal Consumption Structure '!AM21</f>
        <v>2875193640149.5264</v>
      </c>
      <c r="AN21" s="230">
        <f>('Energy Use'!AN77-'E-electricity'!AN21)*'Coal Consumption Structure '!AN21</f>
        <v>2859482194048.415</v>
      </c>
      <c r="AO21" s="230">
        <f>('Energy Use'!AO77-'E-electricity'!AO21)*'Coal Consumption Structure '!AO21</f>
        <v>2847014244234.9702</v>
      </c>
      <c r="AP21" s="230">
        <f>('Energy Use'!AP77-'E-electricity'!AP21)*'Coal Consumption Structure '!AP21</f>
        <v>2838184372366.7505</v>
      </c>
      <c r="AQ21" s="230">
        <f>('Energy Use'!AQ77-'E-electricity'!AQ21)*'Coal Consumption Structure '!AQ21</f>
        <v>2832447332246.561</v>
      </c>
      <c r="AR21" s="133" t="str">
        <f>VLOOKUP($A21,'Sector Match'!$A$1:$B$43,2,0)</f>
        <v>pulp paper and printing 17T18</v>
      </c>
    </row>
    <row r="22" spans="1:44" x14ac:dyDescent="0.25">
      <c r="A22" s="74" t="s">
        <v>21</v>
      </c>
      <c r="B22" s="230">
        <f>('Energy Use'!B78-'E-electricity'!B22)*'Coal Consumption Structure '!B22</f>
        <v>324299469506021.5</v>
      </c>
      <c r="C22" s="230">
        <f>('Energy Use'!C78-'E-electricity'!C22)*'Coal Consumption Structure '!C22</f>
        <v>214628005579656.88</v>
      </c>
      <c r="D22" s="230">
        <f>('Energy Use'!D78-'E-electricity'!D22)*'Coal Consumption Structure '!D22</f>
        <v>211615457268584.19</v>
      </c>
      <c r="E22" s="230">
        <f>('Energy Use'!E78-'E-electricity'!E22)*'Coal Consumption Structure '!E22</f>
        <v>225296588827338.81</v>
      </c>
      <c r="F22" s="230">
        <f>('Energy Use'!F78-'E-electricity'!F22)*'Coal Consumption Structure '!F22</f>
        <v>243024572332413.03</v>
      </c>
      <c r="G22" s="230">
        <f>('Energy Use'!G78-'E-electricity'!G22)*'Coal Consumption Structure '!G22</f>
        <v>253704866047430.28</v>
      </c>
      <c r="H22" s="230">
        <f>('Energy Use'!H78-'E-electricity'!H22)*'Coal Consumption Structure '!H22</f>
        <v>264672740864766.91</v>
      </c>
      <c r="I22" s="230">
        <f>('Energy Use'!I78-'E-electricity'!I22)*'Coal Consumption Structure '!I22</f>
        <v>269865574936461.69</v>
      </c>
      <c r="J22" s="230">
        <f>('Energy Use'!J78-'E-electricity'!J22)*'Coal Consumption Structure '!J22</f>
        <v>275029093954760.25</v>
      </c>
      <c r="K22" s="230">
        <f>('Energy Use'!K78-'E-electricity'!K22)*'Coal Consumption Structure '!K22</f>
        <v>280163337980663.13</v>
      </c>
      <c r="L22" s="230">
        <f>('Energy Use'!L78-'E-electricity'!L22)*'Coal Consumption Structure '!L22</f>
        <v>285268347062096.5</v>
      </c>
      <c r="M22" s="230">
        <f>('Energy Use'!M78-'E-electricity'!M22)*'Coal Consumption Structure '!M22</f>
        <v>290344161233912.38</v>
      </c>
      <c r="N22" s="230">
        <f>('Energy Use'!N78-'E-electricity'!N22)*'Coal Consumption Structure '!N22</f>
        <v>290243185626902.69</v>
      </c>
      <c r="O22" s="230">
        <f>('Energy Use'!O78-'E-electricity'!O22)*'Coal Consumption Structure '!O22</f>
        <v>290141056385253.56</v>
      </c>
      <c r="P22" s="230">
        <f>('Energy Use'!P78-'E-electricity'!P22)*'Coal Consumption Structure '!P22</f>
        <v>290037774814104.81</v>
      </c>
      <c r="Q22" s="230">
        <f>('Energy Use'!Q78-'E-electricity'!Q22)*'Coal Consumption Structure '!Q22</f>
        <v>289933342218291.88</v>
      </c>
      <c r="R22" s="230">
        <f>('Energy Use'!R78-'E-electricity'!R22)*'Coal Consumption Structure '!R22</f>
        <v>289827759902345.44</v>
      </c>
      <c r="S22" s="230">
        <f>('Energy Use'!S78-'E-electricity'!S22)*'Coal Consumption Structure '!S22</f>
        <v>286434330409640.88</v>
      </c>
      <c r="T22" s="230">
        <f>('Energy Use'!T78-'E-electricity'!T22)*'Coal Consumption Structure '!T22</f>
        <v>283043323855087.88</v>
      </c>
      <c r="U22" s="230">
        <f>('Energy Use'!U78-'E-electricity'!U22)*'Coal Consumption Structure '!U22</f>
        <v>279654739502592.97</v>
      </c>
      <c r="V22" s="230">
        <f>('Energy Use'!V78-'E-electricity'!V22)*'Coal Consumption Structure '!V22</f>
        <v>276268576616129.13</v>
      </c>
      <c r="W22" s="230">
        <f>('Energy Use'!W78-'E-electricity'!W22)*'Coal Consumption Structure '!W22</f>
        <v>272884834459735.38</v>
      </c>
      <c r="X22" s="230">
        <f>('Energy Use'!X78-'E-electricity'!X22)*'Coal Consumption Structure '!X22</f>
        <v>266632090294845.44</v>
      </c>
      <c r="Y22" s="230">
        <f>('Energy Use'!Y78-'E-electricity'!Y22)*'Coal Consumption Structure '!Y22</f>
        <v>260383864451408.66</v>
      </c>
      <c r="Z22" s="230">
        <f>('Energy Use'!Z78-'E-electricity'!Z22)*'Coal Consumption Structure '!Z22</f>
        <v>254140155551069.56</v>
      </c>
      <c r="AA22" s="230">
        <f>('Energy Use'!AA78-'E-electricity'!AA22)*'Coal Consumption Structure '!AA22</f>
        <v>247900962215596.91</v>
      </c>
      <c r="AB22" s="230">
        <f>('Energy Use'!AB78-'E-electricity'!AB22)*'Coal Consumption Structure '!AB22</f>
        <v>241666283066883.34</v>
      </c>
      <c r="AC22" s="230">
        <f>('Energy Use'!AC78-'E-electricity'!AC22)*'Coal Consumption Structure '!AC22</f>
        <v>235436116726946.25</v>
      </c>
      <c r="AD22" s="230">
        <f>('Energy Use'!AD78-'E-electricity'!AD22)*'Coal Consumption Structure '!AD22</f>
        <v>229210461817926.81</v>
      </c>
      <c r="AE22" s="230">
        <f>('Energy Use'!AE78-'E-electricity'!AE22)*'Coal Consumption Structure '!AE22</f>
        <v>222989316962090.5</v>
      </c>
      <c r="AF22" s="230">
        <f>('Energy Use'!AF78-'E-electricity'!AF22)*'Coal Consumption Structure '!AF22</f>
        <v>216772680781826.94</v>
      </c>
      <c r="AG22" s="230">
        <f>('Energy Use'!AG78-'E-electricity'!AG22)*'Coal Consumption Structure '!AG22</f>
        <v>210560551899649.84</v>
      </c>
      <c r="AH22" s="230">
        <f>('Energy Use'!AH78-'E-electricity'!AH22)*'Coal Consumption Structure '!AH22</f>
        <v>205170323905340.09</v>
      </c>
      <c r="AI22" s="230">
        <f>('Energy Use'!AI78-'E-electricity'!AI22)*'Coal Consumption Structure '!AI22</f>
        <v>199784001957099.78</v>
      </c>
      <c r="AJ22" s="230">
        <f>('Energy Use'!AJ78-'E-electricity'!AJ22)*'Coal Consumption Structure '!AJ22</f>
        <v>194401584861285.69</v>
      </c>
      <c r="AK22" s="230">
        <f>('Energy Use'!AK78-'E-electricity'!AK22)*'Coal Consumption Structure '!AK22</f>
        <v>189023071424362.22</v>
      </c>
      <c r="AL22" s="230">
        <f>('Energy Use'!AL78-'E-electricity'!AL22)*'Coal Consumption Structure '!AL22</f>
        <v>183648460452901.5</v>
      </c>
      <c r="AM22" s="230">
        <f>('Energy Use'!AM78-'E-electricity'!AM22)*'Coal Consumption Structure '!AM22</f>
        <v>178011342470560.31</v>
      </c>
      <c r="AN22" s="230">
        <f>('Energy Use'!AN78-'E-electricity'!AN22)*'Coal Consumption Structure '!AN22</f>
        <v>172378319789473.13</v>
      </c>
      <c r="AO22" s="230">
        <f>('Energy Use'!AO78-'E-electricity'!AO22)*'Coal Consumption Structure '!AO22</f>
        <v>166749391156648.34</v>
      </c>
      <c r="AP22" s="230">
        <f>('Energy Use'!AP78-'E-electricity'!AP22)*'Coal Consumption Structure '!AP22</f>
        <v>161124555319207.13</v>
      </c>
      <c r="AQ22" s="230">
        <f>('Energy Use'!AQ78-'E-electricity'!AQ22)*'Coal Consumption Structure '!AQ22</f>
        <v>155449705905118.06</v>
      </c>
      <c r="AR22" s="133" t="str">
        <f>VLOOKUP($A22,'Sector Match'!$A$1:$B$43,2,0)</f>
        <v>refined petroleum and coke 19</v>
      </c>
    </row>
    <row r="23" spans="1:44" x14ac:dyDescent="0.25">
      <c r="A23" s="74" t="s">
        <v>1</v>
      </c>
      <c r="B23" s="230">
        <f>('Energy Use'!B79-'E-electricity'!B23)*'Coal Consumption Structure '!B23</f>
        <v>2331260721556566</v>
      </c>
      <c r="C23" s="230">
        <f>('Energy Use'!C79-'E-electricity'!C23)*'Coal Consumption Structure '!C23</f>
        <v>2348684287200951.5</v>
      </c>
      <c r="D23" s="230">
        <f>('Energy Use'!D79-'E-electricity'!D23)*'Coal Consumption Structure '!D23</f>
        <v>2342662985017207.5</v>
      </c>
      <c r="E23" s="230">
        <f>('Energy Use'!E79-'E-electricity'!E23)*'Coal Consumption Structure '!E23</f>
        <v>2586865490349290.5</v>
      </c>
      <c r="F23" s="230">
        <f>('Energy Use'!F79-'E-electricity'!F23)*'Coal Consumption Structure '!F23</f>
        <v>2841470679456432.5</v>
      </c>
      <c r="G23" s="230">
        <f>('Energy Use'!G79-'E-electricity'!G23)*'Coal Consumption Structure '!G23</f>
        <v>2993124695394377</v>
      </c>
      <c r="H23" s="230">
        <f>('Energy Use'!H79-'E-electricity'!H23)*'Coal Consumption Structure '!H23</f>
        <v>3147558001582643.5</v>
      </c>
      <c r="I23" s="230">
        <f>('Energy Use'!I79-'E-electricity'!I23)*'Coal Consumption Structure '!I23</f>
        <v>3252820149555224.5</v>
      </c>
      <c r="J23" s="230">
        <f>('Energy Use'!J79-'E-electricity'!J23)*'Coal Consumption Structure '!J23</f>
        <v>3357436458866423</v>
      </c>
      <c r="K23" s="230">
        <f>('Energy Use'!K79-'E-electricity'!K23)*'Coal Consumption Structure '!K23</f>
        <v>3461408197463866</v>
      </c>
      <c r="L23" s="230">
        <f>('Energy Use'!L79-'E-electricity'!L23)*'Coal Consumption Structure '!L23</f>
        <v>3564736632724823.5</v>
      </c>
      <c r="M23" s="230">
        <f>('Energy Use'!M79-'E-electricity'!M23)*'Coal Consumption Structure '!M23</f>
        <v>3667423031456203.5</v>
      </c>
      <c r="N23" s="230">
        <f>('Energy Use'!N79-'E-electricity'!N23)*'Coal Consumption Structure '!N23</f>
        <v>3724828797294002</v>
      </c>
      <c r="O23" s="230">
        <f>('Energy Use'!O79-'E-electricity'!O23)*'Coal Consumption Structure '!O23</f>
        <v>3781981183039346</v>
      </c>
      <c r="P23" s="230">
        <f>('Energy Use'!P79-'E-electricity'!P23)*'Coal Consumption Structure '!P23</f>
        <v>3838880536302091</v>
      </c>
      <c r="Q23" s="230">
        <f>('Energy Use'!Q79-'E-electricity'!Q23)*'Coal Consumption Structure '!Q23</f>
        <v>3895527204585260</v>
      </c>
      <c r="R23" s="230">
        <f>('Energy Use'!R79-'E-electricity'!R23)*'Coal Consumption Structure '!R23</f>
        <v>3951921535285045.5</v>
      </c>
      <c r="S23" s="230">
        <f>('Energy Use'!S79-'E-electricity'!S23)*'Coal Consumption Structure '!S23</f>
        <v>3983399386444632</v>
      </c>
      <c r="T23" s="230">
        <f>('Energy Use'!T79-'E-electricity'!T23)*'Coal Consumption Structure '!T23</f>
        <v>4014844613104318.5</v>
      </c>
      <c r="U23" s="230">
        <f>('Energy Use'!U79-'E-electricity'!U23)*'Coal Consumption Structure '!U23</f>
        <v>4046257228986809.5</v>
      </c>
      <c r="V23" s="230">
        <f>('Energy Use'!V79-'E-electricity'!V23)*'Coal Consumption Structure '!V23</f>
        <v>4077637247813294.5</v>
      </c>
      <c r="W23" s="230">
        <f>('Energy Use'!W79-'E-electricity'!W23)*'Coal Consumption Structure '!W23</f>
        <v>4108984683303451.5</v>
      </c>
      <c r="X23" s="230">
        <f>('Energy Use'!X79-'E-electricity'!X23)*'Coal Consumption Structure '!X23</f>
        <v>4122038013710251.5</v>
      </c>
      <c r="Y23" s="230">
        <f>('Energy Use'!Y79-'E-electricity'!Y23)*'Coal Consumption Structure '!Y23</f>
        <v>4135076921779449</v>
      </c>
      <c r="Z23" s="230">
        <f>('Energy Use'!Z79-'E-electricity'!Z23)*'Coal Consumption Structure '!Z23</f>
        <v>4148101413691685</v>
      </c>
      <c r="AA23" s="230">
        <f>('Energy Use'!AA79-'E-electricity'!AA23)*'Coal Consumption Structure '!AA23</f>
        <v>4161111495626913</v>
      </c>
      <c r="AB23" s="230">
        <f>('Energy Use'!AB79-'E-electricity'!AB23)*'Coal Consumption Structure '!AB23</f>
        <v>4174107173764407.5</v>
      </c>
      <c r="AC23" s="230">
        <f>('Energy Use'!AC79-'E-electricity'!AC23)*'Coal Consumption Structure '!AC23</f>
        <v>4171450418257321</v>
      </c>
      <c r="AD23" s="230">
        <f>('Energy Use'!AD79-'E-electricity'!AD23)*'Coal Consumption Structure '!AD23</f>
        <v>4168794816824870</v>
      </c>
      <c r="AE23" s="230">
        <f>('Energy Use'!AE79-'E-electricity'!AE23)*'Coal Consumption Structure '!AE23</f>
        <v>4166140369178813</v>
      </c>
      <c r="AF23" s="230">
        <f>('Energy Use'!AF79-'E-electricity'!AF23)*'Coal Consumption Structure '!AF23</f>
        <v>4163487075030938</v>
      </c>
      <c r="AG23" s="230">
        <f>('Energy Use'!AG79-'E-electricity'!AG23)*'Coal Consumption Structure '!AG23</f>
        <v>4160834934093055.5</v>
      </c>
      <c r="AH23" s="230">
        <f>('Energy Use'!AH79-'E-electricity'!AH23)*'Coal Consumption Structure '!AH23</f>
        <v>4144011612644398.5</v>
      </c>
      <c r="AI23" s="230">
        <f>('Energy Use'!AI79-'E-electricity'!AI23)*'Coal Consumption Structure '!AI23</f>
        <v>4127203547817914.5</v>
      </c>
      <c r="AJ23" s="230">
        <f>('Energy Use'!AJ79-'E-electricity'!AJ23)*'Coal Consumption Structure '!AJ23</f>
        <v>4110410733453855.5</v>
      </c>
      <c r="AK23" s="230">
        <f>('Energy Use'!AK79-'E-electricity'!AK23)*'Coal Consumption Structure '!AK23</f>
        <v>4093633163393144.5</v>
      </c>
      <c r="AL23" s="230">
        <f>('Energy Use'!AL79-'E-electricity'!AL23)*'Coal Consumption Structure '!AL23</f>
        <v>4076870831477377</v>
      </c>
      <c r="AM23" s="230">
        <f>('Energy Use'!AM79-'E-electricity'!AM23)*'Coal Consumption Structure '!AM23</f>
        <v>4057525757756563.5</v>
      </c>
      <c r="AN23" s="230">
        <f>('Energy Use'!AN79-'E-electricity'!AN23)*'Coal Consumption Structure '!AN23</f>
        <v>4038198498159891</v>
      </c>
      <c r="AO23" s="230">
        <f>('Energy Use'!AO79-'E-electricity'!AO23)*'Coal Consumption Structure '!AO23</f>
        <v>4018889045452387</v>
      </c>
      <c r="AP23" s="230">
        <f>('Energy Use'!AP79-'E-electricity'!AP23)*'Coal Consumption Structure '!AP23</f>
        <v>3999597392399868</v>
      </c>
      <c r="AQ23" s="230">
        <f>('Energy Use'!AQ79-'E-electricity'!AQ23)*'Coal Consumption Structure '!AQ23</f>
        <v>3978855904003645.5</v>
      </c>
      <c r="AR23" s="133" t="str">
        <f>VLOOKUP($A23,'Sector Match'!$A$1:$B$43,2,0)</f>
        <v>chemicals 20</v>
      </c>
    </row>
    <row r="24" spans="1:44" x14ac:dyDescent="0.25">
      <c r="A24" s="74" t="s">
        <v>22</v>
      </c>
      <c r="B24" s="230">
        <f>('Energy Use'!B80-'E-electricity'!B24)*'Coal Consumption Structure '!B24</f>
        <v>99932236387500</v>
      </c>
      <c r="C24" s="230">
        <f>('Energy Use'!C80-'E-electricity'!C24)*'Coal Consumption Structure '!C24</f>
        <v>84404197432500</v>
      </c>
      <c r="D24" s="230">
        <f>('Energy Use'!D80-'E-electricity'!D24)*'Coal Consumption Structure '!D24</f>
        <v>101874366870067.5</v>
      </c>
      <c r="E24" s="230">
        <f>('Energy Use'!E80-'E-electricity'!E24)*'Coal Consumption Structure '!E24</f>
        <v>101060106522736.02</v>
      </c>
      <c r="F24" s="230">
        <f>('Energy Use'!F80-'E-electricity'!F24)*'Coal Consumption Structure '!F24</f>
        <v>104371341836451.55</v>
      </c>
      <c r="G24" s="230">
        <f>('Energy Use'!G80-'E-electricity'!G24)*'Coal Consumption Structure '!G24</f>
        <v>108122915747741.7</v>
      </c>
      <c r="H24" s="230">
        <f>('Energy Use'!H80-'E-electricity'!H24)*'Coal Consumption Structure '!H24</f>
        <v>112996656910781.91</v>
      </c>
      <c r="I24" s="230">
        <f>('Energy Use'!I80-'E-electricity'!I24)*'Coal Consumption Structure '!I24</f>
        <v>117666413809106.34</v>
      </c>
      <c r="J24" s="230">
        <f>('Energy Use'!J80-'E-electricity'!J24)*'Coal Consumption Structure '!J24</f>
        <v>121333297493274.14</v>
      </c>
      <c r="K24" s="230">
        <f>('Energy Use'!K80-'E-electricity'!K24)*'Coal Consumption Structure '!K24</f>
        <v>124284302862733.97</v>
      </c>
      <c r="L24" s="230">
        <f>('Energy Use'!L80-'E-electricity'!L24)*'Coal Consumption Structure '!L24</f>
        <v>126861427323443.97</v>
      </c>
      <c r="M24" s="230">
        <f>('Energy Use'!M80-'E-electricity'!M24)*'Coal Consumption Structure '!M24</f>
        <v>129445862900446.47</v>
      </c>
      <c r="N24" s="230">
        <f>('Energy Use'!N80-'E-electricity'!N24)*'Coal Consumption Structure '!N24</f>
        <v>132509283663072.81</v>
      </c>
      <c r="O24" s="230">
        <f>('Energy Use'!O80-'E-electricity'!O24)*'Coal Consumption Structure '!O24</f>
        <v>135944760943078.88</v>
      </c>
      <c r="P24" s="230">
        <f>('Energy Use'!P80-'E-electricity'!P24)*'Coal Consumption Structure '!P24</f>
        <v>139694721721006.63</v>
      </c>
      <c r="Q24" s="230">
        <f>('Energy Use'!Q80-'E-electricity'!Q24)*'Coal Consumption Structure '!Q24</f>
        <v>143695174907720.19</v>
      </c>
      <c r="R24" s="230">
        <f>('Energy Use'!R80-'E-electricity'!R24)*'Coal Consumption Structure '!R24</f>
        <v>147874182025609.41</v>
      </c>
      <c r="S24" s="230">
        <f>('Energy Use'!S80-'E-electricity'!S24)*'Coal Consumption Structure '!S24</f>
        <v>152419885302264.78</v>
      </c>
      <c r="T24" s="230">
        <f>('Energy Use'!T80-'E-electricity'!T24)*'Coal Consumption Structure '!T24</f>
        <v>157067176341606.97</v>
      </c>
      <c r="U24" s="230">
        <f>('Energy Use'!U80-'E-electricity'!U24)*'Coal Consumption Structure '!U24</f>
        <v>161802773086127.16</v>
      </c>
      <c r="V24" s="230">
        <f>('Energy Use'!V80-'E-electricity'!V24)*'Coal Consumption Structure '!V24</f>
        <v>166611659823321.75</v>
      </c>
      <c r="W24" s="230">
        <f>('Energy Use'!W80-'E-electricity'!W24)*'Coal Consumption Structure '!W24</f>
        <v>171477015107284.97</v>
      </c>
      <c r="X24" s="230">
        <f>('Energy Use'!X80-'E-electricity'!X24)*'Coal Consumption Structure '!X24</f>
        <v>176380155411897</v>
      </c>
      <c r="Y24" s="230">
        <f>('Energy Use'!Y80-'E-electricity'!Y24)*'Coal Consumption Structure '!Y24</f>
        <v>181300497564270.69</v>
      </c>
      <c r="Z24" s="230">
        <f>('Energy Use'!Z80-'E-electricity'!Z24)*'Coal Consumption Structure '!Z24</f>
        <v>186215543115550.22</v>
      </c>
      <c r="AA24" s="230">
        <f>('Energy Use'!AA80-'E-electricity'!AA24)*'Coal Consumption Structure '!AA24</f>
        <v>191100887853422.84</v>
      </c>
      <c r="AB24" s="230">
        <f>('Energy Use'!AB80-'E-electricity'!AB24)*'Coal Consumption Structure '!AB24</f>
        <v>195930259634683.88</v>
      </c>
      <c r="AC24" s="230">
        <f>('Energy Use'!AC80-'E-electricity'!AC24)*'Coal Consumption Structure '!AC24</f>
        <v>200675587604935.06</v>
      </c>
      <c r="AD24" s="230">
        <f>('Energy Use'!AD80-'E-electricity'!AD24)*'Coal Consumption Structure '!AD24</f>
        <v>205307105664559.69</v>
      </c>
      <c r="AE24" s="230">
        <f>('Energy Use'!AE80-'E-electricity'!AE24)*'Coal Consumption Structure '!AE24</f>
        <v>209793492725230.63</v>
      </c>
      <c r="AF24" s="230">
        <f>('Energy Use'!AF80-'E-electricity'!AF24)*'Coal Consumption Structure '!AF24</f>
        <v>214102051870771.5</v>
      </c>
      <c r="AG24" s="230">
        <f>('Energy Use'!AG80-'E-electricity'!AG24)*'Coal Consumption Structure '!AG24</f>
        <v>218198929984169.81</v>
      </c>
      <c r="AH24" s="230">
        <f>('Energy Use'!AH80-'E-electricity'!AH24)*'Coal Consumption Structure '!AH24</f>
        <v>222049378725762.78</v>
      </c>
      <c r="AI24" s="230">
        <f>('Energy Use'!AI80-'E-electricity'!AI24)*'Coal Consumption Structure '!AI24</f>
        <v>225618056947019.03</v>
      </c>
      <c r="AJ24" s="230">
        <f>('Energy Use'!AJ80-'E-electricity'!AJ24)*'Coal Consumption Structure '!AJ24</f>
        <v>228869373705110.66</v>
      </c>
      <c r="AK24" s="230">
        <f>('Energy Use'!AK80-'E-electricity'!AK24)*'Coal Consumption Structure '!AK24</f>
        <v>231767870015984.81</v>
      </c>
      <c r="AL24" s="230">
        <f>('Energy Use'!AL80-'E-electricity'!AL24)*'Coal Consumption Structure '!AL24</f>
        <v>234278636363886.63</v>
      </c>
      <c r="AM24" s="230">
        <f>('Energy Use'!AM80-'E-electricity'!AM24)*'Coal Consumption Structure '!AM24</f>
        <v>236367761795064.06</v>
      </c>
      <c r="AN24" s="230">
        <f>('Energy Use'!AN80-'E-electricity'!AN24)*'Coal Consumption Structure '!AN24</f>
        <v>238002809190488.56</v>
      </c>
      <c r="AO24" s="230">
        <f>('Energy Use'!AO80-'E-electricity'!AO24)*'Coal Consumption Structure '!AO24</f>
        <v>239153310070676.81</v>
      </c>
      <c r="AP24" s="230">
        <f>('Energy Use'!AP80-'E-electricity'!AP24)*'Coal Consumption Structure '!AP24</f>
        <v>239791271074064.47</v>
      </c>
      <c r="AQ24" s="230">
        <f>('Energy Use'!AQ80-'E-electricity'!AQ24)*'Coal Consumption Structure '!AQ24</f>
        <v>239811584469629.06</v>
      </c>
      <c r="AR24" s="133">
        <f>VLOOKUP($A24,'Sector Match'!$A$1:$B$43,2,0)</f>
        <v>0</v>
      </c>
    </row>
    <row r="25" spans="1:44" x14ac:dyDescent="0.25">
      <c r="A25" s="74" t="s">
        <v>23</v>
      </c>
      <c r="B25" s="230">
        <f>('Energy Use'!B81-'E-electricity'!B25)*'Coal Consumption Structure '!B25</f>
        <v>125218772811000</v>
      </c>
      <c r="C25" s="230">
        <f>('Energy Use'!C81-'E-electricity'!C25)*'Coal Consumption Structure '!C25</f>
        <v>105148990798500</v>
      </c>
      <c r="D25" s="230">
        <f>('Energy Use'!D81-'E-electricity'!D25)*'Coal Consumption Structure '!D25</f>
        <v>109201075978079.83</v>
      </c>
      <c r="E25" s="230">
        <f>('Energy Use'!E81-'E-electricity'!E25)*'Coal Consumption Structure '!E25</f>
        <v>113188748331150.5</v>
      </c>
      <c r="F25" s="230">
        <f>('Energy Use'!F81-'E-electricity'!F25)*'Coal Consumption Structure '!F25</f>
        <v>117423956275189.23</v>
      </c>
      <c r="G25" s="230">
        <f>('Energy Use'!G81-'E-electricity'!G25)*'Coal Consumption Structure '!G25</f>
        <v>122977295194545.16</v>
      </c>
      <c r="H25" s="230">
        <f>('Energy Use'!H81-'E-electricity'!H25)*'Coal Consumption Structure '!H25</f>
        <v>130385732128486.58</v>
      </c>
      <c r="I25" s="230">
        <f>('Energy Use'!I81-'E-electricity'!I25)*'Coal Consumption Structure '!I25</f>
        <v>137841928626236.16</v>
      </c>
      <c r="J25" s="230">
        <f>('Energy Use'!J81-'E-electricity'!J25)*'Coal Consumption Structure '!J25</f>
        <v>144106526909457.53</v>
      </c>
      <c r="K25" s="230">
        <f>('Energy Use'!K81-'E-electricity'!K25)*'Coal Consumption Structure '!K25</f>
        <v>149176467150477.31</v>
      </c>
      <c r="L25" s="230">
        <f>('Energy Use'!L81-'E-electricity'!L25)*'Coal Consumption Structure '!L25</f>
        <v>153106862343273.34</v>
      </c>
      <c r="M25" s="230">
        <f>('Energy Use'!M81-'E-electricity'!M25)*'Coal Consumption Structure '!M25</f>
        <v>156001934454998.97</v>
      </c>
      <c r="N25" s="230">
        <f>('Energy Use'!N81-'E-electricity'!N25)*'Coal Consumption Structure '!N25</f>
        <v>158161765894906.81</v>
      </c>
      <c r="O25" s="230">
        <f>('Energy Use'!O81-'E-electricity'!O25)*'Coal Consumption Structure '!O25</f>
        <v>159580571420300.31</v>
      </c>
      <c r="P25" s="230">
        <f>('Energy Use'!P81-'E-electricity'!P25)*'Coal Consumption Structure '!P25</f>
        <v>160423148083150.56</v>
      </c>
      <c r="Q25" s="230">
        <f>('Energy Use'!Q81-'E-electricity'!Q25)*'Coal Consumption Structure '!Q25</f>
        <v>160865932346088.34</v>
      </c>
      <c r="R25" s="230">
        <f>('Energy Use'!R81-'E-electricity'!R25)*'Coal Consumption Structure '!R25</f>
        <v>161091517465829.78</v>
      </c>
      <c r="S25" s="230">
        <f>('Energy Use'!S81-'E-electricity'!S25)*'Coal Consumption Structure '!S25</f>
        <v>161520362995092.5</v>
      </c>
      <c r="T25" s="230">
        <f>('Energy Use'!T81-'E-electricity'!T25)*'Coal Consumption Structure '!T25</f>
        <v>161919091572003.16</v>
      </c>
      <c r="U25" s="230">
        <f>('Energy Use'!U81-'E-electricity'!U25)*'Coal Consumption Structure '!U25</f>
        <v>162288256140640.44</v>
      </c>
      <c r="V25" s="230">
        <f>('Energy Use'!V81-'E-electricity'!V25)*'Coal Consumption Structure '!V25</f>
        <v>162628433224018.81</v>
      </c>
      <c r="W25" s="230">
        <f>('Energy Use'!W81-'E-electricity'!W25)*'Coal Consumption Structure '!W25</f>
        <v>162940221702513.31</v>
      </c>
      <c r="X25" s="230">
        <f>('Energy Use'!X81-'E-electricity'!X25)*'Coal Consumption Structure '!X25</f>
        <v>163224241597398.69</v>
      </c>
      <c r="Y25" s="230">
        <f>('Energy Use'!Y81-'E-electricity'!Y25)*'Coal Consumption Structure '!Y25</f>
        <v>163481132862406.81</v>
      </c>
      <c r="Z25" s="230">
        <f>('Energy Use'!Z81-'E-electricity'!Z25)*'Coal Consumption Structure '!Z25</f>
        <v>163711554186084.19</v>
      </c>
      <c r="AA25" s="230">
        <f>('Energy Use'!AA81-'E-electricity'!AA25)*'Coal Consumption Structure '!AA25</f>
        <v>163916181807595.16</v>
      </c>
      <c r="AB25" s="230">
        <f>('Energy Use'!AB81-'E-electricity'!AB25)*'Coal Consumption Structure '!AB25</f>
        <v>164095708348487.03</v>
      </c>
      <c r="AC25" s="230">
        <f>('Energy Use'!AC81-'E-electricity'!AC25)*'Coal Consumption Structure '!AC25</f>
        <v>164250841662803.53</v>
      </c>
      <c r="AD25" s="230">
        <f>('Energy Use'!AD81-'E-electricity'!AD25)*'Coal Consumption Structure '!AD25</f>
        <v>164382303707792.41</v>
      </c>
      <c r="AE25" s="230">
        <f>('Energy Use'!AE81-'E-electricity'!AE25)*'Coal Consumption Structure '!AE25</f>
        <v>164490829437322.09</v>
      </c>
      <c r="AF25" s="230">
        <f>('Energy Use'!AF81-'E-electricity'!AF25)*'Coal Consumption Structure '!AF25</f>
        <v>164577165719983.84</v>
      </c>
      <c r="AG25" s="230">
        <f>('Energy Use'!AG81-'E-electricity'!AG25)*'Coal Consumption Structure '!AG25</f>
        <v>164642070283731.38</v>
      </c>
      <c r="AH25" s="230">
        <f>('Energy Use'!AH81-'E-electricity'!AH25)*'Coal Consumption Structure '!AH25</f>
        <v>164686310688761.09</v>
      </c>
      <c r="AI25" s="230">
        <f>('Energy Use'!AI81-'E-electricity'!AI25)*'Coal Consumption Structure '!AI25</f>
        <v>164710663330221.84</v>
      </c>
      <c r="AJ25" s="230">
        <f>('Energy Use'!AJ81-'E-electricity'!AJ25)*'Coal Consumption Structure '!AJ25</f>
        <v>164715912472203.69</v>
      </c>
      <c r="AK25" s="230">
        <f>('Energy Use'!AK81-'E-electricity'!AK25)*'Coal Consumption Structure '!AK25</f>
        <v>164702849314331.81</v>
      </c>
      <c r="AL25" s="230">
        <f>('Energy Use'!AL81-'E-electricity'!AL25)*'Coal Consumption Structure '!AL25</f>
        <v>164672271092169.16</v>
      </c>
      <c r="AM25" s="230">
        <f>('Energy Use'!AM81-'E-electricity'!AM25)*'Coal Consumption Structure '!AM25</f>
        <v>164624980212511.59</v>
      </c>
      <c r="AN25" s="230">
        <f>('Energy Use'!AN81-'E-electricity'!AN25)*'Coal Consumption Structure '!AN25</f>
        <v>164561783424540.81</v>
      </c>
      <c r="AO25" s="230">
        <f>('Energy Use'!AO81-'E-electricity'!AO25)*'Coal Consumption Structure '!AO25</f>
        <v>164483491027692.44</v>
      </c>
      <c r="AP25" s="230">
        <f>('Energy Use'!AP81-'E-electricity'!AP25)*'Coal Consumption Structure '!AP25</f>
        <v>164390916116979.06</v>
      </c>
      <c r="AQ25" s="230">
        <f>('Energy Use'!AQ81-'E-electricity'!AQ25)*'Coal Consumption Structure '!AQ25</f>
        <v>164230020820054.16</v>
      </c>
      <c r="AR25" s="133" t="str">
        <f>VLOOKUP($A25,'Sector Match'!$A$1:$B$43,2,0)</f>
        <v>chemicals 20</v>
      </c>
    </row>
    <row r="26" spans="1:44" x14ac:dyDescent="0.25">
      <c r="A26" s="74" t="s">
        <v>24</v>
      </c>
      <c r="B26" s="230">
        <f>('Energy Use'!B82-'E-electricity'!B26)*'Coal Consumption Structure '!B26</f>
        <v>53653680217500.008</v>
      </c>
      <c r="C26" s="230">
        <f>('Energy Use'!C82-'E-electricity'!C26)*'Coal Consumption Structure '!C26</f>
        <v>44214632566500</v>
      </c>
      <c r="D26" s="230">
        <f>('Energy Use'!D82-'E-electricity'!D26)*'Coal Consumption Structure '!D26</f>
        <v>41674364998245.109</v>
      </c>
      <c r="E26" s="230">
        <f>('Energy Use'!E82-'E-electricity'!E26)*'Coal Consumption Structure '!E26</f>
        <v>45693807276939.539</v>
      </c>
      <c r="F26" s="230">
        <f>('Energy Use'!F82-'E-electricity'!F26)*'Coal Consumption Structure '!F26</f>
        <v>46424331520224.539</v>
      </c>
      <c r="G26" s="230">
        <f>('Energy Use'!G82-'E-electricity'!G26)*'Coal Consumption Structure '!G26</f>
        <v>47301519026167</v>
      </c>
      <c r="H26" s="230">
        <f>('Energy Use'!H82-'E-electricity'!H26)*'Coal Consumption Structure '!H26</f>
        <v>48620301501247.828</v>
      </c>
      <c r="I26" s="230">
        <f>('Energy Use'!I82-'E-electricity'!I26)*'Coal Consumption Structure '!I26</f>
        <v>49997996685521.133</v>
      </c>
      <c r="J26" s="230">
        <f>('Energy Use'!J82-'E-electricity'!J26)*'Coal Consumption Structure '!J26</f>
        <v>51086052261029.234</v>
      </c>
      <c r="K26" s="230">
        <f>('Energy Use'!K82-'E-electricity'!K26)*'Coal Consumption Structure '!K26</f>
        <v>51867284867157.773</v>
      </c>
      <c r="L26" s="230">
        <f>('Energy Use'!L82-'E-electricity'!L26)*'Coal Consumption Structure '!L26</f>
        <v>52330243698150.063</v>
      </c>
      <c r="M26" s="230">
        <f>('Energy Use'!M82-'E-electricity'!M26)*'Coal Consumption Structure '!M26</f>
        <v>52469473582686.625</v>
      </c>
      <c r="N26" s="230">
        <f>('Energy Use'!N82-'E-electricity'!N26)*'Coal Consumption Structure '!N26</f>
        <v>52442488828909.367</v>
      </c>
      <c r="O26" s="230">
        <f>('Energy Use'!O82-'E-electricity'!O26)*'Coal Consumption Structure '!O26</f>
        <v>52159623847810.211</v>
      </c>
      <c r="P26" s="230">
        <f>('Energy Use'!P82-'E-electricity'!P26)*'Coal Consumption Structure '!P26</f>
        <v>51689422392909.984</v>
      </c>
      <c r="Q26" s="230">
        <f>('Energy Use'!Q82-'E-electricity'!Q26)*'Coal Consumption Structure '!Q26</f>
        <v>51100656607831.547</v>
      </c>
      <c r="R26" s="230">
        <f>('Energy Use'!R82-'E-electricity'!R26)*'Coal Consumption Structure '!R26</f>
        <v>50460361147936.633</v>
      </c>
      <c r="S26" s="230">
        <f>('Energy Use'!S82-'E-electricity'!S26)*'Coal Consumption Structure '!S26</f>
        <v>49998272015334.617</v>
      </c>
      <c r="T26" s="230">
        <f>('Energy Use'!T82-'E-electricity'!T26)*'Coal Consumption Structure '!T26</f>
        <v>49546481058061.984</v>
      </c>
      <c r="U26" s="230">
        <f>('Energy Use'!U82-'E-electricity'!U26)*'Coal Consumption Structure '!U26</f>
        <v>49105255924073.234</v>
      </c>
      <c r="V26" s="230">
        <f>('Energy Use'!V82-'E-electricity'!V26)*'Coal Consumption Structure '!V26</f>
        <v>48674853220087.672</v>
      </c>
      <c r="W26" s="230">
        <f>('Energy Use'!W82-'E-electricity'!W26)*'Coal Consumption Structure '!W26</f>
        <v>48255519362678.781</v>
      </c>
      <c r="X26" s="230">
        <f>('Energy Use'!X82-'E-electricity'!X26)*'Coal Consumption Structure '!X26</f>
        <v>47847491438648.008</v>
      </c>
      <c r="Y26" s="230">
        <f>('Energy Use'!Y82-'E-electricity'!Y26)*'Coal Consumption Structure '!Y26</f>
        <v>47450998073953.953</v>
      </c>
      <c r="Z26" s="230">
        <f>('Energy Use'!Z82-'E-electricity'!Z26)*'Coal Consumption Structure '!Z26</f>
        <v>47066260310656.578</v>
      </c>
      <c r="AA26" s="230">
        <f>('Energy Use'!AA82-'E-electricity'!AA26)*'Coal Consumption Structure '!AA26</f>
        <v>46693492491525.133</v>
      </c>
      <c r="AB26" s="230">
        <f>('Energy Use'!AB82-'E-electricity'!AB26)*'Coal Consumption Structure '!AB26</f>
        <v>46332903152147.289</v>
      </c>
      <c r="AC26" s="230">
        <f>('Energy Use'!AC82-'E-electricity'!AC26)*'Coal Consumption Structure '!AC26</f>
        <v>45984695920564.234</v>
      </c>
      <c r="AD26" s="230">
        <f>('Energy Use'!AD82-'E-electricity'!AD26)*'Coal Consumption Structure '!AD26</f>
        <v>45649070424648.453</v>
      </c>
      <c r="AE26" s="230">
        <f>('Energy Use'!AE82-'E-electricity'!AE26)*'Coal Consumption Structure '!AE26</f>
        <v>45326223207629.852</v>
      </c>
      <c r="AF26" s="230">
        <f>('Energy Use'!AF82-'E-electricity'!AF26)*'Coal Consumption Structure '!AF26</f>
        <v>45016348652367.148</v>
      </c>
      <c r="AG26" s="230">
        <f>('Energy Use'!AG82-'E-electricity'!AG26)*'Coal Consumption Structure '!AG26</f>
        <v>44719639915155.703</v>
      </c>
      <c r="AH26" s="230">
        <f>('Energy Use'!AH82-'E-electricity'!AH26)*'Coal Consumption Structure '!AH26</f>
        <v>44436289870057.914</v>
      </c>
      <c r="AI26" s="230">
        <f>('Energy Use'!AI82-'E-electricity'!AI26)*'Coal Consumption Structure '!AI26</f>
        <v>44166492064943.359</v>
      </c>
      <c r="AJ26" s="230">
        <f>('Energy Use'!AJ82-'E-electricity'!AJ26)*'Coal Consumption Structure '!AJ26</f>
        <v>43910441690625.438</v>
      </c>
      <c r="AK26" s="230">
        <f>('Energy Use'!AK82-'E-electricity'!AK26)*'Coal Consumption Structure '!AK26</f>
        <v>43668336564691.336</v>
      </c>
      <c r="AL26" s="230">
        <f>('Energy Use'!AL82-'E-electricity'!AL26)*'Coal Consumption Structure '!AL26</f>
        <v>43440378131834.688</v>
      </c>
      <c r="AM26" s="230">
        <f>('Energy Use'!AM82-'E-electricity'!AM26)*'Coal Consumption Structure '!AM26</f>
        <v>43226772482720.656</v>
      </c>
      <c r="AN26" s="230">
        <f>('Energy Use'!AN82-'E-electricity'!AN26)*'Coal Consumption Structure '!AN26</f>
        <v>43027731393641.055</v>
      </c>
      <c r="AO26" s="230">
        <f>('Energy Use'!AO82-'E-electricity'!AO26)*'Coal Consumption Structure '!AO26</f>
        <v>42843473389453.359</v>
      </c>
      <c r="AP26" s="230">
        <f>('Energy Use'!AP82-'E-electricity'!AP26)*'Coal Consumption Structure '!AP26</f>
        <v>42674224832546.578</v>
      </c>
      <c r="AQ26" s="230">
        <f>('Energy Use'!AQ82-'E-electricity'!AQ26)*'Coal Consumption Structure '!AQ26</f>
        <v>42505984847094.891</v>
      </c>
      <c r="AR26" s="133" t="str">
        <f>VLOOKUP($A26,'Sector Match'!$A$1:$B$43,2,0)</f>
        <v>rubber and plastic products 22</v>
      </c>
    </row>
    <row r="27" spans="1:44" x14ac:dyDescent="0.25">
      <c r="A27" s="74" t="s">
        <v>25</v>
      </c>
      <c r="B27" s="230">
        <f>('Energy Use'!B83-'E-electricity'!B27)*'Coal Consumption Structure '!B27</f>
        <v>4404210816680231</v>
      </c>
      <c r="C27" s="230">
        <f>('Energy Use'!C83-'E-electricity'!C27)*'Coal Consumption Structure '!C27</f>
        <v>4575946248071597</v>
      </c>
      <c r="D27" s="230">
        <f>('Energy Use'!D83-'E-electricity'!D27)*'Coal Consumption Structure '!D27</f>
        <v>4338136437821664.5</v>
      </c>
      <c r="E27" s="230">
        <f>('Energy Use'!E83-'E-electricity'!E27)*'Coal Consumption Structure '!E27</f>
        <v>4412535591501324.5</v>
      </c>
      <c r="F27" s="230">
        <f>('Energy Use'!F83-'E-electricity'!F27)*'Coal Consumption Structure '!F27</f>
        <v>4545635363012046</v>
      </c>
      <c r="G27" s="230">
        <f>('Energy Use'!G83-'E-electricity'!G27)*'Coal Consumption Structure '!G27</f>
        <v>4561698252544094</v>
      </c>
      <c r="H27" s="230">
        <f>('Energy Use'!H83-'E-electricity'!H27)*'Coal Consumption Structure '!H27</f>
        <v>4586153131389481</v>
      </c>
      <c r="I27" s="230">
        <f>('Energy Use'!I83-'E-electricity'!I27)*'Coal Consumption Structure '!I27</f>
        <v>4631412838428510</v>
      </c>
      <c r="J27" s="230">
        <f>('Energy Use'!J83-'E-electricity'!J27)*'Coal Consumption Structure '!J27</f>
        <v>4676365558893384</v>
      </c>
      <c r="K27" s="230">
        <f>('Energy Use'!K83-'E-electricity'!K27)*'Coal Consumption Structure '!K27</f>
        <v>4721011870309747</v>
      </c>
      <c r="L27" s="230">
        <f>('Energy Use'!L83-'E-electricity'!L27)*'Coal Consumption Structure '!L27</f>
        <v>4765352349861571</v>
      </c>
      <c r="M27" s="230">
        <f>('Energy Use'!M83-'E-electricity'!M27)*'Coal Consumption Structure '!M27</f>
        <v>4809387574391161</v>
      </c>
      <c r="N27" s="230">
        <f>('Energy Use'!N83-'E-electricity'!N27)*'Coal Consumption Structure '!N27</f>
        <v>4745750699667581</v>
      </c>
      <c r="O27" s="230">
        <f>('Energy Use'!O83-'E-electricity'!O27)*'Coal Consumption Structure '!O27</f>
        <v>4682332282046953</v>
      </c>
      <c r="P27" s="230">
        <f>('Energy Use'!P83-'E-electricity'!P27)*'Coal Consumption Structure '!P27</f>
        <v>4619132054633514</v>
      </c>
      <c r="Q27" s="230">
        <f>('Energy Use'!Q83-'E-electricity'!Q27)*'Coal Consumption Structure '!Q27</f>
        <v>4556149750637266</v>
      </c>
      <c r="R27" s="230">
        <f>('Energy Use'!R83-'E-electricity'!R27)*'Coal Consumption Structure '!R27</f>
        <v>4493385103373974.5</v>
      </c>
      <c r="S27" s="230">
        <f>('Energy Use'!S83-'E-electricity'!S27)*'Coal Consumption Structure '!S27</f>
        <v>4414416935319542</v>
      </c>
      <c r="T27" s="230">
        <f>('Energy Use'!T83-'E-electricity'!T27)*'Coal Consumption Structure '!T27</f>
        <v>4335520070443301</v>
      </c>
      <c r="U27" s="230">
        <f>('Energy Use'!U83-'E-electricity'!U27)*'Coal Consumption Structure '!U27</f>
        <v>4256694479567637.5</v>
      </c>
      <c r="V27" s="230">
        <f>('Energy Use'!V83-'E-electricity'!V27)*'Coal Consumption Structure '!V27</f>
        <v>4177940133519047</v>
      </c>
      <c r="W27" s="230">
        <f>('Energy Use'!W83-'E-electricity'!W27)*'Coal Consumption Structure '!W27</f>
        <v>4099257003128125</v>
      </c>
      <c r="X27" s="230">
        <f>('Energy Use'!X83-'E-electricity'!X27)*'Coal Consumption Structure '!X27</f>
        <v>3992147905451585</v>
      </c>
      <c r="Y27" s="230">
        <f>('Energy Use'!Y83-'E-electricity'!Y27)*'Coal Consumption Structure '!Y27</f>
        <v>3885136201800498</v>
      </c>
      <c r="Z27" s="230">
        <f>('Energy Use'!Z83-'E-electricity'!Z27)*'Coal Consumption Structure '!Z27</f>
        <v>3778221852208641.5</v>
      </c>
      <c r="AA27" s="230">
        <f>('Energy Use'!AA83-'E-electricity'!AA27)*'Coal Consumption Structure '!AA27</f>
        <v>3671404816715425</v>
      </c>
      <c r="AB27" s="230">
        <f>('Energy Use'!AB83-'E-electricity'!AB27)*'Coal Consumption Structure '!AB27</f>
        <v>3564685055365887.5</v>
      </c>
      <c r="AC27" s="230">
        <f>('Energy Use'!AC83-'E-electricity'!AC27)*'Coal Consumption Structure '!AC27</f>
        <v>3481982276000098.5</v>
      </c>
      <c r="AD27" s="230">
        <f>('Energy Use'!AD83-'E-electricity'!AD27)*'Coal Consumption Structure '!AD27</f>
        <v>3399354648034867</v>
      </c>
      <c r="AE27" s="230">
        <f>('Energy Use'!AE83-'E-electricity'!AE27)*'Coal Consumption Structure '!AE27</f>
        <v>3316802140621114.5</v>
      </c>
      <c r="AF27" s="230">
        <f>('Energy Use'!AF83-'E-electricity'!AF27)*'Coal Consumption Structure '!AF27</f>
        <v>3234324722914109.5</v>
      </c>
      <c r="AG27" s="230">
        <f>('Energy Use'!AG83-'E-electricity'!AG27)*'Coal Consumption Structure '!AG27</f>
        <v>3151922364073464</v>
      </c>
      <c r="AH27" s="230">
        <f>('Energy Use'!AH83-'E-electricity'!AH27)*'Coal Consumption Structure '!AH27</f>
        <v>3101825497174064.5</v>
      </c>
      <c r="AI27" s="230">
        <f>('Energy Use'!AI83-'E-electricity'!AI27)*'Coal Consumption Structure '!AI27</f>
        <v>3051773898380608</v>
      </c>
      <c r="AJ27" s="230">
        <f>('Energy Use'!AJ83-'E-electricity'!AJ27)*'Coal Consumption Structure '!AJ27</f>
        <v>3001767549134413</v>
      </c>
      <c r="AK27" s="230">
        <f>('Energy Use'!AK83-'E-electricity'!AK27)*'Coal Consumption Structure '!AK27</f>
        <v>2951806430879414.5</v>
      </c>
      <c r="AL27" s="230">
        <f>('Energy Use'!AL83-'E-electricity'!AL27)*'Coal Consumption Structure '!AL27</f>
        <v>2901890525062159.5</v>
      </c>
      <c r="AM27" s="230">
        <f>('Energy Use'!AM83-'E-electricity'!AM27)*'Coal Consumption Structure '!AM27</f>
        <v>2876320747843653</v>
      </c>
      <c r="AN27" s="230">
        <f>('Energy Use'!AN83-'E-electricity'!AN27)*'Coal Consumption Structure '!AN27</f>
        <v>2850773710117783.5</v>
      </c>
      <c r="AO27" s="230">
        <f>('Energy Use'!AO83-'E-electricity'!AO27)*'Coal Consumption Structure '!AO27</f>
        <v>2825249402605659.5</v>
      </c>
      <c r="AP27" s="230">
        <f>('Energy Use'!AP83-'E-electricity'!AP27)*'Coal Consumption Structure '!AP27</f>
        <v>2799747816029694.5</v>
      </c>
      <c r="AQ27" s="230">
        <f>('Energy Use'!AQ83-'E-electricity'!AQ27)*'Coal Consumption Structure '!AQ27</f>
        <v>2773313515982057</v>
      </c>
      <c r="AR27" s="133" t="str">
        <f>VLOOKUP($A27,'Sector Match'!$A$1:$B$43,2,0)</f>
        <v>cement and other nonmetallic minerals 239</v>
      </c>
    </row>
    <row r="28" spans="1:44" x14ac:dyDescent="0.25">
      <c r="A28" s="74" t="s">
        <v>26</v>
      </c>
      <c r="B28" s="230">
        <f>('Energy Use'!B84-'E-electricity'!B28)*'Coal Consumption Structure '!B28</f>
        <v>1.1371233440982182E+16</v>
      </c>
      <c r="C28" s="230">
        <f>('Energy Use'!C84-'E-electricity'!C28)*'Coal Consumption Structure '!C28</f>
        <v>1.1628776576633294E+16</v>
      </c>
      <c r="D28" s="230">
        <f>('Energy Use'!D84-'E-electricity'!D28)*'Coal Consumption Structure '!D28</f>
        <v>1.1360449429058736E+16</v>
      </c>
      <c r="E28" s="230">
        <f>('Energy Use'!E84-'E-electricity'!E28)*'Coal Consumption Structure '!E28</f>
        <v>1.1953131114919456E+16</v>
      </c>
      <c r="F28" s="230">
        <f>('Energy Use'!F84-'E-electricity'!F28)*'Coal Consumption Structure '!F28</f>
        <v>1.274663717912918E+16</v>
      </c>
      <c r="G28" s="230">
        <f>('Energy Use'!G84-'E-electricity'!G28)*'Coal Consumption Structure '!G28</f>
        <v>1.3188488839401686E+16</v>
      </c>
      <c r="H28" s="230">
        <f>('Energy Use'!H84-'E-electricity'!H28)*'Coal Consumption Structure '!H28</f>
        <v>1.3647439114778008E+16</v>
      </c>
      <c r="I28" s="230">
        <f>('Energy Use'!I84-'E-electricity'!I28)*'Coal Consumption Structure '!I28</f>
        <v>1.3915129707296882E+16</v>
      </c>
      <c r="J28" s="230">
        <f>('Energy Use'!J84-'E-electricity'!J28)*'Coal Consumption Structure '!J28</f>
        <v>1.4181306510485482E+16</v>
      </c>
      <c r="K28" s="230">
        <f>('Energy Use'!K84-'E-electricity'!K28)*'Coal Consumption Structure '!K28</f>
        <v>1.444597164557497E+16</v>
      </c>
      <c r="L28" s="230">
        <f>('Energy Use'!L84-'E-electricity'!L28)*'Coal Consumption Structure '!L28</f>
        <v>1.4709127232795734E+16</v>
      </c>
      <c r="M28" s="230">
        <f>('Energy Use'!M84-'E-electricity'!M28)*'Coal Consumption Structure '!M28</f>
        <v>1.497077539137738E+16</v>
      </c>
      <c r="N28" s="230">
        <f>('Energy Use'!N84-'E-electricity'!N28)*'Coal Consumption Structure '!N28</f>
        <v>1.4965509916469284E+16</v>
      </c>
      <c r="O28" s="230">
        <f>('Energy Use'!O84-'E-electricity'!O28)*'Coal Consumption Structure '!O28</f>
        <v>1.496018527427959E+16</v>
      </c>
      <c r="P28" s="230">
        <f>('Energy Use'!P84-'E-electricity'!P28)*'Coal Consumption Structure '!P28</f>
        <v>1.4954801532819848E+16</v>
      </c>
      <c r="Q28" s="230">
        <f>('Energy Use'!Q84-'E-electricity'!Q28)*'Coal Consumption Structure '!Q28</f>
        <v>1.4949358760078296E+16</v>
      </c>
      <c r="R28" s="230">
        <f>('Energy Use'!R84-'E-electricity'!R28)*'Coal Consumption Structure '!R28</f>
        <v>1.4943857024019866E+16</v>
      </c>
      <c r="S28" s="230">
        <f>('Energy Use'!S84-'E-electricity'!S28)*'Coal Consumption Structure '!S28</f>
        <v>1.4768831856223954E+16</v>
      </c>
      <c r="T28" s="230">
        <f>('Energy Use'!T84-'E-electricity'!T28)*'Coal Consumption Structure '!T28</f>
        <v>1.459393295267282E+16</v>
      </c>
      <c r="U28" s="230">
        <f>('Energy Use'!U84-'E-electricity'!U28)*'Coal Consumption Structure '!U28</f>
        <v>1.4419160272557602E+16</v>
      </c>
      <c r="V28" s="230">
        <f>('Energy Use'!V84-'E-electricity'!V28)*'Coal Consumption Structure '!V28</f>
        <v>1.4244513775074504E+16</v>
      </c>
      <c r="W28" s="230">
        <f>('Energy Use'!W84-'E-electricity'!W28)*'Coal Consumption Structure '!W28</f>
        <v>1.4069993419424802E+16</v>
      </c>
      <c r="X28" s="230">
        <f>('Energy Use'!X84-'E-electricity'!X28)*'Coal Consumption Structure '!X28</f>
        <v>1.3747548640988812E+16</v>
      </c>
      <c r="Y28" s="230">
        <f>('Energy Use'!Y84-'E-electricity'!Y28)*'Coal Consumption Structure '!Y28</f>
        <v>1.3425339239198132E+16</v>
      </c>
      <c r="Z28" s="230">
        <f>('Energy Use'!Z84-'E-electricity'!Z28)*'Coal Consumption Structure '!Z28</f>
        <v>1.310336513767587E+16</v>
      </c>
      <c r="AA28" s="230">
        <f>('Energy Use'!AA84-'E-electricity'!AA28)*'Coal Consumption Structure '!AA28</f>
        <v>1.2781626260054624E+16</v>
      </c>
      <c r="AB28" s="230">
        <f>('Energy Use'!AB84-'E-electricity'!AB28)*'Coal Consumption Structure '!AB28</f>
        <v>1.246012252997651E+16</v>
      </c>
      <c r="AC28" s="230">
        <f>('Energy Use'!AC84-'E-electricity'!AC28)*'Coal Consumption Structure '!AC28</f>
        <v>1.213885387109314E+16</v>
      </c>
      <c r="AD28" s="230">
        <f>('Energy Use'!AD84-'E-electricity'!AD28)*'Coal Consumption Structure '!AD28</f>
        <v>1.1817820207065644E+16</v>
      </c>
      <c r="AE28" s="230">
        <f>('Energy Use'!AE84-'E-electricity'!AE28)*'Coal Consumption Structure '!AE28</f>
        <v>1.1497021461564646E+16</v>
      </c>
      <c r="AF28" s="230">
        <f>('Energy Use'!AF84-'E-electricity'!AF28)*'Coal Consumption Structure '!AF28</f>
        <v>1.1176457558270282E+16</v>
      </c>
      <c r="AG28" s="230">
        <f>('Energy Use'!AG84-'E-electricity'!AG28)*'Coal Consumption Structure '!AG28</f>
        <v>1.0856128420872194E+16</v>
      </c>
      <c r="AH28" s="230">
        <f>('Energy Use'!AH84-'E-electricity'!AH28)*'Coal Consumption Structure '!AH28</f>
        <v>1.0578178108961806E+16</v>
      </c>
      <c r="AI28" s="230">
        <f>('Energy Use'!AI84-'E-electricity'!AI28)*'Coal Consumption Structure '!AI28</f>
        <v>1.030043124486843E+16</v>
      </c>
      <c r="AJ28" s="230">
        <f>('Energy Use'!AJ84-'E-electricity'!AJ28)*'Coal Consumption Structure '!AJ28</f>
        <v>1.002288776247026E+16</v>
      </c>
      <c r="AK28" s="230">
        <f>('Energy Use'!AK84-'E-electricity'!AK28)*'Coal Consumption Structure '!AK28</f>
        <v>9745547595653722</v>
      </c>
      <c r="AL28" s="230">
        <f>('Energy Use'!AL84-'E-electricity'!AL28)*'Coal Consumption Structure '!AL28</f>
        <v>9468410678313490</v>
      </c>
      <c r="AM28" s="230">
        <f>('Energy Use'!AM84-'E-electricity'!AM28)*'Coal Consumption Structure '!AM28</f>
        <v>9177740734271388</v>
      </c>
      <c r="AN28" s="230">
        <f>('Energy Use'!AN84-'E-electricity'!AN28)*'Coal Consumption Structure '!AN28</f>
        <v>8887284073163172</v>
      </c>
      <c r="AO28" s="230">
        <f>('Energy Use'!AO84-'E-electricity'!AO28)*'Coal Consumption Structure '!AO28</f>
        <v>8597040625592148</v>
      </c>
      <c r="AP28" s="230">
        <f>('Energy Use'!AP84-'E-electricity'!AP28)*'Coal Consumption Structure '!AP28</f>
        <v>8307010322170274</v>
      </c>
      <c r="AQ28" s="230">
        <f>('Energy Use'!AQ84-'E-electricity'!AQ28)*'Coal Consumption Structure '!AQ28</f>
        <v>8014488413043173</v>
      </c>
      <c r="AR28" s="133" t="str">
        <f>VLOOKUP($A28,'Sector Match'!$A$1:$B$43,2,0)</f>
        <v>iron and steel 241</v>
      </c>
    </row>
    <row r="29" spans="1:44" x14ac:dyDescent="0.25">
      <c r="A29" s="74" t="s">
        <v>27</v>
      </c>
      <c r="B29" s="230">
        <f>('Energy Use'!B85-'E-electricity'!B29)*'Coal Consumption Structure '!B29</f>
        <v>601671231051000.13</v>
      </c>
      <c r="C29" s="230">
        <f>('Energy Use'!C85-'E-electricity'!C29)*'Coal Consumption Structure '!C29</f>
        <v>580059756441000</v>
      </c>
      <c r="D29" s="230">
        <f>('Energy Use'!D85-'E-electricity'!D29)*'Coal Consumption Structure '!D29</f>
        <v>546958942593902.69</v>
      </c>
      <c r="E29" s="230">
        <f>('Energy Use'!E85-'E-electricity'!E29)*'Coal Consumption Structure '!E29</f>
        <v>631471298515445.63</v>
      </c>
      <c r="F29" s="230">
        <f>('Energy Use'!F85-'E-electricity'!F29)*'Coal Consumption Structure '!F29</f>
        <v>688579050375716.88</v>
      </c>
      <c r="G29" s="230">
        <f>('Energy Use'!G85-'E-electricity'!G29)*'Coal Consumption Structure '!G29</f>
        <v>727496943865491.13</v>
      </c>
      <c r="H29" s="230">
        <f>('Energy Use'!H85-'E-electricity'!H29)*'Coal Consumption Structure '!H29</f>
        <v>766751347788385.13</v>
      </c>
      <c r="I29" s="230">
        <f>('Energy Use'!I85-'E-electricity'!I29)*'Coal Consumption Structure '!I29</f>
        <v>801091398575722.25</v>
      </c>
      <c r="J29" s="230">
        <f>('Energy Use'!J85-'E-electricity'!J29)*'Coal Consumption Structure '!J29</f>
        <v>834924793052932.75</v>
      </c>
      <c r="K29" s="230">
        <f>('Energy Use'!K85-'E-electricity'!K29)*'Coal Consumption Structure '!K29</f>
        <v>868254017330691.25</v>
      </c>
      <c r="L29" s="230">
        <f>('Energy Use'!L85-'E-electricity'!L29)*'Coal Consumption Structure '!L29</f>
        <v>901081555104223.38</v>
      </c>
      <c r="M29" s="230">
        <f>('Energy Use'!M85-'E-electricity'!M29)*'Coal Consumption Structure '!M29</f>
        <v>933409887653306.38</v>
      </c>
      <c r="N29" s="230">
        <f>('Energy Use'!N85-'E-electricity'!N29)*'Coal Consumption Structure '!N29</f>
        <v>949611725866467</v>
      </c>
      <c r="O29" s="230">
        <f>('Energy Use'!O85-'E-electricity'!O29)*'Coal Consumption Structure '!O29</f>
        <v>965628544193412</v>
      </c>
      <c r="P29" s="230">
        <f>('Energy Use'!P85-'E-electricity'!P29)*'Coal Consumption Structure '!P29</f>
        <v>981460990715364.75</v>
      </c>
      <c r="Q29" s="230">
        <f>('Energy Use'!Q85-'E-electricity'!Q29)*'Coal Consumption Structure '!Q29</f>
        <v>997109713088490.25</v>
      </c>
      <c r="R29" s="230">
        <f>('Energy Use'!R85-'E-electricity'!R29)*'Coal Consumption Structure '!R29</f>
        <v>1012575358543893.8</v>
      </c>
      <c r="S29" s="230">
        <f>('Energy Use'!S85-'E-electricity'!S29)*'Coal Consumption Structure '!S29</f>
        <v>1016377000025188.8</v>
      </c>
      <c r="T29" s="230">
        <f>('Energy Use'!T85-'E-electricity'!T29)*'Coal Consumption Structure '!T29</f>
        <v>1020154888153792.5</v>
      </c>
      <c r="U29" s="230">
        <f>('Energy Use'!U85-'E-electricity'!U29)*'Coal Consumption Structure '!U29</f>
        <v>1023909040459288.9</v>
      </c>
      <c r="V29" s="230">
        <f>('Energy Use'!V85-'E-electricity'!V29)*'Coal Consumption Structure '!V29</f>
        <v>1027639474467874.5</v>
      </c>
      <c r="W29" s="230">
        <f>('Energy Use'!W85-'E-electricity'!W29)*'Coal Consumption Structure '!W29</f>
        <v>1031346207702356.1</v>
      </c>
      <c r="X29" s="230">
        <f>('Energy Use'!X85-'E-electricity'!X29)*'Coal Consumption Structure '!X29</f>
        <v>1026599977862172.4</v>
      </c>
      <c r="Y29" s="230">
        <f>('Energy Use'!Y85-'E-electricity'!Y29)*'Coal Consumption Structure '!Y29</f>
        <v>1021865643246003.3</v>
      </c>
      <c r="Z29" s="230">
        <f>('Energy Use'!Z85-'E-electricity'!Z29)*'Coal Consumption Structure '!Z29</f>
        <v>1017143195939618.3</v>
      </c>
      <c r="AA29" s="230">
        <f>('Energy Use'!AA85-'E-electricity'!AA29)*'Coal Consumption Structure '!AA29</f>
        <v>1012432628030277.5</v>
      </c>
      <c r="AB29" s="230">
        <f>('Energy Use'!AB85-'E-electricity'!AB29)*'Coal Consumption Structure '!AB29</f>
        <v>1007733931606729.8</v>
      </c>
      <c r="AC29" s="230">
        <f>('Energy Use'!AC85-'E-electricity'!AC29)*'Coal Consumption Structure '!AC29</f>
        <v>992159477169101.75</v>
      </c>
      <c r="AD29" s="230">
        <f>('Energy Use'!AD85-'E-electricity'!AD29)*'Coal Consumption Structure '!AD29</f>
        <v>976643188995632.75</v>
      </c>
      <c r="AE29" s="230">
        <f>('Energy Use'!AE85-'E-electricity'!AE29)*'Coal Consumption Structure '!AE29</f>
        <v>961185026011240.63</v>
      </c>
      <c r="AF29" s="230">
        <f>('Energy Use'!AF85-'E-electricity'!AF29)*'Coal Consumption Structure '!AF29</f>
        <v>945784947148704.88</v>
      </c>
      <c r="AG29" s="230">
        <f>('Energy Use'!AG85-'E-electricity'!AG29)*'Coal Consumption Structure '!AG29</f>
        <v>930442911348660.63</v>
      </c>
      <c r="AH29" s="230">
        <f>('Energy Use'!AH85-'E-electricity'!AH29)*'Coal Consumption Structure '!AH29</f>
        <v>907079910826451</v>
      </c>
      <c r="AI29" s="230">
        <f>('Energy Use'!AI85-'E-electricity'!AI29)*'Coal Consumption Structure '!AI29</f>
        <v>883809521322011.25</v>
      </c>
      <c r="AJ29" s="230">
        <f>('Energy Use'!AJ85-'E-electricity'!AJ29)*'Coal Consumption Structure '!AJ29</f>
        <v>860631676941240.75</v>
      </c>
      <c r="AK29" s="230">
        <f>('Energy Use'!AK85-'E-electricity'!AK29)*'Coal Consumption Structure '!AK29</f>
        <v>837546311802674.88</v>
      </c>
      <c r="AL29" s="230">
        <f>('Energy Use'!AL85-'E-electricity'!AL29)*'Coal Consumption Structure '!AL29</f>
        <v>814553360037482.63</v>
      </c>
      <c r="AM29" s="230">
        <f>('Energy Use'!AM85-'E-electricity'!AM29)*'Coal Consumption Structure '!AM29</f>
        <v>791618548283615</v>
      </c>
      <c r="AN29" s="230">
        <f>('Energy Use'!AN85-'E-electricity'!AN29)*'Coal Consumption Structure '!AN29</f>
        <v>768776166150733.13</v>
      </c>
      <c r="AO29" s="230">
        <f>('Energy Use'!AO85-'E-electricity'!AO29)*'Coal Consumption Structure '!AO29</f>
        <v>746026147701595.5</v>
      </c>
      <c r="AP29" s="230">
        <f>('Energy Use'!AP85-'E-electricity'!AP29)*'Coal Consumption Structure '!AP29</f>
        <v>723368427011617.38</v>
      </c>
      <c r="AQ29" s="230">
        <f>('Energy Use'!AQ85-'E-electricity'!AQ29)*'Coal Consumption Structure '!AQ29</f>
        <v>700558342372924.13</v>
      </c>
      <c r="AR29" s="133" t="str">
        <f>VLOOKUP($A29,'Sector Match'!$A$1:$B$43,2,0)</f>
        <v>other metals 242</v>
      </c>
    </row>
    <row r="30" spans="1:44" x14ac:dyDescent="0.25">
      <c r="A30" s="74" t="s">
        <v>28</v>
      </c>
      <c r="B30" s="230">
        <f>('Energy Use'!B86-'E-electricity'!B30)*'Coal Consumption Structure '!B30</f>
        <v>181883614786500</v>
      </c>
      <c r="C30" s="230">
        <f>('Energy Use'!C86-'E-electricity'!C30)*'Coal Consumption Structure '!C30</f>
        <v>211253553225000</v>
      </c>
      <c r="D30" s="230">
        <f>('Energy Use'!D86-'E-electricity'!D30)*'Coal Consumption Structure '!D30</f>
        <v>230914531095396.78</v>
      </c>
      <c r="E30" s="230">
        <f>('Energy Use'!E86-'E-electricity'!E30)*'Coal Consumption Structure '!E30</f>
        <v>242170272244727.69</v>
      </c>
      <c r="F30" s="230">
        <f>('Energy Use'!F86-'E-electricity'!F30)*'Coal Consumption Structure '!F30</f>
        <v>247664749429613.09</v>
      </c>
      <c r="G30" s="230">
        <f>('Energy Use'!G86-'E-electricity'!G30)*'Coal Consumption Structure '!G30</f>
        <v>252575832732497.94</v>
      </c>
      <c r="H30" s="230">
        <f>('Energy Use'!H86-'E-electricity'!H30)*'Coal Consumption Structure '!H30</f>
        <v>259778394201708.81</v>
      </c>
      <c r="I30" s="230">
        <f>('Energy Use'!I86-'E-electricity'!I30)*'Coal Consumption Structure '!I30</f>
        <v>267639029200283.31</v>
      </c>
      <c r="J30" s="230">
        <f>('Energy Use'!J86-'E-electricity'!J30)*'Coal Consumption Structure '!J30</f>
        <v>274321739811369.31</v>
      </c>
      <c r="K30" s="230">
        <f>('Energy Use'!K86-'E-electricity'!K30)*'Coal Consumption Structure '!K30</f>
        <v>279890134691988.19</v>
      </c>
      <c r="L30" s="230">
        <f>('Energy Use'!L86-'E-electricity'!L30)*'Coal Consumption Structure '!L30</f>
        <v>284435474979622.13</v>
      </c>
      <c r="M30" s="230">
        <f>('Energy Use'!M86-'E-electricity'!M30)*'Coal Consumption Structure '!M30</f>
        <v>288071939682016.94</v>
      </c>
      <c r="N30" s="230">
        <f>('Energy Use'!N86-'E-electricity'!N30)*'Coal Consumption Structure '!N30</f>
        <v>291382744024973.75</v>
      </c>
      <c r="O30" s="230">
        <f>('Energy Use'!O86-'E-electricity'!O30)*'Coal Consumption Structure '!O30</f>
        <v>294034892542662.31</v>
      </c>
      <c r="P30" s="230">
        <f>('Energy Use'!P86-'E-electricity'!P30)*'Coal Consumption Structure '!P30</f>
        <v>296143530760953.25</v>
      </c>
      <c r="Q30" s="230">
        <f>('Energy Use'!Q86-'E-electricity'!Q30)*'Coal Consumption Structure '!Q30</f>
        <v>297831162167984.94</v>
      </c>
      <c r="R30" s="230">
        <f>('Energy Use'!R86-'E-electricity'!R30)*'Coal Consumption Structure '!R30</f>
        <v>299225566222609.81</v>
      </c>
      <c r="S30" s="230">
        <f>('Energy Use'!S86-'E-electricity'!S30)*'Coal Consumption Structure '!S30</f>
        <v>301104702051262.81</v>
      </c>
      <c r="T30" s="230">
        <f>('Energy Use'!T86-'E-electricity'!T30)*'Coal Consumption Structure '!T30</f>
        <v>302833174619941.13</v>
      </c>
      <c r="U30" s="230">
        <f>('Energy Use'!U86-'E-electricity'!U30)*'Coal Consumption Structure '!U30</f>
        <v>304413959585884.31</v>
      </c>
      <c r="V30" s="230">
        <f>('Energy Use'!V86-'E-electricity'!V30)*'Coal Consumption Structure '!V30</f>
        <v>305850372032567.56</v>
      </c>
      <c r="W30" s="230">
        <f>('Energy Use'!W86-'E-electricity'!W30)*'Coal Consumption Structure '!W30</f>
        <v>307146045056461.13</v>
      </c>
      <c r="X30" s="230">
        <f>('Energy Use'!X86-'E-electricity'!X30)*'Coal Consumption Structure '!X30</f>
        <v>308304908103244.25</v>
      </c>
      <c r="Y30" s="230">
        <f>('Energy Use'!Y86-'E-electricity'!Y30)*'Coal Consumption Structure '!Y30</f>
        <v>309331165202423.13</v>
      </c>
      <c r="Z30" s="230">
        <f>('Energy Use'!Z86-'E-electricity'!Z30)*'Coal Consumption Structure '!Z30</f>
        <v>310229273241834.94</v>
      </c>
      <c r="AA30" s="230">
        <f>('Energy Use'!AA86-'E-electricity'!AA30)*'Coal Consumption Structure '!AA30</f>
        <v>311003920415354.06</v>
      </c>
      <c r="AB30" s="230">
        <f>('Energy Use'!AB86-'E-electricity'!AB30)*'Coal Consumption Structure '!AB30</f>
        <v>311660004968584.13</v>
      </c>
      <c r="AC30" s="230">
        <f>('Energy Use'!AC86-'E-electricity'!AC30)*'Coal Consumption Structure '!AC30</f>
        <v>312202614358392.19</v>
      </c>
      <c r="AD30" s="230">
        <f>('Energy Use'!AD86-'E-electricity'!AD30)*'Coal Consumption Structure '!AD30</f>
        <v>312637004932996.63</v>
      </c>
      <c r="AE30" s="230">
        <f>('Energy Use'!AE86-'E-electricity'!AE30)*'Coal Consumption Structure '!AE30</f>
        <v>312968582230104.56</v>
      </c>
      <c r="AF30" s="230">
        <f>('Energy Use'!AF86-'E-electricity'!AF30)*'Coal Consumption Structure '!AF30</f>
        <v>313202881981280.31</v>
      </c>
      <c r="AG30" s="230">
        <f>('Energy Use'!AG86-'E-electricity'!AG30)*'Coal Consumption Structure '!AG30</f>
        <v>313345551901573.44</v>
      </c>
      <c r="AH30" s="230">
        <f>('Energy Use'!AH86-'E-electricity'!AH30)*'Coal Consumption Structure '!AH30</f>
        <v>313402334334381.5</v>
      </c>
      <c r="AI30" s="230">
        <f>('Energy Use'!AI86-'E-electricity'!AI30)*'Coal Consumption Structure '!AI30</f>
        <v>313379049812755.06</v>
      </c>
      <c r="AJ30" s="230">
        <f>('Energy Use'!AJ86-'E-electricity'!AJ30)*'Coal Consumption Structure '!AJ30</f>
        <v>313281581589845.63</v>
      </c>
      <c r="AK30" s="230">
        <f>('Energy Use'!AK86-'E-electricity'!AK30)*'Coal Consumption Structure '!AK30</f>
        <v>313115861183114.94</v>
      </c>
      <c r="AL30" s="230">
        <f>('Energy Use'!AL86-'E-electricity'!AL30)*'Coal Consumption Structure '!AL30</f>
        <v>312887854969208.38</v>
      </c>
      <c r="AM30" s="230">
        <f>('Energy Use'!AM86-'E-electricity'!AM30)*'Coal Consumption Structure '!AM30</f>
        <v>312603551859213.94</v>
      </c>
      <c r="AN30" s="230">
        <f>('Energy Use'!AN86-'E-electricity'!AN30)*'Coal Consumption Structure '!AN30</f>
        <v>312268952077259.94</v>
      </c>
      <c r="AO30" s="230">
        <f>('Energy Use'!AO86-'E-electricity'!AO30)*'Coal Consumption Structure '!AO30</f>
        <v>311890057059276.88</v>
      </c>
      <c r="AP30" s="230">
        <f>('Energy Use'!AP86-'E-electricity'!AP30)*'Coal Consumption Structure '!AP30</f>
        <v>311472860483116.19</v>
      </c>
      <c r="AQ30" s="230">
        <f>('Energy Use'!AQ86-'E-electricity'!AQ30)*'Coal Consumption Structure '!AQ30</f>
        <v>310919492910133.06</v>
      </c>
      <c r="AR30" s="133" t="str">
        <f>VLOOKUP($A30,'Sector Match'!$A$1:$B$43,2,0)</f>
        <v>metal products except machinery and vehicles 25</v>
      </c>
    </row>
    <row r="31" spans="1:44" x14ac:dyDescent="0.25">
      <c r="A31" s="74" t="s">
        <v>29</v>
      </c>
      <c r="B31" s="230">
        <f>('Energy Use'!B87-'E-electricity'!B31)*'Coal Consumption Structure '!B31</f>
        <v>70023399996000</v>
      </c>
      <c r="C31" s="230">
        <f>('Energy Use'!C87-'E-electricity'!C31)*'Coal Consumption Structure '!C31</f>
        <v>114140808704999.98</v>
      </c>
      <c r="D31" s="230">
        <f>('Energy Use'!D87-'E-electricity'!D31)*'Coal Consumption Structure '!D31</f>
        <v>120062257521222.11</v>
      </c>
      <c r="E31" s="230">
        <f>('Energy Use'!E87-'E-electricity'!E31)*'Coal Consumption Structure '!E31</f>
        <v>125733703437363.58</v>
      </c>
      <c r="F31" s="230">
        <f>('Energy Use'!F87-'E-electricity'!F31)*'Coal Consumption Structure '!F31</f>
        <v>128594834669543.63</v>
      </c>
      <c r="G31" s="230">
        <f>('Energy Use'!G87-'E-electricity'!G31)*'Coal Consumption Structure '!G31</f>
        <v>131353002211604.39</v>
      </c>
      <c r="H31" s="230">
        <f>('Energy Use'!H87-'E-electricity'!H31)*'Coal Consumption Structure '!H31</f>
        <v>135359322736582.58</v>
      </c>
      <c r="I31" s="230">
        <f>('Energy Use'!I87-'E-electricity'!I31)*'Coal Consumption Structure '!I31</f>
        <v>139672904837287.88</v>
      </c>
      <c r="J31" s="230">
        <f>('Energy Use'!J87-'E-electricity'!J31)*'Coal Consumption Structure '!J31</f>
        <v>143332763225578.31</v>
      </c>
      <c r="K31" s="230">
        <f>('Energy Use'!K87-'E-electricity'!K31)*'Coal Consumption Structure '!K31</f>
        <v>146380516588821.78</v>
      </c>
      <c r="L31" s="230">
        <f>('Energy Use'!L87-'E-electricity'!L31)*'Coal Consumption Structure '!L31</f>
        <v>148874648785603.25</v>
      </c>
      <c r="M31" s="230">
        <f>('Energy Use'!M87-'E-electricity'!M31)*'Coal Consumption Structure '!M31</f>
        <v>150887434645356.19</v>
      </c>
      <c r="N31" s="230">
        <f>('Energy Use'!N87-'E-electricity'!N31)*'Coal Consumption Structure '!N31</f>
        <v>152756828693970.41</v>
      </c>
      <c r="O31" s="230">
        <f>('Energy Use'!O87-'E-electricity'!O31)*'Coal Consumption Structure '!O31</f>
        <v>154289883253708.63</v>
      </c>
      <c r="P31" s="230">
        <f>('Energy Use'!P87-'E-electricity'!P31)*'Coal Consumption Structure '!P31</f>
        <v>155546184917657.31</v>
      </c>
      <c r="Q31" s="230">
        <f>('Energy Use'!Q87-'E-electricity'!Q31)*'Coal Consumption Structure '!Q31</f>
        <v>156589346474479.56</v>
      </c>
      <c r="R31" s="230">
        <f>('Energy Use'!R87-'E-electricity'!R31)*'Coal Consumption Structure '!R31</f>
        <v>157485956511311.09</v>
      </c>
      <c r="S31" s="230">
        <f>('Energy Use'!S87-'E-electricity'!S31)*'Coal Consumption Structure '!S31</f>
        <v>158668167438745.13</v>
      </c>
      <c r="T31" s="230">
        <f>('Energy Use'!T87-'E-electricity'!T31)*'Coal Consumption Structure '!T31</f>
        <v>159778303169026.5</v>
      </c>
      <c r="U31" s="230">
        <f>('Energy Use'!U87-'E-electricity'!U31)*'Coal Consumption Structure '!U31</f>
        <v>160816536981909.44</v>
      </c>
      <c r="V31" s="230">
        <f>('Energy Use'!V87-'E-electricity'!V31)*'Coal Consumption Structure '!V31</f>
        <v>161783186789497.22</v>
      </c>
      <c r="W31" s="230">
        <f>('Energy Use'!W87-'E-electricity'!W31)*'Coal Consumption Structure '!W31</f>
        <v>162678710606733.84</v>
      </c>
      <c r="X31" s="230">
        <f>('Energy Use'!X87-'E-electricity'!X31)*'Coal Consumption Structure '!X31</f>
        <v>163503701697128.09</v>
      </c>
      <c r="Y31" s="230">
        <f>('Energy Use'!Y87-'E-electricity'!Y31)*'Coal Consumption Structure '!Y31</f>
        <v>164258883428959.19</v>
      </c>
      <c r="Z31" s="230">
        <f>('Energy Use'!Z87-'E-electricity'!Z31)*'Coal Consumption Structure '!Z31</f>
        <v>164945103877202</v>
      </c>
      <c r="AA31" s="230">
        <f>('Energy Use'!AA87-'E-electricity'!AA31)*'Coal Consumption Structure '!AA31</f>
        <v>165563330206170.41</v>
      </c>
      <c r="AB31" s="230">
        <f>('Energy Use'!AB87-'E-electricity'!AB31)*'Coal Consumption Structure '!AB31</f>
        <v>166114642867454</v>
      </c>
      <c r="AC31" s="230">
        <f>('Energy Use'!AC87-'E-electricity'!AC31)*'Coal Consumption Structure '!AC31</f>
        <v>166600229647074.09</v>
      </c>
      <c r="AD31" s="230">
        <f>('Energy Use'!AD87-'E-electricity'!AD31)*'Coal Consumption Structure '!AD31</f>
        <v>167021379595012.59</v>
      </c>
      <c r="AE31" s="230">
        <f>('Energy Use'!AE87-'E-electricity'!AE31)*'Coal Consumption Structure '!AE31</f>
        <v>167379476869288.03</v>
      </c>
      <c r="AF31" s="230">
        <f>('Energy Use'!AF87-'E-electricity'!AF31)*'Coal Consumption Structure '!AF31</f>
        <v>167675994525664.53</v>
      </c>
      <c r="AG31" s="230">
        <f>('Energy Use'!AG87-'E-electricity'!AG31)*'Coal Consumption Structure '!AG31</f>
        <v>167912488282862.22</v>
      </c>
      <c r="AH31" s="230">
        <f>('Energy Use'!AH87-'E-electricity'!AH31)*'Coal Consumption Structure '!AH31</f>
        <v>168090590291792.97</v>
      </c>
      <c r="AI31" s="230">
        <f>('Energy Use'!AI87-'E-electricity'!AI31)*'Coal Consumption Structure '!AI31</f>
        <v>168212002935932.25</v>
      </c>
      <c r="AJ31" s="230">
        <f>('Energy Use'!AJ87-'E-electricity'!AJ31)*'Coal Consumption Structure '!AJ31</f>
        <v>168278492688434.16</v>
      </c>
      <c r="AK31" s="230">
        <f>('Energy Use'!AK87-'E-electricity'!AK31)*'Coal Consumption Structure '!AK31</f>
        <v>168291884050033.63</v>
      </c>
      <c r="AL31" s="230">
        <f>('Energy Use'!AL87-'E-electricity'!AL31)*'Coal Consumption Structure '!AL31</f>
        <v>168254053590176.72</v>
      </c>
      <c r="AM31" s="230">
        <f>('Energy Use'!AM87-'E-electricity'!AM31)*'Coal Consumption Structure '!AM31</f>
        <v>168166924112174.69</v>
      </c>
      <c r="AN31" s="230">
        <f>('Energy Use'!AN87-'E-electricity'!AN31)*'Coal Consumption Structure '!AN31</f>
        <v>168032458961526.38</v>
      </c>
      <c r="AO31" s="230">
        <f>('Energy Use'!AO87-'E-electricity'!AO31)*'Coal Consumption Structure '!AO31</f>
        <v>167852656494879</v>
      </c>
      <c r="AP31" s="230">
        <f>('Energy Use'!AP87-'E-electricity'!AP31)*'Coal Consumption Structure '!AP31</f>
        <v>167629544725455.28</v>
      </c>
      <c r="AQ31" s="230">
        <f>('Energy Use'!AQ87-'E-electricity'!AQ31)*'Coal Consumption Structure '!AQ31</f>
        <v>167309004474382.13</v>
      </c>
      <c r="AR31" s="133" t="str">
        <f>VLOOKUP($A31,'Sector Match'!$A$1:$B$43,2,0)</f>
        <v>other manufacturing 31T33</v>
      </c>
    </row>
    <row r="32" spans="1:44" x14ac:dyDescent="0.25">
      <c r="A32" s="74" t="s">
        <v>30</v>
      </c>
      <c r="B32" s="230">
        <f>('Energy Use'!B88-'E-electricity'!B32)*'Coal Consumption Structure '!B32</f>
        <v>5841764923500</v>
      </c>
      <c r="C32" s="230">
        <f>('Energy Use'!C88-'E-electricity'!C32)*'Coal Consumption Structure '!C32</f>
        <v>1927810203000</v>
      </c>
      <c r="D32" s="230">
        <f>('Energy Use'!D88-'E-electricity'!D32)*'Coal Consumption Structure '!D32</f>
        <v>2037529529488.7087</v>
      </c>
      <c r="E32" s="230">
        <f>('Energy Use'!E88-'E-electricity'!E32)*'Coal Consumption Structure '!E32</f>
        <v>2230983099069.7036</v>
      </c>
      <c r="F32" s="230">
        <f>('Energy Use'!F88-'E-electricity'!F32)*'Coal Consumption Structure '!F32</f>
        <v>2302768138873.834</v>
      </c>
      <c r="G32" s="230">
        <f>('Energy Use'!G88-'E-electricity'!G32)*'Coal Consumption Structure '!G32</f>
        <v>2401085803524.1128</v>
      </c>
      <c r="H32" s="230">
        <f>('Energy Use'!H88-'E-electricity'!H32)*'Coal Consumption Structure '!H32</f>
        <v>2534789727685.6724</v>
      </c>
      <c r="I32" s="230">
        <f>('Energy Use'!I88-'E-electricity'!I32)*'Coal Consumption Structure '!I32</f>
        <v>2671210245549.8213</v>
      </c>
      <c r="J32" s="230">
        <f>('Energy Use'!J88-'E-electricity'!J32)*'Coal Consumption Structure '!J32</f>
        <v>2789305877982.0156</v>
      </c>
      <c r="K32" s="230">
        <f>('Energy Use'!K88-'E-electricity'!K32)*'Coal Consumption Structure '!K32</f>
        <v>2890980331379.3726</v>
      </c>
      <c r="L32" s="230">
        <f>('Energy Use'!L88-'E-electricity'!L32)*'Coal Consumption Structure '!L32</f>
        <v>2979161481532.9829</v>
      </c>
      <c r="M32" s="230">
        <f>('Energy Use'!M88-'E-electricity'!M32)*'Coal Consumption Structure '!M32</f>
        <v>3057608316627.0205</v>
      </c>
      <c r="N32" s="230">
        <f>('Energy Use'!N88-'E-electricity'!N32)*'Coal Consumption Structure '!N32</f>
        <v>3135251103501.5566</v>
      </c>
      <c r="O32" s="230">
        <f>('Energy Use'!O88-'E-electricity'!O32)*'Coal Consumption Structure '!O32</f>
        <v>3208754183653.7744</v>
      </c>
      <c r="P32" s="230">
        <f>('Energy Use'!P88-'E-electricity'!P32)*'Coal Consumption Structure '!P32</f>
        <v>3279192059031.4268</v>
      </c>
      <c r="Q32" s="230">
        <f>('Energy Use'!Q88-'E-electricity'!Q32)*'Coal Consumption Structure '!Q32</f>
        <v>3347774471720.021</v>
      </c>
      <c r="R32" s="230">
        <f>('Energy Use'!R88-'E-electricity'!R32)*'Coal Consumption Structure '!R32</f>
        <v>3415836807473.9868</v>
      </c>
      <c r="S32" s="230">
        <f>('Energy Use'!S88-'E-electricity'!S32)*'Coal Consumption Structure '!S32</f>
        <v>3492575936182.9097</v>
      </c>
      <c r="T32" s="230">
        <f>('Energy Use'!T88-'E-electricity'!T32)*'Coal Consumption Structure '!T32</f>
        <v>3570361841421.6055</v>
      </c>
      <c r="U32" s="230">
        <f>('Energy Use'!U88-'E-electricity'!U32)*'Coal Consumption Structure '!U32</f>
        <v>3648944868018.4106</v>
      </c>
      <c r="V32" s="230">
        <f>('Energy Use'!V88-'E-electricity'!V32)*'Coal Consumption Structure '!V32</f>
        <v>3728053433825.5254</v>
      </c>
      <c r="W32" s="230">
        <f>('Energy Use'!W88-'E-electricity'!W32)*'Coal Consumption Structure '!W32</f>
        <v>3807393600314.23</v>
      </c>
      <c r="X32" s="230">
        <f>('Energy Use'!X88-'E-electricity'!X32)*'Coal Consumption Structure '!X32</f>
        <v>3886648860682.1284</v>
      </c>
      <c r="Y32" s="230">
        <f>('Energy Use'!Y88-'E-electricity'!Y32)*'Coal Consumption Structure '!Y32</f>
        <v>3965480173269.5063</v>
      </c>
      <c r="Z32" s="230">
        <f>('Energy Use'!Z88-'E-electricity'!Z32)*'Coal Consumption Structure '!Z32</f>
        <v>4043526268121.0845</v>
      </c>
      <c r="AA32" s="230">
        <f>('Energy Use'!AA88-'E-electricity'!AA32)*'Coal Consumption Structure '!AA32</f>
        <v>4120404253986.2778</v>
      </c>
      <c r="AB32" s="230">
        <f>('Energy Use'!AB88-'E-electricity'!AB32)*'Coal Consumption Structure '!AB32</f>
        <v>4195710551848.6025</v>
      </c>
      <c r="AC32" s="230">
        <f>('Energy Use'!AC88-'E-electricity'!AC32)*'Coal Consumption Structure '!AC32</f>
        <v>4269022179141.2588</v>
      </c>
      <c r="AD32" s="230">
        <f>('Energy Use'!AD88-'E-electricity'!AD32)*'Coal Consumption Structure '!AD32</f>
        <v>4339898406077.3481</v>
      </c>
      <c r="AE32" s="230">
        <f>('Energy Use'!AE88-'E-electricity'!AE32)*'Coal Consumption Structure '!AE32</f>
        <v>4407882801943.876</v>
      </c>
      <c r="AF32" s="230">
        <f>('Energy Use'!AF88-'E-electricity'!AF32)*'Coal Consumption Structure '!AF32</f>
        <v>4472505684741.3301</v>
      </c>
      <c r="AG32" s="230">
        <f>('Energy Use'!AG88-'E-electricity'!AG32)*'Coal Consumption Structure '!AG32</f>
        <v>4533286982172.6396</v>
      </c>
      <c r="AH32" s="230">
        <f>('Energy Use'!AH88-'E-electricity'!AH32)*'Coal Consumption Structure '!AH32</f>
        <v>4589739505698.0088</v>
      </c>
      <c r="AI32" s="230">
        <f>('Energy Use'!AI88-'E-electricity'!AI32)*'Coal Consumption Structure '!AI32</f>
        <v>4641372632201.958</v>
      </c>
      <c r="AJ32" s="230">
        <f>('Energy Use'!AJ88-'E-electricity'!AJ32)*'Coal Consumption Structure '!AJ32</f>
        <v>4687696379822.1416</v>
      </c>
      <c r="AK32" s="230">
        <f>('Energy Use'!AK88-'E-electricity'!AK32)*'Coal Consumption Structure '!AK32</f>
        <v>4728225855753.0537</v>
      </c>
      <c r="AL32" s="230">
        <f>('Energy Use'!AL88-'E-electricity'!AL32)*'Coal Consumption Structure '!AL32</f>
        <v>4762486044485.0293</v>
      </c>
      <c r="AM32" s="230">
        <f>('Energy Use'!AM88-'E-electricity'!AM32)*'Coal Consumption Structure '!AM32</f>
        <v>4790016895127.4014</v>
      </c>
      <c r="AN32" s="230">
        <f>('Energy Use'!AN88-'E-electricity'!AN32)*'Coal Consumption Structure '!AN32</f>
        <v>4810378656388.4502</v>
      </c>
      <c r="AO32" s="230">
        <f>('Energy Use'!AO88-'E-electricity'!AO32)*'Coal Consumption Structure '!AO32</f>
        <v>4823157397674.3594</v>
      </c>
      <c r="AP32" s="230">
        <f>('Energy Use'!AP88-'E-electricity'!AP32)*'Coal Consumption Structure '!AP32</f>
        <v>4827970644884.9541</v>
      </c>
      <c r="AQ32" s="230">
        <f>('Energy Use'!AQ88-'E-electricity'!AQ32)*'Coal Consumption Structure '!AQ32</f>
        <v>4822843570631.1855</v>
      </c>
      <c r="AR32" s="133" t="str">
        <f>VLOOKUP($A32,'Sector Match'!$A$1:$B$43,2,0)</f>
        <v>glass and glass products 231</v>
      </c>
    </row>
    <row r="33" spans="1:44" x14ac:dyDescent="0.25">
      <c r="A33" s="74" t="s">
        <v>31</v>
      </c>
      <c r="B33" s="230">
        <f>('Energy Use'!B89-'E-electricity'!B33)*'Coal Consumption Structure '!B33</f>
        <v>8350140447000</v>
      </c>
      <c r="C33" s="230">
        <f>('Energy Use'!C89-'E-electricity'!C33)*'Coal Consumption Structure '!C33</f>
        <v>6480664558500</v>
      </c>
      <c r="D33" s="230">
        <f>('Energy Use'!D89-'E-electricity'!D33)*'Coal Consumption Structure '!D33</f>
        <v>6250022916085.4678</v>
      </c>
      <c r="E33" s="230">
        <f>('Energy Use'!E89-'E-electricity'!E33)*'Coal Consumption Structure '!E33</f>
        <v>7127778522939.6016</v>
      </c>
      <c r="F33" s="230">
        <f>('Energy Use'!F89-'E-electricity'!F33)*'Coal Consumption Structure '!F33</f>
        <v>7777517799032.124</v>
      </c>
      <c r="G33" s="230">
        <f>('Energy Use'!G89-'E-electricity'!G33)*'Coal Consumption Structure '!G33</f>
        <v>8177996941983.665</v>
      </c>
      <c r="H33" s="230">
        <f>('Energy Use'!H89-'E-electricity'!H33)*'Coal Consumption Structure '!H33</f>
        <v>8584603850141.9424</v>
      </c>
      <c r="I33" s="230">
        <f>('Energy Use'!I89-'E-electricity'!I33)*'Coal Consumption Structure '!I33</f>
        <v>8794049022864.1289</v>
      </c>
      <c r="J33" s="230">
        <f>('Energy Use'!J89-'E-electricity'!J33)*'Coal Consumption Structure '!J33</f>
        <v>9001036544191.3965</v>
      </c>
      <c r="K33" s="230">
        <f>('Energy Use'!K89-'E-electricity'!K33)*'Coal Consumption Structure '!K33</f>
        <v>9205577003447.2754</v>
      </c>
      <c r="L33" s="230">
        <f>('Energy Use'!L89-'E-electricity'!L33)*'Coal Consumption Structure '!L33</f>
        <v>9407680979848.8477</v>
      </c>
      <c r="M33" s="230">
        <f>('Energy Use'!M89-'E-electricity'!M33)*'Coal Consumption Structure '!M33</f>
        <v>9607359042506.7676</v>
      </c>
      <c r="N33" s="230">
        <f>('Energy Use'!N89-'E-electricity'!N33)*'Coal Consumption Structure '!N33</f>
        <v>9696334688161.2969</v>
      </c>
      <c r="O33" s="230">
        <f>('Energy Use'!O89-'E-electricity'!O33)*'Coal Consumption Structure '!O33</f>
        <v>9784487311919.8633</v>
      </c>
      <c r="P33" s="230">
        <f>('Energy Use'!P89-'E-electricity'!P33)*'Coal Consumption Structure '!P33</f>
        <v>9871819463639.1133</v>
      </c>
      <c r="Q33" s="230">
        <f>('Energy Use'!Q89-'E-electricity'!Q33)*'Coal Consumption Structure '!Q33</f>
        <v>9958333691527.6191</v>
      </c>
      <c r="R33" s="230">
        <f>('Energy Use'!R89-'E-electricity'!R33)*'Coal Consumption Structure '!R33</f>
        <v>10044032542145.881</v>
      </c>
      <c r="S33" s="230">
        <f>('Energy Use'!S89-'E-electricity'!S33)*'Coal Consumption Structure '!S33</f>
        <v>9999299810336.0957</v>
      </c>
      <c r="T33" s="230">
        <f>('Energy Use'!T89-'E-electricity'!T33)*'Coal Consumption Structure '!T33</f>
        <v>9954660419401.2227</v>
      </c>
      <c r="U33" s="230">
        <f>('Energy Use'!U89-'E-electricity'!U33)*'Coal Consumption Structure '!U33</f>
        <v>9910114309583.0605</v>
      </c>
      <c r="V33" s="230">
        <f>('Energy Use'!V89-'E-electricity'!V33)*'Coal Consumption Structure '!V33</f>
        <v>9865661421134.6016</v>
      </c>
      <c r="W33" s="230">
        <f>('Energy Use'!W89-'E-electricity'!W33)*'Coal Consumption Structure '!W33</f>
        <v>9821301694320.0508</v>
      </c>
      <c r="X33" s="230">
        <f>('Energy Use'!X89-'E-electricity'!X33)*'Coal Consumption Structure '!X33</f>
        <v>9777035069414.793</v>
      </c>
      <c r="Y33" s="230">
        <f>('Energy Use'!Y89-'E-electricity'!Y33)*'Coal Consumption Structure '!Y33</f>
        <v>9732861486705.4258</v>
      </c>
      <c r="Z33" s="230">
        <f>('Energy Use'!Z89-'E-electricity'!Z33)*'Coal Consumption Structure '!Z33</f>
        <v>9688780886489.7422</v>
      </c>
      <c r="AA33" s="230">
        <f>('Energy Use'!AA89-'E-electricity'!AA33)*'Coal Consumption Structure '!AA33</f>
        <v>9644793209076.7422</v>
      </c>
      <c r="AB33" s="230">
        <f>('Energy Use'!AB89-'E-electricity'!AB33)*'Coal Consumption Structure '!AB33</f>
        <v>9600898394786.6113</v>
      </c>
      <c r="AC33" s="230">
        <f>('Energy Use'!AC89-'E-electricity'!AC33)*'Coal Consumption Structure '!AC33</f>
        <v>9557096383950.748</v>
      </c>
      <c r="AD33" s="230">
        <f>('Energy Use'!AD89-'E-electricity'!AD33)*'Coal Consumption Structure '!AD33</f>
        <v>9513387116911.7363</v>
      </c>
      <c r="AE33" s="230">
        <f>('Energy Use'!AE89-'E-electricity'!AE33)*'Coal Consumption Structure '!AE33</f>
        <v>9469770534023.377</v>
      </c>
      <c r="AF33" s="230">
        <f>('Energy Use'!AF89-'E-electricity'!AF33)*'Coal Consumption Structure '!AF33</f>
        <v>9426246575650.6621</v>
      </c>
      <c r="AG33" s="230">
        <f>('Energy Use'!AG89-'E-electricity'!AG33)*'Coal Consumption Structure '!AG33</f>
        <v>9382815182169.7773</v>
      </c>
      <c r="AH33" s="230">
        <f>('Energy Use'!AH89-'E-electricity'!AH33)*'Coal Consumption Structure '!AH33</f>
        <v>9357322427013.9141</v>
      </c>
      <c r="AI33" s="230">
        <f>('Energy Use'!AI89-'E-electricity'!AI33)*'Coal Consumption Structure '!AI33</f>
        <v>9331870349277.2852</v>
      </c>
      <c r="AJ33" s="230">
        <f>('Energy Use'!AJ89-'E-electricity'!AJ33)*'Coal Consumption Structure '!AJ33</f>
        <v>9306458924594.6191</v>
      </c>
      <c r="AK33" s="230">
        <f>('Energy Use'!AK89-'E-electricity'!AK33)*'Coal Consumption Structure '!AK33</f>
        <v>9281088128605.125</v>
      </c>
      <c r="AL33" s="230">
        <f>('Energy Use'!AL89-'E-electricity'!AL33)*'Coal Consumption Structure '!AL33</f>
        <v>9255757936952.5059</v>
      </c>
      <c r="AM33" s="230">
        <f>('Energy Use'!AM89-'E-electricity'!AM33)*'Coal Consumption Structure '!AM33</f>
        <v>9224562715351.918</v>
      </c>
      <c r="AN33" s="230">
        <f>('Energy Use'!AN89-'E-electricity'!AN33)*'Coal Consumption Structure '!AN33</f>
        <v>9193425266347.5957</v>
      </c>
      <c r="AO33" s="230">
        <f>('Energy Use'!AO89-'E-electricity'!AO33)*'Coal Consumption Structure '!AO33</f>
        <v>9162345553863.4199</v>
      </c>
      <c r="AP33" s="230">
        <f>('Energy Use'!AP89-'E-electricity'!AP33)*'Coal Consumption Structure '!AP33</f>
        <v>9131323541829.9922</v>
      </c>
      <c r="AQ33" s="230">
        <f>('Energy Use'!AQ89-'E-electricity'!AQ33)*'Coal Consumption Structure '!AQ33</f>
        <v>9097278470463.5664</v>
      </c>
      <c r="AR33" s="133" t="str">
        <f>VLOOKUP($A33,'Sector Match'!$A$1:$B$43,2,0)</f>
        <v>road vehicles 29</v>
      </c>
    </row>
    <row r="34" spans="1:44" x14ac:dyDescent="0.25">
      <c r="A34" s="74" t="s">
        <v>32</v>
      </c>
      <c r="B34" s="230">
        <f>('Energy Use'!B90-'E-electricity'!B34)*'Coal Consumption Structure '!B34</f>
        <v>5997323095500</v>
      </c>
      <c r="C34" s="230">
        <f>('Energy Use'!C90-'E-electricity'!C34)*'Coal Consumption Structure '!C34</f>
        <v>5225087884500</v>
      </c>
      <c r="D34" s="230">
        <f>('Energy Use'!D90-'E-electricity'!D34)*'Coal Consumption Structure '!D34</f>
        <v>5375272399077.8389</v>
      </c>
      <c r="E34" s="230">
        <f>('Energy Use'!E90-'E-electricity'!E34)*'Coal Consumption Structure '!E34</f>
        <v>5756216310891.6982</v>
      </c>
      <c r="F34" s="230">
        <f>('Energy Use'!F90-'E-electricity'!F34)*'Coal Consumption Structure '!F34</f>
        <v>5865747787687.5254</v>
      </c>
      <c r="G34" s="230">
        <f>('Energy Use'!G90-'E-electricity'!G34)*'Coal Consumption Structure '!G34</f>
        <v>5920760884361.0293</v>
      </c>
      <c r="H34" s="230">
        <f>('Energy Use'!H90-'E-electricity'!H34)*'Coal Consumption Structure '!H34</f>
        <v>6016018491970.9209</v>
      </c>
      <c r="I34" s="230">
        <f>('Energy Use'!I90-'E-electricity'!I34)*'Coal Consumption Structure '!I34</f>
        <v>6133710188693.6182</v>
      </c>
      <c r="J34" s="230">
        <f>('Energy Use'!J90-'E-electricity'!J34)*'Coal Consumption Structure '!J34</f>
        <v>6233557264718.9551</v>
      </c>
      <c r="K34" s="230">
        <f>('Energy Use'!K90-'E-electricity'!K34)*'Coal Consumption Structure '!K34</f>
        <v>6314904978305.1143</v>
      </c>
      <c r="L34" s="230">
        <f>('Energy Use'!L90-'E-electricity'!L34)*'Coal Consumption Structure '!L34</f>
        <v>6377278821425.7031</v>
      </c>
      <c r="M34" s="230">
        <f>('Energy Use'!M90-'E-electricity'!M34)*'Coal Consumption Structure '!M34</f>
        <v>6420387823281.3809</v>
      </c>
      <c r="N34" s="230">
        <f>('Energy Use'!N90-'E-electricity'!N34)*'Coal Consumption Structure '!N34</f>
        <v>6453774570867.1152</v>
      </c>
      <c r="O34" s="230">
        <f>('Energy Use'!O90-'E-electricity'!O34)*'Coal Consumption Structure '!O34</f>
        <v>6470581816182.4199</v>
      </c>
      <c r="P34" s="230">
        <f>('Energy Use'!P90-'E-electricity'!P34)*'Coal Consumption Structure '!P34</f>
        <v>6473630007050.8662</v>
      </c>
      <c r="Q34" s="230">
        <f>('Energy Use'!Q90-'E-electricity'!Q34)*'Coal Consumption Structure '!Q34</f>
        <v>6465846685222.3232</v>
      </c>
      <c r="R34" s="230">
        <f>('Energy Use'!R90-'E-electricity'!R34)*'Coal Consumption Structure '!R34</f>
        <v>6450210765090.3223</v>
      </c>
      <c r="S34" s="230">
        <f>('Energy Use'!S90-'E-electricity'!S34)*'Coal Consumption Structure '!S34</f>
        <v>6442629646672.8867</v>
      </c>
      <c r="T34" s="230">
        <f>('Energy Use'!T90-'E-electricity'!T34)*'Coal Consumption Structure '!T34</f>
        <v>6430559994147.7471</v>
      </c>
      <c r="U34" s="230">
        <f>('Energy Use'!U90-'E-electricity'!U34)*'Coal Consumption Structure '!U34</f>
        <v>6414406475934.1074</v>
      </c>
      <c r="V34" s="230">
        <f>('Energy Use'!V90-'E-electricity'!V34)*'Coal Consumption Structure '!V34</f>
        <v>6394578225943.7949</v>
      </c>
      <c r="W34" s="230">
        <f>('Energy Use'!W90-'E-electricity'!W34)*'Coal Consumption Structure '!W34</f>
        <v>6371486461097.6299</v>
      </c>
      <c r="X34" s="230">
        <f>('Energy Use'!X90-'E-electricity'!X34)*'Coal Consumption Structure '!X34</f>
        <v>6345542341285.1104</v>
      </c>
      <c r="Y34" s="230">
        <f>('Energy Use'!Y90-'E-electricity'!Y34)*'Coal Consumption Structure '!Y34</f>
        <v>6317155079032.0322</v>
      </c>
      <c r="Z34" s="230">
        <f>('Energy Use'!Z90-'E-electricity'!Z34)*'Coal Consumption Structure '!Z34</f>
        <v>6286730302710.7861</v>
      </c>
      <c r="AA34" s="230">
        <f>('Energy Use'!AA90-'E-electricity'!AA34)*'Coal Consumption Structure '!AA34</f>
        <v>6254668674110.1846</v>
      </c>
      <c r="AB34" s="230">
        <f>('Energy Use'!AB90-'E-electricity'!AB34)*'Coal Consumption Structure '!AB34</f>
        <v>6221364758591.8809</v>
      </c>
      <c r="AC34" s="230">
        <f>('Energy Use'!AC90-'E-electricity'!AC34)*'Coal Consumption Structure '!AC34</f>
        <v>6187206143904.4502</v>
      </c>
      <c r="AD34" s="230">
        <f>('Energy Use'!AD90-'E-electricity'!AD34)*'Coal Consumption Structure '!AD34</f>
        <v>6152572802004.9482</v>
      </c>
      <c r="AE34" s="230">
        <f>('Energy Use'!AE90-'E-electricity'!AE34)*'Coal Consumption Structure '!AE34</f>
        <v>6117836686940.5752</v>
      </c>
      <c r="AF34" s="230">
        <f>('Energy Use'!AF90-'E-electricity'!AF34)*'Coal Consumption Structure '!AF34</f>
        <v>6083361560960.4961</v>
      </c>
      <c r="AG34" s="230">
        <f>('Energy Use'!AG90-'E-electricity'!AG34)*'Coal Consumption Structure '!AG34</f>
        <v>6049503040540.3936</v>
      </c>
      <c r="AH34" s="230">
        <f>('Energy Use'!AH90-'E-electricity'!AH34)*'Coal Consumption Structure '!AH34</f>
        <v>6016608853893.6982</v>
      </c>
      <c r="AI34" s="230">
        <f>('Energy Use'!AI90-'E-electricity'!AI34)*'Coal Consumption Structure '!AI34</f>
        <v>5985019301791.957</v>
      </c>
      <c r="AJ34" s="230">
        <f>('Energy Use'!AJ90-'E-electricity'!AJ34)*'Coal Consumption Structure '!AJ34</f>
        <v>5955067914105.168</v>
      </c>
      <c r="AK34" s="230">
        <f>('Energy Use'!AK90-'E-electricity'!AK34)*'Coal Consumption Structure '!AK34</f>
        <v>5927082295380.6914</v>
      </c>
      <c r="AL34" s="230">
        <f>('Energy Use'!AL90-'E-electricity'!AL34)*'Coal Consumption Structure '!AL34</f>
        <v>5901385153992.6611</v>
      </c>
      <c r="AM34" s="230">
        <f>('Energy Use'!AM90-'E-electricity'!AM34)*'Coal Consumption Structure '!AM34</f>
        <v>5878295510899.2471</v>
      </c>
      <c r="AN34" s="230">
        <f>('Energy Use'!AN90-'E-electricity'!AN34)*'Coal Consumption Structure '!AN34</f>
        <v>5858130085835.4492</v>
      </c>
      <c r="AO34" s="230">
        <f>('Energy Use'!AO90-'E-electricity'!AO34)*'Coal Consumption Structure '!AO34</f>
        <v>5841204860840.0664</v>
      </c>
      <c r="AP34" s="230">
        <f>('Energy Use'!AP90-'E-electricity'!AP34)*'Coal Consumption Structure '!AP34</f>
        <v>5827836823372.8281</v>
      </c>
      <c r="AQ34" s="230">
        <f>('Energy Use'!AQ90-'E-electricity'!AQ34)*'Coal Consumption Structure '!AQ34</f>
        <v>5816401689895.3965</v>
      </c>
      <c r="AR34" s="133" t="str">
        <f>VLOOKUP($A34,'Sector Match'!$A$1:$B$43,2,0)</f>
        <v>nonroad vehicles 30</v>
      </c>
    </row>
    <row r="35" spans="1:44" x14ac:dyDescent="0.25">
      <c r="A35" s="74" t="s">
        <v>33</v>
      </c>
      <c r="B35" s="230">
        <f>('Energy Use'!B91-'E-electricity'!B35)*'Coal Consumption Structure '!B35</f>
        <v>3811175214000.0005</v>
      </c>
      <c r="C35" s="230">
        <f>('Energy Use'!C91-'E-electricity'!C35)*'Coal Consumption Structure '!C35</f>
        <v>2580598960500</v>
      </c>
      <c r="D35" s="230">
        <f>('Energy Use'!D91-'E-electricity'!D35)*'Coal Consumption Structure '!D35</f>
        <v>2607712580816.3228</v>
      </c>
      <c r="E35" s="230">
        <f>('Energy Use'!E91-'E-electricity'!E35)*'Coal Consumption Structure '!E35</f>
        <v>3336349713185.0703</v>
      </c>
      <c r="F35" s="230">
        <f>('Energy Use'!F91-'E-electricity'!F35)*'Coal Consumption Structure '!F35</f>
        <v>3437739956560.7544</v>
      </c>
      <c r="G35" s="230">
        <f>('Energy Use'!G91-'E-electricity'!G35)*'Coal Consumption Structure '!G35</f>
        <v>3642684547777.4229</v>
      </c>
      <c r="H35" s="230">
        <f>('Energy Use'!H91-'E-electricity'!H35)*'Coal Consumption Structure '!H35</f>
        <v>3921319765168.7271</v>
      </c>
      <c r="I35" s="230">
        <f>('Energy Use'!I91-'E-electricity'!I35)*'Coal Consumption Structure '!I35</f>
        <v>4196374576535.5752</v>
      </c>
      <c r="J35" s="230">
        <f>('Energy Use'!J91-'E-electricity'!J35)*'Coal Consumption Structure '!J35</f>
        <v>4433109083470.5537</v>
      </c>
      <c r="K35" s="230">
        <f>('Energy Use'!K91-'E-electricity'!K35)*'Coal Consumption Structure '!K35</f>
        <v>4636405697384.0703</v>
      </c>
      <c r="L35" s="230">
        <f>('Energy Use'!L91-'E-electricity'!L35)*'Coal Consumption Structure '!L35</f>
        <v>4814375192328.6094</v>
      </c>
      <c r="M35" s="230">
        <f>('Energy Use'!M91-'E-electricity'!M35)*'Coal Consumption Structure '!M35</f>
        <v>4977721052193.5654</v>
      </c>
      <c r="N35" s="230">
        <f>('Energy Use'!N91-'E-electricity'!N35)*'Coal Consumption Structure '!N35</f>
        <v>5153713937652.0283</v>
      </c>
      <c r="O35" s="230">
        <f>('Energy Use'!O91-'E-electricity'!O35)*'Coal Consumption Structure '!O35</f>
        <v>5328088050308.626</v>
      </c>
      <c r="P35" s="230">
        <f>('Energy Use'!P91-'E-electricity'!P35)*'Coal Consumption Structure '!P35</f>
        <v>5499824831725.8779</v>
      </c>
      <c r="Q35" s="230">
        <f>('Energy Use'!Q91-'E-electricity'!Q35)*'Coal Consumption Structure '!Q35</f>
        <v>5667842154052.7656</v>
      </c>
      <c r="R35" s="230">
        <f>('Energy Use'!R91-'E-electricity'!R35)*'Coal Consumption Structure '!R35</f>
        <v>5831000818755.4189</v>
      </c>
      <c r="S35" s="230">
        <f>('Energy Use'!S91-'E-electricity'!S35)*'Coal Consumption Structure '!S35</f>
        <v>6012613103640.7227</v>
      </c>
      <c r="T35" s="230">
        <f>('Energy Use'!T91-'E-electricity'!T35)*'Coal Consumption Structure '!T35</f>
        <v>6189121833575.5244</v>
      </c>
      <c r="U35" s="230">
        <f>('Energy Use'!U91-'E-electricity'!U35)*'Coal Consumption Structure '!U35</f>
        <v>6359923038616.4941</v>
      </c>
      <c r="V35" s="230">
        <f>('Energy Use'!V91-'E-electricity'!V35)*'Coal Consumption Structure '!V35</f>
        <v>6524439115760.9551</v>
      </c>
      <c r="W35" s="230">
        <f>('Energy Use'!W91-'E-electricity'!W35)*'Coal Consumption Structure '!W35</f>
        <v>6682122568395.6836</v>
      </c>
      <c r="X35" s="230">
        <f>('Energy Use'!X91-'E-electricity'!X35)*'Coal Consumption Structure '!X35</f>
        <v>6832459439486.7383</v>
      </c>
      <c r="Y35" s="230">
        <f>('Energy Use'!Y91-'E-electricity'!Y35)*'Coal Consumption Structure '!Y35</f>
        <v>6974972408478.541</v>
      </c>
      <c r="Z35" s="230">
        <f>('Energy Use'!Z91-'E-electricity'!Z35)*'Coal Consumption Structure '!Z35</f>
        <v>7109223526883.0176</v>
      </c>
      <c r="AA35" s="230">
        <f>('Energy Use'!AA91-'E-electricity'!AA35)*'Coal Consumption Structure '!AA35</f>
        <v>7234816572748.6934</v>
      </c>
      <c r="AB35" s="230">
        <f>('Energy Use'!AB91-'E-electricity'!AB35)*'Coal Consumption Structure '!AB35</f>
        <v>7351399009506.3018</v>
      </c>
      <c r="AC35" s="230">
        <f>('Energy Use'!AC91-'E-electricity'!AC35)*'Coal Consumption Structure '!AC35</f>
        <v>7458663540005.3604</v>
      </c>
      <c r="AD35" s="230">
        <f>('Energy Use'!AD91-'E-electricity'!AD35)*'Coal Consumption Structure '!AD35</f>
        <v>7556349251794.2705</v>
      </c>
      <c r="AE35" s="230">
        <f>('Energy Use'!AE91-'E-electricity'!AE35)*'Coal Consumption Structure '!AE35</f>
        <v>7644242354775.4678</v>
      </c>
      <c r="AF35" s="230">
        <f>('Energy Use'!AF91-'E-electricity'!AF35)*'Coal Consumption Structure '!AF35</f>
        <v>7722176517211.7207</v>
      </c>
      <c r="AG35" s="230">
        <f>('Energy Use'!AG91-'E-electricity'!AG35)*'Coal Consumption Structure '!AG35</f>
        <v>7790032810604.3936</v>
      </c>
      <c r="AH35" s="230">
        <f>('Energy Use'!AH91-'E-electricity'!AH35)*'Coal Consumption Structure '!AH35</f>
        <v>7847739278152.792</v>
      </c>
      <c r="AI35" s="230">
        <f>('Energy Use'!AI91-'E-electricity'!AI35)*'Coal Consumption Structure '!AI35</f>
        <v>7895270145286.709</v>
      </c>
      <c r="AJ35" s="230">
        <f>('Energy Use'!AJ91-'E-electricity'!AJ35)*'Coal Consumption Structure '!AJ35</f>
        <v>7932644694107.3467</v>
      </c>
      <c r="AK35" s="230">
        <f>('Energy Use'!AK91-'E-electricity'!AK35)*'Coal Consumption Structure '!AK35</f>
        <v>7959925826445.584</v>
      </c>
      <c r="AL35" s="230">
        <f>('Energy Use'!AL91-'E-electricity'!AL35)*'Coal Consumption Structure '!AL35</f>
        <v>7977218342635.0215</v>
      </c>
      <c r="AM35" s="230">
        <f>('Energy Use'!AM91-'E-electricity'!AM35)*'Coal Consumption Structure '!AM35</f>
        <v>7984666964991.7959</v>
      </c>
      <c r="AN35" s="230">
        <f>('Energy Use'!AN91-'E-electricity'!AN35)*'Coal Consumption Structure '!AN35</f>
        <v>7982454136396.8594</v>
      </c>
      <c r="AO35" s="230">
        <f>('Energy Use'!AO91-'E-electricity'!AO35)*'Coal Consumption Structure '!AO35</f>
        <v>7970797625297.1387</v>
      </c>
      <c r="AP35" s="230">
        <f>('Energy Use'!AP91-'E-electricity'!AP35)*'Coal Consumption Structure '!AP35</f>
        <v>7949947968898.0908</v>
      </c>
      <c r="AQ35" s="230">
        <f>('Energy Use'!AQ91-'E-electricity'!AQ35)*'Coal Consumption Structure '!AQ35</f>
        <v>7917541316957.9668</v>
      </c>
      <c r="AR35" s="133" t="str">
        <f>VLOOKUP($A35,'Sector Match'!$A$1:$B$43,2,0)</f>
        <v>appliances and electrical equipment 27</v>
      </c>
    </row>
    <row r="36" spans="1:44" x14ac:dyDescent="0.25">
      <c r="A36" s="74" t="s">
        <v>34</v>
      </c>
      <c r="B36" s="230">
        <f>('Energy Use'!B92-'E-electricity'!B36)*'Coal Consumption Structure '!B36</f>
        <v>3580615780500</v>
      </c>
      <c r="C36" s="230">
        <f>('Energy Use'!C92-'E-electricity'!C36)*'Coal Consumption Structure '!C36</f>
        <v>3250054665000</v>
      </c>
      <c r="D36" s="230">
        <f>('Energy Use'!D92-'E-electricity'!D36)*'Coal Consumption Structure '!D36</f>
        <v>3115051337753.6772</v>
      </c>
      <c r="E36" s="230">
        <f>('Energy Use'!E92-'E-electricity'!E36)*'Coal Consumption Structure '!E36</f>
        <v>3996532625160.4229</v>
      </c>
      <c r="F36" s="230">
        <f>('Energy Use'!F92-'E-electricity'!F36)*'Coal Consumption Structure '!F36</f>
        <v>4080687796668.0762</v>
      </c>
      <c r="G36" s="230">
        <f>('Energy Use'!G92-'E-electricity'!G36)*'Coal Consumption Structure '!G36</f>
        <v>4270007426347.1265</v>
      </c>
      <c r="H36" s="230">
        <f>('Energy Use'!H92-'E-electricity'!H36)*'Coal Consumption Structure '!H36</f>
        <v>4521038358580.7266</v>
      </c>
      <c r="I36" s="230">
        <f>('Energy Use'!I92-'E-electricity'!I36)*'Coal Consumption Structure '!I36</f>
        <v>4747901440956.8477</v>
      </c>
      <c r="J36" s="230">
        <f>('Energy Use'!J92-'E-electricity'!J36)*'Coal Consumption Structure '!J36</f>
        <v>4920542298671.9795</v>
      </c>
      <c r="K36" s="230">
        <f>('Energy Use'!K92-'E-electricity'!K36)*'Coal Consumption Structure '!K36</f>
        <v>5053612444999.04</v>
      </c>
      <c r="L36" s="230">
        <f>('Energy Use'!L92-'E-electricity'!L36)*'Coal Consumption Structure '!L36</f>
        <v>5165334626773.001</v>
      </c>
      <c r="M36" s="230">
        <f>('Energy Use'!M92-'E-electricity'!M36)*'Coal Consumption Structure '!M36</f>
        <v>5276335275617.0176</v>
      </c>
      <c r="N36" s="230">
        <f>('Energy Use'!N92-'E-electricity'!N36)*'Coal Consumption Structure '!N36</f>
        <v>5427143957632.8301</v>
      </c>
      <c r="O36" s="230">
        <f>('Energy Use'!O92-'E-electricity'!O36)*'Coal Consumption Structure '!O36</f>
        <v>5596564746529.8369</v>
      </c>
      <c r="P36" s="230">
        <f>('Energy Use'!P92-'E-electricity'!P36)*'Coal Consumption Structure '!P36</f>
        <v>5779576973244.8369</v>
      </c>
      <c r="Q36" s="230">
        <f>('Energy Use'!Q92-'E-electricity'!Q36)*'Coal Consumption Structure '!Q36</f>
        <v>5970462604009.4199</v>
      </c>
      <c r="R36" s="230">
        <f>('Energy Use'!R92-'E-electricity'!R36)*'Coal Consumption Structure '!R36</f>
        <v>6162690989525.1777</v>
      </c>
      <c r="S36" s="230">
        <f>('Energy Use'!S92-'E-electricity'!S36)*'Coal Consumption Structure '!S36</f>
        <v>6382222711605.6807</v>
      </c>
      <c r="T36" s="230">
        <f>('Energy Use'!T92-'E-electricity'!T36)*'Coal Consumption Structure '!T36</f>
        <v>6597305974764.7344</v>
      </c>
      <c r="U36" s="230">
        <f>('Energy Use'!U92-'E-electricity'!U36)*'Coal Consumption Structure '!U36</f>
        <v>6807086740345.9951</v>
      </c>
      <c r="V36" s="230">
        <f>('Energy Use'!V92-'E-electricity'!V36)*'Coal Consumption Structure '!V36</f>
        <v>7010722969836.1201</v>
      </c>
      <c r="W36" s="230">
        <f>('Energy Use'!W92-'E-electricity'!W36)*'Coal Consumption Structure '!W36</f>
        <v>7207390718378.8252</v>
      </c>
      <c r="X36" s="230">
        <f>('Energy Use'!X92-'E-electricity'!X36)*'Coal Consumption Structure '!X36</f>
        <v>7396290115400.042</v>
      </c>
      <c r="Y36" s="230">
        <f>('Energy Use'!Y92-'E-electricity'!Y36)*'Coal Consumption Structure '!Y36</f>
        <v>7576651168009.8779</v>
      </c>
      <c r="Z36" s="230">
        <f>('Energy Use'!Z92-'E-electricity'!Z36)*'Coal Consumption Structure '!Z36</f>
        <v>7747739325233.5029</v>
      </c>
      <c r="AA36" s="230">
        <f>('Energy Use'!AA92-'E-electricity'!AA36)*'Coal Consumption Structure '!AA36</f>
        <v>7908860744387.1045</v>
      </c>
      <c r="AB36" s="230">
        <f>('Energy Use'!AB92-'E-electricity'!AB36)*'Coal Consumption Structure '!AB36</f>
        <v>8059367204989.2979</v>
      </c>
      <c r="AC36" s="230">
        <f>('Energy Use'!AC92-'E-electricity'!AC36)*'Coal Consumption Structure '!AC36</f>
        <v>8198660620408.0947</v>
      </c>
      <c r="AD36" s="230">
        <f>('Energy Use'!AD92-'E-electricity'!AD36)*'Coal Consumption Structure '!AD36</f>
        <v>8326197102896.543</v>
      </c>
      <c r="AE36" s="230">
        <f>('Energy Use'!AE92-'E-electricity'!AE36)*'Coal Consumption Structure '!AE36</f>
        <v>8441490543669.2695</v>
      </c>
      <c r="AF36" s="230">
        <f>('Energy Use'!AF92-'E-electricity'!AF36)*'Coal Consumption Structure '!AF36</f>
        <v>8544115676108.6738</v>
      </c>
      <c r="AG36" s="230">
        <f>('Energy Use'!AG92-'E-electricity'!AG36)*'Coal Consumption Structure '!AG36</f>
        <v>8633710596952.8877</v>
      </c>
      <c r="AH36" s="230">
        <f>('Energy Use'!AH92-'E-electricity'!AH36)*'Coal Consumption Structure '!AH36</f>
        <v>8709978727292.3076</v>
      </c>
      <c r="AI36" s="230">
        <f>('Energy Use'!AI92-'E-electricity'!AI36)*'Coal Consumption Structure '!AI36</f>
        <v>8772690202271.9443</v>
      </c>
      <c r="AJ36" s="230">
        <f>('Energy Use'!AJ92-'E-electricity'!AJ36)*'Coal Consumption Structure '!AJ36</f>
        <v>8821682685450.959</v>
      </c>
      <c r="AK36" s="230">
        <f>('Energy Use'!AK92-'E-electricity'!AK36)*'Coal Consumption Structure '!AK36</f>
        <v>8856861610696.4297</v>
      </c>
      <c r="AL36" s="230">
        <f>('Energy Use'!AL92-'E-electricity'!AL36)*'Coal Consumption Structure '!AL36</f>
        <v>8878199861185.4336</v>
      </c>
      <c r="AM36" s="230">
        <f>('Energy Use'!AM92-'E-electricity'!AM36)*'Coal Consumption Structure '!AM36</f>
        <v>8885736901458.3965</v>
      </c>
      <c r="AN36" s="230">
        <f>('Energy Use'!AN92-'E-electricity'!AN36)*'Coal Consumption Structure '!AN36</f>
        <v>8879577384423.9707</v>
      </c>
      <c r="AO36" s="230">
        <f>('Energy Use'!AO92-'E-electricity'!AO36)*'Coal Consumption Structure '!AO36</f>
        <v>8859889260681.752</v>
      </c>
      <c r="AP36" s="230">
        <f>('Energy Use'!AP92-'E-electricity'!AP36)*'Coal Consumption Structure '!AP36</f>
        <v>8826901422443.2441</v>
      </c>
      <c r="AQ36" s="230">
        <f>('Energy Use'!AQ92-'E-electricity'!AQ36)*'Coal Consumption Structure '!AQ36</f>
        <v>8777969065241.292</v>
      </c>
      <c r="AR36" s="133" t="str">
        <f>VLOOKUP($A36,'Sector Match'!$A$1:$B$43,2,0)</f>
        <v>computers and electronics 26</v>
      </c>
    </row>
    <row r="37" spans="1:44" x14ac:dyDescent="0.25">
      <c r="A37" s="74" t="s">
        <v>35</v>
      </c>
      <c r="B37" s="230">
        <f>('Energy Use'!B93-'E-electricity'!B37)*'Coal Consumption Structure '!B37</f>
        <v>433340621999.99969</v>
      </c>
      <c r="C37" s="230">
        <f>('Energy Use'!C93-'E-electricity'!C37)*'Coal Consumption Structure '!C37</f>
        <v>461118867000</v>
      </c>
      <c r="D37" s="230">
        <f>('Energy Use'!D93-'E-electricity'!D37)*'Coal Consumption Structure '!D37</f>
        <v>430199521485.51563</v>
      </c>
      <c r="E37" s="230">
        <f>('Energy Use'!E93-'E-electricity'!E37)*'Coal Consumption Structure '!E37</f>
        <v>533689250007.33539</v>
      </c>
      <c r="F37" s="230">
        <f>('Energy Use'!F93-'E-electricity'!F37)*'Coal Consumption Structure '!F37</f>
        <v>539332147164.89362</v>
      </c>
      <c r="G37" s="230">
        <f>('Energy Use'!G93-'E-electricity'!G37)*'Coal Consumption Structure '!G37</f>
        <v>550088533447.67651</v>
      </c>
      <c r="H37" s="230">
        <f>('Energy Use'!H93-'E-electricity'!H37)*'Coal Consumption Structure '!H37</f>
        <v>565210096427.47644</v>
      </c>
      <c r="I37" s="230">
        <f>('Energy Use'!I93-'E-electricity'!I37)*'Coal Consumption Structure '!I37</f>
        <v>578429183882.87988</v>
      </c>
      <c r="J37" s="230">
        <f>('Energy Use'!J93-'E-electricity'!J37)*'Coal Consumption Structure '!J37</f>
        <v>586900072327.35999</v>
      </c>
      <c r="K37" s="230">
        <f>('Energy Use'!K93-'E-electricity'!K37)*'Coal Consumption Structure '!K37</f>
        <v>592046257001.52905</v>
      </c>
      <c r="L37" s="230">
        <f>('Energy Use'!L93-'E-electricity'!L37)*'Coal Consumption Structure '!L37</f>
        <v>595426854675.10583</v>
      </c>
      <c r="M37" s="230">
        <f>('Energy Use'!M93-'E-electricity'!M37)*'Coal Consumption Structure '!M37</f>
        <v>598668281944.42041</v>
      </c>
      <c r="N37" s="230">
        <f>('Energy Use'!N93-'E-electricity'!N37)*'Coal Consumption Structure '!N37</f>
        <v>605569036241.32349</v>
      </c>
      <c r="O37" s="230">
        <f>('Energy Use'!O93-'E-electricity'!O37)*'Coal Consumption Structure '!O37</f>
        <v>613766007763.07935</v>
      </c>
      <c r="P37" s="230">
        <f>('Energy Use'!P93-'E-electricity'!P37)*'Coal Consumption Structure '!P37</f>
        <v>622942168884.19373</v>
      </c>
      <c r="Q37" s="230">
        <f>('Energy Use'!Q93-'E-electricity'!Q37)*'Coal Consumption Structure '!Q37</f>
        <v>632764799655.33044</v>
      </c>
      <c r="R37" s="230">
        <f>('Energy Use'!R93-'E-electricity'!R37)*'Coal Consumption Structure '!R37</f>
        <v>642880893625.67407</v>
      </c>
      <c r="S37" s="230">
        <f>('Energy Use'!S93-'E-electricity'!S37)*'Coal Consumption Structure '!S37</f>
        <v>656194909087.76624</v>
      </c>
      <c r="T37" s="230">
        <f>('Energy Use'!T93-'E-electricity'!T37)*'Coal Consumption Structure '!T37</f>
        <v>669527748753.03137</v>
      </c>
      <c r="U37" s="230">
        <f>('Energy Use'!U93-'E-electricity'!U37)*'Coal Consumption Structure '!U37</f>
        <v>682829518194.59399</v>
      </c>
      <c r="V37" s="230">
        <f>('Energy Use'!V93-'E-electricity'!V37)*'Coal Consumption Structure '!V37</f>
        <v>696047003003.3125</v>
      </c>
      <c r="W37" s="230">
        <f>('Energy Use'!W93-'E-electricity'!W37)*'Coal Consumption Structure '!W37</f>
        <v>709123724651.50781</v>
      </c>
      <c r="X37" s="230">
        <f>('Energy Use'!X93-'E-electricity'!X37)*'Coal Consumption Structure '!X37</f>
        <v>722000038065.1604</v>
      </c>
      <c r="Y37" s="230">
        <f>('Energy Use'!Y93-'E-electricity'!Y37)*'Coal Consumption Structure '!Y37</f>
        <v>734613274240.36072</v>
      </c>
      <c r="Z37" s="230">
        <f>('Energy Use'!Z93-'E-electricity'!Z37)*'Coal Consumption Structure '!Z37</f>
        <v>746897930976.46228</v>
      </c>
      <c r="AA37" s="230">
        <f>('Energy Use'!AA93-'E-electricity'!AA37)*'Coal Consumption Structure '!AA37</f>
        <v>758785914438.65222</v>
      </c>
      <c r="AB37" s="230">
        <f>('Energy Use'!AB93-'E-electricity'!AB37)*'Coal Consumption Structure '!AB37</f>
        <v>770206833800.63623</v>
      </c>
      <c r="AC37" s="230">
        <f>('Energy Use'!AC93-'E-electricity'!AC37)*'Coal Consumption Structure '!AC37</f>
        <v>781088350649.66394</v>
      </c>
      <c r="AD37" s="230">
        <f>('Energy Use'!AD93-'E-electricity'!AD37)*'Coal Consumption Structure '!AD37</f>
        <v>791356584159.02673</v>
      </c>
      <c r="AE37" s="230">
        <f>('Energy Use'!AE93-'E-electricity'!AE37)*'Coal Consumption Structure '!AE37</f>
        <v>800936572247.57654</v>
      </c>
      <c r="AF37" s="230">
        <f>('Energy Use'!AF93-'E-electricity'!AF37)*'Coal Consumption Structure '!AF37</f>
        <v>809752788055.17297</v>
      </c>
      <c r="AG37" s="230">
        <f>('Energy Use'!AG93-'E-electricity'!AG37)*'Coal Consumption Structure '!AG37</f>
        <v>817729710073.06885</v>
      </c>
      <c r="AH37" s="230">
        <f>('Energy Use'!AH93-'E-electricity'!AH37)*'Coal Consumption Structure '!AH37</f>
        <v>824792443189.47156</v>
      </c>
      <c r="AI37" s="230">
        <f>('Energy Use'!AI93-'E-electricity'!AI37)*'Coal Consumption Structure '!AI37</f>
        <v>830867386755.95593</v>
      </c>
      <c r="AJ37" s="230">
        <f>('Energy Use'!AJ93-'E-electricity'!AJ37)*'Coal Consumption Structure '!AJ37</f>
        <v>835882944567.89795</v>
      </c>
      <c r="AK37" s="230">
        <f>('Energy Use'!AK93-'E-electricity'!AK37)*'Coal Consumption Structure '!AK37</f>
        <v>839770270402.73145</v>
      </c>
      <c r="AL37" s="230">
        <f>('Energy Use'!AL93-'E-electricity'!AL37)*'Coal Consumption Structure '!AL37</f>
        <v>842464041499.32629</v>
      </c>
      <c r="AM37" s="230">
        <f>('Energy Use'!AM93-'E-electricity'!AM37)*'Coal Consumption Structure '!AM37</f>
        <v>843903251118.76831</v>
      </c>
      <c r="AN37" s="230">
        <f>('Energy Use'!AN93-'E-electricity'!AN37)*'Coal Consumption Structure '!AN37</f>
        <v>844032010133.72461</v>
      </c>
      <c r="AO37" s="230">
        <f>('Energy Use'!AO93-'E-electricity'!AO37)*'Coal Consumption Structure '!AO37</f>
        <v>842800346485.35425</v>
      </c>
      <c r="AP37" s="230">
        <f>('Energy Use'!AP93-'E-electricity'!AP37)*'Coal Consumption Structure '!AP37</f>
        <v>840164990360.3833</v>
      </c>
      <c r="AQ37" s="230">
        <f>('Energy Use'!AQ93-'E-electricity'!AQ37)*'Coal Consumption Structure '!AQ37</f>
        <v>835810970133.63293</v>
      </c>
      <c r="AR37" s="133" t="str">
        <f>VLOOKUP($A37,'Sector Match'!$A$1:$B$43,2,0)</f>
        <v>computers and electronics 26</v>
      </c>
    </row>
    <row r="38" spans="1:44" x14ac:dyDescent="0.25">
      <c r="A38" s="74" t="s">
        <v>36</v>
      </c>
      <c r="B38" s="230">
        <f>('Energy Use'!B94-'E-electricity'!B38)*'Coal Consumption Structure '!B38</f>
        <v>394451078999.99994</v>
      </c>
      <c r="C38" s="230">
        <f>('Energy Use'!C94-'E-electricity'!C38)*'Coal Consumption Structure '!C38</f>
        <v>755568264000.00012</v>
      </c>
      <c r="D38" s="230">
        <f>('Energy Use'!D94-'E-electricity'!D38)*'Coal Consumption Structure '!D38</f>
        <v>563533661736.05664</v>
      </c>
      <c r="E38" s="230">
        <f>('Energy Use'!E94-'E-electricity'!E38)*'Coal Consumption Structure '!E38</f>
        <v>875918929943.42114</v>
      </c>
      <c r="F38" s="230">
        <f>('Energy Use'!F94-'E-electricity'!F38)*'Coal Consumption Structure '!F38</f>
        <v>861106904911.71948</v>
      </c>
      <c r="G38" s="230">
        <f>('Energy Use'!G94-'E-electricity'!G38)*'Coal Consumption Structure '!G38</f>
        <v>858950880122.02173</v>
      </c>
      <c r="H38" s="230">
        <f>('Energy Use'!H94-'E-electricity'!H38)*'Coal Consumption Structure '!H38</f>
        <v>864844404438.58984</v>
      </c>
      <c r="I38" s="230">
        <f>('Energy Use'!I94-'E-electricity'!I38)*'Coal Consumption Structure '!I38</f>
        <v>873292864589.61633</v>
      </c>
      <c r="J38" s="230">
        <f>('Energy Use'!J94-'E-electricity'!J38)*'Coal Consumption Structure '!J38</f>
        <v>880583722736.80457</v>
      </c>
      <c r="K38" s="230">
        <f>('Energy Use'!K94-'E-electricity'!K38)*'Coal Consumption Structure '!K38</f>
        <v>886061564185.2428</v>
      </c>
      <c r="L38" s="230">
        <f>('Energy Use'!L94-'E-electricity'!L38)*'Coal Consumption Structure '!L38</f>
        <v>889062991958.98059</v>
      </c>
      <c r="M38" s="230">
        <f>('Energy Use'!M94-'E-electricity'!M38)*'Coal Consumption Structure '!M38</f>
        <v>888932036916.25879</v>
      </c>
      <c r="N38" s="230">
        <f>('Energy Use'!N94-'E-electricity'!N38)*'Coal Consumption Structure '!N38</f>
        <v>892574485676.84668</v>
      </c>
      <c r="O38" s="230">
        <f>('Energy Use'!O94-'E-electricity'!O38)*'Coal Consumption Structure '!O38</f>
        <v>892964782299.08948</v>
      </c>
      <c r="P38" s="230">
        <f>('Energy Use'!P94-'E-electricity'!P38)*'Coal Consumption Structure '!P38</f>
        <v>890333380978.10413</v>
      </c>
      <c r="Q38" s="230">
        <f>('Energy Use'!Q94-'E-electricity'!Q38)*'Coal Consumption Structure '!Q38</f>
        <v>884939626402.78674</v>
      </c>
      <c r="R38" s="230">
        <f>('Energy Use'!R94-'E-electricity'!R38)*'Coal Consumption Structure '!R38</f>
        <v>877063728273.58936</v>
      </c>
      <c r="S38" s="230">
        <f>('Energy Use'!S94-'E-electricity'!S38)*'Coal Consumption Structure '!S38</f>
        <v>875552304617.42065</v>
      </c>
      <c r="T38" s="230">
        <f>('Energy Use'!T94-'E-electricity'!T38)*'Coal Consumption Structure '!T38</f>
        <v>872121310692.59851</v>
      </c>
      <c r="U38" s="230">
        <f>('Energy Use'!U94-'E-electricity'!U38)*'Coal Consumption Structure '!U38</f>
        <v>866913475762.74695</v>
      </c>
      <c r="V38" s="230">
        <f>('Energy Use'!V94-'E-electricity'!V38)*'Coal Consumption Structure '!V38</f>
        <v>860079916931.40271</v>
      </c>
      <c r="W38" s="230">
        <f>('Energy Use'!W94-'E-electricity'!W38)*'Coal Consumption Structure '!W38</f>
        <v>851777481639.86597</v>
      </c>
      <c r="X38" s="230">
        <f>('Energy Use'!X94-'E-electricity'!X38)*'Coal Consumption Structure '!X38</f>
        <v>842166266573.66467</v>
      </c>
      <c r="Y38" s="230">
        <f>('Energy Use'!Y94-'E-electricity'!Y38)*'Coal Consumption Structure '!Y38</f>
        <v>831407348162.92798</v>
      </c>
      <c r="Z38" s="230">
        <f>('Energy Use'!Z94-'E-electricity'!Z38)*'Coal Consumption Structure '!Z38</f>
        <v>819660750057.55811</v>
      </c>
      <c r="AA38" s="230">
        <f>('Energy Use'!AA94-'E-electricity'!AA38)*'Coal Consumption Structure '!AA38</f>
        <v>807083663767.91162</v>
      </c>
      <c r="AB38" s="230">
        <f>('Energy Use'!AB94-'E-electricity'!AB38)*'Coal Consumption Structure '!AB38</f>
        <v>793828930317.31812</v>
      </c>
      <c r="AC38" s="230">
        <f>('Energy Use'!AC94-'E-electricity'!AC38)*'Coal Consumption Structure '!AC38</f>
        <v>780043783414.64258</v>
      </c>
      <c r="AD38" s="230">
        <f>('Energy Use'!AD94-'E-electricity'!AD38)*'Coal Consumption Structure '!AD38</f>
        <v>765868848419.85339</v>
      </c>
      <c r="AE38" s="230">
        <f>('Energy Use'!AE94-'E-electricity'!AE38)*'Coal Consumption Structure '!AE38</f>
        <v>751437386281.5874</v>
      </c>
      <c r="AF38" s="230">
        <f>('Energy Use'!AF94-'E-electricity'!AF38)*'Coal Consumption Structure '!AF38</f>
        <v>736874767663.23962</v>
      </c>
      <c r="AG38" s="230">
        <f>('Energy Use'!AG94-'E-electricity'!AG38)*'Coal Consumption Structure '!AG38</f>
        <v>722298159593.87073</v>
      </c>
      <c r="AH38" s="230">
        <f>('Energy Use'!AH94-'E-electricity'!AH38)*'Coal Consumption Structure '!AH38</f>
        <v>707816405103.40942</v>
      </c>
      <c r="AI38" s="230">
        <f>('Energy Use'!AI94-'E-electricity'!AI38)*'Coal Consumption Structure '!AI38</f>
        <v>693530075328.61987</v>
      </c>
      <c r="AJ38" s="230">
        <f>('Energy Use'!AJ94-'E-electricity'!AJ38)*'Coal Consumption Structure '!AJ38</f>
        <v>679531673395.35461</v>
      </c>
      <c r="AK38" s="230">
        <f>('Energy Use'!AK94-'E-electricity'!AK38)*'Coal Consumption Structure '!AK38</f>
        <v>665905969876.41443</v>
      </c>
      <c r="AL38" s="230">
        <f>('Energy Use'!AL94-'E-electricity'!AL38)*'Coal Consumption Structure '!AL38</f>
        <v>652730450677.21887</v>
      </c>
      <c r="AM38" s="230">
        <f>('Energy Use'!AM94-'E-electricity'!AM38)*'Coal Consumption Structure '!AM38</f>
        <v>640075859702.96326</v>
      </c>
      <c r="AN38" s="230">
        <f>('Energy Use'!AN94-'E-electricity'!AN38)*'Coal Consumption Structure '!AN38</f>
        <v>628006820510.86938</v>
      </c>
      <c r="AO38" s="230">
        <f>('Energy Use'!AO94-'E-electricity'!AO38)*'Coal Consumption Structure '!AO38</f>
        <v>616582523261.25183</v>
      </c>
      <c r="AP38" s="230">
        <f>('Energy Use'!AP94-'E-electricity'!AP38)*'Coal Consumption Structure '!AP38</f>
        <v>605857465577.85071</v>
      </c>
      <c r="AQ38" s="230">
        <f>('Energy Use'!AQ94-'E-electricity'!AQ38)*'Coal Consumption Structure '!AQ38</f>
        <v>595683279341.66711</v>
      </c>
      <c r="AR38" s="133" t="str">
        <f>VLOOKUP($A38,'Sector Match'!$A$1:$B$43,2,0)</f>
        <v>other machinery 28</v>
      </c>
    </row>
    <row r="39" spans="1:44" x14ac:dyDescent="0.25">
      <c r="A39" s="74" t="s">
        <v>37</v>
      </c>
      <c r="B39" s="230">
        <f>('Energy Use'!B95-'E-electricity'!B39)*'Coal Consumption Structure '!B39</f>
        <v>52967557566000</v>
      </c>
      <c r="C39" s="230">
        <f>('Energy Use'!C95-'E-electricity'!C39)*'Coal Consumption Structure '!C39</f>
        <v>70892859064500</v>
      </c>
      <c r="D39" s="230">
        <f>('Energy Use'!D95-'E-electricity'!D39)*'Coal Consumption Structure '!D39</f>
        <v>89940974073228.094</v>
      </c>
      <c r="E39" s="230">
        <f>('Energy Use'!E95-'E-electricity'!E39)*'Coal Consumption Structure '!E39</f>
        <v>112422271117857.98</v>
      </c>
      <c r="F39" s="230">
        <f>('Energy Use'!F95-'E-electricity'!F39)*'Coal Consumption Structure '!F39</f>
        <v>118532474955919.16</v>
      </c>
      <c r="G39" s="230">
        <f>('Energy Use'!G95-'E-electricity'!G39)*'Coal Consumption Structure '!G39</f>
        <v>128949307644648.86</v>
      </c>
      <c r="H39" s="230">
        <f>('Energy Use'!H95-'E-electricity'!H39)*'Coal Consumption Structure '!H39</f>
        <v>143358244130467.59</v>
      </c>
      <c r="I39" s="230">
        <f>('Energy Use'!I95-'E-electricity'!I39)*'Coal Consumption Structure '!I39</f>
        <v>158756679752119.44</v>
      </c>
      <c r="J39" s="230">
        <f>('Energy Use'!J95-'E-electricity'!J39)*'Coal Consumption Structure '!J39</f>
        <v>173509409444809.06</v>
      </c>
      <c r="K39" s="230">
        <f>('Energy Use'!K95-'E-electricity'!K39)*'Coal Consumption Structure '!K39</f>
        <v>187668977844929.28</v>
      </c>
      <c r="L39" s="230">
        <f>('Energy Use'!L95-'E-electricity'!L39)*'Coal Consumption Structure '!L39</f>
        <v>201436015044239.06</v>
      </c>
      <c r="M39" s="230">
        <f>('Energy Use'!M95-'E-electricity'!M39)*'Coal Consumption Structure '!M39</f>
        <v>215156104598034.59</v>
      </c>
      <c r="N39" s="230">
        <f>('Energy Use'!N95-'E-electricity'!N39)*'Coal Consumption Structure '!N39</f>
        <v>229429923844702.91</v>
      </c>
      <c r="O39" s="230">
        <f>('Energy Use'!O95-'E-electricity'!O39)*'Coal Consumption Structure '!O39</f>
        <v>244188732261537.53</v>
      </c>
      <c r="P39" s="230">
        <f>('Energy Use'!P95-'E-electricity'!P39)*'Coal Consumption Structure '!P39</f>
        <v>259471602013269.22</v>
      </c>
      <c r="Q39" s="230">
        <f>('Energy Use'!Q95-'E-electricity'!Q39)*'Coal Consumption Structure '!Q39</f>
        <v>275329142975036.47</v>
      </c>
      <c r="R39" s="230">
        <f>('Energy Use'!R95-'E-electricity'!R39)*'Coal Consumption Structure '!R39</f>
        <v>291824770103669.13</v>
      </c>
      <c r="S39" s="230">
        <f>('Energy Use'!S95-'E-electricity'!S39)*'Coal Consumption Structure '!S39</f>
        <v>309490358952435.38</v>
      </c>
      <c r="T39" s="230">
        <f>('Energy Use'!T95-'E-electricity'!T39)*'Coal Consumption Structure '!T39</f>
        <v>327897141492581.06</v>
      </c>
      <c r="U39" s="230">
        <f>('Energy Use'!U95-'E-electricity'!U39)*'Coal Consumption Structure '!U39</f>
        <v>347009355373270.19</v>
      </c>
      <c r="V39" s="230">
        <f>('Energy Use'!V95-'E-electricity'!V39)*'Coal Consumption Structure '!V39</f>
        <v>366779705127106.69</v>
      </c>
      <c r="W39" s="230">
        <f>('Energy Use'!W95-'E-electricity'!W39)*'Coal Consumption Structure '!W39</f>
        <v>387148414271208.25</v>
      </c>
      <c r="X39" s="230">
        <f>('Energy Use'!X95-'E-electricity'!X39)*'Coal Consumption Structure '!X39</f>
        <v>408042369096633.38</v>
      </c>
      <c r="Y39" s="230">
        <f>('Energy Use'!Y95-'E-electricity'!Y39)*'Coal Consumption Structure '!Y39</f>
        <v>429374390203741.19</v>
      </c>
      <c r="Z39" s="230">
        <f>('Energy Use'!Z95-'E-electricity'!Z39)*'Coal Consumption Structure '!Z39</f>
        <v>451042670660107.94</v>
      </c>
      <c r="AA39" s="230">
        <f>('Energy Use'!AA95-'E-electricity'!AA39)*'Coal Consumption Structure '!AA39</f>
        <v>472930421667267</v>
      </c>
      <c r="AB39" s="230">
        <f>('Energy Use'!AB95-'E-electricity'!AB39)*'Coal Consumption Structure '!AB39</f>
        <v>494905767574204.94</v>
      </c>
      <c r="AC39" s="230">
        <f>('Energy Use'!AC95-'E-electricity'!AC39)*'Coal Consumption Structure '!AC39</f>
        <v>516821931715890.75</v>
      </c>
      <c r="AD39" s="230">
        <f>('Energy Use'!AD95-'E-electricity'!AD39)*'Coal Consumption Structure '!AD39</f>
        <v>538517752638661</v>
      </c>
      <c r="AE39" s="230">
        <f>('Energy Use'!AE95-'E-electricity'!AE39)*'Coal Consumption Structure '!AE39</f>
        <v>559818566578034.13</v>
      </c>
      <c r="AF39" s="230">
        <f>('Energy Use'!AF95-'E-electricity'!AF39)*'Coal Consumption Structure '!AF39</f>
        <v>580537486395188</v>
      </c>
      <c r="AG39" s="230">
        <f>('Energy Use'!AG95-'E-electricity'!AG39)*'Coal Consumption Structure '!AG39</f>
        <v>600477099430672.88</v>
      </c>
      <c r="AH39" s="230">
        <f>('Energy Use'!AH95-'E-electricity'!AH39)*'Coal Consumption Structure '!AH39</f>
        <v>619431596850023.38</v>
      </c>
      <c r="AI39" s="230">
        <f>('Energy Use'!AI95-'E-electricity'!AI39)*'Coal Consumption Structure '!AI39</f>
        <v>637189335084007.75</v>
      </c>
      <c r="AJ39" s="230">
        <f>('Energy Use'!AJ95-'E-electricity'!AJ39)*'Coal Consumption Structure '!AJ39</f>
        <v>653535816066974.63</v>
      </c>
      <c r="AK39" s="230">
        <f>('Energy Use'!AK95-'E-electricity'!AK39)*'Coal Consumption Structure '!AK39</f>
        <v>668257057437171.5</v>
      </c>
      <c r="AL39" s="230">
        <f>('Energy Use'!AL95-'E-electricity'!AL39)*'Coal Consumption Structure '!AL39</f>
        <v>681143307103946.63</v>
      </c>
      <c r="AM39" s="230">
        <f>('Energy Use'!AM95-'E-electricity'!AM39)*'Coal Consumption Structure '!AM39</f>
        <v>691993039164796.63</v>
      </c>
      <c r="AN39" s="230">
        <f>('Energy Use'!AN95-'E-electricity'!AN39)*'Coal Consumption Structure '!AN39</f>
        <v>700617150754935.38</v>
      </c>
      <c r="AO39" s="230">
        <f>('Energy Use'!AO95-'E-electricity'!AO39)*'Coal Consumption Structure '!AO39</f>
        <v>706843262829308.38</v>
      </c>
      <c r="AP39" s="230">
        <f>('Energy Use'!AP95-'E-electricity'!AP39)*'Coal Consumption Structure '!AP39</f>
        <v>710520012992028.25</v>
      </c>
      <c r="AQ39" s="230">
        <f>('Energy Use'!AQ95-'E-electricity'!AQ39)*'Coal Consumption Structure '!AQ39</f>
        <v>711283646539822.63</v>
      </c>
      <c r="AR39" s="133" t="str">
        <f>VLOOKUP($A39,'Sector Match'!$A$1:$B$43,2,0)</f>
        <v>water and waste 36T39</v>
      </c>
    </row>
    <row r="40" spans="1:44" x14ac:dyDescent="0.25">
      <c r="A40" s="74" t="s">
        <v>38</v>
      </c>
      <c r="B40" s="230">
        <f>('Energy Use'!B96-'E-electricity'!B40)*'Coal Consumption Structure '!B40</f>
        <v>113890804500</v>
      </c>
      <c r="C40" s="230">
        <f>('Energy Use'!C96-'E-electricity'!C40)*'Coal Consumption Structure '!C40</f>
        <v>258337678500</v>
      </c>
      <c r="D40" s="230">
        <f>('Energy Use'!D96-'E-electricity'!D40)*'Coal Consumption Structure '!D40</f>
        <v>215052712758.33539</v>
      </c>
      <c r="E40" s="230">
        <f>('Energy Use'!E96-'E-electricity'!E40)*'Coal Consumption Structure '!E40</f>
        <v>301580691106.85419</v>
      </c>
      <c r="F40" s="230">
        <f>('Energy Use'!F96-'E-electricity'!F40)*'Coal Consumption Structure '!F40</f>
        <v>305522909342.41187</v>
      </c>
      <c r="G40" s="230">
        <f>('Energy Use'!G96-'E-electricity'!G40)*'Coal Consumption Structure '!G40</f>
        <v>317805061918.30518</v>
      </c>
      <c r="H40" s="230">
        <f>('Energy Use'!H96-'E-electricity'!H40)*'Coal Consumption Structure '!H40</f>
        <v>335802798158.53711</v>
      </c>
      <c r="I40" s="230">
        <f>('Energy Use'!I96-'E-electricity'!I40)*'Coal Consumption Structure '!I40</f>
        <v>354474750384.35474</v>
      </c>
      <c r="J40" s="230">
        <f>('Energy Use'!J96-'E-electricity'!J40)*'Coal Consumption Structure '!J40</f>
        <v>371436063158.29382</v>
      </c>
      <c r="K40" s="230">
        <f>('Energy Use'!K96-'E-electricity'!K40)*'Coal Consumption Structure '!K40</f>
        <v>386764003268.77759</v>
      </c>
      <c r="L40" s="230">
        <f>('Energy Use'!L96-'E-electricity'!L40)*'Coal Consumption Structure '!L40</f>
        <v>400623644329.7608</v>
      </c>
      <c r="M40" s="230">
        <f>('Energy Use'!M96-'E-electricity'!M40)*'Coal Consumption Structure '!M40</f>
        <v>413257620795.42322</v>
      </c>
      <c r="N40" s="230">
        <f>('Energy Use'!N96-'E-electricity'!N40)*'Coal Consumption Structure '!N40</f>
        <v>427141849951.81036</v>
      </c>
      <c r="O40" s="230">
        <f>('Energy Use'!O96-'E-electricity'!O40)*'Coal Consumption Structure '!O40</f>
        <v>440297403169.67755</v>
      </c>
      <c r="P40" s="230">
        <f>('Energy Use'!P96-'E-electricity'!P40)*'Coal Consumption Structure '!P40</f>
        <v>452747331329.21985</v>
      </c>
      <c r="Q40" s="230">
        <f>('Energy Use'!Q96-'E-electricity'!Q40)*'Coal Consumption Structure '!Q40</f>
        <v>464530720958.51331</v>
      </c>
      <c r="R40" s="230">
        <f>('Energy Use'!R96-'E-electricity'!R40)*'Coal Consumption Structure '!R40</f>
        <v>475701696954.24628</v>
      </c>
      <c r="S40" s="230">
        <f>('Energy Use'!S96-'E-electricity'!S40)*'Coal Consumption Structure '!S40</f>
        <v>489329319125.88519</v>
      </c>
      <c r="T40" s="230">
        <f>('Energy Use'!T96-'E-electricity'!T40)*'Coal Consumption Structure '!T40</f>
        <v>502555450726.75238</v>
      </c>
      <c r="U40" s="230">
        <f>('Energy Use'!U96-'E-electricity'!U40)*'Coal Consumption Structure '!U40</f>
        <v>515331196376.19391</v>
      </c>
      <c r="V40" s="230">
        <f>('Energy Use'!V96-'E-electricity'!V40)*'Coal Consumption Structure '!V40</f>
        <v>527608831494.95605</v>
      </c>
      <c r="W40" s="230">
        <f>('Energy Use'!W96-'E-electricity'!W40)*'Coal Consumption Structure '!W40</f>
        <v>539342109958.04059</v>
      </c>
      <c r="X40" s="230">
        <f>('Energy Use'!X96-'E-electricity'!X40)*'Coal Consumption Structure '!X40</f>
        <v>550486563910.20728</v>
      </c>
      <c r="Y40" s="230">
        <f>('Energy Use'!Y96-'E-electricity'!Y40)*'Coal Consumption Structure '!Y40</f>
        <v>560999792942.42664</v>
      </c>
      <c r="Z40" s="230">
        <f>('Energy Use'!Z96-'E-electricity'!Z40)*'Coal Consumption Structure '!Z40</f>
        <v>570841739929.28296</v>
      </c>
      <c r="AA40" s="230">
        <f>('Energy Use'!AA96-'E-electricity'!AA40)*'Coal Consumption Structure '!AA40</f>
        <v>579974950962.17676</v>
      </c>
      <c r="AB40" s="230">
        <f>('Energy Use'!AB96-'E-electricity'!AB40)*'Coal Consumption Structure '!AB40</f>
        <v>588364816979.01819</v>
      </c>
      <c r="AC40" s="230">
        <f>('Energy Use'!AC96-'E-electricity'!AC40)*'Coal Consumption Structure '!AC40</f>
        <v>595979794885.77649</v>
      </c>
      <c r="AD40" s="230">
        <f>('Energy Use'!AD96-'E-electricity'!AD40)*'Coal Consumption Structure '!AD40</f>
        <v>602791606185.71851</v>
      </c>
      <c r="AE40" s="230">
        <f>('Energy Use'!AE96-'E-electricity'!AE40)*'Coal Consumption Structure '!AE40</f>
        <v>608775411375.37573</v>
      </c>
      <c r="AF40" s="230">
        <f>('Energy Use'!AF96-'E-electricity'!AF40)*'Coal Consumption Structure '!AF40</f>
        <v>613909958628.70837</v>
      </c>
      <c r="AG40" s="230">
        <f>('Energy Use'!AG96-'E-electricity'!AG40)*'Coal Consumption Structure '!AG40</f>
        <v>618177705568.76111</v>
      </c>
      <c r="AH40" s="230">
        <f>('Energy Use'!AH96-'E-electricity'!AH40)*'Coal Consumption Structure '!AH40</f>
        <v>621564913215.52234</v>
      </c>
      <c r="AI40" s="230">
        <f>('Energy Use'!AI96-'E-electricity'!AI40)*'Coal Consumption Structure '!AI40</f>
        <v>624061711495.56226</v>
      </c>
      <c r="AJ40" s="230">
        <f>('Energy Use'!AJ96-'E-electricity'!AJ40)*'Coal Consumption Structure '!AJ40</f>
        <v>625662135999.31262</v>
      </c>
      <c r="AK40" s="230">
        <f>('Energy Use'!AK96-'E-electricity'!AK40)*'Coal Consumption Structure '!AK40</f>
        <v>626364135971.47815</v>
      </c>
      <c r="AL40" s="230">
        <f>('Energy Use'!AL96-'E-electricity'!AL40)*'Coal Consumption Structure '!AL40</f>
        <v>626169553815.073</v>
      </c>
      <c r="AM40" s="230">
        <f>('Energy Use'!AM96-'E-electricity'!AM40)*'Coal Consumption Structure '!AM40</f>
        <v>625084076676.13806</v>
      </c>
      <c r="AN40" s="230">
        <f>('Energy Use'!AN96-'E-electricity'!AN40)*'Coal Consumption Structure '!AN40</f>
        <v>623117160950.71814</v>
      </c>
      <c r="AO40" s="230">
        <f>('Energy Use'!AO96-'E-electricity'!AO40)*'Coal Consumption Structure '!AO40</f>
        <v>620281930814.77148</v>
      </c>
      <c r="AP40" s="230">
        <f>('Energy Use'!AP96-'E-electricity'!AP40)*'Coal Consumption Structure '!AP40</f>
        <v>616595052118.40552</v>
      </c>
      <c r="AQ40" s="230">
        <f>('Energy Use'!AQ96-'E-electricity'!AQ40)*'Coal Consumption Structure '!AQ40</f>
        <v>611872217067.44885</v>
      </c>
      <c r="AR40" s="133" t="str">
        <f>VLOOKUP($A40,'Sector Match'!$A$1:$B$43,2,0)</f>
        <v>other machinery 28</v>
      </c>
    </row>
    <row r="41" spans="1:44" x14ac:dyDescent="0.25">
      <c r="A41" s="74" t="s">
        <v>39</v>
      </c>
      <c r="B41" s="230">
        <f>('Energy Use'!B97-'E-electricity'!B41)*'Coal Consumption Structure '!B41</f>
        <v>198289446283500</v>
      </c>
      <c r="C41" s="230">
        <f>('Energy Use'!C97-'E-electricity'!C41)*'Coal Consumption Structure '!C41</f>
        <v>106768462482000.02</v>
      </c>
      <c r="D41" s="230">
        <f>('Energy Use'!D97-'E-electricity'!D41)*'Coal Consumption Structure '!D41</f>
        <v>67847270726597.25</v>
      </c>
      <c r="E41" s="230">
        <f>('Energy Use'!E97-'E-electricity'!E41)*'Coal Consumption Structure '!E41</f>
        <v>72059823171649.719</v>
      </c>
      <c r="F41" s="230">
        <f>('Energy Use'!F97-'E-electricity'!F41)*'Coal Consumption Structure '!F41</f>
        <v>75416832491814.938</v>
      </c>
      <c r="G41" s="230">
        <f>('Energy Use'!G97-'E-electricity'!G41)*'Coal Consumption Structure '!G41</f>
        <v>80227703426023.328</v>
      </c>
      <c r="H41" s="230">
        <f>('Energy Use'!H97-'E-electricity'!H41)*'Coal Consumption Structure '!H41</f>
        <v>86357804787121.641</v>
      </c>
      <c r="I41" s="230">
        <f>('Energy Use'!I97-'E-electricity'!I41)*'Coal Consumption Structure '!I41</f>
        <v>92070862106818.359</v>
      </c>
      <c r="J41" s="230">
        <f>('Energy Use'!J97-'E-electricity'!J41)*'Coal Consumption Structure '!J41</f>
        <v>96621714025856.234</v>
      </c>
      <c r="K41" s="230">
        <f>('Energy Use'!K97-'E-electricity'!K41)*'Coal Consumption Structure '!K41</f>
        <v>100368582384309.36</v>
      </c>
      <c r="L41" s="230">
        <f>('Energy Use'!L97-'E-electricity'!L41)*'Coal Consumption Structure '!L41</f>
        <v>103783898641064.94</v>
      </c>
      <c r="M41" s="230">
        <f>('Energy Use'!M97-'E-electricity'!M41)*'Coal Consumption Structure '!M41</f>
        <v>107426128000272.72</v>
      </c>
      <c r="N41" s="230">
        <f>('Energy Use'!N97-'E-electricity'!N41)*'Coal Consumption Structure '!N41</f>
        <v>111878098260930.66</v>
      </c>
      <c r="O41" s="230">
        <f>('Energy Use'!O97-'E-electricity'!O41)*'Coal Consumption Structure '!O41</f>
        <v>117068094931878.2</v>
      </c>
      <c r="P41" s="230">
        <f>('Energy Use'!P97-'E-electricity'!P41)*'Coal Consumption Structure '!P41</f>
        <v>122846097650697.42</v>
      </c>
      <c r="Q41" s="230">
        <f>('Energy Use'!Q97-'E-electricity'!Q41)*'Coal Consumption Structure '!Q41</f>
        <v>129028168776940.19</v>
      </c>
      <c r="R41" s="230">
        <f>('Energy Use'!R97-'E-electricity'!R41)*'Coal Consumption Structure '!R41</f>
        <v>135387656940661.45</v>
      </c>
      <c r="S41" s="230">
        <f>('Energy Use'!S97-'E-electricity'!S41)*'Coal Consumption Structure '!S41</f>
        <v>141887300298921.53</v>
      </c>
      <c r="T41" s="230">
        <f>('Energy Use'!T97-'E-electricity'!T41)*'Coal Consumption Structure '!T41</f>
        <v>148280565820211.66</v>
      </c>
      <c r="U41" s="230">
        <f>('Energy Use'!U97-'E-electricity'!U41)*'Coal Consumption Structure '!U41</f>
        <v>154537616026244.13</v>
      </c>
      <c r="V41" s="230">
        <f>('Energy Use'!V97-'E-electricity'!V41)*'Coal Consumption Structure '!V41</f>
        <v>160629924516248.75</v>
      </c>
      <c r="W41" s="230">
        <f>('Energy Use'!W97-'E-electricity'!W41)*'Coal Consumption Structure '!W41</f>
        <v>166530575941867.88</v>
      </c>
      <c r="X41" s="230">
        <f>('Energy Use'!X97-'E-electricity'!X41)*'Coal Consumption Structure '!X41</f>
        <v>172214534962476.03</v>
      </c>
      <c r="Y41" s="230">
        <f>('Energy Use'!Y97-'E-electricity'!Y41)*'Coal Consumption Structure '!Y41</f>
        <v>177658880660783.19</v>
      </c>
      <c r="Z41" s="230">
        <f>('Energy Use'!Z97-'E-electricity'!Z41)*'Coal Consumption Structure '!Z41</f>
        <v>182843003807774.69</v>
      </c>
      <c r="AA41" s="230">
        <f>('Energy Use'!AA97-'E-electricity'!AA41)*'Coal Consumption Structure '!AA41</f>
        <v>187748765285651.16</v>
      </c>
      <c r="AB41" s="230">
        <f>('Energy Use'!AB97-'E-electricity'!AB41)*'Coal Consumption Structure '!AB41</f>
        <v>192360614880891.06</v>
      </c>
      <c r="AC41" s="230">
        <f>('Energy Use'!AC97-'E-electricity'!AC41)*'Coal Consumption Structure '!AC41</f>
        <v>196665670522737.44</v>
      </c>
      <c r="AD41" s="230">
        <f>('Energy Use'!AD97-'E-electricity'!AD41)*'Coal Consumption Structure '!AD41</f>
        <v>200653758844529.34</v>
      </c>
      <c r="AE41" s="230">
        <f>('Energy Use'!AE97-'E-electricity'!AE41)*'Coal Consumption Structure '!AE41</f>
        <v>204317418669250.63</v>
      </c>
      <c r="AF41" s="230">
        <f>('Energy Use'!AF97-'E-electricity'!AF41)*'Coal Consumption Structure '!AF41</f>
        <v>207651869653288.13</v>
      </c>
      <c r="AG41" s="230">
        <f>('Energy Use'!AG97-'E-electricity'!AG41)*'Coal Consumption Structure '!AG41</f>
        <v>210654948854507.97</v>
      </c>
      <c r="AH41" s="230">
        <f>('Energy Use'!AH97-'E-electricity'!AH41)*'Coal Consumption Structure '!AH41</f>
        <v>213327018417118</v>
      </c>
      <c r="AI41" s="230">
        <f>('Energy Use'!AI97-'E-electricity'!AI41)*'Coal Consumption Structure '!AI41</f>
        <v>215670847884912.19</v>
      </c>
      <c r="AJ41" s="230">
        <f>('Energy Use'!AJ97-'E-electricity'!AJ41)*'Coal Consumption Structure '!AJ41</f>
        <v>217691474868062.28</v>
      </c>
      <c r="AK41" s="230">
        <f>('Energy Use'!AK97-'E-electricity'!AK41)*'Coal Consumption Structure '!AK41</f>
        <v>219396047901481.59</v>
      </c>
      <c r="AL41" s="230">
        <f>('Energy Use'!AL97-'E-electricity'!AL41)*'Coal Consumption Structure '!AL41</f>
        <v>220793655352079.03</v>
      </c>
      <c r="AM41" s="230">
        <f>('Energy Use'!AM97-'E-electricity'!AM41)*'Coal Consumption Structure '!AM41</f>
        <v>221895144166984.69</v>
      </c>
      <c r="AN41" s="230">
        <f>('Energy Use'!AN97-'E-electricity'!AN41)*'Coal Consumption Structure '!AN41</f>
        <v>222712932115735.66</v>
      </c>
      <c r="AO41" s="230">
        <f>('Energy Use'!AO97-'E-electricity'!AO41)*'Coal Consumption Structure '!AO41</f>
        <v>223260816977737.19</v>
      </c>
      <c r="AP41" s="230">
        <f>('Energy Use'!AP97-'E-electricity'!AP41)*'Coal Consumption Structure '!AP41</f>
        <v>223553785874114.69</v>
      </c>
      <c r="AQ41" s="230">
        <f>('Energy Use'!AQ97-'E-electricity'!AQ41)*'Coal Consumption Structure '!AQ41</f>
        <v>223533167275604.97</v>
      </c>
      <c r="AR41" s="133">
        <f>VLOOKUP($A41,'Sector Match'!$A$1:$B$43,2,0)</f>
        <v>0</v>
      </c>
    </row>
    <row r="42" spans="1:44" x14ac:dyDescent="0.25">
      <c r="A42" s="74" t="s">
        <v>40</v>
      </c>
      <c r="B42" s="230">
        <f>('Energy Use'!B98-'E-electricity'!B42)*'Coal Consumption Structure '!B42</f>
        <v>20530900879499.996</v>
      </c>
      <c r="C42" s="230">
        <f>('Energy Use'!C98-'E-electricity'!C42)*'Coal Consumption Structure '!C42</f>
        <v>24161517501000</v>
      </c>
      <c r="D42" s="230">
        <f>('Energy Use'!D98-'E-electricity'!D42)*'Coal Consumption Structure '!D42</f>
        <v>27630016309185.602</v>
      </c>
      <c r="E42" s="230">
        <f>('Energy Use'!E98-'E-electricity'!E42)*'Coal Consumption Structure '!E42</f>
        <v>30126674480386.305</v>
      </c>
      <c r="F42" s="230">
        <f>('Energy Use'!F98-'E-electricity'!F42)*'Coal Consumption Structure '!F42</f>
        <v>31898982622440.191</v>
      </c>
      <c r="G42" s="230">
        <f>('Energy Use'!G98-'E-electricity'!G42)*'Coal Consumption Structure '!G42</f>
        <v>35076942637109.93</v>
      </c>
      <c r="H42" s="230">
        <f>('Energy Use'!H98-'E-electricity'!H42)*'Coal Consumption Structure '!H42</f>
        <v>39411196455266.578</v>
      </c>
      <c r="I42" s="230">
        <f>('Energy Use'!I98-'E-electricity'!I42)*'Coal Consumption Structure '!I42</f>
        <v>43883084432578.102</v>
      </c>
      <c r="J42" s="230">
        <f>('Energy Use'!J98-'E-electricity'!J42)*'Coal Consumption Structure '!J42</f>
        <v>47989545202283.023</v>
      </c>
      <c r="K42" s="230">
        <f>('Energy Use'!K98-'E-electricity'!K42)*'Coal Consumption Structure '!K42</f>
        <v>51761636189011.672</v>
      </c>
      <c r="L42" s="230">
        <f>('Energy Use'!L98-'E-electricity'!L42)*'Coal Consumption Structure '!L42</f>
        <v>55299491941318.68</v>
      </c>
      <c r="M42" s="230">
        <f>('Energy Use'!M98-'E-electricity'!M42)*'Coal Consumption Structure '!M42</f>
        <v>58765979656618.938</v>
      </c>
      <c r="N42" s="230">
        <f>('Energy Use'!N98-'E-electricity'!N42)*'Coal Consumption Structure '!N42</f>
        <v>62401865235719.305</v>
      </c>
      <c r="O42" s="230">
        <f>('Energy Use'!O98-'E-electricity'!O42)*'Coal Consumption Structure '!O42</f>
        <v>66187116736216.688</v>
      </c>
      <c r="P42" s="230">
        <f>('Energy Use'!P98-'E-electricity'!P42)*'Coal Consumption Structure '!P42</f>
        <v>70117297797589.477</v>
      </c>
      <c r="Q42" s="230">
        <f>('Energy Use'!Q98-'E-electricity'!Q42)*'Coal Consumption Structure '!Q42</f>
        <v>74186385477250.375</v>
      </c>
      <c r="R42" s="230">
        <f>('Energy Use'!R98-'E-electricity'!R42)*'Coal Consumption Structure '!R42</f>
        <v>78386649545388.563</v>
      </c>
      <c r="S42" s="230">
        <f>('Energy Use'!S98-'E-electricity'!S42)*'Coal Consumption Structure '!S42</f>
        <v>82845850593051.313</v>
      </c>
      <c r="T42" s="230">
        <f>('Energy Use'!T98-'E-electricity'!T42)*'Coal Consumption Structure '!T42</f>
        <v>87430033113236.828</v>
      </c>
      <c r="U42" s="230">
        <f>('Energy Use'!U98-'E-electricity'!U42)*'Coal Consumption Structure '!U42</f>
        <v>92125865852379.203</v>
      </c>
      <c r="V42" s="230">
        <f>('Energy Use'!V98-'E-electricity'!V42)*'Coal Consumption Structure '!V42</f>
        <v>96917770822320.5</v>
      </c>
      <c r="W42" s="230">
        <f>('Energy Use'!W98-'E-electricity'!W42)*'Coal Consumption Structure '!W42</f>
        <v>101787859197088.13</v>
      </c>
      <c r="X42" s="230">
        <f>('Energy Use'!X98-'E-electricity'!X42)*'Coal Consumption Structure '!X42</f>
        <v>106715894789412.42</v>
      </c>
      <c r="Y42" s="230">
        <f>('Energy Use'!Y98-'E-electricity'!Y42)*'Coal Consumption Structure '!Y42</f>
        <v>111679289385793.98</v>
      </c>
      <c r="Z42" s="230">
        <f>('Energy Use'!Z98-'E-electricity'!Z42)*'Coal Consumption Structure '!Z42</f>
        <v>116653134083886.56</v>
      </c>
      <c r="AA42" s="230">
        <f>('Energy Use'!AA98-'E-electricity'!AA42)*'Coal Consumption Structure '!AA42</f>
        <v>121610270508711.08</v>
      </c>
      <c r="AB42" s="230">
        <f>('Energy Use'!AB98-'E-electricity'!AB42)*'Coal Consumption Structure '!AB42</f>
        <v>126521405372383.27</v>
      </c>
      <c r="AC42" s="230">
        <f>('Energy Use'!AC98-'E-electricity'!AC42)*'Coal Consumption Structure '!AC42</f>
        <v>131355271276352.89</v>
      </c>
      <c r="AD42" s="230">
        <f>('Energy Use'!AD98-'E-electricity'!AD42)*'Coal Consumption Structure '!AD42</f>
        <v>136078835930379.38</v>
      </c>
      <c r="AE42" s="230">
        <f>('Energy Use'!AE98-'E-electricity'!AE42)*'Coal Consumption Structure '!AE42</f>
        <v>140657561078341.8</v>
      </c>
      <c r="AF42" s="230">
        <f>('Energy Use'!AF98-'E-electricity'!AF42)*'Coal Consumption Structure '!AF42</f>
        <v>145055711382944.16</v>
      </c>
      <c r="AG42" s="230">
        <f>('Energy Use'!AG98-'E-electricity'!AG42)*'Coal Consumption Structure '!AG42</f>
        <v>149236712341431.41</v>
      </c>
      <c r="AH42" s="230">
        <f>('Energy Use'!AH98-'E-electricity'!AH42)*'Coal Consumption Structure '!AH42</f>
        <v>153163555001561.28</v>
      </c>
      <c r="AI42" s="230">
        <f>('Energy Use'!AI98-'E-electricity'!AI42)*'Coal Consumption Structure '!AI42</f>
        <v>156799243847647.63</v>
      </c>
      <c r="AJ42" s="230">
        <f>('Energy Use'!AJ98-'E-electricity'!AJ42)*'Coal Consumption Structure '!AJ42</f>
        <v>160107282764169.13</v>
      </c>
      <c r="AK42" s="230">
        <f>('Energy Use'!AK98-'E-electricity'!AK42)*'Coal Consumption Structure '!AK42</f>
        <v>163052192500015.41</v>
      </c>
      <c r="AL42" s="230">
        <f>('Energy Use'!AL98-'E-electricity'!AL42)*'Coal Consumption Structure '!AL42</f>
        <v>165600051596941.22</v>
      </c>
      <c r="AM42" s="230">
        <f>('Energy Use'!AM98-'E-electricity'!AM42)*'Coal Consumption Structure '!AM42</f>
        <v>167719051363553.81</v>
      </c>
      <c r="AN42" s="230">
        <f>('Energy Use'!AN98-'E-electricity'!AN42)*'Coal Consumption Structure '!AN42</f>
        <v>169380054227124.09</v>
      </c>
      <c r="AO42" s="230">
        <f>('Energy Use'!AO98-'E-electricity'!AO42)*'Coal Consumption Structure '!AO42</f>
        <v>170557143737459.97</v>
      </c>
      <c r="AP42" s="230">
        <f>('Energy Use'!AP98-'E-electricity'!AP42)*'Coal Consumption Structure '!AP42</f>
        <v>171228153687268.81</v>
      </c>
      <c r="AQ42" s="230">
        <f>('Energy Use'!AQ98-'E-electricity'!AQ42)*'Coal Consumption Structure '!AQ42</f>
        <v>171317942884201.31</v>
      </c>
      <c r="AR42" s="133" t="str">
        <f>VLOOKUP($A42,'Sector Match'!$A$1:$B$43,2,0)</f>
        <v>energy pipelines and gas processing 352T353</v>
      </c>
    </row>
    <row r="43" spans="1:44" x14ac:dyDescent="0.25">
      <c r="A43" s="211" t="s">
        <v>41</v>
      </c>
      <c r="B43" s="230">
        <f>('Energy Use'!B99-'E-electricity'!B43)*'Coal Consumption Structure '!B43</f>
        <v>913904260500.00012</v>
      </c>
      <c r="C43" s="230">
        <f>('Energy Use'!C99-'E-electricity'!C43)*'Coal Consumption Structure '!C43</f>
        <v>852792121500.00525</v>
      </c>
      <c r="D43" s="230">
        <f>('Energy Use'!D99-'E-electricity'!D43)*'Coal Consumption Structure '!D43</f>
        <v>918335989583.36975</v>
      </c>
      <c r="E43" s="230">
        <f>('Energy Use'!E99-'E-electricity'!E43)*'Coal Consumption Structure '!E43</f>
        <v>953081724994.68066</v>
      </c>
      <c r="F43" s="230">
        <f>('Energy Use'!F99-'E-electricity'!F43)*'Coal Consumption Structure '!F43</f>
        <v>994390415761.05713</v>
      </c>
      <c r="G43" s="230">
        <f>('Energy Use'!G99-'E-electricity'!G43)*'Coal Consumption Structure '!G43</f>
        <v>1051785609392.8751</v>
      </c>
      <c r="H43" s="230">
        <f>('Energy Use'!H99-'E-electricity'!H43)*'Coal Consumption Structure '!H43</f>
        <v>1128807620338.5239</v>
      </c>
      <c r="I43" s="230">
        <f>('Energy Use'!I99-'E-electricity'!I43)*'Coal Consumption Structure '!I43</f>
        <v>1207981729961.4509</v>
      </c>
      <c r="J43" s="230">
        <f>('Energy Use'!J99-'E-electricity'!J43)*'Coal Consumption Structure '!J43</f>
        <v>1278490850728.5337</v>
      </c>
      <c r="K43" s="230">
        <f>('Energy Use'!K99-'E-electricity'!K43)*'Coal Consumption Structure '!K43</f>
        <v>1341205300035.0142</v>
      </c>
      <c r="L43" s="230">
        <f>('Energy Use'!L99-'E-electricity'!L43)*'Coal Consumption Structure '!L43</f>
        <v>1397709214010.8794</v>
      </c>
      <c r="M43" s="230">
        <f>('Energy Use'!M99-'E-electricity'!M43)*'Coal Consumption Structure '!M43</f>
        <v>1450193247539.4146</v>
      </c>
      <c r="N43" s="230">
        <f>('Energy Use'!N99-'E-electricity'!N43)*'Coal Consumption Structure '!N43</f>
        <v>1501921923047.6055</v>
      </c>
      <c r="O43" s="230">
        <f>('Energy Use'!O99-'E-electricity'!O43)*'Coal Consumption Structure '!O43</f>
        <v>1552287047623.7639</v>
      </c>
      <c r="P43" s="230">
        <f>('Energy Use'!P99-'E-electricity'!P43)*'Coal Consumption Structure '!P43</f>
        <v>1601220457922.1414</v>
      </c>
      <c r="Q43" s="230">
        <f>('Energy Use'!Q99-'E-electricity'!Q43)*'Coal Consumption Structure '!Q43</f>
        <v>1648678089272.3779</v>
      </c>
      <c r="R43" s="230">
        <f>('Energy Use'!R99-'E-electricity'!R43)*'Coal Consumption Structure '!R43</f>
        <v>1694640034454.8657</v>
      </c>
      <c r="S43" s="230">
        <f>('Energy Use'!S99-'E-electricity'!S43)*'Coal Consumption Structure '!S43</f>
        <v>1741426404514.1829</v>
      </c>
      <c r="T43" s="230">
        <f>('Energy Use'!T99-'E-electricity'!T43)*'Coal Consumption Structure '!T43</f>
        <v>1786724927381.6213</v>
      </c>
      <c r="U43" s="230">
        <f>('Energy Use'!U99-'E-electricity'!U43)*'Coal Consumption Structure '!U43</f>
        <v>1830421644989.8823</v>
      </c>
      <c r="V43" s="230">
        <f>('Energy Use'!V99-'E-electricity'!V43)*'Coal Consumption Structure '!V43</f>
        <v>1872412064751.8127</v>
      </c>
      <c r="W43" s="230">
        <f>('Energy Use'!W99-'E-electricity'!W43)*'Coal Consumption Structure '!W43</f>
        <v>1912601656362.9331</v>
      </c>
      <c r="X43" s="230">
        <f>('Energy Use'!X99-'E-electricity'!X43)*'Coal Consumption Structure '!X43</f>
        <v>1950906248899.3718</v>
      </c>
      <c r="Y43" s="230">
        <f>('Energy Use'!Y99-'E-electricity'!Y43)*'Coal Consumption Structure '!Y43</f>
        <v>1987252328050.5676</v>
      </c>
      <c r="Z43" s="230">
        <f>('Energy Use'!Z99-'E-electricity'!Z43)*'Coal Consumption Structure '!Z43</f>
        <v>2021577234612.5659</v>
      </c>
      <c r="AA43" s="230">
        <f>('Energy Use'!AA99-'E-electricity'!AA43)*'Coal Consumption Structure '!AA43</f>
        <v>2053829266565.416</v>
      </c>
      <c r="AB43" s="230">
        <f>('Energy Use'!AB99-'E-electricity'!AB43)*'Coal Consumption Structure '!AB43</f>
        <v>2083967688152.9426</v>
      </c>
      <c r="AC43" s="230">
        <f>('Energy Use'!AC99-'E-electricity'!AC43)*'Coal Consumption Structure '!AC43</f>
        <v>2111962650363.4321</v>
      </c>
      <c r="AD43" s="230">
        <f>('Energy Use'!AD99-'E-electricity'!AD43)*'Coal Consumption Structure '!AD43</f>
        <v>2137795028066.1948</v>
      </c>
      <c r="AE43" s="230">
        <f>('Energy Use'!AE99-'E-electricity'!AE43)*'Coal Consumption Structure '!AE43</f>
        <v>2161456179785.7036</v>
      </c>
      <c r="AF43" s="230">
        <f>('Energy Use'!AF99-'E-electricity'!AF43)*'Coal Consumption Structure '!AF43</f>
        <v>2182947636690.4578</v>
      </c>
      <c r="AG43" s="230">
        <f>('Energy Use'!AG99-'E-electricity'!AG43)*'Coal Consumption Structure '!AG43</f>
        <v>2202280727836.3584</v>
      </c>
      <c r="AH43" s="230">
        <f>('Energy Use'!AH99-'E-electricity'!AH43)*'Coal Consumption Structure '!AH43</f>
        <v>2219476149037.0669</v>
      </c>
      <c r="AI43" s="230">
        <f>('Energy Use'!AI99-'E-electricity'!AI43)*'Coal Consumption Structure '!AI43</f>
        <v>2234563482941.166</v>
      </c>
      <c r="AJ43" s="230">
        <f>('Energy Use'!AJ99-'E-electricity'!AJ43)*'Coal Consumption Structure '!AJ43</f>
        <v>2247580677985.3608</v>
      </c>
      <c r="AK43" s="230">
        <f>('Energy Use'!AK99-'E-electricity'!AK43)*'Coal Consumption Structure '!AK43</f>
        <v>2258573493869.7163</v>
      </c>
      <c r="AL43" s="230">
        <f>('Energy Use'!AL99-'E-electricity'!AL43)*'Coal Consumption Structure '!AL43</f>
        <v>2267594921078.5137</v>
      </c>
      <c r="AM43" s="230">
        <f>('Energy Use'!AM99-'E-electricity'!AM43)*'Coal Consumption Structure '!AM43</f>
        <v>2274704581755.4282</v>
      </c>
      <c r="AN43" s="230">
        <f>('Energy Use'!AN99-'E-electricity'!AN43)*'Coal Consumption Structure '!AN43</f>
        <v>2279968118947.7363</v>
      </c>
      <c r="AO43" s="230">
        <f>('Energy Use'!AO99-'E-electricity'!AO43)*'Coal Consumption Structure '!AO43</f>
        <v>2283456580871.915</v>
      </c>
      <c r="AP43" s="230">
        <f>('Energy Use'!AP99-'E-electricity'!AP43)*'Coal Consumption Structure '!AP43</f>
        <v>2285245806433.7866</v>
      </c>
      <c r="AQ43" s="230">
        <f>('Energy Use'!AQ99-'E-electricity'!AQ43)*'Coal Consumption Structure '!AQ43</f>
        <v>2284652740704.4053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41">
        <f>('Energy Use'!B100-'E-electricity'!B44)*'Coal Consumption Structure '!B44</f>
        <v>152735902308000</v>
      </c>
      <c r="C44" s="241">
        <f>('Energy Use'!C100-'E-electricity'!C44)*'Coal Consumption Structure '!C44</f>
        <v>148327494826500</v>
      </c>
      <c r="D44" s="241">
        <f>('Energy Use'!D100-'E-electricity'!D44)*'Coal Consumption Structure '!D44</f>
        <v>145795293993201.78</v>
      </c>
      <c r="E44" s="241">
        <f>('Energy Use'!E100-'E-electricity'!E44)*'Coal Consumption Structure '!E44</f>
        <v>149883098656533.38</v>
      </c>
      <c r="F44" s="241">
        <f>('Energy Use'!F100-'E-electricity'!F44)*'Coal Consumption Structure '!F44</f>
        <v>160718342446495</v>
      </c>
      <c r="G44" s="241">
        <f>('Energy Use'!G100-'E-electricity'!G44)*'Coal Consumption Structure '!G44</f>
        <v>167084017847841.53</v>
      </c>
      <c r="H44" s="241">
        <f>('Energy Use'!H100-'E-electricity'!H44)*'Coal Consumption Structure '!H44</f>
        <v>172435125945237.28</v>
      </c>
      <c r="I44" s="241">
        <f>('Energy Use'!I100-'E-electricity'!I44)*'Coal Consumption Structure '!I44</f>
        <v>180827031941845.34</v>
      </c>
      <c r="J44" s="241">
        <f>('Energy Use'!J100-'E-electricity'!J44)*'Coal Consumption Structure '!J44</f>
        <v>187900986334478.44</v>
      </c>
      <c r="K44" s="241">
        <f>('Energy Use'!K100-'E-electricity'!K44)*'Coal Consumption Structure '!K44</f>
        <v>194735056816892.66</v>
      </c>
      <c r="L44" s="241">
        <f>('Energy Use'!L100-'E-electricity'!L44)*'Coal Consumption Structure '!L44</f>
        <v>201302491763888.78</v>
      </c>
      <c r="M44" s="241">
        <f>('Energy Use'!M100-'E-electricity'!M44)*'Coal Consumption Structure '!M44</f>
        <v>208745816572188.81</v>
      </c>
      <c r="N44" s="241">
        <f>('Energy Use'!N100-'E-electricity'!N44)*'Coal Consumption Structure '!N44</f>
        <v>213772493592803</v>
      </c>
      <c r="O44" s="241">
        <f>('Energy Use'!O100-'E-electricity'!O44)*'Coal Consumption Structure '!O44</f>
        <v>219650356760204.31</v>
      </c>
      <c r="P44" s="241">
        <f>('Energy Use'!P100-'E-electricity'!P44)*'Coal Consumption Structure '!P44</f>
        <v>225198485346082.25</v>
      </c>
      <c r="Q44" s="241">
        <f>('Energy Use'!Q100-'E-electricity'!Q44)*'Coal Consumption Structure '!Q44</f>
        <v>230405603562292.72</v>
      </c>
      <c r="R44" s="241">
        <f>('Energy Use'!R100-'E-electricity'!R44)*'Coal Consumption Structure '!R44</f>
        <v>234777673710395.28</v>
      </c>
      <c r="S44" s="241">
        <f>('Energy Use'!S100-'E-electricity'!S44)*'Coal Consumption Structure '!S44</f>
        <v>240177110788879.59</v>
      </c>
      <c r="T44" s="241">
        <f>('Energy Use'!T100-'E-electricity'!T44)*'Coal Consumption Structure '!T44</f>
        <v>244751217991322.56</v>
      </c>
      <c r="U44" s="241">
        <f>('Energy Use'!U100-'E-electricity'!U44)*'Coal Consumption Structure '!U44</f>
        <v>248986318088292.28</v>
      </c>
      <c r="V44" s="241">
        <f>('Energy Use'!V100-'E-electricity'!V44)*'Coal Consumption Structure '!V44</f>
        <v>252885565310116.53</v>
      </c>
      <c r="W44" s="241">
        <f>('Energy Use'!W100-'E-electricity'!W44)*'Coal Consumption Structure '!W44</f>
        <v>256454954978852.31</v>
      </c>
      <c r="X44" s="241">
        <f>('Energy Use'!X100-'E-electricity'!X44)*'Coal Consumption Structure '!X44</f>
        <v>259703142794070.78</v>
      </c>
      <c r="Y44" s="241">
        <f>('Energy Use'!Y100-'E-electricity'!Y44)*'Coal Consumption Structure '!Y44</f>
        <v>262641247879360.75</v>
      </c>
      <c r="Z44" s="241">
        <f>('Energy Use'!Z100-'E-electricity'!Z44)*'Coal Consumption Structure '!Z44</f>
        <v>265282644718800.78</v>
      </c>
      <c r="AA44" s="241">
        <f>('Energy Use'!AA100-'E-electricity'!AA44)*'Coal Consumption Structure '!AA44</f>
        <v>267642748896291</v>
      </c>
      <c r="AB44" s="241">
        <f>('Energy Use'!AB100-'E-electricity'!AB44)*'Coal Consumption Structure '!AB44</f>
        <v>269738801253907.59</v>
      </c>
      <c r="AC44" s="241">
        <f>('Energy Use'!AC100-'E-electricity'!AC44)*'Coal Consumption Structure '!AC44</f>
        <v>271589654727231.66</v>
      </c>
      <c r="AD44" s="241">
        <f>('Energy Use'!AD100-'E-electricity'!AD44)*'Coal Consumption Structure '!AD44</f>
        <v>273215567714039.47</v>
      </c>
      <c r="AE44" s="241">
        <f>('Energy Use'!AE100-'E-electricity'!AE44)*'Coal Consumption Structure '!AE44</f>
        <v>274638007405353.38</v>
      </c>
      <c r="AF44" s="241">
        <f>('Energy Use'!AF100-'E-electricity'!AF44)*'Coal Consumption Structure '!AF44</f>
        <v>275879466070683.84</v>
      </c>
      <c r="AG44" s="241">
        <f>('Energy Use'!AG100-'E-electricity'!AG44)*'Coal Consumption Structure '!AG44</f>
        <v>276963292856949.19</v>
      </c>
      <c r="AH44" s="241">
        <f>('Energy Use'!AH100-'E-electricity'!AH44)*'Coal Consumption Structure '!AH44</f>
        <v>277913543245729.66</v>
      </c>
      <c r="AI44" s="241">
        <f>('Energy Use'!AI100-'E-electricity'!AI44)*'Coal Consumption Structure '!AI44</f>
        <v>278754847927269.28</v>
      </c>
      <c r="AJ44" s="241">
        <f>('Energy Use'!AJ100-'E-electricity'!AJ44)*'Coal Consumption Structure '!AJ44</f>
        <v>279512302500947.09</v>
      </c>
      <c r="AK44" s="241">
        <f>('Energy Use'!AK100-'E-electricity'!AK44)*'Coal Consumption Structure '!AK44</f>
        <v>280211379108270.5</v>
      </c>
      <c r="AL44" s="241">
        <f>('Energy Use'!AL100-'E-electricity'!AL44)*'Coal Consumption Structure '!AL44</f>
        <v>280877860851556.84</v>
      </c>
      <c r="AM44" s="241">
        <f>('Energy Use'!AM100-'E-electricity'!AM44)*'Coal Consumption Structure '!AM44</f>
        <v>281537799653765.56</v>
      </c>
      <c r="AN44" s="241">
        <f>('Energy Use'!AN100-'E-electricity'!AN44)*'Coal Consumption Structure '!AN44</f>
        <v>282217498075731.5</v>
      </c>
      <c r="AO44" s="241">
        <f>('Energy Use'!AO100-'E-electricity'!AO44)*'Coal Consumption Structure '!AO44</f>
        <v>282943515528796.19</v>
      </c>
      <c r="AP44" s="241">
        <f>('Energy Use'!AP100-'E-electricity'!AP44)*'Coal Consumption Structure '!AP44</f>
        <v>283742699305326.06</v>
      </c>
      <c r="AQ44" s="241">
        <f>('Energy Use'!AQ100-'E-electricity'!AQ44)*'Coal Consumption Structure '!AQ44</f>
        <v>284529160634381.69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277" t="s">
        <v>275</v>
      </c>
      <c r="B50" s="240">
        <f t="shared" ref="B50:K59" si="0">SUMIFS(B$2:B$44,$AR$2:$AR$44,$A50)</f>
        <v>493530523266000</v>
      </c>
      <c r="C50" s="240">
        <f t="shared" si="0"/>
        <v>486035952765000</v>
      </c>
      <c r="D50" s="240">
        <f t="shared" si="0"/>
        <v>462443461515995.94</v>
      </c>
      <c r="E50" s="240">
        <f t="shared" si="0"/>
        <v>485518322550794</v>
      </c>
      <c r="F50" s="240">
        <f t="shared" si="0"/>
        <v>514267799730292.88</v>
      </c>
      <c r="G50" s="240">
        <f t="shared" si="0"/>
        <v>534728068657707.63</v>
      </c>
      <c r="H50" s="240">
        <f t="shared" si="0"/>
        <v>544901834579677</v>
      </c>
      <c r="I50" s="240">
        <f t="shared" si="0"/>
        <v>578553179450099.88</v>
      </c>
      <c r="J50" s="240">
        <f t="shared" si="0"/>
        <v>600923005720124.38</v>
      </c>
      <c r="K50" s="240">
        <f t="shared" si="0"/>
        <v>622414370873026</v>
      </c>
      <c r="L50" s="240">
        <f t="shared" ref="L50:U59" si="1">SUMIFS(L$2:L$44,$AR$2:$AR$44,$A50)</f>
        <v>642936254684698.13</v>
      </c>
      <c r="M50" s="240">
        <f t="shared" si="1"/>
        <v>673568696167315.38</v>
      </c>
      <c r="N50" s="240">
        <f t="shared" si="1"/>
        <v>681219925176509.38</v>
      </c>
      <c r="O50" s="240">
        <f t="shared" si="1"/>
        <v>698881803711468.88</v>
      </c>
      <c r="P50" s="240">
        <f t="shared" si="1"/>
        <v>715348216966493.75</v>
      </c>
      <c r="Q50" s="240">
        <f t="shared" si="1"/>
        <v>730585304081183.75</v>
      </c>
      <c r="R50" s="240">
        <f t="shared" si="1"/>
        <v>739992362372388.75</v>
      </c>
      <c r="S50" s="240">
        <f t="shared" si="1"/>
        <v>758495150017780.75</v>
      </c>
      <c r="T50" s="240">
        <f t="shared" si="1"/>
        <v>771199590754222</v>
      </c>
      <c r="U50" s="240">
        <f t="shared" si="1"/>
        <v>782691407956958.5</v>
      </c>
      <c r="V50" s="240">
        <f t="shared" ref="V50:AE59" si="2">SUMIFS(V$2:V$44,$AR$2:$AR$44,$A50)</f>
        <v>792987663077826</v>
      </c>
      <c r="W50" s="240">
        <f t="shared" si="2"/>
        <v>802115075336439.88</v>
      </c>
      <c r="X50" s="240">
        <f t="shared" si="2"/>
        <v>810109276085764.75</v>
      </c>
      <c r="Y50" s="240">
        <f t="shared" si="2"/>
        <v>817014011545747.75</v>
      </c>
      <c r="Z50" s="240">
        <f t="shared" si="2"/>
        <v>822880313353568</v>
      </c>
      <c r="AA50" s="240">
        <f t="shared" si="2"/>
        <v>827765655272876</v>
      </c>
      <c r="AB50" s="240">
        <f t="shared" si="2"/>
        <v>831733113005830.5</v>
      </c>
      <c r="AC50" s="240">
        <f t="shared" si="2"/>
        <v>834850542437906.88</v>
      </c>
      <c r="AD50" s="240">
        <f t="shared" si="2"/>
        <v>837189789890674</v>
      </c>
      <c r="AE50" s="240">
        <f t="shared" si="2"/>
        <v>838825946131279.38</v>
      </c>
      <c r="AF50" s="240">
        <f t="shared" ref="AF50:AQ59" si="3">SUMIFS(AF$2:AF$44,$AR$2:$AR$44,$A50)</f>
        <v>839836654051879.63</v>
      </c>
      <c r="AG50" s="240">
        <f t="shared" si="3"/>
        <v>840301478143136</v>
      </c>
      <c r="AH50" s="240">
        <f t="shared" si="3"/>
        <v>840301342189725.13</v>
      </c>
      <c r="AI50" s="240">
        <f t="shared" si="3"/>
        <v>839918040051867.63</v>
      </c>
      <c r="AJ50" s="240">
        <f t="shared" si="3"/>
        <v>839233822995300.75</v>
      </c>
      <c r="AK50" s="240">
        <f t="shared" si="3"/>
        <v>838331065816328.75</v>
      </c>
      <c r="AL50" s="240">
        <f t="shared" si="3"/>
        <v>837292012994583.25</v>
      </c>
      <c r="AM50" s="240">
        <f t="shared" si="3"/>
        <v>836198605304411</v>
      </c>
      <c r="AN50" s="240">
        <f t="shared" si="3"/>
        <v>835132386731953.13</v>
      </c>
      <c r="AO50" s="240">
        <f t="shared" si="3"/>
        <v>834174491180622.5</v>
      </c>
      <c r="AP50" s="240">
        <f t="shared" si="3"/>
        <v>833405708302266.5</v>
      </c>
      <c r="AQ50" s="240">
        <f t="shared" si="3"/>
        <v>832712207753589.38</v>
      </c>
    </row>
    <row r="51" spans="1:43" x14ac:dyDescent="0.25">
      <c r="A51" s="278" t="s">
        <v>90</v>
      </c>
      <c r="B51" s="230">
        <f t="shared" si="0"/>
        <v>527150533189500</v>
      </c>
      <c r="C51" s="230">
        <f t="shared" si="0"/>
        <v>345861372846000.06</v>
      </c>
      <c r="D51" s="230">
        <f t="shared" si="0"/>
        <v>336706352133260.88</v>
      </c>
      <c r="E51" s="230">
        <f t="shared" si="0"/>
        <v>367761710815144.75</v>
      </c>
      <c r="F51" s="230">
        <f t="shared" si="0"/>
        <v>396233026273418</v>
      </c>
      <c r="G51" s="230">
        <f t="shared" si="0"/>
        <v>412326326124758.19</v>
      </c>
      <c r="H51" s="230">
        <f t="shared" si="0"/>
        <v>428879117477783.88</v>
      </c>
      <c r="I51" s="230">
        <f t="shared" si="0"/>
        <v>434348008031477.69</v>
      </c>
      <c r="J51" s="230">
        <f t="shared" si="0"/>
        <v>439770655433491.5</v>
      </c>
      <c r="K51" s="230">
        <f t="shared" si="0"/>
        <v>445147200798039.13</v>
      </c>
      <c r="L51" s="230">
        <f t="shared" si="1"/>
        <v>450477785116228.5</v>
      </c>
      <c r="M51" s="230">
        <f t="shared" si="1"/>
        <v>455762549256061.94</v>
      </c>
      <c r="N51" s="230">
        <f t="shared" si="1"/>
        <v>457211688068351.31</v>
      </c>
      <c r="O51" s="230">
        <f t="shared" si="1"/>
        <v>458649637548918.75</v>
      </c>
      <c r="P51" s="230">
        <f t="shared" si="1"/>
        <v>460076422853275.13</v>
      </c>
      <c r="Q51" s="230">
        <f t="shared" si="1"/>
        <v>461492069121874.75</v>
      </c>
      <c r="R51" s="230">
        <f t="shared" si="1"/>
        <v>462896601480115.94</v>
      </c>
      <c r="S51" s="230">
        <f t="shared" si="1"/>
        <v>458297392289018.38</v>
      </c>
      <c r="T51" s="230">
        <f t="shared" si="1"/>
        <v>453704843717505</v>
      </c>
      <c r="U51" s="230">
        <f t="shared" si="1"/>
        <v>449118951997718.88</v>
      </c>
      <c r="V51" s="230">
        <f t="shared" si="2"/>
        <v>444539713362485</v>
      </c>
      <c r="W51" s="230">
        <f t="shared" si="2"/>
        <v>439967124045311</v>
      </c>
      <c r="X51" s="230">
        <f t="shared" si="2"/>
        <v>432864862725354.63</v>
      </c>
      <c r="Y51" s="230">
        <f t="shared" si="2"/>
        <v>425773150322551.38</v>
      </c>
      <c r="Z51" s="230">
        <f t="shared" si="2"/>
        <v>418691980824427.88</v>
      </c>
      <c r="AA51" s="230">
        <f t="shared" si="2"/>
        <v>411621348219602.19</v>
      </c>
      <c r="AB51" s="230">
        <f t="shared" si="2"/>
        <v>404561246497783.75</v>
      </c>
      <c r="AC51" s="230">
        <f t="shared" si="2"/>
        <v>397511669649773.75</v>
      </c>
      <c r="AD51" s="230">
        <f t="shared" si="2"/>
        <v>390472611667464.19</v>
      </c>
      <c r="AE51" s="230">
        <f t="shared" si="2"/>
        <v>383444066543838.75</v>
      </c>
      <c r="AF51" s="230">
        <f t="shared" si="3"/>
        <v>376426028272972.31</v>
      </c>
      <c r="AG51" s="230">
        <f t="shared" si="3"/>
        <v>369418490850031.38</v>
      </c>
      <c r="AH51" s="230">
        <f t="shared" si="3"/>
        <v>360743571195943.63</v>
      </c>
      <c r="AI51" s="230">
        <f t="shared" si="3"/>
        <v>352081735151651.63</v>
      </c>
      <c r="AJ51" s="230">
        <f t="shared" si="3"/>
        <v>343432975218957.31</v>
      </c>
      <c r="AK51" s="230">
        <f t="shared" si="3"/>
        <v>334797283901027.44</v>
      </c>
      <c r="AL51" s="230">
        <f t="shared" si="3"/>
        <v>326174653702392.63</v>
      </c>
      <c r="AM51" s="230">
        <f t="shared" si="3"/>
        <v>319236472271731.56</v>
      </c>
      <c r="AN51" s="230">
        <f t="shared" si="3"/>
        <v>312308747192686.25</v>
      </c>
      <c r="AO51" s="230">
        <f t="shared" si="3"/>
        <v>305391472469495.13</v>
      </c>
      <c r="AP51" s="230">
        <f t="shared" si="3"/>
        <v>298484642107488</v>
      </c>
      <c r="AQ51" s="230">
        <f t="shared" si="3"/>
        <v>291490891765803.31</v>
      </c>
    </row>
    <row r="52" spans="1:43" x14ac:dyDescent="0.25">
      <c r="A52" s="278" t="s">
        <v>91</v>
      </c>
      <c r="B52" s="230">
        <f t="shared" si="0"/>
        <v>22553157115499.992</v>
      </c>
      <c r="C52" s="230">
        <f t="shared" si="0"/>
        <v>13639118295000</v>
      </c>
      <c r="D52" s="230">
        <f t="shared" si="0"/>
        <v>13496821975537.561</v>
      </c>
      <c r="E52" s="230">
        <f t="shared" si="0"/>
        <v>14721203817487.59</v>
      </c>
      <c r="F52" s="230">
        <f t="shared" si="0"/>
        <v>15987452913341.945</v>
      </c>
      <c r="G52" s="230">
        <f t="shared" si="0"/>
        <v>16730674566675.893</v>
      </c>
      <c r="H52" s="230">
        <f t="shared" si="0"/>
        <v>17491844637157.246</v>
      </c>
      <c r="I52" s="230">
        <f t="shared" si="0"/>
        <v>17871741721084.199</v>
      </c>
      <c r="J52" s="230">
        <f t="shared" si="0"/>
        <v>18249275445094.461</v>
      </c>
      <c r="K52" s="230">
        <f t="shared" si="0"/>
        <v>18624450432548.492</v>
      </c>
      <c r="L52" s="230">
        <f t="shared" si="1"/>
        <v>18997271303559.965</v>
      </c>
      <c r="M52" s="230">
        <f t="shared" si="1"/>
        <v>19367742674995.754</v>
      </c>
      <c r="N52" s="230">
        <f t="shared" si="1"/>
        <v>19605610752873.168</v>
      </c>
      <c r="O52" s="230">
        <f t="shared" si="1"/>
        <v>19842423709254.469</v>
      </c>
      <c r="P52" s="230">
        <f t="shared" si="1"/>
        <v>20078182981470.418</v>
      </c>
      <c r="Q52" s="230">
        <f t="shared" si="1"/>
        <v>20312890006161.727</v>
      </c>
      <c r="R52" s="230">
        <f t="shared" si="1"/>
        <v>20546546219279.023</v>
      </c>
      <c r="S52" s="230">
        <f t="shared" si="1"/>
        <v>20810312419833.766</v>
      </c>
      <c r="T52" s="230">
        <f t="shared" si="1"/>
        <v>21073818417833.473</v>
      </c>
      <c r="U52" s="230">
        <f t="shared" si="1"/>
        <v>21337064328559.156</v>
      </c>
      <c r="V52" s="230">
        <f t="shared" si="2"/>
        <v>21600050267273.063</v>
      </c>
      <c r="W52" s="230">
        <f t="shared" si="2"/>
        <v>21862776349218.691</v>
      </c>
      <c r="X52" s="230">
        <f t="shared" si="2"/>
        <v>21988600394630.266</v>
      </c>
      <c r="Y52" s="230">
        <f t="shared" si="2"/>
        <v>22114296313323.703</v>
      </c>
      <c r="Z52" s="230">
        <f t="shared" si="2"/>
        <v>22239864162641.441</v>
      </c>
      <c r="AA52" s="230">
        <f t="shared" si="2"/>
        <v>22365303999916.547</v>
      </c>
      <c r="AB52" s="230">
        <f t="shared" si="2"/>
        <v>22490615882472.723</v>
      </c>
      <c r="AC52" s="230">
        <f t="shared" si="2"/>
        <v>22615799867624.309</v>
      </c>
      <c r="AD52" s="230">
        <f t="shared" si="2"/>
        <v>22740856012676.27</v>
      </c>
      <c r="AE52" s="230">
        <f t="shared" si="2"/>
        <v>22865784374924.219</v>
      </c>
      <c r="AF52" s="230">
        <f t="shared" si="3"/>
        <v>22990585011654.387</v>
      </c>
      <c r="AG52" s="230">
        <f t="shared" si="3"/>
        <v>23115257980143.676</v>
      </c>
      <c r="AH52" s="230">
        <f t="shared" si="3"/>
        <v>23239735426321.023</v>
      </c>
      <c r="AI52" s="230">
        <f t="shared" si="3"/>
        <v>23364085384261.652</v>
      </c>
      <c r="AJ52" s="230">
        <f t="shared" si="3"/>
        <v>23488307911185.5</v>
      </c>
      <c r="AK52" s="230">
        <f t="shared" si="3"/>
        <v>23612403064303.113</v>
      </c>
      <c r="AL52" s="230">
        <f t="shared" si="3"/>
        <v>23736370900815.711</v>
      </c>
      <c r="AM52" s="230">
        <f t="shared" si="3"/>
        <v>23724837947070.664</v>
      </c>
      <c r="AN52" s="230">
        <f t="shared" si="3"/>
        <v>23713308438153.039</v>
      </c>
      <c r="AO52" s="230">
        <f t="shared" si="3"/>
        <v>23701782373617.848</v>
      </c>
      <c r="AP52" s="230">
        <f t="shared" si="3"/>
        <v>23690259753020.105</v>
      </c>
      <c r="AQ52" s="230">
        <f t="shared" si="3"/>
        <v>23670834485572.371</v>
      </c>
    </row>
    <row r="53" spans="1:43" x14ac:dyDescent="0.25">
      <c r="A53" s="278" t="s">
        <v>92</v>
      </c>
      <c r="B53" s="230">
        <f t="shared" si="0"/>
        <v>192878244157500</v>
      </c>
      <c r="C53" s="230">
        <f t="shared" si="0"/>
        <v>160372141858500</v>
      </c>
      <c r="D53" s="230">
        <f t="shared" si="0"/>
        <v>151381215110689.09</v>
      </c>
      <c r="E53" s="230">
        <f t="shared" si="0"/>
        <v>167869381646425.47</v>
      </c>
      <c r="F53" s="230">
        <f t="shared" si="0"/>
        <v>179034887592955.06</v>
      </c>
      <c r="G53" s="230">
        <f t="shared" si="0"/>
        <v>185047259084378.34</v>
      </c>
      <c r="H53" s="230">
        <f t="shared" si="0"/>
        <v>191259653682043.5</v>
      </c>
      <c r="I53" s="230">
        <f t="shared" si="0"/>
        <v>194420281224295.59</v>
      </c>
      <c r="J53" s="230">
        <f t="shared" si="0"/>
        <v>197531891210533.38</v>
      </c>
      <c r="K53" s="230">
        <f t="shared" si="0"/>
        <v>200594722731700.06</v>
      </c>
      <c r="L53" s="230">
        <f t="shared" si="1"/>
        <v>203609014642500.75</v>
      </c>
      <c r="M53" s="230">
        <f t="shared" si="1"/>
        <v>206575005561402.34</v>
      </c>
      <c r="N53" s="230">
        <f t="shared" si="1"/>
        <v>205684855481409.78</v>
      </c>
      <c r="O53" s="230">
        <f t="shared" si="1"/>
        <v>204791282002421.38</v>
      </c>
      <c r="P53" s="230">
        <f t="shared" si="1"/>
        <v>203894309835971.5</v>
      </c>
      <c r="Q53" s="230">
        <f t="shared" si="1"/>
        <v>202993963675621.19</v>
      </c>
      <c r="R53" s="230">
        <f t="shared" si="1"/>
        <v>202090268196958.66</v>
      </c>
      <c r="S53" s="230">
        <f t="shared" si="1"/>
        <v>199510980656090.31</v>
      </c>
      <c r="T53" s="230">
        <f t="shared" si="1"/>
        <v>196936516432563.44</v>
      </c>
      <c r="U53" s="230">
        <f t="shared" si="1"/>
        <v>194366872546792.06</v>
      </c>
      <c r="V53" s="230">
        <f t="shared" si="2"/>
        <v>191802046019745.91</v>
      </c>
      <c r="W53" s="230">
        <f t="shared" si="2"/>
        <v>189242033872950.28</v>
      </c>
      <c r="X53" s="230">
        <f t="shared" si="2"/>
        <v>184928340382399.28</v>
      </c>
      <c r="Y53" s="230">
        <f t="shared" si="2"/>
        <v>180625205300128.34</v>
      </c>
      <c r="Z53" s="230">
        <f t="shared" si="2"/>
        <v>176332621655138.53</v>
      </c>
      <c r="AA53" s="230">
        <f t="shared" si="2"/>
        <v>172050582477757.69</v>
      </c>
      <c r="AB53" s="230">
        <f t="shared" si="2"/>
        <v>167779080799640.69</v>
      </c>
      <c r="AC53" s="230">
        <f t="shared" si="2"/>
        <v>163615770929004.47</v>
      </c>
      <c r="AD53" s="230">
        <f t="shared" si="2"/>
        <v>159464481756983.19</v>
      </c>
      <c r="AE53" s="230">
        <f t="shared" si="2"/>
        <v>155325205085176.88</v>
      </c>
      <c r="AF53" s="230">
        <f t="shared" si="3"/>
        <v>151197932716761.25</v>
      </c>
      <c r="AG53" s="230">
        <f t="shared" si="3"/>
        <v>147082656456487.44</v>
      </c>
      <c r="AH53" s="230">
        <f t="shared" si="3"/>
        <v>143568920320855.28</v>
      </c>
      <c r="AI53" s="230">
        <f t="shared" si="3"/>
        <v>140066977068074.63</v>
      </c>
      <c r="AJ53" s="230">
        <f t="shared" si="3"/>
        <v>136576818451971.72</v>
      </c>
      <c r="AK53" s="230">
        <f t="shared" si="3"/>
        <v>133098436227969.13</v>
      </c>
      <c r="AL53" s="230">
        <f t="shared" si="3"/>
        <v>129631822153085.52</v>
      </c>
      <c r="AM53" s="230">
        <f t="shared" si="3"/>
        <v>126418675175294.52</v>
      </c>
      <c r="AN53" s="230">
        <f t="shared" si="3"/>
        <v>123217027052808.22</v>
      </c>
      <c r="AO53" s="230">
        <f t="shared" si="3"/>
        <v>120026869666002.44</v>
      </c>
      <c r="AP53" s="230">
        <f t="shared" si="3"/>
        <v>116848194896829.44</v>
      </c>
      <c r="AQ53" s="230">
        <f t="shared" si="3"/>
        <v>113643037702397.55</v>
      </c>
    </row>
    <row r="54" spans="1:43" x14ac:dyDescent="0.25">
      <c r="A54" s="278" t="s">
        <v>93</v>
      </c>
      <c r="B54" s="230">
        <f t="shared" si="0"/>
        <v>448946440041000</v>
      </c>
      <c r="C54" s="230">
        <f t="shared" si="0"/>
        <v>335208415888500.06</v>
      </c>
      <c r="D54" s="230">
        <f t="shared" si="0"/>
        <v>352079304026548.88</v>
      </c>
      <c r="E54" s="230">
        <f t="shared" si="0"/>
        <v>369788866770448.56</v>
      </c>
      <c r="F54" s="230">
        <f t="shared" si="0"/>
        <v>378711871528366.19</v>
      </c>
      <c r="G54" s="230">
        <f t="shared" si="0"/>
        <v>385084757992661.06</v>
      </c>
      <c r="H54" s="230">
        <f t="shared" si="0"/>
        <v>395522428191759.94</v>
      </c>
      <c r="I54" s="230">
        <f t="shared" si="0"/>
        <v>408827071052515.25</v>
      </c>
      <c r="J54" s="230">
        <f t="shared" si="0"/>
        <v>422063769487261.38</v>
      </c>
      <c r="K54" s="230">
        <f t="shared" si="0"/>
        <v>434930065696505.56</v>
      </c>
      <c r="L54" s="230">
        <f t="shared" si="1"/>
        <v>447102345526636.88</v>
      </c>
      <c r="M54" s="230">
        <f t="shared" si="1"/>
        <v>458238572668991.88</v>
      </c>
      <c r="N54" s="230">
        <f t="shared" si="1"/>
        <v>468519787192723.69</v>
      </c>
      <c r="O54" s="230">
        <f t="shared" si="1"/>
        <v>477457931276455.06</v>
      </c>
      <c r="P54" s="230">
        <f t="shared" si="1"/>
        <v>485097687179803.81</v>
      </c>
      <c r="Q54" s="230">
        <f t="shared" si="1"/>
        <v>491503186655554.56</v>
      </c>
      <c r="R54" s="230">
        <f t="shared" si="1"/>
        <v>496755551746772.38</v>
      </c>
      <c r="S54" s="230">
        <f t="shared" si="1"/>
        <v>501760765622894.81</v>
      </c>
      <c r="T54" s="230">
        <f t="shared" si="1"/>
        <v>505768580138121.63</v>
      </c>
      <c r="U54" s="230">
        <f t="shared" si="1"/>
        <v>508830131412377.19</v>
      </c>
      <c r="V54" s="230">
        <f t="shared" si="2"/>
        <v>511003262151058.38</v>
      </c>
      <c r="W54" s="230">
        <f t="shared" si="2"/>
        <v>512351270221541.81</v>
      </c>
      <c r="X54" s="230">
        <f t="shared" si="2"/>
        <v>512941712811644.63</v>
      </c>
      <c r="Y54" s="230">
        <f t="shared" si="2"/>
        <v>512845288554048.69</v>
      </c>
      <c r="Z54" s="230">
        <f t="shared" si="2"/>
        <v>512134815011016.69</v>
      </c>
      <c r="AA54" s="230">
        <f t="shared" si="2"/>
        <v>510884314185675.69</v>
      </c>
      <c r="AB54" s="230">
        <f t="shared" si="2"/>
        <v>509168214404746</v>
      </c>
      <c r="AC54" s="230">
        <f t="shared" si="2"/>
        <v>507060673105930.88</v>
      </c>
      <c r="AD54" s="230">
        <f t="shared" si="2"/>
        <v>504635021826094.06</v>
      </c>
      <c r="AE54" s="230">
        <f t="shared" si="2"/>
        <v>501963332055270.69</v>
      </c>
      <c r="AF54" s="230">
        <f t="shared" si="3"/>
        <v>499116098600692.44</v>
      </c>
      <c r="AG54" s="230">
        <f t="shared" si="3"/>
        <v>496162035677146.25</v>
      </c>
      <c r="AH54" s="230">
        <f t="shared" si="3"/>
        <v>493167980073087.69</v>
      </c>
      <c r="AI54" s="230">
        <f t="shared" si="3"/>
        <v>490198895394698.56</v>
      </c>
      <c r="AJ54" s="230">
        <f t="shared" si="3"/>
        <v>487317971517416.31</v>
      </c>
      <c r="AK54" s="230">
        <f t="shared" si="3"/>
        <v>484586813932230.69</v>
      </c>
      <c r="AL54" s="230">
        <f t="shared" si="3"/>
        <v>482065718623085.25</v>
      </c>
      <c r="AM54" s="230">
        <f t="shared" si="3"/>
        <v>479814029421729.94</v>
      </c>
      <c r="AN54" s="230">
        <f t="shared" si="3"/>
        <v>477890576438711.31</v>
      </c>
      <c r="AO54" s="230">
        <f t="shared" si="3"/>
        <v>476354196160326.75</v>
      </c>
      <c r="AP54" s="230">
        <f t="shared" si="3"/>
        <v>475264336145390.88</v>
      </c>
      <c r="AQ54" s="230">
        <f t="shared" si="3"/>
        <v>474522737127592.25</v>
      </c>
    </row>
    <row r="55" spans="1:43" x14ac:dyDescent="0.25">
      <c r="A55" s="278" t="s">
        <v>94</v>
      </c>
      <c r="B55" s="230">
        <f t="shared" si="0"/>
        <v>100582247320500</v>
      </c>
      <c r="C55" s="230">
        <f t="shared" si="0"/>
        <v>68498374345500</v>
      </c>
      <c r="D55" s="230">
        <f t="shared" si="0"/>
        <v>66498939607793.563</v>
      </c>
      <c r="E55" s="230">
        <f t="shared" si="0"/>
        <v>67886095665576.648</v>
      </c>
      <c r="F55" s="230">
        <f t="shared" si="0"/>
        <v>68838022986914.547</v>
      </c>
      <c r="G55" s="230">
        <f t="shared" si="0"/>
        <v>68724292995005.664</v>
      </c>
      <c r="H55" s="230">
        <f t="shared" si="0"/>
        <v>68979885453981.547</v>
      </c>
      <c r="I55" s="230">
        <f t="shared" si="0"/>
        <v>69653125364742.547</v>
      </c>
      <c r="J55" s="230">
        <f t="shared" si="0"/>
        <v>70268007879708.727</v>
      </c>
      <c r="K55" s="230">
        <f t="shared" si="0"/>
        <v>70732020258614.219</v>
      </c>
      <c r="L55" s="230">
        <f t="shared" si="1"/>
        <v>70951300800362.141</v>
      </c>
      <c r="M55" s="230">
        <f t="shared" si="1"/>
        <v>70833087704198.063</v>
      </c>
      <c r="N55" s="230">
        <f t="shared" si="1"/>
        <v>70421403705808.047</v>
      </c>
      <c r="O55" s="230">
        <f t="shared" si="1"/>
        <v>69679341411020.961</v>
      </c>
      <c r="P55" s="230">
        <f t="shared" si="1"/>
        <v>68704327312974.57</v>
      </c>
      <c r="Q55" s="230">
        <f t="shared" si="1"/>
        <v>67591828710979.539</v>
      </c>
      <c r="R55" s="230">
        <f t="shared" si="1"/>
        <v>66432925687626.289</v>
      </c>
      <c r="S55" s="230">
        <f t="shared" si="1"/>
        <v>65437135314988.375</v>
      </c>
      <c r="T55" s="230">
        <f t="shared" si="1"/>
        <v>64476935643577.75</v>
      </c>
      <c r="U55" s="230">
        <f t="shared" si="1"/>
        <v>63552562048694.859</v>
      </c>
      <c r="V55" s="230">
        <f t="shared" si="2"/>
        <v>62664284755832.633</v>
      </c>
      <c r="W55" s="230">
        <f t="shared" si="2"/>
        <v>61812388053255.297</v>
      </c>
      <c r="X55" s="230">
        <f t="shared" si="2"/>
        <v>60997153558629.938</v>
      </c>
      <c r="Y55" s="230">
        <f t="shared" si="2"/>
        <v>60218847448049.391</v>
      </c>
      <c r="Z55" s="230">
        <f t="shared" si="2"/>
        <v>59477711437134.516</v>
      </c>
      <c r="AA55" s="230">
        <f t="shared" si="2"/>
        <v>58773957216959.578</v>
      </c>
      <c r="AB55" s="230">
        <f t="shared" si="2"/>
        <v>58107763990477.82</v>
      </c>
      <c r="AC55" s="230">
        <f t="shared" si="2"/>
        <v>57479278724963.781</v>
      </c>
      <c r="AD55" s="230">
        <f t="shared" si="2"/>
        <v>56888618728990.008</v>
      </c>
      <c r="AE55" s="230">
        <f t="shared" si="2"/>
        <v>56335876174612.828</v>
      </c>
      <c r="AF55" s="230">
        <f t="shared" si="3"/>
        <v>55821124212671.258</v>
      </c>
      <c r="AG55" s="230">
        <f t="shared" si="3"/>
        <v>55344424367659.68</v>
      </c>
      <c r="AH55" s="230">
        <f t="shared" si="3"/>
        <v>54905834945189.688</v>
      </c>
      <c r="AI55" s="230">
        <f t="shared" si="3"/>
        <v>54505420236823.586</v>
      </c>
      <c r="AJ55" s="230">
        <f t="shared" si="3"/>
        <v>54143260361963.305</v>
      </c>
      <c r="AK55" s="230">
        <f t="shared" si="3"/>
        <v>53819461643018.094</v>
      </c>
      <c r="AL55" s="230">
        <f t="shared" si="3"/>
        <v>53534167467508.055</v>
      </c>
      <c r="AM55" s="230">
        <f t="shared" si="3"/>
        <v>53287569648945.094</v>
      </c>
      <c r="AN55" s="230">
        <f t="shared" si="3"/>
        <v>53079920357828.039</v>
      </c>
      <c r="AO55" s="230">
        <f t="shared" si="3"/>
        <v>52911544756089.109</v>
      </c>
      <c r="AP55" s="230">
        <f t="shared" si="3"/>
        <v>52782854534764.672</v>
      </c>
      <c r="AQ55" s="230">
        <f t="shared" si="3"/>
        <v>52676768517141.32</v>
      </c>
    </row>
    <row r="56" spans="1:43" x14ac:dyDescent="0.25">
      <c r="A56" s="278" t="s">
        <v>95</v>
      </c>
      <c r="B56" s="230">
        <f t="shared" si="0"/>
        <v>11011296318000</v>
      </c>
      <c r="C56" s="230">
        <f t="shared" si="0"/>
        <v>7530682219500</v>
      </c>
      <c r="D56" s="230">
        <f t="shared" si="0"/>
        <v>7516430371404.2676</v>
      </c>
      <c r="E56" s="230">
        <f t="shared" si="0"/>
        <v>8174498777856.2969</v>
      </c>
      <c r="F56" s="230">
        <f t="shared" si="0"/>
        <v>8248062992433.9785</v>
      </c>
      <c r="G56" s="230">
        <f t="shared" si="0"/>
        <v>8235318821802.6211</v>
      </c>
      <c r="H56" s="230">
        <f t="shared" si="0"/>
        <v>8283618352994.2236</v>
      </c>
      <c r="I56" s="230">
        <f t="shared" si="0"/>
        <v>8396960029651.499</v>
      </c>
      <c r="J56" s="230">
        <f t="shared" si="0"/>
        <v>8522852138498.5137</v>
      </c>
      <c r="K56" s="230">
        <f t="shared" si="0"/>
        <v>8650471310739.917</v>
      </c>
      <c r="L56" s="230">
        <f t="shared" si="1"/>
        <v>8768345852492.0752</v>
      </c>
      <c r="M56" s="230">
        <f t="shared" si="1"/>
        <v>8864410253682.7754</v>
      </c>
      <c r="N56" s="230">
        <f t="shared" si="1"/>
        <v>8950127364644.7676</v>
      </c>
      <c r="O56" s="230">
        <f t="shared" si="1"/>
        <v>9003656240037.9746</v>
      </c>
      <c r="P56" s="230">
        <f t="shared" si="1"/>
        <v>9026839245274.6348</v>
      </c>
      <c r="Q56" s="230">
        <f t="shared" si="1"/>
        <v>9021866897367.3848</v>
      </c>
      <c r="R56" s="230">
        <f t="shared" si="1"/>
        <v>8991203264568.2852</v>
      </c>
      <c r="S56" s="230">
        <f t="shared" si="1"/>
        <v>8965238837674.7031</v>
      </c>
      <c r="T56" s="230">
        <f t="shared" si="1"/>
        <v>8918193287213.2598</v>
      </c>
      <c r="U56" s="230">
        <f t="shared" si="1"/>
        <v>8852187662578.1172</v>
      </c>
      <c r="V56" s="230">
        <f t="shared" si="2"/>
        <v>8769418618662.9229</v>
      </c>
      <c r="W56" s="230">
        <f t="shared" si="2"/>
        <v>8672118280370.333</v>
      </c>
      <c r="X56" s="230">
        <f t="shared" si="2"/>
        <v>8562518524786.8438</v>
      </c>
      <c r="Y56" s="230">
        <f t="shared" si="2"/>
        <v>8442820092831.9854</v>
      </c>
      <c r="Z56" s="230">
        <f t="shared" si="2"/>
        <v>8315166738865.8877</v>
      </c>
      <c r="AA56" s="230">
        <f t="shared" si="2"/>
        <v>8181624450373.8838</v>
      </c>
      <c r="AB56" s="230">
        <f t="shared" si="2"/>
        <v>8044165623488.2676</v>
      </c>
      <c r="AC56" s="230">
        <f t="shared" si="2"/>
        <v>7904657964879.4316</v>
      </c>
      <c r="AD56" s="230">
        <f t="shared" si="2"/>
        <v>7764857805993.4424</v>
      </c>
      <c r="AE56" s="230">
        <f t="shared" si="2"/>
        <v>7626407460062.749</v>
      </c>
      <c r="AF56" s="230">
        <f t="shared" si="3"/>
        <v>7490836223238.8242</v>
      </c>
      <c r="AG56" s="230">
        <f t="shared" si="3"/>
        <v>7359564615560.6729</v>
      </c>
      <c r="AH56" s="230">
        <f t="shared" si="3"/>
        <v>7233911472019.3857</v>
      </c>
      <c r="AI56" s="230">
        <f t="shared" si="3"/>
        <v>7115103525502.3896</v>
      </c>
      <c r="AJ56" s="230">
        <f t="shared" si="3"/>
        <v>7004287168939.4072</v>
      </c>
      <c r="AK56" s="230">
        <f t="shared" si="3"/>
        <v>6902542140984.5586</v>
      </c>
      <c r="AL56" s="230">
        <f t="shared" si="3"/>
        <v>6810896946056.1221</v>
      </c>
      <c r="AM56" s="230">
        <f t="shared" si="3"/>
        <v>6730345894159.8027</v>
      </c>
      <c r="AN56" s="230">
        <f t="shared" si="3"/>
        <v>6661867728003.5654</v>
      </c>
      <c r="AO56" s="230">
        <f t="shared" si="3"/>
        <v>6606445894622.1729</v>
      </c>
      <c r="AP56" s="230">
        <f t="shared" si="3"/>
        <v>6565090617081.5391</v>
      </c>
      <c r="AQ56" s="230">
        <f t="shared" si="3"/>
        <v>6536657145095.9697</v>
      </c>
    </row>
    <row r="57" spans="1:43" x14ac:dyDescent="0.25">
      <c r="A57" s="278" t="s">
        <v>96</v>
      </c>
      <c r="B57" s="230">
        <f t="shared" si="0"/>
        <v>137352310227000</v>
      </c>
      <c r="C57" s="230">
        <f t="shared" si="0"/>
        <v>109640733015000</v>
      </c>
      <c r="D57" s="230">
        <f t="shared" si="0"/>
        <v>107115037469649</v>
      </c>
      <c r="E57" s="230">
        <f t="shared" si="0"/>
        <v>116968419128371.25</v>
      </c>
      <c r="F57" s="230">
        <f t="shared" si="0"/>
        <v>125768641888916.98</v>
      </c>
      <c r="G57" s="230">
        <f t="shared" si="0"/>
        <v>130775061392144.33</v>
      </c>
      <c r="H57" s="230">
        <f t="shared" si="0"/>
        <v>135972861209101.47</v>
      </c>
      <c r="I57" s="230">
        <f t="shared" si="0"/>
        <v>138908518937769.09</v>
      </c>
      <c r="J57" s="230">
        <f t="shared" si="0"/>
        <v>141822243884535.63</v>
      </c>
      <c r="K57" s="230">
        <f t="shared" si="0"/>
        <v>144709214565722.47</v>
      </c>
      <c r="L57" s="230">
        <f t="shared" si="1"/>
        <v>147564130606962.53</v>
      </c>
      <c r="M57" s="230">
        <f t="shared" si="1"/>
        <v>150381270507536.78</v>
      </c>
      <c r="N57" s="230">
        <f t="shared" si="1"/>
        <v>151733734674597.81</v>
      </c>
      <c r="O57" s="230">
        <f t="shared" si="1"/>
        <v>153058016984649.34</v>
      </c>
      <c r="P57" s="230">
        <f t="shared" si="1"/>
        <v>154354922826029.28</v>
      </c>
      <c r="Q57" s="230">
        <f t="shared" si="1"/>
        <v>155625531054963.31</v>
      </c>
      <c r="R57" s="230">
        <f t="shared" si="1"/>
        <v>156871153736413.97</v>
      </c>
      <c r="S57" s="230">
        <f t="shared" si="1"/>
        <v>157583377639979.16</v>
      </c>
      <c r="T57" s="230">
        <f t="shared" si="1"/>
        <v>158279428353185.16</v>
      </c>
      <c r="U57" s="230">
        <f t="shared" si="1"/>
        <v>158960217439811.81</v>
      </c>
      <c r="V57" s="230">
        <f t="shared" si="2"/>
        <v>159626755861097.59</v>
      </c>
      <c r="W57" s="230">
        <f t="shared" si="2"/>
        <v>160280133523150.19</v>
      </c>
      <c r="X57" s="230">
        <f t="shared" si="2"/>
        <v>159350582856335.16</v>
      </c>
      <c r="Y57" s="230">
        <f t="shared" si="2"/>
        <v>158412765069855.91</v>
      </c>
      <c r="Z57" s="230">
        <f t="shared" si="2"/>
        <v>157467893382695.38</v>
      </c>
      <c r="AA57" s="230">
        <f t="shared" si="2"/>
        <v>156517190405648.5</v>
      </c>
      <c r="AB57" s="230">
        <f t="shared" si="2"/>
        <v>155561875119241.47</v>
      </c>
      <c r="AC57" s="230">
        <f t="shared" si="2"/>
        <v>153507976035920.13</v>
      </c>
      <c r="AD57" s="230">
        <f t="shared" si="2"/>
        <v>151453634044094.88</v>
      </c>
      <c r="AE57" s="230">
        <f t="shared" si="2"/>
        <v>149399998364294.97</v>
      </c>
      <c r="AF57" s="230">
        <f t="shared" si="3"/>
        <v>147348182793470.09</v>
      </c>
      <c r="AG57" s="230">
        <f t="shared" si="3"/>
        <v>145299262683588.38</v>
      </c>
      <c r="AH57" s="230">
        <f t="shared" si="3"/>
        <v>143098456784340.28</v>
      </c>
      <c r="AI57" s="230">
        <f t="shared" si="3"/>
        <v>140902832966168.97</v>
      </c>
      <c r="AJ57" s="230">
        <f t="shared" si="3"/>
        <v>138713350520950.02</v>
      </c>
      <c r="AK57" s="230">
        <f t="shared" si="3"/>
        <v>136530935228077.44</v>
      </c>
      <c r="AL57" s="230">
        <f t="shared" si="3"/>
        <v>134356484326217.8</v>
      </c>
      <c r="AM57" s="230">
        <f t="shared" si="3"/>
        <v>131880509917291.47</v>
      </c>
      <c r="AN57" s="230">
        <f t="shared" si="3"/>
        <v>129414743025652.44</v>
      </c>
      <c r="AO57" s="230">
        <f t="shared" si="3"/>
        <v>126960037852538.52</v>
      </c>
      <c r="AP57" s="230">
        <f t="shared" si="3"/>
        <v>124517252879556.75</v>
      </c>
      <c r="AQ57" s="230">
        <f t="shared" si="3"/>
        <v>122046497372235.16</v>
      </c>
    </row>
    <row r="58" spans="1:43" x14ac:dyDescent="0.25">
      <c r="A58" s="278" t="s">
        <v>97</v>
      </c>
      <c r="B58" s="230">
        <f t="shared" si="0"/>
        <v>324299469506021.5</v>
      </c>
      <c r="C58" s="230">
        <f t="shared" si="0"/>
        <v>214628005579656.88</v>
      </c>
      <c r="D58" s="230">
        <f t="shared" si="0"/>
        <v>211615457268584.19</v>
      </c>
      <c r="E58" s="230">
        <f t="shared" si="0"/>
        <v>225296588827338.81</v>
      </c>
      <c r="F58" s="230">
        <f t="shared" si="0"/>
        <v>243024572332413.03</v>
      </c>
      <c r="G58" s="230">
        <f t="shared" si="0"/>
        <v>253704866047430.28</v>
      </c>
      <c r="H58" s="230">
        <f t="shared" si="0"/>
        <v>264672740864766.91</v>
      </c>
      <c r="I58" s="230">
        <f t="shared" si="0"/>
        <v>269865574936461.69</v>
      </c>
      <c r="J58" s="230">
        <f t="shared" si="0"/>
        <v>275029093954760.25</v>
      </c>
      <c r="K58" s="230">
        <f t="shared" si="0"/>
        <v>280163337980663.13</v>
      </c>
      <c r="L58" s="230">
        <f t="shared" si="1"/>
        <v>285268347062096.5</v>
      </c>
      <c r="M58" s="230">
        <f t="shared" si="1"/>
        <v>290344161233912.38</v>
      </c>
      <c r="N58" s="230">
        <f t="shared" si="1"/>
        <v>290243185626902.69</v>
      </c>
      <c r="O58" s="230">
        <f t="shared" si="1"/>
        <v>290141056385253.56</v>
      </c>
      <c r="P58" s="230">
        <f t="shared" si="1"/>
        <v>290037774814104.81</v>
      </c>
      <c r="Q58" s="230">
        <f t="shared" si="1"/>
        <v>289933342218291.88</v>
      </c>
      <c r="R58" s="230">
        <f t="shared" si="1"/>
        <v>289827759902345.44</v>
      </c>
      <c r="S58" s="230">
        <f t="shared" si="1"/>
        <v>286434330409640.88</v>
      </c>
      <c r="T58" s="230">
        <f t="shared" si="1"/>
        <v>283043323855087.88</v>
      </c>
      <c r="U58" s="230">
        <f t="shared" si="1"/>
        <v>279654739502592.97</v>
      </c>
      <c r="V58" s="230">
        <f t="shared" si="2"/>
        <v>276268576616129.13</v>
      </c>
      <c r="W58" s="230">
        <f t="shared" si="2"/>
        <v>272884834459735.38</v>
      </c>
      <c r="X58" s="230">
        <f t="shared" si="2"/>
        <v>266632090294845.44</v>
      </c>
      <c r="Y58" s="230">
        <f t="shared" si="2"/>
        <v>260383864451408.66</v>
      </c>
      <c r="Z58" s="230">
        <f t="shared" si="2"/>
        <v>254140155551069.56</v>
      </c>
      <c r="AA58" s="230">
        <f t="shared" si="2"/>
        <v>247900962215596.91</v>
      </c>
      <c r="AB58" s="230">
        <f t="shared" si="2"/>
        <v>241666283066883.34</v>
      </c>
      <c r="AC58" s="230">
        <f t="shared" si="2"/>
        <v>235436116726946.25</v>
      </c>
      <c r="AD58" s="230">
        <f t="shared" si="2"/>
        <v>229210461817926.81</v>
      </c>
      <c r="AE58" s="230">
        <f t="shared" si="2"/>
        <v>222989316962090.5</v>
      </c>
      <c r="AF58" s="230">
        <f t="shared" si="3"/>
        <v>216772680781826.94</v>
      </c>
      <c r="AG58" s="230">
        <f t="shared" si="3"/>
        <v>210560551899649.84</v>
      </c>
      <c r="AH58" s="230">
        <f t="shared" si="3"/>
        <v>205170323905340.09</v>
      </c>
      <c r="AI58" s="230">
        <f t="shared" si="3"/>
        <v>199784001957099.78</v>
      </c>
      <c r="AJ58" s="230">
        <f t="shared" si="3"/>
        <v>194401584861285.69</v>
      </c>
      <c r="AK58" s="230">
        <f t="shared" si="3"/>
        <v>189023071424362.22</v>
      </c>
      <c r="AL58" s="230">
        <f t="shared" si="3"/>
        <v>183648460452901.5</v>
      </c>
      <c r="AM58" s="230">
        <f t="shared" si="3"/>
        <v>178011342470560.31</v>
      </c>
      <c r="AN58" s="230">
        <f t="shared" si="3"/>
        <v>172378319789473.13</v>
      </c>
      <c r="AO58" s="230">
        <f t="shared" si="3"/>
        <v>166749391156648.34</v>
      </c>
      <c r="AP58" s="230">
        <f t="shared" si="3"/>
        <v>161124555319207.13</v>
      </c>
      <c r="AQ58" s="230">
        <f t="shared" si="3"/>
        <v>155449705905118.06</v>
      </c>
    </row>
    <row r="59" spans="1:43" x14ac:dyDescent="0.25">
      <c r="A59" s="278" t="s">
        <v>98</v>
      </c>
      <c r="B59" s="230">
        <f t="shared" si="0"/>
        <v>2456479494367566</v>
      </c>
      <c r="C59" s="230">
        <f t="shared" si="0"/>
        <v>2453833277999451.5</v>
      </c>
      <c r="D59" s="230">
        <f t="shared" si="0"/>
        <v>2451864060995287.5</v>
      </c>
      <c r="E59" s="230">
        <f t="shared" si="0"/>
        <v>2700054238680441</v>
      </c>
      <c r="F59" s="230">
        <f t="shared" si="0"/>
        <v>2958894635731621.5</v>
      </c>
      <c r="G59" s="230">
        <f t="shared" si="0"/>
        <v>3116101990588922</v>
      </c>
      <c r="H59" s="230">
        <f t="shared" si="0"/>
        <v>3277943733711130</v>
      </c>
      <c r="I59" s="230">
        <f t="shared" si="0"/>
        <v>3390662078181460.5</v>
      </c>
      <c r="J59" s="230">
        <f t="shared" si="0"/>
        <v>3501542985775880.5</v>
      </c>
      <c r="K59" s="230">
        <f t="shared" si="0"/>
        <v>3610584664614343.5</v>
      </c>
      <c r="L59" s="230">
        <f t="shared" si="1"/>
        <v>3717843495068097</v>
      </c>
      <c r="M59" s="230">
        <f t="shared" si="1"/>
        <v>3823424965911202.5</v>
      </c>
      <c r="N59" s="230">
        <f t="shared" si="1"/>
        <v>3882990563188909</v>
      </c>
      <c r="O59" s="230">
        <f t="shared" si="1"/>
        <v>3941561754459646.5</v>
      </c>
      <c r="P59" s="230">
        <f t="shared" si="1"/>
        <v>3999303684385241.5</v>
      </c>
      <c r="Q59" s="230">
        <f t="shared" si="1"/>
        <v>4056393136931348.5</v>
      </c>
      <c r="R59" s="230">
        <f t="shared" si="1"/>
        <v>4113013052750875.5</v>
      </c>
      <c r="S59" s="230">
        <f t="shared" si="1"/>
        <v>4144919749439724.5</v>
      </c>
      <c r="T59" s="230">
        <f t="shared" si="1"/>
        <v>4176763704676321.5</v>
      </c>
      <c r="U59" s="230">
        <f t="shared" si="1"/>
        <v>4208545485127450</v>
      </c>
      <c r="V59" s="230">
        <f t="shared" si="2"/>
        <v>4240265681037313.5</v>
      </c>
      <c r="W59" s="230">
        <f t="shared" si="2"/>
        <v>4271924905005965</v>
      </c>
      <c r="X59" s="230">
        <f t="shared" si="2"/>
        <v>4285262255307650</v>
      </c>
      <c r="Y59" s="230">
        <f t="shared" si="2"/>
        <v>4298558054641856</v>
      </c>
      <c r="Z59" s="230">
        <f t="shared" si="2"/>
        <v>4311812967877769</v>
      </c>
      <c r="AA59" s="230">
        <f t="shared" si="2"/>
        <v>4325027677434508</v>
      </c>
      <c r="AB59" s="230">
        <f t="shared" si="2"/>
        <v>4338202882112894.5</v>
      </c>
      <c r="AC59" s="230">
        <f t="shared" si="2"/>
        <v>4335701259920124.5</v>
      </c>
      <c r="AD59" s="230">
        <f t="shared" si="2"/>
        <v>4333177120532662.5</v>
      </c>
      <c r="AE59" s="230">
        <f t="shared" si="2"/>
        <v>4330631198616135</v>
      </c>
      <c r="AF59" s="230">
        <f t="shared" si="3"/>
        <v>4328064240750922</v>
      </c>
      <c r="AG59" s="230">
        <f t="shared" si="3"/>
        <v>4325477004376787</v>
      </c>
      <c r="AH59" s="230">
        <f t="shared" si="3"/>
        <v>4308697923333159.5</v>
      </c>
      <c r="AI59" s="230">
        <f t="shared" si="3"/>
        <v>4291914211148136.5</v>
      </c>
      <c r="AJ59" s="230">
        <f t="shared" si="3"/>
        <v>4275126645926059</v>
      </c>
      <c r="AK59" s="230">
        <f t="shared" si="3"/>
        <v>4258336012707476.5</v>
      </c>
      <c r="AL59" s="230">
        <f t="shared" si="3"/>
        <v>4241543102569546</v>
      </c>
      <c r="AM59" s="230">
        <f t="shared" si="3"/>
        <v>4222150737969075</v>
      </c>
      <c r="AN59" s="230">
        <f t="shared" si="3"/>
        <v>4202760281584432</v>
      </c>
      <c r="AO59" s="230">
        <f t="shared" si="3"/>
        <v>4183372536480079.5</v>
      </c>
      <c r="AP59" s="230">
        <f t="shared" si="3"/>
        <v>4163988308516847</v>
      </c>
      <c r="AQ59" s="230">
        <f t="shared" si="3"/>
        <v>4143085924823699.5</v>
      </c>
    </row>
    <row r="60" spans="1:43" x14ac:dyDescent="0.25">
      <c r="A60" s="278" t="s">
        <v>99</v>
      </c>
      <c r="B60" s="230">
        <f t="shared" ref="B60:K74" si="4">SUMIFS(B$2:B$44,$AR$2:$AR$44,$A60)</f>
        <v>53653680217500.008</v>
      </c>
      <c r="C60" s="230">
        <f t="shared" si="4"/>
        <v>44214632566500</v>
      </c>
      <c r="D60" s="230">
        <f t="shared" si="4"/>
        <v>41674364998245.109</v>
      </c>
      <c r="E60" s="230">
        <f t="shared" si="4"/>
        <v>45693807276939.539</v>
      </c>
      <c r="F60" s="230">
        <f t="shared" si="4"/>
        <v>46424331520224.539</v>
      </c>
      <c r="G60" s="230">
        <f t="shared" si="4"/>
        <v>47301519026167</v>
      </c>
      <c r="H60" s="230">
        <f t="shared" si="4"/>
        <v>48620301501247.828</v>
      </c>
      <c r="I60" s="230">
        <f t="shared" si="4"/>
        <v>49997996685521.133</v>
      </c>
      <c r="J60" s="230">
        <f t="shared" si="4"/>
        <v>51086052261029.234</v>
      </c>
      <c r="K60" s="230">
        <f t="shared" si="4"/>
        <v>51867284867157.773</v>
      </c>
      <c r="L60" s="230">
        <f t="shared" ref="L60:U74" si="5">SUMIFS(L$2:L$44,$AR$2:$AR$44,$A60)</f>
        <v>52330243698150.063</v>
      </c>
      <c r="M60" s="230">
        <f t="shared" si="5"/>
        <v>52469473582686.625</v>
      </c>
      <c r="N60" s="230">
        <f t="shared" si="5"/>
        <v>52442488828909.367</v>
      </c>
      <c r="O60" s="230">
        <f t="shared" si="5"/>
        <v>52159623847810.211</v>
      </c>
      <c r="P60" s="230">
        <f t="shared" si="5"/>
        <v>51689422392909.984</v>
      </c>
      <c r="Q60" s="230">
        <f t="shared" si="5"/>
        <v>51100656607831.547</v>
      </c>
      <c r="R60" s="230">
        <f t="shared" si="5"/>
        <v>50460361147936.633</v>
      </c>
      <c r="S60" s="230">
        <f t="shared" si="5"/>
        <v>49998272015334.617</v>
      </c>
      <c r="T60" s="230">
        <f t="shared" si="5"/>
        <v>49546481058061.984</v>
      </c>
      <c r="U60" s="230">
        <f t="shared" si="5"/>
        <v>49105255924073.234</v>
      </c>
      <c r="V60" s="230">
        <f t="shared" ref="V60:AE74" si="6">SUMIFS(V$2:V$44,$AR$2:$AR$44,$A60)</f>
        <v>48674853220087.672</v>
      </c>
      <c r="W60" s="230">
        <f t="shared" si="6"/>
        <v>48255519362678.781</v>
      </c>
      <c r="X60" s="230">
        <f t="shared" si="6"/>
        <v>47847491438648.008</v>
      </c>
      <c r="Y60" s="230">
        <f t="shared" si="6"/>
        <v>47450998073953.953</v>
      </c>
      <c r="Z60" s="230">
        <f t="shared" si="6"/>
        <v>47066260310656.578</v>
      </c>
      <c r="AA60" s="230">
        <f t="shared" si="6"/>
        <v>46693492491525.133</v>
      </c>
      <c r="AB60" s="230">
        <f t="shared" si="6"/>
        <v>46332903152147.289</v>
      </c>
      <c r="AC60" s="230">
        <f t="shared" si="6"/>
        <v>45984695920564.234</v>
      </c>
      <c r="AD60" s="230">
        <f t="shared" si="6"/>
        <v>45649070424648.453</v>
      </c>
      <c r="AE60" s="230">
        <f t="shared" si="6"/>
        <v>45326223207629.852</v>
      </c>
      <c r="AF60" s="230">
        <f t="shared" ref="AF60:AQ74" si="7">SUMIFS(AF$2:AF$44,$AR$2:$AR$44,$A60)</f>
        <v>45016348652367.148</v>
      </c>
      <c r="AG60" s="230">
        <f t="shared" si="7"/>
        <v>44719639915155.703</v>
      </c>
      <c r="AH60" s="230">
        <f t="shared" si="7"/>
        <v>44436289870057.914</v>
      </c>
      <c r="AI60" s="230">
        <f t="shared" si="7"/>
        <v>44166492064943.359</v>
      </c>
      <c r="AJ60" s="230">
        <f t="shared" si="7"/>
        <v>43910441690625.438</v>
      </c>
      <c r="AK60" s="230">
        <f t="shared" si="7"/>
        <v>43668336564691.336</v>
      </c>
      <c r="AL60" s="230">
        <f t="shared" si="7"/>
        <v>43440378131834.688</v>
      </c>
      <c r="AM60" s="230">
        <f t="shared" si="7"/>
        <v>43226772482720.656</v>
      </c>
      <c r="AN60" s="230">
        <f t="shared" si="7"/>
        <v>43027731393641.055</v>
      </c>
      <c r="AO60" s="230">
        <f t="shared" si="7"/>
        <v>42843473389453.359</v>
      </c>
      <c r="AP60" s="230">
        <f t="shared" si="7"/>
        <v>42674224832546.578</v>
      </c>
      <c r="AQ60" s="230">
        <f t="shared" si="7"/>
        <v>42505984847094.891</v>
      </c>
    </row>
    <row r="61" spans="1:43" x14ac:dyDescent="0.25">
      <c r="A61" s="278" t="s">
        <v>100</v>
      </c>
      <c r="B61" s="230">
        <f t="shared" si="4"/>
        <v>5841764923500</v>
      </c>
      <c r="C61" s="230">
        <f t="shared" si="4"/>
        <v>1927810203000</v>
      </c>
      <c r="D61" s="230">
        <f t="shared" si="4"/>
        <v>2037529529488.7087</v>
      </c>
      <c r="E61" s="230">
        <f t="shared" si="4"/>
        <v>2230983099069.7036</v>
      </c>
      <c r="F61" s="230">
        <f t="shared" si="4"/>
        <v>2302768138873.834</v>
      </c>
      <c r="G61" s="230">
        <f t="shared" si="4"/>
        <v>2401085803524.1128</v>
      </c>
      <c r="H61" s="230">
        <f t="shared" si="4"/>
        <v>2534789727685.6724</v>
      </c>
      <c r="I61" s="230">
        <f t="shared" si="4"/>
        <v>2671210245549.8213</v>
      </c>
      <c r="J61" s="230">
        <f t="shared" si="4"/>
        <v>2789305877982.0156</v>
      </c>
      <c r="K61" s="230">
        <f t="shared" si="4"/>
        <v>2890980331379.3726</v>
      </c>
      <c r="L61" s="230">
        <f t="shared" si="5"/>
        <v>2979161481532.9829</v>
      </c>
      <c r="M61" s="230">
        <f t="shared" si="5"/>
        <v>3057608316627.0205</v>
      </c>
      <c r="N61" s="230">
        <f t="shared" si="5"/>
        <v>3135251103501.5566</v>
      </c>
      <c r="O61" s="230">
        <f t="shared" si="5"/>
        <v>3208754183653.7744</v>
      </c>
      <c r="P61" s="230">
        <f t="shared" si="5"/>
        <v>3279192059031.4268</v>
      </c>
      <c r="Q61" s="230">
        <f t="shared" si="5"/>
        <v>3347774471720.021</v>
      </c>
      <c r="R61" s="230">
        <f t="shared" si="5"/>
        <v>3415836807473.9868</v>
      </c>
      <c r="S61" s="230">
        <f t="shared" si="5"/>
        <v>3492575936182.9097</v>
      </c>
      <c r="T61" s="230">
        <f t="shared" si="5"/>
        <v>3570361841421.6055</v>
      </c>
      <c r="U61" s="230">
        <f t="shared" si="5"/>
        <v>3648944868018.4106</v>
      </c>
      <c r="V61" s="230">
        <f t="shared" si="6"/>
        <v>3728053433825.5254</v>
      </c>
      <c r="W61" s="230">
        <f t="shared" si="6"/>
        <v>3807393600314.23</v>
      </c>
      <c r="X61" s="230">
        <f t="shared" si="6"/>
        <v>3886648860682.1284</v>
      </c>
      <c r="Y61" s="230">
        <f t="shared" si="6"/>
        <v>3965480173269.5063</v>
      </c>
      <c r="Z61" s="230">
        <f t="shared" si="6"/>
        <v>4043526268121.0845</v>
      </c>
      <c r="AA61" s="230">
        <f t="shared" si="6"/>
        <v>4120404253986.2778</v>
      </c>
      <c r="AB61" s="230">
        <f t="shared" si="6"/>
        <v>4195710551848.6025</v>
      </c>
      <c r="AC61" s="230">
        <f t="shared" si="6"/>
        <v>4269022179141.2588</v>
      </c>
      <c r="AD61" s="230">
        <f t="shared" si="6"/>
        <v>4339898406077.3481</v>
      </c>
      <c r="AE61" s="230">
        <f t="shared" si="6"/>
        <v>4407882801943.876</v>
      </c>
      <c r="AF61" s="230">
        <f t="shared" si="7"/>
        <v>4472505684741.3301</v>
      </c>
      <c r="AG61" s="230">
        <f t="shared" si="7"/>
        <v>4533286982172.6396</v>
      </c>
      <c r="AH61" s="230">
        <f t="shared" si="7"/>
        <v>4589739505698.0088</v>
      </c>
      <c r="AI61" s="230">
        <f t="shared" si="7"/>
        <v>4641372632201.958</v>
      </c>
      <c r="AJ61" s="230">
        <f t="shared" si="7"/>
        <v>4687696379822.1416</v>
      </c>
      <c r="AK61" s="230">
        <f t="shared" si="7"/>
        <v>4728225855753.0537</v>
      </c>
      <c r="AL61" s="230">
        <f t="shared" si="7"/>
        <v>4762486044485.0293</v>
      </c>
      <c r="AM61" s="230">
        <f t="shared" si="7"/>
        <v>4790016895127.4014</v>
      </c>
      <c r="AN61" s="230">
        <f t="shared" si="7"/>
        <v>4810378656388.4502</v>
      </c>
      <c r="AO61" s="230">
        <f t="shared" si="7"/>
        <v>4823157397674.3594</v>
      </c>
      <c r="AP61" s="230">
        <f t="shared" si="7"/>
        <v>4827970644884.9541</v>
      </c>
      <c r="AQ61" s="230">
        <f t="shared" si="7"/>
        <v>4822843570631.1855</v>
      </c>
    </row>
    <row r="62" spans="1:43" x14ac:dyDescent="0.25">
      <c r="A62" s="278" t="s">
        <v>101</v>
      </c>
      <c r="B62" s="230">
        <f t="shared" si="4"/>
        <v>4404210816680231</v>
      </c>
      <c r="C62" s="230">
        <f t="shared" si="4"/>
        <v>4575946248071597</v>
      </c>
      <c r="D62" s="230">
        <f t="shared" si="4"/>
        <v>4338136437821664.5</v>
      </c>
      <c r="E62" s="230">
        <f t="shared" si="4"/>
        <v>4412535591501324.5</v>
      </c>
      <c r="F62" s="230">
        <f t="shared" si="4"/>
        <v>4545635363012046</v>
      </c>
      <c r="G62" s="230">
        <f t="shared" si="4"/>
        <v>4561698252544094</v>
      </c>
      <c r="H62" s="230">
        <f t="shared" si="4"/>
        <v>4586153131389481</v>
      </c>
      <c r="I62" s="230">
        <f t="shared" si="4"/>
        <v>4631412838428510</v>
      </c>
      <c r="J62" s="230">
        <f t="shared" si="4"/>
        <v>4676365558893384</v>
      </c>
      <c r="K62" s="230">
        <f t="shared" si="4"/>
        <v>4721011870309747</v>
      </c>
      <c r="L62" s="230">
        <f t="shared" si="5"/>
        <v>4765352349861571</v>
      </c>
      <c r="M62" s="230">
        <f t="shared" si="5"/>
        <v>4809387574391161</v>
      </c>
      <c r="N62" s="230">
        <f t="shared" si="5"/>
        <v>4745750699667581</v>
      </c>
      <c r="O62" s="230">
        <f t="shared" si="5"/>
        <v>4682332282046953</v>
      </c>
      <c r="P62" s="230">
        <f t="shared" si="5"/>
        <v>4619132054633514</v>
      </c>
      <c r="Q62" s="230">
        <f t="shared" si="5"/>
        <v>4556149750637266</v>
      </c>
      <c r="R62" s="230">
        <f t="shared" si="5"/>
        <v>4493385103373974.5</v>
      </c>
      <c r="S62" s="230">
        <f t="shared" si="5"/>
        <v>4414416935319542</v>
      </c>
      <c r="T62" s="230">
        <f t="shared" si="5"/>
        <v>4335520070443301</v>
      </c>
      <c r="U62" s="230">
        <f t="shared" si="5"/>
        <v>4256694479567637.5</v>
      </c>
      <c r="V62" s="230">
        <f t="shared" si="6"/>
        <v>4177940133519047</v>
      </c>
      <c r="W62" s="230">
        <f t="shared" si="6"/>
        <v>4099257003128125</v>
      </c>
      <c r="X62" s="230">
        <f t="shared" si="6"/>
        <v>3992147905451585</v>
      </c>
      <c r="Y62" s="230">
        <f t="shared" si="6"/>
        <v>3885136201800498</v>
      </c>
      <c r="Z62" s="230">
        <f t="shared" si="6"/>
        <v>3778221852208641.5</v>
      </c>
      <c r="AA62" s="230">
        <f t="shared" si="6"/>
        <v>3671404816715425</v>
      </c>
      <c r="AB62" s="230">
        <f t="shared" si="6"/>
        <v>3564685055365887.5</v>
      </c>
      <c r="AC62" s="230">
        <f t="shared" si="6"/>
        <v>3481982276000098.5</v>
      </c>
      <c r="AD62" s="230">
        <f t="shared" si="6"/>
        <v>3399354648034867</v>
      </c>
      <c r="AE62" s="230">
        <f t="shared" si="6"/>
        <v>3316802140621114.5</v>
      </c>
      <c r="AF62" s="230">
        <f t="shared" si="7"/>
        <v>3234324722914109.5</v>
      </c>
      <c r="AG62" s="230">
        <f t="shared" si="7"/>
        <v>3151922364073464</v>
      </c>
      <c r="AH62" s="230">
        <f t="shared" si="7"/>
        <v>3101825497174064.5</v>
      </c>
      <c r="AI62" s="230">
        <f t="shared" si="7"/>
        <v>3051773898380608</v>
      </c>
      <c r="AJ62" s="230">
        <f t="shared" si="7"/>
        <v>3001767549134413</v>
      </c>
      <c r="AK62" s="230">
        <f t="shared" si="7"/>
        <v>2951806430879414.5</v>
      </c>
      <c r="AL62" s="230">
        <f t="shared" si="7"/>
        <v>2901890525062159.5</v>
      </c>
      <c r="AM62" s="230">
        <f t="shared" si="7"/>
        <v>2876320747843653</v>
      </c>
      <c r="AN62" s="230">
        <f t="shared" si="7"/>
        <v>2850773710117783.5</v>
      </c>
      <c r="AO62" s="230">
        <f t="shared" si="7"/>
        <v>2825249402605659.5</v>
      </c>
      <c r="AP62" s="230">
        <f t="shared" si="7"/>
        <v>2799747816029694.5</v>
      </c>
      <c r="AQ62" s="230">
        <f t="shared" si="7"/>
        <v>2773313515982057</v>
      </c>
    </row>
    <row r="63" spans="1:43" x14ac:dyDescent="0.25">
      <c r="A63" s="278" t="s">
        <v>102</v>
      </c>
      <c r="B63" s="230">
        <f t="shared" si="4"/>
        <v>1.1371233440982182E+16</v>
      </c>
      <c r="C63" s="230">
        <f t="shared" si="4"/>
        <v>1.1628776576633294E+16</v>
      </c>
      <c r="D63" s="230">
        <f t="shared" si="4"/>
        <v>1.1360449429058736E+16</v>
      </c>
      <c r="E63" s="230">
        <f t="shared" si="4"/>
        <v>1.1953131114919456E+16</v>
      </c>
      <c r="F63" s="230">
        <f t="shared" si="4"/>
        <v>1.274663717912918E+16</v>
      </c>
      <c r="G63" s="230">
        <f t="shared" si="4"/>
        <v>1.3188488839401686E+16</v>
      </c>
      <c r="H63" s="230">
        <f t="shared" si="4"/>
        <v>1.3647439114778008E+16</v>
      </c>
      <c r="I63" s="230">
        <f t="shared" si="4"/>
        <v>1.3915129707296882E+16</v>
      </c>
      <c r="J63" s="230">
        <f t="shared" si="4"/>
        <v>1.4181306510485482E+16</v>
      </c>
      <c r="K63" s="230">
        <f t="shared" si="4"/>
        <v>1.444597164557497E+16</v>
      </c>
      <c r="L63" s="230">
        <f t="shared" si="5"/>
        <v>1.4709127232795734E+16</v>
      </c>
      <c r="M63" s="230">
        <f t="shared" si="5"/>
        <v>1.497077539137738E+16</v>
      </c>
      <c r="N63" s="230">
        <f t="shared" si="5"/>
        <v>1.4965509916469284E+16</v>
      </c>
      <c r="O63" s="230">
        <f t="shared" si="5"/>
        <v>1.496018527427959E+16</v>
      </c>
      <c r="P63" s="230">
        <f t="shared" si="5"/>
        <v>1.4954801532819848E+16</v>
      </c>
      <c r="Q63" s="230">
        <f t="shared" si="5"/>
        <v>1.4949358760078296E+16</v>
      </c>
      <c r="R63" s="230">
        <f t="shared" si="5"/>
        <v>1.4943857024019866E+16</v>
      </c>
      <c r="S63" s="230">
        <f t="shared" si="5"/>
        <v>1.4768831856223954E+16</v>
      </c>
      <c r="T63" s="230">
        <f t="shared" si="5"/>
        <v>1.459393295267282E+16</v>
      </c>
      <c r="U63" s="230">
        <f t="shared" si="5"/>
        <v>1.4419160272557602E+16</v>
      </c>
      <c r="V63" s="230">
        <f t="shared" si="6"/>
        <v>1.4244513775074504E+16</v>
      </c>
      <c r="W63" s="230">
        <f t="shared" si="6"/>
        <v>1.4069993419424802E+16</v>
      </c>
      <c r="X63" s="230">
        <f t="shared" si="6"/>
        <v>1.3747548640988812E+16</v>
      </c>
      <c r="Y63" s="230">
        <f t="shared" si="6"/>
        <v>1.3425339239198132E+16</v>
      </c>
      <c r="Z63" s="230">
        <f t="shared" si="6"/>
        <v>1.310336513767587E+16</v>
      </c>
      <c r="AA63" s="230">
        <f t="shared" si="6"/>
        <v>1.2781626260054624E+16</v>
      </c>
      <c r="AB63" s="230">
        <f t="shared" si="6"/>
        <v>1.246012252997651E+16</v>
      </c>
      <c r="AC63" s="230">
        <f t="shared" si="6"/>
        <v>1.213885387109314E+16</v>
      </c>
      <c r="AD63" s="230">
        <f t="shared" si="6"/>
        <v>1.1817820207065644E+16</v>
      </c>
      <c r="AE63" s="230">
        <f t="shared" si="6"/>
        <v>1.1497021461564646E+16</v>
      </c>
      <c r="AF63" s="230">
        <f t="shared" si="7"/>
        <v>1.1176457558270282E+16</v>
      </c>
      <c r="AG63" s="230">
        <f t="shared" si="7"/>
        <v>1.0856128420872194E+16</v>
      </c>
      <c r="AH63" s="230">
        <f t="shared" si="7"/>
        <v>1.0578178108961806E+16</v>
      </c>
      <c r="AI63" s="230">
        <f t="shared" si="7"/>
        <v>1.030043124486843E+16</v>
      </c>
      <c r="AJ63" s="230">
        <f t="shared" si="7"/>
        <v>1.002288776247026E+16</v>
      </c>
      <c r="AK63" s="230">
        <f t="shared" si="7"/>
        <v>9745547595653722</v>
      </c>
      <c r="AL63" s="230">
        <f t="shared" si="7"/>
        <v>9468410678313490</v>
      </c>
      <c r="AM63" s="230">
        <f t="shared" si="7"/>
        <v>9177740734271388</v>
      </c>
      <c r="AN63" s="230">
        <f t="shared" si="7"/>
        <v>8887284073163172</v>
      </c>
      <c r="AO63" s="230">
        <f t="shared" si="7"/>
        <v>8597040625592148</v>
      </c>
      <c r="AP63" s="230">
        <f t="shared" si="7"/>
        <v>8307010322170274</v>
      </c>
      <c r="AQ63" s="230">
        <f t="shared" si="7"/>
        <v>8014488413043173</v>
      </c>
    </row>
    <row r="64" spans="1:43" x14ac:dyDescent="0.25">
      <c r="A64" s="278" t="s">
        <v>103</v>
      </c>
      <c r="B64" s="230">
        <f t="shared" si="4"/>
        <v>601671231051000.13</v>
      </c>
      <c r="C64" s="230">
        <f t="shared" si="4"/>
        <v>580059756441000</v>
      </c>
      <c r="D64" s="230">
        <f t="shared" si="4"/>
        <v>546958942593902.69</v>
      </c>
      <c r="E64" s="230">
        <f t="shared" si="4"/>
        <v>631471298515445.63</v>
      </c>
      <c r="F64" s="230">
        <f t="shared" si="4"/>
        <v>688579050375716.88</v>
      </c>
      <c r="G64" s="230">
        <f t="shared" si="4"/>
        <v>727496943865491.13</v>
      </c>
      <c r="H64" s="230">
        <f t="shared" si="4"/>
        <v>766751347788385.13</v>
      </c>
      <c r="I64" s="230">
        <f t="shared" si="4"/>
        <v>801091398575722.25</v>
      </c>
      <c r="J64" s="230">
        <f t="shared" si="4"/>
        <v>834924793052932.75</v>
      </c>
      <c r="K64" s="230">
        <f t="shared" si="4"/>
        <v>868254017330691.25</v>
      </c>
      <c r="L64" s="230">
        <f t="shared" si="5"/>
        <v>901081555104223.38</v>
      </c>
      <c r="M64" s="230">
        <f t="shared" si="5"/>
        <v>933409887653306.38</v>
      </c>
      <c r="N64" s="230">
        <f t="shared" si="5"/>
        <v>949611725866467</v>
      </c>
      <c r="O64" s="230">
        <f t="shared" si="5"/>
        <v>965628544193412</v>
      </c>
      <c r="P64" s="230">
        <f t="shared" si="5"/>
        <v>981460990715364.75</v>
      </c>
      <c r="Q64" s="230">
        <f t="shared" si="5"/>
        <v>997109713088490.25</v>
      </c>
      <c r="R64" s="230">
        <f t="shared" si="5"/>
        <v>1012575358543893.8</v>
      </c>
      <c r="S64" s="230">
        <f t="shared" si="5"/>
        <v>1016377000025188.8</v>
      </c>
      <c r="T64" s="230">
        <f t="shared" si="5"/>
        <v>1020154888153792.5</v>
      </c>
      <c r="U64" s="230">
        <f t="shared" si="5"/>
        <v>1023909040459288.9</v>
      </c>
      <c r="V64" s="230">
        <f t="shared" si="6"/>
        <v>1027639474467874.5</v>
      </c>
      <c r="W64" s="230">
        <f t="shared" si="6"/>
        <v>1031346207702356.1</v>
      </c>
      <c r="X64" s="230">
        <f t="shared" si="6"/>
        <v>1026599977862172.4</v>
      </c>
      <c r="Y64" s="230">
        <f t="shared" si="6"/>
        <v>1021865643246003.3</v>
      </c>
      <c r="Z64" s="230">
        <f t="shared" si="6"/>
        <v>1017143195939618.3</v>
      </c>
      <c r="AA64" s="230">
        <f t="shared" si="6"/>
        <v>1012432628030277.5</v>
      </c>
      <c r="AB64" s="230">
        <f t="shared" si="6"/>
        <v>1007733931606729.8</v>
      </c>
      <c r="AC64" s="230">
        <f t="shared" si="6"/>
        <v>992159477169101.75</v>
      </c>
      <c r="AD64" s="230">
        <f t="shared" si="6"/>
        <v>976643188995632.75</v>
      </c>
      <c r="AE64" s="230">
        <f t="shared" si="6"/>
        <v>961185026011240.63</v>
      </c>
      <c r="AF64" s="230">
        <f t="shared" si="7"/>
        <v>945784947148704.88</v>
      </c>
      <c r="AG64" s="230">
        <f t="shared" si="7"/>
        <v>930442911348660.63</v>
      </c>
      <c r="AH64" s="230">
        <f t="shared" si="7"/>
        <v>907079910826451</v>
      </c>
      <c r="AI64" s="230">
        <f t="shared" si="7"/>
        <v>883809521322011.25</v>
      </c>
      <c r="AJ64" s="230">
        <f t="shared" si="7"/>
        <v>860631676941240.75</v>
      </c>
      <c r="AK64" s="230">
        <f t="shared" si="7"/>
        <v>837546311802674.88</v>
      </c>
      <c r="AL64" s="230">
        <f t="shared" si="7"/>
        <v>814553360037482.63</v>
      </c>
      <c r="AM64" s="230">
        <f t="shared" si="7"/>
        <v>791618548283615</v>
      </c>
      <c r="AN64" s="230">
        <f t="shared" si="7"/>
        <v>768776166150733.13</v>
      </c>
      <c r="AO64" s="230">
        <f t="shared" si="7"/>
        <v>746026147701595.5</v>
      </c>
      <c r="AP64" s="230">
        <f t="shared" si="7"/>
        <v>723368427011617.38</v>
      </c>
      <c r="AQ64" s="230">
        <f t="shared" si="7"/>
        <v>700558342372924.13</v>
      </c>
    </row>
    <row r="65" spans="1:43" x14ac:dyDescent="0.25">
      <c r="A65" s="278" t="s">
        <v>104</v>
      </c>
      <c r="B65" s="230">
        <f t="shared" si="4"/>
        <v>181883614786500</v>
      </c>
      <c r="C65" s="230">
        <f t="shared" si="4"/>
        <v>211253553225000</v>
      </c>
      <c r="D65" s="230">
        <f t="shared" si="4"/>
        <v>230914531095396.78</v>
      </c>
      <c r="E65" s="230">
        <f t="shared" si="4"/>
        <v>242170272244727.69</v>
      </c>
      <c r="F65" s="230">
        <f t="shared" si="4"/>
        <v>247664749429613.09</v>
      </c>
      <c r="G65" s="230">
        <f t="shared" si="4"/>
        <v>252575832732497.94</v>
      </c>
      <c r="H65" s="230">
        <f t="shared" si="4"/>
        <v>259778394201708.81</v>
      </c>
      <c r="I65" s="230">
        <f t="shared" si="4"/>
        <v>267639029200283.31</v>
      </c>
      <c r="J65" s="230">
        <f t="shared" si="4"/>
        <v>274321739811369.31</v>
      </c>
      <c r="K65" s="230">
        <f t="shared" si="4"/>
        <v>279890134691988.19</v>
      </c>
      <c r="L65" s="230">
        <f t="shared" si="5"/>
        <v>284435474979622.13</v>
      </c>
      <c r="M65" s="230">
        <f t="shared" si="5"/>
        <v>288071939682016.94</v>
      </c>
      <c r="N65" s="230">
        <f t="shared" si="5"/>
        <v>291382744024973.75</v>
      </c>
      <c r="O65" s="230">
        <f t="shared" si="5"/>
        <v>294034892542662.31</v>
      </c>
      <c r="P65" s="230">
        <f t="shared" si="5"/>
        <v>296143530760953.25</v>
      </c>
      <c r="Q65" s="230">
        <f t="shared" si="5"/>
        <v>297831162167984.94</v>
      </c>
      <c r="R65" s="230">
        <f t="shared" si="5"/>
        <v>299225566222609.81</v>
      </c>
      <c r="S65" s="230">
        <f t="shared" si="5"/>
        <v>301104702051262.81</v>
      </c>
      <c r="T65" s="230">
        <f t="shared" si="5"/>
        <v>302833174619941.13</v>
      </c>
      <c r="U65" s="230">
        <f t="shared" si="5"/>
        <v>304413959585884.31</v>
      </c>
      <c r="V65" s="230">
        <f t="shared" si="6"/>
        <v>305850372032567.56</v>
      </c>
      <c r="W65" s="230">
        <f t="shared" si="6"/>
        <v>307146045056461.13</v>
      </c>
      <c r="X65" s="230">
        <f t="shared" si="6"/>
        <v>308304908103244.25</v>
      </c>
      <c r="Y65" s="230">
        <f t="shared" si="6"/>
        <v>309331165202423.13</v>
      </c>
      <c r="Z65" s="230">
        <f t="shared" si="6"/>
        <v>310229273241834.94</v>
      </c>
      <c r="AA65" s="230">
        <f t="shared" si="6"/>
        <v>311003920415354.06</v>
      </c>
      <c r="AB65" s="230">
        <f t="shared" si="6"/>
        <v>311660004968584.13</v>
      </c>
      <c r="AC65" s="230">
        <f t="shared" si="6"/>
        <v>312202614358392.19</v>
      </c>
      <c r="AD65" s="230">
        <f t="shared" si="6"/>
        <v>312637004932996.63</v>
      </c>
      <c r="AE65" s="230">
        <f t="shared" si="6"/>
        <v>312968582230104.56</v>
      </c>
      <c r="AF65" s="230">
        <f t="shared" si="7"/>
        <v>313202881981280.31</v>
      </c>
      <c r="AG65" s="230">
        <f t="shared" si="7"/>
        <v>313345551901573.44</v>
      </c>
      <c r="AH65" s="230">
        <f t="shared" si="7"/>
        <v>313402334334381.5</v>
      </c>
      <c r="AI65" s="230">
        <f t="shared" si="7"/>
        <v>313379049812755.06</v>
      </c>
      <c r="AJ65" s="230">
        <f t="shared" si="7"/>
        <v>313281581589845.63</v>
      </c>
      <c r="AK65" s="230">
        <f t="shared" si="7"/>
        <v>313115861183114.94</v>
      </c>
      <c r="AL65" s="230">
        <f t="shared" si="7"/>
        <v>312887854969208.38</v>
      </c>
      <c r="AM65" s="230">
        <f t="shared" si="7"/>
        <v>312603551859213.94</v>
      </c>
      <c r="AN65" s="230">
        <f t="shared" si="7"/>
        <v>312268952077259.94</v>
      </c>
      <c r="AO65" s="230">
        <f t="shared" si="7"/>
        <v>311890057059276.88</v>
      </c>
      <c r="AP65" s="230">
        <f t="shared" si="7"/>
        <v>311472860483116.19</v>
      </c>
      <c r="AQ65" s="230">
        <f t="shared" si="7"/>
        <v>310919492910133.06</v>
      </c>
    </row>
    <row r="66" spans="1:43" x14ac:dyDescent="0.25">
      <c r="A66" s="278" t="s">
        <v>105</v>
      </c>
      <c r="B66" s="230">
        <f t="shared" si="4"/>
        <v>4013956402499.9995</v>
      </c>
      <c r="C66" s="230">
        <f t="shared" si="4"/>
        <v>3711173532000</v>
      </c>
      <c r="D66" s="230">
        <f t="shared" si="4"/>
        <v>3545250859239.1929</v>
      </c>
      <c r="E66" s="230">
        <f t="shared" si="4"/>
        <v>4530221875167.7578</v>
      </c>
      <c r="F66" s="230">
        <f t="shared" si="4"/>
        <v>4620019943832.9697</v>
      </c>
      <c r="G66" s="230">
        <f t="shared" si="4"/>
        <v>4820095959794.8027</v>
      </c>
      <c r="H66" s="230">
        <f t="shared" si="4"/>
        <v>5086248455008.2031</v>
      </c>
      <c r="I66" s="230">
        <f t="shared" si="4"/>
        <v>5326330624839.7275</v>
      </c>
      <c r="J66" s="230">
        <f t="shared" si="4"/>
        <v>5507442370999.3398</v>
      </c>
      <c r="K66" s="230">
        <f t="shared" si="4"/>
        <v>5645658702000.5693</v>
      </c>
      <c r="L66" s="230">
        <f t="shared" si="5"/>
        <v>5760761481448.1064</v>
      </c>
      <c r="M66" s="230">
        <f t="shared" si="5"/>
        <v>5875003557561.4375</v>
      </c>
      <c r="N66" s="230">
        <f t="shared" si="5"/>
        <v>6032712993874.1533</v>
      </c>
      <c r="O66" s="230">
        <f t="shared" si="5"/>
        <v>6210330754292.916</v>
      </c>
      <c r="P66" s="230">
        <f t="shared" si="5"/>
        <v>6402519142129.0303</v>
      </c>
      <c r="Q66" s="230">
        <f t="shared" si="5"/>
        <v>6603227403664.75</v>
      </c>
      <c r="R66" s="230">
        <f t="shared" si="5"/>
        <v>6805571883150.8516</v>
      </c>
      <c r="S66" s="230">
        <f t="shared" si="5"/>
        <v>7038417620693.4473</v>
      </c>
      <c r="T66" s="230">
        <f t="shared" si="5"/>
        <v>7266833723517.7656</v>
      </c>
      <c r="U66" s="230">
        <f t="shared" si="5"/>
        <v>7489916258540.5889</v>
      </c>
      <c r="V66" s="230">
        <f t="shared" si="6"/>
        <v>7706769972839.4326</v>
      </c>
      <c r="W66" s="230">
        <f t="shared" si="6"/>
        <v>7916514443030.333</v>
      </c>
      <c r="X66" s="230">
        <f t="shared" si="6"/>
        <v>8118290153465.2021</v>
      </c>
      <c r="Y66" s="230">
        <f t="shared" si="6"/>
        <v>8311264442250.2383</v>
      </c>
      <c r="Z66" s="230">
        <f t="shared" si="6"/>
        <v>8494637256209.9648</v>
      </c>
      <c r="AA66" s="230">
        <f t="shared" si="6"/>
        <v>8667646658825.7568</v>
      </c>
      <c r="AB66" s="230">
        <f t="shared" si="6"/>
        <v>8829574038789.9336</v>
      </c>
      <c r="AC66" s="230">
        <f t="shared" si="6"/>
        <v>8979748971057.7578</v>
      </c>
      <c r="AD66" s="230">
        <f t="shared" si="6"/>
        <v>9117553687055.5703</v>
      </c>
      <c r="AE66" s="230">
        <f t="shared" si="6"/>
        <v>9242427115916.8457</v>
      </c>
      <c r="AF66" s="230">
        <f t="shared" si="7"/>
        <v>9353868464163.8477</v>
      </c>
      <c r="AG66" s="230">
        <f t="shared" si="7"/>
        <v>9451440307025.957</v>
      </c>
      <c r="AH66" s="230">
        <f t="shared" si="7"/>
        <v>9534771170481.7793</v>
      </c>
      <c r="AI66" s="230">
        <f t="shared" si="7"/>
        <v>9603557589027.9004</v>
      </c>
      <c r="AJ66" s="230">
        <f t="shared" si="7"/>
        <v>9657565630018.8574</v>
      </c>
      <c r="AK66" s="230">
        <f t="shared" si="7"/>
        <v>9696631881099.1602</v>
      </c>
      <c r="AL66" s="230">
        <f t="shared" si="7"/>
        <v>9720663902684.7598</v>
      </c>
      <c r="AM66" s="230">
        <f t="shared" si="7"/>
        <v>9729640152577.1641</v>
      </c>
      <c r="AN66" s="230">
        <f t="shared" si="7"/>
        <v>9723609394557.6953</v>
      </c>
      <c r="AO66" s="230">
        <f t="shared" si="7"/>
        <v>9702689607167.1055</v>
      </c>
      <c r="AP66" s="230">
        <f t="shared" si="7"/>
        <v>9667066412803.627</v>
      </c>
      <c r="AQ66" s="230">
        <f t="shared" si="7"/>
        <v>9613780035374.9258</v>
      </c>
    </row>
    <row r="67" spans="1:43" x14ac:dyDescent="0.25">
      <c r="A67" s="278" t="s">
        <v>106</v>
      </c>
      <c r="B67" s="230">
        <f t="shared" si="4"/>
        <v>3811175214000.0005</v>
      </c>
      <c r="C67" s="230">
        <f t="shared" si="4"/>
        <v>2580598960500</v>
      </c>
      <c r="D67" s="230">
        <f t="shared" si="4"/>
        <v>2607712580816.3228</v>
      </c>
      <c r="E67" s="230">
        <f t="shared" si="4"/>
        <v>3336349713185.0703</v>
      </c>
      <c r="F67" s="230">
        <f t="shared" si="4"/>
        <v>3437739956560.7544</v>
      </c>
      <c r="G67" s="230">
        <f t="shared" si="4"/>
        <v>3642684547777.4229</v>
      </c>
      <c r="H67" s="230">
        <f t="shared" si="4"/>
        <v>3921319765168.7271</v>
      </c>
      <c r="I67" s="230">
        <f t="shared" si="4"/>
        <v>4196374576535.5752</v>
      </c>
      <c r="J67" s="230">
        <f t="shared" si="4"/>
        <v>4433109083470.5537</v>
      </c>
      <c r="K67" s="230">
        <f t="shared" si="4"/>
        <v>4636405697384.0703</v>
      </c>
      <c r="L67" s="230">
        <f t="shared" si="5"/>
        <v>4814375192328.6094</v>
      </c>
      <c r="M67" s="230">
        <f t="shared" si="5"/>
        <v>4977721052193.5654</v>
      </c>
      <c r="N67" s="230">
        <f t="shared" si="5"/>
        <v>5153713937652.0283</v>
      </c>
      <c r="O67" s="230">
        <f t="shared" si="5"/>
        <v>5328088050308.626</v>
      </c>
      <c r="P67" s="230">
        <f t="shared" si="5"/>
        <v>5499824831725.8779</v>
      </c>
      <c r="Q67" s="230">
        <f t="shared" si="5"/>
        <v>5667842154052.7656</v>
      </c>
      <c r="R67" s="230">
        <f t="shared" si="5"/>
        <v>5831000818755.4189</v>
      </c>
      <c r="S67" s="230">
        <f t="shared" si="5"/>
        <v>6012613103640.7227</v>
      </c>
      <c r="T67" s="230">
        <f t="shared" si="5"/>
        <v>6189121833575.5244</v>
      </c>
      <c r="U67" s="230">
        <f t="shared" si="5"/>
        <v>6359923038616.4941</v>
      </c>
      <c r="V67" s="230">
        <f t="shared" si="6"/>
        <v>6524439115760.9551</v>
      </c>
      <c r="W67" s="230">
        <f t="shared" si="6"/>
        <v>6682122568395.6836</v>
      </c>
      <c r="X67" s="230">
        <f t="shared" si="6"/>
        <v>6832459439486.7383</v>
      </c>
      <c r="Y67" s="230">
        <f t="shared" si="6"/>
        <v>6974972408478.541</v>
      </c>
      <c r="Z67" s="230">
        <f t="shared" si="6"/>
        <v>7109223526883.0176</v>
      </c>
      <c r="AA67" s="230">
        <f t="shared" si="6"/>
        <v>7234816572748.6934</v>
      </c>
      <c r="AB67" s="230">
        <f t="shared" si="6"/>
        <v>7351399009506.3018</v>
      </c>
      <c r="AC67" s="230">
        <f t="shared" si="6"/>
        <v>7458663540005.3604</v>
      </c>
      <c r="AD67" s="230">
        <f t="shared" si="6"/>
        <v>7556349251794.2705</v>
      </c>
      <c r="AE67" s="230">
        <f t="shared" si="6"/>
        <v>7644242354775.4678</v>
      </c>
      <c r="AF67" s="230">
        <f t="shared" si="7"/>
        <v>7722176517211.7207</v>
      </c>
      <c r="AG67" s="230">
        <f t="shared" si="7"/>
        <v>7790032810604.3936</v>
      </c>
      <c r="AH67" s="230">
        <f t="shared" si="7"/>
        <v>7847739278152.792</v>
      </c>
      <c r="AI67" s="230">
        <f t="shared" si="7"/>
        <v>7895270145286.709</v>
      </c>
      <c r="AJ67" s="230">
        <f t="shared" si="7"/>
        <v>7932644694107.3467</v>
      </c>
      <c r="AK67" s="230">
        <f t="shared" si="7"/>
        <v>7959925826445.584</v>
      </c>
      <c r="AL67" s="230">
        <f t="shared" si="7"/>
        <v>7977218342635.0215</v>
      </c>
      <c r="AM67" s="230">
        <f t="shared" si="7"/>
        <v>7984666964991.7959</v>
      </c>
      <c r="AN67" s="230">
        <f t="shared" si="7"/>
        <v>7982454136396.8594</v>
      </c>
      <c r="AO67" s="230">
        <f t="shared" si="7"/>
        <v>7970797625297.1387</v>
      </c>
      <c r="AP67" s="230">
        <f t="shared" si="7"/>
        <v>7949947968898.0908</v>
      </c>
      <c r="AQ67" s="230">
        <f t="shared" si="7"/>
        <v>7917541316957.9668</v>
      </c>
    </row>
    <row r="68" spans="1:43" x14ac:dyDescent="0.25">
      <c r="A68" s="278" t="s">
        <v>107</v>
      </c>
      <c r="B68" s="230">
        <f t="shared" si="4"/>
        <v>508341883499.99994</v>
      </c>
      <c r="C68" s="230">
        <f t="shared" si="4"/>
        <v>1013905942500.0001</v>
      </c>
      <c r="D68" s="230">
        <f t="shared" si="4"/>
        <v>778586374494.39209</v>
      </c>
      <c r="E68" s="230">
        <f t="shared" si="4"/>
        <v>1177499621050.2754</v>
      </c>
      <c r="F68" s="230">
        <f t="shared" si="4"/>
        <v>1166629814254.1313</v>
      </c>
      <c r="G68" s="230">
        <f t="shared" si="4"/>
        <v>1176755942040.3269</v>
      </c>
      <c r="H68" s="230">
        <f t="shared" si="4"/>
        <v>1200647202597.127</v>
      </c>
      <c r="I68" s="230">
        <f t="shared" si="4"/>
        <v>1227767614973.9712</v>
      </c>
      <c r="J68" s="230">
        <f t="shared" si="4"/>
        <v>1252019785895.0984</v>
      </c>
      <c r="K68" s="230">
        <f t="shared" si="4"/>
        <v>1272825567454.0205</v>
      </c>
      <c r="L68" s="230">
        <f t="shared" si="5"/>
        <v>1289686636288.7415</v>
      </c>
      <c r="M68" s="230">
        <f t="shared" si="5"/>
        <v>1302189657711.6821</v>
      </c>
      <c r="N68" s="230">
        <f t="shared" si="5"/>
        <v>1319716335628.657</v>
      </c>
      <c r="O68" s="230">
        <f t="shared" si="5"/>
        <v>1333262185468.7671</v>
      </c>
      <c r="P68" s="230">
        <f t="shared" si="5"/>
        <v>1343080712307.324</v>
      </c>
      <c r="Q68" s="230">
        <f t="shared" si="5"/>
        <v>1349470347361.3</v>
      </c>
      <c r="R68" s="230">
        <f t="shared" si="5"/>
        <v>1352765425227.8357</v>
      </c>
      <c r="S68" s="230">
        <f t="shared" si="5"/>
        <v>1364881623743.3059</v>
      </c>
      <c r="T68" s="230">
        <f t="shared" si="5"/>
        <v>1374676761419.3508</v>
      </c>
      <c r="U68" s="230">
        <f t="shared" si="5"/>
        <v>1382244672138.9409</v>
      </c>
      <c r="V68" s="230">
        <f t="shared" si="6"/>
        <v>1387688748426.3589</v>
      </c>
      <c r="W68" s="230">
        <f t="shared" si="6"/>
        <v>1391119591597.9065</v>
      </c>
      <c r="X68" s="230">
        <f t="shared" si="6"/>
        <v>1392652830483.8721</v>
      </c>
      <c r="Y68" s="230">
        <f t="shared" si="6"/>
        <v>1392407141105.3545</v>
      </c>
      <c r="Z68" s="230">
        <f t="shared" si="6"/>
        <v>1390502489986.8411</v>
      </c>
      <c r="AA68" s="230">
        <f t="shared" si="6"/>
        <v>1387058614730.0884</v>
      </c>
      <c r="AB68" s="230">
        <f t="shared" si="6"/>
        <v>1382193747296.3364</v>
      </c>
      <c r="AC68" s="230">
        <f t="shared" si="6"/>
        <v>1376023578300.4189</v>
      </c>
      <c r="AD68" s="230">
        <f t="shared" si="6"/>
        <v>1368660454605.5718</v>
      </c>
      <c r="AE68" s="230">
        <f t="shared" si="6"/>
        <v>1360212797656.9631</v>
      </c>
      <c r="AF68" s="230">
        <f t="shared" si="7"/>
        <v>1350784726291.948</v>
      </c>
      <c r="AG68" s="230">
        <f t="shared" si="7"/>
        <v>1340475865162.6318</v>
      </c>
      <c r="AH68" s="230">
        <f t="shared" si="7"/>
        <v>1329381318318.9316</v>
      </c>
      <c r="AI68" s="230">
        <f t="shared" si="7"/>
        <v>1317591786824.1821</v>
      </c>
      <c r="AJ68" s="230">
        <f t="shared" si="7"/>
        <v>1305193809394.6672</v>
      </c>
      <c r="AK68" s="230">
        <f t="shared" si="7"/>
        <v>1292270105847.8926</v>
      </c>
      <c r="AL68" s="230">
        <f t="shared" si="7"/>
        <v>1278900004492.292</v>
      </c>
      <c r="AM68" s="230">
        <f t="shared" si="7"/>
        <v>1265159936379.1013</v>
      </c>
      <c r="AN68" s="230">
        <f t="shared" si="7"/>
        <v>1251123981461.5874</v>
      </c>
      <c r="AO68" s="230">
        <f t="shared" si="7"/>
        <v>1236864454076.0234</v>
      </c>
      <c r="AP68" s="230">
        <f t="shared" si="7"/>
        <v>1222452517696.2563</v>
      </c>
      <c r="AQ68" s="230">
        <f t="shared" si="7"/>
        <v>1207555496409.116</v>
      </c>
    </row>
    <row r="69" spans="1:43" x14ac:dyDescent="0.25">
      <c r="A69" s="278" t="s">
        <v>108</v>
      </c>
      <c r="B69" s="230">
        <f t="shared" si="4"/>
        <v>8350140447000</v>
      </c>
      <c r="C69" s="230">
        <f t="shared" si="4"/>
        <v>6480664558500</v>
      </c>
      <c r="D69" s="230">
        <f t="shared" si="4"/>
        <v>6250022916085.4678</v>
      </c>
      <c r="E69" s="230">
        <f t="shared" si="4"/>
        <v>7127778522939.6016</v>
      </c>
      <c r="F69" s="230">
        <f t="shared" si="4"/>
        <v>7777517799032.124</v>
      </c>
      <c r="G69" s="230">
        <f t="shared" si="4"/>
        <v>8177996941983.665</v>
      </c>
      <c r="H69" s="230">
        <f t="shared" si="4"/>
        <v>8584603850141.9424</v>
      </c>
      <c r="I69" s="230">
        <f t="shared" si="4"/>
        <v>8794049022864.1289</v>
      </c>
      <c r="J69" s="230">
        <f t="shared" si="4"/>
        <v>9001036544191.3965</v>
      </c>
      <c r="K69" s="230">
        <f t="shared" si="4"/>
        <v>9205577003447.2754</v>
      </c>
      <c r="L69" s="230">
        <f t="shared" si="5"/>
        <v>9407680979848.8477</v>
      </c>
      <c r="M69" s="230">
        <f t="shared" si="5"/>
        <v>9607359042506.7676</v>
      </c>
      <c r="N69" s="230">
        <f t="shared" si="5"/>
        <v>9696334688161.2969</v>
      </c>
      <c r="O69" s="230">
        <f t="shared" si="5"/>
        <v>9784487311919.8633</v>
      </c>
      <c r="P69" s="230">
        <f t="shared" si="5"/>
        <v>9871819463639.1133</v>
      </c>
      <c r="Q69" s="230">
        <f t="shared" si="5"/>
        <v>9958333691527.6191</v>
      </c>
      <c r="R69" s="230">
        <f t="shared" si="5"/>
        <v>10044032542145.881</v>
      </c>
      <c r="S69" s="230">
        <f t="shared" si="5"/>
        <v>9999299810336.0957</v>
      </c>
      <c r="T69" s="230">
        <f t="shared" si="5"/>
        <v>9954660419401.2227</v>
      </c>
      <c r="U69" s="230">
        <f t="shared" si="5"/>
        <v>9910114309583.0605</v>
      </c>
      <c r="V69" s="230">
        <f t="shared" si="6"/>
        <v>9865661421134.6016</v>
      </c>
      <c r="W69" s="230">
        <f t="shared" si="6"/>
        <v>9821301694320.0508</v>
      </c>
      <c r="X69" s="230">
        <f t="shared" si="6"/>
        <v>9777035069414.793</v>
      </c>
      <c r="Y69" s="230">
        <f t="shared" si="6"/>
        <v>9732861486705.4258</v>
      </c>
      <c r="Z69" s="230">
        <f t="shared" si="6"/>
        <v>9688780886489.7422</v>
      </c>
      <c r="AA69" s="230">
        <f t="shared" si="6"/>
        <v>9644793209076.7422</v>
      </c>
      <c r="AB69" s="230">
        <f t="shared" si="6"/>
        <v>9600898394786.6113</v>
      </c>
      <c r="AC69" s="230">
        <f t="shared" si="6"/>
        <v>9557096383950.748</v>
      </c>
      <c r="AD69" s="230">
        <f t="shared" si="6"/>
        <v>9513387116911.7363</v>
      </c>
      <c r="AE69" s="230">
        <f t="shared" si="6"/>
        <v>9469770534023.377</v>
      </c>
      <c r="AF69" s="230">
        <f t="shared" si="7"/>
        <v>9426246575650.6621</v>
      </c>
      <c r="AG69" s="230">
        <f t="shared" si="7"/>
        <v>9382815182169.7773</v>
      </c>
      <c r="AH69" s="230">
        <f t="shared" si="7"/>
        <v>9357322427013.9141</v>
      </c>
      <c r="AI69" s="230">
        <f t="shared" si="7"/>
        <v>9331870349277.2852</v>
      </c>
      <c r="AJ69" s="230">
        <f t="shared" si="7"/>
        <v>9306458924594.6191</v>
      </c>
      <c r="AK69" s="230">
        <f t="shared" si="7"/>
        <v>9281088128605.125</v>
      </c>
      <c r="AL69" s="230">
        <f t="shared" si="7"/>
        <v>9255757936952.5059</v>
      </c>
      <c r="AM69" s="230">
        <f t="shared" si="7"/>
        <v>9224562715351.918</v>
      </c>
      <c r="AN69" s="230">
        <f t="shared" si="7"/>
        <v>9193425266347.5957</v>
      </c>
      <c r="AO69" s="230">
        <f t="shared" si="7"/>
        <v>9162345553863.4199</v>
      </c>
      <c r="AP69" s="230">
        <f t="shared" si="7"/>
        <v>9131323541829.9922</v>
      </c>
      <c r="AQ69" s="230">
        <f t="shared" si="7"/>
        <v>9097278470463.5664</v>
      </c>
    </row>
    <row r="70" spans="1:43" x14ac:dyDescent="0.25">
      <c r="A70" s="278" t="s">
        <v>109</v>
      </c>
      <c r="B70" s="230">
        <f t="shared" si="4"/>
        <v>5997323095500</v>
      </c>
      <c r="C70" s="230">
        <f t="shared" si="4"/>
        <v>5225087884500</v>
      </c>
      <c r="D70" s="230">
        <f t="shared" si="4"/>
        <v>5375272399077.8389</v>
      </c>
      <c r="E70" s="230">
        <f t="shared" si="4"/>
        <v>5756216310891.6982</v>
      </c>
      <c r="F70" s="230">
        <f t="shared" si="4"/>
        <v>5865747787687.5254</v>
      </c>
      <c r="G70" s="230">
        <f t="shared" si="4"/>
        <v>5920760884361.0293</v>
      </c>
      <c r="H70" s="230">
        <f t="shared" si="4"/>
        <v>6016018491970.9209</v>
      </c>
      <c r="I70" s="230">
        <f t="shared" si="4"/>
        <v>6133710188693.6182</v>
      </c>
      <c r="J70" s="230">
        <f t="shared" si="4"/>
        <v>6233557264718.9551</v>
      </c>
      <c r="K70" s="230">
        <f t="shared" si="4"/>
        <v>6314904978305.1143</v>
      </c>
      <c r="L70" s="230">
        <f t="shared" si="5"/>
        <v>6377278821425.7031</v>
      </c>
      <c r="M70" s="230">
        <f t="shared" si="5"/>
        <v>6420387823281.3809</v>
      </c>
      <c r="N70" s="230">
        <f t="shared" si="5"/>
        <v>6453774570867.1152</v>
      </c>
      <c r="O70" s="230">
        <f t="shared" si="5"/>
        <v>6470581816182.4199</v>
      </c>
      <c r="P70" s="230">
        <f t="shared" si="5"/>
        <v>6473630007050.8662</v>
      </c>
      <c r="Q70" s="230">
        <f t="shared" si="5"/>
        <v>6465846685222.3232</v>
      </c>
      <c r="R70" s="230">
        <f t="shared" si="5"/>
        <v>6450210765090.3223</v>
      </c>
      <c r="S70" s="230">
        <f t="shared" si="5"/>
        <v>6442629646672.8867</v>
      </c>
      <c r="T70" s="230">
        <f t="shared" si="5"/>
        <v>6430559994147.7471</v>
      </c>
      <c r="U70" s="230">
        <f t="shared" si="5"/>
        <v>6414406475934.1074</v>
      </c>
      <c r="V70" s="230">
        <f t="shared" si="6"/>
        <v>6394578225943.7949</v>
      </c>
      <c r="W70" s="230">
        <f t="shared" si="6"/>
        <v>6371486461097.6299</v>
      </c>
      <c r="X70" s="230">
        <f t="shared" si="6"/>
        <v>6345542341285.1104</v>
      </c>
      <c r="Y70" s="230">
        <f t="shared" si="6"/>
        <v>6317155079032.0322</v>
      </c>
      <c r="Z70" s="230">
        <f t="shared" si="6"/>
        <v>6286730302710.7861</v>
      </c>
      <c r="AA70" s="230">
        <f t="shared" si="6"/>
        <v>6254668674110.1846</v>
      </c>
      <c r="AB70" s="230">
        <f t="shared" si="6"/>
        <v>6221364758591.8809</v>
      </c>
      <c r="AC70" s="230">
        <f t="shared" si="6"/>
        <v>6187206143904.4502</v>
      </c>
      <c r="AD70" s="230">
        <f t="shared" si="6"/>
        <v>6152572802004.9482</v>
      </c>
      <c r="AE70" s="230">
        <f t="shared" si="6"/>
        <v>6117836686940.5752</v>
      </c>
      <c r="AF70" s="230">
        <f t="shared" si="7"/>
        <v>6083361560960.4961</v>
      </c>
      <c r="AG70" s="230">
        <f t="shared" si="7"/>
        <v>6049503040540.3936</v>
      </c>
      <c r="AH70" s="230">
        <f t="shared" si="7"/>
        <v>6016608853893.6982</v>
      </c>
      <c r="AI70" s="230">
        <f t="shared" si="7"/>
        <v>5985019301791.957</v>
      </c>
      <c r="AJ70" s="230">
        <f t="shared" si="7"/>
        <v>5955067914105.168</v>
      </c>
      <c r="AK70" s="230">
        <f t="shared" si="7"/>
        <v>5927082295380.6914</v>
      </c>
      <c r="AL70" s="230">
        <f t="shared" si="7"/>
        <v>5901385153992.6611</v>
      </c>
      <c r="AM70" s="230">
        <f t="shared" si="7"/>
        <v>5878295510899.2471</v>
      </c>
      <c r="AN70" s="230">
        <f t="shared" si="7"/>
        <v>5858130085835.4492</v>
      </c>
      <c r="AO70" s="230">
        <f t="shared" si="7"/>
        <v>5841204860840.0664</v>
      </c>
      <c r="AP70" s="230">
        <f t="shared" si="7"/>
        <v>5827836823372.8281</v>
      </c>
      <c r="AQ70" s="230">
        <f t="shared" si="7"/>
        <v>5816401689895.3965</v>
      </c>
    </row>
    <row r="71" spans="1:43" x14ac:dyDescent="0.25">
      <c r="A71" s="278" t="s">
        <v>110</v>
      </c>
      <c r="B71" s="230">
        <f t="shared" si="4"/>
        <v>70023399996000</v>
      </c>
      <c r="C71" s="230">
        <f t="shared" si="4"/>
        <v>114140808704999.98</v>
      </c>
      <c r="D71" s="230">
        <f t="shared" si="4"/>
        <v>120062257521222.11</v>
      </c>
      <c r="E71" s="230">
        <f t="shared" si="4"/>
        <v>125733703437363.58</v>
      </c>
      <c r="F71" s="230">
        <f t="shared" si="4"/>
        <v>128594834669543.63</v>
      </c>
      <c r="G71" s="230">
        <f t="shared" si="4"/>
        <v>131353002211604.39</v>
      </c>
      <c r="H71" s="230">
        <f t="shared" si="4"/>
        <v>135359322736582.58</v>
      </c>
      <c r="I71" s="230">
        <f t="shared" si="4"/>
        <v>139672904837287.88</v>
      </c>
      <c r="J71" s="230">
        <f t="shared" si="4"/>
        <v>143332763225578.31</v>
      </c>
      <c r="K71" s="230">
        <f t="shared" si="4"/>
        <v>146380516588821.78</v>
      </c>
      <c r="L71" s="230">
        <f t="shared" si="5"/>
        <v>148874648785603.25</v>
      </c>
      <c r="M71" s="230">
        <f t="shared" si="5"/>
        <v>150887434645356.19</v>
      </c>
      <c r="N71" s="230">
        <f t="shared" si="5"/>
        <v>152756828693970.41</v>
      </c>
      <c r="O71" s="230">
        <f t="shared" si="5"/>
        <v>154289883253708.63</v>
      </c>
      <c r="P71" s="230">
        <f t="shared" si="5"/>
        <v>155546184917657.31</v>
      </c>
      <c r="Q71" s="230">
        <f t="shared" si="5"/>
        <v>156589346474479.56</v>
      </c>
      <c r="R71" s="230">
        <f t="shared" si="5"/>
        <v>157485956511311.09</v>
      </c>
      <c r="S71" s="230">
        <f t="shared" si="5"/>
        <v>158668167438745.13</v>
      </c>
      <c r="T71" s="230">
        <f t="shared" si="5"/>
        <v>159778303169026.5</v>
      </c>
      <c r="U71" s="230">
        <f t="shared" si="5"/>
        <v>160816536981909.44</v>
      </c>
      <c r="V71" s="230">
        <f t="shared" si="6"/>
        <v>161783186789497.22</v>
      </c>
      <c r="W71" s="230">
        <f t="shared" si="6"/>
        <v>162678710606733.84</v>
      </c>
      <c r="X71" s="230">
        <f t="shared" si="6"/>
        <v>163503701697128.09</v>
      </c>
      <c r="Y71" s="230">
        <f t="shared" si="6"/>
        <v>164258883428959.19</v>
      </c>
      <c r="Z71" s="230">
        <f t="shared" si="6"/>
        <v>164945103877202</v>
      </c>
      <c r="AA71" s="230">
        <f t="shared" si="6"/>
        <v>165563330206170.41</v>
      </c>
      <c r="AB71" s="230">
        <f t="shared" si="6"/>
        <v>166114642867454</v>
      </c>
      <c r="AC71" s="230">
        <f t="shared" si="6"/>
        <v>166600229647074.09</v>
      </c>
      <c r="AD71" s="230">
        <f t="shared" si="6"/>
        <v>167021379595012.59</v>
      </c>
      <c r="AE71" s="230">
        <f t="shared" si="6"/>
        <v>167379476869288.03</v>
      </c>
      <c r="AF71" s="230">
        <f t="shared" si="7"/>
        <v>167675994525664.53</v>
      </c>
      <c r="AG71" s="230">
        <f t="shared" si="7"/>
        <v>167912488282862.22</v>
      </c>
      <c r="AH71" s="230">
        <f t="shared" si="7"/>
        <v>168090590291792.97</v>
      </c>
      <c r="AI71" s="230">
        <f t="shared" si="7"/>
        <v>168212002935932.25</v>
      </c>
      <c r="AJ71" s="230">
        <f t="shared" si="7"/>
        <v>168278492688434.16</v>
      </c>
      <c r="AK71" s="230">
        <f t="shared" si="7"/>
        <v>168291884050033.63</v>
      </c>
      <c r="AL71" s="230">
        <f t="shared" si="7"/>
        <v>168254053590176.72</v>
      </c>
      <c r="AM71" s="230">
        <f t="shared" si="7"/>
        <v>168166924112174.69</v>
      </c>
      <c r="AN71" s="230">
        <f t="shared" si="7"/>
        <v>168032458961526.38</v>
      </c>
      <c r="AO71" s="230">
        <f t="shared" si="7"/>
        <v>167852656494879</v>
      </c>
      <c r="AP71" s="230">
        <f t="shared" si="7"/>
        <v>167629544725455.28</v>
      </c>
      <c r="AQ71" s="230">
        <f t="shared" si="7"/>
        <v>167309004474382.13</v>
      </c>
    </row>
    <row r="72" spans="1:43" x14ac:dyDescent="0.25">
      <c r="A72" s="278" t="s">
        <v>111</v>
      </c>
      <c r="B72" s="230">
        <f t="shared" si="4"/>
        <v>20530900879499.996</v>
      </c>
      <c r="C72" s="230">
        <f t="shared" si="4"/>
        <v>24161517501000</v>
      </c>
      <c r="D72" s="230">
        <f t="shared" si="4"/>
        <v>27630016309185.602</v>
      </c>
      <c r="E72" s="230">
        <f t="shared" si="4"/>
        <v>30126674480386.305</v>
      </c>
      <c r="F72" s="230">
        <f t="shared" si="4"/>
        <v>31898982622440.191</v>
      </c>
      <c r="G72" s="230">
        <f t="shared" si="4"/>
        <v>35076942637109.93</v>
      </c>
      <c r="H72" s="230">
        <f t="shared" si="4"/>
        <v>39411196455266.578</v>
      </c>
      <c r="I72" s="230">
        <f t="shared" si="4"/>
        <v>43883084432578.102</v>
      </c>
      <c r="J72" s="230">
        <f t="shared" si="4"/>
        <v>47989545202283.023</v>
      </c>
      <c r="K72" s="230">
        <f t="shared" si="4"/>
        <v>51761636189011.672</v>
      </c>
      <c r="L72" s="230">
        <f t="shared" si="5"/>
        <v>55299491941318.68</v>
      </c>
      <c r="M72" s="230">
        <f t="shared" si="5"/>
        <v>58765979656618.938</v>
      </c>
      <c r="N72" s="230">
        <f t="shared" si="5"/>
        <v>62401865235719.305</v>
      </c>
      <c r="O72" s="230">
        <f t="shared" si="5"/>
        <v>66187116736216.688</v>
      </c>
      <c r="P72" s="230">
        <f t="shared" si="5"/>
        <v>70117297797589.477</v>
      </c>
      <c r="Q72" s="230">
        <f t="shared" si="5"/>
        <v>74186385477250.375</v>
      </c>
      <c r="R72" s="230">
        <f t="shared" si="5"/>
        <v>78386649545388.563</v>
      </c>
      <c r="S72" s="230">
        <f t="shared" si="5"/>
        <v>82845850593051.313</v>
      </c>
      <c r="T72" s="230">
        <f t="shared" si="5"/>
        <v>87430033113236.828</v>
      </c>
      <c r="U72" s="230">
        <f t="shared" si="5"/>
        <v>92125865852379.203</v>
      </c>
      <c r="V72" s="230">
        <f t="shared" si="6"/>
        <v>96917770822320.5</v>
      </c>
      <c r="W72" s="230">
        <f t="shared" si="6"/>
        <v>101787859197088.13</v>
      </c>
      <c r="X72" s="230">
        <f t="shared" si="6"/>
        <v>106715894789412.42</v>
      </c>
      <c r="Y72" s="230">
        <f t="shared" si="6"/>
        <v>111679289385793.98</v>
      </c>
      <c r="Z72" s="230">
        <f t="shared" si="6"/>
        <v>116653134083886.56</v>
      </c>
      <c r="AA72" s="230">
        <f t="shared" si="6"/>
        <v>121610270508711.08</v>
      </c>
      <c r="AB72" s="230">
        <f t="shared" si="6"/>
        <v>126521405372383.27</v>
      </c>
      <c r="AC72" s="230">
        <f t="shared" si="6"/>
        <v>131355271276352.89</v>
      </c>
      <c r="AD72" s="230">
        <f t="shared" si="6"/>
        <v>136078835930379.38</v>
      </c>
      <c r="AE72" s="230">
        <f t="shared" si="6"/>
        <v>140657561078341.8</v>
      </c>
      <c r="AF72" s="230">
        <f t="shared" si="7"/>
        <v>145055711382944.16</v>
      </c>
      <c r="AG72" s="230">
        <f t="shared" si="7"/>
        <v>149236712341431.41</v>
      </c>
      <c r="AH72" s="230">
        <f t="shared" si="7"/>
        <v>153163555001561.28</v>
      </c>
      <c r="AI72" s="230">
        <f t="shared" si="7"/>
        <v>156799243847647.63</v>
      </c>
      <c r="AJ72" s="230">
        <f t="shared" si="7"/>
        <v>160107282764169.13</v>
      </c>
      <c r="AK72" s="230">
        <f t="shared" si="7"/>
        <v>163052192500015.41</v>
      </c>
      <c r="AL72" s="230">
        <f t="shared" si="7"/>
        <v>165600051596941.22</v>
      </c>
      <c r="AM72" s="230">
        <f t="shared" si="7"/>
        <v>167719051363553.81</v>
      </c>
      <c r="AN72" s="230">
        <f t="shared" si="7"/>
        <v>169380054227124.09</v>
      </c>
      <c r="AO72" s="230">
        <f t="shared" si="7"/>
        <v>170557143737459.97</v>
      </c>
      <c r="AP72" s="230">
        <f t="shared" si="7"/>
        <v>171228153687268.81</v>
      </c>
      <c r="AQ72" s="230">
        <f t="shared" si="7"/>
        <v>171317942884201.31</v>
      </c>
    </row>
    <row r="73" spans="1:43" x14ac:dyDescent="0.25">
      <c r="A73" s="278" t="s">
        <v>112</v>
      </c>
      <c r="B73" s="230">
        <f t="shared" si="4"/>
        <v>53881461826500</v>
      </c>
      <c r="C73" s="230">
        <f t="shared" si="4"/>
        <v>71745651186000</v>
      </c>
      <c r="D73" s="230">
        <f t="shared" si="4"/>
        <v>90859310062811.469</v>
      </c>
      <c r="E73" s="230">
        <f t="shared" si="4"/>
        <v>113375352842852.67</v>
      </c>
      <c r="F73" s="230">
        <f t="shared" si="4"/>
        <v>119526865371680.22</v>
      </c>
      <c r="G73" s="230">
        <f t="shared" si="4"/>
        <v>130001093254041.73</v>
      </c>
      <c r="H73" s="230">
        <f t="shared" si="4"/>
        <v>144487051750806.13</v>
      </c>
      <c r="I73" s="230">
        <f t="shared" si="4"/>
        <v>159964661482080.88</v>
      </c>
      <c r="J73" s="230">
        <f t="shared" si="4"/>
        <v>174787900295537.59</v>
      </c>
      <c r="K73" s="230">
        <f t="shared" si="4"/>
        <v>189010183144964.28</v>
      </c>
      <c r="L73" s="230">
        <f t="shared" si="5"/>
        <v>202833724258249.94</v>
      </c>
      <c r="M73" s="230">
        <f t="shared" si="5"/>
        <v>216606297845574</v>
      </c>
      <c r="N73" s="230">
        <f t="shared" si="5"/>
        <v>230931845767750.5</v>
      </c>
      <c r="O73" s="230">
        <f t="shared" si="5"/>
        <v>245741019309161.28</v>
      </c>
      <c r="P73" s="230">
        <f t="shared" si="5"/>
        <v>261072822471191.38</v>
      </c>
      <c r="Q73" s="230">
        <f t="shared" si="5"/>
        <v>276977821064308.84</v>
      </c>
      <c r="R73" s="230">
        <f t="shared" si="5"/>
        <v>293519410138124</v>
      </c>
      <c r="S73" s="230">
        <f t="shared" si="5"/>
        <v>311231785356949.56</v>
      </c>
      <c r="T73" s="230">
        <f t="shared" si="5"/>
        <v>329683866419962.69</v>
      </c>
      <c r="U73" s="230">
        <f t="shared" si="5"/>
        <v>348839777018260.06</v>
      </c>
      <c r="V73" s="230">
        <f t="shared" si="6"/>
        <v>368652117191858.5</v>
      </c>
      <c r="W73" s="230">
        <f t="shared" si="6"/>
        <v>389061015927571.19</v>
      </c>
      <c r="X73" s="230">
        <f t="shared" si="6"/>
        <v>409993275345532.75</v>
      </c>
      <c r="Y73" s="230">
        <f t="shared" si="6"/>
        <v>431361642531791.75</v>
      </c>
      <c r="Z73" s="230">
        <f t="shared" si="6"/>
        <v>453064247894720.5</v>
      </c>
      <c r="AA73" s="230">
        <f t="shared" si="6"/>
        <v>474984250933832.44</v>
      </c>
      <c r="AB73" s="230">
        <f t="shared" si="6"/>
        <v>496989735262357.88</v>
      </c>
      <c r="AC73" s="230">
        <f t="shared" si="6"/>
        <v>518933894366254.19</v>
      </c>
      <c r="AD73" s="230">
        <f t="shared" si="6"/>
        <v>540655547666727.19</v>
      </c>
      <c r="AE73" s="230">
        <f t="shared" si="6"/>
        <v>561980022757819.81</v>
      </c>
      <c r="AF73" s="230">
        <f t="shared" si="7"/>
        <v>582720434031878.5</v>
      </c>
      <c r="AG73" s="230">
        <f t="shared" si="7"/>
        <v>602679380158509.25</v>
      </c>
      <c r="AH73" s="230">
        <f t="shared" si="7"/>
        <v>621651072999060.5</v>
      </c>
      <c r="AI73" s="230">
        <f t="shared" si="7"/>
        <v>639423898566948.88</v>
      </c>
      <c r="AJ73" s="230">
        <f t="shared" si="7"/>
        <v>655783396744960</v>
      </c>
      <c r="AK73" s="230">
        <f t="shared" si="7"/>
        <v>670515630931041.25</v>
      </c>
      <c r="AL73" s="230">
        <f t="shared" si="7"/>
        <v>683410902025025.13</v>
      </c>
      <c r="AM73" s="230">
        <f t="shared" si="7"/>
        <v>694267743746552</v>
      </c>
      <c r="AN73" s="230">
        <f t="shared" si="7"/>
        <v>702897118873883.13</v>
      </c>
      <c r="AO73" s="230">
        <f t="shared" si="7"/>
        <v>709126719410180.25</v>
      </c>
      <c r="AP73" s="230">
        <f t="shared" si="7"/>
        <v>712805258798462</v>
      </c>
      <c r="AQ73" s="230">
        <f t="shared" si="7"/>
        <v>713568299280527</v>
      </c>
    </row>
    <row r="74" spans="1:43" x14ac:dyDescent="0.25">
      <c r="A74" s="279" t="s">
        <v>276</v>
      </c>
      <c r="B74" s="239">
        <f t="shared" si="4"/>
        <v>152735902308000</v>
      </c>
      <c r="C74" s="239">
        <f t="shared" si="4"/>
        <v>148327494826500</v>
      </c>
      <c r="D74" s="239">
        <f t="shared" si="4"/>
        <v>145795293993201.78</v>
      </c>
      <c r="E74" s="239">
        <f t="shared" si="4"/>
        <v>149883098656533.38</v>
      </c>
      <c r="F74" s="239">
        <f t="shared" si="4"/>
        <v>160718342446495</v>
      </c>
      <c r="G74" s="239">
        <f t="shared" si="4"/>
        <v>167084017847841.53</v>
      </c>
      <c r="H74" s="239">
        <f t="shared" si="4"/>
        <v>172435125945237.28</v>
      </c>
      <c r="I74" s="239">
        <f t="shared" si="4"/>
        <v>180827031941845.34</v>
      </c>
      <c r="J74" s="239">
        <f t="shared" si="4"/>
        <v>187900986334478.44</v>
      </c>
      <c r="K74" s="239">
        <f t="shared" si="4"/>
        <v>194735056816892.66</v>
      </c>
      <c r="L74" s="239">
        <f t="shared" si="5"/>
        <v>201302491763888.78</v>
      </c>
      <c r="M74" s="239">
        <f t="shared" si="5"/>
        <v>208745816572188.81</v>
      </c>
      <c r="N74" s="239">
        <f t="shared" si="5"/>
        <v>213772493592803</v>
      </c>
      <c r="O74" s="239">
        <f t="shared" si="5"/>
        <v>219650356760204.31</v>
      </c>
      <c r="P74" s="239">
        <f t="shared" si="5"/>
        <v>225198485346082.25</v>
      </c>
      <c r="Q74" s="239">
        <f t="shared" si="5"/>
        <v>230405603562292.72</v>
      </c>
      <c r="R74" s="239">
        <f t="shared" si="5"/>
        <v>234777673710395.28</v>
      </c>
      <c r="S74" s="239">
        <f t="shared" si="5"/>
        <v>240177110788879.59</v>
      </c>
      <c r="T74" s="239">
        <f t="shared" si="5"/>
        <v>244751217991322.56</v>
      </c>
      <c r="U74" s="239">
        <f t="shared" si="5"/>
        <v>248986318088292.28</v>
      </c>
      <c r="V74" s="239">
        <f t="shared" si="6"/>
        <v>252885565310116.53</v>
      </c>
      <c r="W74" s="239">
        <f t="shared" si="6"/>
        <v>256454954978852.31</v>
      </c>
      <c r="X74" s="239">
        <f t="shared" si="6"/>
        <v>259703142794070.78</v>
      </c>
      <c r="Y74" s="239">
        <f t="shared" si="6"/>
        <v>262641247879360.75</v>
      </c>
      <c r="Z74" s="239">
        <f t="shared" si="6"/>
        <v>265282644718800.78</v>
      </c>
      <c r="AA74" s="239">
        <f t="shared" si="6"/>
        <v>267642748896291</v>
      </c>
      <c r="AB74" s="239">
        <f t="shared" si="6"/>
        <v>269738801253907.59</v>
      </c>
      <c r="AC74" s="239">
        <f t="shared" si="6"/>
        <v>271589654727231.66</v>
      </c>
      <c r="AD74" s="239">
        <f t="shared" si="6"/>
        <v>273215567714039.47</v>
      </c>
      <c r="AE74" s="239">
        <f t="shared" si="6"/>
        <v>274638007405353.38</v>
      </c>
      <c r="AF74" s="239">
        <f t="shared" si="7"/>
        <v>275879466070683.84</v>
      </c>
      <c r="AG74" s="239">
        <f t="shared" si="7"/>
        <v>276963292856949.19</v>
      </c>
      <c r="AH74" s="239">
        <f t="shared" si="7"/>
        <v>277913543245729.66</v>
      </c>
      <c r="AI74" s="239">
        <f t="shared" si="7"/>
        <v>278754847927269.28</v>
      </c>
      <c r="AJ74" s="239">
        <f t="shared" si="7"/>
        <v>279512302500947.09</v>
      </c>
      <c r="AK74" s="239">
        <f t="shared" si="7"/>
        <v>280211379108270.5</v>
      </c>
      <c r="AL74" s="239">
        <f t="shared" si="7"/>
        <v>280877860851556.84</v>
      </c>
      <c r="AM74" s="239">
        <f t="shared" si="7"/>
        <v>281537799653765.56</v>
      </c>
      <c r="AN74" s="239">
        <f t="shared" si="7"/>
        <v>282217498075731.5</v>
      </c>
      <c r="AO74" s="239">
        <f t="shared" si="7"/>
        <v>282943515528796.19</v>
      </c>
      <c r="AP74" s="239">
        <f t="shared" si="7"/>
        <v>283742699305326.06</v>
      </c>
      <c r="AQ74" s="239">
        <f t="shared" si="7"/>
        <v>284529160634381.69</v>
      </c>
    </row>
    <row r="75" spans="1:43" x14ac:dyDescent="0.25">
      <c r="B75" s="474">
        <f>SUM(B50:B74)/$A$80</f>
        <v>77949.960000000006</v>
      </c>
      <c r="C75" s="474">
        <f t="shared" ref="C75:H75" si="8">SUM(C50:C74)/$A$80</f>
        <v>77812.02</v>
      </c>
      <c r="D75" s="474">
        <f t="shared" si="8"/>
        <v>75900.374694615573</v>
      </c>
      <c r="E75" s="474">
        <f t="shared" si="8"/>
        <v>80107.00204313561</v>
      </c>
      <c r="F75" s="474">
        <f t="shared" si="8"/>
        <v>85066.061934394544</v>
      </c>
      <c r="G75" s="474">
        <f t="shared" si="8"/>
        <v>87761.751830871595</v>
      </c>
      <c r="H75" s="474">
        <f t="shared" si="8"/>
        <v>90580.547231114469</v>
      </c>
    </row>
    <row r="78" spans="1:43" x14ac:dyDescent="0.25">
      <c r="C78" s="133">
        <v>77812.02</v>
      </c>
      <c r="D78" s="133">
        <v>75659.421124156521</v>
      </c>
      <c r="E78" s="133">
        <v>78247.614821746742</v>
      </c>
      <c r="F78" s="133">
        <v>83763.015531376528</v>
      </c>
      <c r="G78" s="133">
        <v>86940.098672447493</v>
      </c>
      <c r="H78" s="133">
        <v>90093.600216517138</v>
      </c>
    </row>
    <row r="79" spans="1:43" ht="14.4" x14ac:dyDescent="0.25">
      <c r="A79" s="472" t="s">
        <v>727</v>
      </c>
      <c r="C79" s="133">
        <v>77759.254049346884</v>
      </c>
      <c r="D79" s="133">
        <v>73229.647589327549</v>
      </c>
      <c r="E79" s="133">
        <v>72302.797818940686</v>
      </c>
      <c r="F79" s="133">
        <v>73890.109940350798</v>
      </c>
      <c r="G79" s="133">
        <v>73747.745006928977</v>
      </c>
      <c r="H79" s="133">
        <v>73251.843771987755</v>
      </c>
    </row>
    <row r="80" spans="1:43" ht="13.8" x14ac:dyDescent="0.25">
      <c r="A80" s="472">
        <v>277782450000</v>
      </c>
    </row>
    <row r="81" spans="4:8" x14ac:dyDescent="0.25">
      <c r="D81" s="133">
        <f>D79/D78-1-0.005</f>
        <v>-3.7114619682877763E-2</v>
      </c>
      <c r="E81" s="133">
        <f>E79/E78-1-0.016</f>
        <v>-9.1974418087359497E-2</v>
      </c>
      <c r="F81" s="133">
        <f>F79/F78-1-0.011</f>
        <v>-0.1288671222423633</v>
      </c>
      <c r="G81" s="133">
        <f t="shared" ref="G81:H81" si="9">G79/G78-1</f>
        <v>-0.15174072570611596</v>
      </c>
      <c r="H81" s="133">
        <f t="shared" si="9"/>
        <v>-0.18693621305014441</v>
      </c>
    </row>
    <row r="84" spans="4:8" x14ac:dyDescent="0.25">
      <c r="D84" s="133">
        <v>73615.959999999992</v>
      </c>
      <c r="E84" s="133">
        <v>73493.549999999988</v>
      </c>
      <c r="F84" s="133">
        <v>74727.17</v>
      </c>
      <c r="G84" s="133">
        <v>74000</v>
      </c>
      <c r="H84" s="133">
        <v>74000</v>
      </c>
    </row>
    <row r="86" spans="4:8" x14ac:dyDescent="0.25">
      <c r="D86" s="133">
        <f>D84*(1-D81)</f>
        <v>76348.18835798993</v>
      </c>
      <c r="E86" s="133">
        <f t="shared" ref="E86:G86" si="10">E84*(1-E81)</f>
        <v>80253.07649442424</v>
      </c>
      <c r="F86" s="133">
        <f t="shared" si="10"/>
        <v>84357.045351215871</v>
      </c>
      <c r="G86" s="133">
        <f t="shared" si="10"/>
        <v>85228.813702252577</v>
      </c>
      <c r="H86" s="133">
        <f>H84*(1-H81)</f>
        <v>87833.279765710686</v>
      </c>
    </row>
  </sheetData>
  <phoneticPr fontId="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E66D9-8CBB-4499-B3A0-35DDA7426FEA}">
  <sheetPr codeName="Sheet38"/>
  <dimension ref="A1:AR74"/>
  <sheetViews>
    <sheetView topLeftCell="A37" workbookViewId="0">
      <selection activeCell="D77" sqref="D77"/>
    </sheetView>
  </sheetViews>
  <sheetFormatPr defaultColWidth="9" defaultRowHeight="13.2" x14ac:dyDescent="0.25"/>
  <cols>
    <col min="1" max="1" width="18" style="133" customWidth="1"/>
    <col min="2" max="1638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276" t="s">
        <v>287</v>
      </c>
      <c r="B2" s="241">
        <f>('Energy Use'!B58-'E-electricity'!B2)*'Energy Use 2019'!$P64</f>
        <v>3725062654500</v>
      </c>
      <c r="C2" s="241">
        <f>('Energy Use'!C58-'E-electricity'!C2-'E-Coal'!C2)*'Energy Use 2020'!$Y64</f>
        <v>3080607370500</v>
      </c>
      <c r="D2" s="241">
        <f>('Energy Use'!D58-'E-electricity'!D2-'E-Coal'!D2)*'Energy Use 2020'!$Y64</f>
        <v>3210031639794.8931</v>
      </c>
      <c r="E2" s="241">
        <f>('Energy Use'!E58-'E-electricity'!E2-'E-Coal'!E2)*'Energy Use 2020'!$Y64</f>
        <v>3396963902356.7651</v>
      </c>
      <c r="F2" s="241">
        <f>('Energy Use'!F58-'E-electricity'!F2-'E-Coal'!F2)*'Energy Use 2020'!$Y64</f>
        <v>3655371503399.2031</v>
      </c>
      <c r="G2" s="241">
        <f>('Energy Use'!G58-'E-electricity'!G2-'E-Coal'!G2)*'Energy Use 2020'!$Y64</f>
        <v>3848815786831.1929</v>
      </c>
      <c r="H2" s="241">
        <f>('Energy Use'!H58-'E-electricity'!H2-'E-Coal'!H2)*'Energy Use 2020'!$Y64</f>
        <v>3958961051002.8579</v>
      </c>
      <c r="I2" s="241">
        <f>('Energy Use'!I58-'E-electricity'!I2-'E-Coal'!I2)*'Energy Use 2020'!$Y64</f>
        <v>4215233882482.2363</v>
      </c>
      <c r="J2" s="241">
        <f>('Energy Use'!J58-'E-electricity'!J2-'E-Coal'!J2)*'Energy Use 2020'!$Y64</f>
        <v>4390496512527.439</v>
      </c>
      <c r="K2" s="241">
        <f>('Energy Use'!K58-'E-electricity'!K2-'E-Coal'!K2)*'Energy Use 2020'!$Y64</f>
        <v>4560283242315.9238</v>
      </c>
      <c r="L2" s="241">
        <f>('Energy Use'!L58-'E-electricity'!L2-'E-Coal'!L2)*'Energy Use 2020'!$Y64</f>
        <v>4723876292135.7637</v>
      </c>
      <c r="M2" s="241">
        <f>('Energy Use'!M58-'E-electricity'!M2-'E-Coal'!M2)*'Energy Use 2020'!$Y64</f>
        <v>4962858440278.9688</v>
      </c>
      <c r="N2" s="241">
        <f>('Energy Use'!N58-'E-electricity'!N2-'E-Coal'!N2)*'Energy Use 2020'!$Y64</f>
        <v>5030114844131.1152</v>
      </c>
      <c r="O2" s="241">
        <f>('Energy Use'!O58-'E-electricity'!O2-'E-Coal'!O2)*'Energy Use 2020'!$Y64</f>
        <v>5171725401916.8779</v>
      </c>
      <c r="P2" s="241">
        <f>('Energy Use'!P58-'E-electricity'!P2-'E-Coal'!P2)*'Energy Use 2020'!$Y64</f>
        <v>5305068448882.1797</v>
      </c>
      <c r="Q2" s="241">
        <f>('Energy Use'!Q58-'E-electricity'!Q2-'E-Coal'!Q2)*'Energy Use 2020'!$Y64</f>
        <v>5429837076283.3408</v>
      </c>
      <c r="R2" s="241">
        <f>('Energy Use'!R58-'E-electricity'!R2-'E-Coal'!R2)*'Energy Use 2020'!$Y64</f>
        <v>5511706535555.6299</v>
      </c>
      <c r="S2" s="241">
        <f>('Energy Use'!S58-'E-electricity'!S2-'E-Coal'!S2)*'Energy Use 2020'!$Y64</f>
        <v>5651262426689.665</v>
      </c>
      <c r="T2" s="241">
        <f>('Energy Use'!T58-'E-electricity'!T2-'E-Coal'!T2)*'Energy Use 2020'!$Y64</f>
        <v>5747689354338.5137</v>
      </c>
      <c r="U2" s="241">
        <f>('Energy Use'!U58-'E-electricity'!U2-'E-Coal'!U2)*'Energy Use 2020'!$Y64</f>
        <v>5835134976441.417</v>
      </c>
      <c r="V2" s="241">
        <f>('Energy Use'!V58-'E-electricity'!V2-'E-Coal'!V2)*'Energy Use 2020'!$Y64</f>
        <v>5913718204154.8838</v>
      </c>
      <c r="W2" s="241">
        <f>('Energy Use'!W58-'E-electricity'!W2-'E-Coal'!W2)*'Energy Use 2020'!$Y64</f>
        <v>5983630144032.3906</v>
      </c>
      <c r="X2" s="241">
        <f>('Energy Use'!X58-'E-electricity'!X2-'E-Coal'!X2)*'Energy Use 2020'!$Y64</f>
        <v>6045128645228.6367</v>
      </c>
      <c r="Y2" s="241">
        <f>('Energy Use'!Y58-'E-electricity'!Y2-'E-Coal'!Y2)*'Energy Use 2020'!$Y64</f>
        <v>6098532451141.3486</v>
      </c>
      <c r="Z2" s="241">
        <f>('Energy Use'!Z58-'E-electricity'!Z2-'E-Coal'!Z2)*'Energy Use 2020'!$Y64</f>
        <v>6144215099861.3555</v>
      </c>
      <c r="AA2" s="241">
        <f>('Energy Use'!AA58-'E-electricity'!AA2-'E-Coal'!AA2)*'Energy Use 2020'!$Y64</f>
        <v>6182598709896.4004</v>
      </c>
      <c r="AB2" s="241">
        <f>('Energy Use'!AB58-'E-electricity'!AB2-'E-Coal'!AB2)*'Energy Use 2020'!$Y64</f>
        <v>6214147777522.2949</v>
      </c>
      <c r="AC2" s="241">
        <f>('Energy Use'!AC58-'E-electricity'!AC2-'E-Coal'!AC2)*'Energy Use 2020'!$Y64</f>
        <v>6239363100365.7725</v>
      </c>
      <c r="AD2" s="241">
        <f>('Energy Use'!AD58-'E-electricity'!AD2-'E-Coal'!AD2)*'Energy Use 2020'!$Y64</f>
        <v>6258775928987.6475</v>
      </c>
      <c r="AE2" s="241">
        <f>('Energy Use'!AE58-'E-electricity'!AE2-'E-Coal'!AE2)*'Energy Use 2020'!$Y64</f>
        <v>6272942434827.082</v>
      </c>
      <c r="AF2" s="241">
        <f>('Energy Use'!AF58-'E-electricity'!AF2-'E-Coal'!AF2)*'Energy Use 2020'!$Y64</f>
        <v>6282438569354.9326</v>
      </c>
      <c r="AG2" s="241">
        <f>('Energy Use'!AG58-'E-electricity'!AG2-'E-Coal'!AG2)*'Energy Use 2020'!$Y64</f>
        <v>6287855376080.543</v>
      </c>
      <c r="AH2" s="241">
        <f>('Energy Use'!AH58-'E-electricity'!AH2-'E-Coal'!AH2)*'Energy Use 2020'!$Y64</f>
        <v>6289794804511.7881</v>
      </c>
      <c r="AI2" s="241">
        <f>('Energy Use'!AI58-'E-electricity'!AI2-'E-Coal'!AI2)*'Energy Use 2020'!$Y64</f>
        <v>6288866063578.3799</v>
      </c>
      <c r="AJ2" s="241">
        <f>('Energy Use'!AJ58-'E-electricity'!AJ2-'E-Coal'!AJ2)*'Energy Use 2020'!$Y64</f>
        <v>6285682541622.8125</v>
      </c>
      <c r="AK2" s="241">
        <f>('Energy Use'!AK58-'E-electricity'!AK2-'E-Coal'!AK2)*'Energy Use 2020'!$Y64</f>
        <v>6280859311020.2422</v>
      </c>
      <c r="AL2" s="241">
        <f>('Energy Use'!AL58-'E-electricity'!AL2-'E-Coal'!AL2)*'Energy Use 2020'!$Y64</f>
        <v>6275011227932.8662</v>
      </c>
      <c r="AM2" s="241">
        <f>('Energy Use'!AM58-'E-electricity'!AM2-'E-Coal'!AM2)*'Energy Use 2020'!$Y64</f>
        <v>6268751631719.0244</v>
      </c>
      <c r="AN2" s="241">
        <f>('Energy Use'!AN58-'E-electricity'!AN2-'E-Coal'!AN2)*'Energy Use 2020'!$Y64</f>
        <v>6262691644148.8672</v>
      </c>
      <c r="AO2" s="241">
        <f>('Energy Use'!AO58-'E-electricity'!AO2-'E-Coal'!AO2)*'Energy Use 2020'!$Y64</f>
        <v>6257440065844.585</v>
      </c>
      <c r="AP2" s="241">
        <f>('Energy Use'!AP58-'E-electricity'!AP2-'E-Coal'!AP2)*'Energy Use 2020'!$Y64</f>
        <v>6253603866264.4932</v>
      </c>
      <c r="AQ2" s="241">
        <f>('Energy Use'!AQ58-'E-electricity'!AQ2-'E-Coal'!AQ2)*'Energy Use 2020'!$Y64</f>
        <v>6250329948577.4316</v>
      </c>
      <c r="AR2" s="133" t="str">
        <f>VLOOKUP($A2,'Sector Match'!$A$1:$B$43,2,0)</f>
        <v>agriculture and forestry 01T03</v>
      </c>
    </row>
    <row r="3" spans="1:44" x14ac:dyDescent="0.25">
      <c r="A3" s="276" t="s">
        <v>2</v>
      </c>
      <c r="B3" s="230">
        <f>('Energy Use'!B59-'E-electricity'!B3)*'Energy Use 2019'!$P65</f>
        <v>94368253914000</v>
      </c>
      <c r="C3" s="230">
        <f>('Energy Use'!C59-'E-electricity'!C3-'E-Coal'!C3)*'Energy Use 2020'!$Y65</f>
        <v>79454114173500.031</v>
      </c>
      <c r="D3" s="230">
        <f>('Energy Use'!D59-'E-electricity'!D3-'E-Coal'!D3)*'Energy Use 2020'!$Y65</f>
        <v>91058593369696.375</v>
      </c>
      <c r="E3" s="230">
        <f>('Energy Use'!E59-'E-electricity'!E3-'E-Coal'!E3)*'Energy Use 2020'!$Y65</f>
        <v>100825104501525.72</v>
      </c>
      <c r="F3" s="230">
        <f>('Energy Use'!F59-'E-electricity'!F3-'E-Coal'!F3)*'Energy Use 2020'!$Y65</f>
        <v>111608193809399.45</v>
      </c>
      <c r="G3" s="230">
        <f>('Energy Use'!G59-'E-electricity'!G3-'E-Coal'!G3)*'Energy Use 2020'!$Y65</f>
        <v>118639920009230.05</v>
      </c>
      <c r="H3" s="230">
        <f>('Energy Use'!H59-'E-electricity'!H3-'E-Coal'!H3)*'Energy Use 2020'!$Y65</f>
        <v>125363710452411.97</v>
      </c>
      <c r="I3" s="230">
        <f>('Energy Use'!I59-'E-electricity'!I3-'E-Coal'!I3)*'Energy Use 2020'!$Y65</f>
        <v>127625627345726.39</v>
      </c>
      <c r="J3" s="230">
        <f>('Energy Use'!J59-'E-electricity'!J3-'E-Coal'!J3)*'Energy Use 2020'!$Y65</f>
        <v>129893287133391.98</v>
      </c>
      <c r="K3" s="230">
        <f>('Energy Use'!K59-'E-electricity'!K3-'E-Coal'!K3)*'Energy Use 2020'!$Y65</f>
        <v>132166635252368.41</v>
      </c>
      <c r="L3" s="230">
        <f>('Energy Use'!L59-'E-electricity'!L3-'E-Coal'!L3)*'Energy Use 2020'!$Y65</f>
        <v>134445617197445.45</v>
      </c>
      <c r="M3" s="230">
        <f>('Energy Use'!M59-'E-electricity'!M3-'E-Coal'!M3)*'Energy Use 2020'!$Y65</f>
        <v>136730178521243.17</v>
      </c>
      <c r="N3" s="230">
        <f>('Energy Use'!N59-'E-electricity'!N3-'E-Coal'!N3)*'Energy Use 2020'!$Y65</f>
        <v>137658338291808.16</v>
      </c>
      <c r="O3" s="230">
        <f>('Energy Use'!O59-'E-electricity'!O3-'E-Coal'!O3)*'Energy Use 2020'!$Y65</f>
        <v>138587634634950.58</v>
      </c>
      <c r="P3" s="230">
        <f>('Energy Use'!P59-'E-electricity'!P3-'E-Coal'!P3)*'Energy Use 2020'!$Y65</f>
        <v>139518057803215.59</v>
      </c>
      <c r="Q3" s="230">
        <f>('Energy Use'!Q59-'E-electricity'!Q3-'E-Coal'!Q3)*'Energy Use 2020'!$Y65</f>
        <v>140449598056221.2</v>
      </c>
      <c r="R3" s="230">
        <f>('Energy Use'!R59-'E-electricity'!R3-'E-Coal'!R3)*'Energy Use 2020'!$Y65</f>
        <v>141382245660658.47</v>
      </c>
      <c r="S3" s="230">
        <f>('Energy Use'!S59-'E-electricity'!S3-'E-Coal'!S3)*'Energy Use 2020'!$Y65</f>
        <v>140048579527894.83</v>
      </c>
      <c r="T3" s="230">
        <f>('Energy Use'!T59-'E-electricity'!T3-'E-Coal'!T3)*'Energy Use 2020'!$Y65</f>
        <v>138715551574119.69</v>
      </c>
      <c r="U3" s="230">
        <f>('Energy Use'!U59-'E-electricity'!U3-'E-Coal'!U3)*'Energy Use 2020'!$Y65</f>
        <v>137383162908366.92</v>
      </c>
      <c r="V3" s="230">
        <f>('Energy Use'!V59-'E-electricity'!V3-'E-Coal'!V3)*'Energy Use 2020'!$Y65</f>
        <v>136051414639349.83</v>
      </c>
      <c r="W3" s="230">
        <f>('Energy Use'!W59-'E-electricity'!W3-'E-Coal'!W3)*'Energy Use 2020'!$Y65</f>
        <v>134720307875461.44</v>
      </c>
      <c r="X3" s="230">
        <f>('Energy Use'!X59-'E-electricity'!X3-'E-Coal'!X3)*'Energy Use 2020'!$Y65</f>
        <v>132612815508901.81</v>
      </c>
      <c r="Y3" s="230">
        <f>('Energy Use'!Y59-'E-electricity'!Y3-'E-Coal'!Y3)*'Energy Use 2020'!$Y65</f>
        <v>130506375962157.64</v>
      </c>
      <c r="Z3" s="230">
        <f>('Energy Use'!Z59-'E-electricity'!Z3-'E-Coal'!Z3)*'Energy Use 2020'!$Y65</f>
        <v>128400991002120.98</v>
      </c>
      <c r="AA3" s="230">
        <f>('Energy Use'!AA59-'E-electricity'!AA3-'E-Coal'!AA3)*'Energy Use 2020'!$Y65</f>
        <v>126296662395171.13</v>
      </c>
      <c r="AB3" s="230">
        <f>('Energy Use'!AB59-'E-electricity'!AB3-'E-Coal'!AB3)*'Energy Use 2020'!$Y65</f>
        <v>124193391907174.72</v>
      </c>
      <c r="AC3" s="230">
        <f>('Energy Use'!AC59-'E-electricity'!AC3-'E-Coal'!AC3)*'Energy Use 2020'!$Y65</f>
        <v>122091181303485.75</v>
      </c>
      <c r="AD3" s="230">
        <f>('Energy Use'!AD59-'E-electricity'!AD3-'E-Coal'!AD3)*'Energy Use 2020'!$Y65</f>
        <v>119990032348945.52</v>
      </c>
      <c r="AE3" s="230">
        <f>('Energy Use'!AE59-'E-electricity'!AE3-'E-Coal'!AE3)*'Energy Use 2020'!$Y65</f>
        <v>117889946807882.58</v>
      </c>
      <c r="AF3" s="230">
        <f>('Energy Use'!AF59-'E-electricity'!AF3-'E-Coal'!AF3)*'Energy Use 2020'!$Y65</f>
        <v>115790926444112.81</v>
      </c>
      <c r="AG3" s="230">
        <f>('Energy Use'!AG59-'E-electricity'!AG3-'E-Coal'!AG3)*'Energy Use 2020'!$Y65</f>
        <v>113692973020939.48</v>
      </c>
      <c r="AH3" s="230">
        <f>('Energy Use'!AH59-'E-electricity'!AH3-'E-Coal'!AH3)*'Energy Use 2020'!$Y65</f>
        <v>111079439744203.3</v>
      </c>
      <c r="AI3" s="230">
        <f>('Energy Use'!AI59-'E-electricity'!AI3-'E-Coal'!AI3)*'Energy Use 2020'!$Y65</f>
        <v>108467252593757.66</v>
      </c>
      <c r="AJ3" s="230">
        <f>('Energy Use'!AJ59-'E-electricity'!AJ3-'E-Coal'!AJ3)*'Energy Use 2020'!$Y65</f>
        <v>105856413770046.58</v>
      </c>
      <c r="AK3" s="230">
        <f>('Energy Use'!AK59-'E-electricity'!AK3-'E-Coal'!AK3)*'Energy Use 2020'!$Y65</f>
        <v>103246925472873.34</v>
      </c>
      <c r="AL3" s="230">
        <f>('Energy Use'!AL59-'E-electricity'!AL3-'E-Coal'!AL3)*'Energy Use 2020'!$Y65</f>
        <v>100638789901400.33</v>
      </c>
      <c r="AM3" s="230">
        <f>('Energy Use'!AM59-'E-electricity'!AM3-'E-Coal'!AM3)*'Energy Use 2020'!$Y65</f>
        <v>98547967197591.891</v>
      </c>
      <c r="AN3" s="230">
        <f>('Energy Use'!AN59-'E-electricity'!AN3-'E-Coal'!AN3)*'Energy Use 2020'!$Y65</f>
        <v>96458224493637.969</v>
      </c>
      <c r="AO3" s="230">
        <f>('Energy Use'!AO59-'E-electricity'!AO3-'E-Coal'!AO3)*'Energy Use 2020'!$Y65</f>
        <v>94369563548579.969</v>
      </c>
      <c r="AP3" s="230">
        <f>('Energy Use'!AP59-'E-electricity'!AP3-'E-Coal'!AP3)*'Energy Use 2020'!$Y65</f>
        <v>92281986120946.859</v>
      </c>
      <c r="AQ3" s="230">
        <f>('Energy Use'!AQ59-'E-electricity'!AQ3-'E-Coal'!AQ3)*'Energy Use 2020'!$Y65</f>
        <v>90165378611836.656</v>
      </c>
      <c r="AR3" s="133" t="str">
        <f>VLOOKUP($A3,'Sector Match'!$A$1:$B$43,2,0)</f>
        <v>coal mining 05</v>
      </c>
    </row>
    <row r="4" spans="1:44" x14ac:dyDescent="0.25">
      <c r="A4" s="74" t="s">
        <v>3</v>
      </c>
      <c r="B4" s="230">
        <f>('Energy Use'!B60-'E-electricity'!B4)*'Energy Use 2019'!$P66</f>
        <v>5661206330999.9971</v>
      </c>
      <c r="C4" s="230">
        <f>('Energy Use'!C60-'E-electricity'!C4-'E-Coal'!C4)*'Energy Use 2020'!$Y66</f>
        <v>4688967756000</v>
      </c>
      <c r="D4" s="230">
        <f>('Energy Use'!D60-'E-electricity'!D4-'E-Coal'!D4)*'Energy Use 2020'!$Y66</f>
        <v>4916277865003.0635</v>
      </c>
      <c r="E4" s="230">
        <f>('Energy Use'!E60-'E-electricity'!E4-'E-Coal'!E4)*'Energy Use 2020'!$Y66</f>
        <v>5389791933104.1318</v>
      </c>
      <c r="F4" s="230">
        <f>('Energy Use'!F60-'E-electricity'!F4-'E-Coal'!F4)*'Energy Use 2020'!$Y66</f>
        <v>5913791138261.8418</v>
      </c>
      <c r="G4" s="230">
        <f>('Energy Use'!G60-'E-electricity'!G4-'E-Coal'!G4)*'Energy Use 2020'!$Y66</f>
        <v>6239679782632.7266</v>
      </c>
      <c r="H4" s="230">
        <f>('Energy Use'!H60-'E-electricity'!H4-'E-Coal'!H4)*'Energy Use 2020'!$Y66</f>
        <v>6563764504022.666</v>
      </c>
      <c r="I4" s="230">
        <f>('Energy Use'!I60-'E-electricity'!I4-'E-Coal'!I4)*'Energy Use 2020'!$Y66</f>
        <v>6720040817300.8398</v>
      </c>
      <c r="J4" s="230">
        <f>('Energy Use'!J60-'E-electricity'!J4-'E-Coal'!J4)*'Energy Use 2020'!$Y66</f>
        <v>6876066257861.0264</v>
      </c>
      <c r="K4" s="230">
        <f>('Energy Use'!K60-'E-electricity'!K4-'E-Coal'!K4)*'Energy Use 2020'!$Y66</f>
        <v>7031840944847.5801</v>
      </c>
      <c r="L4" s="230">
        <f>('Energy Use'!L60-'E-electricity'!L4-'E-Coal'!L4)*'Energy Use 2020'!$Y66</f>
        <v>7187364997430.373</v>
      </c>
      <c r="M4" s="230">
        <f>('Energy Use'!M60-'E-electricity'!M4-'E-Coal'!M4)*'Energy Use 2020'!$Y66</f>
        <v>7342638534804.8018</v>
      </c>
      <c r="N4" s="230">
        <f>('Energy Use'!N60-'E-electricity'!N4-'E-Coal'!N4)*'Energy Use 2020'!$Y66</f>
        <v>7443454917708.9111</v>
      </c>
      <c r="O4" s="230">
        <f>('Energy Use'!O60-'E-electricity'!O4-'E-Coal'!O4)*'Energy Use 2020'!$Y66</f>
        <v>7544158467893.8848</v>
      </c>
      <c r="P4" s="230">
        <f>('Energy Use'!P60-'E-electricity'!P4-'E-Coal'!P4)*'Energy Use 2020'!$Y66</f>
        <v>7644749221747.6279</v>
      </c>
      <c r="Q4" s="230">
        <f>('Energy Use'!Q60-'E-electricity'!Q4-'E-Coal'!Q4)*'Energy Use 2020'!$Y66</f>
        <v>7745227215663.4668</v>
      </c>
      <c r="R4" s="230">
        <f>('Energy Use'!R60-'E-electricity'!R4-'E-Coal'!R4)*'Energy Use 2020'!$Y66</f>
        <v>7845592486040.1475</v>
      </c>
      <c r="S4" s="230">
        <f>('Energy Use'!S60-'E-electricity'!S4-'E-Coal'!S4)*'Energy Use 2020'!$Y66</f>
        <v>7947932546543.2441</v>
      </c>
      <c r="T4" s="230">
        <f>('Energy Use'!T60-'E-electricity'!T4-'E-Coal'!T4)*'Energy Use 2020'!$Y66</f>
        <v>8050214991478.3545</v>
      </c>
      <c r="U4" s="230">
        <f>('Energy Use'!U60-'E-electricity'!U4-'E-Coal'!U4)*'Energy Use 2020'!$Y66</f>
        <v>8152439829073.9717</v>
      </c>
      <c r="V4" s="230">
        <f>('Energy Use'!V60-'E-electricity'!V4-'E-Coal'!V4)*'Energy Use 2020'!$Y66</f>
        <v>8254607067558.7324</v>
      </c>
      <c r="W4" s="230">
        <f>('Energy Use'!W60-'E-electricity'!W4-'E-Coal'!W4)*'Energy Use 2020'!$Y66</f>
        <v>8356716715161.4229</v>
      </c>
      <c r="X4" s="230">
        <f>('Energy Use'!X60-'E-electricity'!X4-'E-Coal'!X4)*'Energy Use 2020'!$Y66</f>
        <v>8406528649002.6865</v>
      </c>
      <c r="Y4" s="230">
        <f>('Energy Use'!Y60-'E-electricity'!Y4-'E-Coal'!Y4)*'Energy Use 2020'!$Y66</f>
        <v>8456311937165.5049</v>
      </c>
      <c r="Z4" s="230">
        <f>('Energy Use'!Z60-'E-electricity'!Z4-'E-Coal'!Z4)*'Energy Use 2020'!$Y66</f>
        <v>8506066583761.4463</v>
      </c>
      <c r="AA4" s="230">
        <f>('Energy Use'!AA60-'E-electricity'!AA4-'E-Coal'!AA4)*'Energy Use 2020'!$Y66</f>
        <v>8555792592902.1494</v>
      </c>
      <c r="AB4" s="230">
        <f>('Energy Use'!AB60-'E-electricity'!AB4-'E-Coal'!AB4)*'Energy Use 2020'!$Y66</f>
        <v>8605489968699.3232</v>
      </c>
      <c r="AC4" s="230">
        <f>('Energy Use'!AC60-'E-electricity'!AC4-'E-Coal'!AC4)*'Energy Use 2020'!$Y66</f>
        <v>8655158715264.7559</v>
      </c>
      <c r="AD4" s="230">
        <f>('Energy Use'!AD60-'E-electricity'!AD4-'E-Coal'!AD4)*'Energy Use 2020'!$Y66</f>
        <v>8704798836710.3037</v>
      </c>
      <c r="AE4" s="230">
        <f>('Energy Use'!AE60-'E-electricity'!AE4-'E-Coal'!AE4)*'Energy Use 2020'!$Y66</f>
        <v>8754410337147.9023</v>
      </c>
      <c r="AF4" s="230">
        <f>('Energy Use'!AF60-'E-electricity'!AF4-'E-Coal'!AF4)*'Energy Use 2020'!$Y66</f>
        <v>8803993220689.5566</v>
      </c>
      <c r="AG4" s="230">
        <f>('Energy Use'!AG60-'E-electricity'!AG4-'E-Coal'!AG4)*'Energy Use 2020'!$Y66</f>
        <v>8853547491447.3516</v>
      </c>
      <c r="AH4" s="230">
        <f>('Energy Use'!AH60-'E-electricity'!AH4-'E-Coal'!AH4)*'Energy Use 2020'!$Y66</f>
        <v>8903047136978.7285</v>
      </c>
      <c r="AI4" s="230">
        <f>('Energy Use'!AI60-'E-electricity'!AI4-'E-Coal'!AI4)*'Energy Use 2020'!$Y66</f>
        <v>8952518192383.9473</v>
      </c>
      <c r="AJ4" s="230">
        <f>('Energy Use'!AJ60-'E-electricity'!AJ4-'E-Coal'!AJ4)*'Energy Use 2020'!$Y66</f>
        <v>9001960661773.2617</v>
      </c>
      <c r="AK4" s="230">
        <f>('Energy Use'!AK60-'E-electricity'!AK4-'E-Coal'!AK4)*'Energy Use 2020'!$Y66</f>
        <v>9051374549256.9805</v>
      </c>
      <c r="AL4" s="230">
        <f>('Energy Use'!AL60-'E-electricity'!AL4-'E-Coal'!AL4)*'Energy Use 2020'!$Y66</f>
        <v>9100759858945.502</v>
      </c>
      <c r="AM4" s="230">
        <f>('Energy Use'!AM60-'E-electricity'!AM4-'E-Coal'!AM4)*'Energy Use 2020'!$Y66</f>
        <v>9098202403315.0957</v>
      </c>
      <c r="AN4" s="230">
        <f>('Energy Use'!AN60-'E-electricity'!AN4-'E-Coal'!AN4)*'Energy Use 2020'!$Y66</f>
        <v>9095645205084.4238</v>
      </c>
      <c r="AO4" s="230">
        <f>('Energy Use'!AO60-'E-electricity'!AO4-'E-Coal'!AO4)*'Energy Use 2020'!$Y66</f>
        <v>9093088264254.2363</v>
      </c>
      <c r="AP4" s="230">
        <f>('Energy Use'!AP60-'E-electricity'!AP4-'E-Coal'!AP4)*'Energy Use 2020'!$Y66</f>
        <v>9090531580825.291</v>
      </c>
      <c r="AQ4" s="230">
        <f>('Energy Use'!AQ60-'E-electricity'!AQ4-'E-Coal'!AQ4)*'Energy Use 2020'!$Y66</f>
        <v>9084940772442.8379</v>
      </c>
      <c r="AR4" s="133" t="str">
        <f>VLOOKUP($A4,'Sector Match'!$A$1:$B$43,2,0)</f>
        <v>oil and gas extraction 06</v>
      </c>
    </row>
    <row r="5" spans="1:44" x14ac:dyDescent="0.25">
      <c r="A5" s="74" t="s">
        <v>4</v>
      </c>
      <c r="B5" s="230">
        <f>('Energy Use'!B61-'E-electricity'!B5)*'Energy Use 2019'!$P67</f>
        <v>12047424856500</v>
      </c>
      <c r="C5" s="230">
        <f>('Energy Use'!C61-'E-electricity'!C5-'E-Coal'!C5)*'Energy Use 2020'!$Y67</f>
        <v>11616862059000</v>
      </c>
      <c r="D5" s="230">
        <f>('Energy Use'!D61-'E-electricity'!D5-'E-Coal'!D5)*'Energy Use 2020'!$Y67</f>
        <v>14085170467017.09</v>
      </c>
      <c r="E5" s="230">
        <f>('Energy Use'!E61-'E-electricity'!E5-'E-Coal'!E5)*'Energy Use 2020'!$Y67</f>
        <v>16511189059756.414</v>
      </c>
      <c r="F5" s="230">
        <f>('Energy Use'!F61-'E-electricity'!F5-'E-Coal'!F5)*'Energy Use 2020'!$Y67</f>
        <v>18759735926127.914</v>
      </c>
      <c r="G5" s="230">
        <f>('Energy Use'!G61-'E-electricity'!G5-'E-Coal'!G5)*'Energy Use 2020'!$Y67</f>
        <v>20362876230319.676</v>
      </c>
      <c r="H5" s="230">
        <f>('Energy Use'!H61-'E-electricity'!H5-'E-Coal'!H5)*'Energy Use 2020'!$Y67</f>
        <v>21892815772569.93</v>
      </c>
      <c r="I5" s="230">
        <f>('Energy Use'!I61-'E-electricity'!I5-'E-Coal'!I5)*'Energy Use 2020'!$Y67</f>
        <v>22414720762942.898</v>
      </c>
      <c r="J5" s="230">
        <f>('Energy Use'!J61-'E-electricity'!J5-'E-Coal'!J5)*'Energy Use 2020'!$Y67</f>
        <v>22937486385543.172</v>
      </c>
      <c r="K5" s="230">
        <f>('Energy Use'!K61-'E-electricity'!K5-'E-Coal'!K5)*'Energy Use 2020'!$Y67</f>
        <v>23461069937783.141</v>
      </c>
      <c r="L5" s="230">
        <f>('Energy Use'!L61-'E-electricity'!L5-'E-Coal'!L5)*'Energy Use 2020'!$Y67</f>
        <v>23985428767090.504</v>
      </c>
      <c r="M5" s="230">
        <f>('Energy Use'!M61-'E-electricity'!M5-'E-Coal'!M5)*'Energy Use 2020'!$Y67</f>
        <v>24510520270908.309</v>
      </c>
      <c r="N5" s="230">
        <f>('Energy Use'!N61-'E-electricity'!N5-'E-Coal'!N5)*'Energy Use 2020'!$Y67</f>
        <v>24568984514922.25</v>
      </c>
      <c r="O5" s="230">
        <f>('Energy Use'!O61-'E-electricity'!O5-'E-Coal'!O5)*'Energy Use 2020'!$Y67</f>
        <v>24627163627221.52</v>
      </c>
      <c r="P5" s="230">
        <f>('Energy Use'!P61-'E-electricity'!P5-'E-Coal'!P5)*'Energy Use 2020'!$Y67</f>
        <v>24685056308164.105</v>
      </c>
      <c r="Q5" s="230">
        <f>('Energy Use'!Q61-'E-electricity'!Q5-'E-Coal'!Q5)*'Energy Use 2020'!$Y67</f>
        <v>24742661259273.148</v>
      </c>
      <c r="R5" s="230">
        <f>('Energy Use'!R61-'E-electricity'!R5-'E-Coal'!R5)*'Energy Use 2020'!$Y67</f>
        <v>24799977183236.949</v>
      </c>
      <c r="S5" s="230">
        <f>('Energy Use'!S61-'E-electricity'!S5-'E-Coal'!S5)*'Energy Use 2020'!$Y67</f>
        <v>24497967719027.707</v>
      </c>
      <c r="T5" s="230">
        <f>('Energy Use'!T61-'E-electricity'!T5-'E-Coal'!T5)*'Energy Use 2020'!$Y67</f>
        <v>24196406163617.73</v>
      </c>
      <c r="U5" s="230">
        <f>('Energy Use'!U61-'E-electricity'!U5-'E-Coal'!U5)*'Energy Use 2020'!$Y67</f>
        <v>23895293385385.281</v>
      </c>
      <c r="V5" s="230">
        <f>('Energy Use'!V61-'E-electricity'!V5-'E-Coal'!V5)*'Energy Use 2020'!$Y67</f>
        <v>23594630252455.262</v>
      </c>
      <c r="W5" s="230">
        <f>('Energy Use'!W61-'E-electricity'!W5-'E-Coal'!W5)*'Energy Use 2020'!$Y67</f>
        <v>23294417632699.195</v>
      </c>
      <c r="X5" s="230">
        <f>('Energy Use'!X61-'E-electricity'!X5-'E-Coal'!X5)*'Energy Use 2020'!$Y67</f>
        <v>22749660054684.773</v>
      </c>
      <c r="Y5" s="230">
        <f>('Energy Use'!Y61-'E-electricity'!Y5-'E-Coal'!Y5)*'Energy Use 2020'!$Y67</f>
        <v>22205771341848.023</v>
      </c>
      <c r="Z5" s="230">
        <f>('Energy Use'!Z61-'E-electricity'!Z5-'E-Coal'!Z5)*'Energy Use 2020'!$Y67</f>
        <v>21662753115415.566</v>
      </c>
      <c r="AA5" s="230">
        <f>('Energy Use'!AA61-'E-electricity'!AA5-'E-Coal'!AA5)*'Energy Use 2020'!$Y67</f>
        <v>21120606996138.973</v>
      </c>
      <c r="AB5" s="230">
        <f>('Energy Use'!AB61-'E-electricity'!AB5-'E-Coal'!AB5)*'Energy Use 2020'!$Y67</f>
        <v>20579334604294.723</v>
      </c>
      <c r="AC5" s="230">
        <f>('Energy Use'!AC61-'E-electricity'!AC5-'E-Coal'!AC5)*'Energy Use 2020'!$Y67</f>
        <v>20038937559684.23</v>
      </c>
      <c r="AD5" s="230">
        <f>('Energy Use'!AD61-'E-electricity'!AD5-'E-Coal'!AD5)*'Energy Use 2020'!$Y67</f>
        <v>19499417481633.824</v>
      </c>
      <c r="AE5" s="230">
        <f>('Energy Use'!AE61-'E-electricity'!AE5-'E-Coal'!AE5)*'Energy Use 2020'!$Y67</f>
        <v>18960775988994.766</v>
      </c>
      <c r="AF5" s="230">
        <f>('Energy Use'!AF61-'E-electricity'!AF5-'E-Coal'!AF5)*'Energy Use 2020'!$Y67</f>
        <v>18423014700143.23</v>
      </c>
      <c r="AG5" s="230">
        <f>('Energy Use'!AG61-'E-electricity'!AG5-'E-Coal'!AG5)*'Energy Use 2020'!$Y67</f>
        <v>17886135232980.34</v>
      </c>
      <c r="AH5" s="230">
        <f>('Energy Use'!AH61-'E-electricity'!AH5-'E-Coal'!AH5)*'Energy Use 2020'!$Y67</f>
        <v>17419539761751.846</v>
      </c>
      <c r="AI5" s="230">
        <f>('Energy Use'!AI61-'E-electricity'!AI5-'E-Coal'!AI5)*'Energy Use 2020'!$Y67</f>
        <v>16953708878169.725</v>
      </c>
      <c r="AJ5" s="230">
        <f>('Energy Use'!AJ61-'E-electricity'!AJ5-'E-Coal'!AJ5)*'Energy Use 2020'!$Y67</f>
        <v>16488643983723.43</v>
      </c>
      <c r="AK5" s="230">
        <f>('Energy Use'!AK61-'E-electricity'!AK5-'E-Coal'!AK5)*'Energy Use 2020'!$Y67</f>
        <v>16024346479490.707</v>
      </c>
      <c r="AL5" s="230">
        <f>('Energy Use'!AL61-'E-electricity'!AL5-'E-Coal'!AL5)*'Energy Use 2020'!$Y67</f>
        <v>15560817766137.537</v>
      </c>
      <c r="AM5" s="230">
        <f>('Energy Use'!AM61-'E-electricity'!AM5-'E-Coal'!AM5)*'Energy Use 2020'!$Y67</f>
        <v>15075495937188.85</v>
      </c>
      <c r="AN5" s="230">
        <f>('Energy Use'!AN61-'E-electricity'!AN5-'E-Coal'!AN5)*'Energy Use 2020'!$Y67</f>
        <v>14590985270573.314</v>
      </c>
      <c r="AO5" s="230">
        <f>('Energy Use'!AO61-'E-electricity'!AO5-'E-Coal'!AO5)*'Energy Use 2020'!$Y67</f>
        <v>14107287235845.291</v>
      </c>
      <c r="AP5" s="230">
        <f>('Energy Use'!AP61-'E-electricity'!AP5-'E-Coal'!AP5)*'Energy Use 2020'!$Y67</f>
        <v>13624403302126.732</v>
      </c>
      <c r="AQ5" s="230">
        <f>('Energy Use'!AQ61-'E-electricity'!AQ5-'E-Coal'!AQ5)*'Energy Use 2020'!$Y67</f>
        <v>13137946846308.172</v>
      </c>
      <c r="AR5" s="133" t="str">
        <f>VLOOKUP($A5,'Sector Match'!$A$1:$B$43,2,0)</f>
        <v>other mining and quarrying 07T08</v>
      </c>
    </row>
    <row r="6" spans="1:44" x14ac:dyDescent="0.25">
      <c r="A6" s="74" t="s">
        <v>5</v>
      </c>
      <c r="B6" s="230">
        <f>('Energy Use'!B62-'E-electricity'!B6)*'Energy Use 2019'!$P68</f>
        <v>13889122499.999998</v>
      </c>
      <c r="C6" s="230">
        <f>('Energy Use'!C62-'E-electricity'!C6-'E-Coal'!C6)*'Energy Use 2020'!$Y68</f>
        <v>1613916034499.9988</v>
      </c>
      <c r="D6" s="230">
        <f>('Energy Use'!D62-'E-electricity'!D6-'E-Coal'!D6)*'Energy Use 2020'!$Y68</f>
        <v>1586869541573.9338</v>
      </c>
      <c r="E6" s="230">
        <f>('Energy Use'!E62-'E-electricity'!E6-'E-Coal'!E6)*'Energy Use 2020'!$Y68</f>
        <v>1933225084535.8591</v>
      </c>
      <c r="F6" s="230">
        <f>('Energy Use'!F62-'E-electricity'!F6-'E-Coal'!F6)*'Energy Use 2020'!$Y68</f>
        <v>2084244130106.429</v>
      </c>
      <c r="G6" s="230">
        <f>('Energy Use'!G62-'E-electricity'!G6-'E-Coal'!G6)*'Energy Use 2020'!$Y68</f>
        <v>2181169631450.0659</v>
      </c>
      <c r="H6" s="230">
        <f>('Energy Use'!H62-'E-electricity'!H6-'E-Coal'!H6)*'Energy Use 2020'!$Y68</f>
        <v>2272554293074.9219</v>
      </c>
      <c r="I6" s="230">
        <f>('Energy Use'!I62-'E-electricity'!I6-'E-Coal'!I6)*'Energy Use 2020'!$Y68</f>
        <v>2374641113934.3486</v>
      </c>
      <c r="J6" s="230">
        <f>('Energy Use'!J62-'E-electricity'!J6-'E-Coal'!J6)*'Energy Use 2020'!$Y68</f>
        <v>2475094366859.6636</v>
      </c>
      <c r="K6" s="230">
        <f>('Energy Use'!K62-'E-electricity'!K6-'E-Coal'!K6)*'Energy Use 2020'!$Y68</f>
        <v>2573902289595.4907</v>
      </c>
      <c r="L6" s="230">
        <f>('Energy Use'!L62-'E-electricity'!L6-'E-Coal'!L6)*'Energy Use 2020'!$Y68</f>
        <v>2671053135714.0591</v>
      </c>
      <c r="M6" s="230">
        <f>('Energy Use'!M62-'E-electricity'!M6-'E-Coal'!M6)*'Energy Use 2020'!$Y68</f>
        <v>2766535174615.2095</v>
      </c>
      <c r="N6" s="230">
        <f>('Energy Use'!N62-'E-electricity'!N6-'E-Coal'!N6)*'Energy Use 2020'!$Y68</f>
        <v>2813952645321.645</v>
      </c>
      <c r="O6" s="230">
        <f>('Energy Use'!O62-'E-electricity'!O6-'E-Coal'!O6)*'Energy Use 2020'!$Y68</f>
        <v>2860713652952.6104</v>
      </c>
      <c r="P6" s="230">
        <f>('Energy Use'!P62-'E-electricity'!P6-'E-Coal'!P6)*'Energy Use 2020'!$Y68</f>
        <v>2906815103266.4443</v>
      </c>
      <c r="Q6" s="230">
        <f>('Energy Use'!Q62-'E-electricity'!Q6-'E-Coal'!Q6)*'Energy Use 2020'!$Y68</f>
        <v>2952253904804.5654</v>
      </c>
      <c r="R6" s="230">
        <f>('Energy Use'!R62-'E-electricity'!R6-'E-Coal'!R6)*'Energy Use 2020'!$Y68</f>
        <v>2997026968891.4683</v>
      </c>
      <c r="S6" s="230">
        <f>('Energy Use'!S62-'E-electricity'!S6-'E-Coal'!S6)*'Energy Use 2020'!$Y68</f>
        <v>3003663866894.1318</v>
      </c>
      <c r="T6" s="230">
        <f>('Energy Use'!T62-'E-electricity'!T6-'E-Coal'!T6)*'Energy Use 2020'!$Y68</f>
        <v>3010173390351.0991</v>
      </c>
      <c r="U6" s="230">
        <f>('Energy Use'!U62-'E-electricity'!U6-'E-Coal'!U6)*'Energy Use 2020'!$Y68</f>
        <v>3016555482197.9434</v>
      </c>
      <c r="V6" s="230">
        <f>('Energy Use'!V62-'E-electricity'!V6-'E-Coal'!V6)*'Energy Use 2020'!$Y68</f>
        <v>3022810085392.1973</v>
      </c>
      <c r="W6" s="230">
        <f>('Energy Use'!W62-'E-electricity'!W6-'E-Coal'!W6)*'Energy Use 2020'!$Y68</f>
        <v>3028937142913.3672</v>
      </c>
      <c r="X6" s="230">
        <f>('Energy Use'!X62-'E-electricity'!X6-'E-Coal'!X6)*'Energy Use 2020'!$Y68</f>
        <v>3010052855128.3462</v>
      </c>
      <c r="Y6" s="230">
        <f>('Energy Use'!Y62-'E-electricity'!Y6-'E-Coal'!Y6)*'Energy Use 2020'!$Y68</f>
        <v>2991222603440.2236</v>
      </c>
      <c r="Z6" s="230">
        <f>('Energy Use'!Z62-'E-electricity'!Z6-'E-Coal'!Z6)*'Energy Use 2020'!$Y68</f>
        <v>2972446415617.0679</v>
      </c>
      <c r="AA6" s="230">
        <f>('Energy Use'!AA62-'E-electricity'!AA6-'E-Coal'!AA6)*'Energy Use 2020'!$Y68</f>
        <v>2953724319416.7842</v>
      </c>
      <c r="AB6" s="230">
        <f>('Energy Use'!AB62-'E-electricity'!AB6-'E-Coal'!AB6)*'Energy Use 2020'!$Y68</f>
        <v>2935056342587.1206</v>
      </c>
      <c r="AC6" s="230">
        <f>('Energy Use'!AC62-'E-electricity'!AC6-'E-Coal'!AC6)*'Energy Use 2020'!$Y68</f>
        <v>2884287433602.3975</v>
      </c>
      <c r="AD6" s="230">
        <f>('Energy Use'!AD62-'E-electricity'!AD6-'E-Coal'!AD6)*'Energy Use 2020'!$Y68</f>
        <v>2833812228860.0332</v>
      </c>
      <c r="AE6" s="230">
        <f>('Energy Use'!AE62-'E-electricity'!AE6-'E-Coal'!AE6)*'Energy Use 2020'!$Y68</f>
        <v>2783630867435.3237</v>
      </c>
      <c r="AF6" s="230">
        <f>('Energy Use'!AF62-'E-electricity'!AF6-'E-Coal'!AF6)*'Energy Use 2020'!$Y68</f>
        <v>2733743488351.1191</v>
      </c>
      <c r="AG6" s="230">
        <f>('Energy Use'!AG62-'E-electricity'!AG6-'E-Coal'!AG6)*'Energy Use 2020'!$Y68</f>
        <v>2684150230577.8164</v>
      </c>
      <c r="AH6" s="230">
        <f>('Energy Use'!AH62-'E-electricity'!AH6-'E-Coal'!AH6)*'Energy Use 2020'!$Y68</f>
        <v>2611184319539.3174</v>
      </c>
      <c r="AI6" s="230">
        <f>('Energy Use'!AI62-'E-electricity'!AI6-'E-Coal'!AI6)*'Energy Use 2020'!$Y68</f>
        <v>2538692732886.7163</v>
      </c>
      <c r="AJ6" s="230">
        <f>('Energy Use'!AJ62-'E-electricity'!AJ6-'E-Coal'!AJ6)*'Energy Use 2020'!$Y68</f>
        <v>2466675692832.6567</v>
      </c>
      <c r="AK6" s="230">
        <f>('Energy Use'!AK62-'E-electricity'!AK6-'E-Coal'!AK6)*'Energy Use 2020'!$Y68</f>
        <v>2395133421505.6133</v>
      </c>
      <c r="AL6" s="230">
        <f>('Energy Use'!AL62-'E-electricity'!AL6-'E-Coal'!AL6)*'Energy Use 2020'!$Y68</f>
        <v>2324066140949.8975</v>
      </c>
      <c r="AM6" s="230">
        <f>('Energy Use'!AM62-'E-electricity'!AM6-'E-Coal'!AM6)*'Energy Use 2020'!$Y68</f>
        <v>2253413825013.269</v>
      </c>
      <c r="AN6" s="230">
        <f>('Energy Use'!AN62-'E-electricity'!AN6-'E-Coal'!AN6)*'Energy Use 2020'!$Y68</f>
        <v>2183237411314.7813</v>
      </c>
      <c r="AO6" s="230">
        <f>('Energy Use'!AO62-'E-electricity'!AO6-'E-Coal'!AO6)*'Energy Use 2020'!$Y68</f>
        <v>2113537121862.366</v>
      </c>
      <c r="AP6" s="230">
        <f>('Energy Use'!AP62-'E-electricity'!AP6-'E-Coal'!AP6)*'Energy Use 2020'!$Y68</f>
        <v>2044313178579.7068</v>
      </c>
      <c r="AQ6" s="230">
        <f>('Energy Use'!AQ62-'E-electricity'!AQ6-'E-Coal'!AQ6)*'Energy Use 2020'!$Y68</f>
        <v>1974906182002.9573</v>
      </c>
      <c r="AR6" s="133" t="str">
        <f>VLOOKUP($A6,'Sector Match'!$A$1:$B$43,2,0)</f>
        <v>other mining and quarrying 07T08</v>
      </c>
    </row>
    <row r="7" spans="1:44" x14ac:dyDescent="0.25">
      <c r="A7" s="74" t="s">
        <v>6</v>
      </c>
      <c r="B7" s="230">
        <f>('Energy Use'!B63-'E-electricity'!B7)*'Energy Use 2019'!$P69</f>
        <v>2827825341000</v>
      </c>
      <c r="C7" s="230">
        <f>('Energy Use'!C63-'E-electricity'!C7-'E-Coal'!C7)*'Energy Use 2020'!$Y69</f>
        <v>3655617041999.9995</v>
      </c>
      <c r="D7" s="230">
        <f>('Energy Use'!D63-'E-electricity'!D7-'E-Coal'!D7)*'Energy Use 2020'!$Y69</f>
        <v>3855362064868.8696</v>
      </c>
      <c r="E7" s="230">
        <f>('Energy Use'!E63-'E-electricity'!E7-'E-Coal'!E7)*'Energy Use 2020'!$Y69</f>
        <v>4012958312838.2866</v>
      </c>
      <c r="F7" s="230">
        <f>('Energy Use'!F63-'E-electricity'!F7-'E-Coal'!F7)*'Energy Use 2020'!$Y69</f>
        <v>4201422522852.1943</v>
      </c>
      <c r="G7" s="230">
        <f>('Energy Use'!G63-'E-electricity'!G7-'E-Coal'!G7)*'Energy Use 2020'!$Y69</f>
        <v>4271340962993.0488</v>
      </c>
      <c r="H7" s="230">
        <f>('Energy Use'!H63-'E-electricity'!H7-'E-Coal'!H7)*'Energy Use 2020'!$Y69</f>
        <v>4332426595668.6899</v>
      </c>
      <c r="I7" s="230">
        <f>('Energy Use'!I63-'E-electricity'!I7-'E-Coal'!I7)*'Energy Use 2020'!$Y69</f>
        <v>4388180798967.3623</v>
      </c>
      <c r="J7" s="230">
        <f>('Energy Use'!J63-'E-electricity'!J7-'E-Coal'!J7)*'Energy Use 2020'!$Y69</f>
        <v>4443948167389.5166</v>
      </c>
      <c r="K7" s="230">
        <f>('Energy Use'!K63-'E-electricity'!K7-'E-Coal'!K7)*'Energy Use 2020'!$Y69</f>
        <v>4499727760628.9443</v>
      </c>
      <c r="L7" s="230">
        <f>('Energy Use'!L63-'E-electricity'!L7-'E-Coal'!L7)*'Energy Use 2020'!$Y69</f>
        <v>4555518639457.5439</v>
      </c>
      <c r="M7" s="230">
        <f>('Energy Use'!M63-'E-electricity'!M7-'E-Coal'!M7)*'Energy Use 2020'!$Y69</f>
        <v>4611319865725.3213</v>
      </c>
      <c r="N7" s="230">
        <f>('Energy Use'!N63-'E-electricity'!N7-'E-Coal'!N7)*'Energy Use 2020'!$Y69</f>
        <v>4558077543627.207</v>
      </c>
      <c r="O7" s="230">
        <f>('Energy Use'!O63-'E-electricity'!O7-'E-Coal'!O7)*'Energy Use 2020'!$Y69</f>
        <v>4504798295392.4463</v>
      </c>
      <c r="P7" s="230">
        <f>('Energy Use'!P63-'E-electricity'!P7-'E-Coal'!P7)*'Energy Use 2020'!$Y69</f>
        <v>4451482595008.8037</v>
      </c>
      <c r="Q7" s="230">
        <f>('Energy Use'!Q63-'E-electricity'!Q7-'E-Coal'!Q7)*'Energy Use 2020'!$Y69</f>
        <v>4398130916112.4258</v>
      </c>
      <c r="R7" s="230">
        <f>('Energy Use'!R63-'E-electricity'!R7-'E-Coal'!R7)*'Energy Use 2020'!$Y69</f>
        <v>4344743731987.8364</v>
      </c>
      <c r="S7" s="230">
        <f>('Energy Use'!S63-'E-electricity'!S7-'E-Coal'!S7)*'Energy Use 2020'!$Y69</f>
        <v>4266869586923.749</v>
      </c>
      <c r="T7" s="230">
        <f>('Energy Use'!T63-'E-electricity'!T7-'E-Coal'!T7)*'Energy Use 2020'!$Y69</f>
        <v>4189060310831.0386</v>
      </c>
      <c r="U7" s="230">
        <f>('Energy Use'!U63-'E-electricity'!U7-'E-Coal'!U7)*'Energy Use 2020'!$Y69</f>
        <v>4111315942971.9399</v>
      </c>
      <c r="V7" s="230">
        <f>('Energy Use'!V63-'E-electricity'!V7-'E-Coal'!V7)*'Energy Use 2020'!$Y69</f>
        <v>4033636522595.3071</v>
      </c>
      <c r="W7" s="230">
        <f>('Energy Use'!W63-'E-electricity'!W7-'E-Coal'!W7)*'Energy Use 2020'!$Y69</f>
        <v>3956022088936.6157</v>
      </c>
      <c r="X7" s="230">
        <f>('Energy Use'!X63-'E-electricity'!X7-'E-Coal'!X7)*'Energy Use 2020'!$Y69</f>
        <v>3849582754355.9976</v>
      </c>
      <c r="Y7" s="230">
        <f>('Energy Use'!Y63-'E-electricity'!Y7-'E-Coal'!Y7)*'Energy Use 2020'!$Y69</f>
        <v>3743233530083.5879</v>
      </c>
      <c r="Z7" s="230">
        <f>('Energy Use'!Z63-'E-electricity'!Z7-'E-Coal'!Z7)*'Energy Use 2020'!$Y69</f>
        <v>3636974470179.8237</v>
      </c>
      <c r="AA7" s="230">
        <f>('Energy Use'!AA63-'E-electricity'!AA7-'E-Coal'!AA7)*'Energy Use 2020'!$Y69</f>
        <v>3530805628686.6621</v>
      </c>
      <c r="AB7" s="230">
        <f>('Energy Use'!AB63-'E-electricity'!AB7-'E-Coal'!AB7)*'Energy Use 2020'!$Y69</f>
        <v>3424727059627.5806</v>
      </c>
      <c r="AC7" s="230">
        <f>('Energy Use'!AC63-'E-electricity'!AC7-'E-Coal'!AC7)*'Energy Use 2020'!$Y69</f>
        <v>3343962673380.0615</v>
      </c>
      <c r="AD7" s="230">
        <f>('Energy Use'!AD63-'E-electricity'!AD7-'E-Coal'!AD7)*'Energy Use 2020'!$Y69</f>
        <v>3263266709709.3608</v>
      </c>
      <c r="AE7" s="230">
        <f>('Energy Use'!AE63-'E-electricity'!AE7-'E-Coal'!AE7)*'Energy Use 2020'!$Y69</f>
        <v>3182639209593.2803</v>
      </c>
      <c r="AF7" s="230">
        <f>('Energy Use'!AF63-'E-electricity'!AF7-'E-Coal'!AF7)*'Energy Use 2020'!$Y69</f>
        <v>3102080213995.6045</v>
      </c>
      <c r="AG7" s="230">
        <f>('Energy Use'!AG63-'E-electricity'!AG7-'E-Coal'!AG7)*'Energy Use 2020'!$Y69</f>
        <v>3021589763866.1035</v>
      </c>
      <c r="AH7" s="230">
        <f>('Energy Use'!AH63-'E-electricity'!AH7-'E-Coal'!AH7)*'Energy Use 2020'!$Y69</f>
        <v>2973527938161.6284</v>
      </c>
      <c r="AI7" s="230">
        <f>('Energy Use'!AI63-'E-electricity'!AI7-'E-Coal'!AI7)*'Energy Use 2020'!$Y69</f>
        <v>2925506452619.1494</v>
      </c>
      <c r="AJ7" s="230">
        <f>('Energy Use'!AJ63-'E-electricity'!AJ7-'E-Coal'!AJ7)*'Energy Use 2020'!$Y69</f>
        <v>2877525331466.146</v>
      </c>
      <c r="AK7" s="230">
        <f>('Energy Use'!AK63-'E-electricity'!AK7-'E-Coal'!AK7)*'Energy Use 2020'!$Y69</f>
        <v>2829584598921.8135</v>
      </c>
      <c r="AL7" s="230">
        <f>('Energy Use'!AL63-'E-electricity'!AL7-'E-Coal'!AL7)*'Energy Use 2020'!$Y69</f>
        <v>2781684279197.064</v>
      </c>
      <c r="AM7" s="230">
        <f>('Energy Use'!AM63-'E-electricity'!AM7-'E-Coal'!AM7)*'Energy Use 2020'!$Y69</f>
        <v>2759114159290.2295</v>
      </c>
      <c r="AN7" s="230">
        <f>('Energy Use'!AN63-'E-electricity'!AN7-'E-Coal'!AN7)*'Energy Use 2020'!$Y69</f>
        <v>2736562301857.5874</v>
      </c>
      <c r="AO7" s="230">
        <f>('Energy Use'!AO63-'E-electricity'!AO7-'E-Coal'!AO7)*'Energy Use 2020'!$Y69</f>
        <v>2714028718037.6675</v>
      </c>
      <c r="AP7" s="230">
        <f>('Energy Use'!AP63-'E-electricity'!AP7-'E-Coal'!AP7)*'Energy Use 2020'!$Y69</f>
        <v>2691513418965.2056</v>
      </c>
      <c r="AQ7" s="230">
        <f>('Energy Use'!AQ63-'E-electricity'!AQ7-'E-Coal'!AQ7)*'Energy Use 2020'!$Y69</f>
        <v>2668125258370.2251</v>
      </c>
      <c r="AR7" s="133" t="str">
        <f>VLOOKUP($A7,'Sector Match'!$A$1:$B$43,2,0)</f>
        <v>other mining and quarrying 07T08</v>
      </c>
    </row>
    <row r="8" spans="1:44" x14ac:dyDescent="0.25">
      <c r="A8" s="74" t="s">
        <v>7</v>
      </c>
      <c r="B8" s="230">
        <f>('Energy Use'!B64-'E-electricity'!B8)*'Energy Use 2019'!$P70</f>
        <v>144446874000</v>
      </c>
      <c r="C8" s="230">
        <f>('Energy Use'!C64-'E-electricity'!C8-'E-Coal'!C8)*'Energy Use 2020'!$Y70</f>
        <v>202781188500</v>
      </c>
      <c r="D8" s="230">
        <f>('Energy Use'!D64-'E-electricity'!D8-'E-Coal'!D8)*'Energy Use 2020'!$Y70</f>
        <v>223035424217.81519</v>
      </c>
      <c r="E8" s="230">
        <f>('Energy Use'!E64-'E-electricity'!E8-'E-Coal'!E8)*'Energy Use 2020'!$Y70</f>
        <v>248058852615.70483</v>
      </c>
      <c r="F8" s="230">
        <f>('Energy Use'!F64-'E-electricity'!F8-'E-Coal'!F8)*'Energy Use 2020'!$Y70</f>
        <v>263527174953.95807</v>
      </c>
      <c r="G8" s="230">
        <f>('Energy Use'!G64-'E-electricity'!G8-'E-Coal'!G8)*'Energy Use 2020'!$Y70</f>
        <v>286545488939.88647</v>
      </c>
      <c r="H8" s="230">
        <f>('Energy Use'!H64-'E-electricity'!H8-'E-Coal'!H8)*'Energy Use 2020'!$Y70</f>
        <v>317218094884.81689</v>
      </c>
      <c r="I8" s="230">
        <f>('Energy Use'!I64-'E-electricity'!I8-'E-Coal'!I8)*'Energy Use 2020'!$Y70</f>
        <v>348853881705.76379</v>
      </c>
      <c r="J8" s="230">
        <f>('Energy Use'!J64-'E-electricity'!J8-'E-Coal'!J8)*'Energy Use 2020'!$Y70</f>
        <v>379232565537.93628</v>
      </c>
      <c r="K8" s="230">
        <f>('Energy Use'!K64-'E-electricity'!K8-'E-Coal'!K8)*'Energy Use 2020'!$Y70</f>
        <v>408513647185.75793</v>
      </c>
      <c r="L8" s="230">
        <f>('Energy Use'!L64-'E-electricity'!L8-'E-Coal'!L8)*'Energy Use 2020'!$Y70</f>
        <v>437128195477.62231</v>
      </c>
      <c r="M8" s="230">
        <f>('Energy Use'!M64-'E-electricity'!M8-'E-Coal'!M8)*'Energy Use 2020'!$Y70</f>
        <v>465773525499.04803</v>
      </c>
      <c r="N8" s="230">
        <f>('Energy Use'!N64-'E-electricity'!N8-'E-Coal'!N8)*'Energy Use 2020'!$Y70</f>
        <v>495234405425.89935</v>
      </c>
      <c r="O8" s="230">
        <f>('Energy Use'!O64-'E-electricity'!O8-'E-Coal'!O8)*'Energy Use 2020'!$Y70</f>
        <v>525484089031.03693</v>
      </c>
      <c r="P8" s="230">
        <f>('Energy Use'!P64-'E-electricity'!P8-'E-Coal'!P8)*'Energy Use 2020'!$Y70</f>
        <v>556298210714.04517</v>
      </c>
      <c r="Q8" s="230">
        <f>('Energy Use'!Q64-'E-electricity'!Q8-'E-Coal'!Q8)*'Energy Use 2020'!$Y70</f>
        <v>587410443697.49109</v>
      </c>
      <c r="R8" s="230">
        <f>('Energy Use'!R64-'E-electricity'!R8-'E-Coal'!R8)*'Energy Use 2020'!$Y70</f>
        <v>618512028858.4812</v>
      </c>
      <c r="S8" s="230">
        <f>('Energy Use'!S64-'E-electricity'!S8-'E-Coal'!S8)*'Energy Use 2020'!$Y70</f>
        <v>649365943051.52551</v>
      </c>
      <c r="T8" s="230">
        <f>('Energy Use'!T64-'E-electricity'!T8-'E-Coal'!T8)*'Energy Use 2020'!$Y70</f>
        <v>679715778250.42834</v>
      </c>
      <c r="U8" s="230">
        <f>('Energy Use'!U64-'E-electricity'!U8-'E-Coal'!U8)*'Energy Use 2020'!$Y70</f>
        <v>709412910761.58972</v>
      </c>
      <c r="V8" s="230">
        <f>('Energy Use'!V64-'E-electricity'!V8-'E-Coal'!V8)*'Energy Use 2020'!$Y70</f>
        <v>738315735751.5769</v>
      </c>
      <c r="W8" s="230">
        <f>('Energy Use'!W64-'E-electricity'!W8-'E-Coal'!W8)*'Energy Use 2020'!$Y70</f>
        <v>766291252699.03613</v>
      </c>
      <c r="X8" s="230">
        <f>('Energy Use'!X64-'E-electricity'!X8-'E-Coal'!X8)*'Energy Use 2020'!$Y70</f>
        <v>793216473628.46436</v>
      </c>
      <c r="Y8" s="230">
        <f>('Energy Use'!Y64-'E-electricity'!Y8-'E-Coal'!Y8)*'Energy Use 2020'!$Y70</f>
        <v>818979635133.93384</v>
      </c>
      <c r="Z8" s="230">
        <f>('Energy Use'!Z64-'E-electricity'!Z8-'E-Coal'!Z8)*'Energy Use 2020'!$Y70</f>
        <v>843481200685.4292</v>
      </c>
      <c r="AA8" s="230">
        <f>('Energy Use'!AA64-'E-electricity'!AA8-'E-Coal'!AA8)*'Energy Use 2020'!$Y70</f>
        <v>866634645205.25586</v>
      </c>
      <c r="AB8" s="230">
        <f>('Energy Use'!AB64-'E-electricity'!AB8-'E-Coal'!AB8)*'Energy Use 2020'!$Y70</f>
        <v>888367019239.63818</v>
      </c>
      <c r="AC8" s="230">
        <f>('Energy Use'!AC64-'E-electricity'!AC8-'E-Coal'!AC8)*'Energy Use 2020'!$Y70</f>
        <v>908619295084.32104</v>
      </c>
      <c r="AD8" s="230">
        <f>('Energy Use'!AD64-'E-electricity'!AD8-'E-Coal'!AD8)*'Energy Use 2020'!$Y70</f>
        <v>927346501828.20032</v>
      </c>
      <c r="AE8" s="230">
        <f>('Energy Use'!AE64-'E-electricity'!AE8-'E-Coal'!AE8)*'Energy Use 2020'!$Y70</f>
        <v>944517660357.51404</v>
      </c>
      <c r="AF8" s="230">
        <f>('Energy Use'!AF64-'E-electricity'!AF8-'E-Coal'!AF8)*'Energy Use 2020'!$Y70</f>
        <v>960115532843.10669</v>
      </c>
      <c r="AG8" s="230">
        <f>('Energy Use'!AG64-'E-electricity'!AG8-'E-Coal'!AG8)*'Energy Use 2020'!$Y70</f>
        <v>974136204069.60571</v>
      </c>
      <c r="AH8" s="230">
        <f>('Energy Use'!AH64-'E-electricity'!AH8-'E-Coal'!AH8)*'Energy Use 2020'!$Y70</f>
        <v>986588514138.49121</v>
      </c>
      <c r="AI8" s="230">
        <f>('Energy Use'!AI64-'E-electricity'!AI8-'E-Coal'!AI8)*'Energy Use 2020'!$Y70</f>
        <v>997493363590.62585</v>
      </c>
      <c r="AJ8" s="230">
        <f>('Energy Use'!AJ64-'E-electricity'!AJ8-'E-Coal'!AJ8)*'Energy Use 2020'!$Y70</f>
        <v>1006882912872.1788</v>
      </c>
      <c r="AK8" s="230">
        <f>('Energy Use'!AK64-'E-electricity'!AK8-'E-Coal'!AK8)*'Energy Use 2020'!$Y70</f>
        <v>1014799698352.759</v>
      </c>
      <c r="AL8" s="230">
        <f>('Energy Use'!AL64-'E-electricity'!AL8-'E-Coal'!AL8)*'Energy Use 2020'!$Y70</f>
        <v>1021295686851.5258</v>
      </c>
      <c r="AM8" s="230">
        <f>('Energy Use'!AM64-'E-electricity'!AM8-'E-Coal'!AM8)*'Energy Use 2020'!$Y70</f>
        <v>1026431289901.9733</v>
      </c>
      <c r="AN8" s="230">
        <f>('Energy Use'!AN64-'E-electricity'!AN8-'E-Coal'!AN8)*'Energy Use 2020'!$Y70</f>
        <v>1030274357861.444</v>
      </c>
      <c r="AO8" s="230">
        <f>('Energy Use'!AO64-'E-electricity'!AO8-'E-Coal'!AO8)*'Energy Use 2020'!$Y70</f>
        <v>1032899172523.6921</v>
      </c>
      <c r="AP8" s="230">
        <f>('Energy Use'!AP64-'E-electricity'!AP8-'E-Coal'!AP8)*'Energy Use 2020'!$Y70</f>
        <v>1034385455198.106</v>
      </c>
      <c r="AQ8" s="230">
        <f>('Energy Use'!AQ64-'E-electricity'!AQ8-'E-Coal'!AQ8)*'Energy Use 2020'!$Y70</f>
        <v>1034471890359.0825</v>
      </c>
      <c r="AR8" s="133" t="str">
        <f>VLOOKUP($A8,'Sector Match'!$A$1:$B$43,2,0)</f>
        <v>Mining Support Service Activities 09</v>
      </c>
    </row>
    <row r="9" spans="1:44" x14ac:dyDescent="0.25">
      <c r="A9" s="74" t="s">
        <v>8</v>
      </c>
      <c r="B9" s="230">
        <f>('Energy Use'!B65-'E-electricity'!B9)*'Energy Use 2019'!$P71</f>
        <v>0</v>
      </c>
      <c r="C9" s="230">
        <f>('Energy Use'!C65-'E-electricity'!C9-'E-Coal'!C9)*'Energy Use 2020'!$Y71</f>
        <v>0</v>
      </c>
      <c r="D9" s="230">
        <f>('Energy Use'!D65-'E-electricity'!D9-'E-Coal'!D9)*'Energy Use 2020'!$Y71</f>
        <v>0</v>
      </c>
      <c r="E9" s="230">
        <f>('Energy Use'!E65-'E-electricity'!E9-'E-Coal'!E9)*'Energy Use 2020'!$Y71</f>
        <v>0</v>
      </c>
      <c r="F9" s="230">
        <f>('Energy Use'!F65-'E-electricity'!F9-'E-Coal'!F9)*'Energy Use 2020'!$Y71</f>
        <v>0</v>
      </c>
      <c r="G9" s="230">
        <f>('Energy Use'!G65-'E-electricity'!G9-'E-Coal'!G9)*'Energy Use 2020'!$Y71</f>
        <v>0</v>
      </c>
      <c r="H9" s="230">
        <f>('Energy Use'!H65-'E-electricity'!H9-'E-Coal'!H9)*'Energy Use 2020'!$Y71</f>
        <v>0</v>
      </c>
      <c r="I9" s="230">
        <f>('Energy Use'!I65-'E-electricity'!I9-'E-Coal'!I9)*'Energy Use 2020'!$Y71</f>
        <v>0</v>
      </c>
      <c r="J9" s="230">
        <f>('Energy Use'!J65-'E-electricity'!J9-'E-Coal'!J9)*'Energy Use 2020'!$Y71</f>
        <v>0</v>
      </c>
      <c r="K9" s="230">
        <f>('Energy Use'!K65-'E-electricity'!K9-'E-Coal'!K9)*'Energy Use 2020'!$Y71</f>
        <v>0</v>
      </c>
      <c r="L9" s="230">
        <f>('Energy Use'!L65-'E-electricity'!L9-'E-Coal'!L9)*'Energy Use 2020'!$Y71</f>
        <v>0</v>
      </c>
      <c r="M9" s="230">
        <f>('Energy Use'!M65-'E-electricity'!M9-'E-Coal'!M9)*'Energy Use 2020'!$Y71</f>
        <v>0</v>
      </c>
      <c r="N9" s="230">
        <f>('Energy Use'!N65-'E-electricity'!N9-'E-Coal'!N9)*'Energy Use 2020'!$Y71</f>
        <v>0</v>
      </c>
      <c r="O9" s="230">
        <f>('Energy Use'!O65-'E-electricity'!O9-'E-Coal'!O9)*'Energy Use 2020'!$Y71</f>
        <v>0</v>
      </c>
      <c r="P9" s="230">
        <f>('Energy Use'!P65-'E-electricity'!P9-'E-Coal'!P9)*'Energy Use 2020'!$Y71</f>
        <v>0</v>
      </c>
      <c r="Q9" s="230">
        <f>('Energy Use'!Q65-'E-electricity'!Q9-'E-Coal'!Q9)*'Energy Use 2020'!$Y71</f>
        <v>0</v>
      </c>
      <c r="R9" s="230">
        <f>('Energy Use'!R65-'E-electricity'!R9-'E-Coal'!R9)*'Energy Use 2020'!$Y71</f>
        <v>0</v>
      </c>
      <c r="S9" s="230">
        <f>('Energy Use'!S65-'E-electricity'!S9-'E-Coal'!S9)*'Energy Use 2020'!$Y71</f>
        <v>0</v>
      </c>
      <c r="T9" s="230">
        <f>('Energy Use'!T65-'E-electricity'!T9-'E-Coal'!T9)*'Energy Use 2020'!$Y71</f>
        <v>0</v>
      </c>
      <c r="U9" s="230">
        <f>('Energy Use'!U65-'E-electricity'!U9-'E-Coal'!U9)*'Energy Use 2020'!$Y71</f>
        <v>0</v>
      </c>
      <c r="V9" s="230">
        <f>('Energy Use'!V65-'E-electricity'!V9-'E-Coal'!V9)*'Energy Use 2020'!$Y71</f>
        <v>0</v>
      </c>
      <c r="W9" s="230">
        <f>('Energy Use'!W65-'E-electricity'!W9-'E-Coal'!W9)*'Energy Use 2020'!$Y71</f>
        <v>0</v>
      </c>
      <c r="X9" s="230">
        <f>('Energy Use'!X65-'E-electricity'!X9-'E-Coal'!X9)*'Energy Use 2020'!$Y71</f>
        <v>0</v>
      </c>
      <c r="Y9" s="230">
        <f>('Energy Use'!Y65-'E-electricity'!Y9-'E-Coal'!Y9)*'Energy Use 2020'!$Y71</f>
        <v>0</v>
      </c>
      <c r="Z9" s="230">
        <f>('Energy Use'!Z65-'E-electricity'!Z9-'E-Coal'!Z9)*'Energy Use 2020'!$Y71</f>
        <v>0</v>
      </c>
      <c r="AA9" s="230">
        <f>('Energy Use'!AA65-'E-electricity'!AA9-'E-Coal'!AA9)*'Energy Use 2020'!$Y71</f>
        <v>0</v>
      </c>
      <c r="AB9" s="230">
        <f>('Energy Use'!AB65-'E-electricity'!AB9-'E-Coal'!AB9)*'Energy Use 2020'!$Y71</f>
        <v>0</v>
      </c>
      <c r="AC9" s="230">
        <f>('Energy Use'!AC65-'E-electricity'!AC9-'E-Coal'!AC9)*'Energy Use 2020'!$Y71</f>
        <v>0</v>
      </c>
      <c r="AD9" s="230">
        <f>('Energy Use'!AD65-'E-electricity'!AD9-'E-Coal'!AD9)*'Energy Use 2020'!$Y71</f>
        <v>0</v>
      </c>
      <c r="AE9" s="230">
        <f>('Energy Use'!AE65-'E-electricity'!AE9-'E-Coal'!AE9)*'Energy Use 2020'!$Y71</f>
        <v>0</v>
      </c>
      <c r="AF9" s="230">
        <f>('Energy Use'!AF65-'E-electricity'!AF9-'E-Coal'!AF9)*'Energy Use 2020'!$Y71</f>
        <v>0</v>
      </c>
      <c r="AG9" s="230">
        <f>('Energy Use'!AG65-'E-electricity'!AG9-'E-Coal'!AG9)*'Energy Use 2020'!$Y71</f>
        <v>0</v>
      </c>
      <c r="AH9" s="230">
        <f>('Energy Use'!AH65-'E-electricity'!AH9-'E-Coal'!AH9)*'Energy Use 2020'!$Y71</f>
        <v>0</v>
      </c>
      <c r="AI9" s="230">
        <f>('Energy Use'!AI65-'E-electricity'!AI9-'E-Coal'!AI9)*'Energy Use 2020'!$Y71</f>
        <v>0</v>
      </c>
      <c r="AJ9" s="230">
        <f>('Energy Use'!AJ65-'E-electricity'!AJ9-'E-Coal'!AJ9)*'Energy Use 2020'!$Y71</f>
        <v>0</v>
      </c>
      <c r="AK9" s="230">
        <f>('Energy Use'!AK65-'E-electricity'!AK9-'E-Coal'!AK9)*'Energy Use 2020'!$Y71</f>
        <v>0</v>
      </c>
      <c r="AL9" s="230">
        <f>('Energy Use'!AL65-'E-electricity'!AL9-'E-Coal'!AL9)*'Energy Use 2020'!$Y71</f>
        <v>0</v>
      </c>
      <c r="AM9" s="230">
        <f>('Energy Use'!AM65-'E-electricity'!AM9-'E-Coal'!AM9)*'Energy Use 2020'!$Y71</f>
        <v>0</v>
      </c>
      <c r="AN9" s="230">
        <f>('Energy Use'!AN65-'E-electricity'!AN9-'E-Coal'!AN9)*'Energy Use 2020'!$Y71</f>
        <v>0</v>
      </c>
      <c r="AO9" s="230">
        <f>('Energy Use'!AO65-'E-electricity'!AO9-'E-Coal'!AO9)*'Energy Use 2020'!$Y71</f>
        <v>0</v>
      </c>
      <c r="AP9" s="230">
        <f>('Energy Use'!AP65-'E-electricity'!AP9-'E-Coal'!AP9)*'Energy Use 2020'!$Y71</f>
        <v>0</v>
      </c>
      <c r="AQ9" s="230">
        <f>('Energy Use'!AQ65-'E-electricity'!AQ9-'E-Coal'!AQ9)*'Energy Use 2020'!$Y71</f>
        <v>0</v>
      </c>
      <c r="AR9" s="133" t="str">
        <f>VLOOKUP($A9,'Sector Match'!$A$1:$B$43,2,0)</f>
        <v>Mining Support Service Activities 09</v>
      </c>
    </row>
    <row r="10" spans="1:44" x14ac:dyDescent="0.25">
      <c r="A10" s="74" t="s">
        <v>9</v>
      </c>
      <c r="B10" s="230">
        <f>('Energy Use'!B66-'E-electricity'!B10)*'Energy Use 2019'!$P72</f>
        <v>11597417287500</v>
      </c>
      <c r="C10" s="230">
        <f>('Energy Use'!C66-'E-electricity'!C10-'E-Coal'!C10)*'Energy Use 2020'!$Y72</f>
        <v>591676618500</v>
      </c>
      <c r="D10" s="230">
        <f>('Energy Use'!D66-'E-electricity'!D10-'E-Coal'!D10)*'Energy Use 2020'!$Y72</f>
        <v>673722230028.0426</v>
      </c>
      <c r="E10" s="230">
        <f>('Energy Use'!E66-'E-electricity'!E10-'E-Coal'!E10)*'Energy Use 2020'!$Y72</f>
        <v>703449429169.75574</v>
      </c>
      <c r="F10" s="230">
        <f>('Energy Use'!F66-'E-electricity'!F10-'E-Coal'!F10)*'Energy Use 2020'!$Y72</f>
        <v>728231987852.01111</v>
      </c>
      <c r="G10" s="230">
        <f>('Energy Use'!G66-'E-electricity'!G10-'E-Coal'!G10)*'Energy Use 2020'!$Y72</f>
        <v>741419989493.39514</v>
      </c>
      <c r="H10" s="230">
        <f>('Energy Use'!H66-'E-electricity'!H10-'E-Coal'!H10)*'Energy Use 2020'!$Y72</f>
        <v>758477312625.78723</v>
      </c>
      <c r="I10" s="230">
        <f>('Energy Use'!I66-'E-electricity'!I10-'E-Coal'!I10)*'Energy Use 2020'!$Y72</f>
        <v>777201342194.74622</v>
      </c>
      <c r="J10" s="230">
        <f>('Energy Use'!J66-'E-electricity'!J10-'E-Coal'!J10)*'Energy Use 2020'!$Y72</f>
        <v>796956769668.98926</v>
      </c>
      <c r="K10" s="230">
        <f>('Energy Use'!K66-'E-electricity'!K10-'E-Coal'!K10)*'Energy Use 2020'!$Y72</f>
        <v>816865269421.67908</v>
      </c>
      <c r="L10" s="230">
        <f>('Energy Use'!L66-'E-electricity'!L10-'E-Coal'!L10)*'Energy Use 2020'!$Y72</f>
        <v>835958494177.94897</v>
      </c>
      <c r="M10" s="230">
        <f>('Energy Use'!M66-'E-electricity'!M10-'E-Coal'!M10)*'Energy Use 2020'!$Y72</f>
        <v>853182197110.69971</v>
      </c>
      <c r="N10" s="230">
        <f>('Energy Use'!N66-'E-electricity'!N10-'E-Coal'!N10)*'Energy Use 2020'!$Y72</f>
        <v>867728391685.76245</v>
      </c>
      <c r="O10" s="230">
        <f>('Energy Use'!O66-'E-electricity'!O10-'E-Coal'!O10)*'Energy Use 2020'!$Y72</f>
        <v>879364446690.11548</v>
      </c>
      <c r="P10" s="230">
        <f>('Energy Use'!P66-'E-electricity'!P10-'E-Coal'!P10)*'Energy Use 2020'!$Y72</f>
        <v>888203637853.18799</v>
      </c>
      <c r="Q10" s="230">
        <f>('Energy Use'!Q66-'E-electricity'!Q10-'E-Coal'!Q10)*'Energy Use 2020'!$Y72</f>
        <v>894396764039.6272</v>
      </c>
      <c r="R10" s="230">
        <f>('Energy Use'!R66-'E-electricity'!R10-'E-Coal'!R10)*'Energy Use 2020'!$Y72</f>
        <v>898126260614.11328</v>
      </c>
      <c r="S10" s="230">
        <f>('Energy Use'!S66-'E-electricity'!S10-'E-Coal'!S10)*'Energy Use 2020'!$Y72</f>
        <v>899461814213.02686</v>
      </c>
      <c r="T10" s="230">
        <f>('Energy Use'!T66-'E-electricity'!T10-'E-Coal'!T10)*'Energy Use 2020'!$Y72</f>
        <v>898703988191.96558</v>
      </c>
      <c r="U10" s="230">
        <f>('Energy Use'!U66-'E-electricity'!U10-'E-Coal'!U10)*'Energy Use 2020'!$Y72</f>
        <v>896029563692.42383</v>
      </c>
      <c r="V10" s="230">
        <f>('Energy Use'!V66-'E-electricity'!V10-'E-Coal'!V10)*'Energy Use 2020'!$Y72</f>
        <v>891626298324.45679</v>
      </c>
      <c r="W10" s="230">
        <f>('Energy Use'!W66-'E-electricity'!W10-'E-Coal'!W10)*'Energy Use 2020'!$Y72</f>
        <v>885689281030.21826</v>
      </c>
      <c r="X10" s="230">
        <f>('Energy Use'!X66-'E-electricity'!X10-'E-Coal'!X10)*'Energy Use 2020'!$Y72</f>
        <v>878417593566.64099</v>
      </c>
      <c r="Y10" s="230">
        <f>('Energy Use'!Y66-'E-electricity'!Y10-'E-Coal'!Y10)*'Energy Use 2020'!$Y72</f>
        <v>870011330417.54041</v>
      </c>
      <c r="Z10" s="230">
        <f>('Energy Use'!Z66-'E-electricity'!Z10-'E-Coal'!Z10)*'Energy Use 2020'!$Y72</f>
        <v>860669011671.79199</v>
      </c>
      <c r="AA10" s="230">
        <f>('Energy Use'!AA66-'E-electricity'!AA10-'E-Coal'!AA10)*'Energy Use 2020'!$Y72</f>
        <v>850585407772.22058</v>
      </c>
      <c r="AB10" s="230">
        <f>('Energy Use'!AB66-'E-electricity'!AB10-'E-Coal'!AB10)*'Energy Use 2020'!$Y72</f>
        <v>839949781441.38586</v>
      </c>
      <c r="AC10" s="230">
        <f>('Energy Use'!AC66-'E-electricity'!AC10-'E-Coal'!AC10)*'Energy Use 2020'!$Y72</f>
        <v>828944540760.19946</v>
      </c>
      <c r="AD10" s="230">
        <f>('Energy Use'!AD66-'E-electricity'!AD10-'E-Coal'!AD10)*'Energy Use 2020'!$Y72</f>
        <v>817744288410.73914</v>
      </c>
      <c r="AE10" s="230">
        <f>('Energy Use'!AE66-'E-electricity'!AE10-'E-Coal'!AE10)*'Energy Use 2020'!$Y72</f>
        <v>806515245479.83557</v>
      </c>
      <c r="AF10" s="230">
        <f>('Energy Use'!AF66-'E-electricity'!AF10-'E-Coal'!AF10)*'Energy Use 2020'!$Y72</f>
        <v>795415023851.98767</v>
      </c>
      <c r="AG10" s="230">
        <f>('Energy Use'!AG66-'E-electricity'!AG10-'E-Coal'!AG10)*'Energy Use 2020'!$Y72</f>
        <v>784592718934.14636</v>
      </c>
      <c r="AH10" s="230">
        <f>('Energy Use'!AH66-'E-electricity'!AH10-'E-Coal'!AH10)*'Energy Use 2020'!$Y72</f>
        <v>774189294049.20752</v>
      </c>
      <c r="AI10" s="230">
        <f>('Energy Use'!AI66-'E-electricity'!AI10-'E-Coal'!AI10)*'Energy Use 2020'!$Y72</f>
        <v>764338229092.61536</v>
      </c>
      <c r="AJ10" s="230">
        <f>('Energy Use'!AJ66-'E-electricity'!AJ10-'E-Coal'!AJ10)*'Energy Use 2020'!$Y72</f>
        <v>755166408754.75354</v>
      </c>
      <c r="AK10" s="230">
        <f>('Energy Use'!AK66-'E-electricity'!AK10-'E-Coal'!AK10)*'Energy Use 2020'!$Y72</f>
        <v>746795229578.29016</v>
      </c>
      <c r="AL10" s="230">
        <f>('Energy Use'!AL66-'E-electricity'!AL10-'E-Coal'!AL10)*'Energy Use 2020'!$Y72</f>
        <v>739341910186.16736</v>
      </c>
      <c r="AM10" s="230">
        <f>('Energy Use'!AM66-'E-electricity'!AM10-'E-Coal'!AM10)*'Energy Use 2020'!$Y72</f>
        <v>732920995069.88098</v>
      </c>
      <c r="AN10" s="230">
        <f>('Energy Use'!AN66-'E-electricity'!AN10-'E-Coal'!AN10)*'Energy Use 2020'!$Y72</f>
        <v>727646049310.99377</v>
      </c>
      <c r="AO10" s="230">
        <f>('Energy Use'!AO66-'E-electricity'!AO10-'E-Coal'!AO10)*'Energy Use 2020'!$Y72</f>
        <v>723631549528.70435</v>
      </c>
      <c r="AP10" s="230">
        <f>('Energy Use'!AP66-'E-electricity'!AP10-'E-Coal'!AP10)*'Energy Use 2020'!$Y72</f>
        <v>720994985282.24353</v>
      </c>
      <c r="AQ10" s="230">
        <f>('Energy Use'!AQ66-'E-electricity'!AQ10-'E-Coal'!AQ10)*'Energy Use 2020'!$Y72</f>
        <v>719616408602.83484</v>
      </c>
      <c r="AR10" s="133" t="str">
        <f>VLOOKUP($A10,'Sector Match'!$A$1:$B$43,2,0)</f>
        <v>food beverage and tobacco 10T12</v>
      </c>
    </row>
    <row r="11" spans="1:44" x14ac:dyDescent="0.25">
      <c r="A11" s="74" t="s">
        <v>10</v>
      </c>
      <c r="B11" s="230">
        <f>('Energy Use'!B67-'E-electricity'!B11)*'Energy Use 2019'!$P73</f>
        <v>558342724500</v>
      </c>
      <c r="C11" s="230">
        <f>('Energy Use'!C67-'E-electricity'!C11-'E-Coal'!C11)*'Energy Use 2020'!$Y73</f>
        <v>577787496000.00024</v>
      </c>
      <c r="D11" s="230">
        <f>('Energy Use'!D67-'E-electricity'!D11-'E-Coal'!D11)*'Energy Use 2020'!$Y73</f>
        <v>661393584568.75659</v>
      </c>
      <c r="E11" s="230">
        <f>('Energy Use'!E67-'E-electricity'!E11-'E-Coal'!E11)*'Energy Use 2020'!$Y73</f>
        <v>698384390949.39966</v>
      </c>
      <c r="F11" s="230">
        <f>('Energy Use'!F67-'E-electricity'!F11-'E-Coal'!F11)*'Energy Use 2020'!$Y73</f>
        <v>727638599336.86438</v>
      </c>
      <c r="G11" s="230">
        <f>('Energy Use'!G67-'E-electricity'!G11-'E-Coal'!G11)*'Energy Use 2020'!$Y73</f>
        <v>752072553907.45654</v>
      </c>
      <c r="H11" s="230">
        <f>('Energy Use'!H67-'E-electricity'!H11-'E-Coal'!H11)*'Energy Use 2020'!$Y73</f>
        <v>783130413250.44751</v>
      </c>
      <c r="I11" s="230">
        <f>('Energy Use'!I67-'E-electricity'!I11-'E-Coal'!I11)*'Energy Use 2020'!$Y73</f>
        <v>814983812518.05969</v>
      </c>
      <c r="J11" s="230">
        <f>('Energy Use'!J67-'E-electricity'!J11-'E-Coal'!J11)*'Energy Use 2020'!$Y73</f>
        <v>846384810723.98267</v>
      </c>
      <c r="K11" s="230">
        <f>('Energy Use'!K67-'E-electricity'!K11-'E-Coal'!K11)*'Energy Use 2020'!$Y73</f>
        <v>876854191832.72339</v>
      </c>
      <c r="L11" s="230">
        <f>('Energy Use'!L67-'E-electricity'!L11-'E-Coal'!L11)*'Energy Use 2020'!$Y73</f>
        <v>905866512367.07935</v>
      </c>
      <c r="M11" s="230">
        <f>('Energy Use'!M67-'E-electricity'!M11-'E-Coal'!M11)*'Energy Use 2020'!$Y73</f>
        <v>932856810646.84326</v>
      </c>
      <c r="N11" s="230">
        <f>('Energy Use'!N67-'E-electricity'!N11-'E-Coal'!N11)*'Energy Use 2020'!$Y73</f>
        <v>957385810313.14185</v>
      </c>
      <c r="O11" s="230">
        <f>('Energy Use'!O67-'E-electricity'!O11-'E-Coal'!O11)*'Energy Use 2020'!$Y73</f>
        <v>979308245130.61401</v>
      </c>
      <c r="P11" s="230">
        <f>('Energy Use'!P67-'E-electricity'!P11-'E-Coal'!P11)*'Energy Use 2020'!$Y73</f>
        <v>998669095597.97949</v>
      </c>
      <c r="Q11" s="230">
        <f>('Energy Use'!Q67-'E-electricity'!Q11-'E-Coal'!Q11)*'Energy Use 2020'!$Y73</f>
        <v>1015553799526.875</v>
      </c>
      <c r="R11" s="230">
        <f>('Energy Use'!R67-'E-electricity'!R11-'E-Coal'!R11)*'Energy Use 2020'!$Y73</f>
        <v>1030084222917.9001</v>
      </c>
      <c r="S11" s="230">
        <f>('Energy Use'!S67-'E-electricity'!S11-'E-Coal'!S11)*'Energy Use 2020'!$Y73</f>
        <v>1042188776673.6362</v>
      </c>
      <c r="T11" s="230">
        <f>('Energy Use'!T67-'E-electricity'!T11-'E-Coal'!T11)*'Energy Use 2020'!$Y73</f>
        <v>1052155879148.0165</v>
      </c>
      <c r="U11" s="230">
        <f>('Energy Use'!U67-'E-electricity'!U11-'E-Coal'!U11)*'Energy Use 2020'!$Y73</f>
        <v>1060072739307.1478</v>
      </c>
      <c r="V11" s="230">
        <f>('Energy Use'!V67-'E-electricity'!V11-'E-Coal'!V11)*'Energy Use 2020'!$Y73</f>
        <v>1066043632467.3271</v>
      </c>
      <c r="W11" s="230">
        <f>('Energy Use'!W67-'E-electricity'!W11-'E-Coal'!W11)*'Energy Use 2020'!$Y73</f>
        <v>1070187505963.3531</v>
      </c>
      <c r="X11" s="230">
        <f>('Energy Use'!X67-'E-electricity'!X11-'E-Coal'!X11)*'Energy Use 2020'!$Y73</f>
        <v>1072635589276.4347</v>
      </c>
      <c r="Y11" s="230">
        <f>('Energy Use'!Y67-'E-electricity'!Y11-'E-Coal'!Y11)*'Energy Use 2020'!$Y73</f>
        <v>1073529063432.8082</v>
      </c>
      <c r="Z11" s="230">
        <f>('Energy Use'!Z67-'E-electricity'!Z11-'E-Coal'!Z11)*'Energy Use 2020'!$Y73</f>
        <v>1073016836999.0735</v>
      </c>
      <c r="AA11" s="230">
        <f>('Energy Use'!AA67-'E-electricity'!AA11-'E-Coal'!AA11)*'Energy Use 2020'!$Y73</f>
        <v>1071253468179.0522</v>
      </c>
      <c r="AB11" s="230">
        <f>('Energy Use'!AB67-'E-electricity'!AB11-'E-Coal'!AB11)*'Energy Use 2020'!$Y73</f>
        <v>1068397264693.3048</v>
      </c>
      <c r="AC11" s="230">
        <f>('Energy Use'!AC67-'E-electricity'!AC11-'E-Coal'!AC11)*'Energy Use 2020'!$Y73</f>
        <v>1064608585580.3634</v>
      </c>
      <c r="AD11" s="230">
        <f>('Energy Use'!AD67-'E-electricity'!AD11-'E-Coal'!AD11)*'Energy Use 2020'!$Y73</f>
        <v>1060048362030.6907</v>
      </c>
      <c r="AE11" s="230">
        <f>('Energy Use'!AE67-'E-electricity'!AE11-'E-Coal'!AE11)*'Energy Use 2020'!$Y73</f>
        <v>1054876848029.2118</v>
      </c>
      <c r="AF11" s="230">
        <f>('Energy Use'!AF67-'E-electricity'!AF11-'E-Coal'!AF11)*'Energy Use 2020'!$Y73</f>
        <v>1049252606069.392</v>
      </c>
      <c r="AG11" s="230">
        <f>('Energy Use'!AG67-'E-electricity'!AG11-'E-Coal'!AG11)*'Energy Use 2020'!$Y73</f>
        <v>1043331728593.7977</v>
      </c>
      <c r="AH11" s="230">
        <f>('Energy Use'!AH67-'E-electricity'!AH11-'E-Coal'!AH11)*'Energy Use 2020'!$Y73</f>
        <v>1037267292156.4725</v>
      </c>
      <c r="AI11" s="230">
        <f>('Energy Use'!AI67-'E-electricity'!AI11-'E-Coal'!AI11)*'Energy Use 2020'!$Y73</f>
        <v>1031209038601.3307</v>
      </c>
      <c r="AJ11" s="230">
        <f>('Energy Use'!AJ67-'E-electricity'!AJ11-'E-Coal'!AJ11)*'Energy Use 2020'!$Y73</f>
        <v>1025303275793.3152</v>
      </c>
      <c r="AK11" s="230">
        <f>('Energy Use'!AK67-'E-electricity'!AK11-'E-Coal'!AK11)*'Energy Use 2020'!$Y73</f>
        <v>1019692989592.0302</v>
      </c>
      <c r="AL11" s="230">
        <f>('Energy Use'!AL67-'E-electricity'!AL11-'E-Coal'!AL11)*'Energy Use 2020'!$Y73</f>
        <v>1014518158778.2118</v>
      </c>
      <c r="AM11" s="230">
        <f>('Energy Use'!AM67-'E-electricity'!AM11-'E-Coal'!AM11)*'Energy Use 2020'!$Y73</f>
        <v>1009916265484.5807</v>
      </c>
      <c r="AN11" s="230">
        <f>('Energy Use'!AN67-'E-electricity'!AN11-'E-Coal'!AN11)*'Energy Use 2020'!$Y73</f>
        <v>1006022995301.6608</v>
      </c>
      <c r="AO11" s="230">
        <f>('Energy Use'!AO67-'E-electricity'!AO11-'E-Coal'!AO11)*'Energy Use 2020'!$Y73</f>
        <v>1002973123591.9471</v>
      </c>
      <c r="AP11" s="230">
        <f>('Energy Use'!AP67-'E-electricity'!AP11-'E-Coal'!AP11)*'Energy Use 2020'!$Y73</f>
        <v>1000901587633.9637</v>
      </c>
      <c r="AQ11" s="230">
        <f>('Energy Use'!AQ67-'E-electricity'!AQ11-'E-Coal'!AQ11)*'Energy Use 2020'!$Y73</f>
        <v>999610876665.82263</v>
      </c>
      <c r="AR11" s="133" t="str">
        <f>VLOOKUP($A11,'Sector Match'!$A$1:$B$43,2,0)</f>
        <v>food beverage and tobacco 10T12</v>
      </c>
    </row>
    <row r="12" spans="1:44" x14ac:dyDescent="0.25">
      <c r="A12" s="74" t="s">
        <v>11</v>
      </c>
      <c r="B12" s="230">
        <f>('Energy Use'!B68-'E-electricity'!B12)*'Energy Use 2019'!$P74</f>
        <v>377784132000</v>
      </c>
      <c r="C12" s="230">
        <f>('Energy Use'!C68-'E-electricity'!C12-'E-Coal'!C12)*'Energy Use 2020'!$Y74</f>
        <v>375006307500</v>
      </c>
      <c r="D12" s="230">
        <f>('Energy Use'!D68-'E-electricity'!D12-'E-Coal'!D12)*'Energy Use 2020'!$Y74</f>
        <v>442656445816.83295</v>
      </c>
      <c r="E12" s="230">
        <f>('Energy Use'!E68-'E-electricity'!E12-'E-Coal'!E12)*'Energy Use 2020'!$Y74</f>
        <v>483099138581.65924</v>
      </c>
      <c r="F12" s="230">
        <f>('Energy Use'!F68-'E-electricity'!F12-'E-Coal'!F12)*'Energy Use 2020'!$Y74</f>
        <v>506194349830.68018</v>
      </c>
      <c r="G12" s="230">
        <f>('Energy Use'!G68-'E-electricity'!G12-'E-Coal'!G12)*'Energy Use 2020'!$Y74</f>
        <v>529333502107.12927</v>
      </c>
      <c r="H12" s="230">
        <f>('Energy Use'!H68-'E-electricity'!H12-'E-Coal'!H12)*'Energy Use 2020'!$Y74</f>
        <v>558795685252.35388</v>
      </c>
      <c r="I12" s="230">
        <f>('Energy Use'!I68-'E-electricity'!I12-'E-Coal'!I12)*'Energy Use 2020'!$Y74</f>
        <v>588640065262.15503</v>
      </c>
      <c r="J12" s="230">
        <f>('Energy Use'!J68-'E-electricity'!J12-'E-Coal'!J12)*'Energy Use 2020'!$Y74</f>
        <v>617683791645.95166</v>
      </c>
      <c r="K12" s="230">
        <f>('Energy Use'!K68-'E-electricity'!K12-'E-Coal'!K12)*'Energy Use 2020'!$Y74</f>
        <v>645758399591.15063</v>
      </c>
      <c r="L12" s="230">
        <f>('Energy Use'!L68-'E-electricity'!L12-'E-Coal'!L12)*'Energy Use 2020'!$Y74</f>
        <v>672712122471.02417</v>
      </c>
      <c r="M12" s="230">
        <f>('Energy Use'!M68-'E-electricity'!M12-'E-Coal'!M12)*'Energy Use 2020'!$Y74</f>
        <v>698411907057.02502</v>
      </c>
      <c r="N12" s="230">
        <f>('Energy Use'!N68-'E-electricity'!N12-'E-Coal'!N12)*'Energy Use 2020'!$Y74</f>
        <v>722710849797.54395</v>
      </c>
      <c r="O12" s="230">
        <f>('Energy Use'!O68-'E-electricity'!O12-'E-Coal'!O12)*'Energy Use 2020'!$Y74</f>
        <v>745634498804.99878</v>
      </c>
      <c r="P12" s="230">
        <f>('Energy Use'!P68-'E-electricity'!P12-'E-Coal'!P12)*'Energy Use 2020'!$Y74</f>
        <v>767207726919.60059</v>
      </c>
      <c r="Q12" s="230">
        <f>('Energy Use'!Q68-'E-electricity'!Q12-'E-Coal'!Q12)*'Energy Use 2020'!$Y74</f>
        <v>787485516039.13025</v>
      </c>
      <c r="R12" s="230">
        <f>('Energy Use'!R68-'E-electricity'!R12-'E-Coal'!R12)*'Energy Use 2020'!$Y74</f>
        <v>806551103234.09338</v>
      </c>
      <c r="S12" s="230">
        <f>('Energy Use'!S68-'E-electricity'!S12-'E-Coal'!S12)*'Energy Use 2020'!$Y74</f>
        <v>824210362355.52576</v>
      </c>
      <c r="T12" s="230">
        <f>('Energy Use'!T68-'E-electricity'!T12-'E-Coal'!T12)*'Energy Use 2020'!$Y74</f>
        <v>840727982604.18958</v>
      </c>
      <c r="U12" s="230">
        <f>('Energy Use'!U68-'E-electricity'!U12-'E-Coal'!U12)*'Energy Use 2020'!$Y74</f>
        <v>856087895045.07373</v>
      </c>
      <c r="V12" s="230">
        <f>('Energy Use'!V68-'E-electricity'!V12-'E-Coal'!V12)*'Energy Use 2020'!$Y74</f>
        <v>870283603161.88013</v>
      </c>
      <c r="W12" s="230">
        <f>('Energy Use'!W68-'E-electricity'!W12-'E-Coal'!W12)*'Energy Use 2020'!$Y74</f>
        <v>883317851149.41833</v>
      </c>
      <c r="X12" s="230">
        <f>('Energy Use'!X68-'E-electricity'!X12-'E-Coal'!X12)*'Energy Use 2020'!$Y74</f>
        <v>895202207660.1543</v>
      </c>
      <c r="Y12" s="230">
        <f>('Energy Use'!Y68-'E-electricity'!Y12-'E-Coal'!Y12)*'Energy Use 2020'!$Y74</f>
        <v>905956578382.17773</v>
      </c>
      <c r="Z12" s="230">
        <f>('Energy Use'!Z68-'E-electricity'!Z12-'E-Coal'!Z12)*'Energy Use 2020'!$Y74</f>
        <v>915608661083.02612</v>
      </c>
      <c r="AA12" s="230">
        <f>('Energy Use'!AA68-'E-electricity'!AA12-'E-Coal'!AA12)*'Energy Use 2020'!$Y74</f>
        <v>924193356703.34497</v>
      </c>
      <c r="AB12" s="230">
        <f>('Energy Use'!AB68-'E-electricity'!AB12-'E-Coal'!AB12)*'Energy Use 2020'!$Y74</f>
        <v>931752149761.08557</v>
      </c>
      <c r="AC12" s="230">
        <f>('Energy Use'!AC68-'E-electricity'!AC12-'E-Coal'!AC12)*'Energy Use 2020'!$Y74</f>
        <v>938332470769.76355</v>
      </c>
      <c r="AD12" s="230">
        <f>('Energy Use'!AD68-'E-electricity'!AD12-'E-Coal'!AD12)*'Energy Use 2020'!$Y74</f>
        <v>943987052623.85266</v>
      </c>
      <c r="AE12" s="230">
        <f>('Energy Use'!AE68-'E-electricity'!AE12-'E-Coal'!AE12)*'Energy Use 2020'!$Y74</f>
        <v>948773292002.40698</v>
      </c>
      <c r="AF12" s="230">
        <f>('Energy Use'!AF68-'E-electricity'!AF12-'E-Coal'!AF12)*'Energy Use 2020'!$Y74</f>
        <v>952752625829.31152</v>
      </c>
      <c r="AG12" s="230">
        <f>('Energy Use'!AG68-'E-electricity'!AG12-'E-Coal'!AG12)*'Energy Use 2020'!$Y74</f>
        <v>955989931744.42944</v>
      </c>
      <c r="AH12" s="230">
        <f>('Energy Use'!AH68-'E-electricity'!AH12-'E-Coal'!AH12)*'Energy Use 2020'!$Y74</f>
        <v>958552960420.56311</v>
      </c>
      <c r="AI12" s="230">
        <f>('Energy Use'!AI68-'E-electricity'!AI12-'E-Coal'!AI12)*'Energy Use 2020'!$Y74</f>
        <v>960511806440.25073</v>
      </c>
      <c r="AJ12" s="230">
        <f>('Energy Use'!AJ68-'E-electricity'!AJ12-'E-Coal'!AJ12)*'Energy Use 2020'!$Y74</f>
        <v>961938423352.76501</v>
      </c>
      <c r="AK12" s="230">
        <f>('Energy Use'!AK68-'E-electricity'!AK12-'E-Coal'!AK12)*'Energy Use 2020'!$Y74</f>
        <v>962906187491.4812</v>
      </c>
      <c r="AL12" s="230">
        <f>('Energy Use'!AL68-'E-electricity'!AL12-'E-Coal'!AL12)*'Energy Use 2020'!$Y74</f>
        <v>963489514165.47253</v>
      </c>
      <c r="AM12" s="230">
        <f>('Energy Use'!AM68-'E-electricity'!AM12-'E-Coal'!AM12)*'Energy Use 2020'!$Y74</f>
        <v>963763528965.04224</v>
      </c>
      <c r="AN12" s="230">
        <f>('Energy Use'!AN68-'E-electricity'!AN12-'E-Coal'!AN12)*'Energy Use 2020'!$Y74</f>
        <v>963803796151.82422</v>
      </c>
      <c r="AO12" s="230">
        <f>('Energy Use'!AO68-'E-electricity'!AO12-'E-Coal'!AO12)*'Energy Use 2020'!$Y74</f>
        <v>963686105450.58557</v>
      </c>
      <c r="AP12" s="230">
        <f>('Energy Use'!AP68-'E-electricity'!AP12-'E-Coal'!AP12)*'Energy Use 2020'!$Y74</f>
        <v>963486318029.18274</v>
      </c>
      <c r="AQ12" s="230">
        <f>('Energy Use'!AQ68-'E-electricity'!AQ12-'E-Coal'!AQ12)*'Energy Use 2020'!$Y74</f>
        <v>962958642576.41626</v>
      </c>
      <c r="AR12" s="133" t="str">
        <f>VLOOKUP($A12,'Sector Match'!$A$1:$B$43,2,0)</f>
        <v>food beverage and tobacco 10T12</v>
      </c>
    </row>
    <row r="13" spans="1:44" x14ac:dyDescent="0.25">
      <c r="A13" s="74" t="s">
        <v>12</v>
      </c>
      <c r="B13" s="230">
        <f>('Energy Use'!B69-'E-electricity'!B13)*'Energy Use 2019'!$P75</f>
        <v>25000420500</v>
      </c>
      <c r="C13" s="230">
        <f>('Energy Use'!C69-'E-electricity'!C13-'E-Coal'!C13)*'Energy Use 2020'!$Y75</f>
        <v>16666947000</v>
      </c>
      <c r="D13" s="230">
        <f>('Energy Use'!D69-'E-electricity'!D13-'E-Coal'!D13)*'Energy Use 2020'!$Y75</f>
        <v>17187674583.062565</v>
      </c>
      <c r="E13" s="230">
        <f>('Energy Use'!E69-'E-electricity'!E13-'E-Coal'!E13)*'Energy Use 2020'!$Y75</f>
        <v>19616406041.855389</v>
      </c>
      <c r="F13" s="230">
        <f>('Energy Use'!F69-'E-electricity'!F13-'E-Coal'!F13)*'Energy Use 2020'!$Y75</f>
        <v>20250693035.267372</v>
      </c>
      <c r="G13" s="230">
        <f>('Energy Use'!G69-'E-electricity'!G13-'E-Coal'!G13)*'Energy Use 2020'!$Y75</f>
        <v>20807921895.694569</v>
      </c>
      <c r="H13" s="230">
        <f>('Energy Use'!H69-'E-electricity'!H13-'E-Coal'!H13)*'Energy Use 2020'!$Y75</f>
        <v>21559341048.784679</v>
      </c>
      <c r="I13" s="230">
        <f>('Energy Use'!I69-'E-electricity'!I13-'E-Coal'!I13)*'Energy Use 2020'!$Y75</f>
        <v>22359605534.727104</v>
      </c>
      <c r="J13" s="230">
        <f>('Energy Use'!J69-'E-electricity'!J13-'E-Coal'!J13)*'Energy Use 2020'!$Y75</f>
        <v>23148335318.181629</v>
      </c>
      <c r="K13" s="230">
        <f>('Energy Use'!K69-'E-electricity'!K13-'E-Coal'!K13)*'Energy Use 2020'!$Y75</f>
        <v>23911983932.993885</v>
      </c>
      <c r="L13" s="230">
        <f>('Energy Use'!L69-'E-electricity'!L13-'E-Coal'!L13)*'Energy Use 2020'!$Y75</f>
        <v>24635700706.004292</v>
      </c>
      <c r="M13" s="230">
        <f>('Energy Use'!M69-'E-electricity'!M13-'E-Coal'!M13)*'Energy Use 2020'!$Y75</f>
        <v>25303519797.726974</v>
      </c>
      <c r="N13" s="230">
        <f>('Energy Use'!N69-'E-electricity'!N13-'E-Coal'!N13)*'Energy Use 2020'!$Y75</f>
        <v>25928404421.293365</v>
      </c>
      <c r="O13" s="230">
        <f>('Energy Use'!O69-'E-electricity'!O13-'E-Coal'!O13)*'Energy Use 2020'!$Y75</f>
        <v>26483306517.701347</v>
      </c>
      <c r="P13" s="230">
        <f>('Energy Use'!P69-'E-electricity'!P13-'E-Coal'!P13)*'Energy Use 2020'!$Y75</f>
        <v>26970514957.784908</v>
      </c>
      <c r="Q13" s="230">
        <f>('Energy Use'!Q69-'E-electricity'!Q13-'E-Coal'!Q13)*'Energy Use 2020'!$Y75</f>
        <v>27393400255.301739</v>
      </c>
      <c r="R13" s="230">
        <f>('Energy Use'!R69-'E-electricity'!R13-'E-Coal'!R13)*'Energy Use 2020'!$Y75</f>
        <v>27756287476.460278</v>
      </c>
      <c r="S13" s="230">
        <f>('Energy Use'!S69-'E-electricity'!S13-'E-Coal'!S13)*'Energy Use 2020'!$Y75</f>
        <v>28092691747.085785</v>
      </c>
      <c r="T13" s="230">
        <f>('Energy Use'!T69-'E-electricity'!T13-'E-Coal'!T13)*'Energy Use 2020'!$Y75</f>
        <v>28376461304.641335</v>
      </c>
      <c r="U13" s="230">
        <f>('Energy Use'!U69-'E-electricity'!U13-'E-Coal'!U13)*'Energy Use 2020'!$Y75</f>
        <v>28609442332.55629</v>
      </c>
      <c r="V13" s="230">
        <f>('Energy Use'!V69-'E-electricity'!V13-'E-Coal'!V13)*'Energy Use 2020'!$Y75</f>
        <v>28793880248.316574</v>
      </c>
      <c r="W13" s="230">
        <f>('Energy Use'!W69-'E-electricity'!W13-'E-Coal'!W13)*'Energy Use 2020'!$Y75</f>
        <v>28932370020.335342</v>
      </c>
      <c r="X13" s="230">
        <f>('Energy Use'!X69-'E-electricity'!X13-'E-Coal'!X13)*'Energy Use 2020'!$Y75</f>
        <v>29027806018.758762</v>
      </c>
      <c r="Y13" s="230">
        <f>('Energy Use'!Y69-'E-electricity'!Y13-'E-Coal'!Y13)*'Energy Use 2020'!$Y75</f>
        <v>29083332505.277412</v>
      </c>
      <c r="Z13" s="230">
        <f>('Energy Use'!Z69-'E-electricity'!Z13-'E-Coal'!Z13)*'Energy Use 2020'!$Y75</f>
        <v>29102295737.864548</v>
      </c>
      <c r="AA13" s="230">
        <f>('Energy Use'!AA69-'E-electricity'!AA13-'E-Coal'!AA13)*'Energy Use 2020'!$Y75</f>
        <v>29088198528.134598</v>
      </c>
      <c r="AB13" s="230">
        <f>('Energy Use'!AB69-'E-electricity'!AB13-'E-Coal'!AB13)*'Energy Use 2020'!$Y75</f>
        <v>29044657947.544262</v>
      </c>
      <c r="AC13" s="230">
        <f>('Energy Use'!AC69-'E-electricity'!AC13-'E-Coal'!AC13)*'Energy Use 2020'!$Y75</f>
        <v>28975366739.087494</v>
      </c>
      <c r="AD13" s="230">
        <f>('Energy Use'!AD69-'E-electricity'!AD13-'E-Coal'!AD13)*'Energy Use 2020'!$Y75</f>
        <v>28884058857.819408</v>
      </c>
      <c r="AE13" s="230">
        <f>('Energy Use'!AE69-'E-electricity'!AE13-'E-Coal'!AE13)*'Energy Use 2020'!$Y75</f>
        <v>28774479440.007412</v>
      </c>
      <c r="AF13" s="230">
        <f>('Energy Use'!AF69-'E-electricity'!AF13-'E-Coal'!AF13)*'Energy Use 2020'!$Y75</f>
        <v>28650359389.68623</v>
      </c>
      <c r="AG13" s="230">
        <f>('Energy Use'!AG69-'E-electricity'!AG13-'E-Coal'!AG13)*'Energy Use 2020'!$Y75</f>
        <v>28515394674.825672</v>
      </c>
      <c r="AH13" s="230">
        <f>('Energy Use'!AH69-'E-electricity'!AH13-'E-Coal'!AH13)*'Energy Use 2020'!$Y75</f>
        <v>28373230344.479645</v>
      </c>
      <c r="AI13" s="230">
        <f>('Energy Use'!AI69-'E-electricity'!AI13-'E-Coal'!AI13)*'Energy Use 2020'!$Y75</f>
        <v>28227449213.817379</v>
      </c>
      <c r="AJ13" s="230">
        <f>('Energy Use'!AJ69-'E-electricity'!AJ13-'E-Coal'!AJ13)*'Energy Use 2020'!$Y75</f>
        <v>28081565116.010784</v>
      </c>
      <c r="AK13" s="230">
        <f>('Energy Use'!AK69-'E-electricity'!AK13-'E-Coal'!AK13)*'Energy Use 2020'!$Y75</f>
        <v>27939020588.332619</v>
      </c>
      <c r="AL13" s="230">
        <f>('Energy Use'!AL69-'E-electricity'!AL13-'E-Coal'!AL13)*'Energy Use 2020'!$Y75</f>
        <v>27803188844.010895</v>
      </c>
      <c r="AM13" s="230">
        <f>('Energy Use'!AM69-'E-electricity'!AM13-'E-Coal'!AM13)*'Energy Use 2020'!$Y75</f>
        <v>27677379880.717564</v>
      </c>
      <c r="AN13" s="230">
        <f>('Energy Use'!AN69-'E-electricity'!AN13-'E-Coal'!AN13)*'Energy Use 2020'!$Y75</f>
        <v>27564850590.332958</v>
      </c>
      <c r="AO13" s="230">
        <f>('Energy Use'!AO69-'E-electricity'!AO13-'E-Coal'!AO13)*'Energy Use 2020'!$Y75</f>
        <v>27468818762.129944</v>
      </c>
      <c r="AP13" s="230">
        <f>('Energy Use'!AP69-'E-electricity'!AP13-'E-Coal'!AP13)*'Energy Use 2020'!$Y75</f>
        <v>27392480912.242107</v>
      </c>
      <c r="AQ13" s="230">
        <f>('Energy Use'!AQ69-'E-electricity'!AQ13-'E-Coal'!AQ13)*'Energy Use 2020'!$Y75</f>
        <v>27329905700.873703</v>
      </c>
      <c r="AR13" s="133" t="str">
        <f>VLOOKUP($A13,'Sector Match'!$A$1:$B$43,2,0)</f>
        <v>food beverage and tobacco 10T12</v>
      </c>
    </row>
    <row r="14" spans="1:44" x14ac:dyDescent="0.25">
      <c r="A14" s="74" t="s">
        <v>13</v>
      </c>
      <c r="B14" s="230">
        <f>('Energy Use'!B70-'E-electricity'!B14)*'Energy Use 2019'!$P76</f>
        <v>783346509000</v>
      </c>
      <c r="C14" s="230">
        <f>('Energy Use'!C70-'E-electricity'!C14-'E-Coal'!C14)*'Energy Use 2020'!$Y76</f>
        <v>691678300500</v>
      </c>
      <c r="D14" s="230">
        <f>('Energy Use'!D70-'E-electricity'!D14-'E-Coal'!D14)*'Energy Use 2020'!$Y76</f>
        <v>713828536466.60864</v>
      </c>
      <c r="E14" s="230">
        <f>('Energy Use'!E70-'E-electricity'!E14-'E-Coal'!E14)*'Energy Use 2020'!$Y76</f>
        <v>725529827135.64307</v>
      </c>
      <c r="F14" s="230">
        <f>('Energy Use'!F70-'E-electricity'!F14-'E-Coal'!F14)*'Energy Use 2020'!$Y76</f>
        <v>744917786397.52429</v>
      </c>
      <c r="G14" s="230">
        <f>('Energy Use'!G70-'E-electricity'!G14-'E-Coal'!G14)*'Energy Use 2020'!$Y76</f>
        <v>751042945204.01257</v>
      </c>
      <c r="H14" s="230">
        <f>('Energy Use'!H70-'E-electricity'!H14-'E-Coal'!H14)*'Energy Use 2020'!$Y76</f>
        <v>759571574235.96228</v>
      </c>
      <c r="I14" s="230">
        <f>('Energy Use'!I70-'E-electricity'!I14-'E-Coal'!I14)*'Energy Use 2020'!$Y76</f>
        <v>769270885048.50024</v>
      </c>
      <c r="J14" s="230">
        <f>('Energy Use'!J70-'E-electricity'!J14-'E-Coal'!J14)*'Energy Use 2020'!$Y76</f>
        <v>778188417569.47473</v>
      </c>
      <c r="K14" s="230">
        <f>('Energy Use'!K70-'E-electricity'!K14-'E-Coal'!K14)*'Energy Use 2020'!$Y76</f>
        <v>785316752997.30688</v>
      </c>
      <c r="L14" s="230">
        <f>('Energy Use'!L70-'E-electricity'!L14-'E-Coal'!L14)*'Energy Use 2020'!$Y76</f>
        <v>789622206315.57495</v>
      </c>
      <c r="M14" s="230">
        <f>('Energy Use'!M70-'E-electricity'!M14-'E-Coal'!M14)*'Energy Use 2020'!$Y76</f>
        <v>790074407707.02307</v>
      </c>
      <c r="N14" s="230">
        <f>('Energy Use'!N70-'E-electricity'!N14-'E-Coal'!N14)*'Energy Use 2020'!$Y76</f>
        <v>786498969575.03198</v>
      </c>
      <c r="O14" s="230">
        <f>('Energy Use'!O70-'E-electricity'!O14-'E-Coal'!O14)*'Energy Use 2020'!$Y76</f>
        <v>779179894614.69287</v>
      </c>
      <c r="P14" s="230">
        <f>('Energy Use'!P70-'E-electricity'!P14-'E-Coal'!P14)*'Energy Use 2020'!$Y76</f>
        <v>769239181493.82178</v>
      </c>
      <c r="Q14" s="230">
        <f>('Energy Use'!Q70-'E-electricity'!Q14-'E-Coal'!Q14)*'Energy Use 2020'!$Y76</f>
        <v>757781152261.72644</v>
      </c>
      <c r="R14" s="230">
        <f>('Energy Use'!R70-'E-electricity'!R14-'E-Coal'!R14)*'Energy Use 2020'!$Y76</f>
        <v>745863933887.86279</v>
      </c>
      <c r="S14" s="230">
        <f>('Energy Use'!S70-'E-electricity'!S14-'E-Coal'!S14)*'Energy Use 2020'!$Y76</f>
        <v>734760002928.34021</v>
      </c>
      <c r="T14" s="230">
        <f>('Energy Use'!T70-'E-electricity'!T14-'E-Coal'!T14)*'Energy Use 2020'!$Y76</f>
        <v>724174709726.8634</v>
      </c>
      <c r="U14" s="230">
        <f>('Energy Use'!U70-'E-electricity'!U14-'E-Coal'!U14)*'Energy Use 2020'!$Y76</f>
        <v>714095752091.45483</v>
      </c>
      <c r="V14" s="230">
        <f>('Energy Use'!V70-'E-electricity'!V14-'E-Coal'!V14)*'Energy Use 2020'!$Y76</f>
        <v>704511515681.0155</v>
      </c>
      <c r="W14" s="230">
        <f>('Energy Use'!W70-'E-electricity'!W14-'E-Coal'!W14)*'Energy Use 2020'!$Y76</f>
        <v>695411064072.87231</v>
      </c>
      <c r="X14" s="230">
        <f>('Energy Use'!X70-'E-electricity'!X14-'E-Coal'!X14)*'Energy Use 2020'!$Y76</f>
        <v>686784129809.02869</v>
      </c>
      <c r="Y14" s="230">
        <f>('Energy Use'!Y70-'E-electricity'!Y14-'E-Coal'!Y14)*'Energy Use 2020'!$Y76</f>
        <v>678621106457.31799</v>
      </c>
      <c r="Z14" s="230">
        <f>('Energy Use'!Z70-'E-electricity'!Z14-'E-Coal'!Z14)*'Energy Use 2020'!$Y76</f>
        <v>670913041725.35217</v>
      </c>
      <c r="AA14" s="230">
        <f>('Energy Use'!AA70-'E-electricity'!AA14-'E-Coal'!AA14)*'Energy Use 2020'!$Y76</f>
        <v>663651631667.38049</v>
      </c>
      <c r="AB14" s="230">
        <f>('Energy Use'!AB70-'E-electricity'!AB14-'E-Coal'!AB14)*'Energy Use 2020'!$Y76</f>
        <v>656829216026.6228</v>
      </c>
      <c r="AC14" s="230">
        <f>('Energy Use'!AC70-'E-electricity'!AC14-'E-Coal'!AC14)*'Energy Use 2020'!$Y76</f>
        <v>650438774758.61804</v>
      </c>
      <c r="AD14" s="230">
        <f>('Energy Use'!AD70-'E-electricity'!AD14-'E-Coal'!AD14)*'Energy Use 2020'!$Y76</f>
        <v>644473925784.30139</v>
      </c>
      <c r="AE14" s="230">
        <f>('Energy Use'!AE70-'E-electricity'!AE14-'E-Coal'!AE14)*'Energy Use 2020'!$Y76</f>
        <v>638928924025.41516</v>
      </c>
      <c r="AF14" s="230">
        <f>('Energy Use'!AF70-'E-electricity'!AF14-'E-Coal'!AF14)*'Energy Use 2020'!$Y76</f>
        <v>633798661778.94739</v>
      </c>
      <c r="AG14" s="230">
        <f>('Energy Use'!AG70-'E-electricity'!AG14-'E-Coal'!AG14)*'Energy Use 2020'!$Y76</f>
        <v>629078670491.97217</v>
      </c>
      <c r="AH14" s="230">
        <f>('Energy Use'!AH70-'E-electricity'!AH14-'E-Coal'!AH14)*'Energy Use 2020'!$Y76</f>
        <v>624765124003.57996</v>
      </c>
      <c r="AI14" s="230">
        <f>('Energy Use'!AI70-'E-electricity'!AI14-'E-Coal'!AI14)*'Energy Use 2020'!$Y76</f>
        <v>620854843326.21887</v>
      </c>
      <c r="AJ14" s="230">
        <f>('Energy Use'!AJ70-'E-electricity'!AJ14-'E-Coal'!AJ14)*'Energy Use 2020'!$Y76</f>
        <v>617345303045.28943</v>
      </c>
      <c r="AK14" s="230">
        <f>('Energy Use'!AK70-'E-electricity'!AK14-'E-Coal'!AK14)*'Energy Use 2020'!$Y76</f>
        <v>614234639422.7644</v>
      </c>
      <c r="AL14" s="230">
        <f>('Energy Use'!AL70-'E-electricity'!AL14-'E-Coal'!AL14)*'Energy Use 2020'!$Y76</f>
        <v>611521660298.45313</v>
      </c>
      <c r="AM14" s="230">
        <f>('Energy Use'!AM70-'E-electricity'!AM14-'E-Coal'!AM14)*'Energy Use 2020'!$Y76</f>
        <v>609205856891.00464</v>
      </c>
      <c r="AN14" s="230">
        <f>('Energy Use'!AN70-'E-electricity'!AN14-'E-Coal'!AN14)*'Energy Use 2020'!$Y76</f>
        <v>607287417610.17297</v>
      </c>
      <c r="AO14" s="230">
        <f>('Energy Use'!AO70-'E-electricity'!AO14-'E-Coal'!AO14)*'Energy Use 2020'!$Y76</f>
        <v>605767244002.10803</v>
      </c>
      <c r="AP14" s="230">
        <f>('Energy Use'!AP70-'E-electricity'!AP14-'E-Coal'!AP14)*'Energy Use 2020'!$Y76</f>
        <v>604646968960.82288</v>
      </c>
      <c r="AQ14" s="230">
        <f>('Energy Use'!AQ70-'E-electricity'!AQ14-'E-Coal'!AQ14)*'Energy Use 2020'!$Y76</f>
        <v>603727331615.98108</v>
      </c>
      <c r="AR14" s="133" t="str">
        <f>VLOOKUP($A14,'Sector Match'!$A$1:$B$43,2,0)</f>
        <v>textiles apparel and leather 13T15</v>
      </c>
    </row>
    <row r="15" spans="1:44" x14ac:dyDescent="0.25">
      <c r="A15" s="74" t="s">
        <v>14</v>
      </c>
      <c r="B15" s="230">
        <f>('Energy Use'!B71-'E-electricity'!B15)*'Energy Use 2019'!$P77</f>
        <v>180558592500</v>
      </c>
      <c r="C15" s="230">
        <f>('Energy Use'!C71-'E-electricity'!C15-'E-Coal'!C15)*'Energy Use 2020'!$Y77</f>
        <v>105557331000.00002</v>
      </c>
      <c r="D15" s="230">
        <f>('Energy Use'!D71-'E-electricity'!D15-'E-Coal'!D15)*'Energy Use 2020'!$Y77</f>
        <v>112496143521.68994</v>
      </c>
      <c r="E15" s="230">
        <f>('Energy Use'!E71-'E-electricity'!E15-'E-Coal'!E15)*'Energy Use 2020'!$Y77</f>
        <v>119385703424.13745</v>
      </c>
      <c r="F15" s="230">
        <f>('Energy Use'!F71-'E-electricity'!F15-'E-Coal'!F15)*'Energy Use 2020'!$Y77</f>
        <v>122171491422.97427</v>
      </c>
      <c r="G15" s="230">
        <f>('Energy Use'!G71-'E-electricity'!G15-'E-Coal'!G15)*'Energy Use 2020'!$Y77</f>
        <v>123299880435.74341</v>
      </c>
      <c r="H15" s="230">
        <f>('Energy Use'!H71-'E-electricity'!H15-'E-Coal'!H15)*'Energy Use 2020'!$Y77</f>
        <v>124881943788.72768</v>
      </c>
      <c r="I15" s="230">
        <f>('Energy Use'!I71-'E-electricity'!I15-'E-Coal'!I15)*'Energy Use 2020'!$Y77</f>
        <v>126547836505.39334</v>
      </c>
      <c r="J15" s="230">
        <f>('Energy Use'!J71-'E-electricity'!J15-'E-Coal'!J15)*'Energy Use 2020'!$Y77</f>
        <v>128015706118.53928</v>
      </c>
      <c r="K15" s="230">
        <f>('Energy Use'!K71-'E-electricity'!K15-'E-Coal'!K15)*'Energy Use 2020'!$Y77</f>
        <v>129137286655.33041</v>
      </c>
      <c r="L15" s="230">
        <f>('Energy Use'!L71-'E-electricity'!L15-'E-Coal'!L15)*'Energy Use 2020'!$Y77</f>
        <v>129761644253.3844</v>
      </c>
      <c r="M15" s="230">
        <f>('Energy Use'!M71-'E-electricity'!M15-'E-Coal'!M15)*'Energy Use 2020'!$Y77</f>
        <v>129739946997.19482</v>
      </c>
      <c r="N15" s="230">
        <f>('Energy Use'!N71-'E-electricity'!N15-'E-Coal'!N15)*'Energy Use 2020'!$Y77</f>
        <v>129153864732.66225</v>
      </c>
      <c r="O15" s="230">
        <f>('Energy Use'!O71-'E-electricity'!O15-'E-Coal'!O15)*'Energy Use 2020'!$Y77</f>
        <v>127958773004.17529</v>
      </c>
      <c r="P15" s="230">
        <f>('Energy Use'!P71-'E-electricity'!P15-'E-Coal'!P15)*'Energy Use 2020'!$Y77</f>
        <v>126336059151.38429</v>
      </c>
      <c r="Q15" s="230">
        <f>('Energy Use'!Q71-'E-electricity'!Q15-'E-Coal'!Q15)*'Energy Use 2020'!$Y77</f>
        <v>124464302457.61482</v>
      </c>
      <c r="R15" s="230">
        <f>('Energy Use'!R71-'E-electricity'!R15-'E-Coal'!R15)*'Energy Use 2020'!$Y77</f>
        <v>122514684367.71013</v>
      </c>
      <c r="S15" s="230">
        <f>('Energy Use'!S71-'E-electricity'!S15-'E-Coal'!S15)*'Energy Use 2020'!$Y77</f>
        <v>120784142938.5779</v>
      </c>
      <c r="T15" s="230">
        <f>('Energy Use'!T71-'E-electricity'!T15-'E-Coal'!T15)*'Energy Use 2020'!$Y77</f>
        <v>119131861227.35583</v>
      </c>
      <c r="U15" s="230">
        <f>('Energy Use'!U71-'E-electricity'!U15-'E-Coal'!U15)*'Energy Use 2020'!$Y77</f>
        <v>117555778735.11761</v>
      </c>
      <c r="V15" s="230">
        <f>('Energy Use'!V71-'E-electricity'!V15-'E-Coal'!V15)*'Energy Use 2020'!$Y77</f>
        <v>116053946058.23131</v>
      </c>
      <c r="W15" s="230">
        <f>('Energy Use'!W71-'E-electricity'!W15-'E-Coal'!W15)*'Energy Use 2020'!$Y77</f>
        <v>114624521751.69328</v>
      </c>
      <c r="X15" s="230">
        <f>('Energy Use'!X71-'E-electricity'!X15-'E-Coal'!X15)*'Energy Use 2020'!$Y77</f>
        <v>113265769401.04315</v>
      </c>
      <c r="Y15" s="230">
        <f>('Energy Use'!Y71-'E-electricity'!Y15-'E-Coal'!Y15)*'Energy Use 2020'!$Y77</f>
        <v>111976054898.7924</v>
      </c>
      <c r="Z15" s="230">
        <f>('Energy Use'!Z71-'E-electricity'!Z15-'E-Coal'!Z15)*'Energy Use 2020'!$Y77</f>
        <v>110753843921.75333</v>
      </c>
      <c r="AA15" s="230">
        <f>('Energy Use'!AA71-'E-electricity'!AA15-'E-Coal'!AA15)*'Energy Use 2020'!$Y77</f>
        <v>109597699606.13544</v>
      </c>
      <c r="AB15" s="230">
        <f>('Energy Use'!AB71-'E-electricity'!AB15-'E-Coal'!AB15)*'Energy Use 2020'!$Y77</f>
        <v>108506280417.74432</v>
      </c>
      <c r="AC15" s="230">
        <f>('Energy Use'!AC71-'E-electricity'!AC15-'E-Coal'!AC15)*'Energy Use 2020'!$Y77</f>
        <v>107478338215.10129</v>
      </c>
      <c r="AD15" s="230">
        <f>('Energy Use'!AD71-'E-electricity'!AD15-'E-Coal'!AD15)*'Energy Use 2020'!$Y77</f>
        <v>106512716503.79315</v>
      </c>
      <c r="AE15" s="230">
        <f>('Energy Use'!AE71-'E-electricity'!AE15-'E-Coal'!AE15)*'Energy Use 2020'!$Y77</f>
        <v>105608348880.87068</v>
      </c>
      <c r="AF15" s="230">
        <f>('Energy Use'!AF71-'E-electricity'!AF15-'E-Coal'!AF15)*'Energy Use 2020'!$Y77</f>
        <v>104764257668.61703</v>
      </c>
      <c r="AG15" s="230">
        <f>('Energy Use'!AG71-'E-electricity'!AG15-'E-Coal'!AG15)*'Energy Use 2020'!$Y77</f>
        <v>103979552737.54596</v>
      </c>
      <c r="AH15" s="230">
        <f>('Energy Use'!AH71-'E-electricity'!AH15-'E-Coal'!AH15)*'Energy Use 2020'!$Y77</f>
        <v>103253430519.03925</v>
      </c>
      <c r="AI15" s="230">
        <f>('Energy Use'!AI71-'E-electricity'!AI15-'E-Coal'!AI15)*'Energy Use 2020'!$Y77</f>
        <v>102585173208.58369</v>
      </c>
      <c r="AJ15" s="230">
        <f>('Energy Use'!AJ71-'E-electricity'!AJ15-'E-Coal'!AJ15)*'Energy Use 2020'!$Y77</f>
        <v>101974148161.17462</v>
      </c>
      <c r="AK15" s="230">
        <f>('Energy Use'!AK71-'E-electricity'!AK15-'E-Coal'!AK15)*'Energy Use 2020'!$Y77</f>
        <v>101419807481.04991</v>
      </c>
      <c r="AL15" s="230">
        <f>('Energy Use'!AL71-'E-electricity'!AL15-'E-Coal'!AL15)*'Energy Use 2020'!$Y77</f>
        <v>100921687808.56325</v>
      </c>
      <c r="AM15" s="230">
        <f>('Energy Use'!AM71-'E-electricity'!AM15-'E-Coal'!AM15)*'Energy Use 2020'!$Y77</f>
        <v>100479410307.67737</v>
      </c>
      <c r="AN15" s="230">
        <f>('Energy Use'!AN71-'E-electricity'!AN15-'E-Coal'!AN15)*'Energy Use 2020'!$Y77</f>
        <v>100092680858.25352</v>
      </c>
      <c r="AO15" s="230">
        <f>('Energy Use'!AO71-'E-electricity'!AO15-'E-Coal'!AO15)*'Energy Use 2020'!$Y77</f>
        <v>99761290458.062912</v>
      </c>
      <c r="AP15" s="230">
        <f>('Energy Use'!AP71-'E-electricity'!AP15-'E-Coal'!AP15)*'Energy Use 2020'!$Y77</f>
        <v>99485115840.222229</v>
      </c>
      <c r="AQ15" s="230">
        <f>('Energy Use'!AQ71-'E-electricity'!AQ15-'E-Coal'!AQ15)*'Energy Use 2020'!$Y77</f>
        <v>99230977033.681595</v>
      </c>
      <c r="AR15" s="133" t="str">
        <f>VLOOKUP($A15,'Sector Match'!$A$1:$B$43,2,0)</f>
        <v>textiles apparel and leather 13T15</v>
      </c>
    </row>
    <row r="16" spans="1:44" x14ac:dyDescent="0.25">
      <c r="A16" s="74" t="s">
        <v>15</v>
      </c>
      <c r="B16" s="230">
        <f>('Energy Use'!B72-'E-electricity'!B16)*'Energy Use 2019'!$P78</f>
        <v>161113821000</v>
      </c>
      <c r="C16" s="230">
        <f>('Energy Use'!C72-'E-electricity'!C16-'E-Coal'!C16)*'Energy Use 2020'!$Y78</f>
        <v>138891224999.99994</v>
      </c>
      <c r="D16" s="230">
        <f>('Energy Use'!D72-'E-electricity'!D16-'E-Coal'!D16)*'Energy Use 2020'!$Y78</f>
        <v>141578879557.32498</v>
      </c>
      <c r="E16" s="230">
        <f>('Energy Use'!E72-'E-electricity'!E16-'E-Coal'!E16)*'Energy Use 2020'!$Y78</f>
        <v>160403564991.96405</v>
      </c>
      <c r="F16" s="230">
        <f>('Energy Use'!F72-'E-electricity'!F16-'E-Coal'!F16)*'Energy Use 2020'!$Y78</f>
        <v>162076292765.29993</v>
      </c>
      <c r="G16" s="230">
        <f>('Energy Use'!G72-'E-electricity'!G16-'E-Coal'!G16)*'Energy Use 2020'!$Y78</f>
        <v>160571424763.39737</v>
      </c>
      <c r="H16" s="230">
        <f>('Energy Use'!H72-'E-electricity'!H16-'E-Coal'!H16)*'Energy Use 2020'!$Y78</f>
        <v>159429752148.21457</v>
      </c>
      <c r="I16" s="230">
        <f>('Energy Use'!I72-'E-electricity'!I16-'E-Coal'!I16)*'Energy Use 2020'!$Y78</f>
        <v>159094640951.18567</v>
      </c>
      <c r="J16" s="230">
        <f>('Energy Use'!J72-'E-electricity'!J16-'E-Coal'!J16)*'Energy Use 2020'!$Y78</f>
        <v>159429539655.23557</v>
      </c>
      <c r="K16" s="230">
        <f>('Energy Use'!K72-'E-electricity'!K16-'E-Coal'!K16)*'Energy Use 2020'!$Y78</f>
        <v>160098943224.1875</v>
      </c>
      <c r="L16" s="230">
        <f>('Energy Use'!L72-'E-electricity'!L16-'E-Coal'!L16)*'Energy Use 2020'!$Y78</f>
        <v>160765898255.97214</v>
      </c>
      <c r="M16" s="230">
        <f>('Energy Use'!M72-'E-electricity'!M16-'E-Coal'!M16)*'Energy Use 2020'!$Y78</f>
        <v>161088501656.13571</v>
      </c>
      <c r="N16" s="230">
        <f>('Energy Use'!N72-'E-electricity'!N16-'E-Coal'!N16)*'Energy Use 2020'!$Y78</f>
        <v>161159432320.53287</v>
      </c>
      <c r="O16" s="230">
        <f>('Energy Use'!O72-'E-electricity'!O16-'E-Coal'!O16)*'Energy Use 2020'!$Y78</f>
        <v>160593710719.9541</v>
      </c>
      <c r="P16" s="230">
        <f>('Energy Use'!P72-'E-electricity'!P16-'E-Coal'!P16)*'Energy Use 2020'!$Y78</f>
        <v>159443324513.18155</v>
      </c>
      <c r="Q16" s="230">
        <f>('Energy Use'!Q72-'E-electricity'!Q16-'E-Coal'!Q16)*'Energy Use 2020'!$Y78</f>
        <v>157765681130.24716</v>
      </c>
      <c r="R16" s="230">
        <f>('Energy Use'!R72-'E-electricity'!R16-'E-Coal'!R16)*'Energy Use 2020'!$Y78</f>
        <v>155621823948.21088</v>
      </c>
      <c r="S16" s="230">
        <f>('Energy Use'!S72-'E-electricity'!S16-'E-Coal'!S16)*'Energy Use 2020'!$Y78</f>
        <v>153432045888.87479</v>
      </c>
      <c r="T16" s="230">
        <f>('Energy Use'!T72-'E-electricity'!T16-'E-Coal'!T16)*'Energy Use 2020'!$Y78</f>
        <v>150888619140.90463</v>
      </c>
      <c r="U16" s="230">
        <f>('Energy Use'!U72-'E-electricity'!U16-'E-Coal'!U16)*'Energy Use 2020'!$Y78</f>
        <v>148047704762.52679</v>
      </c>
      <c r="V16" s="230">
        <f>('Energy Use'!V72-'E-electricity'!V16-'E-Coal'!V16)*'Energy Use 2020'!$Y78</f>
        <v>144964483690.30157</v>
      </c>
      <c r="W16" s="230">
        <f>('Energy Use'!W72-'E-electricity'!W16-'E-Coal'!W16)*'Energy Use 2020'!$Y78</f>
        <v>141692296707.22934</v>
      </c>
      <c r="X16" s="230">
        <f>('Energy Use'!X72-'E-electricity'!X16-'E-Coal'!X16)*'Energy Use 2020'!$Y78</f>
        <v>138281955228.6217</v>
      </c>
      <c r="Y16" s="230">
        <f>('Energy Use'!Y72-'E-electricity'!Y16-'E-Coal'!Y16)*'Energy Use 2020'!$Y78</f>
        <v>134781219117.03619</v>
      </c>
      <c r="Z16" s="230">
        <f>('Energy Use'!Z72-'E-electricity'!Z16-'E-Coal'!Z16)*'Energy Use 2020'!$Y78</f>
        <v>131234432575.9467</v>
      </c>
      <c r="AA16" s="230">
        <f>('Energy Use'!AA72-'E-electricity'!AA16-'E-Coal'!AA16)*'Energy Use 2020'!$Y78</f>
        <v>127682305373.1248</v>
      </c>
      <c r="AB16" s="230">
        <f>('Energy Use'!AB72-'E-electricity'!AB16-'E-Coal'!AB16)*'Energy Use 2020'!$Y78</f>
        <v>124161824133.82802</v>
      </c>
      <c r="AC16" s="230">
        <f>('Energy Use'!AC72-'E-electricity'!AC16-'E-Coal'!AC16)*'Energy Use 2020'!$Y78</f>
        <v>120706277094.01195</v>
      </c>
      <c r="AD16" s="230">
        <f>('Energy Use'!AD72-'E-electricity'!AD16-'E-Coal'!AD16)*'Energy Use 2020'!$Y78</f>
        <v>117345375356.19823</v>
      </c>
      <c r="AE16" s="230">
        <f>('Energy Use'!AE72-'E-electricity'!AE16-'E-Coal'!AE16)*'Energy Use 2020'!$Y78</f>
        <v>114105454171.97563</v>
      </c>
      <c r="AF16" s="230">
        <f>('Energy Use'!AF72-'E-electricity'!AF16-'E-Coal'!AF16)*'Energy Use 2020'!$Y78</f>
        <v>111009738911.85431</v>
      </c>
      <c r="AG16" s="230">
        <f>('Energy Use'!AG72-'E-electricity'!AG16-'E-Coal'!AG16)*'Energy Use 2020'!$Y78</f>
        <v>108078662012.68747</v>
      </c>
      <c r="AH16" s="230">
        <f>('Energy Use'!AH72-'E-electricity'!AH16-'E-Coal'!AH16)*'Energy Use 2020'!$Y78</f>
        <v>105330219171.58833</v>
      </c>
      <c r="AI16" s="230">
        <f>('Energy Use'!AI72-'E-electricity'!AI16-'E-Coal'!AI16)*'Energy Use 2020'!$Y78</f>
        <v>102780355263.92506</v>
      </c>
      <c r="AJ16" s="230">
        <f>('Energy Use'!AJ72-'E-electricity'!AJ16-'E-Coal'!AJ16)*'Energy Use 2020'!$Y78</f>
        <v>100443372809.81989</v>
      </c>
      <c r="AK16" s="230">
        <f>('Energy Use'!AK72-'E-electricity'!AK16-'E-Coal'!AK16)*'Energy Use 2020'!$Y78</f>
        <v>98332358235.551132</v>
      </c>
      <c r="AL16" s="230">
        <f>('Energy Use'!AL72-'E-electricity'!AL16-'E-Coal'!AL16)*'Energy Use 2020'!$Y78</f>
        <v>96459623639.394516</v>
      </c>
      <c r="AM16" s="230">
        <f>('Energy Use'!AM72-'E-electricity'!AM16-'E-Coal'!AM16)*'Energy Use 2020'!$Y78</f>
        <v>94837164270.56868</v>
      </c>
      <c r="AN16" s="230">
        <f>('Energy Use'!AN72-'E-electricity'!AN16-'E-Coal'!AN16)*'Energy Use 2020'!$Y78</f>
        <v>93477134488.519852</v>
      </c>
      <c r="AO16" s="230">
        <f>('Energy Use'!AO72-'E-electricity'!AO16-'E-Coal'!AO16)*'Energy Use 2020'!$Y78</f>
        <v>92392347640.333191</v>
      </c>
      <c r="AP16" s="230">
        <f>('Energy Use'!AP72-'E-electricity'!AP16-'E-Coal'!AP16)*'Energy Use 2020'!$Y78</f>
        <v>91596808159.851288</v>
      </c>
      <c r="AQ16" s="230">
        <f>('Energy Use'!AQ72-'E-electricity'!AQ16-'E-Coal'!AQ16)*'Energy Use 2020'!$Y78</f>
        <v>91075867908.992126</v>
      </c>
      <c r="AR16" s="133" t="str">
        <f>VLOOKUP($A16,'Sector Match'!$A$1:$B$43,2,0)</f>
        <v>textiles apparel and leather 13T15</v>
      </c>
    </row>
    <row r="17" spans="1:44" x14ac:dyDescent="0.25">
      <c r="A17" s="74" t="s">
        <v>16</v>
      </c>
      <c r="B17" s="230">
        <f>('Energy Use'!B73-'E-electricity'!B17)*'Energy Use 2019'!$P79</f>
        <v>113890804500</v>
      </c>
      <c r="C17" s="230">
        <f>('Energy Use'!C73-'E-electricity'!C17-'E-Coal'!C17)*'Energy Use 2020'!$Y79</f>
        <v>138891225000</v>
      </c>
      <c r="D17" s="230">
        <f>('Energy Use'!D73-'E-electricity'!D17-'E-Coal'!D17)*'Energy Use 2020'!$Y79</f>
        <v>149033999096.83548</v>
      </c>
      <c r="E17" s="230">
        <f>('Energy Use'!E73-'E-electricity'!E17-'E-Coal'!E17)*'Energy Use 2020'!$Y79</f>
        <v>162431703048.15198</v>
      </c>
      <c r="F17" s="230">
        <f>('Energy Use'!F73-'E-electricity'!F17-'E-Coal'!F17)*'Energy Use 2020'!$Y79</f>
        <v>165962100962.66031</v>
      </c>
      <c r="G17" s="230">
        <f>('Energy Use'!G73-'E-electricity'!G17-'E-Coal'!G17)*'Energy Use 2020'!$Y79</f>
        <v>167325600733.57544</v>
      </c>
      <c r="H17" s="230">
        <f>('Energy Use'!H73-'E-electricity'!H17-'E-Coal'!H17)*'Energy Use 2020'!$Y79</f>
        <v>169557930012.16928</v>
      </c>
      <c r="I17" s="230">
        <f>('Energy Use'!I73-'E-electricity'!I17-'E-Coal'!I17)*'Energy Use 2020'!$Y79</f>
        <v>172364029531.16364</v>
      </c>
      <c r="J17" s="230">
        <f>('Energy Use'!J73-'E-electricity'!J17-'E-Coal'!J17)*'Energy Use 2020'!$Y79</f>
        <v>175442251778.57745</v>
      </c>
      <c r="K17" s="230">
        <f>('Energy Use'!K73-'E-electricity'!K17-'E-Coal'!K17)*'Energy Use 2020'!$Y79</f>
        <v>178572030081.20593</v>
      </c>
      <c r="L17" s="230">
        <f>('Energy Use'!L73-'E-electricity'!L17-'E-Coal'!L17)*'Energy Use 2020'!$Y79</f>
        <v>181516886112.48364</v>
      </c>
      <c r="M17" s="230">
        <f>('Energy Use'!M73-'E-electricity'!M17-'E-Coal'!M17)*'Energy Use 2020'!$Y79</f>
        <v>184025347421.72415</v>
      </c>
      <c r="N17" s="230">
        <f>('Energy Use'!N73-'E-electricity'!N17-'E-Coal'!N17)*'Energy Use 2020'!$Y79</f>
        <v>186173702278.72095</v>
      </c>
      <c r="O17" s="230">
        <f>('Energy Use'!O73-'E-electricity'!O17-'E-Coal'!O17)*'Energy Use 2020'!$Y79</f>
        <v>187659933020.77011</v>
      </c>
      <c r="P17" s="230">
        <f>('Energy Use'!P73-'E-electricity'!P17-'E-Coal'!P17)*'Energy Use 2020'!$Y79</f>
        <v>188518545647.20425</v>
      </c>
      <c r="Q17" s="230">
        <f>('Energy Use'!Q73-'E-electricity'!Q17-'E-Coal'!Q17)*'Energy Use 2020'!$Y79</f>
        <v>188791603476.6796</v>
      </c>
      <c r="R17" s="230">
        <f>('Energy Use'!R73-'E-electricity'!R17-'E-Coal'!R17)*'Energy Use 2020'!$Y79</f>
        <v>188527239523.81174</v>
      </c>
      <c r="S17" s="230">
        <f>('Energy Use'!S73-'E-electricity'!S17-'E-Coal'!S17)*'Energy Use 2020'!$Y79</f>
        <v>188070713429.2623</v>
      </c>
      <c r="T17" s="230">
        <f>('Energy Use'!T73-'E-electricity'!T17-'E-Coal'!T17)*'Energy Use 2020'!$Y79</f>
        <v>187171504923.16794</v>
      </c>
      <c r="U17" s="230">
        <f>('Energy Use'!U73-'E-electricity'!U17-'E-Coal'!U17)*'Energy Use 2020'!$Y79</f>
        <v>185873488575.86893</v>
      </c>
      <c r="V17" s="230">
        <f>('Energy Use'!V73-'E-electricity'!V17-'E-Coal'!V17)*'Energy Use 2020'!$Y79</f>
        <v>184222209357.28671</v>
      </c>
      <c r="W17" s="230">
        <f>('Energy Use'!W73-'E-electricity'!W17-'E-Coal'!W17)*'Energy Use 2020'!$Y79</f>
        <v>182264044049.61835</v>
      </c>
      <c r="X17" s="230">
        <f>('Energy Use'!X73-'E-electricity'!X17-'E-Coal'!X17)*'Energy Use 2020'!$Y79</f>
        <v>180045452991.75635</v>
      </c>
      <c r="Y17" s="230">
        <f>('Energy Use'!Y73-'E-electricity'!Y17-'E-Coal'!Y17)*'Energy Use 2020'!$Y79</f>
        <v>177612331112.20209</v>
      </c>
      <c r="Z17" s="230">
        <f>('Energy Use'!Z73-'E-electricity'!Z17-'E-Coal'!Z17)*'Energy Use 2020'!$Y79</f>
        <v>175009462970.24802</v>
      </c>
      <c r="AA17" s="230">
        <f>('Energy Use'!AA73-'E-electricity'!AA17-'E-Coal'!AA17)*'Energy Use 2020'!$Y79</f>
        <v>172280082836.01584</v>
      </c>
      <c r="AB17" s="230">
        <f>('Energy Use'!AB73-'E-electricity'!AB17-'E-Coal'!AB17)*'Energy Use 2020'!$Y79</f>
        <v>169465537765.32455</v>
      </c>
      <c r="AC17" s="230">
        <f>('Energy Use'!AC73-'E-electricity'!AC17-'E-Coal'!AC17)*'Energy Use 2020'!$Y79</f>
        <v>166605049192.01147</v>
      </c>
      <c r="AD17" s="230">
        <f>('Energy Use'!AD73-'E-electricity'!AD17-'E-Coal'!AD17)*'Energy Use 2020'!$Y79</f>
        <v>163735566761.78812</v>
      </c>
      <c r="AE17" s="230">
        <f>('Energy Use'!AE73-'E-electricity'!AE17-'E-Coal'!AE17)*'Energy Use 2020'!$Y79</f>
        <v>160891706936.02466</v>
      </c>
      <c r="AF17" s="230">
        <f>('Energy Use'!AF73-'E-electricity'!AF17-'E-Coal'!AF17)*'Energy Use 2020'!$Y79</f>
        <v>158105768250.66013</v>
      </c>
      <c r="AG17" s="230">
        <f>('Energy Use'!AG73-'E-electricity'!AG17-'E-Coal'!AG17)*'Energy Use 2020'!$Y79</f>
        <v>155407814963.62561</v>
      </c>
      <c r="AH17" s="230">
        <f>('Energy Use'!AH73-'E-electricity'!AH17-'E-Coal'!AH17)*'Energy Use 2020'!$Y79</f>
        <v>152825821097.37247</v>
      </c>
      <c r="AI17" s="230">
        <f>('Energy Use'!AI73-'E-electricity'!AI17-'E-Coal'!AI17)*'Energy Use 2020'!$Y79</f>
        <v>150385867515.81036</v>
      </c>
      <c r="AJ17" s="230">
        <f>('Energy Use'!AJ73-'E-electricity'!AJ17-'E-Coal'!AJ17)*'Energy Use 2020'!$Y79</f>
        <v>148112385606.38654</v>
      </c>
      <c r="AK17" s="230">
        <f>('Energy Use'!AK73-'E-electricity'!AK17-'E-Coal'!AK17)*'Energy Use 2020'!$Y79</f>
        <v>146028442315.9426</v>
      </c>
      <c r="AL17" s="230">
        <f>('Energy Use'!AL73-'E-electricity'!AL17-'E-Coal'!AL17)*'Energy Use 2020'!$Y79</f>
        <v>144156062672.27353</v>
      </c>
      <c r="AM17" s="230">
        <f>('Energy Use'!AM73-'E-electricity'!AM17-'E-Coal'!AM17)*'Energy Use 2020'!$Y79</f>
        <v>142516587484.21381</v>
      </c>
      <c r="AN17" s="230">
        <f>('Energy Use'!AN73-'E-electricity'!AN17-'E-Coal'!AN17)*'Energy Use 2020'!$Y79</f>
        <v>141131065638.83014</v>
      </c>
      <c r="AO17" s="230">
        <f>('Energy Use'!AO73-'E-electricity'!AO17-'E-Coal'!AO17)*'Energy Use 2020'!$Y79</f>
        <v>140020682308.77078</v>
      </c>
      <c r="AP17" s="230">
        <f>('Energy Use'!AP73-'E-electricity'!AP17-'E-Coal'!AP17)*'Energy Use 2020'!$Y79</f>
        <v>139207226468.13794</v>
      </c>
      <c r="AQ17" s="230">
        <f>('Energy Use'!AQ73-'E-electricity'!AQ17-'E-Coal'!AQ17)*'Energy Use 2020'!$Y79</f>
        <v>138666788546.41147</v>
      </c>
      <c r="AR17" s="133" t="str">
        <f>VLOOKUP($A17,'Sector Match'!$A$1:$B$43,2,0)</f>
        <v>wood products 16</v>
      </c>
    </row>
    <row r="18" spans="1:44" x14ac:dyDescent="0.25">
      <c r="A18" s="74" t="s">
        <v>17</v>
      </c>
      <c r="B18" s="230">
        <f>('Energy Use'!B74-'E-electricity'!B18)*'Energy Use 2019'!$P80</f>
        <v>136113400500</v>
      </c>
      <c r="C18" s="230">
        <f>('Energy Use'!C74-'E-electricity'!C18-'E-Coal'!C18)*'Energy Use 2020'!$Y80</f>
        <v>116668628999.99989</v>
      </c>
      <c r="D18" s="230">
        <f>('Energy Use'!D74-'E-electricity'!D18-'E-Coal'!D18)*'Energy Use 2020'!$Y80</f>
        <v>109530224008.7619</v>
      </c>
      <c r="E18" s="230">
        <f>('Energy Use'!E74-'E-electricity'!E18-'E-Coal'!E18)*'Energy Use 2020'!$Y80</f>
        <v>128466801281.40778</v>
      </c>
      <c r="F18" s="230">
        <f>('Energy Use'!F74-'E-electricity'!F18-'E-Coal'!F18)*'Energy Use 2020'!$Y80</f>
        <v>128804350652.71759</v>
      </c>
      <c r="G18" s="230">
        <f>('Energy Use'!G74-'E-electricity'!G18-'E-Coal'!G18)*'Energy Use 2020'!$Y80</f>
        <v>128618652053.31068</v>
      </c>
      <c r="H18" s="230">
        <f>('Energy Use'!H74-'E-electricity'!H18-'E-Coal'!H18)*'Energy Use 2020'!$Y80</f>
        <v>129069822358.77664</v>
      </c>
      <c r="I18" s="230">
        <f>('Energy Use'!I74-'E-electricity'!I18-'E-Coal'!I18)*'Energy Use 2020'!$Y80</f>
        <v>129819725664.90111</v>
      </c>
      <c r="J18" s="230">
        <f>('Energy Use'!J74-'E-electricity'!J18-'E-Coal'!J18)*'Energy Use 2020'!$Y80</f>
        <v>130750578202.96306</v>
      </c>
      <c r="K18" s="230">
        <f>('Energy Use'!K74-'E-electricity'!K18-'E-Coal'!K18)*'Energy Use 2020'!$Y80</f>
        <v>131684497831.597</v>
      </c>
      <c r="L18" s="230">
        <f>('Energy Use'!L74-'E-electricity'!L18-'E-Coal'!L18)*'Energy Use 2020'!$Y80</f>
        <v>132438672484.77658</v>
      </c>
      <c r="M18" s="230">
        <f>('Energy Use'!M74-'E-electricity'!M18-'E-Coal'!M18)*'Energy Use 2020'!$Y80</f>
        <v>132826590800.48676</v>
      </c>
      <c r="N18" s="230">
        <f>('Energy Use'!N74-'E-electricity'!N18-'E-Coal'!N18)*'Energy Use 2020'!$Y80</f>
        <v>133307797544.04034</v>
      </c>
      <c r="O18" s="230">
        <f>('Energy Use'!O74-'E-electricity'!O18-'E-Coal'!O18)*'Energy Use 2020'!$Y80</f>
        <v>133285632463.5051</v>
      </c>
      <c r="P18" s="230">
        <f>('Energy Use'!P74-'E-electricity'!P18-'E-Coal'!P18)*'Energy Use 2020'!$Y80</f>
        <v>132795882162.86263</v>
      </c>
      <c r="Q18" s="230">
        <f>('Energy Use'!Q74-'E-electricity'!Q18-'E-Coal'!Q18)*'Energy Use 2020'!$Y80</f>
        <v>131878973975.52391</v>
      </c>
      <c r="R18" s="230">
        <f>('Energy Use'!R74-'E-electricity'!R18-'E-Coal'!R18)*'Energy Use 2020'!$Y80</f>
        <v>130578701169.81346</v>
      </c>
      <c r="S18" s="230">
        <f>('Energy Use'!S74-'E-electricity'!S18-'E-Coal'!S18)*'Energy Use 2020'!$Y80</f>
        <v>129578676818.57539</v>
      </c>
      <c r="T18" s="230">
        <f>('Energy Use'!T74-'E-electricity'!T18-'E-Coal'!T18)*'Energy Use 2020'!$Y80</f>
        <v>128275407729.05731</v>
      </c>
      <c r="U18" s="230">
        <f>('Energy Use'!U74-'E-electricity'!U18-'E-Coal'!U18)*'Energy Use 2020'!$Y80</f>
        <v>126704254541.89424</v>
      </c>
      <c r="V18" s="230">
        <f>('Energy Use'!V74-'E-electricity'!V18-'E-Coal'!V18)*'Energy Use 2020'!$Y80</f>
        <v>124901077180.88055</v>
      </c>
      <c r="W18" s="230">
        <f>('Energy Use'!W74-'E-electricity'!W18-'E-Coal'!W18)*'Energy Use 2020'!$Y80</f>
        <v>122901622379.82973</v>
      </c>
      <c r="X18" s="230">
        <f>('Energy Use'!X74-'E-electricity'!X18-'E-Coal'!X18)*'Energy Use 2020'!$Y80</f>
        <v>120740993128.54529</v>
      </c>
      <c r="Y18" s="230">
        <f>('Energy Use'!Y74-'E-electricity'!Y18-'E-Coal'!Y18)*'Energy Use 2020'!$Y80</f>
        <v>118453203786.03638</v>
      </c>
      <c r="Z18" s="230">
        <f>('Energy Use'!Z74-'E-electricity'!Z18-'E-Coal'!Z18)*'Energy Use 2020'!$Y80</f>
        <v>116070821399.54858</v>
      </c>
      <c r="AA18" s="230">
        <f>('Energy Use'!AA74-'E-electricity'!AA18-'E-Coal'!AA18)*'Energy Use 2020'!$Y80</f>
        <v>113624691088.36494</v>
      </c>
      <c r="AB18" s="230">
        <f>('Energy Use'!AB74-'E-electricity'!AB18-'E-Coal'!AB18)*'Energy Use 2020'!$Y80</f>
        <v>111143741225.75122</v>
      </c>
      <c r="AC18" s="230">
        <f>('Energy Use'!AC74-'E-electricity'!AC18-'E-Coal'!AC18)*'Energy Use 2020'!$Y80</f>
        <v>108654862574.49422</v>
      </c>
      <c r="AD18" s="230">
        <f>('Energy Use'!AD74-'E-electricity'!AD18-'E-Coal'!AD18)*'Energy Use 2020'!$Y80</f>
        <v>106182854470.93967</v>
      </c>
      <c r="AE18" s="230">
        <f>('Energy Use'!AE74-'E-electricity'!AE18-'E-Coal'!AE18)*'Energy Use 2020'!$Y80</f>
        <v>103750430562.01546</v>
      </c>
      <c r="AF18" s="230">
        <f>('Energy Use'!AF74-'E-electricity'!AF18-'E-Coal'!AF18)*'Energy Use 2020'!$Y80</f>
        <v>101378276421.41171</v>
      </c>
      <c r="AG18" s="230">
        <f>('Energy Use'!AG74-'E-electricity'!AG18-'E-Coal'!AG18)*'Energy Use 2020'!$Y80</f>
        <v>99085151541.781967</v>
      </c>
      <c r="AH18" s="230">
        <f>('Energy Use'!AH74-'E-electricity'!AH18-'E-Coal'!AH18)*'Energy Use 2020'!$Y80</f>
        <v>96888028656.106293</v>
      </c>
      <c r="AI18" s="230">
        <f>('Energy Use'!AI74-'E-electricity'!AI18-'E-Coal'!AI18)*'Energy Use 2020'!$Y80</f>
        <v>94802264023.206009</v>
      </c>
      <c r="AJ18" s="230">
        <f>('Energy Use'!AJ74-'E-electricity'!AJ18-'E-Coal'!AJ18)*'Energy Use 2020'!$Y80</f>
        <v>92841793166.220108</v>
      </c>
      <c r="AK18" s="230">
        <f>('Energy Use'!AK74-'E-electricity'!AK18-'E-Coal'!AK18)*'Energy Use 2020'!$Y80</f>
        <v>91019347533.379608</v>
      </c>
      <c r="AL18" s="230">
        <f>('Energy Use'!AL74-'E-electricity'!AL18-'E-Coal'!AL18)*'Energy Use 2020'!$Y80</f>
        <v>89346688622.239655</v>
      </c>
      <c r="AM18" s="230">
        <f>('Energy Use'!AM74-'E-electricity'!AM18-'E-Coal'!AM18)*'Energy Use 2020'!$Y80</f>
        <v>87834857246.803787</v>
      </c>
      <c r="AN18" s="230">
        <f>('Energy Use'!AN74-'E-electricity'!AN18-'E-Coal'!AN18)*'Energy Use 2020'!$Y80</f>
        <v>86494436818.015396</v>
      </c>
      <c r="AO18" s="230">
        <f>('Energy Use'!AO74-'E-electricity'!AO18-'E-Coal'!AO18)*'Energy Use 2020'!$Y80</f>
        <v>85335830749.636612</v>
      </c>
      <c r="AP18" s="230">
        <f>('Energy Use'!AP74-'E-electricity'!AP18-'E-Coal'!AP18)*'Energy Use 2020'!$Y80</f>
        <v>84369555403.120331</v>
      </c>
      <c r="AQ18" s="230">
        <f>('Energy Use'!AQ74-'E-electricity'!AQ18-'E-Coal'!AQ18)*'Energy Use 2020'!$Y80</f>
        <v>83578635992.493866</v>
      </c>
      <c r="AR18" s="133" t="str">
        <f>VLOOKUP($A18,'Sector Match'!$A$1:$B$43,2,0)</f>
        <v>wood products 16</v>
      </c>
    </row>
    <row r="19" spans="1:44" x14ac:dyDescent="0.25">
      <c r="A19" s="74" t="s">
        <v>18</v>
      </c>
      <c r="B19" s="230">
        <f>('Energy Use'!B75-'E-electricity'!B19)*'Energy Use 2019'!$P81</f>
        <v>1088907203999.9999</v>
      </c>
      <c r="C19" s="230">
        <f>('Energy Use'!C75-'E-electricity'!C19-'E-Coal'!C19)*'Energy Use 2020'!$Y81</f>
        <v>825013876500</v>
      </c>
      <c r="D19" s="230">
        <f>('Energy Use'!D75-'E-electricity'!D19-'E-Coal'!D19)*'Energy Use 2020'!$Y81</f>
        <v>864773186934.59534</v>
      </c>
      <c r="E19" s="230">
        <f>('Energy Use'!E75-'E-electricity'!E19-'E-Coal'!E19)*'Energy Use 2020'!$Y81</f>
        <v>953005502176.59253</v>
      </c>
      <c r="F19" s="230">
        <f>('Energy Use'!F75-'E-electricity'!F19-'E-Coal'!F19)*'Energy Use 2020'!$Y81</f>
        <v>1040860457795.5397</v>
      </c>
      <c r="G19" s="230">
        <f>('Energy Use'!G75-'E-electricity'!G19-'E-Coal'!G19)*'Energy Use 2020'!$Y81</f>
        <v>1095014514512.5607</v>
      </c>
      <c r="H19" s="230">
        <f>('Energy Use'!H75-'E-electricity'!H19-'E-Coal'!H19)*'Energy Use 2020'!$Y81</f>
        <v>1148369973662.9109</v>
      </c>
      <c r="I19" s="230">
        <f>('Energy Use'!I75-'E-electricity'!I19-'E-Coal'!I19)*'Energy Use 2020'!$Y81</f>
        <v>1175872303212.7795</v>
      </c>
      <c r="J19" s="230">
        <f>('Energy Use'!J75-'E-electricity'!J19-'E-Coal'!J19)*'Energy Use 2020'!$Y81</f>
        <v>1203314376555.1157</v>
      </c>
      <c r="K19" s="230">
        <f>('Energy Use'!K75-'E-electricity'!K19-'E-Coal'!K19)*'Energy Use 2020'!$Y81</f>
        <v>1230696096728.7581</v>
      </c>
      <c r="L19" s="230">
        <f>('Energy Use'!L75-'E-electricity'!L19-'E-Coal'!L19)*'Energy Use 2020'!$Y81</f>
        <v>1258017366936.0996</v>
      </c>
      <c r="M19" s="230">
        <f>('Energy Use'!M75-'E-electricity'!M19-'E-Coal'!M19)*'Energy Use 2020'!$Y81</f>
        <v>1285278090543.0884</v>
      </c>
      <c r="N19" s="230">
        <f>('Energy Use'!N75-'E-electricity'!N19-'E-Coal'!N19)*'Energy Use 2020'!$Y81</f>
        <v>1298612179636.6853</v>
      </c>
      <c r="O19" s="230">
        <f>('Energy Use'!O75-'E-electricity'!O19-'E-Coal'!O19)*'Energy Use 2020'!$Y81</f>
        <v>1311924716240.2993</v>
      </c>
      <c r="P19" s="230">
        <f>('Energy Use'!P75-'E-electricity'!P19-'E-Coal'!P19)*'Energy Use 2020'!$Y81</f>
        <v>1325215676707.6401</v>
      </c>
      <c r="Q19" s="230">
        <f>('Energy Use'!Q75-'E-electricity'!Q19-'E-Coal'!Q19)*'Energy Use 2020'!$Y81</f>
        <v>1338485037419.0876</v>
      </c>
      <c r="R19" s="230">
        <f>('Energy Use'!R75-'E-electricity'!R19-'E-Coal'!R19)*'Energy Use 2020'!$Y81</f>
        <v>1351732774781.6936</v>
      </c>
      <c r="S19" s="230">
        <f>('Energy Use'!S75-'E-electricity'!S19-'E-Coal'!S19)*'Energy Use 2020'!$Y81</f>
        <v>1358096395249.7864</v>
      </c>
      <c r="T19" s="230">
        <f>('Energy Use'!T75-'E-electricity'!T19-'E-Coal'!T19)*'Energy Use 2020'!$Y81</f>
        <v>1364452155832.6123</v>
      </c>
      <c r="U19" s="230">
        <f>('Energy Use'!U75-'E-electricity'!U19-'E-Coal'!U19)*'Energy Use 2020'!$Y81</f>
        <v>1370800056571.1431</v>
      </c>
      <c r="V19" s="230">
        <f>('Energy Use'!V75-'E-electricity'!V19-'E-Coal'!V19)*'Energy Use 2020'!$Y81</f>
        <v>1377140097506.7114</v>
      </c>
      <c r="W19" s="230">
        <f>('Energy Use'!W75-'E-electricity'!W19-'E-Coal'!W19)*'Energy Use 2020'!$Y81</f>
        <v>1383472278681.0142</v>
      </c>
      <c r="X19" s="230">
        <f>('Energy Use'!X75-'E-electricity'!X19-'E-Coal'!X19)*'Energy Use 2020'!$Y81</f>
        <v>1375615002175.5371</v>
      </c>
      <c r="Y19" s="230">
        <f>('Energy Use'!Y75-'E-electricity'!Y19-'E-Coal'!Y19)*'Energy Use 2020'!$Y81</f>
        <v>1367765588576.0547</v>
      </c>
      <c r="Z19" s="230">
        <f>('Energy Use'!Z75-'E-electricity'!Z19-'E-Coal'!Z19)*'Energy Use 2020'!$Y81</f>
        <v>1359924037875.1272</v>
      </c>
      <c r="AA19" s="230">
        <f>('Energy Use'!AA75-'E-electricity'!AA19-'E-Coal'!AA19)*'Energy Use 2020'!$Y81</f>
        <v>1352090350064.9512</v>
      </c>
      <c r="AB19" s="230">
        <f>('Energy Use'!AB75-'E-electricity'!AB19-'E-Coal'!AB19)*'Energy Use 2020'!$Y81</f>
        <v>1344264525137.3616</v>
      </c>
      <c r="AC19" s="230">
        <f>('Energy Use'!AC75-'E-electricity'!AC19-'E-Coal'!AC19)*'Energy Use 2020'!$Y81</f>
        <v>1326546958912.8391</v>
      </c>
      <c r="AD19" s="230">
        <f>('Energy Use'!AD75-'E-electricity'!AD19-'E-Coal'!AD19)*'Energy Use 2020'!$Y81</f>
        <v>1308848261241.7056</v>
      </c>
      <c r="AE19" s="230">
        <f>('Energy Use'!AE75-'E-electricity'!AE19-'E-Coal'!AE19)*'Energy Use 2020'!$Y81</f>
        <v>1291168432077.6477</v>
      </c>
      <c r="AF19" s="230">
        <f>('Energy Use'!AF75-'E-electricity'!AF19-'E-Coal'!AF19)*'Energy Use 2020'!$Y81</f>
        <v>1273507471373.4834</v>
      </c>
      <c r="AG19" s="230">
        <f>('Energy Use'!AG75-'E-electricity'!AG19-'E-Coal'!AG19)*'Energy Use 2020'!$Y81</f>
        <v>1255865379081.1606</v>
      </c>
      <c r="AH19" s="230">
        <f>('Energy Use'!AH75-'E-electricity'!AH19-'E-Coal'!AH19)*'Energy Use 2020'!$Y81</f>
        <v>1236831856569.5784</v>
      </c>
      <c r="AI19" s="230">
        <f>('Energy Use'!AI75-'E-electricity'!AI19-'E-Coal'!AI19)*'Energy Use 2020'!$Y81</f>
        <v>1217818774594.2859</v>
      </c>
      <c r="AJ19" s="230">
        <f>('Energy Use'!AJ75-'E-electricity'!AJ19-'E-Coal'!AJ19)*'Energy Use 2020'!$Y81</f>
        <v>1198826133099.0547</v>
      </c>
      <c r="AK19" s="230">
        <f>('Energy Use'!AK75-'E-electricity'!AK19-'E-Coal'!AK19)*'Energy Use 2020'!$Y81</f>
        <v>1179853932026.7139</v>
      </c>
      <c r="AL19" s="230">
        <f>('Energy Use'!AL75-'E-electricity'!AL19-'E-Coal'!AL19)*'Energy Use 2020'!$Y81</f>
        <v>1160902171319.1492</v>
      </c>
      <c r="AM19" s="230">
        <f>('Energy Use'!AM75-'E-electricity'!AM19-'E-Coal'!AM19)*'Energy Use 2020'!$Y81</f>
        <v>1139158114831.302</v>
      </c>
      <c r="AN19" s="230">
        <f>('Energy Use'!AN75-'E-electricity'!AN19-'E-Coal'!AN19)*'Energy Use 2020'!$Y81</f>
        <v>1117437642997.6726</v>
      </c>
      <c r="AO19" s="230">
        <f>('Energy Use'!AO75-'E-electricity'!AO19-'E-Coal'!AO19)*'Energy Use 2020'!$Y81</f>
        <v>1095740755745.644</v>
      </c>
      <c r="AP19" s="230">
        <f>('Energy Use'!AP75-'E-electricity'!AP19-'E-Coal'!AP19)*'Energy Use 2020'!$Y81</f>
        <v>1074067453001.5118</v>
      </c>
      <c r="AQ19" s="230">
        <f>('Energy Use'!AQ75-'E-electricity'!AQ19-'E-Coal'!AQ19)*'Energy Use 2020'!$Y81</f>
        <v>1052066343126.3123</v>
      </c>
      <c r="AR19" s="133" t="str">
        <f>VLOOKUP($A19,'Sector Match'!$A$1:$B$43,2,0)</f>
        <v>pulp paper and printing 17T18</v>
      </c>
    </row>
    <row r="20" spans="1:44" x14ac:dyDescent="0.25">
      <c r="A20" s="74" t="s">
        <v>19</v>
      </c>
      <c r="B20" s="230">
        <f>('Energy Use'!B76-'E-electricity'!B20)*'Energy Use 2019'!$P82</f>
        <v>366672834000</v>
      </c>
      <c r="C20" s="230">
        <f>('Energy Use'!C76-'E-electricity'!C20-'E-Coal'!C20)*'Energy Use 2020'!$Y82</f>
        <v>852792121500.00024</v>
      </c>
      <c r="D20" s="230">
        <f>('Energy Use'!D76-'E-electricity'!D20-'E-Coal'!D20)*'Energy Use 2020'!$Y82</f>
        <v>944884056974.29736</v>
      </c>
      <c r="E20" s="230">
        <f>('Energy Use'!E76-'E-electricity'!E20-'E-Coal'!E20)*'Energy Use 2020'!$Y82</f>
        <v>1010638715774.8387</v>
      </c>
      <c r="F20" s="230">
        <f>('Energy Use'!F76-'E-electricity'!F20-'E-Coal'!F20)*'Energy Use 2020'!$Y82</f>
        <v>1040845964097.8544</v>
      </c>
      <c r="G20" s="230">
        <f>('Energy Use'!G76-'E-electricity'!G20-'E-Coal'!G20)*'Energy Use 2020'!$Y82</f>
        <v>1063474523066.5951</v>
      </c>
      <c r="H20" s="230">
        <f>('Energy Use'!H76-'E-electricity'!H20-'E-Coal'!H20)*'Energy Use 2020'!$Y82</f>
        <v>1094555697534.2069</v>
      </c>
      <c r="I20" s="230">
        <f>('Energy Use'!I76-'E-electricity'!I20-'E-Coal'!I20)*'Energy Use 2020'!$Y82</f>
        <v>1128504796492.5962</v>
      </c>
      <c r="J20" s="230">
        <f>('Energy Use'!J76-'E-electricity'!J20-'E-Coal'!J20)*'Energy Use 2020'!$Y82</f>
        <v>1162395898081.571</v>
      </c>
      <c r="K20" s="230">
        <f>('Energy Use'!K76-'E-electricity'!K20-'E-Coal'!K20)*'Energy Use 2020'!$Y82</f>
        <v>1195343748904.9119</v>
      </c>
      <c r="L20" s="230">
        <f>('Energy Use'!L76-'E-electricity'!L20-'E-Coal'!L20)*'Energy Use 2020'!$Y82</f>
        <v>1226373104445.8667</v>
      </c>
      <c r="M20" s="230">
        <f>('Energy Use'!M76-'E-electricity'!M20-'E-Coal'!M20)*'Energy Use 2020'!$Y82</f>
        <v>1254430043428.5811</v>
      </c>
      <c r="N20" s="230">
        <f>('Energy Use'!N76-'E-electricity'!N20-'E-Coal'!N20)*'Energy Use 2020'!$Y82</f>
        <v>1279906192666.4614</v>
      </c>
      <c r="O20" s="230">
        <f>('Energy Use'!O76-'E-electricity'!O20-'E-Coal'!O20)*'Energy Use 2020'!$Y82</f>
        <v>1301430682270.5547</v>
      </c>
      <c r="P20" s="230">
        <f>('Energy Use'!P76-'E-electricity'!P20-'E-Coal'!P20)*'Energy Use 2020'!$Y82</f>
        <v>1319127977370.6758</v>
      </c>
      <c r="Q20" s="230">
        <f>('Energy Use'!Q76-'E-electricity'!Q20-'E-Coal'!Q20)*'Energy Use 2020'!$Y82</f>
        <v>1333176322665.2915</v>
      </c>
      <c r="R20" s="230">
        <f>('Energy Use'!R76-'E-electricity'!R20-'E-Coal'!R20)*'Energy Use 2020'!$Y82</f>
        <v>1343800519000.6875</v>
      </c>
      <c r="S20" s="230">
        <f>('Energy Use'!S76-'E-electricity'!S20-'E-Coal'!S20)*'Energy Use 2020'!$Y82</f>
        <v>1352639999198.3809</v>
      </c>
      <c r="T20" s="230">
        <f>('Energy Use'!T76-'E-electricity'!T20-'E-Coal'!T20)*'Energy Use 2020'!$Y82</f>
        <v>1358501342019.2695</v>
      </c>
      <c r="U20" s="230">
        <f>('Energy Use'!U76-'E-electricity'!U20-'E-Coal'!U20)*'Energy Use 2020'!$Y82</f>
        <v>1361566219527.1157</v>
      </c>
      <c r="V20" s="230">
        <f>('Energy Use'!V76-'E-electricity'!V20-'E-Coal'!V20)*'Energy Use 2020'!$Y82</f>
        <v>1362036482700.7498</v>
      </c>
      <c r="W20" s="230">
        <f>('Energy Use'!W76-'E-electricity'!W20-'E-Coal'!W20)*'Energy Use 2020'!$Y82</f>
        <v>1360129984951.9651</v>
      </c>
      <c r="X20" s="230">
        <f>('Energy Use'!X76-'E-electricity'!X20-'E-Coal'!X20)*'Energy Use 2020'!$Y82</f>
        <v>1356076585914.959</v>
      </c>
      <c r="Y20" s="230">
        <f>('Energy Use'!Y76-'E-electricity'!Y20-'E-Coal'!Y20)*'Energy Use 2020'!$Y82</f>
        <v>1350114413436.8521</v>
      </c>
      <c r="Z20" s="230">
        <f>('Energy Use'!Z76-'E-electricity'!Z20-'E-Coal'!Z20)*'Energy Use 2020'!$Y82</f>
        <v>1342486445427.3225</v>
      </c>
      <c r="AA20" s="230">
        <f>('Energy Use'!AA76-'E-electricity'!AA20-'E-Coal'!AA20)*'Energy Use 2020'!$Y82</f>
        <v>1333437457449.9602</v>
      </c>
      <c r="AB20" s="230">
        <f>('Energy Use'!AB76-'E-electricity'!AB20-'E-Coal'!AB20)*'Energy Use 2020'!$Y82</f>
        <v>1323211367195.0969</v>
      </c>
      <c r="AC20" s="230">
        <f>('Energy Use'!AC76-'E-electricity'!AC20-'E-Coal'!AC20)*'Energy Use 2020'!$Y82</f>
        <v>1312048993673.1633</v>
      </c>
      <c r="AD20" s="230">
        <f>('Energy Use'!AD76-'E-electricity'!AD20-'E-Coal'!AD20)*'Energy Use 2020'!$Y82</f>
        <v>1300186237396.1565</v>
      </c>
      <c r="AE20" s="230">
        <f>('Energy Use'!AE76-'E-electricity'!AE20-'E-Coal'!AE20)*'Energy Use 2020'!$Y82</f>
        <v>1287852678147.9424</v>
      </c>
      <c r="AF20" s="230">
        <f>('Energy Use'!AF76-'E-electricity'!AF20-'E-Coal'!AF20)*'Energy Use 2020'!$Y82</f>
        <v>1275270579259.7271</v>
      </c>
      <c r="AG20" s="230">
        <f>('Energy Use'!AG76-'E-electricity'!AG20-'E-Coal'!AG20)*'Energy Use 2020'!$Y82</f>
        <v>1262654281602.7581</v>
      </c>
      <c r="AH20" s="230">
        <f>('Energy Use'!AH76-'E-electricity'!AH20-'E-Coal'!AH20)*'Energy Use 2020'!$Y82</f>
        <v>1250209966721.6724</v>
      </c>
      <c r="AI20" s="230">
        <f>('Energy Use'!AI76-'E-electricity'!AI20-'E-Coal'!AI20)*'Energy Use 2020'!$Y82</f>
        <v>1238135766549.9038</v>
      </c>
      <c r="AJ20" s="230">
        <f>('Energy Use'!AJ76-'E-electricity'!AJ20-'E-Coal'!AJ20)*'Energy Use 2020'!$Y82</f>
        <v>1226622196838.2432</v>
      </c>
      <c r="AK20" s="230">
        <f>('Energy Use'!AK76-'E-electricity'!AK20-'E-Coal'!AK20)*'Energy Use 2020'!$Y82</f>
        <v>1215852892642.5447</v>
      </c>
      <c r="AL20" s="230">
        <f>('Energy Use'!AL76-'E-electricity'!AL20-'E-Coal'!AL20)*'Energy Use 2020'!$Y82</f>
        <v>1206005626814.8496</v>
      </c>
      <c r="AM20" s="230">
        <f>('Energy Use'!AM76-'E-electricity'!AM20-'E-Coal'!AM20)*'Energy Use 2020'!$Y82</f>
        <v>1197253596298.3215</v>
      </c>
      <c r="AN20" s="230">
        <f>('Energy Use'!AN76-'E-electricity'!AN20-'E-Coal'!AN20)*'Energy Use 2020'!$Y82</f>
        <v>1189766966042.783</v>
      </c>
      <c r="AO20" s="230">
        <f>('Energy Use'!AO76-'E-electricity'!AO20-'E-Coal'!AO20)*'Energy Use 2020'!$Y82</f>
        <v>1183714666475.2305</v>
      </c>
      <c r="AP20" s="230">
        <f>('Energy Use'!AP76-'E-electricity'!AP20-'E-Coal'!AP20)*'Energy Use 2020'!$Y82</f>
        <v>1179266447666.5967</v>
      </c>
      <c r="AQ20" s="230">
        <f>('Energy Use'!AQ76-'E-electricity'!AQ20-'E-Coal'!AQ20)*'Energy Use 2020'!$Y82</f>
        <v>1176202348521.7656</v>
      </c>
      <c r="AR20" s="133" t="str">
        <f>VLOOKUP($A20,'Sector Match'!$A$1:$B$43,2,0)</f>
        <v>pulp paper and printing 17T18</v>
      </c>
    </row>
    <row r="21" spans="1:44" x14ac:dyDescent="0.25">
      <c r="A21" s="74" t="s">
        <v>20</v>
      </c>
      <c r="B21" s="230">
        <f>('Energy Use'!B77-'E-electricity'!B21)*'Energy Use 2019'!$P83</f>
        <v>327783291000</v>
      </c>
      <c r="C21" s="230">
        <f>('Energy Use'!C77-'E-electricity'!C21-'E-Coal'!C21)*'Energy Use 2020'!$Y83</f>
        <v>344450238000</v>
      </c>
      <c r="D21" s="230">
        <f>('Energy Use'!D77-'E-electricity'!D21-'E-Coal'!D21)*'Energy Use 2020'!$Y83</f>
        <v>403026561936.1153</v>
      </c>
      <c r="E21" s="230">
        <f>('Energy Use'!E77-'E-electricity'!E21-'E-Coal'!E21)*'Energy Use 2020'!$Y83</f>
        <v>407894289589.29828</v>
      </c>
      <c r="F21" s="230">
        <f>('Energy Use'!F77-'E-electricity'!F21-'E-Coal'!F21)*'Energy Use 2020'!$Y83</f>
        <v>420740923063.49634</v>
      </c>
      <c r="G21" s="230">
        <f>('Energy Use'!G77-'E-electricity'!G21-'E-Coal'!G21)*'Energy Use 2020'!$Y83</f>
        <v>429138686984.34021</v>
      </c>
      <c r="H21" s="230">
        <f>('Energy Use'!H77-'E-electricity'!H21-'E-Coal'!H21)*'Energy Use 2020'!$Y83</f>
        <v>440816466101.97699</v>
      </c>
      <c r="I21" s="230">
        <f>('Energy Use'!I77-'E-electricity'!I21-'E-Coal'!I21)*'Energy Use 2020'!$Y83</f>
        <v>454101845913.57843</v>
      </c>
      <c r="J21" s="230">
        <f>('Energy Use'!J77-'E-electricity'!J21-'E-Coal'!J21)*'Energy Use 2020'!$Y83</f>
        <v>467648615632.33234</v>
      </c>
      <c r="K21" s="230">
        <f>('Energy Use'!K77-'E-electricity'!K21-'E-Coal'!K21)*'Energy Use 2020'!$Y83</f>
        <v>481051489133.73816</v>
      </c>
      <c r="L21" s="230">
        <f>('Energy Use'!L77-'E-electricity'!L21-'E-Coal'!L21)*'Energy Use 2020'!$Y83</f>
        <v>493859708536.54773</v>
      </c>
      <c r="M21" s="230">
        <f>('Energy Use'!M77-'E-electricity'!M21-'E-Coal'!M21)*'Energy Use 2020'!$Y83</f>
        <v>505580537951.17792</v>
      </c>
      <c r="N21" s="230">
        <f>('Energy Use'!N77-'E-electricity'!N21-'E-Coal'!N21)*'Energy Use 2020'!$Y83</f>
        <v>516066128660.82861</v>
      </c>
      <c r="O21" s="230">
        <f>('Energy Use'!O77-'E-electricity'!O21-'E-Coal'!O21)*'Energy Use 2020'!$Y83</f>
        <v>524989697649.18713</v>
      </c>
      <c r="P21" s="230">
        <f>('Energy Use'!P77-'E-electricity'!P21-'E-Coal'!P21)*'Energy Use 2020'!$Y83</f>
        <v>532411161294.61957</v>
      </c>
      <c r="Q21" s="230">
        <f>('Energy Use'!Q77-'E-electricity'!Q21-'E-Coal'!Q21)*'Energy Use 2020'!$Y83</f>
        <v>538412326983.55377</v>
      </c>
      <c r="R21" s="230">
        <f>('Energy Use'!R77-'E-electricity'!R21-'E-Coal'!R21)*'Energy Use 2020'!$Y83</f>
        <v>543093791847.30927</v>
      </c>
      <c r="S21" s="230">
        <f>('Energy Use'!S77-'E-electricity'!S21-'E-Coal'!S21)*'Energy Use 2020'!$Y83</f>
        <v>546875921304.96289</v>
      </c>
      <c r="T21" s="230">
        <f>('Energy Use'!T77-'E-electricity'!T21-'E-Coal'!T21)*'Energy Use 2020'!$Y83</f>
        <v>549518675946.21338</v>
      </c>
      <c r="U21" s="230">
        <f>('Energy Use'!U77-'E-electricity'!U21-'E-Coal'!U21)*'Energy Use 2020'!$Y83</f>
        <v>551090060395.71204</v>
      </c>
      <c r="V21" s="230">
        <f>('Energy Use'!V77-'E-electricity'!V21-'E-Coal'!V21)*'Energy Use 2020'!$Y83</f>
        <v>551665646389.33765</v>
      </c>
      <c r="W21" s="230">
        <f>('Energy Use'!W77-'E-electricity'!W21-'E-Coal'!W21)*'Energy Use 2020'!$Y83</f>
        <v>551327071908.75403</v>
      </c>
      <c r="X21" s="230">
        <f>('Energy Use'!X77-'E-electricity'!X21-'E-Coal'!X21)*'Energy Use 2020'!$Y83</f>
        <v>550160602668.87952</v>
      </c>
      <c r="Y21" s="230">
        <f>('Energy Use'!Y77-'E-electricity'!Y21-'E-Coal'!Y21)*'Energy Use 2020'!$Y83</f>
        <v>548255783334.9173</v>
      </c>
      <c r="Z21" s="230">
        <f>('Energy Use'!Z77-'E-electricity'!Z21-'E-Coal'!Z21)*'Energy Use 2020'!$Y83</f>
        <v>545704200339.36328</v>
      </c>
      <c r="AA21" s="230">
        <f>('Energy Use'!AA77-'E-electricity'!AA21-'E-Coal'!AA21)*'Energy Use 2020'!$Y83</f>
        <v>542598372817.76801</v>
      </c>
      <c r="AB21" s="230">
        <f>('Energy Use'!AB77-'E-electricity'!AB21-'E-Coal'!AB21)*'Energy Use 2020'!$Y83</f>
        <v>539030783163.00159</v>
      </c>
      <c r="AC21" s="230">
        <f>('Energy Use'!AC77-'E-electricity'!AC21-'E-Coal'!AC21)*'Energy Use 2020'!$Y83</f>
        <v>535093054149.04932</v>
      </c>
      <c r="AD21" s="230">
        <f>('Energy Use'!AD77-'E-electricity'!AD21-'E-Coal'!AD21)*'Energy Use 2020'!$Y83</f>
        <v>530875275595.31012</v>
      </c>
      <c r="AE21" s="230">
        <f>('Energy Use'!AE77-'E-electricity'!AE21-'E-Coal'!AE21)*'Energy Use 2020'!$Y83</f>
        <v>526465480193.17798</v>
      </c>
      <c r="AF21" s="230">
        <f>('Energy Use'!AF77-'E-electricity'!AF21-'E-Coal'!AF21)*'Energy Use 2020'!$Y83</f>
        <v>521949265429.258</v>
      </c>
      <c r="AG21" s="230">
        <f>('Energy Use'!AG77-'E-electricity'!AG21-'E-Coal'!AG21)*'Energy Use 2020'!$Y83</f>
        <v>517409556518.09637</v>
      </c>
      <c r="AH21" s="230">
        <f>('Energy Use'!AH77-'E-electricity'!AH21-'E-Coal'!AH21)*'Energy Use 2020'!$Y83</f>
        <v>512926503885.74512</v>
      </c>
      <c r="AI21" s="230">
        <f>('Energy Use'!AI77-'E-electricity'!AI21-'E-Coal'!AI21)*'Energy Use 2020'!$Y83</f>
        <v>508577507992.67181</v>
      </c>
      <c r="AJ21" s="230">
        <f>('Energy Use'!AJ77-'E-electricity'!AJ21-'E-Coal'!AJ21)*'Energy Use 2020'!$Y83</f>
        <v>504437364110.19489</v>
      </c>
      <c r="AK21" s="230">
        <f>('Energy Use'!AK77-'E-electricity'!AK21-'E-Coal'!AK21)*'Energy Use 2020'!$Y83</f>
        <v>500578520024.39459</v>
      </c>
      <c r="AL21" s="230">
        <f>('Energy Use'!AL77-'E-electricity'!AL21-'E-Coal'!AL21)*'Energy Use 2020'!$Y83</f>
        <v>497071440491.65906</v>
      </c>
      <c r="AM21" s="230">
        <f>('Energy Use'!AM77-'E-electricity'!AM21-'E-Coal'!AM21)*'Energy Use 2020'!$Y83</f>
        <v>493985073572.12366</v>
      </c>
      <c r="AN21" s="230">
        <f>('Energy Use'!AN77-'E-electricity'!AN21-'E-Coal'!AN21)*'Energy Use 2020'!$Y83</f>
        <v>491387415691.44263</v>
      </c>
      <c r="AO21" s="230">
        <f>('Energy Use'!AO77-'E-electricity'!AO21-'E-Coal'!AO21)*'Energy Use 2020'!$Y83</f>
        <v>489346174410.40149</v>
      </c>
      <c r="AP21" s="230">
        <f>('Energy Use'!AP77-'E-electricity'!AP21-'E-Coal'!AP21)*'Energy Use 2020'!$Y83</f>
        <v>487929530414.10919</v>
      </c>
      <c r="AQ21" s="230">
        <f>('Energy Use'!AQ77-'E-electricity'!AQ21-'E-Coal'!AQ21)*'Energy Use 2020'!$Y83</f>
        <v>487044115884.92706</v>
      </c>
      <c r="AR21" s="133" t="str">
        <f>VLOOKUP($A21,'Sector Match'!$A$1:$B$43,2,0)</f>
        <v>pulp paper and printing 17T18</v>
      </c>
    </row>
    <row r="22" spans="1:44" x14ac:dyDescent="0.25">
      <c r="A22" s="74" t="s">
        <v>21</v>
      </c>
      <c r="B22" s="230">
        <f>('Energy Use'!B78-'E-electricity'!B22)*'Energy Use 2019'!$P84</f>
        <v>1504445161469084</v>
      </c>
      <c r="C22" s="230">
        <f>('Energy Use'!C78-'E-electricity'!C22-'E-Coal'!C22)*'Energy Use 2020'!$Y84</f>
        <v>1508406364093664</v>
      </c>
      <c r="D22" s="230">
        <f>('Energy Use'!D78-'E-electricity'!D22-'E-Coal'!D22)*'Energy Use 2020'!$Y84</f>
        <v>1578760273221840.8</v>
      </c>
      <c r="E22" s="230">
        <f>('Energy Use'!E78-'E-electricity'!E22-'E-Coal'!E22)*'Energy Use 2020'!$Y84</f>
        <v>1689731560983966.8</v>
      </c>
      <c r="F22" s="230">
        <f>('Energy Use'!F78-'E-electricity'!F22-'E-Coal'!F22)*'Energy Use 2020'!$Y84</f>
        <v>1842093120982839.5</v>
      </c>
      <c r="G22" s="230">
        <f>('Energy Use'!G78-'E-electricity'!G22-'E-Coal'!G22)*'Energy Use 2020'!$Y84</f>
        <v>1939381960404429.3</v>
      </c>
      <c r="H22" s="230">
        <f>('Energy Use'!H78-'E-electricity'!H22-'E-Coal'!H22)*'Energy Use 2020'!$Y84</f>
        <v>2036080056895431.5</v>
      </c>
      <c r="I22" s="230">
        <f>('Energy Use'!I78-'E-electricity'!I22-'E-Coal'!I22)*'Energy Use 2020'!$Y84</f>
        <v>2080406102446034</v>
      </c>
      <c r="J22" s="230">
        <f>('Energy Use'!J78-'E-electricity'!J22-'E-Coal'!J22)*'Energy Use 2020'!$Y84</f>
        <v>2124692106954564.8</v>
      </c>
      <c r="K22" s="230">
        <f>('Energy Use'!K78-'E-electricity'!K22-'E-Coal'!K22)*'Energy Use 2020'!$Y84</f>
        <v>2168938067494478.5</v>
      </c>
      <c r="L22" s="230">
        <f>('Energy Use'!L78-'E-electricity'!L22-'E-Coal'!L22)*'Energy Use 2020'!$Y84</f>
        <v>2213143981144502.8</v>
      </c>
      <c r="M22" s="230">
        <f>('Energy Use'!M78-'E-electricity'!M22-'E-Coal'!M22)*'Energy Use 2020'!$Y84</f>
        <v>2257309844988636.5</v>
      </c>
      <c r="N22" s="230">
        <f>('Energy Use'!N78-'E-electricity'!N22-'E-Coal'!N22)*'Energy Use 2020'!$Y84</f>
        <v>2259852482644154.5</v>
      </c>
      <c r="O22" s="230">
        <f>('Energy Use'!O78-'E-electricity'!O22-'E-Coal'!O22)*'Energy Use 2020'!$Y84</f>
        <v>2262393149782359.5</v>
      </c>
      <c r="P22" s="230">
        <f>('Energy Use'!P78-'E-electricity'!P22-'E-Coal'!P22)*'Energy Use 2020'!$Y84</f>
        <v>2264931846321647</v>
      </c>
      <c r="Q22" s="230">
        <f>('Energy Use'!Q78-'E-electricity'!Q22-'E-Coal'!Q22)*'Energy Use 2020'!$Y84</f>
        <v>2267468572180538</v>
      </c>
      <c r="R22" s="230">
        <f>('Energy Use'!R78-'E-electricity'!R22-'E-Coal'!R22)*'Energy Use 2020'!$Y84</f>
        <v>2270003327277676.5</v>
      </c>
      <c r="S22" s="230">
        <f>('Energy Use'!S78-'E-electricity'!S22-'E-Coal'!S22)*'Energy Use 2020'!$Y84</f>
        <v>2243897025733815.8</v>
      </c>
      <c r="T22" s="230">
        <f>('Energy Use'!T78-'E-electricity'!T22-'E-Coal'!T22)*'Energy Use 2020'!$Y84</f>
        <v>2217798714844249.8</v>
      </c>
      <c r="U22" s="230">
        <f>('Energy Use'!U78-'E-electricity'!U22-'E-Coal'!U22)*'Energy Use 2020'!$Y84</f>
        <v>2191708394224040.3</v>
      </c>
      <c r="V22" s="230">
        <f>('Energy Use'!V78-'E-electricity'!V22-'E-Coal'!V22)*'Energy Use 2020'!$Y84</f>
        <v>2165626063488223.3</v>
      </c>
      <c r="W22" s="230">
        <f>('Energy Use'!W78-'E-electricity'!W22-'E-Coal'!W22)*'Energy Use 2020'!$Y84</f>
        <v>2139551722251807</v>
      </c>
      <c r="X22" s="230">
        <f>('Energy Use'!X78-'E-electricity'!X22-'E-Coal'!X22)*'Energy Use 2020'!$Y84</f>
        <v>2090967265106283</v>
      </c>
      <c r="Y22" s="230">
        <f>('Energy Use'!Y78-'E-electricity'!Y22-'E-Coal'!Y22)*'Energy Use 2020'!$Y84</f>
        <v>2042397777540581.8</v>
      </c>
      <c r="Z22" s="230">
        <f>('Energy Use'!Z78-'E-electricity'!Z22-'E-Coal'!Z22)*'Energy Use 2020'!$Y84</f>
        <v>1993843258832206</v>
      </c>
      <c r="AA22" s="230">
        <f>('Energy Use'!AA78-'E-electricity'!AA22-'E-Coal'!AA22)*'Energy Use 2020'!$Y84</f>
        <v>1945303708258608.3</v>
      </c>
      <c r="AB22" s="230">
        <f>('Energy Use'!AB78-'E-electricity'!AB22-'E-Coal'!AB22)*'Energy Use 2020'!$Y84</f>
        <v>1896779125097188.8</v>
      </c>
      <c r="AC22" s="230">
        <f>('Energy Use'!AC78-'E-electricity'!AC22-'E-Coal'!AC22)*'Energy Use 2020'!$Y84</f>
        <v>1848269508625301.8</v>
      </c>
      <c r="AD22" s="230">
        <f>('Energy Use'!AD78-'E-electricity'!AD22-'E-Coal'!AD22)*'Energy Use 2020'!$Y84</f>
        <v>1799774858120248.8</v>
      </c>
      <c r="AE22" s="230">
        <f>('Energy Use'!AE78-'E-electricity'!AE22-'E-Coal'!AE22)*'Energy Use 2020'!$Y84</f>
        <v>1751295172859282</v>
      </c>
      <c r="AF22" s="230">
        <f>('Energy Use'!AF78-'E-electricity'!AF22-'E-Coal'!AF22)*'Energy Use 2020'!$Y84</f>
        <v>1702830452119603</v>
      </c>
      <c r="AG22" s="230">
        <f>('Energy Use'!AG78-'E-electricity'!AG22-'E-Coal'!AG22)*'Energy Use 2020'!$Y84</f>
        <v>1654380695178362.8</v>
      </c>
      <c r="AH22" s="230">
        <f>('Energy Use'!AH78-'E-electricity'!AH22-'E-Coal'!AH22)*'Energy Use 2020'!$Y84</f>
        <v>1612369553295814.8</v>
      </c>
      <c r="AI22" s="230">
        <f>('Energy Use'!AI78-'E-electricity'!AI22-'E-Coal'!AI22)*'Energy Use 2020'!$Y84</f>
        <v>1570371379917608.8</v>
      </c>
      <c r="AJ22" s="230">
        <f>('Energy Use'!AJ78-'E-electricity'!AJ22-'E-Coal'!AJ22)*'Energy Use 2020'!$Y84</f>
        <v>1528386174417202.3</v>
      </c>
      <c r="AK22" s="230">
        <f>('Energy Use'!AK78-'E-electricity'!AK22-'E-Coal'!AK22)*'Energy Use 2020'!$Y84</f>
        <v>1486413936168008.8</v>
      </c>
      <c r="AL22" s="230">
        <f>('Energy Use'!AL78-'E-electricity'!AL22-'E-Coal'!AL22)*'Energy Use 2020'!$Y84</f>
        <v>1444454664543398.5</v>
      </c>
      <c r="AM22" s="230">
        <f>('Energy Use'!AM78-'E-electricity'!AM22-'E-Coal'!AM22)*'Energy Use 2020'!$Y84</f>
        <v>1400412528998243.8</v>
      </c>
      <c r="AN22" s="230">
        <f>('Energy Use'!AN78-'E-electricity'!AN22-'E-Coal'!AN22)*'Energy Use 2020'!$Y84</f>
        <v>1356384009752654</v>
      </c>
      <c r="AO22" s="230">
        <f>('Energy Use'!AO78-'E-electricity'!AO22-'E-Coal'!AO22)*'Energy Use 2020'!$Y84</f>
        <v>1312369106148366.5</v>
      </c>
      <c r="AP22" s="230">
        <f>('Energy Use'!AP78-'E-electricity'!AP22-'E-Coal'!AP22)*'Energy Use 2020'!$Y84</f>
        <v>1268367817527072.5</v>
      </c>
      <c r="AQ22" s="230">
        <f>('Energy Use'!AQ78-'E-electricity'!AQ22-'E-Coal'!AQ22)*'Energy Use 2020'!$Y84</f>
        <v>1223954139306528.5</v>
      </c>
      <c r="AR22" s="133" t="str">
        <f>VLOOKUP($A22,'Sector Match'!$A$1:$B$43,2,0)</f>
        <v>refined petroleum and coke 19</v>
      </c>
    </row>
    <row r="23" spans="1:44" x14ac:dyDescent="0.25">
      <c r="A23" s="74" t="s">
        <v>1</v>
      </c>
      <c r="B23" s="230">
        <f>('Energy Use'!B79-'E-electricity'!B23)*'Energy Use 2019'!$P85</f>
        <v>596408995125959</v>
      </c>
      <c r="C23" s="230">
        <f>('Energy Use'!C79-'E-electricity'!C23-'E-Coal'!C23)*'Energy Use 2020'!$Y85</f>
        <v>422818613579658.44</v>
      </c>
      <c r="D23" s="230">
        <f>('Energy Use'!D79-'E-electricity'!D23-'E-Coal'!D23)*'Energy Use 2020'!$Y85</f>
        <v>462008265305152.44</v>
      </c>
      <c r="E23" s="230">
        <f>('Energy Use'!E79-'E-electricity'!E23-'E-Coal'!E23)*'Energy Use 2020'!$Y85</f>
        <v>514231868499970</v>
      </c>
      <c r="F23" s="230">
        <f>('Energy Use'!F79-'E-electricity'!F23-'E-Coal'!F23)*'Energy Use 2020'!$Y85</f>
        <v>573860139051697.5</v>
      </c>
      <c r="G23" s="230">
        <f>('Energy Use'!G79-'E-electricity'!G23-'E-Coal'!G23)*'Energy Use 2020'!$Y85</f>
        <v>612147380005220.25</v>
      </c>
      <c r="H23" s="230">
        <f>('Energy Use'!H79-'E-electricity'!H23-'E-Coal'!H23)*'Energy Use 2020'!$Y85</f>
        <v>649809132581045.5</v>
      </c>
      <c r="I23" s="230">
        <f>('Energy Use'!I79-'E-electricity'!I23-'E-Coal'!I23)*'Energy Use 2020'!$Y85</f>
        <v>673638100880174.25</v>
      </c>
      <c r="J23" s="230">
        <f>('Energy Use'!J79-'E-electricity'!J23-'E-Coal'!J23)*'Energy Use 2020'!$Y85</f>
        <v>697477366062686.38</v>
      </c>
      <c r="K23" s="230">
        <f>('Energy Use'!K79-'E-electricity'!K23-'E-Coal'!K23)*'Energy Use 2020'!$Y85</f>
        <v>721326804806616.5</v>
      </c>
      <c r="L23" s="230">
        <f>('Energy Use'!L79-'E-electricity'!L23-'E-Coal'!L23)*'Energy Use 2020'!$Y85</f>
        <v>745186293855793.25</v>
      </c>
      <c r="M23" s="230">
        <f>('Energy Use'!M79-'E-electricity'!M23-'E-Coal'!M23)*'Energy Use 2020'!$Y85</f>
        <v>769055710019839.13</v>
      </c>
      <c r="N23" s="230">
        <f>('Energy Use'!N79-'E-electricity'!N23-'E-Coal'!N23)*'Energy Use 2020'!$Y85</f>
        <v>782791113596969.25</v>
      </c>
      <c r="O23" s="230">
        <f>('Energy Use'!O79-'E-electricity'!O23-'E-Coal'!O23)*'Energy Use 2020'!$Y85</f>
        <v>796530313317463</v>
      </c>
      <c r="P23" s="230">
        <f>('Energy Use'!P79-'E-electricity'!P23-'E-Coal'!P23)*'Energy Use 2020'!$Y85</f>
        <v>810273275283562.88</v>
      </c>
      <c r="Q23" s="230">
        <f>('Energy Use'!Q79-'E-electricity'!Q23-'E-Coal'!Q23)*'Energy Use 2020'!$Y85</f>
        <v>824019965609834.38</v>
      </c>
      <c r="R23" s="230">
        <f>('Energy Use'!R79-'E-electricity'!R23-'E-Coal'!R23)*'Energy Use 2020'!$Y85</f>
        <v>837770350423166.25</v>
      </c>
      <c r="S23" s="230">
        <f>('Energy Use'!S79-'E-electricity'!S23-'E-Coal'!S23)*'Energy Use 2020'!$Y85</f>
        <v>844704202439515.75</v>
      </c>
      <c r="T23" s="230">
        <f>('Energy Use'!T79-'E-electricity'!T23-'E-Coal'!T23)*'Energy Use 2020'!$Y85</f>
        <v>851635361785610.75</v>
      </c>
      <c r="U23" s="230">
        <f>('Energy Use'!U79-'E-electricity'!U23-'E-Coal'!U23)*'Energy Use 2020'!$Y85</f>
        <v>858563827497252.13</v>
      </c>
      <c r="V23" s="230">
        <f>('Energy Use'!V79-'E-electricity'!V23-'E-Coal'!V23)*'Energy Use 2020'!$Y85</f>
        <v>865489598610414.75</v>
      </c>
      <c r="W23" s="230">
        <f>('Energy Use'!W79-'E-electricity'!W23-'E-Coal'!W23)*'Energy Use 2020'!$Y85</f>
        <v>872412674161247.38</v>
      </c>
      <c r="X23" s="230">
        <f>('Energy Use'!X79-'E-electricity'!X23-'E-Coal'!X23)*'Energy Use 2020'!$Y85</f>
        <v>875454596676889.25</v>
      </c>
      <c r="Y23" s="230">
        <f>('Energy Use'!Y79-'E-electricity'!Y23-'E-Coal'!Y23)*'Energy Use 2020'!$Y85</f>
        <v>878495276802936.75</v>
      </c>
      <c r="Z23" s="230">
        <f>('Energy Use'!Z79-'E-electricity'!Z23-'E-Coal'!Z23)*'Energy Use 2020'!$Y85</f>
        <v>881534714106422.5</v>
      </c>
      <c r="AA23" s="230">
        <f>('Energy Use'!AA79-'E-electricity'!AA23-'E-Coal'!AA23)*'Energy Use 2020'!$Y85</f>
        <v>884572908154458</v>
      </c>
      <c r="AB23" s="230">
        <f>('Energy Use'!AB79-'E-electricity'!AB23-'E-Coal'!AB23)*'Energy Use 2020'!$Y85</f>
        <v>887609858514234.38</v>
      </c>
      <c r="AC23" s="230">
        <f>('Energy Use'!AC79-'E-electricity'!AC23-'E-Coal'!AC23)*'Energy Use 2020'!$Y85</f>
        <v>887319160837848.63</v>
      </c>
      <c r="AD23" s="230">
        <f>('Energy Use'!AD79-'E-electricity'!AD23-'E-Coal'!AD23)*'Energy Use 2020'!$Y85</f>
        <v>887028469280848.63</v>
      </c>
      <c r="AE23" s="230">
        <f>('Energy Use'!AE79-'E-electricity'!AE23-'E-Coal'!AE23)*'Energy Use 2020'!$Y85</f>
        <v>886737783865651</v>
      </c>
      <c r="AF23" s="230">
        <f>('Energy Use'!AF79-'E-electricity'!AF23-'E-Coal'!AF23)*'Energy Use 2020'!$Y85</f>
        <v>886447104614669.63</v>
      </c>
      <c r="AG23" s="230">
        <f>('Energy Use'!AG79-'E-electricity'!AG23-'E-Coal'!AG23)*'Energy Use 2020'!$Y85</f>
        <v>886156431550314.75</v>
      </c>
      <c r="AH23" s="230">
        <f>('Energy Use'!AH79-'E-electricity'!AH23-'E-Coal'!AH23)*'Energy Use 2020'!$Y85</f>
        <v>882846469455389.75</v>
      </c>
      <c r="AI23" s="230">
        <f>('Energy Use'!AI79-'E-electricity'!AI23-'E-Coal'!AI23)*'Energy Use 2020'!$Y85</f>
        <v>879537651243232.63</v>
      </c>
      <c r="AJ23" s="230">
        <f>('Energy Use'!AJ79-'E-electricity'!AJ23-'E-Coal'!AJ23)*'Energy Use 2020'!$Y85</f>
        <v>876229977349336.63</v>
      </c>
      <c r="AK23" s="230">
        <f>('Energy Use'!AK79-'E-electricity'!AK23-'E-Coal'!AK23)*'Energy Use 2020'!$Y85</f>
        <v>872923448209117.88</v>
      </c>
      <c r="AL23" s="230">
        <f>('Energy Use'!AL79-'E-electricity'!AL23-'E-Coal'!AL23)*'Energy Use 2020'!$Y85</f>
        <v>869618064257914.38</v>
      </c>
      <c r="AM23" s="230">
        <f>('Energy Use'!AM79-'E-electricity'!AM23-'E-Coal'!AM23)*'Energy Use 2020'!$Y85</f>
        <v>865759492919371.5</v>
      </c>
      <c r="AN23" s="230">
        <f>('Energy Use'!AN79-'E-electricity'!AN23-'E-Coal'!AN23)*'Energy Use 2020'!$Y85</f>
        <v>861902276959467.5</v>
      </c>
      <c r="AO23" s="230">
        <f>('Energy Use'!AO79-'E-electricity'!AO23-'E-Coal'!AO23)*'Energy Use 2020'!$Y85</f>
        <v>858046416889170.13</v>
      </c>
      <c r="AP23" s="230">
        <f>('Energy Use'!AP79-'E-electricity'!AP23-'E-Coal'!AP23)*'Energy Use 2020'!$Y85</f>
        <v>854191913219356.63</v>
      </c>
      <c r="AQ23" s="230">
        <f>('Energy Use'!AQ79-'E-electricity'!AQ23-'E-Coal'!AQ23)*'Energy Use 2020'!$Y85</f>
        <v>850025228937142.38</v>
      </c>
      <c r="AR23" s="133" t="str">
        <f>VLOOKUP($A23,'Sector Match'!$A$1:$B$43,2,0)</f>
        <v>chemicals 20</v>
      </c>
    </row>
    <row r="24" spans="1:44" x14ac:dyDescent="0.25">
      <c r="A24" s="74" t="s">
        <v>22</v>
      </c>
      <c r="B24" s="230">
        <f>('Energy Use'!B80-'E-electricity'!B24)*'Energy Use 2019'!$P86</f>
        <v>700011774000</v>
      </c>
      <c r="C24" s="230">
        <f>('Energy Use'!C80-'E-electricity'!C24-'E-Coal'!C24)*'Energy Use 2020'!$Y86</f>
        <v>469452340500</v>
      </c>
      <c r="D24" s="230">
        <f>('Energy Use'!D80-'E-electricity'!D24-'E-Coal'!D24)*'Energy Use 2020'!$Y86</f>
        <v>614937586338.85803</v>
      </c>
      <c r="E24" s="230">
        <f>('Energy Use'!E80-'E-electricity'!E24-'E-Coal'!E24)*'Energy Use 2020'!$Y86</f>
        <v>614401758157.2821</v>
      </c>
      <c r="F24" s="230">
        <f>('Energy Use'!F80-'E-electricity'!F24-'E-Coal'!F24)*'Energy Use 2020'!$Y86</f>
        <v>643669453844.21167</v>
      </c>
      <c r="G24" s="230">
        <f>('Energy Use'!G80-'E-electricity'!G24-'E-Coal'!G24)*'Energy Use 2020'!$Y86</f>
        <v>674439073234.90369</v>
      </c>
      <c r="H24" s="230">
        <f>('Energy Use'!H80-'E-electricity'!H24-'E-Coal'!H24)*'Energy Use 2020'!$Y86</f>
        <v>710859154798.04578</v>
      </c>
      <c r="I24" s="230">
        <f>('Energy Use'!I80-'E-electricity'!I24-'E-Coal'!I24)*'Energy Use 2020'!$Y86</f>
        <v>742329953053.52771</v>
      </c>
      <c r="J24" s="230">
        <f>('Energy Use'!J80-'E-electricity'!J24-'E-Coal'!J24)*'Energy Use 2020'!$Y86</f>
        <v>767630849888.15283</v>
      </c>
      <c r="K24" s="230">
        <f>('Energy Use'!K80-'E-electricity'!K24-'E-Coal'!K24)*'Energy Use 2020'!$Y86</f>
        <v>788529799375.02295</v>
      </c>
      <c r="L24" s="230">
        <f>('Energy Use'!L80-'E-electricity'!L24-'E-Coal'!L24)*'Energy Use 2020'!$Y86</f>
        <v>807164958311.29163</v>
      </c>
      <c r="M24" s="230">
        <f>('Energy Use'!M80-'E-electricity'!M24-'E-Coal'!M24)*'Energy Use 2020'!$Y86</f>
        <v>825948998318.31396</v>
      </c>
      <c r="N24" s="230">
        <f>('Energy Use'!N80-'E-electricity'!N24-'E-Coal'!N24)*'Energy Use 2020'!$Y86</f>
        <v>847161574604.53369</v>
      </c>
      <c r="O24" s="230">
        <f>('Energy Use'!O80-'E-electricity'!O24-'E-Coal'!O24)*'Energy Use 2020'!$Y86</f>
        <v>870839297208.12524</v>
      </c>
      <c r="P24" s="230">
        <f>('Energy Use'!P80-'E-electricity'!P24-'E-Coal'!P24)*'Energy Use 2020'!$Y86</f>
        <v>896627092067.02966</v>
      </c>
      <c r="Q24" s="230">
        <f>('Energy Use'!Q80-'E-electricity'!Q24-'E-Coal'!Q24)*'Energy Use 2020'!$Y86</f>
        <v>924125771133.44495</v>
      </c>
      <c r="R24" s="230">
        <f>('Energy Use'!R80-'E-electricity'!R24-'E-Coal'!R24)*'Energy Use 2020'!$Y86</f>
        <v>952881749624.57019</v>
      </c>
      <c r="S24" s="230">
        <f>('Energy Use'!S80-'E-electricity'!S24-'E-Coal'!S24)*'Energy Use 2020'!$Y86</f>
        <v>982449015620.68164</v>
      </c>
      <c r="T24" s="230">
        <f>('Energy Use'!T80-'E-electricity'!T24-'E-Coal'!T24)*'Energy Use 2020'!$Y86</f>
        <v>1012687804372.6372</v>
      </c>
      <c r="U24" s="230">
        <f>('Energy Use'!U80-'E-electricity'!U24-'E-Coal'!U24)*'Energy Use 2020'!$Y86</f>
        <v>1043513016975.705</v>
      </c>
      <c r="V24" s="230">
        <f>('Energy Use'!V80-'E-electricity'!V24-'E-Coal'!V24)*'Energy Use 2020'!$Y86</f>
        <v>1074828274900.9893</v>
      </c>
      <c r="W24" s="230">
        <f>('Energy Use'!W80-'E-electricity'!W24-'E-Coal'!W24)*'Energy Use 2020'!$Y86</f>
        <v>1106525439099.6589</v>
      </c>
      <c r="X24" s="230">
        <f>('Energy Use'!X80-'E-electricity'!X24-'E-Coal'!X24)*'Energy Use 2020'!$Y86</f>
        <v>1138484229848.3872</v>
      </c>
      <c r="Y24" s="230">
        <f>('Energy Use'!Y80-'E-electricity'!Y24-'E-Coal'!Y24)*'Energy Use 2020'!$Y86</f>
        <v>1170571967218.0894</v>
      </c>
      <c r="Z24" s="230">
        <f>('Energy Use'!Z80-'E-electricity'!Z24-'E-Coal'!Z24)*'Energy Use 2020'!$Y86</f>
        <v>1202643452792.8079</v>
      </c>
      <c r="AA24" s="230">
        <f>('Energy Use'!AA80-'E-electricity'!AA24-'E-Coal'!AA24)*'Energy Use 2020'!$Y86</f>
        <v>1234541013617.1177</v>
      </c>
      <c r="AB24" s="230">
        <f>('Energy Use'!AB80-'E-electricity'!AB24-'E-Coal'!AB24)*'Energy Use 2020'!$Y86</f>
        <v>1266094729229.1897</v>
      </c>
      <c r="AC24" s="230">
        <f>('Energy Use'!AC80-'E-electricity'!AC24-'E-Coal'!AC24)*'Energy Use 2020'!$Y86</f>
        <v>1297122861964.1326</v>
      </c>
      <c r="AD24" s="230">
        <f>('Energy Use'!AD80-'E-electricity'!AD24-'E-Coal'!AD24)*'Energy Use 2020'!$Y86</f>
        <v>1327432509412.8872</v>
      </c>
      <c r="AE24" s="230">
        <f>('Energy Use'!AE80-'E-electricity'!AE24-'E-Coal'!AE24)*'Energy Use 2020'!$Y86</f>
        <v>1356820495927.606</v>
      </c>
      <c r="AF24" s="230">
        <f>('Energy Use'!AF80-'E-electricity'!AF24-'E-Coal'!AF24)*'Energy Use 2020'!$Y86</f>
        <v>1385074517317.5298</v>
      </c>
      <c r="AG24" s="230">
        <f>('Energy Use'!AG80-'E-electricity'!AG24-'E-Coal'!AG24)*'Energy Use 2020'!$Y86</f>
        <v>1411974549338.6902</v>
      </c>
      <c r="AH24" s="230">
        <f>('Energy Use'!AH80-'E-electricity'!AH24-'E-Coal'!AH24)*'Energy Use 2020'!$Y86</f>
        <v>1437294526223.5808</v>
      </c>
      <c r="AI24" s="230">
        <f>('Energy Use'!AI80-'E-electricity'!AI24-'E-Coal'!AI24)*'Energy Use 2020'!$Y86</f>
        <v>1460804290327.0383</v>
      </c>
      <c r="AJ24" s="230">
        <f>('Energy Use'!AJ80-'E-electricity'!AJ24-'E-Coal'!AJ24)*'Energy Use 2020'!$Y86</f>
        <v>1482271808013.2625</v>
      </c>
      <c r="AK24" s="230">
        <f>('Energy Use'!AK80-'E-electricity'!AK24-'E-Coal'!AK24)*'Energy Use 2020'!$Y86</f>
        <v>1501465640241.24</v>
      </c>
      <c r="AL24" s="230">
        <f>('Energy Use'!AL80-'E-electricity'!AL24-'E-Coal'!AL24)*'Energy Use 2020'!$Y86</f>
        <v>1518157649023.3701</v>
      </c>
      <c r="AM24" s="230">
        <f>('Energy Use'!AM80-'E-electricity'!AM24-'E-Coal'!AM24)*'Energy Use 2020'!$Y86</f>
        <v>1532125913174.4758</v>
      </c>
      <c r="AN24" s="230">
        <f>('Energy Use'!AN80-'E-electricity'!AN24-'E-Coal'!AN24)*'Energy Use 2020'!$Y86</f>
        <v>1543157818714.5037</v>
      </c>
      <c r="AO24" s="230">
        <f>('Energy Use'!AO80-'E-electricity'!AO24-'E-Coal'!AO24)*'Energy Use 2020'!$Y86</f>
        <v>1551053281156.5591</v>
      </c>
      <c r="AP24" s="230">
        <f>('Energy Use'!AP80-'E-electricity'!AP24-'E-Coal'!AP24)*'Energy Use 2020'!$Y86</f>
        <v>1555628048955.135</v>
      </c>
      <c r="AQ24" s="230">
        <f>('Energy Use'!AQ80-'E-electricity'!AQ24-'E-Coal'!AQ24)*'Energy Use 2020'!$Y86</f>
        <v>1556197249797.8545</v>
      </c>
      <c r="AR24" s="133">
        <f>VLOOKUP($A24,'Sector Match'!$A$1:$B$43,2,0)</f>
        <v>0</v>
      </c>
    </row>
    <row r="25" spans="1:44" x14ac:dyDescent="0.25">
      <c r="A25" s="74" t="s">
        <v>23</v>
      </c>
      <c r="B25" s="230">
        <f>('Energy Use'!B81-'E-electricity'!B25)*'Energy Use 2019'!$P87</f>
        <v>47223016500</v>
      </c>
      <c r="C25" s="230">
        <f>('Energy Use'!C81-'E-electricity'!C25-'E-Coal'!C25)*'Energy Use 2020'!$Y87</f>
        <v>58334314499.999985</v>
      </c>
      <c r="D25" s="230">
        <f>('Energy Use'!D81-'E-electricity'!D25-'E-Coal'!D25)*'Energy Use 2020'!$Y87</f>
        <v>66233784854.61132</v>
      </c>
      <c r="E25" s="230">
        <f>('Energy Use'!E81-'E-electricity'!E25-'E-Coal'!E25)*'Energy Use 2020'!$Y87</f>
        <v>69187636507.501175</v>
      </c>
      <c r="F25" s="230">
        <f>('Energy Use'!F81-'E-electricity'!F25-'E-Coal'!F25)*'Energy Use 2020'!$Y87</f>
        <v>72898127391.545197</v>
      </c>
      <c r="G25" s="230">
        <f>('Energy Use'!G81-'E-electricity'!G25-'E-Coal'!G25)*'Energy Use 2020'!$Y87</f>
        <v>77293066142.143738</v>
      </c>
      <c r="H25" s="230">
        <f>('Energy Use'!H81-'E-electricity'!H25-'E-Coal'!H25)*'Energy Use 2020'!$Y87</f>
        <v>82707252197.691513</v>
      </c>
      <c r="I25" s="230">
        <f>('Energy Use'!I81-'E-electricity'!I25-'E-Coal'!I25)*'Energy Use 2020'!$Y87</f>
        <v>87704528472.453842</v>
      </c>
      <c r="J25" s="230">
        <f>('Energy Use'!J81-'E-electricity'!J25-'E-Coal'!J25)*'Energy Use 2020'!$Y87</f>
        <v>91971388978.668777</v>
      </c>
      <c r="K25" s="230">
        <f>('Energy Use'!K81-'E-electricity'!K25-'E-Coal'!K25)*'Energy Use 2020'!$Y87</f>
        <v>95499060473.347321</v>
      </c>
      <c r="L25" s="230">
        <f>('Energy Use'!L81-'E-electricity'!L25-'E-Coal'!L25)*'Energy Use 2020'!$Y87</f>
        <v>98316045806.818085</v>
      </c>
      <c r="M25" s="230">
        <f>('Energy Use'!M81-'E-electricity'!M25-'E-Coal'!M25)*'Energy Use 2020'!$Y87</f>
        <v>100482858819.60054</v>
      </c>
      <c r="N25" s="230">
        <f>('Energy Use'!N81-'E-electricity'!N25-'E-Coal'!N25)*'Energy Use 2020'!$Y87</f>
        <v>102091013167.16631</v>
      </c>
      <c r="O25" s="230">
        <f>('Energy Use'!O81-'E-electricity'!O25-'E-Coal'!O25)*'Energy Use 2020'!$Y87</f>
        <v>103226370737.93864</v>
      </c>
      <c r="P25" s="230">
        <f>('Energy Use'!P81-'E-electricity'!P25-'E-Coal'!P25)*'Energy Use 2020'!$Y87</f>
        <v>103992720231.22827</v>
      </c>
      <c r="Q25" s="230">
        <f>('Energy Use'!Q81-'E-electricity'!Q25-'E-Coal'!Q25)*'Energy Use 2020'!$Y87</f>
        <v>104502306443.30191</v>
      </c>
      <c r="R25" s="230">
        <f>('Energy Use'!R81-'E-electricity'!R25-'E-Coal'!R25)*'Energy Use 2020'!$Y87</f>
        <v>104872348073.74147</v>
      </c>
      <c r="S25" s="230">
        <f>('Energy Use'!S81-'E-electricity'!S25-'E-Coal'!S25)*'Energy Use 2020'!$Y87</f>
        <v>105183371347.56512</v>
      </c>
      <c r="T25" s="230">
        <f>('Energy Use'!T81-'E-electricity'!T25-'E-Coal'!T25)*'Energy Use 2020'!$Y87</f>
        <v>105474958127.87233</v>
      </c>
      <c r="U25" s="230">
        <f>('Energy Use'!U81-'E-electricity'!U25-'E-Coal'!U25)*'Energy Use 2020'!$Y87</f>
        <v>105747450998.73589</v>
      </c>
      <c r="V25" s="230">
        <f>('Energy Use'!V81-'E-electricity'!V25-'E-Coal'!V25)*'Energy Use 2020'!$Y87</f>
        <v>106001208335.32045</v>
      </c>
      <c r="W25" s="230">
        <f>('Energy Use'!W81-'E-electricity'!W25-'E-Coal'!W25)*'Energy Use 2020'!$Y87</f>
        <v>106236603531.11858</v>
      </c>
      <c r="X25" s="230">
        <f>('Energy Use'!X81-'E-electricity'!X25-'E-Coal'!X25)*'Energy Use 2020'!$Y87</f>
        <v>106454024227.10365</v>
      </c>
      <c r="Y25" s="230">
        <f>('Energy Use'!Y81-'E-electricity'!Y25-'E-Coal'!Y25)*'Energy Use 2020'!$Y87</f>
        <v>106653871544.69847</v>
      </c>
      <c r="Z25" s="230">
        <f>('Energy Use'!Z81-'E-electricity'!Z25-'E-Coal'!Z25)*'Energy Use 2020'!$Y87</f>
        <v>106836559324.38411</v>
      </c>
      <c r="AA25" s="230">
        <f>('Energy Use'!AA81-'E-electricity'!AA25-'E-Coal'!AA25)*'Energy Use 2020'!$Y87</f>
        <v>107002513371.68929</v>
      </c>
      <c r="AB25" s="230">
        <f>('Energy Use'!AB81-'E-electricity'!AB25-'E-Coal'!AB25)*'Energy Use 2020'!$Y87</f>
        <v>107152170712.21986</v>
      </c>
      <c r="AC25" s="230">
        <f>('Energy Use'!AC81-'E-electricity'!AC25-'E-Coal'!AC25)*'Energy Use 2020'!$Y87</f>
        <v>107285978857.3073</v>
      </c>
      <c r="AD25" s="230">
        <f>('Energy Use'!AD81-'E-electricity'!AD25-'E-Coal'!AD25)*'Energy Use 2020'!$Y87</f>
        <v>107404395081.76685</v>
      </c>
      <c r="AE25" s="230">
        <f>('Energy Use'!AE81-'E-electricity'!AE25-'E-Coal'!AE25)*'Energy Use 2020'!$Y87</f>
        <v>107507885715.17509</v>
      </c>
      <c r="AF25" s="230">
        <f>('Energy Use'!AF81-'E-electricity'!AF25-'E-Coal'!AF25)*'Energy Use 2020'!$Y87</f>
        <v>107596925447.98764</v>
      </c>
      <c r="AG25" s="230">
        <f>('Energy Use'!AG81-'E-electricity'!AG25-'E-Coal'!AG25)*'Energy Use 2020'!$Y87</f>
        <v>107671996653.74106</v>
      </c>
      <c r="AH25" s="230">
        <f>('Energy Use'!AH81-'E-electricity'!AH25-'E-Coal'!AH25)*'Energy Use 2020'!$Y87</f>
        <v>107733588728.48875</v>
      </c>
      <c r="AI25" s="230">
        <f>('Energy Use'!AI81-'E-electricity'!AI25-'E-Coal'!AI25)*'Energy Use 2020'!$Y87</f>
        <v>107782197448.54691</v>
      </c>
      <c r="AJ25" s="230">
        <f>('Energy Use'!AJ81-'E-electricity'!AJ25-'E-Coal'!AJ25)*'Energy Use 2020'!$Y87</f>
        <v>107818324347.53975</v>
      </c>
      <c r="AK25" s="230">
        <f>('Energy Use'!AK81-'E-electricity'!AK25-'E-Coal'!AK25)*'Energy Use 2020'!$Y87</f>
        <v>107842476113.65443</v>
      </c>
      <c r="AL25" s="230">
        <f>('Energy Use'!AL81-'E-electricity'!AL25-'E-Coal'!AL25)*'Energy Use 2020'!$Y87</f>
        <v>107855164007.93687</v>
      </c>
      <c r="AM25" s="230">
        <f>('Energy Use'!AM81-'E-electricity'!AM25-'E-Coal'!AM25)*'Energy Use 2020'!$Y87</f>
        <v>107856903304.3847</v>
      </c>
      <c r="AN25" s="230">
        <f>('Energy Use'!AN81-'E-electricity'!AN25-'E-Coal'!AN25)*'Energy Use 2020'!$Y87</f>
        <v>107848212752.517</v>
      </c>
      <c r="AO25" s="230">
        <f>('Energy Use'!AO81-'E-electricity'!AO25-'E-Coal'!AO25)*'Energy Use 2020'!$Y87</f>
        <v>107829614063.03036</v>
      </c>
      <c r="AP25" s="230">
        <f>('Energy Use'!AP81-'E-electricity'!AP25-'E-Coal'!AP25)*'Energy Use 2020'!$Y87</f>
        <v>107801631417.07794</v>
      </c>
      <c r="AQ25" s="230">
        <f>('Energy Use'!AQ81-'E-electricity'!AQ25-'E-Coal'!AQ25)*'Energy Use 2020'!$Y87</f>
        <v>107728809433.37122</v>
      </c>
      <c r="AR25" s="133" t="str">
        <f>VLOOKUP($A25,'Sector Match'!$A$1:$B$43,2,0)</f>
        <v>chemicals 20</v>
      </c>
    </row>
    <row r="26" spans="1:44" x14ac:dyDescent="0.25">
      <c r="A26" s="74" t="s">
        <v>24</v>
      </c>
      <c r="B26" s="230">
        <f>('Energy Use'!B82-'E-electricity'!B26)*'Energy Use 2019'!$P88</f>
        <v>2238926547000</v>
      </c>
      <c r="C26" s="230">
        <f>('Energy Use'!C82-'E-electricity'!C26-'E-Coal'!C26)*'Energy Use 2020'!$Y88</f>
        <v>2552820715500</v>
      </c>
      <c r="D26" s="230">
        <f>('Energy Use'!D82-'E-electricity'!D26-'E-Coal'!D26)*'Energy Use 2020'!$Y88</f>
        <v>2602551774695.9478</v>
      </c>
      <c r="E26" s="230">
        <f>('Energy Use'!E82-'E-electricity'!E26-'E-Coal'!E26)*'Energy Use 2020'!$Y88</f>
        <v>2873239577741.9907</v>
      </c>
      <c r="F26" s="230">
        <f>('Energy Use'!F82-'E-electricity'!F26-'E-Coal'!F26)*'Energy Use 2020'!$Y88</f>
        <v>2959557714803.4712</v>
      </c>
      <c r="G26" s="230">
        <f>('Energy Use'!G82-'E-electricity'!G26-'E-Coal'!G26)*'Energy Use 2020'!$Y88</f>
        <v>3048660472926.7031</v>
      </c>
      <c r="H26" s="230">
        <f>('Energy Use'!H82-'E-electricity'!H26-'E-Coal'!H26)*'Energy Use 2020'!$Y88</f>
        <v>3159392864720.1279</v>
      </c>
      <c r="I26" s="230">
        <f>('Energy Use'!I82-'E-electricity'!I26-'E-Coal'!I26)*'Energy Use 2020'!$Y88</f>
        <v>3257755773891.9458</v>
      </c>
      <c r="J26" s="230">
        <f>('Energy Use'!J82-'E-electricity'!J26-'E-Coal'!J26)*'Energy Use 2020'!$Y88</f>
        <v>3337718607183.4771</v>
      </c>
      <c r="K26" s="230">
        <f>('Energy Use'!K82-'E-electricity'!K26-'E-Coal'!K26)*'Energy Use 2020'!$Y88</f>
        <v>3398003933278.6035</v>
      </c>
      <c r="L26" s="230">
        <f>('Energy Use'!L82-'E-electricity'!L26-'E-Coal'!L26)*'Energy Use 2020'!$Y88</f>
        <v>3437697384183.0708</v>
      </c>
      <c r="M26" s="230">
        <f>('Energy Use'!M82-'E-electricity'!M26-'E-Coal'!M26)*'Energy Use 2020'!$Y88</f>
        <v>3456269997563.0117</v>
      </c>
      <c r="N26" s="230">
        <f>('Energy Use'!N82-'E-electricity'!N26-'E-Coal'!N26)*'Energy Use 2020'!$Y88</f>
        <v>3461043867159.0703</v>
      </c>
      <c r="O26" s="230">
        <f>('Energy Use'!O82-'E-electricity'!O26-'E-Coal'!O26)*'Energy Use 2020'!$Y88</f>
        <v>3448910012429.314</v>
      </c>
      <c r="P26" s="230">
        <f>('Energy Use'!P82-'E-electricity'!P26-'E-Coal'!P26)*'Energy Use 2020'!$Y88</f>
        <v>3424312920896.4478</v>
      </c>
      <c r="Q26" s="230">
        <f>('Energy Use'!Q82-'E-electricity'!Q26-'E-Coal'!Q26)*'Energy Use 2020'!$Y88</f>
        <v>3391746237612.5391</v>
      </c>
      <c r="R26" s="230">
        <f>('Energy Use'!R82-'E-electricity'!R26-'E-Coal'!R26)*'Energy Use 2020'!$Y88</f>
        <v>3355622417858.3501</v>
      </c>
      <c r="S26" s="230">
        <f>('Energy Use'!S82-'E-electricity'!S26-'E-Coal'!S26)*'Energy Use 2020'!$Y88</f>
        <v>3325790920103.5879</v>
      </c>
      <c r="T26" s="230">
        <f>('Energy Use'!T82-'E-electricity'!T26-'E-Coal'!T26)*'Energy Use 2020'!$Y88</f>
        <v>3296628388650.4272</v>
      </c>
      <c r="U26" s="230">
        <f>('Energy Use'!U82-'E-electricity'!U26-'E-Coal'!U26)*'Energy Use 2020'!$Y88</f>
        <v>3268153181829.3506</v>
      </c>
      <c r="V26" s="230">
        <f>('Energy Use'!V82-'E-electricity'!V26-'E-Coal'!V26)*'Energy Use 2020'!$Y88</f>
        <v>3240382942611.1729</v>
      </c>
      <c r="W26" s="230">
        <f>('Energy Use'!W82-'E-electricity'!W26-'E-Coal'!W26)*'Energy Use 2020'!$Y88</f>
        <v>3213334654308.1948</v>
      </c>
      <c r="X26" s="230">
        <f>('Energy Use'!X82-'E-electricity'!X26-'E-Coal'!X26)*'Energy Use 2020'!$Y88</f>
        <v>3187024696984.4531</v>
      </c>
      <c r="Y26" s="230">
        <f>('Energy Use'!Y82-'E-electricity'!Y26-'E-Coal'!Y26)*'Energy Use 2020'!$Y88</f>
        <v>3161468904527.7891</v>
      </c>
      <c r="Z26" s="230">
        <f>('Energy Use'!Z82-'E-electricity'!Z26-'E-Coal'!Z26)*'Energy Use 2020'!$Y88</f>
        <v>3136682622348.9399</v>
      </c>
      <c r="AA26" s="230">
        <f>('Energy Use'!AA82-'E-electricity'!AA26-'E-Coal'!AA26)*'Energy Use 2020'!$Y88</f>
        <v>3112680765685.3584</v>
      </c>
      <c r="AB26" s="230">
        <f>('Energy Use'!AB82-'E-electricity'!AB26-'E-Coal'!AB26)*'Energy Use 2020'!$Y88</f>
        <v>3089477878500.0439</v>
      </c>
      <c r="AC26" s="230">
        <f>('Energy Use'!AC82-'E-electricity'!AC26-'E-Coal'!AC26)*'Energy Use 2020'!$Y88</f>
        <v>3067088192978.0957</v>
      </c>
      <c r="AD26" s="230">
        <f>('Energy Use'!AD82-'E-electricity'!AD26-'E-Coal'!AD26)*'Energy Use 2020'!$Y88</f>
        <v>3045525689636.543</v>
      </c>
      <c r="AE26" s="230">
        <f>('Energy Use'!AE82-'E-electricity'!AE26-'E-Coal'!AE26)*'Energy Use 2020'!$Y88</f>
        <v>3024804158075.6304</v>
      </c>
      <c r="AF26" s="230">
        <f>('Energy Use'!AF82-'E-electricity'!AF26-'E-Coal'!AF26)*'Energy Use 2020'!$Y88</f>
        <v>3004937258412.582</v>
      </c>
      <c r="AG26" s="230">
        <f>('Energy Use'!AG82-'E-electricity'!AG26-'E-Coal'!AG26)*'Energy Use 2020'!$Y88</f>
        <v>2985938583451.8955</v>
      </c>
      <c r="AH26" s="230">
        <f>('Energy Use'!AH82-'E-electricity'!AH26-'E-Coal'!AH26)*'Energy Use 2020'!$Y88</f>
        <v>2967821721659.3931</v>
      </c>
      <c r="AI26" s="230">
        <f>('Energy Use'!AI82-'E-electricity'!AI26-'E-Coal'!AI26)*'Energy Use 2020'!$Y88</f>
        <v>2950600321020.7964</v>
      </c>
      <c r="AJ26" s="230">
        <f>('Energy Use'!AJ82-'E-electricity'!AJ26-'E-Coal'!AJ26)*'Energy Use 2020'!$Y88</f>
        <v>2934288153879.1382</v>
      </c>
      <c r="AK26" s="230">
        <f>('Energy Use'!AK82-'E-electricity'!AK26-'E-Coal'!AK26)*'Energy Use 2020'!$Y88</f>
        <v>2918899182859.5283</v>
      </c>
      <c r="AL26" s="230">
        <f>('Energy Use'!AL82-'E-electricity'!AL26-'E-Coal'!AL26)*'Energy Use 2020'!$Y88</f>
        <v>2904447628004.2744</v>
      </c>
      <c r="AM26" s="230">
        <f>('Energy Use'!AM82-'E-electricity'!AM26-'E-Coal'!AM26)*'Energy Use 2020'!$Y88</f>
        <v>2890948035256.3369</v>
      </c>
      <c r="AN26" s="230">
        <f>('Energy Use'!AN82-'E-electricity'!AN26-'E-Coal'!AN26)*'Energy Use 2020'!$Y88</f>
        <v>2878415346444.644</v>
      </c>
      <c r="AO26" s="230">
        <f>('Energy Use'!AO82-'E-electricity'!AO26-'E-Coal'!AO26)*'Energy Use 2020'!$Y88</f>
        <v>2866864970940.9453</v>
      </c>
      <c r="AP26" s="230">
        <f>('Energy Use'!AP82-'E-electricity'!AP26-'E-Coal'!AP26)*'Energy Use 2020'!$Y88</f>
        <v>2856312859174.8945</v>
      </c>
      <c r="AQ26" s="230">
        <f>('Energy Use'!AQ82-'E-electricity'!AQ26-'E-Coal'!AQ26)*'Energy Use 2020'!$Y88</f>
        <v>2845822449378.6162</v>
      </c>
      <c r="AR26" s="133" t="str">
        <f>VLOOKUP($A26,'Sector Match'!$A$1:$B$43,2,0)</f>
        <v>rubber and plastic products 22</v>
      </c>
    </row>
    <row r="27" spans="1:44" x14ac:dyDescent="0.25">
      <c r="A27" s="74" t="s">
        <v>25</v>
      </c>
      <c r="B27" s="230">
        <f>('Energy Use'!B83-'E-electricity'!B27)*'Energy Use 2019'!$P89</f>
        <v>110237965282500</v>
      </c>
      <c r="C27" s="230">
        <f>('Energy Use'!C83-'E-electricity'!C27-'E-Coal'!C27)*'Energy Use 2020'!$Y89</f>
        <v>114829709181000</v>
      </c>
      <c r="D27" s="230">
        <f>('Energy Use'!D83-'E-electricity'!D27-'E-Coal'!D27)*'Energy Use 2020'!$Y89</f>
        <v>139399481405773.78</v>
      </c>
      <c r="E27" s="230">
        <f>('Energy Use'!E83-'E-electricity'!E27-'E-Coal'!E27)*'Energy Use 2020'!$Y89</f>
        <v>144628115509316.31</v>
      </c>
      <c r="F27" s="230">
        <f>('Energy Use'!F83-'E-electricity'!F27-'E-Coal'!F27)*'Energy Use 2020'!$Y89</f>
        <v>154896806168718.59</v>
      </c>
      <c r="G27" s="230">
        <f>('Energy Use'!G83-'E-electricity'!G27-'E-Coal'!G27)*'Energy Use 2020'!$Y89</f>
        <v>160224000599071.03</v>
      </c>
      <c r="H27" s="230">
        <f>('Energy Use'!H83-'E-electricity'!H27-'E-Coal'!H27)*'Energy Use 2020'!$Y89</f>
        <v>164708798509963.72</v>
      </c>
      <c r="I27" s="230">
        <f>('Energy Use'!I83-'E-electricity'!I27-'E-Coal'!I27)*'Energy Use 2020'!$Y89</f>
        <v>167557262763784.53</v>
      </c>
      <c r="J27" s="230">
        <f>('Energy Use'!J83-'E-electricity'!J27-'E-Coal'!J27)*'Energy Use 2020'!$Y89</f>
        <v>170423401878627.75</v>
      </c>
      <c r="K27" s="230">
        <f>('Energy Use'!K83-'E-electricity'!K27-'E-Coal'!K27)*'Energy Use 2020'!$Y89</f>
        <v>173307166124146.44</v>
      </c>
      <c r="L27" s="230">
        <f>('Energy Use'!L83-'E-electricity'!L27-'E-Coal'!L27)*'Energy Use 2020'!$Y89</f>
        <v>176208505802743.69</v>
      </c>
      <c r="M27" s="230">
        <f>('Energy Use'!M83-'E-electricity'!M27-'E-Coal'!M27)*'Energy Use 2020'!$Y89</f>
        <v>179127371249573.06</v>
      </c>
      <c r="N27" s="230">
        <f>('Energy Use'!N83-'E-electricity'!N27-'E-Coal'!N27)*'Energy Use 2020'!$Y89</f>
        <v>177642749498705.72</v>
      </c>
      <c r="O27" s="230">
        <f>('Energy Use'!O83-'E-electricity'!O27-'E-Coal'!O27)*'Energy Use 2020'!$Y89</f>
        <v>176145049814643.53</v>
      </c>
      <c r="P27" s="230">
        <f>('Energy Use'!P83-'E-electricity'!P27-'E-Coal'!P27)*'Energy Use 2020'!$Y89</f>
        <v>174634295266527.97</v>
      </c>
      <c r="Q27" s="230">
        <f>('Energy Use'!Q83-'E-electricity'!Q27-'E-Coal'!Q27)*'Energy Use 2020'!$Y89</f>
        <v>173110508913362.97</v>
      </c>
      <c r="R27" s="230">
        <f>('Energy Use'!R83-'E-electricity'!R27-'E-Coal'!R27)*'Energy Use 2020'!$Y89</f>
        <v>171573713804014.22</v>
      </c>
      <c r="S27" s="230">
        <f>('Energy Use'!S83-'E-electricity'!S27-'E-Coal'!S27)*'Energy Use 2020'!$Y89</f>
        <v>168676786178328.91</v>
      </c>
      <c r="T27" s="230">
        <f>('Energy Use'!T83-'E-electricity'!T27-'E-Coal'!T27)*'Energy Use 2020'!$Y89</f>
        <v>165778396788640.13</v>
      </c>
      <c r="U27" s="230">
        <f>('Energy Use'!U83-'E-electricity'!U27-'E-Coal'!U27)*'Energy Use 2020'!$Y89</f>
        <v>162878547744173.13</v>
      </c>
      <c r="V27" s="230">
        <f>('Energy Use'!V83-'E-electricity'!V27-'E-Coal'!V27)*'Energy Use 2020'!$Y89</f>
        <v>159977241153759.81</v>
      </c>
      <c r="W27" s="230">
        <f>('Energy Use'!W83-'E-electricity'!W27-'E-Coal'!W27)*'Energy Use 2020'!$Y89</f>
        <v>157074479125838.66</v>
      </c>
      <c r="X27" s="230">
        <f>('Energy Use'!X83-'E-electricity'!X27-'E-Coal'!X27)*'Energy Use 2020'!$Y89</f>
        <v>153077550124280.56</v>
      </c>
      <c r="Y27" s="230">
        <f>('Energy Use'!Y83-'E-electricity'!Y27-'E-Coal'!Y27)*'Energy Use 2020'!$Y89</f>
        <v>149078644790359.53</v>
      </c>
      <c r="Z27" s="230">
        <f>('Energy Use'!Z83-'E-electricity'!Z27-'E-Coal'!Z27)*'Energy Use 2020'!$Y89</f>
        <v>145077766012057.59</v>
      </c>
      <c r="AA27" s="230">
        <f>('Energy Use'!AA83-'E-electricity'!AA27-'E-Coal'!AA27)*'Energy Use 2020'!$Y89</f>
        <v>141074916676817.38</v>
      </c>
      <c r="AB27" s="230">
        <f>('Energy Use'!AB83-'E-electricity'!AB27-'E-Coal'!AB27)*'Energy Use 2020'!$Y89</f>
        <v>137070099671542.17</v>
      </c>
      <c r="AC27" s="230">
        <f>('Energy Use'!AC83-'E-electricity'!AC27-'E-Coal'!AC27)*'Energy Use 2020'!$Y89</f>
        <v>133983729522873.45</v>
      </c>
      <c r="AD27" s="230">
        <f>('Energy Use'!AD83-'E-electricity'!AD27-'E-Coal'!AD27)*'Energy Use 2020'!$Y89</f>
        <v>130895837067560.84</v>
      </c>
      <c r="AE27" s="230">
        <f>('Energy Use'!AE83-'E-electricity'!AE27-'E-Coal'!AE27)*'Energy Use 2020'!$Y89</f>
        <v>127806424534520.56</v>
      </c>
      <c r="AF27" s="230">
        <f>('Energy Use'!AF83-'E-electricity'!AF27-'E-Coal'!AF27)*'Energy Use 2020'!$Y89</f>
        <v>124715494152252.45</v>
      </c>
      <c r="AG27" s="230">
        <f>('Energy Use'!AG83-'E-electricity'!AG27-'E-Coal'!AG27)*'Energy Use 2020'!$Y89</f>
        <v>121623048148839.67</v>
      </c>
      <c r="AH27" s="230">
        <f>('Energy Use'!AH83-'E-electricity'!AH27-'E-Coal'!AH27)*'Energy Use 2020'!$Y89</f>
        <v>119773633219872.83</v>
      </c>
      <c r="AI27" s="230">
        <f>('Energy Use'!AI83-'E-electricity'!AI27-'E-Coal'!AI27)*'Energy Use 2020'!$Y89</f>
        <v>117923297861141.98</v>
      </c>
      <c r="AJ27" s="230">
        <f>('Energy Use'!AJ83-'E-electricity'!AJ27-'E-Coal'!AJ27)*'Energy Use 2020'!$Y89</f>
        <v>116072043413643.88</v>
      </c>
      <c r="AK27" s="230">
        <f>('Energy Use'!AK83-'E-electricity'!AK27-'E-Coal'!AK27)*'Energy Use 2020'!$Y89</f>
        <v>114219871218124.44</v>
      </c>
      <c r="AL27" s="230">
        <f>('Energy Use'!AL83-'E-electricity'!AL27-'E-Coal'!AL27)*'Energy Use 2020'!$Y89</f>
        <v>112366782615079.33</v>
      </c>
      <c r="AM27" s="230">
        <f>('Energy Use'!AM83-'E-electricity'!AM27-'E-Coal'!AM27)*'Energy Use 2020'!$Y89</f>
        <v>111454414698332.56</v>
      </c>
      <c r="AN27" s="230">
        <f>('Energy Use'!AN83-'E-electricity'!AN27-'E-Coal'!AN27)*'Energy Use 2020'!$Y89</f>
        <v>110541577252333.56</v>
      </c>
      <c r="AO27" s="230">
        <f>('Energy Use'!AO83-'E-electricity'!AO27-'E-Coal'!AO27)*'Energy Use 2020'!$Y89</f>
        <v>109628270947855.69</v>
      </c>
      <c r="AP27" s="230">
        <f>('Energy Use'!AP83-'E-electricity'!AP27-'E-Coal'!AP27)*'Energy Use 2020'!$Y89</f>
        <v>108714496455547.27</v>
      </c>
      <c r="AQ27" s="230">
        <f>('Energy Use'!AQ83-'E-electricity'!AQ27-'E-Coal'!AQ27)*'Energy Use 2020'!$Y89</f>
        <v>107763129324153.19</v>
      </c>
      <c r="AR27" s="133" t="str">
        <f>VLOOKUP($A27,'Sector Match'!$A$1:$B$43,2,0)</f>
        <v>cement and other nonmetallic minerals 239</v>
      </c>
    </row>
    <row r="28" spans="1:44" x14ac:dyDescent="0.25">
      <c r="A28" s="74" t="s">
        <v>26</v>
      </c>
      <c r="B28" s="230">
        <f>('Energy Use'!B84-'E-electricity'!B28)*'Energy Use 2019'!$P90</f>
        <v>3850392540291000</v>
      </c>
      <c r="C28" s="230">
        <f>('Energy Use'!C84-'E-electricity'!C28-'E-Coal'!C28)*'Energy Use 2020'!$Y90</f>
        <v>4019548163218500</v>
      </c>
      <c r="D28" s="230">
        <f>('Energy Use'!D84-'E-electricity'!D28-'E-Coal'!D28)*'Energy Use 2020'!$Y90</f>
        <v>4708498458873691</v>
      </c>
      <c r="E28" s="230">
        <f>('Energy Use'!E84-'E-electricity'!E28-'E-Coal'!E28)*'Energy Use 2020'!$Y90</f>
        <v>5029290448583560</v>
      </c>
      <c r="F28" s="230">
        <f>('Energy Use'!F84-'E-electricity'!F28-'E-Coal'!F28)*'Energy Use 2020'!$Y90</f>
        <v>5525048330978969</v>
      </c>
      <c r="G28" s="230">
        <f>('Energy Use'!G84-'E-electricity'!G28-'E-Coal'!G28)*'Energy Use 2020'!$Y90</f>
        <v>5851651244211946</v>
      </c>
      <c r="H28" s="230">
        <f>('Energy Use'!H84-'E-electricity'!H28-'E-Coal'!H28)*'Energy Use 2020'!$Y90</f>
        <v>6160754286828266</v>
      </c>
      <c r="I28" s="230">
        <f>('Energy Use'!I84-'E-electricity'!I28-'E-Coal'!I28)*'Energy Use 2020'!$Y90</f>
        <v>6317513675781275</v>
      </c>
      <c r="J28" s="230">
        <f>('Energy Use'!J84-'E-electricity'!J28-'E-Coal'!J28)*'Energy Use 2020'!$Y90</f>
        <v>6475110835101602</v>
      </c>
      <c r="K28" s="230">
        <f>('Energy Use'!K84-'E-electricity'!K28-'E-Coal'!K28)*'Energy Use 2020'!$Y90</f>
        <v>6633544151284916</v>
      </c>
      <c r="L28" s="230">
        <f>('Energy Use'!L84-'E-electricity'!L28-'E-Coal'!L28)*'Energy Use 2020'!$Y90</f>
        <v>6792812011664146</v>
      </c>
      <c r="M28" s="230">
        <f>('Energy Use'!M84-'E-electricity'!M28-'E-Coal'!M28)*'Energy Use 2020'!$Y90</f>
        <v>6952912804409472</v>
      </c>
      <c r="N28" s="230">
        <f>('Energy Use'!N84-'E-electricity'!N28-'E-Coal'!N28)*'Energy Use 2020'!$Y90</f>
        <v>6977764529509272</v>
      </c>
      <c r="O28" s="230">
        <f>('Energy Use'!O84-'E-electricity'!O28-'E-Coal'!O28)*'Energy Use 2020'!$Y90</f>
        <v>7002645970497937</v>
      </c>
      <c r="P28" s="230">
        <f>('Energy Use'!P84-'E-electricity'!P28-'E-Coal'!P28)*'Energy Use 2020'!$Y90</f>
        <v>7027557075893173</v>
      </c>
      <c r="Q28" s="230">
        <f>('Energy Use'!Q84-'E-electricity'!Q28-'E-Coal'!Q28)*'Energy Use 2020'!$Y90</f>
        <v>7052497794232196</v>
      </c>
      <c r="R28" s="230">
        <f>('Energy Use'!R84-'E-electricity'!R28-'E-Coal'!R28)*'Energy Use 2020'!$Y90</f>
        <v>7077468074071729</v>
      </c>
      <c r="S28" s="230">
        <f>('Energy Use'!S84-'E-electricity'!S28-'E-Coal'!S28)*'Energy Use 2020'!$Y90</f>
        <v>6998446307897737</v>
      </c>
      <c r="T28" s="230">
        <f>('Energy Use'!T84-'E-electricity'!T28-'E-Coal'!T28)*'Energy Use 2020'!$Y90</f>
        <v>6919394191578877</v>
      </c>
      <c r="U28" s="230">
        <f>('Energy Use'!U84-'E-electricity'!U28-'E-Coal'!U28)*'Energy Use 2020'!$Y90</f>
        <v>6840311750952838</v>
      </c>
      <c r="V28" s="230">
        <f>('Energy Use'!V84-'E-electricity'!V28-'E-Coal'!V28)*'Energy Use 2020'!$Y90</f>
        <v>6761199011853063</v>
      </c>
      <c r="W28" s="230">
        <f>('Energy Use'!W84-'E-electricity'!W28-'E-Coal'!W28)*'Energy Use 2020'!$Y90</f>
        <v>6682056000108756</v>
      </c>
      <c r="X28" s="230">
        <f>('Energy Use'!X84-'E-electricity'!X28-'E-Coal'!X28)*'Energy Use 2020'!$Y90</f>
        <v>6532532392700416</v>
      </c>
      <c r="Y28" s="230">
        <f>('Energy Use'!Y84-'E-electricity'!Y28-'E-Coal'!Y28)*'Energy Use 2020'!$Y90</f>
        <v>6382952744774535</v>
      </c>
      <c r="Z28" s="230">
        <f>('Energy Use'!Z84-'E-electricity'!Z28-'E-Coal'!Z28)*'Energy Use 2020'!$Y90</f>
        <v>6233317104659888</v>
      </c>
      <c r="AA28" s="230">
        <f>('Energy Use'!AA84-'E-electricity'!AA28-'E-Coal'!AA28)*'Energy Use 2020'!$Y90</f>
        <v>6083625520677294</v>
      </c>
      <c r="AB28" s="230">
        <f>('Energy Use'!AB84-'E-electricity'!AB28-'E-Coal'!AB28)*'Energy Use 2020'!$Y90</f>
        <v>5933878041139626</v>
      </c>
      <c r="AC28" s="230">
        <f>('Energy Use'!AC84-'E-electricity'!AC28-'E-Coal'!AC28)*'Energy Use 2020'!$Y90</f>
        <v>5784074714351798</v>
      </c>
      <c r="AD28" s="230">
        <f>('Energy Use'!AD84-'E-electricity'!AD28-'E-Coal'!AD28)*'Energy Use 2020'!$Y90</f>
        <v>5634215588610777</v>
      </c>
      <c r="AE28" s="230">
        <f>('Energy Use'!AE84-'E-electricity'!AE28-'E-Coal'!AE28)*'Energy Use 2020'!$Y90</f>
        <v>5484300712205572</v>
      </c>
      <c r="AF28" s="230">
        <f>('Energy Use'!AF84-'E-electricity'!AF28-'E-Coal'!AF28)*'Energy Use 2020'!$Y90</f>
        <v>5334330133417239</v>
      </c>
      <c r="AG28" s="230">
        <f>('Energy Use'!AG84-'E-electricity'!AG28-'E-Coal'!AG28)*'Energy Use 2020'!$Y90</f>
        <v>5184303900518890</v>
      </c>
      <c r="AH28" s="230">
        <f>('Energy Use'!AH84-'E-electricity'!AH28-'E-Coal'!AH28)*'Energy Use 2020'!$Y90</f>
        <v>5054358950022771</v>
      </c>
      <c r="AI28" s="230">
        <f>('Energy Use'!AI84-'E-electricity'!AI28-'E-Coal'!AI28)*'Energy Use 2020'!$Y90</f>
        <v>4924365776087628</v>
      </c>
      <c r="AJ28" s="230">
        <f>('Energy Use'!AJ84-'E-electricity'!AJ28-'E-Coal'!AJ28)*'Energy Use 2020'!$Y90</f>
        <v>4794324420538570</v>
      </c>
      <c r="AK28" s="230">
        <f>('Energy Use'!AK84-'E-electricity'!AK28-'E-Coal'!AK28)*'Energy Use 2020'!$Y90</f>
        <v>4664234925193823</v>
      </c>
      <c r="AL28" s="230">
        <f>('Energy Use'!AL84-'E-electricity'!AL28-'E-Coal'!AL28)*'Energy Use 2020'!$Y90</f>
        <v>4534097331864717</v>
      </c>
      <c r="AM28" s="230">
        <f>('Energy Use'!AM84-'E-electricity'!AM28-'E-Coal'!AM28)*'Energy Use 2020'!$Y90</f>
        <v>4397330253014835</v>
      </c>
      <c r="AN28" s="230">
        <f>('Energy Use'!AN84-'E-electricity'!AN28-'E-Coal'!AN28)*'Energy Use 2020'!$Y90</f>
        <v>4260512771898685.5</v>
      </c>
      <c r="AO28" s="230">
        <f>('Energy Use'!AO84-'E-electricity'!AO28-'E-Coal'!AO28)*'Energy Use 2020'!$Y90</f>
        <v>4123644932403345.5</v>
      </c>
      <c r="AP28" s="230">
        <f>('Energy Use'!AP84-'E-electricity'!AP28-'E-Coal'!AP28)*'Energy Use 2020'!$Y90</f>
        <v>3986726778408651</v>
      </c>
      <c r="AQ28" s="230">
        <f>('Energy Use'!AQ84-'E-electricity'!AQ28-'E-Coal'!AQ28)*'Energy Use 2020'!$Y90</f>
        <v>3848459599206702</v>
      </c>
      <c r="AR28" s="133" t="str">
        <f>VLOOKUP($A28,'Sector Match'!$A$1:$B$43,2,0)</f>
        <v>iron and steel 241</v>
      </c>
    </row>
    <row r="29" spans="1:44" x14ac:dyDescent="0.25">
      <c r="A29" s="74" t="s">
        <v>27</v>
      </c>
      <c r="B29" s="230">
        <f>('Energy Use'!B85-'E-electricity'!B29)*'Energy Use 2019'!$P91</f>
        <v>76881848686500.031</v>
      </c>
      <c r="C29" s="230">
        <f>('Energy Use'!C85-'E-electricity'!C29-'E-Coal'!C29)*'Energy Use 2020'!$Y91</f>
        <v>74504030914500</v>
      </c>
      <c r="D29" s="230">
        <f>('Energy Use'!D85-'E-electricity'!D29-'E-Coal'!D29)*'Energy Use 2020'!$Y91</f>
        <v>79090889879772.031</v>
      </c>
      <c r="E29" s="230">
        <f>('Energy Use'!E85-'E-electricity'!E29-'E-Coal'!E29)*'Energy Use 2020'!$Y91</f>
        <v>92243775043183.391</v>
      </c>
      <c r="F29" s="230">
        <f>('Energy Use'!F85-'E-electricity'!F29-'E-Coal'!F29)*'Energy Use 2020'!$Y91</f>
        <v>102639703345796.56</v>
      </c>
      <c r="G29" s="230">
        <f>('Energy Use'!G85-'E-electricity'!G29-'E-Coal'!G29)*'Energy Use 2020'!$Y91</f>
        <v>110190686175491.98</v>
      </c>
      <c r="H29" s="230">
        <f>('Energy Use'!H85-'E-electricity'!H29-'E-Coal'!H29)*'Energy Use 2020'!$Y91</f>
        <v>117527945010496.08</v>
      </c>
      <c r="I29" s="230">
        <f>('Energy Use'!I85-'E-electricity'!I29-'E-Coal'!I29)*'Energy Use 2020'!$Y91</f>
        <v>123277204074201.09</v>
      </c>
      <c r="J29" s="230">
        <f>('Energy Use'!J85-'E-electricity'!J29-'E-Coal'!J29)*'Energy Use 2020'!$Y91</f>
        <v>128991853250373.09</v>
      </c>
      <c r="K29" s="230">
        <f>('Energy Use'!K85-'E-electricity'!K29-'E-Coal'!K29)*'Energy Use 2020'!$Y91</f>
        <v>134671612935947.78</v>
      </c>
      <c r="L29" s="230">
        <f>('Energy Use'!L85-'E-electricity'!L29-'E-Coal'!L29)*'Energy Use 2020'!$Y91</f>
        <v>140316203888249.81</v>
      </c>
      <c r="M29" s="230">
        <f>('Energy Use'!M85-'E-electricity'!M29-'E-Coal'!M29)*'Energy Use 2020'!$Y91</f>
        <v>145925347224992.78</v>
      </c>
      <c r="N29" s="230">
        <f>('Energy Use'!N85-'E-electricity'!N29-'E-Coal'!N29)*'Energy Use 2020'!$Y91</f>
        <v>148865042108819.16</v>
      </c>
      <c r="O29" s="230">
        <f>('Energy Use'!O85-'E-electricity'!O29-'E-Coal'!O29)*'Energy Use 2020'!$Y91</f>
        <v>151790694854909.75</v>
      </c>
      <c r="P29" s="230">
        <f>('Energy Use'!P85-'E-electricity'!P29-'E-Coal'!P29)*'Energy Use 2020'!$Y91</f>
        <v>154702231959824.22</v>
      </c>
      <c r="Q29" s="230">
        <f>('Energy Use'!Q85-'E-electricity'!Q29-'E-Coal'!Q29)*'Energy Use 2020'!$Y91</f>
        <v>157599579983541.88</v>
      </c>
      <c r="R29" s="230">
        <f>('Energy Use'!R85-'E-electricity'!R29-'E-Coal'!R29)*'Energy Use 2020'!$Y91</f>
        <v>160482665549461.69</v>
      </c>
      <c r="S29" s="230">
        <f>('Energy Use'!S85-'E-electricity'!S29-'E-Coal'!S29)*'Energy Use 2020'!$Y91</f>
        <v>161147744767305</v>
      </c>
      <c r="T29" s="230">
        <f>('Energy Use'!T85-'E-electricity'!T29-'E-Coal'!T29)*'Energy Use 2020'!$Y91</f>
        <v>161809549514479.75</v>
      </c>
      <c r="U29" s="230">
        <f>('Energy Use'!U85-'E-electricity'!U29-'E-Coal'!U29)*'Energy Use 2020'!$Y91</f>
        <v>162468078478918.78</v>
      </c>
      <c r="V29" s="230">
        <f>('Energy Use'!V85-'E-electricity'!V29-'E-Coal'!V29)*'Energy Use 2020'!$Y91</f>
        <v>163123330349060.78</v>
      </c>
      <c r="W29" s="230">
        <f>('Energy Use'!W85-'E-electricity'!W29-'E-Coal'!W29)*'Energy Use 2020'!$Y91</f>
        <v>163775303813849.91</v>
      </c>
      <c r="X29" s="230">
        <f>('Energy Use'!X85-'E-electricity'!X29-'E-Coal'!X29)*'Energy Use 2020'!$Y91</f>
        <v>163084928281081.38</v>
      </c>
      <c r="Y29" s="230">
        <f>('Energy Use'!Y85-'E-electricity'!Y29-'E-Coal'!Y29)*'Energy Use 2020'!$Y91</f>
        <v>162395882956296.19</v>
      </c>
      <c r="Z29" s="230">
        <f>('Energy Use'!Z85-'E-electricity'!Z29-'E-Coal'!Z29)*'Energy Use 2020'!$Y91</f>
        <v>161708168447251.19</v>
      </c>
      <c r="AA29" s="230">
        <f>('Energy Use'!AA85-'E-electricity'!AA29-'E-Coal'!AA29)*'Energy Use 2020'!$Y91</f>
        <v>161021785361481</v>
      </c>
      <c r="AB29" s="230">
        <f>('Energy Use'!AB85-'E-electricity'!AB29-'E-Coal'!AB29)*'Energy Use 2020'!$Y91</f>
        <v>160336734306297.78</v>
      </c>
      <c r="AC29" s="230">
        <f>('Energy Use'!AC85-'E-electricity'!AC29-'E-Coal'!AC29)*'Energy Use 2020'!$Y91</f>
        <v>157920054769749.59</v>
      </c>
      <c r="AD29" s="230">
        <f>('Energy Use'!AD85-'E-electricity'!AD29-'E-Coal'!AD29)*'Energy Use 2020'!$Y91</f>
        <v>155510736310757.31</v>
      </c>
      <c r="AE29" s="230">
        <f>('Energy Use'!AE85-'E-electricity'!AE29-'E-Coal'!AE29)*'Energy Use 2020'!$Y91</f>
        <v>153108782035236.63</v>
      </c>
      <c r="AF29" s="230">
        <f>('Energy Use'!AF85-'E-electricity'!AF29-'E-Coal'!AF29)*'Energy Use 2020'!$Y91</f>
        <v>150714195047931.34</v>
      </c>
      <c r="AG29" s="230">
        <f>('Energy Use'!AG85-'E-electricity'!AG29-'E-Coal'!AG29)*'Energy Use 2020'!$Y91</f>
        <v>148326978452412.06</v>
      </c>
      <c r="AH29" s="230">
        <f>('Energy Use'!AH85-'E-electricity'!AH29-'E-Coal'!AH29)*'Energy Use 2020'!$Y91</f>
        <v>144658722945086.78</v>
      </c>
      <c r="AI29" s="230">
        <f>('Energy Use'!AI85-'E-electricity'!AI29-'E-Coal'!AI29)*'Energy Use 2020'!$Y91</f>
        <v>141002371152543.53</v>
      </c>
      <c r="AJ29" s="230">
        <f>('Energy Use'!AJ85-'E-electricity'!AJ29-'E-Coal'!AJ29)*'Energy Use 2020'!$Y91</f>
        <v>137357928046616.34</v>
      </c>
      <c r="AK29" s="230">
        <f>('Energy Use'!AK85-'E-electricity'!AK29-'E-Coal'!AK29)*'Energy Use 2020'!$Y91</f>
        <v>133725398597253.84</v>
      </c>
      <c r="AL29" s="230">
        <f>('Energy Use'!AL85-'E-electricity'!AL29-'E-Coal'!AL29)*'Energy Use 2020'!$Y91</f>
        <v>130104787772519.55</v>
      </c>
      <c r="AM29" s="230">
        <f>('Energy Use'!AM85-'E-electricity'!AM29-'E-Coal'!AM29)*'Energy Use 2020'!$Y91</f>
        <v>126490634611683.63</v>
      </c>
      <c r="AN29" s="230">
        <f>('Energy Use'!AN85-'E-electricity'!AN29-'E-Coal'!AN29)*'Energy Use 2020'!$Y91</f>
        <v>122888429408666.89</v>
      </c>
      <c r="AO29" s="230">
        <f>('Energy Use'!AO85-'E-electricity'!AO29-'E-Coal'!AO29)*'Energy Use 2020'!$Y91</f>
        <v>119298177133876.94</v>
      </c>
      <c r="AP29" s="230">
        <f>('Energy Use'!AP85-'E-electricity'!AP29-'E-Coal'!AP29)*'Energy Use 2020'!$Y91</f>
        <v>115719882755833.34</v>
      </c>
      <c r="AQ29" s="230">
        <f>('Energy Use'!AQ85-'E-electricity'!AQ29-'E-Coal'!AQ29)*'Energy Use 2020'!$Y91</f>
        <v>112114407159943.31</v>
      </c>
      <c r="AR29" s="133" t="str">
        <f>VLOOKUP($A29,'Sector Match'!$A$1:$B$43,2,0)</f>
        <v>other metals 242</v>
      </c>
    </row>
    <row r="30" spans="1:44" x14ac:dyDescent="0.25">
      <c r="A30" s="74" t="s">
        <v>28</v>
      </c>
      <c r="B30" s="230">
        <f>('Energy Use'!B86-'E-electricity'!B30)*'Energy Use 2019'!$P92</f>
        <v>28889374799999.996</v>
      </c>
      <c r="C30" s="230">
        <f>('Energy Use'!C86-'E-electricity'!C30-'E-Coal'!C30)*'Energy Use 2020'!$Y92</f>
        <v>44406302457000</v>
      </c>
      <c r="D30" s="230">
        <f>('Energy Use'!D86-'E-electricity'!D30-'E-Coal'!D30)*'Energy Use 2020'!$Y92</f>
        <v>53222891954957.633</v>
      </c>
      <c r="E30" s="230">
        <f>('Energy Use'!E86-'E-electricity'!E30-'E-Coal'!E30)*'Energy Use 2020'!$Y92</f>
        <v>56265995633206.805</v>
      </c>
      <c r="F30" s="230">
        <f>('Energy Use'!F86-'E-electricity'!F30-'E-Coal'!F30)*'Energy Use 2020'!$Y92</f>
        <v>58469817468138.117</v>
      </c>
      <c r="G30" s="230">
        <f>('Energy Use'!G86-'E-electricity'!G30-'E-Coal'!G30)*'Energy Use 2020'!$Y92</f>
        <v>60391843527029.313</v>
      </c>
      <c r="H30" s="230">
        <f>('Energy Use'!H86-'E-electricity'!H30-'E-Coal'!H30)*'Energy Use 2020'!$Y92</f>
        <v>62705810545717.07</v>
      </c>
      <c r="I30" s="230">
        <f>('Energy Use'!I86-'E-electricity'!I30-'E-Coal'!I30)*'Energy Use 2020'!$Y92</f>
        <v>64806871306707.039</v>
      </c>
      <c r="J30" s="230">
        <f>('Energy Use'!J86-'E-electricity'!J30-'E-Coal'!J30)*'Energy Use 2020'!$Y92</f>
        <v>66634610375755.844</v>
      </c>
      <c r="K30" s="230">
        <f>('Energy Use'!K86-'E-electricity'!K30-'E-Coal'!K30)*'Energy Use 2020'!$Y92</f>
        <v>68201894308313</v>
      </c>
      <c r="L30" s="230">
        <f>('Energy Use'!L86-'E-electricity'!L30-'E-Coal'!L30)*'Energy Use 2020'!$Y92</f>
        <v>69528523850084.617</v>
      </c>
      <c r="M30" s="230">
        <f>('Energy Use'!M86-'E-electricity'!M30-'E-Coal'!M30)*'Energy Use 2020'!$Y92</f>
        <v>70640181602855.453</v>
      </c>
      <c r="N30" s="230">
        <f>('Energy Use'!N86-'E-electricity'!N30-'E-Coal'!N30)*'Energy Use 2020'!$Y92</f>
        <v>71608719497383.031</v>
      </c>
      <c r="O30" s="230">
        <f>('Energy Use'!O86-'E-electricity'!O30-'E-Coal'!O30)*'Energy Use 2020'!$Y92</f>
        <v>72419039637332.469</v>
      </c>
      <c r="P30" s="230">
        <f>('Energy Use'!P86-'E-electricity'!P30-'E-Coal'!P30)*'Energy Use 2020'!$Y92</f>
        <v>73098512406707.609</v>
      </c>
      <c r="Q30" s="230">
        <f>('Energy Use'!Q86-'E-electricity'!Q30-'E-Coal'!Q30)*'Energy Use 2020'!$Y92</f>
        <v>73676572200798.656</v>
      </c>
      <c r="R30" s="230">
        <f>('Energy Use'!R86-'E-electricity'!R30-'E-Coal'!R30)*'Energy Use 2020'!$Y92</f>
        <v>74184222980958.625</v>
      </c>
      <c r="S30" s="230">
        <f>('Energy Use'!S86-'E-electricity'!S30-'E-Coal'!S30)*'Energy Use 2020'!$Y92</f>
        <v>74673363265201.766</v>
      </c>
      <c r="T30" s="230">
        <f>('Energy Use'!T86-'E-electricity'!T30-'E-Coal'!T30)*'Energy Use 2020'!$Y92</f>
        <v>75125427451355.25</v>
      </c>
      <c r="U30" s="230">
        <f>('Energy Use'!U86-'E-electricity'!U30-'E-Coal'!U30)*'Energy Use 2020'!$Y92</f>
        <v>75541119187504.156</v>
      </c>
      <c r="V30" s="230">
        <f>('Energy Use'!V86-'E-electricity'!V30-'E-Coal'!V30)*'Energy Use 2020'!$Y92</f>
        <v>75921227270368.266</v>
      </c>
      <c r="W30" s="230">
        <f>('Energy Use'!W86-'E-electricity'!W30-'E-Coal'!W30)*'Energy Use 2020'!$Y92</f>
        <v>76266620460462.297</v>
      </c>
      <c r="X30" s="230">
        <f>('Energy Use'!X86-'E-electricity'!X30-'E-Coal'!X30)*'Energy Use 2020'!$Y92</f>
        <v>76578242225237.094</v>
      </c>
      <c r="Y30" s="230">
        <f>('Energy Use'!Y86-'E-electricity'!Y30-'E-Coal'!Y30)*'Energy Use 2020'!$Y92</f>
        <v>76857105447060.453</v>
      </c>
      <c r="Z30" s="230">
        <f>('Energy Use'!Z86-'E-electricity'!Z30-'E-Coal'!Z30)*'Energy Use 2020'!$Y92</f>
        <v>77104287131132.453</v>
      </c>
      <c r="AA30" s="230">
        <f>('Energy Use'!AA86-'E-electricity'!AA30-'E-Coal'!AA30)*'Energy Use 2020'!$Y92</f>
        <v>77320923146487.797</v>
      </c>
      <c r="AB30" s="230">
        <f>('Energy Use'!AB86-'E-electricity'!AB30-'E-Coal'!AB30)*'Energy Use 2020'!$Y92</f>
        <v>77508203031197.938</v>
      </c>
      <c r="AC30" s="230">
        <f>('Energy Use'!AC86-'E-electricity'!AC30-'E-Coal'!AC30)*'Energy Use 2020'!$Y92</f>
        <v>77667364890743.125</v>
      </c>
      <c r="AD30" s="230">
        <f>('Energy Use'!AD86-'E-electricity'!AD30-'E-Coal'!AD30)*'Energy Use 2020'!$Y92</f>
        <v>77799690416320.031</v>
      </c>
      <c r="AE30" s="230">
        <f>('Energy Use'!AE86-'E-electricity'!AE30-'E-Coal'!AE30)*'Energy Use 2020'!$Y92</f>
        <v>77906500047624.5</v>
      </c>
      <c r="AF30" s="230">
        <f>('Energy Use'!AF86-'E-electricity'!AF30-'E-Coal'!AF30)*'Energy Use 2020'!$Y92</f>
        <v>77989148302389.156</v>
      </c>
      <c r="AG30" s="230">
        <f>('Energy Use'!AG86-'E-electricity'!AG30-'E-Coal'!AG30)*'Energy Use 2020'!$Y92</f>
        <v>78049019292732.453</v>
      </c>
      <c r="AH30" s="230">
        <f>('Energy Use'!AH86-'E-electricity'!AH30-'E-Coal'!AH30)*'Energy Use 2020'!$Y92</f>
        <v>78087522446168.844</v>
      </c>
      <c r="AI30" s="230">
        <f>('Energy Use'!AI86-'E-electricity'!AI30-'E-Coal'!AI30)*'Energy Use 2020'!$Y92</f>
        <v>78106088446988.844</v>
      </c>
      <c r="AJ30" s="230">
        <f>('Energy Use'!AJ86-'E-electricity'!AJ30-'E-Coal'!AJ30)*'Energy Use 2020'!$Y92</f>
        <v>78106165411636.297</v>
      </c>
      <c r="AK30" s="230">
        <f>('Energy Use'!AK86-'E-electricity'!AK30-'E-Coal'!AK30)*'Energy Use 2020'!$Y92</f>
        <v>78089215309727.172</v>
      </c>
      <c r="AL30" s="230">
        <f>('Energy Use'!AL86-'E-electricity'!AL30-'E-Coal'!AL30)*'Energy Use 2020'!$Y92</f>
        <v>78056710640458.813</v>
      </c>
      <c r="AM30" s="230">
        <f>('Energy Use'!AM86-'E-electricity'!AM30-'E-Coal'!AM30)*'Energy Use 2020'!$Y92</f>
        <v>78010131372389.531</v>
      </c>
      <c r="AN30" s="230">
        <f>('Energy Use'!AN86-'E-electricity'!AN30-'E-Coal'!AN30)*'Energy Use 2020'!$Y92</f>
        <v>77950962152899.391</v>
      </c>
      <c r="AO30" s="230">
        <f>('Energy Use'!AO86-'E-electricity'!AO30-'E-Coal'!AO30)*'Energy Use 2020'!$Y92</f>
        <v>77880689792126.828</v>
      </c>
      <c r="AP30" s="230">
        <f>('Energy Use'!AP86-'E-electricity'!AP30-'E-Coal'!AP30)*'Energy Use 2020'!$Y92</f>
        <v>77800801024781.297</v>
      </c>
      <c r="AQ30" s="230">
        <f>('Energy Use'!AQ86-'E-electricity'!AQ30-'E-Coal'!AQ30)*'Energy Use 2020'!$Y92</f>
        <v>77686833045947.422</v>
      </c>
      <c r="AR30" s="133" t="str">
        <f>VLOOKUP($A30,'Sector Match'!$A$1:$B$43,2,0)</f>
        <v>metal products except machinery and vehicles 25</v>
      </c>
    </row>
    <row r="31" spans="1:44" x14ac:dyDescent="0.25">
      <c r="A31" s="74" t="s">
        <v>29</v>
      </c>
      <c r="B31" s="230">
        <f>('Energy Use'!B87-'E-electricity'!B31)*'Energy Use 2019'!$P93</f>
        <v>1688807385686.0491</v>
      </c>
      <c r="C31" s="230">
        <f>('Energy Use'!C87-'E-electricity'!C31-'E-Coal'!C31)*'Energy Use 2020'!$Y93</f>
        <v>3623491800500.1519</v>
      </c>
      <c r="D31" s="230">
        <f>('Energy Use'!D87-'E-electricity'!D31-'E-Coal'!D31)*'Energy Use 2020'!$Y93</f>
        <v>4304530524845.2725</v>
      </c>
      <c r="E31" s="230">
        <f>('Energy Use'!E87-'E-electricity'!E31-'E-Coal'!E31)*'Energy Use 2020'!$Y93</f>
        <v>4555042612163.1904</v>
      </c>
      <c r="F31" s="230">
        <f>('Energy Use'!F87-'E-electricity'!F31-'E-Coal'!F31)*'Energy Use 2020'!$Y93</f>
        <v>4756169908502.9814</v>
      </c>
      <c r="G31" s="230">
        <f>('Energy Use'!G87-'E-electricity'!G31-'E-Coal'!G31)*'Energy Use 2020'!$Y93</f>
        <v>4938477659675.9922</v>
      </c>
      <c r="H31" s="230">
        <f>('Energy Use'!H87-'E-electricity'!H31-'E-Coal'!H31)*'Energy Use 2020'!$Y93</f>
        <v>5151535871914.0488</v>
      </c>
      <c r="I31" s="230">
        <f>('Energy Use'!I87-'E-electricity'!I31-'E-Coal'!I31)*'Energy Use 2020'!$Y93</f>
        <v>5337220259194.2803</v>
      </c>
      <c r="J31" s="230">
        <f>('Energy Use'!J87-'E-electricity'!J31-'E-Coal'!J31)*'Energy Use 2020'!$Y93</f>
        <v>5499241387157.4307</v>
      </c>
      <c r="K31" s="230">
        <f>('Energy Use'!K87-'E-electricity'!K31-'E-Coal'!K31)*'Energy Use 2020'!$Y93</f>
        <v>5638906502007.0381</v>
      </c>
      <c r="L31" s="230">
        <f>('Energy Use'!L87-'E-electricity'!L31-'E-Coal'!L31)*'Energy Use 2020'!$Y93</f>
        <v>5758198733664.0234</v>
      </c>
      <c r="M31" s="230">
        <f>('Energy Use'!M87-'E-electricity'!M31-'E-Coal'!M31)*'Energy Use 2020'!$Y93</f>
        <v>5859671149415.7568</v>
      </c>
      <c r="N31" s="230">
        <f>('Energy Use'!N87-'E-electricity'!N31-'E-Coal'!N31)*'Energy Use 2020'!$Y93</f>
        <v>5948897844105.6797</v>
      </c>
      <c r="O31" s="230">
        <f>('Energy Use'!O87-'E-electricity'!O31-'E-Coal'!O31)*'Energy Use 2020'!$Y93</f>
        <v>6025443831113.3652</v>
      </c>
      <c r="P31" s="230">
        <f>('Energy Use'!P87-'E-electricity'!P31-'E-Coal'!P31)*'Energy Use 2020'!$Y93</f>
        <v>6091534108599.3867</v>
      </c>
      <c r="Q31" s="230">
        <f>('Energy Use'!Q87-'E-electricity'!Q31-'E-Coal'!Q31)*'Energy Use 2020'!$Y93</f>
        <v>6149577346390.1543</v>
      </c>
      <c r="R31" s="230">
        <f>('Energy Use'!R87-'E-electricity'!R31-'E-Coal'!R31)*'Energy Use 2020'!$Y93</f>
        <v>6202126915538.1826</v>
      </c>
      <c r="S31" s="230">
        <f>('Energy Use'!S87-'E-electricity'!S31-'E-Coal'!S31)*'Energy Use 2020'!$Y93</f>
        <v>6251166816136.5449</v>
      </c>
      <c r="T31" s="230">
        <f>('Energy Use'!T87-'E-electricity'!T31-'E-Coal'!T31)*'Energy Use 2020'!$Y93</f>
        <v>6297403975060.8252</v>
      </c>
      <c r="U31" s="230">
        <f>('Energy Use'!U87-'E-electricity'!U31-'E-Coal'!U31)*'Energy Use 2020'!$Y93</f>
        <v>6340841862367.0518</v>
      </c>
      <c r="V31" s="230">
        <f>('Energy Use'!V87-'E-electricity'!V31-'E-Coal'!V31)*'Energy Use 2020'!$Y93</f>
        <v>6381489661254.4131</v>
      </c>
      <c r="W31" s="230">
        <f>('Energy Use'!W87-'E-electricity'!W31-'E-Coal'!W31)*'Energy Use 2020'!$Y93</f>
        <v>6419362100667.4785</v>
      </c>
      <c r="X31" s="230">
        <f>('Energy Use'!X87-'E-electricity'!X31-'E-Coal'!X31)*'Energy Use 2020'!$Y93</f>
        <v>6454479274665.5664</v>
      </c>
      <c r="Y31" s="230">
        <f>('Energy Use'!Y87-'E-electricity'!Y31-'E-Coal'!Y31)*'Energy Use 2020'!$Y93</f>
        <v>6486866449915.0205</v>
      </c>
      <c r="Z31" s="230">
        <f>('Energy Use'!Z87-'E-electricity'!Z31-'E-Coal'!Z31)*'Energy Use 2020'!$Y93</f>
        <v>6516553862664.1963</v>
      </c>
      <c r="AA31" s="230">
        <f>('Energy Use'!AA87-'E-electricity'!AA31-'E-Coal'!AA31)*'Energy Use 2020'!$Y93</f>
        <v>6543576506555.7979</v>
      </c>
      <c r="AB31" s="230">
        <f>('Energy Use'!AB87-'E-electricity'!AB31-'E-Coal'!AB31)*'Energy Use 2020'!$Y93</f>
        <v>6567973912618.8242</v>
      </c>
      <c r="AC31" s="230">
        <f>('Energy Use'!AC87-'E-electricity'!AC31-'E-Coal'!AC31)*'Energy Use 2020'!$Y93</f>
        <v>6589789922761.0313</v>
      </c>
      <c r="AD31" s="230">
        <f>('Energy Use'!AD87-'E-electricity'!AD31-'E-Coal'!AD31)*'Energy Use 2020'!$Y93</f>
        <v>6609072458056.4717</v>
      </c>
      <c r="AE31" s="230">
        <f>('Energy Use'!AE87-'E-electricity'!AE31-'E-Coal'!AE31)*'Energy Use 2020'!$Y93</f>
        <v>6625873283088.0254</v>
      </c>
      <c r="AF31" s="230">
        <f>('Energy Use'!AF87-'E-electricity'!AF31-'E-Coal'!AF31)*'Energy Use 2020'!$Y93</f>
        <v>6640247767565.8037</v>
      </c>
      <c r="AG31" s="230">
        <f>('Energy Use'!AG87-'E-electricity'!AG31-'E-Coal'!AG31)*'Energy Use 2020'!$Y93</f>
        <v>6652254646397.9316</v>
      </c>
      <c r="AH31" s="230">
        <f>('Energy Use'!AH87-'E-electricity'!AH31-'E-Coal'!AH31)*'Energy Use 2020'!$Y93</f>
        <v>6661955779340.6836</v>
      </c>
      <c r="AI31" s="230">
        <f>('Energy Use'!AI87-'E-electricity'!AI31-'E-Coal'!AI31)*'Energy Use 2020'!$Y93</f>
        <v>6669415911302.5557</v>
      </c>
      <c r="AJ31" s="230">
        <f>('Energy Use'!AJ87-'E-electricity'!AJ31-'E-Coal'!AJ31)*'Energy Use 2020'!$Y93</f>
        <v>6674702434320.5107</v>
      </c>
      <c r="AK31" s="230">
        <f>('Energy Use'!AK87-'E-electricity'!AK31-'E-Coal'!AK31)*'Energy Use 2020'!$Y93</f>
        <v>6677885152168.002</v>
      </c>
      <c r="AL31" s="230">
        <f>('Energy Use'!AL87-'E-electricity'!AL31-'E-Coal'!AL31)*'Energy Use 2020'!$Y93</f>
        <v>6679036048493.624</v>
      </c>
      <c r="AM31" s="230">
        <f>('Energy Use'!AM87-'E-electricity'!AM31-'E-Coal'!AM31)*'Energy Use 2020'!$Y93</f>
        <v>6678229059326.8877</v>
      </c>
      <c r="AN31" s="230">
        <f>('Energy Use'!AN87-'E-electricity'!AN31-'E-Coal'!AN31)*'Energy Use 2020'!$Y93</f>
        <v>6675539850724.5371</v>
      </c>
      <c r="AO31" s="230">
        <f>('Energy Use'!AO87-'E-electricity'!AO31-'E-Coal'!AO31)*'Energy Use 2020'!$Y93</f>
        <v>6671045602266.8408</v>
      </c>
      <c r="AP31" s="230">
        <f>('Energy Use'!AP87-'E-electricity'!AP31-'E-Coal'!AP31)*'Energy Use 2020'!$Y93</f>
        <v>6664824797050.0928</v>
      </c>
      <c r="AQ31" s="230">
        <f>('Energy Use'!AQ87-'E-electricity'!AQ31-'E-Coal'!AQ31)*'Energy Use 2020'!$Y93</f>
        <v>6654722787602.0996</v>
      </c>
      <c r="AR31" s="133" t="str">
        <f>VLOOKUP($A31,'Sector Match'!$A$1:$B$43,2,0)</f>
        <v>other manufacturing 31T33</v>
      </c>
    </row>
    <row r="32" spans="1:44" x14ac:dyDescent="0.25">
      <c r="A32" s="74" t="s">
        <v>30</v>
      </c>
      <c r="B32" s="230">
        <f>('Energy Use'!B88-'E-electricity'!B32)*'Energy Use 2019'!$P94</f>
        <v>6474622497897.835</v>
      </c>
      <c r="C32" s="230">
        <f>('Energy Use'!C88-'E-electricity'!C32-'E-Coal'!C32)*'Energy Use 2020'!$Y94</f>
        <v>4041757165656.3438</v>
      </c>
      <c r="D32" s="230">
        <f>('Energy Use'!D88-'E-electricity'!D32-'E-Coal'!D32)*'Energy Use 2020'!$Y94</f>
        <v>4526032383383.7451</v>
      </c>
      <c r="E32" s="230">
        <f>('Energy Use'!E88-'E-electricity'!E32-'E-Coal'!E32)*'Energy Use 2020'!$Y94</f>
        <v>4981191876556.5332</v>
      </c>
      <c r="F32" s="230">
        <f>('Energy Use'!F88-'E-electricity'!F32-'E-Coal'!F32)*'Energy Use 2020'!$Y94</f>
        <v>5194505169228.7617</v>
      </c>
      <c r="G32" s="230">
        <f>('Energy Use'!G88-'E-electricity'!G32-'E-Coal'!G32)*'Energy Use 2020'!$Y94</f>
        <v>5460884197543.6719</v>
      </c>
      <c r="H32" s="230">
        <f>('Energy Use'!H88-'E-electricity'!H32-'E-Coal'!H32)*'Energy Use 2020'!$Y94</f>
        <v>5800496065619.3525</v>
      </c>
      <c r="I32" s="230">
        <f>('Energy Use'!I88-'E-electricity'!I32-'E-Coal'!I32)*'Energy Use 2020'!$Y94</f>
        <v>6125178042352.8818</v>
      </c>
      <c r="J32" s="230">
        <f>('Energy Use'!J88-'E-electricity'!J32-'E-Coal'!J32)*'Energy Use 2020'!$Y94</f>
        <v>6409084207333.207</v>
      </c>
      <c r="K32" s="230">
        <f>('Energy Use'!K88-'E-electricity'!K32-'E-Coal'!K32)*'Energy Use 2020'!$Y94</f>
        <v>6656346381204.8086</v>
      </c>
      <c r="L32" s="230">
        <f>('Energy Use'!L88-'E-electricity'!L32-'E-Coal'!L32)*'Energy Use 2020'!$Y94</f>
        <v>6873493387344.7168</v>
      </c>
      <c r="M32" s="230">
        <f>('Energy Use'!M88-'E-electricity'!M32-'E-Coal'!M32)*'Energy Use 2020'!$Y94</f>
        <v>7069029416674.1064</v>
      </c>
      <c r="N32" s="230">
        <f>('Energy Use'!N88-'E-electricity'!N32-'E-Coal'!N32)*'Energy Use 2020'!$Y94</f>
        <v>7258905942106.0498</v>
      </c>
      <c r="O32" s="230">
        <f>('Energy Use'!O88-'E-electricity'!O32-'E-Coal'!O32)*'Energy Use 2020'!$Y94</f>
        <v>7439727738410.6992</v>
      </c>
      <c r="P32" s="230">
        <f>('Energy Use'!P88-'E-electricity'!P32-'E-Coal'!P32)*'Energy Use 2020'!$Y94</f>
        <v>7613950672161.2754</v>
      </c>
      <c r="Q32" s="230">
        <f>('Energy Use'!Q88-'E-electricity'!Q32-'E-Coal'!Q32)*'Energy Use 2020'!$Y94</f>
        <v>7784359191983.4766</v>
      </c>
      <c r="R32" s="230">
        <f>('Energy Use'!R88-'E-electricity'!R32-'E-Coal'!R32)*'Energy Use 2020'!$Y94</f>
        <v>7954046343888.5752</v>
      </c>
      <c r="S32" s="230">
        <f>('Energy Use'!S88-'E-electricity'!S32-'E-Coal'!S32)*'Energy Use 2020'!$Y94</f>
        <v>8134399462703.5469</v>
      </c>
      <c r="T32" s="230">
        <f>('Energy Use'!T88-'E-electricity'!T32-'E-Coal'!T32)*'Energy Use 2020'!$Y94</f>
        <v>8317264704197.4551</v>
      </c>
      <c r="U32" s="230">
        <f>('Energy Use'!U88-'E-electricity'!U32-'E-Coal'!U32)*'Energy Use 2020'!$Y94</f>
        <v>8502061908388.9355</v>
      </c>
      <c r="V32" s="230">
        <f>('Energy Use'!V88-'E-electricity'!V32-'E-Coal'!V32)*'Energy Use 2020'!$Y94</f>
        <v>8688159340913.0742</v>
      </c>
      <c r="W32" s="230">
        <f>('Energy Use'!W88-'E-electricity'!W32-'E-Coal'!W32)*'Energy Use 2020'!$Y94</f>
        <v>8874872639430.8848</v>
      </c>
      <c r="X32" s="230">
        <f>('Energy Use'!X88-'E-electricity'!X32-'E-Coal'!X32)*'Energy Use 2020'!$Y94</f>
        <v>9061464265863.3809</v>
      </c>
      <c r="Y32" s="230">
        <f>('Energy Use'!Y88-'E-electricity'!Y32-'E-Coal'!Y32)*'Energy Use 2020'!$Y94</f>
        <v>9247143529994.168</v>
      </c>
      <c r="Z32" s="230">
        <f>('Energy Use'!Z88-'E-electricity'!Z32-'E-Coal'!Z32)*'Energy Use 2020'!$Y94</f>
        <v>9431067250183.0156</v>
      </c>
      <c r="AA32" s="230">
        <f>('Energy Use'!AA88-'E-electricity'!AA32-'E-Coal'!AA32)*'Energy Use 2020'!$Y94</f>
        <v>9612341115773.2344</v>
      </c>
      <c r="AB32" s="230">
        <f>('Energy Use'!AB88-'E-electricity'!AB32-'E-Coal'!AB32)*'Energy Use 2020'!$Y94</f>
        <v>9790021813075.5293</v>
      </c>
      <c r="AC32" s="230">
        <f>('Energy Use'!AC88-'E-electricity'!AC32-'E-Coal'!AC32)*'Energy Use 2020'!$Y94</f>
        <v>9963119972399.5078</v>
      </c>
      <c r="AD32" s="230">
        <f>('Energy Use'!AD88-'E-electricity'!AD32-'E-Coal'!AD32)*'Energy Use 2020'!$Y94</f>
        <v>10130603987328.746</v>
      </c>
      <c r="AE32" s="230">
        <f>('Energy Use'!AE88-'E-electricity'!AE32-'E-Coal'!AE32)*'Energy Use 2020'!$Y94</f>
        <v>10291404749162.213</v>
      </c>
      <c r="AF32" s="230">
        <f>('Energy Use'!AF88-'E-electricity'!AF32-'E-Coal'!AF32)*'Energy Use 2020'!$Y94</f>
        <v>10444421329082.629</v>
      </c>
      <c r="AG32" s="230">
        <f>('Energy Use'!AG88-'E-electricity'!AG32-'E-Coal'!AG32)*'Energy Use 2020'!$Y94</f>
        <v>10588527628104.184</v>
      </c>
      <c r="AH32" s="230">
        <f>('Energy Use'!AH88-'E-electricity'!AH32-'E-Coal'!AH32)*'Energy Use 2020'!$Y94</f>
        <v>10722580000196.248</v>
      </c>
      <c r="AI32" s="230">
        <f>('Energy Use'!AI88-'E-electricity'!AI32-'E-Coal'!AI32)*'Energy Use 2020'!$Y94</f>
        <v>10845425837234.254</v>
      </c>
      <c r="AJ32" s="230">
        <f>('Energy Use'!AJ88-'E-electricity'!AJ32-'E-Coal'!AJ32)*'Energy Use 2020'!$Y94</f>
        <v>10955913085720.365</v>
      </c>
      <c r="AK32" s="230">
        <f>('Energy Use'!AK88-'E-electricity'!AK32-'E-Coal'!AK32)*'Energy Use 2020'!$Y94</f>
        <v>11052900644744.705</v>
      </c>
      <c r="AL32" s="230">
        <f>('Energy Use'!AL88-'E-electricity'!AL32-'E-Coal'!AL32)*'Energy Use 2020'!$Y94</f>
        <v>11135269572707.197</v>
      </c>
      <c r="AM32" s="230">
        <f>('Energy Use'!AM88-'E-electricity'!AM32-'E-Coal'!AM32)*'Energy Use 2020'!$Y94</f>
        <v>11201935007255.928</v>
      </c>
      <c r="AN32" s="230">
        <f>('Energy Use'!AN88-'E-electricity'!AN32-'E-Coal'!AN32)*'Energy Use 2020'!$Y94</f>
        <v>11251858679172.246</v>
      </c>
      <c r="AO32" s="230">
        <f>('Energy Use'!AO88-'E-electricity'!AO32-'E-Coal'!AO32)*'Energy Use 2020'!$Y94</f>
        <v>11284061877083.105</v>
      </c>
      <c r="AP32" s="230">
        <f>('Energy Use'!AP88-'E-electricity'!AP32-'E-Coal'!AP32)*'Energy Use 2020'!$Y94</f>
        <v>11297638696516.553</v>
      </c>
      <c r="AQ32" s="230">
        <f>('Energy Use'!AQ88-'E-electricity'!AQ32-'E-Coal'!AQ32)*'Energy Use 2020'!$Y94</f>
        <v>11287955557413.869</v>
      </c>
      <c r="AR32" s="133" t="str">
        <f>VLOOKUP($A32,'Sector Match'!$A$1:$B$43,2,0)</f>
        <v>glass and glass products 231</v>
      </c>
    </row>
    <row r="33" spans="1:44" x14ac:dyDescent="0.25">
      <c r="A33" s="74" t="s">
        <v>31</v>
      </c>
      <c r="B33" s="230">
        <f>('Energy Use'!B89-'E-electricity'!B33)*'Energy Use 2019'!$P95</f>
        <v>1317580456246.0005</v>
      </c>
      <c r="C33" s="230">
        <f>('Energy Use'!C89-'E-electricity'!C33-'E-Coal'!C33)*'Energy Use 2020'!$Y95</f>
        <v>1103193256713.5146</v>
      </c>
      <c r="D33" s="230">
        <f>('Energy Use'!D89-'E-electricity'!D33-'E-Coal'!D33)*'Energy Use 2020'!$Y95</f>
        <v>1128811719775.7266</v>
      </c>
      <c r="E33" s="230">
        <f>('Energy Use'!E89-'E-electricity'!E33-'E-Coal'!E33)*'Energy Use 2020'!$Y95</f>
        <v>1294102818820.7773</v>
      </c>
      <c r="F33" s="230">
        <f>('Energy Use'!F89-'E-electricity'!F33-'E-Coal'!F33)*'Energy Use 2020'!$Y95</f>
        <v>1426970177583.5483</v>
      </c>
      <c r="G33" s="230">
        <f>('Energy Use'!G89-'E-electricity'!G33-'E-Coal'!G33)*'Energy Use 2020'!$Y95</f>
        <v>1513084317861.1338</v>
      </c>
      <c r="H33" s="230">
        <f>('Energy Use'!H89-'E-electricity'!H33-'E-Coal'!H33)*'Energy Use 2020'!$Y95</f>
        <v>1598323124502.0012</v>
      </c>
      <c r="I33" s="230">
        <f>('Energy Use'!I89-'E-electricity'!I33-'E-Coal'!I33)*'Energy Use 2020'!$Y95</f>
        <v>1640743163902.2683</v>
      </c>
      <c r="J33" s="230">
        <f>('Energy Use'!J89-'E-electricity'!J33-'E-Coal'!J33)*'Energy Use 2020'!$Y95</f>
        <v>1682880910205.8635</v>
      </c>
      <c r="K33" s="230">
        <f>('Energy Use'!K89-'E-electricity'!K33-'E-Coal'!K33)*'Energy Use 2020'!$Y95</f>
        <v>1724736522776.5747</v>
      </c>
      <c r="L33" s="230">
        <f>('Energy Use'!L89-'E-electricity'!L33-'E-Coal'!L33)*'Energy Use 2020'!$Y95</f>
        <v>1766310161060.3804</v>
      </c>
      <c r="M33" s="230">
        <f>('Energy Use'!M89-'E-electricity'!M33-'E-Coal'!M33)*'Energy Use 2020'!$Y95</f>
        <v>1807601984585.4509</v>
      </c>
      <c r="N33" s="230">
        <f>('Energy Use'!N89-'E-electricity'!N33-'E-Coal'!N33)*'Energy Use 2020'!$Y95</f>
        <v>1827010756403.875</v>
      </c>
      <c r="O33" s="230">
        <f>('Energy Use'!O89-'E-electricity'!O33-'E-Coal'!O33)*'Energy Use 2020'!$Y95</f>
        <v>1846320753922.9458</v>
      </c>
      <c r="P33" s="230">
        <f>('Energy Use'!P89-'E-electricity'!P33-'E-Coal'!P33)*'Energy Use 2020'!$Y95</f>
        <v>1865532014170.97</v>
      </c>
      <c r="Q33" s="230">
        <f>('Energy Use'!Q89-'E-electricity'!Q33-'E-Coal'!Q33)*'Energy Use 2020'!$Y95</f>
        <v>1884644574189.6575</v>
      </c>
      <c r="R33" s="230">
        <f>('Energy Use'!R89-'E-electricity'!R33-'E-Coal'!R33)*'Energy Use 2020'!$Y95</f>
        <v>1903658471034.1238</v>
      </c>
      <c r="S33" s="230">
        <f>('Energy Use'!S89-'E-electricity'!S33-'E-Coal'!S33)*'Energy Use 2020'!$Y95</f>
        <v>1895575597663.0281</v>
      </c>
      <c r="T33" s="230">
        <f>('Energy Use'!T89-'E-electricity'!T33-'E-Coal'!T33)*'Energy Use 2020'!$Y95</f>
        <v>1887507042673.5027</v>
      </c>
      <c r="U33" s="230">
        <f>('Energy Use'!U89-'E-electricity'!U33-'E-Coal'!U33)*'Energy Use 2020'!$Y95</f>
        <v>1879452803784.3271</v>
      </c>
      <c r="V33" s="230">
        <f>('Energy Use'!V89-'E-electricity'!V33-'E-Coal'!V33)*'Energy Use 2020'!$Y95</f>
        <v>1871412878714.189</v>
      </c>
      <c r="W33" s="230">
        <f>('Energy Use'!W89-'E-electricity'!W33-'E-Coal'!W33)*'Energy Use 2020'!$Y95</f>
        <v>1863387265181.6873</v>
      </c>
      <c r="X33" s="230">
        <f>('Energy Use'!X89-'E-electricity'!X33-'E-Coal'!X33)*'Energy Use 2020'!$Y95</f>
        <v>1855375960905.3274</v>
      </c>
      <c r="Y33" s="230">
        <f>('Energy Use'!Y89-'E-electricity'!Y33-'E-Coal'!Y33)*'Energy Use 2020'!$Y95</f>
        <v>1847378963603.5237</v>
      </c>
      <c r="Z33" s="230">
        <f>('Energy Use'!Z89-'E-electricity'!Z33-'E-Coal'!Z33)*'Energy Use 2020'!$Y95</f>
        <v>1839396270994.6006</v>
      </c>
      <c r="AA33" s="230">
        <f>('Energy Use'!AA89-'E-electricity'!AA33-'E-Coal'!AA33)*'Energy Use 2020'!$Y95</f>
        <v>1831427880796.792</v>
      </c>
      <c r="AB33" s="230">
        <f>('Energy Use'!AB89-'E-electricity'!AB33-'E-Coal'!AB33)*'Energy Use 2020'!$Y95</f>
        <v>1823473790728.2388</v>
      </c>
      <c r="AC33" s="230">
        <f>('Energy Use'!AC89-'E-electricity'!AC33-'E-Coal'!AC33)*'Energy Use 2020'!$Y95</f>
        <v>1815533998506.9917</v>
      </c>
      <c r="AD33" s="230">
        <f>('Energy Use'!AD89-'E-electricity'!AD33-'E-Coal'!AD33)*'Energy Use 2020'!$Y95</f>
        <v>1807608501851.01</v>
      </c>
      <c r="AE33" s="230">
        <f>('Energy Use'!AE89-'E-electricity'!AE33-'E-Coal'!AE33)*'Energy Use 2020'!$Y95</f>
        <v>1799697298478.1631</v>
      </c>
      <c r="AF33" s="230">
        <f>('Energy Use'!AF89-'E-electricity'!AF33-'E-Coal'!AF33)*'Energy Use 2020'!$Y95</f>
        <v>1791800386106.2288</v>
      </c>
      <c r="AG33" s="230">
        <f>('Energy Use'!AG89-'E-electricity'!AG33-'E-Coal'!AG33)*'Energy Use 2020'!$Y95</f>
        <v>1783917762452.8918</v>
      </c>
      <c r="AH33" s="230">
        <f>('Energy Use'!AH89-'E-electricity'!AH33-'E-Coal'!AH33)*'Energy Use 2020'!$Y95</f>
        <v>1779443150252.1228</v>
      </c>
      <c r="AI33" s="230">
        <f>('Energy Use'!AI89-'E-electricity'!AI33-'E-Coal'!AI33)*'Energy Use 2020'!$Y95</f>
        <v>1774974395963.3799</v>
      </c>
      <c r="AJ33" s="230">
        <f>('Energy Use'!AJ89-'E-electricity'!AJ33-'E-Coal'!AJ33)*'Energy Use 2020'!$Y95</f>
        <v>1770511498677.9316</v>
      </c>
      <c r="AK33" s="230">
        <f>('Energy Use'!AK89-'E-electricity'!AK33-'E-Coal'!AK33)*'Energy Use 2020'!$Y95</f>
        <v>1766054457487.0103</v>
      </c>
      <c r="AL33" s="230">
        <f>('Energy Use'!AL89-'E-electricity'!AL33-'E-Coal'!AL33)*'Energy Use 2020'!$Y95</f>
        <v>1761603271481.8132</v>
      </c>
      <c r="AM33" s="230">
        <f>('Energy Use'!AM89-'E-electricity'!AM33-'E-Coal'!AM33)*'Energy Use 2020'!$Y95</f>
        <v>1756033718422.8813</v>
      </c>
      <c r="AN33" s="230">
        <f>('Energy Use'!AN89-'E-electricity'!AN33-'E-Coal'!AN33)*'Energy Use 2020'!$Y95</f>
        <v>1750472825952.5828</v>
      </c>
      <c r="AO33" s="230">
        <f>('Energy Use'!AO89-'E-electricity'!AO33-'E-Coal'!AO33)*'Energy Use 2020'!$Y95</f>
        <v>1744920592703.9832</v>
      </c>
      <c r="AP33" s="230">
        <f>('Energy Use'!AP89-'E-electricity'!AP33-'E-Coal'!AP33)*'Energy Use 2020'!$Y95</f>
        <v>1739377017310.094</v>
      </c>
      <c r="AQ33" s="230">
        <f>('Energy Use'!AQ89-'E-electricity'!AQ33-'E-Coal'!AQ33)*'Energy Use 2020'!$Y95</f>
        <v>1733255144815.8706</v>
      </c>
      <c r="AR33" s="133" t="str">
        <f>VLOOKUP($A33,'Sector Match'!$A$1:$B$43,2,0)</f>
        <v>road vehicles 29</v>
      </c>
    </row>
    <row r="34" spans="1:44" x14ac:dyDescent="0.25">
      <c r="A34" s="74" t="s">
        <v>32</v>
      </c>
      <c r="B34" s="230">
        <f>('Energy Use'!B90-'E-electricity'!B34)*'Energy Use 2019'!$P96</f>
        <v>1378129263127.7661</v>
      </c>
      <c r="C34" s="230">
        <f>('Energy Use'!C90-'E-electricity'!C34-'E-Coal'!C34)*'Energy Use 2020'!$Y96</f>
        <v>1005893829807.4797</v>
      </c>
      <c r="D34" s="230">
        <f>('Energy Use'!D90-'E-electricity'!D34-'E-Coal'!D34)*'Energy Use 2020'!$Y96</f>
        <v>1098516149726.2728</v>
      </c>
      <c r="E34" s="230">
        <f>('Energy Use'!E90-'E-electricity'!E34-'E-Coal'!E34)*'Energy Use 2020'!$Y96</f>
        <v>1182601098334.9243</v>
      </c>
      <c r="F34" s="230">
        <f>('Energy Use'!F90-'E-electricity'!F34-'E-Coal'!F34)*'Energy Use 2020'!$Y96</f>
        <v>1217936521404.2141</v>
      </c>
      <c r="G34" s="230">
        <f>('Energy Use'!G90-'E-electricity'!G34-'E-Coal'!G34)*'Energy Use 2020'!$Y96</f>
        <v>1239804983062.9985</v>
      </c>
      <c r="H34" s="230">
        <f>('Energy Use'!H90-'E-electricity'!H34-'E-Coal'!H34)*'Energy Use 2020'!$Y96</f>
        <v>1267760332930.7498</v>
      </c>
      <c r="I34" s="230">
        <f>('Energy Use'!I90-'E-electricity'!I34-'E-Coal'!I34)*'Energy Use 2020'!$Y96</f>
        <v>1295288756282.4197</v>
      </c>
      <c r="J34" s="230">
        <f>('Energy Use'!J90-'E-electricity'!J34-'E-Coal'!J34)*'Energy Use 2020'!$Y96</f>
        <v>1319156686991.8025</v>
      </c>
      <c r="K34" s="230">
        <f>('Energy Use'!K90-'E-electricity'!K34-'E-Coal'!K34)*'Energy Use 2020'!$Y96</f>
        <v>1339201979186.9409</v>
      </c>
      <c r="L34" s="230">
        <f>('Energy Use'!L90-'E-electricity'!L34-'E-Coal'!L34)*'Energy Use 2020'!$Y96</f>
        <v>1355299423852.9324</v>
      </c>
      <c r="M34" s="230">
        <f>('Energy Use'!M90-'E-electricity'!M34-'E-Coal'!M34)*'Energy Use 2020'!$Y96</f>
        <v>1367361845755.8008</v>
      </c>
      <c r="N34" s="230">
        <f>('Energy Use'!N90-'E-electricity'!N34-'E-Coal'!N34)*'Energy Use 2020'!$Y96</f>
        <v>1376499978960.1709</v>
      </c>
      <c r="O34" s="230">
        <f>('Energy Use'!O90-'E-electricity'!O34-'E-Coal'!O34)*'Energy Use 2020'!$Y96</f>
        <v>1382123414536.6738</v>
      </c>
      <c r="P34" s="230">
        <f>('Energy Use'!P90-'E-electricity'!P34-'E-Coal'!P34)*'Energy Use 2020'!$Y96</f>
        <v>1384819891846.2058</v>
      </c>
      <c r="Q34" s="230">
        <f>('Energy Use'!Q90-'E-electricity'!Q34-'E-Coal'!Q34)*'Energy Use 2020'!$Y96</f>
        <v>1385203580116.6697</v>
      </c>
      <c r="R34" s="230">
        <f>('Energy Use'!R90-'E-electricity'!R34-'E-Coal'!R34)*'Energy Use 2020'!$Y96</f>
        <v>1383903318068.7766</v>
      </c>
      <c r="S34" s="230">
        <f>('Energy Use'!S90-'E-electricity'!S34-'E-Coal'!S34)*'Energy Use 2020'!$Y96</f>
        <v>1382567636219.5242</v>
      </c>
      <c r="T34" s="230">
        <f>('Energy Use'!T90-'E-electricity'!T34-'E-Coal'!T34)*'Energy Use 2020'!$Y96</f>
        <v>1380267958379.2993</v>
      </c>
      <c r="U34" s="230">
        <f>('Energy Use'!U90-'E-electricity'!U34-'E-Coal'!U34)*'Energy Use 2020'!$Y96</f>
        <v>1377090552904.7029</v>
      </c>
      <c r="V34" s="230">
        <f>('Energy Use'!V90-'E-electricity'!V34-'E-Coal'!V34)*'Energy Use 2020'!$Y96</f>
        <v>1373122719715.1831</v>
      </c>
      <c r="W34" s="230">
        <f>('Energy Use'!W90-'E-electricity'!W34-'E-Coal'!W34)*'Energy Use 2020'!$Y96</f>
        <v>1368452279671.3936</v>
      </c>
      <c r="X34" s="230">
        <f>('Energy Use'!X90-'E-electricity'!X34-'E-Coal'!X34)*'Energy Use 2020'!$Y96</f>
        <v>1363167115390.5422</v>
      </c>
      <c r="Y34" s="230">
        <f>('Energy Use'!Y90-'E-electricity'!Y34-'E-Coal'!Y34)*'Energy Use 2020'!$Y96</f>
        <v>1357354765135.5798</v>
      </c>
      <c r="Z34" s="230">
        <f>('Energy Use'!Z90-'E-electricity'!Z34-'E-Coal'!Z34)*'Energy Use 2020'!$Y96</f>
        <v>1351102070680.6672</v>
      </c>
      <c r="AA34" s="230">
        <f>('Energy Use'!AA90-'E-electricity'!AA34-'E-Coal'!AA34)*'Energy Use 2020'!$Y96</f>
        <v>1344494879408.189</v>
      </c>
      <c r="AB34" s="230">
        <f>('Energy Use'!AB90-'E-electricity'!AB34-'E-Coal'!AB34)*'Energy Use 2020'!$Y96</f>
        <v>1337617800336.1636</v>
      </c>
      <c r="AC34" s="230">
        <f>('Energy Use'!AC90-'E-electricity'!AC34-'E-Coal'!AC34)*'Energy Use 2020'!$Y96</f>
        <v>1330554013310.7556</v>
      </c>
      <c r="AD34" s="230">
        <f>('Energy Use'!AD90-'E-electricity'!AD34-'E-Coal'!AD34)*'Energy Use 2020'!$Y96</f>
        <v>1323385130227.064</v>
      </c>
      <c r="AE34" s="230">
        <f>('Energy Use'!AE90-'E-electricity'!AE34-'E-Coal'!AE34)*'Energy Use 2020'!$Y96</f>
        <v>1316191106860.3469</v>
      </c>
      <c r="AF34" s="230">
        <f>('Energy Use'!AF90-'E-electricity'!AF34-'E-Coal'!AF34)*'Energy Use 2020'!$Y96</f>
        <v>1309050203697.5483</v>
      </c>
      <c r="AG34" s="230">
        <f>('Energy Use'!AG90-'E-electricity'!AG34-'E-Coal'!AG34)*'Energy Use 2020'!$Y96</f>
        <v>1302038994051.3269</v>
      </c>
      <c r="AH34" s="230">
        <f>('Energy Use'!AH90-'E-electricity'!AH34-'E-Coal'!AH34)*'Energy Use 2020'!$Y96</f>
        <v>1295232417712.5085</v>
      </c>
      <c r="AI34" s="230">
        <f>('Energy Use'!AI90-'E-electricity'!AI34-'E-Coal'!AI34)*'Energy Use 2020'!$Y96</f>
        <v>1288703878447.4426</v>
      </c>
      <c r="AJ34" s="230">
        <f>('Energy Use'!AJ90-'E-electricity'!AJ34-'E-Coal'!AJ34)*'Energy Use 2020'!$Y96</f>
        <v>1282525383770.5859</v>
      </c>
      <c r="AK34" s="230">
        <f>('Energy Use'!AK90-'E-electricity'!AK34-'E-Coal'!AK34)*'Energy Use 2020'!$Y96</f>
        <v>1276767725615.5352</v>
      </c>
      <c r="AL34" s="230">
        <f>('Energy Use'!AL90-'E-electricity'!AL34-'E-Coal'!AL34)*'Energy Use 2020'!$Y96</f>
        <v>1271500700786.8127</v>
      </c>
      <c r="AM34" s="230">
        <f>('Energy Use'!AM90-'E-electricity'!AM34-'E-Coal'!AM34)*'Energy Use 2020'!$Y96</f>
        <v>1266793370397.2424</v>
      </c>
      <c r="AN34" s="230">
        <f>('Energy Use'!AN90-'E-electricity'!AN34-'E-Coal'!AN34)*'Energy Use 2020'!$Y96</f>
        <v>1262714357880.3066</v>
      </c>
      <c r="AO34" s="230">
        <f>('Energy Use'!AO90-'E-electricity'!AO34-'E-Coal'!AO34)*'Energy Use 2020'!$Y96</f>
        <v>1259332185612.665</v>
      </c>
      <c r="AP34" s="230">
        <f>('Energy Use'!AP90-'E-electricity'!AP34-'E-Coal'!AP34)*'Energy Use 2020'!$Y96</f>
        <v>1256715650690.4097</v>
      </c>
      <c r="AQ34" s="230">
        <f>('Energy Use'!AQ90-'E-electricity'!AQ34-'E-Coal'!AQ34)*'Energy Use 2020'!$Y96</f>
        <v>1254514903889.2756</v>
      </c>
      <c r="AR34" s="133" t="str">
        <f>VLOOKUP($A34,'Sector Match'!$A$1:$B$43,2,0)</f>
        <v>nonroad vehicles 30</v>
      </c>
    </row>
    <row r="35" spans="1:44" x14ac:dyDescent="0.25">
      <c r="A35" s="74" t="s">
        <v>33</v>
      </c>
      <c r="B35" s="230">
        <f>('Energy Use'!B91-'E-electricity'!B35)*'Energy Use 2019'!$P97</f>
        <v>2363928649500</v>
      </c>
      <c r="C35" s="230">
        <f>('Energy Use'!C91-'E-electricity'!C35-'E-Coal'!C35)*'Energy Use 2020'!$Y97</f>
        <v>2016700587000</v>
      </c>
      <c r="D35" s="230">
        <f>('Energy Use'!D91-'E-electricity'!D35-'E-Coal'!D35)*'Energy Use 2020'!$Y97</f>
        <v>2160542697148.2495</v>
      </c>
      <c r="E35" s="230">
        <f>('Energy Use'!E91-'E-electricity'!E35-'E-Coal'!E35)*'Energy Use 2020'!$Y97</f>
        <v>2778570872879.3809</v>
      </c>
      <c r="F35" s="230">
        <f>('Energy Use'!F91-'E-electricity'!F35-'E-Coal'!F35)*'Energy Use 2020'!$Y97</f>
        <v>2892855432754.4023</v>
      </c>
      <c r="G35" s="230">
        <f>('Energy Use'!G91-'E-electricity'!G35-'E-Coal'!G35)*'Energy Use 2020'!$Y97</f>
        <v>3090819544463.3662</v>
      </c>
      <c r="H35" s="230">
        <f>('Energy Use'!H91-'E-electricity'!H35-'E-Coal'!H35)*'Energy Use 2020'!$Y97</f>
        <v>3347956597070.3823</v>
      </c>
      <c r="I35" s="230">
        <f>('Energy Use'!I91-'E-electricity'!I35-'E-Coal'!I35)*'Energy Use 2020'!$Y97</f>
        <v>3590197877515.4341</v>
      </c>
      <c r="J35" s="230">
        <f>('Energy Use'!J91-'E-electricity'!J35-'E-Coal'!J35)*'Energy Use 2020'!$Y97</f>
        <v>3800588735781.9131</v>
      </c>
      <c r="K35" s="230">
        <f>('Energy Use'!K91-'E-electricity'!K35-'E-Coal'!K35)*'Energy Use 2020'!$Y97</f>
        <v>3983125217758.7646</v>
      </c>
      <c r="L35" s="230">
        <f>('Energy Use'!L91-'E-electricity'!L35-'E-Coal'!L35)*'Energy Use 2020'!$Y97</f>
        <v>4144615889084.9897</v>
      </c>
      <c r="M35" s="230">
        <f>('Energy Use'!M91-'E-electricity'!M35-'E-Coal'!M35)*'Energy Use 2020'!$Y97</f>
        <v>4294162751032.2993</v>
      </c>
      <c r="N35" s="230">
        <f>('Energy Use'!N91-'E-electricity'!N35-'E-Coal'!N35)*'Energy Use 2020'!$Y97</f>
        <v>4452413389048.0938</v>
      </c>
      <c r="O35" s="230">
        <f>('Energy Use'!O91-'E-electricity'!O35-'E-Coal'!O35)*'Energy Use 2020'!$Y97</f>
        <v>4609721026831.749</v>
      </c>
      <c r="P35" s="230">
        <f>('Energy Use'!P91-'E-electricity'!P35-'E-Coal'!P35)*'Energy Use 2020'!$Y97</f>
        <v>4765198998120.0156</v>
      </c>
      <c r="Q35" s="230">
        <f>('Energy Use'!Q91-'E-electricity'!Q35-'E-Coal'!Q35)*'Energy Use 2020'!$Y97</f>
        <v>4917900332233.999</v>
      </c>
      <c r="R35" s="230">
        <f>('Energy Use'!R91-'E-electricity'!R35-'E-Coal'!R35)*'Energy Use 2020'!$Y97</f>
        <v>5066822964070.5264</v>
      </c>
      <c r="S35" s="230">
        <f>('Energy Use'!S91-'E-electricity'!S35-'E-Coal'!S35)*'Energy Use 2020'!$Y97</f>
        <v>5225711373006.5332</v>
      </c>
      <c r="T35" s="230">
        <f>('Energy Use'!T91-'E-electricity'!T35-'E-Coal'!T35)*'Energy Use 2020'!$Y97</f>
        <v>5380228759004.5059</v>
      </c>
      <c r="U35" s="230">
        <f>('Energy Use'!U91-'E-electricity'!U35-'E-Coal'!U35)*'Energy Use 2020'!$Y97</f>
        <v>5529847274379.9893</v>
      </c>
      <c r="V35" s="230">
        <f>('Energy Use'!V91-'E-electricity'!V35-'E-Coal'!V35)*'Energy Use 2020'!$Y97</f>
        <v>5674061566287.3262</v>
      </c>
      <c r="W35" s="230">
        <f>('Energy Use'!W91-'E-electricity'!W35-'E-Coal'!W35)*'Energy Use 2020'!$Y97</f>
        <v>5812392052670.9023</v>
      </c>
      <c r="X35" s="230">
        <f>('Energy Use'!X91-'E-electricity'!X35-'E-Coal'!X35)*'Energy Use 2020'!$Y97</f>
        <v>5944387935820.0479</v>
      </c>
      <c r="Y35" s="230">
        <f>('Energy Use'!Y91-'E-electricity'!Y35-'E-Coal'!Y35)*'Energy Use 2020'!$Y97</f>
        <v>6069629927014.6406</v>
      </c>
      <c r="Z35" s="230">
        <f>('Energy Use'!Z91-'E-electricity'!Z35-'E-Coal'!Z35)*'Energy Use 2020'!$Y97</f>
        <v>6187732660067.4395</v>
      </c>
      <c r="AA35" s="230">
        <f>('Energy Use'!AA91-'E-electricity'!AA35-'E-Coal'!AA35)*'Energy Use 2020'!$Y97</f>
        <v>6298346776067.457</v>
      </c>
      <c r="AB35" s="230">
        <f>('Energy Use'!AB91-'E-electricity'!AB35-'E-Coal'!AB35)*'Energy Use 2020'!$Y97</f>
        <v>6401160666220.1064</v>
      </c>
      <c r="AC35" s="230">
        <f>('Energy Use'!AC91-'E-electricity'!AC35-'E-Coal'!AC35)*'Energy Use 2020'!$Y97</f>
        <v>6495901864289.7568</v>
      </c>
      <c r="AD35" s="230">
        <f>('Energy Use'!AD91-'E-electricity'!AD35-'E-Coal'!AD35)*'Energy Use 2020'!$Y97</f>
        <v>6582338084699.1748</v>
      </c>
      <c r="AE35" s="230">
        <f>('Energy Use'!AE91-'E-electricity'!AE35-'E-Coal'!AE35)*'Energy Use 2020'!$Y97</f>
        <v>6660277906759.0693</v>
      </c>
      <c r="AF35" s="230">
        <f>('Energy Use'!AF91-'E-electricity'!AF35-'E-Coal'!AF35)*'Energy Use 2020'!$Y97</f>
        <v>6729571109723.6172</v>
      </c>
      <c r="AG35" s="230">
        <f>('Energy Use'!AG91-'E-electricity'!AG35-'E-Coal'!AG35)*'Energy Use 2020'!$Y97</f>
        <v>6790108667336.9678</v>
      </c>
      <c r="AH35" s="230">
        <f>('Energy Use'!AH91-'E-electricity'!AH35-'E-Coal'!AH35)*'Energy Use 2020'!$Y97</f>
        <v>6841822414201.5781</v>
      </c>
      <c r="AI35" s="230">
        <f>('Energy Use'!AI91-'E-electricity'!AI35-'E-Coal'!AI35)*'Energy Use 2020'!$Y97</f>
        <v>6884684399618.3994</v>
      </c>
      <c r="AJ35" s="230">
        <f>('Energy Use'!AJ91-'E-electricity'!AJ35-'E-Coal'!AJ35)*'Energy Use 2020'!$Y97</f>
        <v>6918705947490.6221</v>
      </c>
      <c r="AK35" s="230">
        <f>('Energy Use'!AK91-'E-electricity'!AK35-'E-Coal'!AK35)*'Energy Use 2020'!$Y97</f>
        <v>6943936443420.4932</v>
      </c>
      <c r="AL35" s="230">
        <f>('Energy Use'!AL91-'E-electricity'!AL35-'E-Coal'!AL35)*'Energy Use 2020'!$Y97</f>
        <v>6960461872247.7021</v>
      </c>
      <c r="AM35" s="230">
        <f>('Energy Use'!AM91-'E-electricity'!AM35-'E-Coal'!AM35)*'Energy Use 2020'!$Y97</f>
        <v>6968403130969.835</v>
      </c>
      <c r="AN35" s="230">
        <f>('Energy Use'!AN91-'E-electricity'!AN35-'E-Coal'!AN35)*'Energy Use 2020'!$Y97</f>
        <v>6967914143251.9756</v>
      </c>
      <c r="AO35" s="230">
        <f>('Energy Use'!AO91-'E-electricity'!AO35-'E-Coal'!AO35)*'Energy Use 2020'!$Y97</f>
        <v>6959179802579.8447</v>
      </c>
      <c r="AP35" s="230">
        <f>('Energy Use'!AP91-'E-electricity'!AP35-'E-Coal'!AP35)*'Energy Use 2020'!$Y97</f>
        <v>6942413771553.9785</v>
      </c>
      <c r="AQ35" s="230">
        <f>('Energy Use'!AQ91-'E-electricity'!AQ35-'E-Coal'!AQ35)*'Energy Use 2020'!$Y97</f>
        <v>6915546363157.1543</v>
      </c>
      <c r="AR35" s="133" t="str">
        <f>VLOOKUP($A35,'Sector Match'!$A$1:$B$43,2,0)</f>
        <v>appliances and electrical equipment 27</v>
      </c>
    </row>
    <row r="36" spans="1:44" x14ac:dyDescent="0.25">
      <c r="A36" s="74" t="s">
        <v>34</v>
      </c>
      <c r="B36" s="230">
        <f>('Energy Use'!B92-'E-electricity'!B36)*'Energy Use 2019'!$P98</f>
        <v>1208353657500</v>
      </c>
      <c r="C36" s="230">
        <f>('Energy Use'!C92-'E-electricity'!C36-'E-Coal'!C36)*'Energy Use 2020'!$Y98</f>
        <v>933349031999.99988</v>
      </c>
      <c r="D36" s="230">
        <f>('Energy Use'!D92-'E-electricity'!D36-'E-Coal'!D36)*'Energy Use 2020'!$Y98</f>
        <v>948112394885.71033</v>
      </c>
      <c r="E36" s="230">
        <f>('Energy Use'!E92-'E-electricity'!E36-'E-Coal'!E36)*'Energy Use 2020'!$Y98</f>
        <v>1222679601099.9019</v>
      </c>
      <c r="F36" s="230">
        <f>('Energy Use'!F92-'E-electricity'!F36-'E-Coal'!F36)*'Energy Use 2020'!$Y98</f>
        <v>1261369762702.5767</v>
      </c>
      <c r="G36" s="230">
        <f>('Energy Use'!G92-'E-electricity'!G36-'E-Coal'!G36)*'Energy Use 2020'!$Y98</f>
        <v>1330812935931.3181</v>
      </c>
      <c r="H36" s="230">
        <f>('Energy Use'!H92-'E-electricity'!H36-'E-Coal'!H36)*'Energy Use 2020'!$Y98</f>
        <v>1417776876718.478</v>
      </c>
      <c r="I36" s="230">
        <f>('Energy Use'!I92-'E-electricity'!I36-'E-Coal'!I36)*'Energy Use 2020'!$Y98</f>
        <v>1491980954413.5081</v>
      </c>
      <c r="J36" s="230">
        <f>('Energy Use'!J92-'E-electricity'!J36-'E-Coal'!J36)*'Energy Use 2020'!$Y98</f>
        <v>1549416525631.5518</v>
      </c>
      <c r="K36" s="230">
        <f>('Energy Use'!K92-'E-electricity'!K36-'E-Coal'!K36)*'Energy Use 2020'!$Y98</f>
        <v>1594602819417.8269</v>
      </c>
      <c r="L36" s="230">
        <f>('Energy Use'!L92-'E-electricity'!L36-'E-Coal'!L36)*'Energy Use 2020'!$Y98</f>
        <v>1633225654322.2029</v>
      </c>
      <c r="M36" s="230">
        <f>('Energy Use'!M92-'E-electricity'!M36-'E-Coal'!M36)*'Energy Use 2020'!$Y98</f>
        <v>1671779582442.5356</v>
      </c>
      <c r="N36" s="230">
        <f>('Energy Use'!N92-'E-electricity'!N36-'E-Coal'!N36)*'Energy Use 2020'!$Y98</f>
        <v>1722034909970.8757</v>
      </c>
      <c r="O36" s="230">
        <f>('Energy Use'!O92-'E-electricity'!O36-'E-Coal'!O36)*'Energy Use 2020'!$Y98</f>
        <v>1778348908026.2527</v>
      </c>
      <c r="P36" s="230">
        <f>('Energy Use'!P92-'E-electricity'!P36-'E-Coal'!P36)*'Energy Use 2020'!$Y98</f>
        <v>1839150112061.8215</v>
      </c>
      <c r="Q36" s="230">
        <f>('Energy Use'!Q92-'E-electricity'!Q36-'E-Coal'!Q36)*'Energy Use 2020'!$Y98</f>
        <v>1902635746283.4761</v>
      </c>
      <c r="R36" s="230">
        <f>('Energy Use'!R92-'E-electricity'!R36-'E-Coal'!R36)*'Energy Use 2020'!$Y98</f>
        <v>1966733272622.885</v>
      </c>
      <c r="S36" s="230">
        <f>('Energy Use'!S92-'E-electricity'!S36-'E-Coal'!S36)*'Energy Use 2020'!$Y98</f>
        <v>2037211410066.2546</v>
      </c>
      <c r="T36" s="230">
        <f>('Energy Use'!T92-'E-electricity'!T36-'E-Coal'!T36)*'Energy Use 2020'!$Y98</f>
        <v>2106298217888.2861</v>
      </c>
      <c r="U36" s="230">
        <f>('Energy Use'!U92-'E-electricity'!U36-'E-Coal'!U36)*'Energy Use 2020'!$Y98</f>
        <v>2173720117354.8127</v>
      </c>
      <c r="V36" s="230">
        <f>('Energy Use'!V92-'E-electricity'!V36-'E-Coal'!V36)*'Energy Use 2020'!$Y98</f>
        <v>2239207137971.6392</v>
      </c>
      <c r="W36" s="230">
        <f>('Energy Use'!W92-'E-electricity'!W36-'E-Coal'!W36)*'Energy Use 2020'!$Y98</f>
        <v>2302494867846.1226</v>
      </c>
      <c r="X36" s="230">
        <f>('Energy Use'!X92-'E-electricity'!X36-'E-Coal'!X36)*'Energy Use 2020'!$Y98</f>
        <v>2363326370380.0449</v>
      </c>
      <c r="Y36" s="230">
        <f>('Energy Use'!Y92-'E-electricity'!Y36-'E-Coal'!Y36)*'Energy Use 2020'!$Y98</f>
        <v>2421454046684.4282</v>
      </c>
      <c r="Z36" s="230">
        <f>('Energy Use'!Z92-'E-electricity'!Z36-'E-Coal'!Z36)*'Energy Use 2020'!$Y98</f>
        <v>2476641423835.9165</v>
      </c>
      <c r="AA36" s="230">
        <f>('Energy Use'!AA92-'E-electricity'!AA36-'E-Coal'!AA36)*'Energy Use 2020'!$Y98</f>
        <v>2528664850105.2661</v>
      </c>
      <c r="AB36" s="230">
        <f>('Energy Use'!AB92-'E-electricity'!AB36-'E-Coal'!AB36)*'Energy Use 2020'!$Y98</f>
        <v>2577315079560.3965</v>
      </c>
      <c r="AC36" s="230">
        <f>('Energy Use'!AC92-'E-electricity'!AC36-'E-Coal'!AC36)*'Energy Use 2020'!$Y98</f>
        <v>2622398729955.9146</v>
      </c>
      <c r="AD36" s="230">
        <f>('Energy Use'!AD92-'E-electricity'!AD36-'E-Coal'!AD36)*'Energy Use 2020'!$Y98</f>
        <v>2663739599539.1685</v>
      </c>
      <c r="AE36" s="230">
        <f>('Energy Use'!AE92-'E-electricity'!AE36-'E-Coal'!AE36)*'Energy Use 2020'!$Y98</f>
        <v>2701179830298.8472</v>
      </c>
      <c r="AF36" s="230">
        <f>('Energy Use'!AF92-'E-electricity'!AF36-'E-Coal'!AF36)*'Energy Use 2020'!$Y98</f>
        <v>2734580907221.7158</v>
      </c>
      <c r="AG36" s="230">
        <f>('Energy Use'!AG92-'E-electricity'!AG36-'E-Coal'!AG36)*'Energy Use 2020'!$Y98</f>
        <v>2763824485270.9839</v>
      </c>
      <c r="AH36" s="230">
        <f>('Energy Use'!AH92-'E-electricity'!AH36-'E-Coal'!AH36)*'Energy Use 2020'!$Y98</f>
        <v>2788813038019.3623</v>
      </c>
      <c r="AI36" s="230">
        <f>('Energy Use'!AI92-'E-electricity'!AI36-'E-Coal'!AI36)*'Energy Use 2020'!$Y98</f>
        <v>2809470324124.2446</v>
      </c>
      <c r="AJ36" s="230">
        <f>('Energy Use'!AJ92-'E-electricity'!AJ36-'E-Coal'!AJ36)*'Energy Use 2020'!$Y98</f>
        <v>2825741670085.6992</v>
      </c>
      <c r="AK36" s="230">
        <f>('Energy Use'!AK92-'E-electricity'!AK36-'E-Coal'!AK36)*'Energy Use 2020'!$Y98</f>
        <v>2837594069944.3208</v>
      </c>
      <c r="AL36" s="230">
        <f>('Energy Use'!AL92-'E-electricity'!AL36-'E-Coal'!AL36)*'Energy Use 2020'!$Y98</f>
        <v>2845016104723.1025</v>
      </c>
      <c r="AM36" s="230">
        <f>('Energy Use'!AM92-'E-electricity'!AM36-'E-Coal'!AM36)*'Energy Use 2020'!$Y98</f>
        <v>2848017686463.4766</v>
      </c>
      <c r="AN36" s="230">
        <f>('Energy Use'!AN92-'E-electricity'!AN36-'E-Coal'!AN36)*'Energy Use 2020'!$Y98</f>
        <v>2846629633623.4624</v>
      </c>
      <c r="AO36" s="230">
        <f>('Energy Use'!AO92-'E-electricity'!AO36-'E-Coal'!AO36)*'Energy Use 2020'!$Y98</f>
        <v>2840903086369.6987</v>
      </c>
      <c r="AP36" s="230">
        <f>('Energy Use'!AP92-'E-electricity'!AP36-'E-Coal'!AP36)*'Energy Use 2020'!$Y98</f>
        <v>2830908771885.2285</v>
      </c>
      <c r="AQ36" s="230">
        <f>('Energy Use'!AQ92-'E-electricity'!AQ36-'E-Coal'!AQ36)*'Energy Use 2020'!$Y98</f>
        <v>2815795651703.0005</v>
      </c>
      <c r="AR36" s="133" t="str">
        <f>VLOOKUP($A36,'Sector Match'!$A$1:$B$43,2,0)</f>
        <v>computers and electronics 26</v>
      </c>
    </row>
    <row r="37" spans="1:44" x14ac:dyDescent="0.25">
      <c r="A37" s="74" t="s">
        <v>35</v>
      </c>
      <c r="B37" s="230">
        <f>('Energy Use'!B93-'E-electricity'!B37)*'Energy Use 2019'!$P99</f>
        <v>119446453499.99992</v>
      </c>
      <c r="C37" s="230">
        <f>('Energy Use'!C93-'E-electricity'!C37-'E-Coal'!C37)*'Energy Use 2020'!$Y99</f>
        <v>75001261500</v>
      </c>
      <c r="D37" s="230">
        <f>('Energy Use'!D93-'E-electricity'!D37-'E-Coal'!D37)*'Energy Use 2020'!$Y99</f>
        <v>74438078037.019485</v>
      </c>
      <c r="E37" s="230">
        <f>('Energy Use'!E93-'E-electricity'!E37-'E-Coal'!E37)*'Energy Use 2020'!$Y99</f>
        <v>92851247419.282318</v>
      </c>
      <c r="F37" s="230">
        <f>('Energy Use'!F93-'E-electricity'!F37-'E-Coal'!F37)*'Energy Use 2020'!$Y99</f>
        <v>94866405049.554581</v>
      </c>
      <c r="G37" s="230">
        <f>('Energy Use'!G93-'E-electricity'!G37-'E-Coal'!G37)*'Energy Use 2020'!$Y99</f>
        <v>97608424530.608368</v>
      </c>
      <c r="H37" s="230">
        <f>('Energy Use'!H93-'E-electricity'!H37-'E-Coal'!H37)*'Energy Use 2020'!$Y99</f>
        <v>100950603034.65086</v>
      </c>
      <c r="I37" s="230">
        <f>('Energy Use'!I93-'E-electricity'!I37-'E-Coal'!I37)*'Energy Use 2020'!$Y99</f>
        <v>103536878335.48575</v>
      </c>
      <c r="J37" s="230">
        <f>('Energy Use'!J93-'E-electricity'!J37-'E-Coal'!J37)*'Energy Use 2020'!$Y99</f>
        <v>105282606325.80678</v>
      </c>
      <c r="K37" s="230">
        <f>('Energy Use'!K93-'E-electricity'!K37-'E-Coal'!K37)*'Energy Use 2020'!$Y99</f>
        <v>106438179163.86339</v>
      </c>
      <c r="L37" s="230">
        <f>('Energy Use'!L93-'E-electricity'!L37-'E-Coal'!L37)*'Energy Use 2020'!$Y99</f>
        <v>107280624191.32928</v>
      </c>
      <c r="M37" s="230">
        <f>('Energy Use'!M93-'E-electricity'!M37-'E-Coal'!M37)*'Energy Use 2020'!$Y99</f>
        <v>108101557647.51907</v>
      </c>
      <c r="N37" s="230">
        <f>('Energy Use'!N93-'E-electricity'!N37-'E-Coal'!N37)*'Energy Use 2020'!$Y99</f>
        <v>109514268107.99573</v>
      </c>
      <c r="O37" s="230">
        <f>('Energy Use'!O93-'E-electricity'!O37-'E-Coal'!O37)*'Energy Use 2020'!$Y99</f>
        <v>111166022105.35187</v>
      </c>
      <c r="P37" s="230">
        <f>('Energy Use'!P93-'E-electricity'!P37-'E-Coal'!P37)*'Energy Use 2020'!$Y99</f>
        <v>113000405610.48863</v>
      </c>
      <c r="Q37" s="230">
        <f>('Energy Use'!Q93-'E-electricity'!Q37-'E-Coal'!Q37)*'Energy Use 2020'!$Y99</f>
        <v>114957807934.87569</v>
      </c>
      <c r="R37" s="230">
        <f>('Energy Use'!R93-'E-electricity'!R37-'E-Coal'!R37)*'Energy Use 2020'!$Y99</f>
        <v>116974561530.42101</v>
      </c>
      <c r="S37" s="230">
        <f>('Energy Use'!S93-'E-electricity'!S37-'E-Coal'!S37)*'Energy Use 2020'!$Y99</f>
        <v>119423042691.70601</v>
      </c>
      <c r="T37" s="230">
        <f>('Energy Use'!T93-'E-electricity'!T37-'E-Coal'!T37)*'Energy Use 2020'!$Y99</f>
        <v>121876013971.80043</v>
      </c>
      <c r="U37" s="230">
        <f>('Energy Use'!U93-'E-electricity'!U37-'E-Coal'!U37)*'Energy Use 2020'!$Y99</f>
        <v>124324393847.03609</v>
      </c>
      <c r="V37" s="230">
        <f>('Energy Use'!V93-'E-electricity'!V37-'E-Coal'!V37)*'Energy Use 2020'!$Y99</f>
        <v>126758488286.53677</v>
      </c>
      <c r="W37" s="230">
        <f>('Energy Use'!W93-'E-electricity'!W37-'E-Coal'!W37)*'Energy Use 2020'!$Y99</f>
        <v>129168000262.54648</v>
      </c>
      <c r="X37" s="230">
        <f>('Energy Use'!X93-'E-electricity'!X37-'E-Coal'!X37)*'Energy Use 2020'!$Y99</f>
        <v>131542046872.1539</v>
      </c>
      <c r="Y37" s="230">
        <f>('Energy Use'!Y93-'E-electricity'!Y37-'E-Coal'!Y37)*'Energy Use 2020'!$Y99</f>
        <v>133869184689.8855</v>
      </c>
      <c r="Z37" s="230">
        <f>('Energy Use'!Z93-'E-electricity'!Z37-'E-Coal'!Z37)*'Energy Use 2020'!$Y99</f>
        <v>136137443923.71851</v>
      </c>
      <c r="AA37" s="230">
        <f>('Energy Use'!AA93-'E-electricity'!AA37-'E-Coal'!AA37)*'Energy Use 2020'!$Y99</f>
        <v>138334371882.4761</v>
      </c>
      <c r="AB37" s="230">
        <f>('Energy Use'!AB93-'E-electricity'!AB37-'E-Coal'!AB37)*'Energy Use 2020'!$Y99</f>
        <v>140447086179.20197</v>
      </c>
      <c r="AC37" s="230">
        <f>('Energy Use'!AC93-'E-electricity'!AC37-'E-Coal'!AC37)*'Energy Use 2020'!$Y99</f>
        <v>142462337992.16467</v>
      </c>
      <c r="AD37" s="230">
        <f>('Energy Use'!AD93-'E-electricity'!AD37-'E-Coal'!AD37)*'Energy Use 2020'!$Y99</f>
        <v>144366585582.17996</v>
      </c>
      <c r="AE37" s="230">
        <f>('Energy Use'!AE93-'E-electricity'!AE37-'E-Coal'!AE37)*'Energy Use 2020'!$Y99</f>
        <v>146146078121.93787</v>
      </c>
      <c r="AF37" s="230">
        <f>('Energy Use'!AF93-'E-electricity'!AF37-'E-Coal'!AF37)*'Energy Use 2020'!$Y99</f>
        <v>147786949730.5661</v>
      </c>
      <c r="AG37" s="230">
        <f>('Energy Use'!AG93-'E-electricity'!AG37-'E-Coal'!AG37)*'Energy Use 2020'!$Y99</f>
        <v>149275323425.77072</v>
      </c>
      <c r="AH37" s="230">
        <f>('Energy Use'!AH93-'E-electricity'!AH37-'E-Coal'!AH37)*'Energy Use 2020'!$Y99</f>
        <v>150597424508.41699</v>
      </c>
      <c r="AI37" s="230">
        <f>('Energy Use'!AI93-'E-electricity'!AI37-'E-Coal'!AI37)*'Energy Use 2020'!$Y99</f>
        <v>151739702682.71359</v>
      </c>
      <c r="AJ37" s="230">
        <f>('Energy Use'!AJ93-'E-electricity'!AJ37-'E-Coal'!AJ37)*'Energy Use 2020'!$Y99</f>
        <v>152688961992.457</v>
      </c>
      <c r="AK37" s="230">
        <f>('Energy Use'!AK93-'E-electricity'!AK37-'E-Coal'!AK37)*'Energy Use 2020'!$Y99</f>
        <v>153432497423.92038</v>
      </c>
      <c r="AL37" s="230">
        <f>('Energy Use'!AL93-'E-electricity'!AL37-'E-Coal'!AL37)*'Energy Use 2020'!$Y99</f>
        <v>153958236793.60886</v>
      </c>
      <c r="AM37" s="230">
        <f>('Energy Use'!AM93-'E-electricity'!AM37-'E-Coal'!AM37)*'Energy Use 2020'!$Y99</f>
        <v>154254886309.48416</v>
      </c>
      <c r="AN37" s="230">
        <f>('Energy Use'!AN93-'E-electricity'!AN37-'E-Coal'!AN37)*'Energy Use 2020'!$Y99</f>
        <v>154312077973.31543</v>
      </c>
      <c r="AO37" s="230">
        <f>('Energy Use'!AO93-'E-electricity'!AO37-'E-Coal'!AO37)*'Energy Use 2020'!$Y99</f>
        <v>154120516785.95883</v>
      </c>
      <c r="AP37" s="230">
        <f>('Energy Use'!AP93-'E-electricity'!AP37-'E-Coal'!AP37)*'Energy Use 2020'!$Y99</f>
        <v>153672125533.39828</v>
      </c>
      <c r="AQ37" s="230">
        <f>('Energy Use'!AQ93-'E-electricity'!AQ37-'E-Coal'!AQ37)*'Energy Use 2020'!$Y99</f>
        <v>152909112928.26154</v>
      </c>
      <c r="AR37" s="133" t="str">
        <f>VLOOKUP($A37,'Sector Match'!$A$1:$B$43,2,0)</f>
        <v>computers and electronics 26</v>
      </c>
    </row>
    <row r="38" spans="1:44" x14ac:dyDescent="0.25">
      <c r="A38" s="74" t="s">
        <v>36</v>
      </c>
      <c r="B38" s="230">
        <f>('Energy Use'!B94-'E-electricity'!B38)*'Energy Use 2019'!$P100</f>
        <v>1466691336000</v>
      </c>
      <c r="C38" s="230">
        <f>('Energy Use'!C94-'E-electricity'!C38-'E-Coal'!C38)*'Energy Use 2020'!$Y100</f>
        <v>1652805577500</v>
      </c>
      <c r="D38" s="230">
        <f>('Energy Use'!D94-'E-electricity'!D38-'E-Coal'!D38)*'Energy Use 2020'!$Y100</f>
        <v>1307527952042.1699</v>
      </c>
      <c r="E38" s="230">
        <f>('Energy Use'!E94-'E-electricity'!E38-'E-Coal'!E38)*'Energy Use 2020'!$Y100</f>
        <v>2042956060516.7119</v>
      </c>
      <c r="F38" s="230">
        <f>('Energy Use'!F94-'E-electricity'!F38-'E-Coal'!F38)*'Energy Use 2020'!$Y100</f>
        <v>2029505439089.0713</v>
      </c>
      <c r="G38" s="230">
        <f>('Energy Use'!G94-'E-electricity'!G38-'E-Coal'!G38)*'Energy Use 2020'!$Y100</f>
        <v>2041394558631.3662</v>
      </c>
      <c r="H38" s="230">
        <f>('Energy Use'!H94-'E-electricity'!H38-'E-Coal'!H38)*'Energy Use 2020'!$Y100</f>
        <v>2068293796436.6555</v>
      </c>
      <c r="I38" s="230">
        <f>('Energy Use'!I94-'E-electricity'!I38-'E-Coal'!I38)*'Energy Use 2020'!$Y100</f>
        <v>2092846682125.8962</v>
      </c>
      <c r="J38" s="230">
        <f>('Energy Use'!J94-'E-electricity'!J38-'E-Coal'!J38)*'Energy Use 2020'!$Y100</f>
        <v>2114721350325.2056</v>
      </c>
      <c r="K38" s="230">
        <f>('Energy Use'!K94-'E-electricity'!K38-'E-Coal'!K38)*'Energy Use 2020'!$Y100</f>
        <v>2132323716825.7297</v>
      </c>
      <c r="L38" s="230">
        <f>('Energy Use'!L94-'E-electricity'!L38-'E-Coal'!L38)*'Energy Use 2020'!$Y100</f>
        <v>2144027100339.7476</v>
      </c>
      <c r="M38" s="230">
        <f>('Energy Use'!M94-'E-electricity'!M38-'E-Coal'!M38)*'Energy Use 2020'!$Y100</f>
        <v>2148209126095.9346</v>
      </c>
      <c r="N38" s="230">
        <f>('Energy Use'!N94-'E-electricity'!N38-'E-Coal'!N38)*'Energy Use 2020'!$Y100</f>
        <v>2160152021911.0349</v>
      </c>
      <c r="O38" s="230">
        <f>('Energy Use'!O94-'E-electricity'!O38-'E-Coal'!O38)*'Energy Use 2020'!$Y100</f>
        <v>2164247276860.1824</v>
      </c>
      <c r="P38" s="230">
        <f>('Energy Use'!P94-'E-electricity'!P38-'E-Coal'!P38)*'Energy Use 2020'!$Y100</f>
        <v>2161019874618.2549</v>
      </c>
      <c r="Q38" s="230">
        <f>('Energy Use'!Q94-'E-electricity'!Q38-'E-Coal'!Q38)*'Energy Use 2020'!$Y100</f>
        <v>2151068101690.29</v>
      </c>
      <c r="R38" s="230">
        <f>('Energy Use'!R94-'E-electricity'!R38-'E-Coal'!R38)*'Energy Use 2020'!$Y100</f>
        <v>2135044546591.522</v>
      </c>
      <c r="S38" s="230">
        <f>('Energy Use'!S94-'E-electricity'!S38-'E-Coal'!S38)*'Energy Use 2020'!$Y100</f>
        <v>2131807929303.7849</v>
      </c>
      <c r="T38" s="230">
        <f>('Energy Use'!T94-'E-electricity'!T38-'E-Coal'!T38)*'Energy Use 2020'!$Y100</f>
        <v>2123895191120.1799</v>
      </c>
      <c r="U38" s="230">
        <f>('Energy Use'!U94-'E-electricity'!U38-'E-Coal'!U38)*'Energy Use 2020'!$Y100</f>
        <v>2111651081215.6963</v>
      </c>
      <c r="V38" s="230">
        <f>('Energy Use'!V94-'E-electricity'!V38-'E-Coal'!V38)*'Energy Use 2020'!$Y100</f>
        <v>2095441070989.8208</v>
      </c>
      <c r="W38" s="230">
        <f>('Energy Use'!W94-'E-electricity'!W38-'E-Coal'!W38)*'Energy Use 2020'!$Y100</f>
        <v>2075644899684.918</v>
      </c>
      <c r="X38" s="230">
        <f>('Energy Use'!X94-'E-electricity'!X38-'E-Coal'!X38)*'Energy Use 2020'!$Y100</f>
        <v>2052650541921.7786</v>
      </c>
      <c r="Y38" s="230">
        <f>('Energy Use'!Y94-'E-electricity'!Y38-'E-Coal'!Y38)*'Energy Use 2020'!$Y100</f>
        <v>2026848683543.4182</v>
      </c>
      <c r="Z38" s="230">
        <f>('Energy Use'!Z94-'E-electricity'!Z38-'E-Coal'!Z38)*'Energy Use 2020'!$Y100</f>
        <v>1998627768395.261</v>
      </c>
      <c r="AA38" s="230">
        <f>('Energy Use'!AA94-'E-electricity'!AA38-'E-Coal'!AA38)*'Energy Use 2020'!$Y100</f>
        <v>1968369656360.3604</v>
      </c>
      <c r="AB38" s="230">
        <f>('Energy Use'!AB94-'E-electricity'!AB38-'E-Coal'!AB38)*'Energy Use 2020'!$Y100</f>
        <v>1936445912680.3203</v>
      </c>
      <c r="AC38" s="230">
        <f>('Energy Use'!AC94-'E-electricity'!AC38-'E-Coal'!AC38)*'Energy Use 2020'!$Y100</f>
        <v>1903214730721.6968</v>
      </c>
      <c r="AD38" s="230">
        <f>('Energy Use'!AD94-'E-electricity'!AD38-'E-Coal'!AD38)*'Energy Use 2020'!$Y100</f>
        <v>1869018475134.7844</v>
      </c>
      <c r="AE38" s="230">
        <f>('Energy Use'!AE94-'E-electricity'!AE38-'E-Coal'!AE38)*'Energy Use 2020'!$Y100</f>
        <v>1834181819896.0366</v>
      </c>
      <c r="AF38" s="230">
        <f>('Energy Use'!AF94-'E-electricity'!AF38-'E-Coal'!AF38)*'Energy Use 2020'!$Y100</f>
        <v>1799010446008.8396</v>
      </c>
      <c r="AG38" s="230">
        <f>('Energy Use'!AG94-'E-electricity'!AG38-'E-Coal'!AG38)*'Energy Use 2020'!$Y100</f>
        <v>1763790256545.334</v>
      </c>
      <c r="AH38" s="230">
        <f>('Energy Use'!AH94-'E-electricity'!AH38-'E-Coal'!AH38)*'Energy Use 2020'!$Y100</f>
        <v>1728787062057.4429</v>
      </c>
      <c r="AI38" s="230">
        <f>('Energy Use'!AI94-'E-electricity'!AI38-'E-Coal'!AI38)*'Energy Use 2020'!$Y100</f>
        <v>1694246686929.9363</v>
      </c>
      <c r="AJ38" s="230">
        <f>('Energy Use'!AJ94-'E-electricity'!AJ38-'E-Coal'!AJ38)*'Energy Use 2020'!$Y100</f>
        <v>1660395446723.7969</v>
      </c>
      <c r="AK38" s="230">
        <f>('Energy Use'!AK94-'E-electricity'!AK38-'E-Coal'!AK38)*'Energy Use 2020'!$Y100</f>
        <v>1627440947681.6509</v>
      </c>
      <c r="AL38" s="230">
        <f>('Energy Use'!AL94-'E-electricity'!AL38-'E-Coal'!AL38)*'Energy Use 2020'!$Y100</f>
        <v>1595573162059.2935</v>
      </c>
      <c r="AM38" s="230">
        <f>('Energy Use'!AM94-'E-electricity'!AM38-'E-Coal'!AM38)*'Energy Use 2020'!$Y100</f>
        <v>1564965736541.095</v>
      </c>
      <c r="AN38" s="230">
        <f>('Energy Use'!AN94-'E-electricity'!AN38-'E-Coal'!AN38)*'Energy Use 2020'!$Y100</f>
        <v>1535777495449.6882</v>
      </c>
      <c r="AO38" s="230">
        <f>('Energy Use'!AO94-'E-electricity'!AO38-'E-Coal'!AO38)*'Energy Use 2020'!$Y100</f>
        <v>1508154105557.7703</v>
      </c>
      <c r="AP38" s="230">
        <f>('Energy Use'!AP94-'E-electricity'!AP38-'E-Coal'!AP38)*'Energy Use 2020'!$Y100</f>
        <v>1482229874873.3721</v>
      </c>
      <c r="AQ38" s="230">
        <f>('Energy Use'!AQ94-'E-electricity'!AQ38-'E-Coal'!AQ38)*'Energy Use 2020'!$Y100</f>
        <v>1457642809011.999</v>
      </c>
      <c r="AR38" s="133" t="str">
        <f>VLOOKUP($A38,'Sector Match'!$A$1:$B$43,2,0)</f>
        <v>other machinery 28</v>
      </c>
    </row>
    <row r="39" spans="1:44" x14ac:dyDescent="0.25">
      <c r="A39" s="74" t="s">
        <v>37</v>
      </c>
      <c r="B39" s="230">
        <f>('Energy Use'!B95-'E-electricity'!B39)*'Energy Use 2019'!$P101</f>
        <v>4447297024500</v>
      </c>
      <c r="C39" s="230">
        <f>('Energy Use'!C95-'E-electricity'!C39-'E-Coal'!C39)*'Energy Use 2020'!$Y101</f>
        <v>7139008965000</v>
      </c>
      <c r="D39" s="230">
        <f>('Energy Use'!D95-'E-electricity'!D39-'E-Coal'!D39)*'Energy Use 2020'!$Y101</f>
        <v>10129542235331.451</v>
      </c>
      <c r="E39" s="230">
        <f>('Energy Use'!E95-'E-electricity'!E39-'E-Coal'!E39)*'Energy Use 2020'!$Y101</f>
        <v>12783950673210.148</v>
      </c>
      <c r="F39" s="230">
        <f>('Energy Use'!F95-'E-electricity'!F39-'E-Coal'!F39)*'Energy Use 2020'!$Y101</f>
        <v>13739620033719.266</v>
      </c>
      <c r="G39" s="230">
        <f>('Energy Use'!G95-'E-electricity'!G39-'E-Coal'!G39)*'Energy Use 2020'!$Y101</f>
        <v>15175935718450.826</v>
      </c>
      <c r="H39" s="230">
        <f>('Energy Use'!H95-'E-electricity'!H39-'E-Coal'!H39)*'Energy Use 2020'!$Y101</f>
        <v>17063683678062.414</v>
      </c>
      <c r="I39" s="230">
        <f>('Energy Use'!I95-'E-electricity'!I39-'E-Coal'!I39)*'Energy Use 2020'!$Y101</f>
        <v>18967539001544.145</v>
      </c>
      <c r="J39" s="230">
        <f>('Energy Use'!J95-'E-electricity'!J39-'E-Coal'!J39)*'Energy Use 2020'!$Y101</f>
        <v>20808045467034.887</v>
      </c>
      <c r="K39" s="230">
        <f>('Energy Use'!K95-'E-electricity'!K39-'E-Coal'!K39)*'Energy Use 2020'!$Y101</f>
        <v>22590739809021.766</v>
      </c>
      <c r="L39" s="230">
        <f>('Energy Use'!L95-'E-electricity'!L39-'E-Coal'!L39)*'Energy Use 2020'!$Y101</f>
        <v>24339140440292.59</v>
      </c>
      <c r="M39" s="230">
        <f>('Energy Use'!M95-'E-electricity'!M39-'E-Coal'!M39)*'Energy Use 2020'!$Y101</f>
        <v>26094705027473.367</v>
      </c>
      <c r="N39" s="230">
        <f>('Energy Use'!N95-'E-electricity'!N39-'E-Coal'!N39)*'Energy Use 2020'!$Y101</f>
        <v>27898384845560.441</v>
      </c>
      <c r="O39" s="230">
        <f>('Energy Use'!O95-'E-electricity'!O39-'E-Coal'!O39)*'Energy Use 2020'!$Y101</f>
        <v>29770431406929.098</v>
      </c>
      <c r="P39" s="230">
        <f>('Energy Use'!P95-'E-electricity'!P39-'E-Coal'!P39)*'Energy Use 2020'!$Y101</f>
        <v>31716122047471.219</v>
      </c>
      <c r="Q39" s="230">
        <f>('Energy Use'!Q95-'E-electricity'!Q39-'E-Coal'!Q39)*'Energy Use 2020'!$Y101</f>
        <v>33742200712969.781</v>
      </c>
      <c r="R39" s="230">
        <f>('Energy Use'!R95-'E-electricity'!R39-'E-Coal'!R39)*'Energy Use 2020'!$Y101</f>
        <v>35857052493405.148</v>
      </c>
      <c r="S39" s="230">
        <f>('Energy Use'!S95-'E-electricity'!S39-'E-Coal'!S39)*'Energy Use 2020'!$Y101</f>
        <v>38041711698770.648</v>
      </c>
      <c r="T39" s="230">
        <f>('Energy Use'!T95-'E-electricity'!T39-'E-Coal'!T39)*'Energy Use 2020'!$Y101</f>
        <v>40319120590657.133</v>
      </c>
      <c r="U39" s="230">
        <f>('Energy Use'!U95-'E-electricity'!U39-'E-Coal'!U39)*'Energy Use 2020'!$Y101</f>
        <v>42684982139257.555</v>
      </c>
      <c r="V39" s="230">
        <f>('Energy Use'!V95-'E-electricity'!V39-'E-Coal'!V39)*'Energy Use 2020'!$Y101</f>
        <v>45133573700251.109</v>
      </c>
      <c r="W39" s="230">
        <f>('Energy Use'!W95-'E-electricity'!W39-'E-Coal'!W39)*'Energy Use 2020'!$Y101</f>
        <v>47657627699789.031</v>
      </c>
      <c r="X39" s="230">
        <f>('Energy Use'!X95-'E-electricity'!X39-'E-Coal'!X39)*'Energy Use 2020'!$Y101</f>
        <v>50248223348439.883</v>
      </c>
      <c r="Y39" s="230">
        <f>('Energy Use'!Y95-'E-electricity'!Y39-'E-Coal'!Y39)*'Energy Use 2020'!$Y101</f>
        <v>52894693854883.297</v>
      </c>
      <c r="Z39" s="230">
        <f>('Energy Use'!Z95-'E-electricity'!Z39-'E-Coal'!Z39)*'Energy Use 2020'!$Y101</f>
        <v>55584553970732.18</v>
      </c>
      <c r="AA39" s="230">
        <f>('Energy Use'!AA95-'E-electricity'!AA39-'E-Coal'!AA39)*'Energy Use 2020'!$Y101</f>
        <v>58303452959848.664</v>
      </c>
      <c r="AB39" s="230">
        <f>('Energy Use'!AB95-'E-electricity'!AB39-'E-Coal'!AB39)*'Energy Use 2020'!$Y101</f>
        <v>61035158217878.383</v>
      </c>
      <c r="AC39" s="230">
        <f>('Energy Use'!AC95-'E-electricity'!AC39-'E-Coal'!AC39)*'Energy Use 2020'!$Y101</f>
        <v>63761574738723.367</v>
      </c>
      <c r="AD39" s="230">
        <f>('Energy Use'!AD95-'E-electricity'!AD39-'E-Coal'!AD39)*'Energy Use 2020'!$Y101</f>
        <v>66462805403412.313</v>
      </c>
      <c r="AE39" s="230">
        <f>('Energy Use'!AE95-'E-electricity'!AE39-'E-Coal'!AE39)*'Energy Use 2020'!$Y101</f>
        <v>69117256625066.664</v>
      </c>
      <c r="AF39" s="230">
        <f>('Energy Use'!AF95-'E-electricity'!AF39-'E-Coal'!AF39)*'Energy Use 2020'!$Y101</f>
        <v>71701793197947.266</v>
      </c>
      <c r="AG39" s="230">
        <f>('Energy Use'!AG95-'E-electricity'!AG39-'E-Coal'!AG39)*'Energy Use 2020'!$Y101</f>
        <v>74191945252528.563</v>
      </c>
      <c r="AH39" s="230">
        <f>('Energy Use'!AH95-'E-electricity'!AH39-'E-Coal'!AH39)*'Energy Use 2020'!$Y101</f>
        <v>76562169005302.594</v>
      </c>
      <c r="AI39" s="230">
        <f>('Energy Use'!AI95-'E-electricity'!AI39-'E-Coal'!AI39)*'Energy Use 2020'!$Y101</f>
        <v>78786161516542.734</v>
      </c>
      <c r="AJ39" s="230">
        <f>('Energy Use'!AJ95-'E-electricity'!AJ39-'E-Coal'!AJ39)*'Energy Use 2020'!$Y101</f>
        <v>80837227950470.219</v>
      </c>
      <c r="AK39" s="230">
        <f>('Energy Use'!AK95-'E-electricity'!AK39-'E-Coal'!AK39)*'Energy Use 2020'!$Y101</f>
        <v>82688697904788.141</v>
      </c>
      <c r="AL39" s="230">
        <f>('Energy Use'!AL95-'E-electricity'!AL39-'E-Coal'!AL39)*'Energy Use 2020'!$Y101</f>
        <v>84314385291723.063</v>
      </c>
      <c r="AM39" s="230">
        <f>('Energy Use'!AM95-'E-electricity'!AM39-'E-Coal'!AM39)*'Energy Use 2020'!$Y101</f>
        <v>85689084078868.891</v>
      </c>
      <c r="AN39" s="230">
        <f>('Energy Use'!AN95-'E-electricity'!AN39-'E-Coal'!AN39)*'Energy Use 2020'!$Y101</f>
        <v>86789090019753.406</v>
      </c>
      <c r="AO39" s="230">
        <f>('Energy Use'!AO95-'E-electricity'!AO39-'E-Coal'!AO39)*'Energy Use 2020'!$Y101</f>
        <v>87592736419768.922</v>
      </c>
      <c r="AP39" s="230">
        <f>('Energy Use'!AP95-'E-electricity'!AP39-'E-Coal'!AP39)*'Energy Use 2020'!$Y101</f>
        <v>88080930102405</v>
      </c>
      <c r="AQ39" s="230">
        <f>('Energy Use'!AQ95-'E-electricity'!AQ39-'E-Coal'!AQ39)*'Energy Use 2020'!$Y101</f>
        <v>88208210519159.188</v>
      </c>
      <c r="AR39" s="133" t="str">
        <f>VLOOKUP($A39,'Sector Match'!$A$1:$B$43,2,0)</f>
        <v>water and waste 36T39</v>
      </c>
    </row>
    <row r="40" spans="1:44" x14ac:dyDescent="0.25">
      <c r="A40" s="74" t="s">
        <v>38</v>
      </c>
      <c r="B40" s="230">
        <f>('Energy Use'!B96-'E-electricity'!B40)*'Energy Use 2019'!$P102</f>
        <v>194447715000</v>
      </c>
      <c r="C40" s="230">
        <f>('Energy Use'!C96-'E-electricity'!C40-'E-Coal'!C40)*'Energy Use 2020'!$Y102</f>
        <v>150002523000</v>
      </c>
      <c r="D40" s="230">
        <f>('Energy Use'!D96-'E-electricity'!D40-'E-Coal'!D40)*'Energy Use 2020'!$Y102</f>
        <v>132559038879.44313</v>
      </c>
      <c r="E40" s="230">
        <f>('Energy Use'!E96-'E-electricity'!E40-'E-Coal'!E40)*'Energy Use 2020'!$Y102</f>
        <v>186880370653.79007</v>
      </c>
      <c r="F40" s="230">
        <f>('Energy Use'!F96-'E-electricity'!F40-'E-Coal'!F40)*'Energy Use 2020'!$Y102</f>
        <v>191339698173.25284</v>
      </c>
      <c r="G40" s="230">
        <f>('Energy Use'!G96-'E-electricity'!G40-'E-Coal'!G40)*'Energy Use 2020'!$Y102</f>
        <v>200723182665.26358</v>
      </c>
      <c r="H40" s="230">
        <f>('Energy Use'!H96-'E-electricity'!H40-'E-Coal'!H40)*'Energy Use 2020'!$Y102</f>
        <v>213439008775.24219</v>
      </c>
      <c r="I40" s="230">
        <f>('Energy Use'!I96-'E-electricity'!I40-'E-Coal'!I40)*'Energy Use 2020'!$Y102</f>
        <v>225782533645.20779</v>
      </c>
      <c r="J40" s="230">
        <f>('Energy Use'!J96-'E-electricity'!J40-'E-Coal'!J40)*'Energy Use 2020'!$Y102</f>
        <v>237086265529.58685</v>
      </c>
      <c r="K40" s="230">
        <f>('Energy Use'!K96-'E-electricity'!K40-'E-Coal'!K40)*'Energy Use 2020'!$Y102</f>
        <v>247393003288.9632</v>
      </c>
      <c r="L40" s="230">
        <f>('Energy Use'!L96-'E-electricity'!L40-'E-Coal'!L40)*'Energy Use 2020'!$Y102</f>
        <v>256802196664.96402</v>
      </c>
      <c r="M40" s="230">
        <f>('Energy Use'!M96-'E-electricity'!M40-'E-Coal'!M40)*'Energy Use 2020'!$Y102</f>
        <v>265463966723.88763</v>
      </c>
      <c r="N40" s="230">
        <f>('Energy Use'!N96-'E-electricity'!N40-'E-Coal'!N40)*'Energy Use 2020'!$Y102</f>
        <v>274787642064.59393</v>
      </c>
      <c r="O40" s="230">
        <f>('Energy Use'!O96-'E-electricity'!O40-'E-Coal'!O40)*'Energy Use 2020'!$Y102</f>
        <v>283669349732.19263</v>
      </c>
      <c r="P40" s="230">
        <f>('Energy Use'!P96-'E-electricity'!P40-'E-Coal'!P40)*'Energy Use 2020'!$Y102</f>
        <v>292121994871.5105</v>
      </c>
      <c r="Q40" s="230">
        <f>('Energy Use'!Q96-'E-electricity'!Q40-'E-Coal'!Q40)*'Energy Use 2020'!$Y102</f>
        <v>300168921543.73602</v>
      </c>
      <c r="R40" s="230">
        <f>('Energy Use'!R96-'E-electricity'!R40-'E-Coal'!R40)*'Energy Use 2020'!$Y102</f>
        <v>307843344752.41504</v>
      </c>
      <c r="S40" s="230">
        <f>('Energy Use'!S96-'E-electricity'!S40-'E-Coal'!S40)*'Energy Use 2020'!$Y102</f>
        <v>316728906626.58453</v>
      </c>
      <c r="T40" s="230">
        <f>('Energy Use'!T96-'E-electricity'!T40-'E-Coal'!T40)*'Energy Use 2020'!$Y102</f>
        <v>325358279998.06073</v>
      </c>
      <c r="U40" s="230">
        <f>('Energy Use'!U96-'E-electricity'!U40-'E-Coal'!U40)*'Energy Use 2020'!$Y102</f>
        <v>333699641018.85132</v>
      </c>
      <c r="V40" s="230">
        <f>('Energy Use'!V96-'E-electricity'!V40-'E-Coal'!V40)*'Energy Use 2020'!$Y102</f>
        <v>341721897346.10297</v>
      </c>
      <c r="W40" s="230">
        <f>('Energy Use'!W96-'E-electricity'!W40-'E-Coal'!W40)*'Energy Use 2020'!$Y102</f>
        <v>349394888216.56512</v>
      </c>
      <c r="X40" s="230">
        <f>('Energy Use'!X96-'E-electricity'!X40-'E-Coal'!X40)*'Energy Use 2020'!$Y102</f>
        <v>356689579695.65967</v>
      </c>
      <c r="Y40" s="230">
        <f>('Energy Use'!Y96-'E-electricity'!Y40-'E-Coal'!Y40)*'Energy Use 2020'!$Y102</f>
        <v>363578253278.27216</v>
      </c>
      <c r="Z40" s="230">
        <f>('Energy Use'!Z96-'E-electricity'!Z40-'E-Coal'!Z40)*'Energy Use 2020'!$Y102</f>
        <v>370034686081.22626</v>
      </c>
      <c r="AA40" s="230">
        <f>('Energy Use'!AA96-'E-electricity'!AA40-'E-Coal'!AA40)*'Energy Use 2020'!$Y102</f>
        <v>376034320951.86914</v>
      </c>
      <c r="AB40" s="230">
        <f>('Energy Use'!AB96-'E-electricity'!AB40-'E-Coal'!AB40)*'Energy Use 2020'!$Y102</f>
        <v>381554424921.91693</v>
      </c>
      <c r="AC40" s="230">
        <f>('Energy Use'!AC96-'E-electricity'!AC40-'E-Coal'!AC40)*'Energy Use 2020'!$Y102</f>
        <v>386574234559.33777</v>
      </c>
      <c r="AD40" s="230">
        <f>('Energy Use'!AD96-'E-electricity'!AD40-'E-Coal'!AD40)*'Energy Use 2020'!$Y102</f>
        <v>391075086911.6377</v>
      </c>
      <c r="AE40" s="230">
        <f>('Energy Use'!AE96-'E-electricity'!AE40-'E-Coal'!AE40)*'Energy Use 2020'!$Y102</f>
        <v>395040534889.53296</v>
      </c>
      <c r="AF40" s="230">
        <f>('Energy Use'!AF96-'E-electricity'!AF40-'E-Coal'!AF40)*'Energy Use 2020'!$Y102</f>
        <v>398456446108.38196</v>
      </c>
      <c r="AG40" s="230">
        <f>('Energy Use'!AG96-'E-electricity'!AG40-'E-Coal'!AG40)*'Energy Use 2020'!$Y102</f>
        <v>401311084383.44989</v>
      </c>
      <c r="AH40" s="230">
        <f>('Energy Use'!AH96-'E-electricity'!AH40-'E-Coal'!AH40)*'Energy Use 2020'!$Y102</f>
        <v>403595173261.64941</v>
      </c>
      <c r="AI40" s="230">
        <f>('Energy Use'!AI96-'E-electricity'!AI40-'E-Coal'!AI40)*'Energy Use 2020'!$Y102</f>
        <v>405301941164.16254</v>
      </c>
      <c r="AJ40" s="230">
        <f>('Energy Use'!AJ96-'E-electricity'!AJ40-'E-Coal'!AJ40)*'Energy Use 2020'!$Y102</f>
        <v>406427147908.69543</v>
      </c>
      <c r="AK40" s="230">
        <f>('Energy Use'!AK96-'E-electricity'!AK40-'E-Coal'!AK40)*'Energy Use 2020'!$Y102</f>
        <v>406969092574.40735</v>
      </c>
      <c r="AL40" s="230">
        <f>('Energy Use'!AL96-'E-electricity'!AL40-'E-Coal'!AL40)*'Energy Use 2020'!$Y102</f>
        <v>406928602864.20911</v>
      </c>
      <c r="AM40" s="230">
        <f>('Energy Use'!AM96-'E-electricity'!AM40-'E-Coal'!AM40)*'Energy Use 2020'!$Y102</f>
        <v>406309006305.65704</v>
      </c>
      <c r="AN40" s="230">
        <f>('Energy Use'!AN96-'E-electricity'!AN40-'E-Coal'!AN40)*'Energy Use 2020'!$Y102</f>
        <v>405116083810.72827</v>
      </c>
      <c r="AO40" s="230">
        <f>('Energy Use'!AO96-'E-electricity'!AO40-'E-Coal'!AO40)*'Energy Use 2020'!$Y102</f>
        <v>403358006284.12769</v>
      </c>
      <c r="AP40" s="230">
        <f>('Energy Use'!AP96-'E-electricity'!AP40-'E-Coal'!AP40)*'Energy Use 2020'!$Y102</f>
        <v>401045255127.51538</v>
      </c>
      <c r="AQ40" s="230">
        <f>('Energy Use'!AQ96-'E-electricity'!AQ40-'E-Coal'!AQ40)*'Energy Use 2020'!$Y102</f>
        <v>398057575869.18402</v>
      </c>
      <c r="AR40" s="133" t="str">
        <f>VLOOKUP($A40,'Sector Match'!$A$1:$B$43,2,0)</f>
        <v>other machinery 28</v>
      </c>
    </row>
    <row r="41" spans="1:44" x14ac:dyDescent="0.25">
      <c r="A41" s="74" t="s">
        <v>39</v>
      </c>
      <c r="B41" s="230">
        <f>('Energy Use'!B97-'E-electricity'!B41)*'Energy Use 2019'!$P103</f>
        <v>2797269271500</v>
      </c>
      <c r="C41" s="230">
        <f>('Energy Use'!C97-'E-electricity'!C41-'E-Coal'!C41)*'Energy Use 2020'!$Y103</f>
        <v>838902999000</v>
      </c>
      <c r="D41" s="230">
        <f>('Energy Use'!D97-'E-electricity'!D41-'E-Coal'!D41)*'Energy Use 2020'!$Y103</f>
        <v>592806901783.93054</v>
      </c>
      <c r="E41" s="230">
        <f>('Energy Use'!E97-'E-electricity'!E41-'E-Coal'!E41)*'Energy Use 2020'!$Y103</f>
        <v>635408322689.0061</v>
      </c>
      <c r="F41" s="230">
        <f>('Energy Use'!F97-'E-electricity'!F41-'E-Coal'!F41)*'Energy Use 2020'!$Y103</f>
        <v>677261717899.12512</v>
      </c>
      <c r="G41" s="230">
        <f>('Energy Use'!G97-'E-electricity'!G41-'E-Coal'!G41)*'Energy Use 2020'!$Y103</f>
        <v>730975454327.14978</v>
      </c>
      <c r="H41" s="230">
        <f>('Energy Use'!H97-'E-electricity'!H41-'E-Coal'!H41)*'Energy Use 2020'!$Y103</f>
        <v>795365165555.68188</v>
      </c>
      <c r="I41" s="230">
        <f>('Energy Use'!I97-'E-electricity'!I41-'E-Coal'!I41)*'Energy Use 2020'!$Y103</f>
        <v>851022990543.22839</v>
      </c>
      <c r="J41" s="230">
        <f>('Energy Use'!J97-'E-electricity'!J41-'E-Coal'!J41)*'Energy Use 2020'!$Y103</f>
        <v>896290096632.69629</v>
      </c>
      <c r="K41" s="230">
        <f>('Energy Use'!K97-'E-electricity'!K41-'E-Coal'!K41)*'Energy Use 2020'!$Y103</f>
        <v>934387682583.19092</v>
      </c>
      <c r="L41" s="230">
        <f>('Energy Use'!L97-'E-electricity'!L41-'E-Coal'!L41)*'Energy Use 2020'!$Y103</f>
        <v>969650971915.31299</v>
      </c>
      <c r="M41" s="230">
        <f>('Energy Use'!M97-'E-electricity'!M41-'E-Coal'!M41)*'Energy Use 2020'!$Y103</f>
        <v>1007284655340.7754</v>
      </c>
      <c r="N41" s="230">
        <f>('Energy Use'!N97-'E-electricity'!N41-'E-Coal'!N41)*'Energy Use 2020'!$Y103</f>
        <v>1051638980637.6268</v>
      </c>
      <c r="O41" s="230">
        <f>('Energy Use'!O97-'E-electricity'!O41-'E-Coal'!O41)*'Energy Use 2020'!$Y103</f>
        <v>1103163284681.4121</v>
      </c>
      <c r="P41" s="230">
        <f>('Energy Use'!P97-'E-electricity'!P41-'E-Coal'!P41)*'Energy Use 2020'!$Y103</f>
        <v>1160493223186.7898</v>
      </c>
      <c r="Q41" s="230">
        <f>('Energy Use'!Q97-'E-electricity'!Q41-'E-Coal'!Q41)*'Energy Use 2020'!$Y103</f>
        <v>1221929425117.0847</v>
      </c>
      <c r="R41" s="230">
        <f>('Energy Use'!R97-'E-electricity'!R41-'E-Coal'!R41)*'Energy Use 2020'!$Y103</f>
        <v>1285349881657.1624</v>
      </c>
      <c r="S41" s="230">
        <f>('Energy Use'!S97-'E-electricity'!S41-'E-Coal'!S41)*'Energy Use 2020'!$Y103</f>
        <v>1347532191609.8621</v>
      </c>
      <c r="T41" s="230">
        <f>('Energy Use'!T97-'E-electricity'!T41-'E-Coal'!T41)*'Energy Use 2020'!$Y103</f>
        <v>1408747632687.8347</v>
      </c>
      <c r="U41" s="230">
        <f>('Energy Use'!U97-'E-electricity'!U41-'E-Coal'!U41)*'Energy Use 2020'!$Y103</f>
        <v>1468711587705.8857</v>
      </c>
      <c r="V41" s="230">
        <f>('Energy Use'!V97-'E-electricity'!V41-'E-Coal'!V41)*'Energy Use 2020'!$Y103</f>
        <v>1527151502800.9583</v>
      </c>
      <c r="W41" s="230">
        <f>('Energy Use'!W97-'E-electricity'!W41-'E-Coal'!W41)*'Energy Use 2020'!$Y103</f>
        <v>1583809761991.2053</v>
      </c>
      <c r="X41" s="230">
        <f>('Energy Use'!X97-'E-electricity'!X41-'E-Coal'!X41)*'Energy Use 2020'!$Y103</f>
        <v>1638446272687.4319</v>
      </c>
      <c r="Y41" s="230">
        <f>('Energy Use'!Y97-'E-electricity'!Y41-'E-Coal'!Y41)*'Energy Use 2020'!$Y103</f>
        <v>1690840727933.3169</v>
      </c>
      <c r="Z41" s="230">
        <f>('Energy Use'!Z97-'E-electricity'!Z41-'E-Coal'!Z41)*'Energy Use 2020'!$Y103</f>
        <v>1740794519711.1597</v>
      </c>
      <c r="AA41" s="230">
        <f>('Energy Use'!AA97-'E-electricity'!AA41-'E-Coal'!AA41)*'Energy Use 2020'!$Y103</f>
        <v>1788132286336.7976</v>
      </c>
      <c r="AB41" s="230">
        <f>('Energy Use'!AB97-'E-electricity'!AB41-'E-Coal'!AB41)*'Energy Use 2020'!$Y103</f>
        <v>1832703085528.053</v>
      </c>
      <c r="AC41" s="230">
        <f>('Energy Use'!AC97-'E-electricity'!AC41-'E-Coal'!AC41)*'Energy Use 2020'!$Y103</f>
        <v>1874381192935.2</v>
      </c>
      <c r="AD41" s="230">
        <f>('Energy Use'!AD97-'E-electricity'!AD41-'E-Coal'!AD41)*'Energy Use 2020'!$Y103</f>
        <v>1913066533570.0068</v>
      </c>
      <c r="AE41" s="230">
        <f>('Energy Use'!AE97-'E-electricity'!AE41-'E-Coal'!AE41)*'Energy Use 2020'!$Y103</f>
        <v>1948684760496.7817</v>
      </c>
      <c r="AF41" s="230">
        <f>('Energy Use'!AF97-'E-electricity'!AF41-'E-Coal'!AF41)*'Energy Use 2020'!$Y103</f>
        <v>1981187001226.3335</v>
      </c>
      <c r="AG41" s="230">
        <f>('Energy Use'!AG97-'E-electricity'!AG41-'E-Coal'!AG41)*'Energy Use 2020'!$Y103</f>
        <v>2010549297391.2776</v>
      </c>
      <c r="AH41" s="230">
        <f>('Energy Use'!AH97-'E-electricity'!AH41-'E-Coal'!AH41)*'Energy Use 2020'!$Y103</f>
        <v>2036771767425.1543</v>
      </c>
      <c r="AI41" s="230">
        <f>('Energy Use'!AI97-'E-electricity'!AI41-'E-Coal'!AI41)*'Energy Use 2020'!$Y103</f>
        <v>2059877525100.7988</v>
      </c>
      <c r="AJ41" s="230">
        <f>('Energy Use'!AJ97-'E-electricity'!AJ41-'E-Coal'!AJ41)*'Energy Use 2020'!$Y103</f>
        <v>2079911388917.6328</v>
      </c>
      <c r="AK41" s="230">
        <f>('Energy Use'!AK97-'E-electricity'!AK41-'E-Coal'!AK41)*'Energy Use 2020'!$Y103</f>
        <v>2096938418505.9231</v>
      </c>
      <c r="AL41" s="230">
        <f>('Energy Use'!AL97-'E-electricity'!AL41-'E-Coal'!AL41)*'Energy Use 2020'!$Y103</f>
        <v>2111042314503.4063</v>
      </c>
      <c r="AM41" s="230">
        <f>('Energy Use'!AM97-'E-electricity'!AM41-'E-Coal'!AM41)*'Energy Use 2020'!$Y103</f>
        <v>2122323717839.3088</v>
      </c>
      <c r="AN41" s="230">
        <f>('Energy Use'!AN97-'E-electricity'!AN41-'E-Coal'!AN41)*'Energy Use 2020'!$Y103</f>
        <v>2130898443132.0293</v>
      </c>
      <c r="AO41" s="230">
        <f>('Energy Use'!AO97-'E-electricity'!AO41-'E-Coal'!AO41)*'Energy Use 2020'!$Y103</f>
        <v>2136895679074.8684</v>
      </c>
      <c r="AP41" s="230">
        <f>('Energy Use'!AP97-'E-electricity'!AP41-'E-Coal'!AP41)*'Energy Use 2020'!$Y103</f>
        <v>2140456186362.6824</v>
      </c>
      <c r="AQ41" s="230">
        <f>('Energy Use'!AQ97-'E-electricity'!AQ41-'E-Coal'!AQ41)*'Energy Use 2020'!$Y103</f>
        <v>2141015419001.6479</v>
      </c>
      <c r="AR41" s="133">
        <f>VLOOKUP($A41,'Sector Match'!$A$1:$B$43,2,0)</f>
        <v>0</v>
      </c>
    </row>
    <row r="42" spans="1:44" x14ac:dyDescent="0.25">
      <c r="A42" s="74" t="s">
        <v>40</v>
      </c>
      <c r="B42" s="230">
        <f>('Energy Use'!B98-'E-electricity'!B42)*'Energy Use 2019'!$P104</f>
        <v>2608377205500</v>
      </c>
      <c r="C42" s="230">
        <f>('Energy Use'!C98-'E-electricity'!C42-'E-Coal'!C42)*'Energy Use 2020'!$Y104</f>
        <v>3397279363500</v>
      </c>
      <c r="D42" s="230">
        <f>('Energy Use'!D98-'E-electricity'!D42-'E-Coal'!D42)*'Energy Use 2020'!$Y104</f>
        <v>4172764909575.8745</v>
      </c>
      <c r="E42" s="230">
        <f>('Energy Use'!E98-'E-electricity'!E42-'E-Coal'!E42)*'Energy Use 2020'!$Y104</f>
        <v>4578487613807.7266</v>
      </c>
      <c r="F42" s="230">
        <f>('Energy Use'!F98-'E-electricity'!F42-'E-Coal'!F42)*'Energy Use 2020'!$Y104</f>
        <v>4909160196992.0566</v>
      </c>
      <c r="G42" s="230">
        <f>('Energy Use'!G98-'E-electricity'!G42-'E-Coal'!G42)*'Energy Use 2020'!$Y104</f>
        <v>5452623306975.5752</v>
      </c>
      <c r="H42" s="230">
        <f>('Energy Use'!H98-'E-electricity'!H42-'E-Coal'!H42)*'Energy Use 2020'!$Y104</f>
        <v>6172477121788</v>
      </c>
      <c r="I42" s="230">
        <f>('Energy Use'!I98-'E-electricity'!I42-'E-Coal'!I42)*'Energy Use 2020'!$Y104</f>
        <v>6889998743473.9238</v>
      </c>
      <c r="J42" s="230">
        <f>('Energy Use'!J98-'E-electricity'!J42-'E-Coal'!J42)*'Energy Use 2020'!$Y104</f>
        <v>7553572453439.3545</v>
      </c>
      <c r="K42" s="230">
        <f>('Energy Use'!K98-'E-electricity'!K42-'E-Coal'!K42)*'Energy Use 2020'!$Y104</f>
        <v>8167688687284.9639</v>
      </c>
      <c r="L42" s="230">
        <f>('Energy Use'!L98-'E-electricity'!L42-'E-Coal'!L42)*'Energy Use 2020'!$Y104</f>
        <v>8747810991330.2764</v>
      </c>
      <c r="M42" s="230">
        <f>('Energy Use'!M98-'E-electricity'!M42-'E-Coal'!M42)*'Energy Use 2020'!$Y104</f>
        <v>9319507475283.9727</v>
      </c>
      <c r="N42" s="230">
        <f>('Energy Use'!N98-'E-electricity'!N42-'E-Coal'!N42)*'Energy Use 2020'!$Y104</f>
        <v>9913340441436.3945</v>
      </c>
      <c r="O42" s="230">
        <f>('Energy Use'!O98-'E-electricity'!O42-'E-Coal'!O42)*'Energy Use 2020'!$Y104</f>
        <v>10533002448445.66</v>
      </c>
      <c r="P42" s="230">
        <f>('Energy Use'!P98-'E-electricity'!P42-'E-Coal'!P42)*'Energy Use 2020'!$Y104</f>
        <v>11177919366429.184</v>
      </c>
      <c r="Q42" s="230">
        <f>('Energy Use'!Q98-'E-electricity'!Q42-'E-Coal'!Q42)*'Energy Use 2020'!$Y104</f>
        <v>11847259503389.934</v>
      </c>
      <c r="R42" s="230">
        <f>('Energy Use'!R98-'E-electricity'!R42-'E-Coal'!R42)*'Energy Use 2020'!$Y104</f>
        <v>12539912050761.953</v>
      </c>
      <c r="S42" s="230">
        <f>('Energy Use'!S98-'E-electricity'!S42-'E-Coal'!S42)*'Energy Use 2020'!$Y104</f>
        <v>13256560025053.301</v>
      </c>
      <c r="T42" s="230">
        <f>('Energy Use'!T98-'E-electricity'!T42-'E-Coal'!T42)*'Energy Use 2020'!$Y104</f>
        <v>13993567058500.537</v>
      </c>
      <c r="U42" s="230">
        <f>('Energy Use'!U98-'E-electricity'!U42-'E-Coal'!U42)*'Energy Use 2020'!$Y104</f>
        <v>14748813995923.553</v>
      </c>
      <c r="V42" s="230">
        <f>('Energy Use'!V98-'E-electricity'!V42-'E-Coal'!V42)*'Energy Use 2020'!$Y104</f>
        <v>15519819797710.107</v>
      </c>
      <c r="W42" s="230">
        <f>('Energy Use'!W98-'E-electricity'!W42-'E-Coal'!W42)*'Energy Use 2020'!$Y104</f>
        <v>16303730823660.719</v>
      </c>
      <c r="X42" s="230">
        <f>('Energy Use'!X98-'E-electricity'!X42-'E-Coal'!X42)*'Energy Use 2020'!$Y104</f>
        <v>17097314519648.145</v>
      </c>
      <c r="Y42" s="230">
        <f>('Energy Use'!Y98-'E-electricity'!Y42-'E-Coal'!Y42)*'Energy Use 2020'!$Y104</f>
        <v>17896958200439.801</v>
      </c>
      <c r="Z42" s="230">
        <f>('Energy Use'!Z98-'E-electricity'!Z42-'E-Coal'!Z42)*'Energy Use 2020'!$Y104</f>
        <v>18698673601759.121</v>
      </c>
      <c r="AA42" s="230">
        <f>('Energy Use'!AA98-'E-electricity'!AA42-'E-Coal'!AA42)*'Energy Use 2020'!$Y104</f>
        <v>19498107833146.492</v>
      </c>
      <c r="AB42" s="230">
        <f>('Energy Use'!AB98-'E-electricity'!AB42-'E-Coal'!AB42)*'Energy Use 2020'!$Y104</f>
        <v>20290561298384.492</v>
      </c>
      <c r="AC42" s="230">
        <f>('Energy Use'!AC98-'E-electricity'!AC42-'E-Coal'!AC42)*'Energy Use 2020'!$Y104</f>
        <v>21071013060631.465</v>
      </c>
      <c r="AD42" s="230">
        <f>('Energy Use'!AD98-'E-electricity'!AD42-'E-Coal'!AD42)*'Energy Use 2020'!$Y104</f>
        <v>21834154014059.367</v>
      </c>
      <c r="AE42" s="230">
        <f>('Energy Use'!AE98-'E-electricity'!AE42-'E-Coal'!AE42)*'Energy Use 2020'!$Y104</f>
        <v>22574428082610.797</v>
      </c>
      <c r="AF42" s="230">
        <f>('Energy Use'!AF98-'E-electricity'!AF42-'E-Coal'!AF42)*'Energy Use 2020'!$Y104</f>
        <v>23286081500285.203</v>
      </c>
      <c r="AG42" s="230">
        <f>('Energy Use'!AG98-'E-electricity'!AG42-'E-Coal'!AG42)*'Energy Use 2020'!$Y104</f>
        <v>23963220038001.152</v>
      </c>
      <c r="AH42" s="230">
        <f>('Energy Use'!AH98-'E-electricity'!AH42-'E-Coal'!AH42)*'Energy Use 2020'!$Y104</f>
        <v>24599873832551.316</v>
      </c>
      <c r="AI42" s="230">
        <f>('Energy Use'!AI98-'E-electricity'!AI42-'E-Coal'!AI42)*'Energy Use 2020'!$Y104</f>
        <v>25190069247655.754</v>
      </c>
      <c r="AJ42" s="230">
        <f>('Energy Use'!AJ98-'E-electricity'!AJ42-'E-Coal'!AJ42)*'Energy Use 2020'!$Y104</f>
        <v>25727906960997.266</v>
      </c>
      <c r="AK42" s="230">
        <f>('Energy Use'!AK98-'E-electricity'!AK42-'E-Coal'!AK42)*'Energy Use 2020'!$Y104</f>
        <v>26207645230920.516</v>
      </c>
      <c r="AL42" s="230">
        <f>('Energy Use'!AL98-'E-electricity'!AL42-'E-Coal'!AL42)*'Energy Use 2020'!$Y104</f>
        <v>26623787059744.262</v>
      </c>
      <c r="AM42" s="230">
        <f>('Energy Use'!AM98-'E-electricity'!AM42-'E-Coal'!AM42)*'Energy Use 2020'!$Y104</f>
        <v>26971169745798.078</v>
      </c>
      <c r="AN42" s="230">
        <f>('Energy Use'!AN98-'E-electricity'!AN42-'E-Coal'!AN42)*'Energy Use 2020'!$Y104</f>
        <v>27245055112381.781</v>
      </c>
      <c r="AO42" s="230">
        <f>('Energy Use'!AO98-'E-electricity'!AO42-'E-Coal'!AO42)*'Energy Use 2020'!$Y104</f>
        <v>27441218528204.934</v>
      </c>
      <c r="AP42" s="230">
        <f>('Energy Use'!AP98-'E-electricity'!AP42-'E-Coal'!AP42)*'Energy Use 2020'!$Y104</f>
        <v>27556034699784.961</v>
      </c>
      <c r="AQ42" s="230">
        <f>('Energy Use'!AQ98-'E-electricity'!AQ42-'E-Coal'!AQ42)*'Energy Use 2020'!$Y104</f>
        <v>27577347259751.855</v>
      </c>
      <c r="AR42" s="133" t="str">
        <f>VLOOKUP($A42,'Sector Match'!$A$1:$B$43,2,0)</f>
        <v>energy pipelines and gas processing 352T353</v>
      </c>
    </row>
    <row r="43" spans="1:44" x14ac:dyDescent="0.25">
      <c r="A43" s="211" t="s">
        <v>41</v>
      </c>
      <c r="B43" s="230">
        <f>('Energy Use'!B99-'E-electricity'!B43)*'Energy Use 2019'!$P105</f>
        <v>108335155500</v>
      </c>
      <c r="C43" s="230">
        <f>('Energy Use'!C99-'E-electricity'!C43-'E-Coal'!C43)*'Energy Use 2020'!$Y105</f>
        <v>94446033000.00058</v>
      </c>
      <c r="D43" s="230">
        <f>('Energy Use'!D99-'E-electricity'!D43-'E-Coal'!D43)*'Energy Use 2020'!$Y105</f>
        <v>108822356143.49365</v>
      </c>
      <c r="E43" s="230">
        <f>('Energy Use'!E99-'E-electricity'!E43-'E-Coal'!E43)*'Energy Use 2020'!$Y105</f>
        <v>113614599576.81032</v>
      </c>
      <c r="F43" s="230">
        <f>('Energy Use'!F99-'E-electricity'!F43-'E-Coal'!F43)*'Energy Use 2020'!$Y105</f>
        <v>119961420049.23146</v>
      </c>
      <c r="G43" s="230">
        <f>('Energy Use'!G99-'E-electricity'!G43-'E-Coal'!G43)*'Energy Use 2020'!$Y105</f>
        <v>128098869838.13744</v>
      </c>
      <c r="H43" s="230">
        <f>('Energy Use'!H99-'E-electricity'!H43-'E-Coal'!H43)*'Energy Use 2020'!$Y105</f>
        <v>138462107848.07446</v>
      </c>
      <c r="I43" s="230">
        <f>('Energy Use'!I99-'E-electricity'!I43-'E-Coal'!I43)*'Energy Use 2020'!$Y105</f>
        <v>148524988614.35867</v>
      </c>
      <c r="J43" s="230">
        <f>('Energy Use'!J99-'E-electricity'!J43-'E-Coal'!J43)*'Energy Use 2020'!$Y105</f>
        <v>157567494115.96588</v>
      </c>
      <c r="K43" s="230">
        <f>('Energy Use'!K99-'E-electricity'!K43-'E-Coal'!K43)*'Energy Use 2020'!$Y105</f>
        <v>165689810004.49881</v>
      </c>
      <c r="L43" s="230">
        <f>('Energy Use'!L99-'E-electricity'!L43-'E-Coal'!L43)*'Energy Use 2020'!$Y105</f>
        <v>173081480988.63608</v>
      </c>
      <c r="M43" s="230">
        <f>('Energy Use'!M99-'E-electricity'!M43-'E-Coal'!M43)*'Energy Use 2020'!$Y105</f>
        <v>180009156171.61819</v>
      </c>
      <c r="N43" s="230">
        <f>('Energy Use'!N99-'E-electricity'!N43-'E-Coal'!N43)*'Energy Use 2020'!$Y105</f>
        <v>186738684457.09891</v>
      </c>
      <c r="O43" s="230">
        <f>('Energy Use'!O99-'E-electricity'!O43-'E-Coal'!O43)*'Energy Use 2020'!$Y105</f>
        <v>193320548578.06778</v>
      </c>
      <c r="P43" s="230">
        <f>('Energy Use'!P99-'E-electricity'!P43-'E-Coal'!P43)*'Energy Use 2020'!$Y105</f>
        <v>199745493727.55499</v>
      </c>
      <c r="Q43" s="230">
        <f>('Energy Use'!Q99-'E-electricity'!Q43-'E-Coal'!Q43)*'Energy Use 2020'!$Y105</f>
        <v>206007215576.30725</v>
      </c>
      <c r="R43" s="230">
        <f>('Energy Use'!R99-'E-electricity'!R43-'E-Coal'!R43)*'Energy Use 2020'!$Y105</f>
        <v>212102392236.00375</v>
      </c>
      <c r="S43" s="230">
        <f>('Energy Use'!S99-'E-electricity'!S43-'E-Coal'!S43)*'Energy Use 2020'!$Y105</f>
        <v>218009617547.82159</v>
      </c>
      <c r="T43" s="230">
        <f>('Energy Use'!T99-'E-electricity'!T43-'E-Coal'!T43)*'Energy Use 2020'!$Y105</f>
        <v>223733318444.21347</v>
      </c>
      <c r="U43" s="230">
        <f>('Energy Use'!U99-'E-electricity'!U43-'E-Coal'!U43)*'Energy Use 2020'!$Y105</f>
        <v>229259091550.06229</v>
      </c>
      <c r="V43" s="230">
        <f>('Energy Use'!V99-'E-electricity'!V43-'E-Coal'!V43)*'Energy Use 2020'!$Y105</f>
        <v>234573705738.01364</v>
      </c>
      <c r="W43" s="230">
        <f>('Energy Use'!W99-'E-electricity'!W43-'E-Coal'!W43)*'Energy Use 2020'!$Y105</f>
        <v>239665165767.83997</v>
      </c>
      <c r="X43" s="230">
        <f>('Energy Use'!X99-'E-electricity'!X43-'E-Coal'!X43)*'Energy Use 2020'!$Y105</f>
        <v>244522763518.86514</v>
      </c>
      <c r="Y43" s="230">
        <f>('Energy Use'!Y99-'E-electricity'!Y43-'E-Coal'!Y43)*'Energy Use 2020'!$Y105</f>
        <v>249137116774.78223</v>
      </c>
      <c r="Z43" s="230">
        <f>('Energy Use'!Z99-'E-electricity'!Z43-'E-Coal'!Z43)*'Energy Use 2020'!$Y105</f>
        <v>253500195681.44803</v>
      </c>
      <c r="AA43" s="230">
        <f>('Energy Use'!AA99-'E-electricity'!AA43-'E-Coal'!AA43)*'Energy Use 2020'!$Y105</f>
        <v>257605337148.68927</v>
      </c>
      <c r="AB43" s="230">
        <f>('Energy Use'!AB99-'E-electricity'!AB43-'E-Coal'!AB43)*'Energy Use 2020'!$Y105</f>
        <v>261447247605.0228</v>
      </c>
      <c r="AC43" s="230">
        <f>('Energy Use'!AC99-'E-electricity'!AC43-'E-Coal'!AC43)*'Energy Use 2020'!$Y105</f>
        <v>265021994637.97836</v>
      </c>
      <c r="AD43" s="230">
        <f>('Energy Use'!AD99-'E-electricity'!AD43-'E-Coal'!AD43)*'Energy Use 2020'!$Y105</f>
        <v>268326988161.21893</v>
      </c>
      <c r="AE43" s="230">
        <f>('Energy Use'!AE99-'E-electricity'!AE43-'E-Coal'!AE43)*'Energy Use 2020'!$Y105</f>
        <v>271360951842.11267</v>
      </c>
      <c r="AF43" s="230">
        <f>('Energy Use'!AF99-'E-electricity'!AF43-'E-Coal'!AF43)*'Energy Use 2020'!$Y105</f>
        <v>274123885599.57211</v>
      </c>
      <c r="AG43" s="230">
        <f>('Energy Use'!AG99-'E-electricity'!AG43-'E-Coal'!AG43)*'Energy Use 2020'!$Y105</f>
        <v>276617020041.62622</v>
      </c>
      <c r="AH43" s="230">
        <f>('Energy Use'!AH99-'E-electricity'!AH43-'E-Coal'!AH43)*'Energy Use 2020'!$Y105</f>
        <v>278842763755.63397</v>
      </c>
      <c r="AI43" s="230">
        <f>('Energy Use'!AI99-'E-electricity'!AI43-'E-Coal'!AI43)*'Energy Use 2020'!$Y105</f>
        <v>280804644391.83478</v>
      </c>
      <c r="AJ43" s="230">
        <f>('Energy Use'!AJ99-'E-electricity'!AJ43-'E-Coal'!AJ43)*'Energy Use 2020'!$Y105</f>
        <v>282507244493.95691</v>
      </c>
      <c r="AK43" s="230">
        <f>('Energy Use'!AK99-'E-electricity'!AK43-'E-Coal'!AK43)*'Energy Use 2020'!$Y105</f>
        <v>283956133029.48761</v>
      </c>
      <c r="AL43" s="230">
        <f>('Energy Use'!AL99-'E-electricity'!AL43-'E-Coal'!AL43)*'Energy Use 2020'!$Y105</f>
        <v>285157793558.62152</v>
      </c>
      <c r="AM43" s="230">
        <f>('Energy Use'!AM99-'E-electricity'!AM43-'E-Coal'!AM43)*'Energy Use 2020'!$Y105</f>
        <v>286119549955.65656</v>
      </c>
      <c r="AN43" s="230">
        <f>('Energy Use'!AN99-'E-electricity'!AN43-'E-Coal'!AN43)*'Energy Use 2020'!$Y105</f>
        <v>286849490561.34772</v>
      </c>
      <c r="AO43" s="230">
        <f>('Energy Use'!AO99-'E-electricity'!AO43-'E-Coal'!AO43)*'Energy Use 2020'!$Y105</f>
        <v>287356391600.79785</v>
      </c>
      <c r="AP43" s="230">
        <f>('Energy Use'!AP99-'E-electricity'!AP43-'E-Coal'!AP43)*'Energy Use 2020'!$Y105</f>
        <v>287649640650.27637</v>
      </c>
      <c r="AQ43" s="230">
        <f>('Energy Use'!AQ99-'E-electricity'!AQ43-'E-Coal'!AQ43)*'Energy Use 2020'!$Y105</f>
        <v>287643087703.80872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41">
        <f>('Energy Use'!B100-'E-electricity'!B44)*'Energy Use 2019'!$P106</f>
        <v>6680667922500</v>
      </c>
      <c r="C44" s="241">
        <f>('Energy Use'!C100-'E-electricity'!C44-'E-Coal'!C44)*'Energy Use 2020'!$Y106</f>
        <v>5397313003500</v>
      </c>
      <c r="D44" s="241">
        <f>('Energy Use'!D100-'E-electricity'!D44-'E-Coal'!D44)*'Energy Use 2020'!$Y106</f>
        <v>5704589197390.9512</v>
      </c>
      <c r="E44" s="241">
        <f>('Energy Use'!E100-'E-electricity'!E44-'E-Coal'!E44)*'Energy Use 2020'!$Y106</f>
        <v>5902050657048.1943</v>
      </c>
      <c r="F44" s="241">
        <f>('Energy Use'!F100-'E-electricity'!F44-'E-Coal'!F44)*'Energy Use 2020'!$Y106</f>
        <v>6409987138560.6709</v>
      </c>
      <c r="G44" s="241">
        <f>('Energy Use'!G100-'E-electricity'!G44-'E-Coal'!G44)*'Energy Use 2020'!$Y106</f>
        <v>6732007513491.6768</v>
      </c>
      <c r="H44" s="241">
        <f>('Energy Use'!H100-'E-electricity'!H44-'E-Coal'!H44)*'Energy Use 2020'!$Y106</f>
        <v>7000666674808.7578</v>
      </c>
      <c r="I44" s="241">
        <f>('Energy Use'!I100-'E-electricity'!I44-'E-Coal'!I44)*'Energy Use 2020'!$Y106</f>
        <v>7359951843407.3154</v>
      </c>
      <c r="J44" s="241">
        <f>('Energy Use'!J100-'E-electricity'!J44-'E-Coal'!J44)*'Energy Use 2020'!$Y106</f>
        <v>7667261225885.1611</v>
      </c>
      <c r="K44" s="241">
        <f>('Energy Use'!K100-'E-electricity'!K44-'E-Coal'!K44)*'Energy Use 2020'!$Y106</f>
        <v>7966298112513.166</v>
      </c>
      <c r="L44" s="241">
        <f>('Energy Use'!L100-'E-electricity'!L44-'E-Coal'!L44)*'Energy Use 2020'!$Y106</f>
        <v>8255899819252.085</v>
      </c>
      <c r="M44" s="241">
        <f>('Energy Use'!M100-'E-electricity'!M44-'E-Coal'!M44)*'Energy Use 2020'!$Y106</f>
        <v>8582968936784.1504</v>
      </c>
      <c r="N44" s="241">
        <f>('Energy Use'!N100-'E-electricity'!N44-'E-Coal'!N44)*'Energy Use 2020'!$Y106</f>
        <v>8805174525189.207</v>
      </c>
      <c r="O44" s="241">
        <f>('Energy Use'!O100-'E-electricity'!O44-'E-Coal'!O44)*'Energy Use 2020'!$Y106</f>
        <v>9063276709434.2051</v>
      </c>
      <c r="P44" s="241">
        <f>('Energy Use'!P100-'E-electricity'!P44-'E-Coal'!P44)*'Energy Use 2020'!$Y106</f>
        <v>9308651507615.3105</v>
      </c>
      <c r="Q44" s="241">
        <f>('Energy Use'!Q100-'E-electricity'!Q44-'E-Coal'!Q44)*'Energy Use 2020'!$Y106</f>
        <v>9540763371381.4629</v>
      </c>
      <c r="R44" s="241">
        <f>('Energy Use'!R100-'E-electricity'!R44-'E-Coal'!R44)*'Energy Use 2020'!$Y106</f>
        <v>9739047123965.5645</v>
      </c>
      <c r="S44" s="241">
        <f>('Energy Use'!S100-'E-electricity'!S44-'E-Coal'!S44)*'Energy Use 2020'!$Y106</f>
        <v>9965532839026.9219</v>
      </c>
      <c r="T44" s="241">
        <f>('Energy Use'!T100-'E-electricity'!T44-'E-Coal'!T44)*'Energy Use 2020'!$Y106</f>
        <v>10157878705964.334</v>
      </c>
      <c r="U44" s="241">
        <f>('Energy Use'!U100-'E-electricity'!U44-'E-Coal'!U44)*'Energy Use 2020'!$Y106</f>
        <v>10336247806199.994</v>
      </c>
      <c r="V44" s="241">
        <f>('Energy Use'!V100-'E-electricity'!V44-'E-Coal'!V44)*'Energy Use 2020'!$Y106</f>
        <v>10500760547747.152</v>
      </c>
      <c r="W44" s="241">
        <f>('Energy Use'!W100-'E-electricity'!W44-'E-Coal'!W44)*'Energy Use 2020'!$Y106</f>
        <v>10651655464543.666</v>
      </c>
      <c r="X44" s="241">
        <f>('Energy Use'!X100-'E-electricity'!X44-'E-Coal'!X44)*'Energy Use 2020'!$Y106</f>
        <v>10789281857395.232</v>
      </c>
      <c r="Y44" s="241">
        <f>('Energy Use'!Y100-'E-electricity'!Y44-'E-Coal'!Y44)*'Energy Use 2020'!$Y106</f>
        <v>10914091748929.914</v>
      </c>
      <c r="Z44" s="241">
        <f>('Energy Use'!Z100-'E-electricity'!Z44-'E-Coal'!Z44)*'Energy Use 2020'!$Y106</f>
        <v>11026631364559.104</v>
      </c>
      <c r="AA44" s="241">
        <f>('Energy Use'!AA100-'E-electricity'!AA44-'E-Coal'!AA44)*'Energy Use 2020'!$Y106</f>
        <v>11127532342872.422</v>
      </c>
      <c r="AB44" s="241">
        <f>('Energy Use'!AB100-'E-electricity'!AB44-'E-Coal'!AB44)*'Energy Use 2020'!$Y106</f>
        <v>11217502866964.254</v>
      </c>
      <c r="AC44" s="241">
        <f>('Energy Use'!AC100-'E-electricity'!AC44-'E-Coal'!AC44)*'Energy Use 2020'!$Y106</f>
        <v>11297318893675.471</v>
      </c>
      <c r="AD44" s="241">
        <f>('Energy Use'!AD100-'E-electricity'!AD44-'E-Coal'!AD44)*'Energy Use 2020'!$Y106</f>
        <v>11367815641382.41</v>
      </c>
      <c r="AE44" s="241">
        <f>('Energy Use'!AE100-'E-electricity'!AE44-'E-Coal'!AE44)*'Energy Use 2020'!$Y106</f>
        <v>11429879479502.082</v>
      </c>
      <c r="AF44" s="241">
        <f>('Energy Use'!AF100-'E-electricity'!AF44-'E-Coal'!AF44)*'Energy Use 2020'!$Y106</f>
        <v>11484440344972.277</v>
      </c>
      <c r="AG44" s="241">
        <f>('Energy Use'!AG100-'E-electricity'!AG44-'E-Coal'!AG44)*'Energy Use 2020'!$Y106</f>
        <v>11532464793215.301</v>
      </c>
      <c r="AH44" s="241">
        <f>('Energy Use'!AH100-'E-electricity'!AH44-'E-Coal'!AH44)*'Energy Use 2020'!$Y106</f>
        <v>11574949774033.02</v>
      </c>
      <c r="AI44" s="241">
        <f>('Energy Use'!AI100-'E-electricity'!AI44-'E-Coal'!AI44)*'Energy Use 2020'!$Y106</f>
        <v>11612917206972.031</v>
      </c>
      <c r="AJ44" s="241">
        <f>('Energy Use'!AJ100-'E-electricity'!AJ44-'E-Coal'!AJ44)*'Energy Use 2020'!$Y106</f>
        <v>11647409416317.475</v>
      </c>
      <c r="AK44" s="241">
        <f>('Energy Use'!AK100-'E-electricity'!AK44-'E-Coal'!AK44)*'Energy Use 2020'!$Y106</f>
        <v>11679485473337.605</v>
      </c>
      <c r="AL44" s="241">
        <f>('Energy Use'!AL100-'E-electricity'!AL44-'E-Coal'!AL44)*'Energy Use 2020'!$Y106</f>
        <v>11710218482953.48</v>
      </c>
      <c r="AM44" s="241">
        <f>('Energy Use'!AM100-'E-electricity'!AM44-'E-Coal'!AM44)*'Energy Use 2020'!$Y106</f>
        <v>11740693843837.891</v>
      </c>
      <c r="AN44" s="241">
        <f>('Energy Use'!AN100-'E-electricity'!AN44-'E-Coal'!AN44)*'Energy Use 2020'!$Y106</f>
        <v>11772008505198.598</v>
      </c>
      <c r="AO44" s="241">
        <f>('Energy Use'!AO100-'E-electricity'!AO44-'E-Coal'!AO44)*'Energy Use 2020'!$Y106</f>
        <v>11805271240282.246</v>
      </c>
      <c r="AP44" s="241">
        <f>('Energy Use'!AP100-'E-electricity'!AP44-'E-Coal'!AP44)*'Energy Use 2020'!$Y106</f>
        <v>11841603956027.822</v>
      </c>
      <c r="AQ44" s="241">
        <f>('Energy Use'!AQ100-'E-electricity'!AQ44-'E-Coal'!AQ44)*'Energy Use 2020'!$Y106</f>
        <v>11877423622594.854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277" t="s">
        <v>275</v>
      </c>
      <c r="B50" s="240">
        <f t="shared" ref="B50:B74" si="0">SUMIFS(B$2:B$44,$AR$2:$AR$44,$A50)</f>
        <v>3725062654500</v>
      </c>
      <c r="C50" s="240">
        <f t="shared" ref="C50:AQ56" si="1">SUMIFS(C$2:C$44,$AR$2:$AR$44,$A50)</f>
        <v>3080607370500</v>
      </c>
      <c r="D50" s="240">
        <f t="shared" si="1"/>
        <v>3210031639794.8931</v>
      </c>
      <c r="E50" s="240">
        <f t="shared" si="1"/>
        <v>3396963902356.7651</v>
      </c>
      <c r="F50" s="240">
        <f t="shared" si="1"/>
        <v>3655371503399.2031</v>
      </c>
      <c r="G50" s="240">
        <f t="shared" si="1"/>
        <v>3848815786831.1929</v>
      </c>
      <c r="H50" s="240">
        <f t="shared" si="1"/>
        <v>3958961051002.8579</v>
      </c>
      <c r="I50" s="240">
        <f t="shared" si="1"/>
        <v>4215233882482.2363</v>
      </c>
      <c r="J50" s="240">
        <f t="shared" si="1"/>
        <v>4390496512527.439</v>
      </c>
      <c r="K50" s="240">
        <f t="shared" si="1"/>
        <v>4560283242315.9238</v>
      </c>
      <c r="L50" s="240">
        <f t="shared" si="1"/>
        <v>4723876292135.7637</v>
      </c>
      <c r="M50" s="240">
        <f t="shared" si="1"/>
        <v>4962858440278.9688</v>
      </c>
      <c r="N50" s="240">
        <f t="shared" si="1"/>
        <v>5030114844131.1152</v>
      </c>
      <c r="O50" s="240">
        <f t="shared" si="1"/>
        <v>5171725401916.8779</v>
      </c>
      <c r="P50" s="240">
        <f t="shared" si="1"/>
        <v>5305068448882.1797</v>
      </c>
      <c r="Q50" s="240">
        <f t="shared" si="1"/>
        <v>5429837076283.3408</v>
      </c>
      <c r="R50" s="240">
        <f t="shared" si="1"/>
        <v>5511706535555.6299</v>
      </c>
      <c r="S50" s="240">
        <f t="shared" si="1"/>
        <v>5651262426689.665</v>
      </c>
      <c r="T50" s="240">
        <f t="shared" si="1"/>
        <v>5747689354338.5137</v>
      </c>
      <c r="U50" s="240">
        <f t="shared" si="1"/>
        <v>5835134976441.417</v>
      </c>
      <c r="V50" s="240">
        <f t="shared" si="1"/>
        <v>5913718204154.8838</v>
      </c>
      <c r="W50" s="240">
        <f t="shared" si="1"/>
        <v>5983630144032.3906</v>
      </c>
      <c r="X50" s="240">
        <f t="shared" si="1"/>
        <v>6045128645228.6367</v>
      </c>
      <c r="Y50" s="240">
        <f t="shared" si="1"/>
        <v>6098532451141.3486</v>
      </c>
      <c r="Z50" s="240">
        <f t="shared" si="1"/>
        <v>6144215099861.3555</v>
      </c>
      <c r="AA50" s="240">
        <f t="shared" si="1"/>
        <v>6182598709896.4004</v>
      </c>
      <c r="AB50" s="240">
        <f t="shared" si="1"/>
        <v>6214147777522.2949</v>
      </c>
      <c r="AC50" s="240">
        <f t="shared" si="1"/>
        <v>6239363100365.7725</v>
      </c>
      <c r="AD50" s="240">
        <f t="shared" si="1"/>
        <v>6258775928987.6475</v>
      </c>
      <c r="AE50" s="240">
        <f t="shared" si="1"/>
        <v>6272942434827.082</v>
      </c>
      <c r="AF50" s="240">
        <f t="shared" si="1"/>
        <v>6282438569354.9326</v>
      </c>
      <c r="AG50" s="240">
        <f t="shared" si="1"/>
        <v>6287855376080.543</v>
      </c>
      <c r="AH50" s="240">
        <f t="shared" si="1"/>
        <v>6289794804511.7881</v>
      </c>
      <c r="AI50" s="240">
        <f t="shared" si="1"/>
        <v>6288866063578.3799</v>
      </c>
      <c r="AJ50" s="240">
        <f t="shared" si="1"/>
        <v>6285682541622.8125</v>
      </c>
      <c r="AK50" s="240">
        <f t="shared" si="1"/>
        <v>6280859311020.2422</v>
      </c>
      <c r="AL50" s="240">
        <f t="shared" si="1"/>
        <v>6275011227932.8662</v>
      </c>
      <c r="AM50" s="240">
        <f t="shared" si="1"/>
        <v>6268751631719.0244</v>
      </c>
      <c r="AN50" s="240">
        <f t="shared" si="1"/>
        <v>6262691644148.8672</v>
      </c>
      <c r="AO50" s="240">
        <f t="shared" si="1"/>
        <v>6257440065844.585</v>
      </c>
      <c r="AP50" s="240">
        <f t="shared" si="1"/>
        <v>6253603866264.4932</v>
      </c>
      <c r="AQ50" s="240">
        <f t="shared" si="1"/>
        <v>6250329948577.4316</v>
      </c>
    </row>
    <row r="51" spans="1:43" x14ac:dyDescent="0.25">
      <c r="A51" s="278" t="s">
        <v>90</v>
      </c>
      <c r="B51" s="230">
        <f t="shared" si="0"/>
        <v>94368253914000</v>
      </c>
      <c r="C51" s="230">
        <f t="shared" si="1"/>
        <v>79454114173500.031</v>
      </c>
      <c r="D51" s="230">
        <f t="shared" si="1"/>
        <v>91058593369696.375</v>
      </c>
      <c r="E51" s="230">
        <f t="shared" si="1"/>
        <v>100825104501525.72</v>
      </c>
      <c r="F51" s="230">
        <f t="shared" si="1"/>
        <v>111608193809399.45</v>
      </c>
      <c r="G51" s="230">
        <f t="shared" si="1"/>
        <v>118639920009230.05</v>
      </c>
      <c r="H51" s="230">
        <f t="shared" si="1"/>
        <v>125363710452411.97</v>
      </c>
      <c r="I51" s="230">
        <f t="shared" si="1"/>
        <v>127625627345726.39</v>
      </c>
      <c r="J51" s="230">
        <f t="shared" si="1"/>
        <v>129893287133391.98</v>
      </c>
      <c r="K51" s="230">
        <f t="shared" si="1"/>
        <v>132166635252368.41</v>
      </c>
      <c r="L51" s="230">
        <f t="shared" si="1"/>
        <v>134445617197445.45</v>
      </c>
      <c r="M51" s="230">
        <f t="shared" si="1"/>
        <v>136730178521243.17</v>
      </c>
      <c r="N51" s="230">
        <f t="shared" si="1"/>
        <v>137658338291808.16</v>
      </c>
      <c r="O51" s="230">
        <f t="shared" si="1"/>
        <v>138587634634950.58</v>
      </c>
      <c r="P51" s="230">
        <f t="shared" si="1"/>
        <v>139518057803215.59</v>
      </c>
      <c r="Q51" s="230">
        <f t="shared" si="1"/>
        <v>140449598056221.2</v>
      </c>
      <c r="R51" s="230">
        <f t="shared" si="1"/>
        <v>141382245660658.47</v>
      </c>
      <c r="S51" s="230">
        <f t="shared" si="1"/>
        <v>140048579527894.83</v>
      </c>
      <c r="T51" s="230">
        <f t="shared" si="1"/>
        <v>138715551574119.69</v>
      </c>
      <c r="U51" s="230">
        <f t="shared" si="1"/>
        <v>137383162908366.92</v>
      </c>
      <c r="V51" s="230">
        <f t="shared" si="1"/>
        <v>136051414639349.83</v>
      </c>
      <c r="W51" s="230">
        <f t="shared" si="1"/>
        <v>134720307875461.44</v>
      </c>
      <c r="X51" s="230">
        <f t="shared" si="1"/>
        <v>132612815508901.81</v>
      </c>
      <c r="Y51" s="230">
        <f t="shared" si="1"/>
        <v>130506375962157.64</v>
      </c>
      <c r="Z51" s="230">
        <f t="shared" si="1"/>
        <v>128400991002120.98</v>
      </c>
      <c r="AA51" s="230">
        <f t="shared" si="1"/>
        <v>126296662395171.13</v>
      </c>
      <c r="AB51" s="230">
        <f t="shared" si="1"/>
        <v>124193391907174.72</v>
      </c>
      <c r="AC51" s="230">
        <f t="shared" si="1"/>
        <v>122091181303485.75</v>
      </c>
      <c r="AD51" s="230">
        <f t="shared" si="1"/>
        <v>119990032348945.52</v>
      </c>
      <c r="AE51" s="230">
        <f t="shared" si="1"/>
        <v>117889946807882.58</v>
      </c>
      <c r="AF51" s="230">
        <f t="shared" si="1"/>
        <v>115790926444112.81</v>
      </c>
      <c r="AG51" s="230">
        <f t="shared" si="1"/>
        <v>113692973020939.48</v>
      </c>
      <c r="AH51" s="230">
        <f t="shared" si="1"/>
        <v>111079439744203.3</v>
      </c>
      <c r="AI51" s="230">
        <f t="shared" si="1"/>
        <v>108467252593757.66</v>
      </c>
      <c r="AJ51" s="230">
        <f t="shared" si="1"/>
        <v>105856413770046.58</v>
      </c>
      <c r="AK51" s="230">
        <f t="shared" si="1"/>
        <v>103246925472873.34</v>
      </c>
      <c r="AL51" s="230">
        <f t="shared" si="1"/>
        <v>100638789901400.33</v>
      </c>
      <c r="AM51" s="230">
        <f t="shared" si="1"/>
        <v>98547967197591.891</v>
      </c>
      <c r="AN51" s="230">
        <f t="shared" si="1"/>
        <v>96458224493637.969</v>
      </c>
      <c r="AO51" s="230">
        <f t="shared" si="1"/>
        <v>94369563548579.969</v>
      </c>
      <c r="AP51" s="230">
        <f t="shared" si="1"/>
        <v>92281986120946.859</v>
      </c>
      <c r="AQ51" s="230">
        <f t="shared" si="1"/>
        <v>90165378611836.656</v>
      </c>
    </row>
    <row r="52" spans="1:43" x14ac:dyDescent="0.25">
      <c r="A52" s="278" t="s">
        <v>91</v>
      </c>
      <c r="B52" s="230">
        <f t="shared" si="0"/>
        <v>5661206330999.9971</v>
      </c>
      <c r="C52" s="230">
        <f t="shared" si="1"/>
        <v>4688967756000</v>
      </c>
      <c r="D52" s="230">
        <f t="shared" si="1"/>
        <v>4916277865003.0635</v>
      </c>
      <c r="E52" s="230">
        <f t="shared" si="1"/>
        <v>5389791933104.1318</v>
      </c>
      <c r="F52" s="230">
        <f t="shared" si="1"/>
        <v>5913791138261.8418</v>
      </c>
      <c r="G52" s="230">
        <f t="shared" si="1"/>
        <v>6239679782632.7266</v>
      </c>
      <c r="H52" s="230">
        <f t="shared" si="1"/>
        <v>6563764504022.666</v>
      </c>
      <c r="I52" s="230">
        <f t="shared" si="1"/>
        <v>6720040817300.8398</v>
      </c>
      <c r="J52" s="230">
        <f t="shared" si="1"/>
        <v>6876066257861.0264</v>
      </c>
      <c r="K52" s="230">
        <f t="shared" si="1"/>
        <v>7031840944847.5801</v>
      </c>
      <c r="L52" s="230">
        <f t="shared" si="1"/>
        <v>7187364997430.373</v>
      </c>
      <c r="M52" s="230">
        <f t="shared" si="1"/>
        <v>7342638534804.8018</v>
      </c>
      <c r="N52" s="230">
        <f t="shared" si="1"/>
        <v>7443454917708.9111</v>
      </c>
      <c r="O52" s="230">
        <f t="shared" si="1"/>
        <v>7544158467893.8848</v>
      </c>
      <c r="P52" s="230">
        <f t="shared" si="1"/>
        <v>7644749221747.6279</v>
      </c>
      <c r="Q52" s="230">
        <f t="shared" si="1"/>
        <v>7745227215663.4668</v>
      </c>
      <c r="R52" s="230">
        <f t="shared" si="1"/>
        <v>7845592486040.1475</v>
      </c>
      <c r="S52" s="230">
        <f t="shared" si="1"/>
        <v>7947932546543.2441</v>
      </c>
      <c r="T52" s="230">
        <f t="shared" si="1"/>
        <v>8050214991478.3545</v>
      </c>
      <c r="U52" s="230">
        <f t="shared" si="1"/>
        <v>8152439829073.9717</v>
      </c>
      <c r="V52" s="230">
        <f t="shared" si="1"/>
        <v>8254607067558.7324</v>
      </c>
      <c r="W52" s="230">
        <f t="shared" si="1"/>
        <v>8356716715161.4229</v>
      </c>
      <c r="X52" s="230">
        <f t="shared" si="1"/>
        <v>8406528649002.6865</v>
      </c>
      <c r="Y52" s="230">
        <f t="shared" si="1"/>
        <v>8456311937165.5049</v>
      </c>
      <c r="Z52" s="230">
        <f t="shared" si="1"/>
        <v>8506066583761.4463</v>
      </c>
      <c r="AA52" s="230">
        <f t="shared" si="1"/>
        <v>8555792592902.1494</v>
      </c>
      <c r="AB52" s="230">
        <f t="shared" si="1"/>
        <v>8605489968699.3232</v>
      </c>
      <c r="AC52" s="230">
        <f t="shared" si="1"/>
        <v>8655158715264.7559</v>
      </c>
      <c r="AD52" s="230">
        <f t="shared" si="1"/>
        <v>8704798836710.3037</v>
      </c>
      <c r="AE52" s="230">
        <f t="shared" si="1"/>
        <v>8754410337147.9023</v>
      </c>
      <c r="AF52" s="230">
        <f t="shared" si="1"/>
        <v>8803993220689.5566</v>
      </c>
      <c r="AG52" s="230">
        <f t="shared" si="1"/>
        <v>8853547491447.3516</v>
      </c>
      <c r="AH52" s="230">
        <f t="shared" si="1"/>
        <v>8903047136978.7285</v>
      </c>
      <c r="AI52" s="230">
        <f t="shared" si="1"/>
        <v>8952518192383.9473</v>
      </c>
      <c r="AJ52" s="230">
        <f t="shared" si="1"/>
        <v>9001960661773.2617</v>
      </c>
      <c r="AK52" s="230">
        <f t="shared" si="1"/>
        <v>9051374549256.9805</v>
      </c>
      <c r="AL52" s="230">
        <f t="shared" si="1"/>
        <v>9100759858945.502</v>
      </c>
      <c r="AM52" s="230">
        <f t="shared" si="1"/>
        <v>9098202403315.0957</v>
      </c>
      <c r="AN52" s="230">
        <f t="shared" si="1"/>
        <v>9095645205084.4238</v>
      </c>
      <c r="AO52" s="230">
        <f t="shared" si="1"/>
        <v>9093088264254.2363</v>
      </c>
      <c r="AP52" s="230">
        <f t="shared" si="1"/>
        <v>9090531580825.291</v>
      </c>
      <c r="AQ52" s="230">
        <f t="shared" si="1"/>
        <v>9084940772442.8379</v>
      </c>
    </row>
    <row r="53" spans="1:43" x14ac:dyDescent="0.25">
      <c r="A53" s="278" t="s">
        <v>92</v>
      </c>
      <c r="B53" s="230">
        <f t="shared" si="0"/>
        <v>14889139320000</v>
      </c>
      <c r="C53" s="230">
        <f t="shared" si="1"/>
        <v>16886395135499.998</v>
      </c>
      <c r="D53" s="230">
        <f t="shared" si="1"/>
        <v>19527402073459.895</v>
      </c>
      <c r="E53" s="230">
        <f t="shared" si="1"/>
        <v>22457372457130.559</v>
      </c>
      <c r="F53" s="230">
        <f t="shared" si="1"/>
        <v>25045402579086.539</v>
      </c>
      <c r="G53" s="230">
        <f t="shared" si="1"/>
        <v>26815386824762.789</v>
      </c>
      <c r="H53" s="230">
        <f t="shared" si="1"/>
        <v>28497796661313.543</v>
      </c>
      <c r="I53" s="230">
        <f t="shared" si="1"/>
        <v>29177542675844.609</v>
      </c>
      <c r="J53" s="230">
        <f t="shared" si="1"/>
        <v>29856528919792.352</v>
      </c>
      <c r="K53" s="230">
        <f t="shared" si="1"/>
        <v>30534699988007.578</v>
      </c>
      <c r="L53" s="230">
        <f t="shared" si="1"/>
        <v>31212000542262.105</v>
      </c>
      <c r="M53" s="230">
        <f t="shared" si="1"/>
        <v>31888375311248.84</v>
      </c>
      <c r="N53" s="230">
        <f t="shared" si="1"/>
        <v>31941014703871.102</v>
      </c>
      <c r="O53" s="230">
        <f t="shared" si="1"/>
        <v>31992675575566.574</v>
      </c>
      <c r="P53" s="230">
        <f t="shared" si="1"/>
        <v>32043354006439.355</v>
      </c>
      <c r="Q53" s="230">
        <f t="shared" si="1"/>
        <v>32093046080190.141</v>
      </c>
      <c r="R53" s="230">
        <f t="shared" si="1"/>
        <v>32141747884116.254</v>
      </c>
      <c r="S53" s="230">
        <f t="shared" si="1"/>
        <v>31768501172845.59</v>
      </c>
      <c r="T53" s="230">
        <f t="shared" si="1"/>
        <v>31395639864799.867</v>
      </c>
      <c r="U53" s="230">
        <f t="shared" si="1"/>
        <v>31023164810555.168</v>
      </c>
      <c r="V53" s="230">
        <f t="shared" si="1"/>
        <v>30651076860442.77</v>
      </c>
      <c r="W53" s="230">
        <f t="shared" si="1"/>
        <v>30279376864549.18</v>
      </c>
      <c r="X53" s="230">
        <f t="shared" si="1"/>
        <v>29609295664169.117</v>
      </c>
      <c r="Y53" s="230">
        <f t="shared" si="1"/>
        <v>28940227475371.836</v>
      </c>
      <c r="Z53" s="230">
        <f t="shared" si="1"/>
        <v>28272174001212.457</v>
      </c>
      <c r="AA53" s="230">
        <f t="shared" si="1"/>
        <v>27605136944242.422</v>
      </c>
      <c r="AB53" s="230">
        <f t="shared" si="1"/>
        <v>26939118006509.426</v>
      </c>
      <c r="AC53" s="230">
        <f t="shared" si="1"/>
        <v>26267187666666.691</v>
      </c>
      <c r="AD53" s="230">
        <f t="shared" si="1"/>
        <v>25596496420203.219</v>
      </c>
      <c r="AE53" s="230">
        <f t="shared" si="1"/>
        <v>24927046066023.371</v>
      </c>
      <c r="AF53" s="230">
        <f t="shared" si="1"/>
        <v>24258838402489.957</v>
      </c>
      <c r="AG53" s="230">
        <f t="shared" si="1"/>
        <v>23591875227424.258</v>
      </c>
      <c r="AH53" s="230">
        <f t="shared" si="1"/>
        <v>23004252019452.793</v>
      </c>
      <c r="AI53" s="230">
        <f t="shared" si="1"/>
        <v>22417908063675.59</v>
      </c>
      <c r="AJ53" s="230">
        <f t="shared" si="1"/>
        <v>21832845008022.23</v>
      </c>
      <c r="AK53" s="230">
        <f t="shared" si="1"/>
        <v>21249064499918.133</v>
      </c>
      <c r="AL53" s="230">
        <f t="shared" si="1"/>
        <v>20666568186284.496</v>
      </c>
      <c r="AM53" s="230">
        <f t="shared" si="1"/>
        <v>20088023921492.348</v>
      </c>
      <c r="AN53" s="230">
        <f t="shared" si="1"/>
        <v>19510784983745.684</v>
      </c>
      <c r="AO53" s="230">
        <f t="shared" si="1"/>
        <v>18934853075745.324</v>
      </c>
      <c r="AP53" s="230">
        <f t="shared" si="1"/>
        <v>18360229899671.645</v>
      </c>
      <c r="AQ53" s="230">
        <f t="shared" si="1"/>
        <v>17780978286681.355</v>
      </c>
    </row>
    <row r="54" spans="1:43" x14ac:dyDescent="0.25">
      <c r="A54" s="278" t="s">
        <v>93</v>
      </c>
      <c r="B54" s="230">
        <f t="shared" si="0"/>
        <v>12558544564500</v>
      </c>
      <c r="C54" s="230">
        <f t="shared" si="1"/>
        <v>1561137369000.0002</v>
      </c>
      <c r="D54" s="230">
        <f t="shared" si="1"/>
        <v>1794959934996.6948</v>
      </c>
      <c r="E54" s="230">
        <f t="shared" si="1"/>
        <v>1904549364742.6699</v>
      </c>
      <c r="F54" s="230">
        <f t="shared" si="1"/>
        <v>1982315630054.823</v>
      </c>
      <c r="G54" s="230">
        <f t="shared" si="1"/>
        <v>2043633967403.6755</v>
      </c>
      <c r="H54" s="230">
        <f t="shared" si="1"/>
        <v>2121962752177.3735</v>
      </c>
      <c r="I54" s="230">
        <f t="shared" si="1"/>
        <v>2203184825509.688</v>
      </c>
      <c r="J54" s="230">
        <f t="shared" si="1"/>
        <v>2284173707357.1055</v>
      </c>
      <c r="K54" s="230">
        <f t="shared" si="1"/>
        <v>2363389844778.5464</v>
      </c>
      <c r="L54" s="230">
        <f t="shared" si="1"/>
        <v>2439172829722.0571</v>
      </c>
      <c r="M54" s="230">
        <f t="shared" si="1"/>
        <v>2509754434612.2949</v>
      </c>
      <c r="N54" s="230">
        <f t="shared" si="1"/>
        <v>2573753456217.7417</v>
      </c>
      <c r="O54" s="230">
        <f t="shared" si="1"/>
        <v>2630790497143.4297</v>
      </c>
      <c r="P54" s="230">
        <f t="shared" si="1"/>
        <v>2681050975328.5527</v>
      </c>
      <c r="Q54" s="230">
        <f t="shared" si="1"/>
        <v>2724829479860.9341</v>
      </c>
      <c r="R54" s="230">
        <f t="shared" si="1"/>
        <v>2762517874242.5674</v>
      </c>
      <c r="S54" s="230">
        <f t="shared" si="1"/>
        <v>2793953644989.2749</v>
      </c>
      <c r="T54" s="230">
        <f t="shared" si="1"/>
        <v>2819964311248.8125</v>
      </c>
      <c r="U54" s="230">
        <f t="shared" si="1"/>
        <v>2840799640377.2017</v>
      </c>
      <c r="V54" s="230">
        <f t="shared" si="1"/>
        <v>2856747414201.9805</v>
      </c>
      <c r="W54" s="230">
        <f t="shared" si="1"/>
        <v>2868127008163.3252</v>
      </c>
      <c r="X54" s="230">
        <f t="shared" si="1"/>
        <v>2875283196521.9888</v>
      </c>
      <c r="Y54" s="230">
        <f t="shared" si="1"/>
        <v>2878580304737.8037</v>
      </c>
      <c r="Z54" s="230">
        <f t="shared" si="1"/>
        <v>2878396805491.7563</v>
      </c>
      <c r="AA54" s="230">
        <f t="shared" si="1"/>
        <v>2875120431182.7529</v>
      </c>
      <c r="AB54" s="230">
        <f t="shared" si="1"/>
        <v>2869143853843.3208</v>
      </c>
      <c r="AC54" s="230">
        <f t="shared" si="1"/>
        <v>2860860963849.4141</v>
      </c>
      <c r="AD54" s="230">
        <f t="shared" si="1"/>
        <v>2850663761923.1016</v>
      </c>
      <c r="AE54" s="230">
        <f t="shared" si="1"/>
        <v>2838939864951.4614</v>
      </c>
      <c r="AF54" s="230">
        <f t="shared" si="1"/>
        <v>2826070615140.3774</v>
      </c>
      <c r="AG54" s="230">
        <f t="shared" si="1"/>
        <v>2812429773947.1992</v>
      </c>
      <c r="AH54" s="230">
        <f t="shared" si="1"/>
        <v>2798382776970.7227</v>
      </c>
      <c r="AI54" s="230">
        <f t="shared" si="1"/>
        <v>2784286523348.0142</v>
      </c>
      <c r="AJ54" s="230">
        <f t="shared" si="1"/>
        <v>2770489673016.8447</v>
      </c>
      <c r="AK54" s="230">
        <f t="shared" si="1"/>
        <v>2757333427250.1343</v>
      </c>
      <c r="AL54" s="230">
        <f t="shared" si="1"/>
        <v>2745152771973.8623</v>
      </c>
      <c r="AM54" s="230">
        <f t="shared" si="1"/>
        <v>2734278169400.2217</v>
      </c>
      <c r="AN54" s="230">
        <f t="shared" si="1"/>
        <v>2725037691354.8115</v>
      </c>
      <c r="AO54" s="230">
        <f t="shared" si="1"/>
        <v>2717759597333.3667</v>
      </c>
      <c r="AP54" s="230">
        <f t="shared" si="1"/>
        <v>2712775371857.6323</v>
      </c>
      <c r="AQ54" s="230">
        <f t="shared" si="1"/>
        <v>2709515833545.9473</v>
      </c>
    </row>
    <row r="55" spans="1:43" x14ac:dyDescent="0.25">
      <c r="A55" s="278" t="s">
        <v>94</v>
      </c>
      <c r="B55" s="230">
        <f t="shared" si="0"/>
        <v>1125018922500</v>
      </c>
      <c r="C55" s="230">
        <f t="shared" si="1"/>
        <v>936126856500</v>
      </c>
      <c r="D55" s="230">
        <f t="shared" si="1"/>
        <v>967903559545.62354</v>
      </c>
      <c r="E55" s="230">
        <f t="shared" si="1"/>
        <v>1005319095551.7446</v>
      </c>
      <c r="F55" s="230">
        <f t="shared" si="1"/>
        <v>1029165570585.7985</v>
      </c>
      <c r="G55" s="230">
        <f t="shared" si="1"/>
        <v>1034914250403.1533</v>
      </c>
      <c r="H55" s="230">
        <f t="shared" si="1"/>
        <v>1043883270172.9045</v>
      </c>
      <c r="I55" s="230">
        <f t="shared" si="1"/>
        <v>1054913362505.0792</v>
      </c>
      <c r="J55" s="230">
        <f t="shared" si="1"/>
        <v>1065633663343.2496</v>
      </c>
      <c r="K55" s="230">
        <f t="shared" si="1"/>
        <v>1074552982876.8248</v>
      </c>
      <c r="L55" s="230">
        <f t="shared" si="1"/>
        <v>1080149748824.9315</v>
      </c>
      <c r="M55" s="230">
        <f t="shared" si="1"/>
        <v>1080902856360.3536</v>
      </c>
      <c r="N55" s="230">
        <f t="shared" si="1"/>
        <v>1076812266628.2271</v>
      </c>
      <c r="O55" s="230">
        <f t="shared" si="1"/>
        <v>1067732378338.8223</v>
      </c>
      <c r="P55" s="230">
        <f t="shared" si="1"/>
        <v>1055018565158.3876</v>
      </c>
      <c r="Q55" s="230">
        <f t="shared" si="1"/>
        <v>1040011135849.5885</v>
      </c>
      <c r="R55" s="230">
        <f t="shared" si="1"/>
        <v>1024000442203.7837</v>
      </c>
      <c r="S55" s="230">
        <f t="shared" si="1"/>
        <v>1008976191755.7928</v>
      </c>
      <c r="T55" s="230">
        <f t="shared" si="1"/>
        <v>994195190095.1239</v>
      </c>
      <c r="U55" s="230">
        <f t="shared" si="1"/>
        <v>979699235589.09937</v>
      </c>
      <c r="V55" s="230">
        <f t="shared" si="1"/>
        <v>965529945429.54834</v>
      </c>
      <c r="W55" s="230">
        <f t="shared" si="1"/>
        <v>951727882531.79492</v>
      </c>
      <c r="X55" s="230">
        <f t="shared" si="1"/>
        <v>938331854438.69348</v>
      </c>
      <c r="Y55" s="230">
        <f t="shared" si="1"/>
        <v>925378380473.14648</v>
      </c>
      <c r="Z55" s="230">
        <f t="shared" si="1"/>
        <v>912901318223.05212</v>
      </c>
      <c r="AA55" s="230">
        <f t="shared" si="1"/>
        <v>900931636646.64063</v>
      </c>
      <c r="AB55" s="230">
        <f t="shared" si="1"/>
        <v>889497320578.19519</v>
      </c>
      <c r="AC55" s="230">
        <f t="shared" si="1"/>
        <v>878623390067.73132</v>
      </c>
      <c r="AD55" s="230">
        <f t="shared" si="1"/>
        <v>868332017644.29272</v>
      </c>
      <c r="AE55" s="230">
        <f t="shared" si="1"/>
        <v>858642727078.26147</v>
      </c>
      <c r="AF55" s="230">
        <f t="shared" si="1"/>
        <v>849572658359.4187</v>
      </c>
      <c r="AG55" s="230">
        <f t="shared" si="1"/>
        <v>841136885242.20557</v>
      </c>
      <c r="AH55" s="230">
        <f t="shared" si="1"/>
        <v>833348773694.20752</v>
      </c>
      <c r="AI55" s="230">
        <f t="shared" si="1"/>
        <v>826220371798.72766</v>
      </c>
      <c r="AJ55" s="230">
        <f t="shared" si="1"/>
        <v>819762824016.28394</v>
      </c>
      <c r="AK55" s="230">
        <f t="shared" si="1"/>
        <v>813986805139.36548</v>
      </c>
      <c r="AL55" s="230">
        <f t="shared" si="1"/>
        <v>808902971746.41089</v>
      </c>
      <c r="AM55" s="230">
        <f t="shared" si="1"/>
        <v>804522431469.25073</v>
      </c>
      <c r="AN55" s="230">
        <f t="shared" si="1"/>
        <v>800857232956.94641</v>
      </c>
      <c r="AO55" s="230">
        <f t="shared" si="1"/>
        <v>797920882100.50415</v>
      </c>
      <c r="AP55" s="230">
        <f t="shared" si="1"/>
        <v>795728892960.89648</v>
      </c>
      <c r="AQ55" s="230">
        <f t="shared" si="1"/>
        <v>794034176558.65479</v>
      </c>
    </row>
    <row r="56" spans="1:43" x14ac:dyDescent="0.25">
      <c r="A56" s="278" t="s">
        <v>95</v>
      </c>
      <c r="B56" s="230">
        <f t="shared" si="0"/>
        <v>250004205000</v>
      </c>
      <c r="C56" s="230">
        <f t="shared" si="1"/>
        <v>255559853999.99988</v>
      </c>
      <c r="D56" s="230">
        <f t="shared" si="1"/>
        <v>258564223105.59738</v>
      </c>
      <c r="E56" s="230">
        <f t="shared" si="1"/>
        <v>290898504329.55975</v>
      </c>
      <c r="F56" s="230">
        <f t="shared" si="1"/>
        <v>294766451615.37793</v>
      </c>
      <c r="G56" s="230">
        <f t="shared" si="1"/>
        <v>295944252786.88611</v>
      </c>
      <c r="H56" s="230">
        <f t="shared" si="1"/>
        <v>298627752370.94592</v>
      </c>
      <c r="I56" s="230">
        <f t="shared" si="1"/>
        <v>302183755196.06476</v>
      </c>
      <c r="J56" s="230">
        <f t="shared" si="1"/>
        <v>306192829981.54053</v>
      </c>
      <c r="K56" s="230">
        <f t="shared" si="1"/>
        <v>310256527912.80292</v>
      </c>
      <c r="L56" s="230">
        <f t="shared" ref="L56:AQ63" si="2">SUMIFS(L$2:L$44,$AR$2:$AR$44,$A56)</f>
        <v>313955558597.26025</v>
      </c>
      <c r="M56" s="230">
        <f t="shared" si="2"/>
        <v>316851938222.21094</v>
      </c>
      <c r="N56" s="230">
        <f t="shared" si="2"/>
        <v>319481499822.76129</v>
      </c>
      <c r="O56" s="230">
        <f t="shared" si="2"/>
        <v>320945565484.27521</v>
      </c>
      <c r="P56" s="230">
        <f t="shared" si="2"/>
        <v>321314427810.06689</v>
      </c>
      <c r="Q56" s="230">
        <f t="shared" si="2"/>
        <v>320670577452.20349</v>
      </c>
      <c r="R56" s="230">
        <f t="shared" si="2"/>
        <v>319105940693.62518</v>
      </c>
      <c r="S56" s="230">
        <f t="shared" si="2"/>
        <v>317649390247.83771</v>
      </c>
      <c r="T56" s="230">
        <f t="shared" si="2"/>
        <v>315446912652.22522</v>
      </c>
      <c r="U56" s="230">
        <f t="shared" si="2"/>
        <v>312577743117.76318</v>
      </c>
      <c r="V56" s="230">
        <f t="shared" si="2"/>
        <v>309123286538.16724</v>
      </c>
      <c r="W56" s="230">
        <f t="shared" si="2"/>
        <v>305165666429.44806</v>
      </c>
      <c r="X56" s="230">
        <f t="shared" si="2"/>
        <v>300786446120.30164</v>
      </c>
      <c r="Y56" s="230">
        <f t="shared" si="2"/>
        <v>296065534898.23846</v>
      </c>
      <c r="Z56" s="230">
        <f t="shared" si="2"/>
        <v>291080284369.79663</v>
      </c>
      <c r="AA56" s="230">
        <f t="shared" si="2"/>
        <v>285904773924.3808</v>
      </c>
      <c r="AB56" s="230">
        <f t="shared" si="2"/>
        <v>280609278991.07581</v>
      </c>
      <c r="AC56" s="230">
        <f t="shared" si="2"/>
        <v>275259911766.50568</v>
      </c>
      <c r="AD56" s="230">
        <f t="shared" si="2"/>
        <v>269918421232.72778</v>
      </c>
      <c r="AE56" s="230">
        <f t="shared" si="2"/>
        <v>264642137498.0401</v>
      </c>
      <c r="AF56" s="230">
        <f t="shared" si="2"/>
        <v>259484044672.07184</v>
      </c>
      <c r="AG56" s="230">
        <f t="shared" si="2"/>
        <v>254492966505.40759</v>
      </c>
      <c r="AH56" s="230">
        <f t="shared" si="2"/>
        <v>249713849753.47876</v>
      </c>
      <c r="AI56" s="230">
        <f t="shared" si="2"/>
        <v>245188131539.01636</v>
      </c>
      <c r="AJ56" s="230">
        <f t="shared" si="2"/>
        <v>240954178772.60663</v>
      </c>
      <c r="AK56" s="230">
        <f t="shared" si="2"/>
        <v>237047789849.3222</v>
      </c>
      <c r="AL56" s="230">
        <f t="shared" si="2"/>
        <v>233502751294.51318</v>
      </c>
      <c r="AM56" s="230">
        <f t="shared" si="2"/>
        <v>230351444731.01758</v>
      </c>
      <c r="AN56" s="230">
        <f t="shared" si="2"/>
        <v>227625502456.84552</v>
      </c>
      <c r="AO56" s="230">
        <f t="shared" si="2"/>
        <v>225356513058.40741</v>
      </c>
      <c r="AP56" s="230">
        <f t="shared" si="2"/>
        <v>223576781871.25827</v>
      </c>
      <c r="AQ56" s="230">
        <f t="shared" si="2"/>
        <v>222245424538.90533</v>
      </c>
    </row>
    <row r="57" spans="1:43" x14ac:dyDescent="0.25">
      <c r="A57" s="278" t="s">
        <v>96</v>
      </c>
      <c r="B57" s="230">
        <f t="shared" si="0"/>
        <v>1783363329000</v>
      </c>
      <c r="C57" s="230">
        <f t="shared" ref="C57:AP68" si="3">SUMIFS(C$2:C$44,$AR$2:$AR$44,$A57)</f>
        <v>2022256236000.0002</v>
      </c>
      <c r="D57" s="230">
        <f t="shared" si="3"/>
        <v>2212683805845.0078</v>
      </c>
      <c r="E57" s="230">
        <f t="shared" si="3"/>
        <v>2371538507540.7295</v>
      </c>
      <c r="F57" s="230">
        <f t="shared" si="3"/>
        <v>2502447344956.8906</v>
      </c>
      <c r="G57" s="230">
        <f t="shared" si="3"/>
        <v>2587627724563.4961</v>
      </c>
      <c r="H57" s="230">
        <f t="shared" si="3"/>
        <v>2683742137299.0947</v>
      </c>
      <c r="I57" s="230">
        <f t="shared" si="3"/>
        <v>2758478945618.9546</v>
      </c>
      <c r="J57" s="230">
        <f t="shared" si="3"/>
        <v>2833358890269.019</v>
      </c>
      <c r="K57" s="230">
        <f t="shared" si="3"/>
        <v>2907091334767.4082</v>
      </c>
      <c r="L57" s="230">
        <f t="shared" si="2"/>
        <v>2978250179918.5142</v>
      </c>
      <c r="M57" s="230">
        <f t="shared" si="2"/>
        <v>3045288671922.8472</v>
      </c>
      <c r="N57" s="230">
        <f t="shared" si="2"/>
        <v>3094584500963.9751</v>
      </c>
      <c r="O57" s="230">
        <f t="shared" si="2"/>
        <v>3138345096160.041</v>
      </c>
      <c r="P57" s="230">
        <f t="shared" si="2"/>
        <v>3176754815372.9355</v>
      </c>
      <c r="Q57" s="230">
        <f t="shared" si="2"/>
        <v>3210073687067.9326</v>
      </c>
      <c r="R57" s="230">
        <f t="shared" si="2"/>
        <v>3238627085629.6899</v>
      </c>
      <c r="S57" s="230">
        <f t="shared" si="2"/>
        <v>3257612315753.1299</v>
      </c>
      <c r="T57" s="230">
        <f t="shared" si="2"/>
        <v>3272472173798.0952</v>
      </c>
      <c r="U57" s="230">
        <f t="shared" si="2"/>
        <v>3283456336493.9707</v>
      </c>
      <c r="V57" s="230">
        <f t="shared" si="2"/>
        <v>3290842226596.7988</v>
      </c>
      <c r="W57" s="230">
        <f t="shared" si="2"/>
        <v>3294929335541.7334</v>
      </c>
      <c r="X57" s="230">
        <f t="shared" si="2"/>
        <v>3281852190759.3755</v>
      </c>
      <c r="Y57" s="230">
        <f t="shared" si="2"/>
        <v>3266135785347.8242</v>
      </c>
      <c r="Z57" s="230">
        <f t="shared" si="2"/>
        <v>3248114683641.813</v>
      </c>
      <c r="AA57" s="230">
        <f t="shared" si="2"/>
        <v>3228126180332.6792</v>
      </c>
      <c r="AB57" s="230">
        <f t="shared" si="2"/>
        <v>3206506675495.46</v>
      </c>
      <c r="AC57" s="230">
        <f t="shared" si="2"/>
        <v>3173689006735.0518</v>
      </c>
      <c r="AD57" s="230">
        <f t="shared" si="2"/>
        <v>3139909774233.1724</v>
      </c>
      <c r="AE57" s="230">
        <f t="shared" si="2"/>
        <v>3105486590418.7676</v>
      </c>
      <c r="AF57" s="230">
        <f t="shared" si="2"/>
        <v>3070727316062.4683</v>
      </c>
      <c r="AG57" s="230">
        <f t="shared" si="2"/>
        <v>3035929217202.0151</v>
      </c>
      <c r="AH57" s="230">
        <f t="shared" si="2"/>
        <v>2999968327176.9961</v>
      </c>
      <c r="AI57" s="230">
        <f t="shared" si="2"/>
        <v>2964532049136.8613</v>
      </c>
      <c r="AJ57" s="230">
        <f t="shared" si="2"/>
        <v>2929885694047.4927</v>
      </c>
      <c r="AK57" s="230">
        <f t="shared" si="2"/>
        <v>2896285344693.6533</v>
      </c>
      <c r="AL57" s="230">
        <f t="shared" si="2"/>
        <v>2863979238625.6582</v>
      </c>
      <c r="AM57" s="230">
        <f t="shared" si="2"/>
        <v>2830396784701.7471</v>
      </c>
      <c r="AN57" s="230">
        <f t="shared" si="2"/>
        <v>2798592024731.8984</v>
      </c>
      <c r="AO57" s="230">
        <f t="shared" si="2"/>
        <v>2768801596631.2759</v>
      </c>
      <c r="AP57" s="230">
        <f t="shared" si="2"/>
        <v>2741263431082.2178</v>
      </c>
      <c r="AQ57" s="230">
        <f t="shared" si="2"/>
        <v>2715312807533.0054</v>
      </c>
    </row>
    <row r="58" spans="1:43" x14ac:dyDescent="0.25">
      <c r="A58" s="278" t="s">
        <v>97</v>
      </c>
      <c r="B58" s="230">
        <f t="shared" si="0"/>
        <v>1504445161469084</v>
      </c>
      <c r="C58" s="230">
        <f t="shared" si="3"/>
        <v>1508406364093664</v>
      </c>
      <c r="D58" s="230">
        <f t="shared" si="3"/>
        <v>1578760273221840.8</v>
      </c>
      <c r="E58" s="230">
        <f t="shared" si="3"/>
        <v>1689731560983966.8</v>
      </c>
      <c r="F58" s="230">
        <f t="shared" si="3"/>
        <v>1842093120982839.5</v>
      </c>
      <c r="G58" s="230">
        <f t="shared" si="3"/>
        <v>1939381960404429.3</v>
      </c>
      <c r="H58" s="230">
        <f t="shared" si="3"/>
        <v>2036080056895431.5</v>
      </c>
      <c r="I58" s="230">
        <f t="shared" si="3"/>
        <v>2080406102446034</v>
      </c>
      <c r="J58" s="230">
        <f t="shared" si="3"/>
        <v>2124692106954564.8</v>
      </c>
      <c r="K58" s="230">
        <f t="shared" si="3"/>
        <v>2168938067494478.5</v>
      </c>
      <c r="L58" s="230">
        <f t="shared" si="2"/>
        <v>2213143981144502.8</v>
      </c>
      <c r="M58" s="230">
        <f t="shared" si="2"/>
        <v>2257309844988636.5</v>
      </c>
      <c r="N58" s="230">
        <f t="shared" si="2"/>
        <v>2259852482644154.5</v>
      </c>
      <c r="O58" s="230">
        <f t="shared" si="2"/>
        <v>2262393149782359.5</v>
      </c>
      <c r="P58" s="230">
        <f t="shared" si="2"/>
        <v>2264931846321647</v>
      </c>
      <c r="Q58" s="230">
        <f t="shared" si="2"/>
        <v>2267468572180538</v>
      </c>
      <c r="R58" s="230">
        <f t="shared" si="2"/>
        <v>2270003327277676.5</v>
      </c>
      <c r="S58" s="230">
        <f t="shared" si="2"/>
        <v>2243897025733815.8</v>
      </c>
      <c r="T58" s="230">
        <f t="shared" si="2"/>
        <v>2217798714844249.8</v>
      </c>
      <c r="U58" s="230">
        <f t="shared" si="2"/>
        <v>2191708394224040.3</v>
      </c>
      <c r="V58" s="230">
        <f t="shared" si="2"/>
        <v>2165626063488223.3</v>
      </c>
      <c r="W58" s="230">
        <f t="shared" si="2"/>
        <v>2139551722251807</v>
      </c>
      <c r="X58" s="230">
        <f t="shared" si="2"/>
        <v>2090967265106283</v>
      </c>
      <c r="Y58" s="230">
        <f t="shared" si="2"/>
        <v>2042397777540581.8</v>
      </c>
      <c r="Z58" s="230">
        <f t="shared" si="2"/>
        <v>1993843258832206</v>
      </c>
      <c r="AA58" s="230">
        <f t="shared" si="2"/>
        <v>1945303708258608.3</v>
      </c>
      <c r="AB58" s="230">
        <f t="shared" si="2"/>
        <v>1896779125097188.8</v>
      </c>
      <c r="AC58" s="230">
        <f t="shared" si="2"/>
        <v>1848269508625301.8</v>
      </c>
      <c r="AD58" s="230">
        <f t="shared" si="2"/>
        <v>1799774858120248.8</v>
      </c>
      <c r="AE58" s="230">
        <f t="shared" si="2"/>
        <v>1751295172859282</v>
      </c>
      <c r="AF58" s="230">
        <f t="shared" si="2"/>
        <v>1702830452119603</v>
      </c>
      <c r="AG58" s="230">
        <f t="shared" si="2"/>
        <v>1654380695178362.8</v>
      </c>
      <c r="AH58" s="230">
        <f t="shared" si="2"/>
        <v>1612369553295814.8</v>
      </c>
      <c r="AI58" s="230">
        <f t="shared" si="2"/>
        <v>1570371379917608.8</v>
      </c>
      <c r="AJ58" s="230">
        <f t="shared" si="2"/>
        <v>1528386174417202.3</v>
      </c>
      <c r="AK58" s="230">
        <f t="shared" si="2"/>
        <v>1486413936168008.8</v>
      </c>
      <c r="AL58" s="230">
        <f t="shared" si="2"/>
        <v>1444454664543398.5</v>
      </c>
      <c r="AM58" s="230">
        <f t="shared" si="2"/>
        <v>1400412528998243.8</v>
      </c>
      <c r="AN58" s="230">
        <f t="shared" si="2"/>
        <v>1356384009752654</v>
      </c>
      <c r="AO58" s="230">
        <f t="shared" si="2"/>
        <v>1312369106148366.5</v>
      </c>
      <c r="AP58" s="230">
        <f t="shared" si="2"/>
        <v>1268367817527072.5</v>
      </c>
      <c r="AQ58" s="230">
        <f t="shared" si="2"/>
        <v>1223954139306528.5</v>
      </c>
    </row>
    <row r="59" spans="1:43" x14ac:dyDescent="0.25">
      <c r="A59" s="278" t="s">
        <v>98</v>
      </c>
      <c r="B59" s="230">
        <f t="shared" si="0"/>
        <v>596456218142459</v>
      </c>
      <c r="C59" s="230">
        <f t="shared" si="3"/>
        <v>422876947894158.44</v>
      </c>
      <c r="D59" s="230">
        <f t="shared" si="3"/>
        <v>462074499090007.06</v>
      </c>
      <c r="E59" s="230">
        <f t="shared" si="3"/>
        <v>514301056136477.5</v>
      </c>
      <c r="F59" s="230">
        <f t="shared" si="3"/>
        <v>573933037179089</v>
      </c>
      <c r="G59" s="230">
        <f t="shared" si="3"/>
        <v>612224673071362.38</v>
      </c>
      <c r="H59" s="230">
        <f t="shared" si="3"/>
        <v>649891839833243.25</v>
      </c>
      <c r="I59" s="230">
        <f t="shared" si="3"/>
        <v>673725805408646.75</v>
      </c>
      <c r="J59" s="230">
        <f t="shared" si="3"/>
        <v>697569337451665</v>
      </c>
      <c r="K59" s="230">
        <f t="shared" si="3"/>
        <v>721422303867089.88</v>
      </c>
      <c r="L59" s="230">
        <f t="shared" si="2"/>
        <v>745284609901600.13</v>
      </c>
      <c r="M59" s="230">
        <f t="shared" si="2"/>
        <v>769156192878658.75</v>
      </c>
      <c r="N59" s="230">
        <f t="shared" si="2"/>
        <v>782893204610136.38</v>
      </c>
      <c r="O59" s="230">
        <f t="shared" si="2"/>
        <v>796633539688201</v>
      </c>
      <c r="P59" s="230">
        <f t="shared" si="2"/>
        <v>810377268003794.13</v>
      </c>
      <c r="Q59" s="230">
        <f t="shared" si="2"/>
        <v>824124467916277.63</v>
      </c>
      <c r="R59" s="230">
        <f t="shared" si="2"/>
        <v>837875222771240</v>
      </c>
      <c r="S59" s="230">
        <f t="shared" si="2"/>
        <v>844809385810863.38</v>
      </c>
      <c r="T59" s="230">
        <f t="shared" si="2"/>
        <v>851740836743738.63</v>
      </c>
      <c r="U59" s="230">
        <f t="shared" si="2"/>
        <v>858669574948250.88</v>
      </c>
      <c r="V59" s="230">
        <f t="shared" si="2"/>
        <v>865595599818750.13</v>
      </c>
      <c r="W59" s="230">
        <f t="shared" si="2"/>
        <v>872518910764778.5</v>
      </c>
      <c r="X59" s="230">
        <f t="shared" si="2"/>
        <v>875561050701116.38</v>
      </c>
      <c r="Y59" s="230">
        <f t="shared" si="2"/>
        <v>878601930674481.5</v>
      </c>
      <c r="Z59" s="230">
        <f t="shared" si="2"/>
        <v>881641550665746.88</v>
      </c>
      <c r="AA59" s="230">
        <f t="shared" si="2"/>
        <v>884679910667829.75</v>
      </c>
      <c r="AB59" s="230">
        <f t="shared" si="2"/>
        <v>887717010684946.63</v>
      </c>
      <c r="AC59" s="230">
        <f t="shared" si="2"/>
        <v>887426446816705.88</v>
      </c>
      <c r="AD59" s="230">
        <f t="shared" si="2"/>
        <v>887135873675930.38</v>
      </c>
      <c r="AE59" s="230">
        <f t="shared" si="2"/>
        <v>886845291751366.13</v>
      </c>
      <c r="AF59" s="230">
        <f t="shared" si="2"/>
        <v>886554701540117.63</v>
      </c>
      <c r="AG59" s="230">
        <f t="shared" si="2"/>
        <v>886264103546968.5</v>
      </c>
      <c r="AH59" s="230">
        <f t="shared" si="2"/>
        <v>882954203044118.25</v>
      </c>
      <c r="AI59" s="230">
        <f t="shared" si="2"/>
        <v>879645433440681.13</v>
      </c>
      <c r="AJ59" s="230">
        <f t="shared" si="2"/>
        <v>876337795673684.13</v>
      </c>
      <c r="AK59" s="230">
        <f t="shared" si="2"/>
        <v>873031290685231.5</v>
      </c>
      <c r="AL59" s="230">
        <f t="shared" si="2"/>
        <v>869725919421922.25</v>
      </c>
      <c r="AM59" s="230">
        <f t="shared" si="2"/>
        <v>865867349822675.88</v>
      </c>
      <c r="AN59" s="230">
        <f t="shared" si="2"/>
        <v>862010125172220</v>
      </c>
      <c r="AO59" s="230">
        <f t="shared" si="2"/>
        <v>858154246503233.13</v>
      </c>
      <c r="AP59" s="230">
        <f t="shared" si="2"/>
        <v>854299714850773.75</v>
      </c>
      <c r="AQ59" s="230">
        <f t="shared" si="2"/>
        <v>850132957746575.75</v>
      </c>
    </row>
    <row r="60" spans="1:43" x14ac:dyDescent="0.25">
      <c r="A60" s="278" t="s">
        <v>99</v>
      </c>
      <c r="B60" s="230">
        <f t="shared" si="0"/>
        <v>2238926547000</v>
      </c>
      <c r="C60" s="230">
        <f t="shared" si="3"/>
        <v>2552820715500</v>
      </c>
      <c r="D60" s="230">
        <f t="shared" si="3"/>
        <v>2602551774695.9478</v>
      </c>
      <c r="E60" s="230">
        <f t="shared" si="3"/>
        <v>2873239577741.9907</v>
      </c>
      <c r="F60" s="230">
        <f t="shared" si="3"/>
        <v>2959557714803.4712</v>
      </c>
      <c r="G60" s="230">
        <f t="shared" si="3"/>
        <v>3048660472926.7031</v>
      </c>
      <c r="H60" s="230">
        <f t="shared" si="3"/>
        <v>3159392864720.1279</v>
      </c>
      <c r="I60" s="230">
        <f t="shared" si="3"/>
        <v>3257755773891.9458</v>
      </c>
      <c r="J60" s="230">
        <f t="shared" si="3"/>
        <v>3337718607183.4771</v>
      </c>
      <c r="K60" s="230">
        <f t="shared" si="3"/>
        <v>3398003933278.6035</v>
      </c>
      <c r="L60" s="230">
        <f t="shared" si="2"/>
        <v>3437697384183.0708</v>
      </c>
      <c r="M60" s="230">
        <f t="shared" si="2"/>
        <v>3456269997563.0117</v>
      </c>
      <c r="N60" s="230">
        <f t="shared" si="2"/>
        <v>3461043867159.0703</v>
      </c>
      <c r="O60" s="230">
        <f t="shared" si="2"/>
        <v>3448910012429.314</v>
      </c>
      <c r="P60" s="230">
        <f t="shared" si="2"/>
        <v>3424312920896.4478</v>
      </c>
      <c r="Q60" s="230">
        <f t="shared" si="2"/>
        <v>3391746237612.5391</v>
      </c>
      <c r="R60" s="230">
        <f t="shared" si="2"/>
        <v>3355622417858.3501</v>
      </c>
      <c r="S60" s="230">
        <f t="shared" si="2"/>
        <v>3325790920103.5879</v>
      </c>
      <c r="T60" s="230">
        <f t="shared" si="2"/>
        <v>3296628388650.4272</v>
      </c>
      <c r="U60" s="230">
        <f t="shared" si="2"/>
        <v>3268153181829.3506</v>
      </c>
      <c r="V60" s="230">
        <f t="shared" si="2"/>
        <v>3240382942611.1729</v>
      </c>
      <c r="W60" s="230">
        <f t="shared" si="2"/>
        <v>3213334654308.1948</v>
      </c>
      <c r="X60" s="230">
        <f t="shared" si="2"/>
        <v>3187024696984.4531</v>
      </c>
      <c r="Y60" s="230">
        <f t="shared" si="2"/>
        <v>3161468904527.7891</v>
      </c>
      <c r="Z60" s="230">
        <f t="shared" si="2"/>
        <v>3136682622348.9399</v>
      </c>
      <c r="AA60" s="230">
        <f t="shared" si="2"/>
        <v>3112680765685.3584</v>
      </c>
      <c r="AB60" s="230">
        <f t="shared" si="2"/>
        <v>3089477878500.0439</v>
      </c>
      <c r="AC60" s="230">
        <f t="shared" si="2"/>
        <v>3067088192978.0957</v>
      </c>
      <c r="AD60" s="230">
        <f t="shared" si="2"/>
        <v>3045525689636.543</v>
      </c>
      <c r="AE60" s="230">
        <f t="shared" si="2"/>
        <v>3024804158075.6304</v>
      </c>
      <c r="AF60" s="230">
        <f t="shared" si="2"/>
        <v>3004937258412.582</v>
      </c>
      <c r="AG60" s="230">
        <f t="shared" si="2"/>
        <v>2985938583451.8955</v>
      </c>
      <c r="AH60" s="230">
        <f t="shared" si="2"/>
        <v>2967821721659.3931</v>
      </c>
      <c r="AI60" s="230">
        <f t="shared" si="2"/>
        <v>2950600321020.7964</v>
      </c>
      <c r="AJ60" s="230">
        <f t="shared" si="2"/>
        <v>2934288153879.1382</v>
      </c>
      <c r="AK60" s="230">
        <f t="shared" si="2"/>
        <v>2918899182859.5283</v>
      </c>
      <c r="AL60" s="230">
        <f t="shared" si="2"/>
        <v>2904447628004.2744</v>
      </c>
      <c r="AM60" s="230">
        <f t="shared" si="2"/>
        <v>2890948035256.3369</v>
      </c>
      <c r="AN60" s="230">
        <f t="shared" si="2"/>
        <v>2878415346444.644</v>
      </c>
      <c r="AO60" s="230">
        <f t="shared" si="2"/>
        <v>2866864970940.9453</v>
      </c>
      <c r="AP60" s="230">
        <f t="shared" si="2"/>
        <v>2856312859174.8945</v>
      </c>
      <c r="AQ60" s="230">
        <f t="shared" si="2"/>
        <v>2845822449378.6162</v>
      </c>
    </row>
    <row r="61" spans="1:43" x14ac:dyDescent="0.25">
      <c r="A61" s="278" t="s">
        <v>100</v>
      </c>
      <c r="B61" s="230">
        <f t="shared" si="0"/>
        <v>6474622497897.835</v>
      </c>
      <c r="C61" s="230">
        <f t="shared" si="3"/>
        <v>4041757165656.3438</v>
      </c>
      <c r="D61" s="230">
        <f t="shared" si="3"/>
        <v>4526032383383.7451</v>
      </c>
      <c r="E61" s="230">
        <f t="shared" si="3"/>
        <v>4981191876556.5332</v>
      </c>
      <c r="F61" s="230">
        <f t="shared" si="3"/>
        <v>5194505169228.7617</v>
      </c>
      <c r="G61" s="230">
        <f t="shared" si="3"/>
        <v>5460884197543.6719</v>
      </c>
      <c r="H61" s="230">
        <f t="shared" si="3"/>
        <v>5800496065619.3525</v>
      </c>
      <c r="I61" s="230">
        <f t="shared" si="3"/>
        <v>6125178042352.8818</v>
      </c>
      <c r="J61" s="230">
        <f t="shared" si="3"/>
        <v>6409084207333.207</v>
      </c>
      <c r="K61" s="230">
        <f t="shared" si="3"/>
        <v>6656346381204.8086</v>
      </c>
      <c r="L61" s="230">
        <f t="shared" si="2"/>
        <v>6873493387344.7168</v>
      </c>
      <c r="M61" s="230">
        <f t="shared" si="2"/>
        <v>7069029416674.1064</v>
      </c>
      <c r="N61" s="230">
        <f t="shared" si="2"/>
        <v>7258905942106.0498</v>
      </c>
      <c r="O61" s="230">
        <f t="shared" si="2"/>
        <v>7439727738410.6992</v>
      </c>
      <c r="P61" s="230">
        <f t="shared" si="2"/>
        <v>7613950672161.2754</v>
      </c>
      <c r="Q61" s="230">
        <f t="shared" si="2"/>
        <v>7784359191983.4766</v>
      </c>
      <c r="R61" s="230">
        <f t="shared" si="2"/>
        <v>7954046343888.5752</v>
      </c>
      <c r="S61" s="230">
        <f t="shared" si="2"/>
        <v>8134399462703.5469</v>
      </c>
      <c r="T61" s="230">
        <f t="shared" si="2"/>
        <v>8317264704197.4551</v>
      </c>
      <c r="U61" s="230">
        <f t="shared" si="2"/>
        <v>8502061908388.9355</v>
      </c>
      <c r="V61" s="230">
        <f t="shared" si="2"/>
        <v>8688159340913.0742</v>
      </c>
      <c r="W61" s="230">
        <f t="shared" si="2"/>
        <v>8874872639430.8848</v>
      </c>
      <c r="X61" s="230">
        <f t="shared" si="2"/>
        <v>9061464265863.3809</v>
      </c>
      <c r="Y61" s="230">
        <f t="shared" si="2"/>
        <v>9247143529994.168</v>
      </c>
      <c r="Z61" s="230">
        <f t="shared" si="2"/>
        <v>9431067250183.0156</v>
      </c>
      <c r="AA61" s="230">
        <f t="shared" si="2"/>
        <v>9612341115773.2344</v>
      </c>
      <c r="AB61" s="230">
        <f t="shared" si="2"/>
        <v>9790021813075.5293</v>
      </c>
      <c r="AC61" s="230">
        <f t="shared" si="2"/>
        <v>9963119972399.5078</v>
      </c>
      <c r="AD61" s="230">
        <f t="shared" si="2"/>
        <v>10130603987328.746</v>
      </c>
      <c r="AE61" s="230">
        <f t="shared" si="2"/>
        <v>10291404749162.213</v>
      </c>
      <c r="AF61" s="230">
        <f t="shared" si="2"/>
        <v>10444421329082.629</v>
      </c>
      <c r="AG61" s="230">
        <f t="shared" si="2"/>
        <v>10588527628104.184</v>
      </c>
      <c r="AH61" s="230">
        <f t="shared" si="2"/>
        <v>10722580000196.248</v>
      </c>
      <c r="AI61" s="230">
        <f t="shared" si="2"/>
        <v>10845425837234.254</v>
      </c>
      <c r="AJ61" s="230">
        <f t="shared" si="2"/>
        <v>10955913085720.365</v>
      </c>
      <c r="AK61" s="230">
        <f t="shared" si="2"/>
        <v>11052900644744.705</v>
      </c>
      <c r="AL61" s="230">
        <f t="shared" si="2"/>
        <v>11135269572707.197</v>
      </c>
      <c r="AM61" s="230">
        <f t="shared" si="2"/>
        <v>11201935007255.928</v>
      </c>
      <c r="AN61" s="230">
        <f t="shared" si="2"/>
        <v>11251858679172.246</v>
      </c>
      <c r="AO61" s="230">
        <f t="shared" si="2"/>
        <v>11284061877083.105</v>
      </c>
      <c r="AP61" s="230">
        <f t="shared" si="2"/>
        <v>11297638696516.553</v>
      </c>
      <c r="AQ61" s="230">
        <f t="shared" si="2"/>
        <v>11287955557413.869</v>
      </c>
    </row>
    <row r="62" spans="1:43" x14ac:dyDescent="0.25">
      <c r="A62" s="278" t="s">
        <v>101</v>
      </c>
      <c r="B62" s="230">
        <f t="shared" si="0"/>
        <v>110237965282500</v>
      </c>
      <c r="C62" s="230">
        <f t="shared" si="3"/>
        <v>114829709181000</v>
      </c>
      <c r="D62" s="230">
        <f t="shared" si="3"/>
        <v>139399481405773.78</v>
      </c>
      <c r="E62" s="230">
        <f t="shared" si="3"/>
        <v>144628115509316.31</v>
      </c>
      <c r="F62" s="230">
        <f t="shared" si="3"/>
        <v>154896806168718.59</v>
      </c>
      <c r="G62" s="230">
        <f t="shared" si="3"/>
        <v>160224000599071.03</v>
      </c>
      <c r="H62" s="230">
        <f t="shared" si="3"/>
        <v>164708798509963.72</v>
      </c>
      <c r="I62" s="230">
        <f t="shared" si="3"/>
        <v>167557262763784.53</v>
      </c>
      <c r="J62" s="230">
        <f t="shared" si="3"/>
        <v>170423401878627.75</v>
      </c>
      <c r="K62" s="230">
        <f t="shared" si="3"/>
        <v>173307166124146.44</v>
      </c>
      <c r="L62" s="230">
        <f t="shared" si="2"/>
        <v>176208505802743.69</v>
      </c>
      <c r="M62" s="230">
        <f t="shared" si="2"/>
        <v>179127371249573.06</v>
      </c>
      <c r="N62" s="230">
        <f t="shared" si="2"/>
        <v>177642749498705.72</v>
      </c>
      <c r="O62" s="230">
        <f t="shared" si="2"/>
        <v>176145049814643.53</v>
      </c>
      <c r="P62" s="230">
        <f t="shared" si="2"/>
        <v>174634295266527.97</v>
      </c>
      <c r="Q62" s="230">
        <f t="shared" si="2"/>
        <v>173110508913362.97</v>
      </c>
      <c r="R62" s="230">
        <f t="shared" si="2"/>
        <v>171573713804014.22</v>
      </c>
      <c r="S62" s="230">
        <f t="shared" si="2"/>
        <v>168676786178328.91</v>
      </c>
      <c r="T62" s="230">
        <f t="shared" si="2"/>
        <v>165778396788640.13</v>
      </c>
      <c r="U62" s="230">
        <f t="shared" si="2"/>
        <v>162878547744173.13</v>
      </c>
      <c r="V62" s="230">
        <f t="shared" si="2"/>
        <v>159977241153759.81</v>
      </c>
      <c r="W62" s="230">
        <f t="shared" si="2"/>
        <v>157074479125838.66</v>
      </c>
      <c r="X62" s="230">
        <f t="shared" si="2"/>
        <v>153077550124280.56</v>
      </c>
      <c r="Y62" s="230">
        <f t="shared" si="2"/>
        <v>149078644790359.53</v>
      </c>
      <c r="Z62" s="230">
        <f t="shared" si="2"/>
        <v>145077766012057.59</v>
      </c>
      <c r="AA62" s="230">
        <f t="shared" si="2"/>
        <v>141074916676817.38</v>
      </c>
      <c r="AB62" s="230">
        <f t="shared" si="2"/>
        <v>137070099671542.17</v>
      </c>
      <c r="AC62" s="230">
        <f t="shared" si="2"/>
        <v>133983729522873.45</v>
      </c>
      <c r="AD62" s="230">
        <f t="shared" si="2"/>
        <v>130895837067560.84</v>
      </c>
      <c r="AE62" s="230">
        <f t="shared" si="2"/>
        <v>127806424534520.56</v>
      </c>
      <c r="AF62" s="230">
        <f t="shared" si="2"/>
        <v>124715494152252.45</v>
      </c>
      <c r="AG62" s="230">
        <f t="shared" si="2"/>
        <v>121623048148839.67</v>
      </c>
      <c r="AH62" s="230">
        <f t="shared" si="2"/>
        <v>119773633219872.83</v>
      </c>
      <c r="AI62" s="230">
        <f t="shared" si="2"/>
        <v>117923297861141.98</v>
      </c>
      <c r="AJ62" s="230">
        <f t="shared" si="2"/>
        <v>116072043413643.88</v>
      </c>
      <c r="AK62" s="230">
        <f t="shared" si="2"/>
        <v>114219871218124.44</v>
      </c>
      <c r="AL62" s="230">
        <f t="shared" si="2"/>
        <v>112366782615079.33</v>
      </c>
      <c r="AM62" s="230">
        <f t="shared" si="2"/>
        <v>111454414698332.56</v>
      </c>
      <c r="AN62" s="230">
        <f t="shared" si="2"/>
        <v>110541577252333.56</v>
      </c>
      <c r="AO62" s="230">
        <f t="shared" si="2"/>
        <v>109628270947855.69</v>
      </c>
      <c r="AP62" s="230">
        <f t="shared" si="2"/>
        <v>108714496455547.27</v>
      </c>
      <c r="AQ62" s="230">
        <f t="shared" si="2"/>
        <v>107763129324153.19</v>
      </c>
    </row>
    <row r="63" spans="1:43" x14ac:dyDescent="0.25">
      <c r="A63" s="278" t="s">
        <v>102</v>
      </c>
      <c r="B63" s="230">
        <f t="shared" si="0"/>
        <v>3850392540291000</v>
      </c>
      <c r="C63" s="230">
        <f t="shared" si="3"/>
        <v>4019548163218500</v>
      </c>
      <c r="D63" s="230">
        <f t="shared" si="3"/>
        <v>4708498458873691</v>
      </c>
      <c r="E63" s="230">
        <f t="shared" si="3"/>
        <v>5029290448583560</v>
      </c>
      <c r="F63" s="230">
        <f t="shared" si="3"/>
        <v>5525048330978969</v>
      </c>
      <c r="G63" s="230">
        <f t="shared" si="3"/>
        <v>5851651244211946</v>
      </c>
      <c r="H63" s="230">
        <f t="shared" si="3"/>
        <v>6160754286828266</v>
      </c>
      <c r="I63" s="230">
        <f t="shared" si="3"/>
        <v>6317513675781275</v>
      </c>
      <c r="J63" s="230">
        <f t="shared" si="3"/>
        <v>6475110835101602</v>
      </c>
      <c r="K63" s="230">
        <f t="shared" si="3"/>
        <v>6633544151284916</v>
      </c>
      <c r="L63" s="230">
        <f t="shared" si="2"/>
        <v>6792812011664146</v>
      </c>
      <c r="M63" s="230">
        <f t="shared" si="2"/>
        <v>6952912804409472</v>
      </c>
      <c r="N63" s="230">
        <f t="shared" si="2"/>
        <v>6977764529509272</v>
      </c>
      <c r="O63" s="230">
        <f t="shared" si="2"/>
        <v>7002645970497937</v>
      </c>
      <c r="P63" s="230">
        <f t="shared" si="2"/>
        <v>7027557075893173</v>
      </c>
      <c r="Q63" s="230">
        <f t="shared" si="2"/>
        <v>7052497794232196</v>
      </c>
      <c r="R63" s="230">
        <f t="shared" si="2"/>
        <v>7077468074071729</v>
      </c>
      <c r="S63" s="230">
        <f t="shared" si="2"/>
        <v>6998446307897737</v>
      </c>
      <c r="T63" s="230">
        <f t="shared" si="2"/>
        <v>6919394191578877</v>
      </c>
      <c r="U63" s="230">
        <f t="shared" si="2"/>
        <v>6840311750952838</v>
      </c>
      <c r="V63" s="230">
        <f t="shared" si="2"/>
        <v>6761199011853063</v>
      </c>
      <c r="W63" s="230">
        <f t="shared" si="2"/>
        <v>6682056000108756</v>
      </c>
      <c r="X63" s="230">
        <f t="shared" si="2"/>
        <v>6532532392700416</v>
      </c>
      <c r="Y63" s="230">
        <f t="shared" si="2"/>
        <v>6382952744774535</v>
      </c>
      <c r="Z63" s="230">
        <f t="shared" si="2"/>
        <v>6233317104659888</v>
      </c>
      <c r="AA63" s="230">
        <f t="shared" si="2"/>
        <v>6083625520677294</v>
      </c>
      <c r="AB63" s="230">
        <f t="shared" si="2"/>
        <v>5933878041139626</v>
      </c>
      <c r="AC63" s="230">
        <f t="shared" si="2"/>
        <v>5784074714351798</v>
      </c>
      <c r="AD63" s="230">
        <f t="shared" si="2"/>
        <v>5634215588610777</v>
      </c>
      <c r="AE63" s="230">
        <f t="shared" si="2"/>
        <v>5484300712205572</v>
      </c>
      <c r="AF63" s="230">
        <f t="shared" si="2"/>
        <v>5334330133417239</v>
      </c>
      <c r="AG63" s="230">
        <f t="shared" si="2"/>
        <v>5184303900518890</v>
      </c>
      <c r="AH63" s="230">
        <f t="shared" si="2"/>
        <v>5054358950022771</v>
      </c>
      <c r="AI63" s="230">
        <f t="shared" si="2"/>
        <v>4924365776087628</v>
      </c>
      <c r="AJ63" s="230">
        <f t="shared" si="2"/>
        <v>4794324420538570</v>
      </c>
      <c r="AK63" s="230">
        <f t="shared" si="2"/>
        <v>4664234925193823</v>
      </c>
      <c r="AL63" s="230">
        <f t="shared" si="2"/>
        <v>4534097331864717</v>
      </c>
      <c r="AM63" s="230">
        <f t="shared" si="2"/>
        <v>4397330253014835</v>
      </c>
      <c r="AN63" s="230">
        <f t="shared" si="2"/>
        <v>4260512771898685.5</v>
      </c>
      <c r="AO63" s="230">
        <f t="shared" si="2"/>
        <v>4123644932403345.5</v>
      </c>
      <c r="AP63" s="230">
        <f t="shared" si="2"/>
        <v>3986726778408651</v>
      </c>
      <c r="AQ63" s="230">
        <f t="shared" ref="AQ63:AQ74" si="4">SUMIFS(AQ$2:AQ$44,$AR$2:$AR$44,$A63)</f>
        <v>3848459599206702</v>
      </c>
    </row>
    <row r="64" spans="1:43" x14ac:dyDescent="0.25">
      <c r="A64" s="278" t="s">
        <v>103</v>
      </c>
      <c r="B64" s="230">
        <f t="shared" si="0"/>
        <v>76881848686500.031</v>
      </c>
      <c r="C64" s="230">
        <f t="shared" si="3"/>
        <v>74504030914500</v>
      </c>
      <c r="D64" s="230">
        <f t="shared" si="3"/>
        <v>79090889879772.031</v>
      </c>
      <c r="E64" s="230">
        <f t="shared" si="3"/>
        <v>92243775043183.391</v>
      </c>
      <c r="F64" s="230">
        <f t="shared" si="3"/>
        <v>102639703345796.56</v>
      </c>
      <c r="G64" s="230">
        <f t="shared" si="3"/>
        <v>110190686175491.98</v>
      </c>
      <c r="H64" s="230">
        <f t="shared" si="3"/>
        <v>117527945010496.08</v>
      </c>
      <c r="I64" s="230">
        <f t="shared" si="3"/>
        <v>123277204074201.09</v>
      </c>
      <c r="J64" s="230">
        <f t="shared" si="3"/>
        <v>128991853250373.09</v>
      </c>
      <c r="K64" s="230">
        <f t="shared" si="3"/>
        <v>134671612935947.78</v>
      </c>
      <c r="L64" s="230">
        <f t="shared" si="3"/>
        <v>140316203888249.81</v>
      </c>
      <c r="M64" s="230">
        <f t="shared" si="3"/>
        <v>145925347224992.78</v>
      </c>
      <c r="N64" s="230">
        <f t="shared" si="3"/>
        <v>148865042108819.16</v>
      </c>
      <c r="O64" s="230">
        <f t="shared" si="3"/>
        <v>151790694854909.75</v>
      </c>
      <c r="P64" s="230">
        <f t="shared" si="3"/>
        <v>154702231959824.22</v>
      </c>
      <c r="Q64" s="230">
        <f t="shared" si="3"/>
        <v>157599579983541.88</v>
      </c>
      <c r="R64" s="230">
        <f t="shared" si="3"/>
        <v>160482665549461.69</v>
      </c>
      <c r="S64" s="230">
        <f t="shared" si="3"/>
        <v>161147744767305</v>
      </c>
      <c r="T64" s="230">
        <f t="shared" si="3"/>
        <v>161809549514479.75</v>
      </c>
      <c r="U64" s="230">
        <f t="shared" si="3"/>
        <v>162468078478918.78</v>
      </c>
      <c r="V64" s="230">
        <f t="shared" si="3"/>
        <v>163123330349060.78</v>
      </c>
      <c r="W64" s="230">
        <f t="shared" si="3"/>
        <v>163775303813849.91</v>
      </c>
      <c r="X64" s="230">
        <f t="shared" si="3"/>
        <v>163084928281081.38</v>
      </c>
      <c r="Y64" s="230">
        <f t="shared" si="3"/>
        <v>162395882956296.19</v>
      </c>
      <c r="Z64" s="230">
        <f t="shared" si="3"/>
        <v>161708168447251.19</v>
      </c>
      <c r="AA64" s="230">
        <f t="shared" si="3"/>
        <v>161021785361481</v>
      </c>
      <c r="AB64" s="230">
        <f t="shared" si="3"/>
        <v>160336734306297.78</v>
      </c>
      <c r="AC64" s="230">
        <f t="shared" si="3"/>
        <v>157920054769749.59</v>
      </c>
      <c r="AD64" s="230">
        <f t="shared" si="3"/>
        <v>155510736310757.31</v>
      </c>
      <c r="AE64" s="230">
        <f t="shared" si="3"/>
        <v>153108782035236.63</v>
      </c>
      <c r="AF64" s="230">
        <f t="shared" si="3"/>
        <v>150714195047931.34</v>
      </c>
      <c r="AG64" s="230">
        <f t="shared" si="3"/>
        <v>148326978452412.06</v>
      </c>
      <c r="AH64" s="230">
        <f t="shared" si="3"/>
        <v>144658722945086.78</v>
      </c>
      <c r="AI64" s="230">
        <f t="shared" si="3"/>
        <v>141002371152543.53</v>
      </c>
      <c r="AJ64" s="230">
        <f t="shared" si="3"/>
        <v>137357928046616.34</v>
      </c>
      <c r="AK64" s="230">
        <f t="shared" si="3"/>
        <v>133725398597253.84</v>
      </c>
      <c r="AL64" s="230">
        <f t="shared" si="3"/>
        <v>130104787772519.55</v>
      </c>
      <c r="AM64" s="230">
        <f t="shared" si="3"/>
        <v>126490634611683.63</v>
      </c>
      <c r="AN64" s="230">
        <f t="shared" si="3"/>
        <v>122888429408666.89</v>
      </c>
      <c r="AO64" s="230">
        <f t="shared" si="3"/>
        <v>119298177133876.94</v>
      </c>
      <c r="AP64" s="230">
        <f t="shared" si="3"/>
        <v>115719882755833.34</v>
      </c>
      <c r="AQ64" s="230">
        <f t="shared" si="4"/>
        <v>112114407159943.31</v>
      </c>
    </row>
    <row r="65" spans="1:43" x14ac:dyDescent="0.25">
      <c r="A65" s="278" t="s">
        <v>104</v>
      </c>
      <c r="B65" s="230">
        <f t="shared" si="0"/>
        <v>28889374799999.996</v>
      </c>
      <c r="C65" s="230">
        <f t="shared" si="3"/>
        <v>44406302457000</v>
      </c>
      <c r="D65" s="230">
        <f t="shared" si="3"/>
        <v>53222891954957.633</v>
      </c>
      <c r="E65" s="230">
        <f t="shared" si="3"/>
        <v>56265995633206.805</v>
      </c>
      <c r="F65" s="230">
        <f t="shared" si="3"/>
        <v>58469817468138.117</v>
      </c>
      <c r="G65" s="230">
        <f t="shared" si="3"/>
        <v>60391843527029.313</v>
      </c>
      <c r="H65" s="230">
        <f t="shared" si="3"/>
        <v>62705810545717.07</v>
      </c>
      <c r="I65" s="230">
        <f t="shared" si="3"/>
        <v>64806871306707.039</v>
      </c>
      <c r="J65" s="230">
        <f t="shared" si="3"/>
        <v>66634610375755.844</v>
      </c>
      <c r="K65" s="230">
        <f t="shared" si="3"/>
        <v>68201894308313</v>
      </c>
      <c r="L65" s="230">
        <f t="shared" si="3"/>
        <v>69528523850084.617</v>
      </c>
      <c r="M65" s="230">
        <f t="shared" si="3"/>
        <v>70640181602855.453</v>
      </c>
      <c r="N65" s="230">
        <f t="shared" si="3"/>
        <v>71608719497383.031</v>
      </c>
      <c r="O65" s="230">
        <f t="shared" si="3"/>
        <v>72419039637332.469</v>
      </c>
      <c r="P65" s="230">
        <f t="shared" si="3"/>
        <v>73098512406707.609</v>
      </c>
      <c r="Q65" s="230">
        <f t="shared" si="3"/>
        <v>73676572200798.656</v>
      </c>
      <c r="R65" s="230">
        <f t="shared" si="3"/>
        <v>74184222980958.625</v>
      </c>
      <c r="S65" s="230">
        <f t="shared" si="3"/>
        <v>74673363265201.766</v>
      </c>
      <c r="T65" s="230">
        <f t="shared" si="3"/>
        <v>75125427451355.25</v>
      </c>
      <c r="U65" s="230">
        <f t="shared" si="3"/>
        <v>75541119187504.156</v>
      </c>
      <c r="V65" s="230">
        <f t="shared" si="3"/>
        <v>75921227270368.266</v>
      </c>
      <c r="W65" s="230">
        <f t="shared" si="3"/>
        <v>76266620460462.297</v>
      </c>
      <c r="X65" s="230">
        <f t="shared" si="3"/>
        <v>76578242225237.094</v>
      </c>
      <c r="Y65" s="230">
        <f t="shared" si="3"/>
        <v>76857105447060.453</v>
      </c>
      <c r="Z65" s="230">
        <f t="shared" si="3"/>
        <v>77104287131132.453</v>
      </c>
      <c r="AA65" s="230">
        <f t="shared" si="3"/>
        <v>77320923146487.797</v>
      </c>
      <c r="AB65" s="230">
        <f t="shared" si="3"/>
        <v>77508203031197.938</v>
      </c>
      <c r="AC65" s="230">
        <f t="shared" si="3"/>
        <v>77667364890743.125</v>
      </c>
      <c r="AD65" s="230">
        <f t="shared" si="3"/>
        <v>77799690416320.031</v>
      </c>
      <c r="AE65" s="230">
        <f t="shared" si="3"/>
        <v>77906500047624.5</v>
      </c>
      <c r="AF65" s="230">
        <f t="shared" si="3"/>
        <v>77989148302389.156</v>
      </c>
      <c r="AG65" s="230">
        <f t="shared" si="3"/>
        <v>78049019292732.453</v>
      </c>
      <c r="AH65" s="230">
        <f t="shared" si="3"/>
        <v>78087522446168.844</v>
      </c>
      <c r="AI65" s="230">
        <f t="shared" si="3"/>
        <v>78106088446988.844</v>
      </c>
      <c r="AJ65" s="230">
        <f t="shared" si="3"/>
        <v>78106165411636.297</v>
      </c>
      <c r="AK65" s="230">
        <f t="shared" si="3"/>
        <v>78089215309727.172</v>
      </c>
      <c r="AL65" s="230">
        <f t="shared" si="3"/>
        <v>78056710640458.813</v>
      </c>
      <c r="AM65" s="230">
        <f t="shared" si="3"/>
        <v>78010131372389.531</v>
      </c>
      <c r="AN65" s="230">
        <f t="shared" si="3"/>
        <v>77950962152899.391</v>
      </c>
      <c r="AO65" s="230">
        <f t="shared" si="3"/>
        <v>77880689792126.828</v>
      </c>
      <c r="AP65" s="230">
        <f t="shared" si="3"/>
        <v>77800801024781.297</v>
      </c>
      <c r="AQ65" s="230">
        <f t="shared" si="4"/>
        <v>77686833045947.422</v>
      </c>
    </row>
    <row r="66" spans="1:43" x14ac:dyDescent="0.25">
      <c r="A66" s="278" t="s">
        <v>105</v>
      </c>
      <c r="B66" s="230">
        <f t="shared" si="0"/>
        <v>1327800111000</v>
      </c>
      <c r="C66" s="230">
        <f t="shared" si="3"/>
        <v>1008350293499.9999</v>
      </c>
      <c r="D66" s="230">
        <f t="shared" si="3"/>
        <v>1022550472922.7299</v>
      </c>
      <c r="E66" s="230">
        <f t="shared" si="3"/>
        <v>1315530848519.1841</v>
      </c>
      <c r="F66" s="230">
        <f t="shared" si="3"/>
        <v>1356236167752.1313</v>
      </c>
      <c r="G66" s="230">
        <f t="shared" si="3"/>
        <v>1428421360461.9265</v>
      </c>
      <c r="H66" s="230">
        <f t="shared" si="3"/>
        <v>1518727479753.1289</v>
      </c>
      <c r="I66" s="230">
        <f t="shared" si="3"/>
        <v>1595517832748.9939</v>
      </c>
      <c r="J66" s="230">
        <f t="shared" si="3"/>
        <v>1654699131957.3586</v>
      </c>
      <c r="K66" s="230">
        <f t="shared" si="3"/>
        <v>1701040998581.6902</v>
      </c>
      <c r="L66" s="230">
        <f t="shared" si="3"/>
        <v>1740506278513.5322</v>
      </c>
      <c r="M66" s="230">
        <f t="shared" si="3"/>
        <v>1779881140090.0547</v>
      </c>
      <c r="N66" s="230">
        <f t="shared" si="3"/>
        <v>1831549178078.8716</v>
      </c>
      <c r="O66" s="230">
        <f t="shared" si="3"/>
        <v>1889514930131.6045</v>
      </c>
      <c r="P66" s="230">
        <f t="shared" si="3"/>
        <v>1952150517672.3101</v>
      </c>
      <c r="Q66" s="230">
        <f t="shared" si="3"/>
        <v>2017593554218.3518</v>
      </c>
      <c r="R66" s="230">
        <f t="shared" si="3"/>
        <v>2083707834153.3059</v>
      </c>
      <c r="S66" s="230">
        <f t="shared" si="3"/>
        <v>2156634452757.9607</v>
      </c>
      <c r="T66" s="230">
        <f t="shared" si="3"/>
        <v>2228174231860.0864</v>
      </c>
      <c r="U66" s="230">
        <f t="shared" si="3"/>
        <v>2298044511201.8486</v>
      </c>
      <c r="V66" s="230">
        <f t="shared" si="3"/>
        <v>2365965626258.1758</v>
      </c>
      <c r="W66" s="230">
        <f t="shared" si="3"/>
        <v>2431662868108.6689</v>
      </c>
      <c r="X66" s="230">
        <f t="shared" si="3"/>
        <v>2494868417252.1987</v>
      </c>
      <c r="Y66" s="230">
        <f t="shared" si="3"/>
        <v>2555323231374.3135</v>
      </c>
      <c r="Z66" s="230">
        <f t="shared" si="3"/>
        <v>2612778867759.6348</v>
      </c>
      <c r="AA66" s="230">
        <f t="shared" si="3"/>
        <v>2666999221987.7422</v>
      </c>
      <c r="AB66" s="230">
        <f t="shared" si="3"/>
        <v>2717762165739.5986</v>
      </c>
      <c r="AC66" s="230">
        <f t="shared" si="3"/>
        <v>2764861067948.0791</v>
      </c>
      <c r="AD66" s="230">
        <f t="shared" si="3"/>
        <v>2808106185121.3486</v>
      </c>
      <c r="AE66" s="230">
        <f t="shared" si="3"/>
        <v>2847325908420.7852</v>
      </c>
      <c r="AF66" s="230">
        <f t="shared" si="3"/>
        <v>2882367856952.2817</v>
      </c>
      <c r="AG66" s="230">
        <f t="shared" si="3"/>
        <v>2913099808696.7544</v>
      </c>
      <c r="AH66" s="230">
        <f t="shared" si="3"/>
        <v>2939410462527.7793</v>
      </c>
      <c r="AI66" s="230">
        <f t="shared" si="3"/>
        <v>2961210026806.958</v>
      </c>
      <c r="AJ66" s="230">
        <f t="shared" si="3"/>
        <v>2978430632078.1563</v>
      </c>
      <c r="AK66" s="230">
        <f t="shared" si="3"/>
        <v>2991026567368.2412</v>
      </c>
      <c r="AL66" s="230">
        <f t="shared" si="3"/>
        <v>2998974341516.7114</v>
      </c>
      <c r="AM66" s="230">
        <f t="shared" si="3"/>
        <v>3002272572772.9609</v>
      </c>
      <c r="AN66" s="230">
        <f t="shared" si="3"/>
        <v>3000941711596.7778</v>
      </c>
      <c r="AO66" s="230">
        <f t="shared" si="3"/>
        <v>2995023603155.6577</v>
      </c>
      <c r="AP66" s="230">
        <f t="shared" si="3"/>
        <v>2984580897418.627</v>
      </c>
      <c r="AQ66" s="230">
        <f t="shared" si="4"/>
        <v>2968704764631.2622</v>
      </c>
    </row>
    <row r="67" spans="1:43" x14ac:dyDescent="0.25">
      <c r="A67" s="278" t="s">
        <v>106</v>
      </c>
      <c r="B67" s="230">
        <f t="shared" si="0"/>
        <v>2363928649500</v>
      </c>
      <c r="C67" s="230">
        <f t="shared" si="3"/>
        <v>2016700587000</v>
      </c>
      <c r="D67" s="230">
        <f t="shared" si="3"/>
        <v>2160542697148.2495</v>
      </c>
      <c r="E67" s="230">
        <f t="shared" si="3"/>
        <v>2778570872879.3809</v>
      </c>
      <c r="F67" s="230">
        <f t="shared" si="3"/>
        <v>2892855432754.4023</v>
      </c>
      <c r="G67" s="230">
        <f t="shared" si="3"/>
        <v>3090819544463.3662</v>
      </c>
      <c r="H67" s="230">
        <f t="shared" si="3"/>
        <v>3347956597070.3823</v>
      </c>
      <c r="I67" s="230">
        <f t="shared" si="3"/>
        <v>3590197877515.4341</v>
      </c>
      <c r="J67" s="230">
        <f t="shared" si="3"/>
        <v>3800588735781.9131</v>
      </c>
      <c r="K67" s="230">
        <f t="shared" si="3"/>
        <v>3983125217758.7646</v>
      </c>
      <c r="L67" s="230">
        <f t="shared" si="3"/>
        <v>4144615889084.9897</v>
      </c>
      <c r="M67" s="230">
        <f t="shared" si="3"/>
        <v>4294162751032.2993</v>
      </c>
      <c r="N67" s="230">
        <f t="shared" si="3"/>
        <v>4452413389048.0938</v>
      </c>
      <c r="O67" s="230">
        <f t="shared" si="3"/>
        <v>4609721026831.749</v>
      </c>
      <c r="P67" s="230">
        <f t="shared" si="3"/>
        <v>4765198998120.0156</v>
      </c>
      <c r="Q67" s="230">
        <f t="shared" si="3"/>
        <v>4917900332233.999</v>
      </c>
      <c r="R67" s="230">
        <f t="shared" si="3"/>
        <v>5066822964070.5264</v>
      </c>
      <c r="S67" s="230">
        <f t="shared" si="3"/>
        <v>5225711373006.5332</v>
      </c>
      <c r="T67" s="230">
        <f t="shared" si="3"/>
        <v>5380228759004.5059</v>
      </c>
      <c r="U67" s="230">
        <f t="shared" si="3"/>
        <v>5529847274379.9893</v>
      </c>
      <c r="V67" s="230">
        <f t="shared" si="3"/>
        <v>5674061566287.3262</v>
      </c>
      <c r="W67" s="230">
        <f t="shared" si="3"/>
        <v>5812392052670.9023</v>
      </c>
      <c r="X67" s="230">
        <f t="shared" si="3"/>
        <v>5944387935820.0479</v>
      </c>
      <c r="Y67" s="230">
        <f t="shared" si="3"/>
        <v>6069629927014.6406</v>
      </c>
      <c r="Z67" s="230">
        <f t="shared" si="3"/>
        <v>6187732660067.4395</v>
      </c>
      <c r="AA67" s="230">
        <f t="shared" si="3"/>
        <v>6298346776067.457</v>
      </c>
      <c r="AB67" s="230">
        <f t="shared" si="3"/>
        <v>6401160666220.1064</v>
      </c>
      <c r="AC67" s="230">
        <f t="shared" si="3"/>
        <v>6495901864289.7568</v>
      </c>
      <c r="AD67" s="230">
        <f t="shared" si="3"/>
        <v>6582338084699.1748</v>
      </c>
      <c r="AE67" s="230">
        <f t="shared" si="3"/>
        <v>6660277906759.0693</v>
      </c>
      <c r="AF67" s="230">
        <f t="shared" si="3"/>
        <v>6729571109723.6172</v>
      </c>
      <c r="AG67" s="230">
        <f t="shared" si="3"/>
        <v>6790108667336.9678</v>
      </c>
      <c r="AH67" s="230">
        <f t="shared" si="3"/>
        <v>6841822414201.5781</v>
      </c>
      <c r="AI67" s="230">
        <f t="shared" si="3"/>
        <v>6884684399618.3994</v>
      </c>
      <c r="AJ67" s="230">
        <f t="shared" si="3"/>
        <v>6918705947490.6221</v>
      </c>
      <c r="AK67" s="230">
        <f t="shared" si="3"/>
        <v>6943936443420.4932</v>
      </c>
      <c r="AL67" s="230">
        <f t="shared" si="3"/>
        <v>6960461872247.7021</v>
      </c>
      <c r="AM67" s="230">
        <f t="shared" si="3"/>
        <v>6968403130969.835</v>
      </c>
      <c r="AN67" s="230">
        <f t="shared" si="3"/>
        <v>6967914143251.9756</v>
      </c>
      <c r="AO67" s="230">
        <f t="shared" si="3"/>
        <v>6959179802579.8447</v>
      </c>
      <c r="AP67" s="230">
        <f t="shared" si="3"/>
        <v>6942413771553.9785</v>
      </c>
      <c r="AQ67" s="230">
        <f t="shared" si="4"/>
        <v>6915546363157.1543</v>
      </c>
    </row>
    <row r="68" spans="1:43" x14ac:dyDescent="0.25">
      <c r="A68" s="278" t="s">
        <v>107</v>
      </c>
      <c r="B68" s="230">
        <f t="shared" si="0"/>
        <v>1661139051000</v>
      </c>
      <c r="C68" s="230">
        <f t="shared" si="3"/>
        <v>1802808100500</v>
      </c>
      <c r="D68" s="230">
        <f t="shared" si="3"/>
        <v>1440086990921.613</v>
      </c>
      <c r="E68" s="230">
        <f t="shared" si="3"/>
        <v>2229836431170.502</v>
      </c>
      <c r="F68" s="230">
        <f t="shared" si="3"/>
        <v>2220845137262.3242</v>
      </c>
      <c r="G68" s="230">
        <f t="shared" si="3"/>
        <v>2242117741296.6299</v>
      </c>
      <c r="H68" s="230">
        <f t="shared" si="3"/>
        <v>2281732805211.8975</v>
      </c>
      <c r="I68" s="230">
        <f t="shared" si="3"/>
        <v>2318629215771.104</v>
      </c>
      <c r="J68" s="230">
        <f t="shared" si="3"/>
        <v>2351807615854.7925</v>
      </c>
      <c r="K68" s="230">
        <f t="shared" si="3"/>
        <v>2379716720114.6929</v>
      </c>
      <c r="L68" s="230">
        <f t="shared" si="3"/>
        <v>2400829297004.7114</v>
      </c>
      <c r="M68" s="230">
        <f t="shared" si="3"/>
        <v>2413673092819.8223</v>
      </c>
      <c r="N68" s="230">
        <f t="shared" si="3"/>
        <v>2434939663975.6289</v>
      </c>
      <c r="O68" s="230">
        <f t="shared" si="3"/>
        <v>2447916626592.375</v>
      </c>
      <c r="P68" s="230">
        <f t="shared" si="3"/>
        <v>2453141869489.7656</v>
      </c>
      <c r="Q68" s="230">
        <f t="shared" si="3"/>
        <v>2451237023234.0259</v>
      </c>
      <c r="R68" s="230">
        <f t="shared" si="3"/>
        <v>2442887891343.937</v>
      </c>
      <c r="S68" s="230">
        <f t="shared" si="3"/>
        <v>2448536835930.3696</v>
      </c>
      <c r="T68" s="230">
        <f t="shared" si="3"/>
        <v>2449253471118.2407</v>
      </c>
      <c r="U68" s="230">
        <f t="shared" si="3"/>
        <v>2445350722234.5479</v>
      </c>
      <c r="V68" s="230">
        <f t="shared" si="3"/>
        <v>2437162968335.9238</v>
      </c>
      <c r="W68" s="230">
        <f t="shared" si="3"/>
        <v>2425039787901.4829</v>
      </c>
      <c r="X68" s="230">
        <f t="shared" si="3"/>
        <v>2409340121617.4385</v>
      </c>
      <c r="Y68" s="230">
        <f t="shared" si="3"/>
        <v>2390426936821.6904</v>
      </c>
      <c r="Z68" s="230">
        <f t="shared" si="3"/>
        <v>2368662454476.4873</v>
      </c>
      <c r="AA68" s="230">
        <f t="shared" si="3"/>
        <v>2344403977312.2295</v>
      </c>
      <c r="AB68" s="230">
        <f t="shared" si="3"/>
        <v>2318000337602.2373</v>
      </c>
      <c r="AC68" s="230">
        <f t="shared" si="3"/>
        <v>2289788965281.0347</v>
      </c>
      <c r="AD68" s="230">
        <f t="shared" si="3"/>
        <v>2260093562046.4219</v>
      </c>
      <c r="AE68" s="230">
        <f t="shared" si="3"/>
        <v>2229222354785.5693</v>
      </c>
      <c r="AF68" s="230">
        <f t="shared" si="3"/>
        <v>2197466892117.2217</v>
      </c>
      <c r="AG68" s="230">
        <f t="shared" si="3"/>
        <v>2165101340928.7839</v>
      </c>
      <c r="AH68" s="230">
        <f t="shared" si="3"/>
        <v>2132382235319.0923</v>
      </c>
      <c r="AI68" s="230">
        <f t="shared" ref="AI68:AP74" si="5">SUMIFS(AI$2:AI$44,$AR$2:$AR$44,$A68)</f>
        <v>2099548628094.0989</v>
      </c>
      <c r="AJ68" s="230">
        <f t="shared" si="5"/>
        <v>2066822594632.4922</v>
      </c>
      <c r="AK68" s="230">
        <f t="shared" si="5"/>
        <v>2034410040256.0581</v>
      </c>
      <c r="AL68" s="230">
        <f t="shared" si="5"/>
        <v>2002501764923.5024</v>
      </c>
      <c r="AM68" s="230">
        <f t="shared" si="5"/>
        <v>1971274742846.752</v>
      </c>
      <c r="AN68" s="230">
        <f t="shared" si="5"/>
        <v>1940893579260.4165</v>
      </c>
      <c r="AO68" s="230">
        <f t="shared" si="5"/>
        <v>1911512111841.8979</v>
      </c>
      <c r="AP68" s="230">
        <f t="shared" si="5"/>
        <v>1883275130000.8875</v>
      </c>
      <c r="AQ68" s="230">
        <f t="shared" si="4"/>
        <v>1855700384881.1831</v>
      </c>
    </row>
    <row r="69" spans="1:43" x14ac:dyDescent="0.25">
      <c r="A69" s="278" t="s">
        <v>108</v>
      </c>
      <c r="B69" s="230">
        <f t="shared" si="0"/>
        <v>1317580456246.0005</v>
      </c>
      <c r="C69" s="230">
        <f t="shared" ref="C69:AH74" si="6">SUMIFS(C$2:C$44,$AR$2:$AR$44,$A69)</f>
        <v>1103193256713.5146</v>
      </c>
      <c r="D69" s="230">
        <f t="shared" si="6"/>
        <v>1128811719775.7266</v>
      </c>
      <c r="E69" s="230">
        <f t="shared" si="6"/>
        <v>1294102818820.7773</v>
      </c>
      <c r="F69" s="230">
        <f t="shared" si="6"/>
        <v>1426970177583.5483</v>
      </c>
      <c r="G69" s="230">
        <f t="shared" si="6"/>
        <v>1513084317861.1338</v>
      </c>
      <c r="H69" s="230">
        <f t="shared" si="6"/>
        <v>1598323124502.0012</v>
      </c>
      <c r="I69" s="230">
        <f t="shared" si="6"/>
        <v>1640743163902.2683</v>
      </c>
      <c r="J69" s="230">
        <f t="shared" si="6"/>
        <v>1682880910205.8635</v>
      </c>
      <c r="K69" s="230">
        <f t="shared" si="6"/>
        <v>1724736522776.5747</v>
      </c>
      <c r="L69" s="230">
        <f t="shared" si="6"/>
        <v>1766310161060.3804</v>
      </c>
      <c r="M69" s="230">
        <f t="shared" si="6"/>
        <v>1807601984585.4509</v>
      </c>
      <c r="N69" s="230">
        <f t="shared" si="6"/>
        <v>1827010756403.875</v>
      </c>
      <c r="O69" s="230">
        <f t="shared" si="6"/>
        <v>1846320753922.9458</v>
      </c>
      <c r="P69" s="230">
        <f t="shared" si="6"/>
        <v>1865532014170.97</v>
      </c>
      <c r="Q69" s="230">
        <f t="shared" si="6"/>
        <v>1884644574189.6575</v>
      </c>
      <c r="R69" s="230">
        <f t="shared" si="6"/>
        <v>1903658471034.1238</v>
      </c>
      <c r="S69" s="230">
        <f t="shared" si="6"/>
        <v>1895575597663.0281</v>
      </c>
      <c r="T69" s="230">
        <f t="shared" si="6"/>
        <v>1887507042673.5027</v>
      </c>
      <c r="U69" s="230">
        <f t="shared" si="6"/>
        <v>1879452803784.3271</v>
      </c>
      <c r="V69" s="230">
        <f t="shared" si="6"/>
        <v>1871412878714.189</v>
      </c>
      <c r="W69" s="230">
        <f t="shared" si="6"/>
        <v>1863387265181.6873</v>
      </c>
      <c r="X69" s="230">
        <f t="shared" si="6"/>
        <v>1855375960905.3274</v>
      </c>
      <c r="Y69" s="230">
        <f t="shared" si="6"/>
        <v>1847378963603.5237</v>
      </c>
      <c r="Z69" s="230">
        <f t="shared" si="6"/>
        <v>1839396270994.6006</v>
      </c>
      <c r="AA69" s="230">
        <f t="shared" si="6"/>
        <v>1831427880796.792</v>
      </c>
      <c r="AB69" s="230">
        <f t="shared" si="6"/>
        <v>1823473790728.2388</v>
      </c>
      <c r="AC69" s="230">
        <f t="shared" si="6"/>
        <v>1815533998506.9917</v>
      </c>
      <c r="AD69" s="230">
        <f t="shared" si="6"/>
        <v>1807608501851.01</v>
      </c>
      <c r="AE69" s="230">
        <f t="shared" si="6"/>
        <v>1799697298478.1631</v>
      </c>
      <c r="AF69" s="230">
        <f t="shared" si="6"/>
        <v>1791800386106.2288</v>
      </c>
      <c r="AG69" s="230">
        <f t="shared" si="6"/>
        <v>1783917762452.8918</v>
      </c>
      <c r="AH69" s="230">
        <f t="shared" si="6"/>
        <v>1779443150252.1228</v>
      </c>
      <c r="AI69" s="230">
        <f t="shared" si="5"/>
        <v>1774974395963.3799</v>
      </c>
      <c r="AJ69" s="230">
        <f t="shared" si="5"/>
        <v>1770511498677.9316</v>
      </c>
      <c r="AK69" s="230">
        <f t="shared" si="5"/>
        <v>1766054457487.0103</v>
      </c>
      <c r="AL69" s="230">
        <f t="shared" si="5"/>
        <v>1761603271481.8132</v>
      </c>
      <c r="AM69" s="230">
        <f t="shared" si="5"/>
        <v>1756033718422.8813</v>
      </c>
      <c r="AN69" s="230">
        <f t="shared" si="5"/>
        <v>1750472825952.5828</v>
      </c>
      <c r="AO69" s="230">
        <f t="shared" si="5"/>
        <v>1744920592703.9832</v>
      </c>
      <c r="AP69" s="230">
        <f t="shared" si="5"/>
        <v>1739377017310.094</v>
      </c>
      <c r="AQ69" s="230">
        <f t="shared" si="4"/>
        <v>1733255144815.8706</v>
      </c>
    </row>
    <row r="70" spans="1:43" x14ac:dyDescent="0.25">
      <c r="A70" s="278" t="s">
        <v>109</v>
      </c>
      <c r="B70" s="230">
        <f t="shared" si="0"/>
        <v>1378129263127.7661</v>
      </c>
      <c r="C70" s="230">
        <f t="shared" si="6"/>
        <v>1005893829807.4797</v>
      </c>
      <c r="D70" s="230">
        <f t="shared" si="6"/>
        <v>1098516149726.2728</v>
      </c>
      <c r="E70" s="230">
        <f t="shared" si="6"/>
        <v>1182601098334.9243</v>
      </c>
      <c r="F70" s="230">
        <f t="shared" si="6"/>
        <v>1217936521404.2141</v>
      </c>
      <c r="G70" s="230">
        <f t="shared" si="6"/>
        <v>1239804983062.9985</v>
      </c>
      <c r="H70" s="230">
        <f t="shared" si="6"/>
        <v>1267760332930.7498</v>
      </c>
      <c r="I70" s="230">
        <f t="shared" si="6"/>
        <v>1295288756282.4197</v>
      </c>
      <c r="J70" s="230">
        <f t="shared" si="6"/>
        <v>1319156686991.8025</v>
      </c>
      <c r="K70" s="230">
        <f t="shared" si="6"/>
        <v>1339201979186.9409</v>
      </c>
      <c r="L70" s="230">
        <f t="shared" si="6"/>
        <v>1355299423852.9324</v>
      </c>
      <c r="M70" s="230">
        <f t="shared" si="6"/>
        <v>1367361845755.8008</v>
      </c>
      <c r="N70" s="230">
        <f t="shared" si="6"/>
        <v>1376499978960.1709</v>
      </c>
      <c r="O70" s="230">
        <f t="shared" si="6"/>
        <v>1382123414536.6738</v>
      </c>
      <c r="P70" s="230">
        <f t="shared" si="6"/>
        <v>1384819891846.2058</v>
      </c>
      <c r="Q70" s="230">
        <f t="shared" si="6"/>
        <v>1385203580116.6697</v>
      </c>
      <c r="R70" s="230">
        <f t="shared" si="6"/>
        <v>1383903318068.7766</v>
      </c>
      <c r="S70" s="230">
        <f t="shared" si="6"/>
        <v>1382567636219.5242</v>
      </c>
      <c r="T70" s="230">
        <f t="shared" si="6"/>
        <v>1380267958379.2993</v>
      </c>
      <c r="U70" s="230">
        <f t="shared" si="6"/>
        <v>1377090552904.7029</v>
      </c>
      <c r="V70" s="230">
        <f t="shared" si="6"/>
        <v>1373122719715.1831</v>
      </c>
      <c r="W70" s="230">
        <f t="shared" si="6"/>
        <v>1368452279671.3936</v>
      </c>
      <c r="X70" s="230">
        <f t="shared" si="6"/>
        <v>1363167115390.5422</v>
      </c>
      <c r="Y70" s="230">
        <f t="shared" si="6"/>
        <v>1357354765135.5798</v>
      </c>
      <c r="Z70" s="230">
        <f t="shared" si="6"/>
        <v>1351102070680.6672</v>
      </c>
      <c r="AA70" s="230">
        <f t="shared" si="6"/>
        <v>1344494879408.189</v>
      </c>
      <c r="AB70" s="230">
        <f t="shared" si="6"/>
        <v>1337617800336.1636</v>
      </c>
      <c r="AC70" s="230">
        <f t="shared" si="6"/>
        <v>1330554013310.7556</v>
      </c>
      <c r="AD70" s="230">
        <f t="shared" si="6"/>
        <v>1323385130227.064</v>
      </c>
      <c r="AE70" s="230">
        <f t="shared" si="6"/>
        <v>1316191106860.3469</v>
      </c>
      <c r="AF70" s="230">
        <f t="shared" si="6"/>
        <v>1309050203697.5483</v>
      </c>
      <c r="AG70" s="230">
        <f t="shared" si="6"/>
        <v>1302038994051.3269</v>
      </c>
      <c r="AH70" s="230">
        <f t="shared" si="6"/>
        <v>1295232417712.5085</v>
      </c>
      <c r="AI70" s="230">
        <f t="shared" si="5"/>
        <v>1288703878447.4426</v>
      </c>
      <c r="AJ70" s="230">
        <f t="shared" si="5"/>
        <v>1282525383770.5859</v>
      </c>
      <c r="AK70" s="230">
        <f t="shared" si="5"/>
        <v>1276767725615.5352</v>
      </c>
      <c r="AL70" s="230">
        <f t="shared" si="5"/>
        <v>1271500700786.8127</v>
      </c>
      <c r="AM70" s="230">
        <f t="shared" si="5"/>
        <v>1266793370397.2424</v>
      </c>
      <c r="AN70" s="230">
        <f t="shared" si="5"/>
        <v>1262714357880.3066</v>
      </c>
      <c r="AO70" s="230">
        <f t="shared" si="5"/>
        <v>1259332185612.665</v>
      </c>
      <c r="AP70" s="230">
        <f t="shared" si="5"/>
        <v>1256715650690.4097</v>
      </c>
      <c r="AQ70" s="230">
        <f t="shared" si="4"/>
        <v>1254514903889.2756</v>
      </c>
    </row>
    <row r="71" spans="1:43" x14ac:dyDescent="0.25">
      <c r="A71" s="278" t="s">
        <v>110</v>
      </c>
      <c r="B71" s="230">
        <f t="shared" si="0"/>
        <v>1688807385686.0491</v>
      </c>
      <c r="C71" s="230">
        <f t="shared" si="6"/>
        <v>3623491800500.1519</v>
      </c>
      <c r="D71" s="230">
        <f t="shared" si="6"/>
        <v>4304530524845.2725</v>
      </c>
      <c r="E71" s="230">
        <f t="shared" si="6"/>
        <v>4555042612163.1904</v>
      </c>
      <c r="F71" s="230">
        <f t="shared" si="6"/>
        <v>4756169908502.9814</v>
      </c>
      <c r="G71" s="230">
        <f t="shared" si="6"/>
        <v>4938477659675.9922</v>
      </c>
      <c r="H71" s="230">
        <f t="shared" si="6"/>
        <v>5151535871914.0488</v>
      </c>
      <c r="I71" s="230">
        <f t="shared" si="6"/>
        <v>5337220259194.2803</v>
      </c>
      <c r="J71" s="230">
        <f t="shared" si="6"/>
        <v>5499241387157.4307</v>
      </c>
      <c r="K71" s="230">
        <f t="shared" si="6"/>
        <v>5638906502007.0381</v>
      </c>
      <c r="L71" s="230">
        <f t="shared" si="6"/>
        <v>5758198733664.0234</v>
      </c>
      <c r="M71" s="230">
        <f t="shared" si="6"/>
        <v>5859671149415.7568</v>
      </c>
      <c r="N71" s="230">
        <f t="shared" si="6"/>
        <v>5948897844105.6797</v>
      </c>
      <c r="O71" s="230">
        <f t="shared" si="6"/>
        <v>6025443831113.3652</v>
      </c>
      <c r="P71" s="230">
        <f t="shared" si="6"/>
        <v>6091534108599.3867</v>
      </c>
      <c r="Q71" s="230">
        <f t="shared" si="6"/>
        <v>6149577346390.1543</v>
      </c>
      <c r="R71" s="230">
        <f t="shared" si="6"/>
        <v>6202126915538.1826</v>
      </c>
      <c r="S71" s="230">
        <f t="shared" si="6"/>
        <v>6251166816136.5449</v>
      </c>
      <c r="T71" s="230">
        <f t="shared" si="6"/>
        <v>6297403975060.8252</v>
      </c>
      <c r="U71" s="230">
        <f t="shared" si="6"/>
        <v>6340841862367.0518</v>
      </c>
      <c r="V71" s="230">
        <f t="shared" si="6"/>
        <v>6381489661254.4131</v>
      </c>
      <c r="W71" s="230">
        <f t="shared" si="6"/>
        <v>6419362100667.4785</v>
      </c>
      <c r="X71" s="230">
        <f t="shared" si="6"/>
        <v>6454479274665.5664</v>
      </c>
      <c r="Y71" s="230">
        <f t="shared" si="6"/>
        <v>6486866449915.0205</v>
      </c>
      <c r="Z71" s="230">
        <f t="shared" si="6"/>
        <v>6516553862664.1963</v>
      </c>
      <c r="AA71" s="230">
        <f t="shared" si="6"/>
        <v>6543576506555.7979</v>
      </c>
      <c r="AB71" s="230">
        <f t="shared" si="6"/>
        <v>6567973912618.8242</v>
      </c>
      <c r="AC71" s="230">
        <f t="shared" si="6"/>
        <v>6589789922761.0313</v>
      </c>
      <c r="AD71" s="230">
        <f t="shared" si="6"/>
        <v>6609072458056.4717</v>
      </c>
      <c r="AE71" s="230">
        <f t="shared" si="6"/>
        <v>6625873283088.0254</v>
      </c>
      <c r="AF71" s="230">
        <f t="shared" si="6"/>
        <v>6640247767565.8037</v>
      </c>
      <c r="AG71" s="230">
        <f t="shared" si="6"/>
        <v>6652254646397.9316</v>
      </c>
      <c r="AH71" s="230">
        <f t="shared" si="6"/>
        <v>6661955779340.6836</v>
      </c>
      <c r="AI71" s="230">
        <f t="shared" si="5"/>
        <v>6669415911302.5557</v>
      </c>
      <c r="AJ71" s="230">
        <f t="shared" si="5"/>
        <v>6674702434320.5107</v>
      </c>
      <c r="AK71" s="230">
        <f t="shared" si="5"/>
        <v>6677885152168.002</v>
      </c>
      <c r="AL71" s="230">
        <f t="shared" si="5"/>
        <v>6679036048493.624</v>
      </c>
      <c r="AM71" s="230">
        <f t="shared" si="5"/>
        <v>6678229059326.8877</v>
      </c>
      <c r="AN71" s="230">
        <f t="shared" si="5"/>
        <v>6675539850724.5371</v>
      </c>
      <c r="AO71" s="230">
        <f t="shared" si="5"/>
        <v>6671045602266.8408</v>
      </c>
      <c r="AP71" s="230">
        <f t="shared" si="5"/>
        <v>6664824797050.0928</v>
      </c>
      <c r="AQ71" s="230">
        <f t="shared" si="4"/>
        <v>6654722787602.0996</v>
      </c>
    </row>
    <row r="72" spans="1:43" x14ac:dyDescent="0.25">
      <c r="A72" s="278" t="s">
        <v>111</v>
      </c>
      <c r="B72" s="230">
        <f t="shared" si="0"/>
        <v>2608377205500</v>
      </c>
      <c r="C72" s="230">
        <f t="shared" si="6"/>
        <v>3397279363500</v>
      </c>
      <c r="D72" s="230">
        <f t="shared" si="6"/>
        <v>4172764909575.8745</v>
      </c>
      <c r="E72" s="230">
        <f t="shared" si="6"/>
        <v>4578487613807.7266</v>
      </c>
      <c r="F72" s="230">
        <f t="shared" si="6"/>
        <v>4909160196992.0566</v>
      </c>
      <c r="G72" s="230">
        <f t="shared" si="6"/>
        <v>5452623306975.5752</v>
      </c>
      <c r="H72" s="230">
        <f t="shared" si="6"/>
        <v>6172477121788</v>
      </c>
      <c r="I72" s="230">
        <f t="shared" si="6"/>
        <v>6889998743473.9238</v>
      </c>
      <c r="J72" s="230">
        <f t="shared" si="6"/>
        <v>7553572453439.3545</v>
      </c>
      <c r="K72" s="230">
        <f t="shared" si="6"/>
        <v>8167688687284.9639</v>
      </c>
      <c r="L72" s="230">
        <f t="shared" si="6"/>
        <v>8747810991330.2764</v>
      </c>
      <c r="M72" s="230">
        <f t="shared" si="6"/>
        <v>9319507475283.9727</v>
      </c>
      <c r="N72" s="230">
        <f t="shared" si="6"/>
        <v>9913340441436.3945</v>
      </c>
      <c r="O72" s="230">
        <f t="shared" si="6"/>
        <v>10533002448445.66</v>
      </c>
      <c r="P72" s="230">
        <f t="shared" si="6"/>
        <v>11177919366429.184</v>
      </c>
      <c r="Q72" s="230">
        <f t="shared" si="6"/>
        <v>11847259503389.934</v>
      </c>
      <c r="R72" s="230">
        <f t="shared" si="6"/>
        <v>12539912050761.953</v>
      </c>
      <c r="S72" s="230">
        <f t="shared" si="6"/>
        <v>13256560025053.301</v>
      </c>
      <c r="T72" s="230">
        <f t="shared" si="6"/>
        <v>13993567058500.537</v>
      </c>
      <c r="U72" s="230">
        <f t="shared" si="6"/>
        <v>14748813995923.553</v>
      </c>
      <c r="V72" s="230">
        <f t="shared" si="6"/>
        <v>15519819797710.107</v>
      </c>
      <c r="W72" s="230">
        <f t="shared" si="6"/>
        <v>16303730823660.719</v>
      </c>
      <c r="X72" s="230">
        <f t="shared" si="6"/>
        <v>17097314519648.145</v>
      </c>
      <c r="Y72" s="230">
        <f t="shared" si="6"/>
        <v>17896958200439.801</v>
      </c>
      <c r="Z72" s="230">
        <f t="shared" si="6"/>
        <v>18698673601759.121</v>
      </c>
      <c r="AA72" s="230">
        <f t="shared" si="6"/>
        <v>19498107833146.492</v>
      </c>
      <c r="AB72" s="230">
        <f t="shared" si="6"/>
        <v>20290561298384.492</v>
      </c>
      <c r="AC72" s="230">
        <f t="shared" si="6"/>
        <v>21071013060631.465</v>
      </c>
      <c r="AD72" s="230">
        <f t="shared" si="6"/>
        <v>21834154014059.367</v>
      </c>
      <c r="AE72" s="230">
        <f t="shared" si="6"/>
        <v>22574428082610.797</v>
      </c>
      <c r="AF72" s="230">
        <f t="shared" si="6"/>
        <v>23286081500285.203</v>
      </c>
      <c r="AG72" s="230">
        <f t="shared" si="6"/>
        <v>23963220038001.152</v>
      </c>
      <c r="AH72" s="230">
        <f t="shared" si="6"/>
        <v>24599873832551.316</v>
      </c>
      <c r="AI72" s="230">
        <f t="shared" si="5"/>
        <v>25190069247655.754</v>
      </c>
      <c r="AJ72" s="230">
        <f t="shared" si="5"/>
        <v>25727906960997.266</v>
      </c>
      <c r="AK72" s="230">
        <f t="shared" si="5"/>
        <v>26207645230920.516</v>
      </c>
      <c r="AL72" s="230">
        <f t="shared" si="5"/>
        <v>26623787059744.262</v>
      </c>
      <c r="AM72" s="230">
        <f t="shared" si="5"/>
        <v>26971169745798.078</v>
      </c>
      <c r="AN72" s="230">
        <f t="shared" si="5"/>
        <v>27245055112381.781</v>
      </c>
      <c r="AO72" s="230">
        <f t="shared" si="5"/>
        <v>27441218528204.934</v>
      </c>
      <c r="AP72" s="230">
        <f t="shared" si="5"/>
        <v>27556034699784.961</v>
      </c>
      <c r="AQ72" s="230">
        <f t="shared" si="4"/>
        <v>27577347259751.855</v>
      </c>
    </row>
    <row r="73" spans="1:43" x14ac:dyDescent="0.25">
      <c r="A73" s="278" t="s">
        <v>112</v>
      </c>
      <c r="B73" s="230">
        <f t="shared" si="0"/>
        <v>4555632180000</v>
      </c>
      <c r="C73" s="230">
        <f t="shared" si="6"/>
        <v>7233454998000.001</v>
      </c>
      <c r="D73" s="230">
        <f t="shared" si="6"/>
        <v>10238364591474.945</v>
      </c>
      <c r="E73" s="230">
        <f t="shared" si="6"/>
        <v>12897565272786.959</v>
      </c>
      <c r="F73" s="230">
        <f t="shared" si="6"/>
        <v>13859581453768.498</v>
      </c>
      <c r="G73" s="230">
        <f t="shared" si="6"/>
        <v>15304034588288.963</v>
      </c>
      <c r="H73" s="230">
        <f t="shared" si="6"/>
        <v>17202145785910.488</v>
      </c>
      <c r="I73" s="230">
        <f t="shared" si="6"/>
        <v>19116063990158.504</v>
      </c>
      <c r="J73" s="230">
        <f t="shared" si="6"/>
        <v>20965612961150.852</v>
      </c>
      <c r="K73" s="230">
        <f t="shared" si="6"/>
        <v>22756429619026.266</v>
      </c>
      <c r="L73" s="230">
        <f t="shared" si="6"/>
        <v>24512221921281.227</v>
      </c>
      <c r="M73" s="230">
        <f t="shared" si="6"/>
        <v>26274714183644.984</v>
      </c>
      <c r="N73" s="230">
        <f t="shared" si="6"/>
        <v>28085123530017.539</v>
      </c>
      <c r="O73" s="230">
        <f t="shared" si="6"/>
        <v>29963751955507.164</v>
      </c>
      <c r="P73" s="230">
        <f t="shared" si="6"/>
        <v>31915867541198.773</v>
      </c>
      <c r="Q73" s="230">
        <f t="shared" si="6"/>
        <v>33948207928546.09</v>
      </c>
      <c r="R73" s="230">
        <f t="shared" si="6"/>
        <v>36069154885641.148</v>
      </c>
      <c r="S73" s="230">
        <f t="shared" si="6"/>
        <v>38259721316318.469</v>
      </c>
      <c r="T73" s="230">
        <f t="shared" si="6"/>
        <v>40542853909101.344</v>
      </c>
      <c r="U73" s="230">
        <f t="shared" si="6"/>
        <v>42914241230807.617</v>
      </c>
      <c r="V73" s="230">
        <f t="shared" si="6"/>
        <v>45368147405989.125</v>
      </c>
      <c r="W73" s="230">
        <f t="shared" si="6"/>
        <v>47897292865556.875</v>
      </c>
      <c r="X73" s="230">
        <f t="shared" si="6"/>
        <v>50492746111958.75</v>
      </c>
      <c r="Y73" s="230">
        <f t="shared" si="6"/>
        <v>53143830971658.078</v>
      </c>
      <c r="Z73" s="230">
        <f t="shared" si="6"/>
        <v>55838054166413.625</v>
      </c>
      <c r="AA73" s="230">
        <f t="shared" si="6"/>
        <v>58561058296997.352</v>
      </c>
      <c r="AB73" s="230">
        <f t="shared" si="6"/>
        <v>61296605465483.406</v>
      </c>
      <c r="AC73" s="230">
        <f t="shared" si="6"/>
        <v>64026596733361.344</v>
      </c>
      <c r="AD73" s="230">
        <f t="shared" si="6"/>
        <v>66731132391573.531</v>
      </c>
      <c r="AE73" s="230">
        <f t="shared" si="6"/>
        <v>69388617576908.773</v>
      </c>
      <c r="AF73" s="230">
        <f t="shared" si="6"/>
        <v>71975917083546.844</v>
      </c>
      <c r="AG73" s="230">
        <f t="shared" si="6"/>
        <v>74468562272570.188</v>
      </c>
      <c r="AH73" s="230">
        <f t="shared" si="6"/>
        <v>76841011769058.234</v>
      </c>
      <c r="AI73" s="230">
        <f t="shared" si="5"/>
        <v>79066966160934.563</v>
      </c>
      <c r="AJ73" s="230">
        <f t="shared" si="5"/>
        <v>81119735194964.172</v>
      </c>
      <c r="AK73" s="230">
        <f t="shared" si="5"/>
        <v>82972654037817.625</v>
      </c>
      <c r="AL73" s="230">
        <f t="shared" si="5"/>
        <v>84599543085281.688</v>
      </c>
      <c r="AM73" s="230">
        <f t="shared" si="5"/>
        <v>85975203628824.547</v>
      </c>
      <c r="AN73" s="230">
        <f t="shared" si="5"/>
        <v>87075939510314.75</v>
      </c>
      <c r="AO73" s="230">
        <f t="shared" si="5"/>
        <v>87880092811369.719</v>
      </c>
      <c r="AP73" s="230">
        <f t="shared" si="5"/>
        <v>88368579743055.281</v>
      </c>
      <c r="AQ73" s="230">
        <f t="shared" si="4"/>
        <v>88495853606863</v>
      </c>
    </row>
    <row r="74" spans="1:43" x14ac:dyDescent="0.25">
      <c r="A74" s="279" t="s">
        <v>276</v>
      </c>
      <c r="B74" s="239">
        <f t="shared" si="0"/>
        <v>6680667922500</v>
      </c>
      <c r="C74" s="239">
        <f t="shared" si="6"/>
        <v>5397313003500</v>
      </c>
      <c r="D74" s="239">
        <f t="shared" si="6"/>
        <v>5704589197390.9512</v>
      </c>
      <c r="E74" s="239">
        <f t="shared" si="6"/>
        <v>5902050657048.1943</v>
      </c>
      <c r="F74" s="239">
        <f t="shared" si="6"/>
        <v>6409987138560.6709</v>
      </c>
      <c r="G74" s="239">
        <f t="shared" si="6"/>
        <v>6732007513491.6768</v>
      </c>
      <c r="H74" s="239">
        <f t="shared" si="6"/>
        <v>7000666674808.7578</v>
      </c>
      <c r="I74" s="239">
        <f t="shared" si="6"/>
        <v>7359951843407.3154</v>
      </c>
      <c r="J74" s="239">
        <f t="shared" si="6"/>
        <v>7667261225885.1611</v>
      </c>
      <c r="K74" s="239">
        <f t="shared" si="6"/>
        <v>7966298112513.166</v>
      </c>
      <c r="L74" s="239">
        <f t="shared" si="6"/>
        <v>8255899819252.085</v>
      </c>
      <c r="M74" s="239">
        <f t="shared" si="6"/>
        <v>8582968936784.1504</v>
      </c>
      <c r="N74" s="239">
        <f t="shared" si="6"/>
        <v>8805174525189.207</v>
      </c>
      <c r="O74" s="239">
        <f t="shared" si="6"/>
        <v>9063276709434.2051</v>
      </c>
      <c r="P74" s="239">
        <f t="shared" si="6"/>
        <v>9308651507615.3105</v>
      </c>
      <c r="Q74" s="239">
        <f t="shared" si="6"/>
        <v>9540763371381.4629</v>
      </c>
      <c r="R74" s="239">
        <f t="shared" si="6"/>
        <v>9739047123965.5645</v>
      </c>
      <c r="S74" s="239">
        <f t="shared" si="6"/>
        <v>9965532839026.9219</v>
      </c>
      <c r="T74" s="239">
        <f t="shared" si="6"/>
        <v>10157878705964.334</v>
      </c>
      <c r="U74" s="239">
        <f t="shared" si="6"/>
        <v>10336247806199.994</v>
      </c>
      <c r="V74" s="239">
        <f t="shared" si="6"/>
        <v>10500760547747.152</v>
      </c>
      <c r="W74" s="239">
        <f t="shared" si="6"/>
        <v>10651655464543.666</v>
      </c>
      <c r="X74" s="239">
        <f t="shared" si="6"/>
        <v>10789281857395.232</v>
      </c>
      <c r="Y74" s="239">
        <f t="shared" si="6"/>
        <v>10914091748929.914</v>
      </c>
      <c r="Z74" s="239">
        <f t="shared" si="6"/>
        <v>11026631364559.104</v>
      </c>
      <c r="AA74" s="239">
        <f t="shared" si="6"/>
        <v>11127532342872.422</v>
      </c>
      <c r="AB74" s="239">
        <f t="shared" si="6"/>
        <v>11217502866964.254</v>
      </c>
      <c r="AC74" s="239">
        <f t="shared" si="6"/>
        <v>11297318893675.471</v>
      </c>
      <c r="AD74" s="239">
        <f t="shared" si="6"/>
        <v>11367815641382.41</v>
      </c>
      <c r="AE74" s="239">
        <f t="shared" si="6"/>
        <v>11429879479502.082</v>
      </c>
      <c r="AF74" s="239">
        <f t="shared" si="6"/>
        <v>11484440344972.277</v>
      </c>
      <c r="AG74" s="239">
        <f t="shared" si="6"/>
        <v>11532464793215.301</v>
      </c>
      <c r="AH74" s="239">
        <f t="shared" si="6"/>
        <v>11574949774033.02</v>
      </c>
      <c r="AI74" s="239">
        <f t="shared" si="5"/>
        <v>11612917206972.031</v>
      </c>
      <c r="AJ74" s="239">
        <f t="shared" si="5"/>
        <v>11647409416317.475</v>
      </c>
      <c r="AK74" s="239">
        <f t="shared" si="5"/>
        <v>11679485473337.605</v>
      </c>
      <c r="AL74" s="239">
        <f t="shared" si="5"/>
        <v>11710218482953.48</v>
      </c>
      <c r="AM74" s="239">
        <f t="shared" si="5"/>
        <v>11740693843837.891</v>
      </c>
      <c r="AN74" s="239">
        <f t="shared" si="5"/>
        <v>11772008505198.598</v>
      </c>
      <c r="AO74" s="239">
        <f t="shared" si="5"/>
        <v>11805271240282.246</v>
      </c>
      <c r="AP74" s="239">
        <f t="shared" si="5"/>
        <v>11841603956027.822</v>
      </c>
      <c r="AQ74" s="239">
        <f t="shared" si="4"/>
        <v>11877423622594.854</v>
      </c>
    </row>
  </sheetData>
  <phoneticPr fontId="3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9F1A-933D-4651-ACC4-68791E7B0DBC}">
  <sheetPr codeName="Sheet39"/>
  <dimension ref="A1:AR74"/>
  <sheetViews>
    <sheetView topLeftCell="A42" workbookViewId="0">
      <selection activeCell="C50" sqref="C50:C74"/>
    </sheetView>
  </sheetViews>
  <sheetFormatPr defaultColWidth="9" defaultRowHeight="13.2" x14ac:dyDescent="0.25"/>
  <cols>
    <col min="1" max="1" width="18" style="133" customWidth="1"/>
    <col min="2" max="1638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276" t="s">
        <v>287</v>
      </c>
      <c r="B2" s="241">
        <f>('Energy Use'!B58-'E-electricity'!B2)*'Energy Use 2019'!$Q64</f>
        <v>562505572295700</v>
      </c>
      <c r="C2" s="241">
        <f>('Energy Use'!C58-'E-electricity'!C2-'E-Coal'!C2)*'Energy Use 2020'!$Z64</f>
        <v>570918491576400</v>
      </c>
      <c r="D2" s="241">
        <f>('Energy Use'!D58-'E-electricity'!D2-'E-Coal'!D2)*'Energy Use 2020'!$Z64</f>
        <v>594904251432329.13</v>
      </c>
      <c r="E2" s="241">
        <f>('Energy Use'!E58-'E-electricity'!E2-'E-Coal'!E2)*'Energy Use 2020'!$Z64</f>
        <v>629547772184363.75</v>
      </c>
      <c r="F2" s="241">
        <f>('Energy Use'!F58-'E-electricity'!F2-'E-Coal'!F2)*'Energy Use 2020'!$Z64</f>
        <v>677437574439521</v>
      </c>
      <c r="G2" s="241">
        <f>('Energy Use'!G58-'E-electricity'!G2-'E-Coal'!G2)*'Energy Use 2020'!$Z64</f>
        <v>713287945882066.75</v>
      </c>
      <c r="H2" s="241">
        <f>('Energy Use'!H58-'E-electricity'!H2-'E-Coal'!H2)*'Energy Use 2020'!$Z64</f>
        <v>733700793256694.88</v>
      </c>
      <c r="I2" s="241">
        <f>('Energy Use'!I58-'E-electricity'!I2-'E-Coal'!I2)*'Energy Use 2020'!$Z64</f>
        <v>781194965925791.88</v>
      </c>
      <c r="J2" s="241">
        <f>('Energy Use'!J58-'E-electricity'!J2-'E-Coal'!J2)*'Energy Use 2020'!$Z64</f>
        <v>813675793353949.13</v>
      </c>
      <c r="K2" s="241">
        <f>('Energy Use'!K58-'E-electricity'!K2-'E-Coal'!K2)*'Energy Use 2020'!$Z64</f>
        <v>845141790802627.13</v>
      </c>
      <c r="L2" s="241">
        <f>('Energy Use'!L58-'E-electricity'!L2-'E-Coal'!L2)*'Energy Use 2020'!$Z64</f>
        <v>875459934597877.13</v>
      </c>
      <c r="M2" s="241">
        <f>('Energy Use'!M58-'E-electricity'!M2-'E-Coal'!M2)*'Energy Use 2020'!$Z64</f>
        <v>919749683703249.63</v>
      </c>
      <c r="N2" s="241">
        <f>('Energy Use'!N58-'E-electricity'!N2-'E-Coal'!N2)*'Energy Use 2020'!$Z64</f>
        <v>932214084393782.38</v>
      </c>
      <c r="O2" s="241">
        <f>('Energy Use'!O58-'E-electricity'!O2-'E-Coal'!O2)*'Energy Use 2020'!$Z64</f>
        <v>958458287668936.63</v>
      </c>
      <c r="P2" s="241">
        <f>('Energy Use'!P58-'E-electricity'!P2-'E-Coal'!P2)*'Energy Use 2020'!$Z64</f>
        <v>983170301268798.63</v>
      </c>
      <c r="Q2" s="241">
        <f>('Energy Use'!Q58-'E-electricity'!Q2-'E-Coal'!Q2)*'Energy Use 2020'!$Z64</f>
        <v>1006293246839225.9</v>
      </c>
      <c r="R2" s="241">
        <f>('Energy Use'!R58-'E-electricity'!R2-'E-Coal'!R2)*'Energy Use 2020'!$Z64</f>
        <v>1021465835414291.5</v>
      </c>
      <c r="S2" s="241">
        <f>('Energy Use'!S58-'E-electricity'!S2-'E-Coal'!S2)*'Energy Use 2020'!$Z64</f>
        <v>1047329254303635.9</v>
      </c>
      <c r="T2" s="241">
        <f>('Energy Use'!T58-'E-electricity'!T2-'E-Coal'!T2)*'Energy Use 2020'!$Z64</f>
        <v>1065199729005412.8</v>
      </c>
      <c r="U2" s="241">
        <f>('Energy Use'!U58-'E-electricity'!U2-'E-Coal'!U2)*'Energy Use 2020'!$Z64</f>
        <v>1081405728881939.1</v>
      </c>
      <c r="V2" s="241">
        <f>('Energy Use'!V58-'E-electricity'!V2-'E-Coal'!V2)*'Energy Use 2020'!$Z64</f>
        <v>1095969291333617.5</v>
      </c>
      <c r="W2" s="241">
        <f>('Energy Use'!W58-'E-electricity'!W2-'E-Coal'!W2)*'Energy Use 2020'!$Z64</f>
        <v>1108925833488344.5</v>
      </c>
      <c r="X2" s="241">
        <f>('Energy Use'!X58-'E-electricity'!X2-'E-Coal'!X2)*'Energy Use 2020'!$Z64</f>
        <v>1120323141653413.1</v>
      </c>
      <c r="Y2" s="241">
        <f>('Energy Use'!Y58-'E-electricity'!Y2-'E-Coal'!Y2)*'Energy Use 2020'!$Z64</f>
        <v>1130220287459169</v>
      </c>
      <c r="Z2" s="241">
        <f>('Energy Use'!Z58-'E-electricity'!Z2-'E-Coal'!Z2)*'Energy Use 2020'!$Z64</f>
        <v>1138686497450157.8</v>
      </c>
      <c r="AA2" s="241">
        <f>('Energy Use'!AA58-'E-electricity'!AA2-'E-Coal'!AA2)*'Energy Use 2020'!$Z64</f>
        <v>1145800001414445</v>
      </c>
      <c r="AB2" s="241">
        <f>('Energy Use'!AB58-'E-electricity'!AB2-'E-Coal'!AB2)*'Energy Use 2020'!$Z64</f>
        <v>1151646882867791.3</v>
      </c>
      <c r="AC2" s="241">
        <f>('Energy Use'!AC58-'E-electricity'!AC2-'E-Coal'!AC2)*'Energy Use 2020'!$Z64</f>
        <v>1156319952931917.5</v>
      </c>
      <c r="AD2" s="241">
        <f>('Energy Use'!AD58-'E-electricity'!AD2-'E-Coal'!AD2)*'Energy Use 2020'!$Z64</f>
        <v>1159917666467295</v>
      </c>
      <c r="AE2" s="241">
        <f>('Energy Use'!AE58-'E-electricity'!AE2-'E-Coal'!AE2)*'Energy Use 2020'!$Z64</f>
        <v>1162543096836062</v>
      </c>
      <c r="AF2" s="241">
        <f>('Energy Use'!AF58-'E-electricity'!AF2-'E-Coal'!AF2)*'Energy Use 2020'!$Z64</f>
        <v>1164302983166388.8</v>
      </c>
      <c r="AG2" s="241">
        <f>('Energy Use'!AG58-'E-electricity'!AG2-'E-Coal'!AG2)*'Energy Use 2020'!$Z64</f>
        <v>1165306861542634</v>
      </c>
      <c r="AH2" s="241">
        <f>('Energy Use'!AH58-'E-electricity'!AH2-'E-Coal'!AH2)*'Energy Use 2020'!$Z64</f>
        <v>1165666289220789.3</v>
      </c>
      <c r="AI2" s="241">
        <f>('Energy Use'!AI58-'E-electricity'!AI2-'E-Coal'!AI2)*'Energy Use 2020'!$Z64</f>
        <v>1165494168820817.5</v>
      </c>
      <c r="AJ2" s="241">
        <f>('Energy Use'!AJ58-'E-electricity'!AJ2-'E-Coal'!AJ2)*'Energy Use 2020'!$Z64</f>
        <v>1164904177519044.5</v>
      </c>
      <c r="AK2" s="241">
        <f>('Energy Use'!AK58-'E-electricity'!AK2-'E-Coal'!AK2)*'Energy Use 2020'!$Z64</f>
        <v>1164010304587844.5</v>
      </c>
      <c r="AL2" s="241">
        <f>('Energy Use'!AL58-'E-electricity'!AL2-'E-Coal'!AL2)*'Energy Use 2020'!$Z64</f>
        <v>1162926499229579.8</v>
      </c>
      <c r="AM2" s="241">
        <f>('Energy Use'!AM58-'E-electricity'!AM2-'E-Coal'!AM2)*'Energy Use 2020'!$Z64</f>
        <v>1161766429542509</v>
      </c>
      <c r="AN2" s="241">
        <f>('Energy Use'!AN58-'E-electricity'!AN2-'E-Coal'!AN2)*'Energy Use 2020'!$Z64</f>
        <v>1160643352646810.8</v>
      </c>
      <c r="AO2" s="241">
        <f>('Energy Use'!AO58-'E-electricity'!AO2-'E-Coal'!AO2)*'Energy Use 2020'!$Z64</f>
        <v>1159670095492203.3</v>
      </c>
      <c r="AP2" s="241">
        <f>('Energy Use'!AP58-'E-electricity'!AP2-'E-Coal'!AP2)*'Energy Use 2020'!$Z64</f>
        <v>1158959145665028</v>
      </c>
      <c r="AQ2" s="241">
        <f>('Energy Use'!AQ58-'E-electricity'!AQ2-'E-Coal'!AQ2)*'Energy Use 2020'!$Z64</f>
        <v>1158352401629633.8</v>
      </c>
      <c r="AR2" s="133" t="str">
        <f>VLOOKUP($A2,'Sector Match'!$A$1:$B$43,2,0)</f>
        <v>agriculture and forestry 01T03</v>
      </c>
    </row>
    <row r="3" spans="1:44" x14ac:dyDescent="0.25">
      <c r="A3" s="276" t="s">
        <v>2</v>
      </c>
      <c r="B3" s="230">
        <f>('Energy Use'!B59-'E-electricity'!B3)*'Energy Use 2019'!$Q65</f>
        <v>48519649420110</v>
      </c>
      <c r="C3" s="230">
        <f>('Energy Use'!C59-'E-electricity'!C3-'E-Coal'!C3)*'Energy Use 2020'!$Z65</f>
        <v>44865976855260.016</v>
      </c>
      <c r="D3" s="230">
        <f>('Energy Use'!D59-'E-electricity'!D3-'E-Coal'!D3)*'Energy Use 2020'!$Z65</f>
        <v>51418768997615.055</v>
      </c>
      <c r="E3" s="230">
        <f>('Energy Use'!E59-'E-electricity'!E3-'E-Coal'!E3)*'Energy Use 2020'!$Z65</f>
        <v>56933701319942.055</v>
      </c>
      <c r="F3" s="230">
        <f>('Energy Use'!F59-'E-electricity'!F3-'E-Coal'!F3)*'Energy Use 2020'!$Z65</f>
        <v>63022672801756.422</v>
      </c>
      <c r="G3" s="230">
        <f>('Energy Use'!G59-'E-electricity'!G3-'E-Coal'!G3)*'Energy Use 2020'!$Z65</f>
        <v>66993332700439.773</v>
      </c>
      <c r="H3" s="230">
        <f>('Energy Use'!H59-'E-electricity'!H3-'E-Coal'!H3)*'Energy Use 2020'!$Z65</f>
        <v>70790108103972.406</v>
      </c>
      <c r="I3" s="230">
        <f>('Energy Use'!I59-'E-electricity'!I3-'E-Coal'!I3)*'Energy Use 2020'!$Z65</f>
        <v>72067362429184.094</v>
      </c>
      <c r="J3" s="230">
        <f>('Energy Use'!J59-'E-electricity'!J3-'E-Coal'!J3)*'Energy Use 2020'!$Z65</f>
        <v>73347859639521.656</v>
      </c>
      <c r="K3" s="230">
        <f>('Energy Use'!K59-'E-electricity'!K3-'E-Coal'!K3)*'Energy Use 2020'!$Z65</f>
        <v>74631568924445.797</v>
      </c>
      <c r="L3" s="230">
        <f>('Energy Use'!L59-'E-electricity'!L3-'E-Coal'!L3)*'Energy Use 2020'!$Z65</f>
        <v>75918459506072.656</v>
      </c>
      <c r="M3" s="230">
        <f>('Energy Use'!M59-'E-electricity'!M3-'E-Coal'!M3)*'Energy Use 2020'!$Z65</f>
        <v>77208500639173.813</v>
      </c>
      <c r="N3" s="230">
        <f>('Energy Use'!N59-'E-electricity'!N3-'E-Coal'!N3)*'Energy Use 2020'!$Z65</f>
        <v>77732611885234.891</v>
      </c>
      <c r="O3" s="230">
        <f>('Energy Use'!O59-'E-electricity'!O3-'E-Coal'!O3)*'Energy Use 2020'!$Z65</f>
        <v>78257364928633.75</v>
      </c>
      <c r="P3" s="230">
        <f>('Energy Use'!P59-'E-electricity'!P3-'E-Coal'!P3)*'Energy Use 2020'!$Z65</f>
        <v>78782754265198.766</v>
      </c>
      <c r="Q3" s="230">
        <f>('Energy Use'!Q59-'E-electricity'!Q3-'E-Coal'!Q3)*'Energy Use 2020'!$Z65</f>
        <v>79308774394752.141</v>
      </c>
      <c r="R3" s="230">
        <f>('Energy Use'!R59-'E-electricity'!R3-'E-Coal'!R3)*'Energy Use 2020'!$Z65</f>
        <v>79835419821110.078</v>
      </c>
      <c r="S3" s="230">
        <f>('Energy Use'!S59-'E-electricity'!S3-'E-Coal'!S3)*'Energy Use 2020'!$Z65</f>
        <v>79082328121987.297</v>
      </c>
      <c r="T3" s="230">
        <f>('Energy Use'!T59-'E-electricity'!T3-'E-Coal'!T3)*'Energy Use 2020'!$Z65</f>
        <v>78329596788391.516</v>
      </c>
      <c r="U3" s="230">
        <f>('Energy Use'!U59-'E-electricity'!U3-'E-Coal'!U3)*'Energy Use 2020'!$Z65</f>
        <v>77577226446569.594</v>
      </c>
      <c r="V3" s="230">
        <f>('Energy Use'!V59-'E-electricity'!V3-'E-Coal'!V3)*'Energy Use 2020'!$Z65</f>
        <v>76825217722587.344</v>
      </c>
      <c r="W3" s="230">
        <f>('Energy Use'!W59-'E-electricity'!W3-'E-Coal'!W3)*'Energy Use 2020'!$Z65</f>
        <v>76073571242329.75</v>
      </c>
      <c r="X3" s="230">
        <f>('Energy Use'!X59-'E-electricity'!X3-'E-Coal'!X3)*'Energy Use 2020'!$Z65</f>
        <v>74883517023938.656</v>
      </c>
      <c r="Y3" s="230">
        <f>('Energy Use'!Y59-'E-electricity'!Y3-'E-Coal'!Y3)*'Energy Use 2020'!$Z65</f>
        <v>73694057309557.375</v>
      </c>
      <c r="Z3" s="230">
        <f>('Energy Use'!Z59-'E-electricity'!Z3-'E-Coal'!Z3)*'Energy Use 2020'!$Z65</f>
        <v>72505193096910.703</v>
      </c>
      <c r="AA3" s="230">
        <f>('Energy Use'!AA59-'E-electricity'!AA3-'E-Coal'!AA3)*'Energy Use 2020'!$Z65</f>
        <v>71316925383433.844</v>
      </c>
      <c r="AB3" s="230">
        <f>('Energy Use'!AB59-'E-electricity'!AB3-'E-Coal'!AB3)*'Energy Use 2020'!$Z65</f>
        <v>70129255166272.563</v>
      </c>
      <c r="AC3" s="230">
        <f>('Energy Use'!AC59-'E-electricity'!AC3-'E-Coal'!AC3)*'Energy Use 2020'!$Z65</f>
        <v>68942183442283.109</v>
      </c>
      <c r="AD3" s="230">
        <f>('Energy Use'!AD59-'E-electricity'!AD3-'E-Coal'!AD3)*'Energy Use 2020'!$Z65</f>
        <v>67755711208032.25</v>
      </c>
      <c r="AE3" s="230">
        <f>('Energy Use'!AE59-'E-electricity'!AE3-'E-Coal'!AE3)*'Energy Use 2020'!$Z65</f>
        <v>66569839459797.188</v>
      </c>
      <c r="AF3" s="230">
        <f>('Energy Use'!AF59-'E-electricity'!AF3-'E-Coal'!AF3)*'Energy Use 2020'!$Z65</f>
        <v>65384569193565.68</v>
      </c>
      <c r="AG3" s="230">
        <f>('Energy Use'!AG59-'E-electricity'!AG3-'E-Coal'!AG3)*'Energy Use 2020'!$Z65</f>
        <v>64199901405035.961</v>
      </c>
      <c r="AH3" s="230">
        <f>('Energy Use'!AH59-'E-electricity'!AH3-'E-Coal'!AH3)*'Energy Use 2020'!$Z65</f>
        <v>62724097103090.742</v>
      </c>
      <c r="AI3" s="230">
        <f>('Energy Use'!AI59-'E-electricity'!AI3-'E-Coal'!AI3)*'Energy Use 2020'!$Z65</f>
        <v>61249052928819.516</v>
      </c>
      <c r="AJ3" s="230">
        <f>('Energy Use'!AJ59-'E-electricity'!AJ3-'E-Coal'!AJ3)*'Energy Use 2020'!$Z65</f>
        <v>59774770124764.242</v>
      </c>
      <c r="AK3" s="230">
        <f>('Energy Use'!AK59-'E-electricity'!AK3-'E-Coal'!AK3)*'Energy Use 2020'!$Z65</f>
        <v>58301249933105.063</v>
      </c>
      <c r="AL3" s="230">
        <f>('Energy Use'!AL59-'E-electricity'!AL3-'E-Coal'!AL3)*'Energy Use 2020'!$Z65</f>
        <v>56828493595660.219</v>
      </c>
      <c r="AM3" s="230">
        <f>('Energy Use'!AM59-'E-electricity'!AM3-'E-Coal'!AM3)*'Energy Use 2020'!$Z65</f>
        <v>55647852366274.914</v>
      </c>
      <c r="AN3" s="230">
        <f>('Energy Use'!AN59-'E-electricity'!AN3-'E-Coal'!AN3)*'Energy Use 2020'!$Z65</f>
        <v>54467820988864.93</v>
      </c>
      <c r="AO3" s="230">
        <f>('Energy Use'!AO59-'E-electricity'!AO3-'E-Coal'!AO3)*'Energy Use 2020'!$Z65</f>
        <v>53288400456721.961</v>
      </c>
      <c r="AP3" s="230">
        <f>('Energy Use'!AP59-'E-electricity'!AP3-'E-Coal'!AP3)*'Energy Use 2020'!$Z65</f>
        <v>52109591762848.32</v>
      </c>
      <c r="AQ3" s="230">
        <f>('Energy Use'!AQ59-'E-electricity'!AQ3-'E-Coal'!AQ3)*'Energy Use 2020'!$Z65</f>
        <v>50914390425532.539</v>
      </c>
      <c r="AR3" s="133" t="str">
        <f>VLOOKUP($A3,'Sector Match'!$A$1:$B$43,2,0)</f>
        <v>coal mining 05</v>
      </c>
    </row>
    <row r="4" spans="1:44" x14ac:dyDescent="0.25">
      <c r="A4" s="74" t="s">
        <v>3</v>
      </c>
      <c r="B4" s="230">
        <f>('Energy Use'!B60-'E-electricity'!B4)*'Energy Use 2019'!$Q66</f>
        <v>12746158831229.994</v>
      </c>
      <c r="C4" s="230">
        <f>('Energy Use'!C60-'E-electricity'!C4-'E-Coal'!C4)*'Energy Use 2020'!$Z66</f>
        <v>7973272997085</v>
      </c>
      <c r="D4" s="230">
        <f>('Energy Use'!D60-'E-electricity'!D4-'E-Coal'!D4)*'Energy Use 2020'!$Z66</f>
        <v>8359798485932.6084</v>
      </c>
      <c r="E4" s="230">
        <f>('Energy Use'!E60-'E-electricity'!E4-'E-Coal'!E4)*'Energy Use 2020'!$Z66</f>
        <v>9164977179707.8086</v>
      </c>
      <c r="F4" s="230">
        <f>('Energy Use'!F60-'E-electricity'!F4-'E-Coal'!F4)*'Energy Use 2020'!$Z66</f>
        <v>10056002439506.584</v>
      </c>
      <c r="G4" s="230">
        <f>('Energy Use'!G60-'E-electricity'!G4-'E-Coal'!G4)*'Energy Use 2020'!$Z66</f>
        <v>10610154070192.059</v>
      </c>
      <c r="H4" s="230">
        <f>('Energy Use'!H60-'E-electricity'!H4-'E-Coal'!H4)*'Energy Use 2020'!$Z66</f>
        <v>11161238251677.357</v>
      </c>
      <c r="I4" s="230">
        <f>('Energy Use'!I60-'E-electricity'!I4-'E-Coal'!I4)*'Energy Use 2020'!$Z66</f>
        <v>11426975568200.9</v>
      </c>
      <c r="J4" s="230">
        <f>('Energy Use'!J60-'E-electricity'!J4-'E-Coal'!J4)*'Energy Use 2020'!$Z66</f>
        <v>11692286292610.332</v>
      </c>
      <c r="K4" s="230">
        <f>('Energy Use'!K60-'E-electricity'!K4-'E-Coal'!K4)*'Energy Use 2020'!$Z66</f>
        <v>11957170627502.58</v>
      </c>
      <c r="L4" s="230">
        <f>('Energy Use'!L60-'E-electricity'!L4-'E-Coal'!L4)*'Energy Use 2020'!$Z66</f>
        <v>12221628775517.963</v>
      </c>
      <c r="M4" s="230">
        <f>('Energy Use'!M60-'E-electricity'!M4-'E-Coal'!M4)*'Energy Use 2020'!$Z66</f>
        <v>12485660939340.205</v>
      </c>
      <c r="N4" s="230">
        <f>('Energy Use'!N60-'E-electricity'!N4-'E-Coal'!N4)*'Energy Use 2020'!$Z66</f>
        <v>12657092389779.275</v>
      </c>
      <c r="O4" s="230">
        <f>('Energy Use'!O60-'E-electricity'!O4-'E-Coal'!O4)*'Energy Use 2020'!$Z66</f>
        <v>12828331975799.676</v>
      </c>
      <c r="P4" s="230">
        <f>('Energy Use'!P60-'E-electricity'!P4-'E-Coal'!P4)*'Energy Use 2020'!$Z66</f>
        <v>12999379759276.58</v>
      </c>
      <c r="Q4" s="230">
        <f>('Energy Use'!Q60-'E-electricity'!Q4-'E-Coal'!Q4)*'Energy Use 2020'!$Z66</f>
        <v>13170235802094.383</v>
      </c>
      <c r="R4" s="230">
        <f>('Energy Use'!R60-'E-electricity'!R4-'E-Coal'!R4)*'Energy Use 2020'!$Z66</f>
        <v>13340900166146.691</v>
      </c>
      <c r="S4" s="230">
        <f>('Energy Use'!S60-'E-electricity'!S4-'E-Coal'!S4)*'Energy Use 2020'!$Z66</f>
        <v>13514922527440.443</v>
      </c>
      <c r="T4" s="230">
        <f>('Energy Use'!T60-'E-electricity'!T4-'E-Coal'!T4)*'Energy Use 2020'!$Z66</f>
        <v>13688846917351.934</v>
      </c>
      <c r="U4" s="230">
        <f>('Energy Use'!U60-'E-electricity'!U4-'E-Coal'!U4)*'Energy Use 2020'!$Z66</f>
        <v>13862673349873.158</v>
      </c>
      <c r="V4" s="230">
        <f>('Energy Use'!V60-'E-electricity'!V4-'E-Coal'!V4)*'Energy Use 2020'!$Z66</f>
        <v>14036401838996.359</v>
      </c>
      <c r="W4" s="230">
        <f>('Energy Use'!W60-'E-electricity'!W4-'E-Coal'!W4)*'Energy Use 2020'!$Z66</f>
        <v>14210032398714.031</v>
      </c>
      <c r="X4" s="230">
        <f>('Energy Use'!X60-'E-electricity'!X4-'E-Coal'!X4)*'Energy Use 2020'!$Z66</f>
        <v>14294734228135</v>
      </c>
      <c r="Y4" s="230">
        <f>('Energy Use'!Y60-'E-electricity'!Y4-'E-Coal'!Y4)*'Energy Use 2020'!$Z66</f>
        <v>14379387347514.375</v>
      </c>
      <c r="Z4" s="230">
        <f>('Energy Use'!Z60-'E-electricity'!Z4-'E-Coal'!Z4)*'Energy Use 2020'!$Z66</f>
        <v>14463991763843.598</v>
      </c>
      <c r="AA4" s="230">
        <f>('Energy Use'!AA60-'E-electricity'!AA4-'E-Coal'!AA4)*'Energy Use 2020'!$Z66</f>
        <v>14548547484114.232</v>
      </c>
      <c r="AB4" s="230">
        <f>('Energy Use'!AB60-'E-electricity'!AB4-'E-Coal'!AB4)*'Energy Use 2020'!$Z66</f>
        <v>14633054515317.967</v>
      </c>
      <c r="AC4" s="230">
        <f>('Energy Use'!AC60-'E-electricity'!AC4-'E-Coal'!AC4)*'Energy Use 2020'!$Z66</f>
        <v>14717512864446.615</v>
      </c>
      <c r="AD4" s="230">
        <f>('Energy Use'!AD60-'E-electricity'!AD4-'E-Coal'!AD4)*'Energy Use 2020'!$Z66</f>
        <v>14801922538492.113</v>
      </c>
      <c r="AE4" s="230">
        <f>('Energy Use'!AE60-'E-electricity'!AE4-'E-Coal'!AE4)*'Energy Use 2020'!$Z66</f>
        <v>14886283544446.525</v>
      </c>
      <c r="AF4" s="230">
        <f>('Energy Use'!AF60-'E-electricity'!AF4-'E-Coal'!AF4)*'Energy Use 2020'!$Z66</f>
        <v>14970595889302.045</v>
      </c>
      <c r="AG4" s="230">
        <f>('Energy Use'!AG60-'E-electricity'!AG4-'E-Coal'!AG4)*'Energy Use 2020'!$Z66</f>
        <v>15054859580050.994</v>
      </c>
      <c r="AH4" s="230">
        <f>('Energy Use'!AH60-'E-electricity'!AH4-'E-Coal'!AH4)*'Energy Use 2020'!$Z66</f>
        <v>15139030384291.559</v>
      </c>
      <c r="AI4" s="230">
        <f>('Energy Use'!AI60-'E-electricity'!AI4-'E-Coal'!AI4)*'Energy Use 2020'!$Z66</f>
        <v>15223152572953.445</v>
      </c>
      <c r="AJ4" s="230">
        <f>('Energy Use'!AJ60-'E-electricity'!AJ4-'E-Coal'!AJ4)*'Energy Use 2020'!$Z66</f>
        <v>15307226153025.855</v>
      </c>
      <c r="AK4" s="230">
        <f>('Energy Use'!AK60-'E-electricity'!AK4-'E-Coal'!AK4)*'Energy Use 2020'!$Z66</f>
        <v>15391251131498.098</v>
      </c>
      <c r="AL4" s="230">
        <f>('Energy Use'!AL60-'E-electricity'!AL4-'E-Coal'!AL4)*'Energy Use 2020'!$Z66</f>
        <v>15475227515359.621</v>
      </c>
      <c r="AM4" s="230">
        <f>('Energy Use'!AM60-'E-electricity'!AM4-'E-Coal'!AM4)*'Energy Use 2020'!$Z66</f>
        <v>15470878734779.277</v>
      </c>
      <c r="AN4" s="230">
        <f>('Energy Use'!AN60-'E-electricity'!AN4-'E-Coal'!AN4)*'Energy Use 2020'!$Z66</f>
        <v>15466530391889.795</v>
      </c>
      <c r="AO4" s="230">
        <f>('Energy Use'!AO60-'E-electricity'!AO4-'E-Coal'!AO4)*'Energy Use 2020'!$Z66</f>
        <v>15462182486692.453</v>
      </c>
      <c r="AP4" s="230">
        <f>('Energy Use'!AP60-'E-electricity'!AP4-'E-Coal'!AP4)*'Energy Use 2020'!$Z66</f>
        <v>15457835019188.541</v>
      </c>
      <c r="AQ4" s="230">
        <f>('Energy Use'!AQ60-'E-electricity'!AQ4-'E-Coal'!AQ4)*'Energy Use 2020'!$Z66</f>
        <v>15448328227112.471</v>
      </c>
      <c r="AR4" s="133" t="str">
        <f>VLOOKUP($A4,'Sector Match'!$A$1:$B$43,2,0)</f>
        <v>oil and gas extraction 06</v>
      </c>
    </row>
    <row r="5" spans="1:44" x14ac:dyDescent="0.25">
      <c r="A5" s="74" t="s">
        <v>4</v>
      </c>
      <c r="B5" s="230">
        <f>('Energy Use'!B61-'E-electricity'!B5)*'Energy Use 2019'!$Q67</f>
        <v>12867577540125</v>
      </c>
      <c r="C5" s="230">
        <f>('Energy Use'!C61-'E-electricity'!C5-'E-Coal'!C5)*'Energy Use 2020'!$Z67</f>
        <v>10504732242180</v>
      </c>
      <c r="D5" s="230">
        <f>('Energy Use'!D61-'E-electricity'!D5-'E-Coal'!D5)*'Energy Use 2020'!$Z67</f>
        <v>12736739369892.518</v>
      </c>
      <c r="E5" s="230">
        <f>('Energy Use'!E61-'E-electricity'!E5-'E-Coal'!E5)*'Energy Use 2020'!$Z67</f>
        <v>14930505259669.355</v>
      </c>
      <c r="F5" s="230">
        <f>('Energy Use'!F61-'E-electricity'!F5-'E-Coal'!F5)*'Energy Use 2020'!$Z67</f>
        <v>16963789518814.531</v>
      </c>
      <c r="G5" s="230">
        <f>('Energy Use'!G61-'E-electricity'!G5-'E-Coal'!G5)*'Energy Use 2020'!$Z67</f>
        <v>18413454631187.496</v>
      </c>
      <c r="H5" s="230">
        <f>('Energy Use'!H61-'E-electricity'!H5-'E-Coal'!H5)*'Energy Use 2020'!$Z67</f>
        <v>19796926790574.211</v>
      </c>
      <c r="I5" s="230">
        <f>('Energy Use'!I61-'E-electricity'!I5-'E-Coal'!I5)*'Energy Use 2020'!$Z67</f>
        <v>20268867677182.063</v>
      </c>
      <c r="J5" s="230">
        <f>('Energy Use'!J61-'E-electricity'!J5-'E-Coal'!J5)*'Energy Use 2020'!$Z67</f>
        <v>20741586804166.781</v>
      </c>
      <c r="K5" s="230">
        <f>('Energy Use'!K61-'E-electricity'!K5-'E-Coal'!K5)*'Energy Use 2020'!$Z67</f>
        <v>21215045557034.492</v>
      </c>
      <c r="L5" s="230">
        <f>('Energy Use'!L61-'E-electricity'!L5-'E-Coal'!L5)*'Energy Use 2020'!$Z67</f>
        <v>21689205366518.445</v>
      </c>
      <c r="M5" s="230">
        <f>('Energy Use'!M61-'E-electricity'!M5-'E-Coal'!M5)*'Energy Use 2020'!$Z67</f>
        <v>22164027708579.074</v>
      </c>
      <c r="N5" s="230">
        <f>('Energy Use'!N61-'E-electricity'!N5-'E-Coal'!N5)*'Energy Use 2020'!$Z67</f>
        <v>22216894930896.84</v>
      </c>
      <c r="O5" s="230">
        <f>('Energy Use'!O61-'E-electricity'!O5-'E-Coal'!O5)*'Energy Use 2020'!$Z67</f>
        <v>22269504318327.59</v>
      </c>
      <c r="P5" s="230">
        <f>('Energy Use'!P61-'E-electricity'!P5-'E-Coal'!P5)*'Energy Use 2020'!$Z67</f>
        <v>22321854695649.379</v>
      </c>
      <c r="Q5" s="230">
        <f>('Energy Use'!Q61-'E-electricity'!Q5-'E-Coal'!Q5)*'Energy Use 2020'!$Z67</f>
        <v>22373944888693.859</v>
      </c>
      <c r="R5" s="230">
        <f>('Energy Use'!R61-'E-electricity'!R5-'E-Coal'!R5)*'Energy Use 2020'!$Z67</f>
        <v>22425773724346.285</v>
      </c>
      <c r="S5" s="230">
        <f>('Energy Use'!S61-'E-electricity'!S5-'E-Coal'!S5)*'Energy Use 2020'!$Z67</f>
        <v>22152676863936.855</v>
      </c>
      <c r="T5" s="230">
        <f>('Energy Use'!T61-'E-electricity'!T5-'E-Coal'!T5)*'Energy Use 2020'!$Z67</f>
        <v>21879985032181.574</v>
      </c>
      <c r="U5" s="230">
        <f>('Energy Use'!U61-'E-electricity'!U5-'E-Coal'!U5)*'Energy Use 2020'!$Z67</f>
        <v>21607699014325.297</v>
      </c>
      <c r="V5" s="230">
        <f>('Energy Use'!V61-'E-electricity'!V5-'E-Coal'!V5)*'Energy Use 2020'!$Z67</f>
        <v>21335819595383.766</v>
      </c>
      <c r="W5" s="230">
        <f>('Energy Use'!W61-'E-electricity'!W5-'E-Coal'!W5)*'Energy Use 2020'!$Z67</f>
        <v>21064347560143.609</v>
      </c>
      <c r="X5" s="230">
        <f>('Energy Use'!X61-'E-electricity'!X5-'E-Coal'!X5)*'Energy Use 2020'!$Z67</f>
        <v>20571741857770.953</v>
      </c>
      <c r="Y5" s="230">
        <f>('Energy Use'!Y61-'E-electricity'!Y5-'E-Coal'!Y5)*'Energy Use 2020'!$Z67</f>
        <v>20079921840551.449</v>
      </c>
      <c r="Z5" s="230">
        <f>('Energy Use'!Z61-'E-electricity'!Z5-'E-Coal'!Z5)*'Energy Use 2020'!$Z67</f>
        <v>19588888974505.051</v>
      </c>
      <c r="AA5" s="230">
        <f>('Energy Use'!AA61-'E-electricity'!AA5-'E-Coal'!AA5)*'Energy Use 2020'!$Z67</f>
        <v>19098644725222.137</v>
      </c>
      <c r="AB5" s="230">
        <f>('Energy Use'!AB61-'E-electricity'!AB5-'E-Coal'!AB5)*'Energy Use 2020'!$Z67</f>
        <v>18609190557863.484</v>
      </c>
      <c r="AC5" s="230">
        <f>('Energy Use'!AC61-'E-electricity'!AC5-'E-Coal'!AC5)*'Energy Use 2020'!$Z67</f>
        <v>18120527937160.273</v>
      </c>
      <c r="AD5" s="230">
        <f>('Energy Use'!AD61-'E-electricity'!AD5-'E-Coal'!AD5)*'Energy Use 2020'!$Z67</f>
        <v>17632658327414.094</v>
      </c>
      <c r="AE5" s="230">
        <f>('Energy Use'!AE61-'E-electricity'!AE5-'E-Coal'!AE5)*'Energy Use 2020'!$Z67</f>
        <v>17145583192496.93</v>
      </c>
      <c r="AF5" s="230">
        <f>('Energy Use'!AF61-'E-electricity'!AF5-'E-Coal'!AF5)*'Energy Use 2020'!$Z67</f>
        <v>16659303995851.182</v>
      </c>
      <c r="AG5" s="230">
        <f>('Energy Use'!AG61-'E-electricity'!AG5-'E-Coal'!AG5)*'Energy Use 2020'!$Z67</f>
        <v>16173822200489.664</v>
      </c>
      <c r="AH5" s="230">
        <f>('Energy Use'!AH61-'E-electricity'!AH5-'E-Coal'!AH5)*'Energy Use 2020'!$Z67</f>
        <v>15751895826071.557</v>
      </c>
      <c r="AI5" s="230">
        <f>('Energy Use'!AI61-'E-electricity'!AI5-'E-Coal'!AI5)*'Energy Use 2020'!$Z67</f>
        <v>15330660842190.76</v>
      </c>
      <c r="AJ5" s="230">
        <f>('Energy Use'!AJ61-'E-electricity'!AJ5-'E-Coal'!AJ5)*'Energy Use 2020'!$Z67</f>
        <v>14910118516166.396</v>
      </c>
      <c r="AK5" s="230">
        <f>('Energy Use'!AK61-'E-electricity'!AK5-'E-Coal'!AK5)*'Energy Use 2020'!$Z67</f>
        <v>14490270114945.299</v>
      </c>
      <c r="AL5" s="230">
        <f>('Energy Use'!AL61-'E-electricity'!AL5-'E-Coal'!AL5)*'Energy Use 2020'!$Z67</f>
        <v>14071116905101.949</v>
      </c>
      <c r="AM5" s="230">
        <f>('Energy Use'!AM61-'E-electricity'!AM5-'E-Coal'!AM5)*'Energy Use 2020'!$Z67</f>
        <v>13632256923938.51</v>
      </c>
      <c r="AN5" s="230">
        <f>('Energy Use'!AN61-'E-electricity'!AN5-'E-Coal'!AN5)*'Energy Use 2020'!$Z67</f>
        <v>13194130449213.502</v>
      </c>
      <c r="AO5" s="230">
        <f>('Energy Use'!AO61-'E-electricity'!AO5-'E-Coal'!AO5)*'Energy Use 2020'!$Z67</f>
        <v>12756738809794.832</v>
      </c>
      <c r="AP5" s="230">
        <f>('Energy Use'!AP61-'E-electricity'!AP5-'E-Coal'!AP5)*'Energy Use 2020'!$Z67</f>
        <v>12320083334159.383</v>
      </c>
      <c r="AQ5" s="230">
        <f>('Energy Use'!AQ61-'E-electricity'!AQ5-'E-Coal'!AQ5)*'Energy Use 2020'!$Z67</f>
        <v>11880197348606.609</v>
      </c>
      <c r="AR5" s="133" t="str">
        <f>VLOOKUP($A5,'Sector Match'!$A$1:$B$43,2,0)</f>
        <v>other mining and quarrying 07T08</v>
      </c>
    </row>
    <row r="6" spans="1:44" x14ac:dyDescent="0.25">
      <c r="A6" s="74" t="s">
        <v>5</v>
      </c>
      <c r="B6" s="230">
        <f>('Energy Use'!B62-'E-electricity'!B6)*'Energy Use 2019'!$Q68</f>
        <v>6862004305860</v>
      </c>
      <c r="C6" s="230">
        <f>('Energy Use'!C62-'E-electricity'!C6-'E-Coal'!C6)*'Energy Use 2020'!$Z68</f>
        <v>5220448917584.9961</v>
      </c>
      <c r="D6" s="230">
        <f>('Energy Use'!D62-'E-electricity'!D6-'E-Coal'!D6)*'Energy Use 2020'!$Z68</f>
        <v>5132963056051.8779</v>
      </c>
      <c r="E6" s="230">
        <f>('Energy Use'!E62-'E-electricity'!E6-'E-Coal'!E6)*'Energy Use 2020'!$Z68</f>
        <v>6253301029467.7734</v>
      </c>
      <c r="F6" s="230">
        <f>('Energy Use'!F62-'E-electricity'!F6-'E-Coal'!F6)*'Energy Use 2020'!$Z68</f>
        <v>6741794356338.9248</v>
      </c>
      <c r="G6" s="230">
        <f>('Energy Use'!G62-'E-electricity'!G6-'E-Coal'!G6)*'Energy Use 2020'!$Z68</f>
        <v>7055314153998.3691</v>
      </c>
      <c r="H6" s="230">
        <f>('Energy Use'!H62-'E-electricity'!H6-'E-Coal'!H6)*'Energy Use 2020'!$Z68</f>
        <v>7350911290197.0625</v>
      </c>
      <c r="I6" s="230">
        <f>('Energy Use'!I62-'E-electricity'!I6-'E-Coal'!I6)*'Energy Use 2020'!$Z68</f>
        <v>7681126135370.4639</v>
      </c>
      <c r="J6" s="230">
        <f>('Energy Use'!J62-'E-electricity'!J6-'E-Coal'!J6)*'Energy Use 2020'!$Z68</f>
        <v>8006056964665.0117</v>
      </c>
      <c r="K6" s="230">
        <f>('Energy Use'!K62-'E-electricity'!K6-'E-Coal'!K6)*'Energy Use 2020'!$Z68</f>
        <v>8325665731334.7568</v>
      </c>
      <c r="L6" s="230">
        <f>('Energy Use'!L62-'E-electricity'!L6-'E-Coal'!L6)*'Energy Use 2020'!$Z68</f>
        <v>8639914439830.4697</v>
      </c>
      <c r="M6" s="230">
        <f>('Energy Use'!M62-'E-electricity'!M6-'E-Coal'!M6)*'Energy Use 2020'!$Z68</f>
        <v>8948765145799.6602</v>
      </c>
      <c r="N6" s="230">
        <f>('Energy Use'!N62-'E-electricity'!N6-'E-Coal'!N6)*'Energy Use 2020'!$Z68</f>
        <v>9102143932757.8789</v>
      </c>
      <c r="O6" s="230">
        <f>('Energy Use'!O62-'E-electricity'!O6-'E-Coal'!O6)*'Energy Use 2020'!$Z68</f>
        <v>9253399293293.3379</v>
      </c>
      <c r="P6" s="230">
        <f>('Energy Use'!P62-'E-electricity'!P6-'E-Coal'!P6)*'Energy Use 2020'!$Z68</f>
        <v>9402521218626.0352</v>
      </c>
      <c r="Q6" s="230">
        <f>('Energy Use'!Q62-'E-electricity'!Q6-'E-Coal'!Q6)*'Energy Use 2020'!$Z68</f>
        <v>9549499708978.252</v>
      </c>
      <c r="R6" s="230">
        <f>('Energy Use'!R62-'E-electricity'!R6-'E-Coal'!R6)*'Energy Use 2020'!$Z68</f>
        <v>9694324773574.5332</v>
      </c>
      <c r="S6" s="230">
        <f>('Energy Use'!S62-'E-electricity'!S6-'E-Coal'!S6)*'Energy Use 2020'!$Z68</f>
        <v>9715792796850.5137</v>
      </c>
      <c r="T6" s="230">
        <f>('Energy Use'!T62-'E-electricity'!T6-'E-Coal'!T6)*'Energy Use 2020'!$Z68</f>
        <v>9736848808413.9961</v>
      </c>
      <c r="U6" s="230">
        <f>('Energy Use'!U62-'E-electricity'!U6-'E-Coal'!U6)*'Energy Use 2020'!$Z68</f>
        <v>9757492623681.6875</v>
      </c>
      <c r="V6" s="230">
        <f>('Energy Use'!V62-'E-electricity'!V6-'E-Coal'!V6)*'Energy Use 2020'!$Z68</f>
        <v>9777724058141.3398</v>
      </c>
      <c r="W6" s="230">
        <f>('Energy Use'!W62-'E-electricity'!W6-'E-Coal'!W6)*'Energy Use 2020'!$Z68</f>
        <v>9797542927351.7695</v>
      </c>
      <c r="X6" s="230">
        <f>('Energy Use'!X62-'E-electricity'!X6-'E-Coal'!X6)*'Energy Use 2020'!$Z68</f>
        <v>9736458919498.0293</v>
      </c>
      <c r="Y6" s="230">
        <f>('Energy Use'!Y62-'E-electricity'!Y6-'E-Coal'!Y6)*'Energy Use 2020'!$Z68</f>
        <v>9675549699351.6621</v>
      </c>
      <c r="Z6" s="230">
        <f>('Energy Use'!Z62-'E-electricity'!Z6-'E-Coal'!Z6)*'Energy Use 2020'!$Z68</f>
        <v>9614815356732.5703</v>
      </c>
      <c r="AA6" s="230">
        <f>('Energy Use'!AA62-'E-electricity'!AA6-'E-Coal'!AA6)*'Energy Use 2020'!$Z68</f>
        <v>9554255981427.7891</v>
      </c>
      <c r="AB6" s="230">
        <f>('Energy Use'!AB62-'E-electricity'!AB6-'E-Coal'!AB6)*'Energy Use 2020'!$Z68</f>
        <v>9493871663191.4863</v>
      </c>
      <c r="AC6" s="230">
        <f>('Energy Use'!AC62-'E-electricity'!AC6-'E-Coal'!AC6)*'Energy Use 2020'!$Z68</f>
        <v>9329652155924.2578</v>
      </c>
      <c r="AD6" s="230">
        <f>('Energy Use'!AD62-'E-electricity'!AD6-'E-Coal'!AD6)*'Energy Use 2020'!$Z68</f>
        <v>9166382678250.4746</v>
      </c>
      <c r="AE6" s="230">
        <f>('Energy Use'!AE62-'E-electricity'!AE6-'E-Coal'!AE6)*'Energy Use 2020'!$Z68</f>
        <v>9004063680029.6523</v>
      </c>
      <c r="AF6" s="230">
        <f>('Energy Use'!AF62-'E-electricity'!AF6-'E-Coal'!AF6)*'Energy Use 2020'!$Z68</f>
        <v>8842695610951.6504</v>
      </c>
      <c r="AG6" s="230">
        <f>('Energy Use'!AG62-'E-electricity'!AG6-'E-Coal'!AG6)*'Energy Use 2020'!$Z68</f>
        <v>8682278920536.6748</v>
      </c>
      <c r="AH6" s="230">
        <f>('Energy Use'!AH62-'E-electricity'!AH6-'E-Coal'!AH6)*'Energy Use 2020'!$Z68</f>
        <v>8446259943614.1572</v>
      </c>
      <c r="AI6" s="230">
        <f>('Energy Use'!AI62-'E-electricity'!AI6-'E-Coal'!AI6)*'Energy Use 2020'!$Z68</f>
        <v>8211775238719.4375</v>
      </c>
      <c r="AJ6" s="230">
        <f>('Energy Use'!AJ62-'E-electricity'!AJ6-'E-Coal'!AJ6)*'Energy Use 2020'!$Z68</f>
        <v>7978825524632.0088</v>
      </c>
      <c r="AK6" s="230">
        <f>('Energy Use'!AK62-'E-electricity'!AK6-'E-Coal'!AK6)*'Energy Use 2020'!$Z68</f>
        <v>7747411519859.1133</v>
      </c>
      <c r="AL6" s="230">
        <f>('Energy Use'!AL62-'E-electricity'!AL6-'E-Coal'!AL6)*'Energy Use 2020'!$Z68</f>
        <v>7517533942635.749</v>
      </c>
      <c r="AM6" s="230">
        <f>('Energy Use'!AM62-'E-electricity'!AM6-'E-Coal'!AM6)*'Energy Use 2020'!$Z68</f>
        <v>7288998629539.0479</v>
      </c>
      <c r="AN6" s="230">
        <f>('Energy Use'!AN62-'E-electricity'!AN6-'E-Coal'!AN6)*'Energy Use 2020'!$Z68</f>
        <v>7062002692265.418</v>
      </c>
      <c r="AO6" s="230">
        <f>('Energy Use'!AO62-'E-electricity'!AO6-'E-Coal'!AO6)*'Energy Use 2020'!$Z68</f>
        <v>6836546848932.1865</v>
      </c>
      <c r="AP6" s="230">
        <f>('Energy Use'!AP62-'E-electricity'!AP6-'E-Coal'!AP6)*'Energy Use 2020'!$Z68</f>
        <v>6612631817384.166</v>
      </c>
      <c r="AQ6" s="230">
        <f>('Energy Use'!AQ62-'E-electricity'!AQ6-'E-Coal'!AQ6)*'Energy Use 2020'!$Z68</f>
        <v>6388124673018.2754</v>
      </c>
      <c r="AR6" s="133" t="str">
        <f>VLOOKUP($A6,'Sector Match'!$A$1:$B$43,2,0)</f>
        <v>other mining and quarrying 07T08</v>
      </c>
    </row>
    <row r="7" spans="1:44" x14ac:dyDescent="0.25">
      <c r="A7" s="74" t="s">
        <v>6</v>
      </c>
      <c r="B7" s="230">
        <f>('Energy Use'!B63-'E-electricity'!B7)*'Energy Use 2019'!$Q69</f>
        <v>16209883756770</v>
      </c>
      <c r="C7" s="230">
        <f>('Energy Use'!C63-'E-electricity'!C7-'E-Coal'!C7)*'Energy Use 2020'!$Z69</f>
        <v>14393353203239.998</v>
      </c>
      <c r="D7" s="230">
        <f>('Energy Use'!D63-'E-electricity'!D7-'E-Coal'!D7)*'Energy Use 2020'!$Z69</f>
        <v>15179814320941.752</v>
      </c>
      <c r="E7" s="230">
        <f>('Energy Use'!E63-'E-electricity'!E7-'E-Coal'!E7)*'Energy Use 2020'!$Z69</f>
        <v>15800322003904.133</v>
      </c>
      <c r="F7" s="230">
        <f>('Energy Use'!F63-'E-electricity'!F7-'E-Coal'!F7)*'Energy Use 2020'!$Z69</f>
        <v>16542366892560.109</v>
      </c>
      <c r="G7" s="230">
        <f>('Energy Use'!G63-'E-electricity'!G7-'E-Coal'!G7)*'Energy Use 2020'!$Z69</f>
        <v>16817658530826.553</v>
      </c>
      <c r="H7" s="230">
        <f>('Energy Use'!H63-'E-electricity'!H7-'E-Coal'!H7)*'Energy Use 2020'!$Z69</f>
        <v>17058172533426.467</v>
      </c>
      <c r="I7" s="230">
        <f>('Energy Use'!I63-'E-electricity'!I7-'E-Coal'!I7)*'Energy Use 2020'!$Z69</f>
        <v>17277694964639.338</v>
      </c>
      <c r="J7" s="230">
        <f>('Energy Use'!J63-'E-electricity'!J7-'E-Coal'!J7)*'Energy Use 2020'!$Z69</f>
        <v>17497269231225.021</v>
      </c>
      <c r="K7" s="230">
        <f>('Energy Use'!K63-'E-electricity'!K7-'E-Coal'!K7)*'Energy Use 2020'!$Z69</f>
        <v>17716891630892.168</v>
      </c>
      <c r="L7" s="230">
        <f>('Energy Use'!L63-'E-electricity'!L7-'E-Coal'!L7)*'Energy Use 2020'!$Z69</f>
        <v>17936558465594.266</v>
      </c>
      <c r="M7" s="230">
        <f>('Energy Use'!M63-'E-electricity'!M7-'E-Coal'!M7)*'Energy Use 2020'!$Z69</f>
        <v>18156266041529.688</v>
      </c>
      <c r="N7" s="230">
        <f>('Energy Use'!N63-'E-electricity'!N7-'E-Coal'!N7)*'Energy Use 2020'!$Z69</f>
        <v>17946633703537.422</v>
      </c>
      <c r="O7" s="230">
        <f>('Energy Use'!O63-'E-electricity'!O7-'E-Coal'!O7)*'Energy Use 2020'!$Z69</f>
        <v>17736855975335.766</v>
      </c>
      <c r="P7" s="230">
        <f>('Energy Use'!P63-'E-electricity'!P7-'E-Coal'!P7)*'Energy Use 2020'!$Z69</f>
        <v>17526934723168.705</v>
      </c>
      <c r="Q7" s="230">
        <f>('Energy Use'!Q63-'E-electricity'!Q7-'E-Coal'!Q7)*'Energy Use 2020'!$Z69</f>
        <v>17316871811895.787</v>
      </c>
      <c r="R7" s="230">
        <f>('Energy Use'!R63-'E-electricity'!R7-'E-Coal'!R7)*'Energy Use 2020'!$Z69</f>
        <v>17106669104992.109</v>
      </c>
      <c r="S7" s="230">
        <f>('Energy Use'!S63-'E-electricity'!S7-'E-Coal'!S7)*'Energy Use 2020'!$Z69</f>
        <v>16800053269025.188</v>
      </c>
      <c r="T7" s="230">
        <f>('Energy Use'!T63-'E-electricity'!T7-'E-Coal'!T7)*'Energy Use 2020'!$Z69</f>
        <v>16493692843295.779</v>
      </c>
      <c r="U7" s="230">
        <f>('Energy Use'!U63-'E-electricity'!U7-'E-Coal'!U7)*'Energy Use 2020'!$Z69</f>
        <v>16187587982392.074</v>
      </c>
      <c r="V7" s="230">
        <f>('Energy Use'!V63-'E-electricity'!V7-'E-Coal'!V7)*'Energy Use 2020'!$Z69</f>
        <v>15881738840849.572</v>
      </c>
      <c r="W7" s="230">
        <f>('Energy Use'!W63-'E-electricity'!W7-'E-Coal'!W7)*'Energy Use 2020'!$Z69</f>
        <v>15576145573151.105</v>
      </c>
      <c r="X7" s="230">
        <f>('Energy Use'!X63-'E-electricity'!X7-'E-Coal'!X7)*'Energy Use 2020'!$Z69</f>
        <v>15157059295859.188</v>
      </c>
      <c r="Y7" s="230">
        <f>('Energy Use'!Y63-'E-electricity'!Y7-'E-Coal'!Y7)*'Energy Use 2020'!$Z69</f>
        <v>14738327812157.076</v>
      </c>
      <c r="Z7" s="230">
        <f>('Energy Use'!Z63-'E-electricity'!Z7-'E-Coal'!Z7)*'Energy Use 2020'!$Z69</f>
        <v>14319951334898.299</v>
      </c>
      <c r="AA7" s="230">
        <f>('Energy Use'!AA63-'E-electricity'!AA7-'E-Coal'!AA7)*'Energy Use 2020'!$Z69</f>
        <v>13901930076863.611</v>
      </c>
      <c r="AB7" s="230">
        <f>('Energy Use'!AB63-'E-electricity'!AB7-'E-Coal'!AB7)*'Energy Use 2020'!$Z69</f>
        <v>13484264250761.02</v>
      </c>
      <c r="AC7" s="230">
        <f>('Energy Use'!AC63-'E-electricity'!AC7-'E-Coal'!AC7)*'Energy Use 2020'!$Z69</f>
        <v>13166268595267.674</v>
      </c>
      <c r="AD7" s="230">
        <f>('Energy Use'!AD63-'E-electricity'!AD7-'E-Coal'!AD7)*'Energy Use 2020'!$Z69</f>
        <v>12848542341712.195</v>
      </c>
      <c r="AE7" s="230">
        <f>('Energy Use'!AE63-'E-electricity'!AE7-'E-Coal'!AE7)*'Energy Use 2020'!$Z69</f>
        <v>12531085651437.518</v>
      </c>
      <c r="AF7" s="230">
        <f>('Energy Use'!AF63-'E-electricity'!AF7-'E-Coal'!AF7)*'Energy Use 2020'!$Z69</f>
        <v>12213898685731.387</v>
      </c>
      <c r="AG7" s="230">
        <f>('Energy Use'!AG63-'E-electricity'!AG7-'E-Coal'!AG7)*'Energy Use 2020'!$Z69</f>
        <v>11896981605826.363</v>
      </c>
      <c r="AH7" s="230">
        <f>('Energy Use'!AH63-'E-electricity'!AH7-'E-Coal'!AH7)*'Energy Use 2020'!$Z69</f>
        <v>11707746566978.148</v>
      </c>
      <c r="AI7" s="230">
        <f>('Energy Use'!AI63-'E-electricity'!AI7-'E-Coal'!AI7)*'Energy Use 2020'!$Z69</f>
        <v>11518670360467.459</v>
      </c>
      <c r="AJ7" s="230">
        <f>('Energy Use'!AJ63-'E-electricity'!AJ7-'E-Coal'!AJ7)*'Energy Use 2020'!$Z69</f>
        <v>11329753081685.764</v>
      </c>
      <c r="AK7" s="230">
        <f>('Energy Use'!AK63-'E-electricity'!AK7-'E-Coal'!AK7)*'Energy Use 2020'!$Z69</f>
        <v>11140994825991.912</v>
      </c>
      <c r="AL7" s="230">
        <f>('Energy Use'!AL63-'E-electricity'!AL7-'E-Coal'!AL7)*'Energy Use 2020'!$Z69</f>
        <v>10952395688712.137</v>
      </c>
      <c r="AM7" s="230">
        <f>('Energy Use'!AM63-'E-electricity'!AM7-'E-Coal'!AM7)*'Energy Use 2020'!$Z69</f>
        <v>10863529786204.795</v>
      </c>
      <c r="AN7" s="230">
        <f>('Energy Use'!AN63-'E-electricity'!AN7-'E-Coal'!AN7)*'Energy Use 2020'!$Z69</f>
        <v>10774735788997.816</v>
      </c>
      <c r="AO7" s="230">
        <f>('Energy Use'!AO63-'E-electricity'!AO7-'E-Coal'!AO7)*'Energy Use 2020'!$Z69</f>
        <v>10686013740947.215</v>
      </c>
      <c r="AP7" s="230">
        <f>('Energy Use'!AP63-'E-electricity'!AP7-'E-Coal'!AP7)*'Energy Use 2020'!$Z69</f>
        <v>10597363685894.068</v>
      </c>
      <c r="AQ7" s="230">
        <f>('Energy Use'!AQ63-'E-electricity'!AQ7-'E-Coal'!AQ7)*'Energy Use 2020'!$Z69</f>
        <v>10505276891147.789</v>
      </c>
      <c r="AR7" s="133" t="str">
        <f>VLOOKUP($A7,'Sector Match'!$A$1:$B$43,2,0)</f>
        <v>other mining and quarrying 07T08</v>
      </c>
    </row>
    <row r="8" spans="1:44" x14ac:dyDescent="0.25">
      <c r="A8" s="74" t="s">
        <v>7</v>
      </c>
      <c r="B8" s="230">
        <f>('Energy Use'!B64-'E-electricity'!B8)*'Energy Use 2019'!$Q70</f>
        <v>46410058381830</v>
      </c>
      <c r="C8" s="230">
        <f>('Energy Use'!C64-'E-electricity'!C8-'E-Coal'!C8)*'Energy Use 2020'!$Z70</f>
        <v>31722116890365</v>
      </c>
      <c r="D8" s="230">
        <f>('Energy Use'!D64-'E-electricity'!D8-'E-Coal'!D8)*'Energy Use 2020'!$Z70</f>
        <v>34890592416710.68</v>
      </c>
      <c r="E8" s="230">
        <f>('Energy Use'!E64-'E-electricity'!E8-'E-Coal'!E8)*'Energy Use 2020'!$Z70</f>
        <v>38805137579934.906</v>
      </c>
      <c r="F8" s="230">
        <f>('Energy Use'!F64-'E-electricity'!F8-'E-Coal'!F8)*'Energy Use 2020'!$Z70</f>
        <v>41224927763341.945</v>
      </c>
      <c r="G8" s="230">
        <f>('Energy Use'!G64-'E-electricity'!G8-'E-Coal'!G8)*'Energy Use 2020'!$Z70</f>
        <v>44825802441521.203</v>
      </c>
      <c r="H8" s="230">
        <f>('Energy Use'!H64-'E-electricity'!H8-'E-Coal'!H8)*'Energy Use 2020'!$Z70</f>
        <v>49624077855106.656</v>
      </c>
      <c r="I8" s="230">
        <f>('Energy Use'!I64-'E-electricity'!I8-'E-Coal'!I8)*'Energy Use 2020'!$Z70</f>
        <v>54573028666945.625</v>
      </c>
      <c r="J8" s="230">
        <f>('Energy Use'!J64-'E-electricity'!J8-'E-Coal'!J8)*'Energy Use 2020'!$Z70</f>
        <v>59325324314426.844</v>
      </c>
      <c r="K8" s="230">
        <f>('Energy Use'!K64-'E-electricity'!K8-'E-Coal'!K8)*'Energy Use 2020'!$Z70</f>
        <v>63905916338664.43</v>
      </c>
      <c r="L8" s="230">
        <f>('Energy Use'!L64-'E-electricity'!L8-'E-Coal'!L8)*'Energy Use 2020'!$Z70</f>
        <v>68382239080403.938</v>
      </c>
      <c r="M8" s="230">
        <f>('Energy Use'!M64-'E-electricity'!M8-'E-Coal'!M8)*'Energy Use 2020'!$Z70</f>
        <v>72863377168332.391</v>
      </c>
      <c r="N8" s="230">
        <f>('Energy Use'!N64-'E-electricity'!N8-'E-Coal'!N8)*'Energy Use 2020'!$Z70</f>
        <v>77472095973294.844</v>
      </c>
      <c r="O8" s="230">
        <f>('Energy Use'!O64-'E-electricity'!O8-'E-Coal'!O8)*'Energy Use 2020'!$Z70</f>
        <v>82204211443752.953</v>
      </c>
      <c r="P8" s="230">
        <f>('Energy Use'!P64-'E-electricity'!P8-'E-Coal'!P8)*'Energy Use 2020'!$Z70</f>
        <v>87024624900903.188</v>
      </c>
      <c r="Q8" s="230">
        <f>('Energy Use'!Q64-'E-electricity'!Q8-'E-Coal'!Q8)*'Energy Use 2020'!$Z70</f>
        <v>91891673460593.125</v>
      </c>
      <c r="R8" s="230">
        <f>('Energy Use'!R64-'E-electricity'!R8-'E-Coal'!R8)*'Energy Use 2020'!$Z70</f>
        <v>96757056325989.297</v>
      </c>
      <c r="S8" s="230">
        <f>('Energy Use'!S64-'E-electricity'!S8-'E-Coal'!S8)*'Energy Use 2020'!$Z70</f>
        <v>101583694732623.56</v>
      </c>
      <c r="T8" s="230">
        <f>('Energy Use'!T64-'E-electricity'!T8-'E-Coal'!T8)*'Energy Use 2020'!$Z70</f>
        <v>106331477438231.44</v>
      </c>
      <c r="U8" s="230">
        <f>('Energy Use'!U64-'E-electricity'!U8-'E-Coal'!U8)*'Energy Use 2020'!$Z70</f>
        <v>110977154464765.48</v>
      </c>
      <c r="V8" s="230">
        <f>('Energy Use'!V64-'E-electricity'!V8-'E-Coal'!V8)*'Energy Use 2020'!$Z70</f>
        <v>115498573831010.77</v>
      </c>
      <c r="W8" s="230">
        <f>('Energy Use'!W64-'E-electricity'!W8-'E-Coal'!W8)*'Energy Use 2020'!$Z70</f>
        <v>119874929573080.45</v>
      </c>
      <c r="X8" s="230">
        <f>('Energy Use'!X64-'E-electricity'!X8-'E-Coal'!X8)*'Energy Use 2020'!$Z70</f>
        <v>124086982041755.19</v>
      </c>
      <c r="Y8" s="230">
        <f>('Energy Use'!Y64-'E-electricity'!Y8-'E-Coal'!Y8)*'Energy Use 2020'!$Z70</f>
        <v>128117247505663.63</v>
      </c>
      <c r="Z8" s="230">
        <f>('Energy Use'!Z64-'E-electricity'!Z8-'E-Coal'!Z8)*'Energy Use 2020'!$Z70</f>
        <v>131950154947280.06</v>
      </c>
      <c r="AA8" s="230">
        <f>('Energy Use'!AA64-'E-electricity'!AA8-'E-Coal'!AA8)*'Energy Use 2020'!$Z70</f>
        <v>135572168798296.25</v>
      </c>
      <c r="AB8" s="230">
        <f>('Energy Use'!AB64-'E-electricity'!AB8-'E-Coal'!AB8)*'Energy Use 2020'!$Z70</f>
        <v>138971877195921.16</v>
      </c>
      <c r="AC8" s="230">
        <f>('Energy Use'!AC64-'E-electricity'!AC8-'E-Coal'!AC8)*'Energy Use 2020'!$Z70</f>
        <v>142140046129110.66</v>
      </c>
      <c r="AD8" s="230">
        <f>('Energy Use'!AD64-'E-electricity'!AD8-'E-Coal'!AD8)*'Energy Use 2020'!$Z70</f>
        <v>145069640564145.59</v>
      </c>
      <c r="AE8" s="230">
        <f>('Energy Use'!AE64-'E-electricity'!AE8-'E-Coal'!AE8)*'Energy Use 2020'!$Z70</f>
        <v>147755814276999.03</v>
      </c>
      <c r="AF8" s="230">
        <f>('Energy Use'!AF64-'E-electricity'!AF8-'E-Coal'!AF8)*'Energy Use 2020'!$Z70</f>
        <v>150195870664325</v>
      </c>
      <c r="AG8" s="230">
        <f>('Energy Use'!AG64-'E-electricity'!AG8-'E-Coal'!AG8)*'Energy Use 2020'!$Z70</f>
        <v>152389197248602.22</v>
      </c>
      <c r="AH8" s="230">
        <f>('Energy Use'!AH64-'E-electricity'!AH8-'E-Coal'!AH8)*'Energy Use 2020'!$Z70</f>
        <v>154337176932922.19</v>
      </c>
      <c r="AI8" s="230">
        <f>('Energy Use'!AI64-'E-electricity'!AI8-'E-Coal'!AI8)*'Energy Use 2020'!$Z70</f>
        <v>156043079297689.34</v>
      </c>
      <c r="AJ8" s="230">
        <f>('Energy Use'!AJ64-'E-electricity'!AJ8-'E-Coal'!AJ8)*'Energy Use 2020'!$Z70</f>
        <v>157511935368908.53</v>
      </c>
      <c r="AK8" s="230">
        <f>('Energy Use'!AK64-'E-electricity'!AK8-'E-Coal'!AK8)*'Energy Use 2020'!$Z70</f>
        <v>158750399332299.84</v>
      </c>
      <c r="AL8" s="230">
        <f>('Energy Use'!AL64-'E-electricity'!AL8-'E-Coal'!AL8)*'Energy Use 2020'!$Z70</f>
        <v>159766600627896.59</v>
      </c>
      <c r="AM8" s="230">
        <f>('Energy Use'!AM64-'E-electricity'!AM8-'E-Coal'!AM8)*'Energy Use 2020'!$Z70</f>
        <v>160569989746354.25</v>
      </c>
      <c r="AN8" s="230">
        <f>('Energy Use'!AN64-'E-electricity'!AN8-'E-Coal'!AN8)*'Energy Use 2020'!$Z70</f>
        <v>161171180872265.53</v>
      </c>
      <c r="AO8" s="230">
        <f>('Energy Use'!AO64-'E-electricity'!AO8-'E-Coal'!AO8)*'Energy Use 2020'!$Z70</f>
        <v>161581794293299.78</v>
      </c>
      <c r="AP8" s="230">
        <f>('Energy Use'!AP64-'E-electricity'!AP8-'E-Coal'!AP8)*'Energy Use 2020'!$Z70</f>
        <v>161814301228872.28</v>
      </c>
      <c r="AQ8" s="230">
        <f>('Energy Use'!AQ64-'E-electricity'!AQ8-'E-Coal'!AQ8)*'Energy Use 2020'!$Z70</f>
        <v>161827822731040.28</v>
      </c>
      <c r="AR8" s="133" t="str">
        <f>VLOOKUP($A8,'Sector Match'!$A$1:$B$43,2,0)</f>
        <v>Mining Support Service Activities 09</v>
      </c>
    </row>
    <row r="9" spans="1:44" x14ac:dyDescent="0.25">
      <c r="A9" s="74" t="s">
        <v>8</v>
      </c>
      <c r="B9" s="230">
        <f>('Energy Use'!B65-'E-electricity'!B9)*'Energy Use 2019'!$Q71</f>
        <v>30833851950.000004</v>
      </c>
      <c r="C9" s="230">
        <f>('Energy Use'!C65-'E-electricity'!C9-'E-Coal'!C9)*'Energy Use 2020'!$Z71</f>
        <v>67834474290</v>
      </c>
      <c r="D9" s="230">
        <f>('Energy Use'!D65-'E-electricity'!D9-'E-Coal'!D9)*'Energy Use 2020'!$Z71</f>
        <v>151040861173.67017</v>
      </c>
      <c r="E9" s="230">
        <f>('Energy Use'!E65-'E-electricity'!E9-'E-Coal'!E9)*'Energy Use 2020'!$Z71</f>
        <v>205867731013.45728</v>
      </c>
      <c r="F9" s="230">
        <f>('Energy Use'!F65-'E-electricity'!F9-'E-Coal'!F9)*'Energy Use 2020'!$Z71</f>
        <v>234978081983.33179</v>
      </c>
      <c r="G9" s="230">
        <f>('Energy Use'!G65-'E-electricity'!G9-'E-Coal'!G9)*'Energy Use 2020'!$Z71</f>
        <v>261162919817.89453</v>
      </c>
      <c r="H9" s="230">
        <f>('Energy Use'!H65-'E-electricity'!H9-'E-Coal'!H9)*'Energy Use 2020'!$Z71</f>
        <v>287544612252.96851</v>
      </c>
      <c r="I9" s="230">
        <f>('Energy Use'!I65-'E-electricity'!I9-'E-Coal'!I9)*'Energy Use 2020'!$Z71</f>
        <v>306805632270.30322</v>
      </c>
      <c r="J9" s="230">
        <f>('Energy Use'!J65-'E-electricity'!J9-'E-Coal'!J9)*'Energy Use 2020'!$Z71</f>
        <v>326102656986.99658</v>
      </c>
      <c r="K9" s="230">
        <f>('Energy Use'!K65-'E-electricity'!K9-'E-Coal'!K9)*'Energy Use 2020'!$Z71</f>
        <v>345343112293.0542</v>
      </c>
      <c r="L9" s="230">
        <f>('Energy Use'!L65-'E-electricity'!L9-'E-Coal'!L9)*'Energy Use 2020'!$Z71</f>
        <v>364439235757.271</v>
      </c>
      <c r="M9" s="230">
        <f>('Energy Use'!M65-'E-electricity'!M9-'E-Coal'!M9)*'Energy Use 2020'!$Z71</f>
        <v>383309536527.91113</v>
      </c>
      <c r="N9" s="230">
        <f>('Energy Use'!N65-'E-electricity'!N9-'E-Coal'!N9)*'Energy Use 2020'!$Z71</f>
        <v>400198982975.78076</v>
      </c>
      <c r="O9" s="230">
        <f>('Energy Use'!O65-'E-electricity'!O9-'E-Coal'!O9)*'Energy Use 2020'!$Z71</f>
        <v>416548929381.29492</v>
      </c>
      <c r="P9" s="230">
        <f>('Energy Use'!P65-'E-electricity'!P9-'E-Coal'!P9)*'Energy Use 2020'!$Z71</f>
        <v>432231521446.85156</v>
      </c>
      <c r="Q9" s="230">
        <f>('Energy Use'!Q65-'E-electricity'!Q9-'E-Coal'!Q9)*'Energy Use 2020'!$Z71</f>
        <v>447119780414.49951</v>
      </c>
      <c r="R9" s="230">
        <f>('Energy Use'!R65-'E-electricity'!R9-'E-Coal'!R9)*'Energy Use 2020'!$Z71</f>
        <v>461089262161.50195</v>
      </c>
      <c r="S9" s="230">
        <f>('Energy Use'!S65-'E-electricity'!S9-'E-Coal'!S9)*'Energy Use 2020'!$Z71</f>
        <v>470354025851.94824</v>
      </c>
      <c r="T9" s="230">
        <f>('Energy Use'!T65-'E-electricity'!T9-'E-Coal'!T9)*'Energy Use 2020'!$Z71</f>
        <v>478441405765.47754</v>
      </c>
      <c r="U9" s="230">
        <f>('Energy Use'!U65-'E-electricity'!U9-'E-Coal'!U9)*'Energy Use 2020'!$Z71</f>
        <v>485370856035.16162</v>
      </c>
      <c r="V9" s="230">
        <f>('Energy Use'!V65-'E-electricity'!V9-'E-Coal'!V9)*'Energy Use 2020'!$Z71</f>
        <v>491175493296.67236</v>
      </c>
      <c r="W9" s="230">
        <f>('Energy Use'!W65-'E-electricity'!W9-'E-Coal'!W9)*'Energy Use 2020'!$Z71</f>
        <v>495900734261.79736</v>
      </c>
      <c r="X9" s="230">
        <f>('Energy Use'!X65-'E-electricity'!X9-'E-Coal'!X9)*'Energy Use 2020'!$Z71</f>
        <v>499602830667.67578</v>
      </c>
      <c r="Y9" s="230">
        <f>('Energy Use'!Y65-'E-electricity'!Y9-'E-Coal'!Y9)*'Energy Use 2020'!$Z71</f>
        <v>502347352391.125</v>
      </c>
      <c r="Z9" s="230">
        <f>('Energy Use'!Z65-'E-electricity'!Z9-'E-Coal'!Z9)*'Energy Use 2020'!$Z71</f>
        <v>504207665382.70264</v>
      </c>
      <c r="AA9" s="230">
        <f>('Energy Use'!AA65-'E-electricity'!AA9-'E-Coal'!AA9)*'Energy Use 2020'!$Z71</f>
        <v>505263445921.52686</v>
      </c>
      <c r="AB9" s="230">
        <f>('Energy Use'!AB65-'E-electricity'!AB9-'E-Coal'!AB9)*'Energy Use 2020'!$Z71</f>
        <v>505599266890.31885</v>
      </c>
      <c r="AC9" s="230">
        <f>('Energy Use'!AC65-'E-electricity'!AC9-'E-Coal'!AC9)*'Energy Use 2020'!$Z71</f>
        <v>505303285664.75879</v>
      </c>
      <c r="AD9" s="230">
        <f>('Energy Use'!AD65-'E-electricity'!AD9-'E-Coal'!AD9)*'Energy Use 2020'!$Z71</f>
        <v>504466057106.31592</v>
      </c>
      <c r="AE9" s="230">
        <f>('Energy Use'!AE65-'E-electricity'!AE9-'E-Coal'!AE9)*'Energy Use 2020'!$Z71</f>
        <v>503179489301.10791</v>
      </c>
      <c r="AF9" s="230">
        <f>('Energy Use'!AF65-'E-electricity'!AF9-'E-Coal'!AF9)*'Energy Use 2020'!$Z71</f>
        <v>501535954305.69092</v>
      </c>
      <c r="AG9" s="230">
        <f>('Energy Use'!AG65-'E-electricity'!AG9-'E-Coal'!AG9)*'Energy Use 2020'!$Z71</f>
        <v>499627561400.54297</v>
      </c>
      <c r="AH9" s="230">
        <f>('Energy Use'!AH65-'E-electricity'!AH9-'E-Coal'!AH9)*'Energy Use 2020'!$Z71</f>
        <v>497545596322.5332</v>
      </c>
      <c r="AI9" s="230">
        <f>('Energy Use'!AI65-'E-electricity'!AI9-'E-Coal'!AI9)*'Energy Use 2020'!$Z71</f>
        <v>495380126715.32959</v>
      </c>
      <c r="AJ9" s="230">
        <f>('Energy Use'!AJ65-'E-electricity'!AJ9-'E-Coal'!AJ9)*'Energy Use 2020'!$Z71</f>
        <v>493219771633.43848</v>
      </c>
      <c r="AK9" s="230">
        <f>('Energy Use'!AK65-'E-electricity'!AK9-'E-Coal'!AK9)*'Energy Use 2020'!$Z71</f>
        <v>491151631364.58984</v>
      </c>
      <c r="AL9" s="230">
        <f>('Energy Use'!AL65-'E-electricity'!AL9-'E-Coal'!AL9)*'Energy Use 2020'!$Z71</f>
        <v>489261373081.10547</v>
      </c>
      <c r="AM9" s="230">
        <f>('Energy Use'!AM65-'E-electricity'!AM9-'E-Coal'!AM9)*'Energy Use 2020'!$Z71</f>
        <v>487633467866.05811</v>
      </c>
      <c r="AN9" s="230">
        <f>('Energy Use'!AN65-'E-electricity'!AN9-'E-Coal'!AN9)*'Energy Use 2020'!$Z71</f>
        <v>486351575453.85156</v>
      </c>
      <c r="AO9" s="230">
        <f>('Energy Use'!AO65-'E-electricity'!AO9-'E-Coal'!AO9)*'Energy Use 2020'!$Z71</f>
        <v>485499074550.12744</v>
      </c>
      <c r="AP9" s="230">
        <f>('Energy Use'!AP65-'E-electricity'!AP9-'E-Coal'!AP9)*'Energy Use 2020'!$Z71</f>
        <v>485159738837.45459</v>
      </c>
      <c r="AQ9" s="230">
        <f>('Energy Use'!AQ65-'E-electricity'!AQ9-'E-Coal'!AQ9)*'Energy Use 2020'!$Z71</f>
        <v>485256485418.5293</v>
      </c>
      <c r="AR9" s="133" t="str">
        <f>VLOOKUP($A9,'Sector Match'!$A$1:$B$43,2,0)</f>
        <v>Mining Support Service Activities 09</v>
      </c>
    </row>
    <row r="10" spans="1:44" x14ac:dyDescent="0.25">
      <c r="A10" s="74" t="s">
        <v>9</v>
      </c>
      <c r="B10" s="230">
        <f>('Energy Use'!B66-'E-electricity'!B10)*'Energy Use 2019'!$Q72</f>
        <v>7092313735155</v>
      </c>
      <c r="C10" s="230">
        <f>('Energy Use'!C66-'E-electricity'!C10-'E-Coal'!C10)*'Energy Use 2020'!$Z72</f>
        <v>4124291591640</v>
      </c>
      <c r="D10" s="230">
        <f>('Energy Use'!D66-'E-electricity'!D10-'E-Coal'!D10)*'Energy Use 2020'!$Z72</f>
        <v>4696191874963.5459</v>
      </c>
      <c r="E10" s="230">
        <f>('Energy Use'!E66-'E-electricity'!E10-'E-Coal'!E10)*'Energy Use 2020'!$Z72</f>
        <v>4903405805055.9609</v>
      </c>
      <c r="F10" s="230">
        <f>('Energy Use'!F66-'E-electricity'!F10-'E-Coal'!F10)*'Energy Use 2020'!$Z72</f>
        <v>5076153037575.7646</v>
      </c>
      <c r="G10" s="230">
        <f>('Energy Use'!G66-'E-electricity'!G10-'E-Coal'!G10)*'Energy Use 2020'!$Z72</f>
        <v>5168080219721.2842</v>
      </c>
      <c r="H10" s="230">
        <f>('Energy Use'!H66-'E-electricity'!H10-'E-Coal'!H10)*'Energy Use 2020'!$Z72</f>
        <v>5286978570900.2754</v>
      </c>
      <c r="I10" s="230">
        <f>('Energy Use'!I66-'E-electricity'!I10-'E-Coal'!I10)*'Energy Use 2020'!$Z72</f>
        <v>5417494726682.5518</v>
      </c>
      <c r="J10" s="230">
        <f>('Energy Use'!J66-'E-electricity'!J10-'E-Coal'!J10)*'Energy Use 2020'!$Z72</f>
        <v>5555200258511.4629</v>
      </c>
      <c r="K10" s="230">
        <f>('Energy Use'!K66-'E-electricity'!K10-'E-Coal'!K10)*'Energy Use 2020'!$Z72</f>
        <v>5693972783172.5596</v>
      </c>
      <c r="L10" s="230">
        <f>('Energy Use'!L66-'E-electricity'!L10-'E-Coal'!L10)*'Energy Use 2020'!$Z72</f>
        <v>5827062420074.5742</v>
      </c>
      <c r="M10" s="230">
        <f>('Energy Use'!M66-'E-electricity'!M10-'E-Coal'!M10)*'Energy Use 2020'!$Z72</f>
        <v>5947120524385.9063</v>
      </c>
      <c r="N10" s="230">
        <f>('Energy Use'!N66-'E-electricity'!N10-'E-Coal'!N10)*'Energy Use 2020'!$Z72</f>
        <v>6048515012693.3574</v>
      </c>
      <c r="O10" s="230">
        <f>('Energy Use'!O66-'E-electricity'!O10-'E-Coal'!O10)*'Energy Use 2020'!$Z72</f>
        <v>6129624325303.9824</v>
      </c>
      <c r="P10" s="230">
        <f>('Energy Use'!P66-'E-electricity'!P10-'E-Coal'!P10)*'Energy Use 2020'!$Z72</f>
        <v>6191238052551.1045</v>
      </c>
      <c r="Q10" s="230">
        <f>('Energy Use'!Q66-'E-electricity'!Q10-'E-Coal'!Q10)*'Energy Use 2020'!$Z72</f>
        <v>6234407340398.6631</v>
      </c>
      <c r="R10" s="230">
        <f>('Energy Use'!R66-'E-electricity'!R10-'E-Coal'!R10)*'Energy Use 2020'!$Z72</f>
        <v>6260403857553.9258</v>
      </c>
      <c r="S10" s="230">
        <f>('Energy Use'!S66-'E-electricity'!S10-'E-Coal'!S10)*'Energy Use 2020'!$Z72</f>
        <v>6269713355860.8691</v>
      </c>
      <c r="T10" s="230">
        <f>('Energy Use'!T66-'E-electricity'!T10-'E-Coal'!T10)*'Energy Use 2020'!$Z72</f>
        <v>6264430917128.5205</v>
      </c>
      <c r="U10" s="230">
        <f>('Energy Use'!U66-'E-electricity'!U10-'E-Coal'!U10)*'Energy Use 2020'!$Z72</f>
        <v>6245788797208.5225</v>
      </c>
      <c r="V10" s="230">
        <f>('Energy Use'!V66-'E-electricity'!V10-'E-Coal'!V10)*'Energy Use 2020'!$Z72</f>
        <v>6215095763606.9824</v>
      </c>
      <c r="W10" s="230">
        <f>('Energy Use'!W66-'E-electricity'!W10-'E-Coal'!W10)*'Energy Use 2020'!$Z72</f>
        <v>6173711687000.8711</v>
      </c>
      <c r="X10" s="230">
        <f>('Energy Use'!X66-'E-electricity'!X10-'E-Coal'!X10)*'Energy Use 2020'!$Z72</f>
        <v>6123024270048.1836</v>
      </c>
      <c r="Y10" s="230">
        <f>('Energy Use'!Y66-'E-electricity'!Y10-'E-Coal'!Y10)*'Energy Use 2020'!$Z72</f>
        <v>6064428274636.293</v>
      </c>
      <c r="Z10" s="230">
        <f>('Energy Use'!Z66-'E-electricity'!Z10-'E-Coal'!Z10)*'Energy Use 2020'!$Z72</f>
        <v>5999307488306.7744</v>
      </c>
      <c r="AA10" s="230">
        <f>('Energy Use'!AA66-'E-electricity'!AA10-'E-Coal'!AA10)*'Energy Use 2020'!$Z72</f>
        <v>5929019561631.7891</v>
      </c>
      <c r="AB10" s="230">
        <f>('Energy Use'!AB66-'E-electricity'!AB10-'E-Coal'!AB10)*'Energy Use 2020'!$Z72</f>
        <v>5854883753528.8936</v>
      </c>
      <c r="AC10" s="230">
        <f>('Energy Use'!AC66-'E-electricity'!AC10-'E-Coal'!AC10)*'Energy Use 2020'!$Z72</f>
        <v>5778171542523.3955</v>
      </c>
      <c r="AD10" s="230">
        <f>('Energy Use'!AD66-'E-electricity'!AD10-'E-Coal'!AD10)*'Energy Use 2020'!$Z72</f>
        <v>5700099999479.7764</v>
      </c>
      <c r="AE10" s="230">
        <f>('Energy Use'!AE66-'E-electricity'!AE10-'E-Coal'!AE10)*'Energy Use 2020'!$Z72</f>
        <v>5621827771215.124</v>
      </c>
      <c r="AF10" s="230">
        <f>('Energy Use'!AF66-'E-electricity'!AF10-'E-Coal'!AF10)*'Energy Use 2020'!$Z72</f>
        <v>5544453493960.2021</v>
      </c>
      <c r="AG10" s="230">
        <f>('Energy Use'!AG66-'E-electricity'!AG10-'E-Coal'!AG10)*'Energy Use 2020'!$Z72</f>
        <v>5469016439699.0879</v>
      </c>
      <c r="AH10" s="230">
        <f>('Energy Use'!AH66-'E-electricity'!AH10-'E-Coal'!AH10)*'Energy Use 2020'!$Z72</f>
        <v>5396499195590.3252</v>
      </c>
      <c r="AI10" s="230">
        <f>('Energy Use'!AI66-'E-electricity'!AI10-'E-Coal'!AI10)*'Energy Use 2020'!$Z72</f>
        <v>5327832185438.4404</v>
      </c>
      <c r="AJ10" s="230">
        <f>('Energy Use'!AJ66-'E-electricity'!AJ10-'E-Coal'!AJ10)*'Energy Use 2020'!$Z72</f>
        <v>5263899861062.7119</v>
      </c>
      <c r="AK10" s="230">
        <f>('Energy Use'!AK66-'E-electricity'!AK10-'E-Coal'!AK10)*'Energy Use 2020'!$Z72</f>
        <v>5205548419058.5859</v>
      </c>
      <c r="AL10" s="230">
        <f>('Energy Use'!AL66-'E-electricity'!AL10-'E-Coal'!AL10)*'Energy Use 2020'!$Z72</f>
        <v>5153594933763.4102</v>
      </c>
      <c r="AM10" s="230">
        <f>('Energy Use'!AM66-'E-electricity'!AM10-'E-Coal'!AM10)*'Energy Use 2020'!$Z72</f>
        <v>5108837839437.3408</v>
      </c>
      <c r="AN10" s="230">
        <f>('Energy Use'!AN66-'E-electricity'!AN10-'E-Coal'!AN10)*'Energy Use 2020'!$Z72</f>
        <v>5072068743347.5049</v>
      </c>
      <c r="AO10" s="230">
        <f>('Energy Use'!AO66-'E-electricity'!AO10-'E-Coal'!AO10)*'Energy Use 2020'!$Z72</f>
        <v>5044085606649.0977</v>
      </c>
      <c r="AP10" s="230">
        <f>('Energy Use'!AP66-'E-electricity'!AP10-'E-Coal'!AP10)*'Energy Use 2020'!$Z72</f>
        <v>5025707392245.3174</v>
      </c>
      <c r="AQ10" s="230">
        <f>('Energy Use'!AQ66-'E-electricity'!AQ10-'E-Coal'!AQ10)*'Energy Use 2020'!$Z72</f>
        <v>5016098000848.8301</v>
      </c>
      <c r="AR10" s="133" t="str">
        <f>VLOOKUP($A10,'Sector Match'!$A$1:$B$43,2,0)</f>
        <v>food beverage and tobacco 10T12</v>
      </c>
    </row>
    <row r="11" spans="1:44" x14ac:dyDescent="0.25">
      <c r="A11" s="74" t="s">
        <v>10</v>
      </c>
      <c r="B11" s="230">
        <f>('Energy Use'!B67-'E-electricity'!B11)*'Energy Use 2019'!$Q73</f>
        <v>2838797747775</v>
      </c>
      <c r="C11" s="230">
        <f>('Energy Use'!C67-'E-electricity'!C11-'E-Coal'!C11)*'Energy Use 2020'!$Z73</f>
        <v>1822308428490.0007</v>
      </c>
      <c r="D11" s="230">
        <f>('Energy Use'!D67-'E-electricity'!D11-'E-Coal'!D11)*'Energy Use 2020'!$Z73</f>
        <v>2085997208407.6716</v>
      </c>
      <c r="E11" s="230">
        <f>('Energy Use'!E67-'E-electricity'!E11-'E-Coal'!E11)*'Energy Use 2020'!$Z73</f>
        <v>2202664077647.2363</v>
      </c>
      <c r="F11" s="230">
        <f>('Energy Use'!F67-'E-electricity'!F11-'E-Coal'!F11)*'Energy Use 2020'!$Z73</f>
        <v>2294930163158.5083</v>
      </c>
      <c r="G11" s="230">
        <f>('Energy Use'!G67-'E-electricity'!G11-'E-Coal'!G11)*'Energy Use 2020'!$Z73</f>
        <v>2371993446222.9312</v>
      </c>
      <c r="H11" s="230">
        <f>('Energy Use'!H67-'E-electricity'!H11-'E-Coal'!H11)*'Energy Use 2020'!$Z73</f>
        <v>2469948142791.147</v>
      </c>
      <c r="I11" s="230">
        <f>('Energy Use'!I67-'E-electricity'!I11-'E-Coal'!I11)*'Energy Use 2020'!$Z73</f>
        <v>2570411926385.084</v>
      </c>
      <c r="J11" s="230">
        <f>('Energy Use'!J67-'E-electricity'!J11-'E-Coal'!J11)*'Energy Use 2020'!$Z73</f>
        <v>2669448863130.5146</v>
      </c>
      <c r="K11" s="230">
        <f>('Energy Use'!K67-'E-electricity'!K11-'E-Coal'!K11)*'Energy Use 2020'!$Z73</f>
        <v>2765547533298.5732</v>
      </c>
      <c r="L11" s="230">
        <f>('Energy Use'!L67-'E-electricity'!L11-'E-Coal'!L11)*'Energy Use 2020'!$Z73</f>
        <v>2857050718476.2085</v>
      </c>
      <c r="M11" s="230">
        <f>('Energy Use'!M67-'E-electricity'!M11-'E-Coal'!M11)*'Energy Use 2020'!$Z73</f>
        <v>2942176562117.9912</v>
      </c>
      <c r="N11" s="230">
        <f>('Energy Use'!N67-'E-electricity'!N11-'E-Coal'!N11)*'Energy Use 2020'!$Z73</f>
        <v>3019539611930.9009</v>
      </c>
      <c r="O11" s="230">
        <f>('Energy Use'!O67-'E-electricity'!O11-'E-Coal'!O11)*'Energy Use 2020'!$Z73</f>
        <v>3088681706589.353</v>
      </c>
      <c r="P11" s="230">
        <f>('Energy Use'!P67-'E-electricity'!P11-'E-Coal'!P11)*'Energy Use 2020'!$Z73</f>
        <v>3149744711991.2813</v>
      </c>
      <c r="Q11" s="230">
        <f>('Energy Use'!Q67-'E-electricity'!Q11-'E-Coal'!Q11)*'Energy Use 2020'!$Z73</f>
        <v>3202998094065.4834</v>
      </c>
      <c r="R11" s="230">
        <f>('Energy Use'!R67-'E-electricity'!R11-'E-Coal'!R11)*'Energy Use 2020'!$Z73</f>
        <v>3248826211147.1196</v>
      </c>
      <c r="S11" s="230">
        <f>('Energy Use'!S67-'E-electricity'!S11-'E-Coal'!S11)*'Energy Use 2020'!$Z73</f>
        <v>3287003275353.0713</v>
      </c>
      <c r="T11" s="230">
        <f>('Energy Use'!T67-'E-electricity'!T11-'E-Coal'!T11)*'Energy Use 2020'!$Z73</f>
        <v>3318438941532.124</v>
      </c>
      <c r="U11" s="230">
        <f>('Energy Use'!U67-'E-electricity'!U11-'E-Coal'!U11)*'Energy Use 2020'!$Z73</f>
        <v>3343408261732.0918</v>
      </c>
      <c r="V11" s="230">
        <f>('Energy Use'!V67-'E-electricity'!V11-'E-Coal'!V11)*'Energy Use 2020'!$Z73</f>
        <v>3362240114284.6924</v>
      </c>
      <c r="W11" s="230">
        <f>('Energy Use'!W67-'E-electricity'!W11-'E-Coal'!W11)*'Energy Use 2020'!$Z73</f>
        <v>3375309652221.5332</v>
      </c>
      <c r="X11" s="230">
        <f>('Energy Use'!X67-'E-electricity'!X11-'E-Coal'!X11)*'Energy Use 2020'!$Z73</f>
        <v>3383030765755.417</v>
      </c>
      <c r="Y11" s="230">
        <f>('Energy Use'!Y67-'E-electricity'!Y11-'E-Coal'!Y11)*'Energy Use 2020'!$Z73</f>
        <v>3385848731698.0327</v>
      </c>
      <c r="Z11" s="230">
        <f>('Energy Use'!Z67-'E-electricity'!Z11-'E-Coal'!Z11)*'Energy Use 2020'!$Z73</f>
        <v>3384233199077.5586</v>
      </c>
      <c r="AA11" s="230">
        <f>('Energy Use'!AA67-'E-electricity'!AA11-'E-Coal'!AA11)*'Energy Use 2020'!$Z73</f>
        <v>3378671635552.0283</v>
      </c>
      <c r="AB11" s="230">
        <f>('Energy Use'!AB67-'E-electricity'!AB11-'E-Coal'!AB11)*'Energy Use 2020'!$Z73</f>
        <v>3369663334538.9512</v>
      </c>
      <c r="AC11" s="230">
        <f>('Energy Use'!AC67-'E-electricity'!AC11-'E-Coal'!AC11)*'Energy Use 2020'!$Z73</f>
        <v>3357714059194.375</v>
      </c>
      <c r="AD11" s="230">
        <f>('Energy Use'!AD67-'E-electricity'!AD11-'E-Coal'!AD11)*'Energy Use 2020'!$Z73</f>
        <v>3343331377208.5278</v>
      </c>
      <c r="AE11" s="230">
        <f>('Energy Use'!AE67-'E-electricity'!AE11-'E-Coal'!AE11)*'Energy Use 2020'!$Z73</f>
        <v>3327020720404.4399</v>
      </c>
      <c r="AF11" s="230">
        <f>('Energy Use'!AF67-'E-electricity'!AF11-'E-Coal'!AF11)*'Energy Use 2020'!$Z73</f>
        <v>3309282185738.666</v>
      </c>
      <c r="AG11" s="230">
        <f>('Energy Use'!AG67-'E-electricity'!AG11-'E-Coal'!AG11)*'Energy Use 2020'!$Z73</f>
        <v>3290608079769.7271</v>
      </c>
      <c r="AH11" s="230">
        <f>('Energy Use'!AH67-'E-electricity'!AH11-'E-Coal'!AH11)*'Energy Use 2020'!$Z73</f>
        <v>3271481197117.7363</v>
      </c>
      <c r="AI11" s="230">
        <f>('Energy Use'!AI67-'E-electricity'!AI11-'E-Coal'!AI11)*'Energy Use 2020'!$Z73</f>
        <v>3252373814919.4468</v>
      </c>
      <c r="AJ11" s="230">
        <f>('Energy Use'!AJ67-'E-electricity'!AJ11-'E-Coal'!AJ11)*'Energy Use 2020'!$Z73</f>
        <v>3233747379740.0513</v>
      </c>
      <c r="AK11" s="230">
        <f>('Energy Use'!AK67-'E-electricity'!AK11-'E-Coal'!AK11)*'Energy Use 2020'!$Z73</f>
        <v>3216052860731.5557</v>
      </c>
      <c r="AL11" s="230">
        <f>('Energy Use'!AL67-'E-electricity'!AL11-'E-Coal'!AL11)*'Energy Use 2020'!$Z73</f>
        <v>3199731742892.7046</v>
      </c>
      <c r="AM11" s="230">
        <f>('Energy Use'!AM67-'E-electricity'!AM11-'E-Coal'!AM11)*'Energy Use 2020'!$Z73</f>
        <v>3185217636938.4355</v>
      </c>
      <c r="AN11" s="230">
        <f>('Energy Use'!AN67-'E-electricity'!AN11-'E-Coal'!AN11)*'Energy Use 2020'!$Z73</f>
        <v>3172938487393.2476</v>
      </c>
      <c r="AO11" s="230">
        <f>('Energy Use'!AO67-'E-electricity'!AO11-'E-Coal'!AO11)*'Energy Use 2020'!$Z73</f>
        <v>3163319367974.9482</v>
      </c>
      <c r="AP11" s="230">
        <f>('Energy Use'!AP67-'E-electricity'!AP11-'E-Coal'!AP11)*'Energy Use 2020'!$Z73</f>
        <v>3156785863075.1582</v>
      </c>
      <c r="AQ11" s="230">
        <f>('Energy Use'!AQ67-'E-electricity'!AQ11-'E-Coal'!AQ11)*'Energy Use 2020'!$Z73</f>
        <v>3152715035145.7354</v>
      </c>
      <c r="AR11" s="133" t="str">
        <f>VLOOKUP($A11,'Sector Match'!$A$1:$B$43,2,0)</f>
        <v>food beverage and tobacco 10T12</v>
      </c>
    </row>
    <row r="12" spans="1:44" x14ac:dyDescent="0.25">
      <c r="A12" s="74" t="s">
        <v>11</v>
      </c>
      <c r="B12" s="230">
        <f>('Energy Use'!B68-'E-electricity'!B12)*'Energy Use 2019'!$Q74</f>
        <v>1704917565120</v>
      </c>
      <c r="C12" s="230">
        <f>('Energy Use'!C68-'E-electricity'!C12-'E-Coal'!C12)*'Energy Use 2020'!$Z74</f>
        <v>1024517232090</v>
      </c>
      <c r="D12" s="230">
        <f>('Energy Use'!D68-'E-electricity'!D12-'E-Coal'!D12)*'Energy Use 2020'!$Z74</f>
        <v>1209337409971.5876</v>
      </c>
      <c r="E12" s="230">
        <f>('Energy Use'!E68-'E-electricity'!E12-'E-Coal'!E12)*'Energy Use 2020'!$Z74</f>
        <v>1319826846605.093</v>
      </c>
      <c r="F12" s="230">
        <f>('Energy Use'!F68-'E-electricity'!F12-'E-Coal'!F12)*'Energy Use 2020'!$Z74</f>
        <v>1382922963737.4182</v>
      </c>
      <c r="G12" s="230">
        <f>('Energy Use'!G68-'E-electricity'!G12-'E-Coal'!G12)*'Energy Use 2020'!$Z74</f>
        <v>1446139127756.6772</v>
      </c>
      <c r="H12" s="230">
        <f>('Energy Use'!H68-'E-electricity'!H12-'E-Coal'!H12)*'Energy Use 2020'!$Z74</f>
        <v>1526629812109.4309</v>
      </c>
      <c r="I12" s="230">
        <f>('Energy Use'!I68-'E-electricity'!I12-'E-Coal'!I12)*'Energy Use 2020'!$Z74</f>
        <v>1608164658296.2075</v>
      </c>
      <c r="J12" s="230">
        <f>('Energy Use'!J68-'E-electricity'!J12-'E-Coal'!J12)*'Energy Use 2020'!$Z74</f>
        <v>1687512118776.74</v>
      </c>
      <c r="K12" s="230">
        <f>('Energy Use'!K68-'E-electricity'!K12-'E-Coal'!K12)*'Energy Use 2020'!$Z74</f>
        <v>1764211947683.0234</v>
      </c>
      <c r="L12" s="230">
        <f>('Energy Use'!L68-'E-electricity'!L12-'E-Coal'!L12)*'Energy Use 2020'!$Z74</f>
        <v>1837849518590.8379</v>
      </c>
      <c r="M12" s="230">
        <f>('Energy Use'!M68-'E-electricity'!M12-'E-Coal'!M12)*'Energy Use 2020'!$Z74</f>
        <v>1908061330079.7925</v>
      </c>
      <c r="N12" s="230">
        <f>('Energy Use'!N68-'E-electricity'!N12-'E-Coal'!N12)*'Energy Use 2020'!$Z74</f>
        <v>1974446041646.8901</v>
      </c>
      <c r="O12" s="230">
        <f>('Energy Use'!O68-'E-electricity'!O12-'E-Coal'!O12)*'Energy Use 2020'!$Z74</f>
        <v>2037073450735.2563</v>
      </c>
      <c r="P12" s="230">
        <f>('Energy Use'!P68-'E-electricity'!P12-'E-Coal'!P12)*'Energy Use 2020'!$Z74</f>
        <v>2096011509944.3489</v>
      </c>
      <c r="Q12" s="230">
        <f>('Energy Use'!Q68-'E-electricity'!Q12-'E-Coal'!Q12)*'Energy Use 2020'!$Z74</f>
        <v>2151410429818.9041</v>
      </c>
      <c r="R12" s="230">
        <f>('Energy Use'!R68-'E-electricity'!R12-'E-Coal'!R12)*'Energy Use 2020'!$Z74</f>
        <v>2203497614035.543</v>
      </c>
      <c r="S12" s="230">
        <f>('Energy Use'!S68-'E-electricity'!S12-'E-Coal'!S12)*'Energy Use 2020'!$Z74</f>
        <v>2251742709955.2964</v>
      </c>
      <c r="T12" s="230">
        <f>('Energy Use'!T68-'E-electricity'!T12-'E-Coal'!T12)*'Energy Use 2020'!$Z74</f>
        <v>2296868848474.646</v>
      </c>
      <c r="U12" s="230">
        <f>('Energy Use'!U68-'E-electricity'!U12-'E-Coal'!U12)*'Energy Use 2020'!$Z74</f>
        <v>2338832129263.1416</v>
      </c>
      <c r="V12" s="230">
        <f>('Energy Use'!V68-'E-electricity'!V12-'E-Coal'!V12)*'Energy Use 2020'!$Z74</f>
        <v>2377614803838.2563</v>
      </c>
      <c r="W12" s="230">
        <f>('Energy Use'!W68-'E-electricity'!W12-'E-Coal'!W12)*'Energy Use 2020'!$Z74</f>
        <v>2413224369340.2109</v>
      </c>
      <c r="X12" s="230">
        <f>('Energy Use'!X68-'E-electricity'!X12-'E-Coal'!X12)*'Energy Use 2020'!$Z74</f>
        <v>2445692431327.5415</v>
      </c>
      <c r="Y12" s="230">
        <f>('Energy Use'!Y68-'E-electricity'!Y12-'E-Coal'!Y12)*'Energy Use 2020'!$Z74</f>
        <v>2475073372140.1094</v>
      </c>
      <c r="Z12" s="230">
        <f>('Energy Use'!Z68-'E-electricity'!Z12-'E-Coal'!Z12)*'Energy Use 2020'!$Z74</f>
        <v>2501442862078.8276</v>
      </c>
      <c r="AA12" s="230">
        <f>('Energy Use'!AA68-'E-electricity'!AA12-'E-Coal'!AA12)*'Energy Use 2020'!$Z74</f>
        <v>2524896250513.5381</v>
      </c>
      <c r="AB12" s="230">
        <f>('Energy Use'!AB68-'E-electricity'!AB12-'E-Coal'!AB12)*'Energy Use 2020'!$Z74</f>
        <v>2545546873147.2856</v>
      </c>
      <c r="AC12" s="230">
        <f>('Energy Use'!AC68-'E-electricity'!AC12-'E-Coal'!AC12)*'Energy Use 2020'!$Z74</f>
        <v>2563524310142.9937</v>
      </c>
      <c r="AD12" s="230">
        <f>('Energy Use'!AD68-'E-electricity'!AD12-'E-Coal'!AD12)*'Energy Use 2020'!$Z74</f>
        <v>2578972627768.3652</v>
      </c>
      <c r="AE12" s="230">
        <f>('Energy Use'!AE68-'E-electricity'!AE12-'E-Coal'!AE12)*'Energy Use 2020'!$Z74</f>
        <v>2592048633750.5757</v>
      </c>
      <c r="AF12" s="230">
        <f>('Energy Use'!AF68-'E-electricity'!AF12-'E-Coal'!AF12)*'Energy Use 2020'!$Z74</f>
        <v>2602920173765.6792</v>
      </c>
      <c r="AG12" s="230">
        <f>('Energy Use'!AG68-'E-electricity'!AG12-'E-Coal'!AG12)*'Energy Use 2020'!$Z74</f>
        <v>2611764493525.7813</v>
      </c>
      <c r="AH12" s="230">
        <f>('Energy Use'!AH68-'E-electricity'!AH12-'E-Coal'!AH12)*'Energy Use 2020'!$Z74</f>
        <v>2618766687868.9785</v>
      </c>
      <c r="AI12" s="230">
        <f>('Energy Use'!AI68-'E-electricity'!AI12-'E-Coal'!AI12)*'Energy Use 2020'!$Z74</f>
        <v>2624118255194.7646</v>
      </c>
      <c r="AJ12" s="230">
        <f>('Energy Use'!AJ68-'E-electricity'!AJ12-'E-Coal'!AJ12)*'Energy Use 2020'!$Z74</f>
        <v>2628015772599.7539</v>
      </c>
      <c r="AK12" s="230">
        <f>('Energy Use'!AK68-'E-electricity'!AK12-'E-Coal'!AK12)*'Energy Use 2020'!$Z74</f>
        <v>2630659704226.7266</v>
      </c>
      <c r="AL12" s="230">
        <f>('Energy Use'!AL68-'E-electricity'!AL12-'E-Coal'!AL12)*'Energy Use 2020'!$Z74</f>
        <v>2632253352700.0708</v>
      </c>
      <c r="AM12" s="230">
        <f>('Energy Use'!AM68-'E-electricity'!AM12-'E-Coal'!AM12)*'Energy Use 2020'!$Z74</f>
        <v>2633001961132.4956</v>
      </c>
      <c r="AN12" s="230">
        <f>('Energy Use'!AN68-'E-electricity'!AN12-'E-Coal'!AN12)*'Energy Use 2020'!$Z74</f>
        <v>2633111971086.7837</v>
      </c>
      <c r="AO12" s="230">
        <f>('Energy Use'!AO68-'E-electricity'!AO12-'E-Coal'!AO12)*'Energy Use 2020'!$Z74</f>
        <v>2632790440090.9995</v>
      </c>
      <c r="AP12" s="230">
        <f>('Energy Use'!AP68-'E-electricity'!AP12-'E-Coal'!AP12)*'Energy Use 2020'!$Z74</f>
        <v>2632244620855.7271</v>
      </c>
      <c r="AQ12" s="230">
        <f>('Energy Use'!AQ68-'E-electricity'!AQ12-'E-Coal'!AQ12)*'Energy Use 2020'!$Z74</f>
        <v>2630803011518.769</v>
      </c>
      <c r="AR12" s="133" t="str">
        <f>VLOOKUP($A12,'Sector Match'!$A$1:$B$43,2,0)</f>
        <v>food beverage and tobacco 10T12</v>
      </c>
    </row>
    <row r="13" spans="1:44" x14ac:dyDescent="0.25">
      <c r="A13" s="74" t="s">
        <v>12</v>
      </c>
      <c r="B13" s="230">
        <f>('Energy Use'!B69-'E-electricity'!B13)*'Energy Use 2019'!$Q75</f>
        <v>344533572735</v>
      </c>
      <c r="C13" s="230">
        <f>('Energy Use'!C69-'E-electricity'!C13-'E-Coal'!C13)*'Energy Use 2020'!$Z75</f>
        <v>173502918270</v>
      </c>
      <c r="D13" s="230">
        <f>('Energy Use'!D69-'E-electricity'!D13-'E-Coal'!D13)*'Energy Use 2020'!$Z75</f>
        <v>178923692409.6813</v>
      </c>
      <c r="E13" s="230">
        <f>('Energy Use'!E69-'E-electricity'!E13-'E-Coal'!E13)*'Energy Use 2020'!$Z75</f>
        <v>204206786895.7146</v>
      </c>
      <c r="F13" s="230">
        <f>('Energy Use'!F69-'E-electricity'!F13-'E-Coal'!F13)*'Energy Use 2020'!$Z75</f>
        <v>210809714497.13336</v>
      </c>
      <c r="G13" s="230">
        <f>('Energy Use'!G69-'E-electricity'!G13-'E-Coal'!G13)*'Energy Use 2020'!$Z75</f>
        <v>216610466934.18048</v>
      </c>
      <c r="H13" s="230">
        <f>('Energy Use'!H69-'E-electricity'!H13-'E-Coal'!H13)*'Energy Use 2020'!$Z75</f>
        <v>224432740317.84854</v>
      </c>
      <c r="I13" s="230">
        <f>('Energy Use'!I69-'E-electricity'!I13-'E-Coal'!I13)*'Energy Use 2020'!$Z75</f>
        <v>232763493616.50919</v>
      </c>
      <c r="J13" s="230">
        <f>('Energy Use'!J69-'E-electricity'!J13-'E-Coal'!J13)*'Energy Use 2020'!$Z75</f>
        <v>240974170662.27075</v>
      </c>
      <c r="K13" s="230">
        <f>('Energy Use'!K69-'E-electricity'!K13-'E-Coal'!K13)*'Energy Use 2020'!$Z75</f>
        <v>248923752742.46637</v>
      </c>
      <c r="L13" s="230">
        <f>('Energy Use'!L69-'E-electricity'!L13-'E-Coal'!L13)*'Energy Use 2020'!$Z75</f>
        <v>256457644349.5047</v>
      </c>
      <c r="M13" s="230">
        <f>('Energy Use'!M69-'E-electricity'!M13-'E-Coal'!M13)*'Energy Use 2020'!$Z75</f>
        <v>263409641094.33786</v>
      </c>
      <c r="N13" s="230">
        <f>('Energy Use'!N69-'E-electricity'!N13-'E-Coal'!N13)*'Energy Use 2020'!$Z75</f>
        <v>269914690025.66397</v>
      </c>
      <c r="O13" s="230">
        <f>('Energy Use'!O69-'E-electricity'!O13-'E-Coal'!O13)*'Energy Use 2020'!$Z75</f>
        <v>275691220849.27106</v>
      </c>
      <c r="P13" s="230">
        <f>('Energy Use'!P69-'E-electricity'!P13-'E-Coal'!P13)*'Energy Use 2020'!$Z75</f>
        <v>280763060710.54095</v>
      </c>
      <c r="Q13" s="230">
        <f>('Energy Use'!Q69-'E-electricity'!Q13-'E-Coal'!Q13)*'Energy Use 2020'!$Z75</f>
        <v>285165296657.6911</v>
      </c>
      <c r="R13" s="230">
        <f>('Energy Use'!R69-'E-electricity'!R13-'E-Coal'!R13)*'Energy Use 2020'!$Z75</f>
        <v>288942952629.95154</v>
      </c>
      <c r="S13" s="230">
        <f>('Energy Use'!S69-'E-electricity'!S13-'E-Coal'!S13)*'Energy Use 2020'!$Z75</f>
        <v>292444921087.16309</v>
      </c>
      <c r="T13" s="230">
        <f>('Energy Use'!T69-'E-electricity'!T13-'E-Coal'!T13)*'Energy Use 2020'!$Z75</f>
        <v>295398962181.31635</v>
      </c>
      <c r="U13" s="230">
        <f>('Energy Use'!U69-'E-electricity'!U13-'E-Coal'!U13)*'Energy Use 2020'!$Z75</f>
        <v>297824294681.91101</v>
      </c>
      <c r="V13" s="230">
        <f>('Energy Use'!V69-'E-electricity'!V13-'E-Coal'!V13)*'Energy Use 2020'!$Z75</f>
        <v>299744293384.97559</v>
      </c>
      <c r="W13" s="230">
        <f>('Energy Use'!W69-'E-electricity'!W13-'E-Coal'!W13)*'Energy Use 2020'!$Z75</f>
        <v>301185971911.69098</v>
      </c>
      <c r="X13" s="230">
        <f>('Energy Use'!X69-'E-electricity'!X13-'E-Coal'!X13)*'Energy Use 2020'!$Z75</f>
        <v>302179460655.27875</v>
      </c>
      <c r="Y13" s="230">
        <f>('Energy Use'!Y69-'E-electricity'!Y13-'E-Coal'!Y13)*'Energy Use 2020'!$Z75</f>
        <v>302757491379.93793</v>
      </c>
      <c r="Z13" s="230">
        <f>('Energy Use'!Z69-'E-electricity'!Z13-'E-Coal'!Z13)*'Energy Use 2020'!$Z75</f>
        <v>302954898631.16998</v>
      </c>
      <c r="AA13" s="230">
        <f>('Energy Use'!AA69-'E-electricity'!AA13-'E-Coal'!AA13)*'Energy Use 2020'!$Z75</f>
        <v>302808146677.88123</v>
      </c>
      <c r="AB13" s="230">
        <f>('Energy Use'!AB69-'E-electricity'!AB13-'E-Coal'!AB13)*'Energy Use 2020'!$Z75</f>
        <v>302354889233.93579</v>
      </c>
      <c r="AC13" s="230">
        <f>('Energy Use'!AC69-'E-electricity'!AC13-'E-Coal'!AC13)*'Energy Use 2020'!$Z75</f>
        <v>301633567753.90082</v>
      </c>
      <c r="AD13" s="230">
        <f>('Energy Use'!AD69-'E-electricity'!AD13-'E-Coal'!AD13)*'Energy Use 2020'!$Z75</f>
        <v>300683052709.90009</v>
      </c>
      <c r="AE13" s="230">
        <f>('Energy Use'!AE69-'E-electricity'!AE13-'E-Coal'!AE13)*'Energy Use 2020'!$Z75</f>
        <v>299542330970.47717</v>
      </c>
      <c r="AF13" s="230">
        <f>('Energy Use'!AF69-'E-electricity'!AF13-'E-Coal'!AF13)*'Energy Use 2020'!$Z75</f>
        <v>298250241246.63373</v>
      </c>
      <c r="AG13" s="230">
        <f>('Energy Use'!AG69-'E-electricity'!AG13-'E-Coal'!AG13)*'Energy Use 2020'!$Z75</f>
        <v>296845258564.93524</v>
      </c>
      <c r="AH13" s="230">
        <f>('Energy Use'!AH69-'E-electricity'!AH13-'E-Coal'!AH13)*'Energy Use 2020'!$Z75</f>
        <v>295365327886.03314</v>
      </c>
      <c r="AI13" s="230">
        <f>('Energy Use'!AI69-'E-electricity'!AI13-'E-Coal'!AI13)*'Energy Use 2020'!$Z75</f>
        <v>293847746315.83899</v>
      </c>
      <c r="AJ13" s="230">
        <f>('Energy Use'!AJ69-'E-electricity'!AJ13-'E-Coal'!AJ13)*'Energy Use 2020'!$Z75</f>
        <v>292329092857.6723</v>
      </c>
      <c r="AK13" s="230">
        <f>('Energy Use'!AK69-'E-electricity'!AK13-'E-Coal'!AK13)*'Energy Use 2020'!$Z75</f>
        <v>290845204324.5426</v>
      </c>
      <c r="AL13" s="230">
        <f>('Energy Use'!AL69-'E-electricity'!AL13-'E-Coal'!AL13)*'Energy Use 2020'!$Z75</f>
        <v>289431195866.15344</v>
      </c>
      <c r="AM13" s="230">
        <f>('Energy Use'!AM69-'E-electricity'!AM13-'E-Coal'!AM13)*'Energy Use 2020'!$Z75</f>
        <v>288121524558.26984</v>
      </c>
      <c r="AN13" s="230">
        <f>('Energy Use'!AN69-'E-electricity'!AN13-'E-Coal'!AN13)*'Energy Use 2020'!$Z75</f>
        <v>286950094645.36615</v>
      </c>
      <c r="AO13" s="230">
        <f>('Energy Use'!AO69-'E-electricity'!AO13-'E-Coal'!AO13)*'Energy Use 2020'!$Z75</f>
        <v>285950403313.77277</v>
      </c>
      <c r="AP13" s="230">
        <f>('Energy Use'!AP69-'E-electricity'!AP13-'E-Coal'!AP13)*'Energy Use 2020'!$Z75</f>
        <v>285155726296.44037</v>
      </c>
      <c r="AQ13" s="230">
        <f>('Energy Use'!AQ69-'E-electricity'!AQ13-'E-Coal'!AQ13)*'Energy Use 2020'!$Z75</f>
        <v>284504318346.09528</v>
      </c>
      <c r="AR13" s="133" t="str">
        <f>VLOOKUP($A13,'Sector Match'!$A$1:$B$43,2,0)</f>
        <v>food beverage and tobacco 10T12</v>
      </c>
    </row>
    <row r="14" spans="1:44" x14ac:dyDescent="0.25">
      <c r="A14" s="74" t="s">
        <v>13</v>
      </c>
      <c r="B14" s="230">
        <f>('Energy Use'!B70-'E-electricity'!B14)*'Energy Use 2019'!$Q76</f>
        <v>2260482465120</v>
      </c>
      <c r="C14" s="230">
        <f>('Energy Use'!C70-'E-electricity'!C14-'E-Coal'!C14)*'Energy Use 2020'!$Z76</f>
        <v>1424940633765</v>
      </c>
      <c r="D14" s="230">
        <f>('Energy Use'!D70-'E-electricity'!D14-'E-Coal'!D14)*'Energy Use 2020'!$Z76</f>
        <v>1470572788559.3423</v>
      </c>
      <c r="E14" s="230">
        <f>('Energy Use'!E70-'E-electricity'!E14-'E-Coal'!E14)*'Energy Use 2020'!$Z76</f>
        <v>1494678857131.6099</v>
      </c>
      <c r="F14" s="230">
        <f>('Energy Use'!F70-'E-electricity'!F14-'E-Coal'!F14)*'Energy Use 2020'!$Z76</f>
        <v>1534620389109.7913</v>
      </c>
      <c r="G14" s="230">
        <f>('Energy Use'!G70-'E-electricity'!G14-'E-Coal'!G14)*'Energy Use 2020'!$Z76</f>
        <v>1547238954222.0977</v>
      </c>
      <c r="H14" s="230">
        <f>('Energy Use'!H70-'E-electricity'!H14-'E-Coal'!H14)*'Energy Use 2020'!$Z76</f>
        <v>1564808957573.5806</v>
      </c>
      <c r="I14" s="230">
        <f>('Energy Use'!I70-'E-electricity'!I14-'E-Coal'!I14)*'Energy Use 2020'!$Z76</f>
        <v>1584790706439.073</v>
      </c>
      <c r="J14" s="230">
        <f>('Energy Use'!J70-'E-electricity'!J14-'E-Coal'!J14)*'Energy Use 2020'!$Z76</f>
        <v>1603161897833.7891</v>
      </c>
      <c r="K14" s="230">
        <f>('Energy Use'!K70-'E-electricity'!K14-'E-Coal'!K14)*'Energy Use 2020'!$Z76</f>
        <v>1617847127650.7168</v>
      </c>
      <c r="L14" s="230">
        <f>('Energy Use'!L70-'E-electricity'!L14-'E-Coal'!L14)*'Energy Use 2020'!$Z76</f>
        <v>1626716880215.6646</v>
      </c>
      <c r="M14" s="230">
        <f>('Energy Use'!M70-'E-electricity'!M14-'E-Coal'!M14)*'Energy Use 2020'!$Z76</f>
        <v>1627648469564.1431</v>
      </c>
      <c r="N14" s="230">
        <f>('Energy Use'!N70-'E-electricity'!N14-'E-Coal'!N14)*'Energy Use 2020'!$Z76</f>
        <v>1620282636236.563</v>
      </c>
      <c r="O14" s="230">
        <f>('Energy Use'!O70-'E-electricity'!O14-'E-Coal'!O14)*'Energy Use 2020'!$Z76</f>
        <v>1605204460002.0039</v>
      </c>
      <c r="P14" s="230">
        <f>('Energy Use'!P70-'E-electricity'!P14-'E-Coal'!P14)*'Energy Use 2020'!$Z76</f>
        <v>1584725393296.7297</v>
      </c>
      <c r="Q14" s="230">
        <f>('Energy Use'!Q70-'E-electricity'!Q14-'E-Coal'!Q14)*'Energy Use 2020'!$Z76</f>
        <v>1561120472593.1638</v>
      </c>
      <c r="R14" s="230">
        <f>('Energy Use'!R70-'E-electricity'!R14-'E-Coal'!R14)*'Energy Use 2020'!$Z76</f>
        <v>1536569566933.5623</v>
      </c>
      <c r="S14" s="230">
        <f>('Energy Use'!S70-'E-electricity'!S14-'E-Coal'!S14)*'Energy Use 2020'!$Z76</f>
        <v>1513694131333.9385</v>
      </c>
      <c r="T14" s="230">
        <f>('Energy Use'!T70-'E-electricity'!T14-'E-Coal'!T14)*'Energy Use 2020'!$Z76</f>
        <v>1491887152002.366</v>
      </c>
      <c r="U14" s="230">
        <f>('Energy Use'!U70-'E-electricity'!U14-'E-Coal'!U14)*'Energy Use 2020'!$Z76</f>
        <v>1471123284941.179</v>
      </c>
      <c r="V14" s="230">
        <f>('Energy Use'!V70-'E-electricity'!V14-'E-Coal'!V14)*'Energy Use 2020'!$Z76</f>
        <v>1451378603208.3955</v>
      </c>
      <c r="W14" s="230">
        <f>('Energy Use'!W70-'E-electricity'!W14-'E-Coal'!W14)*'Energy Use 2020'!$Z76</f>
        <v>1432630576455.6677</v>
      </c>
      <c r="X14" s="230">
        <f>('Energy Use'!X70-'E-electricity'!X14-'E-Coal'!X14)*'Energy Use 2020'!$Z76</f>
        <v>1414858052482.4797</v>
      </c>
      <c r="Y14" s="230">
        <f>('Energy Use'!Y70-'E-electricity'!Y14-'E-Coal'!Y14)*'Energy Use 2020'!$Z76</f>
        <v>1398041240881.1663</v>
      </c>
      <c r="Z14" s="230">
        <f>('Energy Use'!Z70-'E-electricity'!Z14-'E-Coal'!Z14)*'Energy Use 2020'!$Z76</f>
        <v>1382161698850.8188</v>
      </c>
      <c r="AA14" s="230">
        <f>('Energy Use'!AA70-'E-electricity'!AA14-'E-Coal'!AA14)*'Energy Use 2020'!$Z76</f>
        <v>1367202319262.7156</v>
      </c>
      <c r="AB14" s="230">
        <f>('Energy Use'!AB70-'E-electricity'!AB14-'E-Coal'!AB14)*'Energy Use 2020'!$Z76</f>
        <v>1353147321064.9666</v>
      </c>
      <c r="AC14" s="230">
        <f>('Energy Use'!AC70-'E-electricity'!AC14-'E-Coal'!AC14)*'Energy Use 2020'!$Z76</f>
        <v>1339982242120.1938</v>
      </c>
      <c r="AD14" s="230">
        <f>('Energy Use'!AD70-'E-electricity'!AD14-'E-Coal'!AD14)*'Energy Use 2020'!$Z76</f>
        <v>1327693934576.5986</v>
      </c>
      <c r="AE14" s="230">
        <f>('Energy Use'!AE70-'E-electricity'!AE14-'E-Coal'!AE14)*'Energy Use 2020'!$Z76</f>
        <v>1316270562880.792</v>
      </c>
      <c r="AF14" s="230">
        <f>('Energy Use'!AF70-'E-electricity'!AF14-'E-Coal'!AF14)*'Energy Use 2020'!$Z76</f>
        <v>1305701604549.1833</v>
      </c>
      <c r="AG14" s="230">
        <f>('Energy Use'!AG70-'E-electricity'!AG14-'E-Coal'!AG14)*'Energy Use 2020'!$Z76</f>
        <v>1295977853824.3652</v>
      </c>
      <c r="AH14" s="230">
        <f>('Energy Use'!AH70-'E-electricity'!AH14-'E-Coal'!AH14)*'Energy Use 2020'!$Z76</f>
        <v>1287091428353.8811</v>
      </c>
      <c r="AI14" s="230">
        <f>('Energy Use'!AI70-'E-electricity'!AI14-'E-Coal'!AI14)*'Energy Use 2020'!$Z76</f>
        <v>1279035779040.3633</v>
      </c>
      <c r="AJ14" s="230">
        <f>('Energy Use'!AJ70-'E-electricity'!AJ14-'E-Coal'!AJ14)*'Energy Use 2020'!$Z76</f>
        <v>1271805703225.4702</v>
      </c>
      <c r="AK14" s="230">
        <f>('Energy Use'!AK70-'E-electricity'!AK14-'E-Coal'!AK14)*'Energy Use 2020'!$Z76</f>
        <v>1265397361384.3191</v>
      </c>
      <c r="AL14" s="230">
        <f>('Energy Use'!AL70-'E-electricity'!AL14-'E-Coal'!AL14)*'Energy Use 2020'!$Z76</f>
        <v>1259808297523.283</v>
      </c>
      <c r="AM14" s="230">
        <f>('Energy Use'!AM70-'E-electricity'!AM14-'E-Coal'!AM14)*'Energy Use 2020'!$Z76</f>
        <v>1255037463491.4805</v>
      </c>
      <c r="AN14" s="230">
        <f>('Energy Use'!AN70-'E-electricity'!AN14-'E-Coal'!AN14)*'Energy Use 2020'!$Z76</f>
        <v>1251085247435.7046</v>
      </c>
      <c r="AO14" s="230">
        <f>('Energy Use'!AO70-'E-electricity'!AO14-'E-Coal'!AO14)*'Energy Use 2020'!$Z76</f>
        <v>1247953506649.6438</v>
      </c>
      <c r="AP14" s="230">
        <f>('Energy Use'!AP70-'E-electricity'!AP14-'E-Coal'!AP14)*'Energy Use 2020'!$Z76</f>
        <v>1245645605091.7</v>
      </c>
      <c r="AQ14" s="230">
        <f>('Energy Use'!AQ70-'E-electricity'!AQ14-'E-Coal'!AQ14)*'Energy Use 2020'!$Z76</f>
        <v>1243751041361.6458</v>
      </c>
      <c r="AR14" s="133" t="str">
        <f>VLOOKUP($A14,'Sector Match'!$A$1:$B$43,2,0)</f>
        <v>textiles apparel and leather 13T15</v>
      </c>
    </row>
    <row r="15" spans="1:44" x14ac:dyDescent="0.25">
      <c r="A15" s="74" t="s">
        <v>14</v>
      </c>
      <c r="B15" s="230">
        <f>('Energy Use'!B71-'E-electricity'!B15)*'Energy Use 2019'!$Q77</f>
        <v>2046339974415</v>
      </c>
      <c r="C15" s="230">
        <f>('Energy Use'!C71-'E-electricity'!C15-'E-Coal'!C15)*'Energy Use 2020'!$Z77</f>
        <v>895431727575</v>
      </c>
      <c r="D15" s="230">
        <f>('Energy Use'!D71-'E-electricity'!D15-'E-Coal'!D15)*'Energy Use 2020'!$Z77</f>
        <v>954292943795.17773</v>
      </c>
      <c r="E15" s="230">
        <f>('Energy Use'!E71-'E-electricity'!E15-'E-Coal'!E15)*'Energy Use 2020'!$Z77</f>
        <v>1012736355230.808</v>
      </c>
      <c r="F15" s="230">
        <f>('Energy Use'!F71-'E-electricity'!F15-'E-Coal'!F15)*'Energy Use 2020'!$Z77</f>
        <v>1036367901584.0988</v>
      </c>
      <c r="G15" s="230">
        <f>('Energy Use'!G71-'E-electricity'!G15-'E-Coal'!G15)*'Energy Use 2020'!$Z77</f>
        <v>1045939906801.6285</v>
      </c>
      <c r="H15" s="230">
        <f>('Energy Use'!H71-'E-electricity'!H15-'E-Coal'!H15)*'Energy Use 2020'!$Z77</f>
        <v>1059360383692.0095</v>
      </c>
      <c r="I15" s="230">
        <f>('Energy Use'!I71-'E-electricity'!I15-'E-Coal'!I15)*'Energy Use 2020'!$Z77</f>
        <v>1073491976250.3563</v>
      </c>
      <c r="J15" s="230">
        <f>('Energy Use'!J71-'E-electricity'!J15-'E-Coal'!J15)*'Energy Use 2020'!$Z77</f>
        <v>1085943759666.0824</v>
      </c>
      <c r="K15" s="230">
        <f>('Energy Use'!K71-'E-electricity'!K15-'E-Coal'!K15)*'Energy Use 2020'!$Z77</f>
        <v>1095458009298.5725</v>
      </c>
      <c r="L15" s="230">
        <f>('Energy Use'!L71-'E-electricity'!L15-'E-Coal'!L15)*'Energy Use 2020'!$Z77</f>
        <v>1100754369081.0122</v>
      </c>
      <c r="M15" s="230">
        <f>('Energy Use'!M71-'E-electricity'!M15-'E-Coal'!M15)*'Energy Use 2020'!$Z77</f>
        <v>1100570313540.6775</v>
      </c>
      <c r="N15" s="230">
        <f>('Energy Use'!N71-'E-electricity'!N15-'E-Coal'!N15)*'Energy Use 2020'!$Z77</f>
        <v>1095598639383.5176</v>
      </c>
      <c r="O15" s="230">
        <f>('Energy Use'!O71-'E-electricity'!O15-'E-Coal'!O15)*'Energy Use 2020'!$Z77</f>
        <v>1085460802049.8922</v>
      </c>
      <c r="P15" s="230">
        <f>('Energy Use'!P71-'E-electricity'!P15-'E-Coal'!P15)*'Energy Use 2020'!$Z77</f>
        <v>1071695491248.6506</v>
      </c>
      <c r="Q15" s="230">
        <f>('Energy Use'!Q71-'E-electricity'!Q15-'E-Coal'!Q15)*'Energy Use 2020'!$Z77</f>
        <v>1055817576242.4246</v>
      </c>
      <c r="R15" s="230">
        <f>('Energy Use'!R71-'E-electricity'!R15-'E-Coal'!R15)*'Energy Use 2020'!$Z77</f>
        <v>1039279171208.72</v>
      </c>
      <c r="S15" s="230">
        <f>('Energy Use'!S71-'E-electricity'!S15-'E-Coal'!S15)*'Energy Use 2020'!$Z77</f>
        <v>1024599170427.647</v>
      </c>
      <c r="T15" s="230">
        <f>('Energy Use'!T71-'E-electricity'!T15-'E-Coal'!T15)*'Energy Use 2020'!$Z77</f>
        <v>1010583038595.7408</v>
      </c>
      <c r="U15" s="230">
        <f>('Energy Use'!U71-'E-electricity'!U15-'E-Coal'!U15)*'Energy Use 2020'!$Z77</f>
        <v>997213296717.50427</v>
      </c>
      <c r="V15" s="230">
        <f>('Energy Use'!V71-'E-electricity'!V15-'E-Coal'!V15)*'Energy Use 2020'!$Z77</f>
        <v>984473408207.12793</v>
      </c>
      <c r="W15" s="230">
        <f>('Energy Use'!W71-'E-electricity'!W15-'E-Coal'!W15)*'Energy Use 2020'!$Z77</f>
        <v>972347752280.4823</v>
      </c>
      <c r="X15" s="230">
        <f>('Energy Use'!X71-'E-electricity'!X15-'E-Coal'!X15)*'Energy Use 2020'!$Z77</f>
        <v>960821599116.48047</v>
      </c>
      <c r="Y15" s="230">
        <f>('Energy Use'!Y71-'E-electricity'!Y15-'E-Coal'!Y15)*'Energy Use 2020'!$Z77</f>
        <v>949881086753.30859</v>
      </c>
      <c r="Z15" s="230">
        <f>('Energy Use'!Z71-'E-electricity'!Z15-'E-Coal'!Z15)*'Energy Use 2020'!$Z77</f>
        <v>939513199688.87329</v>
      </c>
      <c r="AA15" s="230">
        <f>('Energy Use'!AA71-'E-electricity'!AA15-'E-Coal'!AA15)*'Energy Use 2020'!$Z77</f>
        <v>929705749158.88831</v>
      </c>
      <c r="AB15" s="230">
        <f>('Energy Use'!AB71-'E-electricity'!AB15-'E-Coal'!AB15)*'Energy Use 2020'!$Z77</f>
        <v>920447355069.99695</v>
      </c>
      <c r="AC15" s="230">
        <f>('Energy Use'!AC71-'E-electricity'!AC15-'E-Coal'!AC15)*'Energy Use 2020'!$Z77</f>
        <v>911727429569.41833</v>
      </c>
      <c r="AD15" s="230">
        <f>('Energy Use'!AD71-'E-electricity'!AD15-'E-Coal'!AD15)*'Energy Use 2020'!$Z77</f>
        <v>903536162236.7821</v>
      </c>
      <c r="AE15" s="230">
        <f>('Energy Use'!AE71-'E-electricity'!AE15-'E-Coal'!AE15)*'Energy Use 2020'!$Z77</f>
        <v>895864506888.12268</v>
      </c>
      <c r="AF15" s="230">
        <f>('Energy Use'!AF71-'E-electricity'!AF15-'E-Coal'!AF15)*'Energy Use 2020'!$Z77</f>
        <v>888704169986.28149</v>
      </c>
      <c r="AG15" s="230">
        <f>('Energy Use'!AG71-'E-electricity'!AG15-'E-Coal'!AG15)*'Energy Use 2020'!$Z77</f>
        <v>882047600656.52478</v>
      </c>
      <c r="AH15" s="230">
        <f>('Energy Use'!AH71-'E-electricity'!AH15-'E-Coal'!AH15)*'Energy Use 2020'!$Z77</f>
        <v>875887982310.84985</v>
      </c>
      <c r="AI15" s="230">
        <f>('Energy Use'!AI71-'E-electricity'!AI15-'E-Coal'!AI15)*'Energy Use 2020'!$Z77</f>
        <v>870219225889.13025</v>
      </c>
      <c r="AJ15" s="230">
        <f>('Energy Use'!AJ71-'E-electricity'!AJ15-'E-Coal'!AJ15)*'Energy Use 2020'!$Z77</f>
        <v>865035964730.38513</v>
      </c>
      <c r="AK15" s="230">
        <f>('Energy Use'!AK71-'E-electricity'!AK15-'E-Coal'!AK15)*'Energy Use 2020'!$Z77</f>
        <v>860333551092.53784</v>
      </c>
      <c r="AL15" s="230">
        <f>('Energy Use'!AL71-'E-electricity'!AL15-'E-Coal'!AL15)*'Energy Use 2020'!$Z77</f>
        <v>856108054344.48328</v>
      </c>
      <c r="AM15" s="230">
        <f>('Energy Use'!AM71-'E-electricity'!AM15-'E-Coal'!AM15)*'Energy Use 2020'!$Z77</f>
        <v>852356260859.99463</v>
      </c>
      <c r="AN15" s="230">
        <f>('Energy Use'!AN71-'E-electricity'!AN15-'E-Coal'!AN15)*'Energy Use 2020'!$Z77</f>
        <v>849075675648.89526</v>
      </c>
      <c r="AO15" s="230">
        <f>('Energy Use'!AO71-'E-electricity'!AO15-'E-Coal'!AO15)*'Energy Use 2020'!$Z77</f>
        <v>846264525767.27832</v>
      </c>
      <c r="AP15" s="230">
        <f>('Energy Use'!AP71-'E-electricity'!AP15-'E-Coal'!AP15)*'Energy Use 2020'!$Z77</f>
        <v>843921765555.14819</v>
      </c>
      <c r="AQ15" s="230">
        <f>('Energy Use'!AQ71-'E-electricity'!AQ15-'E-Coal'!AQ15)*'Energy Use 2020'!$Z77</f>
        <v>841765932810.71741</v>
      </c>
      <c r="AR15" s="133" t="str">
        <f>VLOOKUP($A15,'Sector Match'!$A$1:$B$43,2,0)</f>
        <v>textiles apparel and leather 13T15</v>
      </c>
    </row>
    <row r="16" spans="1:44" x14ac:dyDescent="0.25">
      <c r="A16" s="74" t="s">
        <v>15</v>
      </c>
      <c r="B16" s="230">
        <f>('Energy Use'!B72-'E-electricity'!B16)*'Energy Use 2019'!$Q78</f>
        <v>830819529705</v>
      </c>
      <c r="C16" s="230">
        <f>('Energy Use'!C72-'E-electricity'!C16-'E-Coal'!C16)*'Energy Use 2020'!$Z78</f>
        <v>434285082329.99982</v>
      </c>
      <c r="D16" s="230">
        <f>('Energy Use'!D72-'E-electricity'!D16-'E-Coal'!D16)*'Energy Use 2020'!$Z78</f>
        <v>442688840599.84375</v>
      </c>
      <c r="E16" s="230">
        <f>('Energy Use'!E72-'E-electricity'!E16-'E-Coal'!E16)*'Energy Use 2020'!$Z78</f>
        <v>501549867016.87317</v>
      </c>
      <c r="F16" s="230">
        <f>('Energy Use'!F72-'E-electricity'!F16-'E-Coal'!F16)*'Energy Use 2020'!$Z78</f>
        <v>506780152218.53979</v>
      </c>
      <c r="G16" s="230">
        <f>('Energy Use'!G72-'E-electricity'!G16-'E-Coal'!G16)*'Energy Use 2020'!$Z78</f>
        <v>502074730950.19086</v>
      </c>
      <c r="H16" s="230">
        <f>('Energy Use'!H72-'E-electricity'!H16-'E-Coal'!H16)*'Energy Use 2020'!$Z78</f>
        <v>498504949017.03729</v>
      </c>
      <c r="I16" s="230">
        <f>('Energy Use'!I72-'E-electricity'!I16-'E-Coal'!I16)*'Energy Use 2020'!$Z78</f>
        <v>497457123326.16736</v>
      </c>
      <c r="J16" s="230">
        <f>('Energy Use'!J72-'E-electricity'!J16-'E-Coal'!J16)*'Energy Use 2020'!$Z78</f>
        <v>498504284593.99054</v>
      </c>
      <c r="K16" s="230">
        <f>('Energy Use'!K72-'E-electricity'!K16-'E-Coal'!K16)*'Energy Use 2020'!$Z78</f>
        <v>500597375673.38953</v>
      </c>
      <c r="L16" s="230">
        <f>('Energy Use'!L72-'E-electricity'!L16-'E-Coal'!L16)*'Energy Use 2020'!$Z78</f>
        <v>502682810666.77368</v>
      </c>
      <c r="M16" s="230">
        <f>('Energy Use'!M72-'E-electricity'!M16-'E-Coal'!M16)*'Energy Use 2020'!$Z78</f>
        <v>503691526978.40521</v>
      </c>
      <c r="N16" s="230">
        <f>('Energy Use'!N72-'E-electricity'!N16-'E-Coal'!N16)*'Energy Use 2020'!$Z78</f>
        <v>503913312979.84222</v>
      </c>
      <c r="O16" s="230">
        <f>('Energy Use'!O72-'E-electricity'!O16-'E-Coal'!O16)*'Energy Use 2020'!$Z78</f>
        <v>502144414679.15253</v>
      </c>
      <c r="P16" s="230">
        <f>('Energy Use'!P72-'E-electricity'!P16-'E-Coal'!P16)*'Energy Use 2020'!$Z78</f>
        <v>498547387087.81604</v>
      </c>
      <c r="Q16" s="230">
        <f>('Energy Use'!Q72-'E-electricity'!Q16-'E-Coal'!Q16)*'Energy Use 2020'!$Z78</f>
        <v>493301731758.05688</v>
      </c>
      <c r="R16" s="230">
        <f>('Energy Use'!R72-'E-electricity'!R16-'E-Coal'!R16)*'Energy Use 2020'!$Z78</f>
        <v>486598319121.26575</v>
      </c>
      <c r="S16" s="230">
        <f>('Energy Use'!S72-'E-electricity'!S16-'E-Coal'!S16)*'Energy Use 2020'!$Z78</f>
        <v>479751321085.33374</v>
      </c>
      <c r="T16" s="230">
        <f>('Energy Use'!T72-'E-electricity'!T16-'E-Coal'!T16)*'Energy Use 2020'!$Z78</f>
        <v>471798534329.78064</v>
      </c>
      <c r="U16" s="230">
        <f>('Energy Use'!U72-'E-electricity'!U16-'E-Coal'!U16)*'Energy Use 2020'!$Z78</f>
        <v>462915563251.46881</v>
      </c>
      <c r="V16" s="230">
        <f>('Energy Use'!V72-'E-electricity'!V16-'E-Coal'!V16)*'Energy Use 2020'!$Z78</f>
        <v>453274947602.83502</v>
      </c>
      <c r="W16" s="230">
        <f>('Energy Use'!W72-'E-electricity'!W16-'E-Coal'!W16)*'Energy Use 2020'!$Z78</f>
        <v>443043473344.16467</v>
      </c>
      <c r="X16" s="230">
        <f>('Energy Use'!X72-'E-electricity'!X16-'E-Coal'!X16)*'Energy Use 2020'!$Z78</f>
        <v>432380017608.85437</v>
      </c>
      <c r="Y16" s="230">
        <f>('Energy Use'!Y72-'E-electricity'!Y16-'E-Coal'!Y16)*'Energy Use 2020'!$Z78</f>
        <v>421433915935.1488</v>
      </c>
      <c r="Z16" s="230">
        <f>('Energy Use'!Z72-'E-electricity'!Z16-'E-Coal'!Z16)*'Energy Use 2020'!$Z78</f>
        <v>410343823778.47015</v>
      </c>
      <c r="AA16" s="230">
        <f>('Energy Use'!AA72-'E-electricity'!AA16-'E-Coal'!AA16)*'Energy Use 2020'!$Z78</f>
        <v>399237032440.68665</v>
      </c>
      <c r="AB16" s="230">
        <f>('Energy Use'!AB72-'E-electricity'!AB16-'E-Coal'!AB16)*'Energy Use 2020'!$Z78</f>
        <v>388229191701.6535</v>
      </c>
      <c r="AC16" s="230">
        <f>('Energy Use'!AC72-'E-electricity'!AC16-'E-Coal'!AC16)*'Energy Use 2020'!$Z78</f>
        <v>377424387217.55658</v>
      </c>
      <c r="AD16" s="230">
        <f>('Energy Use'!AD72-'E-electricity'!AD16-'E-Coal'!AD16)*'Energy Use 2020'!$Z78</f>
        <v>366915519663.76062</v>
      </c>
      <c r="AE16" s="230">
        <f>('Energy Use'!AE72-'E-electricity'!AE16-'E-Coal'!AE16)*'Energy Use 2020'!$Z78</f>
        <v>356784934104.93341</v>
      </c>
      <c r="AF16" s="230">
        <f>('Energy Use'!AF72-'E-electricity'!AF16-'E-Coal'!AF16)*'Energy Use 2020'!$Z78</f>
        <v>347105251629.58606</v>
      </c>
      <c r="AG16" s="230">
        <f>('Energy Use'!AG72-'E-electricity'!AG16-'E-Coal'!AG16)*'Energy Use 2020'!$Z78</f>
        <v>337940360381.27118</v>
      </c>
      <c r="AH16" s="230">
        <f>('Energy Use'!AH72-'E-electricity'!AH16-'E-Coal'!AH16)*'Energy Use 2020'!$Z78</f>
        <v>329346529305.72241</v>
      </c>
      <c r="AI16" s="230">
        <f>('Energy Use'!AI72-'E-electricity'!AI16-'E-Coal'!AI16)*'Energy Use 2020'!$Z78</f>
        <v>321373614839.24091</v>
      </c>
      <c r="AJ16" s="230">
        <f>('Energy Use'!AJ72-'E-electricity'!AJ16-'E-Coal'!AJ16)*'Energy Use 2020'!$Z78</f>
        <v>314066338101.74481</v>
      </c>
      <c r="AK16" s="230">
        <f>('Energy Use'!AK72-'E-electricity'!AK16-'E-Coal'!AK16)*'Energy Use 2020'!$Z78</f>
        <v>307465617730.92126</v>
      </c>
      <c r="AL16" s="230">
        <f>('Energy Use'!AL72-'E-electricity'!AL16-'E-Coal'!AL16)*'Energy Use 2020'!$Z78</f>
        <v>301609951195.65875</v>
      </c>
      <c r="AM16" s="230">
        <f>('Energy Use'!AM72-'E-electricity'!AM16-'E-Coal'!AM16)*'Energy Use 2020'!$Z78</f>
        <v>296536845241.21417</v>
      </c>
      <c r="AN16" s="230">
        <f>('Energy Use'!AN72-'E-electricity'!AN16-'E-Coal'!AN16)*'Energy Use 2020'!$Z78</f>
        <v>292284304118.70392</v>
      </c>
      <c r="AO16" s="230">
        <f>('Energy Use'!AO72-'E-electricity'!AO16-'E-Coal'!AO16)*'Energy Use 2020'!$Z78</f>
        <v>288892392601.79382</v>
      </c>
      <c r="AP16" s="230">
        <f>('Energy Use'!AP72-'E-electricity'!AP16-'E-Coal'!AP16)*'Energy Use 2020'!$Z78</f>
        <v>286404899754.22302</v>
      </c>
      <c r="AQ16" s="230">
        <f>('Energy Use'!AQ72-'E-electricity'!AQ16-'E-Coal'!AQ16)*'Energy Use 2020'!$Z78</f>
        <v>284776023777.83655</v>
      </c>
      <c r="AR16" s="133" t="str">
        <f>VLOOKUP($A16,'Sector Match'!$A$1:$B$43,2,0)</f>
        <v>textiles apparel and leather 13T15</v>
      </c>
    </row>
    <row r="17" spans="1:44" x14ac:dyDescent="0.25">
      <c r="A17" s="74" t="s">
        <v>16</v>
      </c>
      <c r="B17" s="230">
        <f>('Energy Use'!B73-'E-electricity'!B17)*'Energy Use 2019'!$Q79</f>
        <v>1706028694920</v>
      </c>
      <c r="C17" s="230">
        <f>('Energy Use'!C73-'E-electricity'!C17-'E-Coal'!C17)*'Energy Use 2020'!$Z79</f>
        <v>1269910248420</v>
      </c>
      <c r="D17" s="230">
        <f>('Energy Use'!D73-'E-electricity'!D17-'E-Coal'!D17)*'Energy Use 2020'!$Z79</f>
        <v>1362647660542.186</v>
      </c>
      <c r="E17" s="230">
        <f>('Energy Use'!E73-'E-electricity'!E17-'E-Coal'!E17)*'Energy Use 2020'!$Z79</f>
        <v>1485145547309.8633</v>
      </c>
      <c r="F17" s="230">
        <f>('Energy Use'!F73-'E-electricity'!F17-'E-Coal'!F17)*'Energy Use 2020'!$Z79</f>
        <v>1517424681521.7957</v>
      </c>
      <c r="G17" s="230">
        <f>('Energy Use'!G73-'E-electricity'!G17-'E-Coal'!G17)*'Energy Use 2020'!$Z79</f>
        <v>1529891432627.2268</v>
      </c>
      <c r="H17" s="230">
        <f>('Energy Use'!H73-'E-electricity'!H17-'E-Coal'!H17)*'Energy Use 2020'!$Z79</f>
        <v>1550302065687.2661</v>
      </c>
      <c r="I17" s="230">
        <f>('Energy Use'!I73-'E-electricity'!I17-'E-Coal'!I17)*'Energy Use 2020'!$Z79</f>
        <v>1575958794809.3352</v>
      </c>
      <c r="J17" s="230">
        <f>('Energy Use'!J73-'E-electricity'!J17-'E-Coal'!J17)*'Energy Use 2020'!$Z79</f>
        <v>1604103596461.8894</v>
      </c>
      <c r="K17" s="230">
        <f>('Energy Use'!K73-'E-electricity'!K17-'E-Coal'!K17)*'Energy Use 2020'!$Z79</f>
        <v>1632719785438.4819</v>
      </c>
      <c r="L17" s="230">
        <f>('Energy Use'!L73-'E-electricity'!L17-'E-Coal'!L17)*'Energy Use 2020'!$Z79</f>
        <v>1659645193103.6604</v>
      </c>
      <c r="M17" s="230">
        <f>('Energy Use'!M73-'E-electricity'!M17-'E-Coal'!M17)*'Energy Use 2020'!$Z79</f>
        <v>1682580556546.3083</v>
      </c>
      <c r="N17" s="230">
        <f>('Energy Use'!N73-'E-electricity'!N17-'E-Coal'!N17)*'Energy Use 2020'!$Z79</f>
        <v>1702223394674.8013</v>
      </c>
      <c r="O17" s="230">
        <f>('Energy Use'!O73-'E-electricity'!O17-'E-Coal'!O17)*'Energy Use 2020'!$Z79</f>
        <v>1715812299595.5054</v>
      </c>
      <c r="P17" s="230">
        <f>('Energy Use'!P73-'E-electricity'!P17-'E-Coal'!P17)*'Energy Use 2020'!$Z79</f>
        <v>1723662766561.5178</v>
      </c>
      <c r="Q17" s="230">
        <f>('Energy Use'!Q73-'E-electricity'!Q17-'E-Coal'!Q17)*'Energy Use 2020'!$Z79</f>
        <v>1726159388907.9768</v>
      </c>
      <c r="R17" s="230">
        <f>('Energy Use'!R73-'E-electricity'!R17-'E-Coal'!R17)*'Energy Use 2020'!$Z79</f>
        <v>1723742256414.1155</v>
      </c>
      <c r="S17" s="230">
        <f>('Energy Use'!S73-'E-electricity'!S17-'E-Coal'!S17)*'Energy Use 2020'!$Z79</f>
        <v>1719568147026.4309</v>
      </c>
      <c r="T17" s="230">
        <f>('Energy Use'!T73-'E-electricity'!T17-'E-Coal'!T17)*'Energy Use 2020'!$Z79</f>
        <v>1711346503813.509</v>
      </c>
      <c r="U17" s="230">
        <f>('Energy Use'!U73-'E-electricity'!U17-'E-Coal'!U17)*'Energy Use 2020'!$Z79</f>
        <v>1699478480746.8845</v>
      </c>
      <c r="V17" s="230">
        <f>('Energy Use'!V73-'E-electricity'!V17-'E-Coal'!V17)*'Energy Use 2020'!$Z79</f>
        <v>1684380504595.5439</v>
      </c>
      <c r="W17" s="230">
        <f>('Energy Use'!W73-'E-electricity'!W17-'E-Coal'!W17)*'Energy Use 2020'!$Z79</f>
        <v>1666476607554.4705</v>
      </c>
      <c r="X17" s="230">
        <f>('Energy Use'!X73-'E-electricity'!X17-'E-Coal'!X17)*'Energy Use 2020'!$Z79</f>
        <v>1646191585794.2266</v>
      </c>
      <c r="Y17" s="230">
        <f>('Energy Use'!Y73-'E-electricity'!Y17-'E-Coal'!Y17)*'Energy Use 2020'!$Z79</f>
        <v>1623945065825.0859</v>
      </c>
      <c r="Z17" s="230">
        <f>('Energy Use'!Z73-'E-electricity'!Z17-'E-Coal'!Z17)*'Energy Use 2020'!$Z79</f>
        <v>1600146521829.5718</v>
      </c>
      <c r="AA17" s="230">
        <f>('Energy Use'!AA73-'E-electricity'!AA17-'E-Coal'!AA17)*'Energy Use 2020'!$Z79</f>
        <v>1575191253386.2598</v>
      </c>
      <c r="AB17" s="230">
        <f>('Energy Use'!AB73-'E-electricity'!AB17-'E-Coal'!AB17)*'Energy Use 2020'!$Z79</f>
        <v>1549457304895.9153</v>
      </c>
      <c r="AC17" s="230">
        <f>('Energy Use'!AC73-'E-electricity'!AC17-'E-Coal'!AC17)*'Energy Use 2020'!$Z79</f>
        <v>1523303285772.3992</v>
      </c>
      <c r="AD17" s="230">
        <f>('Energy Use'!AD73-'E-electricity'!AD17-'E-Coal'!AD17)*'Energy Use 2020'!$Z79</f>
        <v>1497067034016.3811</v>
      </c>
      <c r="AE17" s="230">
        <f>('Energy Use'!AE73-'E-electricity'!AE17-'E-Coal'!AE17)*'Energy Use 2020'!$Z79</f>
        <v>1471065054857.4607</v>
      </c>
      <c r="AF17" s="230">
        <f>('Energy Use'!AF73-'E-electricity'!AF17-'E-Coal'!AF17)*'Energy Use 2020'!$Z79</f>
        <v>1445592660269.4355</v>
      </c>
      <c r="AG17" s="230">
        <f>('Energy Use'!AG73-'E-electricity'!AG17-'E-Coal'!AG17)*'Energy Use 2020'!$Z79</f>
        <v>1420924733775.4216</v>
      </c>
      <c r="AH17" s="230">
        <f>('Energy Use'!AH73-'E-electricity'!AH17-'E-Coal'!AH17)*'Energy Use 2020'!$Z79</f>
        <v>1397317047457.4956</v>
      </c>
      <c r="AI17" s="230">
        <f>('Energy Use'!AI73-'E-electricity'!AI17-'E-Coal'!AI17)*'Energy Use 2020'!$Z79</f>
        <v>1375008063870.5571</v>
      </c>
      <c r="AJ17" s="230">
        <f>('Energy Use'!AJ73-'E-electricity'!AJ17-'E-Coal'!AJ17)*'Energy Use 2020'!$Z79</f>
        <v>1354221164076.3132</v>
      </c>
      <c r="AK17" s="230">
        <f>('Energy Use'!AK73-'E-electricity'!AK17-'E-Coal'!AK17)*'Energy Use 2020'!$Z79</f>
        <v>1335167253783.1262</v>
      </c>
      <c r="AL17" s="230">
        <f>('Energy Use'!AL73-'E-electricity'!AL17-'E-Coal'!AL17)*'Energy Use 2020'!$Z79</f>
        <v>1318047712225.1313</v>
      </c>
      <c r="AM17" s="230">
        <f>('Energy Use'!AM73-'E-electricity'!AM17-'E-Coal'!AM17)*'Energy Use 2020'!$Z79</f>
        <v>1303057662685.6636</v>
      </c>
      <c r="AN17" s="230">
        <f>('Energy Use'!AN73-'E-electricity'!AN17-'E-Coal'!AN17)*'Energy Use 2020'!$Z79</f>
        <v>1290389559348.9514</v>
      </c>
      <c r="AO17" s="230">
        <f>('Energy Use'!AO73-'E-electricity'!AO17-'E-Coal'!AO17)*'Energy Use 2020'!$Z79</f>
        <v>1280237102485.5527</v>
      </c>
      <c r="AP17" s="230">
        <f>('Energy Use'!AP73-'E-electricity'!AP17-'E-Coal'!AP17)*'Energy Use 2020'!$Z79</f>
        <v>1272799513043.4785</v>
      </c>
      <c r="AQ17" s="230">
        <f>('Energy Use'!AQ73-'E-electricity'!AQ17-'E-Coal'!AQ17)*'Energy Use 2020'!$Z79</f>
        <v>1267858181037.5491</v>
      </c>
      <c r="AR17" s="133" t="str">
        <f>VLOOKUP($A17,'Sector Match'!$A$1:$B$43,2,0)</f>
        <v>wood products 16</v>
      </c>
    </row>
    <row r="18" spans="1:44" x14ac:dyDescent="0.25">
      <c r="A18" s="74" t="s">
        <v>17</v>
      </c>
      <c r="B18" s="230">
        <f>('Energy Use'!B74-'E-electricity'!B18)*'Energy Use 2019'!$Q80</f>
        <v>1100685179880</v>
      </c>
      <c r="C18" s="230">
        <f>('Energy Use'!C74-'E-electricity'!C18-'E-Coal'!C18)*'Energy Use 2020'!$Z80</f>
        <v>710845289549.99939</v>
      </c>
      <c r="D18" s="230">
        <f>('Energy Use'!D74-'E-electricity'!D18-'E-Coal'!D18)*'Energy Use 2020'!$Z80</f>
        <v>667352007710.52783</v>
      </c>
      <c r="E18" s="230">
        <f>('Energy Use'!E74-'E-electricity'!E18-'E-Coal'!E18)*'Energy Use 2020'!$Z80</f>
        <v>782729867807.43457</v>
      </c>
      <c r="F18" s="230">
        <f>('Energy Use'!F74-'E-electricity'!F18-'E-Coal'!F18)*'Energy Use 2020'!$Z80</f>
        <v>784786507905.48645</v>
      </c>
      <c r="G18" s="230">
        <f>('Energy Use'!G74-'E-electricity'!G18-'E-Coal'!G18)*'Energy Use 2020'!$Z80</f>
        <v>783655072867.67151</v>
      </c>
      <c r="H18" s="230">
        <f>('Energy Use'!H74-'E-electricity'!H18-'E-Coal'!H18)*'Energy Use 2020'!$Z80</f>
        <v>786403989085.97485</v>
      </c>
      <c r="I18" s="230">
        <f>('Energy Use'!I74-'E-electricity'!I18-'E-Coal'!I18)*'Energy Use 2020'!$Z80</f>
        <v>790973042801.14746</v>
      </c>
      <c r="J18" s="230">
        <f>('Energy Use'!J74-'E-electricity'!J18-'E-Coal'!J18)*'Energy Use 2020'!$Z80</f>
        <v>796644594336.625</v>
      </c>
      <c r="K18" s="230">
        <f>('Energy Use'!K74-'E-electricity'!K18-'E-Coal'!K18)*'Energy Use 2020'!$Z80</f>
        <v>802334833216.80176</v>
      </c>
      <c r="L18" s="230">
        <f>('Energy Use'!L74-'E-electricity'!L18-'E-Coal'!L18)*'Energy Use 2020'!$Z80</f>
        <v>806929911639.38879</v>
      </c>
      <c r="M18" s="230">
        <f>('Energy Use'!M74-'E-electricity'!M18-'E-Coal'!M18)*'Energy Use 2020'!$Z80</f>
        <v>809293442520.10852</v>
      </c>
      <c r="N18" s="230">
        <f>('Energy Use'!N74-'E-electricity'!N18-'E-Coal'!N18)*'Energy Use 2020'!$Z80</f>
        <v>812225366464.76013</v>
      </c>
      <c r="O18" s="230">
        <f>('Energy Use'!O74-'E-electricity'!O18-'E-Coal'!O18)*'Energy Use 2020'!$Z80</f>
        <v>812090317795.4989</v>
      </c>
      <c r="P18" s="230">
        <f>('Energy Use'!P74-'E-electricity'!P18-'E-Coal'!P18)*'Energy Use 2020'!$Z80</f>
        <v>809106339178.01306</v>
      </c>
      <c r="Q18" s="230">
        <f>('Energy Use'!Q74-'E-electricity'!Q18-'E-Coal'!Q18)*'Energy Use 2020'!$Z80</f>
        <v>803519748579.44214</v>
      </c>
      <c r="R18" s="230">
        <f>('Energy Use'!R74-'E-electricity'!R18-'E-Coal'!R18)*'Energy Use 2020'!$Z80</f>
        <v>795597372127.50635</v>
      </c>
      <c r="S18" s="230">
        <f>('Energy Use'!S74-'E-electricity'!S18-'E-Coal'!S18)*'Energy Use 2020'!$Z80</f>
        <v>789504366616.0343</v>
      </c>
      <c r="T18" s="230">
        <f>('Energy Use'!T74-'E-electricity'!T18-'E-Coal'!T18)*'Energy Use 2020'!$Z80</f>
        <v>781563734234.89917</v>
      </c>
      <c r="U18" s="230">
        <f>('Energy Use'!U74-'E-electricity'!U18-'E-Coal'!U18)*'Energy Use 2020'!$Z80</f>
        <v>771990922315.96997</v>
      </c>
      <c r="V18" s="230">
        <f>('Energy Use'!V74-'E-electricity'!V18-'E-Coal'!V18)*'Energy Use 2020'!$Z80</f>
        <v>761004420252.07947</v>
      </c>
      <c r="W18" s="230">
        <f>('Energy Use'!W74-'E-electricity'!W18-'E-Coal'!W18)*'Energy Use 2020'!$Z80</f>
        <v>748822027785.67688</v>
      </c>
      <c r="X18" s="230">
        <f>('Energy Use'!X74-'E-electricity'!X18-'E-Coal'!X18)*'Energy Use 2020'!$Z80</f>
        <v>735657622418.92236</v>
      </c>
      <c r="Y18" s="230">
        <f>('Energy Use'!Y74-'E-electricity'!Y18-'E-Coal'!Y18)*'Energy Use 2020'!$Z80</f>
        <v>721718448782.06458</v>
      </c>
      <c r="Z18" s="230">
        <f>('Energy Use'!Z74-'E-electricity'!Z18-'E-Coal'!Z18)*'Energy Use 2020'!$Z80</f>
        <v>707202933241.53528</v>
      </c>
      <c r="AA18" s="230">
        <f>('Energy Use'!AA74-'E-electricity'!AA18-'E-Coal'!AA18)*'Energy Use 2020'!$Z80</f>
        <v>692299010702.68066</v>
      </c>
      <c r="AB18" s="230">
        <f>('Energy Use'!AB74-'E-electricity'!AB18-'E-Coal'!AB18)*'Energy Use 2020'!$Z80</f>
        <v>677182937611.1842</v>
      </c>
      <c r="AC18" s="230">
        <f>('Energy Use'!AC74-'E-electricity'!AC18-'E-Coal'!AC18)*'Energy Use 2020'!$Z80</f>
        <v>662018555543.16833</v>
      </c>
      <c r="AD18" s="230">
        <f>('Energy Use'!AD74-'E-electricity'!AD18-'E-Coal'!AD18)*'Energy Use 2020'!$Z80</f>
        <v>646956963312.22534</v>
      </c>
      <c r="AE18" s="230">
        <f>('Energy Use'!AE74-'E-electricity'!AE18-'E-Coal'!AE18)*'Energy Use 2020'!$Z80</f>
        <v>632136551924.27991</v>
      </c>
      <c r="AF18" s="230">
        <f>('Energy Use'!AF74-'E-electricity'!AF18-'E-Coal'!AF18)*'Energy Use 2020'!$Z80</f>
        <v>617683355624.74414</v>
      </c>
      <c r="AG18" s="230">
        <f>('Energy Use'!AG74-'E-electricity'!AG18-'E-Coal'!AG18)*'Energy Use 2020'!$Z80</f>
        <v>603711673322.42871</v>
      </c>
      <c r="AH18" s="230">
        <f>('Energy Use'!AH74-'E-electricity'!AH18-'E-Coal'!AH18)*'Energy Use 2020'!$Z80</f>
        <v>590324917454.70471</v>
      </c>
      <c r="AI18" s="230">
        <f>('Energy Use'!AI74-'E-electricity'!AI18-'E-Coal'!AI18)*'Energy Use 2020'!$Z80</f>
        <v>577616651512.81946</v>
      </c>
      <c r="AJ18" s="230">
        <f>('Energy Use'!AJ74-'E-electricity'!AJ18-'E-Coal'!AJ18)*'Energy Use 2020'!$Z80</f>
        <v>565671782648.46973</v>
      </c>
      <c r="AK18" s="230">
        <f>('Energy Use'!AK74-'E-electricity'!AK18-'E-Coal'!AK18)*'Energy Use 2020'!$Z80</f>
        <v>554567881756.94861</v>
      </c>
      <c r="AL18" s="230">
        <f>('Energy Use'!AL74-'E-electricity'!AL18-'E-Coal'!AL18)*'Energy Use 2020'!$Z80</f>
        <v>544376609962.64594</v>
      </c>
      <c r="AM18" s="230">
        <f>('Energy Use'!AM74-'E-electricity'!AM18-'E-Coal'!AM18)*'Energy Use 2020'!$Z80</f>
        <v>535165237368.02594</v>
      </c>
      <c r="AN18" s="230">
        <f>('Energy Use'!AN74-'E-electricity'!AN18-'E-Coal'!AN18)*'Energy Use 2020'!$Z80</f>
        <v>526998247184.05096</v>
      </c>
      <c r="AO18" s="230">
        <f>('Energy Use'!AO74-'E-electricity'!AO18-'E-Coal'!AO18)*'Energy Use 2020'!$Z80</f>
        <v>519939025924.57172</v>
      </c>
      <c r="AP18" s="230">
        <f>('Energy Use'!AP74-'E-electricity'!AP18-'E-Coal'!AP18)*'Energy Use 2020'!$Z80</f>
        <v>514051648277.58319</v>
      </c>
      <c r="AQ18" s="230">
        <f>('Energy Use'!AQ74-'E-electricity'!AQ18-'E-Coal'!AQ18)*'Energy Use 2020'!$Z80</f>
        <v>509232689297.12329</v>
      </c>
      <c r="AR18" s="133" t="str">
        <f>VLOOKUP($A18,'Sector Match'!$A$1:$B$43,2,0)</f>
        <v>wood products 16</v>
      </c>
    </row>
    <row r="19" spans="1:44" x14ac:dyDescent="0.25">
      <c r="A19" s="74" t="s">
        <v>18</v>
      </c>
      <c r="B19" s="230">
        <f>('Energy Use'!B75-'E-electricity'!B19)*'Energy Use 2019'!$Q81</f>
        <v>4709495879055</v>
      </c>
      <c r="C19" s="230">
        <f>('Energy Use'!C75-'E-electricity'!C19-'E-Coal'!C19)*'Energy Use 2020'!$Z81</f>
        <v>2902715489520</v>
      </c>
      <c r="D19" s="230">
        <f>('Energy Use'!D75-'E-electricity'!D19-'E-Coal'!D19)*'Energy Use 2020'!$Z81</f>
        <v>3042604004778.3662</v>
      </c>
      <c r="E19" s="230">
        <f>('Energy Use'!E75-'E-electricity'!E19-'E-Coal'!E19)*'Energy Use 2020'!$Z81</f>
        <v>3353039156748.9971</v>
      </c>
      <c r="F19" s="230">
        <f>('Energy Use'!F75-'E-electricity'!F19-'E-Coal'!F19)*'Energy Use 2020'!$Z81</f>
        <v>3662146612720.6304</v>
      </c>
      <c r="G19" s="230">
        <f>('Energy Use'!G75-'E-electricity'!G19-'E-Coal'!G19)*'Energy Use 2020'!$Z81</f>
        <v>3852681370656.7183</v>
      </c>
      <c r="H19" s="230">
        <f>('Energy Use'!H75-'E-electricity'!H19-'E-Coal'!H19)*'Energy Use 2020'!$Z81</f>
        <v>4040406355820.8599</v>
      </c>
      <c r="I19" s="230">
        <f>('Energy Use'!I75-'E-electricity'!I19-'E-Coal'!I19)*'Energy Use 2020'!$Z81</f>
        <v>4137170107627.0239</v>
      </c>
      <c r="J19" s="230">
        <f>('Energy Use'!J75-'E-electricity'!J19-'E-Coal'!J19)*'Energy Use 2020'!$Z81</f>
        <v>4233721854966.4438</v>
      </c>
      <c r="K19" s="230">
        <f>('Energy Use'!K75-'E-electricity'!K19-'E-Coal'!K19)*'Energy Use 2020'!$Z81</f>
        <v>4330061256692.5356</v>
      </c>
      <c r="L19" s="230">
        <f>('Energy Use'!L75-'E-electricity'!L19-'E-Coal'!L19)*'Energy Use 2020'!$Z81</f>
        <v>4426187972234.1641</v>
      </c>
      <c r="M19" s="230">
        <f>('Energy Use'!M75-'E-electricity'!M19-'E-Coal'!M19)*'Energy Use 2020'!$Z81</f>
        <v>4522101661595.6426</v>
      </c>
      <c r="N19" s="230">
        <f>('Energy Use'!N75-'E-electricity'!N19-'E-Coal'!N19)*'Energy Use 2020'!$Z81</f>
        <v>4569016105162.124</v>
      </c>
      <c r="O19" s="230">
        <f>('Energy Use'!O75-'E-electricity'!O19-'E-Coal'!O19)*'Energy Use 2020'!$Z81</f>
        <v>4615854718796.1729</v>
      </c>
      <c r="P19" s="230">
        <f>('Energy Use'!P75-'E-electricity'!P19-'E-Coal'!P19)*'Energy Use 2020'!$Z81</f>
        <v>4662617419301.0625</v>
      </c>
      <c r="Q19" s="230">
        <f>('Energy Use'!Q75-'E-electricity'!Q19-'E-Coal'!Q19)*'Energy Use 2020'!$Z81</f>
        <v>4709304123573.9053</v>
      </c>
      <c r="R19" s="230">
        <f>('Energy Use'!R75-'E-electricity'!R19-'E-Coal'!R19)*'Energy Use 2020'!$Z81</f>
        <v>4755914748605.6514</v>
      </c>
      <c r="S19" s="230">
        <f>('Energy Use'!S75-'E-electricity'!S19-'E-Coal'!S19)*'Energy Use 2020'!$Z81</f>
        <v>4778304408014.1973</v>
      </c>
      <c r="T19" s="230">
        <f>('Energy Use'!T75-'E-electricity'!T19-'E-Coal'!T19)*'Energy Use 2020'!$Z81</f>
        <v>4800666413329.4492</v>
      </c>
      <c r="U19" s="230">
        <f>('Energy Use'!U75-'E-electricity'!U19-'E-Coal'!U19)*'Energy Use 2020'!$Z81</f>
        <v>4823000764695.5605</v>
      </c>
      <c r="V19" s="230">
        <f>('Energy Use'!V75-'E-electricity'!V19-'E-Coal'!V19)*'Energy Use 2020'!$Z81</f>
        <v>4845307462257.957</v>
      </c>
      <c r="W19" s="230">
        <f>('Energy Use'!W75-'E-electricity'!W19-'E-Coal'!W19)*'Energy Use 2020'!$Z81</f>
        <v>4867586506163.3418</v>
      </c>
      <c r="X19" s="230">
        <f>('Energy Use'!X75-'E-electricity'!X19-'E-Coal'!X19)*'Energy Use 2020'!$Z81</f>
        <v>4839941591492.7588</v>
      </c>
      <c r="Y19" s="230">
        <f>('Energy Use'!Y75-'E-electricity'!Y19-'E-Coal'!Y19)*'Energy Use 2020'!$Z81</f>
        <v>4812324341543.5498</v>
      </c>
      <c r="Z19" s="230">
        <f>('Energy Use'!Z75-'E-electricity'!Z19-'E-Coal'!Z19)*'Energy Use 2020'!$Z81</f>
        <v>4784734756289.5391</v>
      </c>
      <c r="AA19" s="230">
        <f>('Energy Use'!AA75-'E-electricity'!AA19-'E-Coal'!AA19)*'Energy Use 2020'!$Z81</f>
        <v>4757172835703.2705</v>
      </c>
      <c r="AB19" s="230">
        <f>('Energy Use'!AB75-'E-electricity'!AB19-'E-Coal'!AB19)*'Energy Use 2020'!$Z81</f>
        <v>4729638579756.0186</v>
      </c>
      <c r="AC19" s="230">
        <f>('Energy Use'!AC75-'E-electricity'!AC19-'E-Coal'!AC19)*'Energy Use 2020'!$Z81</f>
        <v>4667301381096.1631</v>
      </c>
      <c r="AD19" s="230">
        <f>('Energy Use'!AD75-'E-electricity'!AD19-'E-Coal'!AD19)*'Energy Use 2020'!$Z81</f>
        <v>4605030569249.6045</v>
      </c>
      <c r="AE19" s="230">
        <f>('Energy Use'!AE75-'E-electricity'!AE19-'E-Coal'!AE19)*'Energy Use 2020'!$Z81</f>
        <v>4542826144053.3965</v>
      </c>
      <c r="AF19" s="230">
        <f>('Energy Use'!AF75-'E-electricity'!AF19-'E-Coal'!AF19)*'Energy Use 2020'!$Z81</f>
        <v>4480688105341.5332</v>
      </c>
      <c r="AG19" s="230">
        <f>('Energy Use'!AG75-'E-electricity'!AG19-'E-Coal'!AG19)*'Energy Use 2020'!$Z81</f>
        <v>4418616452944.9482</v>
      </c>
      <c r="AH19" s="230">
        <f>('Energy Use'!AH75-'E-electricity'!AH19-'E-Coal'!AH19)*'Energy Use 2020'!$Z81</f>
        <v>4351649214952.6826</v>
      </c>
      <c r="AI19" s="230">
        <f>('Energy Use'!AI75-'E-electricity'!AI19-'E-Coal'!AI19)*'Energy Use 2020'!$Z81</f>
        <v>4284753894612.9458</v>
      </c>
      <c r="AJ19" s="230">
        <f>('Energy Use'!AJ75-'E-electricity'!AJ19-'E-Coal'!AJ19)*'Energy Use 2020'!$Z81</f>
        <v>4217930491727.9067</v>
      </c>
      <c r="AK19" s="230">
        <f>('Energy Use'!AK75-'E-electricity'!AK19-'E-Coal'!AK19)*'Energy Use 2020'!$Z81</f>
        <v>4151179006096.4141</v>
      </c>
      <c r="AL19" s="230">
        <f>('Energy Use'!AL75-'E-electricity'!AL19-'E-Coal'!AL19)*'Energy Use 2020'!$Z81</f>
        <v>4084499437514.0005</v>
      </c>
      <c r="AM19" s="230">
        <f>('Energy Use'!AM75-'E-electricity'!AM19-'E-Coal'!AM19)*'Energy Use 2020'!$Z81</f>
        <v>4007995500586.2534</v>
      </c>
      <c r="AN19" s="230">
        <f>('Energy Use'!AN75-'E-electricity'!AN19-'E-Coal'!AN19)*'Energy Use 2020'!$Z81</f>
        <v>3931574543524.7412</v>
      </c>
      <c r="AO19" s="230">
        <f>('Energy Use'!AO75-'E-electricity'!AO19-'E-Coal'!AO19)*'Energy Use 2020'!$Z81</f>
        <v>3855236566073.9673</v>
      </c>
      <c r="AP19" s="230">
        <f>('Energy Use'!AP75-'E-electricity'!AP19-'E-Coal'!AP19)*'Energy Use 2020'!$Z81</f>
        <v>3778981567974.6123</v>
      </c>
      <c r="AQ19" s="230">
        <f>('Energy Use'!AQ75-'E-electricity'!AQ19-'E-Coal'!AQ19)*'Energy Use 2020'!$Z81</f>
        <v>3701573218563.2031</v>
      </c>
      <c r="AR19" s="133" t="str">
        <f>VLOOKUP($A19,'Sector Match'!$A$1:$B$43,2,0)</f>
        <v>pulp paper and printing 17T18</v>
      </c>
    </row>
    <row r="20" spans="1:44" x14ac:dyDescent="0.25">
      <c r="A20" s="74" t="s">
        <v>19</v>
      </c>
      <c r="B20" s="230">
        <f>('Energy Use'!B76-'E-electricity'!B20)*'Energy Use 2019'!$Q82</f>
        <v>1576276512525</v>
      </c>
      <c r="C20" s="230">
        <f>('Energy Use'!C76-'E-electricity'!C20-'E-Coal'!C20)*'Energy Use 2020'!$Z82</f>
        <v>1179269834985.0002</v>
      </c>
      <c r="D20" s="230">
        <f>('Energy Use'!D76-'E-electricity'!D20-'E-Coal'!D20)*'Energy Use 2020'!$Z82</f>
        <v>1306617683085.6628</v>
      </c>
      <c r="E20" s="230">
        <f>('Energy Use'!E76-'E-electricity'!E20-'E-Coal'!E20)*'Energy Use 2020'!$Z82</f>
        <v>1397545452794.4375</v>
      </c>
      <c r="F20" s="230">
        <f>('Energy Use'!F76-'E-electricity'!F20-'E-Coal'!F20)*'Energy Use 2020'!$Z82</f>
        <v>1439317059082.9387</v>
      </c>
      <c r="G20" s="230">
        <f>('Energy Use'!G76-'E-electricity'!G20-'E-Coal'!G20)*'Energy Use 2020'!$Z82</f>
        <v>1470608596994.989</v>
      </c>
      <c r="H20" s="230">
        <f>('Energy Use'!H76-'E-electricity'!H20-'E-Coal'!H20)*'Energy Use 2020'!$Z82</f>
        <v>1513588697961.5535</v>
      </c>
      <c r="I20" s="230">
        <f>('Energy Use'!I76-'E-electricity'!I20-'E-Coal'!I20)*'Energy Use 2020'!$Z82</f>
        <v>1560534662068.4099</v>
      </c>
      <c r="J20" s="230">
        <f>('Energy Use'!J76-'E-electricity'!J20-'E-Coal'!J20)*'Energy Use 2020'!$Z82</f>
        <v>1607400425448.1086</v>
      </c>
      <c r="K20" s="230">
        <f>('Energy Use'!K76-'E-electricity'!K20-'E-Coal'!K20)*'Energy Use 2020'!$Z82</f>
        <v>1652961829715.3167</v>
      </c>
      <c r="L20" s="230">
        <f>('Energy Use'!L76-'E-electricity'!L20-'E-Coal'!L20)*'Energy Use 2020'!$Z82</f>
        <v>1695870273714.6704</v>
      </c>
      <c r="M20" s="230">
        <f>('Energy Use'!M76-'E-electricity'!M20-'E-Coal'!M20)*'Energy Use 2020'!$Z82</f>
        <v>1734668359403.0474</v>
      </c>
      <c r="N20" s="230">
        <f>('Energy Use'!N76-'E-electricity'!N20-'E-Coal'!N20)*'Energy Use 2020'!$Z82</f>
        <v>1769897641604.8628</v>
      </c>
      <c r="O20" s="230">
        <f>('Energy Use'!O76-'E-electricity'!O20-'E-Coal'!O20)*'Energy Use 2020'!$Z82</f>
        <v>1799662434997.7805</v>
      </c>
      <c r="P20" s="230">
        <f>('Energy Use'!P76-'E-electricity'!P20-'E-Coal'!P20)*'Energy Use 2020'!$Z82</f>
        <v>1824134854179.7166</v>
      </c>
      <c r="Q20" s="230">
        <f>('Energy Use'!Q76-'E-electricity'!Q20-'E-Coal'!Q20)*'Energy Use 2020'!$Z82</f>
        <v>1843561381957.9683</v>
      </c>
      <c r="R20" s="230">
        <f>('Energy Use'!R76-'E-electricity'!R20-'E-Coal'!R20)*'Energy Use 2020'!$Z82</f>
        <v>1858252880558.1821</v>
      </c>
      <c r="S20" s="230">
        <f>('Energy Use'!S76-'E-electricity'!S20-'E-Coal'!S20)*'Energy Use 2020'!$Z82</f>
        <v>1870476413223.7415</v>
      </c>
      <c r="T20" s="230">
        <f>('Energy Use'!T76-'E-electricity'!T20-'E-Coal'!T20)*'Energy Use 2020'!$Z82</f>
        <v>1878581676636.6143</v>
      </c>
      <c r="U20" s="230">
        <f>('Energy Use'!U76-'E-electricity'!U20-'E-Coal'!U20)*'Energy Use 2020'!$Z82</f>
        <v>1882819893080.9331</v>
      </c>
      <c r="V20" s="230">
        <f>('Energy Use'!V76-'E-electricity'!V20-'E-Coal'!V20)*'Energy Use 2020'!$Z82</f>
        <v>1883470188928.1736</v>
      </c>
      <c r="W20" s="230">
        <f>('Energy Use'!W76-'E-electricity'!W20-'E-Coal'!W20)*'Energy Use 2020'!$Z82</f>
        <v>1880833819256.2141</v>
      </c>
      <c r="X20" s="230">
        <f>('Energy Use'!X76-'E-electricity'!X20-'E-Coal'!X20)*'Energy Use 2020'!$Z82</f>
        <v>1875228641753.9988</v>
      </c>
      <c r="Y20" s="230">
        <f>('Energy Use'!Y76-'E-electricity'!Y20-'E-Coal'!Y20)*'Energy Use 2020'!$Z82</f>
        <v>1866983947675.3967</v>
      </c>
      <c r="Z20" s="230">
        <f>('Energy Use'!Z76-'E-electricity'!Z20-'E-Coal'!Z20)*'Energy Use 2020'!$Z82</f>
        <v>1856435735105.0854</v>
      </c>
      <c r="AA20" s="230">
        <f>('Energy Use'!AA76-'E-electricity'!AA20-'E-Coal'!AA20)*'Energy Use 2020'!$Z82</f>
        <v>1843922487984.4678</v>
      </c>
      <c r="AB20" s="230">
        <f>('Energy Use'!AB76-'E-electricity'!AB20-'E-Coal'!AB20)*'Energy Use 2020'!$Z82</f>
        <v>1829781503958.7444</v>
      </c>
      <c r="AC20" s="230">
        <f>('Energy Use'!AC76-'E-electricity'!AC20-'E-Coal'!AC20)*'Energy Use 2020'!$Z82</f>
        <v>1814345795713.5767</v>
      </c>
      <c r="AD20" s="230">
        <f>('Energy Use'!AD76-'E-electricity'!AD20-'E-Coal'!AD20)*'Energy Use 2020'!$Z82</f>
        <v>1797941574468.3726</v>
      </c>
      <c r="AE20" s="230">
        <f>('Energy Use'!AE76-'E-electricity'!AE20-'E-Coal'!AE20)*'Energy Use 2020'!$Z82</f>
        <v>1780886310925.5571</v>
      </c>
      <c r="AF20" s="230">
        <f>('Energy Use'!AF76-'E-electricity'!AF20-'E-Coal'!AF20)*'Energy Use 2020'!$Z82</f>
        <v>1763487358348.9639</v>
      </c>
      <c r="AG20" s="230">
        <f>('Energy Use'!AG76-'E-electricity'!AG20-'E-Coal'!AG20)*'Energy Use 2020'!$Z82</f>
        <v>1746041114556.4133</v>
      </c>
      <c r="AH20" s="230">
        <f>('Energy Use'!AH76-'E-electricity'!AH20-'E-Coal'!AH20)*'Energy Use 2020'!$Z82</f>
        <v>1728832694372.4807</v>
      </c>
      <c r="AI20" s="230">
        <f>('Energy Use'!AI76-'E-electricity'!AI20-'E-Coal'!AI20)*'Energy Use 2020'!$Z82</f>
        <v>1712136081346.6797</v>
      </c>
      <c r="AJ20" s="230">
        <f>('Energy Use'!AJ76-'E-electricity'!AJ20-'E-Coal'!AJ20)*'Energy Use 2020'!$Z82</f>
        <v>1696214727113.1577</v>
      </c>
      <c r="AK20" s="230">
        <f>('Energy Use'!AK76-'E-electricity'!AK20-'E-Coal'!AK20)*'Energy Use 2020'!$Z82</f>
        <v>1681322568448.0115</v>
      </c>
      <c r="AL20" s="230">
        <f>('Energy Use'!AL76-'E-electricity'!AL20-'E-Coal'!AL20)*'Energy Use 2020'!$Z82</f>
        <v>1667705435673.3164</v>
      </c>
      <c r="AM20" s="230">
        <f>('Energy Use'!AM76-'E-electricity'!AM20-'E-Coal'!AM20)*'Energy Use 2020'!$Z82</f>
        <v>1655602831389.3372</v>
      </c>
      <c r="AN20" s="230">
        <f>('Energy Use'!AN76-'E-electricity'!AN20-'E-Coal'!AN20)*'Energy Use 2020'!$Z82</f>
        <v>1645250065453.2334</v>
      </c>
      <c r="AO20" s="230">
        <f>('Energy Use'!AO76-'E-electricity'!AO20-'E-Coal'!AO20)*'Energy Use 2020'!$Z82</f>
        <v>1636880740582.1809</v>
      </c>
      <c r="AP20" s="230">
        <f>('Energy Use'!AP76-'E-electricity'!AP20-'E-Coal'!AP20)*'Energy Use 2020'!$Z82</f>
        <v>1630729592924.7568</v>
      </c>
      <c r="AQ20" s="230">
        <f>('Energy Use'!AQ76-'E-electricity'!AQ20-'E-Coal'!AQ20)*'Energy Use 2020'!$Z82</f>
        <v>1626492452827.1831</v>
      </c>
      <c r="AR20" s="133" t="str">
        <f>VLOOKUP($A20,'Sector Match'!$A$1:$B$43,2,0)</f>
        <v>pulp paper and printing 17T18</v>
      </c>
    </row>
    <row r="21" spans="1:44" x14ac:dyDescent="0.25">
      <c r="A21" s="74" t="s">
        <v>20</v>
      </c>
      <c r="B21" s="230">
        <f>('Energy Use'!B77-'E-electricity'!B21)*'Energy Use 2019'!$Q83</f>
        <v>1372050855285</v>
      </c>
      <c r="C21" s="230">
        <f>('Energy Use'!C77-'E-electricity'!C21-'E-Coal'!C21)*'Energy Use 2020'!$Z83</f>
        <v>768762930375</v>
      </c>
      <c r="D21" s="230">
        <f>('Energy Use'!D77-'E-electricity'!D21-'E-Coal'!D21)*'Energy Use 2020'!$Z83</f>
        <v>899496782385.64441</v>
      </c>
      <c r="E21" s="230">
        <f>('Energy Use'!E77-'E-electricity'!E21-'E-Coal'!E21)*'Energy Use 2020'!$Z83</f>
        <v>910360843901.92175</v>
      </c>
      <c r="F21" s="230">
        <f>('Energy Use'!F77-'E-electricity'!F21-'E-Coal'!F21)*'Energy Use 2020'!$Z83</f>
        <v>939032664982.44043</v>
      </c>
      <c r="G21" s="230">
        <f>('Energy Use'!G77-'E-electricity'!G21-'E-Coal'!G21)*'Energy Use 2020'!$Z83</f>
        <v>957775255023.51733</v>
      </c>
      <c r="H21" s="230">
        <f>('Energy Use'!H77-'E-electricity'!H21-'E-Coal'!H21)*'Energy Use 2020'!$Z83</f>
        <v>983838362852.59778</v>
      </c>
      <c r="I21" s="230">
        <f>('Energy Use'!I77-'E-electricity'!I21-'E-Coal'!I21)*'Energy Use 2020'!$Z83</f>
        <v>1013489402069.2163</v>
      </c>
      <c r="J21" s="230">
        <f>('Energy Use'!J77-'E-electricity'!J21-'E-Coal'!J21)*'Energy Use 2020'!$Z83</f>
        <v>1043723825614.903</v>
      </c>
      <c r="K21" s="230">
        <f>('Energy Use'!K77-'E-electricity'!K21-'E-Coal'!K21)*'Energy Use 2020'!$Z83</f>
        <v>1073637093691.6293</v>
      </c>
      <c r="L21" s="230">
        <f>('Energy Use'!L77-'E-electricity'!L21-'E-Coal'!L21)*'Energy Use 2020'!$Z83</f>
        <v>1102223180141.0449</v>
      </c>
      <c r="M21" s="230">
        <f>('Energy Use'!M77-'E-electricity'!M21-'E-Coal'!M21)*'Energy Use 2020'!$Z83</f>
        <v>1128382369983.7781</v>
      </c>
      <c r="N21" s="230">
        <f>('Energy Use'!N77-'E-electricity'!N21-'E-Coal'!N21)*'Energy Use 2020'!$Z83</f>
        <v>1151784686345.8411</v>
      </c>
      <c r="O21" s="230">
        <f>('Energy Use'!O77-'E-electricity'!O21-'E-Coal'!O21)*'Energy Use 2020'!$Z83</f>
        <v>1171700796971.0688</v>
      </c>
      <c r="P21" s="230">
        <f>('Energy Use'!P77-'E-electricity'!P21-'E-Coal'!P21)*'Energy Use 2020'!$Z83</f>
        <v>1188264426518.4351</v>
      </c>
      <c r="Q21" s="230">
        <f>('Energy Use'!Q77-'E-electricity'!Q21-'E-Coal'!Q21)*'Energy Use 2020'!$Z83</f>
        <v>1201658157199.1814</v>
      </c>
      <c r="R21" s="230">
        <f>('Energy Use'!R77-'E-electricity'!R21-'E-Coal'!R21)*'Energy Use 2020'!$Z83</f>
        <v>1212106507207.6035</v>
      </c>
      <c r="S21" s="230">
        <f>('Energy Use'!S77-'E-electricity'!S21-'E-Coal'!S21)*'Energy Use 2020'!$Z83</f>
        <v>1220547671138.2942</v>
      </c>
      <c r="T21" s="230">
        <f>('Energy Use'!T77-'E-electricity'!T21-'E-Coal'!T21)*'Energy Use 2020'!$Z83</f>
        <v>1226445915871.8916</v>
      </c>
      <c r="U21" s="230">
        <f>('Energy Use'!U77-'E-electricity'!U21-'E-Coal'!U21)*'Energy Use 2020'!$Z83</f>
        <v>1229953017858.9783</v>
      </c>
      <c r="V21" s="230">
        <f>('Energy Use'!V77-'E-electricity'!V21-'E-Coal'!V21)*'Energy Use 2020'!$Z83</f>
        <v>1231237642243.9451</v>
      </c>
      <c r="W21" s="230">
        <f>('Energy Use'!W77-'E-electricity'!W21-'E-Coal'!W21)*'Energy Use 2020'!$Z83</f>
        <v>1230481993151.1909</v>
      </c>
      <c r="X21" s="230">
        <f>('Energy Use'!X77-'E-electricity'!X21-'E-Coal'!X21)*'Energy Use 2020'!$Z83</f>
        <v>1227878603133.9709</v>
      </c>
      <c r="Y21" s="230">
        <f>('Energy Use'!Y77-'E-electricity'!Y21-'E-Coal'!Y21)*'Energy Use 2020'!$Z83</f>
        <v>1223627322886.5996</v>
      </c>
      <c r="Z21" s="230">
        <f>('Energy Use'!Z77-'E-electricity'!Z21-'E-Coal'!Z21)*'Energy Use 2020'!$Z83</f>
        <v>1217932560031.603</v>
      </c>
      <c r="AA21" s="230">
        <f>('Energy Use'!AA77-'E-electricity'!AA21-'E-Coal'!AA21)*'Energy Use 2020'!$Z83</f>
        <v>1211000803849.333</v>
      </c>
      <c r="AB21" s="230">
        <f>('Energy Use'!AB77-'E-electricity'!AB21-'E-Coal'!AB21)*'Energy Use 2020'!$Z83</f>
        <v>1203038461615.812</v>
      </c>
      <c r="AC21" s="230">
        <f>('Energy Use'!AC77-'E-electricity'!AC21-'E-Coal'!AC21)*'Energy Use 2020'!$Z83</f>
        <v>1194250022062.4951</v>
      </c>
      <c r="AD21" s="230">
        <f>('Energy Use'!AD77-'E-electricity'!AD21-'E-Coal'!AD21)*'Energy Use 2020'!$Z83</f>
        <v>1184836552588.7263</v>
      </c>
      <c r="AE21" s="230">
        <f>('Energy Use'!AE77-'E-electricity'!AE21-'E-Coal'!AE21)*'Energy Use 2020'!$Z83</f>
        <v>1174994529382.7581</v>
      </c>
      <c r="AF21" s="230">
        <f>('Energy Use'!AF77-'E-electricity'!AF21-'E-Coal'!AF21)*'Energy Use 2020'!$Z83</f>
        <v>1164914993609.2512</v>
      </c>
      <c r="AG21" s="230">
        <f>('Energy Use'!AG77-'E-electricity'!AG21-'E-Coal'!AG21)*'Energy Use 2020'!$Z83</f>
        <v>1154783022309.5415</v>
      </c>
      <c r="AH21" s="230">
        <f>('Energy Use'!AH77-'E-electricity'!AH21-'E-Coal'!AH21)*'Energy Use 2020'!$Z83</f>
        <v>1144777499599.8384</v>
      </c>
      <c r="AI21" s="230">
        <f>('Energy Use'!AI77-'E-electricity'!AI21-'E-Coal'!AI21)*'Energy Use 2020'!$Z83</f>
        <v>1135071172072.354</v>
      </c>
      <c r="AJ21" s="230">
        <f>('Energy Use'!AJ77-'E-electricity'!AJ21-'E-Coal'!AJ21)*'Energy Use 2020'!$Z83</f>
        <v>1125830971915.2937</v>
      </c>
      <c r="AK21" s="230">
        <f>('Energy Use'!AK77-'E-electricity'!AK21-'E-Coal'!AK21)*'Energy Use 2020'!$Z83</f>
        <v>1117218592070.5742</v>
      </c>
      <c r="AL21" s="230">
        <f>('Energy Use'!AL77-'E-electricity'!AL21-'E-Coal'!AL21)*'Energy Use 2020'!$Z83</f>
        <v>1109391299645.6987</v>
      </c>
      <c r="AM21" s="230">
        <f>('Energy Use'!AM77-'E-electricity'!AM21-'E-Coal'!AM21)*'Energy Use 2020'!$Z83</f>
        <v>1102502976702.3</v>
      </c>
      <c r="AN21" s="230">
        <f>('Energy Use'!AN77-'E-electricity'!AN21-'E-Coal'!AN21)*'Energy Use 2020'!$Z83</f>
        <v>1096705381391.9899</v>
      </c>
      <c r="AO21" s="230">
        <f>('Energy Use'!AO77-'E-electricity'!AO21-'E-Coal'!AO21)*'Energy Use 2020'!$Z83</f>
        <v>1092149627161.9243</v>
      </c>
      <c r="AP21" s="230">
        <f>('Energy Use'!AP77-'E-electricity'!AP21-'E-Coal'!AP21)*'Energy Use 2020'!$Z83</f>
        <v>1088987883404.0702</v>
      </c>
      <c r="AQ21" s="230">
        <f>('Energy Use'!AQ77-'E-electricity'!AQ21-'E-Coal'!AQ21)*'Energy Use 2020'!$Z83</f>
        <v>1087011766702.8513</v>
      </c>
      <c r="AR21" s="133" t="str">
        <f>VLOOKUP($A21,'Sector Match'!$A$1:$B$43,2,0)</f>
        <v>pulp paper and printing 17T18</v>
      </c>
    </row>
    <row r="22" spans="1:44" x14ac:dyDescent="0.25">
      <c r="A22" s="74" t="s">
        <v>21</v>
      </c>
      <c r="B22" s="230">
        <f>('Energy Use'!B78-'E-electricity'!B22)*'Energy Use 2019'!$Q84</f>
        <v>34014638902789.461</v>
      </c>
      <c r="C22" s="230">
        <f>('Energy Use'!C78-'E-electricity'!C22-'E-Coal'!C22)*'Energy Use 2020'!$Z84</f>
        <v>21760764126572.617</v>
      </c>
      <c r="D22" s="230">
        <f>('Energy Use'!D78-'E-electricity'!D22-'E-Coal'!D22)*'Energy Use 2020'!$Z84</f>
        <v>22775712656599.84</v>
      </c>
      <c r="E22" s="230">
        <f>('Energy Use'!E78-'E-electricity'!E22-'E-Coal'!E22)*'Energy Use 2020'!$Z84</f>
        <v>24376620790705.07</v>
      </c>
      <c r="F22" s="230">
        <f>('Energy Use'!F78-'E-electricity'!F22-'E-Coal'!F22)*'Energy Use 2020'!$Z84</f>
        <v>26574638545081.395</v>
      </c>
      <c r="G22" s="230">
        <f>('Energy Use'!G78-'E-electricity'!G22-'E-Coal'!G22)*'Energy Use 2020'!$Z84</f>
        <v>27978159199194.57</v>
      </c>
      <c r="H22" s="230">
        <f>('Energy Use'!H78-'E-electricity'!H22-'E-Coal'!H22)*'Energy Use 2020'!$Z84</f>
        <v>29373157602356.035</v>
      </c>
      <c r="I22" s="230">
        <f>('Energy Use'!I78-'E-electricity'!I22-'E-Coal'!I22)*'Energy Use 2020'!$Z84</f>
        <v>30012619649753.285</v>
      </c>
      <c r="J22" s="230">
        <f>('Energy Use'!J78-'E-electricity'!J22-'E-Coal'!J22)*'Energy Use 2020'!$Z84</f>
        <v>30651504051966.422</v>
      </c>
      <c r="K22" s="230">
        <f>('Energy Use'!K78-'E-electricity'!K22-'E-Coal'!K22)*'Energy Use 2020'!$Z84</f>
        <v>31289810766776.141</v>
      </c>
      <c r="L22" s="230">
        <f>('Energy Use'!L78-'E-electricity'!L22-'E-Coal'!L22)*'Energy Use 2020'!$Z84</f>
        <v>31927539752039.215</v>
      </c>
      <c r="M22" s="230">
        <f>('Energy Use'!M78-'E-electricity'!M22-'E-Coal'!M22)*'Energy Use 2020'!$Z84</f>
        <v>32564690965688.453</v>
      </c>
      <c r="N22" s="230">
        <f>('Energy Use'!N78-'E-electricity'!N22-'E-Coal'!N22)*'Energy Use 2020'!$Z84</f>
        <v>32601371889077.637</v>
      </c>
      <c r="O22" s="230">
        <f>('Energy Use'!O78-'E-electricity'!O22-'E-Coal'!O22)*'Energy Use 2020'!$Z84</f>
        <v>32638024385138.82</v>
      </c>
      <c r="P22" s="230">
        <f>('Energy Use'!P78-'E-electricity'!P22-'E-Coal'!P22)*'Energy Use 2020'!$Z84</f>
        <v>32674648452694.766</v>
      </c>
      <c r="Q22" s="230">
        <f>('Energy Use'!Q78-'E-electricity'!Q22-'E-Coal'!Q22)*'Energy Use 2020'!$Z84</f>
        <v>32711244090570.023</v>
      </c>
      <c r="R22" s="230">
        <f>('Energy Use'!R78-'E-electricity'!R22-'E-Coal'!R22)*'Energy Use 2020'!$Z84</f>
        <v>32747811297590.922</v>
      </c>
      <c r="S22" s="230">
        <f>('Energy Use'!S78-'E-electricity'!S22-'E-Coal'!S22)*'Energy Use 2020'!$Z84</f>
        <v>32371193243175.281</v>
      </c>
      <c r="T22" s="230">
        <f>('Energy Use'!T78-'E-electricity'!T22-'E-Coal'!T22)*'Energy Use 2020'!$Z84</f>
        <v>31994690464554.98</v>
      </c>
      <c r="U22" s="230">
        <f>('Energy Use'!U78-'E-electricity'!U22-'E-Coal'!U22)*'Energy Use 2020'!$Z84</f>
        <v>31618302956176.781</v>
      </c>
      <c r="V22" s="230">
        <f>('Energy Use'!V78-'E-electricity'!V22-'E-Coal'!V22)*'Energy Use 2020'!$Z84</f>
        <v>31242030712487.063</v>
      </c>
      <c r="W22" s="230">
        <f>('Energy Use'!W78-'E-electricity'!W22-'E-Coal'!W22)*'Energy Use 2020'!$Z84</f>
        <v>30865873727931.816</v>
      </c>
      <c r="X22" s="230">
        <f>('Energy Use'!X78-'E-electricity'!X22-'E-Coal'!X22)*'Energy Use 2020'!$Z84</f>
        <v>30164978440476.191</v>
      </c>
      <c r="Y22" s="230">
        <f>('Energy Use'!Y78-'E-electricity'!Y22-'E-Coal'!Y22)*'Energy Use 2020'!$Z84</f>
        <v>29464299109080.785</v>
      </c>
      <c r="Z22" s="230">
        <f>('Energy Use'!Z78-'E-electricity'!Z22-'E-Coal'!Z22)*'Energy Use 2020'!$Z84</f>
        <v>28763835723322.609</v>
      </c>
      <c r="AA22" s="230">
        <f>('Energy Use'!AA78-'E-electricity'!AA22-'E-Coal'!AA22)*'Energy Use 2020'!$Z84</f>
        <v>28063588272777.969</v>
      </c>
      <c r="AB22" s="230">
        <f>('Energy Use'!AB78-'E-electricity'!AB22-'E-Coal'!AB22)*'Energy Use 2020'!$Z84</f>
        <v>27363556747022.391</v>
      </c>
      <c r="AC22" s="230">
        <f>('Energy Use'!AC78-'E-electricity'!AC22-'E-Coal'!AC22)*'Energy Use 2020'!$Z84</f>
        <v>26663741135630.762</v>
      </c>
      <c r="AD22" s="230">
        <f>('Energy Use'!AD78-'E-electricity'!AD22-'E-Coal'!AD22)*'Energy Use 2020'!$Z84</f>
        <v>25964141428177.191</v>
      </c>
      <c r="AE22" s="230">
        <f>('Energy Use'!AE78-'E-electricity'!AE22-'E-Coal'!AE22)*'Energy Use 2020'!$Z84</f>
        <v>25264757614235.078</v>
      </c>
      <c r="AF22" s="230">
        <f>('Energy Use'!AF78-'E-electricity'!AF22-'E-Coal'!AF22)*'Energy Use 2020'!$Z84</f>
        <v>24565589683377.105</v>
      </c>
      <c r="AG22" s="230">
        <f>('Energy Use'!AG78-'E-electricity'!AG22-'E-Coal'!AG22)*'Energy Use 2020'!$Z84</f>
        <v>23866637625175.211</v>
      </c>
      <c r="AH22" s="230">
        <f>('Energy Use'!AH78-'E-electricity'!AH22-'E-Coal'!AH22)*'Energy Use 2020'!$Z84</f>
        <v>23260571136093.934</v>
      </c>
      <c r="AI22" s="230">
        <f>('Energy Use'!AI78-'E-electricity'!AI22-'E-Coal'!AI22)*'Energy Use 2020'!$Z84</f>
        <v>22654691734902.75</v>
      </c>
      <c r="AJ22" s="230">
        <f>('Energy Use'!AJ78-'E-electricity'!AJ22-'E-Coal'!AJ22)*'Energy Use 2020'!$Z84</f>
        <v>22048999412562.949</v>
      </c>
      <c r="AK22" s="230">
        <f>('Energy Use'!AK78-'E-electricity'!AK22-'E-Coal'!AK22)*'Energy Use 2020'!$Z84</f>
        <v>21443494160035.191</v>
      </c>
      <c r="AL22" s="230">
        <f>('Energy Use'!AL78-'E-electricity'!AL22-'E-Coal'!AL22)*'Energy Use 2020'!$Z84</f>
        <v>20838175968279.512</v>
      </c>
      <c r="AM22" s="230">
        <f>('Energy Use'!AM78-'E-electricity'!AM22-'E-Coal'!AM22)*'Energy Use 2020'!$Z84</f>
        <v>20202809699585.395</v>
      </c>
      <c r="AN22" s="230">
        <f>('Energy Use'!AN78-'E-electricity'!AN22-'E-Coal'!AN22)*'Energy Use 2020'!$Z84</f>
        <v>19567639864087.375</v>
      </c>
      <c r="AO22" s="230">
        <f>('Energy Use'!AO78-'E-electricity'!AO22-'E-Coal'!AO22)*'Energy Use 2020'!$Z84</f>
        <v>18932666452289.137</v>
      </c>
      <c r="AP22" s="230">
        <f>('Energy Use'!AP78-'E-electricity'!AP22-'E-Coal'!AP22)*'Energy Use 2020'!$Z84</f>
        <v>18297889454693.703</v>
      </c>
      <c r="AQ22" s="230">
        <f>('Energy Use'!AQ78-'E-electricity'!AQ22-'E-Coal'!AQ22)*'Energy Use 2020'!$Z84</f>
        <v>17657163189705.109</v>
      </c>
      <c r="AR22" s="133" t="str">
        <f>VLOOKUP($A22,'Sector Match'!$A$1:$B$43,2,0)</f>
        <v>refined petroleum and coke 19</v>
      </c>
    </row>
    <row r="23" spans="1:44" x14ac:dyDescent="0.25">
      <c r="A23" s="74" t="s">
        <v>1</v>
      </c>
      <c r="B23" s="230">
        <f>('Energy Use'!B79-'E-electricity'!B23)*'Energy Use 2019'!$Q85</f>
        <v>123832042904994.41</v>
      </c>
      <c r="C23" s="230">
        <f>('Energy Use'!C79-'E-electricity'!C23-'E-Coal'!C23)*'Energy Use 2020'!$Z85</f>
        <v>108986731712326</v>
      </c>
      <c r="D23" s="230">
        <f>('Energy Use'!D79-'E-electricity'!D23-'E-Coal'!D23)*'Energy Use 2020'!$Z85</f>
        <v>119088349572395.05</v>
      </c>
      <c r="E23" s="230">
        <f>('Energy Use'!E79-'E-electricity'!E23-'E-Coal'!E23)*'Energy Use 2020'!$Z85</f>
        <v>132549629770676.23</v>
      </c>
      <c r="F23" s="230">
        <f>('Energy Use'!F79-'E-electricity'!F23-'E-Coal'!F23)*'Energy Use 2020'!$Z85</f>
        <v>147919554642412.69</v>
      </c>
      <c r="G23" s="230">
        <f>('Energy Use'!G79-'E-electricity'!G23-'E-Coal'!G23)*'Energy Use 2020'!$Z85</f>
        <v>157788564955083.34</v>
      </c>
      <c r="H23" s="230">
        <f>('Energy Use'!H79-'E-electricity'!H23-'E-Coal'!H23)*'Energy Use 2020'!$Z85</f>
        <v>167496347895495.84</v>
      </c>
      <c r="I23" s="230">
        <f>('Energy Use'!I79-'E-electricity'!I23-'E-Coal'!I23)*'Energy Use 2020'!$Z85</f>
        <v>173638559452862.34</v>
      </c>
      <c r="J23" s="230">
        <f>('Energy Use'!J79-'E-electricity'!J23-'E-Coal'!J23)*'Energy Use 2020'!$Z85</f>
        <v>179783425159385.81</v>
      </c>
      <c r="K23" s="230">
        <f>('Energy Use'!K79-'E-electricity'!K23-'E-Coal'!K23)*'Energy Use 2020'!$Z85</f>
        <v>185930913227303.06</v>
      </c>
      <c r="L23" s="230">
        <f>('Energy Use'!L79-'E-electricity'!L23-'E-Coal'!L23)*'Energy Use 2020'!$Z85</f>
        <v>192080991885810.16</v>
      </c>
      <c r="M23" s="230">
        <f>('Energy Use'!M79-'E-electricity'!M23-'E-Coal'!M23)*'Energy Use 2020'!$Z85</f>
        <v>198233629381062.25</v>
      </c>
      <c r="N23" s="230">
        <f>('Energy Use'!N79-'E-electricity'!N23-'E-Coal'!N23)*'Energy Use 2020'!$Z85</f>
        <v>201774099683321.5</v>
      </c>
      <c r="O23" s="230">
        <f>('Energy Use'!O79-'E-electricity'!O23-'E-Coal'!O23)*'Energy Use 2020'!$Z85</f>
        <v>205315548488525.09</v>
      </c>
      <c r="P23" s="230">
        <f>('Energy Use'!P79-'E-electricity'!P23-'E-Coal'!P23)*'Energy Use 2020'!$Z85</f>
        <v>208857967059106.41</v>
      </c>
      <c r="Q23" s="230">
        <f>('Energy Use'!Q79-'E-electricity'!Q23-'E-Coal'!Q23)*'Energy Use 2020'!$Z85</f>
        <v>212401346660675.25</v>
      </c>
      <c r="R23" s="230">
        <f>('Energy Use'!R79-'E-electricity'!R23-'E-Coal'!R23)*'Energy Use 2020'!$Z85</f>
        <v>215945678562017.88</v>
      </c>
      <c r="S23" s="230">
        <f>('Energy Use'!S79-'E-electricity'!S23-'E-Coal'!S23)*'Energy Use 2020'!$Z85</f>
        <v>217732964753231.09</v>
      </c>
      <c r="T23" s="230">
        <f>('Energy Use'!T79-'E-electricity'!T23-'E-Coal'!T23)*'Energy Use 2020'!$Z85</f>
        <v>219519556875353.78</v>
      </c>
      <c r="U23" s="230">
        <f>('Energy Use'!U79-'E-electricity'!U23-'E-Coal'!U23)*'Energy Use 2020'!$Z85</f>
        <v>221305454679851.56</v>
      </c>
      <c r="V23" s="230">
        <f>('Energy Use'!V79-'E-electricity'!V23-'E-Coal'!V23)*'Energy Use 2020'!$Z85</f>
        <v>223090657918235.06</v>
      </c>
      <c r="W23" s="230">
        <f>('Energy Use'!W79-'E-electricity'!W23-'E-Coal'!W23)*'Energy Use 2020'!$Z85</f>
        <v>224875166342059.72</v>
      </c>
      <c r="X23" s="230">
        <f>('Energy Use'!X79-'E-electricity'!X23-'E-Coal'!X23)*'Energy Use 2020'!$Z85</f>
        <v>225659259526357.25</v>
      </c>
      <c r="Y23" s="230">
        <f>('Energy Use'!Y79-'E-electricity'!Y23-'E-Coal'!Y23)*'Energy Use 2020'!$Z85</f>
        <v>226443032469357.31</v>
      </c>
      <c r="Z23" s="230">
        <f>('Energy Use'!Z79-'E-electricity'!Z23-'E-Coal'!Z23)*'Energy Use 2020'!$Z85</f>
        <v>227226485059457.22</v>
      </c>
      <c r="AA23" s="230">
        <f>('Energy Use'!AA79-'E-electricity'!AA23-'E-Coal'!AA23)*'Energy Use 2020'!$Z85</f>
        <v>228009617185074.63</v>
      </c>
      <c r="AB23" s="230">
        <f>('Energy Use'!AB79-'E-electricity'!AB23-'E-Coal'!AB23)*'Energy Use 2020'!$Z85</f>
        <v>228792428734647.63</v>
      </c>
      <c r="AC23" s="230">
        <f>('Energy Use'!AC79-'E-electricity'!AC23-'E-Coal'!AC23)*'Energy Use 2020'!$Z85</f>
        <v>228717497810019.16</v>
      </c>
      <c r="AD23" s="230">
        <f>('Energy Use'!AD79-'E-electricity'!AD23-'E-Coal'!AD23)*'Energy Use 2020'!$Z85</f>
        <v>228642568462738.13</v>
      </c>
      <c r="AE23" s="230">
        <f>('Energy Use'!AE79-'E-electricity'!AE23-'E-Coal'!AE23)*'Energy Use 2020'!$Z85</f>
        <v>228567640698582.66</v>
      </c>
      <c r="AF23" s="230">
        <f>('Energy Use'!AF79-'E-electricity'!AF23-'E-Coal'!AF23)*'Energy Use 2020'!$Z85</f>
        <v>228492714523330.25</v>
      </c>
      <c r="AG23" s="230">
        <f>('Energy Use'!AG79-'E-electricity'!AG23-'E-Coal'!AG23)*'Energy Use 2020'!$Z85</f>
        <v>228417789942757.44</v>
      </c>
      <c r="AH23" s="230">
        <f>('Energy Use'!AH79-'E-electricity'!AH23-'E-Coal'!AH23)*'Energy Use 2020'!$Z85</f>
        <v>227564606238843.72</v>
      </c>
      <c r="AI23" s="230">
        <f>('Energy Use'!AI79-'E-electricity'!AI23-'E-Coal'!AI23)*'Energy Use 2020'!$Z85</f>
        <v>226711717384873.5</v>
      </c>
      <c r="AJ23" s="230">
        <f>('Energy Use'!AJ79-'E-electricity'!AJ23-'E-Coal'!AJ23)*'Energy Use 2020'!$Z85</f>
        <v>225859123493100.56</v>
      </c>
      <c r="AK23" s="230">
        <f>('Energy Use'!AK79-'E-electricity'!AK23-'E-Coal'!AK23)*'Energy Use 2020'!$Z85</f>
        <v>225006824675758.84</v>
      </c>
      <c r="AL23" s="230">
        <f>('Energy Use'!AL79-'E-electricity'!AL23-'E-Coal'!AL23)*'Energy Use 2020'!$Z85</f>
        <v>224154821045062.06</v>
      </c>
      <c r="AM23" s="230">
        <f>('Energy Use'!AM79-'E-electricity'!AM23-'E-Coal'!AM23)*'Energy Use 2020'!$Z85</f>
        <v>223160226517384.31</v>
      </c>
      <c r="AN23" s="230">
        <f>('Energy Use'!AN79-'E-electricity'!AN23-'E-Coal'!AN23)*'Energy Use 2020'!$Z85</f>
        <v>222165981355328.84</v>
      </c>
      <c r="AO23" s="230">
        <f>('Energy Use'!AO79-'E-electricity'!AO23-'E-Coal'!AO23)*'Energy Use 2020'!$Z85</f>
        <v>221172085690604.06</v>
      </c>
      <c r="AP23" s="230">
        <f>('Energy Use'!AP79-'E-electricity'!AP23-'E-Coal'!AP23)*'Energy Use 2020'!$Z85</f>
        <v>220178539654894.84</v>
      </c>
      <c r="AQ23" s="230">
        <f>('Energy Use'!AQ79-'E-electricity'!AQ23-'E-Coal'!AQ23)*'Energy Use 2020'!$Z85</f>
        <v>219104525201862.5</v>
      </c>
      <c r="AR23" s="133" t="str">
        <f>VLOOKUP($A23,'Sector Match'!$A$1:$B$43,2,0)</f>
        <v>chemicals 20</v>
      </c>
    </row>
    <row r="24" spans="1:44" x14ac:dyDescent="0.25">
      <c r="A24" s="74" t="s">
        <v>22</v>
      </c>
      <c r="B24" s="230">
        <f>('Energy Use'!B80-'E-electricity'!B24)*'Energy Use 2019'!$Q86</f>
        <v>2083562822715</v>
      </c>
      <c r="C24" s="230">
        <f>('Energy Use'!C80-'E-electricity'!C24-'E-Coal'!C24)*'Energy Use 2020'!$Z86</f>
        <v>1385467747620</v>
      </c>
      <c r="D24" s="230">
        <f>('Energy Use'!D80-'E-electricity'!D24-'E-Coal'!D24)*'Energy Use 2020'!$Z86</f>
        <v>1814830003327.6262</v>
      </c>
      <c r="E24" s="230">
        <f>('Energy Use'!E80-'E-electricity'!E24-'E-Coal'!E24)*'Energy Use 2020'!$Z86</f>
        <v>1813248644369.9763</v>
      </c>
      <c r="F24" s="230">
        <f>('Energy Use'!F80-'E-electricity'!F24-'E-Coal'!F24)*'Energy Use 2020'!$Z86</f>
        <v>1899624714788.9883</v>
      </c>
      <c r="G24" s="230">
        <f>('Energy Use'!G80-'E-electricity'!G24-'E-Coal'!G24)*'Energy Use 2020'!$Z86</f>
        <v>1990433326429.8257</v>
      </c>
      <c r="H24" s="230">
        <f>('Energy Use'!H80-'E-electricity'!H24-'E-Coal'!H24)*'Energy Use 2020'!$Z86</f>
        <v>2097917822763.7473</v>
      </c>
      <c r="I24" s="230">
        <f>('Energy Use'!I80-'E-electricity'!I24-'E-Coal'!I24)*'Energy Use 2020'!$Z86</f>
        <v>2190795783343.062</v>
      </c>
      <c r="J24" s="230">
        <f>('Energy Use'!J80-'E-electricity'!J24-'E-Coal'!J24)*'Energy Use 2020'!$Z86</f>
        <v>2265464867989.4385</v>
      </c>
      <c r="K24" s="230">
        <f>('Energy Use'!K80-'E-electricity'!K24-'E-Coal'!K24)*'Energy Use 2020'!$Z86</f>
        <v>2327142738084.5352</v>
      </c>
      <c r="L24" s="230">
        <f>('Energy Use'!L80-'E-electricity'!L24-'E-Coal'!L24)*'Energy Use 2020'!$Z86</f>
        <v>2382139613061.1821</v>
      </c>
      <c r="M24" s="230">
        <f>('Energy Use'!M80-'E-electricity'!M24-'E-Coal'!M24)*'Energy Use 2020'!$Z86</f>
        <v>2437575872196.6997</v>
      </c>
      <c r="N24" s="230">
        <f>('Energy Use'!N80-'E-electricity'!N24-'E-Coal'!N24)*'Energy Use 2020'!$Z86</f>
        <v>2500179331063.6523</v>
      </c>
      <c r="O24" s="230">
        <f>('Energy Use'!O80-'E-electricity'!O24-'E-Coal'!O24)*'Energy Use 2020'!$Z86</f>
        <v>2570058034766.4175</v>
      </c>
      <c r="P24" s="230">
        <f>('Energy Use'!P80-'E-electricity'!P24-'E-Coal'!P24)*'Energy Use 2020'!$Z86</f>
        <v>2646164073605.6318</v>
      </c>
      <c r="Q24" s="230">
        <f>('Energy Use'!Q80-'E-electricity'!Q24-'E-Coal'!Q24)*'Energy Use 2020'!$Z86</f>
        <v>2727319346807.793</v>
      </c>
      <c r="R24" s="230">
        <f>('Energy Use'!R80-'E-electricity'!R24-'E-Coal'!R24)*'Energy Use 2020'!$Z86</f>
        <v>2812185215637.5776</v>
      </c>
      <c r="S24" s="230">
        <f>('Energy Use'!S80-'E-electricity'!S24-'E-Coal'!S24)*'Energy Use 2020'!$Z86</f>
        <v>2899445390715.8057</v>
      </c>
      <c r="T24" s="230">
        <f>('Energy Use'!T80-'E-electricity'!T24-'E-Coal'!T24)*'Energy Use 2020'!$Z86</f>
        <v>2988687392360.3345</v>
      </c>
      <c r="U24" s="230">
        <f>('Energy Use'!U80-'E-electricity'!U24-'E-Coal'!U24)*'Energy Use 2020'!$Z86</f>
        <v>3079660073058.0034</v>
      </c>
      <c r="V24" s="230">
        <f>('Energy Use'!V80-'E-electricity'!V24-'E-Coal'!V24)*'Energy Use 2020'!$Z86</f>
        <v>3172078996388.2686</v>
      </c>
      <c r="W24" s="230">
        <f>('Energy Use'!W80-'E-electricity'!W24-'E-Coal'!W24)*'Energy Use 2020'!$Z86</f>
        <v>3265625017783.1113</v>
      </c>
      <c r="X24" s="230">
        <f>('Energy Use'!X80-'E-electricity'!X24-'E-Coal'!X24)*'Energy Use 2020'!$Z86</f>
        <v>3359943162598.7075</v>
      </c>
      <c r="Y24" s="230">
        <f>('Energy Use'!Y80-'E-electricity'!Y24-'E-Coal'!Y24)*'Energy Use 2020'!$Z86</f>
        <v>3454641860175.7056</v>
      </c>
      <c r="Z24" s="230">
        <f>('Energy Use'!Z80-'E-electricity'!Z24-'E-Coal'!Z24)*'Energy Use 2020'!$Z86</f>
        <v>3549292594762.9639</v>
      </c>
      <c r="AA24" s="230">
        <f>('Energy Use'!AA80-'E-electricity'!AA24-'E-Coal'!AA24)*'Energy Use 2020'!$Z86</f>
        <v>3643430035217.0039</v>
      </c>
      <c r="AB24" s="230">
        <f>('Energy Use'!AB80-'E-electricity'!AB24-'E-Coal'!AB24)*'Energy Use 2020'!$Z86</f>
        <v>3736552705031.6606</v>
      </c>
      <c r="AC24" s="230">
        <f>('Energy Use'!AC80-'E-electricity'!AC24-'E-Coal'!AC24)*'Energy Use 2020'!$Z86</f>
        <v>3828124252267.6377</v>
      </c>
      <c r="AD24" s="230">
        <f>('Energy Use'!AD80-'E-electricity'!AD24-'E-Coal'!AD24)*'Energy Use 2020'!$Z86</f>
        <v>3917575375116.9917</v>
      </c>
      <c r="AE24" s="230">
        <f>('Energy Use'!AE80-'E-electricity'!AE24-'E-Coal'!AE24)*'Energy Use 2020'!$Z86</f>
        <v>4004306452951.7915</v>
      </c>
      <c r="AF24" s="230">
        <f>('Energy Use'!AF80-'E-electricity'!AF24-'E-Coal'!AF24)*'Energy Use 2020'!$Z86</f>
        <v>4087690924599.356</v>
      </c>
      <c r="AG24" s="230">
        <f>('Energy Use'!AG80-'E-electricity'!AG24-'E-Coal'!AG24)*'Energy Use 2020'!$Z86</f>
        <v>4167079445137.0713</v>
      </c>
      <c r="AH24" s="230">
        <f>('Energy Use'!AH80-'E-electricity'!AH24-'E-Coal'!AH24)*'Energy Use 2020'!$Z86</f>
        <v>4241804839640.6694</v>
      </c>
      <c r="AI24" s="230">
        <f>('Energy Use'!AI80-'E-electricity'!AI24-'E-Coal'!AI24)*'Energy Use 2020'!$Z86</f>
        <v>4311187857062.2109</v>
      </c>
      <c r="AJ24" s="230">
        <f>('Energy Use'!AJ80-'E-electricity'!AJ24-'E-Coal'!AJ24)*'Energy Use 2020'!$Z86</f>
        <v>4374543709850.2646</v>
      </c>
      <c r="AK24" s="230">
        <f>('Energy Use'!AK80-'E-electricity'!AK24-'E-Coal'!AK24)*'Energy Use 2020'!$Z86</f>
        <v>4431189365246.8691</v>
      </c>
      <c r="AL24" s="230">
        <f>('Energy Use'!AL80-'E-electricity'!AL24-'E-Coal'!AL24)*'Energy Use 2020'!$Z86</f>
        <v>4480451532703.5264</v>
      </c>
      <c r="AM24" s="230">
        <f>('Energy Use'!AM80-'E-electricity'!AM24-'E-Coal'!AM24)*'Energy Use 2020'!$Z86</f>
        <v>4521675268963.915</v>
      </c>
      <c r="AN24" s="230">
        <f>('Energy Use'!AN80-'E-electricity'!AN24-'E-Coal'!AN24)*'Energy Use 2020'!$Z86</f>
        <v>4554233098591.9873</v>
      </c>
      <c r="AO24" s="230">
        <f>('Energy Use'!AO80-'E-electricity'!AO24-'E-Coal'!AO24)*'Energy Use 2020'!$Z86</f>
        <v>4577534523725.7119</v>
      </c>
      <c r="AP24" s="230">
        <f>('Energy Use'!AP80-'E-electricity'!AP24-'E-Coal'!AP24)*'Energy Use 2020'!$Z86</f>
        <v>4591035773354.2197</v>
      </c>
      <c r="AQ24" s="230">
        <f>('Energy Use'!AQ80-'E-electricity'!AQ24-'E-Coal'!AQ24)*'Energy Use 2020'!$Z86</f>
        <v>4592715623131.2305</v>
      </c>
      <c r="AR24" s="133">
        <f>VLOOKUP($A24,'Sector Match'!$A$1:$B$43,2,0)</f>
        <v>0</v>
      </c>
    </row>
    <row r="25" spans="1:44" x14ac:dyDescent="0.25">
      <c r="A25" s="74" t="s">
        <v>23</v>
      </c>
      <c r="B25" s="230">
        <f>('Energy Use'!B81-'E-electricity'!B25)*'Energy Use 2019'!$Q87</f>
        <v>552120397620</v>
      </c>
      <c r="C25" s="230">
        <f>('Energy Use'!C81-'E-electricity'!C25-'E-Coal'!C25)*'Energy Use 2020'!$Z87</f>
        <v>370645123034.99994</v>
      </c>
      <c r="D25" s="230">
        <f>('Energy Use'!D81-'E-electricity'!D25-'E-Coal'!D25)*'Energy Use 2020'!$Z87</f>
        <v>420836853007.18042</v>
      </c>
      <c r="E25" s="230">
        <f>('Energy Use'!E81-'E-electricity'!E25-'E-Coal'!E25)*'Energy Use 2020'!$Z87</f>
        <v>439605063771.23248</v>
      </c>
      <c r="F25" s="230">
        <f>('Energy Use'!F81-'E-electricity'!F25-'E-Coal'!F25)*'Energy Use 2020'!$Z87</f>
        <v>463180816088.27979</v>
      </c>
      <c r="G25" s="230">
        <f>('Energy Use'!G81-'E-electricity'!G25-'E-Coal'!G25)*'Energy Use 2020'!$Z87</f>
        <v>491105419778.3924</v>
      </c>
      <c r="H25" s="230">
        <f>('Energy Use'!H81-'E-electricity'!H25-'E-Coal'!H25)*'Energy Use 2020'!$Z87</f>
        <v>525506126701.80853</v>
      </c>
      <c r="I25" s="230">
        <f>('Energy Use'!I81-'E-electricity'!I25-'E-Coal'!I25)*'Energy Use 2020'!$Z87</f>
        <v>557257868289.50085</v>
      </c>
      <c r="J25" s="230">
        <f>('Energy Use'!J81-'E-electricity'!J25-'E-Coal'!J25)*'Energy Use 2020'!$Z87</f>
        <v>584368687210.65601</v>
      </c>
      <c r="K25" s="230">
        <f>('Energy Use'!K81-'E-electricity'!K25-'E-Coal'!K25)*'Energy Use 2020'!$Z87</f>
        <v>606782839950.41589</v>
      </c>
      <c r="L25" s="230">
        <f>('Energy Use'!L81-'E-electricity'!L25-'E-Coal'!L25)*'Energy Use 2020'!$Z87</f>
        <v>624681428190.65417</v>
      </c>
      <c r="M25" s="230">
        <f>('Energy Use'!M81-'E-electricity'!M25-'E-Coal'!M25)*'Energy Use 2020'!$Z87</f>
        <v>638448945347.58582</v>
      </c>
      <c r="N25" s="230">
        <f>('Energy Use'!N81-'E-electricity'!N25-'E-Coal'!N25)*'Energy Use 2020'!$Z87</f>
        <v>648666851756.90479</v>
      </c>
      <c r="O25" s="230">
        <f>('Energy Use'!O81-'E-electricity'!O25-'E-Coal'!O25)*'Energy Use 2020'!$Z87</f>
        <v>655880697503.00732</v>
      </c>
      <c r="P25" s="230">
        <f>('Energy Use'!P81-'E-electricity'!P25-'E-Coal'!P25)*'Energy Use 2020'!$Z87</f>
        <v>660749936212.0376</v>
      </c>
      <c r="Q25" s="230">
        <f>('Energy Use'!Q81-'E-electricity'!Q25-'E-Coal'!Q25)*'Energy Use 2020'!$Z87</f>
        <v>663987749939.51306</v>
      </c>
      <c r="R25" s="230">
        <f>('Energy Use'!R81-'E-electricity'!R25-'E-Coal'!R25)*'Energy Use 2020'!$Z87</f>
        <v>666338923975.20593</v>
      </c>
      <c r="S25" s="230">
        <f>('Energy Use'!S81-'E-electricity'!S25-'E-Coal'!S25)*'Energy Use 2020'!$Z87</f>
        <v>668315106614.5531</v>
      </c>
      <c r="T25" s="230">
        <f>('Energy Use'!T81-'E-electricity'!T25-'E-Coal'!T25)*'Energy Use 2020'!$Z87</f>
        <v>670167793476.28601</v>
      </c>
      <c r="U25" s="230">
        <f>('Energy Use'!U81-'E-electricity'!U25-'E-Coal'!U25)*'Energy Use 2020'!$Z87</f>
        <v>671899161274.349</v>
      </c>
      <c r="V25" s="230">
        <f>('Energy Use'!V81-'E-electricity'!V25-'E-Coal'!V25)*'Energy Use 2020'!$Z87</f>
        <v>673511487056.27661</v>
      </c>
      <c r="W25" s="230">
        <f>('Energy Use'!W81-'E-electricity'!W25-'E-Coal'!W25)*'Energy Use 2020'!$Z87</f>
        <v>675007143293.19775</v>
      </c>
      <c r="X25" s="230">
        <f>('Energy Use'!X81-'E-electricity'!X25-'E-Coal'!X25)*'Energy Use 2020'!$Z87</f>
        <v>676388592982.021</v>
      </c>
      <c r="Y25" s="230">
        <f>('Energy Use'!Y81-'E-electricity'!Y25-'E-Coal'!Y25)*'Energy Use 2020'!$Z87</f>
        <v>677658384771.86279</v>
      </c>
      <c r="Z25" s="230">
        <f>('Energy Use'!Z81-'E-electricity'!Z25-'E-Coal'!Z25)*'Energy Use 2020'!$Z87</f>
        <v>678819148126.31299</v>
      </c>
      <c r="AA25" s="230">
        <f>('Energy Use'!AA81-'E-electricity'!AA25-'E-Coal'!AA25)*'Energy Use 2020'!$Z87</f>
        <v>679873588532.59534</v>
      </c>
      <c r="AB25" s="230">
        <f>('Energy Use'!AB81-'E-electricity'!AB25-'E-Coal'!AB25)*'Energy Use 2020'!$Z87</f>
        <v>680824482768.1665</v>
      </c>
      <c r="AC25" s="230">
        <f>('Energy Use'!AC81-'E-electricity'!AC25-'E-Coal'!AC25)*'Energy Use 2020'!$Z87</f>
        <v>681674674234.78625</v>
      </c>
      <c r="AD25" s="230">
        <f>('Energy Use'!AD81-'E-electricity'!AD25-'E-Coal'!AD25)*'Energy Use 2020'!$Z87</f>
        <v>682427068369.53101</v>
      </c>
      <c r="AE25" s="230">
        <f>('Energy Use'!AE81-'E-electricity'!AE25-'E-Coal'!AE25)*'Energy Use 2020'!$Z87</f>
        <v>683084628141.70532</v>
      </c>
      <c r="AF25" s="230">
        <f>('Energy Use'!AF81-'E-electricity'!AF25-'E-Coal'!AF25)*'Energy Use 2020'!$Z87</f>
        <v>683650369644.04712</v>
      </c>
      <c r="AG25" s="230">
        <f>('Energy Use'!AG81-'E-electricity'!AG25-'E-Coal'!AG25)*'Energy Use 2020'!$Z87</f>
        <v>684127357786.12708</v>
      </c>
      <c r="AH25" s="230">
        <f>('Energy Use'!AH81-'E-electricity'!AH25-'E-Coal'!AH25)*'Energy Use 2020'!$Z87</f>
        <v>684518702097.25024</v>
      </c>
      <c r="AI25" s="230">
        <f>('Energy Use'!AI81-'E-electricity'!AI25-'E-Coal'!AI25)*'Energy Use 2020'!$Z87</f>
        <v>684827552645.69592</v>
      </c>
      <c r="AJ25" s="230">
        <f>('Energy Use'!AJ81-'E-electricity'!AJ25-'E-Coal'!AJ25)*'Energy Use 2020'!$Z87</f>
        <v>685057096080.58228</v>
      </c>
      <c r="AK25" s="230">
        <f>('Energy Use'!AK81-'E-electricity'!AK25-'E-Coal'!AK25)*'Energy Use 2020'!$Z87</f>
        <v>685210551802.13867</v>
      </c>
      <c r="AL25" s="230">
        <f>('Energy Use'!AL81-'E-electricity'!AL25-'E-Coal'!AL25)*'Energy Use 2020'!$Z87</f>
        <v>685291168265.66748</v>
      </c>
      <c r="AM25" s="230">
        <f>('Energy Use'!AM81-'E-electricity'!AM25-'E-Coal'!AM25)*'Energy Use 2020'!$Z87</f>
        <v>685302219424.00244</v>
      </c>
      <c r="AN25" s="230">
        <f>('Energy Use'!AN81-'E-electricity'!AN25-'E-Coal'!AN25)*'Energy Use 2020'!$Z87</f>
        <v>685247001312.77832</v>
      </c>
      <c r="AO25" s="230">
        <f>('Energy Use'!AO81-'E-electricity'!AO25-'E-Coal'!AO25)*'Energy Use 2020'!$Z87</f>
        <v>685128828782.3877</v>
      </c>
      <c r="AP25" s="230">
        <f>('Energy Use'!AP81-'E-electricity'!AP25-'E-Coal'!AP25)*'Energy Use 2020'!$Z87</f>
        <v>684951032380.03381</v>
      </c>
      <c r="AQ25" s="230">
        <f>('Energy Use'!AQ81-'E-electricity'!AQ25-'E-Coal'!AQ25)*'Energy Use 2020'!$Z87</f>
        <v>684488335366.41541</v>
      </c>
      <c r="AR25" s="133" t="str">
        <f>VLOOKUP($A25,'Sector Match'!$A$1:$B$43,2,0)</f>
        <v>chemicals 20</v>
      </c>
    </row>
    <row r="26" spans="1:44" x14ac:dyDescent="0.25">
      <c r="A26" s="74" t="s">
        <v>24</v>
      </c>
      <c r="B26" s="230">
        <f>('Energy Use'!B82-'E-electricity'!B26)*'Energy Use 2019'!$Q88</f>
        <v>5669335343923.2871</v>
      </c>
      <c r="C26" s="230">
        <f>('Energy Use'!C82-'E-electricity'!C26-'E-Coal'!C26)*'Energy Use 2020'!$Z88</f>
        <v>3195384718596.9609</v>
      </c>
      <c r="D26" s="230">
        <f>('Energy Use'!D82-'E-electricity'!D26-'E-Coal'!D26)*'Energy Use 2020'!$Z88</f>
        <v>3257633456093.2983</v>
      </c>
      <c r="E26" s="230">
        <f>('Energy Use'!E82-'E-electricity'!E26-'E-Coal'!E26)*'Energy Use 2020'!$Z88</f>
        <v>3596455396902.6035</v>
      </c>
      <c r="F26" s="230">
        <f>('Energy Use'!F82-'E-electricity'!F26-'E-Coal'!F26)*'Energy Use 2020'!$Z88</f>
        <v>3704500452487.3198</v>
      </c>
      <c r="G26" s="230">
        <f>('Energy Use'!G82-'E-electricity'!G26-'E-Coal'!G26)*'Energy Use 2020'!$Z88</f>
        <v>3816031039011.9014</v>
      </c>
      <c r="H26" s="230">
        <f>('Energy Use'!H82-'E-electricity'!H26-'E-Coal'!H26)*'Energy Use 2020'!$Z88</f>
        <v>3954635599231.125</v>
      </c>
      <c r="I26" s="230">
        <f>('Energy Use'!I82-'E-electricity'!I26-'E-Coal'!I26)*'Energy Use 2020'!$Z88</f>
        <v>4077757185849.4028</v>
      </c>
      <c r="J26" s="230">
        <f>('Energy Use'!J82-'E-electricity'!J26-'E-Coal'!J26)*'Energy Use 2020'!$Z88</f>
        <v>4177847260332.1426</v>
      </c>
      <c r="K26" s="230">
        <f>('Energy Use'!K82-'E-electricity'!K26-'E-Coal'!K26)*'Energy Use 2020'!$Z88</f>
        <v>4253306852378.8457</v>
      </c>
      <c r="L26" s="230">
        <f>('Energy Use'!L82-'E-electricity'!L26-'E-Coal'!L26)*'Energy Use 2020'!$Z88</f>
        <v>4302991440755.3037</v>
      </c>
      <c r="M26" s="230">
        <f>('Energy Use'!M82-'E-electricity'!M26-'E-Coal'!M26)*'Energy Use 2020'!$Z88</f>
        <v>4326238919365.2729</v>
      </c>
      <c r="N26" s="230">
        <f>('Energy Use'!N82-'E-electricity'!N26-'E-Coal'!N26)*'Energy Use 2020'!$Z88</f>
        <v>4332214407523.6069</v>
      </c>
      <c r="O26" s="230">
        <f>('Energy Use'!O82-'E-electricity'!O26-'E-Coal'!O26)*'Energy Use 2020'!$Z88</f>
        <v>4317026371111.2866</v>
      </c>
      <c r="P26" s="230">
        <f>('Energy Use'!P82-'E-electricity'!P26-'E-Coal'!P26)*'Energy Use 2020'!$Z88</f>
        <v>4286238008290.1797</v>
      </c>
      <c r="Q26" s="230">
        <f>('Energy Use'!Q82-'E-electricity'!Q26-'E-Coal'!Q26)*'Energy Use 2020'!$Z88</f>
        <v>4245474048068.0825</v>
      </c>
      <c r="R26" s="230">
        <f>('Energy Use'!R82-'E-electricity'!R26-'E-Coal'!R26)*'Energy Use 2020'!$Z88</f>
        <v>4200257593610.8496</v>
      </c>
      <c r="S26" s="230">
        <f>('Energy Use'!S82-'E-electricity'!S26-'E-Coal'!S26)*'Energy Use 2020'!$Z88</f>
        <v>4162917285503.957</v>
      </c>
      <c r="T26" s="230">
        <f>('Energy Use'!T82-'E-electricity'!T26-'E-Coal'!T26)*'Energy Use 2020'!$Z88</f>
        <v>4126414327503.3281</v>
      </c>
      <c r="U26" s="230">
        <f>('Energy Use'!U82-'E-electricity'!U26-'E-Coal'!U26)*'Energy Use 2020'!$Z88</f>
        <v>4090771698868.0718</v>
      </c>
      <c r="V26" s="230">
        <f>('Energy Use'!V82-'E-electricity'!V26-'E-Coal'!V26)*'Energy Use 2020'!$Z88</f>
        <v>4056011483436.2695</v>
      </c>
      <c r="W26" s="230">
        <f>('Energy Use'!W82-'E-electricity'!W26-'E-Coal'!W26)*'Energy Use 2020'!$Z88</f>
        <v>4022154939346.5239</v>
      </c>
      <c r="X26" s="230">
        <f>('Energy Use'!X82-'E-electricity'!X26-'E-Coal'!X26)*'Energy Use 2020'!$Z88</f>
        <v>3989222569647.0894</v>
      </c>
      <c r="Y26" s="230">
        <f>('Energy Use'!Y82-'E-electricity'!Y26-'E-Coal'!Y26)*'Energy Use 2020'!$Z88</f>
        <v>3957234193733.4033</v>
      </c>
      <c r="Z26" s="230">
        <f>('Energy Use'!Z82-'E-electricity'!Z26-'E-Coal'!Z26)*'Energy Use 2020'!$Z88</f>
        <v>3926209019570.4712</v>
      </c>
      <c r="AA26" s="230">
        <f>('Energy Use'!AA82-'E-electricity'!AA26-'E-Coal'!AA26)*'Energy Use 2020'!$Z88</f>
        <v>3896165716672.1943</v>
      </c>
      <c r="AB26" s="230">
        <f>('Energy Use'!AB82-'E-electricity'!AB26-'E-Coal'!AB26)*'Energy Use 2020'!$Z88</f>
        <v>3867122489825.4707</v>
      </c>
      <c r="AC26" s="230">
        <f>('Energy Use'!AC82-'E-electricity'!AC26-'E-Coal'!AC26)*'Energy Use 2020'!$Z88</f>
        <v>3839097153562.4761</v>
      </c>
      <c r="AD26" s="230">
        <f>('Energy Use'!AD82-'E-electricity'!AD26-'E-Coal'!AD26)*'Energy Use 2020'!$Z88</f>
        <v>3812107207400.5894</v>
      </c>
      <c r="AE26" s="230">
        <f>('Energy Use'!AE82-'E-electricity'!AE26-'E-Coal'!AE26)*'Energy Use 2020'!$Z88</f>
        <v>3786169911885.2261</v>
      </c>
      <c r="AF26" s="230">
        <f>('Energy Use'!AF82-'E-electricity'!AF26-'E-Coal'!AF26)*'Energy Use 2020'!$Z88</f>
        <v>3761302365486.9395</v>
      </c>
      <c r="AG26" s="230">
        <f>('Energy Use'!AG82-'E-electricity'!AG26-'E-Coal'!AG26)*'Energy Use 2020'!$Z88</f>
        <v>3737521582420.4414</v>
      </c>
      <c r="AH26" s="230">
        <f>('Energy Use'!AH82-'E-electricity'!AH26-'E-Coal'!AH26)*'Energy Use 2020'!$Z88</f>
        <v>3714844571469.6909</v>
      </c>
      <c r="AI26" s="230">
        <f>('Energy Use'!AI82-'E-electricity'!AI26-'E-Coal'!AI26)*'Energy Use 2020'!$Z88</f>
        <v>3693288415920.1504</v>
      </c>
      <c r="AJ26" s="230">
        <f>('Energy Use'!AJ82-'E-electricity'!AJ26-'E-Coal'!AJ26)*'Energy Use 2020'!$Z88</f>
        <v>3672870354716.2539</v>
      </c>
      <c r="AK26" s="230">
        <f>('Energy Use'!AK82-'E-electricity'!AK26-'E-Coal'!AK26)*'Energy Use 2020'!$Z88</f>
        <v>3653607864979.9297</v>
      </c>
      <c r="AL26" s="230">
        <f>('Energy Use'!AL82-'E-electricity'!AL26-'E-Coal'!AL26)*'Energy Use 2020'!$Z88</f>
        <v>3635518746044.1338</v>
      </c>
      <c r="AM26" s="230">
        <f>('Energy Use'!AM82-'E-electricity'!AM26-'E-Coal'!AM26)*'Energy Use 2020'!$Z88</f>
        <v>3618621205174.0952</v>
      </c>
      <c r="AN26" s="230">
        <f>('Energy Use'!AN82-'E-electricity'!AN26-'E-Coal'!AN26)*'Energy Use 2020'!$Z88</f>
        <v>3602933945168.4624</v>
      </c>
      <c r="AO26" s="230">
        <f>('Energy Use'!AO82-'E-electricity'!AO26-'E-Coal'!AO26)*'Energy Use 2020'!$Z88</f>
        <v>3588476254052.7168</v>
      </c>
      <c r="AP26" s="230">
        <f>('Energy Use'!AP82-'E-electricity'!AP26-'E-Coal'!AP26)*'Energy Use 2020'!$Z88</f>
        <v>3575268097098.5527</v>
      </c>
      <c r="AQ26" s="230">
        <f>('Energy Use'!AQ82-'E-electricity'!AQ26-'E-Coal'!AQ26)*'Energy Use 2020'!$Z88</f>
        <v>3562137172959.8862</v>
      </c>
      <c r="AR26" s="133" t="str">
        <f>VLOOKUP($A26,'Sector Match'!$A$1:$B$43,2,0)</f>
        <v>rubber and plastic products 22</v>
      </c>
    </row>
    <row r="27" spans="1:44" x14ac:dyDescent="0.25">
      <c r="A27" s="74" t="s">
        <v>25</v>
      </c>
      <c r="B27" s="230">
        <f>('Energy Use'!B83-'E-electricity'!B27)*'Energy Use 2019'!$Q89</f>
        <v>99892446767626.703</v>
      </c>
      <c r="C27" s="230">
        <f>('Energy Use'!C83-'E-electricity'!C27-'E-Coal'!C27)*'Energy Use 2020'!$Z89</f>
        <v>74201462206604.5</v>
      </c>
      <c r="D27" s="230">
        <f>('Energy Use'!D83-'E-electricity'!D27-'E-Coal'!D27)*'Energy Use 2020'!$Z89</f>
        <v>90078128952209.125</v>
      </c>
      <c r="E27" s="230">
        <f>('Energy Use'!E83-'E-electricity'!E27-'E-Coal'!E27)*'Energy Use 2020'!$Z89</f>
        <v>93456804197433.625</v>
      </c>
      <c r="F27" s="230">
        <f>('Energy Use'!F83-'E-electricity'!F27-'E-Coal'!F27)*'Energy Use 2020'!$Z89</f>
        <v>100092298333136.14</v>
      </c>
      <c r="G27" s="230">
        <f>('Energy Use'!G83-'E-electricity'!G27-'E-Coal'!G27)*'Energy Use 2020'!$Z89</f>
        <v>103534661977617.42</v>
      </c>
      <c r="H27" s="230">
        <f>('Energy Use'!H83-'E-electricity'!H27-'E-Coal'!H27)*'Energy Use 2020'!$Z89</f>
        <v>106432679964973.11</v>
      </c>
      <c r="I27" s="230">
        <f>('Energy Use'!I83-'E-electricity'!I27-'E-Coal'!I27)*'Energy Use 2020'!$Z89</f>
        <v>108273320459355.91</v>
      </c>
      <c r="J27" s="230">
        <f>('Energy Use'!J83-'E-electricity'!J27-'E-Coal'!J27)*'Energy Use 2020'!$Z89</f>
        <v>110125382218684.14</v>
      </c>
      <c r="K27" s="230">
        <f>('Energy Use'!K83-'E-electricity'!K27-'E-Coal'!K27)*'Energy Use 2020'!$Z89</f>
        <v>111988833107855.41</v>
      </c>
      <c r="L27" s="230">
        <f>('Energy Use'!L83-'E-electricity'!L27-'E-Coal'!L27)*'Energy Use 2020'!$Z89</f>
        <v>113863641012930</v>
      </c>
      <c r="M27" s="230">
        <f>('Energy Use'!M83-'E-electricity'!M27-'E-Coal'!M27)*'Energy Use 2020'!$Z89</f>
        <v>115749773841131.14</v>
      </c>
      <c r="N27" s="230">
        <f>('Energy Use'!N83-'E-electricity'!N27-'E-Coal'!N27)*'Energy Use 2020'!$Z89</f>
        <v>114790430605623.64</v>
      </c>
      <c r="O27" s="230">
        <f>('Energy Use'!O83-'E-electricity'!O27-'E-Coal'!O27)*'Energy Use 2020'!$Z89</f>
        <v>113822636580049.53</v>
      </c>
      <c r="P27" s="230">
        <f>('Energy Use'!P83-'E-electricity'!P27-'E-Coal'!P27)*'Energy Use 2020'!$Z89</f>
        <v>112846406671387.52</v>
      </c>
      <c r="Q27" s="230">
        <f>('Energy Use'!Q83-'E-electricity'!Q27-'E-Coal'!Q27)*'Energy Use 2020'!$Z89</f>
        <v>111861755780065.56</v>
      </c>
      <c r="R27" s="230">
        <f>('Energy Use'!R83-'E-electricity'!R27-'E-Coal'!R27)*'Energy Use 2020'!$Z89</f>
        <v>110868698799960.41</v>
      </c>
      <c r="S27" s="230">
        <f>('Energy Use'!S83-'E-electricity'!S27-'E-Coal'!S27)*'Energy Use 2020'!$Z89</f>
        <v>108996741906002.47</v>
      </c>
      <c r="T27" s="230">
        <f>('Energy Use'!T83-'E-electricity'!T27-'E-Coal'!T27)*'Energy Use 2020'!$Z89</f>
        <v>107123840439187.66</v>
      </c>
      <c r="U27" s="230">
        <f>('Energy Use'!U83-'E-electricity'!U27-'E-Coal'!U27)*'Energy Use 2020'!$Z89</f>
        <v>105249995762469.8</v>
      </c>
      <c r="V27" s="230">
        <f>('Energy Use'!V83-'E-electricity'!V27-'E-Coal'!V27)*'Energy Use 2020'!$Z89</f>
        <v>103375209238548.63</v>
      </c>
      <c r="W27" s="230">
        <f>('Energy Use'!W83-'E-electricity'!W27-'E-Coal'!W27)*'Energy Use 2020'!$Z89</f>
        <v>101499482229869.61</v>
      </c>
      <c r="X27" s="230">
        <f>('Energy Use'!X83-'E-electricity'!X27-'E-Coal'!X27)*'Energy Use 2020'!$Z89</f>
        <v>98916718776344.594</v>
      </c>
      <c r="Y27" s="230">
        <f>('Energy Use'!Y83-'E-electricity'!Y27-'E-Coal'!Y27)*'Energy Use 2020'!$Z89</f>
        <v>96332678242591.953</v>
      </c>
      <c r="Z27" s="230">
        <f>('Energy Use'!Z83-'E-electricity'!Z27-'E-Coal'!Z27)*'Energy Use 2020'!$Z89</f>
        <v>93747362494788.078</v>
      </c>
      <c r="AA27" s="230">
        <f>('Energy Use'!AA83-'E-electricity'!AA27-'E-Coal'!AA27)*'Energy Use 2020'!$Z89</f>
        <v>91160773398760.797</v>
      </c>
      <c r="AB27" s="230">
        <f>('Energy Use'!AB83-'E-electricity'!AB27-'E-Coal'!AB27)*'Energy Use 2020'!$Z89</f>
        <v>88572912819989.391</v>
      </c>
      <c r="AC27" s="230">
        <f>('Energy Use'!AC83-'E-electricity'!AC27-'E-Coal'!AC27)*'Energy Use 2020'!$Z89</f>
        <v>86578540635513.578</v>
      </c>
      <c r="AD27" s="230">
        <f>('Energy Use'!AD83-'E-electricity'!AD27-'E-Coal'!AD27)*'Energy Use 2020'!$Z89</f>
        <v>84583184756315.297</v>
      </c>
      <c r="AE27" s="230">
        <f>('Energy Use'!AE83-'E-electricity'!AE27-'E-Coal'!AE27)*'Energy Use 2020'!$Z89</f>
        <v>82586846622691.156</v>
      </c>
      <c r="AF27" s="230">
        <f>('Energy Use'!AF83-'E-electricity'!AF27-'E-Coal'!AF27)*'Energy Use 2020'!$Z89</f>
        <v>80589527674668.766</v>
      </c>
      <c r="AG27" s="230">
        <f>('Energy Use'!AG83-'E-electricity'!AG27-'E-Coal'!AG27)*'Energy Use 2020'!$Z89</f>
        <v>78591229352006.406</v>
      </c>
      <c r="AH27" s="230">
        <f>('Energy Use'!AH83-'E-electricity'!AH27-'E-Coal'!AH27)*'Energy Use 2020'!$Z89</f>
        <v>77396161516906.719</v>
      </c>
      <c r="AI27" s="230">
        <f>('Energy Use'!AI83-'E-electricity'!AI27-'E-Coal'!AI27)*'Energy Use 2020'!$Z89</f>
        <v>76200498912083.828</v>
      </c>
      <c r="AJ27" s="230">
        <f>('Energy Use'!AJ83-'E-electricity'!AJ27-'E-Coal'!AJ27)*'Energy Use 2020'!$Z89</f>
        <v>75004242404072.328</v>
      </c>
      <c r="AK27" s="230">
        <f>('Energy Use'!AK83-'E-electricity'!AK27-'E-Coal'!AK27)*'Energy Use 2020'!$Z89</f>
        <v>73807392859244.766</v>
      </c>
      <c r="AL27" s="230">
        <f>('Energy Use'!AL83-'E-electricity'!AL27-'E-Coal'!AL27)*'Energy Use 2020'!$Z89</f>
        <v>72609951143812.016</v>
      </c>
      <c r="AM27" s="230">
        <f>('Energy Use'!AM83-'E-electricity'!AM27-'E-Coal'!AM27)*'Energy Use 2020'!$Z89</f>
        <v>72020390881264.516</v>
      </c>
      <c r="AN27" s="230">
        <f>('Energy Use'!AN83-'E-electricity'!AN27-'E-Coal'!AN27)*'Energy Use 2020'!$Z89</f>
        <v>71430527215030.703</v>
      </c>
      <c r="AO27" s="230">
        <f>('Energy Use'!AO83-'E-electricity'!AO27-'E-Coal'!AO27)*'Energy Use 2020'!$Z89</f>
        <v>70840360578555.563</v>
      </c>
      <c r="AP27" s="230">
        <f>('Energy Use'!AP83-'E-electricity'!AP27-'E-Coal'!AP27)*'Energy Use 2020'!$Z89</f>
        <v>70249891405203.328</v>
      </c>
      <c r="AQ27" s="230">
        <f>('Energy Use'!AQ83-'E-electricity'!AQ27-'E-Coal'!AQ27)*'Energy Use 2020'!$Z89</f>
        <v>69635130358186.555</v>
      </c>
      <c r="AR27" s="133" t="str">
        <f>VLOOKUP($A27,'Sector Match'!$A$1:$B$43,2,0)</f>
        <v>cement and other nonmetallic minerals 239</v>
      </c>
    </row>
    <row r="28" spans="1:44" x14ac:dyDescent="0.25">
      <c r="A28" s="74" t="s">
        <v>26</v>
      </c>
      <c r="B28" s="230">
        <f>('Energy Use'!B84-'E-electricity'!B28)*'Energy Use 2019'!$Q90</f>
        <v>73713849255551.969</v>
      </c>
      <c r="C28" s="230">
        <f>('Energy Use'!C84-'E-electricity'!C28-'E-Coal'!C28)*'Energy Use 2020'!$Z90</f>
        <v>78242362367868.031</v>
      </c>
      <c r="D28" s="230">
        <f>('Energy Use'!D84-'E-electricity'!D28-'E-Coal'!D28)*'Energy Use 2020'!$Z90</f>
        <v>91653098226034.922</v>
      </c>
      <c r="E28" s="230">
        <f>('Energy Use'!E84-'E-electricity'!E28-'E-Coal'!E28)*'Energy Use 2020'!$Z90</f>
        <v>97897462538737.047</v>
      </c>
      <c r="F28" s="230">
        <f>('Energy Use'!F84-'E-electricity'!F28-'E-Coal'!F28)*'Energy Use 2020'!$Z90</f>
        <v>107547618801586.63</v>
      </c>
      <c r="G28" s="230">
        <f>('Energy Use'!G84-'E-electricity'!G28-'E-Coal'!G28)*'Energy Use 2020'!$Z90</f>
        <v>113905095425803.63</v>
      </c>
      <c r="H28" s="230">
        <f>('Energy Use'!H84-'E-electricity'!H28-'E-Coal'!H28)*'Energy Use 2020'!$Z90</f>
        <v>119921928982048.77</v>
      </c>
      <c r="I28" s="230">
        <f>('Energy Use'!I84-'E-electricity'!I28-'E-Coal'!I28)*'Energy Use 2020'!$Z90</f>
        <v>122973322924099.7</v>
      </c>
      <c r="J28" s="230">
        <f>('Energy Use'!J84-'E-electricity'!J28-'E-Coal'!J28)*'Energy Use 2020'!$Z90</f>
        <v>126041024453471.16</v>
      </c>
      <c r="K28" s="230">
        <f>('Energy Use'!K84-'E-electricity'!K28-'E-Coal'!K28)*'Energy Use 2020'!$Z90</f>
        <v>129125002162555.78</v>
      </c>
      <c r="L28" s="230">
        <f>('Energy Use'!L84-'E-electricity'!L28-'E-Coal'!L28)*'Energy Use 2020'!$Z90</f>
        <v>132225224660043.83</v>
      </c>
      <c r="M28" s="230">
        <f>('Energy Use'!M84-'E-electricity'!M28-'E-Coal'!M28)*'Energy Use 2020'!$Z90</f>
        <v>135341660570923.05</v>
      </c>
      <c r="N28" s="230">
        <f>('Energy Use'!N84-'E-electricity'!N28-'E-Coal'!N28)*'Energy Use 2020'!$Z90</f>
        <v>135825410883587.11</v>
      </c>
      <c r="O28" s="230">
        <f>('Energy Use'!O84-'E-electricity'!O28-'E-Coal'!O28)*'Energy Use 2020'!$Z90</f>
        <v>136309739629759.16</v>
      </c>
      <c r="P28" s="230">
        <f>('Energy Use'!P84-'E-electricity'!P28-'E-Coal'!P28)*'Energy Use 2020'!$Z90</f>
        <v>136794645807312.59</v>
      </c>
      <c r="Q28" s="230">
        <f>('Energy Use'!Q84-'E-electricity'!Q28-'E-Coal'!Q28)*'Energy Use 2020'!$Z90</f>
        <v>137280128414500.55</v>
      </c>
      <c r="R28" s="230">
        <f>('Energy Use'!R84-'E-electricity'!R28-'E-Coal'!R28)*'Energy Use 2020'!$Z90</f>
        <v>137766186449955.8</v>
      </c>
      <c r="S28" s="230">
        <f>('Energy Use'!S84-'E-electricity'!S28-'E-Coal'!S28)*'Energy Use 2020'!$Z90</f>
        <v>136227991256647.38</v>
      </c>
      <c r="T28" s="230">
        <f>('Energy Use'!T84-'E-electricity'!T28-'E-Coal'!T28)*'Energy Use 2020'!$Z90</f>
        <v>134689205283744.77</v>
      </c>
      <c r="U28" s="230">
        <f>('Energy Use'!U84-'E-electricity'!U28-'E-Coal'!U28)*'Energy Use 2020'!$Z90</f>
        <v>133149829034190.52</v>
      </c>
      <c r="V28" s="230">
        <f>('Energy Use'!V84-'E-electricity'!V28-'E-Coal'!V28)*'Energy Use 2020'!$Z90</f>
        <v>131609863010844.55</v>
      </c>
      <c r="W28" s="230">
        <f>('Energy Use'!W84-'E-electricity'!W28-'E-Coal'!W28)*'Energy Use 2020'!$Z90</f>
        <v>130069307716484.23</v>
      </c>
      <c r="X28" s="230">
        <f>('Energy Use'!X84-'E-electricity'!X28-'E-Coal'!X28)*'Energy Use 2020'!$Z90</f>
        <v>127158761605742.63</v>
      </c>
      <c r="Y28" s="230">
        <f>('Energy Use'!Y84-'E-electricity'!Y28-'E-Coal'!Y28)*'Energy Use 2020'!$Z90</f>
        <v>124247124640431.63</v>
      </c>
      <c r="Z28" s="230">
        <f>('Energy Use'!Z84-'E-electricity'!Z28-'E-Coal'!Z28)*'Energy Use 2020'!$Z90</f>
        <v>121334397761293.17</v>
      </c>
      <c r="AA28" s="230">
        <f>('Energy Use'!AA84-'E-electricity'!AA28-'E-Coal'!AA28)*'Energy Use 2020'!$Z90</f>
        <v>118420581908914.34</v>
      </c>
      <c r="AB28" s="230">
        <f>('Energy Use'!AB84-'E-electricity'!AB28-'E-Coal'!AB28)*'Energy Use 2020'!$Z90</f>
        <v>115505678023727.55</v>
      </c>
      <c r="AC28" s="230">
        <f>('Energy Use'!AC84-'E-electricity'!AC28-'E-Coal'!AC28)*'Energy Use 2020'!$Z90</f>
        <v>112589687046010.2</v>
      </c>
      <c r="AD28" s="230">
        <f>('Energy Use'!AD84-'E-electricity'!AD28-'E-Coal'!AD28)*'Energy Use 2020'!$Z90</f>
        <v>109672609915885.17</v>
      </c>
      <c r="AE28" s="230">
        <f>('Energy Use'!AE84-'E-electricity'!AE28-'E-Coal'!AE28)*'Energy Use 2020'!$Z90</f>
        <v>106754447573320.25</v>
      </c>
      <c r="AF28" s="230">
        <f>('Energy Use'!AF84-'E-electricity'!AF28-'E-Coal'!AF28)*'Energy Use 2020'!$Z90</f>
        <v>103835200958128.55</v>
      </c>
      <c r="AG28" s="230">
        <f>('Energy Use'!AG84-'E-electricity'!AG28-'E-Coal'!AG28)*'Energy Use 2020'!$Z90</f>
        <v>100914871009968.47</v>
      </c>
      <c r="AH28" s="230">
        <f>('Energy Use'!AH84-'E-electricity'!AH28-'E-Coal'!AH28)*'Energy Use 2020'!$Z90</f>
        <v>98385432503016.734</v>
      </c>
      <c r="AI28" s="230">
        <f>('Energy Use'!AI84-'E-electricity'!AI28-'E-Coal'!AI28)*'Energy Use 2020'!$Z90</f>
        <v>95855055304541.094</v>
      </c>
      <c r="AJ28" s="230">
        <f>('Energy Use'!AJ84-'E-electricity'!AJ28-'E-Coal'!AJ28)*'Energy Use 2020'!$Z90</f>
        <v>93323740228686.609</v>
      </c>
      <c r="AK28" s="230">
        <f>('Energy Use'!AK84-'E-electricity'!AK28-'E-Coal'!AK28)*'Energy Use 2020'!$Z90</f>
        <v>90791488089464.391</v>
      </c>
      <c r="AL28" s="230">
        <f>('Energy Use'!AL84-'E-electricity'!AL28-'E-Coal'!AL28)*'Energy Use 2020'!$Z90</f>
        <v>88258299700751.297</v>
      </c>
      <c r="AM28" s="230">
        <f>('Energy Use'!AM84-'E-electricity'!AM28-'E-Coal'!AM28)*'Energy Use 2020'!$Z90</f>
        <v>85596065312993.922</v>
      </c>
      <c r="AN28" s="230">
        <f>('Energy Use'!AN84-'E-electricity'!AN28-'E-Coal'!AN28)*'Energy Use 2020'!$Z90</f>
        <v>82932849821833.563</v>
      </c>
      <c r="AO28" s="230">
        <f>('Energy Use'!AO84-'E-electricity'!AO28-'E-Coal'!AO28)*'Energy Use 2020'!$Z90</f>
        <v>80268654081552.422</v>
      </c>
      <c r="AP28" s="230">
        <f>('Energy Use'!AP84-'E-electricity'!AP28-'E-Coal'!AP28)*'Energy Use 2020'!$Z90</f>
        <v>77603478946291.797</v>
      </c>
      <c r="AQ28" s="230">
        <f>('Energy Use'!AQ84-'E-electricity'!AQ28-'E-Coal'!AQ28)*'Energy Use 2020'!$Z90</f>
        <v>74912044412008.359</v>
      </c>
      <c r="AR28" s="133" t="str">
        <f>VLOOKUP($A28,'Sector Match'!$A$1:$B$43,2,0)</f>
        <v>iron and steel 241</v>
      </c>
    </row>
    <row r="29" spans="1:44" x14ac:dyDescent="0.25">
      <c r="A29" s="74" t="s">
        <v>27</v>
      </c>
      <c r="B29" s="230">
        <f>('Energy Use'!B85-'E-electricity'!B29)*'Energy Use 2019'!$Q91</f>
        <v>17120149067175.004</v>
      </c>
      <c r="C29" s="230">
        <f>('Energy Use'!C85-'E-electricity'!C29-'E-Coal'!C29)*'Energy Use 2020'!$Z91</f>
        <v>10764986619585</v>
      </c>
      <c r="D29" s="230">
        <f>('Energy Use'!D85-'E-electricity'!D29-'E-Coal'!D29)*'Energy Use 2020'!$Z91</f>
        <v>11427735665253.979</v>
      </c>
      <c r="E29" s="230">
        <f>('Energy Use'!E85-'E-electricity'!E29-'E-Coal'!E29)*'Energy Use 2020'!$Z91</f>
        <v>13328178246079.561</v>
      </c>
      <c r="F29" s="230">
        <f>('Energy Use'!F85-'E-electricity'!F29-'E-Coal'!F29)*'Energy Use 2020'!$Z91</f>
        <v>14830271860373.059</v>
      </c>
      <c r="G29" s="230">
        <f>('Energy Use'!G85-'E-electricity'!G29-'E-Coal'!G29)*'Energy Use 2020'!$Z91</f>
        <v>15921303152621.805</v>
      </c>
      <c r="H29" s="230">
        <f>('Energy Use'!H85-'E-electricity'!H29-'E-Coal'!H29)*'Energy Use 2020'!$Z91</f>
        <v>16981453754055.619</v>
      </c>
      <c r="I29" s="230">
        <f>('Energy Use'!I85-'E-electricity'!I29-'E-Coal'!I29)*'Energy Use 2020'!$Z91</f>
        <v>17812156417168.402</v>
      </c>
      <c r="J29" s="230">
        <f>('Energy Use'!J85-'E-electricity'!J29-'E-Coal'!J29)*'Energy Use 2020'!$Z91</f>
        <v>18637858344460.25</v>
      </c>
      <c r="K29" s="230">
        <f>('Energy Use'!K85-'E-electricity'!K29-'E-Coal'!K29)*'Energy Use 2020'!$Z91</f>
        <v>19458519136462.719</v>
      </c>
      <c r="L29" s="230">
        <f>('Energy Use'!L85-'E-electricity'!L29-'E-Coal'!L29)*'Energy Use 2020'!$Z91</f>
        <v>20274098445779.473</v>
      </c>
      <c r="M29" s="230">
        <f>('Energy Use'!M85-'E-electricity'!M29-'E-Coal'!M29)*'Energy Use 2020'!$Z91</f>
        <v>21084555977086.289</v>
      </c>
      <c r="N29" s="230">
        <f>('Energy Use'!N85-'E-electricity'!N29-'E-Coal'!N29)*'Energy Use 2020'!$Z91</f>
        <v>21509308513313.082</v>
      </c>
      <c r="O29" s="230">
        <f>('Energy Use'!O85-'E-electricity'!O29-'E-Coal'!O29)*'Energy Use 2020'!$Z91</f>
        <v>21932032120058.066</v>
      </c>
      <c r="P29" s="230">
        <f>('Energy Use'!P85-'E-electricity'!P29-'E-Coal'!P29)*'Energy Use 2020'!$Z91</f>
        <v>22352716176908.602</v>
      </c>
      <c r="Q29" s="230">
        <f>('Energy Use'!Q85-'E-electricity'!Q29-'E-Coal'!Q29)*'Energy Use 2020'!$Z91</f>
        <v>22771350072615.465</v>
      </c>
      <c r="R29" s="230">
        <f>('Energy Use'!R85-'E-electricity'!R29-'E-Coal'!R29)*'Energy Use 2020'!$Z91</f>
        <v>23187923205092.855</v>
      </c>
      <c r="S29" s="230">
        <f>('Energy Use'!S85-'E-electricity'!S29-'E-Coal'!S29)*'Energy Use 2020'!$Z91</f>
        <v>23284019601397.418</v>
      </c>
      <c r="T29" s="230">
        <f>('Energy Use'!T85-'E-electricity'!T29-'E-Coal'!T29)*'Energy Use 2020'!$Z91</f>
        <v>23379642873865.586</v>
      </c>
      <c r="U29" s="230">
        <f>('Energy Use'!U85-'E-electricity'!U29-'E-Coal'!U29)*'Energy Use 2020'!$Z91</f>
        <v>23474792832918.547</v>
      </c>
      <c r="V29" s="230">
        <f>('Energy Use'!V85-'E-electricity'!V29-'E-Coal'!V29)*'Energy Use 2020'!$Z91</f>
        <v>23569469289050.586</v>
      </c>
      <c r="W29" s="230">
        <f>('Energy Use'!W85-'E-electricity'!W29-'E-Coal'!W29)*'Energy Use 2020'!$Z91</f>
        <v>23663672052829.016</v>
      </c>
      <c r="X29" s="230">
        <f>('Energy Use'!X85-'E-electricity'!X29-'E-Coal'!X29)*'Energy Use 2020'!$Z91</f>
        <v>23563920626207.938</v>
      </c>
      <c r="Y29" s="230">
        <f>('Energy Use'!Y85-'E-electricity'!Y29-'E-Coal'!Y29)*'Energy Use 2020'!$Z91</f>
        <v>23464361399538.543</v>
      </c>
      <c r="Z29" s="230">
        <f>('Energy Use'!Z85-'E-electricity'!Z29-'E-Coal'!Z29)*'Energy Use 2020'!$Z91</f>
        <v>23364994460634.801</v>
      </c>
      <c r="AA29" s="230">
        <f>('Energy Use'!AA85-'E-electricity'!AA29-'E-Coal'!AA29)*'Energy Use 2020'!$Z91</f>
        <v>23265819897278.559</v>
      </c>
      <c r="AB29" s="230">
        <f>('Energy Use'!AB85-'E-electricity'!AB29-'E-Coal'!AB29)*'Energy Use 2020'!$Z91</f>
        <v>23166837797219.531</v>
      </c>
      <c r="AC29" s="230">
        <f>('Energy Use'!AC85-'E-electricity'!AC29-'E-Coal'!AC29)*'Energy Use 2020'!$Z91</f>
        <v>22817655040858.051</v>
      </c>
      <c r="AD29" s="230">
        <f>('Energy Use'!AD85-'E-electricity'!AD29-'E-Coal'!AD29)*'Energy Use 2020'!$Z91</f>
        <v>22469535876632.758</v>
      </c>
      <c r="AE29" s="230">
        <f>('Energy Use'!AE85-'E-electricity'!AE29-'E-Coal'!AE29)*'Energy Use 2020'!$Z91</f>
        <v>22122480753313.211</v>
      </c>
      <c r="AF29" s="230">
        <f>('Energy Use'!AF85-'E-electricity'!AF29-'E-Coal'!AF29)*'Energy Use 2020'!$Z91</f>
        <v>21776490119499.637</v>
      </c>
      <c r="AG29" s="230">
        <f>('Energy Use'!AG85-'E-electricity'!AG29-'E-Coal'!AG29)*'Energy Use 2020'!$Z91</f>
        <v>21431564423622.762</v>
      </c>
      <c r="AH29" s="230">
        <f>('Energy Use'!AH85-'E-electricity'!AH29-'E-Coal'!AH29)*'Energy Use 2020'!$Z91</f>
        <v>20901543148681.375</v>
      </c>
      <c r="AI29" s="230">
        <f>('Energy Use'!AI85-'E-electricity'!AI29-'E-Coal'!AI29)*'Energy Use 2020'!$Z91</f>
        <v>20373241825382.594</v>
      </c>
      <c r="AJ29" s="230">
        <f>('Energy Use'!AJ85-'E-electricity'!AJ29-'E-Coal'!AJ29)*'Energy Use 2020'!$Z91</f>
        <v>19846661172099.988</v>
      </c>
      <c r="AK29" s="230">
        <f>('Energy Use'!AK85-'E-electricity'!AK29-'E-Coal'!AK29)*'Energy Use 2020'!$Z91</f>
        <v>19321801906934.707</v>
      </c>
      <c r="AL29" s="230">
        <f>('Energy Use'!AL85-'E-electricity'!AL29-'E-Coal'!AL29)*'Energy Use 2020'!$Z91</f>
        <v>18798664747715.531</v>
      </c>
      <c r="AM29" s="230">
        <f>('Energy Use'!AM85-'E-electricity'!AM29-'E-Coal'!AM29)*'Energy Use 2020'!$Z91</f>
        <v>18276460647615.523</v>
      </c>
      <c r="AN29" s="230">
        <f>('Energy Use'!AN85-'E-electricity'!AN29-'E-Coal'!AN29)*'Energy Use 2020'!$Z91</f>
        <v>17755982891774.695</v>
      </c>
      <c r="AO29" s="230">
        <f>('Energy Use'!AO85-'E-electricity'!AO29-'E-Coal'!AO29)*'Energy Use 2020'!$Z91</f>
        <v>17237232198360.514</v>
      </c>
      <c r="AP29" s="230">
        <f>('Energy Use'!AP85-'E-electricity'!AP29-'E-Coal'!AP29)*'Energy Use 2020'!$Z91</f>
        <v>16720209285267.65</v>
      </c>
      <c r="AQ29" s="230">
        <f>('Energy Use'!AQ85-'E-electricity'!AQ29-'E-Coal'!AQ29)*'Energy Use 2020'!$Z91</f>
        <v>16199258994785.549</v>
      </c>
      <c r="AR29" s="133" t="str">
        <f>VLOOKUP($A29,'Sector Match'!$A$1:$B$43,2,0)</f>
        <v>other metals 242</v>
      </c>
    </row>
    <row r="30" spans="1:44" x14ac:dyDescent="0.25">
      <c r="A30" s="74" t="s">
        <v>28</v>
      </c>
      <c r="B30" s="230">
        <f>('Energy Use'!B86-'E-electricity'!B30)*'Energy Use 2019'!$Q92</f>
        <v>7863521151090</v>
      </c>
      <c r="C30" s="230">
        <f>('Energy Use'!C86-'E-electricity'!C30-'E-Coal'!C30)*'Energy Use 2020'!$Z92</f>
        <v>5719318419540</v>
      </c>
      <c r="D30" s="230">
        <f>('Energy Use'!D86-'E-electricity'!D30-'E-Coal'!D30)*'Energy Use 2020'!$Z92</f>
        <v>6854852790185.2471</v>
      </c>
      <c r="E30" s="230">
        <f>('Energy Use'!E86-'E-electricity'!E30-'E-Coal'!E30)*'Energy Use 2020'!$Z92</f>
        <v>7246789924253.8564</v>
      </c>
      <c r="F30" s="230">
        <f>('Energy Use'!F86-'E-electricity'!F30-'E-Coal'!F30)*'Energy Use 2020'!$Z92</f>
        <v>7530631588984.0439</v>
      </c>
      <c r="G30" s="230">
        <f>('Energy Use'!G86-'E-electricity'!G30-'E-Coal'!G30)*'Energy Use 2020'!$Z92</f>
        <v>7778179311564.5684</v>
      </c>
      <c r="H30" s="230">
        <f>('Energy Use'!H86-'E-electricity'!H30-'E-Coal'!H30)*'Energy Use 2020'!$Z92</f>
        <v>8076207146802.6895</v>
      </c>
      <c r="I30" s="230">
        <f>('Energy Use'!I86-'E-electricity'!I30-'E-Coal'!I30)*'Energy Use 2020'!$Z92</f>
        <v>8346813678894.3604</v>
      </c>
      <c r="J30" s="230">
        <f>('Energy Use'!J86-'E-electricity'!J30-'E-Coal'!J30)*'Energy Use 2020'!$Z92</f>
        <v>8582217690157.0889</v>
      </c>
      <c r="K30" s="230">
        <f>('Energy Use'!K86-'E-electricity'!K30-'E-Coal'!K30)*'Energy Use 2020'!$Z92</f>
        <v>8784076331119.2158</v>
      </c>
      <c r="L30" s="230">
        <f>('Energy Use'!L86-'E-electricity'!L30-'E-Coal'!L30)*'Energy Use 2020'!$Z92</f>
        <v>8954939842700.877</v>
      </c>
      <c r="M30" s="230">
        <f>('Energy Use'!M86-'E-electricity'!M30-'E-Coal'!M30)*'Energy Use 2020'!$Z92</f>
        <v>9098116020627.4941</v>
      </c>
      <c r="N30" s="230">
        <f>('Energy Use'!N86-'E-electricity'!N30-'E-Coal'!N30)*'Energy Use 2020'!$Z92</f>
        <v>9222859048389.334</v>
      </c>
      <c r="O30" s="230">
        <f>('Energy Use'!O86-'E-electricity'!O30-'E-Coal'!O30)*'Energy Use 2020'!$Z92</f>
        <v>9327224389471.8223</v>
      </c>
      <c r="P30" s="230">
        <f>('Energy Use'!P86-'E-electricity'!P30-'E-Coal'!P30)*'Energy Use 2020'!$Z92</f>
        <v>9414737217841.7637</v>
      </c>
      <c r="Q30" s="230">
        <f>('Energy Use'!Q86-'E-electricity'!Q30-'E-Coal'!Q30)*'Energy Use 2020'!$Z92</f>
        <v>9489188542203.6992</v>
      </c>
      <c r="R30" s="230">
        <f>('Energy Use'!R86-'E-electricity'!R30-'E-Coal'!R30)*'Energy Use 2020'!$Z92</f>
        <v>9554571523830.5586</v>
      </c>
      <c r="S30" s="230">
        <f>('Energy Use'!S86-'E-electricity'!S30-'E-Coal'!S30)*'Energy Use 2020'!$Z92</f>
        <v>9617570442511.5234</v>
      </c>
      <c r="T30" s="230">
        <f>('Energy Use'!T86-'E-electricity'!T30-'E-Coal'!T30)*'Energy Use 2020'!$Z92</f>
        <v>9675794137879.666</v>
      </c>
      <c r="U30" s="230">
        <f>('Energy Use'!U86-'E-electricity'!U30-'E-Coal'!U30)*'Energy Use 2020'!$Z92</f>
        <v>9729333236427.877</v>
      </c>
      <c r="V30" s="230">
        <f>('Energy Use'!V86-'E-electricity'!V30-'E-Coal'!V30)*'Energy Use 2020'!$Z92</f>
        <v>9778289331384.125</v>
      </c>
      <c r="W30" s="230">
        <f>('Energy Use'!W86-'E-electricity'!W30-'E-Coal'!W30)*'Energy Use 2020'!$Z92</f>
        <v>9822774314929.002</v>
      </c>
      <c r="X30" s="230">
        <f>('Energy Use'!X86-'E-electricity'!X30-'E-Coal'!X30)*'Energy Use 2020'!$Z92</f>
        <v>9862909701137.5664</v>
      </c>
      <c r="Y30" s="230">
        <f>('Energy Use'!Y86-'E-electricity'!Y30-'E-Coal'!Y30)*'Energy Use 2020'!$Z92</f>
        <v>9898825944392.6992</v>
      </c>
      <c r="Z30" s="230">
        <f>('Energy Use'!Z86-'E-electricity'!Z30-'E-Coal'!Z30)*'Energy Use 2020'!$Z92</f>
        <v>9930661757790.0176</v>
      </c>
      <c r="AA30" s="230">
        <f>('Energy Use'!AA86-'E-electricity'!AA30-'E-Coal'!AA30)*'Energy Use 2020'!$Z92</f>
        <v>9958563435804.2441</v>
      </c>
      <c r="AB30" s="230">
        <f>('Energy Use'!AB86-'E-electricity'!AB30-'E-Coal'!AB30)*'Energy Use 2020'!$Z92</f>
        <v>9982684185224.1992</v>
      </c>
      <c r="AC30" s="230">
        <f>('Energy Use'!AC86-'E-electricity'!AC30-'E-Coal'!AC30)*'Energy Use 2020'!$Z92</f>
        <v>10003183468087.629</v>
      </c>
      <c r="AD30" s="230">
        <f>('Energy Use'!AD86-'E-electricity'!AD30-'E-Coal'!AD30)*'Energy Use 2020'!$Z92</f>
        <v>10020226360063.158</v>
      </c>
      <c r="AE30" s="230">
        <f>('Energy Use'!AE86-'E-electricity'!AE30-'E-Coal'!AE30)*'Energy Use 2020'!$Z92</f>
        <v>10033982927439.949</v>
      </c>
      <c r="AF30" s="230">
        <f>('Energy Use'!AF86-'E-electricity'!AF30-'E-Coal'!AF30)*'Energy Use 2020'!$Z92</f>
        <v>10044627625594.586</v>
      </c>
      <c r="AG30" s="230">
        <f>('Energy Use'!AG86-'E-electricity'!AG30-'E-Coal'!AG30)*'Energy Use 2020'!$Z92</f>
        <v>10052338721518.371</v>
      </c>
      <c r="AH30" s="230">
        <f>('Energy Use'!AH86-'E-electricity'!AH30-'E-Coal'!AH30)*'Energy Use 2020'!$Z92</f>
        <v>10057297742703.988</v>
      </c>
      <c r="AI30" s="230">
        <f>('Energy Use'!AI86-'E-electricity'!AI30-'E-Coal'!AI30)*'Energy Use 2020'!$Z92</f>
        <v>10059688954414.756</v>
      </c>
      <c r="AJ30" s="230">
        <f>('Energy Use'!AJ86-'E-electricity'!AJ30-'E-Coal'!AJ30)*'Energy Use 2020'!$Z92</f>
        <v>10059698867091.594</v>
      </c>
      <c r="AK30" s="230">
        <f>('Energy Use'!AK86-'E-electricity'!AK30-'E-Coal'!AK30)*'Energy Use 2020'!$Z92</f>
        <v>10057515775397.439</v>
      </c>
      <c r="AL30" s="230">
        <f>('Energy Use'!AL86-'E-electricity'!AL30-'E-Coal'!AL30)*'Energy Use 2020'!$Z92</f>
        <v>10053329330154.725</v>
      </c>
      <c r="AM30" s="230">
        <f>('Energy Use'!AM86-'E-electricity'!AM30-'E-Coal'!AM30)*'Energy Use 2020'!$Z92</f>
        <v>10047330144203.693</v>
      </c>
      <c r="AN30" s="230">
        <f>('Energy Use'!AN86-'E-electricity'!AN30-'E-Coal'!AN30)*'Energy Use 2020'!$Z92</f>
        <v>10039709432994.346</v>
      </c>
      <c r="AO30" s="230">
        <f>('Energy Use'!AO86-'E-electricity'!AO30-'E-Coal'!AO30)*'Energy Use 2020'!$Z92</f>
        <v>10030658690529.574</v>
      </c>
      <c r="AP30" s="230">
        <f>('Energy Use'!AP86-'E-electricity'!AP30-'E-Coal'!AP30)*'Energy Use 2020'!$Z92</f>
        <v>10020369401097.379</v>
      </c>
      <c r="AQ30" s="230">
        <f>('Energy Use'!AQ86-'E-electricity'!AQ30-'E-Coal'!AQ30)*'Energy Use 2020'!$Z92</f>
        <v>10005690872948.959</v>
      </c>
      <c r="AR30" s="133" t="str">
        <f>VLOOKUP($A30,'Sector Match'!$A$1:$B$43,2,0)</f>
        <v>metal products except machinery and vehicles 25</v>
      </c>
    </row>
    <row r="31" spans="1:44" x14ac:dyDescent="0.25">
      <c r="A31" s="74" t="s">
        <v>29</v>
      </c>
      <c r="B31" s="230">
        <f>('Energy Use'!B87-'E-electricity'!B31)*'Energy Use 2019'!$Q93</f>
        <v>8185860053630.3975</v>
      </c>
      <c r="C31" s="230">
        <f>('Energy Use'!C87-'E-electricity'!C31-'E-Coal'!C31)*'Energy Use 2020'!$Z93</f>
        <v>5698695212408.2783</v>
      </c>
      <c r="D31" s="230">
        <f>('Energy Use'!D87-'E-electricity'!D31-'E-Coal'!D31)*'Energy Use 2020'!$Z93</f>
        <v>6769770388390.3193</v>
      </c>
      <c r="E31" s="230">
        <f>('Energy Use'!E87-'E-electricity'!E31-'E-Coal'!E31)*'Energy Use 2020'!$Z93</f>
        <v>7163752798520.7832</v>
      </c>
      <c r="F31" s="230">
        <f>('Energy Use'!F87-'E-electricity'!F31-'E-Coal'!F31)*'Energy Use 2020'!$Z93</f>
        <v>7480067343672.501</v>
      </c>
      <c r="G31" s="230">
        <f>('Energy Use'!G87-'E-electricity'!G31-'E-Coal'!G31)*'Energy Use 2020'!$Z93</f>
        <v>7766784236105.1416</v>
      </c>
      <c r="H31" s="230">
        <f>('Energy Use'!H87-'E-electricity'!H31-'E-Coal'!H31)*'Energy Use 2020'!$Z93</f>
        <v>8101862630342.9014</v>
      </c>
      <c r="I31" s="230">
        <f>('Energy Use'!I87-'E-electricity'!I31-'E-Coal'!I31)*'Energy Use 2020'!$Z93</f>
        <v>8393889986018.6514</v>
      </c>
      <c r="J31" s="230">
        <f>('Energy Use'!J87-'E-electricity'!J31-'E-Coal'!J31)*'Energy Use 2020'!$Z93</f>
        <v>8648701940086.0361</v>
      </c>
      <c r="K31" s="230">
        <f>('Energy Use'!K87-'E-electricity'!K31-'E-Coal'!K31)*'Energy Use 2020'!$Z93</f>
        <v>8868354409348.9863</v>
      </c>
      <c r="L31" s="230">
        <f>('Energy Use'!L87-'E-electricity'!L31-'E-Coal'!L31)*'Energy Use 2020'!$Z93</f>
        <v>9055966278465.7656</v>
      </c>
      <c r="M31" s="230">
        <f>('Energy Use'!M87-'E-electricity'!M31-'E-Coal'!M31)*'Energy Use 2020'!$Z93</f>
        <v>9215552777255.7148</v>
      </c>
      <c r="N31" s="230">
        <f>('Energy Use'!N87-'E-electricity'!N31-'E-Coal'!N31)*'Energy Use 2020'!$Z93</f>
        <v>9355880330302.2813</v>
      </c>
      <c r="O31" s="230">
        <f>('Energy Use'!O87-'E-electricity'!O31-'E-Coal'!O31)*'Energy Use 2020'!$Z93</f>
        <v>9476264830587.2148</v>
      </c>
      <c r="P31" s="230">
        <f>('Energy Use'!P87-'E-electricity'!P31-'E-Coal'!P31)*'Energy Use 2020'!$Z93</f>
        <v>9580205550928.9414</v>
      </c>
      <c r="Q31" s="230">
        <f>('Energy Use'!Q87-'E-electricity'!Q31-'E-Coal'!Q31)*'Energy Use 2020'!$Z93</f>
        <v>9671490626078.0723</v>
      </c>
      <c r="R31" s="230">
        <f>('Energy Use'!R87-'E-electricity'!R31-'E-Coal'!R31)*'Energy Use 2020'!$Z93</f>
        <v>9754135763587.8789</v>
      </c>
      <c r="S31" s="230">
        <f>('Energy Use'!S87-'E-electricity'!S31-'E-Coal'!S31)*'Energy Use 2020'!$Z93</f>
        <v>9831261216643.4902</v>
      </c>
      <c r="T31" s="230">
        <f>('Energy Use'!T87-'E-electricity'!T31-'E-Coal'!T31)*'Energy Use 2020'!$Z93</f>
        <v>9903978774928.2324</v>
      </c>
      <c r="U31" s="230">
        <f>('Energy Use'!U87-'E-electricity'!U31-'E-Coal'!U31)*'Energy Use 2020'!$Z93</f>
        <v>9972293895827.623</v>
      </c>
      <c r="V31" s="230">
        <f>('Energy Use'!V87-'E-electricity'!V31-'E-Coal'!V31)*'Energy Use 2020'!$Z93</f>
        <v>10036221021834.191</v>
      </c>
      <c r="W31" s="230">
        <f>('Energy Use'!W87-'E-electricity'!W31-'E-Coal'!W31)*'Energy Use 2020'!$Z93</f>
        <v>10095783317279.615</v>
      </c>
      <c r="X31" s="230">
        <f>('Energy Use'!X87-'E-electricity'!X31-'E-Coal'!X31)*'Energy Use 2020'!$Z93</f>
        <v>10151012384255.451</v>
      </c>
      <c r="Y31" s="230">
        <f>('Energy Use'!Y87-'E-electricity'!Y31-'E-Coal'!Y31)*'Energy Use 2020'!$Z93</f>
        <v>10201947959854.66</v>
      </c>
      <c r="Z31" s="230">
        <f>('Energy Use'!Z87-'E-electricity'!Z31-'E-Coal'!Z31)*'Energy Use 2020'!$Z93</f>
        <v>10248637596872.512</v>
      </c>
      <c r="AA31" s="230">
        <f>('Energy Use'!AA87-'E-electricity'!AA31-'E-Coal'!AA31)*'Energy Use 2020'!$Z93</f>
        <v>10291136330097.307</v>
      </c>
      <c r="AB31" s="230">
        <f>('Energy Use'!AB87-'E-electricity'!AB31-'E-Coal'!AB31)*'Energy Use 2020'!$Z93</f>
        <v>10329506330301.904</v>
      </c>
      <c r="AC31" s="230">
        <f>('Energy Use'!AC87-'E-electricity'!AC31-'E-Coal'!AC31)*'Energy Use 2020'!$Z93</f>
        <v>10363816548013.473</v>
      </c>
      <c r="AD31" s="230">
        <f>('Energy Use'!AD87-'E-electricity'!AD31-'E-Coal'!AD31)*'Energy Use 2020'!$Z93</f>
        <v>10394142349097.404</v>
      </c>
      <c r="AE31" s="230">
        <f>('Energy Use'!AE87-'E-electricity'!AE31-'E-Coal'!AE31)*'Energy Use 2020'!$Z93</f>
        <v>10420565144136.875</v>
      </c>
      <c r="AF31" s="230">
        <f>('Energy Use'!AF87-'E-electricity'!AF31-'E-Coal'!AF31)*'Energy Use 2020'!$Z93</f>
        <v>10443172013528.176</v>
      </c>
      <c r="AG31" s="230">
        <f>('Energy Use'!AG87-'E-electricity'!AG31-'E-Coal'!AG31)*'Energy Use 2020'!$Z93</f>
        <v>10462055330142.047</v>
      </c>
      <c r="AH31" s="230">
        <f>('Energy Use'!AH87-'E-electricity'!AH31-'E-Coal'!AH31)*'Energy Use 2020'!$Z93</f>
        <v>10477312381323.498</v>
      </c>
      <c r="AI31" s="230">
        <f>('Energy Use'!AI87-'E-electricity'!AI31-'E-Coal'!AI31)*'Energy Use 2020'!$Z93</f>
        <v>10489044991920.047</v>
      </c>
      <c r="AJ31" s="230">
        <f>('Energy Use'!AJ87-'E-electricity'!AJ31-'E-Coal'!AJ31)*'Energy Use 2020'!$Z93</f>
        <v>10497359149939.818</v>
      </c>
      <c r="AK31" s="230">
        <f>('Energy Use'!AK87-'E-electricity'!AK31-'E-Coal'!AK31)*'Energy Use 2020'!$Z93</f>
        <v>10502364636348.658</v>
      </c>
      <c r="AL31" s="230">
        <f>('Energy Use'!AL87-'E-electricity'!AL31-'E-Coal'!AL31)*'Energy Use 2020'!$Z93</f>
        <v>10504174660419.885</v>
      </c>
      <c r="AM31" s="230">
        <f>('Energy Use'!AM87-'E-electricity'!AM31-'E-Coal'!AM31)*'Energy Use 2020'!$Z93</f>
        <v>10502905501952.268</v>
      </c>
      <c r="AN31" s="230">
        <f>('Energy Use'!AN87-'E-electricity'!AN31-'E-Coal'!AN31)*'Energy Use 2020'!$Z93</f>
        <v>10498676161572.564</v>
      </c>
      <c r="AO31" s="230">
        <f>('Energy Use'!AO87-'E-electricity'!AO31-'E-Coal'!AO31)*'Energy Use 2020'!$Z93</f>
        <v>10491608020238.365</v>
      </c>
      <c r="AP31" s="230">
        <f>('Energy Use'!AP87-'E-electricity'!AP31-'E-Coal'!AP31)*'Energy Use 2020'!$Z93</f>
        <v>10481824508957.584</v>
      </c>
      <c r="AQ31" s="230">
        <f>('Energy Use'!AQ87-'E-electricity'!AQ31-'E-Coal'!AQ31)*'Energy Use 2020'!$Z93</f>
        <v>10465936996015.225</v>
      </c>
      <c r="AR31" s="133" t="str">
        <f>VLOOKUP($A31,'Sector Match'!$A$1:$B$43,2,0)</f>
        <v>other manufacturing 31T33</v>
      </c>
    </row>
    <row r="32" spans="1:44" x14ac:dyDescent="0.25">
      <c r="A32" s="74" t="s">
        <v>30</v>
      </c>
      <c r="B32" s="230">
        <f>('Energy Use'!B88-'E-electricity'!B32)*'Energy Use 2019'!$Q94</f>
        <v>5769648467788.8447</v>
      </c>
      <c r="C32" s="230">
        <f>('Energy Use'!C88-'E-electricity'!C32-'E-Coal'!C32)*'Energy Use 2020'!$Z94</f>
        <v>6322896576533.6123</v>
      </c>
      <c r="D32" s="230">
        <f>('Energy Use'!D88-'E-electricity'!D32-'E-Coal'!D32)*'Energy Use 2020'!$Z94</f>
        <v>7080493332293.0391</v>
      </c>
      <c r="E32" s="230">
        <f>('Energy Use'!E88-'E-electricity'!E32-'E-Coal'!E32)*'Energy Use 2020'!$Z94</f>
        <v>7792541652665.5088</v>
      </c>
      <c r="F32" s="230">
        <f>('Energy Use'!F88-'E-electricity'!F32-'E-Coal'!F32)*'Energy Use 2020'!$Z94</f>
        <v>8126247472358.7402</v>
      </c>
      <c r="G32" s="230">
        <f>('Energy Use'!G88-'E-electricity'!G32-'E-Coal'!G32)*'Energy Use 2020'!$Z94</f>
        <v>8542968956891.3682</v>
      </c>
      <c r="H32" s="230">
        <f>('Energy Use'!H88-'E-electricity'!H32-'E-Coal'!H32)*'Energy Use 2020'!$Z94</f>
        <v>9074255382570.8281</v>
      </c>
      <c r="I32" s="230">
        <f>('Energy Use'!I88-'E-electricity'!I32-'E-Coal'!I32)*'Energy Use 2020'!$Z94</f>
        <v>9582185590895.7578</v>
      </c>
      <c r="J32" s="230">
        <f>('Energy Use'!J88-'E-electricity'!J32-'E-Coal'!J32)*'Energy Use 2020'!$Z94</f>
        <v>10026326405159.49</v>
      </c>
      <c r="K32" s="230">
        <f>('Energy Use'!K88-'E-electricity'!K32-'E-Coal'!K32)*'Energy Use 2020'!$Z94</f>
        <v>10413141616613.473</v>
      </c>
      <c r="L32" s="230">
        <f>('Energy Use'!L88-'E-electricity'!L32-'E-Coal'!L32)*'Energy Use 2020'!$Z94</f>
        <v>10752844870780.547</v>
      </c>
      <c r="M32" s="230">
        <f>('Energy Use'!M88-'E-electricity'!M32-'E-Coal'!M32)*'Energy Use 2020'!$Z94</f>
        <v>11058740064321.943</v>
      </c>
      <c r="N32" s="230">
        <f>('Energy Use'!N88-'E-electricity'!N32-'E-Coal'!N32)*'Energy Use 2020'!$Z94</f>
        <v>11355781569640.279</v>
      </c>
      <c r="O32" s="230">
        <f>('Energy Use'!O88-'E-electricity'!O32-'E-Coal'!O32)*'Energy Use 2020'!$Z94</f>
        <v>11638657920187.1</v>
      </c>
      <c r="P32" s="230">
        <f>('Energy Use'!P88-'E-electricity'!P32-'E-Coal'!P32)*'Energy Use 2020'!$Z94</f>
        <v>11911211056413.5</v>
      </c>
      <c r="Q32" s="230">
        <f>('Energy Use'!Q88-'E-electricity'!Q32-'E-Coal'!Q32)*'Energy Use 2020'!$Z94</f>
        <v>12177796950230.053</v>
      </c>
      <c r="R32" s="230">
        <f>('Energy Use'!R88-'E-electricity'!R32-'E-Coal'!R32)*'Energy Use 2020'!$Z94</f>
        <v>12443254341134.006</v>
      </c>
      <c r="S32" s="230">
        <f>('Energy Use'!S88-'E-electricity'!S32-'E-Coal'!S32)*'Energy Use 2020'!$Z94</f>
        <v>12725397495901.484</v>
      </c>
      <c r="T32" s="230">
        <f>('Energy Use'!T88-'E-electricity'!T32-'E-Coal'!T32)*'Energy Use 2020'!$Z94</f>
        <v>13011470597777.475</v>
      </c>
      <c r="U32" s="230">
        <f>('Energy Use'!U88-'E-electricity'!U32-'E-Coal'!U32)*'Energy Use 2020'!$Z94</f>
        <v>13300566048554.154</v>
      </c>
      <c r="V32" s="230">
        <f>('Energy Use'!V88-'E-electricity'!V32-'E-Coal'!V32)*'Energy Use 2020'!$Z94</f>
        <v>13591695567419.619</v>
      </c>
      <c r="W32" s="230">
        <f>('Energy Use'!W88-'E-electricity'!W32-'E-Coal'!W32)*'Energy Use 2020'!$Z94</f>
        <v>13883788542728.256</v>
      </c>
      <c r="X32" s="230">
        <f>('Energy Use'!X88-'E-electricity'!X32-'E-Coal'!X32)*'Energy Use 2020'!$Z94</f>
        <v>14175691175079.566</v>
      </c>
      <c r="Y32" s="230">
        <f>('Energy Use'!Y88-'E-electricity'!Y32-'E-Coal'!Y32)*'Energy Use 2020'!$Z94</f>
        <v>14466166514241.906</v>
      </c>
      <c r="Z32" s="230">
        <f>('Energy Use'!Z88-'E-electricity'!Z32-'E-Coal'!Z32)*'Energy Use 2020'!$Z94</f>
        <v>14753895492768.141</v>
      </c>
      <c r="AA32" s="230">
        <f>('Energy Use'!AA88-'E-electricity'!AA32-'E-Coal'!AA32)*'Energy Use 2020'!$Z94</f>
        <v>15037479057336.223</v>
      </c>
      <c r="AB32" s="230">
        <f>('Energy Use'!AB88-'E-electricity'!AB32-'E-Coal'!AB32)*'Energy Use 2020'!$Z94</f>
        <v>15315441494623.406</v>
      </c>
      <c r="AC32" s="230">
        <f>('Energy Use'!AC88-'E-electricity'!AC32-'E-Coal'!AC32)*'Energy Use 2020'!$Z94</f>
        <v>15586235041621.699</v>
      </c>
      <c r="AD32" s="230">
        <f>('Energy Use'!AD88-'E-electricity'!AD32-'E-Coal'!AD32)*'Energy Use 2020'!$Z94</f>
        <v>15848245860484.988</v>
      </c>
      <c r="AE32" s="230">
        <f>('Energy Use'!AE88-'E-electricity'!AE32-'E-Coal'!AE32)*'Energy Use 2020'!$Z94</f>
        <v>16099801445056.018</v>
      </c>
      <c r="AF32" s="230">
        <f>('Energy Use'!AF88-'E-electricity'!AF32-'E-Coal'!AF32)*'Energy Use 2020'!$Z94</f>
        <v>16339179510010.736</v>
      </c>
      <c r="AG32" s="230">
        <f>('Energy Use'!AG88-'E-electricity'!AG32-'E-Coal'!AG32)*'Energy Use 2020'!$Z94</f>
        <v>16564618393989.891</v>
      </c>
      <c r="AH32" s="230">
        <f>('Energy Use'!AH88-'E-electricity'!AH32-'E-Coal'!AH32)*'Energy Use 2020'!$Z94</f>
        <v>16774328985160.326</v>
      </c>
      <c r="AI32" s="230">
        <f>('Energy Use'!AI88-'E-electricity'!AI32-'E-Coal'!AI32)*'Energy Use 2020'!$Z94</f>
        <v>16966508151451.943</v>
      </c>
      <c r="AJ32" s="230">
        <f>('Energy Use'!AJ88-'E-electricity'!AJ32-'E-Coal'!AJ32)*'Energy Use 2020'!$Z94</f>
        <v>17139353628448.83</v>
      </c>
      <c r="AK32" s="230">
        <f>('Energy Use'!AK88-'E-electricity'!AK32-'E-Coal'!AK32)*'Energy Use 2020'!$Z94</f>
        <v>17291080285886.885</v>
      </c>
      <c r="AL32" s="230">
        <f>('Energy Use'!AL88-'E-electricity'!AL32-'E-Coal'!AL32)*'Energy Use 2020'!$Z94</f>
        <v>17419937659370.926</v>
      </c>
      <c r="AM32" s="230">
        <f>('Energy Use'!AM88-'E-electricity'!AM32-'E-Coal'!AM32)*'Energy Use 2020'!$Z94</f>
        <v>17524228597842.697</v>
      </c>
      <c r="AN32" s="230">
        <f>('Energy Use'!AN88-'E-electricity'!AN32-'E-Coal'!AN32)*'Energy Use 2020'!$Z94</f>
        <v>17602328840214.98</v>
      </c>
      <c r="AO32" s="230">
        <f>('Energy Use'!AO88-'E-electricity'!AO32-'E-Coal'!AO32)*'Energy Use 2020'!$Z94</f>
        <v>17652707297276.723</v>
      </c>
      <c r="AP32" s="230">
        <f>('Energy Use'!AP88-'E-electricity'!AP32-'E-Coal'!AP32)*'Energy Use 2020'!$Z94</f>
        <v>17673946778422.547</v>
      </c>
      <c r="AQ32" s="230">
        <f>('Energy Use'!AQ88-'E-electricity'!AQ32-'E-Coal'!AQ32)*'Energy Use 2020'!$Z94</f>
        <v>17658798543490.793</v>
      </c>
      <c r="AR32" s="133" t="str">
        <f>VLOOKUP($A32,'Sector Match'!$A$1:$B$43,2,0)</f>
        <v>glass and glass products 231</v>
      </c>
    </row>
    <row r="33" spans="1:44" x14ac:dyDescent="0.25">
      <c r="A33" s="74" t="s">
        <v>31</v>
      </c>
      <c r="B33" s="230">
        <f>('Energy Use'!B89-'E-electricity'!B33)*'Energy Use 2019'!$Q95</f>
        <v>10305617782020</v>
      </c>
      <c r="C33" s="230">
        <f>('Energy Use'!C89-'E-electricity'!C33-'E-Coal'!C33)*'Energy Use 2020'!$Z95</f>
        <v>6159853606995</v>
      </c>
      <c r="D33" s="230">
        <f>('Energy Use'!D89-'E-electricity'!D33-'E-Coal'!D33)*'Energy Use 2020'!$Z95</f>
        <v>6302898337498.1113</v>
      </c>
      <c r="E33" s="230">
        <f>('Energy Use'!E89-'E-electricity'!E33-'E-Coal'!E33)*'Energy Use 2020'!$Z95</f>
        <v>7225827268091.8467</v>
      </c>
      <c r="F33" s="230">
        <f>('Energy Use'!F89-'E-electricity'!F33-'E-Coal'!F33)*'Energy Use 2020'!$Z95</f>
        <v>7967713129110.3867</v>
      </c>
      <c r="G33" s="230">
        <f>('Energy Use'!G89-'E-electricity'!G33-'E-Coal'!G33)*'Energy Use 2020'!$Z95</f>
        <v>8448545018150.7578</v>
      </c>
      <c r="H33" s="230">
        <f>('Energy Use'!H89-'E-electricity'!H33-'E-Coal'!H33)*'Energy Use 2020'!$Z95</f>
        <v>8924489343723.3047</v>
      </c>
      <c r="I33" s="230">
        <f>('Energy Use'!I89-'E-electricity'!I33-'E-Coal'!I33)*'Energy Use 2020'!$Z95</f>
        <v>9161348326606.3574</v>
      </c>
      <c r="J33" s="230">
        <f>('Energy Use'!J89-'E-electricity'!J33-'E-Coal'!J33)*'Energy Use 2020'!$Z95</f>
        <v>9396631081444.8848</v>
      </c>
      <c r="K33" s="230">
        <f>('Energy Use'!K89-'E-electricity'!K33-'E-Coal'!K33)*'Energy Use 2020'!$Z95</f>
        <v>9630338498071.7383</v>
      </c>
      <c r="L33" s="230">
        <f>('Energy Use'!L89-'E-electricity'!L33-'E-Coal'!L33)*'Energy Use 2020'!$Z95</f>
        <v>9862471466778.6953</v>
      </c>
      <c r="M33" s="230">
        <f>('Energy Use'!M89-'E-electricity'!M33-'E-Coal'!M33)*'Energy Use 2020'!$Z95</f>
        <v>10093030878316.469</v>
      </c>
      <c r="N33" s="230">
        <f>('Energy Use'!N89-'E-electricity'!N33-'E-Coal'!N33)*'Energy Use 2020'!$Z95</f>
        <v>10201402818015.617</v>
      </c>
      <c r="O33" s="230">
        <f>('Energy Use'!O89-'E-electricity'!O33-'E-Coal'!O33)*'Energy Use 2020'!$Z95</f>
        <v>10309223235830.045</v>
      </c>
      <c r="P33" s="230">
        <f>('Energy Use'!P89-'E-electricity'!P33-'E-Coal'!P33)*'Energy Use 2020'!$Z95</f>
        <v>10416492338513.15</v>
      </c>
      <c r="Q33" s="230">
        <f>('Energy Use'!Q89-'E-electricity'!Q33-'E-Coal'!Q33)*'Energy Use 2020'!$Z95</f>
        <v>10523210332893.164</v>
      </c>
      <c r="R33" s="230">
        <f>('Energy Use'!R89-'E-electricity'!R33-'E-Coal'!R33)*'Energy Use 2020'!$Z95</f>
        <v>10629377425873.166</v>
      </c>
      <c r="S33" s="230">
        <f>('Energy Use'!S89-'E-electricity'!S33-'E-Coal'!S33)*'Energy Use 2020'!$Z95</f>
        <v>10584245427116.98</v>
      </c>
      <c r="T33" s="230">
        <f>('Energy Use'!T89-'E-electricity'!T33-'E-Coal'!T33)*'Energy Use 2020'!$Z95</f>
        <v>10539193377303.398</v>
      </c>
      <c r="U33" s="230">
        <f>('Energy Use'!U89-'E-electricity'!U33-'E-Coal'!U33)*'Energy Use 2020'!$Z95</f>
        <v>10494221263694.865</v>
      </c>
      <c r="V33" s="230">
        <f>('Energy Use'!V89-'E-electricity'!V33-'E-Coal'!V33)*'Energy Use 2020'!$Z95</f>
        <v>10449329073553.314</v>
      </c>
      <c r="W33" s="230">
        <f>('Energy Use'!W89-'E-electricity'!W33-'E-Coal'!W33)*'Energy Use 2020'!$Z95</f>
        <v>10404516794140.184</v>
      </c>
      <c r="X33" s="230">
        <f>('Energy Use'!X89-'E-electricity'!X33-'E-Coal'!X33)*'Energy Use 2020'!$Z95</f>
        <v>10359784412716.385</v>
      </c>
      <c r="Y33" s="230">
        <f>('Energy Use'!Y89-'E-electricity'!Y33-'E-Coal'!Y33)*'Energy Use 2020'!$Z95</f>
        <v>10315131916542.33</v>
      </c>
      <c r="Z33" s="230">
        <f>('Energy Use'!Z89-'E-electricity'!Z33-'E-Coal'!Z33)*'Energy Use 2020'!$Z95</f>
        <v>10270559292877.918</v>
      </c>
      <c r="AA33" s="230">
        <f>('Energy Use'!AA89-'E-electricity'!AA33-'E-Coal'!AA33)*'Energy Use 2020'!$Z95</f>
        <v>10226066528982.553</v>
      </c>
      <c r="AB33" s="230">
        <f>('Energy Use'!AB89-'E-electricity'!AB33-'E-Coal'!AB33)*'Energy Use 2020'!$Z95</f>
        <v>10181653612115.109</v>
      </c>
      <c r="AC33" s="230">
        <f>('Energy Use'!AC89-'E-electricity'!AC33-'E-Coal'!AC33)*'Energy Use 2020'!$Z95</f>
        <v>10137320529533.967</v>
      </c>
      <c r="AD33" s="230">
        <f>('Energy Use'!AD89-'E-electricity'!AD33-'E-Coal'!AD33)*'Energy Use 2020'!$Z95</f>
        <v>10093067268496.99</v>
      </c>
      <c r="AE33" s="230">
        <f>('Energy Use'!AE89-'E-electricity'!AE33-'E-Coal'!AE33)*'Energy Use 2020'!$Z95</f>
        <v>10048893816261.543</v>
      </c>
      <c r="AF33" s="230">
        <f>('Energy Use'!AF89-'E-electricity'!AF33-'E-Coal'!AF33)*'Energy Use 2020'!$Z95</f>
        <v>10004800160084.477</v>
      </c>
      <c r="AG33" s="230">
        <f>('Energy Use'!AG89-'E-electricity'!AG33-'E-Coal'!AG33)*'Energy Use 2020'!$Z95</f>
        <v>9960786287222.127</v>
      </c>
      <c r="AH33" s="230">
        <f>('Energy Use'!AH89-'E-electricity'!AH33-'E-Coal'!AH33)*'Energy Use 2020'!$Z95</f>
        <v>9935801584009.8145</v>
      </c>
      <c r="AI33" s="230">
        <f>('Energy Use'!AI89-'E-electricity'!AI33-'E-Coal'!AI33)*'Energy Use 2020'!$Z95</f>
        <v>9910849589373.541</v>
      </c>
      <c r="AJ33" s="230">
        <f>('Energy Use'!AJ89-'E-electricity'!AJ33-'E-Coal'!AJ33)*'Energy Use 2020'!$Z95</f>
        <v>9885930298239.2637</v>
      </c>
      <c r="AK33" s="230">
        <f>('Energy Use'!AK89-'E-electricity'!AK33-'E-Coal'!AK33)*'Energy Use 2020'!$Z95</f>
        <v>9861043705532.7305</v>
      </c>
      <c r="AL33" s="230">
        <f>('Energy Use'!AL89-'E-electricity'!AL33-'E-Coal'!AL33)*'Energy Use 2020'!$Z95</f>
        <v>9836189806179.502</v>
      </c>
      <c r="AM33" s="230">
        <f>('Energy Use'!AM89-'E-electricity'!AM33-'E-Coal'!AM33)*'Energy Use 2020'!$Z95</f>
        <v>9805091327929.5391</v>
      </c>
      <c r="AN33" s="230">
        <f>('Energy Use'!AN89-'E-electricity'!AN33-'E-Coal'!AN33)*'Energy Use 2020'!$Z95</f>
        <v>9774041207442.6484</v>
      </c>
      <c r="AO33" s="230">
        <f>('Energy Use'!AO89-'E-electricity'!AO33-'E-Coal'!AO33)*'Energy Use 2020'!$Z95</f>
        <v>9743039437086.3359</v>
      </c>
      <c r="AP33" s="230">
        <f>('Energy Use'!AP89-'E-electricity'!AP33-'E-Coal'!AP33)*'Energy Use 2020'!$Z95</f>
        <v>9712086009227.8066</v>
      </c>
      <c r="AQ33" s="230">
        <f>('Energy Use'!AQ89-'E-electricity'!AQ33-'E-Coal'!AQ33)*'Energy Use 2020'!$Z95</f>
        <v>9677903568267.7852</v>
      </c>
      <c r="AR33" s="133" t="str">
        <f>VLOOKUP($A33,'Sector Match'!$A$1:$B$43,2,0)</f>
        <v>road vehicles 29</v>
      </c>
    </row>
    <row r="34" spans="1:44" x14ac:dyDescent="0.25">
      <c r="A34" s="74" t="s">
        <v>32</v>
      </c>
      <c r="B34" s="230">
        <f>('Energy Use'!B90-'E-electricity'!B34)*'Energy Use 2019'!$Q96</f>
        <v>4060484962875</v>
      </c>
      <c r="C34" s="230">
        <f>('Energy Use'!C90-'E-electricity'!C34-'E-Coal'!C34)*'Energy Use 2020'!$Z96</f>
        <v>3039578902635</v>
      </c>
      <c r="D34" s="230">
        <f>('Energy Use'!D90-'E-electricity'!D34-'E-Coal'!D34)*'Energy Use 2020'!$Z96</f>
        <v>3319462167842.1802</v>
      </c>
      <c r="E34" s="230">
        <f>('Energy Use'!E90-'E-electricity'!E34-'E-Coal'!E34)*'Energy Use 2020'!$Z96</f>
        <v>3573547468145.6147</v>
      </c>
      <c r="F34" s="230">
        <f>('Energy Use'!F90-'E-electricity'!F34-'E-Coal'!F34)*'Energy Use 2020'!$Z96</f>
        <v>3680322958057.5591</v>
      </c>
      <c r="G34" s="230">
        <f>('Energy Use'!G90-'E-electricity'!G34-'E-Coal'!G34)*'Energy Use 2020'!$Z96</f>
        <v>3746404399976.5786</v>
      </c>
      <c r="H34" s="230">
        <f>('Energy Use'!H90-'E-electricity'!H34-'E-Coal'!H34)*'Energy Use 2020'!$Z96</f>
        <v>3830879012660.1655</v>
      </c>
      <c r="I34" s="230">
        <f>('Energy Use'!I90-'E-electricity'!I34-'E-Coal'!I34)*'Energy Use 2020'!$Z96</f>
        <v>3914063551985.3101</v>
      </c>
      <c r="J34" s="230">
        <f>('Energy Use'!J90-'E-electricity'!J34-'E-Coal'!J34)*'Energy Use 2020'!$Z96</f>
        <v>3986186927717.3979</v>
      </c>
      <c r="K34" s="230">
        <f>('Energy Use'!K90-'E-electricity'!K34-'E-Coal'!K34)*'Energy Use 2020'!$Z96</f>
        <v>4046759172469.271</v>
      </c>
      <c r="L34" s="230">
        <f>('Energy Use'!L90-'E-electricity'!L34-'E-Coal'!L34)*'Energy Use 2020'!$Z96</f>
        <v>4095401933507.4277</v>
      </c>
      <c r="M34" s="230">
        <f>('Energy Use'!M90-'E-electricity'!M34-'E-Coal'!M34)*'Energy Use 2020'!$Z96</f>
        <v>4131851787402.7026</v>
      </c>
      <c r="N34" s="230">
        <f>('Energy Use'!N90-'E-electricity'!N34-'E-Coal'!N34)*'Energy Use 2020'!$Z96</f>
        <v>4159465116040.7637</v>
      </c>
      <c r="O34" s="230">
        <f>('Energy Use'!O90-'E-electricity'!O34-'E-Coal'!O34)*'Energy Use 2020'!$Z96</f>
        <v>4176457839956.7026</v>
      </c>
      <c r="P34" s="230">
        <f>('Energy Use'!P90-'E-electricity'!P34-'E-Coal'!P34)*'Energy Use 2020'!$Z96</f>
        <v>4184605971795.8813</v>
      </c>
      <c r="Q34" s="230">
        <f>('Energy Use'!Q90-'E-electricity'!Q34-'E-Coal'!Q34)*'Energy Use 2020'!$Z96</f>
        <v>4185765389159.3555</v>
      </c>
      <c r="R34" s="230">
        <f>('Energy Use'!R90-'E-electricity'!R34-'E-Coal'!R34)*'Energy Use 2020'!$Z96</f>
        <v>4181836297468.4072</v>
      </c>
      <c r="S34" s="230">
        <f>('Energy Use'!S90-'E-electricity'!S34-'E-Coal'!S34)*'Energy Use 2020'!$Z96</f>
        <v>4177800175315.8364</v>
      </c>
      <c r="T34" s="230">
        <f>('Energy Use'!T90-'E-electricity'!T34-'E-Coal'!T34)*'Energy Use 2020'!$Z96</f>
        <v>4170851079855.7891</v>
      </c>
      <c r="U34" s="230">
        <f>('Energy Use'!U90-'E-electricity'!U34-'E-Coal'!U34)*'Energy Use 2020'!$Z96</f>
        <v>4161249694143.3936</v>
      </c>
      <c r="V34" s="230">
        <f>('Energy Use'!V90-'E-electricity'!V34-'E-Coal'!V34)*'Energy Use 2020'!$Z96</f>
        <v>4149259818378.5259</v>
      </c>
      <c r="W34" s="230">
        <f>('Energy Use'!W90-'E-electricity'!W34-'E-Coal'!W34)*'Energy Use 2020'!$Z96</f>
        <v>4135146826925.1016</v>
      </c>
      <c r="X34" s="230">
        <f>('Energy Use'!X90-'E-electricity'!X34-'E-Coal'!X34)*'Energy Use 2020'!$Z96</f>
        <v>4119176280761.0894</v>
      </c>
      <c r="Y34" s="230">
        <f>('Energy Use'!Y90-'E-electricity'!Y34-'E-Coal'!Y34)*'Energy Use 2020'!$Z96</f>
        <v>4101612700305.3965</v>
      </c>
      <c r="Z34" s="230">
        <f>('Energy Use'!Z90-'E-electricity'!Z34-'E-Coal'!Z34)*'Energy Use 2020'!$Z96</f>
        <v>4082718501348.6216</v>
      </c>
      <c r="AA34" s="230">
        <f>('Energy Use'!AA90-'E-electricity'!AA34-'E-Coal'!AA34)*'Energy Use 2020'!$Z96</f>
        <v>4062753094859.0093</v>
      </c>
      <c r="AB34" s="230">
        <f>('Energy Use'!AB90-'E-electricity'!AB34-'E-Coal'!AB34)*'Energy Use 2020'!$Z96</f>
        <v>4041972149753.6172</v>
      </c>
      <c r="AC34" s="230">
        <f>('Energy Use'!AC90-'E-electricity'!AC34-'E-Coal'!AC34)*'Energy Use 2020'!$Z96</f>
        <v>4020627016322.144</v>
      </c>
      <c r="AD34" s="230">
        <f>('Energy Use'!AD90-'E-electricity'!AD34-'E-Coal'!AD34)*'Energy Use 2020'!$Z96</f>
        <v>3998964306868.188</v>
      </c>
      <c r="AE34" s="230">
        <f>('Energy Use'!AE90-'E-electricity'!AE34-'E-Coal'!AE34)*'Energy Use 2020'!$Z96</f>
        <v>3977225629283.5752</v>
      </c>
      <c r="AF34" s="230">
        <f>('Energy Use'!AF90-'E-electricity'!AF34-'E-Coal'!AF34)*'Energy Use 2020'!$Z96</f>
        <v>3955647468690.2686</v>
      </c>
      <c r="AG34" s="230">
        <f>('Energy Use'!AG90-'E-electricity'!AG34-'E-Coal'!AG34)*'Energy Use 2020'!$Z96</f>
        <v>3934461211959.0942</v>
      </c>
      <c r="AH34" s="230">
        <f>('Energy Use'!AH90-'E-electricity'!AH34-'E-Coal'!AH34)*'Energy Use 2020'!$Z96</f>
        <v>3913893309835.063</v>
      </c>
      <c r="AI34" s="230">
        <f>('Energy Use'!AI90-'E-electricity'!AI34-'E-Coal'!AI34)*'Energy Use 2020'!$Z96</f>
        <v>3894165571551.8726</v>
      </c>
      <c r="AJ34" s="230">
        <f>('Energy Use'!AJ90-'E-electricity'!AJ34-'E-Coal'!AJ34)*'Energy Use 2020'!$Z96</f>
        <v>3875495587192.3789</v>
      </c>
      <c r="AK34" s="230">
        <f>('Energy Use'!AK90-'E-electricity'!AK34-'E-Coal'!AK34)*'Energy Use 2020'!$Z96</f>
        <v>3858097273634.748</v>
      </c>
      <c r="AL34" s="230">
        <f>('Energy Use'!AL90-'E-electricity'!AL34-'E-Coal'!AL34)*'Energy Use 2020'!$Z96</f>
        <v>3842181540706.8472</v>
      </c>
      <c r="AM34" s="230">
        <f>('Energy Use'!AM90-'E-electricity'!AM34-'E-Coal'!AM34)*'Energy Use 2020'!$Z96</f>
        <v>3827957075146.0942</v>
      </c>
      <c r="AN34" s="230">
        <f>('Energy Use'!AN90-'E-electricity'!AN34-'E-Coal'!AN34)*'Energy Use 2020'!$Z96</f>
        <v>3815631241123.9937</v>
      </c>
      <c r="AO34" s="230">
        <f>('Energy Use'!AO90-'E-electricity'!AO34-'E-Coal'!AO34)*'Energy Use 2020'!$Z96</f>
        <v>3805411097441.6646</v>
      </c>
      <c r="AP34" s="230">
        <f>('Energy Use'!AP90-'E-electricity'!AP34-'E-Coal'!AP34)*'Energy Use 2020'!$Z96</f>
        <v>3797504533038.9209</v>
      </c>
      <c r="AQ34" s="230">
        <f>('Energy Use'!AQ90-'E-electricity'!AQ34-'E-Coal'!AQ34)*'Energy Use 2020'!$Z96</f>
        <v>3790854384336.7974</v>
      </c>
      <c r="AR34" s="133" t="str">
        <f>VLOOKUP($A34,'Sector Match'!$A$1:$B$43,2,0)</f>
        <v>nonroad vehicles 30</v>
      </c>
    </row>
    <row r="35" spans="1:44" x14ac:dyDescent="0.25">
      <c r="A35" s="74" t="s">
        <v>33</v>
      </c>
      <c r="B35" s="230">
        <f>('Energy Use'!B91-'E-electricity'!B35)*'Energy Use 2019'!$Q97</f>
        <v>4663772887785</v>
      </c>
      <c r="C35" s="230">
        <f>('Energy Use'!C91-'E-electricity'!C35-'E-Coal'!C35)*'Energy Use 2020'!$Z97</f>
        <v>2875437252930.0005</v>
      </c>
      <c r="D35" s="230">
        <f>('Energy Use'!D91-'E-electricity'!D35-'E-Coal'!D35)*'Energy Use 2020'!$Z97</f>
        <v>3080529156371.9546</v>
      </c>
      <c r="E35" s="230">
        <f>('Energy Use'!E91-'E-electricity'!E35-'E-Coal'!E35)*'Energy Use 2020'!$Z97</f>
        <v>3961721561091.4087</v>
      </c>
      <c r="F35" s="230">
        <f>('Energy Use'!F91-'E-electricity'!F35-'E-Coal'!F35)*'Energy Use 2020'!$Z97</f>
        <v>4124669934795.3062</v>
      </c>
      <c r="G35" s="230">
        <f>('Energy Use'!G91-'E-electricity'!G35-'E-Coal'!G35)*'Energy Use 2020'!$Z97</f>
        <v>4406929673906.0723</v>
      </c>
      <c r="H35" s="230">
        <f>('Energy Use'!H91-'E-electricity'!H35-'E-Coal'!H35)*'Energy Use 2020'!$Z97</f>
        <v>4773558941999.2227</v>
      </c>
      <c r="I35" s="230">
        <f>('Energy Use'!I91-'E-electricity'!I35-'E-Coal'!I35)*'Energy Use 2020'!$Z97</f>
        <v>5118949629381.9922</v>
      </c>
      <c r="J35" s="230">
        <f>('Energy Use'!J91-'E-electricity'!J35-'E-Coal'!J35)*'Energy Use 2020'!$Z97</f>
        <v>5418927581208.3877</v>
      </c>
      <c r="K35" s="230">
        <f>('Energy Use'!K91-'E-electricity'!K35-'E-Coal'!K35)*'Energy Use 2020'!$Z97</f>
        <v>5679190410345.4658</v>
      </c>
      <c r="L35" s="230">
        <f>('Energy Use'!L91-'E-electricity'!L35-'E-Coal'!L35)*'Energy Use 2020'!$Z97</f>
        <v>5909445855960.6563</v>
      </c>
      <c r="M35" s="230">
        <f>('Energy Use'!M91-'E-electricity'!M35-'E-Coal'!M35)*'Energy Use 2020'!$Z97</f>
        <v>6122671666809.3311</v>
      </c>
      <c r="N35" s="230">
        <f>('Energy Use'!N91-'E-electricity'!N35-'E-Coal'!N35)*'Energy Use 2020'!$Z97</f>
        <v>6348307431872.2363</v>
      </c>
      <c r="O35" s="230">
        <f>('Energy Use'!O91-'E-electricity'!O35-'E-Coal'!O35)*'Energy Use 2020'!$Z97</f>
        <v>6572598655254.293</v>
      </c>
      <c r="P35" s="230">
        <f>('Energy Use'!P91-'E-electricity'!P35-'E-Coal'!P35)*'Energy Use 2020'!$Z97</f>
        <v>6794281116961.3672</v>
      </c>
      <c r="Q35" s="230">
        <f>('Energy Use'!Q91-'E-electricity'!Q35-'E-Coal'!Q35)*'Energy Use 2020'!$Z97</f>
        <v>7012004614199.3145</v>
      </c>
      <c r="R35" s="230">
        <f>('Energy Use'!R91-'E-electricity'!R35-'E-Coal'!R35)*'Energy Use 2020'!$Z97</f>
        <v>7224340389845.6826</v>
      </c>
      <c r="S35" s="230">
        <f>('Energy Use'!S91-'E-electricity'!S35-'E-Coal'!S35)*'Energy Use 2020'!$Z97</f>
        <v>7450885496768.5713</v>
      </c>
      <c r="T35" s="230">
        <f>('Energy Use'!T91-'E-electricity'!T35-'E-Coal'!T35)*'Energy Use 2020'!$Z97</f>
        <v>7671198343796.0391</v>
      </c>
      <c r="U35" s="230">
        <f>('Energy Use'!U91-'E-electricity'!U35-'E-Coal'!U35)*'Energy Use 2020'!$Z97</f>
        <v>7884526319010.6084</v>
      </c>
      <c r="V35" s="230">
        <f>('Energy Use'!V91-'E-electricity'!V35-'E-Coal'!V35)*'Energy Use 2020'!$Z97</f>
        <v>8090148883921.0244</v>
      </c>
      <c r="W35" s="230">
        <f>('Energy Use'!W91-'E-electricity'!W35-'E-Coal'!W35)*'Energy Use 2020'!$Z97</f>
        <v>8287382244355.0381</v>
      </c>
      <c r="X35" s="230">
        <f>('Energy Use'!X91-'E-electricity'!X35-'E-Coal'!X35)*'Energy Use 2020'!$Z97</f>
        <v>8475583647224.1934</v>
      </c>
      <c r="Y35" s="230">
        <f>('Energy Use'!Y91-'E-electricity'!Y35-'E-Coal'!Y35)*'Energy Use 2020'!$Z97</f>
        <v>8654155265358.0381</v>
      </c>
      <c r="Z35" s="230">
        <f>('Energy Use'!Z91-'E-electricity'!Z35-'E-Coal'!Z35)*'Energy Use 2020'!$Z97</f>
        <v>8822547638763.373</v>
      </c>
      <c r="AA35" s="230">
        <f>('Energy Use'!AA91-'E-electricity'!AA35-'E-Coal'!AA35)*'Energy Use 2020'!$Z97</f>
        <v>8980262647077.7793</v>
      </c>
      <c r="AB35" s="230">
        <f>('Energy Use'!AB91-'E-electricity'!AB35-'E-Coal'!AB35)*'Energy Use 2020'!$Z97</f>
        <v>9126855994533.1699</v>
      </c>
      <c r="AC35" s="230">
        <f>('Energy Use'!AC91-'E-electricity'!AC35-'E-Coal'!AC35)*'Energy Use 2020'!$Z97</f>
        <v>9261939195318.043</v>
      </c>
      <c r="AD35" s="230">
        <f>('Energy Use'!AD91-'E-electricity'!AD35-'E-Coal'!AD35)*'Energy Use 2020'!$Z97</f>
        <v>9385181053712.8145</v>
      </c>
      <c r="AE35" s="230">
        <f>('Energy Use'!AE91-'E-electricity'!AE35-'E-Coal'!AE35)*'Energy Use 2020'!$Z97</f>
        <v>9496308639672.9805</v>
      </c>
      <c r="AF35" s="230">
        <f>('Energy Use'!AF91-'E-electricity'!AF35-'E-Coal'!AF35)*'Energy Use 2020'!$Z97</f>
        <v>9595107766555.5176</v>
      </c>
      <c r="AG35" s="230">
        <f>('Energy Use'!AG91-'E-electricity'!AG35-'E-Coal'!AG35)*'Energy Use 2020'!$Z97</f>
        <v>9681422983343.2344</v>
      </c>
      <c r="AH35" s="230">
        <f>('Energy Use'!AH91-'E-electricity'!AH35-'E-Coal'!AH35)*'Energy Use 2020'!$Z97</f>
        <v>9755157098948.5156</v>
      </c>
      <c r="AI35" s="230">
        <f>('Energy Use'!AI91-'E-electricity'!AI35-'E-Coal'!AI35)*'Energy Use 2020'!$Z97</f>
        <v>9816270260910.4551</v>
      </c>
      <c r="AJ35" s="230">
        <f>('Energy Use'!AJ91-'E-electricity'!AJ35-'E-Coal'!AJ35)*'Energy Use 2020'!$Z97</f>
        <v>9864778614993.7227</v>
      </c>
      <c r="AK35" s="230">
        <f>('Energy Use'!AK91-'E-electricity'!AK35-'E-Coal'!AK35)*'Energy Use 2020'!$Z97</f>
        <v>9900752575815.8262</v>
      </c>
      <c r="AL35" s="230">
        <f>('Energy Use'!AL91-'E-electricity'!AL35-'E-Coal'!AL35)*'Energy Use 2020'!$Z97</f>
        <v>9924314741650.8086</v>
      </c>
      <c r="AM35" s="230">
        <f>('Energy Use'!AM91-'E-electricity'!AM35-'E-Coal'!AM35)*'Energy Use 2020'!$Z97</f>
        <v>9935637488969.8555</v>
      </c>
      <c r="AN35" s="230">
        <f>('Energy Use'!AN91-'E-electricity'!AN35-'E-Coal'!AN35)*'Energy Use 2020'!$Z97</f>
        <v>9934940284085.1934</v>
      </c>
      <c r="AO35" s="230">
        <f>('Energy Use'!AO91-'E-electricity'!AO35-'E-Coal'!AO35)*'Energy Use 2020'!$Z97</f>
        <v>9922486750471.7637</v>
      </c>
      <c r="AP35" s="230">
        <f>('Energy Use'!AP91-'E-electricity'!AP35-'E-Coal'!AP35)*'Energy Use 2020'!$Z97</f>
        <v>9898581530972.9844</v>
      </c>
      <c r="AQ35" s="230">
        <f>('Energy Use'!AQ91-'E-electricity'!AQ35-'E-Coal'!AQ35)*'Energy Use 2020'!$Z97</f>
        <v>9860273639612.2539</v>
      </c>
      <c r="AR35" s="133" t="str">
        <f>VLOOKUP($A35,'Sector Match'!$A$1:$B$43,2,0)</f>
        <v>appliances and electrical equipment 27</v>
      </c>
    </row>
    <row r="36" spans="1:44" x14ac:dyDescent="0.25">
      <c r="A36" s="74" t="s">
        <v>34</v>
      </c>
      <c r="B36" s="230">
        <f>('Energy Use'!B92-'E-electricity'!B36)*'Energy Use 2019'!$Q98</f>
        <v>2813075092905</v>
      </c>
      <c r="C36" s="230">
        <f>('Energy Use'!C92-'E-electricity'!C36-'E-Coal'!C36)*'Energy Use 2020'!$Z98</f>
        <v>1605804786960</v>
      </c>
      <c r="D36" s="230">
        <f>('Energy Use'!D92-'E-electricity'!D36-'E-Coal'!D36)*'Energy Use 2020'!$Z98</f>
        <v>1631204801296.2246</v>
      </c>
      <c r="E36" s="230">
        <f>('Energy Use'!E92-'E-electricity'!E36-'E-Coal'!E36)*'Energy Use 2020'!$Z98</f>
        <v>2103591142273.3074</v>
      </c>
      <c r="F36" s="230">
        <f>('Energy Use'!F92-'E-electricity'!F36-'E-Coal'!F36)*'Energy Use 2020'!$Z98</f>
        <v>2170156644116.3855</v>
      </c>
      <c r="G36" s="230">
        <f>('Energy Use'!G92-'E-electricity'!G36-'E-Coal'!G36)*'Energy Use 2020'!$Z98</f>
        <v>2289631970247.5493</v>
      </c>
      <c r="H36" s="230">
        <f>('Energy Use'!H92-'E-electricity'!H36-'E-Coal'!H36)*'Energy Use 2020'!$Z98</f>
        <v>2439251359801.8389</v>
      </c>
      <c r="I36" s="230">
        <f>('Energy Use'!I92-'E-electricity'!I36-'E-Coal'!I36)*'Energy Use 2020'!$Z98</f>
        <v>2566917708712.3833</v>
      </c>
      <c r="J36" s="230">
        <f>('Energy Use'!J92-'E-electricity'!J36-'E-Coal'!J36)*'Energy Use 2020'!$Z98</f>
        <v>2665734241479.4272</v>
      </c>
      <c r="K36" s="230">
        <f>('Energy Use'!K92-'E-electricity'!K36-'E-Coal'!K36)*'Energy Use 2020'!$Z98</f>
        <v>2743476184074.5757</v>
      </c>
      <c r="L36" s="230">
        <f>('Energy Use'!L92-'E-electricity'!L36-'E-Coal'!L36)*'Energy Use 2020'!$Z98</f>
        <v>2809925851936.2471</v>
      </c>
      <c r="M36" s="230">
        <f>('Energy Use'!M92-'E-electricity'!M36-'E-Coal'!M36)*'Energy Use 2020'!$Z98</f>
        <v>2876256967316.6104</v>
      </c>
      <c r="N36" s="230">
        <f>('Energy Use'!N92-'E-electricity'!N36-'E-Coal'!N36)*'Energy Use 2020'!$Z98</f>
        <v>2962720061773.7021</v>
      </c>
      <c r="O36" s="230">
        <f>('Energy Use'!O92-'E-electricity'!O36-'E-Coal'!O36)*'Energy Use 2020'!$Z98</f>
        <v>3059606954618.5005</v>
      </c>
      <c r="P36" s="230">
        <f>('Energy Use'!P92-'E-electricity'!P36-'E-Coal'!P36)*'Energy Use 2020'!$Z98</f>
        <v>3164213978513.9819</v>
      </c>
      <c r="Q36" s="230">
        <f>('Energy Use'!Q92-'E-electricity'!Q36-'E-Coal'!Q36)*'Energy Use 2020'!$Z98</f>
        <v>3273439500629.6187</v>
      </c>
      <c r="R36" s="230">
        <f>('Energy Use'!R92-'E-electricity'!R36-'E-Coal'!R36)*'Energy Use 2020'!$Z98</f>
        <v>3383717768564.9922</v>
      </c>
      <c r="S36" s="230">
        <f>('Energy Use'!S92-'E-electricity'!S36-'E-Coal'!S36)*'Energy Use 2020'!$Z98</f>
        <v>3504973725985.4185</v>
      </c>
      <c r="T36" s="230">
        <f>('Energy Use'!T92-'E-electricity'!T36-'E-Coal'!T36)*'Energy Use 2020'!$Z98</f>
        <v>3623835933919.2275</v>
      </c>
      <c r="U36" s="230">
        <f>('Energy Use'!U92-'E-electricity'!U36-'E-Coal'!U36)*'Energy Use 2020'!$Z98</f>
        <v>3739833706668.0659</v>
      </c>
      <c r="V36" s="230">
        <f>('Energy Use'!V92-'E-electricity'!V36-'E-Coal'!V36)*'Energy Use 2020'!$Z98</f>
        <v>3852502566424.5396</v>
      </c>
      <c r="W36" s="230">
        <f>('Energy Use'!W92-'E-electricity'!W36-'E-Coal'!W36)*'Energy Use 2020'!$Z98</f>
        <v>3961387598822.8765</v>
      </c>
      <c r="X36" s="230">
        <f>('Energy Use'!X92-'E-electricity'!X36-'E-Coal'!X36)*'Energy Use 2020'!$Z98</f>
        <v>4066046750563.3818</v>
      </c>
      <c r="Y36" s="230">
        <f>('Energy Use'!Y92-'E-electricity'!Y36-'E-Coal'!Y36)*'Energy Use 2020'!$Z98</f>
        <v>4166054033652.7808</v>
      </c>
      <c r="Z36" s="230">
        <f>('Energy Use'!Z92-'E-electricity'!Z36-'E-Coal'!Z36)*'Energy Use 2020'!$Z98</f>
        <v>4261002602056.7461</v>
      </c>
      <c r="AA36" s="230">
        <f>('Energy Use'!AA92-'E-electricity'!AA36-'E-Coal'!AA36)*'Energy Use 2020'!$Z98</f>
        <v>4350507668300.1563</v>
      </c>
      <c r="AB36" s="230">
        <f>('Energy Use'!AB92-'E-electricity'!AB36-'E-Coal'!AB36)*'Energy Use 2020'!$Z98</f>
        <v>4434209229738.9102</v>
      </c>
      <c r="AC36" s="230">
        <f>('Energy Use'!AC92-'E-electricity'!AC36-'E-Coal'!AC36)*'Energy Use 2020'!$Z98</f>
        <v>4511774576824.1523</v>
      </c>
      <c r="AD36" s="230">
        <f>('Energy Use'!AD92-'E-electricity'!AD36-'E-Coal'!AD36)*'Energy Use 2020'!$Z98</f>
        <v>4582900558635.7227</v>
      </c>
      <c r="AE36" s="230">
        <f>('Energy Use'!AE92-'E-electricity'!AE36-'E-Coal'!AE36)*'Energy Use 2020'!$Z98</f>
        <v>4647315584223.6836</v>
      </c>
      <c r="AF36" s="230">
        <f>('Energy Use'!AF92-'E-electricity'!AF36-'E-Coal'!AF36)*'Energy Use 2020'!$Z98</f>
        <v>4704781341805.7432</v>
      </c>
      <c r="AG36" s="230">
        <f>('Energy Use'!AG92-'E-electricity'!AG36-'E-Coal'!AG36)*'Energy Use 2020'!$Z98</f>
        <v>4755094221563.8408</v>
      </c>
      <c r="AH36" s="230">
        <f>('Energy Use'!AH92-'E-electricity'!AH36-'E-Coal'!AH36)*'Energy Use 2020'!$Z98</f>
        <v>4798086431601.8848</v>
      </c>
      <c r="AI36" s="230">
        <f>('Energy Use'!AI92-'E-electricity'!AI36-'E-Coal'!AI36)*'Energy Use 2020'!$Z98</f>
        <v>4833626800505.1885</v>
      </c>
      <c r="AJ36" s="230">
        <f>('Energy Use'!AJ92-'E-electricity'!AJ36-'E-Coal'!AJ36)*'Energy Use 2020'!$Z98</f>
        <v>4861621263818.8721</v>
      </c>
      <c r="AK36" s="230">
        <f>('Energy Use'!AK92-'E-electricity'!AK36-'E-Coal'!AK36)*'Energy Use 2020'!$Z98</f>
        <v>4882013035575.6338</v>
      </c>
      <c r="AL36" s="230">
        <f>('Energy Use'!AL92-'E-electricity'!AL36-'E-Coal'!AL36)*'Energy Use 2020'!$Z98</f>
        <v>4894782469697.4141</v>
      </c>
      <c r="AM36" s="230">
        <f>('Energy Use'!AM92-'E-electricity'!AM36-'E-Coal'!AM36)*'Energy Use 2020'!$Z98</f>
        <v>4899946619615.4961</v>
      </c>
      <c r="AN36" s="230">
        <f>('Energy Use'!AN92-'E-electricity'!AN36-'E-Coal'!AN36)*'Energy Use 2020'!$Z98</f>
        <v>4897558507753.1279</v>
      </c>
      <c r="AO36" s="230">
        <f>('Energy Use'!AO92-'E-electricity'!AO36-'E-Coal'!AO36)*'Energy Use 2020'!$Z98</f>
        <v>4887706119549.3916</v>
      </c>
      <c r="AP36" s="230">
        <f>('Energy Use'!AP92-'E-electricity'!AP36-'E-Coal'!AP36)*'Energy Use 2020'!$Z98</f>
        <v>4870511139438.7285</v>
      </c>
      <c r="AQ36" s="230">
        <f>('Energy Use'!AQ92-'E-electricity'!AQ36-'E-Coal'!AQ36)*'Energy Use 2020'!$Z98</f>
        <v>4844509376001.4004</v>
      </c>
      <c r="AR36" s="133" t="str">
        <f>VLOOKUP($A36,'Sector Match'!$A$1:$B$43,2,0)</f>
        <v>computers and electronics 26</v>
      </c>
    </row>
    <row r="37" spans="1:44" x14ac:dyDescent="0.25">
      <c r="A37" s="74" t="s">
        <v>35</v>
      </c>
      <c r="B37" s="230">
        <f>('Energy Use'!B93-'E-electricity'!B37)*'Energy Use 2019'!$Q99</f>
        <v>678983642534.99963</v>
      </c>
      <c r="C37" s="230">
        <f>('Energy Use'!C93-'E-electricity'!C37-'E-Coal'!C37)*'Energy Use 2020'!$Z99</f>
        <v>453840966810</v>
      </c>
      <c r="D37" s="230">
        <f>('Energy Use'!D93-'E-electricity'!D37-'E-Coal'!D37)*'Energy Use 2020'!$Z99</f>
        <v>450433081099.56458</v>
      </c>
      <c r="E37" s="230">
        <f>('Energy Use'!E93-'E-electricity'!E37-'E-Coal'!E37)*'Energy Use 2020'!$Z99</f>
        <v>561853214939.34607</v>
      </c>
      <c r="F37" s="230">
        <f>('Energy Use'!F93-'E-electricity'!F37-'E-Coal'!F37)*'Energy Use 2020'!$Z99</f>
        <v>574047157666.52686</v>
      </c>
      <c r="G37" s="230">
        <f>('Energy Use'!G93-'E-electricity'!G37-'E-Coal'!G37)*'Energy Use 2020'!$Z99</f>
        <v>590639422215.2146</v>
      </c>
      <c r="H37" s="230">
        <f>('Energy Use'!H93-'E-electricity'!H37-'E-Coal'!H37)*'Energy Use 2020'!$Z99</f>
        <v>610863315696.3429</v>
      </c>
      <c r="I37" s="230">
        <f>('Energy Use'!I93-'E-electricity'!I37-'E-Coal'!I37)*'Energy Use 2020'!$Z99</f>
        <v>626513154905.61707</v>
      </c>
      <c r="J37" s="230">
        <f>('Energy Use'!J93-'E-electricity'!J37-'E-Coal'!J37)*'Energy Use 2020'!$Z99</f>
        <v>637076748944.82629</v>
      </c>
      <c r="K37" s="230">
        <f>('Energy Use'!K93-'E-electricity'!K37-'E-Coal'!K37)*'Energy Use 2020'!$Z99</f>
        <v>644069248584.88892</v>
      </c>
      <c r="L37" s="230">
        <f>('Energy Use'!L93-'E-electricity'!L37-'E-Coal'!L37)*'Energy Use 2020'!$Z99</f>
        <v>649166977051.08801</v>
      </c>
      <c r="M37" s="230">
        <f>('Energy Use'!M93-'E-electricity'!M37-'E-Coal'!M37)*'Energy Use 2020'!$Z99</f>
        <v>654134536609.32092</v>
      </c>
      <c r="N37" s="230">
        <f>('Energy Use'!N93-'E-electricity'!N37-'E-Coal'!N37)*'Energy Use 2020'!$Z99</f>
        <v>662683004573.49402</v>
      </c>
      <c r="O37" s="230">
        <f>('Energy Use'!O93-'E-electricity'!O37-'E-Coal'!O37)*'Energy Use 2020'!$Z99</f>
        <v>672677951539.71802</v>
      </c>
      <c r="P37" s="230">
        <f>('Energy Use'!P93-'E-electricity'!P37-'E-Coal'!P37)*'Energy Use 2020'!$Z99</f>
        <v>683778009949.69006</v>
      </c>
      <c r="Q37" s="230">
        <f>('Energy Use'!Q93-'E-electricity'!Q37-'E-Coal'!Q37)*'Energy Use 2020'!$Z99</f>
        <v>695622468903.70325</v>
      </c>
      <c r="R37" s="230">
        <f>('Energy Use'!R93-'E-electricity'!R37-'E-Coal'!R37)*'Energy Use 2020'!$Z99</f>
        <v>707826068994.08081</v>
      </c>
      <c r="S37" s="230">
        <f>('Energy Use'!S93-'E-electricity'!S37-'E-Coal'!S37)*'Energy Use 2020'!$Z99</f>
        <v>722642100554.47876</v>
      </c>
      <c r="T37" s="230">
        <f>('Energy Use'!T93-'E-electricity'!T37-'E-Coal'!T37)*'Energy Use 2020'!$Z99</f>
        <v>737485302322.69458</v>
      </c>
      <c r="U37" s="230">
        <f>('Energy Use'!U93-'E-electricity'!U37-'E-Coal'!U37)*'Energy Use 2020'!$Z99</f>
        <v>752300720989.95386</v>
      </c>
      <c r="V37" s="230">
        <f>('Energy Use'!V93-'E-electricity'!V37-'E-Coal'!V37)*'Energy Use 2020'!$Z99</f>
        <v>767029696898.3103</v>
      </c>
      <c r="W37" s="230">
        <f>('Energy Use'!W93-'E-electricity'!W37-'E-Coal'!W37)*'Energy Use 2020'!$Z99</f>
        <v>781609921588.69788</v>
      </c>
      <c r="X37" s="230">
        <f>('Energy Use'!X93-'E-electricity'!X37-'E-Coal'!X37)*'Energy Use 2020'!$Z99</f>
        <v>795975541406.38892</v>
      </c>
      <c r="Y37" s="230">
        <f>('Energy Use'!Y93-'E-electricity'!Y37-'E-Coal'!Y37)*'Energy Use 2020'!$Z99</f>
        <v>810057310912.35156</v>
      </c>
      <c r="Z37" s="230">
        <f>('Energy Use'!Z93-'E-electricity'!Z37-'E-Coal'!Z37)*'Energy Use 2020'!$Z99</f>
        <v>823782799565.07886</v>
      </c>
      <c r="AA37" s="230">
        <f>('Energy Use'!AA93-'E-electricity'!AA37-'E-Coal'!AA37)*'Energy Use 2020'!$Z99</f>
        <v>837076654746.62756</v>
      </c>
      <c r="AB37" s="230">
        <f>('Energy Use'!AB93-'E-electricity'!AB37-'E-Coal'!AB37)*'Energy Use 2020'!$Z99</f>
        <v>849860923702.14868</v>
      </c>
      <c r="AC37" s="230">
        <f>('Energy Use'!AC93-'E-electricity'!AC37-'E-Coal'!AC37)*'Energy Use 2020'!$Z99</f>
        <v>862055436339.25415</v>
      </c>
      <c r="AD37" s="230">
        <f>('Energy Use'!AD93-'E-electricity'!AD37-'E-Coal'!AD37)*'Energy Use 2020'!$Z99</f>
        <v>873578250089.50232</v>
      </c>
      <c r="AE37" s="230">
        <f>('Energy Use'!AE93-'E-electricity'!AE37-'E-Coal'!AE37)*'Energy Use 2020'!$Z99</f>
        <v>884346157168.9707</v>
      </c>
      <c r="AF37" s="230">
        <f>('Energy Use'!AF93-'E-electricity'!AF37-'E-Coal'!AF37)*'Energy Use 2020'!$Z99</f>
        <v>894275253591.84778</v>
      </c>
      <c r="AG37" s="230">
        <f>('Energy Use'!AG93-'E-electricity'!AG37-'E-Coal'!AG37)*'Energy Use 2020'!$Z99</f>
        <v>903281568196.38586</v>
      </c>
      <c r="AH37" s="230">
        <f>('Energy Use'!AH93-'E-electricity'!AH37-'E-Coal'!AH37)*'Energy Use 2020'!$Z99</f>
        <v>911281748747.59875</v>
      </c>
      <c r="AI37" s="230">
        <f>('Energy Use'!AI93-'E-electricity'!AI37-'E-Coal'!AI37)*'Energy Use 2020'!$Z99</f>
        <v>918193800900.06458</v>
      </c>
      <c r="AJ37" s="230">
        <f>('Energy Use'!AJ93-'E-electricity'!AJ37-'E-Coal'!AJ37)*'Energy Use 2020'!$Z99</f>
        <v>923937874456.57849</v>
      </c>
      <c r="AK37" s="230">
        <f>('Energy Use'!AK93-'E-electricity'!AK37-'E-Coal'!AK37)*'Energy Use 2020'!$Z99</f>
        <v>928437089967.4115</v>
      </c>
      <c r="AL37" s="230">
        <f>('Energy Use'!AL93-'E-electricity'!AL37-'E-Coal'!AL37)*'Energy Use 2020'!$Z99</f>
        <v>931618397308.88208</v>
      </c>
      <c r="AM37" s="230">
        <f>('Energy Use'!AM93-'E-electricity'!AM37-'E-Coal'!AM37)*'Energy Use 2020'!$Z99</f>
        <v>933413456490.50085</v>
      </c>
      <c r="AN37" s="230">
        <f>('Energy Use'!AN93-'E-electricity'!AN37-'E-Coal'!AN37)*'Energy Use 2020'!$Z99</f>
        <v>933759529602.97314</v>
      </c>
      <c r="AO37" s="230">
        <f>('Energy Use'!AO93-'E-electricity'!AO37-'E-Coal'!AO37)*'Energy Use 2020'!$Z99</f>
        <v>932600371573.7019</v>
      </c>
      <c r="AP37" s="230">
        <f>('Energy Use'!AP93-'E-electricity'!AP37-'E-Coal'!AP37)*'Energy Use 2020'!$Z99</f>
        <v>929887106283.20789</v>
      </c>
      <c r="AQ37" s="230">
        <f>('Energy Use'!AQ93-'E-electricity'!AQ37-'E-Coal'!AQ37)*'Energy Use 2020'!$Z99</f>
        <v>925270032230.34692</v>
      </c>
      <c r="AR37" s="133" t="str">
        <f>VLOOKUP($A37,'Sector Match'!$A$1:$B$43,2,0)</f>
        <v>computers and electronics 26</v>
      </c>
    </row>
    <row r="38" spans="1:44" x14ac:dyDescent="0.25">
      <c r="A38" s="74" t="s">
        <v>36</v>
      </c>
      <c r="B38" s="230">
        <f>('Energy Use'!B94-'E-electricity'!B38)*'Energy Use 2019'!$Q100</f>
        <v>669733486950.00012</v>
      </c>
      <c r="C38" s="230">
        <f>('Energy Use'!C94-'E-electricity'!C38-'E-Coal'!C38)*'Energy Use 2020'!$Z100</f>
        <v>323338771800</v>
      </c>
      <c r="D38" s="230">
        <f>('Energy Use'!D94-'E-electricity'!D38-'E-Coal'!D38)*'Energy Use 2020'!$Z100</f>
        <v>255792022886.90515</v>
      </c>
      <c r="E38" s="230">
        <f>('Energy Use'!E94-'E-electricity'!E38-'E-Coal'!E38)*'Energy Use 2020'!$Z100</f>
        <v>399664009149.82397</v>
      </c>
      <c r="F38" s="230">
        <f>('Energy Use'!F94-'E-electricity'!F38-'E-Coal'!F38)*'Energy Use 2020'!$Z100</f>
        <v>397032660689.02167</v>
      </c>
      <c r="G38" s="230">
        <f>('Energy Use'!G94-'E-electricity'!G38-'E-Coal'!G38)*'Energy Use 2020'!$Z100</f>
        <v>399358532142.33783</v>
      </c>
      <c r="H38" s="230">
        <f>('Energy Use'!H94-'E-electricity'!H38-'E-Coal'!H38)*'Energy Use 2020'!$Z100</f>
        <v>404620836815.50702</v>
      </c>
      <c r="I38" s="230">
        <f>('Energy Use'!I94-'E-electricity'!I38-'E-Coal'!I38)*'Energy Use 2020'!$Z100</f>
        <v>409424124032.69629</v>
      </c>
      <c r="J38" s="230">
        <f>('Energy Use'!J94-'E-electricity'!J38-'E-Coal'!J38)*'Energy Use 2020'!$Z100</f>
        <v>413703470887.14948</v>
      </c>
      <c r="K38" s="230">
        <f>('Energy Use'!K94-'E-electricity'!K38-'E-Coal'!K38)*'Energy Use 2020'!$Z100</f>
        <v>417147026283.21838</v>
      </c>
      <c r="L38" s="230">
        <f>('Energy Use'!L94-'E-electricity'!L38-'E-Coal'!L38)*'Energy Use 2020'!$Z100</f>
        <v>419436562150.49854</v>
      </c>
      <c r="M38" s="230">
        <f>('Energy Use'!M94-'E-electricity'!M38-'E-Coal'!M38)*'Energy Use 2020'!$Z100</f>
        <v>420254692903.47357</v>
      </c>
      <c r="N38" s="230">
        <f>('Energy Use'!N94-'E-electricity'!N38-'E-Coal'!N38)*'Energy Use 2020'!$Z100</f>
        <v>422591084622.5957</v>
      </c>
      <c r="O38" s="230">
        <f>('Energy Use'!O94-'E-electricity'!O38-'E-Coal'!O38)*'Energy Use 2020'!$Z100</f>
        <v>423392240380.71466</v>
      </c>
      <c r="P38" s="230">
        <f>('Energy Use'!P94-'E-electricity'!P38-'E-Coal'!P38)*'Energy Use 2020'!$Z100</f>
        <v>422760862866.49554</v>
      </c>
      <c r="Q38" s="230">
        <f>('Energy Use'!Q94-'E-electricity'!Q38-'E-Coal'!Q38)*'Energy Use 2020'!$Z100</f>
        <v>420813995019.7475</v>
      </c>
      <c r="R38" s="230">
        <f>('Energy Use'!R94-'E-electricity'!R38-'E-Coal'!R38)*'Energy Use 2020'!$Z100</f>
        <v>417679302896.22375</v>
      </c>
      <c r="S38" s="230">
        <f>('Energy Use'!S94-'E-electricity'!S38-'E-Coal'!S38)*'Energy Use 2020'!$Z100</f>
        <v>417046122640.26984</v>
      </c>
      <c r="T38" s="230">
        <f>('Energy Use'!T94-'E-electricity'!T38-'E-Coal'!T38)*'Energy Use 2020'!$Z100</f>
        <v>415498151674.60327</v>
      </c>
      <c r="U38" s="230">
        <f>('Energy Use'!U94-'E-electricity'!U38-'E-Coal'!U38)*'Energy Use 2020'!$Z100</f>
        <v>413102833367.23871</v>
      </c>
      <c r="V38" s="230">
        <f>('Energy Use'!V94-'E-electricity'!V38-'E-Coal'!V38)*'Energy Use 2020'!$Z100</f>
        <v>409931664980.19348</v>
      </c>
      <c r="W38" s="230">
        <f>('Energy Use'!W94-'E-electricity'!W38-'E-Coal'!W38)*'Energy Use 2020'!$Z100</f>
        <v>406058934997.18396</v>
      </c>
      <c r="X38" s="230">
        <f>('Energy Use'!X94-'E-electricity'!X38-'E-Coal'!X38)*'Energy Use 2020'!$Z100</f>
        <v>401560542991.08405</v>
      </c>
      <c r="Y38" s="230">
        <f>('Energy Use'!Y94-'E-electricity'!Y38-'E-Coal'!Y38)*'Energy Use 2020'!$Z100</f>
        <v>396512918931.85522</v>
      </c>
      <c r="Z38" s="230">
        <f>('Energy Use'!Z94-'E-electricity'!Z38-'E-Coal'!Z38)*'Energy Use 2020'!$Z100</f>
        <v>390992054186.90479</v>
      </c>
      <c r="AA38" s="230">
        <f>('Energy Use'!AA94-'E-electricity'!AA38-'E-Coal'!AA38)*'Energy Use 2020'!$Z100</f>
        <v>385072652101.42175</v>
      </c>
      <c r="AB38" s="230">
        <f>('Energy Use'!AB94-'E-electricity'!AB38-'E-Coal'!AB38)*'Energy Use 2020'!$Z100</f>
        <v>378827402077.29291</v>
      </c>
      <c r="AC38" s="230">
        <f>('Energy Use'!AC94-'E-electricity'!AC38-'E-Coal'!AC38)*'Energy Use 2020'!$Z100</f>
        <v>372326377573.11853</v>
      </c>
      <c r="AD38" s="230">
        <f>('Energy Use'!AD94-'E-electricity'!AD38-'E-Coal'!AD38)*'Energy Use 2020'!$Z100</f>
        <v>365636555471.74603</v>
      </c>
      <c r="AE38" s="230">
        <f>('Energy Use'!AE94-'E-electricity'!AE38-'E-Coal'!AE38)*'Energy Use 2020'!$Z100</f>
        <v>358821451825.03973</v>
      </c>
      <c r="AF38" s="230">
        <f>('Energy Use'!AF94-'E-electricity'!AF38-'E-Coal'!AF38)*'Energy Use 2020'!$Z100</f>
        <v>351940867084.75446</v>
      </c>
      <c r="AG38" s="230">
        <f>('Energy Use'!AG94-'E-electricity'!AG38-'E-Coal'!AG38)*'Energy Use 2020'!$Z100</f>
        <v>345050732540.96954</v>
      </c>
      <c r="AH38" s="230">
        <f>('Energy Use'!AH94-'E-electricity'!AH38-'E-Coal'!AH38)*'Energy Use 2020'!$Z100</f>
        <v>338203048778.96869</v>
      </c>
      <c r="AI38" s="230">
        <f>('Energy Use'!AI94-'E-electricity'!AI38-'E-Coal'!AI38)*'Energy Use 2020'!$Z100</f>
        <v>331445906485.11694</v>
      </c>
      <c r="AJ38" s="230">
        <f>('Energy Use'!AJ94-'E-electricity'!AJ38-'E-Coal'!AJ38)*'Energy Use 2020'!$Z100</f>
        <v>324823579829.66382</v>
      </c>
      <c r="AK38" s="230">
        <f>('Energy Use'!AK94-'E-electricity'!AK38-'E-Coal'!AK38)*'Energy Use 2020'!$Z100</f>
        <v>318376682874.19183</v>
      </c>
      <c r="AL38" s="230">
        <f>('Energy Use'!AL94-'E-electricity'!AL38-'E-Coal'!AL38)*'Energy Use 2020'!$Z100</f>
        <v>312142379938.99457</v>
      </c>
      <c r="AM38" s="230">
        <f>('Energy Use'!AM94-'E-electricity'!AM38-'E-Coal'!AM38)*'Energy Use 2020'!$Z100</f>
        <v>306154641568.71173</v>
      </c>
      <c r="AN38" s="230">
        <f>('Energy Use'!AN94-'E-electricity'!AN38-'E-Coal'!AN38)*'Energy Use 2020'!$Z100</f>
        <v>300444538605.61969</v>
      </c>
      <c r="AO38" s="230">
        <f>('Energy Use'!AO94-'E-electricity'!AO38-'E-Coal'!AO38)*'Energy Use 2020'!$Z100</f>
        <v>295040567877.18396</v>
      </c>
      <c r="AP38" s="230">
        <f>('Energy Use'!AP94-'E-electricity'!AP38-'E-Coal'!AP38)*'Energy Use 2020'!$Z100</f>
        <v>289969004092.87482</v>
      </c>
      <c r="AQ38" s="230">
        <f>('Energy Use'!AQ94-'E-electricity'!AQ38-'E-Coal'!AQ38)*'Energy Use 2020'!$Z100</f>
        <v>285159030199.99445</v>
      </c>
      <c r="AR38" s="133" t="str">
        <f>VLOOKUP($A38,'Sector Match'!$A$1:$B$43,2,0)</f>
        <v>other machinery 28</v>
      </c>
    </row>
    <row r="39" spans="1:44" x14ac:dyDescent="0.25">
      <c r="A39" s="74" t="s">
        <v>37</v>
      </c>
      <c r="B39" s="230">
        <f>('Energy Use'!B95-'E-electricity'!B39)*'Energy Use 2019'!$Q101</f>
        <v>1854670083915</v>
      </c>
      <c r="C39" s="230">
        <f>('Energy Use'!C95-'E-electricity'!C39-'E-Coal'!C39)*'Energy Use 2020'!$Z101</f>
        <v>1439996442555</v>
      </c>
      <c r="D39" s="230">
        <f>('Energy Use'!D95-'E-electricity'!D39-'E-Coal'!D39)*'Energy Use 2020'!$Z101</f>
        <v>2043211439444.9304</v>
      </c>
      <c r="E39" s="230">
        <f>('Energy Use'!E95-'E-electricity'!E39-'E-Coal'!E39)*'Energy Use 2020'!$Z101</f>
        <v>2578627311083.8164</v>
      </c>
      <c r="F39" s="230">
        <f>('Energy Use'!F95-'E-electricity'!F39-'E-Coal'!F39)*'Energy Use 2020'!$Z101</f>
        <v>2771393630069.9341</v>
      </c>
      <c r="G39" s="230">
        <f>('Energy Use'!G95-'E-electricity'!G39-'E-Coal'!G39)*'Energy Use 2020'!$Z101</f>
        <v>3061110240111.9546</v>
      </c>
      <c r="H39" s="230">
        <f>('Energy Use'!H95-'E-electricity'!H39-'E-Coal'!H39)*'Energy Use 2020'!$Z101</f>
        <v>3441884428743.4922</v>
      </c>
      <c r="I39" s="230">
        <f>('Energy Use'!I95-'E-electricity'!I39-'E-Coal'!I39)*'Energy Use 2020'!$Z101</f>
        <v>3825907604284.229</v>
      </c>
      <c r="J39" s="230">
        <f>('Energy Use'!J95-'E-electricity'!J39-'E-Coal'!J39)*'Energy Use 2020'!$Z101</f>
        <v>4197152797531.6011</v>
      </c>
      <c r="K39" s="230">
        <f>('Energy Use'!K95-'E-electricity'!K39-'E-Coal'!K39)*'Energy Use 2020'!$Z101</f>
        <v>4556736813073.46</v>
      </c>
      <c r="L39" s="230">
        <f>('Energy Use'!L95-'E-electricity'!L39-'E-Coal'!L39)*'Energy Use 2020'!$Z101</f>
        <v>4909403506942.9082</v>
      </c>
      <c r="M39" s="230">
        <f>('Energy Use'!M95-'E-electricity'!M39-'E-Coal'!M39)*'Energy Use 2020'!$Z101</f>
        <v>5263515229257.5557</v>
      </c>
      <c r="N39" s="230">
        <f>('Energy Use'!N95-'E-electricity'!N39-'E-Coal'!N39)*'Energy Use 2020'!$Z101</f>
        <v>5627332186805.4775</v>
      </c>
      <c r="O39" s="230">
        <f>('Energy Use'!O95-'E-electricity'!O39-'E-Coal'!O39)*'Energy Use 2020'!$Z101</f>
        <v>6004939275112.0527</v>
      </c>
      <c r="P39" s="230">
        <f>('Energy Use'!P95-'E-electricity'!P39-'E-Coal'!P39)*'Energy Use 2020'!$Z101</f>
        <v>6397400975948.873</v>
      </c>
      <c r="Q39" s="230">
        <f>('Energy Use'!Q95-'E-electricity'!Q39-'E-Coal'!Q39)*'Energy Use 2020'!$Z101</f>
        <v>6806077598286.5391</v>
      </c>
      <c r="R39" s="230">
        <f>('Energy Use'!R95-'E-electricity'!R39-'E-Coal'!R39)*'Energy Use 2020'!$Z101</f>
        <v>7232660483290.3867</v>
      </c>
      <c r="S39" s="230">
        <f>('Energy Use'!S95-'E-electricity'!S39-'E-Coal'!S39)*'Energy Use 2020'!$Z101</f>
        <v>7673324096313.5088</v>
      </c>
      <c r="T39" s="230">
        <f>('Energy Use'!T95-'E-electricity'!T39-'E-Coal'!T39)*'Energy Use 2020'!$Z101</f>
        <v>8132696078984.7285</v>
      </c>
      <c r="U39" s="230">
        <f>('Energy Use'!U95-'E-electricity'!U39-'E-Coal'!U39)*'Energy Use 2020'!$Z101</f>
        <v>8609909685280.0488</v>
      </c>
      <c r="V39" s="230">
        <f>('Energy Use'!V95-'E-electricity'!V39-'E-Coal'!V39)*'Energy Use 2020'!$Z101</f>
        <v>9103810611079.0547</v>
      </c>
      <c r="W39" s="230">
        <f>('Energy Use'!W95-'E-electricity'!W39-'E-Coal'!W39)*'Energy Use 2020'!$Z101</f>
        <v>9612932927351.6094</v>
      </c>
      <c r="X39" s="230">
        <f>('Energy Use'!X95-'E-electricity'!X39-'E-Coal'!X39)*'Energy Use 2020'!$Z101</f>
        <v>10135477237975.777</v>
      </c>
      <c r="Y39" s="230">
        <f>('Energy Use'!Y95-'E-electricity'!Y39-'E-Coal'!Y39)*'Energy Use 2020'!$Z101</f>
        <v>10669291963981.693</v>
      </c>
      <c r="Z39" s="230">
        <f>('Energy Use'!Z95-'E-electricity'!Z39-'E-Coal'!Z39)*'Energy Use 2020'!$Z101</f>
        <v>11211858728750.137</v>
      </c>
      <c r="AA39" s="230">
        <f>('Energy Use'!AA95-'E-electricity'!AA39-'E-Coal'!AA39)*'Energy Use 2020'!$Z101</f>
        <v>11760282871539.279</v>
      </c>
      <c r="AB39" s="230">
        <f>('Energy Use'!AB95-'E-electricity'!AB39-'E-Coal'!AB39)*'Energy Use 2020'!$Z101</f>
        <v>12311290143410.885</v>
      </c>
      <c r="AC39" s="230">
        <f>('Energy Use'!AC95-'E-electricity'!AC39-'E-Coal'!AC39)*'Energy Use 2020'!$Z101</f>
        <v>12861230633776.969</v>
      </c>
      <c r="AD39" s="230">
        <f>('Energy Use'!AD95-'E-electricity'!AD39-'E-Coal'!AD39)*'Energy Use 2020'!$Z101</f>
        <v>13406090931157.551</v>
      </c>
      <c r="AE39" s="230">
        <f>('Energy Use'!AE95-'E-electricity'!AE39-'E-Coal'!AE39)*'Energy Use 2020'!$Z101</f>
        <v>13941515432633.582</v>
      </c>
      <c r="AF39" s="230">
        <f>('Energy Use'!AF95-'E-electricity'!AF39-'E-Coal'!AF39)*'Energy Use 2020'!$Z101</f>
        <v>14462837578164.934</v>
      </c>
      <c r="AG39" s="230">
        <f>('Energy Use'!AG95-'E-electricity'!AG39-'E-Coal'!AG39)*'Energy Use 2020'!$Z101</f>
        <v>14965121595119.953</v>
      </c>
      <c r="AH39" s="230">
        <f>('Energy Use'!AH95-'E-electricity'!AH39-'E-Coal'!AH39)*'Energy Use 2020'!$Z101</f>
        <v>15443215093641.561</v>
      </c>
      <c r="AI39" s="230">
        <f>('Energy Use'!AI95-'E-electricity'!AI39-'E-Coal'!AI39)*'Energy Use 2020'!$Z101</f>
        <v>15891812555860.15</v>
      </c>
      <c r="AJ39" s="230">
        <f>('Energy Use'!AJ95-'E-electricity'!AJ39-'E-Coal'!AJ39)*'Energy Use 2020'!$Z101</f>
        <v>16305529415270.139</v>
      </c>
      <c r="AK39" s="230">
        <f>('Energy Use'!AK95-'E-electricity'!AK39-'E-Coal'!AK39)*'Energy Use 2020'!$Z101</f>
        <v>16678986033798.879</v>
      </c>
      <c r="AL39" s="230">
        <f>('Energy Use'!AL95-'E-electricity'!AL39-'E-Coal'!AL39)*'Energy Use 2020'!$Z101</f>
        <v>17006900463570.553</v>
      </c>
      <c r="AM39" s="230">
        <f>('Energy Use'!AM95-'E-electricity'!AM39-'E-Coal'!AM39)*'Energy Use 2020'!$Z101</f>
        <v>17284188441885.154</v>
      </c>
      <c r="AN39" s="230">
        <f>('Energy Use'!AN95-'E-electricity'!AN39-'E-Coal'!AN39)*'Energy Use 2020'!$Z101</f>
        <v>17506068628536.951</v>
      </c>
      <c r="AO39" s="230">
        <f>('Energy Use'!AO95-'E-electricity'!AO39-'E-Coal'!AO39)*'Energy Use 2020'!$Z101</f>
        <v>17668170674180.551</v>
      </c>
      <c r="AP39" s="230">
        <f>('Energy Use'!AP95-'E-electricity'!AP39-'E-Coal'!AP39)*'Energy Use 2020'!$Z101</f>
        <v>17766643329099.504</v>
      </c>
      <c r="AQ39" s="230">
        <f>('Energy Use'!AQ95-'E-electricity'!AQ39-'E-Coal'!AQ39)*'Energy Use 2020'!$Z101</f>
        <v>17792316829193.355</v>
      </c>
      <c r="AR39" s="133" t="str">
        <f>VLOOKUP($A39,'Sector Match'!$A$1:$B$43,2,0)</f>
        <v>water and waste 36T39</v>
      </c>
    </row>
    <row r="40" spans="1:44" x14ac:dyDescent="0.25">
      <c r="A40" s="74" t="s">
        <v>38</v>
      </c>
      <c r="B40" s="230">
        <f>('Energy Use'!B96-'E-electricity'!B40)*'Energy Use 2019'!$Q102</f>
        <v>1735529191110</v>
      </c>
      <c r="C40" s="230">
        <f>('Energy Use'!C96-'E-electricity'!C40-'E-Coal'!C40)*'Energy Use 2020'!$Z102</f>
        <v>1733001370815</v>
      </c>
      <c r="D40" s="230">
        <f>('Energy Use'!D96-'E-electricity'!D40-'E-Coal'!D40)*'Energy Use 2020'!$Z102</f>
        <v>1531474214550.3367</v>
      </c>
      <c r="E40" s="230">
        <f>('Energy Use'!E96-'E-electricity'!E40-'E-Coal'!E40)*'Energy Use 2020'!$Z102</f>
        <v>2159056608144.074</v>
      </c>
      <c r="F40" s="230">
        <f>('Energy Use'!F96-'E-electricity'!F40-'E-Coal'!F40)*'Energy Use 2020'!$Z102</f>
        <v>2210575879617.5415</v>
      </c>
      <c r="G40" s="230">
        <f>('Energy Use'!G96-'E-electricity'!G40-'E-Coal'!G40)*'Energy Use 2020'!$Z102</f>
        <v>2318984666099.5923</v>
      </c>
      <c r="H40" s="230">
        <f>('Energy Use'!H96-'E-electricity'!H40-'E-Coal'!H40)*'Energy Use 2020'!$Z102</f>
        <v>2465892488974.2656</v>
      </c>
      <c r="I40" s="230">
        <f>('Energy Use'!I96-'E-electricity'!I40-'E-Coal'!I40)*'Energy Use 2020'!$Z102</f>
        <v>2608499060467.3291</v>
      </c>
      <c r="J40" s="230">
        <f>('Energy Use'!J96-'E-electricity'!J40-'E-Coal'!J40)*'Energy Use 2020'!$Z102</f>
        <v>2739092749554.5063</v>
      </c>
      <c r="K40" s="230">
        <f>('Energy Use'!K96-'E-electricity'!K40-'E-Coal'!K40)*'Energy Use 2020'!$Z102</f>
        <v>2858168017812.6938</v>
      </c>
      <c r="L40" s="230">
        <f>('Energy Use'!L96-'E-electricity'!L40-'E-Coal'!L40)*'Energy Use 2020'!$Z102</f>
        <v>2966873822840.2051</v>
      </c>
      <c r="M40" s="230">
        <f>('Energy Use'!M96-'E-electricity'!M40-'E-Coal'!M40)*'Energy Use 2020'!$Z102</f>
        <v>3066944535556.1436</v>
      </c>
      <c r="N40" s="230">
        <f>('Energy Use'!N96-'E-electricity'!N40-'E-Coal'!N40)*'Energy Use 2020'!$Z102</f>
        <v>3174662338052.5591</v>
      </c>
      <c r="O40" s="230">
        <f>('Energy Use'!O96-'E-electricity'!O40-'E-Coal'!O40)*'Energy Use 2020'!$Z102</f>
        <v>3277274022544.8701</v>
      </c>
      <c r="P40" s="230">
        <f>('Energy Use'!P96-'E-electricity'!P40-'E-Coal'!P40)*'Energy Use 2020'!$Z102</f>
        <v>3374928684083.1338</v>
      </c>
      <c r="Q40" s="230">
        <f>('Energy Use'!Q96-'E-electricity'!Q40-'E-Coal'!Q40)*'Energy Use 2020'!$Z102</f>
        <v>3467896020064.6401</v>
      </c>
      <c r="R40" s="230">
        <f>('Energy Use'!R96-'E-electricity'!R40-'E-Coal'!R40)*'Energy Use 2020'!$Z102</f>
        <v>3556559768346.0952</v>
      </c>
      <c r="S40" s="230">
        <f>('Energy Use'!S96-'E-electricity'!S40-'E-Coal'!S40)*'Energy Use 2020'!$Z102</f>
        <v>3659215981057.9121</v>
      </c>
      <c r="T40" s="230">
        <f>('Energy Use'!T96-'E-electricity'!T40-'E-Coal'!T40)*'Energy Use 2020'!$Z102</f>
        <v>3758912410044.2617</v>
      </c>
      <c r="U40" s="230">
        <f>('Energy Use'!U96-'E-electricity'!U40-'E-Coal'!U40)*'Energy Use 2020'!$Z102</f>
        <v>3855281389674.6431</v>
      </c>
      <c r="V40" s="230">
        <f>('Energy Use'!V96-'E-electricity'!V40-'E-Coal'!V40)*'Energy Use 2020'!$Z102</f>
        <v>3947963705505.8008</v>
      </c>
      <c r="W40" s="230">
        <f>('Energy Use'!W96-'E-electricity'!W40-'E-Coal'!W40)*'Energy Use 2020'!$Z102</f>
        <v>4036610905771.6382</v>
      </c>
      <c r="X40" s="230">
        <f>('Energy Use'!X96-'E-electricity'!X40-'E-Coal'!X40)*'Energy Use 2020'!$Z102</f>
        <v>4120887557124.6514</v>
      </c>
      <c r="Y40" s="230">
        <f>('Energy Use'!Y96-'E-electricity'!Y40-'E-Coal'!Y40)*'Energy Use 2020'!$Z102</f>
        <v>4200473423568.8076</v>
      </c>
      <c r="Z40" s="230">
        <f>('Energy Use'!Z96-'E-electricity'!Z40-'E-Coal'!Z40)*'Energy Use 2020'!$Z102</f>
        <v>4275065548249.9004</v>
      </c>
      <c r="AA40" s="230">
        <f>('Energy Use'!AA96-'E-electricity'!AA40-'E-Coal'!AA40)*'Energy Use 2020'!$Z102</f>
        <v>4344380218745.2329</v>
      </c>
      <c r="AB40" s="230">
        <f>('Energy Use'!AB96-'E-electricity'!AB40-'E-Coal'!AB40)*'Energy Use 2020'!$Z102</f>
        <v>4408154797704.376</v>
      </c>
      <c r="AC40" s="230">
        <f>('Energy Use'!AC96-'E-electricity'!AC40-'E-Coal'!AC40)*'Energy Use 2020'!$Z102</f>
        <v>4466149402121</v>
      </c>
      <c r="AD40" s="230">
        <f>('Energy Use'!AD96-'E-electricity'!AD40-'E-Coal'!AD40)*'Energy Use 2020'!$Z102</f>
        <v>4518148416140.0625</v>
      </c>
      <c r="AE40" s="230">
        <f>('Energy Use'!AE96-'E-electricity'!AE40-'E-Coal'!AE40)*'Energy Use 2020'!$Z102</f>
        <v>4563961824102.4609</v>
      </c>
      <c r="AF40" s="230">
        <f>('Energy Use'!AF96-'E-electricity'!AF40-'E-Coal'!AF40)*'Energy Use 2020'!$Z102</f>
        <v>4603426352474.7451</v>
      </c>
      <c r="AG40" s="230">
        <f>('Energy Use'!AG96-'E-electricity'!AG40-'E-Coal'!AG40)*'Energy Use 2020'!$Z102</f>
        <v>4636406411375.9785</v>
      </c>
      <c r="AH40" s="230">
        <f>('Energy Use'!AH96-'E-electricity'!AH40-'E-Coal'!AH40)*'Energy Use 2020'!$Z102</f>
        <v>4662794828569.3555</v>
      </c>
      <c r="AI40" s="230">
        <f>('Energy Use'!AI96-'E-electricity'!AI40-'E-Coal'!AI40)*'Energy Use 2020'!$Z102</f>
        <v>4682513371001.5938</v>
      </c>
      <c r="AJ40" s="230">
        <f>('Energy Use'!AJ96-'E-electricity'!AJ40-'E-Coal'!AJ40)*'Energy Use 2020'!$Z102</f>
        <v>4695513051218.4775</v>
      </c>
      <c r="AK40" s="230">
        <f>('Energy Use'!AK96-'E-electricity'!AK40-'E-Coal'!AK40)*'Energy Use 2020'!$Z102</f>
        <v>4701774218229.5459</v>
      </c>
      <c r="AL40" s="230">
        <f>('Energy Use'!AL96-'E-electricity'!AL40-'E-Coal'!AL40)*'Energy Use 2020'!$Z102</f>
        <v>4701306434609.1504</v>
      </c>
      <c r="AM40" s="230">
        <f>('Energy Use'!AM96-'E-electricity'!AM40-'E-Coal'!AM40)*'Energy Use 2020'!$Z102</f>
        <v>4694148143776.1152</v>
      </c>
      <c r="AN40" s="230">
        <f>('Energy Use'!AN96-'E-electricity'!AN40-'E-Coal'!AN40)*'Energy Use 2020'!$Z102</f>
        <v>4680366133462.9453</v>
      </c>
      <c r="AO40" s="230">
        <f>('Energy Use'!AO96-'E-electricity'!AO40-'E-Coal'!AO40)*'Energy Use 2020'!$Z102</f>
        <v>4660054803342.1982</v>
      </c>
      <c r="AP40" s="230">
        <f>('Energy Use'!AP96-'E-electricity'!AP40-'E-Coal'!AP40)*'Energy Use 2020'!$Z102</f>
        <v>4633335246600.0557</v>
      </c>
      <c r="AQ40" s="230">
        <f>('Energy Use'!AQ96-'E-electricity'!AQ40-'E-Coal'!AQ40)*'Energy Use 2020'!$Z102</f>
        <v>4598818145509.4043</v>
      </c>
      <c r="AR40" s="133" t="str">
        <f>VLOOKUP($A40,'Sector Match'!$A$1:$B$43,2,0)</f>
        <v>other machinery 28</v>
      </c>
    </row>
    <row r="41" spans="1:44" x14ac:dyDescent="0.25">
      <c r="A41" s="74" t="s">
        <v>39</v>
      </c>
      <c r="B41" s="230">
        <f>('Energy Use'!B97-'E-electricity'!B41)*'Energy Use 2019'!$Q103</f>
        <v>10441286730600</v>
      </c>
      <c r="C41" s="230">
        <f>('Energy Use'!C97-'E-electricity'!C41-'E-Coal'!C41)*'Energy Use 2020'!$Z103</f>
        <v>6879421265475</v>
      </c>
      <c r="D41" s="230">
        <f>('Energy Use'!D97-'E-electricity'!D41-'E-Coal'!D41)*'Energy Use 2020'!$Z103</f>
        <v>4861311035142.3613</v>
      </c>
      <c r="E41" s="230">
        <f>('Energy Use'!E97-'E-electricity'!E41-'E-Coal'!E41)*'Energy Use 2020'!$Z103</f>
        <v>5210663846210.126</v>
      </c>
      <c r="F41" s="230">
        <f>('Energy Use'!F97-'E-electricity'!F41-'E-Coal'!F41)*'Energy Use 2020'!$Z103</f>
        <v>5553882475043.3057</v>
      </c>
      <c r="G41" s="230">
        <f>('Energy Use'!G97-'E-electricity'!G41-'E-Coal'!G41)*'Energy Use 2020'!$Z103</f>
        <v>5994361792761.2676</v>
      </c>
      <c r="H41" s="230">
        <f>('Energy Use'!H97-'E-electricity'!H41-'E-Coal'!H41)*'Energy Use 2020'!$Z103</f>
        <v>6522389406479.8799</v>
      </c>
      <c r="I41" s="230">
        <f>('Energy Use'!I97-'E-electricity'!I41-'E-Coal'!I41)*'Energy Use 2020'!$Z103</f>
        <v>6978811215992.8223</v>
      </c>
      <c r="J41" s="230">
        <f>('Energy Use'!J97-'E-electricity'!J41-'E-Coal'!J41)*'Energy Use 2020'!$Z103</f>
        <v>7350023969588.4238</v>
      </c>
      <c r="K41" s="230">
        <f>('Energy Use'!K97-'E-electricity'!K41-'E-Coal'!K41)*'Energy Use 2020'!$Z103</f>
        <v>7662443097024.5078</v>
      </c>
      <c r="L41" s="230">
        <f>('Energy Use'!L97-'E-electricity'!L41-'E-Coal'!L41)*'Energy Use 2020'!$Z103</f>
        <v>7951619584426.7158</v>
      </c>
      <c r="M41" s="230">
        <f>('Energy Use'!M97-'E-electricity'!M41-'E-Coal'!M41)*'Energy Use 2020'!$Z103</f>
        <v>8260234480742.375</v>
      </c>
      <c r="N41" s="230">
        <f>('Energy Use'!N97-'E-electricity'!N41-'E-Coal'!N41)*'Energy Use 2020'!$Z103</f>
        <v>8623961978470.5781</v>
      </c>
      <c r="O41" s="230">
        <f>('Energy Use'!O97-'E-electricity'!O41-'E-Coal'!O41)*'Energy Use 2020'!$Z103</f>
        <v>9046486863171.3613</v>
      </c>
      <c r="P41" s="230">
        <f>('Energy Use'!P97-'E-electricity'!P41-'E-Coal'!P41)*'Energy Use 2020'!$Z103</f>
        <v>9516620834050.4785</v>
      </c>
      <c r="Q41" s="230">
        <f>('Energy Use'!Q97-'E-electricity'!Q41-'E-Coal'!Q41)*'Energy Use 2020'!$Z103</f>
        <v>10020428204548.729</v>
      </c>
      <c r="R41" s="230">
        <f>('Energy Use'!R97-'E-electricity'!R41-'E-Coal'!R41)*'Energy Use 2020'!$Z103</f>
        <v>10540507448404.125</v>
      </c>
      <c r="S41" s="230">
        <f>('Energy Use'!S97-'E-electricity'!S41-'E-Coal'!S41)*'Energy Use 2020'!$Z103</f>
        <v>11050433275269.549</v>
      </c>
      <c r="T41" s="230">
        <f>('Energy Use'!T97-'E-electricity'!T41-'E-Coal'!T41)*'Energy Use 2020'!$Z103</f>
        <v>11552430297129.328</v>
      </c>
      <c r="U41" s="230">
        <f>('Energy Use'!U97-'E-electricity'!U41-'E-Coal'!U41)*'Energy Use 2020'!$Z103</f>
        <v>12044164511698.711</v>
      </c>
      <c r="V41" s="230">
        <f>('Energy Use'!V97-'E-electricity'!V41-'E-Coal'!V41)*'Energy Use 2020'!$Z103</f>
        <v>12523400841926.203</v>
      </c>
      <c r="W41" s="230">
        <f>('Energy Use'!W97-'E-electricity'!W41-'E-Coal'!W41)*'Energy Use 2020'!$Z103</f>
        <v>12988026708805.693</v>
      </c>
      <c r="X41" s="230">
        <f>('Energy Use'!X97-'E-electricity'!X41-'E-Coal'!X41)*'Energy Use 2020'!$Z103</f>
        <v>13436073233854.502</v>
      </c>
      <c r="Y41" s="230">
        <f>('Energy Use'!Y97-'E-electricity'!Y41-'E-Coal'!Y41)*'Energy Use 2020'!$Z103</f>
        <v>13865733790606.809</v>
      </c>
      <c r="Z41" s="230">
        <f>('Energy Use'!Z97-'E-electricity'!Z41-'E-Coal'!Z41)*'Energy Use 2020'!$Z103</f>
        <v>14275379694671.102</v>
      </c>
      <c r="AA41" s="230">
        <f>('Energy Use'!AA97-'E-electricity'!AA41-'E-Coal'!AA41)*'Energy Use 2020'!$Z103</f>
        <v>14663572893137.074</v>
      </c>
      <c r="AB41" s="230">
        <f>('Energy Use'!AB97-'E-electricity'!AB41-'E-Coal'!AB41)*'Energy Use 2020'!$Z103</f>
        <v>15029075584319.535</v>
      </c>
      <c r="AC41" s="230">
        <f>('Energy Use'!AC97-'E-electricity'!AC41-'E-Coal'!AC41)*'Energy Use 2020'!$Z103</f>
        <v>15370856766104.863</v>
      </c>
      <c r="AD41" s="230">
        <f>('Energy Use'!AD97-'E-electricity'!AD41-'E-Coal'!AD41)*'Energy Use 2020'!$Z103</f>
        <v>15688095773883.443</v>
      </c>
      <c r="AE41" s="230">
        <f>('Energy Use'!AE97-'E-electricity'!AE41-'E-Coal'!AE41)*'Energy Use 2020'!$Z103</f>
        <v>15980182925855.314</v>
      </c>
      <c r="AF41" s="230">
        <f>('Energy Use'!AF97-'E-electricity'!AF41-'E-Coal'!AF41)*'Energy Use 2020'!$Z103</f>
        <v>16246717443334.688</v>
      </c>
      <c r="AG41" s="230">
        <f>('Energy Use'!AG97-'E-electricity'!AG41-'E-Coal'!AG41)*'Energy Use 2020'!$Z103</f>
        <v>16487502855809.166</v>
      </c>
      <c r="AH41" s="230">
        <f>('Energy Use'!AH97-'E-electricity'!AH41-'E-Coal'!AH41)*'Energy Use 2020'!$Z103</f>
        <v>16702540134492.6</v>
      </c>
      <c r="AI41" s="230">
        <f>('Energy Use'!AI97-'E-electricity'!AI41-'E-Coal'!AI41)*'Energy Use 2020'!$Z103</f>
        <v>16892018823802.592</v>
      </c>
      <c r="AJ41" s="230">
        <f>('Energy Use'!AJ97-'E-electricity'!AJ41-'E-Coal'!AJ41)*'Energy Use 2020'!$Z103</f>
        <v>17056306457695.242</v>
      </c>
      <c r="AK41" s="230">
        <f>('Energy Use'!AK97-'E-electricity'!AK41-'E-Coal'!AK41)*'Energy Use 2020'!$Z103</f>
        <v>17195936557453.125</v>
      </c>
      <c r="AL41" s="230">
        <f>('Energy Use'!AL97-'E-electricity'!AL41-'E-Coal'!AL41)*'Energy Use 2020'!$Z103</f>
        <v>17311595509878.842</v>
      </c>
      <c r="AM41" s="230">
        <f>('Energy Use'!AM97-'E-electricity'!AM41-'E-Coal'!AM41)*'Energy Use 2020'!$Z103</f>
        <v>17404108620579.271</v>
      </c>
      <c r="AN41" s="230">
        <f>('Energy Use'!AN97-'E-electricity'!AN41-'E-Coal'!AN41)*'Energy Use 2020'!$Z103</f>
        <v>17474425626949.096</v>
      </c>
      <c r="AO41" s="230">
        <f>('Energy Use'!AO97-'E-electricity'!AO41-'E-Coal'!AO41)*'Energy Use 2020'!$Z103</f>
        <v>17523605940439.949</v>
      </c>
      <c r="AP41" s="230">
        <f>('Energy Use'!AP97-'E-electricity'!AP41-'E-Coal'!AP41)*'Energy Use 2020'!$Z103</f>
        <v>17552803868663.91</v>
      </c>
      <c r="AQ41" s="230">
        <f>('Energy Use'!AQ97-'E-electricity'!AQ41-'E-Coal'!AQ41)*'Energy Use 2020'!$Z103</f>
        <v>17557389854067.982</v>
      </c>
      <c r="AR41" s="133">
        <f>VLOOKUP($A41,'Sector Match'!$A$1:$B$43,2,0)</f>
        <v>0</v>
      </c>
    </row>
    <row r="42" spans="1:44" x14ac:dyDescent="0.25">
      <c r="A42" s="74" t="s">
        <v>40</v>
      </c>
      <c r="B42" s="230">
        <f>('Energy Use'!B98-'E-electricity'!B42)*'Energy Use 2019'!$Q104</f>
        <v>632510638650</v>
      </c>
      <c r="C42" s="230">
        <f>('Energy Use'!C98-'E-electricity'!C42-'E-Coal'!C42)*'Energy Use 2020'!$Z104</f>
        <v>417423687615</v>
      </c>
      <c r="D42" s="230">
        <f>('Energy Use'!D98-'E-electricity'!D42-'E-Coal'!D42)*'Energy Use 2020'!$Z104</f>
        <v>512707590320.49597</v>
      </c>
      <c r="E42" s="230">
        <f>('Energy Use'!E98-'E-electricity'!E42-'E-Coal'!E42)*'Energy Use 2020'!$Z104</f>
        <v>562558735672.02527</v>
      </c>
      <c r="F42" s="230">
        <f>('Energy Use'!F98-'E-electricity'!F42-'E-Coal'!F42)*'Energy Use 2020'!$Z104</f>
        <v>603188473264.10156</v>
      </c>
      <c r="G42" s="230">
        <f>('Energy Use'!G98-'E-electricity'!G42-'E-Coal'!G42)*'Energy Use 2020'!$Z104</f>
        <v>669963781144.08801</v>
      </c>
      <c r="H42" s="230">
        <f>('Energy Use'!H98-'E-electricity'!H42-'E-Coal'!H42)*'Energy Use 2020'!$Z104</f>
        <v>758412213484.12317</v>
      </c>
      <c r="I42" s="230">
        <f>('Energy Use'!I98-'E-electricity'!I42-'E-Coal'!I42)*'Energy Use 2020'!$Z104</f>
        <v>846574089273.77466</v>
      </c>
      <c r="J42" s="230">
        <f>('Energy Use'!J98-'E-electricity'!J42-'E-Coal'!J42)*'Energy Use 2020'!$Z104</f>
        <v>928107385591.44043</v>
      </c>
      <c r="K42" s="230">
        <f>('Energy Use'!K98-'E-electricity'!K42-'E-Coal'!K42)*'Energy Use 2020'!$Z104</f>
        <v>1003563842222.6586</v>
      </c>
      <c r="L42" s="230">
        <f>('Energy Use'!L98-'E-electricity'!L42-'E-Coal'!L42)*'Energy Use 2020'!$Z104</f>
        <v>1074843464977.2694</v>
      </c>
      <c r="M42" s="230">
        <f>('Energy Use'!M98-'E-electricity'!M42-'E-Coal'!M42)*'Energy Use 2020'!$Z104</f>
        <v>1145087807286.1179</v>
      </c>
      <c r="N42" s="230">
        <f>('Energy Use'!N98-'E-electricity'!N42-'E-Coal'!N42)*'Energy Use 2020'!$Z104</f>
        <v>1218052058981.7227</v>
      </c>
      <c r="O42" s="230">
        <f>('Energy Use'!O98-'E-electricity'!O42-'E-Coal'!O42)*'Energy Use 2020'!$Z104</f>
        <v>1294189924716.2134</v>
      </c>
      <c r="P42" s="230">
        <f>('Energy Use'!P98-'E-electricity'!P42-'E-Coal'!P42)*'Energy Use 2020'!$Z104</f>
        <v>1373430861155.6118</v>
      </c>
      <c r="Q42" s="230">
        <f>('Energy Use'!Q98-'E-electricity'!Q42-'E-Coal'!Q42)*'Energy Use 2020'!$Z104</f>
        <v>1455672678311.0425</v>
      </c>
      <c r="R42" s="230">
        <f>('Energy Use'!R98-'E-electricity'!R42-'E-Coal'!R42)*'Energy Use 2020'!$Z104</f>
        <v>1540778891143.0896</v>
      </c>
      <c r="S42" s="230">
        <f>('Energy Use'!S98-'E-electricity'!S42-'E-Coal'!S42)*'Energy Use 2020'!$Z104</f>
        <v>1628833421884.5129</v>
      </c>
      <c r="T42" s="230">
        <f>('Energy Use'!T98-'E-electricity'!T42-'E-Coal'!T42)*'Energy Use 2020'!$Z104</f>
        <v>1719389470057.9521</v>
      </c>
      <c r="U42" s="230">
        <f>('Energy Use'!U98-'E-electricity'!U42-'E-Coal'!U42)*'Energy Use 2020'!$Z104</f>
        <v>1812186655083.7546</v>
      </c>
      <c r="V42" s="230">
        <f>('Energy Use'!V98-'E-electricity'!V42-'E-Coal'!V42)*'Energy Use 2020'!$Z104</f>
        <v>1906920131645.051</v>
      </c>
      <c r="W42" s="230">
        <f>('Energy Use'!W98-'E-electricity'!W42-'E-Coal'!W42)*'Energy Use 2020'!$Z104</f>
        <v>2003239272993.8643</v>
      </c>
      <c r="X42" s="230">
        <f>('Energy Use'!X98-'E-electricity'!X42-'E-Coal'!X42)*'Energy Use 2020'!$Z104</f>
        <v>2100746895231.011</v>
      </c>
      <c r="Y42" s="230">
        <f>('Energy Use'!Y98-'E-electricity'!Y42-'E-Coal'!Y42)*'Energy Use 2020'!$Z104</f>
        <v>2198999107751.5032</v>
      </c>
      <c r="Z42" s="230">
        <f>('Energy Use'!Z98-'E-electricity'!Z42-'E-Coal'!Z42)*'Energy Use 2020'!$Z104</f>
        <v>2297505872556.29</v>
      </c>
      <c r="AA42" s="230">
        <f>('Energy Use'!AA98-'E-electricity'!AA42-'E-Coal'!AA42)*'Energy Use 2020'!$Z104</f>
        <v>2395732350030.1904</v>
      </c>
      <c r="AB42" s="230">
        <f>('Energy Use'!AB98-'E-electricity'!AB42-'E-Coal'!AB42)*'Energy Use 2020'!$Z104</f>
        <v>2493101100824.3965</v>
      </c>
      <c r="AC42" s="230">
        <f>('Energy Use'!AC98-'E-electricity'!AC42-'E-Coal'!AC42)*'Energy Use 2020'!$Z104</f>
        <v>2588995202470.229</v>
      </c>
      <c r="AD42" s="230">
        <f>('Energy Use'!AD98-'E-electricity'!AD42-'E-Coal'!AD42)*'Energy Use 2020'!$Z104</f>
        <v>2682762325178.0059</v>
      </c>
      <c r="AE42" s="230">
        <f>('Energy Use'!AE98-'E-electricity'!AE42-'E-Coal'!AE42)*'Energy Use 2020'!$Z104</f>
        <v>2773719793927.9839</v>
      </c>
      <c r="AF42" s="230">
        <f>('Energy Use'!AF98-'E-electricity'!AF42-'E-Coal'!AF42)*'Energy Use 2020'!$Z104</f>
        <v>2861160643538.7222</v>
      </c>
      <c r="AG42" s="230">
        <f>('Energy Use'!AG98-'E-electricity'!AG42-'E-Coal'!AG42)*'Energy Use 2020'!$Z104</f>
        <v>2944360650131.1797</v>
      </c>
      <c r="AH42" s="230">
        <f>('Energy Use'!AH98-'E-electricity'!AH42-'E-Coal'!AH42)*'Energy Use 2020'!$Z104</f>
        <v>3022586296661.8853</v>
      </c>
      <c r="AI42" s="230">
        <f>('Energy Use'!AI98-'E-electricity'!AI42-'E-Coal'!AI42)*'Energy Use 2020'!$Z104</f>
        <v>3095103602489.9668</v>
      </c>
      <c r="AJ42" s="230">
        <f>('Energy Use'!AJ98-'E-electricity'!AJ42-'E-Coal'!AJ42)*'Energy Use 2020'!$Z104</f>
        <v>3161187717930.5469</v>
      </c>
      <c r="AK42" s="230">
        <f>('Energy Use'!AK98-'E-electricity'!AK42-'E-Coal'!AK42)*'Energy Use 2020'!$Z104</f>
        <v>3220133155233.3813</v>
      </c>
      <c r="AL42" s="230">
        <f>('Energy Use'!AL98-'E-electricity'!AL42-'E-Coal'!AL42)*'Energy Use 2020'!$Z104</f>
        <v>3271264498338.3237</v>
      </c>
      <c r="AM42" s="230">
        <f>('Energy Use'!AM98-'E-electricity'!AM42-'E-Coal'!AM42)*'Energy Use 2020'!$Z104</f>
        <v>3313947406133.3418</v>
      </c>
      <c r="AN42" s="230">
        <f>('Energy Use'!AN98-'E-electricity'!AN42-'E-Coal'!AN42)*'Energy Use 2020'!$Z104</f>
        <v>3347599698886.0259</v>
      </c>
      <c r="AO42" s="230">
        <f>('Energy Use'!AO98-'E-electricity'!AO42-'E-Coal'!AO42)*'Energy Use 2020'!$Z104</f>
        <v>3371702296184.2642</v>
      </c>
      <c r="AP42" s="230">
        <f>('Energy Use'!AP98-'E-electricity'!AP42-'E-Coal'!AP42)*'Energy Use 2020'!$Z104</f>
        <v>3385809758247.4941</v>
      </c>
      <c r="AQ42" s="230">
        <f>('Energy Use'!AQ98-'E-electricity'!AQ42-'E-Coal'!AQ42)*'Energy Use 2020'!$Z104</f>
        <v>3388428432316.3623</v>
      </c>
      <c r="AR42" s="133" t="str">
        <f>VLOOKUP($A42,'Sector Match'!$A$1:$B$43,2,0)</f>
        <v>energy pipelines and gas processing 352T353</v>
      </c>
    </row>
    <row r="43" spans="1:44" x14ac:dyDescent="0.25">
      <c r="A43" s="211" t="s">
        <v>41</v>
      </c>
      <c r="B43" s="230">
        <f>('Energy Use'!B99-'E-electricity'!B43)*'Energy Use 2019'!$Q105</f>
        <v>853986586035</v>
      </c>
      <c r="C43" s="230">
        <f>('Energy Use'!C99-'E-electricity'!C43-'E-Coal'!C43)*'Energy Use 2020'!$Z105</f>
        <v>435618438090.00269</v>
      </c>
      <c r="D43" s="230">
        <f>('Energy Use'!D99-'E-electricity'!D43-'E-Coal'!D43)*'Energy Use 2020'!$Z105</f>
        <v>501927114424.19629</v>
      </c>
      <c r="E43" s="230">
        <f>('Energy Use'!E99-'E-electricity'!E43-'E-Coal'!E43)*'Energy Use 2020'!$Z105</f>
        <v>524030632518.68805</v>
      </c>
      <c r="F43" s="230">
        <f>('Energy Use'!F99-'E-electricity'!F43-'E-Coal'!F43)*'Energy Use 2020'!$Z105</f>
        <v>553304408591.77869</v>
      </c>
      <c r="G43" s="230">
        <f>('Energy Use'!G99-'E-electricity'!G43-'E-Coal'!G43)*'Energy Use 2020'!$Z105</f>
        <v>590837199059.31506</v>
      </c>
      <c r="H43" s="230">
        <f>('Energy Use'!H99-'E-electricity'!H43-'E-Coal'!H43)*'Energy Use 2020'!$Z105</f>
        <v>638636110374.55994</v>
      </c>
      <c r="I43" s="230">
        <f>('Energy Use'!I99-'E-electricity'!I43-'E-Coal'!I43)*'Energy Use 2020'!$Z105</f>
        <v>685049668073.63904</v>
      </c>
      <c r="J43" s="230">
        <f>('Energy Use'!J99-'E-electricity'!J43-'E-Coal'!J43)*'Energy Use 2020'!$Z105</f>
        <v>726756894919.58142</v>
      </c>
      <c r="K43" s="230">
        <f>('Energy Use'!K99-'E-electricity'!K43-'E-Coal'!K43)*'Energy Use 2020'!$Z105</f>
        <v>764219882497.2207</v>
      </c>
      <c r="L43" s="230">
        <f>('Energy Use'!L99-'E-electricity'!L43-'E-Coal'!L43)*'Energy Use 2020'!$Z105</f>
        <v>798312877901.11499</v>
      </c>
      <c r="M43" s="230">
        <f>('Energy Use'!M99-'E-electricity'!M43-'E-Coal'!M43)*'Energy Use 2020'!$Z105</f>
        <v>830265760906.85779</v>
      </c>
      <c r="N43" s="230">
        <f>('Energy Use'!N99-'E-electricity'!N43-'E-Coal'!N43)*'Energy Use 2020'!$Z105</f>
        <v>861304720487.12512</v>
      </c>
      <c r="O43" s="230">
        <f>('Energy Use'!O99-'E-electricity'!O43-'E-Coal'!O43)*'Energy Use 2020'!$Z105</f>
        <v>891662600823.89966</v>
      </c>
      <c r="P43" s="230">
        <f>('Energy Use'!P99-'E-electricity'!P43-'E-Coal'!P43)*'Energy Use 2020'!$Z105</f>
        <v>921296715481.03455</v>
      </c>
      <c r="Q43" s="230">
        <f>('Energy Use'!Q99-'E-electricity'!Q43-'E-Coal'!Q43)*'Energy Use 2020'!$Z105</f>
        <v>950177986666.95593</v>
      </c>
      <c r="R43" s="230">
        <f>('Energy Use'!R99-'E-electricity'!R43-'E-Coal'!R43)*'Energy Use 2020'!$Z105</f>
        <v>978291092660.29724</v>
      </c>
      <c r="S43" s="230">
        <f>('Energy Use'!S99-'E-electricity'!S43-'E-Coal'!S43)*'Energy Use 2020'!$Z105</f>
        <v>1005537300701.4524</v>
      </c>
      <c r="T43" s="230">
        <f>('Energy Use'!T99-'E-electricity'!T43-'E-Coal'!T43)*'Energy Use 2020'!$Z105</f>
        <v>1031937029365.3398</v>
      </c>
      <c r="U43" s="230">
        <f>('Energy Use'!U99-'E-electricity'!U43-'E-Coal'!U43)*'Energy Use 2020'!$Z105</f>
        <v>1057423845202.3755</v>
      </c>
      <c r="V43" s="230">
        <f>('Energy Use'!V99-'E-electricity'!V43-'E-Coal'!V43)*'Energy Use 2020'!$Z105</f>
        <v>1081936721583.3912</v>
      </c>
      <c r="W43" s="230">
        <f>('Energy Use'!W99-'E-electricity'!W43-'E-Coal'!W43)*'Energy Use 2020'!$Z105</f>
        <v>1105420332226.843</v>
      </c>
      <c r="X43" s="230">
        <f>('Energy Use'!X99-'E-electricity'!X43-'E-Coal'!X43)*'Energy Use 2020'!$Z105</f>
        <v>1127825287500.8362</v>
      </c>
      <c r="Y43" s="230">
        <f>('Energy Use'!Y99-'E-electricity'!Y43-'E-Coal'!Y43)*'Energy Use 2020'!$Z105</f>
        <v>1149108313312.3926</v>
      </c>
      <c r="Z43" s="230">
        <f>('Energy Use'!Z99-'E-electricity'!Z43-'E-Coal'!Z43)*'Energy Use 2020'!$Z105</f>
        <v>1169232373140.1377</v>
      </c>
      <c r="AA43" s="230">
        <f>('Energy Use'!AA99-'E-electricity'!AA43-'E-Coal'!AA43)*'Energy Use 2020'!$Z105</f>
        <v>1188166734460.5132</v>
      </c>
      <c r="AB43" s="230">
        <f>('Energy Use'!AB99-'E-electricity'!AB43-'E-Coal'!AB43)*'Energy Use 2020'!$Z105</f>
        <v>1205886981453.5198</v>
      </c>
      <c r="AC43" s="230">
        <f>('Energy Use'!AC99-'E-electricity'!AC43-'E-Coal'!AC43)*'Energy Use 2020'!$Z105</f>
        <v>1222374976444.9343</v>
      </c>
      <c r="AD43" s="230">
        <f>('Energy Use'!AD99-'E-electricity'!AD43-'E-Coal'!AD43)*'Energy Use 2020'!$Z105</f>
        <v>1237618773042.4221</v>
      </c>
      <c r="AE43" s="230">
        <f>('Energy Use'!AE99-'E-electricity'!AE43-'E-Coal'!AE43)*'Energy Use 2020'!$Z105</f>
        <v>1251612484349.415</v>
      </c>
      <c r="AF43" s="230">
        <f>('Energy Use'!AF99-'E-electricity'!AF43-'E-Coal'!AF43)*'Energy Use 2020'!$Z105</f>
        <v>1264356109991.9087</v>
      </c>
      <c r="AG43" s="230">
        <f>('Energy Use'!AG99-'E-electricity'!AG43-'E-Coal'!AG43)*'Energy Use 2020'!$Z105</f>
        <v>1275855325968.4656</v>
      </c>
      <c r="AH43" s="230">
        <f>('Energy Use'!AH99-'E-electricity'!AH43-'E-Coal'!AH43)*'Energy Use 2020'!$Z105</f>
        <v>1286121241534.0742</v>
      </c>
      <c r="AI43" s="230">
        <f>('Energy Use'!AI99-'E-electricity'!AI43-'E-Coal'!AI43)*'Energy Use 2020'!$Z105</f>
        <v>1295170127456.6921</v>
      </c>
      <c r="AJ43" s="230">
        <f>('Energy Use'!AJ99-'E-electricity'!AJ43-'E-Coal'!AJ43)*'Energy Use 2020'!$Z105</f>
        <v>1303023120045.3623</v>
      </c>
      <c r="AK43" s="230">
        <f>('Energy Use'!AK99-'E-electricity'!AK43-'E-Coal'!AK43)*'Energy Use 2020'!$Z105</f>
        <v>1309705905343.6543</v>
      </c>
      <c r="AL43" s="230">
        <f>('Energy Use'!AL99-'E-electricity'!AL43-'E-Coal'!AL43)*'Energy Use 2020'!$Z105</f>
        <v>1315248387819.5007</v>
      </c>
      <c r="AM43" s="230">
        <f>('Energy Use'!AM99-'E-electricity'!AM43-'E-Coal'!AM43)*'Energy Use 2020'!$Z105</f>
        <v>1319684347766.0605</v>
      </c>
      <c r="AN43" s="230">
        <f>('Energy Use'!AN99-'E-electricity'!AN43-'E-Coal'!AN43)*'Energy Use 2020'!$Z105</f>
        <v>1323051091465.6045</v>
      </c>
      <c r="AO43" s="230">
        <f>('Energy Use'!AO99-'E-electricity'!AO43-'E-Coal'!AO43)*'Energy Use 2020'!$Z105</f>
        <v>1325389097965.7976</v>
      </c>
      <c r="AP43" s="230">
        <f>('Energy Use'!AP99-'E-electricity'!AP43-'E-Coal'!AP43)*'Energy Use 2020'!$Z105</f>
        <v>1326741666081.6572</v>
      </c>
      <c r="AQ43" s="230">
        <f>('Energy Use'!AQ99-'E-electricity'!AQ43-'E-Coal'!AQ43)*'Energy Use 2020'!$Z105</f>
        <v>1326711441579.7437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41">
        <f>('Energy Use'!B100-'E-electricity'!B44)*'Energy Use 2019'!$Q106</f>
        <v>425504379085500</v>
      </c>
      <c r="C44" s="241">
        <f>('Energy Use'!C100-'E-electricity'!C44-'E-Coal'!C44)*'Energy Use 2020'!$Z106</f>
        <v>416179222239000</v>
      </c>
      <c r="D44" s="241">
        <f>('Energy Use'!D100-'E-electricity'!D44-'E-Coal'!D44)*'Energy Use 2020'!$Z106</f>
        <v>439872857813436.56</v>
      </c>
      <c r="E44" s="241">
        <f>('Energy Use'!E100-'E-electricity'!E44-'E-Coal'!E44)*'Energy Use 2020'!$Z106</f>
        <v>455098833525617.38</v>
      </c>
      <c r="F44" s="241">
        <f>('Energy Use'!F100-'E-electricity'!F44-'E-Coal'!F44)*'Energy Use 2020'!$Z106</f>
        <v>494265101942067.38</v>
      </c>
      <c r="G44" s="241">
        <f>('Energy Use'!G100-'E-electricity'!G44-'E-Coal'!G44)*'Energy Use 2020'!$Z106</f>
        <v>519095640600283.13</v>
      </c>
      <c r="H44" s="241">
        <f>('Energy Use'!H100-'E-electricity'!H44-'E-Coal'!H44)*'Energy Use 2020'!$Z106</f>
        <v>539811571051568.63</v>
      </c>
      <c r="I44" s="241">
        <f>('Energy Use'!I100-'E-electricity'!I44-'E-Coal'!I44)*'Energy Use 2020'!$Z106</f>
        <v>567515545590823.88</v>
      </c>
      <c r="J44" s="241">
        <f>('Energy Use'!J100-'E-electricity'!J44-'E-Coal'!J44)*'Energy Use 2020'!$Z106</f>
        <v>591211740290564.38</v>
      </c>
      <c r="K44" s="241">
        <f>('Energy Use'!K100-'E-electricity'!K44-'E-Coal'!K44)*'Energy Use 2020'!$Z106</f>
        <v>614270054458542.25</v>
      </c>
      <c r="L44" s="241">
        <f>('Energy Use'!L100-'E-electricity'!L44-'E-Coal'!L44)*'Energy Use 2020'!$Z106</f>
        <v>636600835162113.25</v>
      </c>
      <c r="M44" s="241">
        <f>('Energy Use'!M100-'E-electricity'!M44-'E-Coal'!M44)*'Energy Use 2020'!$Z106</f>
        <v>661820675268592.38</v>
      </c>
      <c r="N44" s="241">
        <f>('Energy Use'!N100-'E-electricity'!N44-'E-Coal'!N44)*'Energy Use 2020'!$Z106</f>
        <v>678954635981933.88</v>
      </c>
      <c r="O44" s="241">
        <f>('Energy Use'!O100-'E-electricity'!O44-'E-Coal'!O44)*'Energy Use 2020'!$Z106</f>
        <v>698856532764205.63</v>
      </c>
      <c r="P44" s="241">
        <f>('Energy Use'!P100-'E-electricity'!P44-'E-Coal'!P44)*'Energy Use 2020'!$Z106</f>
        <v>717777038689624.75</v>
      </c>
      <c r="Q44" s="241">
        <f>('Energy Use'!Q100-'E-electricity'!Q44-'E-Coal'!Q44)*'Energy Use 2020'!$Z106</f>
        <v>735674858377310.13</v>
      </c>
      <c r="R44" s="241">
        <f>('Energy Use'!R100-'E-electricity'!R44-'E-Coal'!R44)*'Energy Use 2020'!$Z106</f>
        <v>750964239941723.5</v>
      </c>
      <c r="S44" s="241">
        <f>('Energy Use'!S100-'E-electricity'!S44-'E-Coal'!S44)*'Energy Use 2020'!$Z106</f>
        <v>768428235207767.13</v>
      </c>
      <c r="T44" s="241">
        <f>('Energy Use'!T100-'E-electricity'!T44-'E-Coal'!T44)*'Energy Use 2020'!$Z106</f>
        <v>783259754752953.38</v>
      </c>
      <c r="U44" s="241">
        <f>('Energy Use'!U100-'E-electricity'!U44-'E-Coal'!U44)*'Energy Use 2020'!$Z106</f>
        <v>797013545455736.38</v>
      </c>
      <c r="V44" s="241">
        <f>('Energy Use'!V100-'E-electricity'!V44-'E-Coal'!V44)*'Energy Use 2020'!$Z106</f>
        <v>809698891808838.75</v>
      </c>
      <c r="W44" s="241">
        <f>('Energy Use'!W100-'E-electricity'!W44-'E-Coal'!W44)*'Energy Use 2020'!$Z106</f>
        <v>821334186829058.75</v>
      </c>
      <c r="X44" s="241">
        <f>('Energy Use'!X100-'E-electricity'!X44-'E-Coal'!X44)*'Energy Use 2020'!$Z106</f>
        <v>831946364610740.5</v>
      </c>
      <c r="Y44" s="241">
        <f>('Energy Use'!Y100-'E-electricity'!Y44-'E-Coal'!Y44)*'Energy Use 2020'!$Z106</f>
        <v>841570279983622</v>
      </c>
      <c r="Z44" s="241">
        <f>('Energy Use'!Z100-'E-electricity'!Z44-'E-Coal'!Z44)*'Energy Use 2020'!$Z106</f>
        <v>850248051621705.75</v>
      </c>
      <c r="AA44" s="241">
        <f>('Energy Use'!AA100-'E-electricity'!AA44-'E-Coal'!AA44)*'Energy Use 2020'!$Z106</f>
        <v>858028384289157.13</v>
      </c>
      <c r="AB44" s="241">
        <f>('Energy Use'!AB100-'E-electricity'!AB44-'E-Coal'!AB44)*'Energy Use 2020'!$Z106</f>
        <v>864965884989355.88</v>
      </c>
      <c r="AC44" s="241">
        <f>('Energy Use'!AC100-'E-electricity'!AC44-'E-Coal'!AC44)*'Energy Use 2020'!$Z106</f>
        <v>871120386664048.63</v>
      </c>
      <c r="AD44" s="241">
        <f>('Energy Use'!AD100-'E-electricity'!AD44-'E-Coal'!AD44)*'Energy Use 2020'!$Z106</f>
        <v>876556291828716.25</v>
      </c>
      <c r="AE44" s="241">
        <f>('Energy Use'!AE100-'E-electricity'!AE44-'E-Coal'!AE44)*'Energy Use 2020'!$Z106</f>
        <v>881341947183716.5</v>
      </c>
      <c r="AF44" s="241">
        <f>('Energy Use'!AF100-'E-electricity'!AF44-'E-Coal'!AF44)*'Energy Use 2020'!$Z106</f>
        <v>885549058859720.38</v>
      </c>
      <c r="AG44" s="241">
        <f>('Energy Use'!AG100-'E-electricity'!AG44-'E-Coal'!AG44)*'Energy Use 2020'!$Z106</f>
        <v>889252156587289.13</v>
      </c>
      <c r="AH44" s="241">
        <f>('Energy Use'!AH100-'E-electricity'!AH44-'E-Coal'!AH44)*'Energy Use 2020'!$Z106</f>
        <v>892528113764886.88</v>
      </c>
      <c r="AI44" s="241">
        <f>('Energy Use'!AI100-'E-electricity'!AI44-'E-Coal'!AI44)*'Energy Use 2020'!$Z106</f>
        <v>895455729172909.75</v>
      </c>
      <c r="AJ44" s="241">
        <f>('Energy Use'!AJ100-'E-electricity'!AJ44-'E-Coal'!AJ44)*'Energy Use 2020'!$Z106</f>
        <v>898115374972473.88</v>
      </c>
      <c r="AK44" s="241">
        <f>('Energy Use'!AK100-'E-electricity'!AK44-'E-Coal'!AK44)*'Energy Use 2020'!$Z106</f>
        <v>900588714661032.88</v>
      </c>
      <c r="AL44" s="241">
        <f>('Energy Use'!AL100-'E-electricity'!AL44-'E-Coal'!AL44)*'Energy Use 2020'!$Z106</f>
        <v>902958493851290</v>
      </c>
      <c r="AM44" s="241">
        <f>('Energy Use'!AM100-'E-electricity'!AM44-'E-Coal'!AM44)*'Energy Use 2020'!$Z106</f>
        <v>905308406109871.63</v>
      </c>
      <c r="AN44" s="241">
        <f>('Energy Use'!AN100-'E-electricity'!AN44-'E-Coal'!AN44)*'Energy Use 2020'!$Z106</f>
        <v>907723035648926.63</v>
      </c>
      <c r="AO44" s="241">
        <f>('Energy Use'!AO100-'E-electricity'!AO44-'E-Coal'!AO44)*'Energy Use 2020'!$Z106</f>
        <v>910287878415628.75</v>
      </c>
      <c r="AP44" s="241">
        <f>('Energy Use'!AP100-'E-electricity'!AP44-'E-Coal'!AP44)*'Energy Use 2020'!$Z106</f>
        <v>913089443077715.13</v>
      </c>
      <c r="AQ44" s="241">
        <f>('Energy Use'!AQ100-'E-electricity'!AQ44-'E-Coal'!AQ44)*'Energy Use 2020'!$Z106</f>
        <v>915851447238500.38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277" t="s">
        <v>275</v>
      </c>
      <c r="B50" s="240">
        <f t="shared" ref="B50:B74" si="0">SUMIFS(B$2:B$44,$AR$2:$AR$44,$A50)</f>
        <v>562505572295700</v>
      </c>
      <c r="C50" s="240">
        <f t="shared" ref="C50:AQ56" si="1">SUMIFS(C$2:C$44,$AR$2:$AR$44,$A50)</f>
        <v>570918491576400</v>
      </c>
      <c r="D50" s="240">
        <f t="shared" si="1"/>
        <v>594904251432329.13</v>
      </c>
      <c r="E50" s="240">
        <f t="shared" si="1"/>
        <v>629547772184363.75</v>
      </c>
      <c r="F50" s="240">
        <f t="shared" si="1"/>
        <v>677437574439521</v>
      </c>
      <c r="G50" s="240">
        <f t="shared" si="1"/>
        <v>713287945882066.75</v>
      </c>
      <c r="H50" s="240">
        <f t="shared" si="1"/>
        <v>733700793256694.88</v>
      </c>
      <c r="I50" s="240">
        <f t="shared" si="1"/>
        <v>781194965925791.88</v>
      </c>
      <c r="J50" s="240">
        <f t="shared" si="1"/>
        <v>813675793353949.13</v>
      </c>
      <c r="K50" s="240">
        <f t="shared" si="1"/>
        <v>845141790802627.13</v>
      </c>
      <c r="L50" s="240">
        <f t="shared" si="1"/>
        <v>875459934597877.13</v>
      </c>
      <c r="M50" s="240">
        <f t="shared" si="1"/>
        <v>919749683703249.63</v>
      </c>
      <c r="N50" s="240">
        <f t="shared" si="1"/>
        <v>932214084393782.38</v>
      </c>
      <c r="O50" s="240">
        <f t="shared" si="1"/>
        <v>958458287668936.63</v>
      </c>
      <c r="P50" s="240">
        <f t="shared" si="1"/>
        <v>983170301268798.63</v>
      </c>
      <c r="Q50" s="240">
        <f t="shared" si="1"/>
        <v>1006293246839225.9</v>
      </c>
      <c r="R50" s="240">
        <f t="shared" si="1"/>
        <v>1021465835414291.5</v>
      </c>
      <c r="S50" s="240">
        <f t="shared" si="1"/>
        <v>1047329254303635.9</v>
      </c>
      <c r="T50" s="240">
        <f t="shared" si="1"/>
        <v>1065199729005412.8</v>
      </c>
      <c r="U50" s="240">
        <f t="shared" si="1"/>
        <v>1081405728881939.1</v>
      </c>
      <c r="V50" s="240">
        <f t="shared" si="1"/>
        <v>1095969291333617.5</v>
      </c>
      <c r="W50" s="240">
        <f t="shared" si="1"/>
        <v>1108925833488344.5</v>
      </c>
      <c r="X50" s="240">
        <f t="shared" si="1"/>
        <v>1120323141653413.1</v>
      </c>
      <c r="Y50" s="240">
        <f t="shared" si="1"/>
        <v>1130220287459169</v>
      </c>
      <c r="Z50" s="240">
        <f t="shared" si="1"/>
        <v>1138686497450157.8</v>
      </c>
      <c r="AA50" s="240">
        <f t="shared" si="1"/>
        <v>1145800001414445</v>
      </c>
      <c r="AB50" s="240">
        <f t="shared" si="1"/>
        <v>1151646882867791.3</v>
      </c>
      <c r="AC50" s="240">
        <f t="shared" si="1"/>
        <v>1156319952931917.5</v>
      </c>
      <c r="AD50" s="240">
        <f t="shared" si="1"/>
        <v>1159917666467295</v>
      </c>
      <c r="AE50" s="240">
        <f t="shared" si="1"/>
        <v>1162543096836062</v>
      </c>
      <c r="AF50" s="240">
        <f t="shared" si="1"/>
        <v>1164302983166388.8</v>
      </c>
      <c r="AG50" s="240">
        <f t="shared" si="1"/>
        <v>1165306861542634</v>
      </c>
      <c r="AH50" s="240">
        <f t="shared" si="1"/>
        <v>1165666289220789.3</v>
      </c>
      <c r="AI50" s="240">
        <f t="shared" si="1"/>
        <v>1165494168820817.5</v>
      </c>
      <c r="AJ50" s="240">
        <f t="shared" si="1"/>
        <v>1164904177519044.5</v>
      </c>
      <c r="AK50" s="240">
        <f t="shared" si="1"/>
        <v>1164010304587844.5</v>
      </c>
      <c r="AL50" s="240">
        <f t="shared" si="1"/>
        <v>1162926499229579.8</v>
      </c>
      <c r="AM50" s="240">
        <f t="shared" si="1"/>
        <v>1161766429542509</v>
      </c>
      <c r="AN50" s="240">
        <f t="shared" si="1"/>
        <v>1160643352646810.8</v>
      </c>
      <c r="AO50" s="240">
        <f t="shared" si="1"/>
        <v>1159670095492203.3</v>
      </c>
      <c r="AP50" s="240">
        <f t="shared" si="1"/>
        <v>1158959145665028</v>
      </c>
      <c r="AQ50" s="240">
        <f t="shared" si="1"/>
        <v>1158352401629633.8</v>
      </c>
    </row>
    <row r="51" spans="1:43" x14ac:dyDescent="0.25">
      <c r="A51" s="278" t="s">
        <v>90</v>
      </c>
      <c r="B51" s="230">
        <f t="shared" si="0"/>
        <v>48519649420110</v>
      </c>
      <c r="C51" s="230">
        <f t="shared" si="1"/>
        <v>44865976855260.016</v>
      </c>
      <c r="D51" s="230">
        <f t="shared" si="1"/>
        <v>51418768997615.055</v>
      </c>
      <c r="E51" s="230">
        <f t="shared" si="1"/>
        <v>56933701319942.055</v>
      </c>
      <c r="F51" s="230">
        <f t="shared" si="1"/>
        <v>63022672801756.422</v>
      </c>
      <c r="G51" s="230">
        <f t="shared" si="1"/>
        <v>66993332700439.773</v>
      </c>
      <c r="H51" s="230">
        <f t="shared" si="1"/>
        <v>70790108103972.406</v>
      </c>
      <c r="I51" s="230">
        <f t="shared" si="1"/>
        <v>72067362429184.094</v>
      </c>
      <c r="J51" s="230">
        <f t="shared" si="1"/>
        <v>73347859639521.656</v>
      </c>
      <c r="K51" s="230">
        <f t="shared" si="1"/>
        <v>74631568924445.797</v>
      </c>
      <c r="L51" s="230">
        <f t="shared" si="1"/>
        <v>75918459506072.656</v>
      </c>
      <c r="M51" s="230">
        <f t="shared" si="1"/>
        <v>77208500639173.813</v>
      </c>
      <c r="N51" s="230">
        <f t="shared" si="1"/>
        <v>77732611885234.891</v>
      </c>
      <c r="O51" s="230">
        <f t="shared" si="1"/>
        <v>78257364928633.75</v>
      </c>
      <c r="P51" s="230">
        <f t="shared" si="1"/>
        <v>78782754265198.766</v>
      </c>
      <c r="Q51" s="230">
        <f t="shared" si="1"/>
        <v>79308774394752.141</v>
      </c>
      <c r="R51" s="230">
        <f t="shared" si="1"/>
        <v>79835419821110.078</v>
      </c>
      <c r="S51" s="230">
        <f t="shared" si="1"/>
        <v>79082328121987.297</v>
      </c>
      <c r="T51" s="230">
        <f t="shared" si="1"/>
        <v>78329596788391.516</v>
      </c>
      <c r="U51" s="230">
        <f t="shared" si="1"/>
        <v>77577226446569.594</v>
      </c>
      <c r="V51" s="230">
        <f t="shared" si="1"/>
        <v>76825217722587.344</v>
      </c>
      <c r="W51" s="230">
        <f t="shared" si="1"/>
        <v>76073571242329.75</v>
      </c>
      <c r="X51" s="230">
        <f t="shared" si="1"/>
        <v>74883517023938.656</v>
      </c>
      <c r="Y51" s="230">
        <f t="shared" si="1"/>
        <v>73694057309557.375</v>
      </c>
      <c r="Z51" s="230">
        <f t="shared" si="1"/>
        <v>72505193096910.703</v>
      </c>
      <c r="AA51" s="230">
        <f t="shared" si="1"/>
        <v>71316925383433.844</v>
      </c>
      <c r="AB51" s="230">
        <f t="shared" si="1"/>
        <v>70129255166272.563</v>
      </c>
      <c r="AC51" s="230">
        <f t="shared" si="1"/>
        <v>68942183442283.109</v>
      </c>
      <c r="AD51" s="230">
        <f t="shared" si="1"/>
        <v>67755711208032.25</v>
      </c>
      <c r="AE51" s="230">
        <f t="shared" si="1"/>
        <v>66569839459797.188</v>
      </c>
      <c r="AF51" s="230">
        <f t="shared" si="1"/>
        <v>65384569193565.68</v>
      </c>
      <c r="AG51" s="230">
        <f t="shared" si="1"/>
        <v>64199901405035.961</v>
      </c>
      <c r="AH51" s="230">
        <f t="shared" si="1"/>
        <v>62724097103090.742</v>
      </c>
      <c r="AI51" s="230">
        <f t="shared" si="1"/>
        <v>61249052928819.516</v>
      </c>
      <c r="AJ51" s="230">
        <f t="shared" si="1"/>
        <v>59774770124764.242</v>
      </c>
      <c r="AK51" s="230">
        <f t="shared" si="1"/>
        <v>58301249933105.063</v>
      </c>
      <c r="AL51" s="230">
        <f t="shared" si="1"/>
        <v>56828493595660.219</v>
      </c>
      <c r="AM51" s="230">
        <f t="shared" si="1"/>
        <v>55647852366274.914</v>
      </c>
      <c r="AN51" s="230">
        <f t="shared" si="1"/>
        <v>54467820988864.93</v>
      </c>
      <c r="AO51" s="230">
        <f t="shared" si="1"/>
        <v>53288400456721.961</v>
      </c>
      <c r="AP51" s="230">
        <f t="shared" si="1"/>
        <v>52109591762848.32</v>
      </c>
      <c r="AQ51" s="230">
        <f t="shared" si="1"/>
        <v>50914390425532.539</v>
      </c>
    </row>
    <row r="52" spans="1:43" x14ac:dyDescent="0.25">
      <c r="A52" s="278" t="s">
        <v>91</v>
      </c>
      <c r="B52" s="230">
        <f t="shared" si="0"/>
        <v>12746158831229.994</v>
      </c>
      <c r="C52" s="230">
        <f t="shared" si="1"/>
        <v>7973272997085</v>
      </c>
      <c r="D52" s="230">
        <f t="shared" si="1"/>
        <v>8359798485932.6084</v>
      </c>
      <c r="E52" s="230">
        <f t="shared" si="1"/>
        <v>9164977179707.8086</v>
      </c>
      <c r="F52" s="230">
        <f t="shared" si="1"/>
        <v>10056002439506.584</v>
      </c>
      <c r="G52" s="230">
        <f t="shared" si="1"/>
        <v>10610154070192.059</v>
      </c>
      <c r="H52" s="230">
        <f t="shared" si="1"/>
        <v>11161238251677.357</v>
      </c>
      <c r="I52" s="230">
        <f t="shared" si="1"/>
        <v>11426975568200.9</v>
      </c>
      <c r="J52" s="230">
        <f t="shared" si="1"/>
        <v>11692286292610.332</v>
      </c>
      <c r="K52" s="230">
        <f t="shared" si="1"/>
        <v>11957170627502.58</v>
      </c>
      <c r="L52" s="230">
        <f t="shared" si="1"/>
        <v>12221628775517.963</v>
      </c>
      <c r="M52" s="230">
        <f t="shared" si="1"/>
        <v>12485660939340.205</v>
      </c>
      <c r="N52" s="230">
        <f t="shared" si="1"/>
        <v>12657092389779.275</v>
      </c>
      <c r="O52" s="230">
        <f t="shared" si="1"/>
        <v>12828331975799.676</v>
      </c>
      <c r="P52" s="230">
        <f t="shared" si="1"/>
        <v>12999379759276.58</v>
      </c>
      <c r="Q52" s="230">
        <f t="shared" si="1"/>
        <v>13170235802094.383</v>
      </c>
      <c r="R52" s="230">
        <f t="shared" si="1"/>
        <v>13340900166146.691</v>
      </c>
      <c r="S52" s="230">
        <f t="shared" si="1"/>
        <v>13514922527440.443</v>
      </c>
      <c r="T52" s="230">
        <f t="shared" si="1"/>
        <v>13688846917351.934</v>
      </c>
      <c r="U52" s="230">
        <f t="shared" si="1"/>
        <v>13862673349873.158</v>
      </c>
      <c r="V52" s="230">
        <f t="shared" si="1"/>
        <v>14036401838996.359</v>
      </c>
      <c r="W52" s="230">
        <f t="shared" si="1"/>
        <v>14210032398714.031</v>
      </c>
      <c r="X52" s="230">
        <f t="shared" si="1"/>
        <v>14294734228135</v>
      </c>
      <c r="Y52" s="230">
        <f t="shared" si="1"/>
        <v>14379387347514.375</v>
      </c>
      <c r="Z52" s="230">
        <f t="shared" si="1"/>
        <v>14463991763843.598</v>
      </c>
      <c r="AA52" s="230">
        <f t="shared" si="1"/>
        <v>14548547484114.232</v>
      </c>
      <c r="AB52" s="230">
        <f t="shared" si="1"/>
        <v>14633054515317.967</v>
      </c>
      <c r="AC52" s="230">
        <f t="shared" si="1"/>
        <v>14717512864446.615</v>
      </c>
      <c r="AD52" s="230">
        <f t="shared" si="1"/>
        <v>14801922538492.113</v>
      </c>
      <c r="AE52" s="230">
        <f t="shared" si="1"/>
        <v>14886283544446.525</v>
      </c>
      <c r="AF52" s="230">
        <f t="shared" si="1"/>
        <v>14970595889302.045</v>
      </c>
      <c r="AG52" s="230">
        <f t="shared" si="1"/>
        <v>15054859580050.994</v>
      </c>
      <c r="AH52" s="230">
        <f t="shared" si="1"/>
        <v>15139030384291.559</v>
      </c>
      <c r="AI52" s="230">
        <f t="shared" si="1"/>
        <v>15223152572953.445</v>
      </c>
      <c r="AJ52" s="230">
        <f t="shared" si="1"/>
        <v>15307226153025.855</v>
      </c>
      <c r="AK52" s="230">
        <f t="shared" si="1"/>
        <v>15391251131498.098</v>
      </c>
      <c r="AL52" s="230">
        <f t="shared" si="1"/>
        <v>15475227515359.621</v>
      </c>
      <c r="AM52" s="230">
        <f t="shared" si="1"/>
        <v>15470878734779.277</v>
      </c>
      <c r="AN52" s="230">
        <f t="shared" si="1"/>
        <v>15466530391889.795</v>
      </c>
      <c r="AO52" s="230">
        <f t="shared" si="1"/>
        <v>15462182486692.453</v>
      </c>
      <c r="AP52" s="230">
        <f t="shared" si="1"/>
        <v>15457835019188.541</v>
      </c>
      <c r="AQ52" s="230">
        <f t="shared" si="1"/>
        <v>15448328227112.471</v>
      </c>
    </row>
    <row r="53" spans="1:43" x14ac:dyDescent="0.25">
      <c r="A53" s="278" t="s">
        <v>92</v>
      </c>
      <c r="B53" s="230">
        <f t="shared" si="0"/>
        <v>35939465602755</v>
      </c>
      <c r="C53" s="230">
        <f t="shared" si="1"/>
        <v>30118534363004.992</v>
      </c>
      <c r="D53" s="230">
        <f t="shared" si="1"/>
        <v>33049516746886.148</v>
      </c>
      <c r="E53" s="230">
        <f t="shared" si="1"/>
        <v>36984128293041.266</v>
      </c>
      <c r="F53" s="230">
        <f t="shared" si="1"/>
        <v>40247950767713.563</v>
      </c>
      <c r="G53" s="230">
        <f t="shared" si="1"/>
        <v>42286427316012.422</v>
      </c>
      <c r="H53" s="230">
        <f t="shared" si="1"/>
        <v>44206010614197.742</v>
      </c>
      <c r="I53" s="230">
        <f t="shared" si="1"/>
        <v>45227688777191.867</v>
      </c>
      <c r="J53" s="230">
        <f t="shared" si="1"/>
        <v>46244913000056.813</v>
      </c>
      <c r="K53" s="230">
        <f t="shared" si="1"/>
        <v>47257602919261.422</v>
      </c>
      <c r="L53" s="230">
        <f t="shared" si="1"/>
        <v>48265678271943.18</v>
      </c>
      <c r="M53" s="230">
        <f t="shared" si="1"/>
        <v>49269058895908.422</v>
      </c>
      <c r="N53" s="230">
        <f t="shared" si="1"/>
        <v>49265672567192.141</v>
      </c>
      <c r="O53" s="230">
        <f t="shared" si="1"/>
        <v>49259759586956.695</v>
      </c>
      <c r="P53" s="230">
        <f t="shared" si="1"/>
        <v>49251310637444.117</v>
      </c>
      <c r="Q53" s="230">
        <f t="shared" si="1"/>
        <v>49240316409567.898</v>
      </c>
      <c r="R53" s="230">
        <f t="shared" si="1"/>
        <v>49226767602912.93</v>
      </c>
      <c r="S53" s="230">
        <f t="shared" si="1"/>
        <v>48668522929812.555</v>
      </c>
      <c r="T53" s="230">
        <f t="shared" si="1"/>
        <v>48110526683891.352</v>
      </c>
      <c r="U53" s="230">
        <f t="shared" si="1"/>
        <v>47552779620399.063</v>
      </c>
      <c r="V53" s="230">
        <f t="shared" si="1"/>
        <v>46995282494374.68</v>
      </c>
      <c r="W53" s="230">
        <f t="shared" si="1"/>
        <v>46438036060646.484</v>
      </c>
      <c r="X53" s="230">
        <f t="shared" si="1"/>
        <v>45465260073128.172</v>
      </c>
      <c r="Y53" s="230">
        <f t="shared" si="1"/>
        <v>44493799352060.188</v>
      </c>
      <c r="Z53" s="230">
        <f t="shared" si="1"/>
        <v>43523655666135.922</v>
      </c>
      <c r="AA53" s="230">
        <f t="shared" si="1"/>
        <v>42554830783513.539</v>
      </c>
      <c r="AB53" s="230">
        <f t="shared" si="1"/>
        <v>41587326471815.984</v>
      </c>
      <c r="AC53" s="230">
        <f t="shared" si="1"/>
        <v>40616448688352.203</v>
      </c>
      <c r="AD53" s="230">
        <f t="shared" si="1"/>
        <v>39647583347376.766</v>
      </c>
      <c r="AE53" s="230">
        <f t="shared" si="1"/>
        <v>38680732523964.102</v>
      </c>
      <c r="AF53" s="230">
        <f t="shared" si="1"/>
        <v>37715898292534.219</v>
      </c>
      <c r="AG53" s="230">
        <f t="shared" si="1"/>
        <v>36753082726852.703</v>
      </c>
      <c r="AH53" s="230">
        <f t="shared" si="1"/>
        <v>35905902336663.859</v>
      </c>
      <c r="AI53" s="230">
        <f t="shared" si="1"/>
        <v>35061106441377.656</v>
      </c>
      <c r="AJ53" s="230">
        <f t="shared" si="1"/>
        <v>34218697122484.172</v>
      </c>
      <c r="AK53" s="230">
        <f t="shared" si="1"/>
        <v>33378676460796.328</v>
      </c>
      <c r="AL53" s="230">
        <f t="shared" si="1"/>
        <v>32541046536449.836</v>
      </c>
      <c r="AM53" s="230">
        <f t="shared" si="1"/>
        <v>31784785339682.352</v>
      </c>
      <c r="AN53" s="230">
        <f t="shared" si="1"/>
        <v>31030868930476.738</v>
      </c>
      <c r="AO53" s="230">
        <f t="shared" si="1"/>
        <v>30279299399674.234</v>
      </c>
      <c r="AP53" s="230">
        <f t="shared" si="1"/>
        <v>29530078837437.617</v>
      </c>
      <c r="AQ53" s="230">
        <f t="shared" si="1"/>
        <v>28773598912772.672</v>
      </c>
    </row>
    <row r="54" spans="1:43" x14ac:dyDescent="0.25">
      <c r="A54" s="278" t="s">
        <v>93</v>
      </c>
      <c r="B54" s="230">
        <f t="shared" si="0"/>
        <v>11980562620785</v>
      </c>
      <c r="C54" s="230">
        <f t="shared" si="1"/>
        <v>7144620170490.001</v>
      </c>
      <c r="D54" s="230">
        <f t="shared" si="1"/>
        <v>8170450185752.4873</v>
      </c>
      <c r="E54" s="230">
        <f t="shared" si="1"/>
        <v>8630103516204.0049</v>
      </c>
      <c r="F54" s="230">
        <f t="shared" si="1"/>
        <v>8964815878968.8242</v>
      </c>
      <c r="G54" s="230">
        <f t="shared" si="1"/>
        <v>9202823260635.0723</v>
      </c>
      <c r="H54" s="230">
        <f t="shared" si="1"/>
        <v>9507989266118.7012</v>
      </c>
      <c r="I54" s="230">
        <f t="shared" si="1"/>
        <v>9828834804980.3535</v>
      </c>
      <c r="J54" s="230">
        <f t="shared" si="1"/>
        <v>10153135411080.988</v>
      </c>
      <c r="K54" s="230">
        <f t="shared" si="1"/>
        <v>10472656016896.623</v>
      </c>
      <c r="L54" s="230">
        <f t="shared" si="1"/>
        <v>10778420301491.125</v>
      </c>
      <c r="M54" s="230">
        <f t="shared" si="1"/>
        <v>11060768057678.029</v>
      </c>
      <c r="N54" s="230">
        <f t="shared" si="1"/>
        <v>11312415356296.813</v>
      </c>
      <c r="O54" s="230">
        <f t="shared" si="1"/>
        <v>11531070703477.863</v>
      </c>
      <c r="P54" s="230">
        <f t="shared" si="1"/>
        <v>11717757335197.277</v>
      </c>
      <c r="Q54" s="230">
        <f t="shared" si="1"/>
        <v>11873981160940.742</v>
      </c>
      <c r="R54" s="230">
        <f t="shared" si="1"/>
        <v>12001670635366.539</v>
      </c>
      <c r="S54" s="230">
        <f t="shared" si="1"/>
        <v>12100904262256.402</v>
      </c>
      <c r="T54" s="230">
        <f t="shared" si="1"/>
        <v>12175137669316.607</v>
      </c>
      <c r="U54" s="230">
        <f t="shared" si="1"/>
        <v>12225853482885.664</v>
      </c>
      <c r="V54" s="230">
        <f t="shared" si="1"/>
        <v>12254694975114.906</v>
      </c>
      <c r="W54" s="230">
        <f t="shared" si="1"/>
        <v>12263431680474.307</v>
      </c>
      <c r="X54" s="230">
        <f t="shared" si="1"/>
        <v>12253926927786.422</v>
      </c>
      <c r="Y54" s="230">
        <f t="shared" si="1"/>
        <v>12228107869854.373</v>
      </c>
      <c r="Z54" s="230">
        <f t="shared" si="1"/>
        <v>12187938448094.33</v>
      </c>
      <c r="AA54" s="230">
        <f t="shared" si="1"/>
        <v>12135395594375.236</v>
      </c>
      <c r="AB54" s="230">
        <f t="shared" si="1"/>
        <v>12072448850449.064</v>
      </c>
      <c r="AC54" s="230">
        <f t="shared" si="1"/>
        <v>12001043479614.664</v>
      </c>
      <c r="AD54" s="230">
        <f t="shared" si="1"/>
        <v>11923087057166.57</v>
      </c>
      <c r="AE54" s="230">
        <f t="shared" si="1"/>
        <v>11840439456340.617</v>
      </c>
      <c r="AF54" s="230">
        <f t="shared" si="1"/>
        <v>11754906094711.18</v>
      </c>
      <c r="AG54" s="230">
        <f t="shared" si="1"/>
        <v>11668234271559.531</v>
      </c>
      <c r="AH54" s="230">
        <f t="shared" si="1"/>
        <v>11582112408463.072</v>
      </c>
      <c r="AI54" s="230">
        <f t="shared" si="1"/>
        <v>11498172001868.492</v>
      </c>
      <c r="AJ54" s="230">
        <f t="shared" si="1"/>
        <v>11417992106260.189</v>
      </c>
      <c r="AK54" s="230">
        <f t="shared" si="1"/>
        <v>11343106188341.41</v>
      </c>
      <c r="AL54" s="230">
        <f t="shared" si="1"/>
        <v>11275011225222.34</v>
      </c>
      <c r="AM54" s="230">
        <f t="shared" si="1"/>
        <v>11215178962066.541</v>
      </c>
      <c r="AN54" s="230">
        <f t="shared" si="1"/>
        <v>11165069296472.9</v>
      </c>
      <c r="AO54" s="230">
        <f t="shared" si="1"/>
        <v>11126145818028.818</v>
      </c>
      <c r="AP54" s="230">
        <f t="shared" si="1"/>
        <v>11099893602472.643</v>
      </c>
      <c r="AQ54" s="230">
        <f t="shared" si="1"/>
        <v>11084120365859.43</v>
      </c>
    </row>
    <row r="55" spans="1:43" x14ac:dyDescent="0.25">
      <c r="A55" s="278" t="s">
        <v>94</v>
      </c>
      <c r="B55" s="230">
        <f t="shared" si="0"/>
        <v>5137641969240</v>
      </c>
      <c r="C55" s="230">
        <f t="shared" si="1"/>
        <v>2754657443670</v>
      </c>
      <c r="D55" s="230">
        <f t="shared" si="1"/>
        <v>2867554572954.3638</v>
      </c>
      <c r="E55" s="230">
        <f t="shared" si="1"/>
        <v>3008965079379.291</v>
      </c>
      <c r="F55" s="230">
        <f t="shared" si="1"/>
        <v>3077768442912.4297</v>
      </c>
      <c r="G55" s="230">
        <f t="shared" si="1"/>
        <v>3095253591973.917</v>
      </c>
      <c r="H55" s="230">
        <f t="shared" si="1"/>
        <v>3122674290282.627</v>
      </c>
      <c r="I55" s="230">
        <f t="shared" si="1"/>
        <v>3155739806015.5967</v>
      </c>
      <c r="J55" s="230">
        <f t="shared" si="1"/>
        <v>3187609942093.8623</v>
      </c>
      <c r="K55" s="230">
        <f t="shared" si="1"/>
        <v>3213902512622.6787</v>
      </c>
      <c r="L55" s="230">
        <f t="shared" si="1"/>
        <v>3230154059963.4502</v>
      </c>
      <c r="M55" s="230">
        <f t="shared" si="1"/>
        <v>3231910310083.2256</v>
      </c>
      <c r="N55" s="230">
        <f t="shared" si="1"/>
        <v>3219794588599.9229</v>
      </c>
      <c r="O55" s="230">
        <f t="shared" si="1"/>
        <v>3192809676731.0483</v>
      </c>
      <c r="P55" s="230">
        <f t="shared" si="1"/>
        <v>3154968271633.1963</v>
      </c>
      <c r="Q55" s="230">
        <f t="shared" si="1"/>
        <v>3110239780593.6455</v>
      </c>
      <c r="R55" s="230">
        <f t="shared" si="1"/>
        <v>3062447057263.5479</v>
      </c>
      <c r="S55" s="230">
        <f t="shared" si="1"/>
        <v>3018044622846.9189</v>
      </c>
      <c r="T55" s="230">
        <f t="shared" si="1"/>
        <v>2974268724927.8877</v>
      </c>
      <c r="U55" s="230">
        <f t="shared" si="1"/>
        <v>2931252144910.1519</v>
      </c>
      <c r="V55" s="230">
        <f t="shared" si="1"/>
        <v>2889126959018.3584</v>
      </c>
      <c r="W55" s="230">
        <f t="shared" si="1"/>
        <v>2848021802080.3145</v>
      </c>
      <c r="X55" s="230">
        <f t="shared" si="1"/>
        <v>2808059669207.8145</v>
      </c>
      <c r="Y55" s="230">
        <f t="shared" si="1"/>
        <v>2769356243569.6235</v>
      </c>
      <c r="Z55" s="230">
        <f t="shared" si="1"/>
        <v>2732018722318.1626</v>
      </c>
      <c r="AA55" s="230">
        <f t="shared" si="1"/>
        <v>2696145100862.2905</v>
      </c>
      <c r="AB55" s="230">
        <f t="shared" si="1"/>
        <v>2661823867836.6167</v>
      </c>
      <c r="AC55" s="230">
        <f t="shared" si="1"/>
        <v>2629134058907.1689</v>
      </c>
      <c r="AD55" s="230">
        <f t="shared" si="1"/>
        <v>2598145616477.1416</v>
      </c>
      <c r="AE55" s="230">
        <f t="shared" si="1"/>
        <v>2568920003873.8481</v>
      </c>
      <c r="AF55" s="230">
        <f t="shared" si="1"/>
        <v>2541511026165.0508</v>
      </c>
      <c r="AG55" s="230">
        <f t="shared" si="1"/>
        <v>2515965814862.1611</v>
      </c>
      <c r="AH55" s="230">
        <f t="shared" si="1"/>
        <v>2492325939970.4531</v>
      </c>
      <c r="AI55" s="230">
        <f t="shared" si="1"/>
        <v>2470628619768.7344</v>
      </c>
      <c r="AJ55" s="230">
        <f t="shared" si="1"/>
        <v>2450908006057.6001</v>
      </c>
      <c r="AK55" s="230">
        <f t="shared" si="1"/>
        <v>2433196530207.7783</v>
      </c>
      <c r="AL55" s="230">
        <f t="shared" si="1"/>
        <v>2417526303063.4248</v>
      </c>
      <c r="AM55" s="230">
        <f t="shared" si="1"/>
        <v>2403930569592.6895</v>
      </c>
      <c r="AN55" s="230">
        <f t="shared" si="1"/>
        <v>2392445227203.3037</v>
      </c>
      <c r="AO55" s="230">
        <f t="shared" si="1"/>
        <v>2383110425018.7158</v>
      </c>
      <c r="AP55" s="230">
        <f t="shared" si="1"/>
        <v>2375972270401.0713</v>
      </c>
      <c r="AQ55" s="230">
        <f t="shared" si="1"/>
        <v>2370292997950.1997</v>
      </c>
    </row>
    <row r="56" spans="1:43" x14ac:dyDescent="0.25">
      <c r="A56" s="278" t="s">
        <v>95</v>
      </c>
      <c r="B56" s="230">
        <f t="shared" si="0"/>
        <v>2806713874800</v>
      </c>
      <c r="C56" s="230">
        <f t="shared" si="1"/>
        <v>1980755537969.9995</v>
      </c>
      <c r="D56" s="230">
        <f t="shared" si="1"/>
        <v>2029999668252.7139</v>
      </c>
      <c r="E56" s="230">
        <f t="shared" si="1"/>
        <v>2267875415117.2979</v>
      </c>
      <c r="F56" s="230">
        <f t="shared" si="1"/>
        <v>2302211189427.2822</v>
      </c>
      <c r="G56" s="230">
        <f t="shared" si="1"/>
        <v>2313546505494.8984</v>
      </c>
      <c r="H56" s="230">
        <f t="shared" si="1"/>
        <v>2336706054773.2412</v>
      </c>
      <c r="I56" s="230">
        <f t="shared" si="1"/>
        <v>2366931837610.4824</v>
      </c>
      <c r="J56" s="230">
        <f t="shared" si="1"/>
        <v>2400748190798.5146</v>
      </c>
      <c r="K56" s="230">
        <f t="shared" si="1"/>
        <v>2435054618655.2837</v>
      </c>
      <c r="L56" s="230">
        <f t="shared" ref="L56:AQ63" si="2">SUMIFS(L$2:L$44,$AR$2:$AR$44,$A56)</f>
        <v>2466575104743.0493</v>
      </c>
      <c r="M56" s="230">
        <f t="shared" si="2"/>
        <v>2491873999066.417</v>
      </c>
      <c r="N56" s="230">
        <f t="shared" si="2"/>
        <v>2514448761139.5615</v>
      </c>
      <c r="O56" s="230">
        <f t="shared" si="2"/>
        <v>2527902617391.0044</v>
      </c>
      <c r="P56" s="230">
        <f t="shared" si="2"/>
        <v>2532769105739.5308</v>
      </c>
      <c r="Q56" s="230">
        <f t="shared" si="2"/>
        <v>2529679137487.4189</v>
      </c>
      <c r="R56" s="230">
        <f t="shared" si="2"/>
        <v>2519339628541.6221</v>
      </c>
      <c r="S56" s="230">
        <f t="shared" si="2"/>
        <v>2509072513642.4653</v>
      </c>
      <c r="T56" s="230">
        <f t="shared" si="2"/>
        <v>2492910238048.4082</v>
      </c>
      <c r="U56" s="230">
        <f t="shared" si="2"/>
        <v>2471469403062.8545</v>
      </c>
      <c r="V56" s="230">
        <f t="shared" si="2"/>
        <v>2445384924847.6235</v>
      </c>
      <c r="W56" s="230">
        <f t="shared" si="2"/>
        <v>2415298635340.1475</v>
      </c>
      <c r="X56" s="230">
        <f t="shared" si="2"/>
        <v>2381849208213.1489</v>
      </c>
      <c r="Y56" s="230">
        <f t="shared" si="2"/>
        <v>2345663514607.1504</v>
      </c>
      <c r="Z56" s="230">
        <f t="shared" si="2"/>
        <v>2307349455071.1069</v>
      </c>
      <c r="AA56" s="230">
        <f t="shared" si="2"/>
        <v>2267490264088.9404</v>
      </c>
      <c r="AB56" s="230">
        <f t="shared" si="2"/>
        <v>2226640242507.0996</v>
      </c>
      <c r="AC56" s="230">
        <f t="shared" si="2"/>
        <v>2185321841315.5674</v>
      </c>
      <c r="AD56" s="230">
        <f t="shared" si="2"/>
        <v>2144023997328.6064</v>
      </c>
      <c r="AE56" s="230">
        <f t="shared" si="2"/>
        <v>2103201606781.7407</v>
      </c>
      <c r="AF56" s="230">
        <f t="shared" si="2"/>
        <v>2063276015894.1797</v>
      </c>
      <c r="AG56" s="230">
        <f t="shared" si="2"/>
        <v>2024636407097.8503</v>
      </c>
      <c r="AH56" s="230">
        <f t="shared" si="2"/>
        <v>1987641964912.2002</v>
      </c>
      <c r="AI56" s="230">
        <f t="shared" si="2"/>
        <v>1952624715383.3765</v>
      </c>
      <c r="AJ56" s="230">
        <f t="shared" si="2"/>
        <v>1919892946724.783</v>
      </c>
      <c r="AK56" s="230">
        <f t="shared" si="2"/>
        <v>1889735135540.0747</v>
      </c>
      <c r="AL56" s="230">
        <f t="shared" si="2"/>
        <v>1862424322187.7773</v>
      </c>
      <c r="AM56" s="230">
        <f t="shared" si="2"/>
        <v>1838222900053.6895</v>
      </c>
      <c r="AN56" s="230">
        <f t="shared" si="2"/>
        <v>1817387806533.0024</v>
      </c>
      <c r="AO56" s="230">
        <f t="shared" si="2"/>
        <v>1800176128410.1245</v>
      </c>
      <c r="AP56" s="230">
        <f t="shared" si="2"/>
        <v>1786851161321.0618</v>
      </c>
      <c r="AQ56" s="230">
        <f t="shared" si="2"/>
        <v>1777090870334.6724</v>
      </c>
    </row>
    <row r="57" spans="1:43" x14ac:dyDescent="0.25">
      <c r="A57" s="278" t="s">
        <v>96</v>
      </c>
      <c r="B57" s="230">
        <f t="shared" si="0"/>
        <v>7657823246865</v>
      </c>
      <c r="C57" s="230">
        <f t="shared" ref="C57:AP68" si="3">SUMIFS(C$2:C$44,$AR$2:$AR$44,$A57)</f>
        <v>4850748254880</v>
      </c>
      <c r="D57" s="230">
        <f t="shared" si="3"/>
        <v>5248718470249.6738</v>
      </c>
      <c r="E57" s="230">
        <f t="shared" si="3"/>
        <v>5660945453445.3564</v>
      </c>
      <c r="F57" s="230">
        <f t="shared" si="3"/>
        <v>6040496336786.0098</v>
      </c>
      <c r="G57" s="230">
        <f t="shared" si="3"/>
        <v>6281065222675.2246</v>
      </c>
      <c r="H57" s="230">
        <f t="shared" si="3"/>
        <v>6537833416635.0107</v>
      </c>
      <c r="I57" s="230">
        <f t="shared" si="3"/>
        <v>6711194171764.6504</v>
      </c>
      <c r="J57" s="230">
        <f t="shared" si="3"/>
        <v>6884846106029.4561</v>
      </c>
      <c r="K57" s="230">
        <f t="shared" si="3"/>
        <v>7056660180099.4814</v>
      </c>
      <c r="L57" s="230">
        <f t="shared" si="2"/>
        <v>7224281426089.8789</v>
      </c>
      <c r="M57" s="230">
        <f t="shared" si="2"/>
        <v>7385152390982.4678</v>
      </c>
      <c r="N57" s="230">
        <f t="shared" si="2"/>
        <v>7490698433112.8271</v>
      </c>
      <c r="O57" s="230">
        <f t="shared" si="2"/>
        <v>7587217950765.0215</v>
      </c>
      <c r="P57" s="230">
        <f t="shared" si="2"/>
        <v>7675016699999.2148</v>
      </c>
      <c r="Q57" s="230">
        <f t="shared" si="2"/>
        <v>7754523662731.0547</v>
      </c>
      <c r="R57" s="230">
        <f t="shared" si="2"/>
        <v>7826274136371.4375</v>
      </c>
      <c r="S57" s="230">
        <f t="shared" si="2"/>
        <v>7869328492376.2324</v>
      </c>
      <c r="T57" s="230">
        <f t="shared" si="2"/>
        <v>7905694005837.9551</v>
      </c>
      <c r="U57" s="230">
        <f t="shared" si="2"/>
        <v>7935773675635.4727</v>
      </c>
      <c r="V57" s="230">
        <f t="shared" si="2"/>
        <v>7960015293430.0762</v>
      </c>
      <c r="W57" s="230">
        <f t="shared" si="2"/>
        <v>7978902318570.7461</v>
      </c>
      <c r="X57" s="230">
        <f t="shared" si="2"/>
        <v>7943048836380.7285</v>
      </c>
      <c r="Y57" s="230">
        <f t="shared" si="2"/>
        <v>7902935612105.5459</v>
      </c>
      <c r="Z57" s="230">
        <f t="shared" si="2"/>
        <v>7859103051426.2285</v>
      </c>
      <c r="AA57" s="230">
        <f t="shared" si="2"/>
        <v>7812096127537.0713</v>
      </c>
      <c r="AB57" s="230">
        <f t="shared" si="2"/>
        <v>7762458545330.5742</v>
      </c>
      <c r="AC57" s="230">
        <f t="shared" si="2"/>
        <v>7675897198872.2354</v>
      </c>
      <c r="AD57" s="230">
        <f t="shared" si="2"/>
        <v>7587808696306.7031</v>
      </c>
      <c r="AE57" s="230">
        <f t="shared" si="2"/>
        <v>7498706984361.7109</v>
      </c>
      <c r="AF57" s="230">
        <f t="shared" si="2"/>
        <v>7409090457299.748</v>
      </c>
      <c r="AG57" s="230">
        <f t="shared" si="2"/>
        <v>7319440589810.9023</v>
      </c>
      <c r="AH57" s="230">
        <f t="shared" si="2"/>
        <v>7225259408925.002</v>
      </c>
      <c r="AI57" s="230">
        <f t="shared" si="2"/>
        <v>7131961148031.9785</v>
      </c>
      <c r="AJ57" s="230">
        <f t="shared" si="2"/>
        <v>7039976190756.3584</v>
      </c>
      <c r="AK57" s="230">
        <f t="shared" si="2"/>
        <v>6949720166615</v>
      </c>
      <c r="AL57" s="230">
        <f t="shared" si="2"/>
        <v>6861596172833.0156</v>
      </c>
      <c r="AM57" s="230">
        <f t="shared" si="2"/>
        <v>6766101308677.8906</v>
      </c>
      <c r="AN57" s="230">
        <f t="shared" si="2"/>
        <v>6673529990369.9648</v>
      </c>
      <c r="AO57" s="230">
        <f t="shared" si="2"/>
        <v>6584266933818.0723</v>
      </c>
      <c r="AP57" s="230">
        <f t="shared" si="2"/>
        <v>6498699044303.4395</v>
      </c>
      <c r="AQ57" s="230">
        <f t="shared" si="2"/>
        <v>6415077438093.2383</v>
      </c>
    </row>
    <row r="58" spans="1:43" x14ac:dyDescent="0.25">
      <c r="A58" s="278" t="s">
        <v>97</v>
      </c>
      <c r="B58" s="230">
        <f t="shared" si="0"/>
        <v>34014638902789.461</v>
      </c>
      <c r="C58" s="230">
        <f t="shared" si="3"/>
        <v>21760764126572.617</v>
      </c>
      <c r="D58" s="230">
        <f t="shared" si="3"/>
        <v>22775712656599.84</v>
      </c>
      <c r="E58" s="230">
        <f t="shared" si="3"/>
        <v>24376620790705.07</v>
      </c>
      <c r="F58" s="230">
        <f t="shared" si="3"/>
        <v>26574638545081.395</v>
      </c>
      <c r="G58" s="230">
        <f t="shared" si="3"/>
        <v>27978159199194.57</v>
      </c>
      <c r="H58" s="230">
        <f t="shared" si="3"/>
        <v>29373157602356.035</v>
      </c>
      <c r="I58" s="230">
        <f t="shared" si="3"/>
        <v>30012619649753.285</v>
      </c>
      <c r="J58" s="230">
        <f t="shared" si="3"/>
        <v>30651504051966.422</v>
      </c>
      <c r="K58" s="230">
        <f t="shared" si="3"/>
        <v>31289810766776.141</v>
      </c>
      <c r="L58" s="230">
        <f t="shared" si="2"/>
        <v>31927539752039.215</v>
      </c>
      <c r="M58" s="230">
        <f t="shared" si="2"/>
        <v>32564690965688.453</v>
      </c>
      <c r="N58" s="230">
        <f t="shared" si="2"/>
        <v>32601371889077.637</v>
      </c>
      <c r="O58" s="230">
        <f t="shared" si="2"/>
        <v>32638024385138.82</v>
      </c>
      <c r="P58" s="230">
        <f t="shared" si="2"/>
        <v>32674648452694.766</v>
      </c>
      <c r="Q58" s="230">
        <f t="shared" si="2"/>
        <v>32711244090570.023</v>
      </c>
      <c r="R58" s="230">
        <f t="shared" si="2"/>
        <v>32747811297590.922</v>
      </c>
      <c r="S58" s="230">
        <f t="shared" si="2"/>
        <v>32371193243175.281</v>
      </c>
      <c r="T58" s="230">
        <f t="shared" si="2"/>
        <v>31994690464554.98</v>
      </c>
      <c r="U58" s="230">
        <f t="shared" si="2"/>
        <v>31618302956176.781</v>
      </c>
      <c r="V58" s="230">
        <f t="shared" si="2"/>
        <v>31242030712487.063</v>
      </c>
      <c r="W58" s="230">
        <f t="shared" si="2"/>
        <v>30865873727931.816</v>
      </c>
      <c r="X58" s="230">
        <f t="shared" si="2"/>
        <v>30164978440476.191</v>
      </c>
      <c r="Y58" s="230">
        <f t="shared" si="2"/>
        <v>29464299109080.785</v>
      </c>
      <c r="Z58" s="230">
        <f t="shared" si="2"/>
        <v>28763835723322.609</v>
      </c>
      <c r="AA58" s="230">
        <f t="shared" si="2"/>
        <v>28063588272777.969</v>
      </c>
      <c r="AB58" s="230">
        <f t="shared" si="2"/>
        <v>27363556747022.391</v>
      </c>
      <c r="AC58" s="230">
        <f t="shared" si="2"/>
        <v>26663741135630.762</v>
      </c>
      <c r="AD58" s="230">
        <f t="shared" si="2"/>
        <v>25964141428177.191</v>
      </c>
      <c r="AE58" s="230">
        <f t="shared" si="2"/>
        <v>25264757614235.078</v>
      </c>
      <c r="AF58" s="230">
        <f t="shared" si="2"/>
        <v>24565589683377.105</v>
      </c>
      <c r="AG58" s="230">
        <f t="shared" si="2"/>
        <v>23866637625175.211</v>
      </c>
      <c r="AH58" s="230">
        <f t="shared" si="2"/>
        <v>23260571136093.934</v>
      </c>
      <c r="AI58" s="230">
        <f t="shared" si="2"/>
        <v>22654691734902.75</v>
      </c>
      <c r="AJ58" s="230">
        <f t="shared" si="2"/>
        <v>22048999412562.949</v>
      </c>
      <c r="AK58" s="230">
        <f t="shared" si="2"/>
        <v>21443494160035.191</v>
      </c>
      <c r="AL58" s="230">
        <f t="shared" si="2"/>
        <v>20838175968279.512</v>
      </c>
      <c r="AM58" s="230">
        <f t="shared" si="2"/>
        <v>20202809699585.395</v>
      </c>
      <c r="AN58" s="230">
        <f t="shared" si="2"/>
        <v>19567639864087.375</v>
      </c>
      <c r="AO58" s="230">
        <f t="shared" si="2"/>
        <v>18932666452289.137</v>
      </c>
      <c r="AP58" s="230">
        <f t="shared" si="2"/>
        <v>18297889454693.703</v>
      </c>
      <c r="AQ58" s="230">
        <f t="shared" si="2"/>
        <v>17657163189705.109</v>
      </c>
    </row>
    <row r="59" spans="1:43" x14ac:dyDescent="0.25">
      <c r="A59" s="278" t="s">
        <v>98</v>
      </c>
      <c r="B59" s="230">
        <f t="shared" si="0"/>
        <v>124384163302614.41</v>
      </c>
      <c r="C59" s="230">
        <f t="shared" si="3"/>
        <v>109357376835361</v>
      </c>
      <c r="D59" s="230">
        <f t="shared" si="3"/>
        <v>119509186425402.23</v>
      </c>
      <c r="E59" s="230">
        <f t="shared" si="3"/>
        <v>132989234834447.47</v>
      </c>
      <c r="F59" s="230">
        <f t="shared" si="3"/>
        <v>148382735458500.97</v>
      </c>
      <c r="G59" s="230">
        <f t="shared" si="3"/>
        <v>158279670374861.75</v>
      </c>
      <c r="H59" s="230">
        <f t="shared" si="3"/>
        <v>168021854022197.66</v>
      </c>
      <c r="I59" s="230">
        <f t="shared" si="3"/>
        <v>174195817321151.84</v>
      </c>
      <c r="J59" s="230">
        <f t="shared" si="3"/>
        <v>180367793846596.47</v>
      </c>
      <c r="K59" s="230">
        <f t="shared" si="3"/>
        <v>186537696067253.47</v>
      </c>
      <c r="L59" s="230">
        <f t="shared" si="2"/>
        <v>192705673314000.81</v>
      </c>
      <c r="M59" s="230">
        <f t="shared" si="2"/>
        <v>198872078326409.84</v>
      </c>
      <c r="N59" s="230">
        <f t="shared" si="2"/>
        <v>202422766535078.41</v>
      </c>
      <c r="O59" s="230">
        <f t="shared" si="2"/>
        <v>205971429186028.09</v>
      </c>
      <c r="P59" s="230">
        <f t="shared" si="2"/>
        <v>209518716995318.44</v>
      </c>
      <c r="Q59" s="230">
        <f t="shared" si="2"/>
        <v>213065334410614.75</v>
      </c>
      <c r="R59" s="230">
        <f t="shared" si="2"/>
        <v>216612017485993.09</v>
      </c>
      <c r="S59" s="230">
        <f t="shared" si="2"/>
        <v>218401279859845.66</v>
      </c>
      <c r="T59" s="230">
        <f t="shared" si="2"/>
        <v>220189724668830.06</v>
      </c>
      <c r="U59" s="230">
        <f t="shared" si="2"/>
        <v>221977353841125.91</v>
      </c>
      <c r="V59" s="230">
        <f t="shared" si="2"/>
        <v>223764169405291.34</v>
      </c>
      <c r="W59" s="230">
        <f t="shared" si="2"/>
        <v>225550173485352.91</v>
      </c>
      <c r="X59" s="230">
        <f t="shared" si="2"/>
        <v>226335648119339.28</v>
      </c>
      <c r="Y59" s="230">
        <f t="shared" si="2"/>
        <v>227120690854129.19</v>
      </c>
      <c r="Z59" s="230">
        <f t="shared" si="2"/>
        <v>227905304207583.53</v>
      </c>
      <c r="AA59" s="230">
        <f t="shared" si="2"/>
        <v>228689490773607.22</v>
      </c>
      <c r="AB59" s="230">
        <f t="shared" si="2"/>
        <v>229473253217415.78</v>
      </c>
      <c r="AC59" s="230">
        <f t="shared" si="2"/>
        <v>229399172484253.94</v>
      </c>
      <c r="AD59" s="230">
        <f t="shared" si="2"/>
        <v>229324995531107.66</v>
      </c>
      <c r="AE59" s="230">
        <f t="shared" si="2"/>
        <v>229250725326724.38</v>
      </c>
      <c r="AF59" s="230">
        <f t="shared" si="2"/>
        <v>229176364892974.31</v>
      </c>
      <c r="AG59" s="230">
        <f t="shared" si="2"/>
        <v>229101917300543.56</v>
      </c>
      <c r="AH59" s="230">
        <f t="shared" si="2"/>
        <v>228249124940940.97</v>
      </c>
      <c r="AI59" s="230">
        <f t="shared" si="2"/>
        <v>227396544937519.19</v>
      </c>
      <c r="AJ59" s="230">
        <f t="shared" si="2"/>
        <v>226544180589181.16</v>
      </c>
      <c r="AK59" s="230">
        <f t="shared" si="2"/>
        <v>225692035227560.97</v>
      </c>
      <c r="AL59" s="230">
        <f t="shared" si="2"/>
        <v>224840112213327.72</v>
      </c>
      <c r="AM59" s="230">
        <f t="shared" si="2"/>
        <v>223845528736808.31</v>
      </c>
      <c r="AN59" s="230">
        <f t="shared" si="2"/>
        <v>222851228356641.63</v>
      </c>
      <c r="AO59" s="230">
        <f t="shared" si="2"/>
        <v>221857214519386.44</v>
      </c>
      <c r="AP59" s="230">
        <f t="shared" si="2"/>
        <v>220863490687274.88</v>
      </c>
      <c r="AQ59" s="230">
        <f t="shared" si="2"/>
        <v>219789013537228.91</v>
      </c>
    </row>
    <row r="60" spans="1:43" x14ac:dyDescent="0.25">
      <c r="A60" s="278" t="s">
        <v>99</v>
      </c>
      <c r="B60" s="230">
        <f t="shared" si="0"/>
        <v>5669335343923.2871</v>
      </c>
      <c r="C60" s="230">
        <f t="shared" si="3"/>
        <v>3195384718596.9609</v>
      </c>
      <c r="D60" s="230">
        <f t="shared" si="3"/>
        <v>3257633456093.2983</v>
      </c>
      <c r="E60" s="230">
        <f t="shared" si="3"/>
        <v>3596455396902.6035</v>
      </c>
      <c r="F60" s="230">
        <f t="shared" si="3"/>
        <v>3704500452487.3198</v>
      </c>
      <c r="G60" s="230">
        <f t="shared" si="3"/>
        <v>3816031039011.9014</v>
      </c>
      <c r="H60" s="230">
        <f t="shared" si="3"/>
        <v>3954635599231.125</v>
      </c>
      <c r="I60" s="230">
        <f t="shared" si="3"/>
        <v>4077757185849.4028</v>
      </c>
      <c r="J60" s="230">
        <f t="shared" si="3"/>
        <v>4177847260332.1426</v>
      </c>
      <c r="K60" s="230">
        <f t="shared" si="3"/>
        <v>4253306852378.8457</v>
      </c>
      <c r="L60" s="230">
        <f t="shared" si="2"/>
        <v>4302991440755.3037</v>
      </c>
      <c r="M60" s="230">
        <f t="shared" si="2"/>
        <v>4326238919365.2729</v>
      </c>
      <c r="N60" s="230">
        <f t="shared" si="2"/>
        <v>4332214407523.6069</v>
      </c>
      <c r="O60" s="230">
        <f t="shared" si="2"/>
        <v>4317026371111.2866</v>
      </c>
      <c r="P60" s="230">
        <f t="shared" si="2"/>
        <v>4286238008290.1797</v>
      </c>
      <c r="Q60" s="230">
        <f t="shared" si="2"/>
        <v>4245474048068.0825</v>
      </c>
      <c r="R60" s="230">
        <f t="shared" si="2"/>
        <v>4200257593610.8496</v>
      </c>
      <c r="S60" s="230">
        <f t="shared" si="2"/>
        <v>4162917285503.957</v>
      </c>
      <c r="T60" s="230">
        <f t="shared" si="2"/>
        <v>4126414327503.3281</v>
      </c>
      <c r="U60" s="230">
        <f t="shared" si="2"/>
        <v>4090771698868.0718</v>
      </c>
      <c r="V60" s="230">
        <f t="shared" si="2"/>
        <v>4056011483436.2695</v>
      </c>
      <c r="W60" s="230">
        <f t="shared" si="2"/>
        <v>4022154939346.5239</v>
      </c>
      <c r="X60" s="230">
        <f t="shared" si="2"/>
        <v>3989222569647.0894</v>
      </c>
      <c r="Y60" s="230">
        <f t="shared" si="2"/>
        <v>3957234193733.4033</v>
      </c>
      <c r="Z60" s="230">
        <f t="shared" si="2"/>
        <v>3926209019570.4712</v>
      </c>
      <c r="AA60" s="230">
        <f t="shared" si="2"/>
        <v>3896165716672.1943</v>
      </c>
      <c r="AB60" s="230">
        <f t="shared" si="2"/>
        <v>3867122489825.4707</v>
      </c>
      <c r="AC60" s="230">
        <f t="shared" si="2"/>
        <v>3839097153562.4761</v>
      </c>
      <c r="AD60" s="230">
        <f t="shared" si="2"/>
        <v>3812107207400.5894</v>
      </c>
      <c r="AE60" s="230">
        <f t="shared" si="2"/>
        <v>3786169911885.2261</v>
      </c>
      <c r="AF60" s="230">
        <f t="shared" si="2"/>
        <v>3761302365486.9395</v>
      </c>
      <c r="AG60" s="230">
        <f t="shared" si="2"/>
        <v>3737521582420.4414</v>
      </c>
      <c r="AH60" s="230">
        <f t="shared" si="2"/>
        <v>3714844571469.6909</v>
      </c>
      <c r="AI60" s="230">
        <f t="shared" si="2"/>
        <v>3693288415920.1504</v>
      </c>
      <c r="AJ60" s="230">
        <f t="shared" si="2"/>
        <v>3672870354716.2539</v>
      </c>
      <c r="AK60" s="230">
        <f t="shared" si="2"/>
        <v>3653607864979.9297</v>
      </c>
      <c r="AL60" s="230">
        <f t="shared" si="2"/>
        <v>3635518746044.1338</v>
      </c>
      <c r="AM60" s="230">
        <f t="shared" si="2"/>
        <v>3618621205174.0952</v>
      </c>
      <c r="AN60" s="230">
        <f t="shared" si="2"/>
        <v>3602933945168.4624</v>
      </c>
      <c r="AO60" s="230">
        <f t="shared" si="2"/>
        <v>3588476254052.7168</v>
      </c>
      <c r="AP60" s="230">
        <f t="shared" si="2"/>
        <v>3575268097098.5527</v>
      </c>
      <c r="AQ60" s="230">
        <f t="shared" si="2"/>
        <v>3562137172959.8862</v>
      </c>
    </row>
    <row r="61" spans="1:43" x14ac:dyDescent="0.25">
      <c r="A61" s="278" t="s">
        <v>100</v>
      </c>
      <c r="B61" s="230">
        <f t="shared" si="0"/>
        <v>5769648467788.8447</v>
      </c>
      <c r="C61" s="230">
        <f t="shared" si="3"/>
        <v>6322896576533.6123</v>
      </c>
      <c r="D61" s="230">
        <f t="shared" si="3"/>
        <v>7080493332293.0391</v>
      </c>
      <c r="E61" s="230">
        <f t="shared" si="3"/>
        <v>7792541652665.5088</v>
      </c>
      <c r="F61" s="230">
        <f t="shared" si="3"/>
        <v>8126247472358.7402</v>
      </c>
      <c r="G61" s="230">
        <f t="shared" si="3"/>
        <v>8542968956891.3682</v>
      </c>
      <c r="H61" s="230">
        <f t="shared" si="3"/>
        <v>9074255382570.8281</v>
      </c>
      <c r="I61" s="230">
        <f t="shared" si="3"/>
        <v>9582185590895.7578</v>
      </c>
      <c r="J61" s="230">
        <f t="shared" si="3"/>
        <v>10026326405159.49</v>
      </c>
      <c r="K61" s="230">
        <f t="shared" si="3"/>
        <v>10413141616613.473</v>
      </c>
      <c r="L61" s="230">
        <f t="shared" si="2"/>
        <v>10752844870780.547</v>
      </c>
      <c r="M61" s="230">
        <f t="shared" si="2"/>
        <v>11058740064321.943</v>
      </c>
      <c r="N61" s="230">
        <f t="shared" si="2"/>
        <v>11355781569640.279</v>
      </c>
      <c r="O61" s="230">
        <f t="shared" si="2"/>
        <v>11638657920187.1</v>
      </c>
      <c r="P61" s="230">
        <f t="shared" si="2"/>
        <v>11911211056413.5</v>
      </c>
      <c r="Q61" s="230">
        <f t="shared" si="2"/>
        <v>12177796950230.053</v>
      </c>
      <c r="R61" s="230">
        <f t="shared" si="2"/>
        <v>12443254341134.006</v>
      </c>
      <c r="S61" s="230">
        <f t="shared" si="2"/>
        <v>12725397495901.484</v>
      </c>
      <c r="T61" s="230">
        <f t="shared" si="2"/>
        <v>13011470597777.475</v>
      </c>
      <c r="U61" s="230">
        <f t="shared" si="2"/>
        <v>13300566048554.154</v>
      </c>
      <c r="V61" s="230">
        <f t="shared" si="2"/>
        <v>13591695567419.619</v>
      </c>
      <c r="W61" s="230">
        <f t="shared" si="2"/>
        <v>13883788542728.256</v>
      </c>
      <c r="X61" s="230">
        <f t="shared" si="2"/>
        <v>14175691175079.566</v>
      </c>
      <c r="Y61" s="230">
        <f t="shared" si="2"/>
        <v>14466166514241.906</v>
      </c>
      <c r="Z61" s="230">
        <f t="shared" si="2"/>
        <v>14753895492768.141</v>
      </c>
      <c r="AA61" s="230">
        <f t="shared" si="2"/>
        <v>15037479057336.223</v>
      </c>
      <c r="AB61" s="230">
        <f t="shared" si="2"/>
        <v>15315441494623.406</v>
      </c>
      <c r="AC61" s="230">
        <f t="shared" si="2"/>
        <v>15586235041621.699</v>
      </c>
      <c r="AD61" s="230">
        <f t="shared" si="2"/>
        <v>15848245860484.988</v>
      </c>
      <c r="AE61" s="230">
        <f t="shared" si="2"/>
        <v>16099801445056.018</v>
      </c>
      <c r="AF61" s="230">
        <f t="shared" si="2"/>
        <v>16339179510010.736</v>
      </c>
      <c r="AG61" s="230">
        <f t="shared" si="2"/>
        <v>16564618393989.891</v>
      </c>
      <c r="AH61" s="230">
        <f t="shared" si="2"/>
        <v>16774328985160.326</v>
      </c>
      <c r="AI61" s="230">
        <f t="shared" si="2"/>
        <v>16966508151451.943</v>
      </c>
      <c r="AJ61" s="230">
        <f t="shared" si="2"/>
        <v>17139353628448.83</v>
      </c>
      <c r="AK61" s="230">
        <f t="shared" si="2"/>
        <v>17291080285886.885</v>
      </c>
      <c r="AL61" s="230">
        <f t="shared" si="2"/>
        <v>17419937659370.926</v>
      </c>
      <c r="AM61" s="230">
        <f t="shared" si="2"/>
        <v>17524228597842.697</v>
      </c>
      <c r="AN61" s="230">
        <f t="shared" si="2"/>
        <v>17602328840214.98</v>
      </c>
      <c r="AO61" s="230">
        <f t="shared" si="2"/>
        <v>17652707297276.723</v>
      </c>
      <c r="AP61" s="230">
        <f t="shared" si="2"/>
        <v>17673946778422.547</v>
      </c>
      <c r="AQ61" s="230">
        <f t="shared" si="2"/>
        <v>17658798543490.793</v>
      </c>
    </row>
    <row r="62" spans="1:43" x14ac:dyDescent="0.25">
      <c r="A62" s="278" t="s">
        <v>101</v>
      </c>
      <c r="B62" s="230">
        <f t="shared" si="0"/>
        <v>99892446767626.703</v>
      </c>
      <c r="C62" s="230">
        <f t="shared" si="3"/>
        <v>74201462206604.5</v>
      </c>
      <c r="D62" s="230">
        <f t="shared" si="3"/>
        <v>90078128952209.125</v>
      </c>
      <c r="E62" s="230">
        <f t="shared" si="3"/>
        <v>93456804197433.625</v>
      </c>
      <c r="F62" s="230">
        <f t="shared" si="3"/>
        <v>100092298333136.14</v>
      </c>
      <c r="G62" s="230">
        <f t="shared" si="3"/>
        <v>103534661977617.42</v>
      </c>
      <c r="H62" s="230">
        <f t="shared" si="3"/>
        <v>106432679964973.11</v>
      </c>
      <c r="I62" s="230">
        <f t="shared" si="3"/>
        <v>108273320459355.91</v>
      </c>
      <c r="J62" s="230">
        <f t="shared" si="3"/>
        <v>110125382218684.14</v>
      </c>
      <c r="K62" s="230">
        <f t="shared" si="3"/>
        <v>111988833107855.41</v>
      </c>
      <c r="L62" s="230">
        <f t="shared" si="2"/>
        <v>113863641012930</v>
      </c>
      <c r="M62" s="230">
        <f t="shared" si="2"/>
        <v>115749773841131.14</v>
      </c>
      <c r="N62" s="230">
        <f t="shared" si="2"/>
        <v>114790430605623.64</v>
      </c>
      <c r="O62" s="230">
        <f t="shared" si="2"/>
        <v>113822636580049.53</v>
      </c>
      <c r="P62" s="230">
        <f t="shared" si="2"/>
        <v>112846406671387.52</v>
      </c>
      <c r="Q62" s="230">
        <f t="shared" si="2"/>
        <v>111861755780065.56</v>
      </c>
      <c r="R62" s="230">
        <f t="shared" si="2"/>
        <v>110868698799960.41</v>
      </c>
      <c r="S62" s="230">
        <f t="shared" si="2"/>
        <v>108996741906002.47</v>
      </c>
      <c r="T62" s="230">
        <f t="shared" si="2"/>
        <v>107123840439187.66</v>
      </c>
      <c r="U62" s="230">
        <f t="shared" si="2"/>
        <v>105249995762469.8</v>
      </c>
      <c r="V62" s="230">
        <f t="shared" si="2"/>
        <v>103375209238548.63</v>
      </c>
      <c r="W62" s="230">
        <f t="shared" si="2"/>
        <v>101499482229869.61</v>
      </c>
      <c r="X62" s="230">
        <f t="shared" si="2"/>
        <v>98916718776344.594</v>
      </c>
      <c r="Y62" s="230">
        <f t="shared" si="2"/>
        <v>96332678242591.953</v>
      </c>
      <c r="Z62" s="230">
        <f t="shared" si="2"/>
        <v>93747362494788.078</v>
      </c>
      <c r="AA62" s="230">
        <f t="shared" si="2"/>
        <v>91160773398760.797</v>
      </c>
      <c r="AB62" s="230">
        <f t="shared" si="2"/>
        <v>88572912819989.391</v>
      </c>
      <c r="AC62" s="230">
        <f t="shared" si="2"/>
        <v>86578540635513.578</v>
      </c>
      <c r="AD62" s="230">
        <f t="shared" si="2"/>
        <v>84583184756315.297</v>
      </c>
      <c r="AE62" s="230">
        <f t="shared" si="2"/>
        <v>82586846622691.156</v>
      </c>
      <c r="AF62" s="230">
        <f t="shared" si="2"/>
        <v>80589527674668.766</v>
      </c>
      <c r="AG62" s="230">
        <f t="shared" si="2"/>
        <v>78591229352006.406</v>
      </c>
      <c r="AH62" s="230">
        <f t="shared" si="2"/>
        <v>77396161516906.719</v>
      </c>
      <c r="AI62" s="230">
        <f t="shared" si="2"/>
        <v>76200498912083.828</v>
      </c>
      <c r="AJ62" s="230">
        <f t="shared" si="2"/>
        <v>75004242404072.328</v>
      </c>
      <c r="AK62" s="230">
        <f t="shared" si="2"/>
        <v>73807392859244.766</v>
      </c>
      <c r="AL62" s="230">
        <f t="shared" si="2"/>
        <v>72609951143812.016</v>
      </c>
      <c r="AM62" s="230">
        <f t="shared" si="2"/>
        <v>72020390881264.516</v>
      </c>
      <c r="AN62" s="230">
        <f t="shared" si="2"/>
        <v>71430527215030.703</v>
      </c>
      <c r="AO62" s="230">
        <f t="shared" si="2"/>
        <v>70840360578555.563</v>
      </c>
      <c r="AP62" s="230">
        <f t="shared" si="2"/>
        <v>70249891405203.328</v>
      </c>
      <c r="AQ62" s="230">
        <f t="shared" si="2"/>
        <v>69635130358186.555</v>
      </c>
    </row>
    <row r="63" spans="1:43" x14ac:dyDescent="0.25">
      <c r="A63" s="278" t="s">
        <v>102</v>
      </c>
      <c r="B63" s="230">
        <f t="shared" si="0"/>
        <v>73713849255551.969</v>
      </c>
      <c r="C63" s="230">
        <f t="shared" si="3"/>
        <v>78242362367868.031</v>
      </c>
      <c r="D63" s="230">
        <f t="shared" si="3"/>
        <v>91653098226034.922</v>
      </c>
      <c r="E63" s="230">
        <f t="shared" si="3"/>
        <v>97897462538737.047</v>
      </c>
      <c r="F63" s="230">
        <f t="shared" si="3"/>
        <v>107547618801586.63</v>
      </c>
      <c r="G63" s="230">
        <f t="shared" si="3"/>
        <v>113905095425803.63</v>
      </c>
      <c r="H63" s="230">
        <f t="shared" si="3"/>
        <v>119921928982048.77</v>
      </c>
      <c r="I63" s="230">
        <f t="shared" si="3"/>
        <v>122973322924099.7</v>
      </c>
      <c r="J63" s="230">
        <f t="shared" si="3"/>
        <v>126041024453471.16</v>
      </c>
      <c r="K63" s="230">
        <f t="shared" si="3"/>
        <v>129125002162555.78</v>
      </c>
      <c r="L63" s="230">
        <f t="shared" si="2"/>
        <v>132225224660043.83</v>
      </c>
      <c r="M63" s="230">
        <f t="shared" si="2"/>
        <v>135341660570923.05</v>
      </c>
      <c r="N63" s="230">
        <f t="shared" si="2"/>
        <v>135825410883587.11</v>
      </c>
      <c r="O63" s="230">
        <f t="shared" si="2"/>
        <v>136309739629759.16</v>
      </c>
      <c r="P63" s="230">
        <f t="shared" si="2"/>
        <v>136794645807312.59</v>
      </c>
      <c r="Q63" s="230">
        <f t="shared" si="2"/>
        <v>137280128414500.55</v>
      </c>
      <c r="R63" s="230">
        <f t="shared" si="2"/>
        <v>137766186449955.8</v>
      </c>
      <c r="S63" s="230">
        <f t="shared" si="2"/>
        <v>136227991256647.38</v>
      </c>
      <c r="T63" s="230">
        <f t="shared" si="2"/>
        <v>134689205283744.77</v>
      </c>
      <c r="U63" s="230">
        <f t="shared" si="2"/>
        <v>133149829034190.52</v>
      </c>
      <c r="V63" s="230">
        <f t="shared" si="2"/>
        <v>131609863010844.55</v>
      </c>
      <c r="W63" s="230">
        <f t="shared" si="2"/>
        <v>130069307716484.23</v>
      </c>
      <c r="X63" s="230">
        <f t="shared" si="2"/>
        <v>127158761605742.63</v>
      </c>
      <c r="Y63" s="230">
        <f t="shared" si="2"/>
        <v>124247124640431.63</v>
      </c>
      <c r="Z63" s="230">
        <f t="shared" si="2"/>
        <v>121334397761293.17</v>
      </c>
      <c r="AA63" s="230">
        <f t="shared" si="2"/>
        <v>118420581908914.34</v>
      </c>
      <c r="AB63" s="230">
        <f t="shared" si="2"/>
        <v>115505678023727.55</v>
      </c>
      <c r="AC63" s="230">
        <f t="shared" si="2"/>
        <v>112589687046010.2</v>
      </c>
      <c r="AD63" s="230">
        <f t="shared" si="2"/>
        <v>109672609915885.17</v>
      </c>
      <c r="AE63" s="230">
        <f t="shared" si="2"/>
        <v>106754447573320.25</v>
      </c>
      <c r="AF63" s="230">
        <f t="shared" si="2"/>
        <v>103835200958128.55</v>
      </c>
      <c r="AG63" s="230">
        <f t="shared" si="2"/>
        <v>100914871009968.47</v>
      </c>
      <c r="AH63" s="230">
        <f t="shared" si="2"/>
        <v>98385432503016.734</v>
      </c>
      <c r="AI63" s="230">
        <f t="shared" si="2"/>
        <v>95855055304541.094</v>
      </c>
      <c r="AJ63" s="230">
        <f t="shared" si="2"/>
        <v>93323740228686.609</v>
      </c>
      <c r="AK63" s="230">
        <f t="shared" si="2"/>
        <v>90791488089464.391</v>
      </c>
      <c r="AL63" s="230">
        <f t="shared" si="2"/>
        <v>88258299700751.297</v>
      </c>
      <c r="AM63" s="230">
        <f t="shared" si="2"/>
        <v>85596065312993.922</v>
      </c>
      <c r="AN63" s="230">
        <f t="shared" si="2"/>
        <v>82932849821833.563</v>
      </c>
      <c r="AO63" s="230">
        <f t="shared" si="2"/>
        <v>80268654081552.422</v>
      </c>
      <c r="AP63" s="230">
        <f t="shared" si="2"/>
        <v>77603478946291.797</v>
      </c>
      <c r="AQ63" s="230">
        <f t="shared" ref="AQ63:AQ74" si="4">SUMIFS(AQ$2:AQ$44,$AR$2:$AR$44,$A63)</f>
        <v>74912044412008.359</v>
      </c>
    </row>
    <row r="64" spans="1:43" x14ac:dyDescent="0.25">
      <c r="A64" s="278" t="s">
        <v>103</v>
      </c>
      <c r="B64" s="230">
        <f t="shared" si="0"/>
        <v>17120149067175.004</v>
      </c>
      <c r="C64" s="230">
        <f t="shared" si="3"/>
        <v>10764986619585</v>
      </c>
      <c r="D64" s="230">
        <f t="shared" si="3"/>
        <v>11427735665253.979</v>
      </c>
      <c r="E64" s="230">
        <f t="shared" si="3"/>
        <v>13328178246079.561</v>
      </c>
      <c r="F64" s="230">
        <f t="shared" si="3"/>
        <v>14830271860373.059</v>
      </c>
      <c r="G64" s="230">
        <f t="shared" si="3"/>
        <v>15921303152621.805</v>
      </c>
      <c r="H64" s="230">
        <f t="shared" si="3"/>
        <v>16981453754055.619</v>
      </c>
      <c r="I64" s="230">
        <f t="shared" si="3"/>
        <v>17812156417168.402</v>
      </c>
      <c r="J64" s="230">
        <f t="shared" si="3"/>
        <v>18637858344460.25</v>
      </c>
      <c r="K64" s="230">
        <f t="shared" si="3"/>
        <v>19458519136462.719</v>
      </c>
      <c r="L64" s="230">
        <f t="shared" si="3"/>
        <v>20274098445779.473</v>
      </c>
      <c r="M64" s="230">
        <f t="shared" si="3"/>
        <v>21084555977086.289</v>
      </c>
      <c r="N64" s="230">
        <f t="shared" si="3"/>
        <v>21509308513313.082</v>
      </c>
      <c r="O64" s="230">
        <f t="shared" si="3"/>
        <v>21932032120058.066</v>
      </c>
      <c r="P64" s="230">
        <f t="shared" si="3"/>
        <v>22352716176908.602</v>
      </c>
      <c r="Q64" s="230">
        <f t="shared" si="3"/>
        <v>22771350072615.465</v>
      </c>
      <c r="R64" s="230">
        <f t="shared" si="3"/>
        <v>23187923205092.855</v>
      </c>
      <c r="S64" s="230">
        <f t="shared" si="3"/>
        <v>23284019601397.418</v>
      </c>
      <c r="T64" s="230">
        <f t="shared" si="3"/>
        <v>23379642873865.586</v>
      </c>
      <c r="U64" s="230">
        <f t="shared" si="3"/>
        <v>23474792832918.547</v>
      </c>
      <c r="V64" s="230">
        <f t="shared" si="3"/>
        <v>23569469289050.586</v>
      </c>
      <c r="W64" s="230">
        <f t="shared" si="3"/>
        <v>23663672052829.016</v>
      </c>
      <c r="X64" s="230">
        <f t="shared" si="3"/>
        <v>23563920626207.938</v>
      </c>
      <c r="Y64" s="230">
        <f t="shared" si="3"/>
        <v>23464361399538.543</v>
      </c>
      <c r="Z64" s="230">
        <f t="shared" si="3"/>
        <v>23364994460634.801</v>
      </c>
      <c r="AA64" s="230">
        <f t="shared" si="3"/>
        <v>23265819897278.559</v>
      </c>
      <c r="AB64" s="230">
        <f t="shared" si="3"/>
        <v>23166837797219.531</v>
      </c>
      <c r="AC64" s="230">
        <f t="shared" si="3"/>
        <v>22817655040858.051</v>
      </c>
      <c r="AD64" s="230">
        <f t="shared" si="3"/>
        <v>22469535876632.758</v>
      </c>
      <c r="AE64" s="230">
        <f t="shared" si="3"/>
        <v>22122480753313.211</v>
      </c>
      <c r="AF64" s="230">
        <f t="shared" si="3"/>
        <v>21776490119499.637</v>
      </c>
      <c r="AG64" s="230">
        <f t="shared" si="3"/>
        <v>21431564423622.762</v>
      </c>
      <c r="AH64" s="230">
        <f t="shared" si="3"/>
        <v>20901543148681.375</v>
      </c>
      <c r="AI64" s="230">
        <f t="shared" si="3"/>
        <v>20373241825382.594</v>
      </c>
      <c r="AJ64" s="230">
        <f t="shared" si="3"/>
        <v>19846661172099.988</v>
      </c>
      <c r="AK64" s="230">
        <f t="shared" si="3"/>
        <v>19321801906934.707</v>
      </c>
      <c r="AL64" s="230">
        <f t="shared" si="3"/>
        <v>18798664747715.531</v>
      </c>
      <c r="AM64" s="230">
        <f t="shared" si="3"/>
        <v>18276460647615.523</v>
      </c>
      <c r="AN64" s="230">
        <f t="shared" si="3"/>
        <v>17755982891774.695</v>
      </c>
      <c r="AO64" s="230">
        <f t="shared" si="3"/>
        <v>17237232198360.514</v>
      </c>
      <c r="AP64" s="230">
        <f t="shared" si="3"/>
        <v>16720209285267.65</v>
      </c>
      <c r="AQ64" s="230">
        <f t="shared" si="4"/>
        <v>16199258994785.549</v>
      </c>
    </row>
    <row r="65" spans="1:43" x14ac:dyDescent="0.25">
      <c r="A65" s="278" t="s">
        <v>104</v>
      </c>
      <c r="B65" s="230">
        <f t="shared" si="0"/>
        <v>7863521151090</v>
      </c>
      <c r="C65" s="230">
        <f t="shared" si="3"/>
        <v>5719318419540</v>
      </c>
      <c r="D65" s="230">
        <f t="shared" si="3"/>
        <v>6854852790185.2471</v>
      </c>
      <c r="E65" s="230">
        <f t="shared" si="3"/>
        <v>7246789924253.8564</v>
      </c>
      <c r="F65" s="230">
        <f t="shared" si="3"/>
        <v>7530631588984.0439</v>
      </c>
      <c r="G65" s="230">
        <f t="shared" si="3"/>
        <v>7778179311564.5684</v>
      </c>
      <c r="H65" s="230">
        <f t="shared" si="3"/>
        <v>8076207146802.6895</v>
      </c>
      <c r="I65" s="230">
        <f t="shared" si="3"/>
        <v>8346813678894.3604</v>
      </c>
      <c r="J65" s="230">
        <f t="shared" si="3"/>
        <v>8582217690157.0889</v>
      </c>
      <c r="K65" s="230">
        <f t="shared" si="3"/>
        <v>8784076331119.2158</v>
      </c>
      <c r="L65" s="230">
        <f t="shared" si="3"/>
        <v>8954939842700.877</v>
      </c>
      <c r="M65" s="230">
        <f t="shared" si="3"/>
        <v>9098116020627.4941</v>
      </c>
      <c r="N65" s="230">
        <f t="shared" si="3"/>
        <v>9222859048389.334</v>
      </c>
      <c r="O65" s="230">
        <f t="shared" si="3"/>
        <v>9327224389471.8223</v>
      </c>
      <c r="P65" s="230">
        <f t="shared" si="3"/>
        <v>9414737217841.7637</v>
      </c>
      <c r="Q65" s="230">
        <f t="shared" si="3"/>
        <v>9489188542203.6992</v>
      </c>
      <c r="R65" s="230">
        <f t="shared" si="3"/>
        <v>9554571523830.5586</v>
      </c>
      <c r="S65" s="230">
        <f t="shared" si="3"/>
        <v>9617570442511.5234</v>
      </c>
      <c r="T65" s="230">
        <f t="shared" si="3"/>
        <v>9675794137879.666</v>
      </c>
      <c r="U65" s="230">
        <f t="shared" si="3"/>
        <v>9729333236427.877</v>
      </c>
      <c r="V65" s="230">
        <f t="shared" si="3"/>
        <v>9778289331384.125</v>
      </c>
      <c r="W65" s="230">
        <f t="shared" si="3"/>
        <v>9822774314929.002</v>
      </c>
      <c r="X65" s="230">
        <f t="shared" si="3"/>
        <v>9862909701137.5664</v>
      </c>
      <c r="Y65" s="230">
        <f t="shared" si="3"/>
        <v>9898825944392.6992</v>
      </c>
      <c r="Z65" s="230">
        <f t="shared" si="3"/>
        <v>9930661757790.0176</v>
      </c>
      <c r="AA65" s="230">
        <f t="shared" si="3"/>
        <v>9958563435804.2441</v>
      </c>
      <c r="AB65" s="230">
        <f t="shared" si="3"/>
        <v>9982684185224.1992</v>
      </c>
      <c r="AC65" s="230">
        <f t="shared" si="3"/>
        <v>10003183468087.629</v>
      </c>
      <c r="AD65" s="230">
        <f t="shared" si="3"/>
        <v>10020226360063.158</v>
      </c>
      <c r="AE65" s="230">
        <f t="shared" si="3"/>
        <v>10033982927439.949</v>
      </c>
      <c r="AF65" s="230">
        <f t="shared" si="3"/>
        <v>10044627625594.586</v>
      </c>
      <c r="AG65" s="230">
        <f t="shared" si="3"/>
        <v>10052338721518.371</v>
      </c>
      <c r="AH65" s="230">
        <f t="shared" si="3"/>
        <v>10057297742703.988</v>
      </c>
      <c r="AI65" s="230">
        <f t="shared" si="3"/>
        <v>10059688954414.756</v>
      </c>
      <c r="AJ65" s="230">
        <f t="shared" si="3"/>
        <v>10059698867091.594</v>
      </c>
      <c r="AK65" s="230">
        <f t="shared" si="3"/>
        <v>10057515775397.439</v>
      </c>
      <c r="AL65" s="230">
        <f t="shared" si="3"/>
        <v>10053329330154.725</v>
      </c>
      <c r="AM65" s="230">
        <f t="shared" si="3"/>
        <v>10047330144203.693</v>
      </c>
      <c r="AN65" s="230">
        <f t="shared" si="3"/>
        <v>10039709432994.346</v>
      </c>
      <c r="AO65" s="230">
        <f t="shared" si="3"/>
        <v>10030658690529.574</v>
      </c>
      <c r="AP65" s="230">
        <f t="shared" si="3"/>
        <v>10020369401097.379</v>
      </c>
      <c r="AQ65" s="230">
        <f t="shared" si="4"/>
        <v>10005690872948.959</v>
      </c>
    </row>
    <row r="66" spans="1:43" x14ac:dyDescent="0.25">
      <c r="A66" s="278" t="s">
        <v>105</v>
      </c>
      <c r="B66" s="230">
        <f t="shared" si="0"/>
        <v>3492058735439.9995</v>
      </c>
      <c r="C66" s="230">
        <f t="shared" si="3"/>
        <v>2059645753770</v>
      </c>
      <c r="D66" s="230">
        <f t="shared" si="3"/>
        <v>2081637882395.7891</v>
      </c>
      <c r="E66" s="230">
        <f t="shared" si="3"/>
        <v>2665444357212.6533</v>
      </c>
      <c r="F66" s="230">
        <f t="shared" si="3"/>
        <v>2744203801782.9121</v>
      </c>
      <c r="G66" s="230">
        <f t="shared" si="3"/>
        <v>2880271392462.7637</v>
      </c>
      <c r="H66" s="230">
        <f t="shared" si="3"/>
        <v>3050114675498.1816</v>
      </c>
      <c r="I66" s="230">
        <f t="shared" si="3"/>
        <v>3193430863618.0005</v>
      </c>
      <c r="J66" s="230">
        <f t="shared" si="3"/>
        <v>3302810990424.2534</v>
      </c>
      <c r="K66" s="230">
        <f t="shared" si="3"/>
        <v>3387545432659.4648</v>
      </c>
      <c r="L66" s="230">
        <f t="shared" si="3"/>
        <v>3459092828987.335</v>
      </c>
      <c r="M66" s="230">
        <f t="shared" si="3"/>
        <v>3530391503925.9312</v>
      </c>
      <c r="N66" s="230">
        <f t="shared" si="3"/>
        <v>3625403066347.1963</v>
      </c>
      <c r="O66" s="230">
        <f t="shared" si="3"/>
        <v>3732284906158.2188</v>
      </c>
      <c r="P66" s="230">
        <f t="shared" si="3"/>
        <v>3847991988463.6719</v>
      </c>
      <c r="Q66" s="230">
        <f t="shared" si="3"/>
        <v>3969061969533.3218</v>
      </c>
      <c r="R66" s="230">
        <f t="shared" si="3"/>
        <v>4091543837559.0732</v>
      </c>
      <c r="S66" s="230">
        <f t="shared" si="3"/>
        <v>4227615826539.8975</v>
      </c>
      <c r="T66" s="230">
        <f t="shared" si="3"/>
        <v>4361321236241.9219</v>
      </c>
      <c r="U66" s="230">
        <f t="shared" si="3"/>
        <v>4492134427658.0195</v>
      </c>
      <c r="V66" s="230">
        <f t="shared" si="3"/>
        <v>4619532263322.8496</v>
      </c>
      <c r="W66" s="230">
        <f t="shared" si="3"/>
        <v>4742997520411.5742</v>
      </c>
      <c r="X66" s="230">
        <f t="shared" si="3"/>
        <v>4862022291969.7705</v>
      </c>
      <c r="Y66" s="230">
        <f t="shared" si="3"/>
        <v>4976111344565.1328</v>
      </c>
      <c r="Z66" s="230">
        <f t="shared" si="3"/>
        <v>5084785401621.8252</v>
      </c>
      <c r="AA66" s="230">
        <f t="shared" si="3"/>
        <v>5187584323046.7842</v>
      </c>
      <c r="AB66" s="230">
        <f t="shared" si="3"/>
        <v>5284070153441.0586</v>
      </c>
      <c r="AC66" s="230">
        <f t="shared" si="3"/>
        <v>5373830013163.4063</v>
      </c>
      <c r="AD66" s="230">
        <f t="shared" si="3"/>
        <v>5456478808725.2246</v>
      </c>
      <c r="AE66" s="230">
        <f t="shared" si="3"/>
        <v>5531661741392.6543</v>
      </c>
      <c r="AF66" s="230">
        <f t="shared" si="3"/>
        <v>5599056595397.5908</v>
      </c>
      <c r="AG66" s="230">
        <f t="shared" si="3"/>
        <v>5658375789760.2266</v>
      </c>
      <c r="AH66" s="230">
        <f t="shared" si="3"/>
        <v>5709368180349.4834</v>
      </c>
      <c r="AI66" s="230">
        <f t="shared" si="3"/>
        <v>5751820601405.2529</v>
      </c>
      <c r="AJ66" s="230">
        <f t="shared" si="3"/>
        <v>5785559138275.4502</v>
      </c>
      <c r="AK66" s="230">
        <f t="shared" si="3"/>
        <v>5810450125543.0449</v>
      </c>
      <c r="AL66" s="230">
        <f t="shared" si="3"/>
        <v>5826400867006.2959</v>
      </c>
      <c r="AM66" s="230">
        <f t="shared" si="3"/>
        <v>5833360076105.9971</v>
      </c>
      <c r="AN66" s="230">
        <f t="shared" si="3"/>
        <v>5831318037356.1016</v>
      </c>
      <c r="AO66" s="230">
        <f t="shared" si="3"/>
        <v>5820306491123.0938</v>
      </c>
      <c r="AP66" s="230">
        <f t="shared" si="3"/>
        <v>5800398245721.9365</v>
      </c>
      <c r="AQ66" s="230">
        <f t="shared" si="4"/>
        <v>5769779408231.7471</v>
      </c>
    </row>
    <row r="67" spans="1:43" x14ac:dyDescent="0.25">
      <c r="A67" s="278" t="s">
        <v>106</v>
      </c>
      <c r="B67" s="230">
        <f t="shared" si="0"/>
        <v>4663772887785</v>
      </c>
      <c r="C67" s="230">
        <f t="shared" si="3"/>
        <v>2875437252930.0005</v>
      </c>
      <c r="D67" s="230">
        <f t="shared" si="3"/>
        <v>3080529156371.9546</v>
      </c>
      <c r="E67" s="230">
        <f t="shared" si="3"/>
        <v>3961721561091.4087</v>
      </c>
      <c r="F67" s="230">
        <f t="shared" si="3"/>
        <v>4124669934795.3062</v>
      </c>
      <c r="G67" s="230">
        <f t="shared" si="3"/>
        <v>4406929673906.0723</v>
      </c>
      <c r="H67" s="230">
        <f t="shared" si="3"/>
        <v>4773558941999.2227</v>
      </c>
      <c r="I67" s="230">
        <f t="shared" si="3"/>
        <v>5118949629381.9922</v>
      </c>
      <c r="J67" s="230">
        <f t="shared" si="3"/>
        <v>5418927581208.3877</v>
      </c>
      <c r="K67" s="230">
        <f t="shared" si="3"/>
        <v>5679190410345.4658</v>
      </c>
      <c r="L67" s="230">
        <f t="shared" si="3"/>
        <v>5909445855960.6563</v>
      </c>
      <c r="M67" s="230">
        <f t="shared" si="3"/>
        <v>6122671666809.3311</v>
      </c>
      <c r="N67" s="230">
        <f t="shared" si="3"/>
        <v>6348307431872.2363</v>
      </c>
      <c r="O67" s="230">
        <f t="shared" si="3"/>
        <v>6572598655254.293</v>
      </c>
      <c r="P67" s="230">
        <f t="shared" si="3"/>
        <v>6794281116961.3672</v>
      </c>
      <c r="Q67" s="230">
        <f t="shared" si="3"/>
        <v>7012004614199.3145</v>
      </c>
      <c r="R67" s="230">
        <f t="shared" si="3"/>
        <v>7224340389845.6826</v>
      </c>
      <c r="S67" s="230">
        <f t="shared" si="3"/>
        <v>7450885496768.5713</v>
      </c>
      <c r="T67" s="230">
        <f t="shared" si="3"/>
        <v>7671198343796.0391</v>
      </c>
      <c r="U67" s="230">
        <f t="shared" si="3"/>
        <v>7884526319010.6084</v>
      </c>
      <c r="V67" s="230">
        <f t="shared" si="3"/>
        <v>8090148883921.0244</v>
      </c>
      <c r="W67" s="230">
        <f t="shared" si="3"/>
        <v>8287382244355.0381</v>
      </c>
      <c r="X67" s="230">
        <f t="shared" si="3"/>
        <v>8475583647224.1934</v>
      </c>
      <c r="Y67" s="230">
        <f t="shared" si="3"/>
        <v>8654155265358.0381</v>
      </c>
      <c r="Z67" s="230">
        <f t="shared" si="3"/>
        <v>8822547638763.373</v>
      </c>
      <c r="AA67" s="230">
        <f t="shared" si="3"/>
        <v>8980262647077.7793</v>
      </c>
      <c r="AB67" s="230">
        <f t="shared" si="3"/>
        <v>9126855994533.1699</v>
      </c>
      <c r="AC67" s="230">
        <f t="shared" si="3"/>
        <v>9261939195318.043</v>
      </c>
      <c r="AD67" s="230">
        <f t="shared" si="3"/>
        <v>9385181053712.8145</v>
      </c>
      <c r="AE67" s="230">
        <f t="shared" si="3"/>
        <v>9496308639672.9805</v>
      </c>
      <c r="AF67" s="230">
        <f t="shared" si="3"/>
        <v>9595107766555.5176</v>
      </c>
      <c r="AG67" s="230">
        <f t="shared" si="3"/>
        <v>9681422983343.2344</v>
      </c>
      <c r="AH67" s="230">
        <f t="shared" si="3"/>
        <v>9755157098948.5156</v>
      </c>
      <c r="AI67" s="230">
        <f t="shared" si="3"/>
        <v>9816270260910.4551</v>
      </c>
      <c r="AJ67" s="230">
        <f t="shared" si="3"/>
        <v>9864778614993.7227</v>
      </c>
      <c r="AK67" s="230">
        <f t="shared" si="3"/>
        <v>9900752575815.8262</v>
      </c>
      <c r="AL67" s="230">
        <f t="shared" si="3"/>
        <v>9924314741650.8086</v>
      </c>
      <c r="AM67" s="230">
        <f t="shared" si="3"/>
        <v>9935637488969.8555</v>
      </c>
      <c r="AN67" s="230">
        <f t="shared" si="3"/>
        <v>9934940284085.1934</v>
      </c>
      <c r="AO67" s="230">
        <f t="shared" si="3"/>
        <v>9922486750471.7637</v>
      </c>
      <c r="AP67" s="230">
        <f t="shared" si="3"/>
        <v>9898581530972.9844</v>
      </c>
      <c r="AQ67" s="230">
        <f t="shared" si="4"/>
        <v>9860273639612.2539</v>
      </c>
    </row>
    <row r="68" spans="1:43" x14ac:dyDescent="0.25">
      <c r="A68" s="278" t="s">
        <v>107</v>
      </c>
      <c r="B68" s="230">
        <f t="shared" si="0"/>
        <v>2405262678060</v>
      </c>
      <c r="C68" s="230">
        <f t="shared" si="3"/>
        <v>2056340142615</v>
      </c>
      <c r="D68" s="230">
        <f t="shared" si="3"/>
        <v>1787266237437.2417</v>
      </c>
      <c r="E68" s="230">
        <f t="shared" si="3"/>
        <v>2558720617293.8979</v>
      </c>
      <c r="F68" s="230">
        <f t="shared" si="3"/>
        <v>2607608540306.563</v>
      </c>
      <c r="G68" s="230">
        <f t="shared" si="3"/>
        <v>2718343198241.9302</v>
      </c>
      <c r="H68" s="230">
        <f t="shared" si="3"/>
        <v>2870513325789.7725</v>
      </c>
      <c r="I68" s="230">
        <f t="shared" si="3"/>
        <v>3017923184500.0254</v>
      </c>
      <c r="J68" s="230">
        <f t="shared" si="3"/>
        <v>3152796220441.6558</v>
      </c>
      <c r="K68" s="230">
        <f t="shared" si="3"/>
        <v>3275315044095.9121</v>
      </c>
      <c r="L68" s="230">
        <f t="shared" si="3"/>
        <v>3386310384990.7036</v>
      </c>
      <c r="M68" s="230">
        <f t="shared" si="3"/>
        <v>3487199228459.6172</v>
      </c>
      <c r="N68" s="230">
        <f t="shared" si="3"/>
        <v>3597253422675.1548</v>
      </c>
      <c r="O68" s="230">
        <f t="shared" si="3"/>
        <v>3700666262925.585</v>
      </c>
      <c r="P68" s="230">
        <f t="shared" si="3"/>
        <v>3797689546949.6294</v>
      </c>
      <c r="Q68" s="230">
        <f t="shared" si="3"/>
        <v>3888710015084.3877</v>
      </c>
      <c r="R68" s="230">
        <f t="shared" si="3"/>
        <v>3974239071242.3188</v>
      </c>
      <c r="S68" s="230">
        <f t="shared" si="3"/>
        <v>4076262103698.1821</v>
      </c>
      <c r="T68" s="230">
        <f t="shared" si="3"/>
        <v>4174410561718.8652</v>
      </c>
      <c r="U68" s="230">
        <f t="shared" si="3"/>
        <v>4268384223041.8818</v>
      </c>
      <c r="V68" s="230">
        <f t="shared" si="3"/>
        <v>4357895370485.9941</v>
      </c>
      <c r="W68" s="230">
        <f t="shared" si="3"/>
        <v>4442669840768.8223</v>
      </c>
      <c r="X68" s="230">
        <f t="shared" si="3"/>
        <v>4522448100115.7354</v>
      </c>
      <c r="Y68" s="230">
        <f t="shared" si="3"/>
        <v>4596986342500.6631</v>
      </c>
      <c r="Z68" s="230">
        <f t="shared" si="3"/>
        <v>4666057602436.8047</v>
      </c>
      <c r="AA68" s="230">
        <f t="shared" si="3"/>
        <v>4729452870846.6543</v>
      </c>
      <c r="AB68" s="230">
        <f t="shared" si="3"/>
        <v>4786982199781.6689</v>
      </c>
      <c r="AC68" s="230">
        <f t="shared" si="3"/>
        <v>4838475779694.1182</v>
      </c>
      <c r="AD68" s="230">
        <f t="shared" si="3"/>
        <v>4883784971611.8086</v>
      </c>
      <c r="AE68" s="230">
        <f t="shared" si="3"/>
        <v>4922783275927.501</v>
      </c>
      <c r="AF68" s="230">
        <f t="shared" si="3"/>
        <v>4955367219559.5</v>
      </c>
      <c r="AG68" s="230">
        <f t="shared" si="3"/>
        <v>4981457143916.9482</v>
      </c>
      <c r="AH68" s="230">
        <f t="shared" si="3"/>
        <v>5000997877348.3242</v>
      </c>
      <c r="AI68" s="230">
        <f t="shared" ref="AI68:AP74" si="5">SUMIFS(AI$2:AI$44,$AR$2:$AR$44,$A68)</f>
        <v>5013959277486.7109</v>
      </c>
      <c r="AJ68" s="230">
        <f t="shared" si="5"/>
        <v>5020336631048.1416</v>
      </c>
      <c r="AK68" s="230">
        <f t="shared" si="5"/>
        <v>5020150901103.7373</v>
      </c>
      <c r="AL68" s="230">
        <f t="shared" si="5"/>
        <v>5013448814548.1445</v>
      </c>
      <c r="AM68" s="230">
        <f t="shared" si="5"/>
        <v>5000302785344.8271</v>
      </c>
      <c r="AN68" s="230">
        <f t="shared" si="5"/>
        <v>4980810672068.5654</v>
      </c>
      <c r="AO68" s="230">
        <f t="shared" si="5"/>
        <v>4955095371219.3818</v>
      </c>
      <c r="AP68" s="230">
        <f t="shared" si="5"/>
        <v>4923304250692.9307</v>
      </c>
      <c r="AQ68" s="230">
        <f t="shared" si="4"/>
        <v>4883977175709.3984</v>
      </c>
    </row>
    <row r="69" spans="1:43" x14ac:dyDescent="0.25">
      <c r="A69" s="278" t="s">
        <v>108</v>
      </c>
      <c r="B69" s="230">
        <f t="shared" si="0"/>
        <v>10305617782020</v>
      </c>
      <c r="C69" s="230">
        <f t="shared" ref="C69:AH74" si="6">SUMIFS(C$2:C$44,$AR$2:$AR$44,$A69)</f>
        <v>6159853606995</v>
      </c>
      <c r="D69" s="230">
        <f t="shared" si="6"/>
        <v>6302898337498.1113</v>
      </c>
      <c r="E69" s="230">
        <f t="shared" si="6"/>
        <v>7225827268091.8467</v>
      </c>
      <c r="F69" s="230">
        <f t="shared" si="6"/>
        <v>7967713129110.3867</v>
      </c>
      <c r="G69" s="230">
        <f t="shared" si="6"/>
        <v>8448545018150.7578</v>
      </c>
      <c r="H69" s="230">
        <f t="shared" si="6"/>
        <v>8924489343723.3047</v>
      </c>
      <c r="I69" s="230">
        <f t="shared" si="6"/>
        <v>9161348326606.3574</v>
      </c>
      <c r="J69" s="230">
        <f t="shared" si="6"/>
        <v>9396631081444.8848</v>
      </c>
      <c r="K69" s="230">
        <f t="shared" si="6"/>
        <v>9630338498071.7383</v>
      </c>
      <c r="L69" s="230">
        <f t="shared" si="6"/>
        <v>9862471466778.6953</v>
      </c>
      <c r="M69" s="230">
        <f t="shared" si="6"/>
        <v>10093030878316.469</v>
      </c>
      <c r="N69" s="230">
        <f t="shared" si="6"/>
        <v>10201402818015.617</v>
      </c>
      <c r="O69" s="230">
        <f t="shared" si="6"/>
        <v>10309223235830.045</v>
      </c>
      <c r="P69" s="230">
        <f t="shared" si="6"/>
        <v>10416492338513.15</v>
      </c>
      <c r="Q69" s="230">
        <f t="shared" si="6"/>
        <v>10523210332893.164</v>
      </c>
      <c r="R69" s="230">
        <f t="shared" si="6"/>
        <v>10629377425873.166</v>
      </c>
      <c r="S69" s="230">
        <f t="shared" si="6"/>
        <v>10584245427116.98</v>
      </c>
      <c r="T69" s="230">
        <f t="shared" si="6"/>
        <v>10539193377303.398</v>
      </c>
      <c r="U69" s="230">
        <f t="shared" si="6"/>
        <v>10494221263694.865</v>
      </c>
      <c r="V69" s="230">
        <f t="shared" si="6"/>
        <v>10449329073553.314</v>
      </c>
      <c r="W69" s="230">
        <f t="shared" si="6"/>
        <v>10404516794140.184</v>
      </c>
      <c r="X69" s="230">
        <f t="shared" si="6"/>
        <v>10359784412716.385</v>
      </c>
      <c r="Y69" s="230">
        <f t="shared" si="6"/>
        <v>10315131916542.33</v>
      </c>
      <c r="Z69" s="230">
        <f t="shared" si="6"/>
        <v>10270559292877.918</v>
      </c>
      <c r="AA69" s="230">
        <f t="shared" si="6"/>
        <v>10226066528982.553</v>
      </c>
      <c r="AB69" s="230">
        <f t="shared" si="6"/>
        <v>10181653612115.109</v>
      </c>
      <c r="AC69" s="230">
        <f t="shared" si="6"/>
        <v>10137320529533.967</v>
      </c>
      <c r="AD69" s="230">
        <f t="shared" si="6"/>
        <v>10093067268496.99</v>
      </c>
      <c r="AE69" s="230">
        <f t="shared" si="6"/>
        <v>10048893816261.543</v>
      </c>
      <c r="AF69" s="230">
        <f t="shared" si="6"/>
        <v>10004800160084.477</v>
      </c>
      <c r="AG69" s="230">
        <f t="shared" si="6"/>
        <v>9960786287222.127</v>
      </c>
      <c r="AH69" s="230">
        <f t="shared" si="6"/>
        <v>9935801584009.8145</v>
      </c>
      <c r="AI69" s="230">
        <f t="shared" si="5"/>
        <v>9910849589373.541</v>
      </c>
      <c r="AJ69" s="230">
        <f t="shared" si="5"/>
        <v>9885930298239.2637</v>
      </c>
      <c r="AK69" s="230">
        <f t="shared" si="5"/>
        <v>9861043705532.7305</v>
      </c>
      <c r="AL69" s="230">
        <f t="shared" si="5"/>
        <v>9836189806179.502</v>
      </c>
      <c r="AM69" s="230">
        <f t="shared" si="5"/>
        <v>9805091327929.5391</v>
      </c>
      <c r="AN69" s="230">
        <f t="shared" si="5"/>
        <v>9774041207442.6484</v>
      </c>
      <c r="AO69" s="230">
        <f t="shared" si="5"/>
        <v>9743039437086.3359</v>
      </c>
      <c r="AP69" s="230">
        <f t="shared" si="5"/>
        <v>9712086009227.8066</v>
      </c>
      <c r="AQ69" s="230">
        <f t="shared" si="4"/>
        <v>9677903568267.7852</v>
      </c>
    </row>
    <row r="70" spans="1:43" x14ac:dyDescent="0.25">
      <c r="A70" s="278" t="s">
        <v>109</v>
      </c>
      <c r="B70" s="230">
        <f t="shared" si="0"/>
        <v>4060484962875</v>
      </c>
      <c r="C70" s="230">
        <f t="shared" si="6"/>
        <v>3039578902635</v>
      </c>
      <c r="D70" s="230">
        <f t="shared" si="6"/>
        <v>3319462167842.1802</v>
      </c>
      <c r="E70" s="230">
        <f t="shared" si="6"/>
        <v>3573547468145.6147</v>
      </c>
      <c r="F70" s="230">
        <f t="shared" si="6"/>
        <v>3680322958057.5591</v>
      </c>
      <c r="G70" s="230">
        <f t="shared" si="6"/>
        <v>3746404399976.5786</v>
      </c>
      <c r="H70" s="230">
        <f t="shared" si="6"/>
        <v>3830879012660.1655</v>
      </c>
      <c r="I70" s="230">
        <f t="shared" si="6"/>
        <v>3914063551985.3101</v>
      </c>
      <c r="J70" s="230">
        <f t="shared" si="6"/>
        <v>3986186927717.3979</v>
      </c>
      <c r="K70" s="230">
        <f t="shared" si="6"/>
        <v>4046759172469.271</v>
      </c>
      <c r="L70" s="230">
        <f t="shared" si="6"/>
        <v>4095401933507.4277</v>
      </c>
      <c r="M70" s="230">
        <f t="shared" si="6"/>
        <v>4131851787402.7026</v>
      </c>
      <c r="N70" s="230">
        <f t="shared" si="6"/>
        <v>4159465116040.7637</v>
      </c>
      <c r="O70" s="230">
        <f t="shared" si="6"/>
        <v>4176457839956.7026</v>
      </c>
      <c r="P70" s="230">
        <f t="shared" si="6"/>
        <v>4184605971795.8813</v>
      </c>
      <c r="Q70" s="230">
        <f t="shared" si="6"/>
        <v>4185765389159.3555</v>
      </c>
      <c r="R70" s="230">
        <f t="shared" si="6"/>
        <v>4181836297468.4072</v>
      </c>
      <c r="S70" s="230">
        <f t="shared" si="6"/>
        <v>4177800175315.8364</v>
      </c>
      <c r="T70" s="230">
        <f t="shared" si="6"/>
        <v>4170851079855.7891</v>
      </c>
      <c r="U70" s="230">
        <f t="shared" si="6"/>
        <v>4161249694143.3936</v>
      </c>
      <c r="V70" s="230">
        <f t="shared" si="6"/>
        <v>4149259818378.5259</v>
      </c>
      <c r="W70" s="230">
        <f t="shared" si="6"/>
        <v>4135146826925.1016</v>
      </c>
      <c r="X70" s="230">
        <f t="shared" si="6"/>
        <v>4119176280761.0894</v>
      </c>
      <c r="Y70" s="230">
        <f t="shared" si="6"/>
        <v>4101612700305.3965</v>
      </c>
      <c r="Z70" s="230">
        <f t="shared" si="6"/>
        <v>4082718501348.6216</v>
      </c>
      <c r="AA70" s="230">
        <f t="shared" si="6"/>
        <v>4062753094859.0093</v>
      </c>
      <c r="AB70" s="230">
        <f t="shared" si="6"/>
        <v>4041972149753.6172</v>
      </c>
      <c r="AC70" s="230">
        <f t="shared" si="6"/>
        <v>4020627016322.144</v>
      </c>
      <c r="AD70" s="230">
        <f t="shared" si="6"/>
        <v>3998964306868.188</v>
      </c>
      <c r="AE70" s="230">
        <f t="shared" si="6"/>
        <v>3977225629283.5752</v>
      </c>
      <c r="AF70" s="230">
        <f t="shared" si="6"/>
        <v>3955647468690.2686</v>
      </c>
      <c r="AG70" s="230">
        <f t="shared" si="6"/>
        <v>3934461211959.0942</v>
      </c>
      <c r="AH70" s="230">
        <f t="shared" si="6"/>
        <v>3913893309835.063</v>
      </c>
      <c r="AI70" s="230">
        <f t="shared" si="5"/>
        <v>3894165571551.8726</v>
      </c>
      <c r="AJ70" s="230">
        <f t="shared" si="5"/>
        <v>3875495587192.3789</v>
      </c>
      <c r="AK70" s="230">
        <f t="shared" si="5"/>
        <v>3858097273634.748</v>
      </c>
      <c r="AL70" s="230">
        <f t="shared" si="5"/>
        <v>3842181540706.8472</v>
      </c>
      <c r="AM70" s="230">
        <f t="shared" si="5"/>
        <v>3827957075146.0942</v>
      </c>
      <c r="AN70" s="230">
        <f t="shared" si="5"/>
        <v>3815631241123.9937</v>
      </c>
      <c r="AO70" s="230">
        <f t="shared" si="5"/>
        <v>3805411097441.6646</v>
      </c>
      <c r="AP70" s="230">
        <f t="shared" si="5"/>
        <v>3797504533038.9209</v>
      </c>
      <c r="AQ70" s="230">
        <f t="shared" si="4"/>
        <v>3790854384336.7974</v>
      </c>
    </row>
    <row r="71" spans="1:43" x14ac:dyDescent="0.25">
      <c r="A71" s="278" t="s">
        <v>110</v>
      </c>
      <c r="B71" s="230">
        <f t="shared" si="0"/>
        <v>8185860053630.3975</v>
      </c>
      <c r="C71" s="230">
        <f t="shared" si="6"/>
        <v>5698695212408.2783</v>
      </c>
      <c r="D71" s="230">
        <f t="shared" si="6"/>
        <v>6769770388390.3193</v>
      </c>
      <c r="E71" s="230">
        <f t="shared" si="6"/>
        <v>7163752798520.7832</v>
      </c>
      <c r="F71" s="230">
        <f t="shared" si="6"/>
        <v>7480067343672.501</v>
      </c>
      <c r="G71" s="230">
        <f t="shared" si="6"/>
        <v>7766784236105.1416</v>
      </c>
      <c r="H71" s="230">
        <f t="shared" si="6"/>
        <v>8101862630342.9014</v>
      </c>
      <c r="I71" s="230">
        <f t="shared" si="6"/>
        <v>8393889986018.6514</v>
      </c>
      <c r="J71" s="230">
        <f t="shared" si="6"/>
        <v>8648701940086.0361</v>
      </c>
      <c r="K71" s="230">
        <f t="shared" si="6"/>
        <v>8868354409348.9863</v>
      </c>
      <c r="L71" s="230">
        <f t="shared" si="6"/>
        <v>9055966278465.7656</v>
      </c>
      <c r="M71" s="230">
        <f t="shared" si="6"/>
        <v>9215552777255.7148</v>
      </c>
      <c r="N71" s="230">
        <f t="shared" si="6"/>
        <v>9355880330302.2813</v>
      </c>
      <c r="O71" s="230">
        <f t="shared" si="6"/>
        <v>9476264830587.2148</v>
      </c>
      <c r="P71" s="230">
        <f t="shared" si="6"/>
        <v>9580205550928.9414</v>
      </c>
      <c r="Q71" s="230">
        <f t="shared" si="6"/>
        <v>9671490626078.0723</v>
      </c>
      <c r="R71" s="230">
        <f t="shared" si="6"/>
        <v>9754135763587.8789</v>
      </c>
      <c r="S71" s="230">
        <f t="shared" si="6"/>
        <v>9831261216643.4902</v>
      </c>
      <c r="T71" s="230">
        <f t="shared" si="6"/>
        <v>9903978774928.2324</v>
      </c>
      <c r="U71" s="230">
        <f t="shared" si="6"/>
        <v>9972293895827.623</v>
      </c>
      <c r="V71" s="230">
        <f t="shared" si="6"/>
        <v>10036221021834.191</v>
      </c>
      <c r="W71" s="230">
        <f t="shared" si="6"/>
        <v>10095783317279.615</v>
      </c>
      <c r="X71" s="230">
        <f t="shared" si="6"/>
        <v>10151012384255.451</v>
      </c>
      <c r="Y71" s="230">
        <f t="shared" si="6"/>
        <v>10201947959854.66</v>
      </c>
      <c r="Z71" s="230">
        <f t="shared" si="6"/>
        <v>10248637596872.512</v>
      </c>
      <c r="AA71" s="230">
        <f t="shared" si="6"/>
        <v>10291136330097.307</v>
      </c>
      <c r="AB71" s="230">
        <f t="shared" si="6"/>
        <v>10329506330301.904</v>
      </c>
      <c r="AC71" s="230">
        <f t="shared" si="6"/>
        <v>10363816548013.473</v>
      </c>
      <c r="AD71" s="230">
        <f t="shared" si="6"/>
        <v>10394142349097.404</v>
      </c>
      <c r="AE71" s="230">
        <f t="shared" si="6"/>
        <v>10420565144136.875</v>
      </c>
      <c r="AF71" s="230">
        <f t="shared" si="6"/>
        <v>10443172013528.176</v>
      </c>
      <c r="AG71" s="230">
        <f t="shared" si="6"/>
        <v>10462055330142.047</v>
      </c>
      <c r="AH71" s="230">
        <f t="shared" si="6"/>
        <v>10477312381323.498</v>
      </c>
      <c r="AI71" s="230">
        <f t="shared" si="5"/>
        <v>10489044991920.047</v>
      </c>
      <c r="AJ71" s="230">
        <f t="shared" si="5"/>
        <v>10497359149939.818</v>
      </c>
      <c r="AK71" s="230">
        <f t="shared" si="5"/>
        <v>10502364636348.658</v>
      </c>
      <c r="AL71" s="230">
        <f t="shared" si="5"/>
        <v>10504174660419.885</v>
      </c>
      <c r="AM71" s="230">
        <f t="shared" si="5"/>
        <v>10502905501952.268</v>
      </c>
      <c r="AN71" s="230">
        <f t="shared" si="5"/>
        <v>10498676161572.564</v>
      </c>
      <c r="AO71" s="230">
        <f t="shared" si="5"/>
        <v>10491608020238.365</v>
      </c>
      <c r="AP71" s="230">
        <f t="shared" si="5"/>
        <v>10481824508957.584</v>
      </c>
      <c r="AQ71" s="230">
        <f t="shared" si="4"/>
        <v>10465936996015.225</v>
      </c>
    </row>
    <row r="72" spans="1:43" x14ac:dyDescent="0.25">
      <c r="A72" s="278" t="s">
        <v>111</v>
      </c>
      <c r="B72" s="230">
        <f t="shared" si="0"/>
        <v>632510638650</v>
      </c>
      <c r="C72" s="230">
        <f t="shared" si="6"/>
        <v>417423687615</v>
      </c>
      <c r="D72" s="230">
        <f t="shared" si="6"/>
        <v>512707590320.49597</v>
      </c>
      <c r="E72" s="230">
        <f t="shared" si="6"/>
        <v>562558735672.02527</v>
      </c>
      <c r="F72" s="230">
        <f t="shared" si="6"/>
        <v>603188473264.10156</v>
      </c>
      <c r="G72" s="230">
        <f t="shared" si="6"/>
        <v>669963781144.08801</v>
      </c>
      <c r="H72" s="230">
        <f t="shared" si="6"/>
        <v>758412213484.12317</v>
      </c>
      <c r="I72" s="230">
        <f t="shared" si="6"/>
        <v>846574089273.77466</v>
      </c>
      <c r="J72" s="230">
        <f t="shared" si="6"/>
        <v>928107385591.44043</v>
      </c>
      <c r="K72" s="230">
        <f t="shared" si="6"/>
        <v>1003563842222.6586</v>
      </c>
      <c r="L72" s="230">
        <f t="shared" si="6"/>
        <v>1074843464977.2694</v>
      </c>
      <c r="M72" s="230">
        <f t="shared" si="6"/>
        <v>1145087807286.1179</v>
      </c>
      <c r="N72" s="230">
        <f t="shared" si="6"/>
        <v>1218052058981.7227</v>
      </c>
      <c r="O72" s="230">
        <f t="shared" si="6"/>
        <v>1294189924716.2134</v>
      </c>
      <c r="P72" s="230">
        <f t="shared" si="6"/>
        <v>1373430861155.6118</v>
      </c>
      <c r="Q72" s="230">
        <f t="shared" si="6"/>
        <v>1455672678311.0425</v>
      </c>
      <c r="R72" s="230">
        <f t="shared" si="6"/>
        <v>1540778891143.0896</v>
      </c>
      <c r="S72" s="230">
        <f t="shared" si="6"/>
        <v>1628833421884.5129</v>
      </c>
      <c r="T72" s="230">
        <f t="shared" si="6"/>
        <v>1719389470057.9521</v>
      </c>
      <c r="U72" s="230">
        <f t="shared" si="6"/>
        <v>1812186655083.7546</v>
      </c>
      <c r="V72" s="230">
        <f t="shared" si="6"/>
        <v>1906920131645.051</v>
      </c>
      <c r="W72" s="230">
        <f t="shared" si="6"/>
        <v>2003239272993.8643</v>
      </c>
      <c r="X72" s="230">
        <f t="shared" si="6"/>
        <v>2100746895231.011</v>
      </c>
      <c r="Y72" s="230">
        <f t="shared" si="6"/>
        <v>2198999107751.5032</v>
      </c>
      <c r="Z72" s="230">
        <f t="shared" si="6"/>
        <v>2297505872556.29</v>
      </c>
      <c r="AA72" s="230">
        <f t="shared" si="6"/>
        <v>2395732350030.1904</v>
      </c>
      <c r="AB72" s="230">
        <f t="shared" si="6"/>
        <v>2493101100824.3965</v>
      </c>
      <c r="AC72" s="230">
        <f t="shared" si="6"/>
        <v>2588995202470.229</v>
      </c>
      <c r="AD72" s="230">
        <f t="shared" si="6"/>
        <v>2682762325178.0059</v>
      </c>
      <c r="AE72" s="230">
        <f t="shared" si="6"/>
        <v>2773719793927.9839</v>
      </c>
      <c r="AF72" s="230">
        <f t="shared" si="6"/>
        <v>2861160643538.7222</v>
      </c>
      <c r="AG72" s="230">
        <f t="shared" si="6"/>
        <v>2944360650131.1797</v>
      </c>
      <c r="AH72" s="230">
        <f t="shared" si="6"/>
        <v>3022586296661.8853</v>
      </c>
      <c r="AI72" s="230">
        <f t="shared" si="5"/>
        <v>3095103602489.9668</v>
      </c>
      <c r="AJ72" s="230">
        <f t="shared" si="5"/>
        <v>3161187717930.5469</v>
      </c>
      <c r="AK72" s="230">
        <f t="shared" si="5"/>
        <v>3220133155233.3813</v>
      </c>
      <c r="AL72" s="230">
        <f t="shared" si="5"/>
        <v>3271264498338.3237</v>
      </c>
      <c r="AM72" s="230">
        <f t="shared" si="5"/>
        <v>3313947406133.3418</v>
      </c>
      <c r="AN72" s="230">
        <f t="shared" si="5"/>
        <v>3347599698886.0259</v>
      </c>
      <c r="AO72" s="230">
        <f t="shared" si="5"/>
        <v>3371702296184.2642</v>
      </c>
      <c r="AP72" s="230">
        <f t="shared" si="5"/>
        <v>3385809758247.4941</v>
      </c>
      <c r="AQ72" s="230">
        <f t="shared" si="4"/>
        <v>3388428432316.3623</v>
      </c>
    </row>
    <row r="73" spans="1:43" x14ac:dyDescent="0.25">
      <c r="A73" s="278" t="s">
        <v>112</v>
      </c>
      <c r="B73" s="230">
        <f t="shared" si="0"/>
        <v>2708656669950</v>
      </c>
      <c r="C73" s="230">
        <f t="shared" si="6"/>
        <v>1875614880645.0027</v>
      </c>
      <c r="D73" s="230">
        <f t="shared" si="6"/>
        <v>2545138553869.127</v>
      </c>
      <c r="E73" s="230">
        <f t="shared" si="6"/>
        <v>3102657943602.5044</v>
      </c>
      <c r="F73" s="230">
        <f t="shared" si="6"/>
        <v>3324698038661.7129</v>
      </c>
      <c r="G73" s="230">
        <f t="shared" si="6"/>
        <v>3651947439171.2695</v>
      </c>
      <c r="H73" s="230">
        <f t="shared" si="6"/>
        <v>4080520539118.0522</v>
      </c>
      <c r="I73" s="230">
        <f t="shared" si="6"/>
        <v>4510957272357.8682</v>
      </c>
      <c r="J73" s="230">
        <f t="shared" si="6"/>
        <v>4923909692451.1826</v>
      </c>
      <c r="K73" s="230">
        <f t="shared" si="6"/>
        <v>5320956695570.6807</v>
      </c>
      <c r="L73" s="230">
        <f t="shared" si="6"/>
        <v>5707716384844.0234</v>
      </c>
      <c r="M73" s="230">
        <f t="shared" si="6"/>
        <v>6093780990164.4131</v>
      </c>
      <c r="N73" s="230">
        <f t="shared" si="6"/>
        <v>6488636907292.6025</v>
      </c>
      <c r="O73" s="230">
        <f t="shared" si="6"/>
        <v>6896601875935.9521</v>
      </c>
      <c r="P73" s="230">
        <f t="shared" si="6"/>
        <v>7318697691429.9072</v>
      </c>
      <c r="Q73" s="230">
        <f t="shared" si="6"/>
        <v>7756255584953.4951</v>
      </c>
      <c r="R73" s="230">
        <f t="shared" si="6"/>
        <v>8210951575950.6836</v>
      </c>
      <c r="S73" s="230">
        <f t="shared" si="6"/>
        <v>8678861397014.9609</v>
      </c>
      <c r="T73" s="230">
        <f t="shared" si="6"/>
        <v>9164633108350.0684</v>
      </c>
      <c r="U73" s="230">
        <f t="shared" si="6"/>
        <v>9667333530482.4238</v>
      </c>
      <c r="V73" s="230">
        <f t="shared" si="6"/>
        <v>10185747332662.445</v>
      </c>
      <c r="W73" s="230">
        <f t="shared" si="6"/>
        <v>10718353259578.453</v>
      </c>
      <c r="X73" s="230">
        <f t="shared" si="6"/>
        <v>11263302525476.613</v>
      </c>
      <c r="Y73" s="230">
        <f t="shared" si="6"/>
        <v>11818400277294.086</v>
      </c>
      <c r="Z73" s="230">
        <f t="shared" si="6"/>
        <v>12381091101890.273</v>
      </c>
      <c r="AA73" s="230">
        <f t="shared" si="6"/>
        <v>12948449605999.793</v>
      </c>
      <c r="AB73" s="230">
        <f t="shared" si="6"/>
        <v>13517177124864.404</v>
      </c>
      <c r="AC73" s="230">
        <f t="shared" si="6"/>
        <v>14083605610221.902</v>
      </c>
      <c r="AD73" s="230">
        <f t="shared" si="6"/>
        <v>14643709704199.973</v>
      </c>
      <c r="AE73" s="230">
        <f t="shared" si="6"/>
        <v>15193127916982.996</v>
      </c>
      <c r="AF73" s="230">
        <f t="shared" si="6"/>
        <v>15727193688156.842</v>
      </c>
      <c r="AG73" s="230">
        <f t="shared" si="6"/>
        <v>16240976921088.418</v>
      </c>
      <c r="AH73" s="230">
        <f t="shared" si="6"/>
        <v>16729336335175.635</v>
      </c>
      <c r="AI73" s="230">
        <f t="shared" si="5"/>
        <v>17186982683316.842</v>
      </c>
      <c r="AJ73" s="230">
        <f t="shared" si="5"/>
        <v>17608552535315.5</v>
      </c>
      <c r="AK73" s="230">
        <f t="shared" si="5"/>
        <v>17988691939142.531</v>
      </c>
      <c r="AL73" s="230">
        <f t="shared" si="5"/>
        <v>18322148851390.055</v>
      </c>
      <c r="AM73" s="230">
        <f t="shared" si="5"/>
        <v>18603872789651.215</v>
      </c>
      <c r="AN73" s="230">
        <f t="shared" si="5"/>
        <v>18829119720002.555</v>
      </c>
      <c r="AO73" s="230">
        <f t="shared" si="5"/>
        <v>18993559772146.348</v>
      </c>
      <c r="AP73" s="230">
        <f t="shared" si="5"/>
        <v>19093384995181.16</v>
      </c>
      <c r="AQ73" s="230">
        <f t="shared" si="4"/>
        <v>19119028270773.098</v>
      </c>
    </row>
    <row r="74" spans="1:43" x14ac:dyDescent="0.25">
      <c r="A74" s="279" t="s">
        <v>276</v>
      </c>
      <c r="B74" s="239">
        <f t="shared" si="0"/>
        <v>425504379085500</v>
      </c>
      <c r="C74" s="239">
        <f t="shared" si="6"/>
        <v>416179222239000</v>
      </c>
      <c r="D74" s="239">
        <f t="shared" si="6"/>
        <v>439872857813436.56</v>
      </c>
      <c r="E74" s="239">
        <f t="shared" si="6"/>
        <v>455098833525617.38</v>
      </c>
      <c r="F74" s="239">
        <f t="shared" si="6"/>
        <v>494265101942067.38</v>
      </c>
      <c r="G74" s="239">
        <f t="shared" si="6"/>
        <v>519095640600283.13</v>
      </c>
      <c r="H74" s="239">
        <f t="shared" si="6"/>
        <v>539811571051568.63</v>
      </c>
      <c r="I74" s="239">
        <f t="shared" si="6"/>
        <v>567515545590823.88</v>
      </c>
      <c r="J74" s="239">
        <f t="shared" si="6"/>
        <v>591211740290564.38</v>
      </c>
      <c r="K74" s="239">
        <f t="shared" si="6"/>
        <v>614270054458542.25</v>
      </c>
      <c r="L74" s="239">
        <f t="shared" si="6"/>
        <v>636600835162113.25</v>
      </c>
      <c r="M74" s="239">
        <f t="shared" si="6"/>
        <v>661820675268592.38</v>
      </c>
      <c r="N74" s="239">
        <f t="shared" si="6"/>
        <v>678954635981933.88</v>
      </c>
      <c r="O74" s="239">
        <f t="shared" si="6"/>
        <v>698856532764205.63</v>
      </c>
      <c r="P74" s="239">
        <f t="shared" si="6"/>
        <v>717777038689624.75</v>
      </c>
      <c r="Q74" s="239">
        <f t="shared" si="6"/>
        <v>735674858377310.13</v>
      </c>
      <c r="R74" s="239">
        <f t="shared" si="6"/>
        <v>750964239941723.5</v>
      </c>
      <c r="S74" s="239">
        <f t="shared" si="6"/>
        <v>768428235207767.13</v>
      </c>
      <c r="T74" s="239">
        <f t="shared" si="6"/>
        <v>783259754752953.38</v>
      </c>
      <c r="U74" s="239">
        <f t="shared" si="6"/>
        <v>797013545455736.38</v>
      </c>
      <c r="V74" s="239">
        <f t="shared" si="6"/>
        <v>809698891808838.75</v>
      </c>
      <c r="W74" s="239">
        <f t="shared" si="6"/>
        <v>821334186829058.75</v>
      </c>
      <c r="X74" s="239">
        <f t="shared" si="6"/>
        <v>831946364610740.5</v>
      </c>
      <c r="Y74" s="239">
        <f t="shared" si="6"/>
        <v>841570279983622</v>
      </c>
      <c r="Z74" s="239">
        <f t="shared" si="6"/>
        <v>850248051621705.75</v>
      </c>
      <c r="AA74" s="239">
        <f t="shared" si="6"/>
        <v>858028384289157.13</v>
      </c>
      <c r="AB74" s="239">
        <f t="shared" si="6"/>
        <v>864965884989355.88</v>
      </c>
      <c r="AC74" s="239">
        <f t="shared" si="6"/>
        <v>871120386664048.63</v>
      </c>
      <c r="AD74" s="239">
        <f t="shared" si="6"/>
        <v>876556291828716.25</v>
      </c>
      <c r="AE74" s="239">
        <f t="shared" si="6"/>
        <v>881341947183716.5</v>
      </c>
      <c r="AF74" s="239">
        <f t="shared" si="6"/>
        <v>885549058859720.38</v>
      </c>
      <c r="AG74" s="239">
        <f t="shared" si="6"/>
        <v>889252156587289.13</v>
      </c>
      <c r="AH74" s="239">
        <f t="shared" si="6"/>
        <v>892528113764886.88</v>
      </c>
      <c r="AI74" s="239">
        <f t="shared" si="5"/>
        <v>895455729172909.75</v>
      </c>
      <c r="AJ74" s="239">
        <f t="shared" si="5"/>
        <v>898115374972473.88</v>
      </c>
      <c r="AK74" s="239">
        <f t="shared" si="5"/>
        <v>900588714661032.88</v>
      </c>
      <c r="AL74" s="239">
        <f t="shared" si="5"/>
        <v>902958493851290</v>
      </c>
      <c r="AM74" s="239">
        <f t="shared" si="5"/>
        <v>905308406109871.63</v>
      </c>
      <c r="AN74" s="239">
        <f t="shared" si="5"/>
        <v>907723035648926.63</v>
      </c>
      <c r="AO74" s="239">
        <f t="shared" si="5"/>
        <v>910287878415628.75</v>
      </c>
      <c r="AP74" s="239">
        <f t="shared" si="5"/>
        <v>913089443077715.13</v>
      </c>
      <c r="AQ74" s="239">
        <f t="shared" si="4"/>
        <v>915851447238500.38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E062-CDD9-461D-9085-BBD4C20E3A01}">
  <sheetPr codeName="Sheet40"/>
  <dimension ref="A1:AR74"/>
  <sheetViews>
    <sheetView topLeftCell="A37" workbookViewId="0">
      <selection activeCell="D50" sqref="D50:D74"/>
    </sheetView>
  </sheetViews>
  <sheetFormatPr defaultColWidth="9" defaultRowHeight="13.2" x14ac:dyDescent="0.25"/>
  <cols>
    <col min="1" max="1" width="18" style="133" customWidth="1"/>
    <col min="2" max="1638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276" t="s">
        <v>287</v>
      </c>
      <c r="B2" s="241">
        <f>('Energy Use'!B58-'E-electricity'!B2)*'Energy Use 2019'!$R64</f>
        <v>0</v>
      </c>
      <c r="C2" s="241">
        <f>('Energy Use'!C58-'E-electricity'!C2-'E-Coal'!C2)*'Energy Use 2020'!$AA64</f>
        <v>0</v>
      </c>
      <c r="D2" s="241">
        <f>('Energy Use'!D58-'E-electricity'!D2-'E-Coal'!D2)*'Energy Use 2020'!$AA64</f>
        <v>0</v>
      </c>
      <c r="E2" s="241">
        <f>('Energy Use'!E58-'E-electricity'!E2-'E-Coal'!E2)*'Energy Use 2020'!$AA64</f>
        <v>0</v>
      </c>
      <c r="F2" s="241">
        <f>('Energy Use'!F58-'E-electricity'!F2-'E-Coal'!F2)*'Energy Use 2020'!$AA64</f>
        <v>0</v>
      </c>
      <c r="G2" s="241">
        <f>('Energy Use'!G58-'E-electricity'!G2-'E-Coal'!G2)*'Energy Use 2020'!$AA64</f>
        <v>0</v>
      </c>
      <c r="H2" s="241">
        <f>('Energy Use'!H58-'E-electricity'!H2-'E-Coal'!H2)*'Energy Use 2020'!$AA64</f>
        <v>0</v>
      </c>
      <c r="I2" s="241">
        <f>('Energy Use'!I58-'E-electricity'!I2-'E-Coal'!I2)*'Energy Use 2020'!$AA64</f>
        <v>0</v>
      </c>
      <c r="J2" s="241">
        <f>('Energy Use'!J58-'E-electricity'!J2-'E-Coal'!J2)*'Energy Use 2020'!$AA64</f>
        <v>0</v>
      </c>
      <c r="K2" s="241">
        <f>('Energy Use'!K58-'E-electricity'!K2-'E-Coal'!K2)*'Energy Use 2020'!$AA64</f>
        <v>0</v>
      </c>
      <c r="L2" s="241">
        <f>('Energy Use'!L58-'E-electricity'!L2-'E-Coal'!L2)*'Energy Use 2020'!$AA64</f>
        <v>0</v>
      </c>
      <c r="M2" s="241">
        <f>('Energy Use'!M58-'E-electricity'!M2-'E-Coal'!M2)*'Energy Use 2020'!$AA64</f>
        <v>0</v>
      </c>
      <c r="N2" s="241">
        <f>('Energy Use'!N58-'E-electricity'!N2-'E-Coal'!N2)*'Energy Use 2020'!$AA64</f>
        <v>0</v>
      </c>
      <c r="O2" s="241">
        <f>('Energy Use'!O58-'E-electricity'!O2-'E-Coal'!O2)*'Energy Use 2020'!$AA64</f>
        <v>0</v>
      </c>
      <c r="P2" s="241">
        <f>('Energy Use'!P58-'E-electricity'!P2-'E-Coal'!P2)*'Energy Use 2020'!$AA64</f>
        <v>0</v>
      </c>
      <c r="Q2" s="241">
        <f>('Energy Use'!Q58-'E-electricity'!Q2-'E-Coal'!Q2)*'Energy Use 2020'!$AA64</f>
        <v>0</v>
      </c>
      <c r="R2" s="241">
        <f>('Energy Use'!R58-'E-electricity'!R2-'E-Coal'!R2)*'Energy Use 2020'!$AA64</f>
        <v>0</v>
      </c>
      <c r="S2" s="241">
        <f>('Energy Use'!S58-'E-electricity'!S2-'E-Coal'!S2)*'Energy Use 2020'!$AA64</f>
        <v>0</v>
      </c>
      <c r="T2" s="241">
        <f>('Energy Use'!T58-'E-electricity'!T2-'E-Coal'!T2)*'Energy Use 2020'!$AA64</f>
        <v>0</v>
      </c>
      <c r="U2" s="241">
        <f>('Energy Use'!U58-'E-electricity'!U2-'E-Coal'!U2)*'Energy Use 2020'!$AA64</f>
        <v>0</v>
      </c>
      <c r="V2" s="241">
        <f>('Energy Use'!V58-'E-electricity'!V2-'E-Coal'!V2)*'Energy Use 2020'!$AA64</f>
        <v>0</v>
      </c>
      <c r="W2" s="241">
        <f>('Energy Use'!W58-'E-electricity'!W2-'E-Coal'!W2)*'Energy Use 2020'!$AA64</f>
        <v>0</v>
      </c>
      <c r="X2" s="241">
        <f>('Energy Use'!X58-'E-electricity'!X2-'E-Coal'!X2)*'Energy Use 2020'!$AA64</f>
        <v>0</v>
      </c>
      <c r="Y2" s="241">
        <f>('Energy Use'!Y58-'E-electricity'!Y2-'E-Coal'!Y2)*'Energy Use 2020'!$AA64</f>
        <v>0</v>
      </c>
      <c r="Z2" s="241">
        <f>('Energy Use'!Z58-'E-electricity'!Z2-'E-Coal'!Z2)*'Energy Use 2020'!$AA64</f>
        <v>0</v>
      </c>
      <c r="AA2" s="241">
        <f>('Energy Use'!AA58-'E-electricity'!AA2-'E-Coal'!AA2)*'Energy Use 2020'!$AA64</f>
        <v>0</v>
      </c>
      <c r="AB2" s="241">
        <f>('Energy Use'!AB58-'E-electricity'!AB2-'E-Coal'!AB2)*'Energy Use 2020'!$AA64</f>
        <v>0</v>
      </c>
      <c r="AC2" s="241">
        <f>('Energy Use'!AC58-'E-electricity'!AC2-'E-Coal'!AC2)*'Energy Use 2020'!$AA64</f>
        <v>0</v>
      </c>
      <c r="AD2" s="241">
        <f>('Energy Use'!AD58-'E-electricity'!AD2-'E-Coal'!AD2)*'Energy Use 2020'!$AA64</f>
        <v>0</v>
      </c>
      <c r="AE2" s="241">
        <f>('Energy Use'!AE58-'E-electricity'!AE2-'E-Coal'!AE2)*'Energy Use 2020'!$AA64</f>
        <v>0</v>
      </c>
      <c r="AF2" s="241">
        <f>('Energy Use'!AF58-'E-electricity'!AF2-'E-Coal'!AF2)*'Energy Use 2020'!$AA64</f>
        <v>0</v>
      </c>
      <c r="AG2" s="241">
        <f>('Energy Use'!AG58-'E-electricity'!AG2-'E-Coal'!AG2)*'Energy Use 2020'!$AA64</f>
        <v>0</v>
      </c>
      <c r="AH2" s="241">
        <f>('Energy Use'!AH58-'E-electricity'!AH2-'E-Coal'!AH2)*'Energy Use 2020'!$AA64</f>
        <v>0</v>
      </c>
      <c r="AI2" s="241">
        <f>('Energy Use'!AI58-'E-electricity'!AI2-'E-Coal'!AI2)*'Energy Use 2020'!$AA64</f>
        <v>0</v>
      </c>
      <c r="AJ2" s="241">
        <f>('Energy Use'!AJ58-'E-electricity'!AJ2-'E-Coal'!AJ2)*'Energy Use 2020'!$AA64</f>
        <v>0</v>
      </c>
      <c r="AK2" s="241">
        <f>('Energy Use'!AK58-'E-electricity'!AK2-'E-Coal'!AK2)*'Energy Use 2020'!$AA64</f>
        <v>0</v>
      </c>
      <c r="AL2" s="241">
        <f>('Energy Use'!AL58-'E-electricity'!AL2-'E-Coal'!AL2)*'Energy Use 2020'!$AA64</f>
        <v>0</v>
      </c>
      <c r="AM2" s="241">
        <f>('Energy Use'!AM58-'E-electricity'!AM2-'E-Coal'!AM2)*'Energy Use 2020'!$AA64</f>
        <v>0</v>
      </c>
      <c r="AN2" s="241">
        <f>('Energy Use'!AN58-'E-electricity'!AN2-'E-Coal'!AN2)*'Energy Use 2020'!$AA64</f>
        <v>0</v>
      </c>
      <c r="AO2" s="241">
        <f>('Energy Use'!AO58-'E-electricity'!AO2-'E-Coal'!AO2)*'Energy Use 2020'!$AA64</f>
        <v>0</v>
      </c>
      <c r="AP2" s="241">
        <f>('Energy Use'!AP58-'E-electricity'!AP2-'E-Coal'!AP2)*'Energy Use 2020'!$AA64</f>
        <v>0</v>
      </c>
      <c r="AQ2" s="241">
        <f>('Energy Use'!AQ58-'E-electricity'!AQ2-'E-Coal'!AQ2)*'Energy Use 2020'!$AA64</f>
        <v>0</v>
      </c>
      <c r="AR2" s="133" t="str">
        <f>VLOOKUP($A2,'Sector Match'!$A$1:$B$43,2,0)</f>
        <v>agriculture and forestry 01T03</v>
      </c>
    </row>
    <row r="3" spans="1:44" x14ac:dyDescent="0.25">
      <c r="A3" s="276" t="s">
        <v>2</v>
      </c>
      <c r="B3" s="230">
        <f>('Energy Use'!B59-'E-electricity'!B3)*'Energy Use 2019'!$R65</f>
        <v>86112559500</v>
      </c>
      <c r="C3" s="230">
        <f>('Energy Use'!C59-'E-electricity'!C3-'E-Coal'!C3)*'Energy Use 2020'!$AA65</f>
        <v>33333894000.000011</v>
      </c>
      <c r="D3" s="230">
        <f>('Energy Use'!D59-'E-electricity'!D3-'E-Coal'!D3)*'Energy Use 2020'!$AA65</f>
        <v>38202395568.169647</v>
      </c>
      <c r="E3" s="230">
        <f>('Energy Use'!E59-'E-electricity'!E3-'E-Coal'!E3)*'Energy Use 2020'!$AA65</f>
        <v>42299802608.758125</v>
      </c>
      <c r="F3" s="230">
        <f>('Energy Use'!F59-'E-electricity'!F3-'E-Coal'!F3)*'Energy Use 2020'!$AA65</f>
        <v>46823701210.110603</v>
      </c>
      <c r="G3" s="230">
        <f>('Energy Use'!G59-'E-electricity'!G3-'E-Coal'!G3)*'Energy Use 2020'!$AA65</f>
        <v>49773766392.013451</v>
      </c>
      <c r="H3" s="230">
        <f>('Energy Use'!H59-'E-electricity'!H3-'E-Coal'!H3)*'Energy Use 2020'!$AA65</f>
        <v>52594641311.363968</v>
      </c>
      <c r="I3" s="230">
        <f>('Energy Use'!I59-'E-electricity'!I3-'E-Coal'!I3)*'Energy Use 2020'!$AA65</f>
        <v>53543597809.62545</v>
      </c>
      <c r="J3" s="230">
        <f>('Energy Use'!J59-'E-electricity'!J3-'E-Coal'!J3)*'Energy Use 2020'!$AA65</f>
        <v>54494963661.179031</v>
      </c>
      <c r="K3" s="230">
        <f>('Energy Use'!K59-'E-electricity'!K3-'E-Coal'!K3)*'Energy Use 2020'!$AA65</f>
        <v>55448715974.842529</v>
      </c>
      <c r="L3" s="230">
        <f>('Energy Use'!L59-'E-electricity'!L3-'E-Coal'!L3)*'Energy Use 2020'!$AA65</f>
        <v>56404831883.69561</v>
      </c>
      <c r="M3" s="230">
        <f>('Energy Use'!M59-'E-electricity'!M3-'E-Coal'!M3)*'Energy Use 2020'!$AA65</f>
        <v>57363288545.079819</v>
      </c>
      <c r="N3" s="230">
        <f>('Energy Use'!N59-'E-electricity'!N3-'E-Coal'!N3)*'Energy Use 2020'!$AA65</f>
        <v>57752685365.23085</v>
      </c>
      <c r="O3" s="230">
        <f>('Energy Use'!O59-'E-electricity'!O3-'E-Coal'!O3)*'Energy Use 2020'!$AA65</f>
        <v>58142559018.963287</v>
      </c>
      <c r="P3" s="230">
        <f>('Energy Use'!P59-'E-electricity'!P3-'E-Coal'!P3)*'Energy Use 2020'!$AA65</f>
        <v>58532905416.864914</v>
      </c>
      <c r="Q3" s="230">
        <f>('Energy Use'!Q59-'E-electricity'!Q3-'E-Coal'!Q3)*'Energy Use 2020'!$AA65</f>
        <v>58923720472.490807</v>
      </c>
      <c r="R3" s="230">
        <f>('Energy Use'!R59-'E-electricity'!R3-'E-Coal'!R3)*'Energy Use 2020'!$AA65</f>
        <v>59315000102.363441</v>
      </c>
      <c r="S3" s="230">
        <f>('Energy Use'!S59-'E-electricity'!S3-'E-Coal'!S3)*'Energy Use 2020'!$AA65</f>
        <v>58755478597.865189</v>
      </c>
      <c r="T3" s="230">
        <f>('Energy Use'!T59-'E-electricity'!T3-'E-Coal'!T3)*'Energy Use 2020'!$AA65</f>
        <v>58196224832.690147</v>
      </c>
      <c r="U3" s="230">
        <f>('Energy Use'!U59-'E-electricity'!U3-'E-Coal'!U3)*'Energy Use 2020'!$AA65</f>
        <v>57637239272.118416</v>
      </c>
      <c r="V3" s="230">
        <f>('Energy Use'!V59-'E-electricity'!V3-'E-Coal'!V3)*'Energy Use 2020'!$AA65</f>
        <v>57078522381.295601</v>
      </c>
      <c r="W3" s="230">
        <f>('Energy Use'!W59-'E-electricity'!W3-'E-Coal'!W3)*'Energy Use 2020'!$AA65</f>
        <v>56520074625.232925</v>
      </c>
      <c r="X3" s="230">
        <f>('Energy Use'!X59-'E-electricity'!X3-'E-Coal'!X3)*'Energy Use 2020'!$AA65</f>
        <v>55635904838.891785</v>
      </c>
      <c r="Y3" s="230">
        <f>('Energy Use'!Y59-'E-electricity'!Y3-'E-Coal'!Y3)*'Energy Use 2020'!$AA65</f>
        <v>54752176748.798782</v>
      </c>
      <c r="Z3" s="230">
        <f>('Energy Use'!Z59-'E-electricity'!Z3-'E-Coal'!Z3)*'Energy Use 2020'!$AA65</f>
        <v>53868891096.229477</v>
      </c>
      <c r="AA3" s="230">
        <f>('Energy Use'!AA59-'E-electricity'!AA3-'E-Coal'!AA3)*'Energy Use 2020'!$AA65</f>
        <v>52986048622.244293</v>
      </c>
      <c r="AB3" s="230">
        <f>('Energy Use'!AB59-'E-electricity'!AB3-'E-Coal'!AB3)*'Energy Use 2020'!$AA65</f>
        <v>52103650067.688591</v>
      </c>
      <c r="AC3" s="230">
        <f>('Energy Use'!AC59-'E-electricity'!AC3-'E-Coal'!AC3)*'Energy Use 2020'!$AA65</f>
        <v>51221696173.192635</v>
      </c>
      <c r="AD3" s="230">
        <f>('Energy Use'!AD59-'E-electricity'!AD3-'E-Coal'!AD3)*'Energy Use 2020'!$AA65</f>
        <v>50340187679.171631</v>
      </c>
      <c r="AE3" s="230">
        <f>('Energy Use'!AE59-'E-electricity'!AE3-'E-Coal'!AE3)*'Energy Use 2020'!$AA65</f>
        <v>49459125325.825645</v>
      </c>
      <c r="AF3" s="230">
        <f>('Energy Use'!AF59-'E-electricity'!AF3-'E-Coal'!AF3)*'Energy Use 2020'!$AA65</f>
        <v>48578509853.139664</v>
      </c>
      <c r="AG3" s="230">
        <f>('Energy Use'!AG59-'E-electricity'!AG3-'E-Coal'!AG3)*'Energy Use 2020'!$AA65</f>
        <v>47698342000.883606</v>
      </c>
      <c r="AH3" s="230">
        <f>('Energy Use'!AH59-'E-electricity'!AH3-'E-Coal'!AH3)*'Energy Use 2020'!$AA65</f>
        <v>46601869626.62796</v>
      </c>
      <c r="AI3" s="230">
        <f>('Energy Use'!AI59-'E-electricity'!AI3-'E-Coal'!AI3)*'Energy Use 2020'!$AA65</f>
        <v>45505962001.366707</v>
      </c>
      <c r="AJ3" s="230">
        <f>('Energy Use'!AJ59-'E-electricity'!AJ3-'E-Coal'!AJ3)*'Energy Use 2020'!$AA65</f>
        <v>44410620048.266228</v>
      </c>
      <c r="AK3" s="230">
        <f>('Energy Use'!AK59-'E-electricity'!AK3-'E-Coal'!AK3)*'Energy Use 2020'!$AA65</f>
        <v>43315844690.224106</v>
      </c>
      <c r="AL3" s="230">
        <f>('Energy Use'!AL59-'E-electricity'!AL3-'E-Coal'!AL3)*'Energy Use 2020'!$AA65</f>
        <v>42221636849.869034</v>
      </c>
      <c r="AM3" s="230">
        <f>('Energy Use'!AM59-'E-electricity'!AM3-'E-Coal'!AM3)*'Energy Use 2020'!$AA65</f>
        <v>41344460594.032188</v>
      </c>
      <c r="AN3" s="230">
        <f>('Energy Use'!AN59-'E-electricity'!AN3-'E-Coal'!AN3)*'Energy Use 2020'!$AA65</f>
        <v>40467737437.459549</v>
      </c>
      <c r="AO3" s="230">
        <f>('Energy Use'!AO59-'E-electricity'!AO3-'E-Coal'!AO3)*'Energy Use 2020'!$AA65</f>
        <v>39591468118.133049</v>
      </c>
      <c r="AP3" s="230">
        <f>('Energy Use'!AP59-'E-electricity'!AP3-'E-Coal'!AP3)*'Energy Use 2020'!$AA65</f>
        <v>38715653373.819611</v>
      </c>
      <c r="AQ3" s="230">
        <f>('Energy Use'!AQ59-'E-electricity'!AQ3-'E-Coal'!AQ3)*'Energy Use 2020'!$AA65</f>
        <v>37827659453.27552</v>
      </c>
      <c r="AR3" s="133" t="str">
        <f>VLOOKUP($A3,'Sector Match'!$A$1:$B$43,2,0)</f>
        <v>coal mining 05</v>
      </c>
    </row>
    <row r="4" spans="1:44" x14ac:dyDescent="0.25">
      <c r="A4" s="74" t="s">
        <v>3</v>
      </c>
      <c r="B4" s="230">
        <f>('Energy Use'!B60-'E-electricity'!B4)*'Energy Use 2019'!$R66</f>
        <v>106432345717499.97</v>
      </c>
      <c r="C4" s="230">
        <f>('Energy Use'!C60-'E-electricity'!C4-'E-Coal'!C4)*'Energy Use 2020'!$AA66</f>
        <v>98223874319999.984</v>
      </c>
      <c r="D4" s="230">
        <f>('Energy Use'!D60-'E-electricity'!D4-'E-Coal'!D4)*'Energy Use 2020'!$AA66</f>
        <v>102985536319021.5</v>
      </c>
      <c r="E4" s="230">
        <f>('Energy Use'!E60-'E-electricity'!E4-'E-Coal'!E4)*'Energy Use 2020'!$AA66</f>
        <v>112904646181612.59</v>
      </c>
      <c r="F4" s="230">
        <f>('Energy Use'!F60-'E-electricity'!F4-'E-Coal'!F4)*'Energy Use 2020'!$AA66</f>
        <v>123881311995816.77</v>
      </c>
      <c r="G4" s="230">
        <f>('Energy Use'!G60-'E-electricity'!G4-'E-Coal'!G4)*'Energy Use 2020'!$AA66</f>
        <v>130707984072211.61</v>
      </c>
      <c r="H4" s="230">
        <f>('Energy Use'!H60-'E-electricity'!H4-'E-Coal'!H4)*'Energy Use 2020'!$AA66</f>
        <v>137496867809384.73</v>
      </c>
      <c r="I4" s="230">
        <f>('Energy Use'!I60-'E-electricity'!I4-'E-Coal'!I4)*'Energy Use 2020'!$AA66</f>
        <v>140770523281846.97</v>
      </c>
      <c r="J4" s="230">
        <f>('Energy Use'!J60-'E-electricity'!J4-'E-Coal'!J4)*'Energy Use 2020'!$AA66</f>
        <v>144038923505903.94</v>
      </c>
      <c r="K4" s="230">
        <f>('Energy Use'!K60-'E-electricity'!K4-'E-Coal'!K4)*'Energy Use 2020'!$AA66</f>
        <v>147302070977375.81</v>
      </c>
      <c r="L4" s="230">
        <f>('Energy Use'!L60-'E-electricity'!L4-'E-Coal'!L4)*'Energy Use 2020'!$AA66</f>
        <v>150559968192617.28</v>
      </c>
      <c r="M4" s="230">
        <f>('Energy Use'!M60-'E-electricity'!M4-'E-Coal'!M4)*'Energy Use 2020'!$AA66</f>
        <v>153812617648517.63</v>
      </c>
      <c r="N4" s="230">
        <f>('Energy Use'!N60-'E-electricity'!N4-'E-Coal'!N4)*'Energy Use 2020'!$AA66</f>
        <v>155924505859115.56</v>
      </c>
      <c r="O4" s="230">
        <f>('Energy Use'!O60-'E-electricity'!O4-'E-Coal'!O4)*'Energy Use 2020'!$AA66</f>
        <v>158034030464886.09</v>
      </c>
      <c r="P4" s="230">
        <f>('Energy Use'!P60-'E-electricity'!P4-'E-Coal'!P4)*'Energy Use 2020'!$AA66</f>
        <v>160141192228078.25</v>
      </c>
      <c r="Q4" s="230">
        <f>('Energy Use'!Q60-'E-electricity'!Q4-'E-Coal'!Q4)*'Energy Use 2020'!$AA66</f>
        <v>162245991911054.59</v>
      </c>
      <c r="R4" s="230">
        <f>('Energy Use'!R60-'E-electricity'!R4-'E-Coal'!R4)*'Energy Use 2020'!$AA66</f>
        <v>164348430276291.22</v>
      </c>
      <c r="S4" s="230">
        <f>('Energy Use'!S60-'E-electricity'!S4-'E-Coal'!S4)*'Energy Use 2020'!$AA66</f>
        <v>166492236283038.56</v>
      </c>
      <c r="T4" s="230">
        <f>('Energy Use'!T60-'E-electricity'!T4-'E-Coal'!T4)*'Energy Use 2020'!$AA66</f>
        <v>168634835366513.38</v>
      </c>
      <c r="U4" s="230">
        <f>('Energy Use'!U60-'E-electricity'!U4-'E-Coal'!U4)*'Energy Use 2020'!$AA66</f>
        <v>170776227699085.06</v>
      </c>
      <c r="V4" s="230">
        <f>('Energy Use'!V60-'E-electricity'!V4-'E-Coal'!V4)*'Energy Use 2020'!$AA66</f>
        <v>172916413453126.03</v>
      </c>
      <c r="W4" s="230">
        <f>('Energy Use'!W60-'E-electricity'!W4-'E-Coal'!W4)*'Energy Use 2020'!$AA66</f>
        <v>175055392801011.75</v>
      </c>
      <c r="X4" s="230">
        <f>('Energy Use'!X60-'E-electricity'!X4-'E-Coal'!X4)*'Energy Use 2020'!$AA66</f>
        <v>176098846581004.13</v>
      </c>
      <c r="Y4" s="230">
        <f>('Energy Use'!Y60-'E-electricity'!Y4-'E-Coal'!Y4)*'Energy Use 2020'!$AA66</f>
        <v>177141700295125.72</v>
      </c>
      <c r="Z4" s="230">
        <f>('Energy Use'!Z60-'E-electricity'!Z4-'E-Coal'!Z4)*'Energy Use 2020'!$AA66</f>
        <v>178183954029505.16</v>
      </c>
      <c r="AA4" s="230">
        <f>('Energy Use'!AA60-'E-electricity'!AA4-'E-Coal'!AA4)*'Energy Use 2020'!$AA66</f>
        <v>179225607870272.5</v>
      </c>
      <c r="AB4" s="230">
        <f>('Energy Use'!AB60-'E-electricity'!AB4-'E-Coal'!AB4)*'Energy Use 2020'!$AA66</f>
        <v>180266661903559.25</v>
      </c>
      <c r="AC4" s="230">
        <f>('Energy Use'!AC60-'E-electricity'!AC4-'E-Coal'!AC4)*'Energy Use 2020'!$AA66</f>
        <v>181307116215498.66</v>
      </c>
      <c r="AD4" s="230">
        <f>('Energy Use'!AD60-'E-electricity'!AD4-'E-Coal'!AD4)*'Energy Use 2020'!$AA66</f>
        <v>182346970892225.31</v>
      </c>
      <c r="AE4" s="230">
        <f>('Energy Use'!AE60-'E-electricity'!AE4-'E-Coal'!AE4)*'Energy Use 2020'!$AA66</f>
        <v>183386226019875.44</v>
      </c>
      <c r="AF4" s="230">
        <f>('Energy Use'!AF60-'E-electricity'!AF4-'E-Coal'!AF4)*'Energy Use 2020'!$AA66</f>
        <v>184424881684586.88</v>
      </c>
      <c r="AG4" s="230">
        <f>('Energy Use'!AG60-'E-electricity'!AG4-'E-Coal'!AG4)*'Energy Use 2020'!$AA66</f>
        <v>185462937972499</v>
      </c>
      <c r="AH4" s="230">
        <f>('Energy Use'!AH60-'E-electricity'!AH4-'E-Coal'!AH4)*'Energy Use 2020'!$AA66</f>
        <v>186499849978416.91</v>
      </c>
      <c r="AI4" s="230">
        <f>('Energy Use'!AI60-'E-electricity'!AI4-'E-Coal'!AI4)*'Energy Use 2020'!$AA66</f>
        <v>187536163082166.06</v>
      </c>
      <c r="AJ4" s="230">
        <f>('Energy Use'!AJ60-'E-electricity'!AJ4-'E-Coal'!AJ4)*'Energy Use 2020'!$AA66</f>
        <v>188571877369847.44</v>
      </c>
      <c r="AK4" s="230">
        <f>('Energy Use'!AK60-'E-electricity'!AK4-'E-Coal'!AK4)*'Energy Use 2020'!$AA66</f>
        <v>189606992927563.25</v>
      </c>
      <c r="AL4" s="230">
        <f>('Energy Use'!AL60-'E-electricity'!AL4-'E-Coal'!AL4)*'Energy Use 2020'!$AA66</f>
        <v>190641509841417.56</v>
      </c>
      <c r="AM4" s="230">
        <f>('Energy Use'!AM60-'E-electricity'!AM4-'E-Coal'!AM4)*'Energy Use 2020'!$AA66</f>
        <v>190587936600249.84</v>
      </c>
      <c r="AN4" s="230">
        <f>('Energy Use'!AN60-'E-electricity'!AN4-'E-Coal'!AN4)*'Energy Use 2020'!$AA66</f>
        <v>190534368751057.56</v>
      </c>
      <c r="AO4" s="230">
        <f>('Energy Use'!AO60-'E-electricity'!AO4-'E-Coal'!AO4)*'Energy Use 2020'!$AA66</f>
        <v>190480806293856.5</v>
      </c>
      <c r="AP4" s="230">
        <f>('Energy Use'!AP60-'E-electricity'!AP4-'E-Coal'!AP4)*'Energy Use 2020'!$AA66</f>
        <v>190427249228662.47</v>
      </c>
      <c r="AQ4" s="230">
        <f>('Energy Use'!AQ60-'E-electricity'!AQ4-'E-Coal'!AQ4)*'Energy Use 2020'!$AA66</f>
        <v>190310133716575.06</v>
      </c>
      <c r="AR4" s="133" t="str">
        <f>VLOOKUP($A4,'Sector Match'!$A$1:$B$43,2,0)</f>
        <v>oil and gas extraction 06</v>
      </c>
    </row>
    <row r="5" spans="1:44" x14ac:dyDescent="0.25">
      <c r="A5" s="74" t="s">
        <v>4</v>
      </c>
      <c r="B5" s="230">
        <f>('Energy Use'!B61-'E-electricity'!B5)*'Energy Use 2019'!$R67</f>
        <v>0</v>
      </c>
      <c r="C5" s="230">
        <f>('Energy Use'!C61-'E-electricity'!C5-'E-Coal'!C5)*'Energy Use 2020'!$AA67</f>
        <v>0</v>
      </c>
      <c r="D5" s="230">
        <f>('Energy Use'!D61-'E-electricity'!D5-'E-Coal'!D5)*'Energy Use 2020'!$AA67</f>
        <v>0</v>
      </c>
      <c r="E5" s="230">
        <f>('Energy Use'!E61-'E-electricity'!E5-'E-Coal'!E5)*'Energy Use 2020'!$AA67</f>
        <v>0</v>
      </c>
      <c r="F5" s="230">
        <f>('Energy Use'!F61-'E-electricity'!F5-'E-Coal'!F5)*'Energy Use 2020'!$AA67</f>
        <v>0</v>
      </c>
      <c r="G5" s="230">
        <f>('Energy Use'!G61-'E-electricity'!G5-'E-Coal'!G5)*'Energy Use 2020'!$AA67</f>
        <v>0</v>
      </c>
      <c r="H5" s="230">
        <f>('Energy Use'!H61-'E-electricity'!H5-'E-Coal'!H5)*'Energy Use 2020'!$AA67</f>
        <v>0</v>
      </c>
      <c r="I5" s="230">
        <f>('Energy Use'!I61-'E-electricity'!I5-'E-Coal'!I5)*'Energy Use 2020'!$AA67</f>
        <v>0</v>
      </c>
      <c r="J5" s="230">
        <f>('Energy Use'!J61-'E-electricity'!J5-'E-Coal'!J5)*'Energy Use 2020'!$AA67</f>
        <v>0</v>
      </c>
      <c r="K5" s="230">
        <f>('Energy Use'!K61-'E-electricity'!K5-'E-Coal'!K5)*'Energy Use 2020'!$AA67</f>
        <v>0</v>
      </c>
      <c r="L5" s="230">
        <f>('Energy Use'!L61-'E-electricity'!L5-'E-Coal'!L5)*'Energy Use 2020'!$AA67</f>
        <v>0</v>
      </c>
      <c r="M5" s="230">
        <f>('Energy Use'!M61-'E-electricity'!M5-'E-Coal'!M5)*'Energy Use 2020'!$AA67</f>
        <v>0</v>
      </c>
      <c r="N5" s="230">
        <f>('Energy Use'!N61-'E-electricity'!N5-'E-Coal'!N5)*'Energy Use 2020'!$AA67</f>
        <v>0</v>
      </c>
      <c r="O5" s="230">
        <f>('Energy Use'!O61-'E-electricity'!O5-'E-Coal'!O5)*'Energy Use 2020'!$AA67</f>
        <v>0</v>
      </c>
      <c r="P5" s="230">
        <f>('Energy Use'!P61-'E-electricity'!P5-'E-Coal'!P5)*'Energy Use 2020'!$AA67</f>
        <v>0</v>
      </c>
      <c r="Q5" s="230">
        <f>('Energy Use'!Q61-'E-electricity'!Q5-'E-Coal'!Q5)*'Energy Use 2020'!$AA67</f>
        <v>0</v>
      </c>
      <c r="R5" s="230">
        <f>('Energy Use'!R61-'E-electricity'!R5-'E-Coal'!R5)*'Energy Use 2020'!$AA67</f>
        <v>0</v>
      </c>
      <c r="S5" s="230">
        <f>('Energy Use'!S61-'E-electricity'!S5-'E-Coal'!S5)*'Energy Use 2020'!$AA67</f>
        <v>0</v>
      </c>
      <c r="T5" s="230">
        <f>('Energy Use'!T61-'E-electricity'!T5-'E-Coal'!T5)*'Energy Use 2020'!$AA67</f>
        <v>0</v>
      </c>
      <c r="U5" s="230">
        <f>('Energy Use'!U61-'E-electricity'!U5-'E-Coal'!U5)*'Energy Use 2020'!$AA67</f>
        <v>0</v>
      </c>
      <c r="V5" s="230">
        <f>('Energy Use'!V61-'E-electricity'!V5-'E-Coal'!V5)*'Energy Use 2020'!$AA67</f>
        <v>0</v>
      </c>
      <c r="W5" s="230">
        <f>('Energy Use'!W61-'E-electricity'!W5-'E-Coal'!W5)*'Energy Use 2020'!$AA67</f>
        <v>0</v>
      </c>
      <c r="X5" s="230">
        <f>('Energy Use'!X61-'E-electricity'!X5-'E-Coal'!X5)*'Energy Use 2020'!$AA67</f>
        <v>0</v>
      </c>
      <c r="Y5" s="230">
        <f>('Energy Use'!Y61-'E-electricity'!Y5-'E-Coal'!Y5)*'Energy Use 2020'!$AA67</f>
        <v>0</v>
      </c>
      <c r="Z5" s="230">
        <f>('Energy Use'!Z61-'E-electricity'!Z5-'E-Coal'!Z5)*'Energy Use 2020'!$AA67</f>
        <v>0</v>
      </c>
      <c r="AA5" s="230">
        <f>('Energy Use'!AA61-'E-electricity'!AA5-'E-Coal'!AA5)*'Energy Use 2020'!$AA67</f>
        <v>0</v>
      </c>
      <c r="AB5" s="230">
        <f>('Energy Use'!AB61-'E-electricity'!AB5-'E-Coal'!AB5)*'Energy Use 2020'!$AA67</f>
        <v>0</v>
      </c>
      <c r="AC5" s="230">
        <f>('Energy Use'!AC61-'E-electricity'!AC5-'E-Coal'!AC5)*'Energy Use 2020'!$AA67</f>
        <v>0</v>
      </c>
      <c r="AD5" s="230">
        <f>('Energy Use'!AD61-'E-electricity'!AD5-'E-Coal'!AD5)*'Energy Use 2020'!$AA67</f>
        <v>0</v>
      </c>
      <c r="AE5" s="230">
        <f>('Energy Use'!AE61-'E-electricity'!AE5-'E-Coal'!AE5)*'Energy Use 2020'!$AA67</f>
        <v>0</v>
      </c>
      <c r="AF5" s="230">
        <f>('Energy Use'!AF61-'E-electricity'!AF5-'E-Coal'!AF5)*'Energy Use 2020'!$AA67</f>
        <v>0</v>
      </c>
      <c r="AG5" s="230">
        <f>('Energy Use'!AG61-'E-electricity'!AG5-'E-Coal'!AG5)*'Energy Use 2020'!$AA67</f>
        <v>0</v>
      </c>
      <c r="AH5" s="230">
        <f>('Energy Use'!AH61-'E-electricity'!AH5-'E-Coal'!AH5)*'Energy Use 2020'!$AA67</f>
        <v>0</v>
      </c>
      <c r="AI5" s="230">
        <f>('Energy Use'!AI61-'E-electricity'!AI5-'E-Coal'!AI5)*'Energy Use 2020'!$AA67</f>
        <v>0</v>
      </c>
      <c r="AJ5" s="230">
        <f>('Energy Use'!AJ61-'E-electricity'!AJ5-'E-Coal'!AJ5)*'Energy Use 2020'!$AA67</f>
        <v>0</v>
      </c>
      <c r="AK5" s="230">
        <f>('Energy Use'!AK61-'E-electricity'!AK5-'E-Coal'!AK5)*'Energy Use 2020'!$AA67</f>
        <v>0</v>
      </c>
      <c r="AL5" s="230">
        <f>('Energy Use'!AL61-'E-electricity'!AL5-'E-Coal'!AL5)*'Energy Use 2020'!$AA67</f>
        <v>0</v>
      </c>
      <c r="AM5" s="230">
        <f>('Energy Use'!AM61-'E-electricity'!AM5-'E-Coal'!AM5)*'Energy Use 2020'!$AA67</f>
        <v>0</v>
      </c>
      <c r="AN5" s="230">
        <f>('Energy Use'!AN61-'E-electricity'!AN5-'E-Coal'!AN5)*'Energy Use 2020'!$AA67</f>
        <v>0</v>
      </c>
      <c r="AO5" s="230">
        <f>('Energy Use'!AO61-'E-electricity'!AO5-'E-Coal'!AO5)*'Energy Use 2020'!$AA67</f>
        <v>0</v>
      </c>
      <c r="AP5" s="230">
        <f>('Energy Use'!AP61-'E-electricity'!AP5-'E-Coal'!AP5)*'Energy Use 2020'!$AA67</f>
        <v>0</v>
      </c>
      <c r="AQ5" s="230">
        <f>('Energy Use'!AQ61-'E-electricity'!AQ5-'E-Coal'!AQ5)*'Energy Use 2020'!$AA67</f>
        <v>0</v>
      </c>
      <c r="AR5" s="133" t="str">
        <f>VLOOKUP($A5,'Sector Match'!$A$1:$B$43,2,0)</f>
        <v>other mining and quarrying 07T08</v>
      </c>
    </row>
    <row r="6" spans="1:44" x14ac:dyDescent="0.25">
      <c r="A6" s="74" t="s">
        <v>5</v>
      </c>
      <c r="B6" s="230">
        <f>('Energy Use'!B62-'E-electricity'!B6)*'Energy Use 2019'!$R68</f>
        <v>0</v>
      </c>
      <c r="C6" s="230">
        <f>('Energy Use'!C62-'E-electricity'!C6-'E-Coal'!C6)*'Energy Use 2020'!$AA68</f>
        <v>0</v>
      </c>
      <c r="D6" s="230">
        <f>('Energy Use'!D62-'E-electricity'!D6-'E-Coal'!D6)*'Energy Use 2020'!$AA68</f>
        <v>0</v>
      </c>
      <c r="E6" s="230">
        <f>('Energy Use'!E62-'E-electricity'!E6-'E-Coal'!E6)*'Energy Use 2020'!$AA68</f>
        <v>0</v>
      </c>
      <c r="F6" s="230">
        <f>('Energy Use'!F62-'E-electricity'!F6-'E-Coal'!F6)*'Energy Use 2020'!$AA68</f>
        <v>0</v>
      </c>
      <c r="G6" s="230">
        <f>('Energy Use'!G62-'E-electricity'!G6-'E-Coal'!G6)*'Energy Use 2020'!$AA68</f>
        <v>0</v>
      </c>
      <c r="H6" s="230">
        <f>('Energy Use'!H62-'E-electricity'!H6-'E-Coal'!H6)*'Energy Use 2020'!$AA68</f>
        <v>0</v>
      </c>
      <c r="I6" s="230">
        <f>('Energy Use'!I62-'E-electricity'!I6-'E-Coal'!I6)*'Energy Use 2020'!$AA68</f>
        <v>0</v>
      </c>
      <c r="J6" s="230">
        <f>('Energy Use'!J62-'E-electricity'!J6-'E-Coal'!J6)*'Energy Use 2020'!$AA68</f>
        <v>0</v>
      </c>
      <c r="K6" s="230">
        <f>('Energy Use'!K62-'E-electricity'!K6-'E-Coal'!K6)*'Energy Use 2020'!$AA68</f>
        <v>0</v>
      </c>
      <c r="L6" s="230">
        <f>('Energy Use'!L62-'E-electricity'!L6-'E-Coal'!L6)*'Energy Use 2020'!$AA68</f>
        <v>0</v>
      </c>
      <c r="M6" s="230">
        <f>('Energy Use'!M62-'E-electricity'!M6-'E-Coal'!M6)*'Energy Use 2020'!$AA68</f>
        <v>0</v>
      </c>
      <c r="N6" s="230">
        <f>('Energy Use'!N62-'E-electricity'!N6-'E-Coal'!N6)*'Energy Use 2020'!$AA68</f>
        <v>0</v>
      </c>
      <c r="O6" s="230">
        <f>('Energy Use'!O62-'E-electricity'!O6-'E-Coal'!O6)*'Energy Use 2020'!$AA68</f>
        <v>0</v>
      </c>
      <c r="P6" s="230">
        <f>('Energy Use'!P62-'E-electricity'!P6-'E-Coal'!P6)*'Energy Use 2020'!$AA68</f>
        <v>0</v>
      </c>
      <c r="Q6" s="230">
        <f>('Energy Use'!Q62-'E-electricity'!Q6-'E-Coal'!Q6)*'Energy Use 2020'!$AA68</f>
        <v>0</v>
      </c>
      <c r="R6" s="230">
        <f>('Energy Use'!R62-'E-electricity'!R6-'E-Coal'!R6)*'Energy Use 2020'!$AA68</f>
        <v>0</v>
      </c>
      <c r="S6" s="230">
        <f>('Energy Use'!S62-'E-electricity'!S6-'E-Coal'!S6)*'Energy Use 2020'!$AA68</f>
        <v>0</v>
      </c>
      <c r="T6" s="230">
        <f>('Energy Use'!T62-'E-electricity'!T6-'E-Coal'!T6)*'Energy Use 2020'!$AA68</f>
        <v>0</v>
      </c>
      <c r="U6" s="230">
        <f>('Energy Use'!U62-'E-electricity'!U6-'E-Coal'!U6)*'Energy Use 2020'!$AA68</f>
        <v>0</v>
      </c>
      <c r="V6" s="230">
        <f>('Energy Use'!V62-'E-electricity'!V6-'E-Coal'!V6)*'Energy Use 2020'!$AA68</f>
        <v>0</v>
      </c>
      <c r="W6" s="230">
        <f>('Energy Use'!W62-'E-electricity'!W6-'E-Coal'!W6)*'Energy Use 2020'!$AA68</f>
        <v>0</v>
      </c>
      <c r="X6" s="230">
        <f>('Energy Use'!X62-'E-electricity'!X6-'E-Coal'!X6)*'Energy Use 2020'!$AA68</f>
        <v>0</v>
      </c>
      <c r="Y6" s="230">
        <f>('Energy Use'!Y62-'E-electricity'!Y6-'E-Coal'!Y6)*'Energy Use 2020'!$AA68</f>
        <v>0</v>
      </c>
      <c r="Z6" s="230">
        <f>('Energy Use'!Z62-'E-electricity'!Z6-'E-Coal'!Z6)*'Energy Use 2020'!$AA68</f>
        <v>0</v>
      </c>
      <c r="AA6" s="230">
        <f>('Energy Use'!AA62-'E-electricity'!AA6-'E-Coal'!AA6)*'Energy Use 2020'!$AA68</f>
        <v>0</v>
      </c>
      <c r="AB6" s="230">
        <f>('Energy Use'!AB62-'E-electricity'!AB6-'E-Coal'!AB6)*'Energy Use 2020'!$AA68</f>
        <v>0</v>
      </c>
      <c r="AC6" s="230">
        <f>('Energy Use'!AC62-'E-electricity'!AC6-'E-Coal'!AC6)*'Energy Use 2020'!$AA68</f>
        <v>0</v>
      </c>
      <c r="AD6" s="230">
        <f>('Energy Use'!AD62-'E-electricity'!AD6-'E-Coal'!AD6)*'Energy Use 2020'!$AA68</f>
        <v>0</v>
      </c>
      <c r="AE6" s="230">
        <f>('Energy Use'!AE62-'E-electricity'!AE6-'E-Coal'!AE6)*'Energy Use 2020'!$AA68</f>
        <v>0</v>
      </c>
      <c r="AF6" s="230">
        <f>('Energy Use'!AF62-'E-electricity'!AF6-'E-Coal'!AF6)*'Energy Use 2020'!$AA68</f>
        <v>0</v>
      </c>
      <c r="AG6" s="230">
        <f>('Energy Use'!AG62-'E-electricity'!AG6-'E-Coal'!AG6)*'Energy Use 2020'!$AA68</f>
        <v>0</v>
      </c>
      <c r="AH6" s="230">
        <f>('Energy Use'!AH62-'E-electricity'!AH6-'E-Coal'!AH6)*'Energy Use 2020'!$AA68</f>
        <v>0</v>
      </c>
      <c r="AI6" s="230">
        <f>('Energy Use'!AI62-'E-electricity'!AI6-'E-Coal'!AI6)*'Energy Use 2020'!$AA68</f>
        <v>0</v>
      </c>
      <c r="AJ6" s="230">
        <f>('Energy Use'!AJ62-'E-electricity'!AJ6-'E-Coal'!AJ6)*'Energy Use 2020'!$AA68</f>
        <v>0</v>
      </c>
      <c r="AK6" s="230">
        <f>('Energy Use'!AK62-'E-electricity'!AK6-'E-Coal'!AK6)*'Energy Use 2020'!$AA68</f>
        <v>0</v>
      </c>
      <c r="AL6" s="230">
        <f>('Energy Use'!AL62-'E-electricity'!AL6-'E-Coal'!AL6)*'Energy Use 2020'!$AA68</f>
        <v>0</v>
      </c>
      <c r="AM6" s="230">
        <f>('Energy Use'!AM62-'E-electricity'!AM6-'E-Coal'!AM6)*'Energy Use 2020'!$AA68</f>
        <v>0</v>
      </c>
      <c r="AN6" s="230">
        <f>('Energy Use'!AN62-'E-electricity'!AN6-'E-Coal'!AN6)*'Energy Use 2020'!$AA68</f>
        <v>0</v>
      </c>
      <c r="AO6" s="230">
        <f>('Energy Use'!AO62-'E-electricity'!AO6-'E-Coal'!AO6)*'Energy Use 2020'!$AA68</f>
        <v>0</v>
      </c>
      <c r="AP6" s="230">
        <f>('Energy Use'!AP62-'E-electricity'!AP6-'E-Coal'!AP6)*'Energy Use 2020'!$AA68</f>
        <v>0</v>
      </c>
      <c r="AQ6" s="230">
        <f>('Energy Use'!AQ62-'E-electricity'!AQ6-'E-Coal'!AQ6)*'Energy Use 2020'!$AA68</f>
        <v>0</v>
      </c>
      <c r="AR6" s="133" t="str">
        <f>VLOOKUP($A6,'Sector Match'!$A$1:$B$43,2,0)</f>
        <v>other mining and quarrying 07T08</v>
      </c>
    </row>
    <row r="7" spans="1:44" x14ac:dyDescent="0.25">
      <c r="A7" s="74" t="s">
        <v>6</v>
      </c>
      <c r="B7" s="230">
        <f>('Energy Use'!B63-'E-electricity'!B7)*'Energy Use 2019'!$R69</f>
        <v>0</v>
      </c>
      <c r="C7" s="230">
        <f>('Energy Use'!C63-'E-electricity'!C7-'E-Coal'!C7)*'Energy Use 2020'!$AA69</f>
        <v>0</v>
      </c>
      <c r="D7" s="230">
        <f>('Energy Use'!D63-'E-electricity'!D7-'E-Coal'!D7)*'Energy Use 2020'!$AA69</f>
        <v>0</v>
      </c>
      <c r="E7" s="230">
        <f>('Energy Use'!E63-'E-electricity'!E7-'E-Coal'!E7)*'Energy Use 2020'!$AA69</f>
        <v>0</v>
      </c>
      <c r="F7" s="230">
        <f>('Energy Use'!F63-'E-electricity'!F7-'E-Coal'!F7)*'Energy Use 2020'!$AA69</f>
        <v>0</v>
      </c>
      <c r="G7" s="230">
        <f>('Energy Use'!G63-'E-electricity'!G7-'E-Coal'!G7)*'Energy Use 2020'!$AA69</f>
        <v>0</v>
      </c>
      <c r="H7" s="230">
        <f>('Energy Use'!H63-'E-electricity'!H7-'E-Coal'!H7)*'Energy Use 2020'!$AA69</f>
        <v>0</v>
      </c>
      <c r="I7" s="230">
        <f>('Energy Use'!I63-'E-electricity'!I7-'E-Coal'!I7)*'Energy Use 2020'!$AA69</f>
        <v>0</v>
      </c>
      <c r="J7" s="230">
        <f>('Energy Use'!J63-'E-electricity'!J7-'E-Coal'!J7)*'Energy Use 2020'!$AA69</f>
        <v>0</v>
      </c>
      <c r="K7" s="230">
        <f>('Energy Use'!K63-'E-electricity'!K7-'E-Coal'!K7)*'Energy Use 2020'!$AA69</f>
        <v>0</v>
      </c>
      <c r="L7" s="230">
        <f>('Energy Use'!L63-'E-electricity'!L7-'E-Coal'!L7)*'Energy Use 2020'!$AA69</f>
        <v>0</v>
      </c>
      <c r="M7" s="230">
        <f>('Energy Use'!M63-'E-electricity'!M7-'E-Coal'!M7)*'Energy Use 2020'!$AA69</f>
        <v>0</v>
      </c>
      <c r="N7" s="230">
        <f>('Energy Use'!N63-'E-electricity'!N7-'E-Coal'!N7)*'Energy Use 2020'!$AA69</f>
        <v>0</v>
      </c>
      <c r="O7" s="230">
        <f>('Energy Use'!O63-'E-electricity'!O7-'E-Coal'!O7)*'Energy Use 2020'!$AA69</f>
        <v>0</v>
      </c>
      <c r="P7" s="230">
        <f>('Energy Use'!P63-'E-electricity'!P7-'E-Coal'!P7)*'Energy Use 2020'!$AA69</f>
        <v>0</v>
      </c>
      <c r="Q7" s="230">
        <f>('Energy Use'!Q63-'E-electricity'!Q7-'E-Coal'!Q7)*'Energy Use 2020'!$AA69</f>
        <v>0</v>
      </c>
      <c r="R7" s="230">
        <f>('Energy Use'!R63-'E-electricity'!R7-'E-Coal'!R7)*'Energy Use 2020'!$AA69</f>
        <v>0</v>
      </c>
      <c r="S7" s="230">
        <f>('Energy Use'!S63-'E-electricity'!S7-'E-Coal'!S7)*'Energy Use 2020'!$AA69</f>
        <v>0</v>
      </c>
      <c r="T7" s="230">
        <f>('Energy Use'!T63-'E-electricity'!T7-'E-Coal'!T7)*'Energy Use 2020'!$AA69</f>
        <v>0</v>
      </c>
      <c r="U7" s="230">
        <f>('Energy Use'!U63-'E-electricity'!U7-'E-Coal'!U7)*'Energy Use 2020'!$AA69</f>
        <v>0</v>
      </c>
      <c r="V7" s="230">
        <f>('Energy Use'!V63-'E-electricity'!V7-'E-Coal'!V7)*'Energy Use 2020'!$AA69</f>
        <v>0</v>
      </c>
      <c r="W7" s="230">
        <f>('Energy Use'!W63-'E-electricity'!W7-'E-Coal'!W7)*'Energy Use 2020'!$AA69</f>
        <v>0</v>
      </c>
      <c r="X7" s="230">
        <f>('Energy Use'!X63-'E-electricity'!X7-'E-Coal'!X7)*'Energy Use 2020'!$AA69</f>
        <v>0</v>
      </c>
      <c r="Y7" s="230">
        <f>('Energy Use'!Y63-'E-electricity'!Y7-'E-Coal'!Y7)*'Energy Use 2020'!$AA69</f>
        <v>0</v>
      </c>
      <c r="Z7" s="230">
        <f>('Energy Use'!Z63-'E-electricity'!Z7-'E-Coal'!Z7)*'Energy Use 2020'!$AA69</f>
        <v>0</v>
      </c>
      <c r="AA7" s="230">
        <f>('Energy Use'!AA63-'E-electricity'!AA7-'E-Coal'!AA7)*'Energy Use 2020'!$AA69</f>
        <v>0</v>
      </c>
      <c r="AB7" s="230">
        <f>('Energy Use'!AB63-'E-electricity'!AB7-'E-Coal'!AB7)*'Energy Use 2020'!$AA69</f>
        <v>0</v>
      </c>
      <c r="AC7" s="230">
        <f>('Energy Use'!AC63-'E-electricity'!AC7-'E-Coal'!AC7)*'Energy Use 2020'!$AA69</f>
        <v>0</v>
      </c>
      <c r="AD7" s="230">
        <f>('Energy Use'!AD63-'E-electricity'!AD7-'E-Coal'!AD7)*'Energy Use 2020'!$AA69</f>
        <v>0</v>
      </c>
      <c r="AE7" s="230">
        <f>('Energy Use'!AE63-'E-electricity'!AE7-'E-Coal'!AE7)*'Energy Use 2020'!$AA69</f>
        <v>0</v>
      </c>
      <c r="AF7" s="230">
        <f>('Energy Use'!AF63-'E-electricity'!AF7-'E-Coal'!AF7)*'Energy Use 2020'!$AA69</f>
        <v>0</v>
      </c>
      <c r="AG7" s="230">
        <f>('Energy Use'!AG63-'E-electricity'!AG7-'E-Coal'!AG7)*'Energy Use 2020'!$AA69</f>
        <v>0</v>
      </c>
      <c r="AH7" s="230">
        <f>('Energy Use'!AH63-'E-electricity'!AH7-'E-Coal'!AH7)*'Energy Use 2020'!$AA69</f>
        <v>0</v>
      </c>
      <c r="AI7" s="230">
        <f>('Energy Use'!AI63-'E-electricity'!AI7-'E-Coal'!AI7)*'Energy Use 2020'!$AA69</f>
        <v>0</v>
      </c>
      <c r="AJ7" s="230">
        <f>('Energy Use'!AJ63-'E-electricity'!AJ7-'E-Coal'!AJ7)*'Energy Use 2020'!$AA69</f>
        <v>0</v>
      </c>
      <c r="AK7" s="230">
        <f>('Energy Use'!AK63-'E-electricity'!AK7-'E-Coal'!AK7)*'Energy Use 2020'!$AA69</f>
        <v>0</v>
      </c>
      <c r="AL7" s="230">
        <f>('Energy Use'!AL63-'E-electricity'!AL7-'E-Coal'!AL7)*'Energy Use 2020'!$AA69</f>
        <v>0</v>
      </c>
      <c r="AM7" s="230">
        <f>('Energy Use'!AM63-'E-electricity'!AM7-'E-Coal'!AM7)*'Energy Use 2020'!$AA69</f>
        <v>0</v>
      </c>
      <c r="AN7" s="230">
        <f>('Energy Use'!AN63-'E-electricity'!AN7-'E-Coal'!AN7)*'Energy Use 2020'!$AA69</f>
        <v>0</v>
      </c>
      <c r="AO7" s="230">
        <f>('Energy Use'!AO63-'E-electricity'!AO7-'E-Coal'!AO7)*'Energy Use 2020'!$AA69</f>
        <v>0</v>
      </c>
      <c r="AP7" s="230">
        <f>('Energy Use'!AP63-'E-electricity'!AP7-'E-Coal'!AP7)*'Energy Use 2020'!$AA69</f>
        <v>0</v>
      </c>
      <c r="AQ7" s="230">
        <f>('Energy Use'!AQ63-'E-electricity'!AQ7-'E-Coal'!AQ7)*'Energy Use 2020'!$AA69</f>
        <v>0</v>
      </c>
      <c r="AR7" s="133" t="str">
        <f>VLOOKUP($A7,'Sector Match'!$A$1:$B$43,2,0)</f>
        <v>other mining and quarrying 07T08</v>
      </c>
    </row>
    <row r="8" spans="1:44" x14ac:dyDescent="0.25">
      <c r="A8" s="74" t="s">
        <v>7</v>
      </c>
      <c r="B8" s="230">
        <f>('Energy Use'!B64-'E-electricity'!B8)*'Energy Use 2019'!$R70</f>
        <v>38889543000</v>
      </c>
      <c r="C8" s="230">
        <f>('Energy Use'!C64-'E-electricity'!C8-'E-Coal'!C8)*'Energy Use 2020'!$AA70</f>
        <v>36111718500</v>
      </c>
      <c r="D8" s="230">
        <f>('Energy Use'!D64-'E-electricity'!D8-'E-Coal'!D8)*'Energy Use 2020'!$AA70</f>
        <v>39718637189.473938</v>
      </c>
      <c r="E8" s="230">
        <f>('Energy Use'!E64-'E-electricity'!E8-'E-Coal'!E8)*'Energy Use 2020'!$AA70</f>
        <v>44174864164.44059</v>
      </c>
      <c r="F8" s="230">
        <f>('Energy Use'!F64-'E-electricity'!F8-'E-Coal'!F8)*'Energy Use 2020'!$AA70</f>
        <v>46929496909.608978</v>
      </c>
      <c r="G8" s="230">
        <f>('Energy Use'!G64-'E-electricity'!G8-'E-Coal'!G8)*'Energy Use 2020'!$AA70</f>
        <v>51028648715.322258</v>
      </c>
      <c r="H8" s="230">
        <f>('Energy Use'!H64-'E-electricity'!H8-'E-Coal'!H8)*'Energy Use 2020'!$AA70</f>
        <v>56490893609.624931</v>
      </c>
      <c r="I8" s="230">
        <f>('Energy Use'!I64-'E-electricity'!I8-'E-Coal'!I8)*'Energy Use 2020'!$AA70</f>
        <v>62124663865.409988</v>
      </c>
      <c r="J8" s="230">
        <f>('Energy Use'!J64-'E-electricity'!J8-'E-Coal'!J8)*'Energy Use 2020'!$AA70</f>
        <v>67534566465.659897</v>
      </c>
      <c r="K8" s="230">
        <f>('Energy Use'!K64-'E-electricity'!K8-'E-Coal'!K8)*'Energy Use 2020'!$AA70</f>
        <v>72749005663.217178</v>
      </c>
      <c r="L8" s="230">
        <f>('Energy Use'!L64-'E-electricity'!L8-'E-Coal'!L8)*'Energy Use 2020'!$AA70</f>
        <v>77844747139.850555</v>
      </c>
      <c r="M8" s="230">
        <f>('Energy Use'!M64-'E-electricity'!M8-'E-Coal'!M8)*'Energy Use 2020'!$AA70</f>
        <v>82945970294.351013</v>
      </c>
      <c r="N8" s="230">
        <f>('Energy Use'!N64-'E-electricity'!N8-'E-Coal'!N8)*'Energy Use 2020'!$AA70</f>
        <v>88192428363.516327</v>
      </c>
      <c r="O8" s="230">
        <f>('Energy Use'!O64-'E-electricity'!O8-'E-Coal'!O8)*'Energy Use 2020'!$AA70</f>
        <v>93579358320.595627</v>
      </c>
      <c r="P8" s="230">
        <f>('Energy Use'!P64-'E-electricity'!P8-'E-Coal'!P8)*'Energy Use 2020'!$AA70</f>
        <v>99066804647.70668</v>
      </c>
      <c r="Q8" s="230">
        <f>('Energy Use'!Q64-'E-electricity'!Q8-'E-Coal'!Q8)*'Energy Use 2020'!$AA70</f>
        <v>104607339288.59431</v>
      </c>
      <c r="R8" s="230">
        <f>('Energy Use'!R64-'E-electricity'!R8-'E-Coal'!R8)*'Energy Use 2020'!$AA70</f>
        <v>110145977741.92133</v>
      </c>
      <c r="S8" s="230">
        <f>('Energy Use'!S64-'E-electricity'!S8-'E-Coal'!S8)*'Energy Use 2020'!$AA70</f>
        <v>115640510406.43607</v>
      </c>
      <c r="T8" s="230">
        <f>('Energy Use'!T64-'E-electricity'!T8-'E-Coal'!T8)*'Energy Use 2020'!$AA70</f>
        <v>121045275578.8434</v>
      </c>
      <c r="U8" s="230">
        <f>('Energy Use'!U64-'E-electricity'!U8-'E-Coal'!U8)*'Energy Use 2020'!$AA70</f>
        <v>126333806026.03653</v>
      </c>
      <c r="V8" s="230">
        <f>('Energy Use'!V64-'E-electricity'!V8-'E-Coal'!V8)*'Energy Use 2020'!$AA70</f>
        <v>131480884448.91096</v>
      </c>
      <c r="W8" s="230">
        <f>('Energy Use'!W64-'E-electricity'!W8-'E-Coal'!W8)*'Energy Use 2020'!$AA70</f>
        <v>136462825823.11604</v>
      </c>
      <c r="X8" s="230">
        <f>('Energy Use'!X64-'E-electricity'!X8-'E-Coal'!X8)*'Energy Use 2020'!$AA70</f>
        <v>141257728180.41147</v>
      </c>
      <c r="Y8" s="230">
        <f>('Energy Use'!Y64-'E-electricity'!Y8-'E-Coal'!Y8)*'Energy Use 2020'!$AA70</f>
        <v>145845688448.50876</v>
      </c>
      <c r="Z8" s="230">
        <f>('Energy Use'!Z64-'E-electricity'!Z8-'E-Coal'!Z8)*'Energy Use 2020'!$AA70</f>
        <v>150208980943.98056</v>
      </c>
      <c r="AA8" s="230">
        <f>('Energy Use'!AA64-'E-electricity'!AA8-'E-Coal'!AA8)*'Energy Use 2020'!$AA70</f>
        <v>154332197091.34695</v>
      </c>
      <c r="AB8" s="230">
        <f>('Energy Use'!AB64-'E-electricity'!AB8-'E-Coal'!AB8)*'Energy Use 2020'!$AA70</f>
        <v>158202345891.99036</v>
      </c>
      <c r="AC8" s="230">
        <f>('Energy Use'!AC64-'E-electricity'!AC8-'E-Coal'!AC8)*'Energy Use 2020'!$AA70</f>
        <v>161808915562.9613</v>
      </c>
      <c r="AD8" s="230">
        <f>('Energy Use'!AD64-'E-electricity'!AD8-'E-Coal'!AD8)*'Energy Use 2020'!$AA70</f>
        <v>165143897585.8439</v>
      </c>
      <c r="AE8" s="230">
        <f>('Energy Use'!AE64-'E-electricity'!AE8-'E-Coal'!AE8)*'Energy Use 2020'!$AA70</f>
        <v>168201775132.16006</v>
      </c>
      <c r="AF8" s="230">
        <f>('Energy Use'!AF64-'E-electricity'!AF8-'E-Coal'!AF8)*'Energy Use 2020'!$AA70</f>
        <v>170979478451.51218</v>
      </c>
      <c r="AG8" s="230">
        <f>('Energy Use'!AG64-'E-electricity'!AG8-'E-Coal'!AG8)*'Energy Use 2020'!$AA70</f>
        <v>173476310313.76541</v>
      </c>
      <c r="AH8" s="230">
        <f>('Energy Use'!AH64-'E-electricity'!AH8-'E-Coal'!AH8)*'Energy Use 2020'!$AA70</f>
        <v>175693844983.56693</v>
      </c>
      <c r="AI8" s="230">
        <f>('Energy Use'!AI64-'E-electricity'!AI8-'E-Coal'!AI8)*'Energy Use 2020'!$AA70</f>
        <v>177635804475.04297</v>
      </c>
      <c r="AJ8" s="230">
        <f>('Energy Use'!AJ64-'E-electricity'!AJ8-'E-Coal'!AJ8)*'Energy Use 2020'!$AA70</f>
        <v>179307915990.93597</v>
      </c>
      <c r="AK8" s="230">
        <f>('Energy Use'!AK64-'E-electricity'!AK8-'E-Coal'!AK8)*'Energy Use 2020'!$AA70</f>
        <v>180717754501.17627</v>
      </c>
      <c r="AL8" s="230">
        <f>('Energy Use'!AL64-'E-electricity'!AL8-'E-Coal'!AL8)*'Energy Use 2020'!$AA70</f>
        <v>181874574370.81967</v>
      </c>
      <c r="AM8" s="230">
        <f>('Energy Use'!AM64-'E-electricity'!AM8-'E-Coal'!AM8)*'Energy Use 2020'!$AA70</f>
        <v>182789133818.15964</v>
      </c>
      <c r="AN8" s="230">
        <f>('Energy Use'!AN64-'E-electricity'!AN8-'E-Coal'!AN8)*'Energy Use 2020'!$AA70</f>
        <v>183473515783.54483</v>
      </c>
      <c r="AO8" s="230">
        <f>('Energy Use'!AO64-'E-electricity'!AO8-'E-Coal'!AO8)*'Energy Use 2020'!$AA70</f>
        <v>183940948531.61642</v>
      </c>
      <c r="AP8" s="230">
        <f>('Energy Use'!AP64-'E-electricity'!AP8-'E-Coal'!AP8)*'Energy Use 2020'!$AA70</f>
        <v>184205629007.8819</v>
      </c>
      <c r="AQ8" s="230">
        <f>('Energy Use'!AQ64-'E-electricity'!AQ8-'E-Coal'!AQ8)*'Energy Use 2020'!$AA70</f>
        <v>184221021570.79553</v>
      </c>
      <c r="AR8" s="133" t="str">
        <f>VLOOKUP($A8,'Sector Match'!$A$1:$B$43,2,0)</f>
        <v>Mining Support Service Activities 09</v>
      </c>
    </row>
    <row r="9" spans="1:44" x14ac:dyDescent="0.25">
      <c r="A9" s="74" t="s">
        <v>8</v>
      </c>
      <c r="B9" s="230">
        <f>('Energy Use'!B65-'E-electricity'!B9)*'Energy Use 2019'!$R71</f>
        <v>0</v>
      </c>
      <c r="C9" s="230">
        <f>('Energy Use'!C65-'E-electricity'!C9-'E-Coal'!C9)*'Energy Use 2020'!$AA71</f>
        <v>0</v>
      </c>
      <c r="D9" s="230">
        <f>('Energy Use'!D65-'E-electricity'!D9-'E-Coal'!D9)*'Energy Use 2020'!$AA71</f>
        <v>0</v>
      </c>
      <c r="E9" s="230">
        <f>('Energy Use'!E65-'E-electricity'!E9-'E-Coal'!E9)*'Energy Use 2020'!$AA71</f>
        <v>0</v>
      </c>
      <c r="F9" s="230">
        <f>('Energy Use'!F65-'E-electricity'!F9-'E-Coal'!F9)*'Energy Use 2020'!$AA71</f>
        <v>0</v>
      </c>
      <c r="G9" s="230">
        <f>('Energy Use'!G65-'E-electricity'!G9-'E-Coal'!G9)*'Energy Use 2020'!$AA71</f>
        <v>0</v>
      </c>
      <c r="H9" s="230">
        <f>('Energy Use'!H65-'E-electricity'!H9-'E-Coal'!H9)*'Energy Use 2020'!$AA71</f>
        <v>0</v>
      </c>
      <c r="I9" s="230">
        <f>('Energy Use'!I65-'E-electricity'!I9-'E-Coal'!I9)*'Energy Use 2020'!$AA71</f>
        <v>0</v>
      </c>
      <c r="J9" s="230">
        <f>('Energy Use'!J65-'E-electricity'!J9-'E-Coal'!J9)*'Energy Use 2020'!$AA71</f>
        <v>0</v>
      </c>
      <c r="K9" s="230">
        <f>('Energy Use'!K65-'E-electricity'!K9-'E-Coal'!K9)*'Energy Use 2020'!$AA71</f>
        <v>0</v>
      </c>
      <c r="L9" s="230">
        <f>('Energy Use'!L65-'E-electricity'!L9-'E-Coal'!L9)*'Energy Use 2020'!$AA71</f>
        <v>0</v>
      </c>
      <c r="M9" s="230">
        <f>('Energy Use'!M65-'E-electricity'!M9-'E-Coal'!M9)*'Energy Use 2020'!$AA71</f>
        <v>0</v>
      </c>
      <c r="N9" s="230">
        <f>('Energy Use'!N65-'E-electricity'!N9-'E-Coal'!N9)*'Energy Use 2020'!$AA71</f>
        <v>0</v>
      </c>
      <c r="O9" s="230">
        <f>('Energy Use'!O65-'E-electricity'!O9-'E-Coal'!O9)*'Energy Use 2020'!$AA71</f>
        <v>0</v>
      </c>
      <c r="P9" s="230">
        <f>('Energy Use'!P65-'E-electricity'!P9-'E-Coal'!P9)*'Energy Use 2020'!$AA71</f>
        <v>0</v>
      </c>
      <c r="Q9" s="230">
        <f>('Energy Use'!Q65-'E-electricity'!Q9-'E-Coal'!Q9)*'Energy Use 2020'!$AA71</f>
        <v>0</v>
      </c>
      <c r="R9" s="230">
        <f>('Energy Use'!R65-'E-electricity'!R9-'E-Coal'!R9)*'Energy Use 2020'!$AA71</f>
        <v>0</v>
      </c>
      <c r="S9" s="230">
        <f>('Energy Use'!S65-'E-electricity'!S9-'E-Coal'!S9)*'Energy Use 2020'!$AA71</f>
        <v>0</v>
      </c>
      <c r="T9" s="230">
        <f>('Energy Use'!T65-'E-electricity'!T9-'E-Coal'!T9)*'Energy Use 2020'!$AA71</f>
        <v>0</v>
      </c>
      <c r="U9" s="230">
        <f>('Energy Use'!U65-'E-electricity'!U9-'E-Coal'!U9)*'Energy Use 2020'!$AA71</f>
        <v>0</v>
      </c>
      <c r="V9" s="230">
        <f>('Energy Use'!V65-'E-electricity'!V9-'E-Coal'!V9)*'Energy Use 2020'!$AA71</f>
        <v>0</v>
      </c>
      <c r="W9" s="230">
        <f>('Energy Use'!W65-'E-electricity'!W9-'E-Coal'!W9)*'Energy Use 2020'!$AA71</f>
        <v>0</v>
      </c>
      <c r="X9" s="230">
        <f>('Energy Use'!X65-'E-electricity'!X9-'E-Coal'!X9)*'Energy Use 2020'!$AA71</f>
        <v>0</v>
      </c>
      <c r="Y9" s="230">
        <f>('Energy Use'!Y65-'E-electricity'!Y9-'E-Coal'!Y9)*'Energy Use 2020'!$AA71</f>
        <v>0</v>
      </c>
      <c r="Z9" s="230">
        <f>('Energy Use'!Z65-'E-electricity'!Z9-'E-Coal'!Z9)*'Energy Use 2020'!$AA71</f>
        <v>0</v>
      </c>
      <c r="AA9" s="230">
        <f>('Energy Use'!AA65-'E-electricity'!AA9-'E-Coal'!AA9)*'Energy Use 2020'!$AA71</f>
        <v>0</v>
      </c>
      <c r="AB9" s="230">
        <f>('Energy Use'!AB65-'E-electricity'!AB9-'E-Coal'!AB9)*'Energy Use 2020'!$AA71</f>
        <v>0</v>
      </c>
      <c r="AC9" s="230">
        <f>('Energy Use'!AC65-'E-electricity'!AC9-'E-Coal'!AC9)*'Energy Use 2020'!$AA71</f>
        <v>0</v>
      </c>
      <c r="AD9" s="230">
        <f>('Energy Use'!AD65-'E-electricity'!AD9-'E-Coal'!AD9)*'Energy Use 2020'!$AA71</f>
        <v>0</v>
      </c>
      <c r="AE9" s="230">
        <f>('Energy Use'!AE65-'E-electricity'!AE9-'E-Coal'!AE9)*'Energy Use 2020'!$AA71</f>
        <v>0</v>
      </c>
      <c r="AF9" s="230">
        <f>('Energy Use'!AF65-'E-electricity'!AF9-'E-Coal'!AF9)*'Energy Use 2020'!$AA71</f>
        <v>0</v>
      </c>
      <c r="AG9" s="230">
        <f>('Energy Use'!AG65-'E-electricity'!AG9-'E-Coal'!AG9)*'Energy Use 2020'!$AA71</f>
        <v>0</v>
      </c>
      <c r="AH9" s="230">
        <f>('Energy Use'!AH65-'E-electricity'!AH9-'E-Coal'!AH9)*'Energy Use 2020'!$AA71</f>
        <v>0</v>
      </c>
      <c r="AI9" s="230">
        <f>('Energy Use'!AI65-'E-electricity'!AI9-'E-Coal'!AI9)*'Energy Use 2020'!$AA71</f>
        <v>0</v>
      </c>
      <c r="AJ9" s="230">
        <f>('Energy Use'!AJ65-'E-electricity'!AJ9-'E-Coal'!AJ9)*'Energy Use 2020'!$AA71</f>
        <v>0</v>
      </c>
      <c r="AK9" s="230">
        <f>('Energy Use'!AK65-'E-electricity'!AK9-'E-Coal'!AK9)*'Energy Use 2020'!$AA71</f>
        <v>0</v>
      </c>
      <c r="AL9" s="230">
        <f>('Energy Use'!AL65-'E-electricity'!AL9-'E-Coal'!AL9)*'Energy Use 2020'!$AA71</f>
        <v>0</v>
      </c>
      <c r="AM9" s="230">
        <f>('Energy Use'!AM65-'E-electricity'!AM9-'E-Coal'!AM9)*'Energy Use 2020'!$AA71</f>
        <v>0</v>
      </c>
      <c r="AN9" s="230">
        <f>('Energy Use'!AN65-'E-electricity'!AN9-'E-Coal'!AN9)*'Energy Use 2020'!$AA71</f>
        <v>0</v>
      </c>
      <c r="AO9" s="230">
        <f>('Energy Use'!AO65-'E-electricity'!AO9-'E-Coal'!AO9)*'Energy Use 2020'!$AA71</f>
        <v>0</v>
      </c>
      <c r="AP9" s="230">
        <f>('Energy Use'!AP65-'E-electricity'!AP9-'E-Coal'!AP9)*'Energy Use 2020'!$AA71</f>
        <v>0</v>
      </c>
      <c r="AQ9" s="230">
        <f>('Energy Use'!AQ65-'E-electricity'!AQ9-'E-Coal'!AQ9)*'Energy Use 2020'!$AA71</f>
        <v>0</v>
      </c>
      <c r="AR9" s="133" t="str">
        <f>VLOOKUP($A9,'Sector Match'!$A$1:$B$43,2,0)</f>
        <v>Mining Support Service Activities 09</v>
      </c>
    </row>
    <row r="10" spans="1:44" x14ac:dyDescent="0.25">
      <c r="A10" s="74" t="s">
        <v>9</v>
      </c>
      <c r="B10" s="230">
        <f>('Energy Use'!B66-'E-electricity'!B10)*'Energy Use 2019'!$R72</f>
        <v>0</v>
      </c>
      <c r="C10" s="230">
        <f>('Energy Use'!C66-'E-electricity'!C10-'E-Coal'!C10)*'Energy Use 2020'!$AA72</f>
        <v>0</v>
      </c>
      <c r="D10" s="230">
        <f>('Energy Use'!D66-'E-electricity'!D10-'E-Coal'!D10)*'Energy Use 2020'!$AA72</f>
        <v>0</v>
      </c>
      <c r="E10" s="230">
        <f>('Energy Use'!E66-'E-electricity'!E10-'E-Coal'!E10)*'Energy Use 2020'!$AA72</f>
        <v>0</v>
      </c>
      <c r="F10" s="230">
        <f>('Energy Use'!F66-'E-electricity'!F10-'E-Coal'!F10)*'Energy Use 2020'!$AA72</f>
        <v>0</v>
      </c>
      <c r="G10" s="230">
        <f>('Energy Use'!G66-'E-electricity'!G10-'E-Coal'!G10)*'Energy Use 2020'!$AA72</f>
        <v>0</v>
      </c>
      <c r="H10" s="230">
        <f>('Energy Use'!H66-'E-electricity'!H10-'E-Coal'!H10)*'Energy Use 2020'!$AA72</f>
        <v>0</v>
      </c>
      <c r="I10" s="230">
        <f>('Energy Use'!I66-'E-electricity'!I10-'E-Coal'!I10)*'Energy Use 2020'!$AA72</f>
        <v>0</v>
      </c>
      <c r="J10" s="230">
        <f>('Energy Use'!J66-'E-electricity'!J10-'E-Coal'!J10)*'Energy Use 2020'!$AA72</f>
        <v>0</v>
      </c>
      <c r="K10" s="230">
        <f>('Energy Use'!K66-'E-electricity'!K10-'E-Coal'!K10)*'Energy Use 2020'!$AA72</f>
        <v>0</v>
      </c>
      <c r="L10" s="230">
        <f>('Energy Use'!L66-'E-electricity'!L10-'E-Coal'!L10)*'Energy Use 2020'!$AA72</f>
        <v>0</v>
      </c>
      <c r="M10" s="230">
        <f>('Energy Use'!M66-'E-electricity'!M10-'E-Coal'!M10)*'Energy Use 2020'!$AA72</f>
        <v>0</v>
      </c>
      <c r="N10" s="230">
        <f>('Energy Use'!N66-'E-electricity'!N10-'E-Coal'!N10)*'Energy Use 2020'!$AA72</f>
        <v>0</v>
      </c>
      <c r="O10" s="230">
        <f>('Energy Use'!O66-'E-electricity'!O10-'E-Coal'!O10)*'Energy Use 2020'!$AA72</f>
        <v>0</v>
      </c>
      <c r="P10" s="230">
        <f>('Energy Use'!P66-'E-electricity'!P10-'E-Coal'!P10)*'Energy Use 2020'!$AA72</f>
        <v>0</v>
      </c>
      <c r="Q10" s="230">
        <f>('Energy Use'!Q66-'E-electricity'!Q10-'E-Coal'!Q10)*'Energy Use 2020'!$AA72</f>
        <v>0</v>
      </c>
      <c r="R10" s="230">
        <f>('Energy Use'!R66-'E-electricity'!R10-'E-Coal'!R10)*'Energy Use 2020'!$AA72</f>
        <v>0</v>
      </c>
      <c r="S10" s="230">
        <f>('Energy Use'!S66-'E-electricity'!S10-'E-Coal'!S10)*'Energy Use 2020'!$AA72</f>
        <v>0</v>
      </c>
      <c r="T10" s="230">
        <f>('Energy Use'!T66-'E-electricity'!T10-'E-Coal'!T10)*'Energy Use 2020'!$AA72</f>
        <v>0</v>
      </c>
      <c r="U10" s="230">
        <f>('Energy Use'!U66-'E-electricity'!U10-'E-Coal'!U10)*'Energy Use 2020'!$AA72</f>
        <v>0</v>
      </c>
      <c r="V10" s="230">
        <f>('Energy Use'!V66-'E-electricity'!V10-'E-Coal'!V10)*'Energy Use 2020'!$AA72</f>
        <v>0</v>
      </c>
      <c r="W10" s="230">
        <f>('Energy Use'!W66-'E-electricity'!W10-'E-Coal'!W10)*'Energy Use 2020'!$AA72</f>
        <v>0</v>
      </c>
      <c r="X10" s="230">
        <f>('Energy Use'!X66-'E-electricity'!X10-'E-Coal'!X10)*'Energy Use 2020'!$AA72</f>
        <v>0</v>
      </c>
      <c r="Y10" s="230">
        <f>('Energy Use'!Y66-'E-electricity'!Y10-'E-Coal'!Y10)*'Energy Use 2020'!$AA72</f>
        <v>0</v>
      </c>
      <c r="Z10" s="230">
        <f>('Energy Use'!Z66-'E-electricity'!Z10-'E-Coal'!Z10)*'Energy Use 2020'!$AA72</f>
        <v>0</v>
      </c>
      <c r="AA10" s="230">
        <f>('Energy Use'!AA66-'E-electricity'!AA10-'E-Coal'!AA10)*'Energy Use 2020'!$AA72</f>
        <v>0</v>
      </c>
      <c r="AB10" s="230">
        <f>('Energy Use'!AB66-'E-electricity'!AB10-'E-Coal'!AB10)*'Energy Use 2020'!$AA72</f>
        <v>0</v>
      </c>
      <c r="AC10" s="230">
        <f>('Energy Use'!AC66-'E-electricity'!AC10-'E-Coal'!AC10)*'Energy Use 2020'!$AA72</f>
        <v>0</v>
      </c>
      <c r="AD10" s="230">
        <f>('Energy Use'!AD66-'E-electricity'!AD10-'E-Coal'!AD10)*'Energy Use 2020'!$AA72</f>
        <v>0</v>
      </c>
      <c r="AE10" s="230">
        <f>('Energy Use'!AE66-'E-electricity'!AE10-'E-Coal'!AE10)*'Energy Use 2020'!$AA72</f>
        <v>0</v>
      </c>
      <c r="AF10" s="230">
        <f>('Energy Use'!AF66-'E-electricity'!AF10-'E-Coal'!AF10)*'Energy Use 2020'!$AA72</f>
        <v>0</v>
      </c>
      <c r="AG10" s="230">
        <f>('Energy Use'!AG66-'E-electricity'!AG10-'E-Coal'!AG10)*'Energy Use 2020'!$AA72</f>
        <v>0</v>
      </c>
      <c r="AH10" s="230">
        <f>('Energy Use'!AH66-'E-electricity'!AH10-'E-Coal'!AH10)*'Energy Use 2020'!$AA72</f>
        <v>0</v>
      </c>
      <c r="AI10" s="230">
        <f>('Energy Use'!AI66-'E-electricity'!AI10-'E-Coal'!AI10)*'Energy Use 2020'!$AA72</f>
        <v>0</v>
      </c>
      <c r="AJ10" s="230">
        <f>('Energy Use'!AJ66-'E-electricity'!AJ10-'E-Coal'!AJ10)*'Energy Use 2020'!$AA72</f>
        <v>0</v>
      </c>
      <c r="AK10" s="230">
        <f>('Energy Use'!AK66-'E-electricity'!AK10-'E-Coal'!AK10)*'Energy Use 2020'!$AA72</f>
        <v>0</v>
      </c>
      <c r="AL10" s="230">
        <f>('Energy Use'!AL66-'E-electricity'!AL10-'E-Coal'!AL10)*'Energy Use 2020'!$AA72</f>
        <v>0</v>
      </c>
      <c r="AM10" s="230">
        <f>('Energy Use'!AM66-'E-electricity'!AM10-'E-Coal'!AM10)*'Energy Use 2020'!$AA72</f>
        <v>0</v>
      </c>
      <c r="AN10" s="230">
        <f>('Energy Use'!AN66-'E-electricity'!AN10-'E-Coal'!AN10)*'Energy Use 2020'!$AA72</f>
        <v>0</v>
      </c>
      <c r="AO10" s="230">
        <f>('Energy Use'!AO66-'E-electricity'!AO10-'E-Coal'!AO10)*'Energy Use 2020'!$AA72</f>
        <v>0</v>
      </c>
      <c r="AP10" s="230">
        <f>('Energy Use'!AP66-'E-electricity'!AP10-'E-Coal'!AP10)*'Energy Use 2020'!$AA72</f>
        <v>0</v>
      </c>
      <c r="AQ10" s="230">
        <f>('Energy Use'!AQ66-'E-electricity'!AQ10-'E-Coal'!AQ10)*'Energy Use 2020'!$AA72</f>
        <v>0</v>
      </c>
      <c r="AR10" s="133" t="str">
        <f>VLOOKUP($A10,'Sector Match'!$A$1:$B$43,2,0)</f>
        <v>food beverage and tobacco 10T12</v>
      </c>
    </row>
    <row r="11" spans="1:44" x14ac:dyDescent="0.25">
      <c r="A11" s="74" t="s">
        <v>10</v>
      </c>
      <c r="B11" s="230">
        <f>('Energy Use'!B67-'E-electricity'!B11)*'Energy Use 2019'!$R73</f>
        <v>0</v>
      </c>
      <c r="C11" s="230">
        <f>('Energy Use'!C67-'E-electricity'!C11-'E-Coal'!C11)*'Energy Use 2020'!$AA73</f>
        <v>0</v>
      </c>
      <c r="D11" s="230">
        <f>('Energy Use'!D67-'E-electricity'!D11-'E-Coal'!D11)*'Energy Use 2020'!$AA73</f>
        <v>0</v>
      </c>
      <c r="E11" s="230">
        <f>('Energy Use'!E67-'E-electricity'!E11-'E-Coal'!E11)*'Energy Use 2020'!$AA73</f>
        <v>0</v>
      </c>
      <c r="F11" s="230">
        <f>('Energy Use'!F67-'E-electricity'!F11-'E-Coal'!F11)*'Energy Use 2020'!$AA73</f>
        <v>0</v>
      </c>
      <c r="G11" s="230">
        <f>('Energy Use'!G67-'E-electricity'!G11-'E-Coal'!G11)*'Energy Use 2020'!$AA73</f>
        <v>0</v>
      </c>
      <c r="H11" s="230">
        <f>('Energy Use'!H67-'E-electricity'!H11-'E-Coal'!H11)*'Energy Use 2020'!$AA73</f>
        <v>0</v>
      </c>
      <c r="I11" s="230">
        <f>('Energy Use'!I67-'E-electricity'!I11-'E-Coal'!I11)*'Energy Use 2020'!$AA73</f>
        <v>0</v>
      </c>
      <c r="J11" s="230">
        <f>('Energy Use'!J67-'E-electricity'!J11-'E-Coal'!J11)*'Energy Use 2020'!$AA73</f>
        <v>0</v>
      </c>
      <c r="K11" s="230">
        <f>('Energy Use'!K67-'E-electricity'!K11-'E-Coal'!K11)*'Energy Use 2020'!$AA73</f>
        <v>0</v>
      </c>
      <c r="L11" s="230">
        <f>('Energy Use'!L67-'E-electricity'!L11-'E-Coal'!L11)*'Energy Use 2020'!$AA73</f>
        <v>0</v>
      </c>
      <c r="M11" s="230">
        <f>('Energy Use'!M67-'E-electricity'!M11-'E-Coal'!M11)*'Energy Use 2020'!$AA73</f>
        <v>0</v>
      </c>
      <c r="N11" s="230">
        <f>('Energy Use'!N67-'E-electricity'!N11-'E-Coal'!N11)*'Energy Use 2020'!$AA73</f>
        <v>0</v>
      </c>
      <c r="O11" s="230">
        <f>('Energy Use'!O67-'E-electricity'!O11-'E-Coal'!O11)*'Energy Use 2020'!$AA73</f>
        <v>0</v>
      </c>
      <c r="P11" s="230">
        <f>('Energy Use'!P67-'E-electricity'!P11-'E-Coal'!P11)*'Energy Use 2020'!$AA73</f>
        <v>0</v>
      </c>
      <c r="Q11" s="230">
        <f>('Energy Use'!Q67-'E-electricity'!Q11-'E-Coal'!Q11)*'Energy Use 2020'!$AA73</f>
        <v>0</v>
      </c>
      <c r="R11" s="230">
        <f>('Energy Use'!R67-'E-electricity'!R11-'E-Coal'!R11)*'Energy Use 2020'!$AA73</f>
        <v>0</v>
      </c>
      <c r="S11" s="230">
        <f>('Energy Use'!S67-'E-electricity'!S11-'E-Coal'!S11)*'Energy Use 2020'!$AA73</f>
        <v>0</v>
      </c>
      <c r="T11" s="230">
        <f>('Energy Use'!T67-'E-electricity'!T11-'E-Coal'!T11)*'Energy Use 2020'!$AA73</f>
        <v>0</v>
      </c>
      <c r="U11" s="230">
        <f>('Energy Use'!U67-'E-electricity'!U11-'E-Coal'!U11)*'Energy Use 2020'!$AA73</f>
        <v>0</v>
      </c>
      <c r="V11" s="230">
        <f>('Energy Use'!V67-'E-electricity'!V11-'E-Coal'!V11)*'Energy Use 2020'!$AA73</f>
        <v>0</v>
      </c>
      <c r="W11" s="230">
        <f>('Energy Use'!W67-'E-electricity'!W11-'E-Coal'!W11)*'Energy Use 2020'!$AA73</f>
        <v>0</v>
      </c>
      <c r="X11" s="230">
        <f>('Energy Use'!X67-'E-electricity'!X11-'E-Coal'!X11)*'Energy Use 2020'!$AA73</f>
        <v>0</v>
      </c>
      <c r="Y11" s="230">
        <f>('Energy Use'!Y67-'E-electricity'!Y11-'E-Coal'!Y11)*'Energy Use 2020'!$AA73</f>
        <v>0</v>
      </c>
      <c r="Z11" s="230">
        <f>('Energy Use'!Z67-'E-electricity'!Z11-'E-Coal'!Z11)*'Energy Use 2020'!$AA73</f>
        <v>0</v>
      </c>
      <c r="AA11" s="230">
        <f>('Energy Use'!AA67-'E-electricity'!AA11-'E-Coal'!AA11)*'Energy Use 2020'!$AA73</f>
        <v>0</v>
      </c>
      <c r="AB11" s="230">
        <f>('Energy Use'!AB67-'E-electricity'!AB11-'E-Coal'!AB11)*'Energy Use 2020'!$AA73</f>
        <v>0</v>
      </c>
      <c r="AC11" s="230">
        <f>('Energy Use'!AC67-'E-electricity'!AC11-'E-Coal'!AC11)*'Energy Use 2020'!$AA73</f>
        <v>0</v>
      </c>
      <c r="AD11" s="230">
        <f>('Energy Use'!AD67-'E-electricity'!AD11-'E-Coal'!AD11)*'Energy Use 2020'!$AA73</f>
        <v>0</v>
      </c>
      <c r="AE11" s="230">
        <f>('Energy Use'!AE67-'E-electricity'!AE11-'E-Coal'!AE11)*'Energy Use 2020'!$AA73</f>
        <v>0</v>
      </c>
      <c r="AF11" s="230">
        <f>('Energy Use'!AF67-'E-electricity'!AF11-'E-Coal'!AF11)*'Energy Use 2020'!$AA73</f>
        <v>0</v>
      </c>
      <c r="AG11" s="230">
        <f>('Energy Use'!AG67-'E-electricity'!AG11-'E-Coal'!AG11)*'Energy Use 2020'!$AA73</f>
        <v>0</v>
      </c>
      <c r="AH11" s="230">
        <f>('Energy Use'!AH67-'E-electricity'!AH11-'E-Coal'!AH11)*'Energy Use 2020'!$AA73</f>
        <v>0</v>
      </c>
      <c r="AI11" s="230">
        <f>('Energy Use'!AI67-'E-electricity'!AI11-'E-Coal'!AI11)*'Energy Use 2020'!$AA73</f>
        <v>0</v>
      </c>
      <c r="AJ11" s="230">
        <f>('Energy Use'!AJ67-'E-electricity'!AJ11-'E-Coal'!AJ11)*'Energy Use 2020'!$AA73</f>
        <v>0</v>
      </c>
      <c r="AK11" s="230">
        <f>('Energy Use'!AK67-'E-electricity'!AK11-'E-Coal'!AK11)*'Energy Use 2020'!$AA73</f>
        <v>0</v>
      </c>
      <c r="AL11" s="230">
        <f>('Energy Use'!AL67-'E-electricity'!AL11-'E-Coal'!AL11)*'Energy Use 2020'!$AA73</f>
        <v>0</v>
      </c>
      <c r="AM11" s="230">
        <f>('Energy Use'!AM67-'E-electricity'!AM11-'E-Coal'!AM11)*'Energy Use 2020'!$AA73</f>
        <v>0</v>
      </c>
      <c r="AN11" s="230">
        <f>('Energy Use'!AN67-'E-electricity'!AN11-'E-Coal'!AN11)*'Energy Use 2020'!$AA73</f>
        <v>0</v>
      </c>
      <c r="AO11" s="230">
        <f>('Energy Use'!AO67-'E-electricity'!AO11-'E-Coal'!AO11)*'Energy Use 2020'!$AA73</f>
        <v>0</v>
      </c>
      <c r="AP11" s="230">
        <f>('Energy Use'!AP67-'E-electricity'!AP11-'E-Coal'!AP11)*'Energy Use 2020'!$AA73</f>
        <v>0</v>
      </c>
      <c r="AQ11" s="230">
        <f>('Energy Use'!AQ67-'E-electricity'!AQ11-'E-Coal'!AQ11)*'Energy Use 2020'!$AA73</f>
        <v>0</v>
      </c>
      <c r="AR11" s="133" t="str">
        <f>VLOOKUP($A11,'Sector Match'!$A$1:$B$43,2,0)</f>
        <v>food beverage and tobacco 10T12</v>
      </c>
    </row>
    <row r="12" spans="1:44" x14ac:dyDescent="0.25">
      <c r="A12" s="74" t="s">
        <v>11</v>
      </c>
      <c r="B12" s="230">
        <f>('Energy Use'!B68-'E-electricity'!B12)*'Energy Use 2019'!$R74</f>
        <v>0</v>
      </c>
      <c r="C12" s="230">
        <f>('Energy Use'!C68-'E-electricity'!C12-'E-Coal'!C12)*'Energy Use 2020'!$AA74</f>
        <v>0</v>
      </c>
      <c r="D12" s="230">
        <f>('Energy Use'!D68-'E-electricity'!D12-'E-Coal'!D12)*'Energy Use 2020'!$AA74</f>
        <v>0</v>
      </c>
      <c r="E12" s="230">
        <f>('Energy Use'!E68-'E-electricity'!E12-'E-Coal'!E12)*'Energy Use 2020'!$AA74</f>
        <v>0</v>
      </c>
      <c r="F12" s="230">
        <f>('Energy Use'!F68-'E-electricity'!F12-'E-Coal'!F12)*'Energy Use 2020'!$AA74</f>
        <v>0</v>
      </c>
      <c r="G12" s="230">
        <f>('Energy Use'!G68-'E-electricity'!G12-'E-Coal'!G12)*'Energy Use 2020'!$AA74</f>
        <v>0</v>
      </c>
      <c r="H12" s="230">
        <f>('Energy Use'!H68-'E-electricity'!H12-'E-Coal'!H12)*'Energy Use 2020'!$AA74</f>
        <v>0</v>
      </c>
      <c r="I12" s="230">
        <f>('Energy Use'!I68-'E-electricity'!I12-'E-Coal'!I12)*'Energy Use 2020'!$AA74</f>
        <v>0</v>
      </c>
      <c r="J12" s="230">
        <f>('Energy Use'!J68-'E-electricity'!J12-'E-Coal'!J12)*'Energy Use 2020'!$AA74</f>
        <v>0</v>
      </c>
      <c r="K12" s="230">
        <f>('Energy Use'!K68-'E-electricity'!K12-'E-Coal'!K12)*'Energy Use 2020'!$AA74</f>
        <v>0</v>
      </c>
      <c r="L12" s="230">
        <f>('Energy Use'!L68-'E-electricity'!L12-'E-Coal'!L12)*'Energy Use 2020'!$AA74</f>
        <v>0</v>
      </c>
      <c r="M12" s="230">
        <f>('Energy Use'!M68-'E-electricity'!M12-'E-Coal'!M12)*'Energy Use 2020'!$AA74</f>
        <v>0</v>
      </c>
      <c r="N12" s="230">
        <f>('Energy Use'!N68-'E-electricity'!N12-'E-Coal'!N12)*'Energy Use 2020'!$AA74</f>
        <v>0</v>
      </c>
      <c r="O12" s="230">
        <f>('Energy Use'!O68-'E-electricity'!O12-'E-Coal'!O12)*'Energy Use 2020'!$AA74</f>
        <v>0</v>
      </c>
      <c r="P12" s="230">
        <f>('Energy Use'!P68-'E-electricity'!P12-'E-Coal'!P12)*'Energy Use 2020'!$AA74</f>
        <v>0</v>
      </c>
      <c r="Q12" s="230">
        <f>('Energy Use'!Q68-'E-electricity'!Q12-'E-Coal'!Q12)*'Energy Use 2020'!$AA74</f>
        <v>0</v>
      </c>
      <c r="R12" s="230">
        <f>('Energy Use'!R68-'E-electricity'!R12-'E-Coal'!R12)*'Energy Use 2020'!$AA74</f>
        <v>0</v>
      </c>
      <c r="S12" s="230">
        <f>('Energy Use'!S68-'E-electricity'!S12-'E-Coal'!S12)*'Energy Use 2020'!$AA74</f>
        <v>0</v>
      </c>
      <c r="T12" s="230">
        <f>('Energy Use'!T68-'E-electricity'!T12-'E-Coal'!T12)*'Energy Use 2020'!$AA74</f>
        <v>0</v>
      </c>
      <c r="U12" s="230">
        <f>('Energy Use'!U68-'E-electricity'!U12-'E-Coal'!U12)*'Energy Use 2020'!$AA74</f>
        <v>0</v>
      </c>
      <c r="V12" s="230">
        <f>('Energy Use'!V68-'E-electricity'!V12-'E-Coal'!V12)*'Energy Use 2020'!$AA74</f>
        <v>0</v>
      </c>
      <c r="W12" s="230">
        <f>('Energy Use'!W68-'E-electricity'!W12-'E-Coal'!W12)*'Energy Use 2020'!$AA74</f>
        <v>0</v>
      </c>
      <c r="X12" s="230">
        <f>('Energy Use'!X68-'E-electricity'!X12-'E-Coal'!X12)*'Energy Use 2020'!$AA74</f>
        <v>0</v>
      </c>
      <c r="Y12" s="230">
        <f>('Energy Use'!Y68-'E-electricity'!Y12-'E-Coal'!Y12)*'Energy Use 2020'!$AA74</f>
        <v>0</v>
      </c>
      <c r="Z12" s="230">
        <f>('Energy Use'!Z68-'E-electricity'!Z12-'E-Coal'!Z12)*'Energy Use 2020'!$AA74</f>
        <v>0</v>
      </c>
      <c r="AA12" s="230">
        <f>('Energy Use'!AA68-'E-electricity'!AA12-'E-Coal'!AA12)*'Energy Use 2020'!$AA74</f>
        <v>0</v>
      </c>
      <c r="AB12" s="230">
        <f>('Energy Use'!AB68-'E-electricity'!AB12-'E-Coal'!AB12)*'Energy Use 2020'!$AA74</f>
        <v>0</v>
      </c>
      <c r="AC12" s="230">
        <f>('Energy Use'!AC68-'E-electricity'!AC12-'E-Coal'!AC12)*'Energy Use 2020'!$AA74</f>
        <v>0</v>
      </c>
      <c r="AD12" s="230">
        <f>('Energy Use'!AD68-'E-electricity'!AD12-'E-Coal'!AD12)*'Energy Use 2020'!$AA74</f>
        <v>0</v>
      </c>
      <c r="AE12" s="230">
        <f>('Energy Use'!AE68-'E-electricity'!AE12-'E-Coal'!AE12)*'Energy Use 2020'!$AA74</f>
        <v>0</v>
      </c>
      <c r="AF12" s="230">
        <f>('Energy Use'!AF68-'E-electricity'!AF12-'E-Coal'!AF12)*'Energy Use 2020'!$AA74</f>
        <v>0</v>
      </c>
      <c r="AG12" s="230">
        <f>('Energy Use'!AG68-'E-electricity'!AG12-'E-Coal'!AG12)*'Energy Use 2020'!$AA74</f>
        <v>0</v>
      </c>
      <c r="AH12" s="230">
        <f>('Energy Use'!AH68-'E-electricity'!AH12-'E-Coal'!AH12)*'Energy Use 2020'!$AA74</f>
        <v>0</v>
      </c>
      <c r="AI12" s="230">
        <f>('Energy Use'!AI68-'E-electricity'!AI12-'E-Coal'!AI12)*'Energy Use 2020'!$AA74</f>
        <v>0</v>
      </c>
      <c r="AJ12" s="230">
        <f>('Energy Use'!AJ68-'E-electricity'!AJ12-'E-Coal'!AJ12)*'Energy Use 2020'!$AA74</f>
        <v>0</v>
      </c>
      <c r="AK12" s="230">
        <f>('Energy Use'!AK68-'E-electricity'!AK12-'E-Coal'!AK12)*'Energy Use 2020'!$AA74</f>
        <v>0</v>
      </c>
      <c r="AL12" s="230">
        <f>('Energy Use'!AL68-'E-electricity'!AL12-'E-Coal'!AL12)*'Energy Use 2020'!$AA74</f>
        <v>0</v>
      </c>
      <c r="AM12" s="230">
        <f>('Energy Use'!AM68-'E-electricity'!AM12-'E-Coal'!AM12)*'Energy Use 2020'!$AA74</f>
        <v>0</v>
      </c>
      <c r="AN12" s="230">
        <f>('Energy Use'!AN68-'E-electricity'!AN12-'E-Coal'!AN12)*'Energy Use 2020'!$AA74</f>
        <v>0</v>
      </c>
      <c r="AO12" s="230">
        <f>('Energy Use'!AO68-'E-electricity'!AO12-'E-Coal'!AO12)*'Energy Use 2020'!$AA74</f>
        <v>0</v>
      </c>
      <c r="AP12" s="230">
        <f>('Energy Use'!AP68-'E-electricity'!AP12-'E-Coal'!AP12)*'Energy Use 2020'!$AA74</f>
        <v>0</v>
      </c>
      <c r="AQ12" s="230">
        <f>('Energy Use'!AQ68-'E-electricity'!AQ12-'E-Coal'!AQ12)*'Energy Use 2020'!$AA74</f>
        <v>0</v>
      </c>
      <c r="AR12" s="133" t="str">
        <f>VLOOKUP($A12,'Sector Match'!$A$1:$B$43,2,0)</f>
        <v>food beverage and tobacco 10T12</v>
      </c>
    </row>
    <row r="13" spans="1:44" x14ac:dyDescent="0.25">
      <c r="A13" s="74" t="s">
        <v>12</v>
      </c>
      <c r="B13" s="230">
        <f>('Energy Use'!B69-'E-electricity'!B13)*'Energy Use 2019'!$R75</f>
        <v>0</v>
      </c>
      <c r="C13" s="230">
        <f>('Energy Use'!C69-'E-electricity'!C13-'E-Coal'!C13)*'Energy Use 2020'!$AA75</f>
        <v>0</v>
      </c>
      <c r="D13" s="230">
        <f>('Energy Use'!D69-'E-electricity'!D13-'E-Coal'!D13)*'Energy Use 2020'!$AA75</f>
        <v>0</v>
      </c>
      <c r="E13" s="230">
        <f>('Energy Use'!E69-'E-electricity'!E13-'E-Coal'!E13)*'Energy Use 2020'!$AA75</f>
        <v>0</v>
      </c>
      <c r="F13" s="230">
        <f>('Energy Use'!F69-'E-electricity'!F13-'E-Coal'!F13)*'Energy Use 2020'!$AA75</f>
        <v>0</v>
      </c>
      <c r="G13" s="230">
        <f>('Energy Use'!G69-'E-electricity'!G13-'E-Coal'!G13)*'Energy Use 2020'!$AA75</f>
        <v>0</v>
      </c>
      <c r="H13" s="230">
        <f>('Energy Use'!H69-'E-electricity'!H13-'E-Coal'!H13)*'Energy Use 2020'!$AA75</f>
        <v>0</v>
      </c>
      <c r="I13" s="230">
        <f>('Energy Use'!I69-'E-electricity'!I13-'E-Coal'!I13)*'Energy Use 2020'!$AA75</f>
        <v>0</v>
      </c>
      <c r="J13" s="230">
        <f>('Energy Use'!J69-'E-electricity'!J13-'E-Coal'!J13)*'Energy Use 2020'!$AA75</f>
        <v>0</v>
      </c>
      <c r="K13" s="230">
        <f>('Energy Use'!K69-'E-electricity'!K13-'E-Coal'!K13)*'Energy Use 2020'!$AA75</f>
        <v>0</v>
      </c>
      <c r="L13" s="230">
        <f>('Energy Use'!L69-'E-electricity'!L13-'E-Coal'!L13)*'Energy Use 2020'!$AA75</f>
        <v>0</v>
      </c>
      <c r="M13" s="230">
        <f>('Energy Use'!M69-'E-electricity'!M13-'E-Coal'!M13)*'Energy Use 2020'!$AA75</f>
        <v>0</v>
      </c>
      <c r="N13" s="230">
        <f>('Energy Use'!N69-'E-electricity'!N13-'E-Coal'!N13)*'Energy Use 2020'!$AA75</f>
        <v>0</v>
      </c>
      <c r="O13" s="230">
        <f>('Energy Use'!O69-'E-electricity'!O13-'E-Coal'!O13)*'Energy Use 2020'!$AA75</f>
        <v>0</v>
      </c>
      <c r="P13" s="230">
        <f>('Energy Use'!P69-'E-electricity'!P13-'E-Coal'!P13)*'Energy Use 2020'!$AA75</f>
        <v>0</v>
      </c>
      <c r="Q13" s="230">
        <f>('Energy Use'!Q69-'E-electricity'!Q13-'E-Coal'!Q13)*'Energy Use 2020'!$AA75</f>
        <v>0</v>
      </c>
      <c r="R13" s="230">
        <f>('Energy Use'!R69-'E-electricity'!R13-'E-Coal'!R13)*'Energy Use 2020'!$AA75</f>
        <v>0</v>
      </c>
      <c r="S13" s="230">
        <f>('Energy Use'!S69-'E-electricity'!S13-'E-Coal'!S13)*'Energy Use 2020'!$AA75</f>
        <v>0</v>
      </c>
      <c r="T13" s="230">
        <f>('Energy Use'!T69-'E-electricity'!T13-'E-Coal'!T13)*'Energy Use 2020'!$AA75</f>
        <v>0</v>
      </c>
      <c r="U13" s="230">
        <f>('Energy Use'!U69-'E-electricity'!U13-'E-Coal'!U13)*'Energy Use 2020'!$AA75</f>
        <v>0</v>
      </c>
      <c r="V13" s="230">
        <f>('Energy Use'!V69-'E-electricity'!V13-'E-Coal'!V13)*'Energy Use 2020'!$AA75</f>
        <v>0</v>
      </c>
      <c r="W13" s="230">
        <f>('Energy Use'!W69-'E-electricity'!W13-'E-Coal'!W13)*'Energy Use 2020'!$AA75</f>
        <v>0</v>
      </c>
      <c r="X13" s="230">
        <f>('Energy Use'!X69-'E-electricity'!X13-'E-Coal'!X13)*'Energy Use 2020'!$AA75</f>
        <v>0</v>
      </c>
      <c r="Y13" s="230">
        <f>('Energy Use'!Y69-'E-electricity'!Y13-'E-Coal'!Y13)*'Energy Use 2020'!$AA75</f>
        <v>0</v>
      </c>
      <c r="Z13" s="230">
        <f>('Energy Use'!Z69-'E-electricity'!Z13-'E-Coal'!Z13)*'Energy Use 2020'!$AA75</f>
        <v>0</v>
      </c>
      <c r="AA13" s="230">
        <f>('Energy Use'!AA69-'E-electricity'!AA13-'E-Coal'!AA13)*'Energy Use 2020'!$AA75</f>
        <v>0</v>
      </c>
      <c r="AB13" s="230">
        <f>('Energy Use'!AB69-'E-electricity'!AB13-'E-Coal'!AB13)*'Energy Use 2020'!$AA75</f>
        <v>0</v>
      </c>
      <c r="AC13" s="230">
        <f>('Energy Use'!AC69-'E-electricity'!AC13-'E-Coal'!AC13)*'Energy Use 2020'!$AA75</f>
        <v>0</v>
      </c>
      <c r="AD13" s="230">
        <f>('Energy Use'!AD69-'E-electricity'!AD13-'E-Coal'!AD13)*'Energy Use 2020'!$AA75</f>
        <v>0</v>
      </c>
      <c r="AE13" s="230">
        <f>('Energy Use'!AE69-'E-electricity'!AE13-'E-Coal'!AE13)*'Energy Use 2020'!$AA75</f>
        <v>0</v>
      </c>
      <c r="AF13" s="230">
        <f>('Energy Use'!AF69-'E-electricity'!AF13-'E-Coal'!AF13)*'Energy Use 2020'!$AA75</f>
        <v>0</v>
      </c>
      <c r="AG13" s="230">
        <f>('Energy Use'!AG69-'E-electricity'!AG13-'E-Coal'!AG13)*'Energy Use 2020'!$AA75</f>
        <v>0</v>
      </c>
      <c r="AH13" s="230">
        <f>('Energy Use'!AH69-'E-electricity'!AH13-'E-Coal'!AH13)*'Energy Use 2020'!$AA75</f>
        <v>0</v>
      </c>
      <c r="AI13" s="230">
        <f>('Energy Use'!AI69-'E-electricity'!AI13-'E-Coal'!AI13)*'Energy Use 2020'!$AA75</f>
        <v>0</v>
      </c>
      <c r="AJ13" s="230">
        <f>('Energy Use'!AJ69-'E-electricity'!AJ13-'E-Coal'!AJ13)*'Energy Use 2020'!$AA75</f>
        <v>0</v>
      </c>
      <c r="AK13" s="230">
        <f>('Energy Use'!AK69-'E-electricity'!AK13-'E-Coal'!AK13)*'Energy Use 2020'!$AA75</f>
        <v>0</v>
      </c>
      <c r="AL13" s="230">
        <f>('Energy Use'!AL69-'E-electricity'!AL13-'E-Coal'!AL13)*'Energy Use 2020'!$AA75</f>
        <v>0</v>
      </c>
      <c r="AM13" s="230">
        <f>('Energy Use'!AM69-'E-electricity'!AM13-'E-Coal'!AM13)*'Energy Use 2020'!$AA75</f>
        <v>0</v>
      </c>
      <c r="AN13" s="230">
        <f>('Energy Use'!AN69-'E-electricity'!AN13-'E-Coal'!AN13)*'Energy Use 2020'!$AA75</f>
        <v>0</v>
      </c>
      <c r="AO13" s="230">
        <f>('Energy Use'!AO69-'E-electricity'!AO13-'E-Coal'!AO13)*'Energy Use 2020'!$AA75</f>
        <v>0</v>
      </c>
      <c r="AP13" s="230">
        <f>('Energy Use'!AP69-'E-electricity'!AP13-'E-Coal'!AP13)*'Energy Use 2020'!$AA75</f>
        <v>0</v>
      </c>
      <c r="AQ13" s="230">
        <f>('Energy Use'!AQ69-'E-electricity'!AQ13-'E-Coal'!AQ13)*'Energy Use 2020'!$AA75</f>
        <v>0</v>
      </c>
      <c r="AR13" s="133" t="str">
        <f>VLOOKUP($A13,'Sector Match'!$A$1:$B$43,2,0)</f>
        <v>food beverage and tobacco 10T12</v>
      </c>
    </row>
    <row r="14" spans="1:44" x14ac:dyDescent="0.25">
      <c r="A14" s="74" t="s">
        <v>13</v>
      </c>
      <c r="B14" s="230">
        <f>('Energy Use'!B70-'E-electricity'!B14)*'Energy Use 2019'!$R76</f>
        <v>0</v>
      </c>
      <c r="C14" s="230">
        <f>('Energy Use'!C70-'E-electricity'!C14-'E-Coal'!C14)*'Energy Use 2020'!$AA76</f>
        <v>0</v>
      </c>
      <c r="D14" s="230">
        <f>('Energy Use'!D70-'E-electricity'!D14-'E-Coal'!D14)*'Energy Use 2020'!$AA76</f>
        <v>0</v>
      </c>
      <c r="E14" s="230">
        <f>('Energy Use'!E70-'E-electricity'!E14-'E-Coal'!E14)*'Energy Use 2020'!$AA76</f>
        <v>0</v>
      </c>
      <c r="F14" s="230">
        <f>('Energy Use'!F70-'E-electricity'!F14-'E-Coal'!F14)*'Energy Use 2020'!$AA76</f>
        <v>0</v>
      </c>
      <c r="G14" s="230">
        <f>('Energy Use'!G70-'E-electricity'!G14-'E-Coal'!G14)*'Energy Use 2020'!$AA76</f>
        <v>0</v>
      </c>
      <c r="H14" s="230">
        <f>('Energy Use'!H70-'E-electricity'!H14-'E-Coal'!H14)*'Energy Use 2020'!$AA76</f>
        <v>0</v>
      </c>
      <c r="I14" s="230">
        <f>('Energy Use'!I70-'E-electricity'!I14-'E-Coal'!I14)*'Energy Use 2020'!$AA76</f>
        <v>0</v>
      </c>
      <c r="J14" s="230">
        <f>('Energy Use'!J70-'E-electricity'!J14-'E-Coal'!J14)*'Energy Use 2020'!$AA76</f>
        <v>0</v>
      </c>
      <c r="K14" s="230">
        <f>('Energy Use'!K70-'E-electricity'!K14-'E-Coal'!K14)*'Energy Use 2020'!$AA76</f>
        <v>0</v>
      </c>
      <c r="L14" s="230">
        <f>('Energy Use'!L70-'E-electricity'!L14-'E-Coal'!L14)*'Energy Use 2020'!$AA76</f>
        <v>0</v>
      </c>
      <c r="M14" s="230">
        <f>('Energy Use'!M70-'E-electricity'!M14-'E-Coal'!M14)*'Energy Use 2020'!$AA76</f>
        <v>0</v>
      </c>
      <c r="N14" s="230">
        <f>('Energy Use'!N70-'E-electricity'!N14-'E-Coal'!N14)*'Energy Use 2020'!$AA76</f>
        <v>0</v>
      </c>
      <c r="O14" s="230">
        <f>('Energy Use'!O70-'E-electricity'!O14-'E-Coal'!O14)*'Energy Use 2020'!$AA76</f>
        <v>0</v>
      </c>
      <c r="P14" s="230">
        <f>('Energy Use'!P70-'E-electricity'!P14-'E-Coal'!P14)*'Energy Use 2020'!$AA76</f>
        <v>0</v>
      </c>
      <c r="Q14" s="230">
        <f>('Energy Use'!Q70-'E-electricity'!Q14-'E-Coal'!Q14)*'Energy Use 2020'!$AA76</f>
        <v>0</v>
      </c>
      <c r="R14" s="230">
        <f>('Energy Use'!R70-'E-electricity'!R14-'E-Coal'!R14)*'Energy Use 2020'!$AA76</f>
        <v>0</v>
      </c>
      <c r="S14" s="230">
        <f>('Energy Use'!S70-'E-electricity'!S14-'E-Coal'!S14)*'Energy Use 2020'!$AA76</f>
        <v>0</v>
      </c>
      <c r="T14" s="230">
        <f>('Energy Use'!T70-'E-electricity'!T14-'E-Coal'!T14)*'Energy Use 2020'!$AA76</f>
        <v>0</v>
      </c>
      <c r="U14" s="230">
        <f>('Energy Use'!U70-'E-electricity'!U14-'E-Coal'!U14)*'Energy Use 2020'!$AA76</f>
        <v>0</v>
      </c>
      <c r="V14" s="230">
        <f>('Energy Use'!V70-'E-electricity'!V14-'E-Coal'!V14)*'Energy Use 2020'!$AA76</f>
        <v>0</v>
      </c>
      <c r="W14" s="230">
        <f>('Energy Use'!W70-'E-electricity'!W14-'E-Coal'!W14)*'Energy Use 2020'!$AA76</f>
        <v>0</v>
      </c>
      <c r="X14" s="230">
        <f>('Energy Use'!X70-'E-electricity'!X14-'E-Coal'!X14)*'Energy Use 2020'!$AA76</f>
        <v>0</v>
      </c>
      <c r="Y14" s="230">
        <f>('Energy Use'!Y70-'E-electricity'!Y14-'E-Coal'!Y14)*'Energy Use 2020'!$AA76</f>
        <v>0</v>
      </c>
      <c r="Z14" s="230">
        <f>('Energy Use'!Z70-'E-electricity'!Z14-'E-Coal'!Z14)*'Energy Use 2020'!$AA76</f>
        <v>0</v>
      </c>
      <c r="AA14" s="230">
        <f>('Energy Use'!AA70-'E-electricity'!AA14-'E-Coal'!AA14)*'Energy Use 2020'!$AA76</f>
        <v>0</v>
      </c>
      <c r="AB14" s="230">
        <f>('Energy Use'!AB70-'E-electricity'!AB14-'E-Coal'!AB14)*'Energy Use 2020'!$AA76</f>
        <v>0</v>
      </c>
      <c r="AC14" s="230">
        <f>('Energy Use'!AC70-'E-electricity'!AC14-'E-Coal'!AC14)*'Energy Use 2020'!$AA76</f>
        <v>0</v>
      </c>
      <c r="AD14" s="230">
        <f>('Energy Use'!AD70-'E-electricity'!AD14-'E-Coal'!AD14)*'Energy Use 2020'!$AA76</f>
        <v>0</v>
      </c>
      <c r="AE14" s="230">
        <f>('Energy Use'!AE70-'E-electricity'!AE14-'E-Coal'!AE14)*'Energy Use 2020'!$AA76</f>
        <v>0</v>
      </c>
      <c r="AF14" s="230">
        <f>('Energy Use'!AF70-'E-electricity'!AF14-'E-Coal'!AF14)*'Energy Use 2020'!$AA76</f>
        <v>0</v>
      </c>
      <c r="AG14" s="230">
        <f>('Energy Use'!AG70-'E-electricity'!AG14-'E-Coal'!AG14)*'Energy Use 2020'!$AA76</f>
        <v>0</v>
      </c>
      <c r="AH14" s="230">
        <f>('Energy Use'!AH70-'E-electricity'!AH14-'E-Coal'!AH14)*'Energy Use 2020'!$AA76</f>
        <v>0</v>
      </c>
      <c r="AI14" s="230">
        <f>('Energy Use'!AI70-'E-electricity'!AI14-'E-Coal'!AI14)*'Energy Use 2020'!$AA76</f>
        <v>0</v>
      </c>
      <c r="AJ14" s="230">
        <f>('Energy Use'!AJ70-'E-electricity'!AJ14-'E-Coal'!AJ14)*'Energy Use 2020'!$AA76</f>
        <v>0</v>
      </c>
      <c r="AK14" s="230">
        <f>('Energy Use'!AK70-'E-electricity'!AK14-'E-Coal'!AK14)*'Energy Use 2020'!$AA76</f>
        <v>0</v>
      </c>
      <c r="AL14" s="230">
        <f>('Energy Use'!AL70-'E-electricity'!AL14-'E-Coal'!AL14)*'Energy Use 2020'!$AA76</f>
        <v>0</v>
      </c>
      <c r="AM14" s="230">
        <f>('Energy Use'!AM70-'E-electricity'!AM14-'E-Coal'!AM14)*'Energy Use 2020'!$AA76</f>
        <v>0</v>
      </c>
      <c r="AN14" s="230">
        <f>('Energy Use'!AN70-'E-electricity'!AN14-'E-Coal'!AN14)*'Energy Use 2020'!$AA76</f>
        <v>0</v>
      </c>
      <c r="AO14" s="230">
        <f>('Energy Use'!AO70-'E-electricity'!AO14-'E-Coal'!AO14)*'Energy Use 2020'!$AA76</f>
        <v>0</v>
      </c>
      <c r="AP14" s="230">
        <f>('Energy Use'!AP70-'E-electricity'!AP14-'E-Coal'!AP14)*'Energy Use 2020'!$AA76</f>
        <v>0</v>
      </c>
      <c r="AQ14" s="230">
        <f>('Energy Use'!AQ70-'E-electricity'!AQ14-'E-Coal'!AQ14)*'Energy Use 2020'!$AA76</f>
        <v>0</v>
      </c>
      <c r="AR14" s="133" t="str">
        <f>VLOOKUP($A14,'Sector Match'!$A$1:$B$43,2,0)</f>
        <v>textiles apparel and leather 13T15</v>
      </c>
    </row>
    <row r="15" spans="1:44" x14ac:dyDescent="0.25">
      <c r="A15" s="74" t="s">
        <v>14</v>
      </c>
      <c r="B15" s="230">
        <f>('Energy Use'!B71-'E-electricity'!B15)*'Energy Use 2019'!$R77</f>
        <v>0</v>
      </c>
      <c r="C15" s="230">
        <f>('Energy Use'!C71-'E-electricity'!C15-'E-Coal'!C15)*'Energy Use 2020'!$AA77</f>
        <v>0</v>
      </c>
      <c r="D15" s="230">
        <f>('Energy Use'!D71-'E-electricity'!D15-'E-Coal'!D15)*'Energy Use 2020'!$AA77</f>
        <v>0</v>
      </c>
      <c r="E15" s="230">
        <f>('Energy Use'!E71-'E-electricity'!E15-'E-Coal'!E15)*'Energy Use 2020'!$AA77</f>
        <v>0</v>
      </c>
      <c r="F15" s="230">
        <f>('Energy Use'!F71-'E-electricity'!F15-'E-Coal'!F15)*'Energy Use 2020'!$AA77</f>
        <v>0</v>
      </c>
      <c r="G15" s="230">
        <f>('Energy Use'!G71-'E-electricity'!G15-'E-Coal'!G15)*'Energy Use 2020'!$AA77</f>
        <v>0</v>
      </c>
      <c r="H15" s="230">
        <f>('Energy Use'!H71-'E-electricity'!H15-'E-Coal'!H15)*'Energy Use 2020'!$AA77</f>
        <v>0</v>
      </c>
      <c r="I15" s="230">
        <f>('Energy Use'!I71-'E-electricity'!I15-'E-Coal'!I15)*'Energy Use 2020'!$AA77</f>
        <v>0</v>
      </c>
      <c r="J15" s="230">
        <f>('Energy Use'!J71-'E-electricity'!J15-'E-Coal'!J15)*'Energy Use 2020'!$AA77</f>
        <v>0</v>
      </c>
      <c r="K15" s="230">
        <f>('Energy Use'!K71-'E-electricity'!K15-'E-Coal'!K15)*'Energy Use 2020'!$AA77</f>
        <v>0</v>
      </c>
      <c r="L15" s="230">
        <f>('Energy Use'!L71-'E-electricity'!L15-'E-Coal'!L15)*'Energy Use 2020'!$AA77</f>
        <v>0</v>
      </c>
      <c r="M15" s="230">
        <f>('Energy Use'!M71-'E-electricity'!M15-'E-Coal'!M15)*'Energy Use 2020'!$AA77</f>
        <v>0</v>
      </c>
      <c r="N15" s="230">
        <f>('Energy Use'!N71-'E-electricity'!N15-'E-Coal'!N15)*'Energy Use 2020'!$AA77</f>
        <v>0</v>
      </c>
      <c r="O15" s="230">
        <f>('Energy Use'!O71-'E-electricity'!O15-'E-Coal'!O15)*'Energy Use 2020'!$AA77</f>
        <v>0</v>
      </c>
      <c r="P15" s="230">
        <f>('Energy Use'!P71-'E-electricity'!P15-'E-Coal'!P15)*'Energy Use 2020'!$AA77</f>
        <v>0</v>
      </c>
      <c r="Q15" s="230">
        <f>('Energy Use'!Q71-'E-electricity'!Q15-'E-Coal'!Q15)*'Energy Use 2020'!$AA77</f>
        <v>0</v>
      </c>
      <c r="R15" s="230">
        <f>('Energy Use'!R71-'E-electricity'!R15-'E-Coal'!R15)*'Energy Use 2020'!$AA77</f>
        <v>0</v>
      </c>
      <c r="S15" s="230">
        <f>('Energy Use'!S71-'E-electricity'!S15-'E-Coal'!S15)*'Energy Use 2020'!$AA77</f>
        <v>0</v>
      </c>
      <c r="T15" s="230">
        <f>('Energy Use'!T71-'E-electricity'!T15-'E-Coal'!T15)*'Energy Use 2020'!$AA77</f>
        <v>0</v>
      </c>
      <c r="U15" s="230">
        <f>('Energy Use'!U71-'E-electricity'!U15-'E-Coal'!U15)*'Energy Use 2020'!$AA77</f>
        <v>0</v>
      </c>
      <c r="V15" s="230">
        <f>('Energy Use'!V71-'E-electricity'!V15-'E-Coal'!V15)*'Energy Use 2020'!$AA77</f>
        <v>0</v>
      </c>
      <c r="W15" s="230">
        <f>('Energy Use'!W71-'E-electricity'!W15-'E-Coal'!W15)*'Energy Use 2020'!$AA77</f>
        <v>0</v>
      </c>
      <c r="X15" s="230">
        <f>('Energy Use'!X71-'E-electricity'!X15-'E-Coal'!X15)*'Energy Use 2020'!$AA77</f>
        <v>0</v>
      </c>
      <c r="Y15" s="230">
        <f>('Energy Use'!Y71-'E-electricity'!Y15-'E-Coal'!Y15)*'Energy Use 2020'!$AA77</f>
        <v>0</v>
      </c>
      <c r="Z15" s="230">
        <f>('Energy Use'!Z71-'E-electricity'!Z15-'E-Coal'!Z15)*'Energy Use 2020'!$AA77</f>
        <v>0</v>
      </c>
      <c r="AA15" s="230">
        <f>('Energy Use'!AA71-'E-electricity'!AA15-'E-Coal'!AA15)*'Energy Use 2020'!$AA77</f>
        <v>0</v>
      </c>
      <c r="AB15" s="230">
        <f>('Energy Use'!AB71-'E-electricity'!AB15-'E-Coal'!AB15)*'Energy Use 2020'!$AA77</f>
        <v>0</v>
      </c>
      <c r="AC15" s="230">
        <f>('Energy Use'!AC71-'E-electricity'!AC15-'E-Coal'!AC15)*'Energy Use 2020'!$AA77</f>
        <v>0</v>
      </c>
      <c r="AD15" s="230">
        <f>('Energy Use'!AD71-'E-electricity'!AD15-'E-Coal'!AD15)*'Energy Use 2020'!$AA77</f>
        <v>0</v>
      </c>
      <c r="AE15" s="230">
        <f>('Energy Use'!AE71-'E-electricity'!AE15-'E-Coal'!AE15)*'Energy Use 2020'!$AA77</f>
        <v>0</v>
      </c>
      <c r="AF15" s="230">
        <f>('Energy Use'!AF71-'E-electricity'!AF15-'E-Coal'!AF15)*'Energy Use 2020'!$AA77</f>
        <v>0</v>
      </c>
      <c r="AG15" s="230">
        <f>('Energy Use'!AG71-'E-electricity'!AG15-'E-Coal'!AG15)*'Energy Use 2020'!$AA77</f>
        <v>0</v>
      </c>
      <c r="AH15" s="230">
        <f>('Energy Use'!AH71-'E-electricity'!AH15-'E-Coal'!AH15)*'Energy Use 2020'!$AA77</f>
        <v>0</v>
      </c>
      <c r="AI15" s="230">
        <f>('Energy Use'!AI71-'E-electricity'!AI15-'E-Coal'!AI15)*'Energy Use 2020'!$AA77</f>
        <v>0</v>
      </c>
      <c r="AJ15" s="230">
        <f>('Energy Use'!AJ71-'E-electricity'!AJ15-'E-Coal'!AJ15)*'Energy Use 2020'!$AA77</f>
        <v>0</v>
      </c>
      <c r="AK15" s="230">
        <f>('Energy Use'!AK71-'E-electricity'!AK15-'E-Coal'!AK15)*'Energy Use 2020'!$AA77</f>
        <v>0</v>
      </c>
      <c r="AL15" s="230">
        <f>('Energy Use'!AL71-'E-electricity'!AL15-'E-Coal'!AL15)*'Energy Use 2020'!$AA77</f>
        <v>0</v>
      </c>
      <c r="AM15" s="230">
        <f>('Energy Use'!AM71-'E-electricity'!AM15-'E-Coal'!AM15)*'Energy Use 2020'!$AA77</f>
        <v>0</v>
      </c>
      <c r="AN15" s="230">
        <f>('Energy Use'!AN71-'E-electricity'!AN15-'E-Coal'!AN15)*'Energy Use 2020'!$AA77</f>
        <v>0</v>
      </c>
      <c r="AO15" s="230">
        <f>('Energy Use'!AO71-'E-electricity'!AO15-'E-Coal'!AO15)*'Energy Use 2020'!$AA77</f>
        <v>0</v>
      </c>
      <c r="AP15" s="230">
        <f>('Energy Use'!AP71-'E-electricity'!AP15-'E-Coal'!AP15)*'Energy Use 2020'!$AA77</f>
        <v>0</v>
      </c>
      <c r="AQ15" s="230">
        <f>('Energy Use'!AQ71-'E-electricity'!AQ15-'E-Coal'!AQ15)*'Energy Use 2020'!$AA77</f>
        <v>0</v>
      </c>
      <c r="AR15" s="133" t="str">
        <f>VLOOKUP($A15,'Sector Match'!$A$1:$B$43,2,0)</f>
        <v>textiles apparel and leather 13T15</v>
      </c>
    </row>
    <row r="16" spans="1:44" x14ac:dyDescent="0.25">
      <c r="A16" s="74" t="s">
        <v>15</v>
      </c>
      <c r="B16" s="230">
        <f>('Energy Use'!B72-'E-electricity'!B16)*'Energy Use 2019'!$R78</f>
        <v>0</v>
      </c>
      <c r="C16" s="230">
        <f>('Energy Use'!C72-'E-electricity'!C16-'E-Coal'!C16)*'Energy Use 2020'!$AA78</f>
        <v>0</v>
      </c>
      <c r="D16" s="230">
        <f>('Energy Use'!D72-'E-electricity'!D16-'E-Coal'!D16)*'Energy Use 2020'!$AA78</f>
        <v>0</v>
      </c>
      <c r="E16" s="230">
        <f>('Energy Use'!E72-'E-electricity'!E16-'E-Coal'!E16)*'Energy Use 2020'!$AA78</f>
        <v>0</v>
      </c>
      <c r="F16" s="230">
        <f>('Energy Use'!F72-'E-electricity'!F16-'E-Coal'!F16)*'Energy Use 2020'!$AA78</f>
        <v>0</v>
      </c>
      <c r="G16" s="230">
        <f>('Energy Use'!G72-'E-electricity'!G16-'E-Coal'!G16)*'Energy Use 2020'!$AA78</f>
        <v>0</v>
      </c>
      <c r="H16" s="230">
        <f>('Energy Use'!H72-'E-electricity'!H16-'E-Coal'!H16)*'Energy Use 2020'!$AA78</f>
        <v>0</v>
      </c>
      <c r="I16" s="230">
        <f>('Energy Use'!I72-'E-electricity'!I16-'E-Coal'!I16)*'Energy Use 2020'!$AA78</f>
        <v>0</v>
      </c>
      <c r="J16" s="230">
        <f>('Energy Use'!J72-'E-electricity'!J16-'E-Coal'!J16)*'Energy Use 2020'!$AA78</f>
        <v>0</v>
      </c>
      <c r="K16" s="230">
        <f>('Energy Use'!K72-'E-electricity'!K16-'E-Coal'!K16)*'Energy Use 2020'!$AA78</f>
        <v>0</v>
      </c>
      <c r="L16" s="230">
        <f>('Energy Use'!L72-'E-electricity'!L16-'E-Coal'!L16)*'Energy Use 2020'!$AA78</f>
        <v>0</v>
      </c>
      <c r="M16" s="230">
        <f>('Energy Use'!M72-'E-electricity'!M16-'E-Coal'!M16)*'Energy Use 2020'!$AA78</f>
        <v>0</v>
      </c>
      <c r="N16" s="230">
        <f>('Energy Use'!N72-'E-electricity'!N16-'E-Coal'!N16)*'Energy Use 2020'!$AA78</f>
        <v>0</v>
      </c>
      <c r="O16" s="230">
        <f>('Energy Use'!O72-'E-electricity'!O16-'E-Coal'!O16)*'Energy Use 2020'!$AA78</f>
        <v>0</v>
      </c>
      <c r="P16" s="230">
        <f>('Energy Use'!P72-'E-electricity'!P16-'E-Coal'!P16)*'Energy Use 2020'!$AA78</f>
        <v>0</v>
      </c>
      <c r="Q16" s="230">
        <f>('Energy Use'!Q72-'E-electricity'!Q16-'E-Coal'!Q16)*'Energy Use 2020'!$AA78</f>
        <v>0</v>
      </c>
      <c r="R16" s="230">
        <f>('Energy Use'!R72-'E-electricity'!R16-'E-Coal'!R16)*'Energy Use 2020'!$AA78</f>
        <v>0</v>
      </c>
      <c r="S16" s="230">
        <f>('Energy Use'!S72-'E-electricity'!S16-'E-Coal'!S16)*'Energy Use 2020'!$AA78</f>
        <v>0</v>
      </c>
      <c r="T16" s="230">
        <f>('Energy Use'!T72-'E-electricity'!T16-'E-Coal'!T16)*'Energy Use 2020'!$AA78</f>
        <v>0</v>
      </c>
      <c r="U16" s="230">
        <f>('Energy Use'!U72-'E-electricity'!U16-'E-Coal'!U16)*'Energy Use 2020'!$AA78</f>
        <v>0</v>
      </c>
      <c r="V16" s="230">
        <f>('Energy Use'!V72-'E-electricity'!V16-'E-Coal'!V16)*'Energy Use 2020'!$AA78</f>
        <v>0</v>
      </c>
      <c r="W16" s="230">
        <f>('Energy Use'!W72-'E-electricity'!W16-'E-Coal'!W16)*'Energy Use 2020'!$AA78</f>
        <v>0</v>
      </c>
      <c r="X16" s="230">
        <f>('Energy Use'!X72-'E-electricity'!X16-'E-Coal'!X16)*'Energy Use 2020'!$AA78</f>
        <v>0</v>
      </c>
      <c r="Y16" s="230">
        <f>('Energy Use'!Y72-'E-electricity'!Y16-'E-Coal'!Y16)*'Energy Use 2020'!$AA78</f>
        <v>0</v>
      </c>
      <c r="Z16" s="230">
        <f>('Energy Use'!Z72-'E-electricity'!Z16-'E-Coal'!Z16)*'Energy Use 2020'!$AA78</f>
        <v>0</v>
      </c>
      <c r="AA16" s="230">
        <f>('Energy Use'!AA72-'E-electricity'!AA16-'E-Coal'!AA16)*'Energy Use 2020'!$AA78</f>
        <v>0</v>
      </c>
      <c r="AB16" s="230">
        <f>('Energy Use'!AB72-'E-electricity'!AB16-'E-Coal'!AB16)*'Energy Use 2020'!$AA78</f>
        <v>0</v>
      </c>
      <c r="AC16" s="230">
        <f>('Energy Use'!AC72-'E-electricity'!AC16-'E-Coal'!AC16)*'Energy Use 2020'!$AA78</f>
        <v>0</v>
      </c>
      <c r="AD16" s="230">
        <f>('Energy Use'!AD72-'E-electricity'!AD16-'E-Coal'!AD16)*'Energy Use 2020'!$AA78</f>
        <v>0</v>
      </c>
      <c r="AE16" s="230">
        <f>('Energy Use'!AE72-'E-electricity'!AE16-'E-Coal'!AE16)*'Energy Use 2020'!$AA78</f>
        <v>0</v>
      </c>
      <c r="AF16" s="230">
        <f>('Energy Use'!AF72-'E-electricity'!AF16-'E-Coal'!AF16)*'Energy Use 2020'!$AA78</f>
        <v>0</v>
      </c>
      <c r="AG16" s="230">
        <f>('Energy Use'!AG72-'E-electricity'!AG16-'E-Coal'!AG16)*'Energy Use 2020'!$AA78</f>
        <v>0</v>
      </c>
      <c r="AH16" s="230">
        <f>('Energy Use'!AH72-'E-electricity'!AH16-'E-Coal'!AH16)*'Energy Use 2020'!$AA78</f>
        <v>0</v>
      </c>
      <c r="AI16" s="230">
        <f>('Energy Use'!AI72-'E-electricity'!AI16-'E-Coal'!AI16)*'Energy Use 2020'!$AA78</f>
        <v>0</v>
      </c>
      <c r="AJ16" s="230">
        <f>('Energy Use'!AJ72-'E-electricity'!AJ16-'E-Coal'!AJ16)*'Energy Use 2020'!$AA78</f>
        <v>0</v>
      </c>
      <c r="AK16" s="230">
        <f>('Energy Use'!AK72-'E-electricity'!AK16-'E-Coal'!AK16)*'Energy Use 2020'!$AA78</f>
        <v>0</v>
      </c>
      <c r="AL16" s="230">
        <f>('Energy Use'!AL72-'E-electricity'!AL16-'E-Coal'!AL16)*'Energy Use 2020'!$AA78</f>
        <v>0</v>
      </c>
      <c r="AM16" s="230">
        <f>('Energy Use'!AM72-'E-electricity'!AM16-'E-Coal'!AM16)*'Energy Use 2020'!$AA78</f>
        <v>0</v>
      </c>
      <c r="AN16" s="230">
        <f>('Energy Use'!AN72-'E-electricity'!AN16-'E-Coal'!AN16)*'Energy Use 2020'!$AA78</f>
        <v>0</v>
      </c>
      <c r="AO16" s="230">
        <f>('Energy Use'!AO72-'E-electricity'!AO16-'E-Coal'!AO16)*'Energy Use 2020'!$AA78</f>
        <v>0</v>
      </c>
      <c r="AP16" s="230">
        <f>('Energy Use'!AP72-'E-electricity'!AP16-'E-Coal'!AP16)*'Energy Use 2020'!$AA78</f>
        <v>0</v>
      </c>
      <c r="AQ16" s="230">
        <f>('Energy Use'!AQ72-'E-electricity'!AQ16-'E-Coal'!AQ16)*'Energy Use 2020'!$AA78</f>
        <v>0</v>
      </c>
      <c r="AR16" s="133" t="str">
        <f>VLOOKUP($A16,'Sector Match'!$A$1:$B$43,2,0)</f>
        <v>textiles apparel and leather 13T15</v>
      </c>
    </row>
    <row r="17" spans="1:44" x14ac:dyDescent="0.25">
      <c r="A17" s="74" t="s">
        <v>16</v>
      </c>
      <c r="B17" s="230">
        <f>('Energy Use'!B73-'E-electricity'!B17)*'Energy Use 2019'!$R79</f>
        <v>0</v>
      </c>
      <c r="C17" s="230">
        <f>('Energy Use'!C73-'E-electricity'!C17-'E-Coal'!C17)*'Energy Use 2020'!$AA79</f>
        <v>0</v>
      </c>
      <c r="D17" s="230">
        <f>('Energy Use'!D73-'E-electricity'!D17-'E-Coal'!D17)*'Energy Use 2020'!$AA79</f>
        <v>0</v>
      </c>
      <c r="E17" s="230">
        <f>('Energy Use'!E73-'E-electricity'!E17-'E-Coal'!E17)*'Energy Use 2020'!$AA79</f>
        <v>0</v>
      </c>
      <c r="F17" s="230">
        <f>('Energy Use'!F73-'E-electricity'!F17-'E-Coal'!F17)*'Energy Use 2020'!$AA79</f>
        <v>0</v>
      </c>
      <c r="G17" s="230">
        <f>('Energy Use'!G73-'E-electricity'!G17-'E-Coal'!G17)*'Energy Use 2020'!$AA79</f>
        <v>0</v>
      </c>
      <c r="H17" s="230">
        <f>('Energy Use'!H73-'E-electricity'!H17-'E-Coal'!H17)*'Energy Use 2020'!$AA79</f>
        <v>0</v>
      </c>
      <c r="I17" s="230">
        <f>('Energy Use'!I73-'E-electricity'!I17-'E-Coal'!I17)*'Energy Use 2020'!$AA79</f>
        <v>0</v>
      </c>
      <c r="J17" s="230">
        <f>('Energy Use'!J73-'E-electricity'!J17-'E-Coal'!J17)*'Energy Use 2020'!$AA79</f>
        <v>0</v>
      </c>
      <c r="K17" s="230">
        <f>('Energy Use'!K73-'E-electricity'!K17-'E-Coal'!K17)*'Energy Use 2020'!$AA79</f>
        <v>0</v>
      </c>
      <c r="L17" s="230">
        <f>('Energy Use'!L73-'E-electricity'!L17-'E-Coal'!L17)*'Energy Use 2020'!$AA79</f>
        <v>0</v>
      </c>
      <c r="M17" s="230">
        <f>('Energy Use'!M73-'E-electricity'!M17-'E-Coal'!M17)*'Energy Use 2020'!$AA79</f>
        <v>0</v>
      </c>
      <c r="N17" s="230">
        <f>('Energy Use'!N73-'E-electricity'!N17-'E-Coal'!N17)*'Energy Use 2020'!$AA79</f>
        <v>0</v>
      </c>
      <c r="O17" s="230">
        <f>('Energy Use'!O73-'E-electricity'!O17-'E-Coal'!O17)*'Energy Use 2020'!$AA79</f>
        <v>0</v>
      </c>
      <c r="P17" s="230">
        <f>('Energy Use'!P73-'E-electricity'!P17-'E-Coal'!P17)*'Energy Use 2020'!$AA79</f>
        <v>0</v>
      </c>
      <c r="Q17" s="230">
        <f>('Energy Use'!Q73-'E-electricity'!Q17-'E-Coal'!Q17)*'Energy Use 2020'!$AA79</f>
        <v>0</v>
      </c>
      <c r="R17" s="230">
        <f>('Energy Use'!R73-'E-electricity'!R17-'E-Coal'!R17)*'Energy Use 2020'!$AA79</f>
        <v>0</v>
      </c>
      <c r="S17" s="230">
        <f>('Energy Use'!S73-'E-electricity'!S17-'E-Coal'!S17)*'Energy Use 2020'!$AA79</f>
        <v>0</v>
      </c>
      <c r="T17" s="230">
        <f>('Energy Use'!T73-'E-electricity'!T17-'E-Coal'!T17)*'Energy Use 2020'!$AA79</f>
        <v>0</v>
      </c>
      <c r="U17" s="230">
        <f>('Energy Use'!U73-'E-electricity'!U17-'E-Coal'!U17)*'Energy Use 2020'!$AA79</f>
        <v>0</v>
      </c>
      <c r="V17" s="230">
        <f>('Energy Use'!V73-'E-electricity'!V17-'E-Coal'!V17)*'Energy Use 2020'!$AA79</f>
        <v>0</v>
      </c>
      <c r="W17" s="230">
        <f>('Energy Use'!W73-'E-electricity'!W17-'E-Coal'!W17)*'Energy Use 2020'!$AA79</f>
        <v>0</v>
      </c>
      <c r="X17" s="230">
        <f>('Energy Use'!X73-'E-electricity'!X17-'E-Coal'!X17)*'Energy Use 2020'!$AA79</f>
        <v>0</v>
      </c>
      <c r="Y17" s="230">
        <f>('Energy Use'!Y73-'E-electricity'!Y17-'E-Coal'!Y17)*'Energy Use 2020'!$AA79</f>
        <v>0</v>
      </c>
      <c r="Z17" s="230">
        <f>('Energy Use'!Z73-'E-electricity'!Z17-'E-Coal'!Z17)*'Energy Use 2020'!$AA79</f>
        <v>0</v>
      </c>
      <c r="AA17" s="230">
        <f>('Energy Use'!AA73-'E-electricity'!AA17-'E-Coal'!AA17)*'Energy Use 2020'!$AA79</f>
        <v>0</v>
      </c>
      <c r="AB17" s="230">
        <f>('Energy Use'!AB73-'E-electricity'!AB17-'E-Coal'!AB17)*'Energy Use 2020'!$AA79</f>
        <v>0</v>
      </c>
      <c r="AC17" s="230">
        <f>('Energy Use'!AC73-'E-electricity'!AC17-'E-Coal'!AC17)*'Energy Use 2020'!$AA79</f>
        <v>0</v>
      </c>
      <c r="AD17" s="230">
        <f>('Energy Use'!AD73-'E-electricity'!AD17-'E-Coal'!AD17)*'Energy Use 2020'!$AA79</f>
        <v>0</v>
      </c>
      <c r="AE17" s="230">
        <f>('Energy Use'!AE73-'E-electricity'!AE17-'E-Coal'!AE17)*'Energy Use 2020'!$AA79</f>
        <v>0</v>
      </c>
      <c r="AF17" s="230">
        <f>('Energy Use'!AF73-'E-electricity'!AF17-'E-Coal'!AF17)*'Energy Use 2020'!$AA79</f>
        <v>0</v>
      </c>
      <c r="AG17" s="230">
        <f>('Energy Use'!AG73-'E-electricity'!AG17-'E-Coal'!AG17)*'Energy Use 2020'!$AA79</f>
        <v>0</v>
      </c>
      <c r="AH17" s="230">
        <f>('Energy Use'!AH73-'E-electricity'!AH17-'E-Coal'!AH17)*'Energy Use 2020'!$AA79</f>
        <v>0</v>
      </c>
      <c r="AI17" s="230">
        <f>('Energy Use'!AI73-'E-electricity'!AI17-'E-Coal'!AI17)*'Energy Use 2020'!$AA79</f>
        <v>0</v>
      </c>
      <c r="AJ17" s="230">
        <f>('Energy Use'!AJ73-'E-electricity'!AJ17-'E-Coal'!AJ17)*'Energy Use 2020'!$AA79</f>
        <v>0</v>
      </c>
      <c r="AK17" s="230">
        <f>('Energy Use'!AK73-'E-electricity'!AK17-'E-Coal'!AK17)*'Energy Use 2020'!$AA79</f>
        <v>0</v>
      </c>
      <c r="AL17" s="230">
        <f>('Energy Use'!AL73-'E-electricity'!AL17-'E-Coal'!AL17)*'Energy Use 2020'!$AA79</f>
        <v>0</v>
      </c>
      <c r="AM17" s="230">
        <f>('Energy Use'!AM73-'E-electricity'!AM17-'E-Coal'!AM17)*'Energy Use 2020'!$AA79</f>
        <v>0</v>
      </c>
      <c r="AN17" s="230">
        <f>('Energy Use'!AN73-'E-electricity'!AN17-'E-Coal'!AN17)*'Energy Use 2020'!$AA79</f>
        <v>0</v>
      </c>
      <c r="AO17" s="230">
        <f>('Energy Use'!AO73-'E-electricity'!AO17-'E-Coal'!AO17)*'Energy Use 2020'!$AA79</f>
        <v>0</v>
      </c>
      <c r="AP17" s="230">
        <f>('Energy Use'!AP73-'E-electricity'!AP17-'E-Coal'!AP17)*'Energy Use 2020'!$AA79</f>
        <v>0</v>
      </c>
      <c r="AQ17" s="230">
        <f>('Energy Use'!AQ73-'E-electricity'!AQ17-'E-Coal'!AQ17)*'Energy Use 2020'!$AA79</f>
        <v>0</v>
      </c>
      <c r="AR17" s="133" t="str">
        <f>VLOOKUP($A17,'Sector Match'!$A$1:$B$43,2,0)</f>
        <v>wood products 16</v>
      </c>
    </row>
    <row r="18" spans="1:44" x14ac:dyDescent="0.25">
      <c r="A18" s="74" t="s">
        <v>17</v>
      </c>
      <c r="B18" s="230">
        <f>('Energy Use'!B74-'E-electricity'!B18)*'Energy Use 2019'!$R80</f>
        <v>0</v>
      </c>
      <c r="C18" s="230">
        <f>('Energy Use'!C74-'E-electricity'!C18-'E-Coal'!C18)*'Energy Use 2020'!$AA80</f>
        <v>0</v>
      </c>
      <c r="D18" s="230">
        <f>('Energy Use'!D74-'E-electricity'!D18-'E-Coal'!D18)*'Energy Use 2020'!$AA80</f>
        <v>0</v>
      </c>
      <c r="E18" s="230">
        <f>('Energy Use'!E74-'E-electricity'!E18-'E-Coal'!E18)*'Energy Use 2020'!$AA80</f>
        <v>0</v>
      </c>
      <c r="F18" s="230">
        <f>('Energy Use'!F74-'E-electricity'!F18-'E-Coal'!F18)*'Energy Use 2020'!$AA80</f>
        <v>0</v>
      </c>
      <c r="G18" s="230">
        <f>('Energy Use'!G74-'E-electricity'!G18-'E-Coal'!G18)*'Energy Use 2020'!$AA80</f>
        <v>0</v>
      </c>
      <c r="H18" s="230">
        <f>('Energy Use'!H74-'E-electricity'!H18-'E-Coal'!H18)*'Energy Use 2020'!$AA80</f>
        <v>0</v>
      </c>
      <c r="I18" s="230">
        <f>('Energy Use'!I74-'E-electricity'!I18-'E-Coal'!I18)*'Energy Use 2020'!$AA80</f>
        <v>0</v>
      </c>
      <c r="J18" s="230">
        <f>('Energy Use'!J74-'E-electricity'!J18-'E-Coal'!J18)*'Energy Use 2020'!$AA80</f>
        <v>0</v>
      </c>
      <c r="K18" s="230">
        <f>('Energy Use'!K74-'E-electricity'!K18-'E-Coal'!K18)*'Energy Use 2020'!$AA80</f>
        <v>0</v>
      </c>
      <c r="L18" s="230">
        <f>('Energy Use'!L74-'E-electricity'!L18-'E-Coal'!L18)*'Energy Use 2020'!$AA80</f>
        <v>0</v>
      </c>
      <c r="M18" s="230">
        <f>('Energy Use'!M74-'E-electricity'!M18-'E-Coal'!M18)*'Energy Use 2020'!$AA80</f>
        <v>0</v>
      </c>
      <c r="N18" s="230">
        <f>('Energy Use'!N74-'E-electricity'!N18-'E-Coal'!N18)*'Energy Use 2020'!$AA80</f>
        <v>0</v>
      </c>
      <c r="O18" s="230">
        <f>('Energy Use'!O74-'E-electricity'!O18-'E-Coal'!O18)*'Energy Use 2020'!$AA80</f>
        <v>0</v>
      </c>
      <c r="P18" s="230">
        <f>('Energy Use'!P74-'E-electricity'!P18-'E-Coal'!P18)*'Energy Use 2020'!$AA80</f>
        <v>0</v>
      </c>
      <c r="Q18" s="230">
        <f>('Energy Use'!Q74-'E-electricity'!Q18-'E-Coal'!Q18)*'Energy Use 2020'!$AA80</f>
        <v>0</v>
      </c>
      <c r="R18" s="230">
        <f>('Energy Use'!R74-'E-electricity'!R18-'E-Coal'!R18)*'Energy Use 2020'!$AA80</f>
        <v>0</v>
      </c>
      <c r="S18" s="230">
        <f>('Energy Use'!S74-'E-electricity'!S18-'E-Coal'!S18)*'Energy Use 2020'!$AA80</f>
        <v>0</v>
      </c>
      <c r="T18" s="230">
        <f>('Energy Use'!T74-'E-electricity'!T18-'E-Coal'!T18)*'Energy Use 2020'!$AA80</f>
        <v>0</v>
      </c>
      <c r="U18" s="230">
        <f>('Energy Use'!U74-'E-electricity'!U18-'E-Coal'!U18)*'Energy Use 2020'!$AA80</f>
        <v>0</v>
      </c>
      <c r="V18" s="230">
        <f>('Energy Use'!V74-'E-electricity'!V18-'E-Coal'!V18)*'Energy Use 2020'!$AA80</f>
        <v>0</v>
      </c>
      <c r="W18" s="230">
        <f>('Energy Use'!W74-'E-electricity'!W18-'E-Coal'!W18)*'Energy Use 2020'!$AA80</f>
        <v>0</v>
      </c>
      <c r="X18" s="230">
        <f>('Energy Use'!X74-'E-electricity'!X18-'E-Coal'!X18)*'Energy Use 2020'!$AA80</f>
        <v>0</v>
      </c>
      <c r="Y18" s="230">
        <f>('Energy Use'!Y74-'E-electricity'!Y18-'E-Coal'!Y18)*'Energy Use 2020'!$AA80</f>
        <v>0</v>
      </c>
      <c r="Z18" s="230">
        <f>('Energy Use'!Z74-'E-electricity'!Z18-'E-Coal'!Z18)*'Energy Use 2020'!$AA80</f>
        <v>0</v>
      </c>
      <c r="AA18" s="230">
        <f>('Energy Use'!AA74-'E-electricity'!AA18-'E-Coal'!AA18)*'Energy Use 2020'!$AA80</f>
        <v>0</v>
      </c>
      <c r="AB18" s="230">
        <f>('Energy Use'!AB74-'E-electricity'!AB18-'E-Coal'!AB18)*'Energy Use 2020'!$AA80</f>
        <v>0</v>
      </c>
      <c r="AC18" s="230">
        <f>('Energy Use'!AC74-'E-electricity'!AC18-'E-Coal'!AC18)*'Energy Use 2020'!$AA80</f>
        <v>0</v>
      </c>
      <c r="AD18" s="230">
        <f>('Energy Use'!AD74-'E-electricity'!AD18-'E-Coal'!AD18)*'Energy Use 2020'!$AA80</f>
        <v>0</v>
      </c>
      <c r="AE18" s="230">
        <f>('Energy Use'!AE74-'E-electricity'!AE18-'E-Coal'!AE18)*'Energy Use 2020'!$AA80</f>
        <v>0</v>
      </c>
      <c r="AF18" s="230">
        <f>('Energy Use'!AF74-'E-electricity'!AF18-'E-Coal'!AF18)*'Energy Use 2020'!$AA80</f>
        <v>0</v>
      </c>
      <c r="AG18" s="230">
        <f>('Energy Use'!AG74-'E-electricity'!AG18-'E-Coal'!AG18)*'Energy Use 2020'!$AA80</f>
        <v>0</v>
      </c>
      <c r="AH18" s="230">
        <f>('Energy Use'!AH74-'E-electricity'!AH18-'E-Coal'!AH18)*'Energy Use 2020'!$AA80</f>
        <v>0</v>
      </c>
      <c r="AI18" s="230">
        <f>('Energy Use'!AI74-'E-electricity'!AI18-'E-Coal'!AI18)*'Energy Use 2020'!$AA80</f>
        <v>0</v>
      </c>
      <c r="AJ18" s="230">
        <f>('Energy Use'!AJ74-'E-electricity'!AJ18-'E-Coal'!AJ18)*'Energy Use 2020'!$AA80</f>
        <v>0</v>
      </c>
      <c r="AK18" s="230">
        <f>('Energy Use'!AK74-'E-electricity'!AK18-'E-Coal'!AK18)*'Energy Use 2020'!$AA80</f>
        <v>0</v>
      </c>
      <c r="AL18" s="230">
        <f>('Energy Use'!AL74-'E-electricity'!AL18-'E-Coal'!AL18)*'Energy Use 2020'!$AA80</f>
        <v>0</v>
      </c>
      <c r="AM18" s="230">
        <f>('Energy Use'!AM74-'E-electricity'!AM18-'E-Coal'!AM18)*'Energy Use 2020'!$AA80</f>
        <v>0</v>
      </c>
      <c r="AN18" s="230">
        <f>('Energy Use'!AN74-'E-electricity'!AN18-'E-Coal'!AN18)*'Energy Use 2020'!$AA80</f>
        <v>0</v>
      </c>
      <c r="AO18" s="230">
        <f>('Energy Use'!AO74-'E-electricity'!AO18-'E-Coal'!AO18)*'Energy Use 2020'!$AA80</f>
        <v>0</v>
      </c>
      <c r="AP18" s="230">
        <f>('Energy Use'!AP74-'E-electricity'!AP18-'E-Coal'!AP18)*'Energy Use 2020'!$AA80</f>
        <v>0</v>
      </c>
      <c r="AQ18" s="230">
        <f>('Energy Use'!AQ74-'E-electricity'!AQ18-'E-Coal'!AQ18)*'Energy Use 2020'!$AA80</f>
        <v>0</v>
      </c>
      <c r="AR18" s="133" t="str">
        <f>VLOOKUP($A18,'Sector Match'!$A$1:$B$43,2,0)</f>
        <v>wood products 16</v>
      </c>
    </row>
    <row r="19" spans="1:44" x14ac:dyDescent="0.25">
      <c r="A19" s="74" t="s">
        <v>18</v>
      </c>
      <c r="B19" s="230">
        <f>('Energy Use'!B75-'E-electricity'!B19)*'Energy Use 2019'!$R81</f>
        <v>13889122500.000002</v>
      </c>
      <c r="C19" s="230">
        <f>('Energy Use'!C75-'E-electricity'!C19-'E-Coal'!C19)*'Energy Use 2020'!$AA81</f>
        <v>11111298000</v>
      </c>
      <c r="D19" s="230">
        <f>('Energy Use'!D75-'E-electricity'!D19-'E-Coal'!D19)*'Energy Use 2020'!$AA81</f>
        <v>11646776928.41206</v>
      </c>
      <c r="E19" s="230">
        <f>('Energy Use'!E75-'E-electricity'!E19-'E-Coal'!E19)*'Energy Use 2020'!$AA81</f>
        <v>12835090938.405289</v>
      </c>
      <c r="F19" s="230">
        <f>('Energy Use'!F75-'E-electricity'!F19-'E-Coal'!F19)*'Energy Use 2020'!$AA81</f>
        <v>14018322663.912994</v>
      </c>
      <c r="G19" s="230">
        <f>('Energy Use'!G75-'E-electricity'!G19-'E-Coal'!G19)*'Energy Use 2020'!$AA81</f>
        <v>14747670229.125397</v>
      </c>
      <c r="H19" s="230">
        <f>('Energy Use'!H75-'E-electricity'!H19-'E-Coal'!H19)*'Energy Use 2020'!$AA81</f>
        <v>15466262271.554356</v>
      </c>
      <c r="I19" s="230">
        <f>('Energy Use'!I75-'E-electricity'!I19-'E-Coal'!I19)*'Energy Use 2020'!$AA81</f>
        <v>15836664016.333733</v>
      </c>
      <c r="J19" s="230">
        <f>('Energy Use'!J75-'E-electricity'!J19-'E-Coal'!J19)*'Energy Use 2020'!$AA81</f>
        <v>16206254229.698528</v>
      </c>
      <c r="K19" s="230">
        <f>('Energy Use'!K75-'E-electricity'!K19-'E-Coal'!K19)*'Energy Use 2020'!$AA81</f>
        <v>16575031605.774521</v>
      </c>
      <c r="L19" s="230">
        <f>('Energy Use'!L75-'E-electricity'!L19-'E-Coal'!L19)*'Energy Use 2020'!$AA81</f>
        <v>16942994840.890232</v>
      </c>
      <c r="M19" s="230">
        <f>('Energy Use'!M75-'E-electricity'!M19-'E-Coal'!M19)*'Energy Use 2020'!$AA81</f>
        <v>17310142633.57695</v>
      </c>
      <c r="N19" s="230">
        <f>('Energy Use'!N75-'E-electricity'!N19-'E-Coal'!N19)*'Energy Use 2020'!$AA81</f>
        <v>17489726325.073204</v>
      </c>
      <c r="O19" s="230">
        <f>('Energy Use'!O75-'E-electricity'!O19-'E-Coal'!O19)*'Energy Use 2020'!$AA81</f>
        <v>17669019747.344101</v>
      </c>
      <c r="P19" s="230">
        <f>('Energy Use'!P75-'E-electricity'!P19-'E-Coal'!P19)*'Energy Use 2020'!$AA81</f>
        <v>17848022581.921078</v>
      </c>
      <c r="Q19" s="230">
        <f>('Energy Use'!Q75-'E-electricity'!Q19-'E-Coal'!Q19)*'Energy Use 2020'!$AA81</f>
        <v>18026734510.694786</v>
      </c>
      <c r="R19" s="230">
        <f>('Energy Use'!R75-'E-electricity'!R19-'E-Coal'!R19)*'Energy Use 2020'!$AA81</f>
        <v>18205155215.915066</v>
      </c>
      <c r="S19" s="230">
        <f>('Energy Use'!S75-'E-electricity'!S19-'E-Coal'!S19)*'Energy Use 2020'!$AA81</f>
        <v>18290860542.084663</v>
      </c>
      <c r="T19" s="230">
        <f>('Energy Use'!T75-'E-electricity'!T19-'E-Coal'!T19)*'Energy Use 2020'!$AA81</f>
        <v>18376460011.213634</v>
      </c>
      <c r="U19" s="230">
        <f>('Energy Use'!U75-'E-electricity'!U19-'E-Coal'!U19)*'Energy Use 2020'!$AA81</f>
        <v>18461953623.853779</v>
      </c>
      <c r="V19" s="230">
        <f>('Energy Use'!V75-'E-electricity'!V19-'E-Coal'!V19)*'Energy Use 2020'!$AA81</f>
        <v>18547341380.561771</v>
      </c>
      <c r="W19" s="230">
        <f>('Energy Use'!W75-'E-electricity'!W19-'E-Coal'!W19)*'Energy Use 2020'!$AA81</f>
        <v>18632623281.899181</v>
      </c>
      <c r="X19" s="230">
        <f>('Energy Use'!X75-'E-electricity'!X19-'E-Coal'!X19)*'Energy Use 2020'!$AA81</f>
        <v>18526801376.101509</v>
      </c>
      <c r="Y19" s="230">
        <f>('Energy Use'!Y75-'E-electricity'!Y19-'E-Coal'!Y19)*'Energy Use 2020'!$AA81</f>
        <v>18421085368.027676</v>
      </c>
      <c r="Z19" s="230">
        <f>('Energy Use'!Z75-'E-electricity'!Z19-'E-Coal'!Z19)*'Energy Use 2020'!$AA81</f>
        <v>18315475257.577473</v>
      </c>
      <c r="AA19" s="230">
        <f>('Energy Use'!AA75-'E-electricity'!AA19-'E-Coal'!AA19)*'Energy Use 2020'!$AA81</f>
        <v>18209971044.645805</v>
      </c>
      <c r="AB19" s="230">
        <f>('Energy Use'!AB75-'E-electricity'!AB19-'E-Coal'!AB19)*'Energy Use 2020'!$AA81</f>
        <v>18104572729.122715</v>
      </c>
      <c r="AC19" s="230">
        <f>('Energy Use'!AC75-'E-electricity'!AC19-'E-Coal'!AC19)*'Energy Use 2020'!$AA81</f>
        <v>17865952308.590427</v>
      </c>
      <c r="AD19" s="230">
        <f>('Energy Use'!AD75-'E-electricity'!AD19-'E-Coal'!AD19)*'Energy Use 2020'!$AA81</f>
        <v>17627586009.9893</v>
      </c>
      <c r="AE19" s="230">
        <f>('Energy Use'!AE75-'E-electricity'!AE19-'E-Coal'!AE19)*'Energy Use 2020'!$AA81</f>
        <v>17389473832.695591</v>
      </c>
      <c r="AF19" s="230">
        <f>('Energy Use'!AF75-'E-electricity'!AF19-'E-Coal'!AF19)*'Energy Use 2020'!$AA81</f>
        <v>17151615776.073853</v>
      </c>
      <c r="AG19" s="230">
        <f>('Energy Use'!AG75-'E-electricity'!AG19-'E-Coal'!AG19)*'Energy Use 2020'!$AA81</f>
        <v>16914011839.476912</v>
      </c>
      <c r="AH19" s="230">
        <f>('Energy Use'!AH75-'E-electricity'!AH19-'E-Coal'!AH19)*'Energy Use 2020'!$AA81</f>
        <v>16657668101.947186</v>
      </c>
      <c r="AI19" s="230">
        <f>('Energy Use'!AI75-'E-electricity'!AI19-'E-Coal'!AI19)*'Energy Use 2020'!$AA81</f>
        <v>16401599657.835501</v>
      </c>
      <c r="AJ19" s="230">
        <f>('Energy Use'!AJ75-'E-electricity'!AJ19-'E-Coal'!AJ19)*'Energy Use 2020'!$AA81</f>
        <v>16145806506.384577</v>
      </c>
      <c r="AK19" s="230">
        <f>('Energy Use'!AK75-'E-electricity'!AK19-'E-Coal'!AK19)*'Energy Use 2020'!$AA81</f>
        <v>15890288646.82443</v>
      </c>
      <c r="AL19" s="230">
        <f>('Energy Use'!AL75-'E-electricity'!AL19-'E-Coal'!AL19)*'Energy Use 2020'!$AA81</f>
        <v>15635046078.372379</v>
      </c>
      <c r="AM19" s="230">
        <f>('Energy Use'!AM75-'E-electricity'!AM19-'E-Coal'!AM19)*'Energy Use 2020'!$AA81</f>
        <v>15342196832.744808</v>
      </c>
      <c r="AN19" s="230">
        <f>('Energy Use'!AN75-'E-electricity'!AN19-'E-Coal'!AN19)*'Energy Use 2020'!$AA81</f>
        <v>15049665225.557882</v>
      </c>
      <c r="AO19" s="230">
        <f>('Energy Use'!AO75-'E-electricity'!AO19-'E-Coal'!AO19)*'Energy Use 2020'!$AA81</f>
        <v>14757451255.833591</v>
      </c>
      <c r="AP19" s="230">
        <f>('Energy Use'!AP75-'E-electricity'!AP19-'E-Coal'!AP19)*'Energy Use 2020'!$AA81</f>
        <v>14465554922.579285</v>
      </c>
      <c r="AQ19" s="230">
        <f>('Energy Use'!AQ75-'E-electricity'!AQ19-'E-Coal'!AQ19)*'Energy Use 2020'!$AA81</f>
        <v>14169243678.468853</v>
      </c>
      <c r="AR19" s="133" t="str">
        <f>VLOOKUP($A19,'Sector Match'!$A$1:$B$43,2,0)</f>
        <v>pulp paper and printing 17T18</v>
      </c>
    </row>
    <row r="20" spans="1:44" x14ac:dyDescent="0.25">
      <c r="A20" s="74" t="s">
        <v>19</v>
      </c>
      <c r="B20" s="230">
        <f>('Energy Use'!B76-'E-electricity'!B20)*'Energy Use 2019'!$R82</f>
        <v>0</v>
      </c>
      <c r="C20" s="230">
        <f>('Energy Use'!C76-'E-electricity'!C20-'E-Coal'!C20)*'Energy Use 2020'!$AA82</f>
        <v>0</v>
      </c>
      <c r="D20" s="230">
        <f>('Energy Use'!D76-'E-electricity'!D20-'E-Coal'!D20)*'Energy Use 2020'!$AA82</f>
        <v>0</v>
      </c>
      <c r="E20" s="230">
        <f>('Energy Use'!E76-'E-electricity'!E20-'E-Coal'!E20)*'Energy Use 2020'!$AA82</f>
        <v>0</v>
      </c>
      <c r="F20" s="230">
        <f>('Energy Use'!F76-'E-electricity'!F20-'E-Coal'!F20)*'Energy Use 2020'!$AA82</f>
        <v>0</v>
      </c>
      <c r="G20" s="230">
        <f>('Energy Use'!G76-'E-electricity'!G20-'E-Coal'!G20)*'Energy Use 2020'!$AA82</f>
        <v>0</v>
      </c>
      <c r="H20" s="230">
        <f>('Energy Use'!H76-'E-electricity'!H20-'E-Coal'!H20)*'Energy Use 2020'!$AA82</f>
        <v>0</v>
      </c>
      <c r="I20" s="230">
        <f>('Energy Use'!I76-'E-electricity'!I20-'E-Coal'!I20)*'Energy Use 2020'!$AA82</f>
        <v>0</v>
      </c>
      <c r="J20" s="230">
        <f>('Energy Use'!J76-'E-electricity'!J20-'E-Coal'!J20)*'Energy Use 2020'!$AA82</f>
        <v>0</v>
      </c>
      <c r="K20" s="230">
        <f>('Energy Use'!K76-'E-electricity'!K20-'E-Coal'!K20)*'Energy Use 2020'!$AA82</f>
        <v>0</v>
      </c>
      <c r="L20" s="230">
        <f>('Energy Use'!L76-'E-electricity'!L20-'E-Coal'!L20)*'Energy Use 2020'!$AA82</f>
        <v>0</v>
      </c>
      <c r="M20" s="230">
        <f>('Energy Use'!M76-'E-electricity'!M20-'E-Coal'!M20)*'Energy Use 2020'!$AA82</f>
        <v>0</v>
      </c>
      <c r="N20" s="230">
        <f>('Energy Use'!N76-'E-electricity'!N20-'E-Coal'!N20)*'Energy Use 2020'!$AA82</f>
        <v>0</v>
      </c>
      <c r="O20" s="230">
        <f>('Energy Use'!O76-'E-electricity'!O20-'E-Coal'!O20)*'Energy Use 2020'!$AA82</f>
        <v>0</v>
      </c>
      <c r="P20" s="230">
        <f>('Energy Use'!P76-'E-electricity'!P20-'E-Coal'!P20)*'Energy Use 2020'!$AA82</f>
        <v>0</v>
      </c>
      <c r="Q20" s="230">
        <f>('Energy Use'!Q76-'E-electricity'!Q20-'E-Coal'!Q20)*'Energy Use 2020'!$AA82</f>
        <v>0</v>
      </c>
      <c r="R20" s="230">
        <f>('Energy Use'!R76-'E-electricity'!R20-'E-Coal'!R20)*'Energy Use 2020'!$AA82</f>
        <v>0</v>
      </c>
      <c r="S20" s="230">
        <f>('Energy Use'!S76-'E-electricity'!S20-'E-Coal'!S20)*'Energy Use 2020'!$AA82</f>
        <v>0</v>
      </c>
      <c r="T20" s="230">
        <f>('Energy Use'!T76-'E-electricity'!T20-'E-Coal'!T20)*'Energy Use 2020'!$AA82</f>
        <v>0</v>
      </c>
      <c r="U20" s="230">
        <f>('Energy Use'!U76-'E-electricity'!U20-'E-Coal'!U20)*'Energy Use 2020'!$AA82</f>
        <v>0</v>
      </c>
      <c r="V20" s="230">
        <f>('Energy Use'!V76-'E-electricity'!V20-'E-Coal'!V20)*'Energy Use 2020'!$AA82</f>
        <v>0</v>
      </c>
      <c r="W20" s="230">
        <f>('Energy Use'!W76-'E-electricity'!W20-'E-Coal'!W20)*'Energy Use 2020'!$AA82</f>
        <v>0</v>
      </c>
      <c r="X20" s="230">
        <f>('Energy Use'!X76-'E-electricity'!X20-'E-Coal'!X20)*'Energy Use 2020'!$AA82</f>
        <v>0</v>
      </c>
      <c r="Y20" s="230">
        <f>('Energy Use'!Y76-'E-electricity'!Y20-'E-Coal'!Y20)*'Energy Use 2020'!$AA82</f>
        <v>0</v>
      </c>
      <c r="Z20" s="230">
        <f>('Energy Use'!Z76-'E-electricity'!Z20-'E-Coal'!Z20)*'Energy Use 2020'!$AA82</f>
        <v>0</v>
      </c>
      <c r="AA20" s="230">
        <f>('Energy Use'!AA76-'E-electricity'!AA20-'E-Coal'!AA20)*'Energy Use 2020'!$AA82</f>
        <v>0</v>
      </c>
      <c r="AB20" s="230">
        <f>('Energy Use'!AB76-'E-electricity'!AB20-'E-Coal'!AB20)*'Energy Use 2020'!$AA82</f>
        <v>0</v>
      </c>
      <c r="AC20" s="230">
        <f>('Energy Use'!AC76-'E-electricity'!AC20-'E-Coal'!AC20)*'Energy Use 2020'!$AA82</f>
        <v>0</v>
      </c>
      <c r="AD20" s="230">
        <f>('Energy Use'!AD76-'E-electricity'!AD20-'E-Coal'!AD20)*'Energy Use 2020'!$AA82</f>
        <v>0</v>
      </c>
      <c r="AE20" s="230">
        <f>('Energy Use'!AE76-'E-electricity'!AE20-'E-Coal'!AE20)*'Energy Use 2020'!$AA82</f>
        <v>0</v>
      </c>
      <c r="AF20" s="230">
        <f>('Energy Use'!AF76-'E-electricity'!AF20-'E-Coal'!AF20)*'Energy Use 2020'!$AA82</f>
        <v>0</v>
      </c>
      <c r="AG20" s="230">
        <f>('Energy Use'!AG76-'E-electricity'!AG20-'E-Coal'!AG20)*'Energy Use 2020'!$AA82</f>
        <v>0</v>
      </c>
      <c r="AH20" s="230">
        <f>('Energy Use'!AH76-'E-electricity'!AH20-'E-Coal'!AH20)*'Energy Use 2020'!$AA82</f>
        <v>0</v>
      </c>
      <c r="AI20" s="230">
        <f>('Energy Use'!AI76-'E-electricity'!AI20-'E-Coal'!AI20)*'Energy Use 2020'!$AA82</f>
        <v>0</v>
      </c>
      <c r="AJ20" s="230">
        <f>('Energy Use'!AJ76-'E-electricity'!AJ20-'E-Coal'!AJ20)*'Energy Use 2020'!$AA82</f>
        <v>0</v>
      </c>
      <c r="AK20" s="230">
        <f>('Energy Use'!AK76-'E-electricity'!AK20-'E-Coal'!AK20)*'Energy Use 2020'!$AA82</f>
        <v>0</v>
      </c>
      <c r="AL20" s="230">
        <f>('Energy Use'!AL76-'E-electricity'!AL20-'E-Coal'!AL20)*'Energy Use 2020'!$AA82</f>
        <v>0</v>
      </c>
      <c r="AM20" s="230">
        <f>('Energy Use'!AM76-'E-electricity'!AM20-'E-Coal'!AM20)*'Energy Use 2020'!$AA82</f>
        <v>0</v>
      </c>
      <c r="AN20" s="230">
        <f>('Energy Use'!AN76-'E-electricity'!AN20-'E-Coal'!AN20)*'Energy Use 2020'!$AA82</f>
        <v>0</v>
      </c>
      <c r="AO20" s="230">
        <f>('Energy Use'!AO76-'E-electricity'!AO20-'E-Coal'!AO20)*'Energy Use 2020'!$AA82</f>
        <v>0</v>
      </c>
      <c r="AP20" s="230">
        <f>('Energy Use'!AP76-'E-electricity'!AP20-'E-Coal'!AP20)*'Energy Use 2020'!$AA82</f>
        <v>0</v>
      </c>
      <c r="AQ20" s="230">
        <f>('Energy Use'!AQ76-'E-electricity'!AQ20-'E-Coal'!AQ20)*'Energy Use 2020'!$AA82</f>
        <v>0</v>
      </c>
      <c r="AR20" s="133" t="str">
        <f>VLOOKUP($A20,'Sector Match'!$A$1:$B$43,2,0)</f>
        <v>pulp paper and printing 17T18</v>
      </c>
    </row>
    <row r="21" spans="1:44" x14ac:dyDescent="0.25">
      <c r="A21" s="74" t="s">
        <v>20</v>
      </c>
      <c r="B21" s="230">
        <f>('Energy Use'!B77-'E-electricity'!B21)*'Energy Use 2019'!$R83</f>
        <v>0</v>
      </c>
      <c r="C21" s="230">
        <f>('Energy Use'!C77-'E-electricity'!C21-'E-Coal'!C21)*'Energy Use 2020'!$AA83</f>
        <v>0</v>
      </c>
      <c r="D21" s="230">
        <f>('Energy Use'!D77-'E-electricity'!D21-'E-Coal'!D21)*'Energy Use 2020'!$AA83</f>
        <v>0</v>
      </c>
      <c r="E21" s="230">
        <f>('Energy Use'!E77-'E-electricity'!E21-'E-Coal'!E21)*'Energy Use 2020'!$AA83</f>
        <v>0</v>
      </c>
      <c r="F21" s="230">
        <f>('Energy Use'!F77-'E-electricity'!F21-'E-Coal'!F21)*'Energy Use 2020'!$AA83</f>
        <v>0</v>
      </c>
      <c r="G21" s="230">
        <f>('Energy Use'!G77-'E-electricity'!G21-'E-Coal'!G21)*'Energy Use 2020'!$AA83</f>
        <v>0</v>
      </c>
      <c r="H21" s="230">
        <f>('Energy Use'!H77-'E-electricity'!H21-'E-Coal'!H21)*'Energy Use 2020'!$AA83</f>
        <v>0</v>
      </c>
      <c r="I21" s="230">
        <f>('Energy Use'!I77-'E-electricity'!I21-'E-Coal'!I21)*'Energy Use 2020'!$AA83</f>
        <v>0</v>
      </c>
      <c r="J21" s="230">
        <f>('Energy Use'!J77-'E-electricity'!J21-'E-Coal'!J21)*'Energy Use 2020'!$AA83</f>
        <v>0</v>
      </c>
      <c r="K21" s="230">
        <f>('Energy Use'!K77-'E-electricity'!K21-'E-Coal'!K21)*'Energy Use 2020'!$AA83</f>
        <v>0</v>
      </c>
      <c r="L21" s="230">
        <f>('Energy Use'!L77-'E-electricity'!L21-'E-Coal'!L21)*'Energy Use 2020'!$AA83</f>
        <v>0</v>
      </c>
      <c r="M21" s="230">
        <f>('Energy Use'!M77-'E-electricity'!M21-'E-Coal'!M21)*'Energy Use 2020'!$AA83</f>
        <v>0</v>
      </c>
      <c r="N21" s="230">
        <f>('Energy Use'!N77-'E-electricity'!N21-'E-Coal'!N21)*'Energy Use 2020'!$AA83</f>
        <v>0</v>
      </c>
      <c r="O21" s="230">
        <f>('Energy Use'!O77-'E-electricity'!O21-'E-Coal'!O21)*'Energy Use 2020'!$AA83</f>
        <v>0</v>
      </c>
      <c r="P21" s="230">
        <f>('Energy Use'!P77-'E-electricity'!P21-'E-Coal'!P21)*'Energy Use 2020'!$AA83</f>
        <v>0</v>
      </c>
      <c r="Q21" s="230">
        <f>('Energy Use'!Q77-'E-electricity'!Q21-'E-Coal'!Q21)*'Energy Use 2020'!$AA83</f>
        <v>0</v>
      </c>
      <c r="R21" s="230">
        <f>('Energy Use'!R77-'E-electricity'!R21-'E-Coal'!R21)*'Energy Use 2020'!$AA83</f>
        <v>0</v>
      </c>
      <c r="S21" s="230">
        <f>('Energy Use'!S77-'E-electricity'!S21-'E-Coal'!S21)*'Energy Use 2020'!$AA83</f>
        <v>0</v>
      </c>
      <c r="T21" s="230">
        <f>('Energy Use'!T77-'E-electricity'!T21-'E-Coal'!T21)*'Energy Use 2020'!$AA83</f>
        <v>0</v>
      </c>
      <c r="U21" s="230">
        <f>('Energy Use'!U77-'E-electricity'!U21-'E-Coal'!U21)*'Energy Use 2020'!$AA83</f>
        <v>0</v>
      </c>
      <c r="V21" s="230">
        <f>('Energy Use'!V77-'E-electricity'!V21-'E-Coal'!V21)*'Energy Use 2020'!$AA83</f>
        <v>0</v>
      </c>
      <c r="W21" s="230">
        <f>('Energy Use'!W77-'E-electricity'!W21-'E-Coal'!W21)*'Energy Use 2020'!$AA83</f>
        <v>0</v>
      </c>
      <c r="X21" s="230">
        <f>('Energy Use'!X77-'E-electricity'!X21-'E-Coal'!X21)*'Energy Use 2020'!$AA83</f>
        <v>0</v>
      </c>
      <c r="Y21" s="230">
        <f>('Energy Use'!Y77-'E-electricity'!Y21-'E-Coal'!Y21)*'Energy Use 2020'!$AA83</f>
        <v>0</v>
      </c>
      <c r="Z21" s="230">
        <f>('Energy Use'!Z77-'E-electricity'!Z21-'E-Coal'!Z21)*'Energy Use 2020'!$AA83</f>
        <v>0</v>
      </c>
      <c r="AA21" s="230">
        <f>('Energy Use'!AA77-'E-electricity'!AA21-'E-Coal'!AA21)*'Energy Use 2020'!$AA83</f>
        <v>0</v>
      </c>
      <c r="AB21" s="230">
        <f>('Energy Use'!AB77-'E-electricity'!AB21-'E-Coal'!AB21)*'Energy Use 2020'!$AA83</f>
        <v>0</v>
      </c>
      <c r="AC21" s="230">
        <f>('Energy Use'!AC77-'E-electricity'!AC21-'E-Coal'!AC21)*'Energy Use 2020'!$AA83</f>
        <v>0</v>
      </c>
      <c r="AD21" s="230">
        <f>('Energy Use'!AD77-'E-electricity'!AD21-'E-Coal'!AD21)*'Energy Use 2020'!$AA83</f>
        <v>0</v>
      </c>
      <c r="AE21" s="230">
        <f>('Energy Use'!AE77-'E-electricity'!AE21-'E-Coal'!AE21)*'Energy Use 2020'!$AA83</f>
        <v>0</v>
      </c>
      <c r="AF21" s="230">
        <f>('Energy Use'!AF77-'E-electricity'!AF21-'E-Coal'!AF21)*'Energy Use 2020'!$AA83</f>
        <v>0</v>
      </c>
      <c r="AG21" s="230">
        <f>('Energy Use'!AG77-'E-electricity'!AG21-'E-Coal'!AG21)*'Energy Use 2020'!$AA83</f>
        <v>0</v>
      </c>
      <c r="AH21" s="230">
        <f>('Energy Use'!AH77-'E-electricity'!AH21-'E-Coal'!AH21)*'Energy Use 2020'!$AA83</f>
        <v>0</v>
      </c>
      <c r="AI21" s="230">
        <f>('Energy Use'!AI77-'E-electricity'!AI21-'E-Coal'!AI21)*'Energy Use 2020'!$AA83</f>
        <v>0</v>
      </c>
      <c r="AJ21" s="230">
        <f>('Energy Use'!AJ77-'E-electricity'!AJ21-'E-Coal'!AJ21)*'Energy Use 2020'!$AA83</f>
        <v>0</v>
      </c>
      <c r="AK21" s="230">
        <f>('Energy Use'!AK77-'E-electricity'!AK21-'E-Coal'!AK21)*'Energy Use 2020'!$AA83</f>
        <v>0</v>
      </c>
      <c r="AL21" s="230">
        <f>('Energy Use'!AL77-'E-electricity'!AL21-'E-Coal'!AL21)*'Energy Use 2020'!$AA83</f>
        <v>0</v>
      </c>
      <c r="AM21" s="230">
        <f>('Energy Use'!AM77-'E-electricity'!AM21-'E-Coal'!AM21)*'Energy Use 2020'!$AA83</f>
        <v>0</v>
      </c>
      <c r="AN21" s="230">
        <f>('Energy Use'!AN77-'E-electricity'!AN21-'E-Coal'!AN21)*'Energy Use 2020'!$AA83</f>
        <v>0</v>
      </c>
      <c r="AO21" s="230">
        <f>('Energy Use'!AO77-'E-electricity'!AO21-'E-Coal'!AO21)*'Energy Use 2020'!$AA83</f>
        <v>0</v>
      </c>
      <c r="AP21" s="230">
        <f>('Energy Use'!AP77-'E-electricity'!AP21-'E-Coal'!AP21)*'Energy Use 2020'!$AA83</f>
        <v>0</v>
      </c>
      <c r="AQ21" s="230">
        <f>('Energy Use'!AQ77-'E-electricity'!AQ21-'E-Coal'!AQ21)*'Energy Use 2020'!$AA83</f>
        <v>0</v>
      </c>
      <c r="AR21" s="133" t="str">
        <f>VLOOKUP($A21,'Sector Match'!$A$1:$B$43,2,0)</f>
        <v>pulp paper and printing 17T18</v>
      </c>
    </row>
    <row r="22" spans="1:44" x14ac:dyDescent="0.25">
      <c r="A22" s="74" t="s">
        <v>21</v>
      </c>
      <c r="B22" s="230">
        <f>('Energy Use'!B78-'E-electricity'!B22)*'Energy Use 2019'!$R84</f>
        <v>22203151228500.004</v>
      </c>
      <c r="C22" s="230">
        <f>('Energy Use'!C78-'E-electricity'!C22-'E-Coal'!C22)*'Energy Use 2020'!$AA84</f>
        <v>20733682068000</v>
      </c>
      <c r="D22" s="230">
        <f>('Energy Use'!D78-'E-electricity'!D22-'E-Coal'!D22)*'Energy Use 2020'!$AA84</f>
        <v>21700726240464.121</v>
      </c>
      <c r="E22" s="230">
        <f>('Energy Use'!E78-'E-electricity'!E22-'E-Coal'!E22)*'Energy Use 2020'!$AA84</f>
        <v>23226073424025.59</v>
      </c>
      <c r="F22" s="230">
        <f>('Energy Use'!F78-'E-electricity'!F22-'E-Coal'!F22)*'Energy Use 2020'!$AA84</f>
        <v>25320347367439.539</v>
      </c>
      <c r="G22" s="230">
        <f>('Energy Use'!G78-'E-electricity'!G22-'E-Coal'!G22)*'Energy Use 2020'!$AA84</f>
        <v>26657623524149.449</v>
      </c>
      <c r="H22" s="230">
        <f>('Energy Use'!H78-'E-electricity'!H22-'E-Coal'!H22)*'Energy Use 2020'!$AA84</f>
        <v>27986779669966.883</v>
      </c>
      <c r="I22" s="230">
        <f>('Energy Use'!I78-'E-electricity'!I22-'E-Coal'!I22)*'Energy Use 2020'!$AA84</f>
        <v>28596059873004.273</v>
      </c>
      <c r="J22" s="230">
        <f>('Energy Use'!J78-'E-electricity'!J22-'E-Coal'!J22)*'Energy Use 2020'!$AA84</f>
        <v>29204789695019.844</v>
      </c>
      <c r="K22" s="230">
        <f>('Energy Use'!K78-'E-electricity'!K22-'E-Coal'!K22)*'Energy Use 2020'!$AA84</f>
        <v>29812969095787</v>
      </c>
      <c r="L22" s="230">
        <f>('Energy Use'!L78-'E-electricity'!L22-'E-Coal'!L22)*'Energy Use 2020'!$AA84</f>
        <v>30420598035151.613</v>
      </c>
      <c r="M22" s="230">
        <f>('Energy Use'!M78-'E-electricity'!M22-'E-Coal'!M22)*'Energy Use 2020'!$AA84</f>
        <v>31027676473032.016</v>
      </c>
      <c r="N22" s="230">
        <f>('Energy Use'!N78-'E-electricity'!N22-'E-Coal'!N22)*'Energy Use 2020'!$AA84</f>
        <v>31062626100677.824</v>
      </c>
      <c r="O22" s="230">
        <f>('Energy Use'!O78-'E-electricity'!O22-'E-Coal'!O22)*'Energy Use 2020'!$AA84</f>
        <v>31097548642731.539</v>
      </c>
      <c r="P22" s="230">
        <f>('Energy Use'!P78-'E-electricity'!P22-'E-Coal'!P22)*'Energy Use 2020'!$AA84</f>
        <v>31132444098071.488</v>
      </c>
      <c r="Q22" s="230">
        <f>('Energy Use'!Q78-'E-electricity'!Q22-'E-Coal'!Q22)*'Energy Use 2020'!$AA84</f>
        <v>31167312465577.695</v>
      </c>
      <c r="R22" s="230">
        <f>('Energy Use'!R78-'E-electricity'!R22-'E-Coal'!R22)*'Energy Use 2020'!$AA84</f>
        <v>31202153744131.891</v>
      </c>
      <c r="S22" s="230">
        <f>('Energy Use'!S78-'E-electricity'!S22-'E-Coal'!S22)*'Energy Use 2020'!$AA84</f>
        <v>30843311611755.332</v>
      </c>
      <c r="T22" s="230">
        <f>('Energy Use'!T78-'E-electricity'!T22-'E-Coal'!T22)*'Energy Use 2020'!$AA84</f>
        <v>30484579314294.348</v>
      </c>
      <c r="U22" s="230">
        <f>('Energy Use'!U78-'E-electricity'!U22-'E-Coal'!U22)*'Energy Use 2020'!$AA84</f>
        <v>30125956846457.813</v>
      </c>
      <c r="V22" s="230">
        <f>('Energy Use'!V78-'E-electricity'!V22-'E-Coal'!V22)*'Energy Use 2020'!$AA84</f>
        <v>29767444202954.223</v>
      </c>
      <c r="W22" s="230">
        <f>('Energy Use'!W78-'E-electricity'!W22-'E-Coal'!W22)*'Energy Use 2020'!$AA84</f>
        <v>29409041378491.715</v>
      </c>
      <c r="X22" s="230">
        <f>('Energy Use'!X78-'E-electricity'!X22-'E-Coal'!X22)*'Energy Use 2020'!$AA84</f>
        <v>28741227510902.441</v>
      </c>
      <c r="Y22" s="230">
        <f>('Energy Use'!Y78-'E-electricity'!Y22-'E-Coal'!Y22)*'Energy Use 2020'!$AA84</f>
        <v>28073619406505.449</v>
      </c>
      <c r="Z22" s="230">
        <f>('Energy Use'!Z78-'E-electricity'!Z22-'E-Coal'!Z22)*'Energy Use 2020'!$AA84</f>
        <v>27406217055369.711</v>
      </c>
      <c r="AA22" s="230">
        <f>('Energy Use'!AA78-'E-electricity'!AA22-'E-Coal'!AA22)*'Energy Use 2020'!$AA84</f>
        <v>26739020447563.504</v>
      </c>
      <c r="AB22" s="230">
        <f>('Energy Use'!AB78-'E-electricity'!AB22-'E-Coal'!AB22)*'Energy Use 2020'!$AA84</f>
        <v>26072029573154.395</v>
      </c>
      <c r="AC22" s="230">
        <f>('Energy Use'!AC78-'E-electricity'!AC22-'E-Coal'!AC22)*'Energy Use 2020'!$AA84</f>
        <v>25405244422209.313</v>
      </c>
      <c r="AD22" s="230">
        <f>('Energy Use'!AD78-'E-electricity'!AD22-'E-Coal'!AD22)*'Energy Use 2020'!$AA84</f>
        <v>24738664984794.453</v>
      </c>
      <c r="AE22" s="230">
        <f>('Energy Use'!AE78-'E-electricity'!AE22-'E-Coal'!AE22)*'Energy Use 2020'!$AA84</f>
        <v>24072291250975.352</v>
      </c>
      <c r="AF22" s="230">
        <f>('Energy Use'!AF78-'E-electricity'!AF22-'E-Coal'!AF22)*'Energy Use 2020'!$AA84</f>
        <v>23406123210816.836</v>
      </c>
      <c r="AG22" s="230">
        <f>('Energy Use'!AG78-'E-electricity'!AG22-'E-Coal'!AG22)*'Energy Use 2020'!$AA84</f>
        <v>22740160854383.039</v>
      </c>
      <c r="AH22" s="230">
        <f>('Energy Use'!AH78-'E-electricity'!AH22-'E-Coal'!AH22)*'Energy Use 2020'!$AA84</f>
        <v>22162699979223.074</v>
      </c>
      <c r="AI22" s="230">
        <f>('Energy Use'!AI78-'E-electricity'!AI22-'E-Coal'!AI22)*'Energy Use 2020'!$AA84</f>
        <v>21585417361628.395</v>
      </c>
      <c r="AJ22" s="230">
        <f>('Energy Use'!AJ78-'E-electricity'!AJ22-'E-Coal'!AJ22)*'Energy Use 2020'!$AA84</f>
        <v>21008312992986.91</v>
      </c>
      <c r="AK22" s="230">
        <f>('Energy Use'!AK78-'E-electricity'!AK22-'E-Coal'!AK22)*'Energy Use 2020'!$AA84</f>
        <v>20431386864685.922</v>
      </c>
      <c r="AL22" s="230">
        <f>('Energy Use'!AL78-'E-electricity'!AL22-'E-Coal'!AL22)*'Energy Use 2020'!$AA84</f>
        <v>19854638968112.141</v>
      </c>
      <c r="AM22" s="230">
        <f>('Energy Use'!AM78-'E-electricity'!AM22-'E-Coal'!AM22)*'Energy Use 2020'!$AA84</f>
        <v>19249261227918.32</v>
      </c>
      <c r="AN22" s="230">
        <f>('Energy Use'!AN78-'E-electricity'!AN22-'E-Coal'!AN22)*'Energy Use 2020'!$AA84</f>
        <v>18644070649508.516</v>
      </c>
      <c r="AO22" s="230">
        <f>('Energy Use'!AO78-'E-electricity'!AO22-'E-Coal'!AO22)*'Energy Use 2020'!$AA84</f>
        <v>18039067223834.625</v>
      </c>
      <c r="AP22" s="230">
        <f>('Energy Use'!AP78-'E-electricity'!AP22-'E-Coal'!AP22)*'Energy Use 2020'!$AA84</f>
        <v>17434250941847.92</v>
      </c>
      <c r="AQ22" s="230">
        <f>('Energy Use'!AQ78-'E-electricity'!AQ22-'E-Coal'!AQ22)*'Energy Use 2020'!$AA84</f>
        <v>16823766190778.521</v>
      </c>
      <c r="AR22" s="133" t="str">
        <f>VLOOKUP($A22,'Sector Match'!$A$1:$B$43,2,0)</f>
        <v>refined petroleum and coke 19</v>
      </c>
    </row>
    <row r="23" spans="1:44" x14ac:dyDescent="0.25">
      <c r="A23" s="74" t="s">
        <v>1</v>
      </c>
      <c r="B23" s="230">
        <f>('Energy Use'!B79-'E-electricity'!B23)*'Energy Use 2019'!$R85</f>
        <v>533342304000.00018</v>
      </c>
      <c r="C23" s="230">
        <f>('Energy Use'!C79-'E-electricity'!C23-'E-Coal'!C23)*'Energy Use 2020'!$AA85</f>
        <v>46917455804999.992</v>
      </c>
      <c r="D23" s="230">
        <f>('Energy Use'!D79-'E-electricity'!D23-'E-Coal'!D23)*'Energy Use 2020'!$AA85</f>
        <v>51266078816833.891</v>
      </c>
      <c r="E23" s="230">
        <f>('Energy Use'!E79-'E-electricity'!E23-'E-Coal'!E23)*'Energy Use 2020'!$AA85</f>
        <v>57060995398502.063</v>
      </c>
      <c r="F23" s="230">
        <f>('Energy Use'!F79-'E-electricity'!F23-'E-Coal'!F23)*'Energy Use 2020'!$AA85</f>
        <v>63677560181812.375</v>
      </c>
      <c r="G23" s="230">
        <f>('Energy Use'!G79-'E-electricity'!G23-'E-Coal'!G23)*'Energy Use 2020'!$AA85</f>
        <v>67926048487765.016</v>
      </c>
      <c r="H23" s="230">
        <f>('Energy Use'!H79-'E-electricity'!H23-'E-Coal'!H23)*'Energy Use 2020'!$AA85</f>
        <v>72105130380720.109</v>
      </c>
      <c r="I23" s="230">
        <f>('Energy Use'!I79-'E-electricity'!I23-'E-Coal'!I23)*'Energy Use 2020'!$AA85</f>
        <v>74749277376965.078</v>
      </c>
      <c r="J23" s="230">
        <f>('Energy Use'!J79-'E-electricity'!J23-'E-Coal'!J23)*'Energy Use 2020'!$AA85</f>
        <v>77394566951979.188</v>
      </c>
      <c r="K23" s="230">
        <f>('Energy Use'!K79-'E-electricity'!K23-'E-Coal'!K23)*'Energy Use 2020'!$AA85</f>
        <v>80040985421518.922</v>
      </c>
      <c r="L23" s="230">
        <f>('Energy Use'!L79-'E-electricity'!L23-'E-Coal'!L23)*'Energy Use 2020'!$AA85</f>
        <v>82688519108641.563</v>
      </c>
      <c r="M23" s="230">
        <f>('Energy Use'!M79-'E-electricity'!M23-'E-Coal'!M23)*'Energy Use 2020'!$AA85</f>
        <v>85337154343705.047</v>
      </c>
      <c r="N23" s="230">
        <f>('Energy Use'!N79-'E-electricity'!N23-'E-Coal'!N23)*'Energy Use 2020'!$AA85</f>
        <v>86861283531959.031</v>
      </c>
      <c r="O23" s="230">
        <f>('Energy Use'!O79-'E-electricity'!O23-'E-Coal'!O23)*'Energy Use 2020'!$AA85</f>
        <v>88385833953769.844</v>
      </c>
      <c r="P23" s="230">
        <f>('Energy Use'!P79-'E-electricity'!P23-'E-Coal'!P23)*'Energy Use 2020'!$AA85</f>
        <v>89910801847721.875</v>
      </c>
      <c r="Q23" s="230">
        <f>('Energy Use'!Q79-'E-electricity'!Q23-'E-Coal'!Q23)*'Energy Use 2020'!$AA85</f>
        <v>91436183453766.891</v>
      </c>
      <c r="R23" s="230">
        <f>('Energy Use'!R79-'E-electricity'!R23-'E-Coal'!R23)*'Energy Use 2020'!$AA85</f>
        <v>92961975013224.094</v>
      </c>
      <c r="S23" s="230">
        <f>('Energy Use'!S79-'E-electricity'!S23-'E-Coal'!S23)*'Energy Use 2020'!$AA85</f>
        <v>93731379871684.031</v>
      </c>
      <c r="T23" s="230">
        <f>('Energy Use'!T79-'E-electricity'!T23-'E-Coal'!T23)*'Energy Use 2020'!$AA85</f>
        <v>94500485941884.422</v>
      </c>
      <c r="U23" s="230">
        <f>('Energy Use'!U79-'E-electricity'!U23-'E-Coal'!U23)*'Energy Use 2020'!$AA85</f>
        <v>95269293116834.281</v>
      </c>
      <c r="V23" s="230">
        <f>('Energy Use'!V79-'E-electricity'!V23-'E-Coal'!V23)*'Energy Use 2020'!$AA85</f>
        <v>96037801289561.953</v>
      </c>
      <c r="W23" s="230">
        <f>('Energy Use'!W79-'E-electricity'!W23-'E-Coal'!W23)*'Energy Use 2020'!$AA85</f>
        <v>96806010353115.094</v>
      </c>
      <c r="X23" s="230">
        <f>('Energy Use'!X79-'E-electricity'!X23-'E-Coal'!X23)*'Energy Use 2020'!$AA85</f>
        <v>97143552884607.672</v>
      </c>
      <c r="Y23" s="230">
        <f>('Energy Use'!Y79-'E-electricity'!Y23-'E-Coal'!Y23)*'Energy Use 2020'!$AA85</f>
        <v>97480957556136.156</v>
      </c>
      <c r="Z23" s="230">
        <f>('Energy Use'!Z79-'E-electricity'!Z23-'E-Coal'!Z23)*'Energy Use 2020'!$AA85</f>
        <v>97818224319656.953</v>
      </c>
      <c r="AA23" s="230">
        <f>('Energy Use'!AA79-'E-electricity'!AA23-'E-Coal'!AA23)*'Energy Use 2020'!$AA85</f>
        <v>98155353127135.219</v>
      </c>
      <c r="AB23" s="230">
        <f>('Energy Use'!AB79-'E-electricity'!AB23-'E-Coal'!AB23)*'Energy Use 2020'!$AA85</f>
        <v>98492343930544.922</v>
      </c>
      <c r="AC23" s="230">
        <f>('Energy Use'!AC79-'E-electricity'!AC23-'E-Coal'!AC23)*'Energy Use 2020'!$AA85</f>
        <v>98460087083409.047</v>
      </c>
      <c r="AD23" s="230">
        <f>('Energy Use'!AD79-'E-electricity'!AD23-'E-Coal'!AD23)*'Energy Use 2020'!$AA85</f>
        <v>98427830915301.953</v>
      </c>
      <c r="AE23" s="230">
        <f>('Energy Use'!AE79-'E-electricity'!AE23-'E-Coal'!AE23)*'Energy Use 2020'!$AA85</f>
        <v>98395575428711.063</v>
      </c>
      <c r="AF23" s="230">
        <f>('Energy Use'!AF79-'E-electricity'!AF23-'E-Coal'!AF23)*'Energy Use 2020'!$AA85</f>
        <v>98363320626123.531</v>
      </c>
      <c r="AG23" s="230">
        <f>('Energy Use'!AG79-'E-electricity'!AG23-'E-Coal'!AG23)*'Energy Use 2020'!$AA85</f>
        <v>98331066510026.047</v>
      </c>
      <c r="AH23" s="230">
        <f>('Energy Use'!AH79-'E-electricity'!AH23-'E-Coal'!AH23)*'Energy Use 2020'!$AA85</f>
        <v>97963781354365.297</v>
      </c>
      <c r="AI23" s="230">
        <f>('Energy Use'!AI79-'E-electricity'!AI23-'E-Coal'!AI23)*'Energy Use 2020'!$AA85</f>
        <v>97596623128001.125</v>
      </c>
      <c r="AJ23" s="230">
        <f>('Energy Use'!AJ79-'E-electricity'!AJ23-'E-Coal'!AJ23)*'Energy Use 2020'!$AA85</f>
        <v>97229591879257.438</v>
      </c>
      <c r="AK23" s="230">
        <f>('Energy Use'!AK79-'E-electricity'!AK23-'E-Coal'!AK23)*'Energy Use 2020'!$AA85</f>
        <v>96862687656449.547</v>
      </c>
      <c r="AL23" s="230">
        <f>('Energy Use'!AL79-'E-electricity'!AL23-'E-Coal'!AL23)*'Energy Use 2020'!$AA85</f>
        <v>96495910507884.078</v>
      </c>
      <c r="AM23" s="230">
        <f>('Energy Use'!AM79-'E-electricity'!AM23-'E-Coal'!AM23)*'Energy Use 2020'!$AA85</f>
        <v>96067749721125.313</v>
      </c>
      <c r="AN23" s="230">
        <f>('Energy Use'!AN79-'E-electricity'!AN23-'E-Coal'!AN23)*'Energy Use 2020'!$AA85</f>
        <v>95639739331996.484</v>
      </c>
      <c r="AO23" s="230">
        <f>('Energy Use'!AO79-'E-electricity'!AO23-'E-Coal'!AO23)*'Energy Use 2020'!$AA85</f>
        <v>95211879397196.438</v>
      </c>
      <c r="AP23" s="230">
        <f>('Energy Use'!AP79-'E-electricity'!AP23-'E-Coal'!AP23)*'Energy Use 2020'!$AA85</f>
        <v>94784169973413.906</v>
      </c>
      <c r="AQ23" s="230">
        <f>('Energy Use'!AQ79-'E-electricity'!AQ23-'E-Coal'!AQ23)*'Energy Use 2020'!$AA85</f>
        <v>94321819879577.875</v>
      </c>
      <c r="AR23" s="133" t="str">
        <f>VLOOKUP($A23,'Sector Match'!$A$1:$B$43,2,0)</f>
        <v>chemicals 20</v>
      </c>
    </row>
    <row r="24" spans="1:44" x14ac:dyDescent="0.25">
      <c r="A24" s="74" t="s">
        <v>22</v>
      </c>
      <c r="B24" s="230">
        <f>('Energy Use'!B80-'E-electricity'!B24)*'Energy Use 2019'!$R86</f>
        <v>11111298000</v>
      </c>
      <c r="C24" s="230">
        <f>('Energy Use'!C80-'E-electricity'!C24-'E-Coal'!C24)*'Energy Use 2020'!$AA86</f>
        <v>0</v>
      </c>
      <c r="D24" s="230">
        <f>('Energy Use'!D80-'E-electricity'!D24-'E-Coal'!D24)*'Energy Use 2020'!$AA86</f>
        <v>0</v>
      </c>
      <c r="E24" s="230">
        <f>('Energy Use'!E80-'E-electricity'!E24-'E-Coal'!E24)*'Energy Use 2020'!$AA86</f>
        <v>0</v>
      </c>
      <c r="F24" s="230">
        <f>('Energy Use'!F80-'E-electricity'!F24-'E-Coal'!F24)*'Energy Use 2020'!$AA86</f>
        <v>0</v>
      </c>
      <c r="G24" s="230">
        <f>('Energy Use'!G80-'E-electricity'!G24-'E-Coal'!G24)*'Energy Use 2020'!$AA86</f>
        <v>0</v>
      </c>
      <c r="H24" s="230">
        <f>('Energy Use'!H80-'E-electricity'!H24-'E-Coal'!H24)*'Energy Use 2020'!$AA86</f>
        <v>0</v>
      </c>
      <c r="I24" s="230">
        <f>('Energy Use'!I80-'E-electricity'!I24-'E-Coal'!I24)*'Energy Use 2020'!$AA86</f>
        <v>0</v>
      </c>
      <c r="J24" s="230">
        <f>('Energy Use'!J80-'E-electricity'!J24-'E-Coal'!J24)*'Energy Use 2020'!$AA86</f>
        <v>0</v>
      </c>
      <c r="K24" s="230">
        <f>('Energy Use'!K80-'E-electricity'!K24-'E-Coal'!K24)*'Energy Use 2020'!$AA86</f>
        <v>0</v>
      </c>
      <c r="L24" s="230">
        <f>('Energy Use'!L80-'E-electricity'!L24-'E-Coal'!L24)*'Energy Use 2020'!$AA86</f>
        <v>0</v>
      </c>
      <c r="M24" s="230">
        <f>('Energy Use'!M80-'E-electricity'!M24-'E-Coal'!M24)*'Energy Use 2020'!$AA86</f>
        <v>0</v>
      </c>
      <c r="N24" s="230">
        <f>('Energy Use'!N80-'E-electricity'!N24-'E-Coal'!N24)*'Energy Use 2020'!$AA86</f>
        <v>0</v>
      </c>
      <c r="O24" s="230">
        <f>('Energy Use'!O80-'E-electricity'!O24-'E-Coal'!O24)*'Energy Use 2020'!$AA86</f>
        <v>0</v>
      </c>
      <c r="P24" s="230">
        <f>('Energy Use'!P80-'E-electricity'!P24-'E-Coal'!P24)*'Energy Use 2020'!$AA86</f>
        <v>0</v>
      </c>
      <c r="Q24" s="230">
        <f>('Energy Use'!Q80-'E-electricity'!Q24-'E-Coal'!Q24)*'Energy Use 2020'!$AA86</f>
        <v>0</v>
      </c>
      <c r="R24" s="230">
        <f>('Energy Use'!R80-'E-electricity'!R24-'E-Coal'!R24)*'Energy Use 2020'!$AA86</f>
        <v>0</v>
      </c>
      <c r="S24" s="230">
        <f>('Energy Use'!S80-'E-electricity'!S24-'E-Coal'!S24)*'Energy Use 2020'!$AA86</f>
        <v>0</v>
      </c>
      <c r="T24" s="230">
        <f>('Energy Use'!T80-'E-electricity'!T24-'E-Coal'!T24)*'Energy Use 2020'!$AA86</f>
        <v>0</v>
      </c>
      <c r="U24" s="230">
        <f>('Energy Use'!U80-'E-electricity'!U24-'E-Coal'!U24)*'Energy Use 2020'!$AA86</f>
        <v>0</v>
      </c>
      <c r="V24" s="230">
        <f>('Energy Use'!V80-'E-electricity'!V24-'E-Coal'!V24)*'Energy Use 2020'!$AA86</f>
        <v>0</v>
      </c>
      <c r="W24" s="230">
        <f>('Energy Use'!W80-'E-electricity'!W24-'E-Coal'!W24)*'Energy Use 2020'!$AA86</f>
        <v>0</v>
      </c>
      <c r="X24" s="230">
        <f>('Energy Use'!X80-'E-electricity'!X24-'E-Coal'!X24)*'Energy Use 2020'!$AA86</f>
        <v>0</v>
      </c>
      <c r="Y24" s="230">
        <f>('Energy Use'!Y80-'E-electricity'!Y24-'E-Coal'!Y24)*'Energy Use 2020'!$AA86</f>
        <v>0</v>
      </c>
      <c r="Z24" s="230">
        <f>('Energy Use'!Z80-'E-electricity'!Z24-'E-Coal'!Z24)*'Energy Use 2020'!$AA86</f>
        <v>0</v>
      </c>
      <c r="AA24" s="230">
        <f>('Energy Use'!AA80-'E-electricity'!AA24-'E-Coal'!AA24)*'Energy Use 2020'!$AA86</f>
        <v>0</v>
      </c>
      <c r="AB24" s="230">
        <f>('Energy Use'!AB80-'E-electricity'!AB24-'E-Coal'!AB24)*'Energy Use 2020'!$AA86</f>
        <v>0</v>
      </c>
      <c r="AC24" s="230">
        <f>('Energy Use'!AC80-'E-electricity'!AC24-'E-Coal'!AC24)*'Energy Use 2020'!$AA86</f>
        <v>0</v>
      </c>
      <c r="AD24" s="230">
        <f>('Energy Use'!AD80-'E-electricity'!AD24-'E-Coal'!AD24)*'Energy Use 2020'!$AA86</f>
        <v>0</v>
      </c>
      <c r="AE24" s="230">
        <f>('Energy Use'!AE80-'E-electricity'!AE24-'E-Coal'!AE24)*'Energy Use 2020'!$AA86</f>
        <v>0</v>
      </c>
      <c r="AF24" s="230">
        <f>('Energy Use'!AF80-'E-electricity'!AF24-'E-Coal'!AF24)*'Energy Use 2020'!$AA86</f>
        <v>0</v>
      </c>
      <c r="AG24" s="230">
        <f>('Energy Use'!AG80-'E-electricity'!AG24-'E-Coal'!AG24)*'Energy Use 2020'!$AA86</f>
        <v>0</v>
      </c>
      <c r="AH24" s="230">
        <f>('Energy Use'!AH80-'E-electricity'!AH24-'E-Coal'!AH24)*'Energy Use 2020'!$AA86</f>
        <v>0</v>
      </c>
      <c r="AI24" s="230">
        <f>('Energy Use'!AI80-'E-electricity'!AI24-'E-Coal'!AI24)*'Energy Use 2020'!$AA86</f>
        <v>0</v>
      </c>
      <c r="AJ24" s="230">
        <f>('Energy Use'!AJ80-'E-electricity'!AJ24-'E-Coal'!AJ24)*'Energy Use 2020'!$AA86</f>
        <v>0</v>
      </c>
      <c r="AK24" s="230">
        <f>('Energy Use'!AK80-'E-electricity'!AK24-'E-Coal'!AK24)*'Energy Use 2020'!$AA86</f>
        <v>0</v>
      </c>
      <c r="AL24" s="230">
        <f>('Energy Use'!AL80-'E-electricity'!AL24-'E-Coal'!AL24)*'Energy Use 2020'!$AA86</f>
        <v>0</v>
      </c>
      <c r="AM24" s="230">
        <f>('Energy Use'!AM80-'E-electricity'!AM24-'E-Coal'!AM24)*'Energy Use 2020'!$AA86</f>
        <v>0</v>
      </c>
      <c r="AN24" s="230">
        <f>('Energy Use'!AN80-'E-electricity'!AN24-'E-Coal'!AN24)*'Energy Use 2020'!$AA86</f>
        <v>0</v>
      </c>
      <c r="AO24" s="230">
        <f>('Energy Use'!AO80-'E-electricity'!AO24-'E-Coal'!AO24)*'Energy Use 2020'!$AA86</f>
        <v>0</v>
      </c>
      <c r="AP24" s="230">
        <f>('Energy Use'!AP80-'E-electricity'!AP24-'E-Coal'!AP24)*'Energy Use 2020'!$AA86</f>
        <v>0</v>
      </c>
      <c r="AQ24" s="230">
        <f>('Energy Use'!AQ80-'E-electricity'!AQ24-'E-Coal'!AQ24)*'Energy Use 2020'!$AA86</f>
        <v>0</v>
      </c>
      <c r="AR24" s="133">
        <f>VLOOKUP($A24,'Sector Match'!$A$1:$B$43,2,0)</f>
        <v>0</v>
      </c>
    </row>
    <row r="25" spans="1:44" x14ac:dyDescent="0.25">
      <c r="A25" s="74" t="s">
        <v>23</v>
      </c>
      <c r="B25" s="230">
        <f>('Energy Use'!B81-'E-electricity'!B25)*'Energy Use 2019'!$R87</f>
        <v>0</v>
      </c>
      <c r="C25" s="230">
        <f>('Energy Use'!C81-'E-electricity'!C25-'E-Coal'!C25)*'Energy Use 2020'!$AA87</f>
        <v>0</v>
      </c>
      <c r="D25" s="230">
        <f>('Energy Use'!D81-'E-electricity'!D25-'E-Coal'!D25)*'Energy Use 2020'!$AA87</f>
        <v>0</v>
      </c>
      <c r="E25" s="230">
        <f>('Energy Use'!E81-'E-electricity'!E25-'E-Coal'!E25)*'Energy Use 2020'!$AA87</f>
        <v>0</v>
      </c>
      <c r="F25" s="230">
        <f>('Energy Use'!F81-'E-electricity'!F25-'E-Coal'!F25)*'Energy Use 2020'!$AA87</f>
        <v>0</v>
      </c>
      <c r="G25" s="230">
        <f>('Energy Use'!G81-'E-electricity'!G25-'E-Coal'!G25)*'Energy Use 2020'!$AA87</f>
        <v>0</v>
      </c>
      <c r="H25" s="230">
        <f>('Energy Use'!H81-'E-electricity'!H25-'E-Coal'!H25)*'Energy Use 2020'!$AA87</f>
        <v>0</v>
      </c>
      <c r="I25" s="230">
        <f>('Energy Use'!I81-'E-electricity'!I25-'E-Coal'!I25)*'Energy Use 2020'!$AA87</f>
        <v>0</v>
      </c>
      <c r="J25" s="230">
        <f>('Energy Use'!J81-'E-electricity'!J25-'E-Coal'!J25)*'Energy Use 2020'!$AA87</f>
        <v>0</v>
      </c>
      <c r="K25" s="230">
        <f>('Energy Use'!K81-'E-electricity'!K25-'E-Coal'!K25)*'Energy Use 2020'!$AA87</f>
        <v>0</v>
      </c>
      <c r="L25" s="230">
        <f>('Energy Use'!L81-'E-electricity'!L25-'E-Coal'!L25)*'Energy Use 2020'!$AA87</f>
        <v>0</v>
      </c>
      <c r="M25" s="230">
        <f>('Energy Use'!M81-'E-electricity'!M25-'E-Coal'!M25)*'Energy Use 2020'!$AA87</f>
        <v>0</v>
      </c>
      <c r="N25" s="230">
        <f>('Energy Use'!N81-'E-electricity'!N25-'E-Coal'!N25)*'Energy Use 2020'!$AA87</f>
        <v>0</v>
      </c>
      <c r="O25" s="230">
        <f>('Energy Use'!O81-'E-electricity'!O25-'E-Coal'!O25)*'Energy Use 2020'!$AA87</f>
        <v>0</v>
      </c>
      <c r="P25" s="230">
        <f>('Energy Use'!P81-'E-electricity'!P25-'E-Coal'!P25)*'Energy Use 2020'!$AA87</f>
        <v>0</v>
      </c>
      <c r="Q25" s="230">
        <f>('Energy Use'!Q81-'E-electricity'!Q25-'E-Coal'!Q25)*'Energy Use 2020'!$AA87</f>
        <v>0</v>
      </c>
      <c r="R25" s="230">
        <f>('Energy Use'!R81-'E-electricity'!R25-'E-Coal'!R25)*'Energy Use 2020'!$AA87</f>
        <v>0</v>
      </c>
      <c r="S25" s="230">
        <f>('Energy Use'!S81-'E-electricity'!S25-'E-Coal'!S25)*'Energy Use 2020'!$AA87</f>
        <v>0</v>
      </c>
      <c r="T25" s="230">
        <f>('Energy Use'!T81-'E-electricity'!T25-'E-Coal'!T25)*'Energy Use 2020'!$AA87</f>
        <v>0</v>
      </c>
      <c r="U25" s="230">
        <f>('Energy Use'!U81-'E-electricity'!U25-'E-Coal'!U25)*'Energy Use 2020'!$AA87</f>
        <v>0</v>
      </c>
      <c r="V25" s="230">
        <f>('Energy Use'!V81-'E-electricity'!V25-'E-Coal'!V25)*'Energy Use 2020'!$AA87</f>
        <v>0</v>
      </c>
      <c r="W25" s="230">
        <f>('Energy Use'!W81-'E-electricity'!W25-'E-Coal'!W25)*'Energy Use 2020'!$AA87</f>
        <v>0</v>
      </c>
      <c r="X25" s="230">
        <f>('Energy Use'!X81-'E-electricity'!X25-'E-Coal'!X25)*'Energy Use 2020'!$AA87</f>
        <v>0</v>
      </c>
      <c r="Y25" s="230">
        <f>('Energy Use'!Y81-'E-electricity'!Y25-'E-Coal'!Y25)*'Energy Use 2020'!$AA87</f>
        <v>0</v>
      </c>
      <c r="Z25" s="230">
        <f>('Energy Use'!Z81-'E-electricity'!Z25-'E-Coal'!Z25)*'Energy Use 2020'!$AA87</f>
        <v>0</v>
      </c>
      <c r="AA25" s="230">
        <f>('Energy Use'!AA81-'E-electricity'!AA25-'E-Coal'!AA25)*'Energy Use 2020'!$AA87</f>
        <v>0</v>
      </c>
      <c r="AB25" s="230">
        <f>('Energy Use'!AB81-'E-electricity'!AB25-'E-Coal'!AB25)*'Energy Use 2020'!$AA87</f>
        <v>0</v>
      </c>
      <c r="AC25" s="230">
        <f>('Energy Use'!AC81-'E-electricity'!AC25-'E-Coal'!AC25)*'Energy Use 2020'!$AA87</f>
        <v>0</v>
      </c>
      <c r="AD25" s="230">
        <f>('Energy Use'!AD81-'E-electricity'!AD25-'E-Coal'!AD25)*'Energy Use 2020'!$AA87</f>
        <v>0</v>
      </c>
      <c r="AE25" s="230">
        <f>('Energy Use'!AE81-'E-electricity'!AE25-'E-Coal'!AE25)*'Energy Use 2020'!$AA87</f>
        <v>0</v>
      </c>
      <c r="AF25" s="230">
        <f>('Energy Use'!AF81-'E-electricity'!AF25-'E-Coal'!AF25)*'Energy Use 2020'!$AA87</f>
        <v>0</v>
      </c>
      <c r="AG25" s="230">
        <f>('Energy Use'!AG81-'E-electricity'!AG25-'E-Coal'!AG25)*'Energy Use 2020'!$AA87</f>
        <v>0</v>
      </c>
      <c r="AH25" s="230">
        <f>('Energy Use'!AH81-'E-electricity'!AH25-'E-Coal'!AH25)*'Energy Use 2020'!$AA87</f>
        <v>0</v>
      </c>
      <c r="AI25" s="230">
        <f>('Energy Use'!AI81-'E-electricity'!AI25-'E-Coal'!AI25)*'Energy Use 2020'!$AA87</f>
        <v>0</v>
      </c>
      <c r="AJ25" s="230">
        <f>('Energy Use'!AJ81-'E-electricity'!AJ25-'E-Coal'!AJ25)*'Energy Use 2020'!$AA87</f>
        <v>0</v>
      </c>
      <c r="AK25" s="230">
        <f>('Energy Use'!AK81-'E-electricity'!AK25-'E-Coal'!AK25)*'Energy Use 2020'!$AA87</f>
        <v>0</v>
      </c>
      <c r="AL25" s="230">
        <f>('Energy Use'!AL81-'E-electricity'!AL25-'E-Coal'!AL25)*'Energy Use 2020'!$AA87</f>
        <v>0</v>
      </c>
      <c r="AM25" s="230">
        <f>('Energy Use'!AM81-'E-electricity'!AM25-'E-Coal'!AM25)*'Energy Use 2020'!$AA87</f>
        <v>0</v>
      </c>
      <c r="AN25" s="230">
        <f>('Energy Use'!AN81-'E-electricity'!AN25-'E-Coal'!AN25)*'Energy Use 2020'!$AA87</f>
        <v>0</v>
      </c>
      <c r="AO25" s="230">
        <f>('Energy Use'!AO81-'E-electricity'!AO25-'E-Coal'!AO25)*'Energy Use 2020'!$AA87</f>
        <v>0</v>
      </c>
      <c r="AP25" s="230">
        <f>('Energy Use'!AP81-'E-electricity'!AP25-'E-Coal'!AP25)*'Energy Use 2020'!$AA87</f>
        <v>0</v>
      </c>
      <c r="AQ25" s="230">
        <f>('Energy Use'!AQ81-'E-electricity'!AQ25-'E-Coal'!AQ25)*'Energy Use 2020'!$AA87</f>
        <v>0</v>
      </c>
      <c r="AR25" s="133" t="str">
        <f>VLOOKUP($A25,'Sector Match'!$A$1:$B$43,2,0)</f>
        <v>chemicals 20</v>
      </c>
    </row>
    <row r="26" spans="1:44" x14ac:dyDescent="0.25">
      <c r="A26" s="74" t="s">
        <v>24</v>
      </c>
      <c r="B26" s="230">
        <f>('Energy Use'!B82-'E-electricity'!B26)*'Energy Use 2019'!$R88</f>
        <v>2777824500</v>
      </c>
      <c r="C26" s="230">
        <f>('Energy Use'!C82-'E-electricity'!C26-'E-Coal'!C26)*'Energy Use 2020'!$AA88</f>
        <v>16666947000.000002</v>
      </c>
      <c r="D26" s="230">
        <f>('Energy Use'!D82-'E-electricity'!D26-'E-Coal'!D26)*'Energy Use 2020'!$AA88</f>
        <v>16991632914.228167</v>
      </c>
      <c r="E26" s="230">
        <f>('Energy Use'!E82-'E-electricity'!E26-'E-Coal'!E26)*'Energy Use 2020'!$AA88</f>
        <v>18758909103.865009</v>
      </c>
      <c r="F26" s="230">
        <f>('Energy Use'!F82-'E-electricity'!F26-'E-Coal'!F26)*'Energy Use 2020'!$AA88</f>
        <v>19322466037.889908</v>
      </c>
      <c r="G26" s="230">
        <f>('Energy Use'!G82-'E-electricity'!G26-'E-Coal'!G26)*'Energy Use 2020'!$AA88</f>
        <v>19904203305.288597</v>
      </c>
      <c r="H26" s="230">
        <f>('Energy Use'!H82-'E-electricity'!H26-'E-Coal'!H26)*'Energy Use 2020'!$AA88</f>
        <v>20627156896.975807</v>
      </c>
      <c r="I26" s="230">
        <f>('Energy Use'!I82-'E-electricity'!I26-'E-Coal'!I26)*'Energy Use 2020'!$AA88</f>
        <v>21269352169.044258</v>
      </c>
      <c r="J26" s="230">
        <f>('Energy Use'!J82-'E-electricity'!J26-'E-Coal'!J26)*'Energy Use 2020'!$AA88</f>
        <v>21791416368.988968</v>
      </c>
      <c r="K26" s="230">
        <f>('Energy Use'!K82-'E-electricity'!K26-'E-Coal'!K26)*'Energy Use 2020'!$AA88</f>
        <v>22185009357.640503</v>
      </c>
      <c r="L26" s="230">
        <f>('Energy Use'!L82-'E-electricity'!L26-'E-Coal'!L26)*'Energy Use 2020'!$AA88</f>
        <v>22444161376.603294</v>
      </c>
      <c r="M26" s="230">
        <f>('Energy Use'!M82-'E-electricity'!M26-'E-Coal'!M26)*'Energy Use 2020'!$AA88</f>
        <v>22565418917.712811</v>
      </c>
      <c r="N26" s="230">
        <f>('Energy Use'!N82-'E-electricity'!N26-'E-Coal'!N26)*'Energy Use 2020'!$AA88</f>
        <v>22596586727.915585</v>
      </c>
      <c r="O26" s="230">
        <f>('Energy Use'!O82-'E-electricity'!O26-'E-Coal'!O26)*'Energy Use 2020'!$AA88</f>
        <v>22517366784.086926</v>
      </c>
      <c r="P26" s="230">
        <f>('Energy Use'!P82-'E-electricity'!P26-'E-Coal'!P26)*'Energy Use 2020'!$AA88</f>
        <v>22356776414.99313</v>
      </c>
      <c r="Q26" s="230">
        <f>('Energy Use'!Q82-'E-electricity'!Q26-'E-Coal'!Q26)*'Energy Use 2020'!$AA88</f>
        <v>22144153890.832684</v>
      </c>
      <c r="R26" s="230">
        <f>('Energy Use'!R82-'E-electricity'!R26-'E-Coal'!R26)*'Energy Use 2020'!$AA88</f>
        <v>21908307407.127422</v>
      </c>
      <c r="S26" s="230">
        <f>('Energy Use'!S82-'E-electricity'!S26-'E-Coal'!S26)*'Energy Use 2020'!$AA88</f>
        <v>21713542459.871082</v>
      </c>
      <c r="T26" s="230">
        <f>('Energy Use'!T82-'E-electricity'!T26-'E-Coal'!T26)*'Energy Use 2020'!$AA88</f>
        <v>21523145083.680698</v>
      </c>
      <c r="U26" s="230">
        <f>('Energy Use'!U82-'E-electricity'!U26-'E-Coal'!U26)*'Energy Use 2020'!$AA88</f>
        <v>21337235137.079548</v>
      </c>
      <c r="V26" s="230">
        <f>('Energy Use'!V82-'E-electricity'!V26-'E-Coal'!V26)*'Energy Use 2020'!$AA88</f>
        <v>21155927808.125175</v>
      </c>
      <c r="W26" s="230">
        <f>('Energy Use'!W82-'E-electricity'!W26-'E-Coal'!W26)*'Energy Use 2020'!$AA88</f>
        <v>20979333978.07309</v>
      </c>
      <c r="X26" s="230">
        <f>('Energy Use'!X82-'E-electricity'!X26-'E-Coal'!X26)*'Energy Use 2020'!$AA88</f>
        <v>20807560589.669987</v>
      </c>
      <c r="Y26" s="230">
        <f>('Energy Use'!Y82-'E-electricity'!Y26-'E-Coal'!Y26)*'Energy Use 2020'!$AA88</f>
        <v>20640711019.767941</v>
      </c>
      <c r="Z26" s="230">
        <f>('Energy Use'!Z82-'E-electricity'!Z26-'E-Coal'!Z26)*'Energy Use 2020'!$AA88</f>
        <v>20478885456.032249</v>
      </c>
      <c r="AA26" s="230">
        <f>('Energy Use'!AA82-'E-electricity'!AA26-'E-Coal'!AA26)*'Energy Use 2020'!$AA88</f>
        <v>20322181277.597553</v>
      </c>
      <c r="AB26" s="230">
        <f>('Energy Use'!AB82-'E-electricity'!AB26-'E-Coal'!AB26)*'Energy Use 2020'!$AA88</f>
        <v>20170693439.608559</v>
      </c>
      <c r="AC26" s="230">
        <f>('Energy Use'!AC82-'E-electricity'!AC26-'E-Coal'!AC26)*'Energy Use 2020'!$AA88</f>
        <v>20024514861.663303</v>
      </c>
      <c r="AD26" s="230">
        <f>('Energy Use'!AD82-'E-electricity'!AD26-'E-Coal'!AD26)*'Energy Use 2020'!$AA88</f>
        <v>19883736820.260345</v>
      </c>
      <c r="AE26" s="230">
        <f>('Energy Use'!AE82-'E-electricity'!AE26-'E-Coal'!AE26)*'Energy Use 2020'!$AA88</f>
        <v>19748449345.433929</v>
      </c>
      <c r="AF26" s="230">
        <f>('Energy Use'!AF82-'E-electricity'!AF26-'E-Coal'!AF26)*'Energy Use 2020'!$AA88</f>
        <v>19618741621.844933</v>
      </c>
      <c r="AG26" s="230">
        <f>('Energy Use'!AG82-'E-electricity'!AG26-'E-Coal'!AG26)*'Energy Use 2020'!$AA88</f>
        <v>19494702394.680492</v>
      </c>
      <c r="AH26" s="230">
        <f>('Energy Use'!AH82-'E-electricity'!AH26-'E-Coal'!AH26)*'Energy Use 2020'!$AA88</f>
        <v>19376420380.801262</v>
      </c>
      <c r="AI26" s="230">
        <f>('Energy Use'!AI82-'E-electricity'!AI26-'E-Coal'!AI26)*'Energy Use 2020'!$AA88</f>
        <v>19263984685.663525</v>
      </c>
      <c r="AJ26" s="230">
        <f>('Energy Use'!AJ82-'E-electricity'!AJ26-'E-Coal'!AJ26)*'Energy Use 2020'!$AA88</f>
        <v>19157485226.632023</v>
      </c>
      <c r="AK26" s="230">
        <f>('Energy Use'!AK82-'E-electricity'!AK26-'E-Coal'!AK26)*'Energy Use 2020'!$AA88</f>
        <v>19057013163.391914</v>
      </c>
      <c r="AL26" s="230">
        <f>('Energy Use'!AL82-'E-electricity'!AL26-'E-Coal'!AL26)*'Energy Use 2020'!$AA88</f>
        <v>18962661336.262943</v>
      </c>
      <c r="AM26" s="230">
        <f>('Energy Use'!AM82-'E-electricity'!AM26-'E-Coal'!AM26)*'Energy Use 2020'!$AA88</f>
        <v>18874524713.316673</v>
      </c>
      <c r="AN26" s="230">
        <f>('Energy Use'!AN82-'E-electricity'!AN26-'E-Coal'!AN26)*'Energy Use 2020'!$AA88</f>
        <v>18792700847.299091</v>
      </c>
      <c r="AO26" s="230">
        <f>('Energy Use'!AO82-'E-electricity'!AO26-'E-Coal'!AO26)*'Energy Use 2020'!$AA88</f>
        <v>18717290343.466454</v>
      </c>
      <c r="AP26" s="230">
        <f>('Energy Use'!AP82-'E-electricity'!AP26-'E-Coal'!AP26)*'Energy Use 2020'!$AA88</f>
        <v>18648397339.553177</v>
      </c>
      <c r="AQ26" s="230">
        <f>('Energy Use'!AQ82-'E-electricity'!AQ26-'E-Coal'!AQ26)*'Energy Use 2020'!$AA88</f>
        <v>18579907177.66235</v>
      </c>
      <c r="AR26" s="133" t="str">
        <f>VLOOKUP($A26,'Sector Match'!$A$1:$B$43,2,0)</f>
        <v>rubber and plastic products 22</v>
      </c>
    </row>
    <row r="27" spans="1:44" x14ac:dyDescent="0.25">
      <c r="A27" s="74" t="s">
        <v>25</v>
      </c>
      <c r="B27" s="230">
        <f>('Energy Use'!B83-'E-electricity'!B27)*'Energy Use 2019'!$R89</f>
        <v>38889543000</v>
      </c>
      <c r="C27" s="230">
        <f>('Energy Use'!C83-'E-electricity'!C27-'E-Coal'!C27)*'Energy Use 2020'!$AA89</f>
        <v>144446874000</v>
      </c>
      <c r="D27" s="230">
        <f>('Energy Use'!D83-'E-electricity'!D27-'E-Coal'!D27)*'Energy Use 2020'!$AA89</f>
        <v>175353743120.1373</v>
      </c>
      <c r="E27" s="230">
        <f>('Energy Use'!E83-'E-electricity'!E27-'E-Coal'!E27)*'Energy Use 2020'!$AA89</f>
        <v>181930959564.67288</v>
      </c>
      <c r="F27" s="230">
        <f>('Energy Use'!F83-'E-electricity'!F27-'E-Coal'!F27)*'Energy Use 2020'!$AA89</f>
        <v>194848176514.9104</v>
      </c>
      <c r="G27" s="230">
        <f>('Energy Use'!G83-'E-electricity'!G27-'E-Coal'!G27)*'Energy Use 2020'!$AA89</f>
        <v>201549374211.42032</v>
      </c>
      <c r="H27" s="230">
        <f>('Energy Use'!H83-'E-electricity'!H27-'E-Coal'!H27)*'Energy Use 2020'!$AA89</f>
        <v>207190902378.39548</v>
      </c>
      <c r="I27" s="230">
        <f>('Energy Use'!I83-'E-electricity'!I27-'E-Coal'!I27)*'Energy Use 2020'!$AA89</f>
        <v>210774049632.70584</v>
      </c>
      <c r="J27" s="230">
        <f>('Energy Use'!J83-'E-electricity'!J27-'E-Coal'!J27)*'Energy Use 2020'!$AA89</f>
        <v>214379430492.25031</v>
      </c>
      <c r="K27" s="230">
        <f>('Energy Use'!K83-'E-electricity'!K27-'E-Coal'!K27)*'Energy Use 2020'!$AA89</f>
        <v>218006982400.10678</v>
      </c>
      <c r="L27" s="230">
        <f>('Energy Use'!L83-'E-electricity'!L27-'E-Coal'!L27)*'Energy Use 2020'!$AA89</f>
        <v>221656642840.55035</v>
      </c>
      <c r="M27" s="230">
        <f>('Energy Use'!M83-'E-electricity'!M27-'E-Coal'!M27)*'Energy Use 2020'!$AA89</f>
        <v>225328349339.05362</v>
      </c>
      <c r="N27" s="230">
        <f>('Energy Use'!N83-'E-electricity'!N27-'E-Coal'!N27)*'Energy Use 2020'!$AA89</f>
        <v>223460810245.60205</v>
      </c>
      <c r="O27" s="230">
        <f>('Energy Use'!O83-'E-electricity'!O27-'E-Coal'!O27)*'Energy Use 2020'!$AA89</f>
        <v>221576820125.82767</v>
      </c>
      <c r="P27" s="230">
        <f>('Energy Use'!P83-'E-electricity'!P27-'E-Coal'!P27)*'Energy Use 2020'!$AA89</f>
        <v>219676407998.92239</v>
      </c>
      <c r="Q27" s="230">
        <f>('Energy Use'!Q83-'E-electricity'!Q27-'E-Coal'!Q27)*'Energy Use 2020'!$AA89</f>
        <v>217759602871.32599</v>
      </c>
      <c r="R27" s="230">
        <f>('Energy Use'!R83-'E-electricity'!R27-'E-Coal'!R27)*'Energy Use 2020'!$AA89</f>
        <v>215826433736.72501</v>
      </c>
      <c r="S27" s="230">
        <f>('Energy Use'!S83-'E-electricity'!S27-'E-Coal'!S27)*'Energy Use 2020'!$AA89</f>
        <v>212182323316.87799</v>
      </c>
      <c r="T27" s="230">
        <f>('Energy Use'!T83-'E-electricity'!T27-'E-Coal'!T27)*'Energy Use 2020'!$AA89</f>
        <v>208536374111.2121</v>
      </c>
      <c r="U27" s="230">
        <f>('Energy Use'!U83-'E-electricity'!U27-'E-Coal'!U27)*'Energy Use 2020'!$AA89</f>
        <v>204888588772.96924</v>
      </c>
      <c r="V27" s="230">
        <f>('Energy Use'!V83-'E-electricity'!V27-'E-Coal'!V27)*'Energy Use 2020'!$AA89</f>
        <v>201238969954.89645</v>
      </c>
      <c r="W27" s="230">
        <f>('Energy Use'!W83-'E-electricity'!W27-'E-Coal'!W27)*'Energy Use 2020'!$AA89</f>
        <v>197587520309.24597</v>
      </c>
      <c r="X27" s="230">
        <f>('Energy Use'!X83-'E-electricity'!X27-'E-Coal'!X27)*'Energy Use 2020'!$AA89</f>
        <v>192559693416.77365</v>
      </c>
      <c r="Y27" s="230">
        <f>('Energy Use'!Y83-'E-electricity'!Y27-'E-Coal'!Y27)*'Energy Use 2020'!$AA89</f>
        <v>187529380451.36908</v>
      </c>
      <c r="Z27" s="230">
        <f>('Energy Use'!Z83-'E-electricity'!Z27-'E-Coal'!Z27)*'Energy Use 2020'!$AA89</f>
        <v>182496585045.88983</v>
      </c>
      <c r="AA27" s="230">
        <f>('Energy Use'!AA83-'E-electricity'!AA27-'E-Coal'!AA27)*'Energy Use 2020'!$AA89</f>
        <v>177461310832.51495</v>
      </c>
      <c r="AB27" s="230">
        <f>('Energy Use'!AB83-'E-electricity'!AB27-'E-Coal'!AB27)*'Energy Use 2020'!$AA89</f>
        <v>172423561442.745</v>
      </c>
      <c r="AC27" s="230">
        <f>('Energy Use'!AC83-'E-electricity'!AC27-'E-Coal'!AC27)*'Energy Use 2020'!$AA89</f>
        <v>168541147012.17813</v>
      </c>
      <c r="AD27" s="230">
        <f>('Energy Use'!AD83-'E-electricity'!AD27-'E-Coal'!AD27)*'Energy Use 2020'!$AA89</f>
        <v>164656817637.84323</v>
      </c>
      <c r="AE27" s="230">
        <f>('Energy Use'!AE83-'E-electricity'!AE27-'E-Coal'!AE27)*'Energy Use 2020'!$AA89</f>
        <v>160770576123.54419</v>
      </c>
      <c r="AF27" s="230">
        <f>('Energy Use'!AF83-'E-electricity'!AF27-'E-Coal'!AF27)*'Energy Use 2020'!$AA89</f>
        <v>156882425272.561</v>
      </c>
      <c r="AG27" s="230">
        <f>('Energy Use'!AG83-'E-electricity'!AG27-'E-Coal'!AG27)*'Energy Use 2020'!$AA89</f>
        <v>152992367887.64969</v>
      </c>
      <c r="AH27" s="230">
        <f>('Energy Use'!AH83-'E-electricity'!AH27-'E-Coal'!AH27)*'Energy Use 2020'!$AA89</f>
        <v>150665947250.31174</v>
      </c>
      <c r="AI27" s="230">
        <f>('Energy Use'!AI83-'E-electricity'!AI27-'E-Coal'!AI27)*'Energy Use 2020'!$AA89</f>
        <v>148338368783.67078</v>
      </c>
      <c r="AJ27" s="230">
        <f>('Energy Use'!AJ83-'E-electricity'!AJ27-'E-Coal'!AJ27)*'Energy Use 2020'!$AA89</f>
        <v>146009634174.59677</v>
      </c>
      <c r="AK27" s="230">
        <f>('Energy Use'!AK83-'E-electricity'!AK27-'E-Coal'!AK27)*'Energy Use 2020'!$AA89</f>
        <v>143679745109.64417</v>
      </c>
      <c r="AL27" s="230">
        <f>('Energy Use'!AL83-'E-electricity'!AL27-'E-Coal'!AL27)*'Energy Use 2020'!$AA89</f>
        <v>141348703275.05261</v>
      </c>
      <c r="AM27" s="230">
        <f>('Energy Use'!AM83-'E-electricity'!AM27-'E-Coal'!AM27)*'Energy Use 2020'!$AA89</f>
        <v>140201015151.03036</v>
      </c>
      <c r="AN27" s="230">
        <f>('Energy Use'!AN83-'E-electricity'!AN27-'E-Coal'!AN27)*'Energy Use 2020'!$AA89</f>
        <v>139052736395.60077</v>
      </c>
      <c r="AO27" s="230">
        <f>('Energy Use'!AO83-'E-electricity'!AO27-'E-Coal'!AO27)*'Energy Use 2020'!$AA89</f>
        <v>137903867852.54477</v>
      </c>
      <c r="AP27" s="230">
        <f>('Energy Use'!AP83-'E-electricity'!AP27-'E-Coal'!AP27)*'Energy Use 2020'!$AA89</f>
        <v>136754410365.48595</v>
      </c>
      <c r="AQ27" s="230">
        <f>('Energy Use'!AQ83-'E-electricity'!AQ27-'E-Coal'!AQ27)*'Energy Use 2020'!$AA89</f>
        <v>135557664252.16425</v>
      </c>
      <c r="AR27" s="133" t="str">
        <f>VLOOKUP($A27,'Sector Match'!$A$1:$B$43,2,0)</f>
        <v>cement and other nonmetallic minerals 239</v>
      </c>
    </row>
    <row r="28" spans="1:44" x14ac:dyDescent="0.25">
      <c r="A28" s="74" t="s">
        <v>26</v>
      </c>
      <c r="B28" s="230">
        <f>('Energy Use'!B84-'E-electricity'!B28)*'Energy Use 2019'!$R90</f>
        <v>0</v>
      </c>
      <c r="C28" s="230">
        <f>('Energy Use'!C84-'E-electricity'!C28-'E-Coal'!C28)*'Energy Use 2020'!$AA90</f>
        <v>0</v>
      </c>
      <c r="D28" s="230">
        <f>('Energy Use'!D84-'E-electricity'!D28-'E-Coal'!D28)*'Energy Use 2020'!$AA90</f>
        <v>0</v>
      </c>
      <c r="E28" s="230">
        <f>('Energy Use'!E84-'E-electricity'!E28-'E-Coal'!E28)*'Energy Use 2020'!$AA90</f>
        <v>0</v>
      </c>
      <c r="F28" s="230">
        <f>('Energy Use'!F84-'E-electricity'!F28-'E-Coal'!F28)*'Energy Use 2020'!$AA90</f>
        <v>0</v>
      </c>
      <c r="G28" s="230">
        <f>('Energy Use'!G84-'E-electricity'!G28-'E-Coal'!G28)*'Energy Use 2020'!$AA90</f>
        <v>0</v>
      </c>
      <c r="H28" s="230">
        <f>('Energy Use'!H84-'E-electricity'!H28-'E-Coal'!H28)*'Energy Use 2020'!$AA90</f>
        <v>0</v>
      </c>
      <c r="I28" s="230">
        <f>('Energy Use'!I84-'E-electricity'!I28-'E-Coal'!I28)*'Energy Use 2020'!$AA90</f>
        <v>0</v>
      </c>
      <c r="J28" s="230">
        <f>('Energy Use'!J84-'E-electricity'!J28-'E-Coal'!J28)*'Energy Use 2020'!$AA90</f>
        <v>0</v>
      </c>
      <c r="K28" s="230">
        <f>('Energy Use'!K84-'E-electricity'!K28-'E-Coal'!K28)*'Energy Use 2020'!$AA90</f>
        <v>0</v>
      </c>
      <c r="L28" s="230">
        <f>('Energy Use'!L84-'E-electricity'!L28-'E-Coal'!L28)*'Energy Use 2020'!$AA90</f>
        <v>0</v>
      </c>
      <c r="M28" s="230">
        <f>('Energy Use'!M84-'E-electricity'!M28-'E-Coal'!M28)*'Energy Use 2020'!$AA90</f>
        <v>0</v>
      </c>
      <c r="N28" s="230">
        <f>('Energy Use'!N84-'E-electricity'!N28-'E-Coal'!N28)*'Energy Use 2020'!$AA90</f>
        <v>0</v>
      </c>
      <c r="O28" s="230">
        <f>('Energy Use'!O84-'E-electricity'!O28-'E-Coal'!O28)*'Energy Use 2020'!$AA90</f>
        <v>0</v>
      </c>
      <c r="P28" s="230">
        <f>('Energy Use'!P84-'E-electricity'!P28-'E-Coal'!P28)*'Energy Use 2020'!$AA90</f>
        <v>0</v>
      </c>
      <c r="Q28" s="230">
        <f>('Energy Use'!Q84-'E-electricity'!Q28-'E-Coal'!Q28)*'Energy Use 2020'!$AA90</f>
        <v>0</v>
      </c>
      <c r="R28" s="230">
        <f>('Energy Use'!R84-'E-electricity'!R28-'E-Coal'!R28)*'Energy Use 2020'!$AA90</f>
        <v>0</v>
      </c>
      <c r="S28" s="230">
        <f>('Energy Use'!S84-'E-electricity'!S28-'E-Coal'!S28)*'Energy Use 2020'!$AA90</f>
        <v>0</v>
      </c>
      <c r="T28" s="230">
        <f>('Energy Use'!T84-'E-electricity'!T28-'E-Coal'!T28)*'Energy Use 2020'!$AA90</f>
        <v>0</v>
      </c>
      <c r="U28" s="230">
        <f>('Energy Use'!U84-'E-electricity'!U28-'E-Coal'!U28)*'Energy Use 2020'!$AA90</f>
        <v>0</v>
      </c>
      <c r="V28" s="230">
        <f>('Energy Use'!V84-'E-electricity'!V28-'E-Coal'!V28)*'Energy Use 2020'!$AA90</f>
        <v>0</v>
      </c>
      <c r="W28" s="230">
        <f>('Energy Use'!W84-'E-electricity'!W28-'E-Coal'!W28)*'Energy Use 2020'!$AA90</f>
        <v>0</v>
      </c>
      <c r="X28" s="230">
        <f>('Energy Use'!X84-'E-electricity'!X28-'E-Coal'!X28)*'Energy Use 2020'!$AA90</f>
        <v>0</v>
      </c>
      <c r="Y28" s="230">
        <f>('Energy Use'!Y84-'E-electricity'!Y28-'E-Coal'!Y28)*'Energy Use 2020'!$AA90</f>
        <v>0</v>
      </c>
      <c r="Z28" s="230">
        <f>('Energy Use'!Z84-'E-electricity'!Z28-'E-Coal'!Z28)*'Energy Use 2020'!$AA90</f>
        <v>0</v>
      </c>
      <c r="AA28" s="230">
        <f>('Energy Use'!AA84-'E-electricity'!AA28-'E-Coal'!AA28)*'Energy Use 2020'!$AA90</f>
        <v>0</v>
      </c>
      <c r="AB28" s="230">
        <f>('Energy Use'!AB84-'E-electricity'!AB28-'E-Coal'!AB28)*'Energy Use 2020'!$AA90</f>
        <v>0</v>
      </c>
      <c r="AC28" s="230">
        <f>('Energy Use'!AC84-'E-electricity'!AC28-'E-Coal'!AC28)*'Energy Use 2020'!$AA90</f>
        <v>0</v>
      </c>
      <c r="AD28" s="230">
        <f>('Energy Use'!AD84-'E-electricity'!AD28-'E-Coal'!AD28)*'Energy Use 2020'!$AA90</f>
        <v>0</v>
      </c>
      <c r="AE28" s="230">
        <f>('Energy Use'!AE84-'E-electricity'!AE28-'E-Coal'!AE28)*'Energy Use 2020'!$AA90</f>
        <v>0</v>
      </c>
      <c r="AF28" s="230">
        <f>('Energy Use'!AF84-'E-electricity'!AF28-'E-Coal'!AF28)*'Energy Use 2020'!$AA90</f>
        <v>0</v>
      </c>
      <c r="AG28" s="230">
        <f>('Energy Use'!AG84-'E-electricity'!AG28-'E-Coal'!AG28)*'Energy Use 2020'!$AA90</f>
        <v>0</v>
      </c>
      <c r="AH28" s="230">
        <f>('Energy Use'!AH84-'E-electricity'!AH28-'E-Coal'!AH28)*'Energy Use 2020'!$AA90</f>
        <v>0</v>
      </c>
      <c r="AI28" s="230">
        <f>('Energy Use'!AI84-'E-electricity'!AI28-'E-Coal'!AI28)*'Energy Use 2020'!$AA90</f>
        <v>0</v>
      </c>
      <c r="AJ28" s="230">
        <f>('Energy Use'!AJ84-'E-electricity'!AJ28-'E-Coal'!AJ28)*'Energy Use 2020'!$AA90</f>
        <v>0</v>
      </c>
      <c r="AK28" s="230">
        <f>('Energy Use'!AK84-'E-electricity'!AK28-'E-Coal'!AK28)*'Energy Use 2020'!$AA90</f>
        <v>0</v>
      </c>
      <c r="AL28" s="230">
        <f>('Energy Use'!AL84-'E-electricity'!AL28-'E-Coal'!AL28)*'Energy Use 2020'!$AA90</f>
        <v>0</v>
      </c>
      <c r="AM28" s="230">
        <f>('Energy Use'!AM84-'E-electricity'!AM28-'E-Coal'!AM28)*'Energy Use 2020'!$AA90</f>
        <v>0</v>
      </c>
      <c r="AN28" s="230">
        <f>('Energy Use'!AN84-'E-electricity'!AN28-'E-Coal'!AN28)*'Energy Use 2020'!$AA90</f>
        <v>0</v>
      </c>
      <c r="AO28" s="230">
        <f>('Energy Use'!AO84-'E-electricity'!AO28-'E-Coal'!AO28)*'Energy Use 2020'!$AA90</f>
        <v>0</v>
      </c>
      <c r="AP28" s="230">
        <f>('Energy Use'!AP84-'E-electricity'!AP28-'E-Coal'!AP28)*'Energy Use 2020'!$AA90</f>
        <v>0</v>
      </c>
      <c r="AQ28" s="230">
        <f>('Energy Use'!AQ84-'E-electricity'!AQ28-'E-Coal'!AQ28)*'Energy Use 2020'!$AA90</f>
        <v>0</v>
      </c>
      <c r="AR28" s="133" t="str">
        <f>VLOOKUP($A28,'Sector Match'!$A$1:$B$43,2,0)</f>
        <v>iron and steel 241</v>
      </c>
    </row>
    <row r="29" spans="1:44" x14ac:dyDescent="0.25">
      <c r="A29" s="74" t="s">
        <v>27</v>
      </c>
      <c r="B29" s="230">
        <f>('Energy Use'!B85-'E-electricity'!B29)*'Energy Use 2019'!$R91</f>
        <v>119446453500.00002</v>
      </c>
      <c r="C29" s="230">
        <f>('Energy Use'!C85-'E-electricity'!C29-'E-Coal'!C29)*'Energy Use 2020'!$AA91</f>
        <v>83334735000</v>
      </c>
      <c r="D29" s="230">
        <f>('Energy Use'!D85-'E-electricity'!D29-'E-Coal'!D29)*'Energy Use 2020'!$AA91</f>
        <v>88465258431.570831</v>
      </c>
      <c r="E29" s="230">
        <f>('Energy Use'!E85-'E-electricity'!E29-'E-Coal'!E29)*'Energy Use 2020'!$AA91</f>
        <v>103177109402.91196</v>
      </c>
      <c r="F29" s="230">
        <f>('Energy Use'!F85-'E-electricity'!F29-'E-Coal'!F29)*'Energy Use 2020'!$AA91</f>
        <v>114805230989.66843</v>
      </c>
      <c r="G29" s="230">
        <f>('Energy Use'!G85-'E-electricity'!G29-'E-Coal'!G29)*'Energy Use 2020'!$AA91</f>
        <v>123251205595.04715</v>
      </c>
      <c r="H29" s="230">
        <f>('Energy Use'!H85-'E-electricity'!H29-'E-Coal'!H29)*'Energy Use 2020'!$AA91</f>
        <v>131458124242.75316</v>
      </c>
      <c r="I29" s="230">
        <f>('Energy Use'!I85-'E-electricity'!I29-'E-Coal'!I29)*'Energy Use 2020'!$AA91</f>
        <v>137888823020.24655</v>
      </c>
      <c r="J29" s="230">
        <f>('Energy Use'!J85-'E-electricity'!J29-'E-Coal'!J29)*'Energy Use 2020'!$AA91</f>
        <v>144280809720.41284</v>
      </c>
      <c r="K29" s="230">
        <f>('Energy Use'!K85-'E-electricity'!K29-'E-Coal'!K29)*'Energy Use 2020'!$AA91</f>
        <v>150633771599.80737</v>
      </c>
      <c r="L29" s="230">
        <f>('Energy Use'!L85-'E-electricity'!L29-'E-Coal'!L29)*'Energy Use 2020'!$AA91</f>
        <v>156947396318.09009</v>
      </c>
      <c r="M29" s="230">
        <f>('Energy Use'!M85-'E-electricity'!M29-'E-Coal'!M29)*'Energy Use 2020'!$AA91</f>
        <v>163221371938.02557</v>
      </c>
      <c r="N29" s="230">
        <f>('Energy Use'!N85-'E-electricity'!N29-'E-Coal'!N29)*'Energy Use 2020'!$AA91</f>
        <v>166509498648.99054</v>
      </c>
      <c r="O29" s="230">
        <f>('Energy Use'!O85-'E-electricity'!O29-'E-Coal'!O29)*'Energy Use 2020'!$AA91</f>
        <v>169781918856.39209</v>
      </c>
      <c r="P29" s="230">
        <f>('Energy Use'!P85-'E-electricity'!P29-'E-Coal'!P29)*'Energy Use 2020'!$AA91</f>
        <v>173038550344.68237</v>
      </c>
      <c r="Q29" s="230">
        <f>('Energy Use'!Q85-'E-electricity'!Q29-'E-Coal'!Q29)*'Energy Use 2020'!$AA91</f>
        <v>176279310969.25009</v>
      </c>
      <c r="R29" s="230">
        <f>('Energy Use'!R85-'E-electricity'!R29-'E-Coal'!R29)*'Energy Use 2020'!$AA91</f>
        <v>179504118656.42038</v>
      </c>
      <c r="S29" s="230">
        <f>('Energy Use'!S85-'E-electricity'!S29-'E-Coal'!S29)*'Energy Use 2020'!$AA91</f>
        <v>180248027404.61395</v>
      </c>
      <c r="T29" s="230">
        <f>('Energy Use'!T85-'E-electricity'!T29-'E-Coal'!T29)*'Energy Use 2020'!$AA91</f>
        <v>180988273570.50046</v>
      </c>
      <c r="U29" s="230">
        <f>('Energy Use'!U85-'E-electricity'!U29-'E-Coal'!U29)*'Energy Use 2020'!$AA91</f>
        <v>181724855686.49802</v>
      </c>
      <c r="V29" s="230">
        <f>('Energy Use'!V85-'E-electricity'!V29-'E-Coal'!V29)*'Energy Use 2020'!$AA91</f>
        <v>182457772285.59052</v>
      </c>
      <c r="W29" s="230">
        <f>('Energy Use'!W85-'E-electricity'!W29-'E-Coal'!W29)*'Energy Use 2020'!$AA91</f>
        <v>183187021901.32721</v>
      </c>
      <c r="X29" s="230">
        <f>('Energy Use'!X85-'E-electricity'!X29-'E-Coal'!X29)*'Energy Use 2020'!$AA91</f>
        <v>182414818553.83621</v>
      </c>
      <c r="Y29" s="230">
        <f>('Energy Use'!Y85-'E-electricity'!Y29-'E-Coal'!Y29)*'Energy Use 2020'!$AA91</f>
        <v>181644103079.26196</v>
      </c>
      <c r="Z29" s="230">
        <f>('Energy Use'!Z85-'E-electricity'!Z29-'E-Coal'!Z29)*'Energy Use 2020'!$AA91</f>
        <v>180874876157.39667</v>
      </c>
      <c r="AA29" s="230">
        <f>('Energy Use'!AA85-'E-electricity'!AA29-'E-Coal'!AA29)*'Energy Use 2020'!$AA91</f>
        <v>180107138467.78381</v>
      </c>
      <c r="AB29" s="230">
        <f>('Energy Use'!AB85-'E-electricity'!AB29-'E-Coal'!AB29)*'Energy Use 2020'!$AA91</f>
        <v>179340890689.71829</v>
      </c>
      <c r="AC29" s="230">
        <f>('Energy Use'!AC85-'E-electricity'!AC29-'E-Coal'!AC29)*'Energy Use 2020'!$AA91</f>
        <v>176637770519.08908</v>
      </c>
      <c r="AD29" s="230">
        <f>('Energy Use'!AD85-'E-electricity'!AD29-'E-Coal'!AD29)*'Energy Use 2020'!$AA91</f>
        <v>173942883908.97879</v>
      </c>
      <c r="AE29" s="230">
        <f>('Energy Use'!AE85-'E-electricity'!AE29-'E-Coal'!AE29)*'Energy Use 2020'!$AA91</f>
        <v>171256234333.43646</v>
      </c>
      <c r="AF29" s="230">
        <f>('Energy Use'!AF85-'E-electricity'!AF29-'E-Coal'!AF29)*'Energy Use 2020'!$AA91</f>
        <v>168577825265.20041</v>
      </c>
      <c r="AG29" s="230">
        <f>('Energy Use'!AG85-'E-electricity'!AG29-'E-Coal'!AG29)*'Energy Use 2020'!$AA91</f>
        <v>165907660175.69675</v>
      </c>
      <c r="AH29" s="230">
        <f>('Energy Use'!AH85-'E-electricity'!AH29-'E-Coal'!AH29)*'Energy Use 2020'!$AA91</f>
        <v>161804619080.29541</v>
      </c>
      <c r="AI29" s="230">
        <f>('Energy Use'!AI85-'E-electricity'!AI29-'E-Coal'!AI29)*'Energy Use 2020'!$AA91</f>
        <v>157714892605.65625</v>
      </c>
      <c r="AJ29" s="230">
        <f>('Energy Use'!AJ85-'E-electricity'!AJ29-'E-Coal'!AJ29)*'Energy Use 2020'!$AA91</f>
        <v>153638486312.90744</v>
      </c>
      <c r="AK29" s="230">
        <f>('Energy Use'!AK85-'E-electricity'!AK29-'E-Coal'!AK29)*'Energy Use 2020'!$AA91</f>
        <v>149575405761.06839</v>
      </c>
      <c r="AL29" s="230">
        <f>('Energy Use'!AL85-'E-electricity'!AL29-'E-Coal'!AL29)*'Energy Use 2020'!$AA91</f>
        <v>145525656507.04996</v>
      </c>
      <c r="AM29" s="230">
        <f>('Energy Use'!AM85-'E-electricity'!AM29-'E-Coal'!AM29)*'Energy Use 2020'!$AA91</f>
        <v>141483130321.40894</v>
      </c>
      <c r="AN29" s="230">
        <f>('Energy Use'!AN85-'E-electricity'!AN29-'E-Coal'!AN29)*'Energy Use 2020'!$AA91</f>
        <v>137453968243.54077</v>
      </c>
      <c r="AO29" s="230">
        <f>('Energy Use'!AO85-'E-electricity'!AO29-'E-Coal'!AO29)*'Energy Use 2020'!$AA91</f>
        <v>133438175832.9782</v>
      </c>
      <c r="AP29" s="230">
        <f>('Energy Use'!AP85-'E-electricity'!AP29-'E-Coal'!AP29)*'Energy Use 2020'!$AA91</f>
        <v>129435758647.14218</v>
      </c>
      <c r="AQ29" s="230">
        <f>('Energy Use'!AQ85-'E-electricity'!AQ29-'E-Coal'!AQ29)*'Energy Use 2020'!$AA91</f>
        <v>125402938548.08917</v>
      </c>
      <c r="AR29" s="133" t="str">
        <f>VLOOKUP($A29,'Sector Match'!$A$1:$B$43,2,0)</f>
        <v>other metals 242</v>
      </c>
    </row>
    <row r="30" spans="1:44" x14ac:dyDescent="0.25">
      <c r="A30" s="74" t="s">
        <v>28</v>
      </c>
      <c r="B30" s="230">
        <f>('Energy Use'!B86-'E-electricity'!B30)*'Energy Use 2019'!$R92</f>
        <v>2777824500</v>
      </c>
      <c r="C30" s="230">
        <f>('Energy Use'!C86-'E-electricity'!C30-'E-Coal'!C30)*'Energy Use 2020'!$AA92</f>
        <v>0</v>
      </c>
      <c r="D30" s="230">
        <f>('Energy Use'!D86-'E-electricity'!D30-'E-Coal'!D30)*'Energy Use 2020'!$AA92</f>
        <v>0</v>
      </c>
      <c r="E30" s="230">
        <f>('Energy Use'!E86-'E-electricity'!E30-'E-Coal'!E30)*'Energy Use 2020'!$AA92</f>
        <v>0</v>
      </c>
      <c r="F30" s="230">
        <f>('Energy Use'!F86-'E-electricity'!F30-'E-Coal'!F30)*'Energy Use 2020'!$AA92</f>
        <v>0</v>
      </c>
      <c r="G30" s="230">
        <f>('Energy Use'!G86-'E-electricity'!G30-'E-Coal'!G30)*'Energy Use 2020'!$AA92</f>
        <v>0</v>
      </c>
      <c r="H30" s="230">
        <f>('Energy Use'!H86-'E-electricity'!H30-'E-Coal'!H30)*'Energy Use 2020'!$AA92</f>
        <v>0</v>
      </c>
      <c r="I30" s="230">
        <f>('Energy Use'!I86-'E-electricity'!I30-'E-Coal'!I30)*'Energy Use 2020'!$AA92</f>
        <v>0</v>
      </c>
      <c r="J30" s="230">
        <f>('Energy Use'!J86-'E-electricity'!J30-'E-Coal'!J30)*'Energy Use 2020'!$AA92</f>
        <v>0</v>
      </c>
      <c r="K30" s="230">
        <f>('Energy Use'!K86-'E-electricity'!K30-'E-Coal'!K30)*'Energy Use 2020'!$AA92</f>
        <v>0</v>
      </c>
      <c r="L30" s="230">
        <f>('Energy Use'!L86-'E-electricity'!L30-'E-Coal'!L30)*'Energy Use 2020'!$AA92</f>
        <v>0</v>
      </c>
      <c r="M30" s="230">
        <f>('Energy Use'!M86-'E-electricity'!M30-'E-Coal'!M30)*'Energy Use 2020'!$AA92</f>
        <v>0</v>
      </c>
      <c r="N30" s="230">
        <f>('Energy Use'!N86-'E-electricity'!N30-'E-Coal'!N30)*'Energy Use 2020'!$AA92</f>
        <v>0</v>
      </c>
      <c r="O30" s="230">
        <f>('Energy Use'!O86-'E-electricity'!O30-'E-Coal'!O30)*'Energy Use 2020'!$AA92</f>
        <v>0</v>
      </c>
      <c r="P30" s="230">
        <f>('Energy Use'!P86-'E-electricity'!P30-'E-Coal'!P30)*'Energy Use 2020'!$AA92</f>
        <v>0</v>
      </c>
      <c r="Q30" s="230">
        <f>('Energy Use'!Q86-'E-electricity'!Q30-'E-Coal'!Q30)*'Energy Use 2020'!$AA92</f>
        <v>0</v>
      </c>
      <c r="R30" s="230">
        <f>('Energy Use'!R86-'E-electricity'!R30-'E-Coal'!R30)*'Energy Use 2020'!$AA92</f>
        <v>0</v>
      </c>
      <c r="S30" s="230">
        <f>('Energy Use'!S86-'E-electricity'!S30-'E-Coal'!S30)*'Energy Use 2020'!$AA92</f>
        <v>0</v>
      </c>
      <c r="T30" s="230">
        <f>('Energy Use'!T86-'E-electricity'!T30-'E-Coal'!T30)*'Energy Use 2020'!$AA92</f>
        <v>0</v>
      </c>
      <c r="U30" s="230">
        <f>('Energy Use'!U86-'E-electricity'!U30-'E-Coal'!U30)*'Energy Use 2020'!$AA92</f>
        <v>0</v>
      </c>
      <c r="V30" s="230">
        <f>('Energy Use'!V86-'E-electricity'!V30-'E-Coal'!V30)*'Energy Use 2020'!$AA92</f>
        <v>0</v>
      </c>
      <c r="W30" s="230">
        <f>('Energy Use'!W86-'E-electricity'!W30-'E-Coal'!W30)*'Energy Use 2020'!$AA92</f>
        <v>0</v>
      </c>
      <c r="X30" s="230">
        <f>('Energy Use'!X86-'E-electricity'!X30-'E-Coal'!X30)*'Energy Use 2020'!$AA92</f>
        <v>0</v>
      </c>
      <c r="Y30" s="230">
        <f>('Energy Use'!Y86-'E-electricity'!Y30-'E-Coal'!Y30)*'Energy Use 2020'!$AA92</f>
        <v>0</v>
      </c>
      <c r="Z30" s="230">
        <f>('Energy Use'!Z86-'E-electricity'!Z30-'E-Coal'!Z30)*'Energy Use 2020'!$AA92</f>
        <v>0</v>
      </c>
      <c r="AA30" s="230">
        <f>('Energy Use'!AA86-'E-electricity'!AA30-'E-Coal'!AA30)*'Energy Use 2020'!$AA92</f>
        <v>0</v>
      </c>
      <c r="AB30" s="230">
        <f>('Energy Use'!AB86-'E-electricity'!AB30-'E-Coal'!AB30)*'Energy Use 2020'!$AA92</f>
        <v>0</v>
      </c>
      <c r="AC30" s="230">
        <f>('Energy Use'!AC86-'E-electricity'!AC30-'E-Coal'!AC30)*'Energy Use 2020'!$AA92</f>
        <v>0</v>
      </c>
      <c r="AD30" s="230">
        <f>('Energy Use'!AD86-'E-electricity'!AD30-'E-Coal'!AD30)*'Energy Use 2020'!$AA92</f>
        <v>0</v>
      </c>
      <c r="AE30" s="230">
        <f>('Energy Use'!AE86-'E-electricity'!AE30-'E-Coal'!AE30)*'Energy Use 2020'!$AA92</f>
        <v>0</v>
      </c>
      <c r="AF30" s="230">
        <f>('Energy Use'!AF86-'E-electricity'!AF30-'E-Coal'!AF30)*'Energy Use 2020'!$AA92</f>
        <v>0</v>
      </c>
      <c r="AG30" s="230">
        <f>('Energy Use'!AG86-'E-electricity'!AG30-'E-Coal'!AG30)*'Energy Use 2020'!$AA92</f>
        <v>0</v>
      </c>
      <c r="AH30" s="230">
        <f>('Energy Use'!AH86-'E-electricity'!AH30-'E-Coal'!AH30)*'Energy Use 2020'!$AA92</f>
        <v>0</v>
      </c>
      <c r="AI30" s="230">
        <f>('Energy Use'!AI86-'E-electricity'!AI30-'E-Coal'!AI30)*'Energy Use 2020'!$AA92</f>
        <v>0</v>
      </c>
      <c r="AJ30" s="230">
        <f>('Energy Use'!AJ86-'E-electricity'!AJ30-'E-Coal'!AJ30)*'Energy Use 2020'!$AA92</f>
        <v>0</v>
      </c>
      <c r="AK30" s="230">
        <f>('Energy Use'!AK86-'E-electricity'!AK30-'E-Coal'!AK30)*'Energy Use 2020'!$AA92</f>
        <v>0</v>
      </c>
      <c r="AL30" s="230">
        <f>('Energy Use'!AL86-'E-electricity'!AL30-'E-Coal'!AL30)*'Energy Use 2020'!$AA92</f>
        <v>0</v>
      </c>
      <c r="AM30" s="230">
        <f>('Energy Use'!AM86-'E-electricity'!AM30-'E-Coal'!AM30)*'Energy Use 2020'!$AA92</f>
        <v>0</v>
      </c>
      <c r="AN30" s="230">
        <f>('Energy Use'!AN86-'E-electricity'!AN30-'E-Coal'!AN30)*'Energy Use 2020'!$AA92</f>
        <v>0</v>
      </c>
      <c r="AO30" s="230">
        <f>('Energy Use'!AO86-'E-electricity'!AO30-'E-Coal'!AO30)*'Energy Use 2020'!$AA92</f>
        <v>0</v>
      </c>
      <c r="AP30" s="230">
        <f>('Energy Use'!AP86-'E-electricity'!AP30-'E-Coal'!AP30)*'Energy Use 2020'!$AA92</f>
        <v>0</v>
      </c>
      <c r="AQ30" s="230">
        <f>('Energy Use'!AQ86-'E-electricity'!AQ30-'E-Coal'!AQ30)*'Energy Use 2020'!$AA92</f>
        <v>0</v>
      </c>
      <c r="AR30" s="133" t="str">
        <f>VLOOKUP($A30,'Sector Match'!$A$1:$B$43,2,0)</f>
        <v>metal products except machinery and vehicles 25</v>
      </c>
    </row>
    <row r="31" spans="1:44" x14ac:dyDescent="0.25">
      <c r="A31" s="74" t="s">
        <v>29</v>
      </c>
      <c r="B31" s="230">
        <f>('Energy Use'!B87-'E-electricity'!B31)*'Energy Use 2019'!$R93</f>
        <v>0</v>
      </c>
      <c r="C31" s="230">
        <f>('Energy Use'!C87-'E-electricity'!C31-'E-Coal'!C31)*'Energy Use 2020'!$AA93</f>
        <v>0</v>
      </c>
      <c r="D31" s="230">
        <f>('Energy Use'!D87-'E-electricity'!D31-'E-Coal'!D31)*'Energy Use 2020'!$AA93</f>
        <v>0</v>
      </c>
      <c r="E31" s="230">
        <f>('Energy Use'!E87-'E-electricity'!E31-'E-Coal'!E31)*'Energy Use 2020'!$AA93</f>
        <v>0</v>
      </c>
      <c r="F31" s="230">
        <f>('Energy Use'!F87-'E-electricity'!F31-'E-Coal'!F31)*'Energy Use 2020'!$AA93</f>
        <v>0</v>
      </c>
      <c r="G31" s="230">
        <f>('Energy Use'!G87-'E-electricity'!G31-'E-Coal'!G31)*'Energy Use 2020'!$AA93</f>
        <v>0</v>
      </c>
      <c r="H31" s="230">
        <f>('Energy Use'!H87-'E-electricity'!H31-'E-Coal'!H31)*'Energy Use 2020'!$AA93</f>
        <v>0</v>
      </c>
      <c r="I31" s="230">
        <f>('Energy Use'!I87-'E-electricity'!I31-'E-Coal'!I31)*'Energy Use 2020'!$AA93</f>
        <v>0</v>
      </c>
      <c r="J31" s="230">
        <f>('Energy Use'!J87-'E-electricity'!J31-'E-Coal'!J31)*'Energy Use 2020'!$AA93</f>
        <v>0</v>
      </c>
      <c r="K31" s="230">
        <f>('Energy Use'!K87-'E-electricity'!K31-'E-Coal'!K31)*'Energy Use 2020'!$AA93</f>
        <v>0</v>
      </c>
      <c r="L31" s="230">
        <f>('Energy Use'!L87-'E-electricity'!L31-'E-Coal'!L31)*'Energy Use 2020'!$AA93</f>
        <v>0</v>
      </c>
      <c r="M31" s="230">
        <f>('Energy Use'!M87-'E-electricity'!M31-'E-Coal'!M31)*'Energy Use 2020'!$AA93</f>
        <v>0</v>
      </c>
      <c r="N31" s="230">
        <f>('Energy Use'!N87-'E-electricity'!N31-'E-Coal'!N31)*'Energy Use 2020'!$AA93</f>
        <v>0</v>
      </c>
      <c r="O31" s="230">
        <f>('Energy Use'!O87-'E-electricity'!O31-'E-Coal'!O31)*'Energy Use 2020'!$AA93</f>
        <v>0</v>
      </c>
      <c r="P31" s="230">
        <f>('Energy Use'!P87-'E-electricity'!P31-'E-Coal'!P31)*'Energy Use 2020'!$AA93</f>
        <v>0</v>
      </c>
      <c r="Q31" s="230">
        <f>('Energy Use'!Q87-'E-electricity'!Q31-'E-Coal'!Q31)*'Energy Use 2020'!$AA93</f>
        <v>0</v>
      </c>
      <c r="R31" s="230">
        <f>('Energy Use'!R87-'E-electricity'!R31-'E-Coal'!R31)*'Energy Use 2020'!$AA93</f>
        <v>0</v>
      </c>
      <c r="S31" s="230">
        <f>('Energy Use'!S87-'E-electricity'!S31-'E-Coal'!S31)*'Energy Use 2020'!$AA93</f>
        <v>0</v>
      </c>
      <c r="T31" s="230">
        <f>('Energy Use'!T87-'E-electricity'!T31-'E-Coal'!T31)*'Energy Use 2020'!$AA93</f>
        <v>0</v>
      </c>
      <c r="U31" s="230">
        <f>('Energy Use'!U87-'E-electricity'!U31-'E-Coal'!U31)*'Energy Use 2020'!$AA93</f>
        <v>0</v>
      </c>
      <c r="V31" s="230">
        <f>('Energy Use'!V87-'E-electricity'!V31-'E-Coal'!V31)*'Energy Use 2020'!$AA93</f>
        <v>0</v>
      </c>
      <c r="W31" s="230">
        <f>('Energy Use'!W87-'E-electricity'!W31-'E-Coal'!W31)*'Energy Use 2020'!$AA93</f>
        <v>0</v>
      </c>
      <c r="X31" s="230">
        <f>('Energy Use'!X87-'E-electricity'!X31-'E-Coal'!X31)*'Energy Use 2020'!$AA93</f>
        <v>0</v>
      </c>
      <c r="Y31" s="230">
        <f>('Energy Use'!Y87-'E-electricity'!Y31-'E-Coal'!Y31)*'Energy Use 2020'!$AA93</f>
        <v>0</v>
      </c>
      <c r="Z31" s="230">
        <f>('Energy Use'!Z87-'E-electricity'!Z31-'E-Coal'!Z31)*'Energy Use 2020'!$AA93</f>
        <v>0</v>
      </c>
      <c r="AA31" s="230">
        <f>('Energy Use'!AA87-'E-electricity'!AA31-'E-Coal'!AA31)*'Energy Use 2020'!$AA93</f>
        <v>0</v>
      </c>
      <c r="AB31" s="230">
        <f>('Energy Use'!AB87-'E-electricity'!AB31-'E-Coal'!AB31)*'Energy Use 2020'!$AA93</f>
        <v>0</v>
      </c>
      <c r="AC31" s="230">
        <f>('Energy Use'!AC87-'E-electricity'!AC31-'E-Coal'!AC31)*'Energy Use 2020'!$AA93</f>
        <v>0</v>
      </c>
      <c r="AD31" s="230">
        <f>('Energy Use'!AD87-'E-electricity'!AD31-'E-Coal'!AD31)*'Energy Use 2020'!$AA93</f>
        <v>0</v>
      </c>
      <c r="AE31" s="230">
        <f>('Energy Use'!AE87-'E-electricity'!AE31-'E-Coal'!AE31)*'Energy Use 2020'!$AA93</f>
        <v>0</v>
      </c>
      <c r="AF31" s="230">
        <f>('Energy Use'!AF87-'E-electricity'!AF31-'E-Coal'!AF31)*'Energy Use 2020'!$AA93</f>
        <v>0</v>
      </c>
      <c r="AG31" s="230">
        <f>('Energy Use'!AG87-'E-electricity'!AG31-'E-Coal'!AG31)*'Energy Use 2020'!$AA93</f>
        <v>0</v>
      </c>
      <c r="AH31" s="230">
        <f>('Energy Use'!AH87-'E-electricity'!AH31-'E-Coal'!AH31)*'Energy Use 2020'!$AA93</f>
        <v>0</v>
      </c>
      <c r="AI31" s="230">
        <f>('Energy Use'!AI87-'E-electricity'!AI31-'E-Coal'!AI31)*'Energy Use 2020'!$AA93</f>
        <v>0</v>
      </c>
      <c r="AJ31" s="230">
        <f>('Energy Use'!AJ87-'E-electricity'!AJ31-'E-Coal'!AJ31)*'Energy Use 2020'!$AA93</f>
        <v>0</v>
      </c>
      <c r="AK31" s="230">
        <f>('Energy Use'!AK87-'E-electricity'!AK31-'E-Coal'!AK31)*'Energy Use 2020'!$AA93</f>
        <v>0</v>
      </c>
      <c r="AL31" s="230">
        <f>('Energy Use'!AL87-'E-electricity'!AL31-'E-Coal'!AL31)*'Energy Use 2020'!$AA93</f>
        <v>0</v>
      </c>
      <c r="AM31" s="230">
        <f>('Energy Use'!AM87-'E-electricity'!AM31-'E-Coal'!AM31)*'Energy Use 2020'!$AA93</f>
        <v>0</v>
      </c>
      <c r="AN31" s="230">
        <f>('Energy Use'!AN87-'E-electricity'!AN31-'E-Coal'!AN31)*'Energy Use 2020'!$AA93</f>
        <v>0</v>
      </c>
      <c r="AO31" s="230">
        <f>('Energy Use'!AO87-'E-electricity'!AO31-'E-Coal'!AO31)*'Energy Use 2020'!$AA93</f>
        <v>0</v>
      </c>
      <c r="AP31" s="230">
        <f>('Energy Use'!AP87-'E-electricity'!AP31-'E-Coal'!AP31)*'Energy Use 2020'!$AA93</f>
        <v>0</v>
      </c>
      <c r="AQ31" s="230">
        <f>('Energy Use'!AQ87-'E-electricity'!AQ31-'E-Coal'!AQ31)*'Energy Use 2020'!$AA93</f>
        <v>0</v>
      </c>
      <c r="AR31" s="133" t="str">
        <f>VLOOKUP($A31,'Sector Match'!$A$1:$B$43,2,0)</f>
        <v>other manufacturing 31T33</v>
      </c>
    </row>
    <row r="32" spans="1:44" x14ac:dyDescent="0.25">
      <c r="A32" s="74" t="s">
        <v>30</v>
      </c>
      <c r="B32" s="230">
        <f>('Energy Use'!B88-'E-electricity'!B32)*'Energy Use 2019'!$R94</f>
        <v>0</v>
      </c>
      <c r="C32" s="230">
        <f>('Energy Use'!C88-'E-electricity'!C32-'E-Coal'!C32)*'Energy Use 2020'!$AA94</f>
        <v>2777824500</v>
      </c>
      <c r="D32" s="230">
        <f>('Energy Use'!D88-'E-electricity'!D32-'E-Coal'!D32)*'Energy Use 2020'!$AA94</f>
        <v>3110657846.8365507</v>
      </c>
      <c r="E32" s="230">
        <f>('Energy Use'!E88-'E-electricity'!E32-'E-Coal'!E32)*'Energy Use 2020'!$AA94</f>
        <v>3423480497.9068394</v>
      </c>
      <c r="F32" s="230">
        <f>('Energy Use'!F88-'E-electricity'!F32-'E-Coal'!F32)*'Energy Use 2020'!$AA94</f>
        <v>3570086755.1049657</v>
      </c>
      <c r="G32" s="230">
        <f>('Energy Use'!G88-'E-electricity'!G32-'E-Coal'!G32)*'Energy Use 2020'!$AA94</f>
        <v>3753164105.0820746</v>
      </c>
      <c r="H32" s="230">
        <f>('Energy Use'!H88-'E-electricity'!H32-'E-Coal'!H32)*'Energy Use 2020'!$AA94</f>
        <v>3986573023.2742677</v>
      </c>
      <c r="I32" s="230">
        <f>('Energy Use'!I88-'E-electricity'!I32-'E-Coal'!I32)*'Energy Use 2020'!$AA94</f>
        <v>4209720904.928946</v>
      </c>
      <c r="J32" s="230">
        <f>('Energy Use'!J88-'E-electricity'!J32-'E-Coal'!J32)*'Energy Use 2020'!$AA94</f>
        <v>4404844329.8305311</v>
      </c>
      <c r="K32" s="230">
        <f>('Energy Use'!K88-'E-electricity'!K32-'E-Coal'!K32)*'Energy Use 2020'!$AA94</f>
        <v>4574783021.4323196</v>
      </c>
      <c r="L32" s="230">
        <f>('Energy Use'!L88-'E-electricity'!L32-'E-Coal'!L32)*'Energy Use 2020'!$AA94</f>
        <v>4724024118.5676384</v>
      </c>
      <c r="M32" s="230">
        <f>('Energy Use'!M88-'E-electricity'!M32-'E-Coal'!M32)*'Energy Use 2020'!$AA94</f>
        <v>4858412393.4296913</v>
      </c>
      <c r="N32" s="230">
        <f>('Energy Use'!N88-'E-electricity'!N32-'E-Coal'!N32)*'Energy Use 2020'!$AA94</f>
        <v>4988910996.5623894</v>
      </c>
      <c r="O32" s="230">
        <f>('Energy Use'!O88-'E-electricity'!O32-'E-Coal'!O32)*'Energy Use 2020'!$AA94</f>
        <v>5113186452.8359966</v>
      </c>
      <c r="P32" s="230">
        <f>('Energy Use'!P88-'E-electricity'!P32-'E-Coal'!P32)*'Energy Use 2020'!$AA94</f>
        <v>5232926633.6530294</v>
      </c>
      <c r="Q32" s="230">
        <f>('Energy Use'!Q88-'E-electricity'!Q32-'E-Coal'!Q32)*'Energy Use 2020'!$AA94</f>
        <v>5350045238.7471523</v>
      </c>
      <c r="R32" s="230">
        <f>('Energy Use'!R88-'E-electricity'!R32-'E-Coal'!R32)*'Energy Use 2020'!$AA94</f>
        <v>5466668061.0934477</v>
      </c>
      <c r="S32" s="230">
        <f>('Energy Use'!S88-'E-electricity'!S32-'E-Coal'!S32)*'Energy Use 2020'!$AA94</f>
        <v>5590621404.0484991</v>
      </c>
      <c r="T32" s="230">
        <f>('Energy Use'!T88-'E-electricity'!T32-'E-Coal'!T32)*'Energy Use 2020'!$AA94</f>
        <v>5716301282.1808376</v>
      </c>
      <c r="U32" s="230">
        <f>('Energy Use'!U88-'E-electricity'!U32-'E-Coal'!U32)*'Energy Use 2020'!$AA94</f>
        <v>5843308962.329587</v>
      </c>
      <c r="V32" s="230">
        <f>('Energy Use'!V88-'E-electricity'!V32-'E-Coal'!V32)*'Energy Use 2020'!$AA94</f>
        <v>5971210265.2196388</v>
      </c>
      <c r="W32" s="230">
        <f>('Energy Use'!W88-'E-electricity'!W32-'E-Coal'!W32)*'Energy Use 2020'!$AA94</f>
        <v>6099534841.3484879</v>
      </c>
      <c r="X32" s="230">
        <f>('Energy Use'!X88-'E-electricity'!X32-'E-Coal'!X32)*'Energy Use 2020'!$AA94</f>
        <v>6227775794.516901</v>
      </c>
      <c r="Y32" s="230">
        <f>('Energy Use'!Y88-'E-electricity'!Y32-'E-Coal'!Y32)*'Energy Use 2020'!$AA94</f>
        <v>6355389698.0505428</v>
      </c>
      <c r="Z32" s="230">
        <f>('Energy Use'!Z88-'E-electricity'!Z32-'E-Coal'!Z32)*'Energy Use 2020'!$AA94</f>
        <v>6481797048.8961143</v>
      </c>
      <c r="AA32" s="230">
        <f>('Energy Use'!AA88-'E-electricity'!AA32-'E-Coal'!AA32)*'Energy Use 2020'!$AA94</f>
        <v>6606383203.9786024</v>
      </c>
      <c r="AB32" s="230">
        <f>('Energy Use'!AB88-'E-electricity'!AB32-'E-Coal'!AB32)*'Energy Use 2020'!$AA94</f>
        <v>6728499841.350419</v>
      </c>
      <c r="AC32" s="230">
        <f>('Energy Use'!AC88-'E-electricity'!AC32-'E-Coal'!AC32)*'Energy Use 2020'!$AA94</f>
        <v>6847466985.6313314</v>
      </c>
      <c r="AD32" s="230">
        <f>('Energy Use'!AD88-'E-electricity'!AD32-'E-Coal'!AD32)*'Energy Use 2020'!$AA94</f>
        <v>6962575632.9251509</v>
      </c>
      <c r="AE32" s="230">
        <f>('Energy Use'!AE88-'E-electricity'!AE32-'E-Coal'!AE32)*'Energy Use 2020'!$AA94</f>
        <v>7073091004.7132359</v>
      </c>
      <c r="AF32" s="230">
        <f>('Energy Use'!AF88-'E-electricity'!AF32-'E-Coal'!AF32)*'Energy Use 2020'!$AA94</f>
        <v>7178256453.1030865</v>
      </c>
      <c r="AG32" s="230">
        <f>('Energy Use'!AG88-'E-electricity'!AG32-'E-Coal'!AG32)*'Energy Use 2020'!$AA94</f>
        <v>7277298031.2136803</v>
      </c>
      <c r="AH32" s="230">
        <f>('Energy Use'!AH88-'E-electricity'!AH32-'E-Coal'!AH32)*'Energy Use 2020'!$AA94</f>
        <v>7369429732.4065657</v>
      </c>
      <c r="AI32" s="230">
        <f>('Energy Use'!AI88-'E-electricity'!AI32-'E-Coal'!AI32)*'Energy Use 2020'!$AA94</f>
        <v>7453859390.5628748</v>
      </c>
      <c r="AJ32" s="230">
        <f>('Energy Use'!AJ88-'E-electricity'!AJ32-'E-Coal'!AJ32)*'Energy Use 2020'!$AA94</f>
        <v>7529795220.7483749</v>
      </c>
      <c r="AK32" s="230">
        <f>('Energy Use'!AK88-'E-electricity'!AK32-'E-Coal'!AK32)*'Energy Use 2020'!$AA94</f>
        <v>7596452965.5387535</v>
      </c>
      <c r="AL32" s="230">
        <f>('Energy Use'!AL88-'E-electricity'!AL32-'E-Coal'!AL32)*'Energy Use 2020'!$AA94</f>
        <v>7653063597.1910362</v>
      </c>
      <c r="AM32" s="230">
        <f>('Energy Use'!AM88-'E-electricity'!AM32-'E-Coal'!AM32)*'Energy Use 2020'!$AA94</f>
        <v>7698881509.9954395</v>
      </c>
      <c r="AN32" s="230">
        <f>('Energy Use'!AN88-'E-electricity'!AN32-'E-Coal'!AN32)*'Energy Use 2020'!$AA94</f>
        <v>7733193120.8357687</v>
      </c>
      <c r="AO32" s="230">
        <f>('Energy Use'!AO88-'E-electricity'!AO32-'E-Coal'!AO32)*'Energy Use 2020'!$AA94</f>
        <v>7755325779.5949945</v>
      </c>
      <c r="AP32" s="230">
        <f>('Energy Use'!AP88-'E-electricity'!AP32-'E-Coal'!AP32)*'Energy Use 2020'!$AA94</f>
        <v>7764656874.9845877</v>
      </c>
      <c r="AQ32" s="230">
        <f>('Energy Use'!AQ88-'E-electricity'!AQ32-'E-Coal'!AQ32)*'Energy Use 2020'!$AA94</f>
        <v>7758001833.6414557</v>
      </c>
      <c r="AR32" s="133" t="str">
        <f>VLOOKUP($A32,'Sector Match'!$A$1:$B$43,2,0)</f>
        <v>glass and glass products 231</v>
      </c>
    </row>
    <row r="33" spans="1:44" x14ac:dyDescent="0.25">
      <c r="A33" s="74" t="s">
        <v>31</v>
      </c>
      <c r="B33" s="230">
        <f>('Energy Use'!B89-'E-electricity'!B33)*'Energy Use 2019'!$R95</f>
        <v>2777824500</v>
      </c>
      <c r="C33" s="230">
        <f>('Energy Use'!C89-'E-electricity'!C33-'E-Coal'!C33)*'Energy Use 2020'!$AA95</f>
        <v>2777824500</v>
      </c>
      <c r="D33" s="230">
        <f>('Energy Use'!D89-'E-electricity'!D33-'E-Coal'!D33)*'Energy Use 2020'!$AA95</f>
        <v>2842331415.6410165</v>
      </c>
      <c r="E33" s="230">
        <f>('Energy Use'!E89-'E-electricity'!E33-'E-Coal'!E33)*'Energy Use 2020'!$AA95</f>
        <v>3258531987.7212939</v>
      </c>
      <c r="F33" s="230">
        <f>('Energy Use'!F89-'E-electricity'!F33-'E-Coal'!F33)*'Energy Use 2020'!$AA95</f>
        <v>3593090055.5624943</v>
      </c>
      <c r="G33" s="230">
        <f>('Energy Use'!G89-'E-electricity'!G33-'E-Coal'!G33)*'Energy Use 2020'!$AA95</f>
        <v>3809924202.4391131</v>
      </c>
      <c r="H33" s="230">
        <f>('Energy Use'!H89-'E-electricity'!H33-'E-Coal'!H33)*'Energy Use 2020'!$AA95</f>
        <v>4024554272.0092831</v>
      </c>
      <c r="I33" s="230">
        <f>('Energy Use'!I89-'E-electricity'!I33-'E-Coal'!I33)*'Energy Use 2020'!$AA95</f>
        <v>4131367311.3565927</v>
      </c>
      <c r="J33" s="230">
        <f>('Energy Use'!J89-'E-electricity'!J33-'E-Coal'!J33)*'Energy Use 2020'!$AA95</f>
        <v>4237469540.8114886</v>
      </c>
      <c r="K33" s="230">
        <f>('Energy Use'!K89-'E-electricity'!K33-'E-Coal'!K33)*'Energy Use 2020'!$AA95</f>
        <v>4342861361.6496601</v>
      </c>
      <c r="L33" s="230">
        <f>('Energy Use'!L89-'E-electricity'!L33-'E-Coal'!L33)*'Energy Use 2020'!$AA95</f>
        <v>4447543175.3537502</v>
      </c>
      <c r="M33" s="230">
        <f>('Energy Use'!M89-'E-electricity'!M33-'E-Coal'!M33)*'Energy Use 2020'!$AA95</f>
        <v>4551515383.6133633</v>
      </c>
      <c r="N33" s="230">
        <f>('Energy Use'!N89-'E-electricity'!N33-'E-Coal'!N33)*'Energy Use 2020'!$AA95</f>
        <v>4600386387.441597</v>
      </c>
      <c r="O33" s="230">
        <f>('Energy Use'!O89-'E-electricity'!O33-'E-Coal'!O33)*'Energy Use 2020'!$AA95</f>
        <v>4649008679.0273981</v>
      </c>
      <c r="P33" s="230">
        <f>('Energy Use'!P89-'E-electricity'!P33-'E-Coal'!P33)*'Energy Use 2020'!$AA95</f>
        <v>4697382351.607501</v>
      </c>
      <c r="Q33" s="230">
        <f>('Energy Use'!Q89-'E-electricity'!Q33-'E-Coal'!Q33)*'Energy Use 2020'!$AA95</f>
        <v>4745507498.4523916</v>
      </c>
      <c r="R33" s="230">
        <f>('Energy Use'!R89-'E-electricity'!R33-'E-Coal'!R33)*'Energy Use 2020'!$AA95</f>
        <v>4793384212.8663073</v>
      </c>
      <c r="S33" s="230">
        <f>('Energy Use'!S89-'E-electricity'!S33-'E-Coal'!S33)*'Energy Use 2020'!$AA95</f>
        <v>4773031655.828826</v>
      </c>
      <c r="T33" s="230">
        <f>('Energy Use'!T89-'E-electricity'!T33-'E-Coal'!T33)*'Energy Use 2020'!$AA95</f>
        <v>4752715152.2669106</v>
      </c>
      <c r="U33" s="230">
        <f>('Energy Use'!U89-'E-electricity'!U33-'E-Coal'!U33)*'Energy Use 2020'!$AA95</f>
        <v>4732434696.4364824</v>
      </c>
      <c r="V33" s="230">
        <f>('Energy Use'!V89-'E-electricity'!V33-'E-Coal'!V33)*'Energy Use 2020'!$AA95</f>
        <v>4712190282.5932302</v>
      </c>
      <c r="W33" s="230">
        <f>('Energy Use'!W89-'E-electricity'!W33-'E-Coal'!W33)*'Energy Use 2020'!$AA95</f>
        <v>4691981904.9926195</v>
      </c>
      <c r="X33" s="230">
        <f>('Energy Use'!X89-'E-electricity'!X33-'E-Coal'!X33)*'Energy Use 2020'!$AA95</f>
        <v>4671809557.8898783</v>
      </c>
      <c r="Y33" s="230">
        <f>('Energy Use'!Y89-'E-electricity'!Y33-'E-Coal'!Y33)*'Energy Use 2020'!$AA95</f>
        <v>4651673235.5400105</v>
      </c>
      <c r="Z33" s="230">
        <f>('Energy Use'!Z89-'E-electricity'!Z33-'E-Coal'!Z33)*'Energy Use 2020'!$AA95</f>
        <v>4631572932.1977882</v>
      </c>
      <c r="AA33" s="230">
        <f>('Energy Use'!AA89-'E-electricity'!AA33-'E-Coal'!AA33)*'Energy Use 2020'!$AA95</f>
        <v>4611508642.1177588</v>
      </c>
      <c r="AB33" s="230">
        <f>('Energy Use'!AB89-'E-electricity'!AB33-'E-Coal'!AB33)*'Energy Use 2020'!$AA95</f>
        <v>4591480359.5542336</v>
      </c>
      <c r="AC33" s="230">
        <f>('Energy Use'!AC89-'E-electricity'!AC33-'E-Coal'!AC33)*'Energy Use 2020'!$AA95</f>
        <v>4571488078.7612982</v>
      </c>
      <c r="AD33" s="230">
        <f>('Energy Use'!AD89-'E-electricity'!AD33-'E-Coal'!AD33)*'Energy Use 2020'!$AA95</f>
        <v>4551531793.9928074</v>
      </c>
      <c r="AE33" s="230">
        <f>('Energy Use'!AE89-'E-electricity'!AE33-'E-Coal'!AE33)*'Energy Use 2020'!$AA95</f>
        <v>4531611499.502389</v>
      </c>
      <c r="AF33" s="230">
        <f>('Energy Use'!AF89-'E-electricity'!AF33-'E-Coal'!AF33)*'Energy Use 2020'!$AA95</f>
        <v>4511727189.5434408</v>
      </c>
      <c r="AG33" s="230">
        <f>('Energy Use'!AG89-'E-electricity'!AG33-'E-Coal'!AG33)*'Energy Use 2020'!$AA95</f>
        <v>4491878858.3691282</v>
      </c>
      <c r="AH33" s="230">
        <f>('Energy Use'!AH89-'E-electricity'!AH33-'E-Coal'!AH33)*'Energy Use 2020'!$AA95</f>
        <v>4480611850.2328348</v>
      </c>
      <c r="AI33" s="230">
        <f>('Energy Use'!AI89-'E-electricity'!AI33-'E-Coal'!AI33)*'Energy Use 2020'!$AA95</f>
        <v>4469359592.2334242</v>
      </c>
      <c r="AJ33" s="230">
        <f>('Energy Use'!AJ89-'E-electricity'!AJ33-'E-Coal'!AJ33)*'Energy Use 2020'!$AA95</f>
        <v>4458122082.0827255</v>
      </c>
      <c r="AK33" s="230">
        <f>('Energy Use'!AK89-'E-electricity'!AK33-'E-Coal'!AK33)*'Energy Use 2020'!$AA95</f>
        <v>4446899317.4924717</v>
      </c>
      <c r="AL33" s="230">
        <f>('Energy Use'!AL89-'E-electricity'!AL33-'E-Coal'!AL33)*'Energy Use 2020'!$AA95</f>
        <v>4435691296.1743135</v>
      </c>
      <c r="AM33" s="230">
        <f>('Energy Use'!AM89-'E-electricity'!AM33-'E-Coal'!AM33)*'Energy Use 2020'!$AA95</f>
        <v>4421667242.9569826</v>
      </c>
      <c r="AN33" s="230">
        <f>('Energy Use'!AN89-'E-electricity'!AN33-'E-Coal'!AN33)*'Energy Use 2020'!$AA95</f>
        <v>4407664996.9752769</v>
      </c>
      <c r="AO33" s="230">
        <f>('Energy Use'!AO89-'E-electricity'!AO33-'E-Coal'!AO33)*'Energy Use 2020'!$AA95</f>
        <v>4393684554.7872782</v>
      </c>
      <c r="AP33" s="230">
        <f>('Energy Use'!AP89-'E-electricity'!AP33-'E-Coal'!AP33)*'Energy Use 2020'!$AA95</f>
        <v>4379725912.9509258</v>
      </c>
      <c r="AQ33" s="230">
        <f>('Energy Use'!AQ89-'E-electricity'!AQ33-'E-Coal'!AQ33)*'Energy Use 2020'!$AA95</f>
        <v>4364311127.4662952</v>
      </c>
      <c r="AR33" s="133" t="str">
        <f>VLOOKUP($A33,'Sector Match'!$A$1:$B$43,2,0)</f>
        <v>road vehicles 29</v>
      </c>
    </row>
    <row r="34" spans="1:44" x14ac:dyDescent="0.25">
      <c r="A34" s="74" t="s">
        <v>32</v>
      </c>
      <c r="B34" s="230">
        <f>('Energy Use'!B90-'E-electricity'!B34)*'Energy Use 2019'!$R96</f>
        <v>2777824500</v>
      </c>
      <c r="C34" s="230">
        <f>('Energy Use'!C90-'E-electricity'!C34-'E-Coal'!C34)*'Energy Use 2020'!$AA96</f>
        <v>0</v>
      </c>
      <c r="D34" s="230">
        <f>('Energy Use'!D90-'E-electricity'!D34-'E-Coal'!D34)*'Energy Use 2020'!$AA96</f>
        <v>0</v>
      </c>
      <c r="E34" s="230">
        <f>('Energy Use'!E90-'E-electricity'!E34-'E-Coal'!E34)*'Energy Use 2020'!$AA96</f>
        <v>0</v>
      </c>
      <c r="F34" s="230">
        <f>('Energy Use'!F90-'E-electricity'!F34-'E-Coal'!F34)*'Energy Use 2020'!$AA96</f>
        <v>0</v>
      </c>
      <c r="G34" s="230">
        <f>('Energy Use'!G90-'E-electricity'!G34-'E-Coal'!G34)*'Energy Use 2020'!$AA96</f>
        <v>0</v>
      </c>
      <c r="H34" s="230">
        <f>('Energy Use'!H90-'E-electricity'!H34-'E-Coal'!H34)*'Energy Use 2020'!$AA96</f>
        <v>0</v>
      </c>
      <c r="I34" s="230">
        <f>('Energy Use'!I90-'E-electricity'!I34-'E-Coal'!I34)*'Energy Use 2020'!$AA96</f>
        <v>0</v>
      </c>
      <c r="J34" s="230">
        <f>('Energy Use'!J90-'E-electricity'!J34-'E-Coal'!J34)*'Energy Use 2020'!$AA96</f>
        <v>0</v>
      </c>
      <c r="K34" s="230">
        <f>('Energy Use'!K90-'E-electricity'!K34-'E-Coal'!K34)*'Energy Use 2020'!$AA96</f>
        <v>0</v>
      </c>
      <c r="L34" s="230">
        <f>('Energy Use'!L90-'E-electricity'!L34-'E-Coal'!L34)*'Energy Use 2020'!$AA96</f>
        <v>0</v>
      </c>
      <c r="M34" s="230">
        <f>('Energy Use'!M90-'E-electricity'!M34-'E-Coal'!M34)*'Energy Use 2020'!$AA96</f>
        <v>0</v>
      </c>
      <c r="N34" s="230">
        <f>('Energy Use'!N90-'E-electricity'!N34-'E-Coal'!N34)*'Energy Use 2020'!$AA96</f>
        <v>0</v>
      </c>
      <c r="O34" s="230">
        <f>('Energy Use'!O90-'E-electricity'!O34-'E-Coal'!O34)*'Energy Use 2020'!$AA96</f>
        <v>0</v>
      </c>
      <c r="P34" s="230">
        <f>('Energy Use'!P90-'E-electricity'!P34-'E-Coal'!P34)*'Energy Use 2020'!$AA96</f>
        <v>0</v>
      </c>
      <c r="Q34" s="230">
        <f>('Energy Use'!Q90-'E-electricity'!Q34-'E-Coal'!Q34)*'Energy Use 2020'!$AA96</f>
        <v>0</v>
      </c>
      <c r="R34" s="230">
        <f>('Energy Use'!R90-'E-electricity'!R34-'E-Coal'!R34)*'Energy Use 2020'!$AA96</f>
        <v>0</v>
      </c>
      <c r="S34" s="230">
        <f>('Energy Use'!S90-'E-electricity'!S34-'E-Coal'!S34)*'Energy Use 2020'!$AA96</f>
        <v>0</v>
      </c>
      <c r="T34" s="230">
        <f>('Energy Use'!T90-'E-electricity'!T34-'E-Coal'!T34)*'Energy Use 2020'!$AA96</f>
        <v>0</v>
      </c>
      <c r="U34" s="230">
        <f>('Energy Use'!U90-'E-electricity'!U34-'E-Coal'!U34)*'Energy Use 2020'!$AA96</f>
        <v>0</v>
      </c>
      <c r="V34" s="230">
        <f>('Energy Use'!V90-'E-electricity'!V34-'E-Coal'!V34)*'Energy Use 2020'!$AA96</f>
        <v>0</v>
      </c>
      <c r="W34" s="230">
        <f>('Energy Use'!W90-'E-electricity'!W34-'E-Coal'!W34)*'Energy Use 2020'!$AA96</f>
        <v>0</v>
      </c>
      <c r="X34" s="230">
        <f>('Energy Use'!X90-'E-electricity'!X34-'E-Coal'!X34)*'Energy Use 2020'!$AA96</f>
        <v>0</v>
      </c>
      <c r="Y34" s="230">
        <f>('Energy Use'!Y90-'E-electricity'!Y34-'E-Coal'!Y34)*'Energy Use 2020'!$AA96</f>
        <v>0</v>
      </c>
      <c r="Z34" s="230">
        <f>('Energy Use'!Z90-'E-electricity'!Z34-'E-Coal'!Z34)*'Energy Use 2020'!$AA96</f>
        <v>0</v>
      </c>
      <c r="AA34" s="230">
        <f>('Energy Use'!AA90-'E-electricity'!AA34-'E-Coal'!AA34)*'Energy Use 2020'!$AA96</f>
        <v>0</v>
      </c>
      <c r="AB34" s="230">
        <f>('Energy Use'!AB90-'E-electricity'!AB34-'E-Coal'!AB34)*'Energy Use 2020'!$AA96</f>
        <v>0</v>
      </c>
      <c r="AC34" s="230">
        <f>('Energy Use'!AC90-'E-electricity'!AC34-'E-Coal'!AC34)*'Energy Use 2020'!$AA96</f>
        <v>0</v>
      </c>
      <c r="AD34" s="230">
        <f>('Energy Use'!AD90-'E-electricity'!AD34-'E-Coal'!AD34)*'Energy Use 2020'!$AA96</f>
        <v>0</v>
      </c>
      <c r="AE34" s="230">
        <f>('Energy Use'!AE90-'E-electricity'!AE34-'E-Coal'!AE34)*'Energy Use 2020'!$AA96</f>
        <v>0</v>
      </c>
      <c r="AF34" s="230">
        <f>('Energy Use'!AF90-'E-electricity'!AF34-'E-Coal'!AF34)*'Energy Use 2020'!$AA96</f>
        <v>0</v>
      </c>
      <c r="AG34" s="230">
        <f>('Energy Use'!AG90-'E-electricity'!AG34-'E-Coal'!AG34)*'Energy Use 2020'!$AA96</f>
        <v>0</v>
      </c>
      <c r="AH34" s="230">
        <f>('Energy Use'!AH90-'E-electricity'!AH34-'E-Coal'!AH34)*'Energy Use 2020'!$AA96</f>
        <v>0</v>
      </c>
      <c r="AI34" s="230">
        <f>('Energy Use'!AI90-'E-electricity'!AI34-'E-Coal'!AI34)*'Energy Use 2020'!$AA96</f>
        <v>0</v>
      </c>
      <c r="AJ34" s="230">
        <f>('Energy Use'!AJ90-'E-electricity'!AJ34-'E-Coal'!AJ34)*'Energy Use 2020'!$AA96</f>
        <v>0</v>
      </c>
      <c r="AK34" s="230">
        <f>('Energy Use'!AK90-'E-electricity'!AK34-'E-Coal'!AK34)*'Energy Use 2020'!$AA96</f>
        <v>0</v>
      </c>
      <c r="AL34" s="230">
        <f>('Energy Use'!AL90-'E-electricity'!AL34-'E-Coal'!AL34)*'Energy Use 2020'!$AA96</f>
        <v>0</v>
      </c>
      <c r="AM34" s="230">
        <f>('Energy Use'!AM90-'E-electricity'!AM34-'E-Coal'!AM34)*'Energy Use 2020'!$AA96</f>
        <v>0</v>
      </c>
      <c r="AN34" s="230">
        <f>('Energy Use'!AN90-'E-electricity'!AN34-'E-Coal'!AN34)*'Energy Use 2020'!$AA96</f>
        <v>0</v>
      </c>
      <c r="AO34" s="230">
        <f>('Energy Use'!AO90-'E-electricity'!AO34-'E-Coal'!AO34)*'Energy Use 2020'!$AA96</f>
        <v>0</v>
      </c>
      <c r="AP34" s="230">
        <f>('Energy Use'!AP90-'E-electricity'!AP34-'E-Coal'!AP34)*'Energy Use 2020'!$AA96</f>
        <v>0</v>
      </c>
      <c r="AQ34" s="230">
        <f>('Energy Use'!AQ90-'E-electricity'!AQ34-'E-Coal'!AQ34)*'Energy Use 2020'!$AA96</f>
        <v>0</v>
      </c>
      <c r="AR34" s="133" t="str">
        <f>VLOOKUP($A34,'Sector Match'!$A$1:$B$43,2,0)</f>
        <v>nonroad vehicles 30</v>
      </c>
    </row>
    <row r="35" spans="1:44" x14ac:dyDescent="0.25">
      <c r="A35" s="74" t="s">
        <v>33</v>
      </c>
      <c r="B35" s="230">
        <f>('Energy Use'!B91-'E-electricity'!B35)*'Energy Use 2019'!$R97</f>
        <v>0</v>
      </c>
      <c r="C35" s="230">
        <f>('Energy Use'!C91-'E-electricity'!C35-'E-Coal'!C35)*'Energy Use 2020'!$AA97</f>
        <v>0</v>
      </c>
      <c r="D35" s="230">
        <f>('Energy Use'!D91-'E-electricity'!D35-'E-Coal'!D35)*'Energy Use 2020'!$AA97</f>
        <v>0</v>
      </c>
      <c r="E35" s="230">
        <f>('Energy Use'!E91-'E-electricity'!E35-'E-Coal'!E35)*'Energy Use 2020'!$AA97</f>
        <v>0</v>
      </c>
      <c r="F35" s="230">
        <f>('Energy Use'!F91-'E-electricity'!F35-'E-Coal'!F35)*'Energy Use 2020'!$AA97</f>
        <v>0</v>
      </c>
      <c r="G35" s="230">
        <f>('Energy Use'!G91-'E-electricity'!G35-'E-Coal'!G35)*'Energy Use 2020'!$AA97</f>
        <v>0</v>
      </c>
      <c r="H35" s="230">
        <f>('Energy Use'!H91-'E-electricity'!H35-'E-Coal'!H35)*'Energy Use 2020'!$AA97</f>
        <v>0</v>
      </c>
      <c r="I35" s="230">
        <f>('Energy Use'!I91-'E-electricity'!I35-'E-Coal'!I35)*'Energy Use 2020'!$AA97</f>
        <v>0</v>
      </c>
      <c r="J35" s="230">
        <f>('Energy Use'!J91-'E-electricity'!J35-'E-Coal'!J35)*'Energy Use 2020'!$AA97</f>
        <v>0</v>
      </c>
      <c r="K35" s="230">
        <f>('Energy Use'!K91-'E-electricity'!K35-'E-Coal'!K35)*'Energy Use 2020'!$AA97</f>
        <v>0</v>
      </c>
      <c r="L35" s="230">
        <f>('Energy Use'!L91-'E-electricity'!L35-'E-Coal'!L35)*'Energy Use 2020'!$AA97</f>
        <v>0</v>
      </c>
      <c r="M35" s="230">
        <f>('Energy Use'!M91-'E-electricity'!M35-'E-Coal'!M35)*'Energy Use 2020'!$AA97</f>
        <v>0</v>
      </c>
      <c r="N35" s="230">
        <f>('Energy Use'!N91-'E-electricity'!N35-'E-Coal'!N35)*'Energy Use 2020'!$AA97</f>
        <v>0</v>
      </c>
      <c r="O35" s="230">
        <f>('Energy Use'!O91-'E-electricity'!O35-'E-Coal'!O35)*'Energy Use 2020'!$AA97</f>
        <v>0</v>
      </c>
      <c r="P35" s="230">
        <f>('Energy Use'!P91-'E-electricity'!P35-'E-Coal'!P35)*'Energy Use 2020'!$AA97</f>
        <v>0</v>
      </c>
      <c r="Q35" s="230">
        <f>('Energy Use'!Q91-'E-electricity'!Q35-'E-Coal'!Q35)*'Energy Use 2020'!$AA97</f>
        <v>0</v>
      </c>
      <c r="R35" s="230">
        <f>('Energy Use'!R91-'E-electricity'!R35-'E-Coal'!R35)*'Energy Use 2020'!$AA97</f>
        <v>0</v>
      </c>
      <c r="S35" s="230">
        <f>('Energy Use'!S91-'E-electricity'!S35-'E-Coal'!S35)*'Energy Use 2020'!$AA97</f>
        <v>0</v>
      </c>
      <c r="T35" s="230">
        <f>('Energy Use'!T91-'E-electricity'!T35-'E-Coal'!T35)*'Energy Use 2020'!$AA97</f>
        <v>0</v>
      </c>
      <c r="U35" s="230">
        <f>('Energy Use'!U91-'E-electricity'!U35-'E-Coal'!U35)*'Energy Use 2020'!$AA97</f>
        <v>0</v>
      </c>
      <c r="V35" s="230">
        <f>('Energy Use'!V91-'E-electricity'!V35-'E-Coal'!V35)*'Energy Use 2020'!$AA97</f>
        <v>0</v>
      </c>
      <c r="W35" s="230">
        <f>('Energy Use'!W91-'E-electricity'!W35-'E-Coal'!W35)*'Energy Use 2020'!$AA97</f>
        <v>0</v>
      </c>
      <c r="X35" s="230">
        <f>('Energy Use'!X91-'E-electricity'!X35-'E-Coal'!X35)*'Energy Use 2020'!$AA97</f>
        <v>0</v>
      </c>
      <c r="Y35" s="230">
        <f>('Energy Use'!Y91-'E-electricity'!Y35-'E-Coal'!Y35)*'Energy Use 2020'!$AA97</f>
        <v>0</v>
      </c>
      <c r="Z35" s="230">
        <f>('Energy Use'!Z91-'E-electricity'!Z35-'E-Coal'!Z35)*'Energy Use 2020'!$AA97</f>
        <v>0</v>
      </c>
      <c r="AA35" s="230">
        <f>('Energy Use'!AA91-'E-electricity'!AA35-'E-Coal'!AA35)*'Energy Use 2020'!$AA97</f>
        <v>0</v>
      </c>
      <c r="AB35" s="230">
        <f>('Energy Use'!AB91-'E-electricity'!AB35-'E-Coal'!AB35)*'Energy Use 2020'!$AA97</f>
        <v>0</v>
      </c>
      <c r="AC35" s="230">
        <f>('Energy Use'!AC91-'E-electricity'!AC35-'E-Coal'!AC35)*'Energy Use 2020'!$AA97</f>
        <v>0</v>
      </c>
      <c r="AD35" s="230">
        <f>('Energy Use'!AD91-'E-electricity'!AD35-'E-Coal'!AD35)*'Energy Use 2020'!$AA97</f>
        <v>0</v>
      </c>
      <c r="AE35" s="230">
        <f>('Energy Use'!AE91-'E-electricity'!AE35-'E-Coal'!AE35)*'Energy Use 2020'!$AA97</f>
        <v>0</v>
      </c>
      <c r="AF35" s="230">
        <f>('Energy Use'!AF91-'E-electricity'!AF35-'E-Coal'!AF35)*'Energy Use 2020'!$AA97</f>
        <v>0</v>
      </c>
      <c r="AG35" s="230">
        <f>('Energy Use'!AG91-'E-electricity'!AG35-'E-Coal'!AG35)*'Energy Use 2020'!$AA97</f>
        <v>0</v>
      </c>
      <c r="AH35" s="230">
        <f>('Energy Use'!AH91-'E-electricity'!AH35-'E-Coal'!AH35)*'Energy Use 2020'!$AA97</f>
        <v>0</v>
      </c>
      <c r="AI35" s="230">
        <f>('Energy Use'!AI91-'E-electricity'!AI35-'E-Coal'!AI35)*'Energy Use 2020'!$AA97</f>
        <v>0</v>
      </c>
      <c r="AJ35" s="230">
        <f>('Energy Use'!AJ91-'E-electricity'!AJ35-'E-Coal'!AJ35)*'Energy Use 2020'!$AA97</f>
        <v>0</v>
      </c>
      <c r="AK35" s="230">
        <f>('Energy Use'!AK91-'E-electricity'!AK35-'E-Coal'!AK35)*'Energy Use 2020'!$AA97</f>
        <v>0</v>
      </c>
      <c r="AL35" s="230">
        <f>('Energy Use'!AL91-'E-electricity'!AL35-'E-Coal'!AL35)*'Energy Use 2020'!$AA97</f>
        <v>0</v>
      </c>
      <c r="AM35" s="230">
        <f>('Energy Use'!AM91-'E-electricity'!AM35-'E-Coal'!AM35)*'Energy Use 2020'!$AA97</f>
        <v>0</v>
      </c>
      <c r="AN35" s="230">
        <f>('Energy Use'!AN91-'E-electricity'!AN35-'E-Coal'!AN35)*'Energy Use 2020'!$AA97</f>
        <v>0</v>
      </c>
      <c r="AO35" s="230">
        <f>('Energy Use'!AO91-'E-electricity'!AO35-'E-Coal'!AO35)*'Energy Use 2020'!$AA97</f>
        <v>0</v>
      </c>
      <c r="AP35" s="230">
        <f>('Energy Use'!AP91-'E-electricity'!AP35-'E-Coal'!AP35)*'Energy Use 2020'!$AA97</f>
        <v>0</v>
      </c>
      <c r="AQ35" s="230">
        <f>('Energy Use'!AQ91-'E-electricity'!AQ35-'E-Coal'!AQ35)*'Energy Use 2020'!$AA97</f>
        <v>0</v>
      </c>
      <c r="AR35" s="133" t="str">
        <f>VLOOKUP($A35,'Sector Match'!$A$1:$B$43,2,0)</f>
        <v>appliances and electrical equipment 27</v>
      </c>
    </row>
    <row r="36" spans="1:44" x14ac:dyDescent="0.25">
      <c r="A36" s="74" t="s">
        <v>34</v>
      </c>
      <c r="B36" s="230">
        <f>('Energy Use'!B92-'E-electricity'!B36)*'Energy Use 2019'!$R98</f>
        <v>2777824500</v>
      </c>
      <c r="C36" s="230">
        <f>('Energy Use'!C92-'E-electricity'!C36-'E-Coal'!C36)*'Energy Use 2020'!$AA98</f>
        <v>0</v>
      </c>
      <c r="D36" s="230">
        <f>('Energy Use'!D92-'E-electricity'!D36-'E-Coal'!D36)*'Energy Use 2020'!$AA98</f>
        <v>0</v>
      </c>
      <c r="E36" s="230">
        <f>('Energy Use'!E92-'E-electricity'!E36-'E-Coal'!E36)*'Energy Use 2020'!$AA98</f>
        <v>0</v>
      </c>
      <c r="F36" s="230">
        <f>('Energy Use'!F92-'E-electricity'!F36-'E-Coal'!F36)*'Energy Use 2020'!$AA98</f>
        <v>0</v>
      </c>
      <c r="G36" s="230">
        <f>('Energy Use'!G92-'E-electricity'!G36-'E-Coal'!G36)*'Energy Use 2020'!$AA98</f>
        <v>0</v>
      </c>
      <c r="H36" s="230">
        <f>('Energy Use'!H92-'E-electricity'!H36-'E-Coal'!H36)*'Energy Use 2020'!$AA98</f>
        <v>0</v>
      </c>
      <c r="I36" s="230">
        <f>('Energy Use'!I92-'E-electricity'!I36-'E-Coal'!I36)*'Energy Use 2020'!$AA98</f>
        <v>0</v>
      </c>
      <c r="J36" s="230">
        <f>('Energy Use'!J92-'E-electricity'!J36-'E-Coal'!J36)*'Energy Use 2020'!$AA98</f>
        <v>0</v>
      </c>
      <c r="K36" s="230">
        <f>('Energy Use'!K92-'E-electricity'!K36-'E-Coal'!K36)*'Energy Use 2020'!$AA98</f>
        <v>0</v>
      </c>
      <c r="L36" s="230">
        <f>('Energy Use'!L92-'E-electricity'!L36-'E-Coal'!L36)*'Energy Use 2020'!$AA98</f>
        <v>0</v>
      </c>
      <c r="M36" s="230">
        <f>('Energy Use'!M92-'E-electricity'!M36-'E-Coal'!M36)*'Energy Use 2020'!$AA98</f>
        <v>0</v>
      </c>
      <c r="N36" s="230">
        <f>('Energy Use'!N92-'E-electricity'!N36-'E-Coal'!N36)*'Energy Use 2020'!$AA98</f>
        <v>0</v>
      </c>
      <c r="O36" s="230">
        <f>('Energy Use'!O92-'E-electricity'!O36-'E-Coal'!O36)*'Energy Use 2020'!$AA98</f>
        <v>0</v>
      </c>
      <c r="P36" s="230">
        <f>('Energy Use'!P92-'E-electricity'!P36-'E-Coal'!P36)*'Energy Use 2020'!$AA98</f>
        <v>0</v>
      </c>
      <c r="Q36" s="230">
        <f>('Energy Use'!Q92-'E-electricity'!Q36-'E-Coal'!Q36)*'Energy Use 2020'!$AA98</f>
        <v>0</v>
      </c>
      <c r="R36" s="230">
        <f>('Energy Use'!R92-'E-electricity'!R36-'E-Coal'!R36)*'Energy Use 2020'!$AA98</f>
        <v>0</v>
      </c>
      <c r="S36" s="230">
        <f>('Energy Use'!S92-'E-electricity'!S36-'E-Coal'!S36)*'Energy Use 2020'!$AA98</f>
        <v>0</v>
      </c>
      <c r="T36" s="230">
        <f>('Energy Use'!T92-'E-electricity'!T36-'E-Coal'!T36)*'Energy Use 2020'!$AA98</f>
        <v>0</v>
      </c>
      <c r="U36" s="230">
        <f>('Energy Use'!U92-'E-electricity'!U36-'E-Coal'!U36)*'Energy Use 2020'!$AA98</f>
        <v>0</v>
      </c>
      <c r="V36" s="230">
        <f>('Energy Use'!V92-'E-electricity'!V36-'E-Coal'!V36)*'Energy Use 2020'!$AA98</f>
        <v>0</v>
      </c>
      <c r="W36" s="230">
        <f>('Energy Use'!W92-'E-electricity'!W36-'E-Coal'!W36)*'Energy Use 2020'!$AA98</f>
        <v>0</v>
      </c>
      <c r="X36" s="230">
        <f>('Energy Use'!X92-'E-electricity'!X36-'E-Coal'!X36)*'Energy Use 2020'!$AA98</f>
        <v>0</v>
      </c>
      <c r="Y36" s="230">
        <f>('Energy Use'!Y92-'E-electricity'!Y36-'E-Coal'!Y36)*'Energy Use 2020'!$AA98</f>
        <v>0</v>
      </c>
      <c r="Z36" s="230">
        <f>('Energy Use'!Z92-'E-electricity'!Z36-'E-Coal'!Z36)*'Energy Use 2020'!$AA98</f>
        <v>0</v>
      </c>
      <c r="AA36" s="230">
        <f>('Energy Use'!AA92-'E-electricity'!AA36-'E-Coal'!AA36)*'Energy Use 2020'!$AA98</f>
        <v>0</v>
      </c>
      <c r="AB36" s="230">
        <f>('Energy Use'!AB92-'E-electricity'!AB36-'E-Coal'!AB36)*'Energy Use 2020'!$AA98</f>
        <v>0</v>
      </c>
      <c r="AC36" s="230">
        <f>('Energy Use'!AC92-'E-electricity'!AC36-'E-Coal'!AC36)*'Energy Use 2020'!$AA98</f>
        <v>0</v>
      </c>
      <c r="AD36" s="230">
        <f>('Energy Use'!AD92-'E-electricity'!AD36-'E-Coal'!AD36)*'Energy Use 2020'!$AA98</f>
        <v>0</v>
      </c>
      <c r="AE36" s="230">
        <f>('Energy Use'!AE92-'E-electricity'!AE36-'E-Coal'!AE36)*'Energy Use 2020'!$AA98</f>
        <v>0</v>
      </c>
      <c r="AF36" s="230">
        <f>('Energy Use'!AF92-'E-electricity'!AF36-'E-Coal'!AF36)*'Energy Use 2020'!$AA98</f>
        <v>0</v>
      </c>
      <c r="AG36" s="230">
        <f>('Energy Use'!AG92-'E-electricity'!AG36-'E-Coal'!AG36)*'Energy Use 2020'!$AA98</f>
        <v>0</v>
      </c>
      <c r="AH36" s="230">
        <f>('Energy Use'!AH92-'E-electricity'!AH36-'E-Coal'!AH36)*'Energy Use 2020'!$AA98</f>
        <v>0</v>
      </c>
      <c r="AI36" s="230">
        <f>('Energy Use'!AI92-'E-electricity'!AI36-'E-Coal'!AI36)*'Energy Use 2020'!$AA98</f>
        <v>0</v>
      </c>
      <c r="AJ36" s="230">
        <f>('Energy Use'!AJ92-'E-electricity'!AJ36-'E-Coal'!AJ36)*'Energy Use 2020'!$AA98</f>
        <v>0</v>
      </c>
      <c r="AK36" s="230">
        <f>('Energy Use'!AK92-'E-electricity'!AK36-'E-Coal'!AK36)*'Energy Use 2020'!$AA98</f>
        <v>0</v>
      </c>
      <c r="AL36" s="230">
        <f>('Energy Use'!AL92-'E-electricity'!AL36-'E-Coal'!AL36)*'Energy Use 2020'!$AA98</f>
        <v>0</v>
      </c>
      <c r="AM36" s="230">
        <f>('Energy Use'!AM92-'E-electricity'!AM36-'E-Coal'!AM36)*'Energy Use 2020'!$AA98</f>
        <v>0</v>
      </c>
      <c r="AN36" s="230">
        <f>('Energy Use'!AN92-'E-electricity'!AN36-'E-Coal'!AN36)*'Energy Use 2020'!$AA98</f>
        <v>0</v>
      </c>
      <c r="AO36" s="230">
        <f>('Energy Use'!AO92-'E-electricity'!AO36-'E-Coal'!AO36)*'Energy Use 2020'!$AA98</f>
        <v>0</v>
      </c>
      <c r="AP36" s="230">
        <f>('Energy Use'!AP92-'E-electricity'!AP36-'E-Coal'!AP36)*'Energy Use 2020'!$AA98</f>
        <v>0</v>
      </c>
      <c r="AQ36" s="230">
        <f>('Energy Use'!AQ92-'E-electricity'!AQ36-'E-Coal'!AQ36)*'Energy Use 2020'!$AA98</f>
        <v>0</v>
      </c>
      <c r="AR36" s="133" t="str">
        <f>VLOOKUP($A36,'Sector Match'!$A$1:$B$43,2,0)</f>
        <v>computers and electronics 26</v>
      </c>
    </row>
    <row r="37" spans="1:44" x14ac:dyDescent="0.25">
      <c r="A37" s="74" t="s">
        <v>35</v>
      </c>
      <c r="B37" s="230">
        <f>('Energy Use'!B93-'E-electricity'!B37)*'Energy Use 2019'!$R99</f>
        <v>0</v>
      </c>
      <c r="C37" s="230">
        <f>('Energy Use'!C93-'E-electricity'!C37-'E-Coal'!C37)*'Energy Use 2020'!$AA99</f>
        <v>0</v>
      </c>
      <c r="D37" s="230">
        <f>('Energy Use'!D93-'E-electricity'!D37-'E-Coal'!D37)*'Energy Use 2020'!$AA99</f>
        <v>0</v>
      </c>
      <c r="E37" s="230">
        <f>('Energy Use'!E93-'E-electricity'!E37-'E-Coal'!E37)*'Energy Use 2020'!$AA99</f>
        <v>0</v>
      </c>
      <c r="F37" s="230">
        <f>('Energy Use'!F93-'E-electricity'!F37-'E-Coal'!F37)*'Energy Use 2020'!$AA99</f>
        <v>0</v>
      </c>
      <c r="G37" s="230">
        <f>('Energy Use'!G93-'E-electricity'!G37-'E-Coal'!G37)*'Energy Use 2020'!$AA99</f>
        <v>0</v>
      </c>
      <c r="H37" s="230">
        <f>('Energy Use'!H93-'E-electricity'!H37-'E-Coal'!H37)*'Energy Use 2020'!$AA99</f>
        <v>0</v>
      </c>
      <c r="I37" s="230">
        <f>('Energy Use'!I93-'E-electricity'!I37-'E-Coal'!I37)*'Energy Use 2020'!$AA99</f>
        <v>0</v>
      </c>
      <c r="J37" s="230">
        <f>('Energy Use'!J93-'E-electricity'!J37-'E-Coal'!J37)*'Energy Use 2020'!$AA99</f>
        <v>0</v>
      </c>
      <c r="K37" s="230">
        <f>('Energy Use'!K93-'E-electricity'!K37-'E-Coal'!K37)*'Energy Use 2020'!$AA99</f>
        <v>0</v>
      </c>
      <c r="L37" s="230">
        <f>('Energy Use'!L93-'E-electricity'!L37-'E-Coal'!L37)*'Energy Use 2020'!$AA99</f>
        <v>0</v>
      </c>
      <c r="M37" s="230">
        <f>('Energy Use'!M93-'E-electricity'!M37-'E-Coal'!M37)*'Energy Use 2020'!$AA99</f>
        <v>0</v>
      </c>
      <c r="N37" s="230">
        <f>('Energy Use'!N93-'E-electricity'!N37-'E-Coal'!N37)*'Energy Use 2020'!$AA99</f>
        <v>0</v>
      </c>
      <c r="O37" s="230">
        <f>('Energy Use'!O93-'E-electricity'!O37-'E-Coal'!O37)*'Energy Use 2020'!$AA99</f>
        <v>0</v>
      </c>
      <c r="P37" s="230">
        <f>('Energy Use'!P93-'E-electricity'!P37-'E-Coal'!P37)*'Energy Use 2020'!$AA99</f>
        <v>0</v>
      </c>
      <c r="Q37" s="230">
        <f>('Energy Use'!Q93-'E-electricity'!Q37-'E-Coal'!Q37)*'Energy Use 2020'!$AA99</f>
        <v>0</v>
      </c>
      <c r="R37" s="230">
        <f>('Energy Use'!R93-'E-electricity'!R37-'E-Coal'!R37)*'Energy Use 2020'!$AA99</f>
        <v>0</v>
      </c>
      <c r="S37" s="230">
        <f>('Energy Use'!S93-'E-electricity'!S37-'E-Coal'!S37)*'Energy Use 2020'!$AA99</f>
        <v>0</v>
      </c>
      <c r="T37" s="230">
        <f>('Energy Use'!T93-'E-electricity'!T37-'E-Coal'!T37)*'Energy Use 2020'!$AA99</f>
        <v>0</v>
      </c>
      <c r="U37" s="230">
        <f>('Energy Use'!U93-'E-electricity'!U37-'E-Coal'!U37)*'Energy Use 2020'!$AA99</f>
        <v>0</v>
      </c>
      <c r="V37" s="230">
        <f>('Energy Use'!V93-'E-electricity'!V37-'E-Coal'!V37)*'Energy Use 2020'!$AA99</f>
        <v>0</v>
      </c>
      <c r="W37" s="230">
        <f>('Energy Use'!W93-'E-electricity'!W37-'E-Coal'!W37)*'Energy Use 2020'!$AA99</f>
        <v>0</v>
      </c>
      <c r="X37" s="230">
        <f>('Energy Use'!X93-'E-electricity'!X37-'E-Coal'!X37)*'Energy Use 2020'!$AA99</f>
        <v>0</v>
      </c>
      <c r="Y37" s="230">
        <f>('Energy Use'!Y93-'E-electricity'!Y37-'E-Coal'!Y37)*'Energy Use 2020'!$AA99</f>
        <v>0</v>
      </c>
      <c r="Z37" s="230">
        <f>('Energy Use'!Z93-'E-electricity'!Z37-'E-Coal'!Z37)*'Energy Use 2020'!$AA99</f>
        <v>0</v>
      </c>
      <c r="AA37" s="230">
        <f>('Energy Use'!AA93-'E-electricity'!AA37-'E-Coal'!AA37)*'Energy Use 2020'!$AA99</f>
        <v>0</v>
      </c>
      <c r="AB37" s="230">
        <f>('Energy Use'!AB93-'E-electricity'!AB37-'E-Coal'!AB37)*'Energy Use 2020'!$AA99</f>
        <v>0</v>
      </c>
      <c r="AC37" s="230">
        <f>('Energy Use'!AC93-'E-electricity'!AC37-'E-Coal'!AC37)*'Energy Use 2020'!$AA99</f>
        <v>0</v>
      </c>
      <c r="AD37" s="230">
        <f>('Energy Use'!AD93-'E-electricity'!AD37-'E-Coal'!AD37)*'Energy Use 2020'!$AA99</f>
        <v>0</v>
      </c>
      <c r="AE37" s="230">
        <f>('Energy Use'!AE93-'E-electricity'!AE37-'E-Coal'!AE37)*'Energy Use 2020'!$AA99</f>
        <v>0</v>
      </c>
      <c r="AF37" s="230">
        <f>('Energy Use'!AF93-'E-electricity'!AF37-'E-Coal'!AF37)*'Energy Use 2020'!$AA99</f>
        <v>0</v>
      </c>
      <c r="AG37" s="230">
        <f>('Energy Use'!AG93-'E-electricity'!AG37-'E-Coal'!AG37)*'Energy Use 2020'!$AA99</f>
        <v>0</v>
      </c>
      <c r="AH37" s="230">
        <f>('Energy Use'!AH93-'E-electricity'!AH37-'E-Coal'!AH37)*'Energy Use 2020'!$AA99</f>
        <v>0</v>
      </c>
      <c r="AI37" s="230">
        <f>('Energy Use'!AI93-'E-electricity'!AI37-'E-Coal'!AI37)*'Energy Use 2020'!$AA99</f>
        <v>0</v>
      </c>
      <c r="AJ37" s="230">
        <f>('Energy Use'!AJ93-'E-electricity'!AJ37-'E-Coal'!AJ37)*'Energy Use 2020'!$AA99</f>
        <v>0</v>
      </c>
      <c r="AK37" s="230">
        <f>('Energy Use'!AK93-'E-electricity'!AK37-'E-Coal'!AK37)*'Energy Use 2020'!$AA99</f>
        <v>0</v>
      </c>
      <c r="AL37" s="230">
        <f>('Energy Use'!AL93-'E-electricity'!AL37-'E-Coal'!AL37)*'Energy Use 2020'!$AA99</f>
        <v>0</v>
      </c>
      <c r="AM37" s="230">
        <f>('Energy Use'!AM93-'E-electricity'!AM37-'E-Coal'!AM37)*'Energy Use 2020'!$AA99</f>
        <v>0</v>
      </c>
      <c r="AN37" s="230">
        <f>('Energy Use'!AN93-'E-electricity'!AN37-'E-Coal'!AN37)*'Energy Use 2020'!$AA99</f>
        <v>0</v>
      </c>
      <c r="AO37" s="230">
        <f>('Energy Use'!AO93-'E-electricity'!AO37-'E-Coal'!AO37)*'Energy Use 2020'!$AA99</f>
        <v>0</v>
      </c>
      <c r="AP37" s="230">
        <f>('Energy Use'!AP93-'E-electricity'!AP37-'E-Coal'!AP37)*'Energy Use 2020'!$AA99</f>
        <v>0</v>
      </c>
      <c r="AQ37" s="230">
        <f>('Energy Use'!AQ93-'E-electricity'!AQ37-'E-Coal'!AQ37)*'Energy Use 2020'!$AA99</f>
        <v>0</v>
      </c>
      <c r="AR37" s="133" t="str">
        <f>VLOOKUP($A37,'Sector Match'!$A$1:$B$43,2,0)</f>
        <v>computers and electronics 26</v>
      </c>
    </row>
    <row r="38" spans="1:44" x14ac:dyDescent="0.25">
      <c r="A38" s="74" t="s">
        <v>36</v>
      </c>
      <c r="B38" s="230">
        <f>('Energy Use'!B94-'E-electricity'!B38)*'Energy Use 2019'!$R100</f>
        <v>0</v>
      </c>
      <c r="C38" s="230">
        <f>('Energy Use'!C94-'E-electricity'!C38-'E-Coal'!C38)*'Energy Use 2020'!$AA100</f>
        <v>0</v>
      </c>
      <c r="D38" s="230">
        <f>('Energy Use'!D94-'E-electricity'!D38-'E-Coal'!D38)*'Energy Use 2020'!$AA100</f>
        <v>0</v>
      </c>
      <c r="E38" s="230">
        <f>('Energy Use'!E94-'E-electricity'!E38-'E-Coal'!E38)*'Energy Use 2020'!$AA100</f>
        <v>0</v>
      </c>
      <c r="F38" s="230">
        <f>('Energy Use'!F94-'E-electricity'!F38-'E-Coal'!F38)*'Energy Use 2020'!$AA100</f>
        <v>0</v>
      </c>
      <c r="G38" s="230">
        <f>('Energy Use'!G94-'E-electricity'!G38-'E-Coal'!G38)*'Energy Use 2020'!$AA100</f>
        <v>0</v>
      </c>
      <c r="H38" s="230">
        <f>('Energy Use'!H94-'E-electricity'!H38-'E-Coal'!H38)*'Energy Use 2020'!$AA100</f>
        <v>0</v>
      </c>
      <c r="I38" s="230">
        <f>('Energy Use'!I94-'E-electricity'!I38-'E-Coal'!I38)*'Energy Use 2020'!$AA100</f>
        <v>0</v>
      </c>
      <c r="J38" s="230">
        <f>('Energy Use'!J94-'E-electricity'!J38-'E-Coal'!J38)*'Energy Use 2020'!$AA100</f>
        <v>0</v>
      </c>
      <c r="K38" s="230">
        <f>('Energy Use'!K94-'E-electricity'!K38-'E-Coal'!K38)*'Energy Use 2020'!$AA100</f>
        <v>0</v>
      </c>
      <c r="L38" s="230">
        <f>('Energy Use'!L94-'E-electricity'!L38-'E-Coal'!L38)*'Energy Use 2020'!$AA100</f>
        <v>0</v>
      </c>
      <c r="M38" s="230">
        <f>('Energy Use'!M94-'E-electricity'!M38-'E-Coal'!M38)*'Energy Use 2020'!$AA100</f>
        <v>0</v>
      </c>
      <c r="N38" s="230">
        <f>('Energy Use'!N94-'E-electricity'!N38-'E-Coal'!N38)*'Energy Use 2020'!$AA100</f>
        <v>0</v>
      </c>
      <c r="O38" s="230">
        <f>('Energy Use'!O94-'E-electricity'!O38-'E-Coal'!O38)*'Energy Use 2020'!$AA100</f>
        <v>0</v>
      </c>
      <c r="P38" s="230">
        <f>('Energy Use'!P94-'E-electricity'!P38-'E-Coal'!P38)*'Energy Use 2020'!$AA100</f>
        <v>0</v>
      </c>
      <c r="Q38" s="230">
        <f>('Energy Use'!Q94-'E-electricity'!Q38-'E-Coal'!Q38)*'Energy Use 2020'!$AA100</f>
        <v>0</v>
      </c>
      <c r="R38" s="230">
        <f>('Energy Use'!R94-'E-electricity'!R38-'E-Coal'!R38)*'Energy Use 2020'!$AA100</f>
        <v>0</v>
      </c>
      <c r="S38" s="230">
        <f>('Energy Use'!S94-'E-electricity'!S38-'E-Coal'!S38)*'Energy Use 2020'!$AA100</f>
        <v>0</v>
      </c>
      <c r="T38" s="230">
        <f>('Energy Use'!T94-'E-electricity'!T38-'E-Coal'!T38)*'Energy Use 2020'!$AA100</f>
        <v>0</v>
      </c>
      <c r="U38" s="230">
        <f>('Energy Use'!U94-'E-electricity'!U38-'E-Coal'!U38)*'Energy Use 2020'!$AA100</f>
        <v>0</v>
      </c>
      <c r="V38" s="230">
        <f>('Energy Use'!V94-'E-electricity'!V38-'E-Coal'!V38)*'Energy Use 2020'!$AA100</f>
        <v>0</v>
      </c>
      <c r="W38" s="230">
        <f>('Energy Use'!W94-'E-electricity'!W38-'E-Coal'!W38)*'Energy Use 2020'!$AA100</f>
        <v>0</v>
      </c>
      <c r="X38" s="230">
        <f>('Energy Use'!X94-'E-electricity'!X38-'E-Coal'!X38)*'Energy Use 2020'!$AA100</f>
        <v>0</v>
      </c>
      <c r="Y38" s="230">
        <f>('Energy Use'!Y94-'E-electricity'!Y38-'E-Coal'!Y38)*'Energy Use 2020'!$AA100</f>
        <v>0</v>
      </c>
      <c r="Z38" s="230">
        <f>('Energy Use'!Z94-'E-electricity'!Z38-'E-Coal'!Z38)*'Energy Use 2020'!$AA100</f>
        <v>0</v>
      </c>
      <c r="AA38" s="230">
        <f>('Energy Use'!AA94-'E-electricity'!AA38-'E-Coal'!AA38)*'Energy Use 2020'!$AA100</f>
        <v>0</v>
      </c>
      <c r="AB38" s="230">
        <f>('Energy Use'!AB94-'E-electricity'!AB38-'E-Coal'!AB38)*'Energy Use 2020'!$AA100</f>
        <v>0</v>
      </c>
      <c r="AC38" s="230">
        <f>('Energy Use'!AC94-'E-electricity'!AC38-'E-Coal'!AC38)*'Energy Use 2020'!$AA100</f>
        <v>0</v>
      </c>
      <c r="AD38" s="230">
        <f>('Energy Use'!AD94-'E-electricity'!AD38-'E-Coal'!AD38)*'Energy Use 2020'!$AA100</f>
        <v>0</v>
      </c>
      <c r="AE38" s="230">
        <f>('Energy Use'!AE94-'E-electricity'!AE38-'E-Coal'!AE38)*'Energy Use 2020'!$AA100</f>
        <v>0</v>
      </c>
      <c r="AF38" s="230">
        <f>('Energy Use'!AF94-'E-electricity'!AF38-'E-Coal'!AF38)*'Energy Use 2020'!$AA100</f>
        <v>0</v>
      </c>
      <c r="AG38" s="230">
        <f>('Energy Use'!AG94-'E-electricity'!AG38-'E-Coal'!AG38)*'Energy Use 2020'!$AA100</f>
        <v>0</v>
      </c>
      <c r="AH38" s="230">
        <f>('Energy Use'!AH94-'E-electricity'!AH38-'E-Coal'!AH38)*'Energy Use 2020'!$AA100</f>
        <v>0</v>
      </c>
      <c r="AI38" s="230">
        <f>('Energy Use'!AI94-'E-electricity'!AI38-'E-Coal'!AI38)*'Energy Use 2020'!$AA100</f>
        <v>0</v>
      </c>
      <c r="AJ38" s="230">
        <f>('Energy Use'!AJ94-'E-electricity'!AJ38-'E-Coal'!AJ38)*'Energy Use 2020'!$AA100</f>
        <v>0</v>
      </c>
      <c r="AK38" s="230">
        <f>('Energy Use'!AK94-'E-electricity'!AK38-'E-Coal'!AK38)*'Energy Use 2020'!$AA100</f>
        <v>0</v>
      </c>
      <c r="AL38" s="230">
        <f>('Energy Use'!AL94-'E-electricity'!AL38-'E-Coal'!AL38)*'Energy Use 2020'!$AA100</f>
        <v>0</v>
      </c>
      <c r="AM38" s="230">
        <f>('Energy Use'!AM94-'E-electricity'!AM38-'E-Coal'!AM38)*'Energy Use 2020'!$AA100</f>
        <v>0</v>
      </c>
      <c r="AN38" s="230">
        <f>('Energy Use'!AN94-'E-electricity'!AN38-'E-Coal'!AN38)*'Energy Use 2020'!$AA100</f>
        <v>0</v>
      </c>
      <c r="AO38" s="230">
        <f>('Energy Use'!AO94-'E-electricity'!AO38-'E-Coal'!AO38)*'Energy Use 2020'!$AA100</f>
        <v>0</v>
      </c>
      <c r="AP38" s="230">
        <f>('Energy Use'!AP94-'E-electricity'!AP38-'E-Coal'!AP38)*'Energy Use 2020'!$AA100</f>
        <v>0</v>
      </c>
      <c r="AQ38" s="230">
        <f>('Energy Use'!AQ94-'E-electricity'!AQ38-'E-Coal'!AQ38)*'Energy Use 2020'!$AA100</f>
        <v>0</v>
      </c>
      <c r="AR38" s="133" t="str">
        <f>VLOOKUP($A38,'Sector Match'!$A$1:$B$43,2,0)</f>
        <v>other machinery 28</v>
      </c>
    </row>
    <row r="39" spans="1:44" x14ac:dyDescent="0.25">
      <c r="A39" s="74" t="s">
        <v>37</v>
      </c>
      <c r="B39" s="230">
        <f>('Energy Use'!B95-'E-electricity'!B39)*'Energy Use 2019'!$R101</f>
        <v>0</v>
      </c>
      <c r="C39" s="230">
        <f>('Energy Use'!C95-'E-electricity'!C39-'E-Coal'!C39)*'Energy Use 2020'!$AA101</f>
        <v>0</v>
      </c>
      <c r="D39" s="230">
        <f>('Energy Use'!D95-'E-electricity'!D39-'E-Coal'!D39)*'Energy Use 2020'!$AA101</f>
        <v>0</v>
      </c>
      <c r="E39" s="230">
        <f>('Energy Use'!E95-'E-electricity'!E39-'E-Coal'!E39)*'Energy Use 2020'!$AA101</f>
        <v>0</v>
      </c>
      <c r="F39" s="230">
        <f>('Energy Use'!F95-'E-electricity'!F39-'E-Coal'!F39)*'Energy Use 2020'!$AA101</f>
        <v>0</v>
      </c>
      <c r="G39" s="230">
        <f>('Energy Use'!G95-'E-electricity'!G39-'E-Coal'!G39)*'Energy Use 2020'!$AA101</f>
        <v>0</v>
      </c>
      <c r="H39" s="230">
        <f>('Energy Use'!H95-'E-electricity'!H39-'E-Coal'!H39)*'Energy Use 2020'!$AA101</f>
        <v>0</v>
      </c>
      <c r="I39" s="230">
        <f>('Energy Use'!I95-'E-electricity'!I39-'E-Coal'!I39)*'Energy Use 2020'!$AA101</f>
        <v>0</v>
      </c>
      <c r="J39" s="230">
        <f>('Energy Use'!J95-'E-electricity'!J39-'E-Coal'!J39)*'Energy Use 2020'!$AA101</f>
        <v>0</v>
      </c>
      <c r="K39" s="230">
        <f>('Energy Use'!K95-'E-electricity'!K39-'E-Coal'!K39)*'Energy Use 2020'!$AA101</f>
        <v>0</v>
      </c>
      <c r="L39" s="230">
        <f>('Energy Use'!L95-'E-electricity'!L39-'E-Coal'!L39)*'Energy Use 2020'!$AA101</f>
        <v>0</v>
      </c>
      <c r="M39" s="230">
        <f>('Energy Use'!M95-'E-electricity'!M39-'E-Coal'!M39)*'Energy Use 2020'!$AA101</f>
        <v>0</v>
      </c>
      <c r="N39" s="230">
        <f>('Energy Use'!N95-'E-electricity'!N39-'E-Coal'!N39)*'Energy Use 2020'!$AA101</f>
        <v>0</v>
      </c>
      <c r="O39" s="230">
        <f>('Energy Use'!O95-'E-electricity'!O39-'E-Coal'!O39)*'Energy Use 2020'!$AA101</f>
        <v>0</v>
      </c>
      <c r="P39" s="230">
        <f>('Energy Use'!P95-'E-electricity'!P39-'E-Coal'!P39)*'Energy Use 2020'!$AA101</f>
        <v>0</v>
      </c>
      <c r="Q39" s="230">
        <f>('Energy Use'!Q95-'E-electricity'!Q39-'E-Coal'!Q39)*'Energy Use 2020'!$AA101</f>
        <v>0</v>
      </c>
      <c r="R39" s="230">
        <f>('Energy Use'!R95-'E-electricity'!R39-'E-Coal'!R39)*'Energy Use 2020'!$AA101</f>
        <v>0</v>
      </c>
      <c r="S39" s="230">
        <f>('Energy Use'!S95-'E-electricity'!S39-'E-Coal'!S39)*'Energy Use 2020'!$AA101</f>
        <v>0</v>
      </c>
      <c r="T39" s="230">
        <f>('Energy Use'!T95-'E-electricity'!T39-'E-Coal'!T39)*'Energy Use 2020'!$AA101</f>
        <v>0</v>
      </c>
      <c r="U39" s="230">
        <f>('Energy Use'!U95-'E-electricity'!U39-'E-Coal'!U39)*'Energy Use 2020'!$AA101</f>
        <v>0</v>
      </c>
      <c r="V39" s="230">
        <f>('Energy Use'!V95-'E-electricity'!V39-'E-Coal'!V39)*'Energy Use 2020'!$AA101</f>
        <v>0</v>
      </c>
      <c r="W39" s="230">
        <f>('Energy Use'!W95-'E-electricity'!W39-'E-Coal'!W39)*'Energy Use 2020'!$AA101</f>
        <v>0</v>
      </c>
      <c r="X39" s="230">
        <f>('Energy Use'!X95-'E-electricity'!X39-'E-Coal'!X39)*'Energy Use 2020'!$AA101</f>
        <v>0</v>
      </c>
      <c r="Y39" s="230">
        <f>('Energy Use'!Y95-'E-electricity'!Y39-'E-Coal'!Y39)*'Energy Use 2020'!$AA101</f>
        <v>0</v>
      </c>
      <c r="Z39" s="230">
        <f>('Energy Use'!Z95-'E-electricity'!Z39-'E-Coal'!Z39)*'Energy Use 2020'!$AA101</f>
        <v>0</v>
      </c>
      <c r="AA39" s="230">
        <f>('Energy Use'!AA95-'E-electricity'!AA39-'E-Coal'!AA39)*'Energy Use 2020'!$AA101</f>
        <v>0</v>
      </c>
      <c r="AB39" s="230">
        <f>('Energy Use'!AB95-'E-electricity'!AB39-'E-Coal'!AB39)*'Energy Use 2020'!$AA101</f>
        <v>0</v>
      </c>
      <c r="AC39" s="230">
        <f>('Energy Use'!AC95-'E-electricity'!AC39-'E-Coal'!AC39)*'Energy Use 2020'!$AA101</f>
        <v>0</v>
      </c>
      <c r="AD39" s="230">
        <f>('Energy Use'!AD95-'E-electricity'!AD39-'E-Coal'!AD39)*'Energy Use 2020'!$AA101</f>
        <v>0</v>
      </c>
      <c r="AE39" s="230">
        <f>('Energy Use'!AE95-'E-electricity'!AE39-'E-Coal'!AE39)*'Energy Use 2020'!$AA101</f>
        <v>0</v>
      </c>
      <c r="AF39" s="230">
        <f>('Energy Use'!AF95-'E-electricity'!AF39-'E-Coal'!AF39)*'Energy Use 2020'!$AA101</f>
        <v>0</v>
      </c>
      <c r="AG39" s="230">
        <f>('Energy Use'!AG95-'E-electricity'!AG39-'E-Coal'!AG39)*'Energy Use 2020'!$AA101</f>
        <v>0</v>
      </c>
      <c r="AH39" s="230">
        <f>('Energy Use'!AH95-'E-electricity'!AH39-'E-Coal'!AH39)*'Energy Use 2020'!$AA101</f>
        <v>0</v>
      </c>
      <c r="AI39" s="230">
        <f>('Energy Use'!AI95-'E-electricity'!AI39-'E-Coal'!AI39)*'Energy Use 2020'!$AA101</f>
        <v>0</v>
      </c>
      <c r="AJ39" s="230">
        <f>('Energy Use'!AJ95-'E-electricity'!AJ39-'E-Coal'!AJ39)*'Energy Use 2020'!$AA101</f>
        <v>0</v>
      </c>
      <c r="AK39" s="230">
        <f>('Energy Use'!AK95-'E-electricity'!AK39-'E-Coal'!AK39)*'Energy Use 2020'!$AA101</f>
        <v>0</v>
      </c>
      <c r="AL39" s="230">
        <f>('Energy Use'!AL95-'E-electricity'!AL39-'E-Coal'!AL39)*'Energy Use 2020'!$AA101</f>
        <v>0</v>
      </c>
      <c r="AM39" s="230">
        <f>('Energy Use'!AM95-'E-electricity'!AM39-'E-Coal'!AM39)*'Energy Use 2020'!$AA101</f>
        <v>0</v>
      </c>
      <c r="AN39" s="230">
        <f>('Energy Use'!AN95-'E-electricity'!AN39-'E-Coal'!AN39)*'Energy Use 2020'!$AA101</f>
        <v>0</v>
      </c>
      <c r="AO39" s="230">
        <f>('Energy Use'!AO95-'E-electricity'!AO39-'E-Coal'!AO39)*'Energy Use 2020'!$AA101</f>
        <v>0</v>
      </c>
      <c r="AP39" s="230">
        <f>('Energy Use'!AP95-'E-electricity'!AP39-'E-Coal'!AP39)*'Energy Use 2020'!$AA101</f>
        <v>0</v>
      </c>
      <c r="AQ39" s="230">
        <f>('Energy Use'!AQ95-'E-electricity'!AQ39-'E-Coal'!AQ39)*'Energy Use 2020'!$AA101</f>
        <v>0</v>
      </c>
      <c r="AR39" s="133" t="str">
        <f>VLOOKUP($A39,'Sector Match'!$A$1:$B$43,2,0)</f>
        <v>water and waste 36T39</v>
      </c>
    </row>
    <row r="40" spans="1:44" x14ac:dyDescent="0.25">
      <c r="A40" s="74" t="s">
        <v>38</v>
      </c>
      <c r="B40" s="230">
        <f>('Energy Use'!B96-'E-electricity'!B40)*'Energy Use 2019'!$R102</f>
        <v>5555649000</v>
      </c>
      <c r="C40" s="230">
        <f>('Energy Use'!C96-'E-electricity'!C40-'E-Coal'!C40)*'Energy Use 2020'!$AA102</f>
        <v>0</v>
      </c>
      <c r="D40" s="230">
        <f>('Energy Use'!D96-'E-electricity'!D40-'E-Coal'!D40)*'Energy Use 2020'!$AA102</f>
        <v>0</v>
      </c>
      <c r="E40" s="230">
        <f>('Energy Use'!E96-'E-electricity'!E40-'E-Coal'!E40)*'Energy Use 2020'!$AA102</f>
        <v>0</v>
      </c>
      <c r="F40" s="230">
        <f>('Energy Use'!F96-'E-electricity'!F40-'E-Coal'!F40)*'Energy Use 2020'!$AA102</f>
        <v>0</v>
      </c>
      <c r="G40" s="230">
        <f>('Energy Use'!G96-'E-electricity'!G40-'E-Coal'!G40)*'Energy Use 2020'!$AA102</f>
        <v>0</v>
      </c>
      <c r="H40" s="230">
        <f>('Energy Use'!H96-'E-electricity'!H40-'E-Coal'!H40)*'Energy Use 2020'!$AA102</f>
        <v>0</v>
      </c>
      <c r="I40" s="230">
        <f>('Energy Use'!I96-'E-electricity'!I40-'E-Coal'!I40)*'Energy Use 2020'!$AA102</f>
        <v>0</v>
      </c>
      <c r="J40" s="230">
        <f>('Energy Use'!J96-'E-electricity'!J40-'E-Coal'!J40)*'Energy Use 2020'!$AA102</f>
        <v>0</v>
      </c>
      <c r="K40" s="230">
        <f>('Energy Use'!K96-'E-electricity'!K40-'E-Coal'!K40)*'Energy Use 2020'!$AA102</f>
        <v>0</v>
      </c>
      <c r="L40" s="230">
        <f>('Energy Use'!L96-'E-electricity'!L40-'E-Coal'!L40)*'Energy Use 2020'!$AA102</f>
        <v>0</v>
      </c>
      <c r="M40" s="230">
        <f>('Energy Use'!M96-'E-electricity'!M40-'E-Coal'!M40)*'Energy Use 2020'!$AA102</f>
        <v>0</v>
      </c>
      <c r="N40" s="230">
        <f>('Energy Use'!N96-'E-electricity'!N40-'E-Coal'!N40)*'Energy Use 2020'!$AA102</f>
        <v>0</v>
      </c>
      <c r="O40" s="230">
        <f>('Energy Use'!O96-'E-electricity'!O40-'E-Coal'!O40)*'Energy Use 2020'!$AA102</f>
        <v>0</v>
      </c>
      <c r="P40" s="230">
        <f>('Energy Use'!P96-'E-electricity'!P40-'E-Coal'!P40)*'Energy Use 2020'!$AA102</f>
        <v>0</v>
      </c>
      <c r="Q40" s="230">
        <f>('Energy Use'!Q96-'E-electricity'!Q40-'E-Coal'!Q40)*'Energy Use 2020'!$AA102</f>
        <v>0</v>
      </c>
      <c r="R40" s="230">
        <f>('Energy Use'!R96-'E-electricity'!R40-'E-Coal'!R40)*'Energy Use 2020'!$AA102</f>
        <v>0</v>
      </c>
      <c r="S40" s="230">
        <f>('Energy Use'!S96-'E-electricity'!S40-'E-Coal'!S40)*'Energy Use 2020'!$AA102</f>
        <v>0</v>
      </c>
      <c r="T40" s="230">
        <f>('Energy Use'!T96-'E-electricity'!T40-'E-Coal'!T40)*'Energy Use 2020'!$AA102</f>
        <v>0</v>
      </c>
      <c r="U40" s="230">
        <f>('Energy Use'!U96-'E-electricity'!U40-'E-Coal'!U40)*'Energy Use 2020'!$AA102</f>
        <v>0</v>
      </c>
      <c r="V40" s="230">
        <f>('Energy Use'!V96-'E-electricity'!V40-'E-Coal'!V40)*'Energy Use 2020'!$AA102</f>
        <v>0</v>
      </c>
      <c r="W40" s="230">
        <f>('Energy Use'!W96-'E-electricity'!W40-'E-Coal'!W40)*'Energy Use 2020'!$AA102</f>
        <v>0</v>
      </c>
      <c r="X40" s="230">
        <f>('Energy Use'!X96-'E-electricity'!X40-'E-Coal'!X40)*'Energy Use 2020'!$AA102</f>
        <v>0</v>
      </c>
      <c r="Y40" s="230">
        <f>('Energy Use'!Y96-'E-electricity'!Y40-'E-Coal'!Y40)*'Energy Use 2020'!$AA102</f>
        <v>0</v>
      </c>
      <c r="Z40" s="230">
        <f>('Energy Use'!Z96-'E-electricity'!Z40-'E-Coal'!Z40)*'Energy Use 2020'!$AA102</f>
        <v>0</v>
      </c>
      <c r="AA40" s="230">
        <f>('Energy Use'!AA96-'E-electricity'!AA40-'E-Coal'!AA40)*'Energy Use 2020'!$AA102</f>
        <v>0</v>
      </c>
      <c r="AB40" s="230">
        <f>('Energy Use'!AB96-'E-electricity'!AB40-'E-Coal'!AB40)*'Energy Use 2020'!$AA102</f>
        <v>0</v>
      </c>
      <c r="AC40" s="230">
        <f>('Energy Use'!AC96-'E-electricity'!AC40-'E-Coal'!AC40)*'Energy Use 2020'!$AA102</f>
        <v>0</v>
      </c>
      <c r="AD40" s="230">
        <f>('Energy Use'!AD96-'E-electricity'!AD40-'E-Coal'!AD40)*'Energy Use 2020'!$AA102</f>
        <v>0</v>
      </c>
      <c r="AE40" s="230">
        <f>('Energy Use'!AE96-'E-electricity'!AE40-'E-Coal'!AE40)*'Energy Use 2020'!$AA102</f>
        <v>0</v>
      </c>
      <c r="AF40" s="230">
        <f>('Energy Use'!AF96-'E-electricity'!AF40-'E-Coal'!AF40)*'Energy Use 2020'!$AA102</f>
        <v>0</v>
      </c>
      <c r="AG40" s="230">
        <f>('Energy Use'!AG96-'E-electricity'!AG40-'E-Coal'!AG40)*'Energy Use 2020'!$AA102</f>
        <v>0</v>
      </c>
      <c r="AH40" s="230">
        <f>('Energy Use'!AH96-'E-electricity'!AH40-'E-Coal'!AH40)*'Energy Use 2020'!$AA102</f>
        <v>0</v>
      </c>
      <c r="AI40" s="230">
        <f>('Energy Use'!AI96-'E-electricity'!AI40-'E-Coal'!AI40)*'Energy Use 2020'!$AA102</f>
        <v>0</v>
      </c>
      <c r="AJ40" s="230">
        <f>('Energy Use'!AJ96-'E-electricity'!AJ40-'E-Coal'!AJ40)*'Energy Use 2020'!$AA102</f>
        <v>0</v>
      </c>
      <c r="AK40" s="230">
        <f>('Energy Use'!AK96-'E-electricity'!AK40-'E-Coal'!AK40)*'Energy Use 2020'!$AA102</f>
        <v>0</v>
      </c>
      <c r="AL40" s="230">
        <f>('Energy Use'!AL96-'E-electricity'!AL40-'E-Coal'!AL40)*'Energy Use 2020'!$AA102</f>
        <v>0</v>
      </c>
      <c r="AM40" s="230">
        <f>('Energy Use'!AM96-'E-electricity'!AM40-'E-Coal'!AM40)*'Energy Use 2020'!$AA102</f>
        <v>0</v>
      </c>
      <c r="AN40" s="230">
        <f>('Energy Use'!AN96-'E-electricity'!AN40-'E-Coal'!AN40)*'Energy Use 2020'!$AA102</f>
        <v>0</v>
      </c>
      <c r="AO40" s="230">
        <f>('Energy Use'!AO96-'E-electricity'!AO40-'E-Coal'!AO40)*'Energy Use 2020'!$AA102</f>
        <v>0</v>
      </c>
      <c r="AP40" s="230">
        <f>('Energy Use'!AP96-'E-electricity'!AP40-'E-Coal'!AP40)*'Energy Use 2020'!$AA102</f>
        <v>0</v>
      </c>
      <c r="AQ40" s="230">
        <f>('Energy Use'!AQ96-'E-electricity'!AQ40-'E-Coal'!AQ40)*'Energy Use 2020'!$AA102</f>
        <v>0</v>
      </c>
      <c r="AR40" s="133" t="str">
        <f>VLOOKUP($A40,'Sector Match'!$A$1:$B$43,2,0)</f>
        <v>other machinery 28</v>
      </c>
    </row>
    <row r="41" spans="1:44" x14ac:dyDescent="0.25">
      <c r="A41" s="74" t="s">
        <v>39</v>
      </c>
      <c r="B41" s="230">
        <f>('Energy Use'!B97-'E-electricity'!B41)*'Energy Use 2019'!$R103</f>
        <v>66667788000</v>
      </c>
      <c r="C41" s="230">
        <f>('Energy Use'!C97-'E-electricity'!C41-'E-Coal'!C41)*'Energy Use 2020'!$AA103</f>
        <v>63889963500</v>
      </c>
      <c r="D41" s="230">
        <f>('Energy Use'!D97-'E-electricity'!D41-'E-Coal'!D41)*'Energy Use 2020'!$AA103</f>
        <v>45147545500.10067</v>
      </c>
      <c r="E41" s="230">
        <f>('Energy Use'!E97-'E-electricity'!E41-'E-Coal'!E41)*'Energy Use 2020'!$AA103</f>
        <v>48392024575.652786</v>
      </c>
      <c r="F41" s="230">
        <f>('Energy Use'!F97-'E-electricity'!F41-'E-Coal'!F41)*'Energy Use 2020'!$AA103</f>
        <v>51579534806.887009</v>
      </c>
      <c r="G41" s="230">
        <f>('Energy Use'!G97-'E-electricity'!G41-'E-Coal'!G41)*'Energy Use 2020'!$AA103</f>
        <v>55670316058.027969</v>
      </c>
      <c r="H41" s="230">
        <f>('Energy Use'!H97-'E-electricity'!H41-'E-Coal'!H41)*'Energy Use 2020'!$AA103</f>
        <v>60574168237.68438</v>
      </c>
      <c r="I41" s="230">
        <f>('Energy Use'!I97-'E-electricity'!I41-'E-Coal'!I41)*'Energy Use 2020'!$AA103</f>
        <v>64813009213.557137</v>
      </c>
      <c r="J41" s="230">
        <f>('Energy Use'!J97-'E-electricity'!J41-'E-Coal'!J41)*'Energy Use 2020'!$AA103</f>
        <v>68260504048.185478</v>
      </c>
      <c r="K41" s="230">
        <f>('Energy Use'!K97-'E-electricity'!K41-'E-Coal'!K41)*'Energy Use 2020'!$AA103</f>
        <v>71161975825.872162</v>
      </c>
      <c r="L41" s="230">
        <f>('Energy Use'!L97-'E-electricity'!L41-'E-Coal'!L41)*'Energy Use 2020'!$AA103</f>
        <v>73847590576.331787</v>
      </c>
      <c r="M41" s="230">
        <f>('Energy Use'!M97-'E-electricity'!M41-'E-Coal'!M41)*'Energy Use 2020'!$AA103</f>
        <v>76713732029.264343</v>
      </c>
      <c r="N41" s="230">
        <f>('Energy Use'!N97-'E-electricity'!N41-'E-Coal'!N41)*'Energy Use 2020'!$AA103</f>
        <v>80091710445.911972</v>
      </c>
      <c r="O41" s="230">
        <f>('Energy Use'!O97-'E-electricity'!O41-'E-Coal'!O41)*'Energy Use 2020'!$AA103</f>
        <v>84015746846.597626</v>
      </c>
      <c r="P41" s="230">
        <f>('Energy Use'!P97-'E-electricity'!P41-'E-Coal'!P41)*'Energy Use 2020'!$AA103</f>
        <v>88381934216.212479</v>
      </c>
      <c r="Q41" s="230">
        <f>('Energy Use'!Q97-'E-electricity'!Q41-'E-Coal'!Q41)*'Energy Use 2020'!$AA103</f>
        <v>93060850257.261414</v>
      </c>
      <c r="R41" s="230">
        <f>('Energy Use'!R97-'E-electricity'!R41-'E-Coal'!R41)*'Energy Use 2020'!$AA103</f>
        <v>97890885026.869995</v>
      </c>
      <c r="S41" s="230">
        <f>('Energy Use'!S97-'E-electricity'!S41-'E-Coal'!S41)*'Energy Use 2020'!$AA103</f>
        <v>102626623864.32724</v>
      </c>
      <c r="T41" s="230">
        <f>('Energy Use'!T97-'E-electricity'!T41-'E-Coal'!T41)*'Energy Use 2020'!$AA103</f>
        <v>107288726992.78212</v>
      </c>
      <c r="U41" s="230">
        <f>('Energy Use'!U97-'E-electricity'!U41-'E-Coal'!U41)*'Energy Use 2020'!$AA103</f>
        <v>111855518268.99129</v>
      </c>
      <c r="V41" s="230">
        <f>('Energy Use'!V97-'E-electricity'!V41-'E-Coal'!V41)*'Energy Use 2020'!$AA103</f>
        <v>116306240279.54318</v>
      </c>
      <c r="W41" s="230">
        <f>('Energy Use'!W97-'E-electricity'!W41-'E-Coal'!W41)*'Energy Use 2020'!$AA103</f>
        <v>120621273264.23088</v>
      </c>
      <c r="X41" s="230">
        <f>('Energy Use'!X97-'E-electricity'!X41-'E-Coal'!X41)*'Energy Use 2020'!$AA103</f>
        <v>124782332025.86403</v>
      </c>
      <c r="Y41" s="230">
        <f>('Energy Use'!Y97-'E-electricity'!Y41-'E-Coal'!Y41)*'Energy Use 2020'!$AA103</f>
        <v>128772638220.08705</v>
      </c>
      <c r="Z41" s="230">
        <f>('Energy Use'!Z97-'E-electricity'!Z41-'E-Coal'!Z41)*'Energy Use 2020'!$AA103</f>
        <v>132577066070.71747</v>
      </c>
      <c r="AA41" s="230">
        <f>('Energy Use'!AA97-'E-electricity'!AA41-'E-Coal'!AA41)*'Energy Use 2020'!$AA103</f>
        <v>136182260217.70314</v>
      </c>
      <c r="AB41" s="230">
        <f>('Energy Use'!AB97-'E-electricity'!AB41-'E-Coal'!AB41)*'Energy Use 2020'!$AA103</f>
        <v>139576725056.77225</v>
      </c>
      <c r="AC41" s="230">
        <f>('Energy Use'!AC97-'E-electricity'!AC41-'E-Coal'!AC41)*'Energy Use 2020'!$AA103</f>
        <v>142750885554.66754</v>
      </c>
      <c r="AD41" s="230">
        <f>('Energy Use'!AD97-'E-electricity'!AD41-'E-Coal'!AD41)*'Energy Use 2020'!$AA103</f>
        <v>145697120106.32501</v>
      </c>
      <c r="AE41" s="230">
        <f>('Energy Use'!AE97-'E-electricity'!AE41-'E-Coal'!AE41)*'Energy Use 2020'!$AA103</f>
        <v>148409766527.9006</v>
      </c>
      <c r="AF41" s="230">
        <f>('Energy Use'!AF97-'E-electricity'!AF41-'E-Coal'!AF41)*'Energy Use 2020'!$AA103</f>
        <v>150885102742.40286</v>
      </c>
      <c r="AG41" s="230">
        <f>('Energy Use'!AG97-'E-electricity'!AG41-'E-Coal'!AG41)*'Energy Use 2020'!$AA103</f>
        <v>153121304105.95822</v>
      </c>
      <c r="AH41" s="230">
        <f>('Energy Use'!AH97-'E-electricity'!AH41-'E-Coal'!AH41)*'Energy Use 2020'!$AA103</f>
        <v>155118379638.33957</v>
      </c>
      <c r="AI41" s="230">
        <f>('Energy Use'!AI97-'E-electricity'!AI41-'E-Coal'!AI41)*'Energy Use 2020'!$AA103</f>
        <v>156878089659.9946</v>
      </c>
      <c r="AJ41" s="230">
        <f>('Energy Use'!AJ97-'E-electricity'!AJ41-'E-Coal'!AJ41)*'Energy Use 2020'!$AA103</f>
        <v>158403847500.34952</v>
      </c>
      <c r="AK41" s="230">
        <f>('Energy Use'!AK97-'E-electricity'!AK41-'E-Coal'!AK41)*'Energy Use 2020'!$AA103</f>
        <v>159700608031.90805</v>
      </c>
      <c r="AL41" s="230">
        <f>('Energy Use'!AL97-'E-electricity'!AL41-'E-Coal'!AL41)*'Energy Use 2020'!$AA103</f>
        <v>160774745806.55081</v>
      </c>
      <c r="AM41" s="230">
        <f>('Energy Use'!AM97-'E-electricity'!AM41-'E-Coal'!AM41)*'Energy Use 2020'!$AA103</f>
        <v>161633925530.80829</v>
      </c>
      <c r="AN41" s="230">
        <f>('Energy Use'!AN97-'E-electricity'!AN41-'E-Coal'!AN41)*'Energy Use 2020'!$AA103</f>
        <v>162286967523.30026</v>
      </c>
      <c r="AO41" s="230">
        <f>('Energy Use'!AO97-'E-electricity'!AO41-'E-Coal'!AO41)*'Energy Use 2020'!$AA103</f>
        <v>162743710658.01978</v>
      </c>
      <c r="AP41" s="230">
        <f>('Energy Use'!AP97-'E-electricity'!AP41-'E-Coal'!AP41)*'Energy Use 2020'!$AA103</f>
        <v>163014875120.33676</v>
      </c>
      <c r="AQ41" s="230">
        <f>('Energy Use'!AQ97-'E-electricity'!AQ41-'E-Coal'!AQ41)*'Energy Use 2020'!$AA103</f>
        <v>163057465685.55597</v>
      </c>
      <c r="AR41" s="133">
        <f>VLOOKUP($A41,'Sector Match'!$A$1:$B$43,2,0)</f>
        <v>0</v>
      </c>
    </row>
    <row r="42" spans="1:44" x14ac:dyDescent="0.25">
      <c r="A42" s="74" t="s">
        <v>40</v>
      </c>
      <c r="B42" s="230">
        <f>('Energy Use'!B98-'E-electricity'!B42)*'Energy Use 2019'!$R104</f>
        <v>0</v>
      </c>
      <c r="C42" s="230">
        <f>('Energy Use'!C98-'E-electricity'!C42-'E-Coal'!C42)*'Energy Use 2020'!$AA104</f>
        <v>0</v>
      </c>
      <c r="D42" s="230">
        <f>('Energy Use'!D98-'E-electricity'!D42-'E-Coal'!D42)*'Energy Use 2020'!$AA104</f>
        <v>0</v>
      </c>
      <c r="E42" s="230">
        <f>('Energy Use'!E98-'E-electricity'!E42-'E-Coal'!E42)*'Energy Use 2020'!$AA104</f>
        <v>0</v>
      </c>
      <c r="F42" s="230">
        <f>('Energy Use'!F98-'E-electricity'!F42-'E-Coal'!F42)*'Energy Use 2020'!$AA104</f>
        <v>0</v>
      </c>
      <c r="G42" s="230">
        <f>('Energy Use'!G98-'E-electricity'!G42-'E-Coal'!G42)*'Energy Use 2020'!$AA104</f>
        <v>0</v>
      </c>
      <c r="H42" s="230">
        <f>('Energy Use'!H98-'E-electricity'!H42-'E-Coal'!H42)*'Energy Use 2020'!$AA104</f>
        <v>0</v>
      </c>
      <c r="I42" s="230">
        <f>('Energy Use'!I98-'E-electricity'!I42-'E-Coal'!I42)*'Energy Use 2020'!$AA104</f>
        <v>0</v>
      </c>
      <c r="J42" s="230">
        <f>('Energy Use'!J98-'E-electricity'!J42-'E-Coal'!J42)*'Energy Use 2020'!$AA104</f>
        <v>0</v>
      </c>
      <c r="K42" s="230">
        <f>('Energy Use'!K98-'E-electricity'!K42-'E-Coal'!K42)*'Energy Use 2020'!$AA104</f>
        <v>0</v>
      </c>
      <c r="L42" s="230">
        <f>('Energy Use'!L98-'E-electricity'!L42-'E-Coal'!L42)*'Energy Use 2020'!$AA104</f>
        <v>0</v>
      </c>
      <c r="M42" s="230">
        <f>('Energy Use'!M98-'E-electricity'!M42-'E-Coal'!M42)*'Energy Use 2020'!$AA104</f>
        <v>0</v>
      </c>
      <c r="N42" s="230">
        <f>('Energy Use'!N98-'E-electricity'!N42-'E-Coal'!N42)*'Energy Use 2020'!$AA104</f>
        <v>0</v>
      </c>
      <c r="O42" s="230">
        <f>('Energy Use'!O98-'E-electricity'!O42-'E-Coal'!O42)*'Energy Use 2020'!$AA104</f>
        <v>0</v>
      </c>
      <c r="P42" s="230">
        <f>('Energy Use'!P98-'E-electricity'!P42-'E-Coal'!P42)*'Energy Use 2020'!$AA104</f>
        <v>0</v>
      </c>
      <c r="Q42" s="230">
        <f>('Energy Use'!Q98-'E-electricity'!Q42-'E-Coal'!Q42)*'Energy Use 2020'!$AA104</f>
        <v>0</v>
      </c>
      <c r="R42" s="230">
        <f>('Energy Use'!R98-'E-electricity'!R42-'E-Coal'!R42)*'Energy Use 2020'!$AA104</f>
        <v>0</v>
      </c>
      <c r="S42" s="230">
        <f>('Energy Use'!S98-'E-electricity'!S42-'E-Coal'!S42)*'Energy Use 2020'!$AA104</f>
        <v>0</v>
      </c>
      <c r="T42" s="230">
        <f>('Energy Use'!T98-'E-electricity'!T42-'E-Coal'!T42)*'Energy Use 2020'!$AA104</f>
        <v>0</v>
      </c>
      <c r="U42" s="230">
        <f>('Energy Use'!U98-'E-electricity'!U42-'E-Coal'!U42)*'Energy Use 2020'!$AA104</f>
        <v>0</v>
      </c>
      <c r="V42" s="230">
        <f>('Energy Use'!V98-'E-electricity'!V42-'E-Coal'!V42)*'Energy Use 2020'!$AA104</f>
        <v>0</v>
      </c>
      <c r="W42" s="230">
        <f>('Energy Use'!W98-'E-electricity'!W42-'E-Coal'!W42)*'Energy Use 2020'!$AA104</f>
        <v>0</v>
      </c>
      <c r="X42" s="230">
        <f>('Energy Use'!X98-'E-electricity'!X42-'E-Coal'!X42)*'Energy Use 2020'!$AA104</f>
        <v>0</v>
      </c>
      <c r="Y42" s="230">
        <f>('Energy Use'!Y98-'E-electricity'!Y42-'E-Coal'!Y42)*'Energy Use 2020'!$AA104</f>
        <v>0</v>
      </c>
      <c r="Z42" s="230">
        <f>('Energy Use'!Z98-'E-electricity'!Z42-'E-Coal'!Z42)*'Energy Use 2020'!$AA104</f>
        <v>0</v>
      </c>
      <c r="AA42" s="230">
        <f>('Energy Use'!AA98-'E-electricity'!AA42-'E-Coal'!AA42)*'Energy Use 2020'!$AA104</f>
        <v>0</v>
      </c>
      <c r="AB42" s="230">
        <f>('Energy Use'!AB98-'E-electricity'!AB42-'E-Coal'!AB42)*'Energy Use 2020'!$AA104</f>
        <v>0</v>
      </c>
      <c r="AC42" s="230">
        <f>('Energy Use'!AC98-'E-electricity'!AC42-'E-Coal'!AC42)*'Energy Use 2020'!$AA104</f>
        <v>0</v>
      </c>
      <c r="AD42" s="230">
        <f>('Energy Use'!AD98-'E-electricity'!AD42-'E-Coal'!AD42)*'Energy Use 2020'!$AA104</f>
        <v>0</v>
      </c>
      <c r="AE42" s="230">
        <f>('Energy Use'!AE98-'E-electricity'!AE42-'E-Coal'!AE42)*'Energy Use 2020'!$AA104</f>
        <v>0</v>
      </c>
      <c r="AF42" s="230">
        <f>('Energy Use'!AF98-'E-electricity'!AF42-'E-Coal'!AF42)*'Energy Use 2020'!$AA104</f>
        <v>0</v>
      </c>
      <c r="AG42" s="230">
        <f>('Energy Use'!AG98-'E-electricity'!AG42-'E-Coal'!AG42)*'Energy Use 2020'!$AA104</f>
        <v>0</v>
      </c>
      <c r="AH42" s="230">
        <f>('Energy Use'!AH98-'E-electricity'!AH42-'E-Coal'!AH42)*'Energy Use 2020'!$AA104</f>
        <v>0</v>
      </c>
      <c r="AI42" s="230">
        <f>('Energy Use'!AI98-'E-electricity'!AI42-'E-Coal'!AI42)*'Energy Use 2020'!$AA104</f>
        <v>0</v>
      </c>
      <c r="AJ42" s="230">
        <f>('Energy Use'!AJ98-'E-electricity'!AJ42-'E-Coal'!AJ42)*'Energy Use 2020'!$AA104</f>
        <v>0</v>
      </c>
      <c r="AK42" s="230">
        <f>('Energy Use'!AK98-'E-electricity'!AK42-'E-Coal'!AK42)*'Energy Use 2020'!$AA104</f>
        <v>0</v>
      </c>
      <c r="AL42" s="230">
        <f>('Energy Use'!AL98-'E-electricity'!AL42-'E-Coal'!AL42)*'Energy Use 2020'!$AA104</f>
        <v>0</v>
      </c>
      <c r="AM42" s="230">
        <f>('Energy Use'!AM98-'E-electricity'!AM42-'E-Coal'!AM42)*'Energy Use 2020'!$AA104</f>
        <v>0</v>
      </c>
      <c r="AN42" s="230">
        <f>('Energy Use'!AN98-'E-electricity'!AN42-'E-Coal'!AN42)*'Energy Use 2020'!$AA104</f>
        <v>0</v>
      </c>
      <c r="AO42" s="230">
        <f>('Energy Use'!AO98-'E-electricity'!AO42-'E-Coal'!AO42)*'Energy Use 2020'!$AA104</f>
        <v>0</v>
      </c>
      <c r="AP42" s="230">
        <f>('Energy Use'!AP98-'E-electricity'!AP42-'E-Coal'!AP42)*'Energy Use 2020'!$AA104</f>
        <v>0</v>
      </c>
      <c r="AQ42" s="230">
        <f>('Energy Use'!AQ98-'E-electricity'!AQ42-'E-Coal'!AQ42)*'Energy Use 2020'!$AA104</f>
        <v>0</v>
      </c>
      <c r="AR42" s="133" t="str">
        <f>VLOOKUP($A42,'Sector Match'!$A$1:$B$43,2,0)</f>
        <v>energy pipelines and gas processing 352T353</v>
      </c>
    </row>
    <row r="43" spans="1:44" x14ac:dyDescent="0.25">
      <c r="A43" s="211" t="s">
        <v>41</v>
      </c>
      <c r="B43" s="230">
        <f>('Energy Use'!B99-'E-electricity'!B43)*'Energy Use 2019'!$R105</f>
        <v>0</v>
      </c>
      <c r="C43" s="230">
        <f>('Energy Use'!C99-'E-electricity'!C43-'E-Coal'!C43)*'Energy Use 2020'!$AA105</f>
        <v>13889122500.000086</v>
      </c>
      <c r="D43" s="230">
        <f>('Energy Use'!D99-'E-electricity'!D43-'E-Coal'!D43)*'Energy Use 2020'!$AA105</f>
        <v>16003287668.160831</v>
      </c>
      <c r="E43" s="230">
        <f>('Energy Use'!E99-'E-electricity'!E43-'E-Coal'!E43)*'Energy Use 2020'!$AA105</f>
        <v>16708029349.530928</v>
      </c>
      <c r="F43" s="230">
        <f>('Energy Use'!F99-'E-electricity'!F43-'E-Coal'!F43)*'Energy Use 2020'!$AA105</f>
        <v>17641385301.357567</v>
      </c>
      <c r="G43" s="230">
        <f>('Energy Use'!G99-'E-electricity'!G43-'E-Coal'!G43)*'Energy Use 2020'!$AA105</f>
        <v>18838069093.843742</v>
      </c>
      <c r="H43" s="230">
        <f>('Energy Use'!H99-'E-electricity'!H43-'E-Coal'!H43)*'Energy Use 2020'!$AA105</f>
        <v>20362074683.540363</v>
      </c>
      <c r="I43" s="230">
        <f>('Energy Use'!I99-'E-electricity'!I43-'E-Coal'!I43)*'Energy Use 2020'!$AA105</f>
        <v>21841910090.346867</v>
      </c>
      <c r="J43" s="230">
        <f>('Energy Use'!J99-'E-electricity'!J43-'E-Coal'!J43)*'Energy Use 2020'!$AA105</f>
        <v>23171690311.171455</v>
      </c>
      <c r="K43" s="230">
        <f>('Energy Use'!K99-'E-electricity'!K43-'E-Coal'!K43)*'Energy Use 2020'!$AA105</f>
        <v>24366148530.073357</v>
      </c>
      <c r="L43" s="230">
        <f>('Energy Use'!L99-'E-electricity'!L43-'E-Coal'!L43)*'Energy Use 2020'!$AA105</f>
        <v>25453158968.917072</v>
      </c>
      <c r="M43" s="230">
        <f>('Energy Use'!M99-'E-electricity'!M43-'E-Coal'!M43)*'Energy Use 2020'!$AA105</f>
        <v>26471934731.120323</v>
      </c>
      <c r="N43" s="230">
        <f>('Energy Use'!N99-'E-electricity'!N43-'E-Coal'!N43)*'Energy Use 2020'!$AA105</f>
        <v>27461571243.691017</v>
      </c>
      <c r="O43" s="230">
        <f>('Energy Use'!O99-'E-electricity'!O43-'E-Coal'!O43)*'Energy Use 2020'!$AA105</f>
        <v>28429492437.951145</v>
      </c>
      <c r="P43" s="230">
        <f>('Energy Use'!P99-'E-electricity'!P43-'E-Coal'!P43)*'Energy Use 2020'!$AA105</f>
        <v>29374337312.875736</v>
      </c>
      <c r="Q43" s="230">
        <f>('Energy Use'!Q99-'E-electricity'!Q43-'E-Coal'!Q43)*'Energy Use 2020'!$AA105</f>
        <v>30295178761.221657</v>
      </c>
      <c r="R43" s="230">
        <f>('Energy Use'!R99-'E-electricity'!R43-'E-Coal'!R43)*'Energy Use 2020'!$AA105</f>
        <v>31191528270.000553</v>
      </c>
      <c r="S43" s="230">
        <f>('Energy Use'!S99-'E-electricity'!S43-'E-Coal'!S43)*'Energy Use 2020'!$AA105</f>
        <v>32060237874.679646</v>
      </c>
      <c r="T43" s="230">
        <f>('Energy Use'!T99-'E-electricity'!T43-'E-Coal'!T43)*'Energy Use 2020'!$AA105</f>
        <v>32901958594.737274</v>
      </c>
      <c r="U43" s="230">
        <f>('Energy Use'!U99-'E-electricity'!U43-'E-Coal'!U43)*'Energy Use 2020'!$AA105</f>
        <v>33714572286.773865</v>
      </c>
      <c r="V43" s="230">
        <f>('Energy Use'!V99-'E-electricity'!V43-'E-Coal'!V43)*'Energy Use 2020'!$AA105</f>
        <v>34496133196.766716</v>
      </c>
      <c r="W43" s="230">
        <f>('Energy Use'!W99-'E-electricity'!W43-'E-Coal'!W43)*'Energy Use 2020'!$AA105</f>
        <v>35244877318.799995</v>
      </c>
      <c r="X43" s="230">
        <f>('Energy Use'!X99-'E-electricity'!X43-'E-Coal'!X43)*'Energy Use 2020'!$AA105</f>
        <v>35959229929.244873</v>
      </c>
      <c r="Y43" s="230">
        <f>('Energy Use'!Y99-'E-electricity'!Y43-'E-Coal'!Y43)*'Energy Use 2020'!$AA105</f>
        <v>36637811290.409149</v>
      </c>
      <c r="Z43" s="230">
        <f>('Energy Use'!Z99-'E-electricity'!Z43-'E-Coal'!Z43)*'Energy Use 2020'!$AA105</f>
        <v>37279440541.389412</v>
      </c>
      <c r="AA43" s="230">
        <f>('Energy Use'!AA99-'E-electricity'!AA43-'E-Coal'!AA43)*'Energy Use 2020'!$AA105</f>
        <v>37883137815.983719</v>
      </c>
      <c r="AB43" s="230">
        <f>('Energy Use'!AB99-'E-electricity'!AB43-'E-Coal'!AB43)*'Energy Use 2020'!$AA105</f>
        <v>38448124647.79747</v>
      </c>
      <c r="AC43" s="230">
        <f>('Energy Use'!AC99-'E-electricity'!AC43-'E-Coal'!AC43)*'Energy Use 2020'!$AA105</f>
        <v>38973822740.879173</v>
      </c>
      <c r="AD43" s="230">
        <f>('Energy Use'!AD99-'E-electricity'!AD43-'E-Coal'!AD43)*'Energy Use 2020'!$AA105</f>
        <v>39459851200.179253</v>
      </c>
      <c r="AE43" s="230">
        <f>('Energy Use'!AE99-'E-electricity'!AE43-'E-Coal'!AE43)*'Energy Use 2020'!$AA105</f>
        <v>39906022329.72245</v>
      </c>
      <c r="AF43" s="230">
        <f>('Energy Use'!AF99-'E-electricity'!AF43-'E-Coal'!AF43)*'Energy Use 2020'!$AA105</f>
        <v>40312336117.584137</v>
      </c>
      <c r="AG43" s="230">
        <f>('Energy Use'!AG99-'E-electricity'!AG43-'E-Coal'!AG43)*'Energy Use 2020'!$AA105</f>
        <v>40678973535.533272</v>
      </c>
      <c r="AH43" s="230">
        <f>('Energy Use'!AH99-'E-electricity'!AH43-'E-Coal'!AH43)*'Energy Use 2020'!$AA105</f>
        <v>41006288787.593231</v>
      </c>
      <c r="AI43" s="230">
        <f>('Energy Use'!AI99-'E-electricity'!AI43-'E-Coal'!AI43)*'Energy Use 2020'!$AA105</f>
        <v>41294800645.858055</v>
      </c>
      <c r="AJ43" s="230">
        <f>('Energy Use'!AJ99-'E-electricity'!AJ43-'E-Coal'!AJ43)*'Energy Use 2020'!$AA105</f>
        <v>41545183013.817192</v>
      </c>
      <c r="AK43" s="230">
        <f>('Energy Use'!AK99-'E-electricity'!AK43-'E-Coal'!AK43)*'Energy Use 2020'!$AA105</f>
        <v>41758254857.277588</v>
      </c>
      <c r="AL43" s="230">
        <f>('Energy Use'!AL99-'E-electricity'!AL43-'E-Coal'!AL43)*'Energy Use 2020'!$AA105</f>
        <v>41934969640.973755</v>
      </c>
      <c r="AM43" s="230">
        <f>('Energy Use'!AM99-'E-electricity'!AM43-'E-Coal'!AM43)*'Energy Use 2020'!$AA105</f>
        <v>42076404405.243607</v>
      </c>
      <c r="AN43" s="230">
        <f>('Energy Use'!AN99-'E-electricity'!AN43-'E-Coal'!AN43)*'Energy Use 2020'!$AA105</f>
        <v>42183748611.962898</v>
      </c>
      <c r="AO43" s="230">
        <f>('Energy Use'!AO99-'E-electricity'!AO43-'E-Coal'!AO43)*'Energy Use 2020'!$AA105</f>
        <v>42258292882.470268</v>
      </c>
      <c r="AP43" s="230">
        <f>('Energy Use'!AP99-'E-electricity'!AP43-'E-Coal'!AP43)*'Energy Use 2020'!$AA105</f>
        <v>42301417742.687706</v>
      </c>
      <c r="AQ43" s="230">
        <f>('Energy Use'!AQ99-'E-electricity'!AQ43-'E-Coal'!AQ43)*'Energy Use 2020'!$AA105</f>
        <v>42300454074.089523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41">
        <f>('Energy Use'!B100-'E-electricity'!B44)*'Energy Use 2019'!$R106</f>
        <v>0</v>
      </c>
      <c r="C44" s="241">
        <f>('Energy Use'!C100-'E-electricity'!C44-'E-Coal'!C44)*'Energy Use 2020'!$AA106</f>
        <v>0</v>
      </c>
      <c r="D44" s="241">
        <f>('Energy Use'!D100-'E-electricity'!D44-'E-Coal'!D44)*'Energy Use 2020'!$AA106</f>
        <v>0</v>
      </c>
      <c r="E44" s="241">
        <f>('Energy Use'!E100-'E-electricity'!E44-'E-Coal'!E44)*'Energy Use 2020'!$AA106</f>
        <v>0</v>
      </c>
      <c r="F44" s="241">
        <f>('Energy Use'!F100-'E-electricity'!F44-'E-Coal'!F44)*'Energy Use 2020'!$AA106</f>
        <v>0</v>
      </c>
      <c r="G44" s="241">
        <f>('Energy Use'!G100-'E-electricity'!G44-'E-Coal'!G44)*'Energy Use 2020'!$AA106</f>
        <v>0</v>
      </c>
      <c r="H44" s="241">
        <f>('Energy Use'!H100-'E-electricity'!H44-'E-Coal'!H44)*'Energy Use 2020'!$AA106</f>
        <v>0</v>
      </c>
      <c r="I44" s="241">
        <f>('Energy Use'!I100-'E-electricity'!I44-'E-Coal'!I44)*'Energy Use 2020'!$AA106</f>
        <v>0</v>
      </c>
      <c r="J44" s="241">
        <f>('Energy Use'!J100-'E-electricity'!J44-'E-Coal'!J44)*'Energy Use 2020'!$AA106</f>
        <v>0</v>
      </c>
      <c r="K44" s="241">
        <f>('Energy Use'!K100-'E-electricity'!K44-'E-Coal'!K44)*'Energy Use 2020'!$AA106</f>
        <v>0</v>
      </c>
      <c r="L44" s="241">
        <f>('Energy Use'!L100-'E-electricity'!L44-'E-Coal'!L44)*'Energy Use 2020'!$AA106</f>
        <v>0</v>
      </c>
      <c r="M44" s="241">
        <f>('Energy Use'!M100-'E-electricity'!M44-'E-Coal'!M44)*'Energy Use 2020'!$AA106</f>
        <v>0</v>
      </c>
      <c r="N44" s="241">
        <f>('Energy Use'!N100-'E-electricity'!N44-'E-Coal'!N44)*'Energy Use 2020'!$AA106</f>
        <v>0</v>
      </c>
      <c r="O44" s="241">
        <f>('Energy Use'!O100-'E-electricity'!O44-'E-Coal'!O44)*'Energy Use 2020'!$AA106</f>
        <v>0</v>
      </c>
      <c r="P44" s="241">
        <f>('Energy Use'!P100-'E-electricity'!P44-'E-Coal'!P44)*'Energy Use 2020'!$AA106</f>
        <v>0</v>
      </c>
      <c r="Q44" s="241">
        <f>('Energy Use'!Q100-'E-electricity'!Q44-'E-Coal'!Q44)*'Energy Use 2020'!$AA106</f>
        <v>0</v>
      </c>
      <c r="R44" s="241">
        <f>('Energy Use'!R100-'E-electricity'!R44-'E-Coal'!R44)*'Energy Use 2020'!$AA106</f>
        <v>0</v>
      </c>
      <c r="S44" s="241">
        <f>('Energy Use'!S100-'E-electricity'!S44-'E-Coal'!S44)*'Energy Use 2020'!$AA106</f>
        <v>0</v>
      </c>
      <c r="T44" s="241">
        <f>('Energy Use'!T100-'E-electricity'!T44-'E-Coal'!T44)*'Energy Use 2020'!$AA106</f>
        <v>0</v>
      </c>
      <c r="U44" s="241">
        <f>('Energy Use'!U100-'E-electricity'!U44-'E-Coal'!U44)*'Energy Use 2020'!$AA106</f>
        <v>0</v>
      </c>
      <c r="V44" s="241">
        <f>('Energy Use'!V100-'E-electricity'!V44-'E-Coal'!V44)*'Energy Use 2020'!$AA106</f>
        <v>0</v>
      </c>
      <c r="W44" s="241">
        <f>('Energy Use'!W100-'E-electricity'!W44-'E-Coal'!W44)*'Energy Use 2020'!$AA106</f>
        <v>0</v>
      </c>
      <c r="X44" s="241">
        <f>('Energy Use'!X100-'E-electricity'!X44-'E-Coal'!X44)*'Energy Use 2020'!$AA106</f>
        <v>0</v>
      </c>
      <c r="Y44" s="241">
        <f>('Energy Use'!Y100-'E-electricity'!Y44-'E-Coal'!Y44)*'Energy Use 2020'!$AA106</f>
        <v>0</v>
      </c>
      <c r="Z44" s="241">
        <f>('Energy Use'!Z100-'E-electricity'!Z44-'E-Coal'!Z44)*'Energy Use 2020'!$AA106</f>
        <v>0</v>
      </c>
      <c r="AA44" s="241">
        <f>('Energy Use'!AA100-'E-electricity'!AA44-'E-Coal'!AA44)*'Energy Use 2020'!$AA106</f>
        <v>0</v>
      </c>
      <c r="AB44" s="241">
        <f>('Energy Use'!AB100-'E-electricity'!AB44-'E-Coal'!AB44)*'Energy Use 2020'!$AA106</f>
        <v>0</v>
      </c>
      <c r="AC44" s="241">
        <f>('Energy Use'!AC100-'E-electricity'!AC44-'E-Coal'!AC44)*'Energy Use 2020'!$AA106</f>
        <v>0</v>
      </c>
      <c r="AD44" s="241">
        <f>('Energy Use'!AD100-'E-electricity'!AD44-'E-Coal'!AD44)*'Energy Use 2020'!$AA106</f>
        <v>0</v>
      </c>
      <c r="AE44" s="241">
        <f>('Energy Use'!AE100-'E-electricity'!AE44-'E-Coal'!AE44)*'Energy Use 2020'!$AA106</f>
        <v>0</v>
      </c>
      <c r="AF44" s="241">
        <f>('Energy Use'!AF100-'E-electricity'!AF44-'E-Coal'!AF44)*'Energy Use 2020'!$AA106</f>
        <v>0</v>
      </c>
      <c r="AG44" s="241">
        <f>('Energy Use'!AG100-'E-electricity'!AG44-'E-Coal'!AG44)*'Energy Use 2020'!$AA106</f>
        <v>0</v>
      </c>
      <c r="AH44" s="241">
        <f>('Energy Use'!AH100-'E-electricity'!AH44-'E-Coal'!AH44)*'Energy Use 2020'!$AA106</f>
        <v>0</v>
      </c>
      <c r="AI44" s="241">
        <f>('Energy Use'!AI100-'E-electricity'!AI44-'E-Coal'!AI44)*'Energy Use 2020'!$AA106</f>
        <v>0</v>
      </c>
      <c r="AJ44" s="241">
        <f>('Energy Use'!AJ100-'E-electricity'!AJ44-'E-Coal'!AJ44)*'Energy Use 2020'!$AA106</f>
        <v>0</v>
      </c>
      <c r="AK44" s="241">
        <f>('Energy Use'!AK100-'E-electricity'!AK44-'E-Coal'!AK44)*'Energy Use 2020'!$AA106</f>
        <v>0</v>
      </c>
      <c r="AL44" s="241">
        <f>('Energy Use'!AL100-'E-electricity'!AL44-'E-Coal'!AL44)*'Energy Use 2020'!$AA106</f>
        <v>0</v>
      </c>
      <c r="AM44" s="241">
        <f>('Energy Use'!AM100-'E-electricity'!AM44-'E-Coal'!AM44)*'Energy Use 2020'!$AA106</f>
        <v>0</v>
      </c>
      <c r="AN44" s="241">
        <f>('Energy Use'!AN100-'E-electricity'!AN44-'E-Coal'!AN44)*'Energy Use 2020'!$AA106</f>
        <v>0</v>
      </c>
      <c r="AO44" s="241">
        <f>('Energy Use'!AO100-'E-electricity'!AO44-'E-Coal'!AO44)*'Energy Use 2020'!$AA106</f>
        <v>0</v>
      </c>
      <c r="AP44" s="241">
        <f>('Energy Use'!AP100-'E-electricity'!AP44-'E-Coal'!AP44)*'Energy Use 2020'!$AA106</f>
        <v>0</v>
      </c>
      <c r="AQ44" s="241">
        <f>('Energy Use'!AQ100-'E-electricity'!AQ44-'E-Coal'!AQ44)*'Energy Use 2020'!$AA106</f>
        <v>0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277" t="s">
        <v>275</v>
      </c>
      <c r="B50" s="240">
        <f t="shared" ref="B50:B74" si="0">SUMIFS(B$2:B$44,$AR$2:$AR$44,$A50)</f>
        <v>0</v>
      </c>
      <c r="C50" s="240">
        <f t="shared" ref="C50:AQ56" si="1">SUMIFS(C$2:C$44,$AR$2:$AR$44,$A50)</f>
        <v>0</v>
      </c>
      <c r="D50" s="240">
        <f t="shared" si="1"/>
        <v>0</v>
      </c>
      <c r="E50" s="240">
        <f t="shared" si="1"/>
        <v>0</v>
      </c>
      <c r="F50" s="240">
        <f t="shared" si="1"/>
        <v>0</v>
      </c>
      <c r="G50" s="240">
        <f t="shared" si="1"/>
        <v>0</v>
      </c>
      <c r="H50" s="240">
        <f t="shared" si="1"/>
        <v>0</v>
      </c>
      <c r="I50" s="240">
        <f t="shared" si="1"/>
        <v>0</v>
      </c>
      <c r="J50" s="240">
        <f t="shared" si="1"/>
        <v>0</v>
      </c>
      <c r="K50" s="240">
        <f t="shared" si="1"/>
        <v>0</v>
      </c>
      <c r="L50" s="240">
        <f t="shared" si="1"/>
        <v>0</v>
      </c>
      <c r="M50" s="240">
        <f t="shared" si="1"/>
        <v>0</v>
      </c>
      <c r="N50" s="240">
        <f t="shared" si="1"/>
        <v>0</v>
      </c>
      <c r="O50" s="240">
        <f t="shared" si="1"/>
        <v>0</v>
      </c>
      <c r="P50" s="240">
        <f t="shared" si="1"/>
        <v>0</v>
      </c>
      <c r="Q50" s="240">
        <f t="shared" si="1"/>
        <v>0</v>
      </c>
      <c r="R50" s="240">
        <f t="shared" si="1"/>
        <v>0</v>
      </c>
      <c r="S50" s="240">
        <f t="shared" si="1"/>
        <v>0</v>
      </c>
      <c r="T50" s="240">
        <f t="shared" si="1"/>
        <v>0</v>
      </c>
      <c r="U50" s="240">
        <f t="shared" si="1"/>
        <v>0</v>
      </c>
      <c r="V50" s="240">
        <f t="shared" si="1"/>
        <v>0</v>
      </c>
      <c r="W50" s="240">
        <f t="shared" si="1"/>
        <v>0</v>
      </c>
      <c r="X50" s="240">
        <f t="shared" si="1"/>
        <v>0</v>
      </c>
      <c r="Y50" s="240">
        <f t="shared" si="1"/>
        <v>0</v>
      </c>
      <c r="Z50" s="240">
        <f t="shared" si="1"/>
        <v>0</v>
      </c>
      <c r="AA50" s="240">
        <f t="shared" si="1"/>
        <v>0</v>
      </c>
      <c r="AB50" s="240">
        <f t="shared" si="1"/>
        <v>0</v>
      </c>
      <c r="AC50" s="240">
        <f t="shared" si="1"/>
        <v>0</v>
      </c>
      <c r="AD50" s="240">
        <f t="shared" si="1"/>
        <v>0</v>
      </c>
      <c r="AE50" s="240">
        <f t="shared" si="1"/>
        <v>0</v>
      </c>
      <c r="AF50" s="240">
        <f t="shared" si="1"/>
        <v>0</v>
      </c>
      <c r="AG50" s="240">
        <f t="shared" si="1"/>
        <v>0</v>
      </c>
      <c r="AH50" s="240">
        <f t="shared" si="1"/>
        <v>0</v>
      </c>
      <c r="AI50" s="240">
        <f t="shared" si="1"/>
        <v>0</v>
      </c>
      <c r="AJ50" s="240">
        <f t="shared" si="1"/>
        <v>0</v>
      </c>
      <c r="AK50" s="240">
        <f t="shared" si="1"/>
        <v>0</v>
      </c>
      <c r="AL50" s="240">
        <f t="shared" si="1"/>
        <v>0</v>
      </c>
      <c r="AM50" s="240">
        <f t="shared" si="1"/>
        <v>0</v>
      </c>
      <c r="AN50" s="240">
        <f t="shared" si="1"/>
        <v>0</v>
      </c>
      <c r="AO50" s="240">
        <f t="shared" si="1"/>
        <v>0</v>
      </c>
      <c r="AP50" s="240">
        <f t="shared" si="1"/>
        <v>0</v>
      </c>
      <c r="AQ50" s="240">
        <f t="shared" si="1"/>
        <v>0</v>
      </c>
    </row>
    <row r="51" spans="1:43" x14ac:dyDescent="0.25">
      <c r="A51" s="278" t="s">
        <v>90</v>
      </c>
      <c r="B51" s="230">
        <f t="shared" si="0"/>
        <v>86112559500</v>
      </c>
      <c r="C51" s="230">
        <f t="shared" si="1"/>
        <v>33333894000.000011</v>
      </c>
      <c r="D51" s="230">
        <f t="shared" si="1"/>
        <v>38202395568.169647</v>
      </c>
      <c r="E51" s="230">
        <f t="shared" si="1"/>
        <v>42299802608.758125</v>
      </c>
      <c r="F51" s="230">
        <f t="shared" si="1"/>
        <v>46823701210.110603</v>
      </c>
      <c r="G51" s="230">
        <f t="shared" si="1"/>
        <v>49773766392.013451</v>
      </c>
      <c r="H51" s="230">
        <f t="shared" si="1"/>
        <v>52594641311.363968</v>
      </c>
      <c r="I51" s="230">
        <f t="shared" si="1"/>
        <v>53543597809.62545</v>
      </c>
      <c r="J51" s="230">
        <f t="shared" si="1"/>
        <v>54494963661.179031</v>
      </c>
      <c r="K51" s="230">
        <f t="shared" si="1"/>
        <v>55448715974.842529</v>
      </c>
      <c r="L51" s="230">
        <f t="shared" si="1"/>
        <v>56404831883.69561</v>
      </c>
      <c r="M51" s="230">
        <f t="shared" si="1"/>
        <v>57363288545.079819</v>
      </c>
      <c r="N51" s="230">
        <f t="shared" si="1"/>
        <v>57752685365.23085</v>
      </c>
      <c r="O51" s="230">
        <f t="shared" si="1"/>
        <v>58142559018.963287</v>
      </c>
      <c r="P51" s="230">
        <f t="shared" si="1"/>
        <v>58532905416.864914</v>
      </c>
      <c r="Q51" s="230">
        <f t="shared" si="1"/>
        <v>58923720472.490807</v>
      </c>
      <c r="R51" s="230">
        <f t="shared" si="1"/>
        <v>59315000102.363441</v>
      </c>
      <c r="S51" s="230">
        <f t="shared" si="1"/>
        <v>58755478597.865189</v>
      </c>
      <c r="T51" s="230">
        <f t="shared" si="1"/>
        <v>58196224832.690147</v>
      </c>
      <c r="U51" s="230">
        <f t="shared" si="1"/>
        <v>57637239272.118416</v>
      </c>
      <c r="V51" s="230">
        <f t="shared" si="1"/>
        <v>57078522381.295601</v>
      </c>
      <c r="W51" s="230">
        <f t="shared" si="1"/>
        <v>56520074625.232925</v>
      </c>
      <c r="X51" s="230">
        <f t="shared" si="1"/>
        <v>55635904838.891785</v>
      </c>
      <c r="Y51" s="230">
        <f t="shared" si="1"/>
        <v>54752176748.798782</v>
      </c>
      <c r="Z51" s="230">
        <f t="shared" si="1"/>
        <v>53868891096.229477</v>
      </c>
      <c r="AA51" s="230">
        <f t="shared" si="1"/>
        <v>52986048622.244293</v>
      </c>
      <c r="AB51" s="230">
        <f t="shared" si="1"/>
        <v>52103650067.688591</v>
      </c>
      <c r="AC51" s="230">
        <f t="shared" si="1"/>
        <v>51221696173.192635</v>
      </c>
      <c r="AD51" s="230">
        <f t="shared" si="1"/>
        <v>50340187679.171631</v>
      </c>
      <c r="AE51" s="230">
        <f t="shared" si="1"/>
        <v>49459125325.825645</v>
      </c>
      <c r="AF51" s="230">
        <f t="shared" si="1"/>
        <v>48578509853.139664</v>
      </c>
      <c r="AG51" s="230">
        <f t="shared" si="1"/>
        <v>47698342000.883606</v>
      </c>
      <c r="AH51" s="230">
        <f t="shared" si="1"/>
        <v>46601869626.62796</v>
      </c>
      <c r="AI51" s="230">
        <f t="shared" si="1"/>
        <v>45505962001.366707</v>
      </c>
      <c r="AJ51" s="230">
        <f t="shared" si="1"/>
        <v>44410620048.266228</v>
      </c>
      <c r="AK51" s="230">
        <f t="shared" si="1"/>
        <v>43315844690.224106</v>
      </c>
      <c r="AL51" s="230">
        <f t="shared" si="1"/>
        <v>42221636849.869034</v>
      </c>
      <c r="AM51" s="230">
        <f t="shared" si="1"/>
        <v>41344460594.032188</v>
      </c>
      <c r="AN51" s="230">
        <f t="shared" si="1"/>
        <v>40467737437.459549</v>
      </c>
      <c r="AO51" s="230">
        <f t="shared" si="1"/>
        <v>39591468118.133049</v>
      </c>
      <c r="AP51" s="230">
        <f t="shared" si="1"/>
        <v>38715653373.819611</v>
      </c>
      <c r="AQ51" s="230">
        <f t="shared" si="1"/>
        <v>37827659453.27552</v>
      </c>
    </row>
    <row r="52" spans="1:43" x14ac:dyDescent="0.25">
      <c r="A52" s="278" t="s">
        <v>91</v>
      </c>
      <c r="B52" s="230">
        <f t="shared" si="0"/>
        <v>106432345717499.97</v>
      </c>
      <c r="C52" s="230">
        <f t="shared" si="1"/>
        <v>98223874319999.984</v>
      </c>
      <c r="D52" s="230">
        <f t="shared" si="1"/>
        <v>102985536319021.5</v>
      </c>
      <c r="E52" s="230">
        <f t="shared" si="1"/>
        <v>112904646181612.59</v>
      </c>
      <c r="F52" s="230">
        <f t="shared" si="1"/>
        <v>123881311995816.77</v>
      </c>
      <c r="G52" s="230">
        <f t="shared" si="1"/>
        <v>130707984072211.61</v>
      </c>
      <c r="H52" s="230">
        <f t="shared" si="1"/>
        <v>137496867809384.73</v>
      </c>
      <c r="I52" s="230">
        <f t="shared" si="1"/>
        <v>140770523281846.97</v>
      </c>
      <c r="J52" s="230">
        <f t="shared" si="1"/>
        <v>144038923505903.94</v>
      </c>
      <c r="K52" s="230">
        <f t="shared" si="1"/>
        <v>147302070977375.81</v>
      </c>
      <c r="L52" s="230">
        <f t="shared" si="1"/>
        <v>150559968192617.28</v>
      </c>
      <c r="M52" s="230">
        <f t="shared" si="1"/>
        <v>153812617648517.63</v>
      </c>
      <c r="N52" s="230">
        <f t="shared" si="1"/>
        <v>155924505859115.56</v>
      </c>
      <c r="O52" s="230">
        <f t="shared" si="1"/>
        <v>158034030464886.09</v>
      </c>
      <c r="P52" s="230">
        <f t="shared" si="1"/>
        <v>160141192228078.25</v>
      </c>
      <c r="Q52" s="230">
        <f t="shared" si="1"/>
        <v>162245991911054.59</v>
      </c>
      <c r="R52" s="230">
        <f t="shared" si="1"/>
        <v>164348430276291.22</v>
      </c>
      <c r="S52" s="230">
        <f t="shared" si="1"/>
        <v>166492236283038.56</v>
      </c>
      <c r="T52" s="230">
        <f t="shared" si="1"/>
        <v>168634835366513.38</v>
      </c>
      <c r="U52" s="230">
        <f t="shared" si="1"/>
        <v>170776227699085.06</v>
      </c>
      <c r="V52" s="230">
        <f t="shared" si="1"/>
        <v>172916413453126.03</v>
      </c>
      <c r="W52" s="230">
        <f t="shared" si="1"/>
        <v>175055392801011.75</v>
      </c>
      <c r="X52" s="230">
        <f t="shared" si="1"/>
        <v>176098846581004.13</v>
      </c>
      <c r="Y52" s="230">
        <f t="shared" si="1"/>
        <v>177141700295125.72</v>
      </c>
      <c r="Z52" s="230">
        <f t="shared" si="1"/>
        <v>178183954029505.16</v>
      </c>
      <c r="AA52" s="230">
        <f t="shared" si="1"/>
        <v>179225607870272.5</v>
      </c>
      <c r="AB52" s="230">
        <f t="shared" si="1"/>
        <v>180266661903559.25</v>
      </c>
      <c r="AC52" s="230">
        <f t="shared" si="1"/>
        <v>181307116215498.66</v>
      </c>
      <c r="AD52" s="230">
        <f t="shared" si="1"/>
        <v>182346970892225.31</v>
      </c>
      <c r="AE52" s="230">
        <f t="shared" si="1"/>
        <v>183386226019875.44</v>
      </c>
      <c r="AF52" s="230">
        <f t="shared" si="1"/>
        <v>184424881684586.88</v>
      </c>
      <c r="AG52" s="230">
        <f t="shared" si="1"/>
        <v>185462937972499</v>
      </c>
      <c r="AH52" s="230">
        <f t="shared" si="1"/>
        <v>186499849978416.91</v>
      </c>
      <c r="AI52" s="230">
        <f t="shared" si="1"/>
        <v>187536163082166.06</v>
      </c>
      <c r="AJ52" s="230">
        <f t="shared" si="1"/>
        <v>188571877369847.44</v>
      </c>
      <c r="AK52" s="230">
        <f t="shared" si="1"/>
        <v>189606992927563.25</v>
      </c>
      <c r="AL52" s="230">
        <f t="shared" si="1"/>
        <v>190641509841417.56</v>
      </c>
      <c r="AM52" s="230">
        <f t="shared" si="1"/>
        <v>190587936600249.84</v>
      </c>
      <c r="AN52" s="230">
        <f t="shared" si="1"/>
        <v>190534368751057.56</v>
      </c>
      <c r="AO52" s="230">
        <f t="shared" si="1"/>
        <v>190480806293856.5</v>
      </c>
      <c r="AP52" s="230">
        <f t="shared" si="1"/>
        <v>190427249228662.47</v>
      </c>
      <c r="AQ52" s="230">
        <f t="shared" si="1"/>
        <v>190310133716575.06</v>
      </c>
    </row>
    <row r="53" spans="1:43" x14ac:dyDescent="0.25">
      <c r="A53" s="278" t="s">
        <v>92</v>
      </c>
      <c r="B53" s="230">
        <f t="shared" si="0"/>
        <v>0</v>
      </c>
      <c r="C53" s="230">
        <f t="shared" si="1"/>
        <v>0</v>
      </c>
      <c r="D53" s="230">
        <f t="shared" si="1"/>
        <v>0</v>
      </c>
      <c r="E53" s="230">
        <f t="shared" si="1"/>
        <v>0</v>
      </c>
      <c r="F53" s="230">
        <f t="shared" si="1"/>
        <v>0</v>
      </c>
      <c r="G53" s="230">
        <f t="shared" si="1"/>
        <v>0</v>
      </c>
      <c r="H53" s="230">
        <f t="shared" si="1"/>
        <v>0</v>
      </c>
      <c r="I53" s="230">
        <f t="shared" si="1"/>
        <v>0</v>
      </c>
      <c r="J53" s="230">
        <f t="shared" si="1"/>
        <v>0</v>
      </c>
      <c r="K53" s="230">
        <f t="shared" si="1"/>
        <v>0</v>
      </c>
      <c r="L53" s="230">
        <f t="shared" si="1"/>
        <v>0</v>
      </c>
      <c r="M53" s="230">
        <f t="shared" si="1"/>
        <v>0</v>
      </c>
      <c r="N53" s="230">
        <f t="shared" si="1"/>
        <v>0</v>
      </c>
      <c r="O53" s="230">
        <f t="shared" si="1"/>
        <v>0</v>
      </c>
      <c r="P53" s="230">
        <f t="shared" si="1"/>
        <v>0</v>
      </c>
      <c r="Q53" s="230">
        <f t="shared" si="1"/>
        <v>0</v>
      </c>
      <c r="R53" s="230">
        <f t="shared" si="1"/>
        <v>0</v>
      </c>
      <c r="S53" s="230">
        <f t="shared" si="1"/>
        <v>0</v>
      </c>
      <c r="T53" s="230">
        <f t="shared" si="1"/>
        <v>0</v>
      </c>
      <c r="U53" s="230">
        <f t="shared" si="1"/>
        <v>0</v>
      </c>
      <c r="V53" s="230">
        <f t="shared" si="1"/>
        <v>0</v>
      </c>
      <c r="W53" s="230">
        <f t="shared" si="1"/>
        <v>0</v>
      </c>
      <c r="X53" s="230">
        <f t="shared" si="1"/>
        <v>0</v>
      </c>
      <c r="Y53" s="230">
        <f t="shared" si="1"/>
        <v>0</v>
      </c>
      <c r="Z53" s="230">
        <f t="shared" si="1"/>
        <v>0</v>
      </c>
      <c r="AA53" s="230">
        <f t="shared" si="1"/>
        <v>0</v>
      </c>
      <c r="AB53" s="230">
        <f t="shared" si="1"/>
        <v>0</v>
      </c>
      <c r="AC53" s="230">
        <f t="shared" si="1"/>
        <v>0</v>
      </c>
      <c r="AD53" s="230">
        <f t="shared" si="1"/>
        <v>0</v>
      </c>
      <c r="AE53" s="230">
        <f t="shared" si="1"/>
        <v>0</v>
      </c>
      <c r="AF53" s="230">
        <f t="shared" si="1"/>
        <v>0</v>
      </c>
      <c r="AG53" s="230">
        <f t="shared" si="1"/>
        <v>0</v>
      </c>
      <c r="AH53" s="230">
        <f t="shared" si="1"/>
        <v>0</v>
      </c>
      <c r="AI53" s="230">
        <f t="shared" si="1"/>
        <v>0</v>
      </c>
      <c r="AJ53" s="230">
        <f t="shared" si="1"/>
        <v>0</v>
      </c>
      <c r="AK53" s="230">
        <f t="shared" si="1"/>
        <v>0</v>
      </c>
      <c r="AL53" s="230">
        <f t="shared" si="1"/>
        <v>0</v>
      </c>
      <c r="AM53" s="230">
        <f t="shared" si="1"/>
        <v>0</v>
      </c>
      <c r="AN53" s="230">
        <f t="shared" si="1"/>
        <v>0</v>
      </c>
      <c r="AO53" s="230">
        <f t="shared" si="1"/>
        <v>0</v>
      </c>
      <c r="AP53" s="230">
        <f t="shared" si="1"/>
        <v>0</v>
      </c>
      <c r="AQ53" s="230">
        <f t="shared" si="1"/>
        <v>0</v>
      </c>
    </row>
    <row r="54" spans="1:43" x14ac:dyDescent="0.25">
      <c r="A54" s="278" t="s">
        <v>93</v>
      </c>
      <c r="B54" s="230">
        <f t="shared" si="0"/>
        <v>0</v>
      </c>
      <c r="C54" s="230">
        <f t="shared" si="1"/>
        <v>0</v>
      </c>
      <c r="D54" s="230">
        <f t="shared" si="1"/>
        <v>0</v>
      </c>
      <c r="E54" s="230">
        <f t="shared" si="1"/>
        <v>0</v>
      </c>
      <c r="F54" s="230">
        <f t="shared" si="1"/>
        <v>0</v>
      </c>
      <c r="G54" s="230">
        <f t="shared" si="1"/>
        <v>0</v>
      </c>
      <c r="H54" s="230">
        <f t="shared" si="1"/>
        <v>0</v>
      </c>
      <c r="I54" s="230">
        <f t="shared" si="1"/>
        <v>0</v>
      </c>
      <c r="J54" s="230">
        <f t="shared" si="1"/>
        <v>0</v>
      </c>
      <c r="K54" s="230">
        <f t="shared" si="1"/>
        <v>0</v>
      </c>
      <c r="L54" s="230">
        <f t="shared" si="1"/>
        <v>0</v>
      </c>
      <c r="M54" s="230">
        <f t="shared" si="1"/>
        <v>0</v>
      </c>
      <c r="N54" s="230">
        <f t="shared" si="1"/>
        <v>0</v>
      </c>
      <c r="O54" s="230">
        <f t="shared" si="1"/>
        <v>0</v>
      </c>
      <c r="P54" s="230">
        <f t="shared" si="1"/>
        <v>0</v>
      </c>
      <c r="Q54" s="230">
        <f t="shared" si="1"/>
        <v>0</v>
      </c>
      <c r="R54" s="230">
        <f t="shared" si="1"/>
        <v>0</v>
      </c>
      <c r="S54" s="230">
        <f t="shared" si="1"/>
        <v>0</v>
      </c>
      <c r="T54" s="230">
        <f t="shared" si="1"/>
        <v>0</v>
      </c>
      <c r="U54" s="230">
        <f t="shared" si="1"/>
        <v>0</v>
      </c>
      <c r="V54" s="230">
        <f t="shared" si="1"/>
        <v>0</v>
      </c>
      <c r="W54" s="230">
        <f t="shared" si="1"/>
        <v>0</v>
      </c>
      <c r="X54" s="230">
        <f t="shared" si="1"/>
        <v>0</v>
      </c>
      <c r="Y54" s="230">
        <f t="shared" si="1"/>
        <v>0</v>
      </c>
      <c r="Z54" s="230">
        <f t="shared" si="1"/>
        <v>0</v>
      </c>
      <c r="AA54" s="230">
        <f t="shared" si="1"/>
        <v>0</v>
      </c>
      <c r="AB54" s="230">
        <f t="shared" si="1"/>
        <v>0</v>
      </c>
      <c r="AC54" s="230">
        <f t="shared" si="1"/>
        <v>0</v>
      </c>
      <c r="AD54" s="230">
        <f t="shared" si="1"/>
        <v>0</v>
      </c>
      <c r="AE54" s="230">
        <f t="shared" si="1"/>
        <v>0</v>
      </c>
      <c r="AF54" s="230">
        <f t="shared" si="1"/>
        <v>0</v>
      </c>
      <c r="AG54" s="230">
        <f t="shared" si="1"/>
        <v>0</v>
      </c>
      <c r="AH54" s="230">
        <f t="shared" si="1"/>
        <v>0</v>
      </c>
      <c r="AI54" s="230">
        <f t="shared" si="1"/>
        <v>0</v>
      </c>
      <c r="AJ54" s="230">
        <f t="shared" si="1"/>
        <v>0</v>
      </c>
      <c r="AK54" s="230">
        <f t="shared" si="1"/>
        <v>0</v>
      </c>
      <c r="AL54" s="230">
        <f t="shared" si="1"/>
        <v>0</v>
      </c>
      <c r="AM54" s="230">
        <f t="shared" si="1"/>
        <v>0</v>
      </c>
      <c r="AN54" s="230">
        <f t="shared" si="1"/>
        <v>0</v>
      </c>
      <c r="AO54" s="230">
        <f t="shared" si="1"/>
        <v>0</v>
      </c>
      <c r="AP54" s="230">
        <f t="shared" si="1"/>
        <v>0</v>
      </c>
      <c r="AQ54" s="230">
        <f t="shared" si="1"/>
        <v>0</v>
      </c>
    </row>
    <row r="55" spans="1:43" x14ac:dyDescent="0.25">
      <c r="A55" s="278" t="s">
        <v>94</v>
      </c>
      <c r="B55" s="230">
        <f t="shared" si="0"/>
        <v>0</v>
      </c>
      <c r="C55" s="230">
        <f t="shared" si="1"/>
        <v>0</v>
      </c>
      <c r="D55" s="230">
        <f t="shared" si="1"/>
        <v>0</v>
      </c>
      <c r="E55" s="230">
        <f t="shared" si="1"/>
        <v>0</v>
      </c>
      <c r="F55" s="230">
        <f t="shared" si="1"/>
        <v>0</v>
      </c>
      <c r="G55" s="230">
        <f t="shared" si="1"/>
        <v>0</v>
      </c>
      <c r="H55" s="230">
        <f t="shared" si="1"/>
        <v>0</v>
      </c>
      <c r="I55" s="230">
        <f t="shared" si="1"/>
        <v>0</v>
      </c>
      <c r="J55" s="230">
        <f t="shared" si="1"/>
        <v>0</v>
      </c>
      <c r="K55" s="230">
        <f t="shared" si="1"/>
        <v>0</v>
      </c>
      <c r="L55" s="230">
        <f t="shared" si="1"/>
        <v>0</v>
      </c>
      <c r="M55" s="230">
        <f t="shared" si="1"/>
        <v>0</v>
      </c>
      <c r="N55" s="230">
        <f t="shared" si="1"/>
        <v>0</v>
      </c>
      <c r="O55" s="230">
        <f t="shared" si="1"/>
        <v>0</v>
      </c>
      <c r="P55" s="230">
        <f t="shared" si="1"/>
        <v>0</v>
      </c>
      <c r="Q55" s="230">
        <f t="shared" si="1"/>
        <v>0</v>
      </c>
      <c r="R55" s="230">
        <f t="shared" si="1"/>
        <v>0</v>
      </c>
      <c r="S55" s="230">
        <f t="shared" si="1"/>
        <v>0</v>
      </c>
      <c r="T55" s="230">
        <f t="shared" si="1"/>
        <v>0</v>
      </c>
      <c r="U55" s="230">
        <f t="shared" si="1"/>
        <v>0</v>
      </c>
      <c r="V55" s="230">
        <f t="shared" si="1"/>
        <v>0</v>
      </c>
      <c r="W55" s="230">
        <f t="shared" si="1"/>
        <v>0</v>
      </c>
      <c r="X55" s="230">
        <f t="shared" si="1"/>
        <v>0</v>
      </c>
      <c r="Y55" s="230">
        <f t="shared" si="1"/>
        <v>0</v>
      </c>
      <c r="Z55" s="230">
        <f t="shared" si="1"/>
        <v>0</v>
      </c>
      <c r="AA55" s="230">
        <f t="shared" si="1"/>
        <v>0</v>
      </c>
      <c r="AB55" s="230">
        <f t="shared" si="1"/>
        <v>0</v>
      </c>
      <c r="AC55" s="230">
        <f t="shared" si="1"/>
        <v>0</v>
      </c>
      <c r="AD55" s="230">
        <f t="shared" si="1"/>
        <v>0</v>
      </c>
      <c r="AE55" s="230">
        <f t="shared" si="1"/>
        <v>0</v>
      </c>
      <c r="AF55" s="230">
        <f t="shared" si="1"/>
        <v>0</v>
      </c>
      <c r="AG55" s="230">
        <f t="shared" si="1"/>
        <v>0</v>
      </c>
      <c r="AH55" s="230">
        <f t="shared" si="1"/>
        <v>0</v>
      </c>
      <c r="AI55" s="230">
        <f t="shared" si="1"/>
        <v>0</v>
      </c>
      <c r="AJ55" s="230">
        <f t="shared" si="1"/>
        <v>0</v>
      </c>
      <c r="AK55" s="230">
        <f t="shared" si="1"/>
        <v>0</v>
      </c>
      <c r="AL55" s="230">
        <f t="shared" si="1"/>
        <v>0</v>
      </c>
      <c r="AM55" s="230">
        <f t="shared" si="1"/>
        <v>0</v>
      </c>
      <c r="AN55" s="230">
        <f t="shared" si="1"/>
        <v>0</v>
      </c>
      <c r="AO55" s="230">
        <f t="shared" si="1"/>
        <v>0</v>
      </c>
      <c r="AP55" s="230">
        <f t="shared" si="1"/>
        <v>0</v>
      </c>
      <c r="AQ55" s="230">
        <f t="shared" si="1"/>
        <v>0</v>
      </c>
    </row>
    <row r="56" spans="1:43" x14ac:dyDescent="0.25">
      <c r="A56" s="278" t="s">
        <v>95</v>
      </c>
      <c r="B56" s="230">
        <f t="shared" si="0"/>
        <v>0</v>
      </c>
      <c r="C56" s="230">
        <f t="shared" si="1"/>
        <v>0</v>
      </c>
      <c r="D56" s="230">
        <f t="shared" si="1"/>
        <v>0</v>
      </c>
      <c r="E56" s="230">
        <f t="shared" si="1"/>
        <v>0</v>
      </c>
      <c r="F56" s="230">
        <f t="shared" si="1"/>
        <v>0</v>
      </c>
      <c r="G56" s="230">
        <f t="shared" si="1"/>
        <v>0</v>
      </c>
      <c r="H56" s="230">
        <f t="shared" si="1"/>
        <v>0</v>
      </c>
      <c r="I56" s="230">
        <f t="shared" si="1"/>
        <v>0</v>
      </c>
      <c r="J56" s="230">
        <f t="shared" si="1"/>
        <v>0</v>
      </c>
      <c r="K56" s="230">
        <f t="shared" si="1"/>
        <v>0</v>
      </c>
      <c r="L56" s="230">
        <f t="shared" ref="L56:AQ63" si="2">SUMIFS(L$2:L$44,$AR$2:$AR$44,$A56)</f>
        <v>0</v>
      </c>
      <c r="M56" s="230">
        <f t="shared" si="2"/>
        <v>0</v>
      </c>
      <c r="N56" s="230">
        <f t="shared" si="2"/>
        <v>0</v>
      </c>
      <c r="O56" s="230">
        <f t="shared" si="2"/>
        <v>0</v>
      </c>
      <c r="P56" s="230">
        <f t="shared" si="2"/>
        <v>0</v>
      </c>
      <c r="Q56" s="230">
        <f t="shared" si="2"/>
        <v>0</v>
      </c>
      <c r="R56" s="230">
        <f t="shared" si="2"/>
        <v>0</v>
      </c>
      <c r="S56" s="230">
        <f t="shared" si="2"/>
        <v>0</v>
      </c>
      <c r="T56" s="230">
        <f t="shared" si="2"/>
        <v>0</v>
      </c>
      <c r="U56" s="230">
        <f t="shared" si="2"/>
        <v>0</v>
      </c>
      <c r="V56" s="230">
        <f t="shared" si="2"/>
        <v>0</v>
      </c>
      <c r="W56" s="230">
        <f t="shared" si="2"/>
        <v>0</v>
      </c>
      <c r="X56" s="230">
        <f t="shared" si="2"/>
        <v>0</v>
      </c>
      <c r="Y56" s="230">
        <f t="shared" si="2"/>
        <v>0</v>
      </c>
      <c r="Z56" s="230">
        <f t="shared" si="2"/>
        <v>0</v>
      </c>
      <c r="AA56" s="230">
        <f t="shared" si="2"/>
        <v>0</v>
      </c>
      <c r="AB56" s="230">
        <f t="shared" si="2"/>
        <v>0</v>
      </c>
      <c r="AC56" s="230">
        <f t="shared" si="2"/>
        <v>0</v>
      </c>
      <c r="AD56" s="230">
        <f t="shared" si="2"/>
        <v>0</v>
      </c>
      <c r="AE56" s="230">
        <f t="shared" si="2"/>
        <v>0</v>
      </c>
      <c r="AF56" s="230">
        <f t="shared" si="2"/>
        <v>0</v>
      </c>
      <c r="AG56" s="230">
        <f t="shared" si="2"/>
        <v>0</v>
      </c>
      <c r="AH56" s="230">
        <f t="shared" si="2"/>
        <v>0</v>
      </c>
      <c r="AI56" s="230">
        <f t="shared" si="2"/>
        <v>0</v>
      </c>
      <c r="AJ56" s="230">
        <f t="shared" si="2"/>
        <v>0</v>
      </c>
      <c r="AK56" s="230">
        <f t="shared" si="2"/>
        <v>0</v>
      </c>
      <c r="AL56" s="230">
        <f t="shared" si="2"/>
        <v>0</v>
      </c>
      <c r="AM56" s="230">
        <f t="shared" si="2"/>
        <v>0</v>
      </c>
      <c r="AN56" s="230">
        <f t="shared" si="2"/>
        <v>0</v>
      </c>
      <c r="AO56" s="230">
        <f t="shared" si="2"/>
        <v>0</v>
      </c>
      <c r="AP56" s="230">
        <f t="shared" si="2"/>
        <v>0</v>
      </c>
      <c r="AQ56" s="230">
        <f t="shared" si="2"/>
        <v>0</v>
      </c>
    </row>
    <row r="57" spans="1:43" x14ac:dyDescent="0.25">
      <c r="A57" s="278" t="s">
        <v>96</v>
      </c>
      <c r="B57" s="230">
        <f t="shared" si="0"/>
        <v>13889122500.000002</v>
      </c>
      <c r="C57" s="230">
        <f t="shared" ref="C57:AP68" si="3">SUMIFS(C$2:C$44,$AR$2:$AR$44,$A57)</f>
        <v>11111298000</v>
      </c>
      <c r="D57" s="230">
        <f t="shared" si="3"/>
        <v>11646776928.41206</v>
      </c>
      <c r="E57" s="230">
        <f t="shared" si="3"/>
        <v>12835090938.405289</v>
      </c>
      <c r="F57" s="230">
        <f t="shared" si="3"/>
        <v>14018322663.912994</v>
      </c>
      <c r="G57" s="230">
        <f t="shared" si="3"/>
        <v>14747670229.125397</v>
      </c>
      <c r="H57" s="230">
        <f t="shared" si="3"/>
        <v>15466262271.554356</v>
      </c>
      <c r="I57" s="230">
        <f t="shared" si="3"/>
        <v>15836664016.333733</v>
      </c>
      <c r="J57" s="230">
        <f t="shared" si="3"/>
        <v>16206254229.698528</v>
      </c>
      <c r="K57" s="230">
        <f t="shared" si="3"/>
        <v>16575031605.774521</v>
      </c>
      <c r="L57" s="230">
        <f t="shared" si="2"/>
        <v>16942994840.890232</v>
      </c>
      <c r="M57" s="230">
        <f t="shared" si="2"/>
        <v>17310142633.57695</v>
      </c>
      <c r="N57" s="230">
        <f t="shared" si="2"/>
        <v>17489726325.073204</v>
      </c>
      <c r="O57" s="230">
        <f t="shared" si="2"/>
        <v>17669019747.344101</v>
      </c>
      <c r="P57" s="230">
        <f t="shared" si="2"/>
        <v>17848022581.921078</v>
      </c>
      <c r="Q57" s="230">
        <f t="shared" si="2"/>
        <v>18026734510.694786</v>
      </c>
      <c r="R57" s="230">
        <f t="shared" si="2"/>
        <v>18205155215.915066</v>
      </c>
      <c r="S57" s="230">
        <f t="shared" si="2"/>
        <v>18290860542.084663</v>
      </c>
      <c r="T57" s="230">
        <f t="shared" si="2"/>
        <v>18376460011.213634</v>
      </c>
      <c r="U57" s="230">
        <f t="shared" si="2"/>
        <v>18461953623.853779</v>
      </c>
      <c r="V57" s="230">
        <f t="shared" si="2"/>
        <v>18547341380.561771</v>
      </c>
      <c r="W57" s="230">
        <f t="shared" si="2"/>
        <v>18632623281.899181</v>
      </c>
      <c r="X57" s="230">
        <f t="shared" si="2"/>
        <v>18526801376.101509</v>
      </c>
      <c r="Y57" s="230">
        <f t="shared" si="2"/>
        <v>18421085368.027676</v>
      </c>
      <c r="Z57" s="230">
        <f t="shared" si="2"/>
        <v>18315475257.577473</v>
      </c>
      <c r="AA57" s="230">
        <f t="shared" si="2"/>
        <v>18209971044.645805</v>
      </c>
      <c r="AB57" s="230">
        <f t="shared" si="2"/>
        <v>18104572729.122715</v>
      </c>
      <c r="AC57" s="230">
        <f t="shared" si="2"/>
        <v>17865952308.590427</v>
      </c>
      <c r="AD57" s="230">
        <f t="shared" si="2"/>
        <v>17627586009.9893</v>
      </c>
      <c r="AE57" s="230">
        <f t="shared" si="2"/>
        <v>17389473832.695591</v>
      </c>
      <c r="AF57" s="230">
        <f t="shared" si="2"/>
        <v>17151615776.073853</v>
      </c>
      <c r="AG57" s="230">
        <f t="shared" si="2"/>
        <v>16914011839.476912</v>
      </c>
      <c r="AH57" s="230">
        <f t="shared" si="2"/>
        <v>16657668101.947186</v>
      </c>
      <c r="AI57" s="230">
        <f t="shared" si="2"/>
        <v>16401599657.835501</v>
      </c>
      <c r="AJ57" s="230">
        <f t="shared" si="2"/>
        <v>16145806506.384577</v>
      </c>
      <c r="AK57" s="230">
        <f t="shared" si="2"/>
        <v>15890288646.82443</v>
      </c>
      <c r="AL57" s="230">
        <f t="shared" si="2"/>
        <v>15635046078.372379</v>
      </c>
      <c r="AM57" s="230">
        <f t="shared" si="2"/>
        <v>15342196832.744808</v>
      </c>
      <c r="AN57" s="230">
        <f t="shared" si="2"/>
        <v>15049665225.557882</v>
      </c>
      <c r="AO57" s="230">
        <f t="shared" si="2"/>
        <v>14757451255.833591</v>
      </c>
      <c r="AP57" s="230">
        <f t="shared" si="2"/>
        <v>14465554922.579285</v>
      </c>
      <c r="AQ57" s="230">
        <f t="shared" si="2"/>
        <v>14169243678.468853</v>
      </c>
    </row>
    <row r="58" spans="1:43" x14ac:dyDescent="0.25">
      <c r="A58" s="278" t="s">
        <v>97</v>
      </c>
      <c r="B58" s="230">
        <f t="shared" si="0"/>
        <v>22203151228500.004</v>
      </c>
      <c r="C58" s="230">
        <f t="shared" si="3"/>
        <v>20733682068000</v>
      </c>
      <c r="D58" s="230">
        <f t="shared" si="3"/>
        <v>21700726240464.121</v>
      </c>
      <c r="E58" s="230">
        <f t="shared" si="3"/>
        <v>23226073424025.59</v>
      </c>
      <c r="F58" s="230">
        <f t="shared" si="3"/>
        <v>25320347367439.539</v>
      </c>
      <c r="G58" s="230">
        <f t="shared" si="3"/>
        <v>26657623524149.449</v>
      </c>
      <c r="H58" s="230">
        <f t="shared" si="3"/>
        <v>27986779669966.883</v>
      </c>
      <c r="I58" s="230">
        <f t="shared" si="3"/>
        <v>28596059873004.273</v>
      </c>
      <c r="J58" s="230">
        <f t="shared" si="3"/>
        <v>29204789695019.844</v>
      </c>
      <c r="K58" s="230">
        <f t="shared" si="3"/>
        <v>29812969095787</v>
      </c>
      <c r="L58" s="230">
        <f t="shared" si="2"/>
        <v>30420598035151.613</v>
      </c>
      <c r="M58" s="230">
        <f t="shared" si="2"/>
        <v>31027676473032.016</v>
      </c>
      <c r="N58" s="230">
        <f t="shared" si="2"/>
        <v>31062626100677.824</v>
      </c>
      <c r="O58" s="230">
        <f t="shared" si="2"/>
        <v>31097548642731.539</v>
      </c>
      <c r="P58" s="230">
        <f t="shared" si="2"/>
        <v>31132444098071.488</v>
      </c>
      <c r="Q58" s="230">
        <f t="shared" si="2"/>
        <v>31167312465577.695</v>
      </c>
      <c r="R58" s="230">
        <f t="shared" si="2"/>
        <v>31202153744131.891</v>
      </c>
      <c r="S58" s="230">
        <f t="shared" si="2"/>
        <v>30843311611755.332</v>
      </c>
      <c r="T58" s="230">
        <f t="shared" si="2"/>
        <v>30484579314294.348</v>
      </c>
      <c r="U58" s="230">
        <f t="shared" si="2"/>
        <v>30125956846457.813</v>
      </c>
      <c r="V58" s="230">
        <f t="shared" si="2"/>
        <v>29767444202954.223</v>
      </c>
      <c r="W58" s="230">
        <f t="shared" si="2"/>
        <v>29409041378491.715</v>
      </c>
      <c r="X58" s="230">
        <f t="shared" si="2"/>
        <v>28741227510902.441</v>
      </c>
      <c r="Y58" s="230">
        <f t="shared" si="2"/>
        <v>28073619406505.449</v>
      </c>
      <c r="Z58" s="230">
        <f t="shared" si="2"/>
        <v>27406217055369.711</v>
      </c>
      <c r="AA58" s="230">
        <f t="shared" si="2"/>
        <v>26739020447563.504</v>
      </c>
      <c r="AB58" s="230">
        <f t="shared" si="2"/>
        <v>26072029573154.395</v>
      </c>
      <c r="AC58" s="230">
        <f t="shared" si="2"/>
        <v>25405244422209.313</v>
      </c>
      <c r="AD58" s="230">
        <f t="shared" si="2"/>
        <v>24738664984794.453</v>
      </c>
      <c r="AE58" s="230">
        <f t="shared" si="2"/>
        <v>24072291250975.352</v>
      </c>
      <c r="AF58" s="230">
        <f t="shared" si="2"/>
        <v>23406123210816.836</v>
      </c>
      <c r="AG58" s="230">
        <f t="shared" si="2"/>
        <v>22740160854383.039</v>
      </c>
      <c r="AH58" s="230">
        <f t="shared" si="2"/>
        <v>22162699979223.074</v>
      </c>
      <c r="AI58" s="230">
        <f t="shared" si="2"/>
        <v>21585417361628.395</v>
      </c>
      <c r="AJ58" s="230">
        <f t="shared" si="2"/>
        <v>21008312992986.91</v>
      </c>
      <c r="AK58" s="230">
        <f t="shared" si="2"/>
        <v>20431386864685.922</v>
      </c>
      <c r="AL58" s="230">
        <f t="shared" si="2"/>
        <v>19854638968112.141</v>
      </c>
      <c r="AM58" s="230">
        <f t="shared" si="2"/>
        <v>19249261227918.32</v>
      </c>
      <c r="AN58" s="230">
        <f t="shared" si="2"/>
        <v>18644070649508.516</v>
      </c>
      <c r="AO58" s="230">
        <f t="shared" si="2"/>
        <v>18039067223834.625</v>
      </c>
      <c r="AP58" s="230">
        <f t="shared" si="2"/>
        <v>17434250941847.92</v>
      </c>
      <c r="AQ58" s="230">
        <f t="shared" si="2"/>
        <v>16823766190778.521</v>
      </c>
    </row>
    <row r="59" spans="1:43" x14ac:dyDescent="0.25">
      <c r="A59" s="278" t="s">
        <v>98</v>
      </c>
      <c r="B59" s="230">
        <f t="shared" si="0"/>
        <v>533342304000.00018</v>
      </c>
      <c r="C59" s="230">
        <f t="shared" si="3"/>
        <v>46917455804999.992</v>
      </c>
      <c r="D59" s="230">
        <f t="shared" si="3"/>
        <v>51266078816833.891</v>
      </c>
      <c r="E59" s="230">
        <f t="shared" si="3"/>
        <v>57060995398502.063</v>
      </c>
      <c r="F59" s="230">
        <f t="shared" si="3"/>
        <v>63677560181812.375</v>
      </c>
      <c r="G59" s="230">
        <f t="shared" si="3"/>
        <v>67926048487765.016</v>
      </c>
      <c r="H59" s="230">
        <f t="shared" si="3"/>
        <v>72105130380720.109</v>
      </c>
      <c r="I59" s="230">
        <f t="shared" si="3"/>
        <v>74749277376965.078</v>
      </c>
      <c r="J59" s="230">
        <f t="shared" si="3"/>
        <v>77394566951979.188</v>
      </c>
      <c r="K59" s="230">
        <f t="shared" si="3"/>
        <v>80040985421518.922</v>
      </c>
      <c r="L59" s="230">
        <f t="shared" si="2"/>
        <v>82688519108641.563</v>
      </c>
      <c r="M59" s="230">
        <f t="shared" si="2"/>
        <v>85337154343705.047</v>
      </c>
      <c r="N59" s="230">
        <f t="shared" si="2"/>
        <v>86861283531959.031</v>
      </c>
      <c r="O59" s="230">
        <f t="shared" si="2"/>
        <v>88385833953769.844</v>
      </c>
      <c r="P59" s="230">
        <f t="shared" si="2"/>
        <v>89910801847721.875</v>
      </c>
      <c r="Q59" s="230">
        <f t="shared" si="2"/>
        <v>91436183453766.891</v>
      </c>
      <c r="R59" s="230">
        <f t="shared" si="2"/>
        <v>92961975013224.094</v>
      </c>
      <c r="S59" s="230">
        <f t="shared" si="2"/>
        <v>93731379871684.031</v>
      </c>
      <c r="T59" s="230">
        <f t="shared" si="2"/>
        <v>94500485941884.422</v>
      </c>
      <c r="U59" s="230">
        <f t="shared" si="2"/>
        <v>95269293116834.281</v>
      </c>
      <c r="V59" s="230">
        <f t="shared" si="2"/>
        <v>96037801289561.953</v>
      </c>
      <c r="W59" s="230">
        <f t="shared" si="2"/>
        <v>96806010353115.094</v>
      </c>
      <c r="X59" s="230">
        <f t="shared" si="2"/>
        <v>97143552884607.672</v>
      </c>
      <c r="Y59" s="230">
        <f t="shared" si="2"/>
        <v>97480957556136.156</v>
      </c>
      <c r="Z59" s="230">
        <f t="shared" si="2"/>
        <v>97818224319656.953</v>
      </c>
      <c r="AA59" s="230">
        <f t="shared" si="2"/>
        <v>98155353127135.219</v>
      </c>
      <c r="AB59" s="230">
        <f t="shared" si="2"/>
        <v>98492343930544.922</v>
      </c>
      <c r="AC59" s="230">
        <f t="shared" si="2"/>
        <v>98460087083409.047</v>
      </c>
      <c r="AD59" s="230">
        <f t="shared" si="2"/>
        <v>98427830915301.953</v>
      </c>
      <c r="AE59" s="230">
        <f t="shared" si="2"/>
        <v>98395575428711.063</v>
      </c>
      <c r="AF59" s="230">
        <f t="shared" si="2"/>
        <v>98363320626123.531</v>
      </c>
      <c r="AG59" s="230">
        <f t="shared" si="2"/>
        <v>98331066510026.047</v>
      </c>
      <c r="AH59" s="230">
        <f t="shared" si="2"/>
        <v>97963781354365.297</v>
      </c>
      <c r="AI59" s="230">
        <f t="shared" si="2"/>
        <v>97596623128001.125</v>
      </c>
      <c r="AJ59" s="230">
        <f t="shared" si="2"/>
        <v>97229591879257.438</v>
      </c>
      <c r="AK59" s="230">
        <f t="shared" si="2"/>
        <v>96862687656449.547</v>
      </c>
      <c r="AL59" s="230">
        <f t="shared" si="2"/>
        <v>96495910507884.078</v>
      </c>
      <c r="AM59" s="230">
        <f t="shared" si="2"/>
        <v>96067749721125.313</v>
      </c>
      <c r="AN59" s="230">
        <f t="shared" si="2"/>
        <v>95639739331996.484</v>
      </c>
      <c r="AO59" s="230">
        <f t="shared" si="2"/>
        <v>95211879397196.438</v>
      </c>
      <c r="AP59" s="230">
        <f t="shared" si="2"/>
        <v>94784169973413.906</v>
      </c>
      <c r="AQ59" s="230">
        <f t="shared" si="2"/>
        <v>94321819879577.875</v>
      </c>
    </row>
    <row r="60" spans="1:43" x14ac:dyDescent="0.25">
      <c r="A60" s="278" t="s">
        <v>99</v>
      </c>
      <c r="B60" s="230">
        <f t="shared" si="0"/>
        <v>2777824500</v>
      </c>
      <c r="C60" s="230">
        <f t="shared" si="3"/>
        <v>16666947000.000002</v>
      </c>
      <c r="D60" s="230">
        <f t="shared" si="3"/>
        <v>16991632914.228167</v>
      </c>
      <c r="E60" s="230">
        <f t="shared" si="3"/>
        <v>18758909103.865009</v>
      </c>
      <c r="F60" s="230">
        <f t="shared" si="3"/>
        <v>19322466037.889908</v>
      </c>
      <c r="G60" s="230">
        <f t="shared" si="3"/>
        <v>19904203305.288597</v>
      </c>
      <c r="H60" s="230">
        <f t="shared" si="3"/>
        <v>20627156896.975807</v>
      </c>
      <c r="I60" s="230">
        <f t="shared" si="3"/>
        <v>21269352169.044258</v>
      </c>
      <c r="J60" s="230">
        <f t="shared" si="3"/>
        <v>21791416368.988968</v>
      </c>
      <c r="K60" s="230">
        <f t="shared" si="3"/>
        <v>22185009357.640503</v>
      </c>
      <c r="L60" s="230">
        <f t="shared" si="2"/>
        <v>22444161376.603294</v>
      </c>
      <c r="M60" s="230">
        <f t="shared" si="2"/>
        <v>22565418917.712811</v>
      </c>
      <c r="N60" s="230">
        <f t="shared" si="2"/>
        <v>22596586727.915585</v>
      </c>
      <c r="O60" s="230">
        <f t="shared" si="2"/>
        <v>22517366784.086926</v>
      </c>
      <c r="P60" s="230">
        <f t="shared" si="2"/>
        <v>22356776414.99313</v>
      </c>
      <c r="Q60" s="230">
        <f t="shared" si="2"/>
        <v>22144153890.832684</v>
      </c>
      <c r="R60" s="230">
        <f t="shared" si="2"/>
        <v>21908307407.127422</v>
      </c>
      <c r="S60" s="230">
        <f t="shared" si="2"/>
        <v>21713542459.871082</v>
      </c>
      <c r="T60" s="230">
        <f t="shared" si="2"/>
        <v>21523145083.680698</v>
      </c>
      <c r="U60" s="230">
        <f t="shared" si="2"/>
        <v>21337235137.079548</v>
      </c>
      <c r="V60" s="230">
        <f t="shared" si="2"/>
        <v>21155927808.125175</v>
      </c>
      <c r="W60" s="230">
        <f t="shared" si="2"/>
        <v>20979333978.07309</v>
      </c>
      <c r="X60" s="230">
        <f t="shared" si="2"/>
        <v>20807560589.669987</v>
      </c>
      <c r="Y60" s="230">
        <f t="shared" si="2"/>
        <v>20640711019.767941</v>
      </c>
      <c r="Z60" s="230">
        <f t="shared" si="2"/>
        <v>20478885456.032249</v>
      </c>
      <c r="AA60" s="230">
        <f t="shared" si="2"/>
        <v>20322181277.597553</v>
      </c>
      <c r="AB60" s="230">
        <f t="shared" si="2"/>
        <v>20170693439.608559</v>
      </c>
      <c r="AC60" s="230">
        <f t="shared" si="2"/>
        <v>20024514861.663303</v>
      </c>
      <c r="AD60" s="230">
        <f t="shared" si="2"/>
        <v>19883736820.260345</v>
      </c>
      <c r="AE60" s="230">
        <f t="shared" si="2"/>
        <v>19748449345.433929</v>
      </c>
      <c r="AF60" s="230">
        <f t="shared" si="2"/>
        <v>19618741621.844933</v>
      </c>
      <c r="AG60" s="230">
        <f t="shared" si="2"/>
        <v>19494702394.680492</v>
      </c>
      <c r="AH60" s="230">
        <f t="shared" si="2"/>
        <v>19376420380.801262</v>
      </c>
      <c r="AI60" s="230">
        <f t="shared" si="2"/>
        <v>19263984685.663525</v>
      </c>
      <c r="AJ60" s="230">
        <f t="shared" si="2"/>
        <v>19157485226.632023</v>
      </c>
      <c r="AK60" s="230">
        <f t="shared" si="2"/>
        <v>19057013163.391914</v>
      </c>
      <c r="AL60" s="230">
        <f t="shared" si="2"/>
        <v>18962661336.262943</v>
      </c>
      <c r="AM60" s="230">
        <f t="shared" si="2"/>
        <v>18874524713.316673</v>
      </c>
      <c r="AN60" s="230">
        <f t="shared" si="2"/>
        <v>18792700847.299091</v>
      </c>
      <c r="AO60" s="230">
        <f t="shared" si="2"/>
        <v>18717290343.466454</v>
      </c>
      <c r="AP60" s="230">
        <f t="shared" si="2"/>
        <v>18648397339.553177</v>
      </c>
      <c r="AQ60" s="230">
        <f t="shared" si="2"/>
        <v>18579907177.66235</v>
      </c>
    </row>
    <row r="61" spans="1:43" x14ac:dyDescent="0.25">
      <c r="A61" s="278" t="s">
        <v>100</v>
      </c>
      <c r="B61" s="230">
        <f t="shared" si="0"/>
        <v>0</v>
      </c>
      <c r="C61" s="230">
        <f t="shared" si="3"/>
        <v>2777824500</v>
      </c>
      <c r="D61" s="230">
        <f t="shared" si="3"/>
        <v>3110657846.8365507</v>
      </c>
      <c r="E61" s="230">
        <f t="shared" si="3"/>
        <v>3423480497.9068394</v>
      </c>
      <c r="F61" s="230">
        <f t="shared" si="3"/>
        <v>3570086755.1049657</v>
      </c>
      <c r="G61" s="230">
        <f t="shared" si="3"/>
        <v>3753164105.0820746</v>
      </c>
      <c r="H61" s="230">
        <f t="shared" si="3"/>
        <v>3986573023.2742677</v>
      </c>
      <c r="I61" s="230">
        <f t="shared" si="3"/>
        <v>4209720904.928946</v>
      </c>
      <c r="J61" s="230">
        <f t="shared" si="3"/>
        <v>4404844329.8305311</v>
      </c>
      <c r="K61" s="230">
        <f t="shared" si="3"/>
        <v>4574783021.4323196</v>
      </c>
      <c r="L61" s="230">
        <f t="shared" si="2"/>
        <v>4724024118.5676384</v>
      </c>
      <c r="M61" s="230">
        <f t="shared" si="2"/>
        <v>4858412393.4296913</v>
      </c>
      <c r="N61" s="230">
        <f t="shared" si="2"/>
        <v>4988910996.5623894</v>
      </c>
      <c r="O61" s="230">
        <f t="shared" si="2"/>
        <v>5113186452.8359966</v>
      </c>
      <c r="P61" s="230">
        <f t="shared" si="2"/>
        <v>5232926633.6530294</v>
      </c>
      <c r="Q61" s="230">
        <f t="shared" si="2"/>
        <v>5350045238.7471523</v>
      </c>
      <c r="R61" s="230">
        <f t="shared" si="2"/>
        <v>5466668061.0934477</v>
      </c>
      <c r="S61" s="230">
        <f t="shared" si="2"/>
        <v>5590621404.0484991</v>
      </c>
      <c r="T61" s="230">
        <f t="shared" si="2"/>
        <v>5716301282.1808376</v>
      </c>
      <c r="U61" s="230">
        <f t="shared" si="2"/>
        <v>5843308962.329587</v>
      </c>
      <c r="V61" s="230">
        <f t="shared" si="2"/>
        <v>5971210265.2196388</v>
      </c>
      <c r="W61" s="230">
        <f t="shared" si="2"/>
        <v>6099534841.3484879</v>
      </c>
      <c r="X61" s="230">
        <f t="shared" si="2"/>
        <v>6227775794.516901</v>
      </c>
      <c r="Y61" s="230">
        <f t="shared" si="2"/>
        <v>6355389698.0505428</v>
      </c>
      <c r="Z61" s="230">
        <f t="shared" si="2"/>
        <v>6481797048.8961143</v>
      </c>
      <c r="AA61" s="230">
        <f t="shared" si="2"/>
        <v>6606383203.9786024</v>
      </c>
      <c r="AB61" s="230">
        <f t="shared" si="2"/>
        <v>6728499841.350419</v>
      </c>
      <c r="AC61" s="230">
        <f t="shared" si="2"/>
        <v>6847466985.6313314</v>
      </c>
      <c r="AD61" s="230">
        <f t="shared" si="2"/>
        <v>6962575632.9251509</v>
      </c>
      <c r="AE61" s="230">
        <f t="shared" si="2"/>
        <v>7073091004.7132359</v>
      </c>
      <c r="AF61" s="230">
        <f t="shared" si="2"/>
        <v>7178256453.1030865</v>
      </c>
      <c r="AG61" s="230">
        <f t="shared" si="2"/>
        <v>7277298031.2136803</v>
      </c>
      <c r="AH61" s="230">
        <f t="shared" si="2"/>
        <v>7369429732.4065657</v>
      </c>
      <c r="AI61" s="230">
        <f t="shared" si="2"/>
        <v>7453859390.5628748</v>
      </c>
      <c r="AJ61" s="230">
        <f t="shared" si="2"/>
        <v>7529795220.7483749</v>
      </c>
      <c r="AK61" s="230">
        <f t="shared" si="2"/>
        <v>7596452965.5387535</v>
      </c>
      <c r="AL61" s="230">
        <f t="shared" si="2"/>
        <v>7653063597.1910362</v>
      </c>
      <c r="AM61" s="230">
        <f t="shared" si="2"/>
        <v>7698881509.9954395</v>
      </c>
      <c r="AN61" s="230">
        <f t="shared" si="2"/>
        <v>7733193120.8357687</v>
      </c>
      <c r="AO61" s="230">
        <f t="shared" si="2"/>
        <v>7755325779.5949945</v>
      </c>
      <c r="AP61" s="230">
        <f t="shared" si="2"/>
        <v>7764656874.9845877</v>
      </c>
      <c r="AQ61" s="230">
        <f t="shared" si="2"/>
        <v>7758001833.6414557</v>
      </c>
    </row>
    <row r="62" spans="1:43" x14ac:dyDescent="0.25">
      <c r="A62" s="278" t="s">
        <v>101</v>
      </c>
      <c r="B62" s="230">
        <f t="shared" si="0"/>
        <v>38889543000</v>
      </c>
      <c r="C62" s="230">
        <f t="shared" si="3"/>
        <v>144446874000</v>
      </c>
      <c r="D62" s="230">
        <f t="shared" si="3"/>
        <v>175353743120.1373</v>
      </c>
      <c r="E62" s="230">
        <f t="shared" si="3"/>
        <v>181930959564.67288</v>
      </c>
      <c r="F62" s="230">
        <f t="shared" si="3"/>
        <v>194848176514.9104</v>
      </c>
      <c r="G62" s="230">
        <f t="shared" si="3"/>
        <v>201549374211.42032</v>
      </c>
      <c r="H62" s="230">
        <f t="shared" si="3"/>
        <v>207190902378.39548</v>
      </c>
      <c r="I62" s="230">
        <f t="shared" si="3"/>
        <v>210774049632.70584</v>
      </c>
      <c r="J62" s="230">
        <f t="shared" si="3"/>
        <v>214379430492.25031</v>
      </c>
      <c r="K62" s="230">
        <f t="shared" si="3"/>
        <v>218006982400.10678</v>
      </c>
      <c r="L62" s="230">
        <f t="shared" si="2"/>
        <v>221656642840.55035</v>
      </c>
      <c r="M62" s="230">
        <f t="shared" si="2"/>
        <v>225328349339.05362</v>
      </c>
      <c r="N62" s="230">
        <f t="shared" si="2"/>
        <v>223460810245.60205</v>
      </c>
      <c r="O62" s="230">
        <f t="shared" si="2"/>
        <v>221576820125.82767</v>
      </c>
      <c r="P62" s="230">
        <f t="shared" si="2"/>
        <v>219676407998.92239</v>
      </c>
      <c r="Q62" s="230">
        <f t="shared" si="2"/>
        <v>217759602871.32599</v>
      </c>
      <c r="R62" s="230">
        <f t="shared" si="2"/>
        <v>215826433736.72501</v>
      </c>
      <c r="S62" s="230">
        <f t="shared" si="2"/>
        <v>212182323316.87799</v>
      </c>
      <c r="T62" s="230">
        <f t="shared" si="2"/>
        <v>208536374111.2121</v>
      </c>
      <c r="U62" s="230">
        <f t="shared" si="2"/>
        <v>204888588772.96924</v>
      </c>
      <c r="V62" s="230">
        <f t="shared" si="2"/>
        <v>201238969954.89645</v>
      </c>
      <c r="W62" s="230">
        <f t="shared" si="2"/>
        <v>197587520309.24597</v>
      </c>
      <c r="X62" s="230">
        <f t="shared" si="2"/>
        <v>192559693416.77365</v>
      </c>
      <c r="Y62" s="230">
        <f t="shared" si="2"/>
        <v>187529380451.36908</v>
      </c>
      <c r="Z62" s="230">
        <f t="shared" si="2"/>
        <v>182496585045.88983</v>
      </c>
      <c r="AA62" s="230">
        <f t="shared" si="2"/>
        <v>177461310832.51495</v>
      </c>
      <c r="AB62" s="230">
        <f t="shared" si="2"/>
        <v>172423561442.745</v>
      </c>
      <c r="AC62" s="230">
        <f t="shared" si="2"/>
        <v>168541147012.17813</v>
      </c>
      <c r="AD62" s="230">
        <f t="shared" si="2"/>
        <v>164656817637.84323</v>
      </c>
      <c r="AE62" s="230">
        <f t="shared" si="2"/>
        <v>160770576123.54419</v>
      </c>
      <c r="AF62" s="230">
        <f t="shared" si="2"/>
        <v>156882425272.561</v>
      </c>
      <c r="AG62" s="230">
        <f t="shared" si="2"/>
        <v>152992367887.64969</v>
      </c>
      <c r="AH62" s="230">
        <f t="shared" si="2"/>
        <v>150665947250.31174</v>
      </c>
      <c r="AI62" s="230">
        <f t="shared" si="2"/>
        <v>148338368783.67078</v>
      </c>
      <c r="AJ62" s="230">
        <f t="shared" si="2"/>
        <v>146009634174.59677</v>
      </c>
      <c r="AK62" s="230">
        <f t="shared" si="2"/>
        <v>143679745109.64417</v>
      </c>
      <c r="AL62" s="230">
        <f t="shared" si="2"/>
        <v>141348703275.05261</v>
      </c>
      <c r="AM62" s="230">
        <f t="shared" si="2"/>
        <v>140201015151.03036</v>
      </c>
      <c r="AN62" s="230">
        <f t="shared" si="2"/>
        <v>139052736395.60077</v>
      </c>
      <c r="AO62" s="230">
        <f t="shared" si="2"/>
        <v>137903867852.54477</v>
      </c>
      <c r="AP62" s="230">
        <f t="shared" si="2"/>
        <v>136754410365.48595</v>
      </c>
      <c r="AQ62" s="230">
        <f t="shared" si="2"/>
        <v>135557664252.16425</v>
      </c>
    </row>
    <row r="63" spans="1:43" x14ac:dyDescent="0.25">
      <c r="A63" s="278" t="s">
        <v>102</v>
      </c>
      <c r="B63" s="230">
        <f t="shared" si="0"/>
        <v>0</v>
      </c>
      <c r="C63" s="230">
        <f t="shared" si="3"/>
        <v>0</v>
      </c>
      <c r="D63" s="230">
        <f t="shared" si="3"/>
        <v>0</v>
      </c>
      <c r="E63" s="230">
        <f t="shared" si="3"/>
        <v>0</v>
      </c>
      <c r="F63" s="230">
        <f t="shared" si="3"/>
        <v>0</v>
      </c>
      <c r="G63" s="230">
        <f t="shared" si="3"/>
        <v>0</v>
      </c>
      <c r="H63" s="230">
        <f t="shared" si="3"/>
        <v>0</v>
      </c>
      <c r="I63" s="230">
        <f t="shared" si="3"/>
        <v>0</v>
      </c>
      <c r="J63" s="230">
        <f t="shared" si="3"/>
        <v>0</v>
      </c>
      <c r="K63" s="230">
        <f t="shared" si="3"/>
        <v>0</v>
      </c>
      <c r="L63" s="230">
        <f t="shared" si="2"/>
        <v>0</v>
      </c>
      <c r="M63" s="230">
        <f t="shared" si="2"/>
        <v>0</v>
      </c>
      <c r="N63" s="230">
        <f t="shared" si="2"/>
        <v>0</v>
      </c>
      <c r="O63" s="230">
        <f t="shared" si="2"/>
        <v>0</v>
      </c>
      <c r="P63" s="230">
        <f t="shared" si="2"/>
        <v>0</v>
      </c>
      <c r="Q63" s="230">
        <f t="shared" si="2"/>
        <v>0</v>
      </c>
      <c r="R63" s="230">
        <f t="shared" si="2"/>
        <v>0</v>
      </c>
      <c r="S63" s="230">
        <f t="shared" si="2"/>
        <v>0</v>
      </c>
      <c r="T63" s="230">
        <f t="shared" si="2"/>
        <v>0</v>
      </c>
      <c r="U63" s="230">
        <f t="shared" si="2"/>
        <v>0</v>
      </c>
      <c r="V63" s="230">
        <f t="shared" si="2"/>
        <v>0</v>
      </c>
      <c r="W63" s="230">
        <f t="shared" si="2"/>
        <v>0</v>
      </c>
      <c r="X63" s="230">
        <f t="shared" si="2"/>
        <v>0</v>
      </c>
      <c r="Y63" s="230">
        <f t="shared" si="2"/>
        <v>0</v>
      </c>
      <c r="Z63" s="230">
        <f t="shared" si="2"/>
        <v>0</v>
      </c>
      <c r="AA63" s="230">
        <f t="shared" si="2"/>
        <v>0</v>
      </c>
      <c r="AB63" s="230">
        <f t="shared" si="2"/>
        <v>0</v>
      </c>
      <c r="AC63" s="230">
        <f t="shared" si="2"/>
        <v>0</v>
      </c>
      <c r="AD63" s="230">
        <f t="shared" si="2"/>
        <v>0</v>
      </c>
      <c r="AE63" s="230">
        <f t="shared" si="2"/>
        <v>0</v>
      </c>
      <c r="AF63" s="230">
        <f t="shared" si="2"/>
        <v>0</v>
      </c>
      <c r="AG63" s="230">
        <f t="shared" si="2"/>
        <v>0</v>
      </c>
      <c r="AH63" s="230">
        <f t="shared" si="2"/>
        <v>0</v>
      </c>
      <c r="AI63" s="230">
        <f t="shared" si="2"/>
        <v>0</v>
      </c>
      <c r="AJ63" s="230">
        <f t="shared" si="2"/>
        <v>0</v>
      </c>
      <c r="AK63" s="230">
        <f t="shared" si="2"/>
        <v>0</v>
      </c>
      <c r="AL63" s="230">
        <f t="shared" si="2"/>
        <v>0</v>
      </c>
      <c r="AM63" s="230">
        <f t="shared" si="2"/>
        <v>0</v>
      </c>
      <c r="AN63" s="230">
        <f t="shared" si="2"/>
        <v>0</v>
      </c>
      <c r="AO63" s="230">
        <f t="shared" si="2"/>
        <v>0</v>
      </c>
      <c r="AP63" s="230">
        <f t="shared" si="2"/>
        <v>0</v>
      </c>
      <c r="AQ63" s="230">
        <f t="shared" ref="AQ63:AQ74" si="4">SUMIFS(AQ$2:AQ$44,$AR$2:$AR$44,$A63)</f>
        <v>0</v>
      </c>
    </row>
    <row r="64" spans="1:43" x14ac:dyDescent="0.25">
      <c r="A64" s="278" t="s">
        <v>103</v>
      </c>
      <c r="B64" s="230">
        <f t="shared" si="0"/>
        <v>119446453500.00002</v>
      </c>
      <c r="C64" s="230">
        <f t="shared" si="3"/>
        <v>83334735000</v>
      </c>
      <c r="D64" s="230">
        <f t="shared" si="3"/>
        <v>88465258431.570831</v>
      </c>
      <c r="E64" s="230">
        <f t="shared" si="3"/>
        <v>103177109402.91196</v>
      </c>
      <c r="F64" s="230">
        <f t="shared" si="3"/>
        <v>114805230989.66843</v>
      </c>
      <c r="G64" s="230">
        <f t="shared" si="3"/>
        <v>123251205595.04715</v>
      </c>
      <c r="H64" s="230">
        <f t="shared" si="3"/>
        <v>131458124242.75316</v>
      </c>
      <c r="I64" s="230">
        <f t="shared" si="3"/>
        <v>137888823020.24655</v>
      </c>
      <c r="J64" s="230">
        <f t="shared" si="3"/>
        <v>144280809720.41284</v>
      </c>
      <c r="K64" s="230">
        <f t="shared" si="3"/>
        <v>150633771599.80737</v>
      </c>
      <c r="L64" s="230">
        <f t="shared" si="3"/>
        <v>156947396318.09009</v>
      </c>
      <c r="M64" s="230">
        <f t="shared" si="3"/>
        <v>163221371938.02557</v>
      </c>
      <c r="N64" s="230">
        <f t="shared" si="3"/>
        <v>166509498648.99054</v>
      </c>
      <c r="O64" s="230">
        <f t="shared" si="3"/>
        <v>169781918856.39209</v>
      </c>
      <c r="P64" s="230">
        <f t="shared" si="3"/>
        <v>173038550344.68237</v>
      </c>
      <c r="Q64" s="230">
        <f t="shared" si="3"/>
        <v>176279310969.25009</v>
      </c>
      <c r="R64" s="230">
        <f t="shared" si="3"/>
        <v>179504118656.42038</v>
      </c>
      <c r="S64" s="230">
        <f t="shared" si="3"/>
        <v>180248027404.61395</v>
      </c>
      <c r="T64" s="230">
        <f t="shared" si="3"/>
        <v>180988273570.50046</v>
      </c>
      <c r="U64" s="230">
        <f t="shared" si="3"/>
        <v>181724855686.49802</v>
      </c>
      <c r="V64" s="230">
        <f t="shared" si="3"/>
        <v>182457772285.59052</v>
      </c>
      <c r="W64" s="230">
        <f t="shared" si="3"/>
        <v>183187021901.32721</v>
      </c>
      <c r="X64" s="230">
        <f t="shared" si="3"/>
        <v>182414818553.83621</v>
      </c>
      <c r="Y64" s="230">
        <f t="shared" si="3"/>
        <v>181644103079.26196</v>
      </c>
      <c r="Z64" s="230">
        <f t="shared" si="3"/>
        <v>180874876157.39667</v>
      </c>
      <c r="AA64" s="230">
        <f t="shared" si="3"/>
        <v>180107138467.78381</v>
      </c>
      <c r="AB64" s="230">
        <f t="shared" si="3"/>
        <v>179340890689.71829</v>
      </c>
      <c r="AC64" s="230">
        <f t="shared" si="3"/>
        <v>176637770519.08908</v>
      </c>
      <c r="AD64" s="230">
        <f t="shared" si="3"/>
        <v>173942883908.97879</v>
      </c>
      <c r="AE64" s="230">
        <f t="shared" si="3"/>
        <v>171256234333.43646</v>
      </c>
      <c r="AF64" s="230">
        <f t="shared" si="3"/>
        <v>168577825265.20041</v>
      </c>
      <c r="AG64" s="230">
        <f t="shared" si="3"/>
        <v>165907660175.69675</v>
      </c>
      <c r="AH64" s="230">
        <f t="shared" si="3"/>
        <v>161804619080.29541</v>
      </c>
      <c r="AI64" s="230">
        <f t="shared" si="3"/>
        <v>157714892605.65625</v>
      </c>
      <c r="AJ64" s="230">
        <f t="shared" si="3"/>
        <v>153638486312.90744</v>
      </c>
      <c r="AK64" s="230">
        <f t="shared" si="3"/>
        <v>149575405761.06839</v>
      </c>
      <c r="AL64" s="230">
        <f t="shared" si="3"/>
        <v>145525656507.04996</v>
      </c>
      <c r="AM64" s="230">
        <f t="shared" si="3"/>
        <v>141483130321.40894</v>
      </c>
      <c r="AN64" s="230">
        <f t="shared" si="3"/>
        <v>137453968243.54077</v>
      </c>
      <c r="AO64" s="230">
        <f t="shared" si="3"/>
        <v>133438175832.9782</v>
      </c>
      <c r="AP64" s="230">
        <f t="shared" si="3"/>
        <v>129435758647.14218</v>
      </c>
      <c r="AQ64" s="230">
        <f t="shared" si="4"/>
        <v>125402938548.08917</v>
      </c>
    </row>
    <row r="65" spans="1:43" x14ac:dyDescent="0.25">
      <c r="A65" s="278" t="s">
        <v>104</v>
      </c>
      <c r="B65" s="230">
        <f t="shared" si="0"/>
        <v>2777824500</v>
      </c>
      <c r="C65" s="230">
        <f t="shared" si="3"/>
        <v>0</v>
      </c>
      <c r="D65" s="230">
        <f t="shared" si="3"/>
        <v>0</v>
      </c>
      <c r="E65" s="230">
        <f t="shared" si="3"/>
        <v>0</v>
      </c>
      <c r="F65" s="230">
        <f t="shared" si="3"/>
        <v>0</v>
      </c>
      <c r="G65" s="230">
        <f t="shared" si="3"/>
        <v>0</v>
      </c>
      <c r="H65" s="230">
        <f t="shared" si="3"/>
        <v>0</v>
      </c>
      <c r="I65" s="230">
        <f t="shared" si="3"/>
        <v>0</v>
      </c>
      <c r="J65" s="230">
        <f t="shared" si="3"/>
        <v>0</v>
      </c>
      <c r="K65" s="230">
        <f t="shared" si="3"/>
        <v>0</v>
      </c>
      <c r="L65" s="230">
        <f t="shared" si="3"/>
        <v>0</v>
      </c>
      <c r="M65" s="230">
        <f t="shared" si="3"/>
        <v>0</v>
      </c>
      <c r="N65" s="230">
        <f t="shared" si="3"/>
        <v>0</v>
      </c>
      <c r="O65" s="230">
        <f t="shared" si="3"/>
        <v>0</v>
      </c>
      <c r="P65" s="230">
        <f t="shared" si="3"/>
        <v>0</v>
      </c>
      <c r="Q65" s="230">
        <f t="shared" si="3"/>
        <v>0</v>
      </c>
      <c r="R65" s="230">
        <f t="shared" si="3"/>
        <v>0</v>
      </c>
      <c r="S65" s="230">
        <f t="shared" si="3"/>
        <v>0</v>
      </c>
      <c r="T65" s="230">
        <f t="shared" si="3"/>
        <v>0</v>
      </c>
      <c r="U65" s="230">
        <f t="shared" si="3"/>
        <v>0</v>
      </c>
      <c r="V65" s="230">
        <f t="shared" si="3"/>
        <v>0</v>
      </c>
      <c r="W65" s="230">
        <f t="shared" si="3"/>
        <v>0</v>
      </c>
      <c r="X65" s="230">
        <f t="shared" si="3"/>
        <v>0</v>
      </c>
      <c r="Y65" s="230">
        <f t="shared" si="3"/>
        <v>0</v>
      </c>
      <c r="Z65" s="230">
        <f t="shared" si="3"/>
        <v>0</v>
      </c>
      <c r="AA65" s="230">
        <f t="shared" si="3"/>
        <v>0</v>
      </c>
      <c r="AB65" s="230">
        <f t="shared" si="3"/>
        <v>0</v>
      </c>
      <c r="AC65" s="230">
        <f t="shared" si="3"/>
        <v>0</v>
      </c>
      <c r="AD65" s="230">
        <f t="shared" si="3"/>
        <v>0</v>
      </c>
      <c r="AE65" s="230">
        <f t="shared" si="3"/>
        <v>0</v>
      </c>
      <c r="AF65" s="230">
        <f t="shared" si="3"/>
        <v>0</v>
      </c>
      <c r="AG65" s="230">
        <f t="shared" si="3"/>
        <v>0</v>
      </c>
      <c r="AH65" s="230">
        <f t="shared" si="3"/>
        <v>0</v>
      </c>
      <c r="AI65" s="230">
        <f t="shared" si="3"/>
        <v>0</v>
      </c>
      <c r="AJ65" s="230">
        <f t="shared" si="3"/>
        <v>0</v>
      </c>
      <c r="AK65" s="230">
        <f t="shared" si="3"/>
        <v>0</v>
      </c>
      <c r="AL65" s="230">
        <f t="shared" si="3"/>
        <v>0</v>
      </c>
      <c r="AM65" s="230">
        <f t="shared" si="3"/>
        <v>0</v>
      </c>
      <c r="AN65" s="230">
        <f t="shared" si="3"/>
        <v>0</v>
      </c>
      <c r="AO65" s="230">
        <f t="shared" si="3"/>
        <v>0</v>
      </c>
      <c r="AP65" s="230">
        <f t="shared" si="3"/>
        <v>0</v>
      </c>
      <c r="AQ65" s="230">
        <f t="shared" si="4"/>
        <v>0</v>
      </c>
    </row>
    <row r="66" spans="1:43" x14ac:dyDescent="0.25">
      <c r="A66" s="278" t="s">
        <v>105</v>
      </c>
      <c r="B66" s="230">
        <f t="shared" si="0"/>
        <v>2777824500</v>
      </c>
      <c r="C66" s="230">
        <f t="shared" si="3"/>
        <v>0</v>
      </c>
      <c r="D66" s="230">
        <f t="shared" si="3"/>
        <v>0</v>
      </c>
      <c r="E66" s="230">
        <f t="shared" si="3"/>
        <v>0</v>
      </c>
      <c r="F66" s="230">
        <f t="shared" si="3"/>
        <v>0</v>
      </c>
      <c r="G66" s="230">
        <f t="shared" si="3"/>
        <v>0</v>
      </c>
      <c r="H66" s="230">
        <f t="shared" si="3"/>
        <v>0</v>
      </c>
      <c r="I66" s="230">
        <f t="shared" si="3"/>
        <v>0</v>
      </c>
      <c r="J66" s="230">
        <f t="shared" si="3"/>
        <v>0</v>
      </c>
      <c r="K66" s="230">
        <f t="shared" si="3"/>
        <v>0</v>
      </c>
      <c r="L66" s="230">
        <f t="shared" si="3"/>
        <v>0</v>
      </c>
      <c r="M66" s="230">
        <f t="shared" si="3"/>
        <v>0</v>
      </c>
      <c r="N66" s="230">
        <f t="shared" si="3"/>
        <v>0</v>
      </c>
      <c r="O66" s="230">
        <f t="shared" si="3"/>
        <v>0</v>
      </c>
      <c r="P66" s="230">
        <f t="shared" si="3"/>
        <v>0</v>
      </c>
      <c r="Q66" s="230">
        <f t="shared" si="3"/>
        <v>0</v>
      </c>
      <c r="R66" s="230">
        <f t="shared" si="3"/>
        <v>0</v>
      </c>
      <c r="S66" s="230">
        <f t="shared" si="3"/>
        <v>0</v>
      </c>
      <c r="T66" s="230">
        <f t="shared" si="3"/>
        <v>0</v>
      </c>
      <c r="U66" s="230">
        <f t="shared" si="3"/>
        <v>0</v>
      </c>
      <c r="V66" s="230">
        <f t="shared" si="3"/>
        <v>0</v>
      </c>
      <c r="W66" s="230">
        <f t="shared" si="3"/>
        <v>0</v>
      </c>
      <c r="X66" s="230">
        <f t="shared" si="3"/>
        <v>0</v>
      </c>
      <c r="Y66" s="230">
        <f t="shared" si="3"/>
        <v>0</v>
      </c>
      <c r="Z66" s="230">
        <f t="shared" si="3"/>
        <v>0</v>
      </c>
      <c r="AA66" s="230">
        <f t="shared" si="3"/>
        <v>0</v>
      </c>
      <c r="AB66" s="230">
        <f t="shared" si="3"/>
        <v>0</v>
      </c>
      <c r="AC66" s="230">
        <f t="shared" si="3"/>
        <v>0</v>
      </c>
      <c r="AD66" s="230">
        <f t="shared" si="3"/>
        <v>0</v>
      </c>
      <c r="AE66" s="230">
        <f t="shared" si="3"/>
        <v>0</v>
      </c>
      <c r="AF66" s="230">
        <f t="shared" si="3"/>
        <v>0</v>
      </c>
      <c r="AG66" s="230">
        <f t="shared" si="3"/>
        <v>0</v>
      </c>
      <c r="AH66" s="230">
        <f t="shared" si="3"/>
        <v>0</v>
      </c>
      <c r="AI66" s="230">
        <f t="shared" si="3"/>
        <v>0</v>
      </c>
      <c r="AJ66" s="230">
        <f t="shared" si="3"/>
        <v>0</v>
      </c>
      <c r="AK66" s="230">
        <f t="shared" si="3"/>
        <v>0</v>
      </c>
      <c r="AL66" s="230">
        <f t="shared" si="3"/>
        <v>0</v>
      </c>
      <c r="AM66" s="230">
        <f t="shared" si="3"/>
        <v>0</v>
      </c>
      <c r="AN66" s="230">
        <f t="shared" si="3"/>
        <v>0</v>
      </c>
      <c r="AO66" s="230">
        <f t="shared" si="3"/>
        <v>0</v>
      </c>
      <c r="AP66" s="230">
        <f t="shared" si="3"/>
        <v>0</v>
      </c>
      <c r="AQ66" s="230">
        <f t="shared" si="4"/>
        <v>0</v>
      </c>
    </row>
    <row r="67" spans="1:43" x14ac:dyDescent="0.25">
      <c r="A67" s="278" t="s">
        <v>106</v>
      </c>
      <c r="B67" s="230">
        <f t="shared" si="0"/>
        <v>0</v>
      </c>
      <c r="C67" s="230">
        <f t="shared" si="3"/>
        <v>0</v>
      </c>
      <c r="D67" s="230">
        <f t="shared" si="3"/>
        <v>0</v>
      </c>
      <c r="E67" s="230">
        <f t="shared" si="3"/>
        <v>0</v>
      </c>
      <c r="F67" s="230">
        <f t="shared" si="3"/>
        <v>0</v>
      </c>
      <c r="G67" s="230">
        <f t="shared" si="3"/>
        <v>0</v>
      </c>
      <c r="H67" s="230">
        <f t="shared" si="3"/>
        <v>0</v>
      </c>
      <c r="I67" s="230">
        <f t="shared" si="3"/>
        <v>0</v>
      </c>
      <c r="J67" s="230">
        <f t="shared" si="3"/>
        <v>0</v>
      </c>
      <c r="K67" s="230">
        <f t="shared" si="3"/>
        <v>0</v>
      </c>
      <c r="L67" s="230">
        <f t="shared" si="3"/>
        <v>0</v>
      </c>
      <c r="M67" s="230">
        <f t="shared" si="3"/>
        <v>0</v>
      </c>
      <c r="N67" s="230">
        <f t="shared" si="3"/>
        <v>0</v>
      </c>
      <c r="O67" s="230">
        <f t="shared" si="3"/>
        <v>0</v>
      </c>
      <c r="P67" s="230">
        <f t="shared" si="3"/>
        <v>0</v>
      </c>
      <c r="Q67" s="230">
        <f t="shared" si="3"/>
        <v>0</v>
      </c>
      <c r="R67" s="230">
        <f t="shared" si="3"/>
        <v>0</v>
      </c>
      <c r="S67" s="230">
        <f t="shared" si="3"/>
        <v>0</v>
      </c>
      <c r="T67" s="230">
        <f t="shared" si="3"/>
        <v>0</v>
      </c>
      <c r="U67" s="230">
        <f t="shared" si="3"/>
        <v>0</v>
      </c>
      <c r="V67" s="230">
        <f t="shared" si="3"/>
        <v>0</v>
      </c>
      <c r="W67" s="230">
        <f t="shared" si="3"/>
        <v>0</v>
      </c>
      <c r="X67" s="230">
        <f t="shared" si="3"/>
        <v>0</v>
      </c>
      <c r="Y67" s="230">
        <f t="shared" si="3"/>
        <v>0</v>
      </c>
      <c r="Z67" s="230">
        <f t="shared" si="3"/>
        <v>0</v>
      </c>
      <c r="AA67" s="230">
        <f t="shared" si="3"/>
        <v>0</v>
      </c>
      <c r="AB67" s="230">
        <f t="shared" si="3"/>
        <v>0</v>
      </c>
      <c r="AC67" s="230">
        <f t="shared" si="3"/>
        <v>0</v>
      </c>
      <c r="AD67" s="230">
        <f t="shared" si="3"/>
        <v>0</v>
      </c>
      <c r="AE67" s="230">
        <f t="shared" si="3"/>
        <v>0</v>
      </c>
      <c r="AF67" s="230">
        <f t="shared" si="3"/>
        <v>0</v>
      </c>
      <c r="AG67" s="230">
        <f t="shared" si="3"/>
        <v>0</v>
      </c>
      <c r="AH67" s="230">
        <f t="shared" si="3"/>
        <v>0</v>
      </c>
      <c r="AI67" s="230">
        <f t="shared" si="3"/>
        <v>0</v>
      </c>
      <c r="AJ67" s="230">
        <f t="shared" si="3"/>
        <v>0</v>
      </c>
      <c r="AK67" s="230">
        <f t="shared" si="3"/>
        <v>0</v>
      </c>
      <c r="AL67" s="230">
        <f t="shared" si="3"/>
        <v>0</v>
      </c>
      <c r="AM67" s="230">
        <f t="shared" si="3"/>
        <v>0</v>
      </c>
      <c r="AN67" s="230">
        <f t="shared" si="3"/>
        <v>0</v>
      </c>
      <c r="AO67" s="230">
        <f t="shared" si="3"/>
        <v>0</v>
      </c>
      <c r="AP67" s="230">
        <f t="shared" si="3"/>
        <v>0</v>
      </c>
      <c r="AQ67" s="230">
        <f t="shared" si="4"/>
        <v>0</v>
      </c>
    </row>
    <row r="68" spans="1:43" x14ac:dyDescent="0.25">
      <c r="A68" s="278" t="s">
        <v>107</v>
      </c>
      <c r="B68" s="230">
        <f t="shared" si="0"/>
        <v>5555649000</v>
      </c>
      <c r="C68" s="230">
        <f t="shared" si="3"/>
        <v>0</v>
      </c>
      <c r="D68" s="230">
        <f t="shared" si="3"/>
        <v>0</v>
      </c>
      <c r="E68" s="230">
        <f t="shared" si="3"/>
        <v>0</v>
      </c>
      <c r="F68" s="230">
        <f t="shared" si="3"/>
        <v>0</v>
      </c>
      <c r="G68" s="230">
        <f t="shared" si="3"/>
        <v>0</v>
      </c>
      <c r="H68" s="230">
        <f t="shared" si="3"/>
        <v>0</v>
      </c>
      <c r="I68" s="230">
        <f t="shared" si="3"/>
        <v>0</v>
      </c>
      <c r="J68" s="230">
        <f t="shared" si="3"/>
        <v>0</v>
      </c>
      <c r="K68" s="230">
        <f t="shared" si="3"/>
        <v>0</v>
      </c>
      <c r="L68" s="230">
        <f t="shared" si="3"/>
        <v>0</v>
      </c>
      <c r="M68" s="230">
        <f t="shared" si="3"/>
        <v>0</v>
      </c>
      <c r="N68" s="230">
        <f t="shared" si="3"/>
        <v>0</v>
      </c>
      <c r="O68" s="230">
        <f t="shared" si="3"/>
        <v>0</v>
      </c>
      <c r="P68" s="230">
        <f t="shared" si="3"/>
        <v>0</v>
      </c>
      <c r="Q68" s="230">
        <f t="shared" si="3"/>
        <v>0</v>
      </c>
      <c r="R68" s="230">
        <f t="shared" si="3"/>
        <v>0</v>
      </c>
      <c r="S68" s="230">
        <f t="shared" si="3"/>
        <v>0</v>
      </c>
      <c r="T68" s="230">
        <f t="shared" si="3"/>
        <v>0</v>
      </c>
      <c r="U68" s="230">
        <f t="shared" si="3"/>
        <v>0</v>
      </c>
      <c r="V68" s="230">
        <f t="shared" si="3"/>
        <v>0</v>
      </c>
      <c r="W68" s="230">
        <f t="shared" si="3"/>
        <v>0</v>
      </c>
      <c r="X68" s="230">
        <f t="shared" si="3"/>
        <v>0</v>
      </c>
      <c r="Y68" s="230">
        <f t="shared" si="3"/>
        <v>0</v>
      </c>
      <c r="Z68" s="230">
        <f t="shared" si="3"/>
        <v>0</v>
      </c>
      <c r="AA68" s="230">
        <f t="shared" si="3"/>
        <v>0</v>
      </c>
      <c r="AB68" s="230">
        <f t="shared" si="3"/>
        <v>0</v>
      </c>
      <c r="AC68" s="230">
        <f t="shared" si="3"/>
        <v>0</v>
      </c>
      <c r="AD68" s="230">
        <f t="shared" si="3"/>
        <v>0</v>
      </c>
      <c r="AE68" s="230">
        <f t="shared" si="3"/>
        <v>0</v>
      </c>
      <c r="AF68" s="230">
        <f t="shared" si="3"/>
        <v>0</v>
      </c>
      <c r="AG68" s="230">
        <f t="shared" si="3"/>
        <v>0</v>
      </c>
      <c r="AH68" s="230">
        <f t="shared" si="3"/>
        <v>0</v>
      </c>
      <c r="AI68" s="230">
        <f t="shared" ref="AI68:AP74" si="5">SUMIFS(AI$2:AI$44,$AR$2:$AR$44,$A68)</f>
        <v>0</v>
      </c>
      <c r="AJ68" s="230">
        <f t="shared" si="5"/>
        <v>0</v>
      </c>
      <c r="AK68" s="230">
        <f t="shared" si="5"/>
        <v>0</v>
      </c>
      <c r="AL68" s="230">
        <f t="shared" si="5"/>
        <v>0</v>
      </c>
      <c r="AM68" s="230">
        <f t="shared" si="5"/>
        <v>0</v>
      </c>
      <c r="AN68" s="230">
        <f t="shared" si="5"/>
        <v>0</v>
      </c>
      <c r="AO68" s="230">
        <f t="shared" si="5"/>
        <v>0</v>
      </c>
      <c r="AP68" s="230">
        <f t="shared" si="5"/>
        <v>0</v>
      </c>
      <c r="AQ68" s="230">
        <f t="shared" si="4"/>
        <v>0</v>
      </c>
    </row>
    <row r="69" spans="1:43" x14ac:dyDescent="0.25">
      <c r="A69" s="278" t="s">
        <v>108</v>
      </c>
      <c r="B69" s="230">
        <f t="shared" si="0"/>
        <v>2777824500</v>
      </c>
      <c r="C69" s="230">
        <f t="shared" ref="C69:AH74" si="6">SUMIFS(C$2:C$44,$AR$2:$AR$44,$A69)</f>
        <v>2777824500</v>
      </c>
      <c r="D69" s="230">
        <f t="shared" si="6"/>
        <v>2842331415.6410165</v>
      </c>
      <c r="E69" s="230">
        <f t="shared" si="6"/>
        <v>3258531987.7212939</v>
      </c>
      <c r="F69" s="230">
        <f t="shared" si="6"/>
        <v>3593090055.5624943</v>
      </c>
      <c r="G69" s="230">
        <f t="shared" si="6"/>
        <v>3809924202.4391131</v>
      </c>
      <c r="H69" s="230">
        <f t="shared" si="6"/>
        <v>4024554272.0092831</v>
      </c>
      <c r="I69" s="230">
        <f t="shared" si="6"/>
        <v>4131367311.3565927</v>
      </c>
      <c r="J69" s="230">
        <f t="shared" si="6"/>
        <v>4237469540.8114886</v>
      </c>
      <c r="K69" s="230">
        <f t="shared" si="6"/>
        <v>4342861361.6496601</v>
      </c>
      <c r="L69" s="230">
        <f t="shared" si="6"/>
        <v>4447543175.3537502</v>
      </c>
      <c r="M69" s="230">
        <f t="shared" si="6"/>
        <v>4551515383.6133633</v>
      </c>
      <c r="N69" s="230">
        <f t="shared" si="6"/>
        <v>4600386387.441597</v>
      </c>
      <c r="O69" s="230">
        <f t="shared" si="6"/>
        <v>4649008679.0273981</v>
      </c>
      <c r="P69" s="230">
        <f t="shared" si="6"/>
        <v>4697382351.607501</v>
      </c>
      <c r="Q69" s="230">
        <f t="shared" si="6"/>
        <v>4745507498.4523916</v>
      </c>
      <c r="R69" s="230">
        <f t="shared" si="6"/>
        <v>4793384212.8663073</v>
      </c>
      <c r="S69" s="230">
        <f t="shared" si="6"/>
        <v>4773031655.828826</v>
      </c>
      <c r="T69" s="230">
        <f t="shared" si="6"/>
        <v>4752715152.2669106</v>
      </c>
      <c r="U69" s="230">
        <f t="shared" si="6"/>
        <v>4732434696.4364824</v>
      </c>
      <c r="V69" s="230">
        <f t="shared" si="6"/>
        <v>4712190282.5932302</v>
      </c>
      <c r="W69" s="230">
        <f t="shared" si="6"/>
        <v>4691981904.9926195</v>
      </c>
      <c r="X69" s="230">
        <f t="shared" si="6"/>
        <v>4671809557.8898783</v>
      </c>
      <c r="Y69" s="230">
        <f t="shared" si="6"/>
        <v>4651673235.5400105</v>
      </c>
      <c r="Z69" s="230">
        <f t="shared" si="6"/>
        <v>4631572932.1977882</v>
      </c>
      <c r="AA69" s="230">
        <f t="shared" si="6"/>
        <v>4611508642.1177588</v>
      </c>
      <c r="AB69" s="230">
        <f t="shared" si="6"/>
        <v>4591480359.5542336</v>
      </c>
      <c r="AC69" s="230">
        <f t="shared" si="6"/>
        <v>4571488078.7612982</v>
      </c>
      <c r="AD69" s="230">
        <f t="shared" si="6"/>
        <v>4551531793.9928074</v>
      </c>
      <c r="AE69" s="230">
        <f t="shared" si="6"/>
        <v>4531611499.502389</v>
      </c>
      <c r="AF69" s="230">
        <f t="shared" si="6"/>
        <v>4511727189.5434408</v>
      </c>
      <c r="AG69" s="230">
        <f t="shared" si="6"/>
        <v>4491878858.3691282</v>
      </c>
      <c r="AH69" s="230">
        <f t="shared" si="6"/>
        <v>4480611850.2328348</v>
      </c>
      <c r="AI69" s="230">
        <f t="shared" si="5"/>
        <v>4469359592.2334242</v>
      </c>
      <c r="AJ69" s="230">
        <f t="shared" si="5"/>
        <v>4458122082.0827255</v>
      </c>
      <c r="AK69" s="230">
        <f t="shared" si="5"/>
        <v>4446899317.4924717</v>
      </c>
      <c r="AL69" s="230">
        <f t="shared" si="5"/>
        <v>4435691296.1743135</v>
      </c>
      <c r="AM69" s="230">
        <f t="shared" si="5"/>
        <v>4421667242.9569826</v>
      </c>
      <c r="AN69" s="230">
        <f t="shared" si="5"/>
        <v>4407664996.9752769</v>
      </c>
      <c r="AO69" s="230">
        <f t="shared" si="5"/>
        <v>4393684554.7872782</v>
      </c>
      <c r="AP69" s="230">
        <f t="shared" si="5"/>
        <v>4379725912.9509258</v>
      </c>
      <c r="AQ69" s="230">
        <f t="shared" si="4"/>
        <v>4364311127.4662952</v>
      </c>
    </row>
    <row r="70" spans="1:43" x14ac:dyDescent="0.25">
      <c r="A70" s="278" t="s">
        <v>109</v>
      </c>
      <c r="B70" s="230">
        <f t="shared" si="0"/>
        <v>2777824500</v>
      </c>
      <c r="C70" s="230">
        <f t="shared" si="6"/>
        <v>0</v>
      </c>
      <c r="D70" s="230">
        <f t="shared" si="6"/>
        <v>0</v>
      </c>
      <c r="E70" s="230">
        <f t="shared" si="6"/>
        <v>0</v>
      </c>
      <c r="F70" s="230">
        <f t="shared" si="6"/>
        <v>0</v>
      </c>
      <c r="G70" s="230">
        <f t="shared" si="6"/>
        <v>0</v>
      </c>
      <c r="H70" s="230">
        <f t="shared" si="6"/>
        <v>0</v>
      </c>
      <c r="I70" s="230">
        <f t="shared" si="6"/>
        <v>0</v>
      </c>
      <c r="J70" s="230">
        <f t="shared" si="6"/>
        <v>0</v>
      </c>
      <c r="K70" s="230">
        <f t="shared" si="6"/>
        <v>0</v>
      </c>
      <c r="L70" s="230">
        <f t="shared" si="6"/>
        <v>0</v>
      </c>
      <c r="M70" s="230">
        <f t="shared" si="6"/>
        <v>0</v>
      </c>
      <c r="N70" s="230">
        <f t="shared" si="6"/>
        <v>0</v>
      </c>
      <c r="O70" s="230">
        <f t="shared" si="6"/>
        <v>0</v>
      </c>
      <c r="P70" s="230">
        <f t="shared" si="6"/>
        <v>0</v>
      </c>
      <c r="Q70" s="230">
        <f t="shared" si="6"/>
        <v>0</v>
      </c>
      <c r="R70" s="230">
        <f t="shared" si="6"/>
        <v>0</v>
      </c>
      <c r="S70" s="230">
        <f t="shared" si="6"/>
        <v>0</v>
      </c>
      <c r="T70" s="230">
        <f t="shared" si="6"/>
        <v>0</v>
      </c>
      <c r="U70" s="230">
        <f t="shared" si="6"/>
        <v>0</v>
      </c>
      <c r="V70" s="230">
        <f t="shared" si="6"/>
        <v>0</v>
      </c>
      <c r="W70" s="230">
        <f t="shared" si="6"/>
        <v>0</v>
      </c>
      <c r="X70" s="230">
        <f t="shared" si="6"/>
        <v>0</v>
      </c>
      <c r="Y70" s="230">
        <f t="shared" si="6"/>
        <v>0</v>
      </c>
      <c r="Z70" s="230">
        <f t="shared" si="6"/>
        <v>0</v>
      </c>
      <c r="AA70" s="230">
        <f t="shared" si="6"/>
        <v>0</v>
      </c>
      <c r="AB70" s="230">
        <f t="shared" si="6"/>
        <v>0</v>
      </c>
      <c r="AC70" s="230">
        <f t="shared" si="6"/>
        <v>0</v>
      </c>
      <c r="AD70" s="230">
        <f t="shared" si="6"/>
        <v>0</v>
      </c>
      <c r="AE70" s="230">
        <f t="shared" si="6"/>
        <v>0</v>
      </c>
      <c r="AF70" s="230">
        <f t="shared" si="6"/>
        <v>0</v>
      </c>
      <c r="AG70" s="230">
        <f t="shared" si="6"/>
        <v>0</v>
      </c>
      <c r="AH70" s="230">
        <f t="shared" si="6"/>
        <v>0</v>
      </c>
      <c r="AI70" s="230">
        <f t="shared" si="5"/>
        <v>0</v>
      </c>
      <c r="AJ70" s="230">
        <f t="shared" si="5"/>
        <v>0</v>
      </c>
      <c r="AK70" s="230">
        <f t="shared" si="5"/>
        <v>0</v>
      </c>
      <c r="AL70" s="230">
        <f t="shared" si="5"/>
        <v>0</v>
      </c>
      <c r="AM70" s="230">
        <f t="shared" si="5"/>
        <v>0</v>
      </c>
      <c r="AN70" s="230">
        <f t="shared" si="5"/>
        <v>0</v>
      </c>
      <c r="AO70" s="230">
        <f t="shared" si="5"/>
        <v>0</v>
      </c>
      <c r="AP70" s="230">
        <f t="shared" si="5"/>
        <v>0</v>
      </c>
      <c r="AQ70" s="230">
        <f t="shared" si="4"/>
        <v>0</v>
      </c>
    </row>
    <row r="71" spans="1:43" x14ac:dyDescent="0.25">
      <c r="A71" s="278" t="s">
        <v>110</v>
      </c>
      <c r="B71" s="230">
        <f t="shared" si="0"/>
        <v>0</v>
      </c>
      <c r="C71" s="230">
        <f t="shared" si="6"/>
        <v>0</v>
      </c>
      <c r="D71" s="230">
        <f t="shared" si="6"/>
        <v>0</v>
      </c>
      <c r="E71" s="230">
        <f t="shared" si="6"/>
        <v>0</v>
      </c>
      <c r="F71" s="230">
        <f t="shared" si="6"/>
        <v>0</v>
      </c>
      <c r="G71" s="230">
        <f t="shared" si="6"/>
        <v>0</v>
      </c>
      <c r="H71" s="230">
        <f t="shared" si="6"/>
        <v>0</v>
      </c>
      <c r="I71" s="230">
        <f t="shared" si="6"/>
        <v>0</v>
      </c>
      <c r="J71" s="230">
        <f t="shared" si="6"/>
        <v>0</v>
      </c>
      <c r="K71" s="230">
        <f t="shared" si="6"/>
        <v>0</v>
      </c>
      <c r="L71" s="230">
        <f t="shared" si="6"/>
        <v>0</v>
      </c>
      <c r="M71" s="230">
        <f t="shared" si="6"/>
        <v>0</v>
      </c>
      <c r="N71" s="230">
        <f t="shared" si="6"/>
        <v>0</v>
      </c>
      <c r="O71" s="230">
        <f t="shared" si="6"/>
        <v>0</v>
      </c>
      <c r="P71" s="230">
        <f t="shared" si="6"/>
        <v>0</v>
      </c>
      <c r="Q71" s="230">
        <f t="shared" si="6"/>
        <v>0</v>
      </c>
      <c r="R71" s="230">
        <f t="shared" si="6"/>
        <v>0</v>
      </c>
      <c r="S71" s="230">
        <f t="shared" si="6"/>
        <v>0</v>
      </c>
      <c r="T71" s="230">
        <f t="shared" si="6"/>
        <v>0</v>
      </c>
      <c r="U71" s="230">
        <f t="shared" si="6"/>
        <v>0</v>
      </c>
      <c r="V71" s="230">
        <f t="shared" si="6"/>
        <v>0</v>
      </c>
      <c r="W71" s="230">
        <f t="shared" si="6"/>
        <v>0</v>
      </c>
      <c r="X71" s="230">
        <f t="shared" si="6"/>
        <v>0</v>
      </c>
      <c r="Y71" s="230">
        <f t="shared" si="6"/>
        <v>0</v>
      </c>
      <c r="Z71" s="230">
        <f t="shared" si="6"/>
        <v>0</v>
      </c>
      <c r="AA71" s="230">
        <f t="shared" si="6"/>
        <v>0</v>
      </c>
      <c r="AB71" s="230">
        <f t="shared" si="6"/>
        <v>0</v>
      </c>
      <c r="AC71" s="230">
        <f t="shared" si="6"/>
        <v>0</v>
      </c>
      <c r="AD71" s="230">
        <f t="shared" si="6"/>
        <v>0</v>
      </c>
      <c r="AE71" s="230">
        <f t="shared" si="6"/>
        <v>0</v>
      </c>
      <c r="AF71" s="230">
        <f t="shared" si="6"/>
        <v>0</v>
      </c>
      <c r="AG71" s="230">
        <f t="shared" si="6"/>
        <v>0</v>
      </c>
      <c r="AH71" s="230">
        <f t="shared" si="6"/>
        <v>0</v>
      </c>
      <c r="AI71" s="230">
        <f t="shared" si="5"/>
        <v>0</v>
      </c>
      <c r="AJ71" s="230">
        <f t="shared" si="5"/>
        <v>0</v>
      </c>
      <c r="AK71" s="230">
        <f t="shared" si="5"/>
        <v>0</v>
      </c>
      <c r="AL71" s="230">
        <f t="shared" si="5"/>
        <v>0</v>
      </c>
      <c r="AM71" s="230">
        <f t="shared" si="5"/>
        <v>0</v>
      </c>
      <c r="AN71" s="230">
        <f t="shared" si="5"/>
        <v>0</v>
      </c>
      <c r="AO71" s="230">
        <f t="shared" si="5"/>
        <v>0</v>
      </c>
      <c r="AP71" s="230">
        <f t="shared" si="5"/>
        <v>0</v>
      </c>
      <c r="AQ71" s="230">
        <f t="shared" si="4"/>
        <v>0</v>
      </c>
    </row>
    <row r="72" spans="1:43" x14ac:dyDescent="0.25">
      <c r="A72" s="278" t="s">
        <v>111</v>
      </c>
      <c r="B72" s="230">
        <f t="shared" si="0"/>
        <v>0</v>
      </c>
      <c r="C72" s="230">
        <f t="shared" si="6"/>
        <v>0</v>
      </c>
      <c r="D72" s="230">
        <f t="shared" si="6"/>
        <v>0</v>
      </c>
      <c r="E72" s="230">
        <f t="shared" si="6"/>
        <v>0</v>
      </c>
      <c r="F72" s="230">
        <f t="shared" si="6"/>
        <v>0</v>
      </c>
      <c r="G72" s="230">
        <f t="shared" si="6"/>
        <v>0</v>
      </c>
      <c r="H72" s="230">
        <f t="shared" si="6"/>
        <v>0</v>
      </c>
      <c r="I72" s="230">
        <f t="shared" si="6"/>
        <v>0</v>
      </c>
      <c r="J72" s="230">
        <f t="shared" si="6"/>
        <v>0</v>
      </c>
      <c r="K72" s="230">
        <f t="shared" si="6"/>
        <v>0</v>
      </c>
      <c r="L72" s="230">
        <f t="shared" si="6"/>
        <v>0</v>
      </c>
      <c r="M72" s="230">
        <f t="shared" si="6"/>
        <v>0</v>
      </c>
      <c r="N72" s="230">
        <f t="shared" si="6"/>
        <v>0</v>
      </c>
      <c r="O72" s="230">
        <f t="shared" si="6"/>
        <v>0</v>
      </c>
      <c r="P72" s="230">
        <f t="shared" si="6"/>
        <v>0</v>
      </c>
      <c r="Q72" s="230">
        <f t="shared" si="6"/>
        <v>0</v>
      </c>
      <c r="R72" s="230">
        <f t="shared" si="6"/>
        <v>0</v>
      </c>
      <c r="S72" s="230">
        <f t="shared" si="6"/>
        <v>0</v>
      </c>
      <c r="T72" s="230">
        <f t="shared" si="6"/>
        <v>0</v>
      </c>
      <c r="U72" s="230">
        <f t="shared" si="6"/>
        <v>0</v>
      </c>
      <c r="V72" s="230">
        <f t="shared" si="6"/>
        <v>0</v>
      </c>
      <c r="W72" s="230">
        <f t="shared" si="6"/>
        <v>0</v>
      </c>
      <c r="X72" s="230">
        <f t="shared" si="6"/>
        <v>0</v>
      </c>
      <c r="Y72" s="230">
        <f t="shared" si="6"/>
        <v>0</v>
      </c>
      <c r="Z72" s="230">
        <f t="shared" si="6"/>
        <v>0</v>
      </c>
      <c r="AA72" s="230">
        <f t="shared" si="6"/>
        <v>0</v>
      </c>
      <c r="AB72" s="230">
        <f t="shared" si="6"/>
        <v>0</v>
      </c>
      <c r="AC72" s="230">
        <f t="shared" si="6"/>
        <v>0</v>
      </c>
      <c r="AD72" s="230">
        <f t="shared" si="6"/>
        <v>0</v>
      </c>
      <c r="AE72" s="230">
        <f t="shared" si="6"/>
        <v>0</v>
      </c>
      <c r="AF72" s="230">
        <f t="shared" si="6"/>
        <v>0</v>
      </c>
      <c r="AG72" s="230">
        <f t="shared" si="6"/>
        <v>0</v>
      </c>
      <c r="AH72" s="230">
        <f t="shared" si="6"/>
        <v>0</v>
      </c>
      <c r="AI72" s="230">
        <f t="shared" si="5"/>
        <v>0</v>
      </c>
      <c r="AJ72" s="230">
        <f t="shared" si="5"/>
        <v>0</v>
      </c>
      <c r="AK72" s="230">
        <f t="shared" si="5"/>
        <v>0</v>
      </c>
      <c r="AL72" s="230">
        <f t="shared" si="5"/>
        <v>0</v>
      </c>
      <c r="AM72" s="230">
        <f t="shared" si="5"/>
        <v>0</v>
      </c>
      <c r="AN72" s="230">
        <f t="shared" si="5"/>
        <v>0</v>
      </c>
      <c r="AO72" s="230">
        <f t="shared" si="5"/>
        <v>0</v>
      </c>
      <c r="AP72" s="230">
        <f t="shared" si="5"/>
        <v>0</v>
      </c>
      <c r="AQ72" s="230">
        <f t="shared" si="4"/>
        <v>0</v>
      </c>
    </row>
    <row r="73" spans="1:43" x14ac:dyDescent="0.25">
      <c r="A73" s="278" t="s">
        <v>112</v>
      </c>
      <c r="B73" s="230">
        <f t="shared" si="0"/>
        <v>0</v>
      </c>
      <c r="C73" s="230">
        <f t="shared" si="6"/>
        <v>13889122500.000086</v>
      </c>
      <c r="D73" s="230">
        <f t="shared" si="6"/>
        <v>16003287668.160831</v>
      </c>
      <c r="E73" s="230">
        <f t="shared" si="6"/>
        <v>16708029349.530928</v>
      </c>
      <c r="F73" s="230">
        <f t="shared" si="6"/>
        <v>17641385301.357567</v>
      </c>
      <c r="G73" s="230">
        <f t="shared" si="6"/>
        <v>18838069093.843742</v>
      </c>
      <c r="H73" s="230">
        <f t="shared" si="6"/>
        <v>20362074683.540363</v>
      </c>
      <c r="I73" s="230">
        <f t="shared" si="6"/>
        <v>21841910090.346867</v>
      </c>
      <c r="J73" s="230">
        <f t="shared" si="6"/>
        <v>23171690311.171455</v>
      </c>
      <c r="K73" s="230">
        <f t="shared" si="6"/>
        <v>24366148530.073357</v>
      </c>
      <c r="L73" s="230">
        <f t="shared" si="6"/>
        <v>25453158968.917072</v>
      </c>
      <c r="M73" s="230">
        <f t="shared" si="6"/>
        <v>26471934731.120323</v>
      </c>
      <c r="N73" s="230">
        <f t="shared" si="6"/>
        <v>27461571243.691017</v>
      </c>
      <c r="O73" s="230">
        <f t="shared" si="6"/>
        <v>28429492437.951145</v>
      </c>
      <c r="P73" s="230">
        <f t="shared" si="6"/>
        <v>29374337312.875736</v>
      </c>
      <c r="Q73" s="230">
        <f t="shared" si="6"/>
        <v>30295178761.221657</v>
      </c>
      <c r="R73" s="230">
        <f t="shared" si="6"/>
        <v>31191528270.000553</v>
      </c>
      <c r="S73" s="230">
        <f t="shared" si="6"/>
        <v>32060237874.679646</v>
      </c>
      <c r="T73" s="230">
        <f t="shared" si="6"/>
        <v>32901958594.737274</v>
      </c>
      <c r="U73" s="230">
        <f t="shared" si="6"/>
        <v>33714572286.773865</v>
      </c>
      <c r="V73" s="230">
        <f t="shared" si="6"/>
        <v>34496133196.766716</v>
      </c>
      <c r="W73" s="230">
        <f t="shared" si="6"/>
        <v>35244877318.799995</v>
      </c>
      <c r="X73" s="230">
        <f t="shared" si="6"/>
        <v>35959229929.244873</v>
      </c>
      <c r="Y73" s="230">
        <f t="shared" si="6"/>
        <v>36637811290.409149</v>
      </c>
      <c r="Z73" s="230">
        <f t="shared" si="6"/>
        <v>37279440541.389412</v>
      </c>
      <c r="AA73" s="230">
        <f t="shared" si="6"/>
        <v>37883137815.983719</v>
      </c>
      <c r="AB73" s="230">
        <f t="shared" si="6"/>
        <v>38448124647.79747</v>
      </c>
      <c r="AC73" s="230">
        <f t="shared" si="6"/>
        <v>38973822740.879173</v>
      </c>
      <c r="AD73" s="230">
        <f t="shared" si="6"/>
        <v>39459851200.179253</v>
      </c>
      <c r="AE73" s="230">
        <f t="shared" si="6"/>
        <v>39906022329.72245</v>
      </c>
      <c r="AF73" s="230">
        <f t="shared" si="6"/>
        <v>40312336117.584137</v>
      </c>
      <c r="AG73" s="230">
        <f t="shared" si="6"/>
        <v>40678973535.533272</v>
      </c>
      <c r="AH73" s="230">
        <f t="shared" si="6"/>
        <v>41006288787.593231</v>
      </c>
      <c r="AI73" s="230">
        <f t="shared" si="5"/>
        <v>41294800645.858055</v>
      </c>
      <c r="AJ73" s="230">
        <f t="shared" si="5"/>
        <v>41545183013.817192</v>
      </c>
      <c r="AK73" s="230">
        <f t="shared" si="5"/>
        <v>41758254857.277588</v>
      </c>
      <c r="AL73" s="230">
        <f t="shared" si="5"/>
        <v>41934969640.973755</v>
      </c>
      <c r="AM73" s="230">
        <f t="shared" si="5"/>
        <v>42076404405.243607</v>
      </c>
      <c r="AN73" s="230">
        <f t="shared" si="5"/>
        <v>42183748611.962898</v>
      </c>
      <c r="AO73" s="230">
        <f t="shared" si="5"/>
        <v>42258292882.470268</v>
      </c>
      <c r="AP73" s="230">
        <f t="shared" si="5"/>
        <v>42301417742.687706</v>
      </c>
      <c r="AQ73" s="230">
        <f t="shared" si="4"/>
        <v>42300454074.089523</v>
      </c>
    </row>
    <row r="74" spans="1:43" x14ac:dyDescent="0.25">
      <c r="A74" s="279" t="s">
        <v>276</v>
      </c>
      <c r="B74" s="239">
        <f t="shared" si="0"/>
        <v>0</v>
      </c>
      <c r="C74" s="239">
        <f t="shared" si="6"/>
        <v>0</v>
      </c>
      <c r="D74" s="239">
        <f t="shared" si="6"/>
        <v>0</v>
      </c>
      <c r="E74" s="239">
        <f t="shared" si="6"/>
        <v>0</v>
      </c>
      <c r="F74" s="239">
        <f t="shared" si="6"/>
        <v>0</v>
      </c>
      <c r="G74" s="239">
        <f t="shared" si="6"/>
        <v>0</v>
      </c>
      <c r="H74" s="239">
        <f t="shared" si="6"/>
        <v>0</v>
      </c>
      <c r="I74" s="239">
        <f t="shared" si="6"/>
        <v>0</v>
      </c>
      <c r="J74" s="239">
        <f t="shared" si="6"/>
        <v>0</v>
      </c>
      <c r="K74" s="239">
        <f t="shared" si="6"/>
        <v>0</v>
      </c>
      <c r="L74" s="239">
        <f t="shared" si="6"/>
        <v>0</v>
      </c>
      <c r="M74" s="239">
        <f t="shared" si="6"/>
        <v>0</v>
      </c>
      <c r="N74" s="239">
        <f t="shared" si="6"/>
        <v>0</v>
      </c>
      <c r="O74" s="239">
        <f t="shared" si="6"/>
        <v>0</v>
      </c>
      <c r="P74" s="239">
        <f t="shared" si="6"/>
        <v>0</v>
      </c>
      <c r="Q74" s="239">
        <f t="shared" si="6"/>
        <v>0</v>
      </c>
      <c r="R74" s="239">
        <f t="shared" si="6"/>
        <v>0</v>
      </c>
      <c r="S74" s="239">
        <f t="shared" si="6"/>
        <v>0</v>
      </c>
      <c r="T74" s="239">
        <f t="shared" si="6"/>
        <v>0</v>
      </c>
      <c r="U74" s="239">
        <f t="shared" si="6"/>
        <v>0</v>
      </c>
      <c r="V74" s="239">
        <f t="shared" si="6"/>
        <v>0</v>
      </c>
      <c r="W74" s="239">
        <f t="shared" si="6"/>
        <v>0</v>
      </c>
      <c r="X74" s="239">
        <f t="shared" si="6"/>
        <v>0</v>
      </c>
      <c r="Y74" s="239">
        <f t="shared" si="6"/>
        <v>0</v>
      </c>
      <c r="Z74" s="239">
        <f t="shared" si="6"/>
        <v>0</v>
      </c>
      <c r="AA74" s="239">
        <f t="shared" si="6"/>
        <v>0</v>
      </c>
      <c r="AB74" s="239">
        <f t="shared" si="6"/>
        <v>0</v>
      </c>
      <c r="AC74" s="239">
        <f t="shared" si="6"/>
        <v>0</v>
      </c>
      <c r="AD74" s="239">
        <f t="shared" si="6"/>
        <v>0</v>
      </c>
      <c r="AE74" s="239">
        <f t="shared" si="6"/>
        <v>0</v>
      </c>
      <c r="AF74" s="239">
        <f t="shared" si="6"/>
        <v>0</v>
      </c>
      <c r="AG74" s="239">
        <f t="shared" si="6"/>
        <v>0</v>
      </c>
      <c r="AH74" s="239">
        <f t="shared" si="6"/>
        <v>0</v>
      </c>
      <c r="AI74" s="239">
        <f t="shared" si="5"/>
        <v>0</v>
      </c>
      <c r="AJ74" s="239">
        <f t="shared" si="5"/>
        <v>0</v>
      </c>
      <c r="AK74" s="239">
        <f t="shared" si="5"/>
        <v>0</v>
      </c>
      <c r="AL74" s="239">
        <f t="shared" si="5"/>
        <v>0</v>
      </c>
      <c r="AM74" s="239">
        <f t="shared" si="5"/>
        <v>0</v>
      </c>
      <c r="AN74" s="239">
        <f t="shared" si="5"/>
        <v>0</v>
      </c>
      <c r="AO74" s="239">
        <f t="shared" si="5"/>
        <v>0</v>
      </c>
      <c r="AP74" s="239">
        <f t="shared" si="5"/>
        <v>0</v>
      </c>
      <c r="AQ74" s="239">
        <f t="shared" si="4"/>
        <v>0</v>
      </c>
    </row>
  </sheetData>
  <phoneticPr fontId="3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85384-2A66-4CC5-BF22-DBAEB0CCC14B}">
  <sheetPr codeName="Sheet41"/>
  <dimension ref="A1:AR74"/>
  <sheetViews>
    <sheetView topLeftCell="A21" workbookViewId="0">
      <selection activeCell="B2" sqref="B2"/>
    </sheetView>
  </sheetViews>
  <sheetFormatPr defaultColWidth="9" defaultRowHeight="13.2" x14ac:dyDescent="0.25"/>
  <cols>
    <col min="1" max="1" width="18" style="133" customWidth="1"/>
    <col min="2" max="1638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276" t="s">
        <v>287</v>
      </c>
      <c r="B2" s="241">
        <f>('Energy Use'!B58-'E-electricity'!B2)*'Energy Use 2019'!$S64</f>
        <v>472230165000</v>
      </c>
      <c r="C2" s="241">
        <f>('Energy Use'!C58-'E-electricity'!C2-'E-Coal'!C2)*'Energy Use 2020'!$AB64</f>
        <v>450007569000.00006</v>
      </c>
      <c r="D2" s="241">
        <f>('Energy Use'!D58-'E-electricity'!D2-'E-Coal'!D2)*'Energy Use 2020'!$AB64</f>
        <v>468913548824.86273</v>
      </c>
      <c r="E2" s="241">
        <f>('Energy Use'!E58-'E-electricity'!E2-'E-Coal'!E2)*'Energy Use 2020'!$AB64</f>
        <v>496220155258.60779</v>
      </c>
      <c r="F2" s="241">
        <f>('Energy Use'!F58-'E-electricity'!F2-'E-Coal'!F2)*'Energy Use 2020'!$AB64</f>
        <v>533967703832.88641</v>
      </c>
      <c r="G2" s="241">
        <f>('Energy Use'!G58-'E-electricity'!G2-'E-Coal'!G2)*'Energy Use 2020'!$AB64</f>
        <v>562225570303.5647</v>
      </c>
      <c r="H2" s="241">
        <f>('Energy Use'!H58-'E-electricity'!H2-'E-Coal'!H2)*'Energy Use 2020'!$AB64</f>
        <v>578315320344.87195</v>
      </c>
      <c r="I2" s="241">
        <f>('Energy Use'!I58-'E-electricity'!I2-'E-Coal'!I2)*'Energy Use 2020'!$AB64</f>
        <v>615751027017.24292</v>
      </c>
      <c r="J2" s="241">
        <f>('Energy Use'!J58-'E-electricity'!J2-'E-Coal'!J2)*'Energy Use 2020'!$AB64</f>
        <v>641352962154.59448</v>
      </c>
      <c r="K2" s="241">
        <f>('Energy Use'!K58-'E-electricity'!K2-'E-Coal'!K2)*'Energy Use 2020'!$AB64</f>
        <v>666154991212.96643</v>
      </c>
      <c r="L2" s="241">
        <f>('Energy Use'!L58-'E-electricity'!L2-'E-Coal'!L2)*'Energy Use 2020'!$AB64</f>
        <v>690052262692.51025</v>
      </c>
      <c r="M2" s="241">
        <f>('Energy Use'!M58-'E-electricity'!M2-'E-Coal'!M2)*'Energy Use 2020'!$AB64</f>
        <v>724962188751.30127</v>
      </c>
      <c r="N2" s="241">
        <f>('Energy Use'!N58-'E-electricity'!N2-'E-Coal'!N2)*'Energy Use 2020'!$AB64</f>
        <v>734786839268.92773</v>
      </c>
      <c r="O2" s="241">
        <f>('Energy Use'!O58-'E-electricity'!O2-'E-Coal'!O2)*'Energy Use 2020'!$AB64</f>
        <v>755472962227.7135</v>
      </c>
      <c r="P2" s="241">
        <f>('Energy Use'!P58-'E-electricity'!P2-'E-Coal'!P2)*'Energy Use 2020'!$AB64</f>
        <v>774951387483.24011</v>
      </c>
      <c r="Q2" s="241">
        <f>('Energy Use'!Q58-'E-electricity'!Q2-'E-Coal'!Q2)*'Energy Use 2020'!$AB64</f>
        <v>793177282558.97327</v>
      </c>
      <c r="R2" s="241">
        <f>('Energy Use'!R58-'E-electricity'!R2-'E-Coal'!R2)*'Energy Use 2020'!$AB64</f>
        <v>805136572371.51685</v>
      </c>
      <c r="S2" s="241">
        <f>('Energy Use'!S58-'E-electricity'!S2-'E-Coal'!S2)*'Energy Use 2020'!$AB64</f>
        <v>825522554665.21716</v>
      </c>
      <c r="T2" s="241">
        <f>('Energy Use'!T58-'E-electricity'!T2-'E-Coal'!T2)*'Energy Use 2020'!$AB64</f>
        <v>839608363753.6875</v>
      </c>
      <c r="U2" s="241">
        <f>('Energy Use'!U58-'E-electricity'!U2-'E-Coal'!U2)*'Energy Use 2020'!$AB64</f>
        <v>852382205756.09521</v>
      </c>
      <c r="V2" s="241">
        <f>('Energy Use'!V58-'E-electricity'!V2-'E-Coal'!V2)*'Energy Use 2020'!$AB64</f>
        <v>863861450922.53503</v>
      </c>
      <c r="W2" s="241">
        <f>('Energy Use'!W58-'E-electricity'!W2-'E-Coal'!W2)*'Energy Use 2020'!$AB64</f>
        <v>874074015629.6189</v>
      </c>
      <c r="X2" s="241">
        <f>('Energy Use'!X58-'E-electricity'!X2-'E-Coal'!X2)*'Energy Use 2020'!$AB64</f>
        <v>883057565849.44922</v>
      </c>
      <c r="Y2" s="241">
        <f>('Energy Use'!Y58-'E-electricity'!Y2-'E-Coal'!Y2)*'Energy Use 2020'!$AB64</f>
        <v>890858662835.79675</v>
      </c>
      <c r="Z2" s="241">
        <f>('Energy Use'!Z58-'E-electricity'!Z2-'E-Coal'!Z2)*'Energy Use 2020'!$AB64</f>
        <v>897531872116.80774</v>
      </c>
      <c r="AA2" s="241">
        <f>('Energy Use'!AA58-'E-electricity'!AA2-'E-Coal'!AA2)*'Energy Use 2020'!$AB64</f>
        <v>903138855728.78003</v>
      </c>
      <c r="AB2" s="241">
        <f>('Energy Use'!AB58-'E-electricity'!AB2-'E-Coal'!AB2)*'Energy Use 2020'!$AB64</f>
        <v>907747466148.43274</v>
      </c>
      <c r="AC2" s="241">
        <f>('Energy Use'!AC58-'E-electricity'!AC2-'E-Coal'!AC2)*'Energy Use 2020'!$AB64</f>
        <v>911430858664.79285</v>
      </c>
      <c r="AD2" s="241">
        <f>('Energy Use'!AD58-'E-electricity'!AD2-'E-Coal'!AD2)*'Energy Use 2020'!$AB64</f>
        <v>914266637056.80713</v>
      </c>
      <c r="AE2" s="241">
        <f>('Energy Use'!AE58-'E-electricity'!AE2-'E-Coal'!AE2)*'Energy Use 2020'!$AB64</f>
        <v>916336045484.20874</v>
      </c>
      <c r="AF2" s="241">
        <f>('Energy Use'!AF58-'E-electricity'!AF2-'E-Coal'!AF2)*'Energy Use 2020'!$AB64</f>
        <v>917723217525.24719</v>
      </c>
      <c r="AG2" s="241">
        <f>('Energy Use'!AG58-'E-electricity'!AG2-'E-Coal'!AG2)*'Energy Use 2020'!$AB64</f>
        <v>918514491366.13904</v>
      </c>
      <c r="AH2" s="241">
        <f>('Energy Use'!AH58-'E-electricity'!AH2-'E-Coal'!AH2)*'Energy Use 2020'!$AB64</f>
        <v>918797798314.61658</v>
      </c>
      <c r="AI2" s="241">
        <f>('Energy Use'!AI58-'E-electricity'!AI2-'E-Coal'!AI2)*'Energy Use 2020'!$AB64</f>
        <v>918662130116.95007</v>
      </c>
      <c r="AJ2" s="241">
        <f>('Energy Use'!AJ58-'E-electricity'!AJ2-'E-Coal'!AJ2)*'Energy Use 2020'!$AB64</f>
        <v>918197089037.77795</v>
      </c>
      <c r="AK2" s="241">
        <f>('Energy Use'!AK58-'E-electricity'!AK2-'E-Coal'!AK2)*'Energy Use 2020'!$AB64</f>
        <v>917492523341.09949</v>
      </c>
      <c r="AL2" s="241">
        <f>('Energy Use'!AL58-'E-electricity'!AL2-'E-Coal'!AL2)*'Energy Use 2020'!$AB64</f>
        <v>916638249707.05542</v>
      </c>
      <c r="AM2" s="241">
        <f>('Energy Use'!AM58-'E-electricity'!AM2-'E-Coal'!AM2)*'Energy Use 2020'!$AB64</f>
        <v>915723863244.79895</v>
      </c>
      <c r="AN2" s="241">
        <f>('Energy Use'!AN58-'E-electricity'!AN2-'E-Coal'!AN2)*'Energy Use 2020'!$AB64</f>
        <v>914838635123.63989</v>
      </c>
      <c r="AO2" s="241">
        <f>('Energy Use'!AO58-'E-electricity'!AO2-'E-Coal'!AO2)*'Energy Use 2020'!$AB64</f>
        <v>914071497445.28662</v>
      </c>
      <c r="AP2" s="241">
        <f>('Energy Use'!AP58-'E-electricity'!AP2-'E-Coal'!AP2)*'Energy Use 2020'!$AB64</f>
        <v>913511114819.52039</v>
      </c>
      <c r="AQ2" s="241">
        <f>('Energy Use'!AQ58-'E-electricity'!AQ2-'E-Coal'!AQ2)*'Energy Use 2020'!$AB64</f>
        <v>913032868953.60156</v>
      </c>
      <c r="AR2" s="133" t="str">
        <f>VLOOKUP($A2,'Sector Match'!$A$1:$B$43,2,0)</f>
        <v>agriculture and forestry 01T03</v>
      </c>
    </row>
    <row r="3" spans="1:44" x14ac:dyDescent="0.25">
      <c r="A3" s="276" t="s">
        <v>2</v>
      </c>
      <c r="B3" s="230">
        <f>('Energy Use'!B59-'E-electricity'!B3)*'Energy Use 2019'!$S65</f>
        <v>333338940000</v>
      </c>
      <c r="C3" s="230">
        <f>('Energy Use'!C59-'E-electricity'!C3-'E-Coal'!C3)*'Energy Use 2020'!$AB65</f>
        <v>394451079000.00012</v>
      </c>
      <c r="D3" s="230">
        <f>('Energy Use'!D59-'E-electricity'!D3-'E-Coal'!D3)*'Energy Use 2020'!$AB65</f>
        <v>452061680890.00751</v>
      </c>
      <c r="E3" s="230">
        <f>('Energy Use'!E59-'E-electricity'!E3-'E-Coal'!E3)*'Energy Use 2020'!$AB65</f>
        <v>500547664203.63782</v>
      </c>
      <c r="F3" s="230">
        <f>('Energy Use'!F59-'E-electricity'!F3-'E-Coal'!F3)*'Energy Use 2020'!$AB65</f>
        <v>554080464319.64209</v>
      </c>
      <c r="G3" s="230">
        <f>('Energy Use'!G59-'E-electricity'!G3-'E-Coal'!G3)*'Energy Use 2020'!$AB65</f>
        <v>588989568972.15918</v>
      </c>
      <c r="H3" s="230">
        <f>('Energy Use'!H59-'E-electricity'!H3-'E-Coal'!H3)*'Energy Use 2020'!$AB65</f>
        <v>622369922184.47363</v>
      </c>
      <c r="I3" s="230">
        <f>('Energy Use'!I59-'E-electricity'!I3-'E-Coal'!I3)*'Energy Use 2020'!$AB65</f>
        <v>633599240747.2345</v>
      </c>
      <c r="J3" s="230">
        <f>('Energy Use'!J59-'E-electricity'!J3-'E-Coal'!J3)*'Energy Use 2020'!$AB65</f>
        <v>644857069990.61853</v>
      </c>
      <c r="K3" s="230">
        <f>('Energy Use'!K59-'E-electricity'!K3-'E-Coal'!K3)*'Energy Use 2020'!$AB65</f>
        <v>656143139035.6366</v>
      </c>
      <c r="L3" s="230">
        <f>('Energy Use'!L59-'E-electricity'!L3-'E-Coal'!L3)*'Energy Use 2020'!$AB65</f>
        <v>667457177290.39807</v>
      </c>
      <c r="M3" s="230">
        <f>('Energy Use'!M59-'E-electricity'!M3-'E-Coal'!M3)*'Energy Use 2020'!$AB65</f>
        <v>678798914450.11121</v>
      </c>
      <c r="N3" s="230">
        <f>('Energy Use'!N59-'E-electricity'!N3-'E-Coal'!N3)*'Energy Use 2020'!$AB65</f>
        <v>683406776821.89832</v>
      </c>
      <c r="O3" s="230">
        <f>('Energy Use'!O59-'E-electricity'!O3-'E-Coal'!O3)*'Energy Use 2020'!$AB65</f>
        <v>688020281724.39893</v>
      </c>
      <c r="P3" s="230">
        <f>('Energy Use'!P59-'E-electricity'!P3-'E-Coal'!P3)*'Energy Use 2020'!$AB65</f>
        <v>692639380766.23474</v>
      </c>
      <c r="Q3" s="230">
        <f>('Energy Use'!Q59-'E-electricity'!Q3-'E-Coal'!Q3)*'Energy Use 2020'!$AB65</f>
        <v>697264025591.14124</v>
      </c>
      <c r="R3" s="230">
        <f>('Energy Use'!R59-'E-electricity'!R3-'E-Coal'!R3)*'Energy Use 2020'!$AB65</f>
        <v>701894167877.96741</v>
      </c>
      <c r="S3" s="230">
        <f>('Energy Use'!S59-'E-electricity'!S3-'E-Coal'!S3)*'Energy Use 2020'!$AB65</f>
        <v>695273163408.07141</v>
      </c>
      <c r="T3" s="230">
        <f>('Energy Use'!T59-'E-electricity'!T3-'E-Coal'!T3)*'Energy Use 2020'!$AB65</f>
        <v>688655327186.83337</v>
      </c>
      <c r="U3" s="230">
        <f>('Energy Use'!U59-'E-electricity'!U3-'E-Coal'!U3)*'Energy Use 2020'!$AB65</f>
        <v>682040664720.06799</v>
      </c>
      <c r="V3" s="230">
        <f>('Energy Use'!V59-'E-electricity'!V3-'E-Coal'!V3)*'Energy Use 2020'!$AB65</f>
        <v>675429181511.99792</v>
      </c>
      <c r="W3" s="230">
        <f>('Energy Use'!W59-'E-electricity'!W3-'E-Coal'!W3)*'Energy Use 2020'!$AB65</f>
        <v>668820883065.25623</v>
      </c>
      <c r="X3" s="230">
        <f>('Energy Use'!X59-'E-electricity'!X3-'E-Coal'!X3)*'Energy Use 2020'!$AB65</f>
        <v>658358207260.21948</v>
      </c>
      <c r="Y3" s="230">
        <f>('Energy Use'!Y59-'E-electricity'!Y3-'E-Coal'!Y3)*'Energy Use 2020'!$AB65</f>
        <v>647900758194.1189</v>
      </c>
      <c r="Z3" s="230">
        <f>('Energy Use'!Z59-'E-electricity'!Z3-'E-Coal'!Z3)*'Energy Use 2020'!$AB65</f>
        <v>637448544638.71545</v>
      </c>
      <c r="AA3" s="230">
        <f>('Energy Use'!AA59-'E-electricity'!AA3-'E-Coal'!AA3)*'Energy Use 2020'!$AB65</f>
        <v>627001575363.22412</v>
      </c>
      <c r="AB3" s="230">
        <f>('Energy Use'!AB59-'E-electricity'!AB3-'E-Coal'!AB3)*'Energy Use 2020'!$AB65</f>
        <v>616559859134.31494</v>
      </c>
      <c r="AC3" s="230">
        <f>('Energy Use'!AC59-'E-electricity'!AC3-'E-Coal'!AC3)*'Energy Use 2020'!$AB65</f>
        <v>606123404716.11279</v>
      </c>
      <c r="AD3" s="230">
        <f>('Energy Use'!AD59-'E-electricity'!AD3-'E-Coal'!AD3)*'Energy Use 2020'!$AB65</f>
        <v>595692220870.19763</v>
      </c>
      <c r="AE3" s="230">
        <f>('Energy Use'!AE59-'E-electricity'!AE3-'E-Coal'!AE3)*'Energy Use 2020'!$AB65</f>
        <v>585266316355.60339</v>
      </c>
      <c r="AF3" s="230">
        <f>('Energy Use'!AF59-'E-electricity'!AF3-'E-Coal'!AF3)*'Energy Use 2020'!$AB65</f>
        <v>574845699928.81934</v>
      </c>
      <c r="AG3" s="230">
        <f>('Energy Use'!AG59-'E-electricity'!AG3-'E-Coal'!AG3)*'Energy Use 2020'!$AB65</f>
        <v>564430380343.78943</v>
      </c>
      <c r="AH3" s="230">
        <f>('Energy Use'!AH59-'E-electricity'!AH3-'E-Coal'!AH3)*'Energy Use 2020'!$AB65</f>
        <v>551455457248.43091</v>
      </c>
      <c r="AI3" s="230">
        <f>('Energy Use'!AI59-'E-electricity'!AI3-'E-Coal'!AI3)*'Energy Use 2020'!$AB65</f>
        <v>538487217016.17267</v>
      </c>
      <c r="AJ3" s="230">
        <f>('Energy Use'!AJ59-'E-electricity'!AJ3-'E-Coal'!AJ3)*'Energy Use 2020'!$AB65</f>
        <v>525525670571.15039</v>
      </c>
      <c r="AK3" s="230">
        <f>('Energy Use'!AK59-'E-electricity'!AK3-'E-Coal'!AK3)*'Energy Use 2020'!$AB65</f>
        <v>512570828834.31854</v>
      </c>
      <c r="AL3" s="230">
        <f>('Energy Use'!AL59-'E-electricity'!AL3-'E-Coal'!AL3)*'Energy Use 2020'!$AB65</f>
        <v>499622702723.4502</v>
      </c>
      <c r="AM3" s="230">
        <f>('Energy Use'!AM59-'E-electricity'!AM3-'E-Coal'!AM3)*'Energy Use 2020'!$AB65</f>
        <v>489242783696.04755</v>
      </c>
      <c r="AN3" s="230">
        <f>('Energy Use'!AN59-'E-electricity'!AN3-'E-Coal'!AN3)*'Energy Use 2020'!$AB65</f>
        <v>478868226343.27136</v>
      </c>
      <c r="AO3" s="230">
        <f>('Energy Use'!AO59-'E-electricity'!AO3-'E-Coal'!AO3)*'Energy Use 2020'!$AB65</f>
        <v>468499039397.90778</v>
      </c>
      <c r="AP3" s="230">
        <f>('Energy Use'!AP59-'E-electricity'!AP3-'E-Coal'!AP3)*'Energy Use 2020'!$AB65</f>
        <v>458135231590.19867</v>
      </c>
      <c r="AQ3" s="230">
        <f>('Energy Use'!AQ59-'E-electricity'!AQ3-'E-Coal'!AQ3)*'Energy Use 2020'!$AB65</f>
        <v>447627303530.427</v>
      </c>
      <c r="AR3" s="133" t="str">
        <f>VLOOKUP($A3,'Sector Match'!$A$1:$B$43,2,0)</f>
        <v>coal mining 05</v>
      </c>
    </row>
    <row r="4" spans="1:44" x14ac:dyDescent="0.25">
      <c r="A4" s="74" t="s">
        <v>3</v>
      </c>
      <c r="B4" s="230">
        <f>('Energy Use'!B60-'E-electricity'!B4)*'Energy Use 2019'!$S66</f>
        <v>6814003498499.998</v>
      </c>
      <c r="C4" s="230">
        <f>('Energy Use'!C60-'E-electricity'!C4-'E-Coal'!C4)*'Energy Use 2020'!$AB66</f>
        <v>6141769969500</v>
      </c>
      <c r="D4" s="230">
        <f>('Energy Use'!D60-'E-electricity'!D4-'E-Coal'!D4)*'Energy Use 2020'!$AB66</f>
        <v>6439508506825.6943</v>
      </c>
      <c r="E4" s="230">
        <f>('Energy Use'!E60-'E-electricity'!E4-'E-Coal'!E4)*'Energy Use 2020'!$AB66</f>
        <v>7059733391050.4932</v>
      </c>
      <c r="F4" s="230">
        <f>('Energy Use'!F60-'E-electricity'!F4-'E-Coal'!F4)*'Energy Use 2020'!$AB66</f>
        <v>7746085430507.6602</v>
      </c>
      <c r="G4" s="230">
        <f>('Energy Use'!G60-'E-electricity'!G4-'E-Coal'!G4)*'Energy Use 2020'!$AB66</f>
        <v>8172945497275.4482</v>
      </c>
      <c r="H4" s="230">
        <f>('Energy Use'!H60-'E-electricity'!H4-'E-Coal'!H4)*'Energy Use 2020'!$AB66</f>
        <v>8597442724167.1279</v>
      </c>
      <c r="I4" s="230">
        <f>('Energy Use'!I60-'E-electricity'!I4-'E-Coal'!I4)*'Energy Use 2020'!$AB66</f>
        <v>8802138771950.3281</v>
      </c>
      <c r="J4" s="230">
        <f>('Energy Use'!J60-'E-electricity'!J4-'E-Coal'!J4)*'Energy Use 2020'!$AB66</f>
        <v>9006506218086.9238</v>
      </c>
      <c r="K4" s="230">
        <f>('Energy Use'!K60-'E-electricity'!K4-'E-Coal'!K4)*'Energy Use 2020'!$AB66</f>
        <v>9210545218636.2539</v>
      </c>
      <c r="L4" s="230">
        <f>('Energy Use'!L60-'E-electricity'!L4-'E-Coal'!L4)*'Energy Use 2020'!$AB66</f>
        <v>9414255929691.0859</v>
      </c>
      <c r="M4" s="230">
        <f>('Energy Use'!M60-'E-electricity'!M4-'E-Coal'!M4)*'Energy Use 2020'!$AB66</f>
        <v>9617638507377.6152</v>
      </c>
      <c r="N4" s="230">
        <f>('Energy Use'!N60-'E-electricity'!N4-'E-Coal'!N4)*'Energy Use 2020'!$AB66</f>
        <v>9749691245885.3086</v>
      </c>
      <c r="O4" s="230">
        <f>('Energy Use'!O60-'E-electricity'!O4-'E-Coal'!O4)*'Energy Use 2020'!$AB66</f>
        <v>9881596192247.2617</v>
      </c>
      <c r="P4" s="230">
        <f>('Energy Use'!P60-'E-electricity'!P4-'E-Coal'!P4)*'Energy Use 2020'!$AB66</f>
        <v>10013353394125.594</v>
      </c>
      <c r="Q4" s="230">
        <f>('Energy Use'!Q60-'E-electricity'!Q4-'E-Coal'!Q4)*'Energy Use 2020'!$AB66</f>
        <v>10144962899189.527</v>
      </c>
      <c r="R4" s="230">
        <f>('Energy Use'!R60-'E-electricity'!R4-'E-Coal'!R4)*'Energy Use 2020'!$AB66</f>
        <v>10276424755115.381</v>
      </c>
      <c r="S4" s="230">
        <f>('Energy Use'!S60-'E-electricity'!S4-'E-Coal'!S4)*'Energy Use 2020'!$AB66</f>
        <v>10410473258535.018</v>
      </c>
      <c r="T4" s="230">
        <f>('Energy Use'!T60-'E-electricity'!T4-'E-Coal'!T4)*'Energy Use 2020'!$AB66</f>
        <v>10544446295117.678</v>
      </c>
      <c r="U4" s="230">
        <f>('Energy Use'!U60-'E-electricity'!U4-'E-Coal'!U4)*'Energy Use 2020'!$AB66</f>
        <v>10678343875641.32</v>
      </c>
      <c r="V4" s="230">
        <f>('Energy Use'!V60-'E-electricity'!V4-'E-Coal'!V4)*'Energy Use 2020'!$AB66</f>
        <v>10812166010884.096</v>
      </c>
      <c r="W4" s="230">
        <f>('Energy Use'!W60-'E-electricity'!W4-'E-Coal'!W4)*'Energy Use 2020'!$AB66</f>
        <v>10945912711624.35</v>
      </c>
      <c r="X4" s="230">
        <f>('Energy Use'!X60-'E-electricity'!X4-'E-Coal'!X4)*'Energy Use 2020'!$AB66</f>
        <v>11011158082313.352</v>
      </c>
      <c r="Y4" s="230">
        <f>('Energy Use'!Y60-'E-electricity'!Y4-'E-Coal'!Y4)*'Energy Use 2020'!$AB66</f>
        <v>11076365931915.242</v>
      </c>
      <c r="Z4" s="230">
        <f>('Energy Use'!Z60-'E-electricity'!Z4-'E-Coal'!Z4)*'Energy Use 2020'!$AB66</f>
        <v>11141536265815.494</v>
      </c>
      <c r="AA4" s="230">
        <f>('Energy Use'!AA60-'E-electricity'!AA4-'E-Coal'!AA4)*'Energy Use 2020'!$AB66</f>
        <v>11206669089399.674</v>
      </c>
      <c r="AB4" s="230">
        <f>('Energy Use'!AB60-'E-electricity'!AB4-'E-Coal'!AB4)*'Energy Use 2020'!$AB66</f>
        <v>11271764408053.436</v>
      </c>
      <c r="AC4" s="230">
        <f>('Energy Use'!AC60-'E-electricity'!AC4-'E-Coal'!AC4)*'Energy Use 2020'!$AB66</f>
        <v>11336822227162.543</v>
      </c>
      <c r="AD4" s="230">
        <f>('Energy Use'!AD60-'E-electricity'!AD4-'E-Coal'!AD4)*'Energy Use 2020'!$AB66</f>
        <v>11401842552112.844</v>
      </c>
      <c r="AE4" s="230">
        <f>('Energy Use'!AE60-'E-electricity'!AE4-'E-Coal'!AE4)*'Energy Use 2020'!$AB66</f>
        <v>11466825388290.289</v>
      </c>
      <c r="AF4" s="230">
        <f>('Energy Use'!AF60-'E-electricity'!AF4-'E-Coal'!AF4)*'Energy Use 2020'!$AB66</f>
        <v>11531770741080.928</v>
      </c>
      <c r="AG4" s="230">
        <f>('Energy Use'!AG60-'E-electricity'!AG4-'E-Coal'!AG4)*'Energy Use 2020'!$AB66</f>
        <v>11596678615870.908</v>
      </c>
      <c r="AH4" s="230">
        <f>('Energy Use'!AH60-'E-electricity'!AH4-'E-Coal'!AH4)*'Energy Use 2020'!$AB66</f>
        <v>11661514940675.334</v>
      </c>
      <c r="AI4" s="230">
        <f>('Energy Use'!AI60-'E-electricity'!AI4-'E-Coal'!AI4)*'Energy Use 2020'!$AB66</f>
        <v>11726313817156.934</v>
      </c>
      <c r="AJ4" s="230">
        <f>('Energy Use'!AJ60-'E-electricity'!AJ4-'E-Coal'!AJ4)*'Energy Use 2020'!$AB66</f>
        <v>11791075250699.453</v>
      </c>
      <c r="AK4" s="230">
        <f>('Energy Use'!AK60-'E-electricity'!AK4-'E-Coal'!AK4)*'Energy Use 2020'!$AB66</f>
        <v>11855799246686.719</v>
      </c>
      <c r="AL4" s="230">
        <f>('Energy Use'!AL60-'E-electricity'!AL4-'E-Coal'!AL4)*'Energy Use 2020'!$AB66</f>
        <v>11920485810502.666</v>
      </c>
      <c r="AM4" s="230">
        <f>('Energy Use'!AM60-'E-electricity'!AM4-'E-Coal'!AM4)*'Energy Use 2020'!$AB66</f>
        <v>11917135967849.334</v>
      </c>
      <c r="AN4" s="230">
        <f>('Energy Use'!AN60-'E-electricity'!AN4-'E-Coal'!AN4)*'Energy Use 2020'!$AB66</f>
        <v>11913786462346.953</v>
      </c>
      <c r="AO4" s="230">
        <f>('Energy Use'!AO60-'E-electricity'!AO4-'E-Coal'!AO4)*'Energy Use 2020'!$AB66</f>
        <v>11910437293996.514</v>
      </c>
      <c r="AP4" s="230">
        <f>('Energy Use'!AP60-'E-electricity'!AP4-'E-Coal'!AP4)*'Energy Use 2020'!$AB66</f>
        <v>11907088462799.002</v>
      </c>
      <c r="AQ4" s="230">
        <f>('Energy Use'!AQ60-'E-electricity'!AQ4-'E-Coal'!AQ4)*'Energy Use 2020'!$AB66</f>
        <v>11899765431203.266</v>
      </c>
      <c r="AR4" s="133" t="str">
        <f>VLOOKUP($A4,'Sector Match'!$A$1:$B$43,2,0)</f>
        <v>oil and gas extraction 06</v>
      </c>
    </row>
    <row r="5" spans="1:44" x14ac:dyDescent="0.25">
      <c r="A5" s="74" t="s">
        <v>4</v>
      </c>
      <c r="B5" s="230">
        <f>('Energy Use'!B61-'E-electricity'!B5)*'Energy Use 2019'!$S67</f>
        <v>22222596000</v>
      </c>
      <c r="C5" s="230">
        <f>('Energy Use'!C61-'E-electricity'!C5-'E-Coal'!C5)*'Energy Use 2020'!$AB67</f>
        <v>5555649000</v>
      </c>
      <c r="D5" s="230">
        <f>('Energy Use'!D61-'E-electricity'!D5-'E-Coal'!D5)*'Energy Use 2020'!$AB67</f>
        <v>6736093001.921134</v>
      </c>
      <c r="E5" s="230">
        <f>('Energy Use'!E61-'E-electricity'!E5-'E-Coal'!E5)*'Energy Use 2020'!$AB67</f>
        <v>7896312319.3478794</v>
      </c>
      <c r="F5" s="230">
        <f>('Energy Use'!F61-'E-electricity'!F5-'E-Coal'!F5)*'Energy Use 2020'!$AB67</f>
        <v>8971657544.7766228</v>
      </c>
      <c r="G5" s="230">
        <f>('Energy Use'!G61-'E-electricity'!G5-'E-Coal'!G5)*'Energy Use 2020'!$AB67</f>
        <v>9738343486.5230408</v>
      </c>
      <c r="H5" s="230">
        <f>('Energy Use'!H61-'E-electricity'!H5-'E-Coal'!H5)*'Energy Use 2020'!$AB67</f>
        <v>10470021890.277348</v>
      </c>
      <c r="I5" s="230">
        <f>('Energy Use'!I61-'E-electricity'!I5-'E-Coal'!I5)*'Energy Use 2020'!$AB67</f>
        <v>10719617772.808657</v>
      </c>
      <c r="J5" s="230">
        <f>('Energy Use'!J61-'E-electricity'!J5-'E-Coal'!J5)*'Energy Use 2020'!$AB67</f>
        <v>10969625244.162207</v>
      </c>
      <c r="K5" s="230">
        <f>('Energy Use'!K61-'E-electricity'!K5-'E-Coal'!K5)*'Energy Use 2020'!$AB67</f>
        <v>11220023882.249231</v>
      </c>
      <c r="L5" s="230">
        <f>('Energy Use'!L61-'E-electricity'!L5-'E-Coal'!L5)*'Energy Use 2020'!$AB67</f>
        <v>11470793288.90029</v>
      </c>
      <c r="M5" s="230">
        <f>('Energy Use'!M61-'E-electricity'!M5-'E-Coal'!M5)*'Energy Use 2020'!$AB67</f>
        <v>11721913089.865284</v>
      </c>
      <c r="N5" s="230">
        <f>('Energy Use'!N61-'E-electricity'!N5-'E-Coal'!N5)*'Energy Use 2020'!$AB67</f>
        <v>11749873034.396103</v>
      </c>
      <c r="O5" s="230">
        <f>('Energy Use'!O61-'E-electricity'!O5-'E-Coal'!O5)*'Energy Use 2020'!$AB67</f>
        <v>11777696617.51388</v>
      </c>
      <c r="P5" s="230">
        <f>('Energy Use'!P61-'E-electricity'!P5-'E-Coal'!P5)*'Energy Use 2020'!$AB67</f>
        <v>11805383217.677717</v>
      </c>
      <c r="Q5" s="230">
        <f>('Energy Use'!Q61-'E-electricity'!Q5-'E-Coal'!Q5)*'Energy Use 2020'!$AB67</f>
        <v>11832932213.903946</v>
      </c>
      <c r="R5" s="230">
        <f>('Energy Use'!R61-'E-electricity'!R5-'E-Coal'!R5)*'Energy Use 2020'!$AB67</f>
        <v>11860342985.766117</v>
      </c>
      <c r="S5" s="230">
        <f>('Energy Use'!S61-'E-electricity'!S5-'E-Coal'!S5)*'Energy Use 2020'!$AB67</f>
        <v>11715909956.493404</v>
      </c>
      <c r="T5" s="230">
        <f>('Energy Use'!T61-'E-electricity'!T5-'E-Coal'!T5)*'Energy Use 2020'!$AB67</f>
        <v>11571691135.159126</v>
      </c>
      <c r="U5" s="230">
        <f>('Energy Use'!U61-'E-electricity'!U5-'E-Coal'!U5)*'Energy Use 2020'!$AB67</f>
        <v>11427686937.056568</v>
      </c>
      <c r="V5" s="230">
        <f>('Energy Use'!V61-'E-electricity'!V5-'E-Coal'!V5)*'Energy Use 2020'!$AB67</f>
        <v>11283897777.357849</v>
      </c>
      <c r="W5" s="230">
        <f>('Energy Use'!W61-'E-electricity'!W5-'E-Coal'!W5)*'Energy Use 2020'!$AB67</f>
        <v>11140324071.113914</v>
      </c>
      <c r="X5" s="230">
        <f>('Energy Use'!X61-'E-electricity'!X5-'E-Coal'!X5)*'Energy Use 2020'!$AB67</f>
        <v>10879799165.320313</v>
      </c>
      <c r="Y5" s="230">
        <f>('Energy Use'!Y61-'E-electricity'!Y5-'E-Coal'!Y5)*'Energy Use 2020'!$AB67</f>
        <v>10619689785.675764</v>
      </c>
      <c r="Z5" s="230">
        <f>('Energy Use'!Z61-'E-electricity'!Z5-'E-Coal'!Z5)*'Energy Use 2020'!$AB67</f>
        <v>10359996707.515814</v>
      </c>
      <c r="AA5" s="230">
        <f>('Energy Use'!AA61-'E-electricity'!AA5-'E-Coal'!AA5)*'Energy Use 2020'!$AB67</f>
        <v>10100720705.948814</v>
      </c>
      <c r="AB5" s="230">
        <f>('Energy Use'!AB61-'E-electricity'!AB5-'E-Coal'!AB5)*'Energy Use 2020'!$AB67</f>
        <v>9841862555.8559189</v>
      </c>
      <c r="AC5" s="230">
        <f>('Energy Use'!AC61-'E-electricity'!AC5-'E-Coal'!AC5)*'Energy Use 2020'!$AB67</f>
        <v>9583423031.8910713</v>
      </c>
      <c r="AD5" s="230">
        <f>('Energy Use'!AD61-'E-electricity'!AD5-'E-Coal'!AD5)*'Energy Use 2020'!$AB67</f>
        <v>9325402908.4810257</v>
      </c>
      <c r="AE5" s="230">
        <f>('Energy Use'!AE61-'E-electricity'!AE5-'E-Coal'!AE5)*'Energy Use 2020'!$AB67</f>
        <v>9067802959.8253307</v>
      </c>
      <c r="AF5" s="230">
        <f>('Energy Use'!AF61-'E-electricity'!AF5-'E-Coal'!AF5)*'Energy Use 2020'!$AB67</f>
        <v>8810623959.8963318</v>
      </c>
      <c r="AG5" s="230">
        <f>('Energy Use'!AG61-'E-electricity'!AG5-'E-Coal'!AG5)*'Energy Use 2020'!$AB67</f>
        <v>8553866682.439188</v>
      </c>
      <c r="AH5" s="230">
        <f>('Energy Use'!AH61-'E-electricity'!AH5-'E-Coal'!AH5)*'Energy Use 2020'!$AB67</f>
        <v>8330722028.5757284</v>
      </c>
      <c r="AI5" s="230">
        <f>('Energy Use'!AI61-'E-electricity'!AI5-'E-Coal'!AI5)*'Energy Use 2020'!$AB67</f>
        <v>8107943031.1667747</v>
      </c>
      <c r="AJ5" s="230">
        <f>('Energy Use'!AJ61-'E-electricity'!AJ5-'E-Coal'!AJ5)*'Energy Use 2020'!$AB67</f>
        <v>7885530360.4607515</v>
      </c>
      <c r="AK5" s="230">
        <f>('Energy Use'!AK61-'E-electricity'!AK5-'E-Coal'!AK5)*'Energy Use 2020'!$AB67</f>
        <v>7663484686.5091858</v>
      </c>
      <c r="AL5" s="230">
        <f>('Energy Use'!AL61-'E-electricity'!AL5-'E-Coal'!AL5)*'Energy Use 2020'!$AB67</f>
        <v>7441806679.1666851</v>
      </c>
      <c r="AM5" s="230">
        <f>('Energy Use'!AM61-'E-electricity'!AM5-'E-Coal'!AM5)*'Energy Use 2020'!$AB67</f>
        <v>7209706330.5542097</v>
      </c>
      <c r="AN5" s="230">
        <f>('Energy Use'!AN61-'E-electricity'!AN5-'E-Coal'!AN5)*'Energy Use 2020'!$AB67</f>
        <v>6977993912.2780075</v>
      </c>
      <c r="AO5" s="230">
        <f>('Energy Use'!AO61-'E-electricity'!AO5-'E-Coal'!AO5)*'Energy Use 2020'!$AB67</f>
        <v>6746670127.1378727</v>
      </c>
      <c r="AP5" s="230">
        <f>('Energy Use'!AP61-'E-electricity'!AP5-'E-Coal'!AP5)*'Energy Use 2020'!$AB67</f>
        <v>6515735677.7267971</v>
      </c>
      <c r="AQ5" s="230">
        <f>('Energy Use'!AQ61-'E-electricity'!AQ5-'E-Coal'!AQ5)*'Energy Use 2020'!$AB67</f>
        <v>6283092705.0732536</v>
      </c>
      <c r="AR5" s="133" t="str">
        <f>VLOOKUP($A5,'Sector Match'!$A$1:$B$43,2,0)</f>
        <v>other mining and quarrying 07T08</v>
      </c>
    </row>
    <row r="6" spans="1:44" x14ac:dyDescent="0.25">
      <c r="A6" s="74" t="s">
        <v>5</v>
      </c>
      <c r="B6" s="230">
        <f>('Energy Use'!B62-'E-electricity'!B6)*'Energy Use 2019'!$S68</f>
        <v>436118446500</v>
      </c>
      <c r="C6" s="230">
        <f>('Energy Use'!C62-'E-electricity'!C6-'E-Coal'!C6)*'Energy Use 2020'!$AB68</f>
        <v>441674095499.99969</v>
      </c>
      <c r="D6" s="230">
        <f>('Energy Use'!D62-'E-electricity'!D6-'E-Coal'!D6)*'Energy Use 2020'!$AB68</f>
        <v>434272387453.10754</v>
      </c>
      <c r="E6" s="230">
        <f>('Energy Use'!E62-'E-electricity'!E6-'E-Coal'!E6)*'Energy Use 2020'!$AB68</f>
        <v>529058155664.71875</v>
      </c>
      <c r="F6" s="230">
        <f>('Energy Use'!F62-'E-electricity'!F6-'E-Coal'!F6)*'Energy Use 2020'!$AB68</f>
        <v>570386947826.02783</v>
      </c>
      <c r="G6" s="230">
        <f>('Energy Use'!G62-'E-electricity'!G6-'E-Coal'!G6)*'Energy Use 2020'!$AB68</f>
        <v>596912171085.302</v>
      </c>
      <c r="H6" s="230">
        <f>('Energy Use'!H62-'E-electricity'!H6-'E-Coal'!H6)*'Energy Use 2020'!$AB68</f>
        <v>621921054387.11292</v>
      </c>
      <c r="I6" s="230">
        <f>('Energy Use'!I62-'E-electricity'!I6-'E-Coal'!I6)*'Energy Use 2020'!$AB68</f>
        <v>649858755792.70459</v>
      </c>
      <c r="J6" s="230">
        <f>('Energy Use'!J62-'E-electricity'!J6-'E-Coal'!J6)*'Energy Use 2020'!$AB68</f>
        <v>677349405044.21094</v>
      </c>
      <c r="K6" s="230">
        <f>('Energy Use'!K62-'E-electricity'!K6-'E-Coal'!K6)*'Energy Use 2020'!$AB68</f>
        <v>704389783211.15833</v>
      </c>
      <c r="L6" s="230">
        <f>('Energy Use'!L62-'E-electricity'!L6-'E-Coal'!L6)*'Energy Use 2020'!$AB68</f>
        <v>730976675694.55322</v>
      </c>
      <c r="M6" s="230">
        <f>('Energy Use'!M62-'E-electricity'!M6-'E-Coal'!M6)*'Energy Use 2020'!$AB68</f>
        <v>757106872226.88184</v>
      </c>
      <c r="N6" s="230">
        <f>('Energy Use'!N62-'E-electricity'!N6-'E-Coal'!N6)*'Energy Use 2020'!$AB68</f>
        <v>770083426172.36072</v>
      </c>
      <c r="O6" s="230">
        <f>('Energy Use'!O62-'E-electricity'!O6-'E-Coal'!O6)*'Energy Use 2020'!$AB68</f>
        <v>782880328432.81421</v>
      </c>
      <c r="P6" s="230">
        <f>('Energy Use'!P62-'E-electricity'!P6-'E-Coal'!P6)*'Energy Use 2020'!$AB68</f>
        <v>795496732219.21619</v>
      </c>
      <c r="Q6" s="230">
        <f>('Energy Use'!Q62-'E-electricity'!Q6-'E-Coal'!Q6)*'Energy Use 2020'!$AB68</f>
        <v>807931791504.17542</v>
      </c>
      <c r="R6" s="230">
        <f>('Energy Use'!R62-'E-electricity'!R6-'E-Coal'!R6)*'Energy Use 2020'!$AB68</f>
        <v>820184661021.93372</v>
      </c>
      <c r="S6" s="230">
        <f>('Energy Use'!S62-'E-electricity'!S6-'E-Coal'!S6)*'Energy Use 2020'!$AB68</f>
        <v>822000954967.58508</v>
      </c>
      <c r="T6" s="230">
        <f>('Energy Use'!T62-'E-electricity'!T6-'E-Coal'!T6)*'Energy Use 2020'!$AB68</f>
        <v>823782390818.97546</v>
      </c>
      <c r="U6" s="230">
        <f>('Energy Use'!U62-'E-electricity'!U6-'E-Coal'!U6)*'Energy Use 2020'!$AB68</f>
        <v>825528952959.50598</v>
      </c>
      <c r="V6" s="230">
        <f>('Energy Use'!V62-'E-electricity'!V6-'E-Coal'!V6)*'Energy Use 2020'!$AB68</f>
        <v>827240625778.58752</v>
      </c>
      <c r="W6" s="230">
        <f>('Energy Use'!W62-'E-electricity'!W6-'E-Coal'!W6)*'Energy Use 2020'!$AB68</f>
        <v>828917393671.64441</v>
      </c>
      <c r="X6" s="230">
        <f>('Energy Use'!X62-'E-electricity'!X6-'E-Coal'!X6)*'Energy Use 2020'!$AB68</f>
        <v>823749404415.50269</v>
      </c>
      <c r="Y6" s="230">
        <f>('Energy Use'!Y62-'E-electricity'!Y6-'E-Coal'!Y6)*'Energy Use 2020'!$AB68</f>
        <v>818596203006.87695</v>
      </c>
      <c r="Z6" s="230">
        <f>('Energy Use'!Z62-'E-electricity'!Z6-'E-Coal'!Z6)*'Energy Use 2020'!$AB68</f>
        <v>813457797044.94617</v>
      </c>
      <c r="AA6" s="230">
        <f>('Energy Use'!AA62-'E-electricity'!AA6-'E-Coal'!AA6)*'Energy Use 2020'!$AB68</f>
        <v>808334194126.10779</v>
      </c>
      <c r="AB6" s="230">
        <f>('Energy Use'!AB62-'E-electricity'!AB6-'E-Coal'!AB6)*'Energy Use 2020'!$AB68</f>
        <v>803225401843.97961</v>
      </c>
      <c r="AC6" s="230">
        <f>('Energy Use'!AC62-'E-electricity'!AC6-'E-Coal'!AC6)*'Energy Use 2020'!$AB68</f>
        <v>789331672879.14148</v>
      </c>
      <c r="AD6" s="230">
        <f>('Energy Use'!AD62-'E-electricity'!AD6-'E-Coal'!AD6)*'Energy Use 2020'!$AB68</f>
        <v>775518320806.79041</v>
      </c>
      <c r="AE6" s="230">
        <f>('Energy Use'!AE62-'E-electricity'!AE6-'E-Coal'!AE6)*'Energy Use 2020'!$AB68</f>
        <v>761785383687.11963</v>
      </c>
      <c r="AF6" s="230">
        <f>('Energy Use'!AF62-'E-electricity'!AF6-'E-Coal'!AF6)*'Energy Use 2020'!$AB68</f>
        <v>748132899565.96887</v>
      </c>
      <c r="AG6" s="230">
        <f>('Energy Use'!AG62-'E-electricity'!AG6-'E-Coal'!AG6)*'Energy Use 2020'!$AB68</f>
        <v>734560906474.8241</v>
      </c>
      <c r="AH6" s="230">
        <f>('Energy Use'!AH62-'E-electricity'!AH6-'E-Coal'!AH6)*'Energy Use 2020'!$AB68</f>
        <v>714592610682.87683</v>
      </c>
      <c r="AI6" s="230">
        <f>('Energy Use'!AI62-'E-electricity'!AI6-'E-Coal'!AI6)*'Energy Use 2020'!$AB68</f>
        <v>694754121392.40601</v>
      </c>
      <c r="AJ6" s="230">
        <f>('Energy Use'!AJ62-'E-electricity'!AJ6-'E-Coal'!AJ6)*'Energy Use 2020'!$AB68</f>
        <v>675045499415.47742</v>
      </c>
      <c r="AK6" s="230">
        <f>('Energy Use'!AK62-'E-electricity'!AK6-'E-Coal'!AK6)*'Energy Use 2020'!$AB68</f>
        <v>655466805541.12317</v>
      </c>
      <c r="AL6" s="230">
        <f>('Energy Use'!AL62-'E-electricity'!AL6-'E-Coal'!AL6)*'Energy Use 2020'!$AB68</f>
        <v>636018100535.34192</v>
      </c>
      <c r="AM6" s="230">
        <f>('Energy Use'!AM62-'E-electricity'!AM6-'E-Coal'!AM6)*'Energy Use 2020'!$AB68</f>
        <v>616682957275.57617</v>
      </c>
      <c r="AN6" s="230">
        <f>('Energy Use'!AN62-'E-electricity'!AN6-'E-Coal'!AN6)*'Energy Use 2020'!$AB68</f>
        <v>597478052321.94531</v>
      </c>
      <c r="AO6" s="230">
        <f>('Energy Use'!AO62-'E-electricity'!AO6-'E-Coal'!AO6)*'Energy Use 2020'!$AB68</f>
        <v>578403446430.49255</v>
      </c>
      <c r="AP6" s="230">
        <f>('Energy Use'!AP62-'E-electricity'!AP6-'E-Coal'!AP6)*'Energy Use 2020'!$AB68</f>
        <v>559459200334.20544</v>
      </c>
      <c r="AQ6" s="230">
        <f>('Energy Use'!AQ62-'E-electricity'!AQ6-'E-Coal'!AQ6)*'Energy Use 2020'!$AB68</f>
        <v>540464858758.12427</v>
      </c>
      <c r="AR6" s="133" t="str">
        <f>VLOOKUP($A6,'Sector Match'!$A$1:$B$43,2,0)</f>
        <v>other mining and quarrying 07T08</v>
      </c>
    </row>
    <row r="7" spans="1:44" x14ac:dyDescent="0.25">
      <c r="A7" s="74" t="s">
        <v>6</v>
      </c>
      <c r="B7" s="230">
        <f>('Energy Use'!B63-'E-electricity'!B7)*'Energy Use 2019'!$S69</f>
        <v>697233949500.00012</v>
      </c>
      <c r="C7" s="230">
        <f>('Energy Use'!C63-'E-electricity'!C7-'E-Coal'!C7)*'Energy Use 2020'!$AB69</f>
        <v>466674515999.99994</v>
      </c>
      <c r="D7" s="230">
        <f>('Energy Use'!D63-'E-electricity'!D7-'E-Coal'!D7)*'Energy Use 2020'!$AB69</f>
        <v>492173880621.5578</v>
      </c>
      <c r="E7" s="230">
        <f>('Energy Use'!E63-'E-electricity'!E7-'E-Coal'!E7)*'Energy Use 2020'!$AB69</f>
        <v>512292550575.10046</v>
      </c>
      <c r="F7" s="230">
        <f>('Energy Use'!F63-'E-electricity'!F7-'E-Coal'!F7)*'Energy Use 2020'!$AB69</f>
        <v>536351811427.93976</v>
      </c>
      <c r="G7" s="230">
        <f>('Energy Use'!G63-'E-electricity'!G7-'E-Coal'!G7)*'Energy Use 2020'!$AB69</f>
        <v>545277569743.79352</v>
      </c>
      <c r="H7" s="230">
        <f>('Energy Use'!H63-'E-electricity'!H7-'E-Coal'!H7)*'Energy Use 2020'!$AB69</f>
        <v>553075735617.27954</v>
      </c>
      <c r="I7" s="230">
        <f>('Energy Use'!I63-'E-electricity'!I7-'E-Coal'!I7)*'Energy Use 2020'!$AB69</f>
        <v>560193293485.19519</v>
      </c>
      <c r="J7" s="230">
        <f>('Energy Use'!J63-'E-electricity'!J7-'E-Coal'!J7)*'Energy Use 2020'!$AB69</f>
        <v>567312532007.17236</v>
      </c>
      <c r="K7" s="230">
        <f>('Energy Use'!K63-'E-electricity'!K7-'E-Coal'!K7)*'Energy Use 2020'!$AB69</f>
        <v>574433331144.12061</v>
      </c>
      <c r="L7" s="230">
        <f>('Energy Use'!L63-'E-electricity'!L7-'E-Coal'!L7)*'Energy Use 2020'!$AB69</f>
        <v>581555570994.58008</v>
      </c>
      <c r="M7" s="230">
        <f>('Energy Use'!M63-'E-electricity'!M7-'E-Coal'!M7)*'Energy Use 2020'!$AB69</f>
        <v>588679131794.72192</v>
      </c>
      <c r="N7" s="230">
        <f>('Energy Use'!N63-'E-electricity'!N7-'E-Coal'!N7)*'Energy Use 2020'!$AB69</f>
        <v>581882239611.98389</v>
      </c>
      <c r="O7" s="230">
        <f>('Energy Use'!O63-'E-electricity'!O7-'E-Coal'!O7)*'Energy Use 2020'!$AB69</f>
        <v>575080633454.35486</v>
      </c>
      <c r="P7" s="230">
        <f>('Energy Use'!P63-'E-electricity'!P7-'E-Coal'!P7)*'Energy Use 2020'!$AB69</f>
        <v>568274373830.91113</v>
      </c>
      <c r="Q7" s="230">
        <f>('Energy Use'!Q63-'E-electricity'!Q7-'E-Coal'!Q7)*'Energy Use 2020'!$AB69</f>
        <v>561463521205.84155</v>
      </c>
      <c r="R7" s="230">
        <f>('Energy Use'!R63-'E-electricity'!R7-'E-Coal'!R7)*'Energy Use 2020'!$AB69</f>
        <v>554648135998.44727</v>
      </c>
      <c r="S7" s="230">
        <f>('Energy Use'!S63-'E-electricity'!S7-'E-Coal'!S7)*'Energy Use 2020'!$AB69</f>
        <v>544706755777.49994</v>
      </c>
      <c r="T7" s="230">
        <f>('Energy Use'!T63-'E-electricity'!T7-'E-Coal'!T7)*'Energy Use 2020'!$AB69</f>
        <v>534773656701.83478</v>
      </c>
      <c r="U7" s="230">
        <f>('Energy Use'!U63-'E-electricity'!U7-'E-Coal'!U7)*'Energy Use 2020'!$AB69</f>
        <v>524848843783.65198</v>
      </c>
      <c r="V7" s="230">
        <f>('Energy Use'!V63-'E-electricity'!V7-'E-Coal'!V7)*'Energy Use 2020'!$AB69</f>
        <v>514932322033.44348</v>
      </c>
      <c r="W7" s="230">
        <f>('Energy Use'!W63-'E-electricity'!W7-'E-Coal'!W7)*'Energy Use 2020'!$AB69</f>
        <v>505024096459.99353</v>
      </c>
      <c r="X7" s="230">
        <f>('Energy Use'!X63-'E-electricity'!X7-'E-Coal'!X7)*'Energy Use 2020'!$AB69</f>
        <v>491436096300.76569</v>
      </c>
      <c r="Y7" s="230">
        <f>('Energy Use'!Y63-'E-electricity'!Y7-'E-Coal'!Y7)*'Energy Use 2020'!$AB69</f>
        <v>477859599585.13892</v>
      </c>
      <c r="Z7" s="230">
        <f>('Energy Use'!Z63-'E-electricity'!Z7-'E-Coal'!Z7)*'Energy Use 2020'!$AB69</f>
        <v>464294613214.44562</v>
      </c>
      <c r="AA7" s="230">
        <f>('Energy Use'!AA63-'E-electricity'!AA7-'E-Coal'!AA7)*'Energy Use 2020'!$AB69</f>
        <v>450741144087.659</v>
      </c>
      <c r="AB7" s="230">
        <f>('Energy Use'!AB63-'E-electricity'!AB7-'E-Coal'!AB7)*'Energy Use 2020'!$AB69</f>
        <v>437199199101.39331</v>
      </c>
      <c r="AC7" s="230">
        <f>('Energy Use'!AC63-'E-electricity'!AC7-'E-Coal'!AC7)*'Energy Use 2020'!$AB69</f>
        <v>426888851920.85895</v>
      </c>
      <c r="AD7" s="230">
        <f>('Energy Use'!AD63-'E-electricity'!AD7-'E-Coal'!AD7)*'Energy Use 2020'!$AB69</f>
        <v>416587239537.36523</v>
      </c>
      <c r="AE7" s="230">
        <f>('Energy Use'!AE63-'E-electricity'!AE7-'E-Coal'!AE7)*'Energy Use 2020'!$AB69</f>
        <v>406294367182.12091</v>
      </c>
      <c r="AF7" s="230">
        <f>('Energy Use'!AF63-'E-electricity'!AF7-'E-Coal'!AF7)*'Energy Use 2020'!$AB69</f>
        <v>396010240084.54523</v>
      </c>
      <c r="AG7" s="230">
        <f>('Energy Use'!AG63-'E-electricity'!AG7-'E-Coal'!AG7)*'Energy Use 2020'!$AB69</f>
        <v>385734863472.26855</v>
      </c>
      <c r="AH7" s="230">
        <f>('Energy Use'!AH63-'E-electricity'!AH7-'E-Coal'!AH7)*'Energy Use 2020'!$AB69</f>
        <v>379599311254.67603</v>
      </c>
      <c r="AI7" s="230">
        <f>('Energy Use'!AI63-'E-electricity'!AI7-'E-Coal'!AI7)*'Energy Use 2020'!$AB69</f>
        <v>373468908844.99786</v>
      </c>
      <c r="AJ7" s="230">
        <f>('Energy Use'!AJ63-'E-electricity'!AJ7-'E-Coal'!AJ7)*'Energy Use 2020'!$AB69</f>
        <v>367343659336.10376</v>
      </c>
      <c r="AK7" s="230">
        <f>('Energy Use'!AK63-'E-electricity'!AK7-'E-Coal'!AK7)*'Energy Use 2020'!$AB69</f>
        <v>361223565819.80603</v>
      </c>
      <c r="AL7" s="230">
        <f>('Energy Use'!AL63-'E-electricity'!AL7-'E-Coal'!AL7)*'Energy Use 2020'!$AB69</f>
        <v>355108631386.85925</v>
      </c>
      <c r="AM7" s="230">
        <f>('Energy Use'!AM63-'E-electricity'!AM7-'E-Coal'!AM7)*'Energy Use 2020'!$AB69</f>
        <v>352227339483.85913</v>
      </c>
      <c r="AN7" s="230">
        <f>('Energy Use'!AN63-'E-electricity'!AN7-'E-Coal'!AN7)*'Energy Use 2020'!$AB69</f>
        <v>349348378960.54309</v>
      </c>
      <c r="AO7" s="230">
        <f>('Energy Use'!AO63-'E-electricity'!AO7-'E-Coal'!AO7)*'Energy Use 2020'!$AB69</f>
        <v>346471751238.8512</v>
      </c>
      <c r="AP7" s="230">
        <f>('Energy Use'!AP63-'E-electricity'!AP7-'E-Coal'!AP7)*'Energy Use 2020'!$AB69</f>
        <v>343597457740.23907</v>
      </c>
      <c r="AQ7" s="230">
        <f>('Energy Use'!AQ63-'E-electricity'!AQ7-'E-Coal'!AQ7)*'Energy Use 2020'!$AB69</f>
        <v>340611735111.09259</v>
      </c>
      <c r="AR7" s="133" t="str">
        <f>VLOOKUP($A7,'Sector Match'!$A$1:$B$43,2,0)</f>
        <v>other mining and quarrying 07T08</v>
      </c>
    </row>
    <row r="8" spans="1:44" x14ac:dyDescent="0.25">
      <c r="A8" s="74" t="s">
        <v>7</v>
      </c>
      <c r="B8" s="230">
        <f>('Energy Use'!B64-'E-electricity'!B8)*'Energy Use 2019'!$S70</f>
        <v>227781609000</v>
      </c>
      <c r="C8" s="230">
        <f>('Energy Use'!C64-'E-electricity'!C8-'E-Coal'!C8)*'Energy Use 2020'!$AB70</f>
        <v>91668208500</v>
      </c>
      <c r="D8" s="230">
        <f>('Energy Use'!D64-'E-electricity'!D8-'E-Coal'!D8)*'Energy Use 2020'!$AB70</f>
        <v>100824232865.58769</v>
      </c>
      <c r="E8" s="230">
        <f>('Energy Use'!E64-'E-electricity'!E8-'E-Coal'!E8)*'Energy Use 2020'!$AB70</f>
        <v>112136193648.19534</v>
      </c>
      <c r="F8" s="230">
        <f>('Energy Use'!F64-'E-electricity'!F8-'E-Coal'!F8)*'Energy Use 2020'!$AB70</f>
        <v>119128722924.39201</v>
      </c>
      <c r="G8" s="230">
        <f>('Energy Use'!G64-'E-electricity'!G8-'E-Coal'!G8)*'Energy Use 2020'!$AB70</f>
        <v>129534262123.51033</v>
      </c>
      <c r="H8" s="230">
        <f>('Energy Use'!H64-'E-electricity'!H8-'E-Coal'!H8)*'Energy Use 2020'!$AB70</f>
        <v>143399960701.35559</v>
      </c>
      <c r="I8" s="230">
        <f>('Energy Use'!I64-'E-electricity'!I8-'E-Coal'!I8)*'Energy Use 2020'!$AB70</f>
        <v>157701069812.19458</v>
      </c>
      <c r="J8" s="230">
        <f>('Energy Use'!J64-'E-electricity'!J8-'E-Coal'!J8)*'Energy Use 2020'!$AB70</f>
        <v>171433899489.75204</v>
      </c>
      <c r="K8" s="230">
        <f>('Energy Use'!K64-'E-electricity'!K8-'E-Coal'!K8)*'Energy Use 2020'!$AB70</f>
        <v>184670552837.39743</v>
      </c>
      <c r="L8" s="230">
        <f>('Energy Use'!L64-'E-electricity'!L8-'E-Coal'!L8)*'Energy Use 2020'!$AB70</f>
        <v>197605896585.77448</v>
      </c>
      <c r="M8" s="230">
        <f>('Energy Use'!M64-'E-electricity'!M8-'E-Coal'!M8)*'Energy Use 2020'!$AB70</f>
        <v>210555155362.58334</v>
      </c>
      <c r="N8" s="230">
        <f>('Energy Use'!N64-'E-electricity'!N8-'E-Coal'!N8)*'Energy Use 2020'!$AB70</f>
        <v>223873087384.31067</v>
      </c>
      <c r="O8" s="230">
        <f>('Energy Use'!O64-'E-electricity'!O8-'E-Coal'!O8)*'Energy Use 2020'!$AB70</f>
        <v>237547601890.74274</v>
      </c>
      <c r="P8" s="230">
        <f>('Energy Use'!P64-'E-electricity'!P8-'E-Coal'!P8)*'Energy Use 2020'!$AB70</f>
        <v>251477273336.48618</v>
      </c>
      <c r="Q8" s="230">
        <f>('Energy Use'!Q64-'E-electricity'!Q8-'E-Coal'!Q8)*'Energy Use 2020'!$AB70</f>
        <v>265541707424.89325</v>
      </c>
      <c r="R8" s="230">
        <f>('Energy Use'!R64-'E-electricity'!R8-'E-Coal'!R8)*'Energy Use 2020'!$AB70</f>
        <v>279601328114.10797</v>
      </c>
      <c r="S8" s="230">
        <f>('Energy Use'!S64-'E-electricity'!S8-'E-Coal'!S8)*'Energy Use 2020'!$AB70</f>
        <v>293548987954.79919</v>
      </c>
      <c r="T8" s="230">
        <f>('Energy Use'!T64-'E-electricity'!T8-'E-Coal'!T8)*'Energy Use 2020'!$AB70</f>
        <v>307268776469.3717</v>
      </c>
      <c r="U8" s="230">
        <f>('Energy Use'!U64-'E-electricity'!U8-'E-Coal'!U8)*'Energy Use 2020'!$AB70</f>
        <v>320693507604.55426</v>
      </c>
      <c r="V8" s="230">
        <f>('Energy Use'!V64-'E-electricity'!V8-'E-Coal'!V8)*'Energy Use 2020'!$AB70</f>
        <v>333759168216.46625</v>
      </c>
      <c r="W8" s="230">
        <f>('Energy Use'!W64-'E-electricity'!W8-'E-Coal'!W8)*'Energy Use 2020'!$AB70</f>
        <v>346405634781.7561</v>
      </c>
      <c r="X8" s="230">
        <f>('Energy Use'!X64-'E-electricity'!X8-'E-Coal'!X8)*'Energy Use 2020'!$AB70</f>
        <v>358577309996.42908</v>
      </c>
      <c r="Y8" s="230">
        <f>('Energy Use'!Y64-'E-electricity'!Y8-'E-Coal'!Y8)*'Energy Use 2020'!$AB70</f>
        <v>370223670676.98376</v>
      </c>
      <c r="Z8" s="230">
        <f>('Energy Use'!Z64-'E-electricity'!Z8-'E-Coal'!Z8)*'Energy Use 2020'!$AB70</f>
        <v>381299720857.79675</v>
      </c>
      <c r="AA8" s="230">
        <f>('Energy Use'!AA64-'E-electricity'!AA8-'E-Coal'!AA8)*'Energy Use 2020'!$AB70</f>
        <v>391766346462.6499</v>
      </c>
      <c r="AB8" s="230">
        <f>('Energy Use'!AB64-'E-electricity'!AB8-'E-Coal'!AB8)*'Energy Use 2020'!$AB70</f>
        <v>401590570341.2063</v>
      </c>
      <c r="AC8" s="230">
        <f>('Energy Use'!AC64-'E-electricity'!AC8-'E-Coal'!AC8)*'Energy Use 2020'!$AB70</f>
        <v>410745708736.74786</v>
      </c>
      <c r="AD8" s="230">
        <f>('Energy Use'!AD64-'E-electricity'!AD8-'E-Coal'!AD8)*'Energy Use 2020'!$AB70</f>
        <v>419211432333.29602</v>
      </c>
      <c r="AE8" s="230">
        <f>('Energy Use'!AE64-'E-electricity'!AE8-'E-Coal'!AE8)*'Energy Use 2020'!$AB70</f>
        <v>426973736873.9447</v>
      </c>
      <c r="AF8" s="230">
        <f>('Energy Use'!AF64-'E-electricity'!AF8-'E-Coal'!AF8)*'Energy Use 2020'!$AB70</f>
        <v>434024829915.37701</v>
      </c>
      <c r="AG8" s="230">
        <f>('Energy Use'!AG64-'E-electricity'!AG8-'E-Coal'!AG8)*'Energy Use 2020'!$AB70</f>
        <v>440362941565.71216</v>
      </c>
      <c r="AH8" s="230">
        <f>('Energy Use'!AH64-'E-electricity'!AH8-'E-Coal'!AH8)*'Energy Use 2020'!$AB70</f>
        <v>445992068035.20831</v>
      </c>
      <c r="AI8" s="230">
        <f>('Energy Use'!AI64-'E-electricity'!AI8-'E-Coal'!AI8)*'Energy Use 2020'!$AB70</f>
        <v>450921657513.57062</v>
      </c>
      <c r="AJ8" s="230">
        <f>('Energy Use'!AJ64-'E-electricity'!AJ8-'E-Coal'!AJ8)*'Energy Use 2020'!$AB70</f>
        <v>455166248284.68359</v>
      </c>
      <c r="AK8" s="230">
        <f>('Energy Use'!AK64-'E-electricity'!AK8-'E-Coal'!AK8)*'Energy Use 2020'!$AB70</f>
        <v>458745069118.37048</v>
      </c>
      <c r="AL8" s="230">
        <f>('Energy Use'!AL64-'E-electricity'!AL8-'E-Coal'!AL8)*'Energy Use 2020'!$AB70</f>
        <v>461681611864.38837</v>
      </c>
      <c r="AM8" s="230">
        <f>('Energy Use'!AM64-'E-electricity'!AM8-'E-Coal'!AM8)*'Energy Use 2020'!$AB70</f>
        <v>464003185846.09753</v>
      </c>
      <c r="AN8" s="230">
        <f>('Energy Use'!AN64-'E-electricity'!AN8-'E-Coal'!AN8)*'Energy Use 2020'!$AB70</f>
        <v>465740463142.84454</v>
      </c>
      <c r="AO8" s="230">
        <f>('Energy Use'!AO64-'E-electricity'!AO8-'E-Coal'!AO8)*'Energy Use 2020'!$AB70</f>
        <v>466927023195.64166</v>
      </c>
      <c r="AP8" s="230">
        <f>('Energy Use'!AP64-'E-electricity'!AP8-'E-Coal'!AP8)*'Energy Use 2020'!$AB70</f>
        <v>467598904404.62323</v>
      </c>
      <c r="AQ8" s="230">
        <f>('Energy Use'!AQ64-'E-electricity'!AQ8-'E-Coal'!AQ8)*'Energy Use 2020'!$AB70</f>
        <v>467637977833.55786</v>
      </c>
      <c r="AR8" s="133" t="str">
        <f>VLOOKUP($A8,'Sector Match'!$A$1:$B$43,2,0)</f>
        <v>Mining Support Service Activities 09</v>
      </c>
    </row>
    <row r="9" spans="1:44" x14ac:dyDescent="0.25">
      <c r="A9" s="74" t="s">
        <v>8</v>
      </c>
      <c r="B9" s="230">
        <f>('Energy Use'!B65-'E-electricity'!B9)*'Energy Use 2019'!$S71</f>
        <v>0</v>
      </c>
      <c r="C9" s="230">
        <f>('Energy Use'!C65-'E-electricity'!C9-'E-Coal'!C9)*'Energy Use 2020'!$AB71</f>
        <v>0</v>
      </c>
      <c r="D9" s="230">
        <f>('Energy Use'!D65-'E-electricity'!D9-'E-Coal'!D9)*'Energy Use 2020'!$AB71</f>
        <v>0</v>
      </c>
      <c r="E9" s="230">
        <f>('Energy Use'!E65-'E-electricity'!E9-'E-Coal'!E9)*'Energy Use 2020'!$AB71</f>
        <v>0</v>
      </c>
      <c r="F9" s="230">
        <f>('Energy Use'!F65-'E-electricity'!F9-'E-Coal'!F9)*'Energy Use 2020'!$AB71</f>
        <v>0</v>
      </c>
      <c r="G9" s="230">
        <f>('Energy Use'!G65-'E-electricity'!G9-'E-Coal'!G9)*'Energy Use 2020'!$AB71</f>
        <v>0</v>
      </c>
      <c r="H9" s="230">
        <f>('Energy Use'!H65-'E-electricity'!H9-'E-Coal'!H9)*'Energy Use 2020'!$AB71</f>
        <v>0</v>
      </c>
      <c r="I9" s="230">
        <f>('Energy Use'!I65-'E-electricity'!I9-'E-Coal'!I9)*'Energy Use 2020'!$AB71</f>
        <v>0</v>
      </c>
      <c r="J9" s="230">
        <f>('Energy Use'!J65-'E-electricity'!J9-'E-Coal'!J9)*'Energy Use 2020'!$AB71</f>
        <v>0</v>
      </c>
      <c r="K9" s="230">
        <f>('Energy Use'!K65-'E-electricity'!K9-'E-Coal'!K9)*'Energy Use 2020'!$AB71</f>
        <v>0</v>
      </c>
      <c r="L9" s="230">
        <f>('Energy Use'!L65-'E-electricity'!L9-'E-Coal'!L9)*'Energy Use 2020'!$AB71</f>
        <v>0</v>
      </c>
      <c r="M9" s="230">
        <f>('Energy Use'!M65-'E-electricity'!M9-'E-Coal'!M9)*'Energy Use 2020'!$AB71</f>
        <v>0</v>
      </c>
      <c r="N9" s="230">
        <f>('Energy Use'!N65-'E-electricity'!N9-'E-Coal'!N9)*'Energy Use 2020'!$AB71</f>
        <v>0</v>
      </c>
      <c r="O9" s="230">
        <f>('Energy Use'!O65-'E-electricity'!O9-'E-Coal'!O9)*'Energy Use 2020'!$AB71</f>
        <v>0</v>
      </c>
      <c r="P9" s="230">
        <f>('Energy Use'!P65-'E-electricity'!P9-'E-Coal'!P9)*'Energy Use 2020'!$AB71</f>
        <v>0</v>
      </c>
      <c r="Q9" s="230">
        <f>('Energy Use'!Q65-'E-electricity'!Q9-'E-Coal'!Q9)*'Energy Use 2020'!$AB71</f>
        <v>0</v>
      </c>
      <c r="R9" s="230">
        <f>('Energy Use'!R65-'E-electricity'!R9-'E-Coal'!R9)*'Energy Use 2020'!$AB71</f>
        <v>0</v>
      </c>
      <c r="S9" s="230">
        <f>('Energy Use'!S65-'E-electricity'!S9-'E-Coal'!S9)*'Energy Use 2020'!$AB71</f>
        <v>0</v>
      </c>
      <c r="T9" s="230">
        <f>('Energy Use'!T65-'E-electricity'!T9-'E-Coal'!T9)*'Energy Use 2020'!$AB71</f>
        <v>0</v>
      </c>
      <c r="U9" s="230">
        <f>('Energy Use'!U65-'E-electricity'!U9-'E-Coal'!U9)*'Energy Use 2020'!$AB71</f>
        <v>0</v>
      </c>
      <c r="V9" s="230">
        <f>('Energy Use'!V65-'E-electricity'!V9-'E-Coal'!V9)*'Energy Use 2020'!$AB71</f>
        <v>0</v>
      </c>
      <c r="W9" s="230">
        <f>('Energy Use'!W65-'E-electricity'!W9-'E-Coal'!W9)*'Energy Use 2020'!$AB71</f>
        <v>0</v>
      </c>
      <c r="X9" s="230">
        <f>('Energy Use'!X65-'E-electricity'!X9-'E-Coal'!X9)*'Energy Use 2020'!$AB71</f>
        <v>0</v>
      </c>
      <c r="Y9" s="230">
        <f>('Energy Use'!Y65-'E-electricity'!Y9-'E-Coal'!Y9)*'Energy Use 2020'!$AB71</f>
        <v>0</v>
      </c>
      <c r="Z9" s="230">
        <f>('Energy Use'!Z65-'E-electricity'!Z9-'E-Coal'!Z9)*'Energy Use 2020'!$AB71</f>
        <v>0</v>
      </c>
      <c r="AA9" s="230">
        <f>('Energy Use'!AA65-'E-electricity'!AA9-'E-Coal'!AA9)*'Energy Use 2020'!$AB71</f>
        <v>0</v>
      </c>
      <c r="AB9" s="230">
        <f>('Energy Use'!AB65-'E-electricity'!AB9-'E-Coal'!AB9)*'Energy Use 2020'!$AB71</f>
        <v>0</v>
      </c>
      <c r="AC9" s="230">
        <f>('Energy Use'!AC65-'E-electricity'!AC9-'E-Coal'!AC9)*'Energy Use 2020'!$AB71</f>
        <v>0</v>
      </c>
      <c r="AD9" s="230">
        <f>('Energy Use'!AD65-'E-electricity'!AD9-'E-Coal'!AD9)*'Energy Use 2020'!$AB71</f>
        <v>0</v>
      </c>
      <c r="AE9" s="230">
        <f>('Energy Use'!AE65-'E-electricity'!AE9-'E-Coal'!AE9)*'Energy Use 2020'!$AB71</f>
        <v>0</v>
      </c>
      <c r="AF9" s="230">
        <f>('Energy Use'!AF65-'E-electricity'!AF9-'E-Coal'!AF9)*'Energy Use 2020'!$AB71</f>
        <v>0</v>
      </c>
      <c r="AG9" s="230">
        <f>('Energy Use'!AG65-'E-electricity'!AG9-'E-Coal'!AG9)*'Energy Use 2020'!$AB71</f>
        <v>0</v>
      </c>
      <c r="AH9" s="230">
        <f>('Energy Use'!AH65-'E-electricity'!AH9-'E-Coal'!AH9)*'Energy Use 2020'!$AB71</f>
        <v>0</v>
      </c>
      <c r="AI9" s="230">
        <f>('Energy Use'!AI65-'E-electricity'!AI9-'E-Coal'!AI9)*'Energy Use 2020'!$AB71</f>
        <v>0</v>
      </c>
      <c r="AJ9" s="230">
        <f>('Energy Use'!AJ65-'E-electricity'!AJ9-'E-Coal'!AJ9)*'Energy Use 2020'!$AB71</f>
        <v>0</v>
      </c>
      <c r="AK9" s="230">
        <f>('Energy Use'!AK65-'E-electricity'!AK9-'E-Coal'!AK9)*'Energy Use 2020'!$AB71</f>
        <v>0</v>
      </c>
      <c r="AL9" s="230">
        <f>('Energy Use'!AL65-'E-electricity'!AL9-'E-Coal'!AL9)*'Energy Use 2020'!$AB71</f>
        <v>0</v>
      </c>
      <c r="AM9" s="230">
        <f>('Energy Use'!AM65-'E-electricity'!AM9-'E-Coal'!AM9)*'Energy Use 2020'!$AB71</f>
        <v>0</v>
      </c>
      <c r="AN9" s="230">
        <f>('Energy Use'!AN65-'E-electricity'!AN9-'E-Coal'!AN9)*'Energy Use 2020'!$AB71</f>
        <v>0</v>
      </c>
      <c r="AO9" s="230">
        <f>('Energy Use'!AO65-'E-electricity'!AO9-'E-Coal'!AO9)*'Energy Use 2020'!$AB71</f>
        <v>0</v>
      </c>
      <c r="AP9" s="230">
        <f>('Energy Use'!AP65-'E-electricity'!AP9-'E-Coal'!AP9)*'Energy Use 2020'!$AB71</f>
        <v>0</v>
      </c>
      <c r="AQ9" s="230">
        <f>('Energy Use'!AQ65-'E-electricity'!AQ9-'E-Coal'!AQ9)*'Energy Use 2020'!$AB71</f>
        <v>0</v>
      </c>
      <c r="AR9" s="133" t="str">
        <f>VLOOKUP($A9,'Sector Match'!$A$1:$B$43,2,0)</f>
        <v>Mining Support Service Activities 09</v>
      </c>
    </row>
    <row r="10" spans="1:44" x14ac:dyDescent="0.25">
      <c r="A10" s="74" t="s">
        <v>9</v>
      </c>
      <c r="B10" s="230">
        <f>('Energy Use'!B66-'E-electricity'!B10)*'Energy Use 2019'!$S72</f>
        <v>1313910988500</v>
      </c>
      <c r="C10" s="230">
        <f>('Energy Use'!C66-'E-electricity'!C10-'E-Coal'!C10)*'Energy Use 2020'!$AB72</f>
        <v>991683346500</v>
      </c>
      <c r="D10" s="230">
        <f>('Energy Use'!D66-'E-electricity'!D10-'E-Coal'!D10)*'Energy Use 2020'!$AB72</f>
        <v>1129196413708.9729</v>
      </c>
      <c r="E10" s="230">
        <f>('Energy Use'!E66-'E-electricity'!E10-'E-Coal'!E10)*'Energy Use 2020'!$AB72</f>
        <v>1179020874242.2668</v>
      </c>
      <c r="F10" s="230">
        <f>('Energy Use'!F66-'E-electricity'!F10-'E-Coal'!F10)*'Energy Use 2020'!$AB72</f>
        <v>1220557838794.2158</v>
      </c>
      <c r="G10" s="230">
        <f>('Energy Use'!G66-'E-electricity'!G10-'E-Coal'!G10)*'Energy Use 2020'!$AB72</f>
        <v>1242661672531.1833</v>
      </c>
      <c r="H10" s="230">
        <f>('Energy Use'!H66-'E-electricity'!H10-'E-Coal'!H10)*'Energy Use 2020'!$AB72</f>
        <v>1271250707077.0237</v>
      </c>
      <c r="I10" s="230">
        <f>('Energy Use'!I66-'E-electricity'!I10-'E-Coal'!I10)*'Energy Use 2020'!$AB72</f>
        <v>1302633235509.5042</v>
      </c>
      <c r="J10" s="230">
        <f>('Energy Use'!J66-'E-electricity'!J10-'E-Coal'!J10)*'Energy Use 2020'!$AB72</f>
        <v>1335744444938.165</v>
      </c>
      <c r="K10" s="230">
        <f>('Energy Use'!K66-'E-electricity'!K10-'E-Coal'!K10)*'Energy Use 2020'!$AB72</f>
        <v>1369112212129.293</v>
      </c>
      <c r="L10" s="230">
        <f>('Energy Use'!L66-'E-electricity'!L10-'E-Coal'!L10)*'Energy Use 2020'!$AB72</f>
        <v>1401113532495.4358</v>
      </c>
      <c r="M10" s="230">
        <f>('Energy Use'!M66-'E-electricity'!M10-'E-Coal'!M10)*'Energy Use 2020'!$AB72</f>
        <v>1429981428960.187</v>
      </c>
      <c r="N10" s="230">
        <f>('Energy Use'!N66-'E-electricity'!N10-'E-Coal'!N10)*'Energy Use 2020'!$AB72</f>
        <v>1454361670571.9116</v>
      </c>
      <c r="O10" s="230">
        <f>('Energy Use'!O66-'E-electricity'!O10-'E-Coal'!O10)*'Energy Use 2020'!$AB72</f>
        <v>1473864354311.6021</v>
      </c>
      <c r="P10" s="230">
        <f>('Energy Use'!P66-'E-electricity'!P10-'E-Coal'!P10)*'Energy Use 2020'!$AB72</f>
        <v>1488679336683.5125</v>
      </c>
      <c r="Q10" s="230">
        <f>('Energy Use'!Q66-'E-electricity'!Q10-'E-Coal'!Q10)*'Energy Use 2020'!$AB72</f>
        <v>1499059365080.502</v>
      </c>
      <c r="R10" s="230">
        <f>('Energy Use'!R66-'E-electricity'!R10-'E-Coal'!R10)*'Energy Use 2020'!$AB72</f>
        <v>1505310211451.8237</v>
      </c>
      <c r="S10" s="230">
        <f>('Energy Use'!S66-'E-electricity'!S10-'E-Coal'!S10)*'Energy Use 2020'!$AB72</f>
        <v>1507548674526.0591</v>
      </c>
      <c r="T10" s="230">
        <f>('Energy Use'!T66-'E-electricity'!T10-'E-Coal'!T10)*'Energy Use 2020'!$AB72</f>
        <v>1506278515420.3367</v>
      </c>
      <c r="U10" s="230">
        <f>('Energy Use'!U66-'E-electricity'!U10-'E-Coal'!U10)*'Energy Use 2020'!$AB72</f>
        <v>1501796029287.302</v>
      </c>
      <c r="V10" s="230">
        <f>('Energy Use'!V66-'E-electricity'!V10-'E-Coal'!V10)*'Energy Use 2020'!$AB72</f>
        <v>1494415908459.3008</v>
      </c>
      <c r="W10" s="230">
        <f>('Energy Use'!W66-'E-electricity'!W10-'E-Coal'!W10)*'Energy Use 2020'!$AB72</f>
        <v>1484465132994.3096</v>
      </c>
      <c r="X10" s="230">
        <f>('Energy Use'!X66-'E-electricity'!X10-'E-Coal'!X10)*'Energy Use 2020'!$AB72</f>
        <v>1472277375132.8208</v>
      </c>
      <c r="Y10" s="230">
        <f>('Energy Use'!Y66-'E-electricity'!Y10-'E-Coal'!Y10)*'Energy Use 2020'!$AB72</f>
        <v>1458188004502.6382</v>
      </c>
      <c r="Z10" s="230">
        <f>('Energy Use'!Z66-'E-electricity'!Z10-'E-Coal'!Z10)*'Energy Use 2020'!$AB72</f>
        <v>1442529751956.947</v>
      </c>
      <c r="AA10" s="230">
        <f>('Energy Use'!AA66-'E-electricity'!AA10-'E-Coal'!AA10)*'Energy Use 2020'!$AB72</f>
        <v>1425629063730.9048</v>
      </c>
      <c r="AB10" s="230">
        <f>('Energy Use'!AB66-'E-electricity'!AB10-'E-Coal'!AB10)*'Energy Use 2020'!$AB72</f>
        <v>1407803154810.2102</v>
      </c>
      <c r="AC10" s="230">
        <f>('Energy Use'!AC66-'E-electricity'!AC10-'E-Coal'!AC10)*'Energy Use 2020'!$AB72</f>
        <v>1389357751414.9822</v>
      </c>
      <c r="AD10" s="230">
        <f>('Energy Use'!AD66-'E-electricity'!AD10-'E-Coal'!AD10)*'Energy Use 2020'!$AB72</f>
        <v>1370585497477.1543</v>
      </c>
      <c r="AE10" s="230">
        <f>('Energy Use'!AE66-'E-electricity'!AE10-'E-Coal'!AE10)*'Energy Use 2020'!$AB72</f>
        <v>1351764988902.823</v>
      </c>
      <c r="AF10" s="230">
        <f>('Energy Use'!AF66-'E-electricity'!AF10-'E-Coal'!AF10)*'Energy Use 2020'!$AB72</f>
        <v>1333160392089.9512</v>
      </c>
      <c r="AG10" s="230">
        <f>('Energy Use'!AG66-'E-electricity'!AG10-'E-Coal'!AG10)*'Energy Use 2020'!$AB72</f>
        <v>1315021599340.3298</v>
      </c>
      <c r="AH10" s="230">
        <f>('Energy Use'!AH66-'E-electricity'!AH10-'E-Coal'!AH10)*'Energy Use 2020'!$AB72</f>
        <v>1297584873124.728</v>
      </c>
      <c r="AI10" s="230">
        <f>('Energy Use'!AI66-'E-electricity'!AI10-'E-Coal'!AI10)*'Energy Use 2020'!$AB72</f>
        <v>1281073933267.9045</v>
      </c>
      <c r="AJ10" s="230">
        <f>('Energy Use'!AJ66-'E-electricity'!AJ10-'E-Coal'!AJ10)*'Energy Use 2020'!$AB72</f>
        <v>1265701445659.3757</v>
      </c>
      <c r="AK10" s="230">
        <f>('Energy Use'!AK66-'E-electricity'!AK10-'E-Coal'!AK10)*'Energy Use 2020'!$AB72</f>
        <v>1251670877743.8948</v>
      </c>
      <c r="AL10" s="230">
        <f>('Energy Use'!AL66-'E-electricity'!AL10-'E-Coal'!AL10)*'Energy Use 2020'!$AB72</f>
        <v>1239178694537.3792</v>
      </c>
      <c r="AM10" s="230">
        <f>('Energy Use'!AM66-'E-electricity'!AM10-'E-Coal'!AM10)*'Energy Use 2020'!$AB72</f>
        <v>1228416879060.7864</v>
      </c>
      <c r="AN10" s="230">
        <f>('Energy Use'!AN66-'E-electricity'!AN10-'E-Coal'!AN10)*'Energy Use 2020'!$AB72</f>
        <v>1219575772788.8489</v>
      </c>
      <c r="AO10" s="230">
        <f>('Energy Use'!AO66-'E-electricity'!AO10-'E-Coal'!AO10)*'Energy Use 2020'!$AB72</f>
        <v>1212847244984.73</v>
      </c>
      <c r="AP10" s="230">
        <f>('Energy Use'!AP66-'E-electricity'!AP10-'E-Coal'!AP10)*'Energy Use 2020'!$AB72</f>
        <v>1208428214768.8308</v>
      </c>
      <c r="AQ10" s="230">
        <f>('Energy Use'!AQ66-'E-electricity'!AQ10-'E-Coal'!AQ10)*'Energy Use 2020'!$AB72</f>
        <v>1206117642587.8499</v>
      </c>
      <c r="AR10" s="133" t="str">
        <f>VLOOKUP($A10,'Sector Match'!$A$1:$B$43,2,0)</f>
        <v>food beverage and tobacco 10T12</v>
      </c>
    </row>
    <row r="11" spans="1:44" x14ac:dyDescent="0.25">
      <c r="A11" s="74" t="s">
        <v>10</v>
      </c>
      <c r="B11" s="230">
        <f>('Energy Use'!B67-'E-electricity'!B11)*'Energy Use 2019'!$S73</f>
        <v>568300407012.90796</v>
      </c>
      <c r="C11" s="230">
        <f>('Energy Use'!C67-'E-electricity'!C11-'E-Coal'!C11)*'Energy Use 2020'!$AB73</f>
        <v>530564479500.00018</v>
      </c>
      <c r="D11" s="230">
        <f>('Energy Use'!D67-'E-electricity'!D11-'E-Coal'!D11)*'Energy Use 2020'!$AB73</f>
        <v>607337378137.65637</v>
      </c>
      <c r="E11" s="230">
        <f>('Energy Use'!E67-'E-electricity'!E11-'E-Coal'!E11)*'Energy Use 2020'!$AB73</f>
        <v>641304897458.34302</v>
      </c>
      <c r="F11" s="230">
        <f>('Energy Use'!F67-'E-electricity'!F11-'E-Coal'!F11)*'Energy Use 2020'!$AB73</f>
        <v>668168136891.06299</v>
      </c>
      <c r="G11" s="230">
        <f>('Energy Use'!G67-'E-electricity'!G11-'E-Coal'!G11)*'Energy Use 2020'!$AB73</f>
        <v>690605085559.25098</v>
      </c>
      <c r="H11" s="230">
        <f>('Energy Use'!H67-'E-electricity'!H11-'E-Coal'!H11)*'Energy Use 2020'!$AB73</f>
        <v>719124562167.47827</v>
      </c>
      <c r="I11" s="230">
        <f>('Energy Use'!I67-'E-electricity'!I11-'E-Coal'!I11)*'Energy Use 2020'!$AB73</f>
        <v>748374558610.33374</v>
      </c>
      <c r="J11" s="230">
        <f>('Energy Use'!J67-'E-electricity'!J11-'E-Coal'!J11)*'Energy Use 2020'!$AB73</f>
        <v>777209129078.27258</v>
      </c>
      <c r="K11" s="230">
        <f>('Energy Use'!K67-'E-electricity'!K11-'E-Coal'!K11)*'Energy Use 2020'!$AB73</f>
        <v>805188224231.0105</v>
      </c>
      <c r="L11" s="230">
        <f>('Energy Use'!L67-'E-electricity'!L11-'E-Coal'!L11)*'Energy Use 2020'!$AB73</f>
        <v>831829345490.92383</v>
      </c>
      <c r="M11" s="230">
        <f>('Energy Use'!M67-'E-electricity'!M11-'E-Coal'!M11)*'Energy Use 2020'!$AB73</f>
        <v>856613705930.51477</v>
      </c>
      <c r="N11" s="230">
        <f>('Energy Use'!N67-'E-electricity'!N11-'E-Coal'!N11)*'Energy Use 2020'!$AB73</f>
        <v>879137931585.62549</v>
      </c>
      <c r="O11" s="230">
        <f>('Energy Use'!O67-'E-electricity'!O11-'E-Coal'!O11)*'Energy Use 2020'!$AB73</f>
        <v>899268628942.0542</v>
      </c>
      <c r="P11" s="230">
        <f>('Energy Use'!P67-'E-electricity'!P11-'E-Coal'!P11)*'Energy Use 2020'!$AB73</f>
        <v>917047102207.76013</v>
      </c>
      <c r="Q11" s="230">
        <f>('Energy Use'!Q67-'E-electricity'!Q11-'E-Coal'!Q11)*'Energy Use 2020'!$AB73</f>
        <v>932551806296.31311</v>
      </c>
      <c r="R11" s="230">
        <f>('Energy Use'!R67-'E-electricity'!R11-'E-Coal'!R11)*'Energy Use 2020'!$AB73</f>
        <v>945894647006.34106</v>
      </c>
      <c r="S11" s="230">
        <f>('Energy Use'!S67-'E-electricity'!S11-'E-Coal'!S11)*'Energy Use 2020'!$AB73</f>
        <v>957009886272.42566</v>
      </c>
      <c r="T11" s="230">
        <f>('Energy Use'!T67-'E-electricity'!T11-'E-Coal'!T11)*'Energy Use 2020'!$AB73</f>
        <v>966162369794.57288</v>
      </c>
      <c r="U11" s="230">
        <f>('Energy Use'!U67-'E-electricity'!U11-'E-Coal'!U11)*'Energy Use 2020'!$AB73</f>
        <v>973432178883.00598</v>
      </c>
      <c r="V11" s="230">
        <f>('Energy Use'!V67-'E-electricity'!V11-'E-Coal'!V11)*'Energy Use 2020'!$AB73</f>
        <v>978915066352.20911</v>
      </c>
      <c r="W11" s="230">
        <f>('Energy Use'!W67-'E-electricity'!W11-'E-Coal'!W11)*'Energy Use 2020'!$AB73</f>
        <v>982720257879.80981</v>
      </c>
      <c r="X11" s="230">
        <f>('Energy Use'!X67-'E-electricity'!X11-'E-Coal'!X11)*'Energy Use 2020'!$AB73</f>
        <v>984968257460.57227</v>
      </c>
      <c r="Y11" s="230">
        <f>('Energy Use'!Y67-'E-electricity'!Y11-'E-Coal'!Y11)*'Energy Use 2020'!$AB73</f>
        <v>985788707286.85754</v>
      </c>
      <c r="Z11" s="230">
        <f>('Energy Use'!Z67-'E-electricity'!Z11-'E-Coal'!Z11)*'Energy Use 2020'!$AB73</f>
        <v>985318345513.57227</v>
      </c>
      <c r="AA11" s="230">
        <f>('Energy Use'!AA67-'E-electricity'!AA11-'E-Coal'!AA11)*'Energy Use 2020'!$AB73</f>
        <v>983699098183.64893</v>
      </c>
      <c r="AB11" s="230">
        <f>('Energy Use'!AB67-'E-electricity'!AB11-'E-Coal'!AB11)*'Energy Use 2020'!$AB73</f>
        <v>981076334405.87134</v>
      </c>
      <c r="AC11" s="230">
        <f>('Energy Use'!AC67-'E-electricity'!AC11-'E-Coal'!AC11)*'Energy Use 2020'!$AB73</f>
        <v>977597306951.1991</v>
      </c>
      <c r="AD11" s="230">
        <f>('Energy Use'!AD67-'E-electricity'!AD11-'E-Coal'!AD11)*'Energy Use 2020'!$AB73</f>
        <v>973409793980.10547</v>
      </c>
      <c r="AE11" s="230">
        <f>('Energy Use'!AE67-'E-electricity'!AE11-'E-Coal'!AE11)*'Energy Use 2020'!$AB73</f>
        <v>968660951796.05518</v>
      </c>
      <c r="AF11" s="230">
        <f>('Energy Use'!AF67-'E-electricity'!AF11-'E-Coal'!AF11)*'Energy Use 2020'!$AB73</f>
        <v>963496383457.95129</v>
      </c>
      <c r="AG11" s="230">
        <f>('Energy Use'!AG67-'E-electricity'!AG11-'E-Coal'!AG11)*'Energy Use 2020'!$AB73</f>
        <v>958059423852.9585</v>
      </c>
      <c r="AH11" s="230">
        <f>('Energy Use'!AH67-'E-electricity'!AH11-'E-Coal'!AH11)*'Energy Use 2020'!$AB73</f>
        <v>952490638470.60706</v>
      </c>
      <c r="AI11" s="230">
        <f>('Energy Use'!AI67-'E-electricity'!AI11-'E-Coal'!AI11)*'Energy Use 2020'!$AB73</f>
        <v>946927530638.72192</v>
      </c>
      <c r="AJ11" s="230">
        <f>('Energy Use'!AJ67-'E-electricity'!AJ11-'E-Coal'!AJ11)*'Energy Use 2020'!$AB73</f>
        <v>941504450367.90002</v>
      </c>
      <c r="AK11" s="230">
        <f>('Energy Use'!AK67-'E-electricity'!AK11-'E-Coal'!AK11)*'Energy Use 2020'!$AB73</f>
        <v>936352697173.45081</v>
      </c>
      <c r="AL11" s="230">
        <f>('Energy Use'!AL67-'E-electricity'!AL11-'E-Coal'!AL11)*'Energy Use 2020'!$AB73</f>
        <v>931600809262.68494</v>
      </c>
      <c r="AM11" s="230">
        <f>('Energy Use'!AM67-'E-electricity'!AM11-'E-Coal'!AM11)*'Energy Use 2020'!$AB73</f>
        <v>927375032247.86011</v>
      </c>
      <c r="AN11" s="230">
        <f>('Energy Use'!AN67-'E-electricity'!AN11-'E-Coal'!AN11)*'Energy Use 2020'!$AB73</f>
        <v>923799962031.8136</v>
      </c>
      <c r="AO11" s="230">
        <f>('Energy Use'!AO67-'E-electricity'!AO11-'E-Coal'!AO11)*'Energy Use 2020'!$AB73</f>
        <v>920999358682.98999</v>
      </c>
      <c r="AP11" s="230">
        <f>('Energy Use'!AP67-'E-electricity'!AP11-'E-Coal'!AP11)*'Energy Use 2020'!$AB73</f>
        <v>919097130952.3418</v>
      </c>
      <c r="AQ11" s="230">
        <f>('Energy Use'!AQ67-'E-electricity'!AQ11-'E-Coal'!AQ11)*'Energy Use 2020'!$AB73</f>
        <v>917911910784.48145</v>
      </c>
      <c r="AR11" s="133" t="str">
        <f>VLOOKUP($A11,'Sector Match'!$A$1:$B$43,2,0)</f>
        <v>food beverage and tobacco 10T12</v>
      </c>
    </row>
    <row r="12" spans="1:44" x14ac:dyDescent="0.25">
      <c r="A12" s="74" t="s">
        <v>11</v>
      </c>
      <c r="B12" s="230">
        <f>('Energy Use'!B68-'E-electricity'!B12)*'Energy Use 2019'!$S74</f>
        <v>155558172000</v>
      </c>
      <c r="C12" s="230">
        <f>('Energy Use'!C68-'E-electricity'!C12-'E-Coal'!C12)*'Energy Use 2020'!$AB74</f>
        <v>155558172000.00003</v>
      </c>
      <c r="D12" s="230">
        <f>('Energy Use'!D68-'E-electricity'!D12-'E-Coal'!D12)*'Energy Use 2020'!$AB74</f>
        <v>183620451598.09366</v>
      </c>
      <c r="E12" s="230">
        <f>('Energy Use'!E68-'E-electricity'!E12-'E-Coal'!E12)*'Energy Use 2020'!$AB74</f>
        <v>200396679707.94754</v>
      </c>
      <c r="F12" s="230">
        <f>('Energy Use'!F68-'E-electricity'!F12-'E-Coal'!F12)*'Energy Use 2020'!$AB74</f>
        <v>209976915485.31918</v>
      </c>
      <c r="G12" s="230">
        <f>('Energy Use'!G68-'E-electricity'!G12-'E-Coal'!G12)*'Energy Use 2020'!$AB74</f>
        <v>219575378651.84622</v>
      </c>
      <c r="H12" s="230">
        <f>('Energy Use'!H68-'E-electricity'!H12-'E-Coal'!H12)*'Energy Use 2020'!$AB74</f>
        <v>231796728697.27274</v>
      </c>
      <c r="I12" s="230">
        <f>('Energy Use'!I68-'E-electricity'!I12-'E-Coal'!I12)*'Energy Use 2020'!$AB74</f>
        <v>244176619664.30136</v>
      </c>
      <c r="J12" s="230">
        <f>('Energy Use'!J68-'E-electricity'!J12-'E-Coal'!J12)*'Energy Use 2020'!$AB74</f>
        <v>256224387645.72812</v>
      </c>
      <c r="K12" s="230">
        <f>('Energy Use'!K68-'E-electricity'!K12-'E-Coal'!K12)*'Energy Use 2020'!$AB74</f>
        <v>267870150941.51434</v>
      </c>
      <c r="L12" s="230">
        <f>('Energy Use'!L68-'E-electricity'!L12-'E-Coal'!L12)*'Energy Use 2020'!$AB74</f>
        <v>279050954506.4989</v>
      </c>
      <c r="M12" s="230">
        <f>('Energy Use'!M68-'E-electricity'!M12-'E-Coal'!M12)*'Energy Use 2020'!$AB74</f>
        <v>289711605890.32153</v>
      </c>
      <c r="N12" s="230">
        <f>('Energy Use'!N68-'E-electricity'!N12-'E-Coal'!N12)*'Energy Use 2020'!$AB74</f>
        <v>299791167323.42566</v>
      </c>
      <c r="O12" s="230">
        <f>('Energy Use'!O68-'E-electricity'!O12-'E-Coal'!O12)*'Energy Use 2020'!$AB74</f>
        <v>309300236541.33282</v>
      </c>
      <c r="P12" s="230">
        <f>('Energy Use'!P68-'E-electricity'!P12-'E-Coal'!P12)*'Energy Use 2020'!$AB74</f>
        <v>318249131166.64917</v>
      </c>
      <c r="Q12" s="230">
        <f>('Energy Use'!Q68-'E-electricity'!Q12-'E-Coal'!Q12)*'Energy Use 2020'!$AB74</f>
        <v>326660658505.12073</v>
      </c>
      <c r="R12" s="230">
        <f>('Energy Use'!R68-'E-electricity'!R12-'E-Coal'!R12)*'Energy Use 2020'!$AB74</f>
        <v>334569346526.73505</v>
      </c>
      <c r="S12" s="230">
        <f>('Energy Use'!S68-'E-electricity'!S12-'E-Coal'!S12)*'Energy Use 2020'!$AB74</f>
        <v>341894668828.95886</v>
      </c>
      <c r="T12" s="230">
        <f>('Energy Use'!T68-'E-electricity'!T12-'E-Coal'!T12)*'Energy Use 2020'!$AB74</f>
        <v>348746422413.58978</v>
      </c>
      <c r="U12" s="230">
        <f>('Energy Use'!U68-'E-electricity'!U12-'E-Coal'!U12)*'Energy Use 2020'!$AB74</f>
        <v>355117941648.3269</v>
      </c>
      <c r="V12" s="230">
        <f>('Energy Use'!V68-'E-electricity'!V12-'E-Coal'!V12)*'Energy Use 2020'!$AB74</f>
        <v>361006531681.96509</v>
      </c>
      <c r="W12" s="230">
        <f>('Energy Use'!W68-'E-electricity'!W12-'E-Coal'!W12)*'Energy Use 2020'!$AB74</f>
        <v>366413330847.16614</v>
      </c>
      <c r="X12" s="230">
        <f>('Energy Use'!X68-'E-electricity'!X12-'E-Coal'!X12)*'Energy Use 2020'!$AB74</f>
        <v>371343137992.36029</v>
      </c>
      <c r="Y12" s="230">
        <f>('Energy Use'!Y68-'E-electricity'!Y12-'E-Coal'!Y12)*'Energy Use 2020'!$AB74</f>
        <v>375804210291.86633</v>
      </c>
      <c r="Z12" s="230">
        <f>('Energy Use'!Z68-'E-electricity'!Z12-'E-Coal'!Z12)*'Energy Use 2020'!$AB74</f>
        <v>379808037189.99603</v>
      </c>
      <c r="AA12" s="230">
        <f>('Energy Use'!AA68-'E-electricity'!AA12-'E-Coal'!AA12)*'Energy Use 2020'!$AB74</f>
        <v>383369096113.9801</v>
      </c>
      <c r="AB12" s="230">
        <f>('Energy Use'!AB68-'E-electricity'!AB12-'E-Coal'!AB12)*'Energy Use 2020'!$AB74</f>
        <v>386504595456.45032</v>
      </c>
      <c r="AC12" s="230">
        <f>('Energy Use'!AC68-'E-electricity'!AC12-'E-Coal'!AC12)*'Energy Use 2020'!$AB74</f>
        <v>389234210097.0871</v>
      </c>
      <c r="AD12" s="230">
        <f>('Energy Use'!AD68-'E-electricity'!AD12-'E-Coal'!AD12)*'Energy Use 2020'!$AB74</f>
        <v>391579814421.74628</v>
      </c>
      <c r="AE12" s="230">
        <f>('Energy Use'!AE68-'E-electricity'!AE12-'E-Coal'!AE12)*'Energy Use 2020'!$AB74</f>
        <v>393565217423.2207</v>
      </c>
      <c r="AF12" s="230">
        <f>('Energy Use'!AF68-'E-electricity'!AF12-'E-Coal'!AF12)*'Energy Use 2020'!$AB74</f>
        <v>395215904047.71442</v>
      </c>
      <c r="AG12" s="230">
        <f>('Energy Use'!AG68-'E-electricity'!AG12-'E-Coal'!AG12)*'Energy Use 2020'!$AB74</f>
        <v>396558786501.39294</v>
      </c>
      <c r="AH12" s="230">
        <f>('Energy Use'!AH68-'E-electricity'!AH12-'E-Coal'!AH12)*'Energy Use 2020'!$AB74</f>
        <v>397621968767.04846</v>
      </c>
      <c r="AI12" s="230">
        <f>('Energy Use'!AI68-'E-electricity'!AI12-'E-Coal'!AI12)*'Energy Use 2020'!$AB74</f>
        <v>398434527115.95587</v>
      </c>
      <c r="AJ12" s="230">
        <f>('Energy Use'!AJ68-'E-electricity'!AJ12-'E-Coal'!AJ12)*'Energy Use 2020'!$AB74</f>
        <v>399026308946.33215</v>
      </c>
      <c r="AK12" s="230">
        <f>('Energy Use'!AK68-'E-electricity'!AK12-'E-Coal'!AK12)*'Energy Use 2020'!$AB74</f>
        <v>399427751848.31818</v>
      </c>
      <c r="AL12" s="230">
        <f>('Energy Use'!AL68-'E-electricity'!AL12-'E-Coal'!AL12)*'Energy Use 2020'!$AB74</f>
        <v>399669724394.56641</v>
      </c>
      <c r="AM12" s="230">
        <f>('Energy Use'!AM68-'E-electricity'!AM12-'E-Coal'!AM12)*'Energy Use 2020'!$AB74</f>
        <v>399783389792.90643</v>
      </c>
      <c r="AN12" s="230">
        <f>('Energy Use'!AN68-'E-electricity'!AN12-'E-Coal'!AN12)*'Energy Use 2020'!$AB74</f>
        <v>399800093218.53448</v>
      </c>
      <c r="AO12" s="230">
        <f>('Energy Use'!AO68-'E-electricity'!AO12-'E-Coal'!AO12)*'Energy Use 2020'!$AB74</f>
        <v>399751273372.09473</v>
      </c>
      <c r="AP12" s="230">
        <f>('Energy Use'!AP68-'E-electricity'!AP12-'E-Coal'!AP12)*'Energy Use 2020'!$AB74</f>
        <v>399668398589.88318</v>
      </c>
      <c r="AQ12" s="230">
        <f>('Energy Use'!AQ68-'E-electricity'!AQ12-'E-Coal'!AQ12)*'Energy Use 2020'!$AB74</f>
        <v>399449510994.66156</v>
      </c>
      <c r="AR12" s="133" t="str">
        <f>VLOOKUP($A12,'Sector Match'!$A$1:$B$43,2,0)</f>
        <v>food beverage and tobacco 10T12</v>
      </c>
    </row>
    <row r="13" spans="1:44" x14ac:dyDescent="0.25">
      <c r="A13" s="74" t="s">
        <v>12</v>
      </c>
      <c r="B13" s="230">
        <f>('Energy Use'!B69-'E-electricity'!B13)*'Energy Use 2019'!$S75</f>
        <v>0</v>
      </c>
      <c r="C13" s="230">
        <f>('Energy Use'!C69-'E-electricity'!C13-'E-Coal'!C13)*'Energy Use 2020'!$AB75</f>
        <v>0</v>
      </c>
      <c r="D13" s="230">
        <f>('Energy Use'!D69-'E-electricity'!D13-'E-Coal'!D13)*'Energy Use 2020'!$AB75</f>
        <v>0</v>
      </c>
      <c r="E13" s="230">
        <f>('Energy Use'!E69-'E-electricity'!E13-'E-Coal'!E13)*'Energy Use 2020'!$AB75</f>
        <v>0</v>
      </c>
      <c r="F13" s="230">
        <f>('Energy Use'!F69-'E-electricity'!F13-'E-Coal'!F13)*'Energy Use 2020'!$AB75</f>
        <v>0</v>
      </c>
      <c r="G13" s="230">
        <f>('Energy Use'!G69-'E-electricity'!G13-'E-Coal'!G13)*'Energy Use 2020'!$AB75</f>
        <v>0</v>
      </c>
      <c r="H13" s="230">
        <f>('Energy Use'!H69-'E-electricity'!H13-'E-Coal'!H13)*'Energy Use 2020'!$AB75</f>
        <v>0</v>
      </c>
      <c r="I13" s="230">
        <f>('Energy Use'!I69-'E-electricity'!I13-'E-Coal'!I13)*'Energy Use 2020'!$AB75</f>
        <v>0</v>
      </c>
      <c r="J13" s="230">
        <f>('Energy Use'!J69-'E-electricity'!J13-'E-Coal'!J13)*'Energy Use 2020'!$AB75</f>
        <v>0</v>
      </c>
      <c r="K13" s="230">
        <f>('Energy Use'!K69-'E-electricity'!K13-'E-Coal'!K13)*'Energy Use 2020'!$AB75</f>
        <v>0</v>
      </c>
      <c r="L13" s="230">
        <f>('Energy Use'!L69-'E-electricity'!L13-'E-Coal'!L13)*'Energy Use 2020'!$AB75</f>
        <v>0</v>
      </c>
      <c r="M13" s="230">
        <f>('Energy Use'!M69-'E-electricity'!M13-'E-Coal'!M13)*'Energy Use 2020'!$AB75</f>
        <v>0</v>
      </c>
      <c r="N13" s="230">
        <f>('Energy Use'!N69-'E-electricity'!N13-'E-Coal'!N13)*'Energy Use 2020'!$AB75</f>
        <v>0</v>
      </c>
      <c r="O13" s="230">
        <f>('Energy Use'!O69-'E-electricity'!O13-'E-Coal'!O13)*'Energy Use 2020'!$AB75</f>
        <v>0</v>
      </c>
      <c r="P13" s="230">
        <f>('Energy Use'!P69-'E-electricity'!P13-'E-Coal'!P13)*'Energy Use 2020'!$AB75</f>
        <v>0</v>
      </c>
      <c r="Q13" s="230">
        <f>('Energy Use'!Q69-'E-electricity'!Q13-'E-Coal'!Q13)*'Energy Use 2020'!$AB75</f>
        <v>0</v>
      </c>
      <c r="R13" s="230">
        <f>('Energy Use'!R69-'E-electricity'!R13-'E-Coal'!R13)*'Energy Use 2020'!$AB75</f>
        <v>0</v>
      </c>
      <c r="S13" s="230">
        <f>('Energy Use'!S69-'E-electricity'!S13-'E-Coal'!S13)*'Energy Use 2020'!$AB75</f>
        <v>0</v>
      </c>
      <c r="T13" s="230">
        <f>('Energy Use'!T69-'E-electricity'!T13-'E-Coal'!T13)*'Energy Use 2020'!$AB75</f>
        <v>0</v>
      </c>
      <c r="U13" s="230">
        <f>('Energy Use'!U69-'E-electricity'!U13-'E-Coal'!U13)*'Energy Use 2020'!$AB75</f>
        <v>0</v>
      </c>
      <c r="V13" s="230">
        <f>('Energy Use'!V69-'E-electricity'!V13-'E-Coal'!V13)*'Energy Use 2020'!$AB75</f>
        <v>0</v>
      </c>
      <c r="W13" s="230">
        <f>('Energy Use'!W69-'E-electricity'!W13-'E-Coal'!W13)*'Energy Use 2020'!$AB75</f>
        <v>0</v>
      </c>
      <c r="X13" s="230">
        <f>('Energy Use'!X69-'E-electricity'!X13-'E-Coal'!X13)*'Energy Use 2020'!$AB75</f>
        <v>0</v>
      </c>
      <c r="Y13" s="230">
        <f>('Energy Use'!Y69-'E-electricity'!Y13-'E-Coal'!Y13)*'Energy Use 2020'!$AB75</f>
        <v>0</v>
      </c>
      <c r="Z13" s="230">
        <f>('Energy Use'!Z69-'E-electricity'!Z13-'E-Coal'!Z13)*'Energy Use 2020'!$AB75</f>
        <v>0</v>
      </c>
      <c r="AA13" s="230">
        <f>('Energy Use'!AA69-'E-electricity'!AA13-'E-Coal'!AA13)*'Energy Use 2020'!$AB75</f>
        <v>0</v>
      </c>
      <c r="AB13" s="230">
        <f>('Energy Use'!AB69-'E-electricity'!AB13-'E-Coal'!AB13)*'Energy Use 2020'!$AB75</f>
        <v>0</v>
      </c>
      <c r="AC13" s="230">
        <f>('Energy Use'!AC69-'E-electricity'!AC13-'E-Coal'!AC13)*'Energy Use 2020'!$AB75</f>
        <v>0</v>
      </c>
      <c r="AD13" s="230">
        <f>('Energy Use'!AD69-'E-electricity'!AD13-'E-Coal'!AD13)*'Energy Use 2020'!$AB75</f>
        <v>0</v>
      </c>
      <c r="AE13" s="230">
        <f>('Energy Use'!AE69-'E-electricity'!AE13-'E-Coal'!AE13)*'Energy Use 2020'!$AB75</f>
        <v>0</v>
      </c>
      <c r="AF13" s="230">
        <f>('Energy Use'!AF69-'E-electricity'!AF13-'E-Coal'!AF13)*'Energy Use 2020'!$AB75</f>
        <v>0</v>
      </c>
      <c r="AG13" s="230">
        <f>('Energy Use'!AG69-'E-electricity'!AG13-'E-Coal'!AG13)*'Energy Use 2020'!$AB75</f>
        <v>0</v>
      </c>
      <c r="AH13" s="230">
        <f>('Energy Use'!AH69-'E-electricity'!AH13-'E-Coal'!AH13)*'Energy Use 2020'!$AB75</f>
        <v>0</v>
      </c>
      <c r="AI13" s="230">
        <f>('Energy Use'!AI69-'E-electricity'!AI13-'E-Coal'!AI13)*'Energy Use 2020'!$AB75</f>
        <v>0</v>
      </c>
      <c r="AJ13" s="230">
        <f>('Energy Use'!AJ69-'E-electricity'!AJ13-'E-Coal'!AJ13)*'Energy Use 2020'!$AB75</f>
        <v>0</v>
      </c>
      <c r="AK13" s="230">
        <f>('Energy Use'!AK69-'E-electricity'!AK13-'E-Coal'!AK13)*'Energy Use 2020'!$AB75</f>
        <v>0</v>
      </c>
      <c r="AL13" s="230">
        <f>('Energy Use'!AL69-'E-electricity'!AL13-'E-Coal'!AL13)*'Energy Use 2020'!$AB75</f>
        <v>0</v>
      </c>
      <c r="AM13" s="230">
        <f>('Energy Use'!AM69-'E-electricity'!AM13-'E-Coal'!AM13)*'Energy Use 2020'!$AB75</f>
        <v>0</v>
      </c>
      <c r="AN13" s="230">
        <f>('Energy Use'!AN69-'E-electricity'!AN13-'E-Coal'!AN13)*'Energy Use 2020'!$AB75</f>
        <v>0</v>
      </c>
      <c r="AO13" s="230">
        <f>('Energy Use'!AO69-'E-electricity'!AO13-'E-Coal'!AO13)*'Energy Use 2020'!$AB75</f>
        <v>0</v>
      </c>
      <c r="AP13" s="230">
        <f>('Energy Use'!AP69-'E-electricity'!AP13-'E-Coal'!AP13)*'Energy Use 2020'!$AB75</f>
        <v>0</v>
      </c>
      <c r="AQ13" s="230">
        <f>('Energy Use'!AQ69-'E-electricity'!AQ13-'E-Coal'!AQ13)*'Energy Use 2020'!$AB75</f>
        <v>0</v>
      </c>
      <c r="AR13" s="133" t="str">
        <f>VLOOKUP($A13,'Sector Match'!$A$1:$B$43,2,0)</f>
        <v>food beverage and tobacco 10T12</v>
      </c>
    </row>
    <row r="14" spans="1:44" x14ac:dyDescent="0.25">
      <c r="A14" s="74" t="s">
        <v>13</v>
      </c>
      <c r="B14" s="230">
        <f>('Energy Use'!B70-'E-electricity'!B14)*'Energy Use 2019'!$S76</f>
        <v>2288927388000</v>
      </c>
      <c r="C14" s="230">
        <f>('Energy Use'!C70-'E-electricity'!C14-'E-Coal'!C14)*'Energy Use 2020'!$AB76</f>
        <v>1244465376000</v>
      </c>
      <c r="D14" s="230">
        <f>('Energy Use'!D70-'E-electricity'!D14-'E-Coal'!D14)*'Energy Use 2020'!$AB76</f>
        <v>1284318009385.7056</v>
      </c>
      <c r="E14" s="230">
        <f>('Energy Use'!E70-'E-electricity'!E14-'E-Coal'!E14)*'Energy Use 2020'!$AB76</f>
        <v>1305370933962.9243</v>
      </c>
      <c r="F14" s="230">
        <f>('Energy Use'!F70-'E-electricity'!F14-'E-Coal'!F14)*'Energy Use 2020'!$AB76</f>
        <v>1340253687976.2686</v>
      </c>
      <c r="G14" s="230">
        <f>('Energy Use'!G70-'E-electricity'!G14-'E-Coal'!G14)*'Energy Use 2020'!$AB76</f>
        <v>1351274054021.6772</v>
      </c>
      <c r="H14" s="230">
        <f>('Energy Use'!H70-'E-electricity'!H14-'E-Coal'!H14)*'Energy Use 2020'!$AB76</f>
        <v>1366618735974.7434</v>
      </c>
      <c r="I14" s="230">
        <f>('Energy Use'!I70-'E-electricity'!I14-'E-Coal'!I14)*'Energy Use 2020'!$AB76</f>
        <v>1384069704826.2173</v>
      </c>
      <c r="J14" s="230">
        <f>('Energy Use'!J70-'E-electricity'!J14-'E-Coal'!J14)*'Energy Use 2020'!$AB76</f>
        <v>1400114100687.2478</v>
      </c>
      <c r="K14" s="230">
        <f>('Energy Use'!K70-'E-electricity'!K14-'E-Coal'!K14)*'Energy Use 2020'!$AB76</f>
        <v>1412939378886.7209</v>
      </c>
      <c r="L14" s="230">
        <f>('Energy Use'!L70-'E-electricity'!L14-'E-Coal'!L14)*'Energy Use 2020'!$AB76</f>
        <v>1420685736664.167</v>
      </c>
      <c r="M14" s="230">
        <f>('Energy Use'!M70-'E-electricity'!M14-'E-Coal'!M14)*'Energy Use 2020'!$AB76</f>
        <v>1421499335954.8047</v>
      </c>
      <c r="N14" s="230">
        <f>('Energy Use'!N70-'E-electricity'!N14-'E-Coal'!N14)*'Energy Use 2020'!$AB76</f>
        <v>1415066419155.0779</v>
      </c>
      <c r="O14" s="230">
        <f>('Energy Use'!O70-'E-electricity'!O14-'E-Coal'!O14)*'Energy Use 2020'!$AB76</f>
        <v>1401897963001.5356</v>
      </c>
      <c r="P14" s="230">
        <f>('Energy Use'!P70-'E-electricity'!P14-'E-Coal'!P14)*'Energy Use 2020'!$AB76</f>
        <v>1384012663892.4985</v>
      </c>
      <c r="Q14" s="230">
        <f>('Energy Use'!Q70-'E-electricity'!Q14-'E-Coal'!Q14)*'Energy Use 2020'!$AB76</f>
        <v>1363397414511.0581</v>
      </c>
      <c r="R14" s="230">
        <f>('Energy Use'!R70-'E-electricity'!R14-'E-Coal'!R14)*'Energy Use 2020'!$AB76</f>
        <v>1341955993501.0544</v>
      </c>
      <c r="S14" s="230">
        <f>('Energy Use'!S70-'E-electricity'!S14-'E-Coal'!S14)*'Energy Use 2020'!$AB76</f>
        <v>1321977836593.9617</v>
      </c>
      <c r="T14" s="230">
        <f>('Energy Use'!T70-'E-electricity'!T14-'E-Coal'!T14)*'Energy Use 2020'!$AB76</f>
        <v>1302932811074.8386</v>
      </c>
      <c r="U14" s="230">
        <f>('Energy Use'!U70-'E-electricity'!U14-'E-Coal'!U14)*'Energy Use 2020'!$AB76</f>
        <v>1284798782879.4048</v>
      </c>
      <c r="V14" s="230">
        <f>('Energy Use'!V70-'E-electricity'!V14-'E-Coal'!V14)*'Energy Use 2020'!$AB76</f>
        <v>1267554855522.4697</v>
      </c>
      <c r="W14" s="230">
        <f>('Energy Use'!W70-'E-electricity'!W14-'E-Coal'!W14)*'Energy Use 2020'!$AB76</f>
        <v>1251181352227.4971</v>
      </c>
      <c r="X14" s="230">
        <f>('Energy Use'!X70-'E-electricity'!X14-'E-Coal'!X14)*'Energy Use 2020'!$AB76</f>
        <v>1235659799817.0479</v>
      </c>
      <c r="Y14" s="230">
        <f>('Energy Use'!Y70-'E-electricity'!Y14-'E-Coal'!Y14)*'Energy Use 2020'!$AB76</f>
        <v>1220972914429.231</v>
      </c>
      <c r="Z14" s="230">
        <f>('Energy Use'!Z70-'E-electricity'!Z14-'E-Coal'!Z14)*'Energy Use 2020'!$AB76</f>
        <v>1207104589128.3445</v>
      </c>
      <c r="AA14" s="230">
        <f>('Energy Use'!AA70-'E-electricity'!AA14-'E-Coal'!AA14)*'Energy Use 2020'!$AB76</f>
        <v>1194039883481.8735</v>
      </c>
      <c r="AB14" s="230">
        <f>('Energy Use'!AB70-'E-electricity'!AB14-'E-Coal'!AB14)*'Energy Use 2020'!$AB76</f>
        <v>1181765015180.4297</v>
      </c>
      <c r="AC14" s="230">
        <f>('Energy Use'!AC70-'E-electricity'!AC14-'E-Coal'!AC14)*'Energy Use 2020'!$AB76</f>
        <v>1170267353782.5737</v>
      </c>
      <c r="AD14" s="230">
        <f>('Energy Use'!AD70-'E-electricity'!AD14-'E-Coal'!AD14)*'Energy Use 2020'!$AB76</f>
        <v>1159535416672.1567</v>
      </c>
      <c r="AE14" s="230">
        <f>('Energy Use'!AE70-'E-electricity'!AE14-'E-Coal'!AE14)*'Energy Use 2020'!$AB76</f>
        <v>1149558867322.8354</v>
      </c>
      <c r="AF14" s="230">
        <f>('Energy Use'!AF70-'E-electricity'!AF14-'E-Coal'!AF14)*'Energy Use 2020'!$AB76</f>
        <v>1140328515971.7607</v>
      </c>
      <c r="AG14" s="230">
        <f>('Energy Use'!AG70-'E-electricity'!AG14-'E-Coal'!AG14)*'Energy Use 2020'!$AB76</f>
        <v>1131836322812.8655</v>
      </c>
      <c r="AH14" s="230">
        <f>('Energy Use'!AH70-'E-electricity'!AH14-'E-Coal'!AH14)*'Energy Use 2020'!$AB76</f>
        <v>1124075403829.7344</v>
      </c>
      <c r="AI14" s="230">
        <f>('Energy Use'!AI70-'E-electricity'!AI14-'E-Coal'!AI14)*'Energy Use 2020'!$AB76</f>
        <v>1117040039398.177</v>
      </c>
      <c r="AJ14" s="230">
        <f>('Energy Use'!AJ70-'E-electricity'!AJ14-'E-Coal'!AJ14)*'Energy Use 2020'!$AB76</f>
        <v>1110725685800.3601</v>
      </c>
      <c r="AK14" s="230">
        <f>('Energy Use'!AK70-'E-electricity'!AK14-'E-Coal'!AK14)*'Energy Use 2020'!$AB76</f>
        <v>1105128989804.813</v>
      </c>
      <c r="AL14" s="230">
        <f>('Energy Use'!AL70-'E-electricity'!AL14-'E-Coal'!AL14)*'Energy Use 2020'!$AB76</f>
        <v>1100247806480.751</v>
      </c>
      <c r="AM14" s="230">
        <f>('Energy Use'!AM70-'E-electricity'!AM14-'E-Coal'!AM14)*'Energy Use 2020'!$AB76</f>
        <v>1096081220430.4019</v>
      </c>
      <c r="AN14" s="230">
        <f>('Energy Use'!AN70-'E-electricity'!AN14-'E-Coal'!AN14)*'Energy Use 2020'!$AB76</f>
        <v>1092629570639.99</v>
      </c>
      <c r="AO14" s="230">
        <f>('Energy Use'!AO70-'E-electricity'!AO14-'E-Coal'!AO14)*'Energy Use 2020'!$AB76</f>
        <v>1089894479168.4514</v>
      </c>
      <c r="AP14" s="230">
        <f>('Energy Use'!AP70-'E-electricity'!AP14-'E-Coal'!AP14)*'Energy Use 2020'!$AB76</f>
        <v>1087878883913.4485</v>
      </c>
      <c r="AQ14" s="230">
        <f>('Energy Use'!AQ70-'E-electricity'!AQ14-'E-Coal'!AQ14)*'Energy Use 2020'!$AB76</f>
        <v>1086224275357.2671</v>
      </c>
      <c r="AR14" s="133" t="str">
        <f>VLOOKUP($A14,'Sector Match'!$A$1:$B$43,2,0)</f>
        <v>textiles apparel and leather 13T15</v>
      </c>
    </row>
    <row r="15" spans="1:44" x14ac:dyDescent="0.25">
      <c r="A15" s="74" t="s">
        <v>14</v>
      </c>
      <c r="B15" s="230">
        <f>('Energy Use'!B71-'E-electricity'!B15)*'Energy Use 2019'!$S77</f>
        <v>275004625500</v>
      </c>
      <c r="C15" s="230">
        <f>('Energy Use'!C71-'E-electricity'!C15-'E-Coal'!C15)*'Energy Use 2020'!$AB77</f>
        <v>111112980000.00002</v>
      </c>
      <c r="D15" s="230">
        <f>('Energy Use'!D71-'E-electricity'!D15-'E-Coal'!D15)*'Energy Use 2020'!$AB77</f>
        <v>118416993180.72626</v>
      </c>
      <c r="E15" s="230">
        <f>('Energy Use'!E71-'E-electricity'!E15-'E-Coal'!E15)*'Energy Use 2020'!$AB77</f>
        <v>125669161499.09206</v>
      </c>
      <c r="F15" s="230">
        <f>('Energy Use'!F71-'E-electricity'!F15-'E-Coal'!F15)*'Energy Use 2020'!$AB77</f>
        <v>128601569918.92029</v>
      </c>
      <c r="G15" s="230">
        <f>('Energy Use'!G71-'E-electricity'!G15-'E-Coal'!G15)*'Energy Use 2020'!$AB77</f>
        <v>129789347827.09833</v>
      </c>
      <c r="H15" s="230">
        <f>('Energy Use'!H71-'E-electricity'!H15-'E-Coal'!H15)*'Energy Use 2020'!$AB77</f>
        <v>131454677672.34492</v>
      </c>
      <c r="I15" s="230">
        <f>('Energy Use'!I71-'E-electricity'!I15-'E-Coal'!I15)*'Energy Use 2020'!$AB77</f>
        <v>133208248953.04562</v>
      </c>
      <c r="J15" s="230">
        <f>('Energy Use'!J71-'E-electricity'!J15-'E-Coal'!J15)*'Energy Use 2020'!$AB77</f>
        <v>134753374861.62029</v>
      </c>
      <c r="K15" s="230">
        <f>('Energy Use'!K71-'E-electricity'!K15-'E-Coal'!K15)*'Energy Use 2020'!$AB77</f>
        <v>135933985952.97939</v>
      </c>
      <c r="L15" s="230">
        <f>('Energy Use'!L71-'E-electricity'!L15-'E-Coal'!L15)*'Energy Use 2020'!$AB77</f>
        <v>136591204477.24673</v>
      </c>
      <c r="M15" s="230">
        <f>('Energy Use'!M71-'E-electricity'!M15-'E-Coal'!M15)*'Energy Use 2020'!$AB77</f>
        <v>136568365260.20508</v>
      </c>
      <c r="N15" s="230">
        <f>('Energy Use'!N71-'E-electricity'!N15-'E-Coal'!N15)*'Energy Use 2020'!$AB77</f>
        <v>135951436560.6971</v>
      </c>
      <c r="O15" s="230">
        <f>('Energy Use'!O71-'E-electricity'!O15-'E-Coal'!O15)*'Energy Use 2020'!$AB77</f>
        <v>134693445267.55293</v>
      </c>
      <c r="P15" s="230">
        <f>('Energy Use'!P71-'E-electricity'!P15-'E-Coal'!P15)*'Energy Use 2020'!$AB77</f>
        <v>132985325422.50978</v>
      </c>
      <c r="Q15" s="230">
        <f>('Energy Use'!Q71-'E-electricity'!Q15-'E-Coal'!Q15)*'Energy Use 2020'!$AB77</f>
        <v>131015055218.54192</v>
      </c>
      <c r="R15" s="230">
        <f>('Energy Use'!R71-'E-electricity'!R15-'E-Coal'!R15)*'Energy Use 2020'!$AB77</f>
        <v>128962825650.22119</v>
      </c>
      <c r="S15" s="230">
        <f>('Energy Use'!S71-'E-electricity'!S15-'E-Coal'!S15)*'Energy Use 2020'!$AB77</f>
        <v>127141203093.2399</v>
      </c>
      <c r="T15" s="230">
        <f>('Energy Use'!T71-'E-electricity'!T15-'E-Coal'!T15)*'Energy Use 2020'!$AB77</f>
        <v>125401959186.69035</v>
      </c>
      <c r="U15" s="230">
        <f>('Energy Use'!U71-'E-electricity'!U15-'E-Coal'!U15)*'Energy Use 2020'!$AB77</f>
        <v>123742924984.33434</v>
      </c>
      <c r="V15" s="230">
        <f>('Energy Use'!V71-'E-electricity'!V15-'E-Coal'!V15)*'Energy Use 2020'!$AB77</f>
        <v>122162048482.34874</v>
      </c>
      <c r="W15" s="230">
        <f>('Energy Use'!W71-'E-electricity'!W15-'E-Coal'!W15)*'Energy Use 2020'!$AB77</f>
        <v>120657391317.57187</v>
      </c>
      <c r="X15" s="230">
        <f>('Energy Use'!X71-'E-electricity'!X15-'E-Coal'!X15)*'Energy Use 2020'!$AB77</f>
        <v>119227125685.30858</v>
      </c>
      <c r="Y15" s="230">
        <f>('Energy Use'!Y71-'E-electricity'!Y15-'E-Coal'!Y15)*'Energy Use 2020'!$AB77</f>
        <v>117869531472.41306</v>
      </c>
      <c r="Z15" s="230">
        <f>('Energy Use'!Z71-'E-electricity'!Z15-'E-Coal'!Z15)*'Energy Use 2020'!$AB77</f>
        <v>116582993601.84561</v>
      </c>
      <c r="AA15" s="230">
        <f>('Energy Use'!AA71-'E-electricity'!AA15-'E-Coal'!AA15)*'Energy Use 2020'!$AB77</f>
        <v>115365999585.40572</v>
      </c>
      <c r="AB15" s="230">
        <f>('Energy Use'!AB71-'E-electricity'!AB15-'E-Coal'!AB15)*'Energy Use 2020'!$AB77</f>
        <v>114217137281.83614</v>
      </c>
      <c r="AC15" s="230">
        <f>('Energy Use'!AC71-'E-electricity'!AC15-'E-Coal'!AC15)*'Energy Use 2020'!$AB77</f>
        <v>113135092858.00136</v>
      </c>
      <c r="AD15" s="230">
        <f>('Energy Use'!AD71-'E-electricity'!AD15-'E-Coal'!AD15)*'Energy Use 2020'!$AB77</f>
        <v>112118648951.36122</v>
      </c>
      <c r="AE15" s="230">
        <f>('Energy Use'!AE71-'E-electricity'!AE15-'E-Coal'!AE15)*'Energy Use 2020'!$AB77</f>
        <v>111166683032.49545</v>
      </c>
      <c r="AF15" s="230">
        <f>('Energy Use'!AF71-'E-electricity'!AF15-'E-Coal'!AF15)*'Energy Use 2020'!$AB77</f>
        <v>110278165966.96529</v>
      </c>
      <c r="AG15" s="230">
        <f>('Energy Use'!AG71-'E-electricity'!AG15-'E-Coal'!AG15)*'Energy Use 2020'!$AB77</f>
        <v>109452160776.36418</v>
      </c>
      <c r="AH15" s="230">
        <f>('Energy Use'!AH71-'E-electricity'!AH15-'E-Coal'!AH15)*'Energy Use 2020'!$AB77</f>
        <v>108687821598.98868</v>
      </c>
      <c r="AI15" s="230">
        <f>('Energy Use'!AI71-'E-electricity'!AI15-'E-Coal'!AI15)*'Energy Use 2020'!$AB77</f>
        <v>107984392851.14073</v>
      </c>
      <c r="AJ15" s="230">
        <f>('Energy Use'!AJ71-'E-electricity'!AJ15-'E-Coal'!AJ15)*'Energy Use 2020'!$AB77</f>
        <v>107341208590.71013</v>
      </c>
      <c r="AK15" s="230">
        <f>('Energy Use'!AK71-'E-electricity'!AK15-'E-Coal'!AK15)*'Energy Use 2020'!$AB77</f>
        <v>106757692085.31569</v>
      </c>
      <c r="AL15" s="230">
        <f>('Energy Use'!AL71-'E-electricity'!AL15-'E-Coal'!AL15)*'Energy Use 2020'!$AB77</f>
        <v>106233355587.96132</v>
      </c>
      <c r="AM15" s="230">
        <f>('Energy Use'!AM71-'E-electricity'!AM15-'E-Coal'!AM15)*'Energy Use 2020'!$AB77</f>
        <v>105767800323.87091</v>
      </c>
      <c r="AN15" s="230">
        <f>('Energy Use'!AN71-'E-electricity'!AN15-'E-Coal'!AN15)*'Energy Use 2020'!$AB77</f>
        <v>105360716692.89845</v>
      </c>
      <c r="AO15" s="230">
        <f>('Energy Use'!AO71-'E-electricity'!AO15-'E-Coal'!AO15)*'Energy Use 2020'!$AB77</f>
        <v>105011884692.6978</v>
      </c>
      <c r="AP15" s="230">
        <f>('Energy Use'!AP71-'E-electricity'!AP15-'E-Coal'!AP15)*'Energy Use 2020'!$AB77</f>
        <v>104721174568.65498</v>
      </c>
      <c r="AQ15" s="230">
        <f>('Energy Use'!AQ71-'E-electricity'!AQ15-'E-Coal'!AQ15)*'Energy Use 2020'!$AB77</f>
        <v>104453660035.45432</v>
      </c>
      <c r="AR15" s="133" t="str">
        <f>VLOOKUP($A15,'Sector Match'!$A$1:$B$43,2,0)</f>
        <v>textiles apparel and leather 13T15</v>
      </c>
    </row>
    <row r="16" spans="1:44" x14ac:dyDescent="0.25">
      <c r="A16" s="74" t="s">
        <v>15</v>
      </c>
      <c r="B16" s="230">
        <f>('Energy Use'!B72-'E-electricity'!B16)*'Energy Use 2019'!$S78</f>
        <v>216670311000</v>
      </c>
      <c r="C16" s="230">
        <f>('Energy Use'!C72-'E-electricity'!C16-'E-Coal'!C16)*'Energy Use 2020'!$AB78</f>
        <v>125002102499.99994</v>
      </c>
      <c r="D16" s="230">
        <f>('Energy Use'!D72-'E-electricity'!D16-'E-Coal'!D16)*'Energy Use 2020'!$AB78</f>
        <v>127420991601.59247</v>
      </c>
      <c r="E16" s="230">
        <f>('Energy Use'!E72-'E-electricity'!E16-'E-Coal'!E16)*'Energy Use 2020'!$AB78</f>
        <v>144363208492.76761</v>
      </c>
      <c r="F16" s="230">
        <f>('Energy Use'!F72-'E-electricity'!F16-'E-Coal'!F16)*'Energy Use 2020'!$AB78</f>
        <v>145868663488.76993</v>
      </c>
      <c r="G16" s="230">
        <f>('Energy Use'!G72-'E-electricity'!G16-'E-Coal'!G16)*'Energy Use 2020'!$AB78</f>
        <v>144514282287.05762</v>
      </c>
      <c r="H16" s="230">
        <f>('Energy Use'!H72-'E-electricity'!H16-'E-Coal'!H16)*'Energy Use 2020'!$AB78</f>
        <v>143486776933.3931</v>
      </c>
      <c r="I16" s="230">
        <f>('Energy Use'!I72-'E-electricity'!I16-'E-Coal'!I16)*'Energy Use 2020'!$AB78</f>
        <v>143185176856.06711</v>
      </c>
      <c r="J16" s="230">
        <f>('Energy Use'!J72-'E-electricity'!J16-'E-Coal'!J16)*'Energy Use 2020'!$AB78</f>
        <v>143486585689.71198</v>
      </c>
      <c r="K16" s="230">
        <f>('Energy Use'!K72-'E-electricity'!K16-'E-Coal'!K16)*'Energy Use 2020'!$AB78</f>
        <v>144089048901.76877</v>
      </c>
      <c r="L16" s="230">
        <f>('Energy Use'!L72-'E-electricity'!L16-'E-Coal'!L16)*'Energy Use 2020'!$AB78</f>
        <v>144689308430.37491</v>
      </c>
      <c r="M16" s="230">
        <f>('Energy Use'!M72-'E-electricity'!M16-'E-Coal'!M16)*'Energy Use 2020'!$AB78</f>
        <v>144979651490.52216</v>
      </c>
      <c r="N16" s="230">
        <f>('Energy Use'!N72-'E-electricity'!N16-'E-Coal'!N16)*'Energy Use 2020'!$AB78</f>
        <v>145043489088.47958</v>
      </c>
      <c r="O16" s="230">
        <f>('Energy Use'!O72-'E-electricity'!O16-'E-Coal'!O16)*'Energy Use 2020'!$AB78</f>
        <v>144534339647.95871</v>
      </c>
      <c r="P16" s="230">
        <f>('Energy Use'!P72-'E-electricity'!P16-'E-Coal'!P16)*'Energy Use 2020'!$AB78</f>
        <v>143498992061.86337</v>
      </c>
      <c r="Q16" s="230">
        <f>('Energy Use'!Q72-'E-electricity'!Q16-'E-Coal'!Q16)*'Energy Use 2020'!$AB78</f>
        <v>141989113017.22244</v>
      </c>
      <c r="R16" s="230">
        <f>('Energy Use'!R72-'E-electricity'!R16-'E-Coal'!R16)*'Energy Use 2020'!$AB78</f>
        <v>140059641553.38977</v>
      </c>
      <c r="S16" s="230">
        <f>('Energy Use'!S72-'E-electricity'!S16-'E-Coal'!S16)*'Energy Use 2020'!$AB78</f>
        <v>138088841299.9873</v>
      </c>
      <c r="T16" s="230">
        <f>('Energy Use'!T72-'E-electricity'!T16-'E-Coal'!T16)*'Energy Use 2020'!$AB78</f>
        <v>135799757226.81416</v>
      </c>
      <c r="U16" s="230">
        <f>('Energy Use'!U72-'E-electricity'!U16-'E-Coal'!U16)*'Energy Use 2020'!$AB78</f>
        <v>133242934286.27411</v>
      </c>
      <c r="V16" s="230">
        <f>('Energy Use'!V72-'E-electricity'!V16-'E-Coal'!V16)*'Energy Use 2020'!$AB78</f>
        <v>130468035321.27141</v>
      </c>
      <c r="W16" s="230">
        <f>('Energy Use'!W72-'E-electricity'!W16-'E-Coal'!W16)*'Energy Use 2020'!$AB78</f>
        <v>127523067036.50639</v>
      </c>
      <c r="X16" s="230">
        <f>('Energy Use'!X72-'E-electricity'!X16-'E-Coal'!X16)*'Energy Use 2020'!$AB78</f>
        <v>124453759705.75954</v>
      </c>
      <c r="Y16" s="230">
        <f>('Energy Use'!Y72-'E-electricity'!Y16-'E-Coal'!Y16)*'Energy Use 2020'!$AB78</f>
        <v>121303097205.33257</v>
      </c>
      <c r="Z16" s="230">
        <f>('Energy Use'!Z72-'E-electricity'!Z16-'E-Coal'!Z16)*'Energy Use 2020'!$AB78</f>
        <v>118110989318.35202</v>
      </c>
      <c r="AA16" s="230">
        <f>('Energy Use'!AA72-'E-electricity'!AA16-'E-Coal'!AA16)*'Energy Use 2020'!$AB78</f>
        <v>114914074835.81232</v>
      </c>
      <c r="AB16" s="230">
        <f>('Energy Use'!AB72-'E-electricity'!AB16-'E-Coal'!AB16)*'Energy Use 2020'!$AB78</f>
        <v>111745641720.44522</v>
      </c>
      <c r="AC16" s="230">
        <f>('Energy Use'!AC72-'E-electricity'!AC16-'E-Coal'!AC16)*'Energy Use 2020'!$AB78</f>
        <v>108635649384.61075</v>
      </c>
      <c r="AD16" s="230">
        <f>('Energy Use'!AD72-'E-electricity'!AD16-'E-Coal'!AD16)*'Energy Use 2020'!$AB78</f>
        <v>105610837820.5784</v>
      </c>
      <c r="AE16" s="230">
        <f>('Energy Use'!AE72-'E-electricity'!AE16-'E-Coal'!AE16)*'Energy Use 2020'!$AB78</f>
        <v>102694908754.77806</v>
      </c>
      <c r="AF16" s="230">
        <f>('Energy Use'!AF72-'E-electricity'!AF16-'E-Coal'!AF16)*'Energy Use 2020'!$AB78</f>
        <v>99908765020.668884</v>
      </c>
      <c r="AG16" s="230">
        <f>('Energy Use'!AG72-'E-electricity'!AG16-'E-Coal'!AG16)*'Energy Use 2020'!$AB78</f>
        <v>97270795811.418716</v>
      </c>
      <c r="AH16" s="230">
        <f>('Energy Use'!AH72-'E-electricity'!AH16-'E-Coal'!AH16)*'Energy Use 2020'!$AB78</f>
        <v>94797197254.429489</v>
      </c>
      <c r="AI16" s="230">
        <f>('Energy Use'!AI72-'E-electricity'!AI16-'E-Coal'!AI16)*'Energy Use 2020'!$AB78</f>
        <v>92502319737.532547</v>
      </c>
      <c r="AJ16" s="230">
        <f>('Energy Use'!AJ72-'E-electricity'!AJ16-'E-Coal'!AJ16)*'Energy Use 2020'!$AB78</f>
        <v>90399035528.837891</v>
      </c>
      <c r="AK16" s="230">
        <f>('Energy Use'!AK72-'E-electricity'!AK16-'E-Coal'!AK16)*'Energy Use 2020'!$AB78</f>
        <v>88499122411.996002</v>
      </c>
      <c r="AL16" s="230">
        <f>('Energy Use'!AL72-'E-electricity'!AL16-'E-Coal'!AL16)*'Energy Use 2020'!$AB78</f>
        <v>86813661275.455063</v>
      </c>
      <c r="AM16" s="230">
        <f>('Energy Use'!AM72-'E-electricity'!AM16-'E-Coal'!AM16)*'Energy Use 2020'!$AB78</f>
        <v>85353447843.51181</v>
      </c>
      <c r="AN16" s="230">
        <f>('Energy Use'!AN72-'E-electricity'!AN16-'E-Coal'!AN16)*'Energy Use 2020'!$AB78</f>
        <v>84129421039.667862</v>
      </c>
      <c r="AO16" s="230">
        <f>('Energy Use'!AO72-'E-electricity'!AO16-'E-Coal'!AO16)*'Energy Use 2020'!$AB78</f>
        <v>83153112876.299866</v>
      </c>
      <c r="AP16" s="230">
        <f>('Energy Use'!AP72-'E-electricity'!AP16-'E-Coal'!AP16)*'Energy Use 2020'!$AB78</f>
        <v>82437127343.86615</v>
      </c>
      <c r="AQ16" s="230">
        <f>('Energy Use'!AQ72-'E-electricity'!AQ16-'E-Coal'!AQ16)*'Energy Use 2020'!$AB78</f>
        <v>81968281118.092911</v>
      </c>
      <c r="AR16" s="133" t="str">
        <f>VLOOKUP($A16,'Sector Match'!$A$1:$B$43,2,0)</f>
        <v>textiles apparel and leather 13T15</v>
      </c>
    </row>
    <row r="17" spans="1:44" x14ac:dyDescent="0.25">
      <c r="A17" s="74" t="s">
        <v>16</v>
      </c>
      <c r="B17" s="230">
        <f>('Energy Use'!B73-'E-electricity'!B17)*'Energy Use 2019'!$S79</f>
        <v>87343783875.365845</v>
      </c>
      <c r="C17" s="230">
        <f>('Energy Use'!C73-'E-electricity'!C17-'E-Coal'!C17)*'Energy Use 2020'!$AB79</f>
        <v>55775717865.182007</v>
      </c>
      <c r="D17" s="230">
        <f>('Energy Use'!D73-'E-electricity'!D17-'E-Coal'!D17)*'Energy Use 2020'!$AB79</f>
        <v>59848837001.364815</v>
      </c>
      <c r="E17" s="230">
        <f>('Energy Use'!E73-'E-electricity'!E17-'E-Coal'!E17)*'Energy Use 2020'!$AB79</f>
        <v>65229065706.453011</v>
      </c>
      <c r="F17" s="230">
        <f>('Energy Use'!F73-'E-electricity'!F17-'E-Coal'!F17)*'Energy Use 2020'!$AB79</f>
        <v>66646797302.033966</v>
      </c>
      <c r="G17" s="230">
        <f>('Energy Use'!G73-'E-electricity'!G17-'E-Coal'!G17)*'Energy Use 2020'!$AB79</f>
        <v>67194349377.637032</v>
      </c>
      <c r="H17" s="230">
        <f>('Energy Use'!H73-'E-electricity'!H17-'E-Coal'!H17)*'Energy Use 2020'!$AB79</f>
        <v>68090804629.039955</v>
      </c>
      <c r="I17" s="230">
        <f>('Energy Use'!I73-'E-electricity'!I17-'E-Coal'!I17)*'Energy Use 2020'!$AB79</f>
        <v>69217673623.62944</v>
      </c>
      <c r="J17" s="230">
        <f>('Energy Use'!J73-'E-electricity'!J17-'E-Coal'!J17)*'Energy Use 2020'!$AB79</f>
        <v>70453821231.932846</v>
      </c>
      <c r="K17" s="230">
        <f>('Energy Use'!K73-'E-electricity'!K17-'E-Coal'!K17)*'Energy Use 2020'!$AB79</f>
        <v>71710672639.125595</v>
      </c>
      <c r="L17" s="230">
        <f>('Energy Use'!L73-'E-electricity'!L17-'E-Coal'!L17)*'Energy Use 2020'!$AB79</f>
        <v>72893263253.86116</v>
      </c>
      <c r="M17" s="230">
        <f>('Energy Use'!M73-'E-electricity'!M17-'E-Coal'!M17)*'Energy Use 2020'!$AB79</f>
        <v>73900607168.207977</v>
      </c>
      <c r="N17" s="230">
        <f>('Energy Use'!N73-'E-electricity'!N17-'E-Coal'!N17)*'Energy Use 2020'!$AB79</f>
        <v>74763340104.562637</v>
      </c>
      <c r="O17" s="230">
        <f>('Energy Use'!O73-'E-electricity'!O17-'E-Coal'!O17)*'Energy Use 2020'!$AB79</f>
        <v>75360178288.912262</v>
      </c>
      <c r="P17" s="230">
        <f>('Energy Use'!P73-'E-electricity'!P17-'E-Coal'!P17)*'Energy Use 2020'!$AB79</f>
        <v>75704978585.745071</v>
      </c>
      <c r="Q17" s="230">
        <f>('Energy Use'!Q73-'E-electricity'!Q17-'E-Coal'!Q17)*'Energy Use 2020'!$AB79</f>
        <v>75814632715.858017</v>
      </c>
      <c r="R17" s="230">
        <f>('Energy Use'!R73-'E-electricity'!R17-'E-Coal'!R17)*'Energy Use 2020'!$AB79</f>
        <v>75708469858.925308</v>
      </c>
      <c r="S17" s="230">
        <f>('Energy Use'!S73-'E-electricity'!S17-'E-Coal'!S17)*'Energy Use 2020'!$AB79</f>
        <v>75525138833.889832</v>
      </c>
      <c r="T17" s="230">
        <f>('Energy Use'!T73-'E-electricity'!T17-'E-Coal'!T17)*'Energy Use 2020'!$AB79</f>
        <v>75164036108.084869</v>
      </c>
      <c r="U17" s="230">
        <f>('Energy Use'!U73-'E-electricity'!U17-'E-Coal'!U17)*'Energy Use 2020'!$AB79</f>
        <v>74642780761.886108</v>
      </c>
      <c r="V17" s="230">
        <f>('Energy Use'!V73-'E-electricity'!V17-'E-Coal'!V17)*'Energy Use 2020'!$AB79</f>
        <v>73979662672.083984</v>
      </c>
      <c r="W17" s="230">
        <f>('Energy Use'!W73-'E-electricity'!W17-'E-Coal'!W17)*'Energy Use 2020'!$AB79</f>
        <v>73193305753.323288</v>
      </c>
      <c r="X17" s="230">
        <f>('Energy Use'!X73-'E-electricity'!X17-'E-Coal'!X17)*'Energy Use 2020'!$AB79</f>
        <v>72302367474.814133</v>
      </c>
      <c r="Y17" s="230">
        <f>('Energy Use'!Y73-'E-electricity'!Y17-'E-Coal'!Y17)*'Energy Use 2020'!$AB79</f>
        <v>71325278249.158447</v>
      </c>
      <c r="Z17" s="230">
        <f>('Energy Use'!Z73-'E-electricity'!Z17-'E-Coal'!Z17)*'Energy Use 2020'!$AB79</f>
        <v>70280022588.652176</v>
      </c>
      <c r="AA17" s="230">
        <f>('Energy Use'!AA73-'E-electricity'!AA17-'E-Coal'!AA17)*'Energy Use 2020'!$AB79</f>
        <v>69183962442.924698</v>
      </c>
      <c r="AB17" s="230">
        <f>('Energy Use'!AB73-'E-electricity'!AB17-'E-Coal'!AB17)*'Energy Use 2020'!$AB79</f>
        <v>68053701897.078728</v>
      </c>
      <c r="AC17" s="230">
        <f>('Energy Use'!AC73-'E-electricity'!AC17-'E-Coal'!AC17)*'Energy Use 2020'!$AB79</f>
        <v>66904991432.312599</v>
      </c>
      <c r="AD17" s="230">
        <f>('Energy Use'!AD73-'E-electricity'!AD17-'E-Coal'!AD17)*'Energy Use 2020'!$AB79</f>
        <v>65752669228.751976</v>
      </c>
      <c r="AE17" s="230">
        <f>('Energy Use'!AE73-'E-electricity'!AE17-'E-Coal'!AE17)*'Energy Use 2020'!$AB79</f>
        <v>64610636510.05497</v>
      </c>
      <c r="AF17" s="230">
        <f>('Energy Use'!AF73-'E-electricity'!AF17-'E-Coal'!AF17)*'Energy Use 2020'!$AB79</f>
        <v>63491863671.061073</v>
      </c>
      <c r="AG17" s="230">
        <f>('Energy Use'!AG73-'E-electricity'!AG17-'E-Coal'!AG17)*'Energy Use 2020'!$AB79</f>
        <v>62408423868.790794</v>
      </c>
      <c r="AH17" s="230">
        <f>('Energy Use'!AH73-'E-electricity'!AH17-'E-Coal'!AH17)*'Energy Use 2020'!$AB79</f>
        <v>61371550866.815567</v>
      </c>
      <c r="AI17" s="230">
        <f>('Energy Use'!AI73-'E-electricity'!AI17-'E-Coal'!AI17)*'Energy Use 2020'!$AB79</f>
        <v>60391718177.102104</v>
      </c>
      <c r="AJ17" s="230">
        <f>('Energy Use'!AJ73-'E-electricity'!AJ17-'E-Coal'!AJ17)*'Energy Use 2020'!$AB79</f>
        <v>59478736917.475243</v>
      </c>
      <c r="AK17" s="230">
        <f>('Energy Use'!AK73-'E-electricity'!AK17-'E-Coal'!AK17)*'Energy Use 2020'!$AB79</f>
        <v>58641870275.865295</v>
      </c>
      <c r="AL17" s="230">
        <f>('Energy Use'!AL73-'E-electricity'!AL17-'E-Coal'!AL17)*'Energy Use 2020'!$AB79</f>
        <v>57889963028.004288</v>
      </c>
      <c r="AM17" s="230">
        <f>('Energy Use'!AM73-'E-electricity'!AM17-'E-Coal'!AM17)*'Energy Use 2020'!$AB79</f>
        <v>57231585182.059113</v>
      </c>
      <c r="AN17" s="230">
        <f>('Energy Use'!AN73-'E-electricity'!AN17-'E-Coal'!AN17)*'Energy Use 2020'!$AB79</f>
        <v>56675189516.716209</v>
      </c>
      <c r="AO17" s="230">
        <f>('Energy Use'!AO73-'E-electricity'!AO17-'E-Coal'!AO17)*'Energy Use 2020'!$AB79</f>
        <v>56229283540.009674</v>
      </c>
      <c r="AP17" s="230">
        <f>('Energy Use'!AP73-'E-electricity'!AP17-'E-Coal'!AP17)*'Energy Use 2020'!$AB79</f>
        <v>55902617233.603912</v>
      </c>
      <c r="AQ17" s="230">
        <f>('Energy Use'!AQ73-'E-electricity'!AQ17-'E-Coal'!AQ17)*'Energy Use 2020'!$AB79</f>
        <v>55685589030.088097</v>
      </c>
      <c r="AR17" s="133" t="str">
        <f>VLOOKUP($A17,'Sector Match'!$A$1:$B$43,2,0)</f>
        <v>wood products 16</v>
      </c>
    </row>
    <row r="18" spans="1:44" x14ac:dyDescent="0.25">
      <c r="A18" s="74" t="s">
        <v>17</v>
      </c>
      <c r="B18" s="230">
        <f>('Energy Use'!B74-'E-electricity'!B18)*'Energy Use 2019'!$S80</f>
        <v>58334314500</v>
      </c>
      <c r="C18" s="230">
        <f>('Energy Use'!C74-'E-electricity'!C18-'E-Coal'!C18)*'Energy Use 2020'!$AB80</f>
        <v>22222595999.999977</v>
      </c>
      <c r="D18" s="230">
        <f>('Energy Use'!D74-'E-electricity'!D18-'E-Coal'!D18)*'Energy Use 2020'!$AB80</f>
        <v>20862899811.192741</v>
      </c>
      <c r="E18" s="230">
        <f>('Energy Use'!E74-'E-electricity'!E18-'E-Coal'!E18)*'Energy Use 2020'!$AB80</f>
        <v>24469866910.744339</v>
      </c>
      <c r="F18" s="230">
        <f>('Energy Use'!F74-'E-electricity'!F18-'E-Coal'!F18)*'Energy Use 2020'!$AB80</f>
        <v>24534162029.089066</v>
      </c>
      <c r="G18" s="230">
        <f>('Energy Use'!G74-'E-electricity'!G18-'E-Coal'!G18)*'Energy Use 2020'!$AB80</f>
        <v>24498790867.297272</v>
      </c>
      <c r="H18" s="230">
        <f>('Energy Use'!H74-'E-electricity'!H18-'E-Coal'!H18)*'Energy Use 2020'!$AB80</f>
        <v>24584728068.338406</v>
      </c>
      <c r="I18" s="230">
        <f>('Energy Use'!I74-'E-electricity'!I18-'E-Coal'!I18)*'Energy Use 2020'!$AB80</f>
        <v>24727566793.314495</v>
      </c>
      <c r="J18" s="230">
        <f>('Energy Use'!J74-'E-electricity'!J18-'E-Coal'!J18)*'Energy Use 2020'!$AB80</f>
        <v>24904872038.65963</v>
      </c>
      <c r="K18" s="230">
        <f>('Energy Use'!K74-'E-electricity'!K18-'E-Coal'!K18)*'Energy Use 2020'!$AB80</f>
        <v>25082761491.732761</v>
      </c>
      <c r="L18" s="230">
        <f>('Energy Use'!L74-'E-electricity'!L18-'E-Coal'!L18)*'Energy Use 2020'!$AB80</f>
        <v>25226413806.624107</v>
      </c>
      <c r="M18" s="230">
        <f>('Energy Use'!M74-'E-electricity'!M18-'E-Coal'!M18)*'Energy Use 2020'!$AB80</f>
        <v>25300303009.616524</v>
      </c>
      <c r="N18" s="230">
        <f>('Energy Use'!N74-'E-electricity'!N18-'E-Coal'!N18)*'Energy Use 2020'!$AB80</f>
        <v>25391961436.960064</v>
      </c>
      <c r="O18" s="230">
        <f>('Energy Use'!O74-'E-electricity'!O18-'E-Coal'!O18)*'Energy Use 2020'!$AB80</f>
        <v>25387739516.858112</v>
      </c>
      <c r="P18" s="230">
        <f>('Energy Use'!P74-'E-electricity'!P18-'E-Coal'!P18)*'Energy Use 2020'!$AB80</f>
        <v>25294453745.307167</v>
      </c>
      <c r="Q18" s="230">
        <f>('Energy Use'!Q74-'E-electricity'!Q18-'E-Coal'!Q18)*'Energy Use 2020'!$AB80</f>
        <v>25119804566.76646</v>
      </c>
      <c r="R18" s="230">
        <f>('Energy Use'!R74-'E-electricity'!R18-'E-Coal'!R18)*'Energy Use 2020'!$AB80</f>
        <v>24872133556.154945</v>
      </c>
      <c r="S18" s="230">
        <f>('Energy Use'!S74-'E-electricity'!S18-'E-Coal'!S18)*'Energy Use 2020'!$AB80</f>
        <v>24681652727.347691</v>
      </c>
      <c r="T18" s="230">
        <f>('Energy Use'!T74-'E-electricity'!T18-'E-Coal'!T18)*'Energy Use 2020'!$AB80</f>
        <v>24433410996.010914</v>
      </c>
      <c r="U18" s="230">
        <f>('Energy Use'!U74-'E-electricity'!U18-'E-Coal'!U18)*'Energy Use 2020'!$AB80</f>
        <v>24134143722.265568</v>
      </c>
      <c r="V18" s="230">
        <f>('Energy Use'!V74-'E-electricity'!V18-'E-Coal'!V18)*'Energy Use 2020'!$AB80</f>
        <v>23790681367.78677</v>
      </c>
      <c r="W18" s="230">
        <f>('Energy Use'!W74-'E-electricity'!W18-'E-Coal'!W18)*'Energy Use 2020'!$AB80</f>
        <v>23409832834.253281</v>
      </c>
      <c r="X18" s="230">
        <f>('Energy Use'!X74-'E-electricity'!X18-'E-Coal'!X18)*'Energy Use 2020'!$AB80</f>
        <v>22998284405.437195</v>
      </c>
      <c r="Y18" s="230">
        <f>('Energy Use'!Y74-'E-electricity'!Y18-'E-Coal'!Y18)*'Energy Use 2020'!$AB80</f>
        <v>22562515006.864071</v>
      </c>
      <c r="Z18" s="230">
        <f>('Energy Use'!Z74-'E-electricity'!Z18-'E-Coal'!Z18)*'Energy Use 2020'!$AB80</f>
        <v>22108727885.6283</v>
      </c>
      <c r="AA18" s="230">
        <f>('Energy Use'!AA74-'E-electricity'!AA18-'E-Coal'!AA18)*'Energy Use 2020'!$AB80</f>
        <v>21642798302.5457</v>
      </c>
      <c r="AB18" s="230">
        <f>('Energy Use'!AB74-'E-electricity'!AB18-'E-Coal'!AB18)*'Energy Use 2020'!$AB80</f>
        <v>21170236423.95261</v>
      </c>
      <c r="AC18" s="230">
        <f>('Energy Use'!AC74-'E-electricity'!AC18-'E-Coal'!AC18)*'Energy Use 2020'!$AB80</f>
        <v>20696164299.90366</v>
      </c>
      <c r="AD18" s="230">
        <f>('Energy Use'!AD74-'E-electricity'!AD18-'E-Coal'!AD18)*'Energy Use 2020'!$AB80</f>
        <v>20225305613.512318</v>
      </c>
      <c r="AE18" s="230">
        <f>('Energy Use'!AE74-'E-electricity'!AE18-'E-Coal'!AE18)*'Energy Use 2020'!$AB80</f>
        <v>19761986773.717228</v>
      </c>
      <c r="AF18" s="230">
        <f>('Energy Use'!AF74-'E-electricity'!AF18-'E-Coal'!AF18)*'Energy Use 2020'!$AB80</f>
        <v>19310147889.792706</v>
      </c>
      <c r="AG18" s="230">
        <f>('Energy Use'!AG74-'E-electricity'!AG18-'E-Coal'!AG18)*'Energy Use 2020'!$AB80</f>
        <v>18873362198.434658</v>
      </c>
      <c r="AH18" s="230">
        <f>('Energy Use'!AH74-'E-electricity'!AH18-'E-Coal'!AH18)*'Energy Use 2020'!$AB80</f>
        <v>18454862601.163101</v>
      </c>
      <c r="AI18" s="230">
        <f>('Energy Use'!AI74-'E-electricity'!AI18-'E-Coal'!AI18)*'Energy Use 2020'!$AB80</f>
        <v>18057574099.658287</v>
      </c>
      <c r="AJ18" s="230">
        <f>('Energy Use'!AJ74-'E-electricity'!AJ18-'E-Coal'!AJ18)*'Energy Use 2020'!$AB80</f>
        <v>17684151079.280022</v>
      </c>
      <c r="AK18" s="230">
        <f>('Energy Use'!AK74-'E-electricity'!AK18-'E-Coal'!AK18)*'Energy Use 2020'!$AB80</f>
        <v>17337018577.786591</v>
      </c>
      <c r="AL18" s="230">
        <f>('Energy Use'!AL74-'E-electricity'!AL18-'E-Coal'!AL18)*'Energy Use 2020'!$AB80</f>
        <v>17018416880.426601</v>
      </c>
      <c r="AM18" s="230">
        <f>('Energy Use'!AM74-'E-electricity'!AM18-'E-Coal'!AM18)*'Energy Use 2020'!$AB80</f>
        <v>16730448999.391197</v>
      </c>
      <c r="AN18" s="230">
        <f>('Energy Use'!AN74-'E-electricity'!AN18-'E-Coal'!AN18)*'Energy Use 2020'!$AB80</f>
        <v>16475130822.479124</v>
      </c>
      <c r="AO18" s="230">
        <f>('Energy Use'!AO74-'E-electricity'!AO18-'E-Coal'!AO18)*'Energy Use 2020'!$AB80</f>
        <v>16254443952.311735</v>
      </c>
      <c r="AP18" s="230">
        <f>('Energy Use'!AP74-'E-electricity'!AP18-'E-Coal'!AP18)*'Energy Use 2020'!$AB80</f>
        <v>16070391505.356253</v>
      </c>
      <c r="AQ18" s="230">
        <f>('Energy Use'!AQ74-'E-electricity'!AQ18-'E-Coal'!AQ18)*'Energy Use 2020'!$AB80</f>
        <v>15919740189.046448</v>
      </c>
      <c r="AR18" s="133" t="str">
        <f>VLOOKUP($A18,'Sector Match'!$A$1:$B$43,2,0)</f>
        <v>wood products 16</v>
      </c>
    </row>
    <row r="19" spans="1:44" x14ac:dyDescent="0.25">
      <c r="A19" s="74" t="s">
        <v>18</v>
      </c>
      <c r="B19" s="230">
        <f>('Energy Use'!B75-'E-electricity'!B19)*'Energy Use 2019'!$S81</f>
        <v>3347278522500</v>
      </c>
      <c r="C19" s="230">
        <f>('Energy Use'!C75-'E-electricity'!C19-'E-Coal'!C19)*'Energy Use 2020'!$AB81</f>
        <v>1230576253500</v>
      </c>
      <c r="D19" s="230">
        <f>('Energy Use'!D75-'E-electricity'!D19-'E-Coal'!D19)*'Energy Use 2020'!$AB81</f>
        <v>1289880544821.6357</v>
      </c>
      <c r="E19" s="230">
        <f>('Energy Use'!E75-'E-electricity'!E19-'E-Coal'!E19)*'Energy Use 2020'!$AB81</f>
        <v>1421486321428.3857</v>
      </c>
      <c r="F19" s="230">
        <f>('Energy Use'!F75-'E-electricity'!F19-'E-Coal'!F19)*'Energy Use 2020'!$AB81</f>
        <v>1552529235028.364</v>
      </c>
      <c r="G19" s="230">
        <f>('Energy Use'!G75-'E-electricity'!G19-'E-Coal'!G19)*'Energy Use 2020'!$AB81</f>
        <v>1633304477875.6377</v>
      </c>
      <c r="H19" s="230">
        <f>('Energy Use'!H75-'E-electricity'!H19-'E-Coal'!H19)*'Energy Use 2020'!$AB81</f>
        <v>1712888546574.645</v>
      </c>
      <c r="I19" s="230">
        <f>('Energy Use'!I75-'E-electricity'!I19-'E-Coal'!I19)*'Energy Use 2020'!$AB81</f>
        <v>1753910539808.9609</v>
      </c>
      <c r="J19" s="230">
        <f>('Energy Use'!J75-'E-electricity'!J19-'E-Coal'!J19)*'Energy Use 2020'!$AB81</f>
        <v>1794842655939.1121</v>
      </c>
      <c r="K19" s="230">
        <f>('Energy Use'!K75-'E-electricity'!K19-'E-Coal'!K19)*'Energy Use 2020'!$AB81</f>
        <v>1835684750339.5281</v>
      </c>
      <c r="L19" s="230">
        <f>('Energy Use'!L75-'E-electricity'!L19-'E-Coal'!L19)*'Energy Use 2020'!$AB81</f>
        <v>1876436678628.5933</v>
      </c>
      <c r="M19" s="230">
        <f>('Energy Use'!M75-'E-electricity'!M19-'E-Coal'!M19)*'Energy Use 2020'!$AB81</f>
        <v>1917098296668.6472</v>
      </c>
      <c r="N19" s="230">
        <f>('Energy Use'!N75-'E-electricity'!N19-'E-Coal'!N19)*'Energy Use 2020'!$AB81</f>
        <v>1936987190501.8574</v>
      </c>
      <c r="O19" s="230">
        <f>('Energy Use'!O75-'E-electricity'!O19-'E-Coal'!O19)*'Energy Use 2020'!$AB81</f>
        <v>1956843937018.3591</v>
      </c>
      <c r="P19" s="230">
        <f>('Energy Use'!P75-'E-electricity'!P19-'E-Coal'!P19)*'Energy Use 2020'!$AB81</f>
        <v>1976668500947.7595</v>
      </c>
      <c r="Q19" s="230">
        <f>('Energy Use'!Q75-'E-electricity'!Q19-'E-Coal'!Q19)*'Energy Use 2020'!$AB81</f>
        <v>1996460847059.4475</v>
      </c>
      <c r="R19" s="230">
        <f>('Energy Use'!R75-'E-electricity'!R19-'E-Coal'!R19)*'Energy Use 2020'!$AB81</f>
        <v>2016220940162.5935</v>
      </c>
      <c r="S19" s="230">
        <f>('Energy Use'!S75-'E-electricity'!S19-'E-Coal'!S19)*'Energy Use 2020'!$AB81</f>
        <v>2025712805035.8767</v>
      </c>
      <c r="T19" s="230">
        <f>('Energy Use'!T75-'E-electricity'!T19-'E-Coal'!T19)*'Energy Use 2020'!$AB81</f>
        <v>2035192946241.9099</v>
      </c>
      <c r="U19" s="230">
        <f>('Energy Use'!U75-'E-electricity'!U19-'E-Coal'!U19)*'Energy Use 2020'!$AB81</f>
        <v>2044661363841.8059</v>
      </c>
      <c r="V19" s="230">
        <f>('Energy Use'!V75-'E-electricity'!V19-'E-Coal'!V19)*'Energy Use 2020'!$AB81</f>
        <v>2054118057897.2163</v>
      </c>
      <c r="W19" s="230">
        <f>('Energy Use'!W75-'E-electricity'!W19-'E-Coal'!W19)*'Energy Use 2020'!$AB81</f>
        <v>2063563028470.3342</v>
      </c>
      <c r="X19" s="230">
        <f>('Energy Use'!X75-'E-electricity'!X19-'E-Coal'!X19)*'Energy Use 2020'!$AB81</f>
        <v>2051843252403.2424</v>
      </c>
      <c r="Y19" s="230">
        <f>('Energy Use'!Y75-'E-electricity'!Y19-'E-Coal'!Y19)*'Energy Use 2020'!$AB81</f>
        <v>2040135204509.0649</v>
      </c>
      <c r="Z19" s="230">
        <f>('Energy Use'!Z75-'E-electricity'!Z19-'E-Coal'!Z19)*'Energy Use 2020'!$AB81</f>
        <v>2028438884776.7051</v>
      </c>
      <c r="AA19" s="230">
        <f>('Energy Use'!AA75-'E-electricity'!AA19-'E-Coal'!AA19)*'Energy Use 2020'!$AB81</f>
        <v>2016754293194.5232</v>
      </c>
      <c r="AB19" s="230">
        <f>('Energy Use'!AB75-'E-electricity'!AB19-'E-Coal'!AB19)*'Energy Use 2020'!$AB81</f>
        <v>2005081429750.3408</v>
      </c>
      <c r="AC19" s="230">
        <f>('Energy Use'!AC75-'E-electricity'!AC19-'E-Coal'!AC19)*'Energy Use 2020'!$AB81</f>
        <v>1978654218176.3896</v>
      </c>
      <c r="AD19" s="230">
        <f>('Energy Use'!AD75-'E-electricity'!AD19-'E-Coal'!AD19)*'Energy Use 2020'!$AB81</f>
        <v>1952255150606.3152</v>
      </c>
      <c r="AE19" s="230">
        <f>('Energy Use'!AE75-'E-electricity'!AE19-'E-Coal'!AE19)*'Energy Use 2020'!$AB81</f>
        <v>1925884226971.0369</v>
      </c>
      <c r="AF19" s="230">
        <f>('Energy Use'!AF75-'E-electricity'!AF19-'E-Coal'!AF19)*'Energy Use 2020'!$AB81</f>
        <v>1899541447200.1792</v>
      </c>
      <c r="AG19" s="230">
        <f>('Energy Use'!AG75-'E-electricity'!AG19-'E-Coal'!AG19)*'Energy Use 2020'!$AB81</f>
        <v>1873226811222.0679</v>
      </c>
      <c r="AH19" s="230">
        <f>('Energy Use'!AH75-'E-electricity'!AH19-'E-Coal'!AH19)*'Energy Use 2020'!$AB81</f>
        <v>1844836742290.6509</v>
      </c>
      <c r="AI19" s="230">
        <f>('Energy Use'!AI75-'E-electricity'!AI19-'E-Coal'!AI19)*'Energy Use 2020'!$AB81</f>
        <v>1816477162105.2817</v>
      </c>
      <c r="AJ19" s="230">
        <f>('Energy Use'!AJ75-'E-electricity'!AJ19-'E-Coal'!AJ19)*'Energy Use 2020'!$AB81</f>
        <v>1788148070582.0918</v>
      </c>
      <c r="AK19" s="230">
        <f>('Energy Use'!AK75-'E-electricity'!AK19-'E-Coal'!AK19)*'Energy Use 2020'!$AB81</f>
        <v>1759849467635.8057</v>
      </c>
      <c r="AL19" s="230">
        <f>('Energy Use'!AL75-'E-electricity'!AL19-'E-Coal'!AL19)*'Energy Use 2020'!$AB81</f>
        <v>1731581353179.7412</v>
      </c>
      <c r="AM19" s="230">
        <f>('Energy Use'!AM75-'E-electricity'!AM19-'E-Coal'!AM19)*'Energy Use 2020'!$AB81</f>
        <v>1699148299226.4875</v>
      </c>
      <c r="AN19" s="230">
        <f>('Energy Use'!AN75-'E-electricity'!AN19-'E-Coal'!AN19)*'Energy Use 2020'!$AB81</f>
        <v>1666750423730.5354</v>
      </c>
      <c r="AO19" s="230">
        <f>('Energy Use'!AO75-'E-electricity'!AO19-'E-Coal'!AO19)*'Energy Use 2020'!$AB81</f>
        <v>1634387726583.5703</v>
      </c>
      <c r="AP19" s="230">
        <f>('Energy Use'!AP75-'E-electricity'!AP19-'E-Coal'!AP19)*'Energy Use 2020'!$AB81</f>
        <v>1602060207675.6558</v>
      </c>
      <c r="AQ19" s="230">
        <f>('Energy Use'!AQ75-'E-electricity'!AQ19-'E-Coal'!AQ19)*'Energy Use 2020'!$AB81</f>
        <v>1569243737390.4255</v>
      </c>
      <c r="AR19" s="133" t="str">
        <f>VLOOKUP($A19,'Sector Match'!$A$1:$B$43,2,0)</f>
        <v>pulp paper and printing 17T18</v>
      </c>
    </row>
    <row r="20" spans="1:44" x14ac:dyDescent="0.25">
      <c r="A20" s="74" t="s">
        <v>19</v>
      </c>
      <c r="B20" s="230">
        <f>('Energy Use'!B76-'E-electricity'!B20)*'Energy Use 2019'!$S82</f>
        <v>308338519500</v>
      </c>
      <c r="C20" s="230">
        <f>('Energy Use'!C76-'E-electricity'!C20-'E-Coal'!C20)*'Energy Use 2020'!$AB82</f>
        <v>144446874000.00003</v>
      </c>
      <c r="D20" s="230">
        <f>('Energy Use'!D76-'E-electricity'!D20-'E-Coal'!D20)*'Energy Use 2020'!$AB82</f>
        <v>160045508021.70511</v>
      </c>
      <c r="E20" s="230">
        <f>('Energy Use'!E76-'E-electricity'!E20-'E-Coal'!E20)*'Energy Use 2020'!$AB82</f>
        <v>171183104952.08994</v>
      </c>
      <c r="F20" s="230">
        <f>('Energy Use'!F76-'E-electricity'!F20-'E-Coal'!F20)*'Energy Use 2020'!$AB82</f>
        <v>176299642127.32388</v>
      </c>
      <c r="G20" s="230">
        <f>('Energy Use'!G76-'E-electricity'!G20-'E-Coal'!G20)*'Energy Use 2020'!$AB82</f>
        <v>180132492506.39395</v>
      </c>
      <c r="H20" s="230">
        <f>('Energy Use'!H76-'E-electricity'!H20-'E-Coal'!H20)*'Energy Use 2020'!$AB82</f>
        <v>185397056259.86566</v>
      </c>
      <c r="I20" s="230">
        <f>('Energy Use'!I76-'E-electricity'!I20-'E-Coal'!I20)*'Energy Use 2020'!$AB82</f>
        <v>191147392239.78827</v>
      </c>
      <c r="J20" s="230">
        <f>('Energy Use'!J76-'E-electricity'!J20-'E-Coal'!J20)*'Energy Use 2020'!$AB82</f>
        <v>196887904561.04785</v>
      </c>
      <c r="K20" s="230">
        <f>('Energy Use'!K76-'E-electricity'!K20-'E-Coal'!K20)*'Energy Use 2020'!$AB82</f>
        <v>202468648022.98181</v>
      </c>
      <c r="L20" s="230">
        <f>('Energy Use'!L76-'E-electricity'!L20-'E-Coal'!L20)*'Energy Use 2020'!$AB82</f>
        <v>207724434629.26733</v>
      </c>
      <c r="M20" s="230">
        <f>('Energy Use'!M76-'E-electricity'!M20-'E-Coal'!M20)*'Energy Use 2020'!$AB82</f>
        <v>212476750026.99094</v>
      </c>
      <c r="N20" s="230">
        <f>('Energy Use'!N76-'E-electricity'!N20-'E-Coal'!N20)*'Energy Use 2020'!$AB82</f>
        <v>216791928399.53091</v>
      </c>
      <c r="O20" s="230">
        <f>('Energy Use'!O76-'E-electricity'!O20-'E-Coal'!O20)*'Energy Use 2020'!$AB82</f>
        <v>220437770286.8692</v>
      </c>
      <c r="P20" s="230">
        <f>('Energy Use'!P76-'E-electricity'!P20-'E-Coal'!P20)*'Energy Use 2020'!$AB82</f>
        <v>223435357730.5379</v>
      </c>
      <c r="Q20" s="230">
        <f>('Energy Use'!Q76-'E-electricity'!Q20-'E-Coal'!Q20)*'Energy Use 2020'!$AB82</f>
        <v>225814882014.96796</v>
      </c>
      <c r="R20" s="230">
        <f>('Energy Use'!R76-'E-electricity'!R20-'E-Coal'!R20)*'Energy Use 2020'!$AB82</f>
        <v>227614420156.46826</v>
      </c>
      <c r="S20" s="230">
        <f>('Energy Use'!S76-'E-electricity'!S20-'E-Coal'!S20)*'Energy Use 2020'!$AB82</f>
        <v>229111661102.00586</v>
      </c>
      <c r="T20" s="230">
        <f>('Energy Use'!T76-'E-electricity'!T20-'E-Coal'!T20)*'Energy Use 2020'!$AB82</f>
        <v>230104461840.39746</v>
      </c>
      <c r="U20" s="230">
        <f>('Energy Use'!U76-'E-electricity'!U20-'E-Coal'!U20)*'Energy Use 2020'!$AB82</f>
        <v>230623594187.0033</v>
      </c>
      <c r="V20" s="230">
        <f>('Energy Use'!V76-'E-electricity'!V20-'E-Coal'!V20)*'Energy Use 2020'!$AB82</f>
        <v>230703247884.16608</v>
      </c>
      <c r="W20" s="230">
        <f>('Energy Use'!W76-'E-electricity'!W20-'E-Coal'!W20)*'Energy Use 2020'!$AB82</f>
        <v>230380323184.0462</v>
      </c>
      <c r="X20" s="230">
        <f>('Energy Use'!X76-'E-electricity'!X20-'E-Coal'!X20)*'Energy Use 2020'!$AB82</f>
        <v>229693753966.0517</v>
      </c>
      <c r="Y20" s="230">
        <f>('Energy Use'!Y76-'E-electricity'!Y20-'E-Coal'!Y20)*'Energy Use 2020'!$AB82</f>
        <v>228683874588.65247</v>
      </c>
      <c r="Z20" s="230">
        <f>('Energy Use'!Z76-'E-electricity'!Z20-'E-Coal'!Z20)*'Energy Use 2020'!$AB82</f>
        <v>227391840919.28589</v>
      </c>
      <c r="AA20" s="230">
        <f>('Energy Use'!AA76-'E-electricity'!AA20-'E-Coal'!AA20)*'Energy Use 2020'!$AB82</f>
        <v>225859113313.99976</v>
      </c>
      <c r="AB20" s="230">
        <f>('Energy Use'!AB76-'E-electricity'!AB20-'E-Coal'!AB20)*'Energy Use 2020'!$AB82</f>
        <v>224127006821.31934</v>
      </c>
      <c r="AC20" s="230">
        <f>('Energy Use'!AC76-'E-electricity'!AC20-'E-Coal'!AC20)*'Energy Use 2020'!$AB82</f>
        <v>222236311631.93646</v>
      </c>
      <c r="AD20" s="230">
        <f>('Energy Use'!AD76-'E-electricity'!AD20-'E-Coal'!AD20)*'Energy Use 2020'!$AB82</f>
        <v>220226984835.83105</v>
      </c>
      <c r="AE20" s="230">
        <f>('Energy Use'!AE76-'E-electricity'!AE20-'E-Coal'!AE20)*'Energy Use 2020'!$AB82</f>
        <v>218137912911.05215</v>
      </c>
      <c r="AF20" s="230">
        <f>('Energy Use'!AF76-'E-electricity'!AF20-'E-Coal'!AF20)*'Energy Use 2020'!$AB82</f>
        <v>216006743066.79416</v>
      </c>
      <c r="AG20" s="230">
        <f>('Energy Use'!AG76-'E-electricity'!AG20-'E-Coal'!AG20)*'Energy Use 2020'!$AB82</f>
        <v>213869780597.20984</v>
      </c>
      <c r="AH20" s="230">
        <f>('Energy Use'!AH76-'E-electricity'!AH20-'E-Coal'!AH20)*'Energy Use 2020'!$AB82</f>
        <v>211761948760.67413</v>
      </c>
      <c r="AI20" s="230">
        <f>('Energy Use'!AI76-'E-electricity'!AI20-'E-Coal'!AI20)*'Energy Use 2020'!$AB82</f>
        <v>209716807363.50162</v>
      </c>
      <c r="AJ20" s="230">
        <f>('Energy Use'!AJ76-'E-electricity'!AJ20-'E-Coal'!AJ20)*'Energy Use 2020'!$AB82</f>
        <v>207766626174.55585</v>
      </c>
      <c r="AK20" s="230">
        <f>('Energy Use'!AK76-'E-electricity'!AK20-'E-Coal'!AK20)*'Energy Use 2020'!$AB82</f>
        <v>205942509502.97174</v>
      </c>
      <c r="AL20" s="230">
        <f>('Energy Use'!AL76-'E-electricity'!AL20-'E-Coal'!AL20)*'Energy Use 2020'!$AB82</f>
        <v>204274568711.31003</v>
      </c>
      <c r="AM20" s="230">
        <f>('Energy Use'!AM76-'E-electricity'!AM20-'E-Coal'!AM20)*'Energy Use 2020'!$AB82</f>
        <v>202792140089.61798</v>
      </c>
      <c r="AN20" s="230">
        <f>('Energy Use'!AN76-'E-electricity'!AN20-'E-Coal'!AN20)*'Energy Use 2020'!$AB82</f>
        <v>201524046365.5528</v>
      </c>
      <c r="AO20" s="230">
        <f>('Energy Use'!AO76-'E-electricity'!AO20-'E-Coal'!AO20)*'Energy Use 2020'!$AB82</f>
        <v>200498901161.92828</v>
      </c>
      <c r="AP20" s="230">
        <f>('Energy Use'!AP76-'E-electricity'!AP20-'E-Coal'!AP20)*'Energy Use 2020'!$AB82</f>
        <v>199745456933.7558</v>
      </c>
      <c r="AQ20" s="230">
        <f>('Energy Use'!AQ76-'E-electricity'!AQ20-'E-Coal'!AQ20)*'Energy Use 2020'!$AB82</f>
        <v>199226456427.13947</v>
      </c>
      <c r="AR20" s="133" t="str">
        <f>VLOOKUP($A20,'Sector Match'!$A$1:$B$43,2,0)</f>
        <v>pulp paper and printing 17T18</v>
      </c>
    </row>
    <row r="21" spans="1:44" x14ac:dyDescent="0.25">
      <c r="A21" s="74" t="s">
        <v>20</v>
      </c>
      <c r="B21" s="230">
        <f>('Energy Use'!B77-'E-electricity'!B21)*'Energy Use 2019'!$S83</f>
        <v>3627178244963.2549</v>
      </c>
      <c r="C21" s="230">
        <f>('Energy Use'!C77-'E-electricity'!C21-'E-Coal'!C21)*'Energy Use 2020'!$AB83</f>
        <v>3414845426209.5547</v>
      </c>
      <c r="D21" s="230">
        <f>('Energy Use'!D77-'E-electricity'!D21-'E-Coal'!D21)*'Energy Use 2020'!$AB83</f>
        <v>3995565280081.1973</v>
      </c>
      <c r="E21" s="230">
        <f>('Energy Use'!E77-'E-electricity'!E21-'E-Coal'!E21)*'Energy Use 2020'!$AB83</f>
        <v>4043823448253.8252</v>
      </c>
      <c r="F21" s="230">
        <f>('Energy Use'!F77-'E-electricity'!F21-'E-Coal'!F21)*'Energy Use 2020'!$AB83</f>
        <v>4171183695749.3018</v>
      </c>
      <c r="G21" s="230">
        <f>('Energy Use'!G77-'E-electricity'!G21-'E-Coal'!G21)*'Energy Use 2020'!$AB83</f>
        <v>4254438292645.4761</v>
      </c>
      <c r="H21" s="230">
        <f>('Energy Use'!H77-'E-electricity'!H21-'E-Coal'!H21)*'Energy Use 2020'!$AB83</f>
        <v>4370210634217.0542</v>
      </c>
      <c r="I21" s="230">
        <f>('Energy Use'!I77-'E-electricity'!I21-'E-Coal'!I21)*'Energy Use 2020'!$AB83</f>
        <v>4501920569296.5703</v>
      </c>
      <c r="J21" s="230">
        <f>('Energy Use'!J77-'E-electricity'!J21-'E-Coal'!J21)*'Energy Use 2020'!$AB83</f>
        <v>4636221897937.2578</v>
      </c>
      <c r="K21" s="230">
        <f>('Energy Use'!K77-'E-electricity'!K21-'E-Coal'!K21)*'Energy Use 2020'!$AB83</f>
        <v>4769096653780.3379</v>
      </c>
      <c r="L21" s="230">
        <f>('Energy Use'!L77-'E-electricity'!L21-'E-Coal'!L21)*'Energy Use 2020'!$AB83</f>
        <v>4896076067989.8662</v>
      </c>
      <c r="M21" s="230">
        <f>('Energy Use'!M77-'E-electricity'!M21-'E-Coal'!M21)*'Energy Use 2020'!$AB83</f>
        <v>5012275205927.2666</v>
      </c>
      <c r="N21" s="230">
        <f>('Energy Use'!N77-'E-electricity'!N21-'E-Coal'!N21)*'Energy Use 2020'!$AB83</f>
        <v>5116228310108.1846</v>
      </c>
      <c r="O21" s="230">
        <f>('Energy Use'!O77-'E-electricity'!O21-'E-Coal'!O21)*'Energy Use 2020'!$AB83</f>
        <v>5204695686186.3564</v>
      </c>
      <c r="P21" s="230">
        <f>('Energy Use'!P77-'E-electricity'!P21-'E-Coal'!P21)*'Energy Use 2020'!$AB83</f>
        <v>5278271339182.0879</v>
      </c>
      <c r="Q21" s="230">
        <f>('Energy Use'!Q77-'E-electricity'!Q21-'E-Coal'!Q21)*'Energy Use 2020'!$AB83</f>
        <v>5337766299393.9688</v>
      </c>
      <c r="R21" s="230">
        <f>('Energy Use'!R77-'E-electricity'!R21-'E-Coal'!R21)*'Energy Use 2020'!$AB83</f>
        <v>5384177876784.0127</v>
      </c>
      <c r="S21" s="230">
        <f>('Energy Use'!S77-'E-electricity'!S21-'E-Coal'!S21)*'Energy Use 2020'!$AB83</f>
        <v>5421673532338.7666</v>
      </c>
      <c r="T21" s="230">
        <f>('Energy Use'!T77-'E-electricity'!T21-'E-Coal'!T21)*'Energy Use 2020'!$AB83</f>
        <v>5447873539200.9141</v>
      </c>
      <c r="U21" s="230">
        <f>('Energy Use'!U77-'E-electricity'!U21-'E-Coal'!U21)*'Energy Use 2020'!$AB83</f>
        <v>5463452088460.5811</v>
      </c>
      <c r="V21" s="230">
        <f>('Energy Use'!V77-'E-electricity'!V21-'E-Coal'!V21)*'Energy Use 2020'!$AB83</f>
        <v>5469158390796.5459</v>
      </c>
      <c r="W21" s="230">
        <f>('Energy Use'!W77-'E-electricity'!W21-'E-Coal'!W21)*'Energy Use 2020'!$AB83</f>
        <v>5465801797045.3984</v>
      </c>
      <c r="X21" s="230">
        <f>('Energy Use'!X77-'E-electricity'!X21-'E-Coal'!X21)*'Energy Use 2020'!$AB83</f>
        <v>5454237536931.2861</v>
      </c>
      <c r="Y21" s="230">
        <f>('Energy Use'!Y77-'E-electricity'!Y21-'E-Coal'!Y21)*'Energy Use 2020'!$AB83</f>
        <v>5435353347365.6035</v>
      </c>
      <c r="Z21" s="230">
        <f>('Energy Use'!Z77-'E-electricity'!Z21-'E-Coal'!Z21)*'Energy Use 2020'!$AB83</f>
        <v>5410057207137.7617</v>
      </c>
      <c r="AA21" s="230">
        <f>('Energy Use'!AA77-'E-electricity'!AA21-'E-Coal'!AA21)*'Energy Use 2020'!$AB83</f>
        <v>5379266341762.5566</v>
      </c>
      <c r="AB21" s="230">
        <f>('Energy Use'!AB77-'E-electricity'!AB21-'E-Coal'!AB21)*'Energy Use 2020'!$AB83</f>
        <v>5343897612491.5039</v>
      </c>
      <c r="AC21" s="230">
        <f>('Energy Use'!AC77-'E-electricity'!AC21-'E-Coal'!AC21)*'Energy Use 2020'!$AB83</f>
        <v>5304859358399.9277</v>
      </c>
      <c r="AD21" s="230">
        <f>('Energy Use'!AD77-'E-electricity'!AD21-'E-Coal'!AD21)*'Energy Use 2020'!$AB83</f>
        <v>5263044721003.7393</v>
      </c>
      <c r="AE21" s="230">
        <f>('Energy Use'!AE77-'E-electricity'!AE21-'E-Coal'!AE21)*'Energy Use 2020'!$AB83</f>
        <v>5219326447656.2529</v>
      </c>
      <c r="AF21" s="230">
        <f>('Energy Use'!AF77-'E-electricity'!AF21-'E-Coal'!AF21)*'Energy Use 2020'!$AB83</f>
        <v>5174553143332.5313</v>
      </c>
      <c r="AG21" s="230">
        <f>('Energy Use'!AG77-'E-electricity'!AG21-'E-Coal'!AG21)*'Energy Use 2020'!$AB83</f>
        <v>5129546920368.0313</v>
      </c>
      <c r="AH21" s="230">
        <f>('Energy Use'!AH77-'E-electricity'!AH21-'E-Coal'!AH21)*'Energy Use 2020'!$AB83</f>
        <v>5085102382120.8516</v>
      </c>
      <c r="AI21" s="230">
        <f>('Energy Use'!AI77-'E-electricity'!AI21-'E-Coal'!AI21)*'Energy Use 2020'!$AB83</f>
        <v>5041986869063.5898</v>
      </c>
      <c r="AJ21" s="230">
        <f>('Energy Use'!AJ77-'E-electricity'!AJ21-'E-Coal'!AJ21)*'Energy Use 2020'!$AB83</f>
        <v>5000941894082.543</v>
      </c>
      <c r="AK21" s="230">
        <f>('Energy Use'!AK77-'E-electricity'!AK21-'E-Coal'!AK21)*'Energy Use 2020'!$AB83</f>
        <v>4962685697328.6572</v>
      </c>
      <c r="AL21" s="230">
        <f>('Energy Use'!AL77-'E-electricity'!AL21-'E-Coal'!AL21)*'Energy Use 2020'!$AB83</f>
        <v>4927916859393.5967</v>
      </c>
      <c r="AM21" s="230">
        <f>('Energy Use'!AM77-'E-electricity'!AM21-'E-Coal'!AM21)*'Energy Use 2020'!$AB83</f>
        <v>4897318924493.1133</v>
      </c>
      <c r="AN21" s="230">
        <f>('Energy Use'!AN77-'E-electricity'!AN21-'E-Coal'!AN21)*'Energy Use 2020'!$AB83</f>
        <v>4871566002433.292</v>
      </c>
      <c r="AO21" s="230">
        <f>('Energy Use'!AO77-'E-electricity'!AO21-'E-Coal'!AO21)*'Energy Use 2020'!$AB83</f>
        <v>4851329339242.6182</v>
      </c>
      <c r="AP21" s="230">
        <f>('Energy Use'!AP77-'E-electricity'!AP21-'E-Coal'!AP21)*'Energy Use 2020'!$AB83</f>
        <v>4837284871457.0967</v>
      </c>
      <c r="AQ21" s="230">
        <f>('Energy Use'!AQ77-'E-electricity'!AQ21-'E-Coal'!AQ21)*'Energy Use 2020'!$AB83</f>
        <v>4828506959812.0576</v>
      </c>
      <c r="AR21" s="133" t="str">
        <f>VLOOKUP($A21,'Sector Match'!$A$1:$B$43,2,0)</f>
        <v>pulp paper and printing 17T18</v>
      </c>
    </row>
    <row r="22" spans="1:44" x14ac:dyDescent="0.25">
      <c r="A22" s="74" t="s">
        <v>21</v>
      </c>
      <c r="B22" s="230">
        <f>('Energy Use'!B78-'E-electricity'!B22)*'Energy Use 2019'!$S84</f>
        <v>1092416534536337.5</v>
      </c>
      <c r="C22" s="230">
        <f>('Energy Use'!C78-'E-electricity'!C22-'E-Coal'!C22)*'Energy Use 2020'!$AB84</f>
        <v>1169742151757934.8</v>
      </c>
      <c r="D22" s="230">
        <f>('Energy Use'!D78-'E-electricity'!D22-'E-Coal'!D22)*'Energy Use 2020'!$AB84</f>
        <v>1224300349739036</v>
      </c>
      <c r="E22" s="230">
        <f>('Energy Use'!E78-'E-electricity'!E22-'E-Coal'!E22)*'Energy Use 2020'!$AB84</f>
        <v>1310356598254146.5</v>
      </c>
      <c r="F22" s="230">
        <f>('Energy Use'!F78-'E-electricity'!F22-'E-Coal'!F22)*'Energy Use 2020'!$AB84</f>
        <v>1428510262466087.3</v>
      </c>
      <c r="G22" s="230">
        <f>('Energy Use'!G78-'E-electricity'!G22-'E-Coal'!G22)*'Energy Use 2020'!$AB84</f>
        <v>1503956017055847</v>
      </c>
      <c r="H22" s="230">
        <f>('Energy Use'!H78-'E-electricity'!H22-'E-Coal'!H22)*'Energy Use 2020'!$AB84</f>
        <v>1578943661070625</v>
      </c>
      <c r="I22" s="230">
        <f>('Energy Use'!I78-'E-electricity'!I22-'E-Coal'!I22)*'Energy Use 2020'!$AB84</f>
        <v>1613317716454855.8</v>
      </c>
      <c r="J22" s="230">
        <f>('Energy Use'!J78-'E-electricity'!J22-'E-Coal'!J22)*'Energy Use 2020'!$AB84</f>
        <v>1647660720727246.8</v>
      </c>
      <c r="K22" s="230">
        <f>('Energy Use'!K78-'E-electricity'!K22-'E-Coal'!K22)*'Energy Use 2020'!$AB84</f>
        <v>1681972671618314.3</v>
      </c>
      <c r="L22" s="230">
        <f>('Energy Use'!L78-'E-electricity'!L22-'E-Coal'!L22)*'Energy Use 2020'!$AB84</f>
        <v>1716253566862663.5</v>
      </c>
      <c r="M22" s="230">
        <f>('Energy Use'!M78-'E-electricity'!M22-'E-Coal'!M22)*'Energy Use 2020'!$AB84</f>
        <v>1750503404198988.3</v>
      </c>
      <c r="N22" s="230">
        <f>('Energy Use'!N78-'E-electricity'!N22-'E-Coal'!N22)*'Energy Use 2020'!$AB84</f>
        <v>1752475174216077.8</v>
      </c>
      <c r="O22" s="230">
        <f>('Energy Use'!O78-'E-electricity'!O22-'E-Coal'!O22)*'Energy Use 2020'!$AB84</f>
        <v>1754445416132240.5</v>
      </c>
      <c r="P22" s="230">
        <f>('Energy Use'!P78-'E-electricity'!P22-'E-Coal'!P22)*'Energy Use 2020'!$AB84</f>
        <v>1756414129884195</v>
      </c>
      <c r="Q22" s="230">
        <f>('Energy Use'!Q78-'E-electricity'!Q22-'E-Coal'!Q22)*'Energy Use 2020'!$AB84</f>
        <v>1758381315408755</v>
      </c>
      <c r="R22" s="230">
        <f>('Energy Use'!R78-'E-electricity'!R22-'E-Coal'!R22)*'Energy Use 2020'!$AB84</f>
        <v>1760346972642830.3</v>
      </c>
      <c r="S22" s="230">
        <f>('Energy Use'!S78-'E-electricity'!S22-'E-Coal'!S22)*'Energy Use 2020'!$AB84</f>
        <v>1740102002806266.5</v>
      </c>
      <c r="T22" s="230">
        <f>('Energy Use'!T78-'E-electricity'!T22-'E-Coal'!T22)*'Energy Use 2020'!$AB84</f>
        <v>1719863229579165</v>
      </c>
      <c r="U22" s="230">
        <f>('Energy Use'!U78-'E-electricity'!U22-'E-Coal'!U22)*'Energy Use 2020'!$AB84</f>
        <v>1699630652663012.8</v>
      </c>
      <c r="V22" s="230">
        <f>('Energy Use'!V78-'E-electricity'!V22-'E-Coal'!V22)*'Energy Use 2020'!$AB84</f>
        <v>1679404271759277.8</v>
      </c>
      <c r="W22" s="230">
        <f>('Energy Use'!W78-'E-electricity'!W22-'E-Coal'!W22)*'Energy Use 2020'!$AB84</f>
        <v>1659184086569405.3</v>
      </c>
      <c r="X22" s="230">
        <f>('Energy Use'!X78-'E-electricity'!X22-'E-Coal'!X22)*'Energy Use 2020'!$AB84</f>
        <v>1621507709171234</v>
      </c>
      <c r="Y22" s="230">
        <f>('Energy Use'!Y78-'E-electricity'!Y22-'E-Coal'!Y22)*'Energy Use 2020'!$AB84</f>
        <v>1583842940414427</v>
      </c>
      <c r="Z22" s="230">
        <f>('Energy Use'!Z78-'E-electricity'!Z22-'E-Coal'!Z22)*'Energy Use 2020'!$AB84</f>
        <v>1546189779738701</v>
      </c>
      <c r="AA22" s="230">
        <f>('Energy Use'!AA78-'E-electricity'!AA22-'E-Coal'!AA22)*'Energy Use 2020'!$AB84</f>
        <v>1508548226583733.3</v>
      </c>
      <c r="AB22" s="230">
        <f>('Energy Use'!AB78-'E-electricity'!AB22-'E-Coal'!AB22)*'Energy Use 2020'!$AB84</f>
        <v>1470918280389160.5</v>
      </c>
      <c r="AC22" s="230">
        <f>('Energy Use'!AC78-'E-electricity'!AC22-'E-Coal'!AC22)*'Energy Use 2020'!$AB84</f>
        <v>1433299940594583.8</v>
      </c>
      <c r="AD22" s="230">
        <f>('Energy Use'!AD78-'E-electricity'!AD22-'E-Coal'!AD22)*'Energy Use 2020'!$AB84</f>
        <v>1395693206639563.8</v>
      </c>
      <c r="AE22" s="230">
        <f>('Energy Use'!AE78-'E-electricity'!AE22-'E-Coal'!AE22)*'Energy Use 2020'!$AB84</f>
        <v>1358098077963622</v>
      </c>
      <c r="AF22" s="230">
        <f>('Energy Use'!AF78-'E-electricity'!AF22-'E-Coal'!AF22)*'Energy Use 2020'!$AB84</f>
        <v>1320514554006241.5</v>
      </c>
      <c r="AG22" s="230">
        <f>('Energy Use'!AG78-'E-electricity'!AG22-'E-Coal'!AG22)*'Energy Use 2020'!$AB84</f>
        <v>1282942634206865.8</v>
      </c>
      <c r="AH22" s="230">
        <f>('Energy Use'!AH78-'E-electricity'!AH22-'E-Coal'!AH22)*'Energy Use 2020'!$AB84</f>
        <v>1250363745206336.3</v>
      </c>
      <c r="AI22" s="230">
        <f>('Energy Use'!AI78-'E-electricity'!AI22-'E-Coal'!AI22)*'Energy Use 2020'!$AB84</f>
        <v>1217794913048933</v>
      </c>
      <c r="AJ22" s="230">
        <f>('Energy Use'!AJ78-'E-electricity'!AJ22-'E-Coal'!AJ22)*'Energy Use 2020'!$AB84</f>
        <v>1185236137248783.3</v>
      </c>
      <c r="AK22" s="230">
        <f>('Energy Use'!AK78-'E-electricity'!AK22-'E-Coal'!AK22)*'Energy Use 2020'!$AB84</f>
        <v>1152687417319980.5</v>
      </c>
      <c r="AL22" s="230">
        <f>('Energy Use'!AL78-'E-electricity'!AL22-'E-Coal'!AL22)*'Energy Use 2020'!$AB84</f>
        <v>1120148752776584.6</v>
      </c>
      <c r="AM22" s="230">
        <f>('Energy Use'!AM78-'E-electricity'!AM22-'E-Coal'!AM22)*'Energy Use 2020'!$AB84</f>
        <v>1085994864522765.9</v>
      </c>
      <c r="AN22" s="230">
        <f>('Energy Use'!AN78-'E-electricity'!AN22-'E-Coal'!AN22)*'Energy Use 2020'!$AB84</f>
        <v>1051851535465680.5</v>
      </c>
      <c r="AO22" s="230">
        <f>('Energy Use'!AO78-'E-electricity'!AO22-'E-Coal'!AO22)*'Energy Use 2020'!$AB84</f>
        <v>1017718765094857.4</v>
      </c>
      <c r="AP22" s="230">
        <f>('Energy Use'!AP78-'E-electricity'!AP22-'E-Coal'!AP22)*'Energy Use 2020'!$AB84</f>
        <v>983596552899789.88</v>
      </c>
      <c r="AQ22" s="230">
        <f>('Energy Use'!AQ78-'E-electricity'!AQ22-'E-Coal'!AQ22)*'Energy Use 2020'!$AB84</f>
        <v>949154539947663.5</v>
      </c>
      <c r="AR22" s="133" t="str">
        <f>VLOOKUP($A22,'Sector Match'!$A$1:$B$43,2,0)</f>
        <v>refined petroleum and coke 19</v>
      </c>
    </row>
    <row r="23" spans="1:44" x14ac:dyDescent="0.25">
      <c r="A23" s="74" t="s">
        <v>1</v>
      </c>
      <c r="B23" s="230">
        <f>('Energy Use'!B79-'E-electricity'!B23)*'Energy Use 2019'!$S85</f>
        <v>348392979369506.81</v>
      </c>
      <c r="C23" s="230">
        <f>('Energy Use'!C79-'E-electricity'!C23-'E-Coal'!C23)*'Energy Use 2020'!$AB85</f>
        <v>343317657279308.19</v>
      </c>
      <c r="D23" s="230">
        <f>('Energy Use'!D79-'E-electricity'!D23-'E-Coal'!D23)*'Energy Use 2020'!$AB85</f>
        <v>375138629648713.56</v>
      </c>
      <c r="E23" s="230">
        <f>('Energy Use'!E79-'E-electricity'!E23-'E-Coal'!E23)*'Energy Use 2020'!$AB85</f>
        <v>417542829765961.06</v>
      </c>
      <c r="F23" s="230">
        <f>('Energy Use'!F79-'E-electricity'!F23-'E-Coal'!F23)*'Energy Use 2020'!$AB85</f>
        <v>465959426140754</v>
      </c>
      <c r="G23" s="230">
        <f>('Energy Use'!G79-'E-electricity'!G23-'E-Coal'!G23)*'Energy Use 2020'!$AB85</f>
        <v>497047664561873.94</v>
      </c>
      <c r="H23" s="230">
        <f>('Energy Use'!H79-'E-electricity'!H23-'E-Coal'!H23)*'Energy Use 2020'!$AB85</f>
        <v>527628022777180.56</v>
      </c>
      <c r="I23" s="230">
        <f>('Energy Use'!I79-'E-electricity'!I23-'E-Coal'!I23)*'Energy Use 2020'!$AB85</f>
        <v>546976521894990.81</v>
      </c>
      <c r="J23" s="230">
        <f>('Energy Use'!J79-'E-electricity'!J23-'E-Coal'!J23)*'Energy Use 2020'!$AB85</f>
        <v>566333381812839</v>
      </c>
      <c r="K23" s="230">
        <f>('Energy Use'!K79-'E-electricity'!K23-'E-Coal'!K23)*'Energy Use 2020'!$AB85</f>
        <v>585698502396514.25</v>
      </c>
      <c r="L23" s="230">
        <f>('Energy Use'!L79-'E-electricity'!L23-'E-Coal'!L23)*'Energy Use 2020'!$AB85</f>
        <v>605071783565228.5</v>
      </c>
      <c r="M23" s="230">
        <f>('Energy Use'!M79-'E-electricity'!M23-'E-Coal'!M23)*'Energy Use 2020'!$AB85</f>
        <v>624453125291616.75</v>
      </c>
      <c r="N23" s="230">
        <f>('Energy Use'!N79-'E-electricity'!N23-'E-Coal'!N23)*'Energy Use 2020'!$AB85</f>
        <v>635605913807626</v>
      </c>
      <c r="O23" s="230">
        <f>('Energy Use'!O79-'E-electricity'!O23-'E-Coal'!O23)*'Energy Use 2020'!$AB85</f>
        <v>646761784692775.13</v>
      </c>
      <c r="P23" s="230">
        <f>('Energy Use'!P79-'E-electricity'!P23-'E-Coal'!P23)*'Energy Use 2020'!$AB85</f>
        <v>657920710422971.63</v>
      </c>
      <c r="Q23" s="230">
        <f>('Energy Use'!Q79-'E-electricity'!Q23-'E-Coal'!Q23)*'Energy Use 2020'!$AB85</f>
        <v>669082663484128.75</v>
      </c>
      <c r="R23" s="230">
        <f>('Energy Use'!R79-'E-electricity'!R23-'E-Coal'!R23)*'Energy Use 2020'!$AB85</f>
        <v>680247616372165.88</v>
      </c>
      <c r="S23" s="230">
        <f>('Energy Use'!S79-'E-electricity'!S23-'E-Coal'!S23)*'Energy Use 2020'!$AB85</f>
        <v>685877722885265.25</v>
      </c>
      <c r="T23" s="230">
        <f>('Energy Use'!T79-'E-electricity'!T23-'E-Coal'!T23)*'Energy Use 2020'!$AB85</f>
        <v>691505643020533.13</v>
      </c>
      <c r="U23" s="230">
        <f>('Energy Use'!U79-'E-electricity'!U23-'E-Coal'!U23)*'Energy Use 2020'!$AB85</f>
        <v>697131375995064.5</v>
      </c>
      <c r="V23" s="230">
        <f>('Energy Use'!V79-'E-electricity'!V23-'E-Coal'!V23)*'Energy Use 2020'!$AB85</f>
        <v>702754921026096.38</v>
      </c>
      <c r="W23" s="230">
        <f>('Energy Use'!W79-'E-electricity'!W23-'E-Coal'!W23)*'Energy Use 2020'!$AB85</f>
        <v>708376277331006.88</v>
      </c>
      <c r="X23" s="230">
        <f>('Energy Use'!X79-'E-electricity'!X23-'E-Coal'!X23)*'Energy Use 2020'!$AB85</f>
        <v>710846238865703.13</v>
      </c>
      <c r="Y23" s="230">
        <f>('Energy Use'!Y79-'E-electricity'!Y23-'E-Coal'!Y23)*'Energy Use 2020'!$AB85</f>
        <v>713315191612537.88</v>
      </c>
      <c r="Z23" s="230">
        <f>('Energy Use'!Z79-'E-electricity'!Z23-'E-Coal'!Z23)*'Energy Use 2020'!$AB85</f>
        <v>715783135219953</v>
      </c>
      <c r="AA23" s="230">
        <f>('Energy Use'!AA79-'E-electricity'!AA23-'E-Coal'!AA23)*'Energy Use 2020'!$AB85</f>
        <v>718250069336454.5</v>
      </c>
      <c r="AB23" s="230">
        <f>('Energy Use'!AB79-'E-electricity'!AB23-'E-Coal'!AB23)*'Energy Use 2020'!$AB85</f>
        <v>720715993610612.63</v>
      </c>
      <c r="AC23" s="230">
        <f>('Energy Use'!AC79-'E-electricity'!AC23-'E-Coal'!AC23)*'Energy Use 2020'!$AB85</f>
        <v>720479954699297</v>
      </c>
      <c r="AD23" s="230">
        <f>('Energy Use'!AD79-'E-electricity'!AD23-'E-Coal'!AD23)*'Energy Use 2020'!$AB85</f>
        <v>720243920756762.75</v>
      </c>
      <c r="AE23" s="230">
        <f>('Energy Use'!AE79-'E-electricity'!AE23-'E-Coal'!AE23)*'Energy Use 2020'!$AB85</f>
        <v>720007891801211.25</v>
      </c>
      <c r="AF23" s="230">
        <f>('Energy Use'!AF79-'E-electricity'!AF23-'E-Coal'!AF23)*'Energy Use 2020'!$AB85</f>
        <v>719771867850842.25</v>
      </c>
      <c r="AG23" s="230">
        <f>('Energy Use'!AG79-'E-electricity'!AG23-'E-Coal'!AG23)*'Energy Use 2020'!$AB85</f>
        <v>719535848923852.13</v>
      </c>
      <c r="AH23" s="230">
        <f>('Energy Use'!AH79-'E-electricity'!AH23-'E-Coal'!AH23)*'Energy Use 2020'!$AB85</f>
        <v>716848246260165.5</v>
      </c>
      <c r="AI23" s="230">
        <f>('Energy Use'!AI79-'E-electricity'!AI23-'E-Coal'!AI23)*'Energy Use 2020'!$AB85</f>
        <v>714161572399373.25</v>
      </c>
      <c r="AJ23" s="230">
        <f>('Energy Use'!AJ79-'E-electricity'!AJ23-'E-Coal'!AJ23)*'Energy Use 2020'!$AB85</f>
        <v>711475827695084.5</v>
      </c>
      <c r="AK23" s="230">
        <f>('Energy Use'!AK79-'E-electricity'!AK23-'E-Coal'!AK23)*'Energy Use 2020'!$AB85</f>
        <v>708791012500845.63</v>
      </c>
      <c r="AL23" s="230">
        <f>('Energy Use'!AL79-'E-electricity'!AL23-'E-Coal'!AL23)*'Energy Use 2020'!$AB85</f>
        <v>706107127170139.75</v>
      </c>
      <c r="AM23" s="230">
        <f>('Energy Use'!AM79-'E-electricity'!AM23-'E-Coal'!AM23)*'Energy Use 2020'!$AB85</f>
        <v>702974068147079.5</v>
      </c>
      <c r="AN23" s="230">
        <f>('Energy Use'!AN79-'E-electricity'!AN23-'E-Coal'!AN23)*'Energy Use 2020'!$AB85</f>
        <v>699842109656029.88</v>
      </c>
      <c r="AO23" s="230">
        <f>('Energy Use'!AO79-'E-electricity'!AO23-'E-Coal'!AO23)*'Energy Use 2020'!$AB85</f>
        <v>696711252111883.75</v>
      </c>
      <c r="AP23" s="230">
        <f>('Energy Use'!AP79-'E-electricity'!AP23-'E-Coal'!AP23)*'Energy Use 2020'!$AB85</f>
        <v>693581495929459.75</v>
      </c>
      <c r="AQ23" s="230">
        <f>('Energy Use'!AQ79-'E-electricity'!AQ23-'E-Coal'!AQ23)*'Energy Use 2020'!$AB85</f>
        <v>690198257253467</v>
      </c>
      <c r="AR23" s="133" t="str">
        <f>VLOOKUP($A23,'Sector Match'!$A$1:$B$43,2,0)</f>
        <v>chemicals 20</v>
      </c>
    </row>
    <row r="24" spans="1:44" x14ac:dyDescent="0.25">
      <c r="A24" s="74" t="s">
        <v>22</v>
      </c>
      <c r="B24" s="230">
        <f>('Energy Use'!B80-'E-electricity'!B24)*'Energy Use 2019'!$S86</f>
        <v>1461251701929.4934</v>
      </c>
      <c r="C24" s="230">
        <f>('Energy Use'!C80-'E-electricity'!C24-'E-Coal'!C24)*'Energy Use 2020'!$AB86</f>
        <v>1016735889649.8292</v>
      </c>
      <c r="D24" s="230">
        <f>('Energy Use'!D80-'E-electricity'!D24-'E-Coal'!D24)*'Energy Use 2020'!$AB86</f>
        <v>1331826598754.2935</v>
      </c>
      <c r="E24" s="230">
        <f>('Energy Use'!E80-'E-electricity'!E24-'E-Coal'!E24)*'Energy Use 2020'!$AB86</f>
        <v>1330666106632.103</v>
      </c>
      <c r="F24" s="230">
        <f>('Energy Use'!F80-'E-electricity'!F24-'E-Coal'!F24)*'Energy Use 2020'!$AB86</f>
        <v>1394053833234.0347</v>
      </c>
      <c r="G24" s="230">
        <f>('Energy Use'!G80-'E-electricity'!G24-'E-Coal'!G24)*'Energy Use 2020'!$AB86</f>
        <v>1460694413430.23</v>
      </c>
      <c r="H24" s="230">
        <f>('Energy Use'!H80-'E-electricity'!H24-'E-Coal'!H24)*'Energy Use 2020'!$AB86</f>
        <v>1539572716581.9014</v>
      </c>
      <c r="I24" s="230">
        <f>('Energy Use'!I80-'E-electricity'!I24-'E-Coal'!I24)*'Energy Use 2020'!$AB86</f>
        <v>1607731904004.842</v>
      </c>
      <c r="J24" s="230">
        <f>('Energy Use'!J80-'E-electricity'!J24-'E-Coal'!J24)*'Energy Use 2020'!$AB86</f>
        <v>1662528371362.3015</v>
      </c>
      <c r="K24" s="230">
        <f>('Energy Use'!K80-'E-electricity'!K24-'E-Coal'!K24)*'Energy Use 2020'!$AB86</f>
        <v>1707791138561.7329</v>
      </c>
      <c r="L24" s="230">
        <f>('Energy Use'!L80-'E-electricity'!L24-'E-Coal'!L24)*'Energy Use 2020'!$AB86</f>
        <v>1748151007424.3594</v>
      </c>
      <c r="M24" s="230">
        <f>('Energy Use'!M80-'E-electricity'!M24-'E-Coal'!M24)*'Energy Use 2020'!$AB86</f>
        <v>1788833321644.8333</v>
      </c>
      <c r="N24" s="230">
        <f>('Energy Use'!N80-'E-electricity'!N24-'E-Coal'!N24)*'Energy Use 2020'!$AB86</f>
        <v>1834775339101.0959</v>
      </c>
      <c r="O24" s="230">
        <f>('Energy Use'!O80-'E-electricity'!O24-'E-Coal'!O24)*'Energy Use 2020'!$AB86</f>
        <v>1886056349502.7144</v>
      </c>
      <c r="P24" s="230">
        <f>('Energy Use'!P80-'E-electricity'!P24-'E-Coal'!P24)*'Energy Use 2020'!$AB86</f>
        <v>1941907336463.4995</v>
      </c>
      <c r="Q24" s="230">
        <f>('Energy Use'!Q80-'E-electricity'!Q24-'E-Coal'!Q24)*'Energy Use 2020'!$AB86</f>
        <v>2001463741901.8206</v>
      </c>
      <c r="R24" s="230">
        <f>('Energy Use'!R80-'E-electricity'!R24-'E-Coal'!R24)*'Energy Use 2020'!$AB86</f>
        <v>2063743195749.6506</v>
      </c>
      <c r="S24" s="230">
        <f>('Energy Use'!S80-'E-electricity'!S24-'E-Coal'!S24)*'Energy Use 2020'!$AB86</f>
        <v>2127779729181.4602</v>
      </c>
      <c r="T24" s="230">
        <f>('Energy Use'!T80-'E-electricity'!T24-'E-Coal'!T24)*'Energy Use 2020'!$AB86</f>
        <v>2193270640891.2781</v>
      </c>
      <c r="U24" s="230">
        <f>('Energy Use'!U80-'E-electricity'!U24-'E-Coal'!U24)*'Energy Use 2020'!$AB86</f>
        <v>2260031624394.4058</v>
      </c>
      <c r="V24" s="230">
        <f>('Energy Use'!V80-'E-electricity'!V24-'E-Coal'!V24)*'Energy Use 2020'!$AB86</f>
        <v>2327853943891.9858</v>
      </c>
      <c r="W24" s="230">
        <f>('Energy Use'!W80-'E-electricity'!W24-'E-Coal'!W24)*'Energy Use 2020'!$AB86</f>
        <v>2396503392751.0254</v>
      </c>
      <c r="X24" s="230">
        <f>('Energy Use'!X80-'E-electricity'!X24-'E-Coal'!X24)*'Energy Use 2020'!$AB86</f>
        <v>2465719470168.8799</v>
      </c>
      <c r="Y24" s="230">
        <f>('Energy Use'!Y80-'E-electricity'!Y24-'E-Coal'!Y24)*'Energy Use 2020'!$AB86</f>
        <v>2535214819082.6514</v>
      </c>
      <c r="Z24" s="230">
        <f>('Energy Use'!Z80-'E-electricity'!Z24-'E-Coal'!Z24)*'Energy Use 2020'!$AB86</f>
        <v>2604674969996.9556</v>
      </c>
      <c r="AA24" s="230">
        <f>('Energy Use'!AA80-'E-electricity'!AA24-'E-Coal'!AA24)*'Energy Use 2020'!$AB86</f>
        <v>2673758436164.8359</v>
      </c>
      <c r="AB24" s="230">
        <f>('Energy Use'!AB80-'E-electricity'!AB24-'E-Coal'!AB24)*'Energy Use 2020'!$AB86</f>
        <v>2742097205294.0479</v>
      </c>
      <c r="AC24" s="230">
        <f>('Energy Use'!AC80-'E-electricity'!AC24-'E-Coal'!AC24)*'Energy Use 2020'!$AB86</f>
        <v>2809297671494.376</v>
      </c>
      <c r="AD24" s="230">
        <f>('Energy Use'!AD80-'E-electricity'!AD24-'E-Coal'!AD24)*'Energy Use 2020'!$AB86</f>
        <v>2874942048367.564</v>
      </c>
      <c r="AE24" s="230">
        <f>('Energy Use'!AE80-'E-electricity'!AE24-'E-Coal'!AE24)*'Energy Use 2020'!$AB86</f>
        <v>2938590299822.0903</v>
      </c>
      <c r="AF24" s="230">
        <f>('Energy Use'!AF80-'E-electricity'!AF24-'E-Coal'!AF24)*'Energy Use 2020'!$AB86</f>
        <v>2999782619245.7686</v>
      </c>
      <c r="AG24" s="230">
        <f>('Energy Use'!AG80-'E-electricity'!AG24-'E-Coal'!AG24)*'Energy Use 2020'!$AB86</f>
        <v>3058042480000.7783</v>
      </c>
      <c r="AH24" s="230">
        <f>('Energy Use'!AH80-'E-electricity'!AH24-'E-Coal'!AH24)*'Energy Use 2020'!$AB86</f>
        <v>3112880270768.9604</v>
      </c>
      <c r="AI24" s="230">
        <f>('Energy Use'!AI80-'E-electricity'!AI24-'E-Coal'!AI24)*'Energy Use 2020'!$AB86</f>
        <v>3163797518078.2998</v>
      </c>
      <c r="AJ24" s="230">
        <f>('Energy Use'!AJ80-'E-electricity'!AJ24-'E-Coal'!AJ24)*'Energy Use 2020'!$AB86</f>
        <v>3210291685452.2002</v>
      </c>
      <c r="AK24" s="230">
        <f>('Energy Use'!AK80-'E-electricity'!AK24-'E-Coal'!AK24)*'Energy Use 2020'!$AB86</f>
        <v>3251861524182.4053</v>
      </c>
      <c r="AL24" s="230">
        <f>('Energy Use'!AL80-'E-electricity'!AL24-'E-Coal'!AL24)*'Energy Use 2020'!$AB86</f>
        <v>3288012934954.0845</v>
      </c>
      <c r="AM24" s="230">
        <f>('Energy Use'!AM80-'E-electricity'!AM24-'E-Coal'!AM24)*'Energy Use 2020'!$AB86</f>
        <v>3318265282750.2686</v>
      </c>
      <c r="AN24" s="230">
        <f>('Energy Use'!AN80-'E-electricity'!AN24-'E-Coal'!AN24)*'Energy Use 2020'!$AB86</f>
        <v>3342158090019.749</v>
      </c>
      <c r="AO24" s="230">
        <f>('Energy Use'!AO80-'E-electricity'!AO24-'E-Coal'!AO24)*'Energy Use 2020'!$AB86</f>
        <v>3359258015481.1279</v>
      </c>
      <c r="AP24" s="230">
        <f>('Energy Use'!AP80-'E-electricity'!AP24-'E-Coal'!AP24)*'Energy Use 2020'!$AB86</f>
        <v>3369166008702.916</v>
      </c>
      <c r="AQ24" s="230">
        <f>('Energy Use'!AQ80-'E-electricity'!AQ24-'E-Coal'!AQ24)*'Energy Use 2020'!$AB86</f>
        <v>3370398779051.0103</v>
      </c>
      <c r="AR24" s="133">
        <f>VLOOKUP($A24,'Sector Match'!$A$1:$B$43,2,0)</f>
        <v>0</v>
      </c>
    </row>
    <row r="25" spans="1:44" x14ac:dyDescent="0.25">
      <c r="A25" s="74" t="s">
        <v>23</v>
      </c>
      <c r="B25" s="230">
        <f>('Energy Use'!B81-'E-electricity'!B25)*'Energy Use 2019'!$S87</f>
        <v>194447715000</v>
      </c>
      <c r="C25" s="230">
        <f>('Energy Use'!C81-'E-electricity'!C25-'E-Coal'!C25)*'Energy Use 2020'!$AB87</f>
        <v>305560694999.99994</v>
      </c>
      <c r="D25" s="230">
        <f>('Energy Use'!D81-'E-electricity'!D25-'E-Coal'!D25)*'Energy Use 2020'!$AB87</f>
        <v>346938873047.96405</v>
      </c>
      <c r="E25" s="230">
        <f>('Energy Use'!E81-'E-electricity'!E25-'E-Coal'!E25)*'Energy Use 2020'!$AB87</f>
        <v>362411429325.00616</v>
      </c>
      <c r="F25" s="230">
        <f>('Energy Use'!F81-'E-electricity'!F25-'E-Coal'!F25)*'Energy Use 2020'!$AB87</f>
        <v>381847333955.71295</v>
      </c>
      <c r="G25" s="230">
        <f>('Energy Use'!G81-'E-electricity'!G25-'E-Coal'!G25)*'Energy Use 2020'!$AB87</f>
        <v>404868441696.94342</v>
      </c>
      <c r="H25" s="230">
        <f>('Energy Use'!H81-'E-electricity'!H25-'E-Coal'!H25)*'Energy Use 2020'!$AB87</f>
        <v>433228463892.66986</v>
      </c>
      <c r="I25" s="230">
        <f>('Energy Use'!I81-'E-electricity'!I25-'E-Coal'!I25)*'Energy Use 2020'!$AB87</f>
        <v>459404672950.94873</v>
      </c>
      <c r="J25" s="230">
        <f>('Energy Use'!J81-'E-electricity'!J25-'E-Coal'!J25)*'Energy Use 2020'!$AB87</f>
        <v>481754894650.1698</v>
      </c>
      <c r="K25" s="230">
        <f>('Energy Use'!K81-'E-electricity'!K25-'E-Coal'!K25)*'Energy Use 2020'!$AB87</f>
        <v>500233173908.00977</v>
      </c>
      <c r="L25" s="230">
        <f>('Energy Use'!L81-'E-electricity'!L25-'E-Coal'!L25)*'Energy Use 2020'!$AB87</f>
        <v>514988811369.04712</v>
      </c>
      <c r="M25" s="230">
        <f>('Energy Use'!M81-'E-electricity'!M25-'E-Coal'!M25)*'Energy Use 2020'!$AB87</f>
        <v>526338784293.14569</v>
      </c>
      <c r="N25" s="230">
        <f>('Energy Use'!N81-'E-electricity'!N25-'E-Coal'!N25)*'Energy Use 2020'!$AB87</f>
        <v>534762449923.25214</v>
      </c>
      <c r="O25" s="230">
        <f>('Energy Use'!O81-'E-electricity'!O25-'E-Coal'!O25)*'Energy Use 2020'!$AB87</f>
        <v>540709561008.25</v>
      </c>
      <c r="P25" s="230">
        <f>('Energy Use'!P81-'E-electricity'!P25-'E-Coal'!P25)*'Energy Use 2020'!$AB87</f>
        <v>544723772639.76715</v>
      </c>
      <c r="Q25" s="230">
        <f>('Energy Use'!Q81-'E-electricity'!Q25-'E-Coal'!Q25)*'Energy Use 2020'!$AB87</f>
        <v>547393033750.62909</v>
      </c>
      <c r="R25" s="230">
        <f>('Energy Use'!R81-'E-electricity'!R25-'E-Coal'!R25)*'Energy Use 2020'!$AB87</f>
        <v>549331347052.93152</v>
      </c>
      <c r="S25" s="230">
        <f>('Energy Use'!S81-'E-electricity'!S25-'E-Coal'!S25)*'Energy Use 2020'!$AB87</f>
        <v>550960516582.48401</v>
      </c>
      <c r="T25" s="230">
        <f>('Energy Use'!T81-'E-electricity'!T25-'E-Coal'!T25)*'Energy Use 2020'!$AB87</f>
        <v>552487875907.90271</v>
      </c>
      <c r="U25" s="230">
        <f>('Energy Use'!U81-'E-electricity'!U25-'E-Coal'!U25)*'Energy Use 2020'!$AB87</f>
        <v>553915219517.18799</v>
      </c>
      <c r="V25" s="230">
        <f>('Energy Use'!V81-'E-electricity'!V25-'E-Coal'!V25)*'Energy Use 2020'!$AB87</f>
        <v>555244424613.58337</v>
      </c>
      <c r="W25" s="230">
        <f>('Energy Use'!W81-'E-electricity'!W25-'E-Coal'!W25)*'Energy Use 2020'!$AB87</f>
        <v>556477447067.76404</v>
      </c>
      <c r="X25" s="230">
        <f>('Energy Use'!X81-'E-electricity'!X25-'E-Coal'!X25)*'Energy Use 2020'!$AB87</f>
        <v>557616317380.06677</v>
      </c>
      <c r="Y25" s="230">
        <f>('Energy Use'!Y81-'E-electricity'!Y25-'E-Coal'!Y25)*'Energy Use 2020'!$AB87</f>
        <v>558663136662.7063</v>
      </c>
      <c r="Z25" s="230">
        <f>('Energy Use'!Z81-'E-electricity'!Z25-'E-Coal'!Z25)*'Energy Use 2020'!$AB87</f>
        <v>559620072651.53577</v>
      </c>
      <c r="AA25" s="230">
        <f>('Energy Use'!AA81-'E-electricity'!AA25-'E-Coal'!AA25)*'Energy Use 2020'!$AB87</f>
        <v>560489355756.46765</v>
      </c>
      <c r="AB25" s="230">
        <f>('Energy Use'!AB81-'E-electricity'!AB25-'E-Coal'!AB25)*'Energy Use 2020'!$AB87</f>
        <v>561273275159.24695</v>
      </c>
      <c r="AC25" s="230">
        <f>('Energy Use'!AC81-'E-electricity'!AC25-'E-Coal'!AC25)*'Energy Use 2020'!$AB87</f>
        <v>561974174966.84778</v>
      </c>
      <c r="AD25" s="230">
        <f>('Energy Use'!AD81-'E-electricity'!AD25-'E-Coal'!AD25)*'Energy Use 2020'!$AB87</f>
        <v>562594450428.30261</v>
      </c>
      <c r="AE25" s="230">
        <f>('Energy Use'!AE81-'E-electricity'!AE25-'E-Coal'!AE25)*'Energy Use 2020'!$AB87</f>
        <v>563136544222.3457</v>
      </c>
      <c r="AF25" s="230">
        <f>('Energy Use'!AF81-'E-electricity'!AF25-'E-Coal'!AF25)*'Energy Use 2020'!$AB87</f>
        <v>563602942822.79236</v>
      </c>
      <c r="AG25" s="230">
        <f>('Energy Use'!AG81-'E-electricity'!AG25-'E-Coal'!AG25)*'Energy Use 2020'!$AB87</f>
        <v>563996172948.16748</v>
      </c>
      <c r="AH25" s="230">
        <f>('Energy Use'!AH81-'E-electricity'!AH25-'E-Coal'!AH25)*'Energy Use 2020'!$AB87</f>
        <v>564318798101.60779</v>
      </c>
      <c r="AI25" s="230">
        <f>('Energy Use'!AI81-'E-electricity'!AI25-'E-Coal'!AI25)*'Energy Use 2020'!$AB87</f>
        <v>564573415206.67419</v>
      </c>
      <c r="AJ25" s="230">
        <f>('Energy Use'!AJ81-'E-electricity'!AJ25-'E-Coal'!AJ25)*'Energy Use 2020'!$AB87</f>
        <v>564762651344.25586</v>
      </c>
      <c r="AK25" s="230">
        <f>('Energy Use'!AK81-'E-electricity'!AK25-'E-Coal'!AK25)*'Energy Use 2020'!$AB87</f>
        <v>564889160595.33276</v>
      </c>
      <c r="AL25" s="230">
        <f>('Energy Use'!AL81-'E-electricity'!AL25-'E-Coal'!AL25)*'Energy Use 2020'!$AB87</f>
        <v>564955620993.95508</v>
      </c>
      <c r="AM25" s="230">
        <f>('Energy Use'!AM81-'E-electricity'!AM25-'E-Coal'!AM25)*'Energy Use 2020'!$AB87</f>
        <v>564964731594.39612</v>
      </c>
      <c r="AN25" s="230">
        <f>('Energy Use'!AN81-'E-electricity'!AN25-'E-Coal'!AN25)*'Energy Use 2020'!$AB87</f>
        <v>564919209656.04138</v>
      </c>
      <c r="AO25" s="230">
        <f>('Energy Use'!AO81-'E-electricity'!AO25-'E-Coal'!AO25)*'Energy Use 2020'!$AB87</f>
        <v>564821787949.20667</v>
      </c>
      <c r="AP25" s="230">
        <f>('Energy Use'!AP81-'E-electricity'!AP25-'E-Coal'!AP25)*'Energy Use 2020'!$AB87</f>
        <v>564675212184.69397</v>
      </c>
      <c r="AQ25" s="230">
        <f>('Energy Use'!AQ81-'E-electricity'!AQ25-'E-Coal'!AQ25)*'Energy Use 2020'!$AB87</f>
        <v>564293763698.61121</v>
      </c>
      <c r="AR25" s="133" t="str">
        <f>VLOOKUP($A25,'Sector Match'!$A$1:$B$43,2,0)</f>
        <v>chemicals 20</v>
      </c>
    </row>
    <row r="26" spans="1:44" x14ac:dyDescent="0.25">
      <c r="A26" s="74" t="s">
        <v>24</v>
      </c>
      <c r="B26" s="230">
        <f>('Energy Use'!B82-'E-electricity'!B26)*'Energy Use 2019'!$S88</f>
        <v>3238943367000</v>
      </c>
      <c r="C26" s="230">
        <f>('Energy Use'!C82-'E-electricity'!C26-'E-Coal'!C26)*'Energy Use 2020'!$AB88</f>
        <v>3711173532000</v>
      </c>
      <c r="D26" s="230">
        <f>('Energy Use'!D82-'E-electricity'!D26-'E-Coal'!D26)*'Energy Use 2020'!$AB88</f>
        <v>3783470262234.8047</v>
      </c>
      <c r="E26" s="230">
        <f>('Energy Use'!E82-'E-electricity'!E26-'E-Coal'!E26)*'Energy Use 2020'!$AB88</f>
        <v>4176983760460.6084</v>
      </c>
      <c r="F26" s="230">
        <f>('Energy Use'!F82-'E-electricity'!F26-'E-Coal'!F26)*'Energy Use 2020'!$AB88</f>
        <v>4302469104436.8193</v>
      </c>
      <c r="G26" s="230">
        <f>('Energy Use'!G82-'E-electricity'!G26-'E-Coal'!G26)*'Energy Use 2020'!$AB88</f>
        <v>4432002602644.2598</v>
      </c>
      <c r="H26" s="230">
        <f>('Energy Use'!H82-'E-electricity'!H26-'E-Coal'!H26)*'Energy Use 2020'!$AB88</f>
        <v>4592980269059.9463</v>
      </c>
      <c r="I26" s="230">
        <f>('Energy Use'!I82-'E-electricity'!I26-'E-Coal'!I26)*'Energy Use 2020'!$AB88</f>
        <v>4735975749640.5215</v>
      </c>
      <c r="J26" s="230">
        <f>('Energy Use'!J82-'E-electricity'!J26-'E-Coal'!J26)*'Energy Use 2020'!$AB88</f>
        <v>4852222044828.21</v>
      </c>
      <c r="K26" s="230">
        <f>('Energy Use'!K82-'E-electricity'!K26-'E-Coal'!K26)*'Energy Use 2020'!$AB88</f>
        <v>4939862083634.6182</v>
      </c>
      <c r="L26" s="230">
        <f>('Energy Use'!L82-'E-electricity'!L26-'E-Coal'!L26)*'Energy Use 2020'!$AB88</f>
        <v>4997566599856.999</v>
      </c>
      <c r="M26" s="230">
        <f>('Energy Use'!M82-'E-electricity'!M26-'E-Coal'!M26)*'Energy Use 2020'!$AB88</f>
        <v>5024566612344.0518</v>
      </c>
      <c r="N26" s="230">
        <f>('Energy Use'!N82-'E-electricity'!N26-'E-Coal'!N26)*'Energy Use 2020'!$AB88</f>
        <v>5031506644749.2031</v>
      </c>
      <c r="O26" s="230">
        <f>('Energy Use'!O82-'E-electricity'!O26-'E-Coal'!O26)*'Energy Use 2020'!$AB88</f>
        <v>5013867003923.3545</v>
      </c>
      <c r="P26" s="230">
        <f>('Energy Use'!P82-'E-electricity'!P26-'E-Coal'!P26)*'Energy Use 2020'!$AB88</f>
        <v>4978108881738.4697</v>
      </c>
      <c r="Q26" s="230">
        <f>('Energy Use'!Q82-'E-electricity'!Q26-'E-Coal'!Q26)*'Energy Use 2020'!$AB88</f>
        <v>4930764933025.4102</v>
      </c>
      <c r="R26" s="230">
        <f>('Energy Use'!R82-'E-electricity'!R26-'E-Coal'!R26)*'Energy Use 2020'!$AB88</f>
        <v>4878249782653.7051</v>
      </c>
      <c r="S26" s="230">
        <f>('Energy Use'!S82-'E-electricity'!S26-'E-Coal'!S26)*'Energy Use 2020'!$AB88</f>
        <v>4834882121064.6279</v>
      </c>
      <c r="T26" s="230">
        <f>('Energy Use'!T82-'E-electricity'!T26-'E-Coal'!T26)*'Energy Use 2020'!$AB88</f>
        <v>4792486971966.2354</v>
      </c>
      <c r="U26" s="230">
        <f>('Energy Use'!U82-'E-electricity'!U26-'E-Coal'!U26)*'Energy Use 2020'!$AB88</f>
        <v>4751091023856.3789</v>
      </c>
      <c r="V26" s="230">
        <f>('Energy Use'!V82-'E-electricity'!V26-'E-Coal'!V26)*'Energy Use 2020'!$AB88</f>
        <v>4710719925275.8721</v>
      </c>
      <c r="W26" s="230">
        <f>('Energy Use'!W82-'E-electricity'!W26-'E-Coal'!W26)*'Energy Use 2020'!$AB88</f>
        <v>4671398365784.2734</v>
      </c>
      <c r="X26" s="230">
        <f>('Energy Use'!X82-'E-electricity'!X26-'E-Coal'!X26)*'Energy Use 2020'!$AB88</f>
        <v>4633150157966.5166</v>
      </c>
      <c r="Y26" s="230">
        <f>('Energy Use'!Y82-'E-electricity'!Y26-'E-Coal'!Y26)*'Energy Use 2020'!$AB88</f>
        <v>4595998320401.6602</v>
      </c>
      <c r="Z26" s="230">
        <f>('Energy Use'!Z82-'E-electricity'!Z26-'E-Coal'!Z26)*'Energy Use 2020'!$AB88</f>
        <v>4559965161543.1807</v>
      </c>
      <c r="AA26" s="230">
        <f>('Energy Use'!AA82-'E-electricity'!AA26-'E-Coal'!AA26)*'Energy Use 2020'!$AB88</f>
        <v>4525072364478.3877</v>
      </c>
      <c r="AB26" s="230">
        <f>('Energy Use'!AB82-'E-electricity'!AB26-'E-Coal'!AB26)*'Energy Use 2020'!$AB88</f>
        <v>4491341072552.8389</v>
      </c>
      <c r="AC26" s="230">
        <f>('Energy Use'!AC82-'E-electricity'!AC26-'E-Coal'!AC26)*'Energy Use 2020'!$AB88</f>
        <v>4458791975863.6953</v>
      </c>
      <c r="AD26" s="230">
        <f>('Energy Use'!AD82-'E-electricity'!AD26-'E-Coal'!AD26)*'Energy Use 2020'!$AB88</f>
        <v>4427445398644.6367</v>
      </c>
      <c r="AE26" s="230">
        <f>('Energy Use'!AE82-'E-electricity'!AE26-'E-Coal'!AE26)*'Energy Use 2020'!$AB88</f>
        <v>4397321387583.2881</v>
      </c>
      <c r="AF26" s="230">
        <f>('Energy Use'!AF82-'E-electricity'!AF26-'E-Coal'!AF26)*'Energy Use 2020'!$AB88</f>
        <v>4368439801130.8042</v>
      </c>
      <c r="AG26" s="230">
        <f>('Energy Use'!AG82-'E-electricity'!AG26-'E-Coal'!AG26)*'Energy Use 2020'!$AB88</f>
        <v>4340820399882.1895</v>
      </c>
      <c r="AH26" s="230">
        <f>('Energy Use'!AH82-'E-electricity'!AH26-'E-Coal'!AH26)*'Energy Use 2020'!$AB88</f>
        <v>4314482938125.0801</v>
      </c>
      <c r="AI26" s="230">
        <f>('Energy Use'!AI82-'E-electricity'!AI26-'E-Coal'!AI26)*'Energy Use 2020'!$AB88</f>
        <v>4289447256674.4106</v>
      </c>
      <c r="AJ26" s="230">
        <f>('Energy Use'!AJ82-'E-electricity'!AJ26-'E-Coal'!AJ26)*'Energy Use 2020'!$AB88</f>
        <v>4265733377130.0635</v>
      </c>
      <c r="AK26" s="230">
        <f>('Energy Use'!AK82-'E-electricity'!AK26-'E-Coal'!AK26)*'Energy Use 2020'!$AB88</f>
        <v>4243361597715.2656</v>
      </c>
      <c r="AL26" s="230">
        <f>('Energy Use'!AL82-'E-electricity'!AL26-'E-Coal'!AL26)*'Energy Use 2020'!$AB88</f>
        <v>4222352590874.5483</v>
      </c>
      <c r="AM26" s="230">
        <f>('Energy Use'!AM82-'E-electricity'!AM26-'E-Coal'!AM26)*'Energy Use 2020'!$AB88</f>
        <v>4202727502831.8452</v>
      </c>
      <c r="AN26" s="230">
        <f>('Energy Use'!AN82-'E-electricity'!AN26-'E-Coal'!AN26)*'Energy Use 2020'!$AB88</f>
        <v>4184508055331.9302</v>
      </c>
      <c r="AO26" s="230">
        <f>('Energy Use'!AO82-'E-electricity'!AO26-'E-Coal'!AO26)*'Energy Use 2020'!$AB88</f>
        <v>4167716649811.8633</v>
      </c>
      <c r="AP26" s="230">
        <f>('Energy Use'!AP82-'E-electricity'!AP26-'E-Coal'!AP26)*'Energy Use 2020'!$AB88</f>
        <v>4152376474273.8398</v>
      </c>
      <c r="AQ26" s="230">
        <f>('Energy Use'!AQ82-'E-electricity'!AQ26-'E-Coal'!AQ26)*'Energy Use 2020'!$AB88</f>
        <v>4137125998226.1494</v>
      </c>
      <c r="AR26" s="133" t="str">
        <f>VLOOKUP($A26,'Sector Match'!$A$1:$B$43,2,0)</f>
        <v>rubber and plastic products 22</v>
      </c>
    </row>
    <row r="27" spans="1:44" x14ac:dyDescent="0.25">
      <c r="A27" s="74" t="s">
        <v>25</v>
      </c>
      <c r="B27" s="230">
        <f>('Energy Use'!B83-'E-electricity'!B27)*'Energy Use 2019'!$S89</f>
        <v>171560917611909.72</v>
      </c>
      <c r="C27" s="230">
        <f>('Energy Use'!C83-'E-electricity'!C27-'E-Coal'!C27)*'Energy Use 2020'!$AB89</f>
        <v>142405459299772.25</v>
      </c>
      <c r="D27" s="230">
        <f>('Energy Use'!D83-'E-electricity'!D27-'E-Coal'!D27)*'Energy Use 2020'!$AB89</f>
        <v>172875532972471.47</v>
      </c>
      <c r="E27" s="230">
        <f>('Energy Use'!E83-'E-electricity'!E27-'E-Coal'!E27)*'Energy Use 2020'!$AB89</f>
        <v>179359796028922.94</v>
      </c>
      <c r="F27" s="230">
        <f>('Energy Use'!F83-'E-electricity'!F27-'E-Coal'!F27)*'Energy Use 2020'!$AB89</f>
        <v>192094458688866.53</v>
      </c>
      <c r="G27" s="230">
        <f>('Energy Use'!G83-'E-electricity'!G27-'E-Coal'!G27)*'Energy Use 2020'!$AB89</f>
        <v>198700950815723.31</v>
      </c>
      <c r="H27" s="230">
        <f>('Energy Use'!H83-'E-electricity'!H27-'E-Coal'!H27)*'Energy Use 2020'!$AB89</f>
        <v>204262749333915.53</v>
      </c>
      <c r="I27" s="230">
        <f>('Energy Use'!I83-'E-electricity'!I27-'E-Coal'!I27)*'Energy Use 2020'!$AB89</f>
        <v>207795257282054.22</v>
      </c>
      <c r="J27" s="230">
        <f>('Energy Use'!J83-'E-electricity'!J27-'E-Coal'!J27)*'Energy Use 2020'!$AB89</f>
        <v>211349684616037.47</v>
      </c>
      <c r="K27" s="230">
        <f>('Energy Use'!K83-'E-electricity'!K27-'E-Coal'!K27)*'Energy Use 2020'!$AB89</f>
        <v>214925969663037.31</v>
      </c>
      <c r="L27" s="230">
        <f>('Energy Use'!L83-'E-electricity'!L27-'E-Coal'!L27)*'Energy Use 2020'!$AB89</f>
        <v>218524050790840.56</v>
      </c>
      <c r="M27" s="230">
        <f>('Energy Use'!M83-'E-electricity'!M27-'E-Coal'!M27)*'Energy Use 2020'!$AB89</f>
        <v>222143866407849.47</v>
      </c>
      <c r="N27" s="230">
        <f>('Energy Use'!N83-'E-electricity'!N27-'E-Coal'!N27)*'Energy Use 2020'!$AB89</f>
        <v>220302720559561.66</v>
      </c>
      <c r="O27" s="230">
        <f>('Energy Use'!O83-'E-electricity'!O27-'E-Coal'!O27)*'Energy Use 2020'!$AB89</f>
        <v>218445356181273.31</v>
      </c>
      <c r="P27" s="230">
        <f>('Energy Use'!P83-'E-electricity'!P27-'E-Coal'!P27)*'Energy Use 2020'!$AB89</f>
        <v>216571801882058.75</v>
      </c>
      <c r="Q27" s="230">
        <f>('Energy Use'!Q83-'E-electricity'!Q27-'E-Coal'!Q27)*'Energy Use 2020'!$AB89</f>
        <v>214682086258420.38</v>
      </c>
      <c r="R27" s="230">
        <f>('Energy Use'!R83-'E-electricity'!R27-'E-Coal'!R27)*'Energy Use 2020'!$AB89</f>
        <v>212776237894287.59</v>
      </c>
      <c r="S27" s="230">
        <f>('Energy Use'!S83-'E-electricity'!S27-'E-Coal'!S27)*'Energy Use 2020'!$AB89</f>
        <v>209183628350675.03</v>
      </c>
      <c r="T27" s="230">
        <f>('Energy Use'!T83-'E-electricity'!T27-'E-Coal'!T27)*'Energy Use 2020'!$AB89</f>
        <v>205589206008129.28</v>
      </c>
      <c r="U27" s="230">
        <f>('Energy Use'!U83-'E-electricity'!U27-'E-Coal'!U27)*'Energy Use 2020'!$AB89</f>
        <v>201992973482394.94</v>
      </c>
      <c r="V27" s="230">
        <f>('Energy Use'!V83-'E-electricity'!V27-'E-Coal'!V27)*'Energy Use 2020'!$AB89</f>
        <v>198394933388728.75</v>
      </c>
      <c r="W27" s="230">
        <f>('Energy Use'!W83-'E-electricity'!W27-'E-Coal'!W27)*'Energy Use 2020'!$AB89</f>
        <v>194795088341899.66</v>
      </c>
      <c r="X27" s="230">
        <f>('Energy Use'!X83-'E-electricity'!X27-'E-Coal'!X27)*'Energy Use 2020'!$AB89</f>
        <v>189838317883147.72</v>
      </c>
      <c r="Y27" s="230">
        <f>('Energy Use'!Y83-'E-electricity'!Y27-'E-Coal'!Y27)*'Energy Use 2020'!$AB89</f>
        <v>184879096486220.59</v>
      </c>
      <c r="Z27" s="230">
        <f>('Energy Use'!Z83-'E-electricity'!Z27-'E-Coal'!Z27)*'Energy Use 2020'!$AB89</f>
        <v>179917427732634</v>
      </c>
      <c r="AA27" s="230">
        <f>('Energy Use'!AA83-'E-electricity'!AA27-'E-Coal'!AA27)*'Energy Use 2020'!$AB89</f>
        <v>174953315203234.78</v>
      </c>
      <c r="AB27" s="230">
        <f>('Energy Use'!AB83-'E-electricity'!AB27-'E-Coal'!AB27)*'Energy Use 2020'!$AB89</f>
        <v>169986762478200.81</v>
      </c>
      <c r="AC27" s="230">
        <f>('Energy Use'!AC83-'E-electricity'!AC27-'E-Coal'!AC27)*'Energy Use 2020'!$AB89</f>
        <v>166159216787063.63</v>
      </c>
      <c r="AD27" s="230">
        <f>('Energy Use'!AD83-'E-electricity'!AD27-'E-Coal'!AD27)*'Energy Use 2020'!$AB89</f>
        <v>162329783215356.44</v>
      </c>
      <c r="AE27" s="230">
        <f>('Energy Use'!AE83-'E-electricity'!AE27-'E-Coal'!AE27)*'Energy Use 2020'!$AB89</f>
        <v>158498464527258</v>
      </c>
      <c r="AF27" s="230">
        <f>('Energy Use'!AF83-'E-electricity'!AF27-'E-Coal'!AF27)*'Energy Use 2020'!$AB89</f>
        <v>154665263486430.66</v>
      </c>
      <c r="AG27" s="230">
        <f>('Energy Use'!AG83-'E-electricity'!AG27-'E-Coal'!AG27)*'Energy Use 2020'!$AB89</f>
        <v>150830182856020</v>
      </c>
      <c r="AH27" s="230">
        <f>('Energy Use'!AH83-'E-electricity'!AH27-'E-Coal'!AH27)*'Energy Use 2020'!$AB89</f>
        <v>148536640668429.41</v>
      </c>
      <c r="AI27" s="230">
        <f>('Energy Use'!AI83-'E-electricity'!AI27-'E-Coal'!AI27)*'Energy Use 2020'!$AB89</f>
        <v>146241957014712.81</v>
      </c>
      <c r="AJ27" s="230">
        <f>('Energy Use'!AJ83-'E-electricity'!AJ27-'E-Coal'!AJ27)*'Energy Use 2020'!$AB89</f>
        <v>143946133557900.16</v>
      </c>
      <c r="AK27" s="230">
        <f>('Energy Use'!AK83-'E-electricity'!AK27-'E-Coal'!AK27)*'Energy Use 2020'!$AB89</f>
        <v>141649171960710.5</v>
      </c>
      <c r="AL27" s="230">
        <f>('Energy Use'!AL83-'E-electricity'!AL27-'E-Coal'!AL27)*'Energy Use 2020'!$AB89</f>
        <v>139351073885552.47</v>
      </c>
      <c r="AM27" s="230">
        <f>('Energy Use'!AM83-'E-electricity'!AM27-'E-Coal'!AM27)*'Energy Use 2020'!$AB89</f>
        <v>138219605616919.11</v>
      </c>
      <c r="AN27" s="230">
        <f>('Energy Use'!AN83-'E-electricity'!AN27-'E-Coal'!AN27)*'Energy Use 2020'!$AB89</f>
        <v>137087555064055.48</v>
      </c>
      <c r="AO27" s="230">
        <f>('Energy Use'!AO83-'E-electricity'!AO27-'E-Coal'!AO27)*'Energy Use 2020'!$AB89</f>
        <v>135954923058817.69</v>
      </c>
      <c r="AP27" s="230">
        <f>('Energy Use'!AP83-'E-electricity'!AP27-'E-Coal'!AP27)*'Energy Use 2020'!$AB89</f>
        <v>134821710432906.7</v>
      </c>
      <c r="AQ27" s="230">
        <f>('Energy Use'!AQ83-'E-electricity'!AQ27-'E-Coal'!AQ27)*'Energy Use 2020'!$AB89</f>
        <v>133641877493546.64</v>
      </c>
      <c r="AR27" s="133" t="str">
        <f>VLOOKUP($A27,'Sector Match'!$A$1:$B$43,2,0)</f>
        <v>cement and other nonmetallic minerals 239</v>
      </c>
    </row>
    <row r="28" spans="1:44" x14ac:dyDescent="0.25">
      <c r="A28" s="74" t="s">
        <v>26</v>
      </c>
      <c r="B28" s="230">
        <f>('Energy Use'!B84-'E-electricity'!B28)*'Energy Use 2019'!$S90</f>
        <v>5830653625500</v>
      </c>
      <c r="C28" s="230">
        <f>('Energy Use'!C84-'E-electricity'!C28-'E-Coal'!C28)*'Energy Use 2020'!$AB90</f>
        <v>6472331085000</v>
      </c>
      <c r="D28" s="230">
        <f>('Energy Use'!D84-'E-electricity'!D28-'E-Coal'!D28)*'Energy Use 2020'!$AB90</f>
        <v>7581688215085.6279</v>
      </c>
      <c r="E28" s="230">
        <f>('Energy Use'!E84-'E-electricity'!E28-'E-Coal'!E28)*'Energy Use 2020'!$AB90</f>
        <v>8098231837032.3516</v>
      </c>
      <c r="F28" s="230">
        <f>('Energy Use'!F84-'E-electricity'!F28-'E-Coal'!F28)*'Energy Use 2020'!$AB90</f>
        <v>8896507917469.2969</v>
      </c>
      <c r="G28" s="230">
        <f>('Energy Use'!G84-'E-electricity'!G28-'E-Coal'!G28)*'Energy Use 2020'!$AB90</f>
        <v>9422408367453.3926</v>
      </c>
      <c r="H28" s="230">
        <f>('Energy Use'!H84-'E-electricity'!H28-'E-Coal'!H28)*'Energy Use 2020'!$AB90</f>
        <v>9920130287917.1504</v>
      </c>
      <c r="I28" s="230">
        <f>('Energy Use'!I84-'E-electricity'!I28-'E-Coal'!I28)*'Energy Use 2020'!$AB90</f>
        <v>10172546386639.492</v>
      </c>
      <c r="J28" s="230">
        <f>('Energy Use'!J84-'E-electricity'!J28-'E-Coal'!J28)*'Energy Use 2020'!$AB90</f>
        <v>10426311474594.029</v>
      </c>
      <c r="K28" s="230">
        <f>('Energy Use'!K84-'E-electricity'!K28-'E-Coal'!K28)*'Energy Use 2020'!$AB90</f>
        <v>10681422953694.164</v>
      </c>
      <c r="L28" s="230">
        <f>('Energy Use'!L84-'E-electricity'!L28-'E-Coal'!L28)*'Energy Use 2020'!$AB90</f>
        <v>10937878227201.455</v>
      </c>
      <c r="M28" s="230">
        <f>('Energy Use'!M84-'E-electricity'!M28-'E-Coal'!M28)*'Energy Use 2020'!$AB90</f>
        <v>11195674699725.621</v>
      </c>
      <c r="N28" s="230">
        <f>('Energy Use'!N84-'E-electricity'!N28-'E-Coal'!N28)*'Energy Use 2020'!$AB90</f>
        <v>11235691285259.084</v>
      </c>
      <c r="O28" s="230">
        <f>('Energy Use'!O84-'E-electricity'!O28-'E-Coal'!O28)*'Energy Use 2020'!$AB90</f>
        <v>11275755719720.688</v>
      </c>
      <c r="P28" s="230">
        <f>('Energy Use'!P84-'E-electricity'!P28-'E-Coal'!P28)*'Energy Use 2020'!$AB90</f>
        <v>11315867920212.943</v>
      </c>
      <c r="Q28" s="230">
        <f>('Energy Use'!Q84-'E-electricity'!Q28-'E-Coal'!Q28)*'Energy Use 2020'!$AB90</f>
        <v>11356027803869.777</v>
      </c>
      <c r="R28" s="230">
        <f>('Energy Use'!R84-'E-electricity'!R28-'E-Coal'!R28)*'Energy Use 2020'!$AB90</f>
        <v>11396235287856.52</v>
      </c>
      <c r="S28" s="230">
        <f>('Energy Use'!S84-'E-electricity'!S28-'E-Coal'!S28)*'Energy Use 2020'!$AB90</f>
        <v>11268993365921.195</v>
      </c>
      <c r="T28" s="230">
        <f>('Energy Use'!T84-'E-electricity'!T28-'E-Coal'!T28)*'Energy Use 2020'!$AB90</f>
        <v>11141702573770.094</v>
      </c>
      <c r="U28" s="230">
        <f>('Energy Use'!U84-'E-electricity'!U28-'E-Coal'!U28)*'Energy Use 2020'!$AB90</f>
        <v>11014362953007.41</v>
      </c>
      <c r="V28" s="230">
        <f>('Energy Use'!V84-'E-electricity'!V28-'E-Coal'!V28)*'Energy Use 2020'!$AB90</f>
        <v>10886974545230.51</v>
      </c>
      <c r="W28" s="230">
        <f>('Energy Use'!W84-'E-electricity'!W28-'E-Coal'!W28)*'Energy Use 2020'!$AB90</f>
        <v>10759537392029.926</v>
      </c>
      <c r="X28" s="230">
        <f>('Energy Use'!X84-'E-electricity'!X28-'E-Coal'!X28)*'Energy Use 2020'!$AB90</f>
        <v>10518772447097.551</v>
      </c>
      <c r="Y28" s="230">
        <f>('Energy Use'!Y84-'E-electricity'!Y28-'E-Coal'!Y28)*'Energy Use 2020'!$AB90</f>
        <v>10277917264962.143</v>
      </c>
      <c r="Z28" s="230">
        <f>('Energy Use'!Z84-'E-electricity'!Z28-'E-Coal'!Z28)*'Energy Use 2020'!$AB90</f>
        <v>10036971923443.354</v>
      </c>
      <c r="AA28" s="230">
        <f>('Energy Use'!AA84-'E-electricity'!AA28-'E-Coal'!AA28)*'Energy Use 2020'!$AB90</f>
        <v>9795936500348.0234</v>
      </c>
      <c r="AB28" s="230">
        <f>('Energy Use'!AB84-'E-electricity'!AB28-'E-Coal'!AB28)*'Energy Use 2020'!$AB90</f>
        <v>9554811073470.1953</v>
      </c>
      <c r="AC28" s="230">
        <f>('Energy Use'!AC84-'E-electricity'!AC28-'E-Coal'!AC28)*'Energy Use 2020'!$AB90</f>
        <v>9313595720591.0996</v>
      </c>
      <c r="AD28" s="230">
        <f>('Energy Use'!AD84-'E-electricity'!AD28-'E-Coal'!AD28)*'Energy Use 2020'!$AB90</f>
        <v>9072290519479.1699</v>
      </c>
      <c r="AE28" s="230">
        <f>('Energy Use'!AE84-'E-electricity'!AE28-'E-Coal'!AE28)*'Energy Use 2020'!$AB90</f>
        <v>8830895547890.0215</v>
      </c>
      <c r="AF28" s="230">
        <f>('Energy Use'!AF84-'E-electricity'!AF28-'E-Coal'!AF28)*'Energy Use 2020'!$AB90</f>
        <v>8589410883566.4688</v>
      </c>
      <c r="AG28" s="230">
        <f>('Energy Use'!AG84-'E-electricity'!AG28-'E-Coal'!AG28)*'Energy Use 2020'!$AB90</f>
        <v>8347836604238.5332</v>
      </c>
      <c r="AH28" s="230">
        <f>('Energy Use'!AH84-'E-electricity'!AH28-'E-Coal'!AH28)*'Energy Use 2020'!$AB90</f>
        <v>8138597478773.8994</v>
      </c>
      <c r="AI28" s="230">
        <f>('Energy Use'!AI84-'E-electricity'!AI28-'E-Coal'!AI28)*'Energy Use 2020'!$AB90</f>
        <v>7929280703272.3096</v>
      </c>
      <c r="AJ28" s="230">
        <f>('Energy Use'!AJ84-'E-electricity'!AJ28-'E-Coal'!AJ28)*'Energy Use 2020'!$AB90</f>
        <v>7719886345081.1211</v>
      </c>
      <c r="AK28" s="230">
        <f>('Energy Use'!AK84-'E-electricity'!AK28-'E-Coal'!AK28)*'Energy Use 2020'!$AB90</f>
        <v>7510414471536.6123</v>
      </c>
      <c r="AL28" s="230">
        <f>('Energy Use'!AL84-'E-electricity'!AL28-'E-Coal'!AL28)*'Energy Use 2020'!$AB90</f>
        <v>7300865149963.9541</v>
      </c>
      <c r="AM28" s="230">
        <f>('Energy Use'!AM84-'E-electricity'!AM28-'E-Coal'!AM28)*'Energy Use 2020'!$AB90</f>
        <v>7080640940699.6104</v>
      </c>
      <c r="AN28" s="230">
        <f>('Energy Use'!AN84-'E-electricity'!AN28-'E-Coal'!AN28)*'Energy Use 2020'!$AB90</f>
        <v>6860335573021.0693</v>
      </c>
      <c r="AO28" s="230">
        <f>('Energy Use'!AO84-'E-electricity'!AO28-'E-Coal'!AO28)*'Energy Use 2020'!$AB90</f>
        <v>6639949117595.8984</v>
      </c>
      <c r="AP28" s="230">
        <f>('Energy Use'!AP84-'E-electricity'!AP28-'E-Coal'!AP28)*'Energy Use 2020'!$AB90</f>
        <v>6419481645080.0068</v>
      </c>
      <c r="AQ28" s="230">
        <f>('Energy Use'!AQ84-'E-electricity'!AQ28-'E-Coal'!AQ28)*'Energy Use 2020'!$AB90</f>
        <v>6196841953839.8174</v>
      </c>
      <c r="AR28" s="133" t="str">
        <f>VLOOKUP($A28,'Sector Match'!$A$1:$B$43,2,0)</f>
        <v>iron and steel 241</v>
      </c>
    </row>
    <row r="29" spans="1:44" x14ac:dyDescent="0.25">
      <c r="A29" s="74" t="s">
        <v>27</v>
      </c>
      <c r="B29" s="230">
        <f>('Energy Use'!B85-'E-electricity'!B29)*'Energy Use 2019'!$S91</f>
        <v>23221434483965.125</v>
      </c>
      <c r="C29" s="230">
        <f>('Energy Use'!C85-'E-electricity'!C29-'E-Coal'!C29)*'Energy Use 2020'!$AB91</f>
        <v>21997886783260.242</v>
      </c>
      <c r="D29" s="230">
        <f>('Energy Use'!D85-'E-electricity'!D29-'E-Coal'!D29)*'Energy Use 2020'!$AB91</f>
        <v>23352192086883.742</v>
      </c>
      <c r="E29" s="230">
        <f>('Energy Use'!E85-'E-electricity'!E29-'E-Coal'!E29)*'Energy Use 2020'!$AB91</f>
        <v>27235682351054.617</v>
      </c>
      <c r="F29" s="230">
        <f>('Energy Use'!F85-'E-electricity'!F29-'E-Coal'!F29)*'Energy Use 2020'!$AB91</f>
        <v>30305159948450.863</v>
      </c>
      <c r="G29" s="230">
        <f>('Energy Use'!G85-'E-electricity'!G29-'E-Coal'!G29)*'Energy Use 2020'!$AB91</f>
        <v>32534645566223.723</v>
      </c>
      <c r="H29" s="230">
        <f>('Energy Use'!H85-'E-electricity'!H29-'E-Coal'!H29)*'Energy Use 2020'!$AB91</f>
        <v>34701027534698.98</v>
      </c>
      <c r="I29" s="230">
        <f>('Energy Use'!I85-'E-electricity'!I29-'E-Coal'!I29)*'Energy Use 2020'!$AB91</f>
        <v>36398540386267.414</v>
      </c>
      <c r="J29" s="230">
        <f>('Energy Use'!J85-'E-electricity'!J29-'E-Coal'!J29)*'Energy Use 2020'!$AB91</f>
        <v>38085834402986.414</v>
      </c>
      <c r="K29" s="230">
        <f>('Energy Use'!K85-'E-electricity'!K29-'E-Coal'!K29)*'Energy Use 2020'!$AB91</f>
        <v>39762827029905.898</v>
      </c>
      <c r="L29" s="230">
        <f>('Energy Use'!L85-'E-electricity'!L29-'E-Coal'!L29)*'Energy Use 2020'!$AB91</f>
        <v>41429435818483.391</v>
      </c>
      <c r="M29" s="230">
        <f>('Energy Use'!M85-'E-electricity'!M29-'E-Coal'!M29)*'Energy Use 2020'!$AB91</f>
        <v>43085578426584.031</v>
      </c>
      <c r="N29" s="230">
        <f>('Energy Use'!N85-'E-electricity'!N29-'E-Coal'!N29)*'Energy Use 2020'!$AB91</f>
        <v>43953545896773.039</v>
      </c>
      <c r="O29" s="230">
        <f>('Energy Use'!O85-'E-electricity'!O29-'E-Coal'!O29)*'Energy Use 2020'!$AB91</f>
        <v>44817367318052.797</v>
      </c>
      <c r="P29" s="230">
        <f>('Energy Use'!P85-'E-electricity'!P29-'E-Coal'!P29)*'Energy Use 2020'!$AB91</f>
        <v>45677020987968.594</v>
      </c>
      <c r="Q29" s="230">
        <f>('Energy Use'!Q85-'E-electricity'!Q29-'E-Coal'!Q29)*'Energy Use 2020'!$AB91</f>
        <v>46532485222790.82</v>
      </c>
      <c r="R29" s="230">
        <f>('Energy Use'!R85-'E-electricity'!R29-'E-Coal'!R29)*'Energy Use 2020'!$AB91</f>
        <v>47383738357515.016</v>
      </c>
      <c r="S29" s="230">
        <f>('Energy Use'!S85-'E-electricity'!S29-'E-Coal'!S29)*'Energy Use 2020'!$AB91</f>
        <v>47580108099614.016</v>
      </c>
      <c r="T29" s="230">
        <f>('Energy Use'!T85-'E-electricity'!T29-'E-Coal'!T29)*'Energy Use 2020'!$AB91</f>
        <v>47775511029123.711</v>
      </c>
      <c r="U29" s="230">
        <f>('Energy Use'!U85-'E-electricity'!U29-'E-Coal'!U29)*'Energy Use 2020'!$AB91</f>
        <v>47969946758646.203</v>
      </c>
      <c r="V29" s="230">
        <f>('Energy Use'!V85-'E-electricity'!V29-'E-Coal'!V29)*'Energy Use 2020'!$AB91</f>
        <v>48163414900932.953</v>
      </c>
      <c r="W29" s="230">
        <f>('Energy Use'!W85-'E-electricity'!W29-'E-Coal'!W29)*'Energy Use 2020'!$AB91</f>
        <v>48355915068884.672</v>
      </c>
      <c r="X29" s="230">
        <f>('Energy Use'!X85-'E-electricity'!X29-'E-Coal'!X29)*'Energy Use 2020'!$AB91</f>
        <v>48152076395710.016</v>
      </c>
      <c r="Y29" s="230">
        <f>('Energy Use'!Y85-'E-electricity'!Y29-'E-Coal'!Y29)*'Energy Use 2020'!$AB91</f>
        <v>47948630476648.883</v>
      </c>
      <c r="Z29" s="230">
        <f>('Energy Use'!Z85-'E-electricity'!Z29-'E-Coal'!Z29)*'Energy Use 2020'!$AB91</f>
        <v>47745577491146.148</v>
      </c>
      <c r="AA29" s="230">
        <f>('Energy Use'!AA85-'E-electricity'!AA29-'E-Coal'!AA29)*'Energy Use 2020'!$AB91</f>
        <v>47542917618581.07</v>
      </c>
      <c r="AB29" s="230">
        <f>('Energy Use'!AB85-'E-electricity'!AB29-'E-Coal'!AB29)*'Energy Use 2020'!$AB91</f>
        <v>47340651038267.227</v>
      </c>
      <c r="AC29" s="230">
        <f>('Energy Use'!AC85-'E-electricity'!AC29-'E-Coal'!AC29)*'Energy Use 2020'!$AB91</f>
        <v>46627107862362.867</v>
      </c>
      <c r="AD29" s="230">
        <f>('Energy Use'!AD85-'E-electricity'!AD29-'E-Coal'!AD29)*'Energy Use 2020'!$AB91</f>
        <v>45915738101087.086</v>
      </c>
      <c r="AE29" s="230">
        <f>('Energy Use'!AE85-'E-electricity'!AE29-'E-Coal'!AE29)*'Energy Use 2020'!$AB91</f>
        <v>45206542671485.32</v>
      </c>
      <c r="AF29" s="230">
        <f>('Energy Use'!AF85-'E-electricity'!AF29-'E-Coal'!AF29)*'Energy Use 2020'!$AB91</f>
        <v>44499522490257</v>
      </c>
      <c r="AG29" s="230">
        <f>('Energy Use'!AG85-'E-electricity'!AG29-'E-Coal'!AG29)*'Energy Use 2020'!$AB91</f>
        <v>43794678473755.172</v>
      </c>
      <c r="AH29" s="230">
        <f>('Energy Use'!AH85-'E-electricity'!AH29-'E-Coal'!AH29)*'Energy Use 2020'!$AB91</f>
        <v>42711597889366.172</v>
      </c>
      <c r="AI29" s="230">
        <f>('Energy Use'!AI85-'E-electricity'!AI29-'E-Coal'!AI29)*'Energy Use 2020'!$AB91</f>
        <v>41632031968101.594</v>
      </c>
      <c r="AJ29" s="230">
        <f>('Energy Use'!AJ85-'E-electricity'!AJ29-'E-Coal'!AJ29)*'Energy Use 2020'!$AB91</f>
        <v>40555982177933.563</v>
      </c>
      <c r="AK29" s="230">
        <f>('Energy Use'!AK85-'E-electricity'!AK29-'E-Coal'!AK29)*'Energy Use 2020'!$AB91</f>
        <v>39483449986277.57</v>
      </c>
      <c r="AL29" s="230">
        <f>('Energy Use'!AL85-'E-electricity'!AL29-'E-Coal'!AL29)*'Energy Use 2020'!$AB91</f>
        <v>38414436859992.469</v>
      </c>
      <c r="AM29" s="230">
        <f>('Energy Use'!AM85-'E-electricity'!AM29-'E-Coal'!AM29)*'Energy Use 2020'!$AB91</f>
        <v>37347330408521.828</v>
      </c>
      <c r="AN29" s="230">
        <f>('Energy Use'!AN85-'E-electricity'!AN29-'E-Coal'!AN29)*'Energy Use 2020'!$AB91</f>
        <v>36283751683271.789</v>
      </c>
      <c r="AO29" s="230">
        <f>('Energy Use'!AO85-'E-electricity'!AO29-'E-Coal'!AO29)*'Energy Use 2020'!$AB91</f>
        <v>35223702151793.336</v>
      </c>
      <c r="AP29" s="230">
        <f>('Energy Use'!AP85-'E-electricity'!AP29-'E-Coal'!AP29)*'Energy Use 2020'!$AB91</f>
        <v>34167183281079.996</v>
      </c>
      <c r="AQ29" s="230">
        <f>('Energy Use'!AQ85-'E-electricity'!AQ29-'E-Coal'!AQ29)*'Energy Use 2020'!$AB91</f>
        <v>33102638947240.996</v>
      </c>
      <c r="AR29" s="133" t="str">
        <f>VLOOKUP($A29,'Sector Match'!$A$1:$B$43,2,0)</f>
        <v>other metals 242</v>
      </c>
    </row>
    <row r="30" spans="1:44" x14ac:dyDescent="0.25">
      <c r="A30" s="74" t="s">
        <v>28</v>
      </c>
      <c r="B30" s="230">
        <f>('Energy Use'!B86-'E-electricity'!B30)*'Energy Use 2019'!$S92</f>
        <v>1241687551500</v>
      </c>
      <c r="C30" s="230">
        <f>('Energy Use'!C86-'E-electricity'!C30-'E-Coal'!C30)*'Energy Use 2020'!$AB92</f>
        <v>583343145000</v>
      </c>
      <c r="D30" s="230">
        <f>('Energy Use'!D86-'E-electricity'!D30-'E-Coal'!D30)*'Energy Use 2020'!$AB92</f>
        <v>699162223854.69177</v>
      </c>
      <c r="E30" s="230">
        <f>('Energy Use'!E86-'E-electricity'!E30-'E-Coal'!E30)*'Energy Use 2020'!$AB92</f>
        <v>739137938381.92346</v>
      </c>
      <c r="F30" s="230">
        <f>('Energy Use'!F86-'E-electricity'!F30-'E-Coal'!F30)*'Energy Use 2020'!$AB92</f>
        <v>768088431647.00391</v>
      </c>
      <c r="G30" s="230">
        <f>('Energy Use'!G86-'E-electricity'!G30-'E-Coal'!G30)*'Energy Use 2020'!$AB92</f>
        <v>793337116268.995</v>
      </c>
      <c r="H30" s="230">
        <f>('Energy Use'!H86-'E-electricity'!H30-'E-Coal'!H30)*'Energy Use 2020'!$AB92</f>
        <v>823734531127.27295</v>
      </c>
      <c r="I30" s="230">
        <f>('Energy Use'!I86-'E-electricity'!I30-'E-Coal'!I30)*'Energy Use 2020'!$AB92</f>
        <v>851335104116.63184</v>
      </c>
      <c r="J30" s="230">
        <f>('Energy Use'!J86-'E-electricity'!J30-'E-Coal'!J30)*'Energy Use 2020'!$AB92</f>
        <v>875345188221.48926</v>
      </c>
      <c r="K30" s="230">
        <f>('Energy Use'!K86-'E-electricity'!K30-'E-Coal'!K30)*'Energy Use 2020'!$AB92</f>
        <v>895933804875.87439</v>
      </c>
      <c r="L30" s="230">
        <f>('Energy Use'!L86-'E-electricity'!L30-'E-Coal'!L30)*'Energy Use 2020'!$AB92</f>
        <v>913361066465.51794</v>
      </c>
      <c r="M30" s="230">
        <f>('Energy Use'!M86-'E-electricity'!M30-'E-Coal'!M30)*'Energy Use 2020'!$AB92</f>
        <v>927964352345.78027</v>
      </c>
      <c r="N30" s="230">
        <f>('Energy Use'!N86-'E-electricity'!N30-'E-Coal'!N30)*'Energy Use 2020'!$AB92</f>
        <v>940687545005.03174</v>
      </c>
      <c r="O30" s="230">
        <f>('Energy Use'!O86-'E-electricity'!O30-'E-Coal'!O30)*'Energy Use 2020'!$AB92</f>
        <v>951332311012.12415</v>
      </c>
      <c r="P30" s="230">
        <f>('Energy Use'!P86-'E-electricity'!P30-'E-Coal'!P30)*'Energy Use 2020'!$AB92</f>
        <v>960258201264.14343</v>
      </c>
      <c r="Q30" s="230">
        <f>('Energy Use'!Q86-'E-electricity'!Q30-'E-Coal'!Q30)*'Energy Use 2020'!$AB92</f>
        <v>967851880530.94678</v>
      </c>
      <c r="R30" s="230">
        <f>('Energy Use'!R86-'E-electricity'!R30-'E-Coal'!R30)*'Energy Use 2020'!$AB92</f>
        <v>974520632178.23779</v>
      </c>
      <c r="S30" s="230">
        <f>('Energy Use'!S86-'E-electricity'!S30-'E-Coal'!S30)*'Energy Use 2020'!$AB92</f>
        <v>980946220798.97229</v>
      </c>
      <c r="T30" s="230">
        <f>('Energy Use'!T86-'E-electricity'!T30-'E-Coal'!T30)*'Energy Use 2020'!$AB92</f>
        <v>986884759463.56812</v>
      </c>
      <c r="U30" s="230">
        <f>('Energy Use'!U86-'E-electricity'!U30-'E-Coal'!U30)*'Energy Use 2020'!$AB92</f>
        <v>992345491641.17798</v>
      </c>
      <c r="V30" s="230">
        <f>('Energy Use'!V86-'E-electricity'!V30-'E-Coal'!V30)*'Energy Use 2020'!$AB92</f>
        <v>997338779355.51941</v>
      </c>
      <c r="W30" s="230">
        <f>('Energy Use'!W86-'E-electricity'!W30-'E-Coal'!W30)*'Energy Use 2020'!$AB92</f>
        <v>1001876035074.2574</v>
      </c>
      <c r="X30" s="230">
        <f>('Energy Use'!X86-'E-electricity'!X30-'E-Coal'!X30)*'Energy Use 2020'!$AB92</f>
        <v>1005969652652.3075</v>
      </c>
      <c r="Y30" s="230">
        <f>('Energy Use'!Y86-'E-electricity'!Y30-'E-Coal'!Y30)*'Energy Use 2020'!$AB92</f>
        <v>1009632937813.255</v>
      </c>
      <c r="Z30" s="230">
        <f>('Energy Use'!Z86-'E-electricity'!Z30-'E-Coal'!Z30)*'Energy Use 2020'!$AB92</f>
        <v>1012880038629.9146</v>
      </c>
      <c r="AA30" s="230">
        <f>('Energy Use'!AA86-'E-electricity'!AA30-'E-Coal'!AA30)*'Energy Use 2020'!$AB92</f>
        <v>1015725876439.537</v>
      </c>
      <c r="AB30" s="230">
        <f>('Energy Use'!AB86-'E-electricity'!AB30-'E-Coal'!AB30)*'Energy Use 2020'!$AB92</f>
        <v>1018186077602.375</v>
      </c>
      <c r="AC30" s="230">
        <f>('Energy Use'!AC86-'E-electricity'!AC30-'E-Coal'!AC30)*'Energy Use 2020'!$AB92</f>
        <v>1020276906484.1771</v>
      </c>
      <c r="AD30" s="230">
        <f>('Energy Use'!AD86-'E-electricity'!AD30-'E-Coal'!AD30)*'Energy Use 2020'!$AB92</f>
        <v>1022015200014.2128</v>
      </c>
      <c r="AE30" s="230">
        <f>('Energy Use'!AE86-'E-electricity'!AE30-'E-Coal'!AE30)*'Energy Use 2020'!$AB92</f>
        <v>1023418304141.1951</v>
      </c>
      <c r="AF30" s="230">
        <f>('Energy Use'!AF86-'E-electricity'!AF30-'E-Coal'!AF30)*'Energy Use 2020'!$AB92</f>
        <v>1024504012479.7773</v>
      </c>
      <c r="AG30" s="230">
        <f>('Energy Use'!AG86-'E-electricity'!AG30-'E-Coal'!AG30)*'Energy Use 2020'!$AB92</f>
        <v>1025290507411.098</v>
      </c>
      <c r="AH30" s="230">
        <f>('Energy Use'!AH86-'E-electricity'!AH30-'E-Coal'!AH30)*'Energy Use 2020'!$AB92</f>
        <v>1025796303871.8539</v>
      </c>
      <c r="AI30" s="230">
        <f>('Energy Use'!AI86-'E-electricity'!AI30-'E-Coal'!AI30)*'Energy Use 2020'!$AB92</f>
        <v>1026040196038.2621</v>
      </c>
      <c r="AJ30" s="230">
        <f>('Energy Use'!AJ86-'E-electricity'!AJ30-'E-Coal'!AJ30)*'Energy Use 2020'!$AB92</f>
        <v>1026041207083.9248</v>
      </c>
      <c r="AK30" s="230">
        <f>('Energy Use'!AK86-'E-electricity'!AK30-'E-Coal'!AK30)*'Energy Use 2020'!$AB92</f>
        <v>1025818542164.5631</v>
      </c>
      <c r="AL30" s="230">
        <f>('Energy Use'!AL86-'E-electricity'!AL30-'E-Coal'!AL30)*'Energy Use 2020'!$AB92</f>
        <v>1025391544757.6847</v>
      </c>
      <c r="AM30" s="230">
        <f>('Energy Use'!AM86-'E-electricity'!AM30-'E-Coal'!AM30)*'Energy Use 2020'!$AB92</f>
        <v>1024779656462.0168</v>
      </c>
      <c r="AN30" s="230">
        <f>('Energy Use'!AN86-'E-electricity'!AN30-'E-Coal'!AN30)*'Energy Use 2020'!$AB92</f>
        <v>1024002380339.6016</v>
      </c>
      <c r="AO30" s="230">
        <f>('Energy Use'!AO86-'E-electricity'!AO30-'E-Coal'!AO30)*'Energy Use 2020'!$AB92</f>
        <v>1023079247863.5452</v>
      </c>
      <c r="AP30" s="230">
        <f>('Energy Use'!AP86-'E-electricity'!AP30-'E-Coal'!AP30)*'Energy Use 2020'!$AB92</f>
        <v>1022029789516.0811</v>
      </c>
      <c r="AQ30" s="230">
        <f>('Energy Use'!AQ86-'E-electricity'!AQ30-'E-Coal'!AQ30)*'Energy Use 2020'!$AB92</f>
        <v>1020532649796.632</v>
      </c>
      <c r="AR30" s="133" t="str">
        <f>VLOOKUP($A30,'Sector Match'!$A$1:$B$43,2,0)</f>
        <v>metal products except machinery and vehicles 25</v>
      </c>
    </row>
    <row r="31" spans="1:44" x14ac:dyDescent="0.25">
      <c r="A31" s="74" t="s">
        <v>29</v>
      </c>
      <c r="B31" s="230">
        <f>('Energy Use'!B87-'E-electricity'!B31)*'Energy Use 2019'!$S93</f>
        <v>961127277000</v>
      </c>
      <c r="C31" s="230">
        <f>('Energy Use'!C87-'E-electricity'!C31-'E-Coal'!C31)*'Energy Use 2020'!$AB93</f>
        <v>816680403000.00012</v>
      </c>
      <c r="D31" s="230">
        <f>('Energy Use'!D87-'E-electricity'!D31-'E-Coal'!D31)*'Energy Use 2020'!$AB93</f>
        <v>970176260167.38989</v>
      </c>
      <c r="E31" s="230">
        <f>('Energy Use'!E87-'E-electricity'!E31-'E-Coal'!E31)*'Energy Use 2020'!$AB93</f>
        <v>1026637906471.91</v>
      </c>
      <c r="F31" s="230">
        <f>('Energy Use'!F87-'E-electricity'!F31-'E-Coal'!F31)*'Energy Use 2020'!$AB93</f>
        <v>1071968965702.2382</v>
      </c>
      <c r="G31" s="230">
        <f>('Energy Use'!G87-'E-electricity'!G31-'E-Coal'!G31)*'Energy Use 2020'!$AB93</f>
        <v>1113058383284.8713</v>
      </c>
      <c r="H31" s="230">
        <f>('Energy Use'!H87-'E-electricity'!H31-'E-Coal'!H31)*'Energy Use 2020'!$AB93</f>
        <v>1161078491018.8032</v>
      </c>
      <c r="I31" s="230">
        <f>('Energy Use'!I87-'E-electricity'!I31-'E-Coal'!I31)*'Energy Use 2020'!$AB93</f>
        <v>1202928951454.2031</v>
      </c>
      <c r="J31" s="230">
        <f>('Energy Use'!J87-'E-electricity'!J31-'E-Coal'!J31)*'Energy Use 2020'!$AB93</f>
        <v>1239446070124.4304</v>
      </c>
      <c r="K31" s="230">
        <f>('Energy Use'!K87-'E-electricity'!K31-'E-Coal'!K31)*'Energy Use 2020'!$AB93</f>
        <v>1270924480608.1179</v>
      </c>
      <c r="L31" s="230">
        <f>('Energy Use'!L87-'E-electricity'!L31-'E-Coal'!L31)*'Energy Use 2020'!$AB93</f>
        <v>1297811150480.2417</v>
      </c>
      <c r="M31" s="230">
        <f>('Energy Use'!M87-'E-electricity'!M31-'E-Coal'!M31)*'Energy Use 2020'!$AB93</f>
        <v>1320681502602.4875</v>
      </c>
      <c r="N31" s="230">
        <f>('Energy Use'!N87-'E-electricity'!N31-'E-Coal'!N31)*'Energy Use 2020'!$AB93</f>
        <v>1340791853885.1003</v>
      </c>
      <c r="O31" s="230">
        <f>('Energy Use'!O87-'E-electricity'!O31-'E-Coal'!O31)*'Energy Use 2020'!$AB93</f>
        <v>1358044164904.2229</v>
      </c>
      <c r="P31" s="230">
        <f>('Energy Use'!P87-'E-electricity'!P31-'E-Coal'!P31)*'Energy Use 2020'!$AB93</f>
        <v>1372939916688.2385</v>
      </c>
      <c r="Q31" s="230">
        <f>('Energy Use'!Q87-'E-electricity'!Q31-'E-Coal'!Q31)*'Energy Use 2020'!$AB93</f>
        <v>1386021987088.9072</v>
      </c>
      <c r="R31" s="230">
        <f>('Energy Use'!R87-'E-electricity'!R31-'E-Coal'!R31)*'Energy Use 2020'!$AB93</f>
        <v>1397865867431.9963</v>
      </c>
      <c r="S31" s="230">
        <f>('Energy Use'!S87-'E-electricity'!S31-'E-Coal'!S31)*'Energy Use 2020'!$AB93</f>
        <v>1408918721416.1621</v>
      </c>
      <c r="T31" s="230">
        <f>('Energy Use'!T87-'E-electricity'!T31-'E-Coal'!T31)*'Energy Use 2020'!$AB93</f>
        <v>1419339879697.4211</v>
      </c>
      <c r="U31" s="230">
        <f>('Energy Use'!U87-'E-electricity'!U31-'E-Coal'!U31)*'Energy Use 2020'!$AB93</f>
        <v>1429130124374.0674</v>
      </c>
      <c r="V31" s="230">
        <f>('Energy Use'!V87-'E-electricity'!V31-'E-Coal'!V31)*'Energy Use 2020'!$AB93</f>
        <v>1438291525200.6985</v>
      </c>
      <c r="W31" s="230">
        <f>('Energy Use'!W87-'E-electricity'!W31-'E-Coal'!W31)*'Energy Use 2020'!$AB93</f>
        <v>1446827401859.2813</v>
      </c>
      <c r="X31" s="230">
        <f>('Energy Use'!X87-'E-electricity'!X31-'E-Coal'!X31)*'Energy Use 2020'!$AB93</f>
        <v>1454742283247.7312</v>
      </c>
      <c r="Y31" s="230">
        <f>('Energy Use'!Y87-'E-electricity'!Y31-'E-Coal'!Y31)*'Energy Use 2020'!$AB93</f>
        <v>1462041864091.575</v>
      </c>
      <c r="Z31" s="230">
        <f>('Energy Use'!Z87-'E-electricity'!Z31-'E-Coal'!Z31)*'Energy Use 2020'!$AB93</f>
        <v>1468732959185.1743</v>
      </c>
      <c r="AA31" s="230">
        <f>('Energy Use'!AA87-'E-electricity'!AA31-'E-Coal'!AA31)*'Energy Use 2020'!$AB93</f>
        <v>1474823455567.8274</v>
      </c>
      <c r="AB31" s="230">
        <f>('Energy Use'!AB87-'E-electricity'!AB31-'E-Coal'!AB31)*'Energy Use 2020'!$AB93</f>
        <v>1480322262937.2703</v>
      </c>
      <c r="AC31" s="230">
        <f>('Energy Use'!AC87-'E-electricity'!AC31-'E-Coal'!AC31)*'Energy Use 2020'!$AB93</f>
        <v>1485239262598.2964</v>
      </c>
      <c r="AD31" s="230">
        <f>('Energy Use'!AD87-'E-electricity'!AD31-'E-Coal'!AD31)*'Energy Use 2020'!$AB93</f>
        <v>1489585255238.26</v>
      </c>
      <c r="AE31" s="230">
        <f>('Energy Use'!AE87-'E-electricity'!AE31-'E-Coal'!AE31)*'Energy Use 2020'!$AB93</f>
        <v>1493371907813.4382</v>
      </c>
      <c r="AF31" s="230">
        <f>('Energy Use'!AF87-'E-electricity'!AF31-'E-Coal'!AF31)*'Energy Use 2020'!$AB93</f>
        <v>1496611699821.415</v>
      </c>
      <c r="AG31" s="230">
        <f>('Energy Use'!AG87-'E-electricity'!AG31-'E-Coal'!AG31)*'Energy Use 2020'!$AB93</f>
        <v>1499317869224.6521</v>
      </c>
      <c r="AH31" s="230">
        <f>('Energy Use'!AH87-'E-electricity'!AH31-'E-Coal'!AH31)*'Energy Use 2020'!$AB93</f>
        <v>1501504358279.2568</v>
      </c>
      <c r="AI31" s="230">
        <f>('Energy Use'!AI87-'E-electricity'!AI31-'E-Coal'!AI31)*'Energy Use 2020'!$AB93</f>
        <v>1503185759511.1333</v>
      </c>
      <c r="AJ31" s="230">
        <f>('Energy Use'!AJ87-'E-electricity'!AJ31-'E-Coal'!AJ31)*'Energy Use 2020'!$AB93</f>
        <v>1504377262069.0186</v>
      </c>
      <c r="AK31" s="230">
        <f>('Energy Use'!AK87-'E-electricity'!AK31-'E-Coal'!AK31)*'Energy Use 2020'!$AB93</f>
        <v>1505094598670.6814</v>
      </c>
      <c r="AL31" s="230">
        <f>('Energy Use'!AL87-'E-electricity'!AL31-'E-Coal'!AL31)*'Energy Use 2020'!$AB93</f>
        <v>1505353993344.8713</v>
      </c>
      <c r="AM31" s="230">
        <f>('Energy Use'!AM87-'E-electricity'!AM31-'E-Coal'!AM31)*'Energy Use 2020'!$AB93</f>
        <v>1505172110157.55</v>
      </c>
      <c r="AN31" s="230">
        <f>('Energy Use'!AN87-'E-electricity'!AN31-'E-Coal'!AN31)*'Energy Use 2020'!$AB93</f>
        <v>1504566003096.7268</v>
      </c>
      <c r="AO31" s="230">
        <f>('Energy Use'!AO87-'E-electricity'!AO31-'E-Coal'!AO31)*'Energy Use 2020'!$AB93</f>
        <v>1503553067275.7854</v>
      </c>
      <c r="AP31" s="230">
        <f>('Energy Use'!AP87-'E-electricity'!AP31-'E-Coal'!AP31)*'Energy Use 2020'!$AB93</f>
        <v>1502150991600.9634</v>
      </c>
      <c r="AQ31" s="230">
        <f>('Energy Use'!AQ87-'E-electricity'!AQ31-'E-Coal'!AQ31)*'Energy Use 2020'!$AB93</f>
        <v>1499874151028.0227</v>
      </c>
      <c r="AR31" s="133" t="str">
        <f>VLOOKUP($A31,'Sector Match'!$A$1:$B$43,2,0)</f>
        <v>other manufacturing 31T33</v>
      </c>
    </row>
    <row r="32" spans="1:44" x14ac:dyDescent="0.25">
      <c r="A32" s="74" t="s">
        <v>30</v>
      </c>
      <c r="B32" s="230">
        <f>('Energy Use'!B88-'E-electricity'!B32)*'Energy Use 2019'!$S94</f>
        <v>1641694279500</v>
      </c>
      <c r="C32" s="230">
        <f>('Energy Use'!C88-'E-electricity'!C32-'E-Coal'!C32)*'Energy Use 2020'!$AB94</f>
        <v>1347244882500</v>
      </c>
      <c r="D32" s="230">
        <f>('Energy Use'!D88-'E-electricity'!D32-'E-Coal'!D32)*'Energy Use 2020'!$AB94</f>
        <v>1508669055715.7271</v>
      </c>
      <c r="E32" s="230">
        <f>('Energy Use'!E88-'E-electricity'!E32-'E-Coal'!E32)*'Energy Use 2020'!$AB94</f>
        <v>1660388041484.8169</v>
      </c>
      <c r="F32" s="230">
        <f>('Energy Use'!F88-'E-electricity'!F32-'E-Coal'!F32)*'Energy Use 2020'!$AB94</f>
        <v>1731492076225.9084</v>
      </c>
      <c r="G32" s="230">
        <f>('Energy Use'!G88-'E-electricity'!G32-'E-Coal'!G32)*'Energy Use 2020'!$AB94</f>
        <v>1820284590964.8059</v>
      </c>
      <c r="H32" s="230">
        <f>('Energy Use'!H88-'E-electricity'!H32-'E-Coal'!H32)*'Energy Use 2020'!$AB94</f>
        <v>1933487916288.0198</v>
      </c>
      <c r="I32" s="230">
        <f>('Energy Use'!I88-'E-electricity'!I32-'E-Coal'!I32)*'Energy Use 2020'!$AB94</f>
        <v>2041714638890.5386</v>
      </c>
      <c r="J32" s="230">
        <f>('Energy Use'!J88-'E-electricity'!J32-'E-Coal'!J32)*'Energy Use 2020'!$AB94</f>
        <v>2136349499967.8074</v>
      </c>
      <c r="K32" s="230">
        <f>('Energy Use'!K88-'E-electricity'!K32-'E-Coal'!K32)*'Energy Use 2020'!$AB94</f>
        <v>2218769765394.6748</v>
      </c>
      <c r="L32" s="230">
        <f>('Energy Use'!L88-'E-electricity'!L32-'E-Coal'!L32)*'Energy Use 2020'!$AB94</f>
        <v>2291151697505.3047</v>
      </c>
      <c r="M32" s="230">
        <f>('Energy Use'!M88-'E-electricity'!M32-'E-Coal'!M32)*'Energy Use 2020'!$AB94</f>
        <v>2356330010813.4004</v>
      </c>
      <c r="N32" s="230">
        <f>('Energy Use'!N88-'E-electricity'!N32-'E-Coal'!N32)*'Energy Use 2020'!$AB94</f>
        <v>2419621833332.7588</v>
      </c>
      <c r="O32" s="230">
        <f>('Energy Use'!O88-'E-electricity'!O32-'E-Coal'!O32)*'Energy Use 2020'!$AB94</f>
        <v>2479895429625.4585</v>
      </c>
      <c r="P32" s="230">
        <f>('Energy Use'!P88-'E-electricity'!P32-'E-Coal'!P32)*'Energy Use 2020'!$AB94</f>
        <v>2537969417321.7192</v>
      </c>
      <c r="Q32" s="230">
        <f>('Energy Use'!Q88-'E-electricity'!Q32-'E-Coal'!Q32)*'Energy Use 2020'!$AB94</f>
        <v>2594771940792.3687</v>
      </c>
      <c r="R32" s="230">
        <f>('Energy Use'!R88-'E-electricity'!R32-'E-Coal'!R32)*'Energy Use 2020'!$AB94</f>
        <v>2651334009630.3218</v>
      </c>
      <c r="S32" s="230">
        <f>('Energy Use'!S88-'E-electricity'!S32-'E-Coal'!S32)*'Energy Use 2020'!$AB94</f>
        <v>2711451380963.522</v>
      </c>
      <c r="T32" s="230">
        <f>('Energy Use'!T88-'E-electricity'!T32-'E-Coal'!T32)*'Energy Use 2020'!$AB94</f>
        <v>2772406121857.7061</v>
      </c>
      <c r="U32" s="230">
        <f>('Energy Use'!U88-'E-electricity'!U32-'E-Coal'!U32)*'Energy Use 2020'!$AB94</f>
        <v>2834004846729.8496</v>
      </c>
      <c r="V32" s="230">
        <f>('Energy Use'!V88-'E-electricity'!V32-'E-Coal'!V32)*'Energy Use 2020'!$AB94</f>
        <v>2896036978631.5249</v>
      </c>
      <c r="W32" s="230">
        <f>('Energy Use'!W88-'E-electricity'!W32-'E-Coal'!W32)*'Energy Use 2020'!$AB94</f>
        <v>2958274398054.0166</v>
      </c>
      <c r="X32" s="230">
        <f>('Energy Use'!X88-'E-electricity'!X32-'E-Coal'!X32)*'Energy Use 2020'!$AB94</f>
        <v>3020471260340.6968</v>
      </c>
      <c r="Y32" s="230">
        <f>('Energy Use'!Y88-'E-electricity'!Y32-'E-Coal'!Y32)*'Energy Use 2020'!$AB94</f>
        <v>3082364003554.5127</v>
      </c>
      <c r="Z32" s="230">
        <f>('Energy Use'!Z88-'E-electricity'!Z32-'E-Coal'!Z32)*'Energy Use 2020'!$AB94</f>
        <v>3143671568714.6152</v>
      </c>
      <c r="AA32" s="230">
        <f>('Energy Use'!AA88-'E-electricity'!AA32-'E-Coal'!AA32)*'Energy Use 2020'!$AB94</f>
        <v>3204095853929.6221</v>
      </c>
      <c r="AB32" s="230">
        <f>('Energy Use'!AB88-'E-electricity'!AB32-'E-Coal'!AB32)*'Energy Use 2020'!$AB94</f>
        <v>3263322423054.9531</v>
      </c>
      <c r="AC32" s="230">
        <f>('Energy Use'!AC88-'E-electricity'!AC32-'E-Coal'!AC32)*'Energy Use 2020'!$AB94</f>
        <v>3321021488031.1953</v>
      </c>
      <c r="AD32" s="230">
        <f>('Energy Use'!AD88-'E-electricity'!AD32-'E-Coal'!AD32)*'Energy Use 2020'!$AB94</f>
        <v>3376849181968.6978</v>
      </c>
      <c r="AE32" s="230">
        <f>('Energy Use'!AE88-'E-electricity'!AE32-'E-Coal'!AE32)*'Energy Use 2020'!$AB94</f>
        <v>3430449137285.9194</v>
      </c>
      <c r="AF32" s="230">
        <f>('Energy Use'!AF88-'E-electricity'!AF32-'E-Coal'!AF32)*'Energy Use 2020'!$AB94</f>
        <v>3481454379754.9966</v>
      </c>
      <c r="AG32" s="230">
        <f>('Energy Use'!AG88-'E-electricity'!AG32-'E-Coal'!AG32)*'Energy Use 2020'!$AB94</f>
        <v>3529489545138.6343</v>
      </c>
      <c r="AH32" s="230">
        <f>('Energy Use'!AH88-'E-electricity'!AH32-'E-Coal'!AH32)*'Energy Use 2020'!$AB94</f>
        <v>3574173420217.1841</v>
      </c>
      <c r="AI32" s="230">
        <f>('Energy Use'!AI88-'E-electricity'!AI32-'E-Coal'!AI32)*'Energy Use 2020'!$AB94</f>
        <v>3615121804422.9941</v>
      </c>
      <c r="AJ32" s="230">
        <f>('Energy Use'!AJ88-'E-electricity'!AJ32-'E-Coal'!AJ32)*'Energy Use 2020'!$AB94</f>
        <v>3651950682062.9614</v>
      </c>
      <c r="AK32" s="230">
        <f>('Energy Use'!AK88-'E-electricity'!AK32-'E-Coal'!AK32)*'Energy Use 2020'!$AB94</f>
        <v>3684279688286.2954</v>
      </c>
      <c r="AL32" s="230">
        <f>('Energy Use'!AL88-'E-electricity'!AL32-'E-Coal'!AL32)*'Energy Use 2020'!$AB94</f>
        <v>3711735844637.6523</v>
      </c>
      <c r="AM32" s="230">
        <f>('Energy Use'!AM88-'E-electricity'!AM32-'E-Coal'!AM32)*'Energy Use 2020'!$AB94</f>
        <v>3733957532347.7876</v>
      </c>
      <c r="AN32" s="230">
        <f>('Energy Use'!AN88-'E-electricity'!AN32-'E-Coal'!AN32)*'Energy Use 2020'!$AB94</f>
        <v>3750598663605.3472</v>
      </c>
      <c r="AO32" s="230">
        <f>('Energy Use'!AO88-'E-electricity'!AO32-'E-Coal'!AO32)*'Energy Use 2020'!$AB94</f>
        <v>3761333003103.5723</v>
      </c>
      <c r="AP32" s="230">
        <f>('Energy Use'!AP88-'E-electricity'!AP32-'E-Coal'!AP32)*'Energy Use 2020'!$AB94</f>
        <v>3765858584367.5249</v>
      </c>
      <c r="AQ32" s="230">
        <f>('Energy Use'!AQ88-'E-electricity'!AQ32-'E-Coal'!AQ32)*'Energy Use 2020'!$AB94</f>
        <v>3762630889316.1055</v>
      </c>
      <c r="AR32" s="133" t="str">
        <f>VLOOKUP($A32,'Sector Match'!$A$1:$B$43,2,0)</f>
        <v>glass and glass products 231</v>
      </c>
    </row>
    <row r="33" spans="1:44" x14ac:dyDescent="0.25">
      <c r="A33" s="74" t="s">
        <v>31</v>
      </c>
      <c r="B33" s="230">
        <f>('Energy Use'!B89-'E-electricity'!B33)*'Energy Use 2019'!$S95</f>
        <v>900015138000</v>
      </c>
      <c r="C33" s="230">
        <f>('Energy Use'!C89-'E-electricity'!C33-'E-Coal'!C33)*'Energy Use 2020'!$AB95</f>
        <v>636121810500</v>
      </c>
      <c r="D33" s="230">
        <f>('Energy Use'!D89-'E-electricity'!D33-'E-Coal'!D33)*'Energy Use 2020'!$AB95</f>
        <v>650893894181.79285</v>
      </c>
      <c r="E33" s="230">
        <f>('Energy Use'!E89-'E-electricity'!E33-'E-Coal'!E33)*'Energy Use 2020'!$AB95</f>
        <v>746203825188.17627</v>
      </c>
      <c r="F33" s="230">
        <f>('Energy Use'!F89-'E-electricity'!F33-'E-Coal'!F33)*'Energy Use 2020'!$AB95</f>
        <v>822817622723.81116</v>
      </c>
      <c r="G33" s="230">
        <f>('Energy Use'!G89-'E-electricity'!G33-'E-Coal'!G33)*'Energy Use 2020'!$AB95</f>
        <v>872472642358.55688</v>
      </c>
      <c r="H33" s="230">
        <f>('Energy Use'!H89-'E-electricity'!H33-'E-Coal'!H33)*'Energy Use 2020'!$AB95</f>
        <v>921622928290.12573</v>
      </c>
      <c r="I33" s="230">
        <f>('Energy Use'!I89-'E-electricity'!I33-'E-Coal'!I33)*'Energy Use 2020'!$AB95</f>
        <v>946083114300.65967</v>
      </c>
      <c r="J33" s="230">
        <f>('Energy Use'!J89-'E-electricity'!J33-'E-Coal'!J33)*'Energy Use 2020'!$AB95</f>
        <v>970380524845.83093</v>
      </c>
      <c r="K33" s="230">
        <f>('Energy Use'!K89-'E-electricity'!K33-'E-Coal'!K33)*'Energy Use 2020'!$AB95</f>
        <v>994515251817.77209</v>
      </c>
      <c r="L33" s="230">
        <f>('Energy Use'!L89-'E-electricity'!L33-'E-Coal'!L33)*'Energy Use 2020'!$AB95</f>
        <v>1018487387156.0088</v>
      </c>
      <c r="M33" s="230">
        <f>('Energy Use'!M89-'E-electricity'!M33-'E-Coal'!M33)*'Energy Use 2020'!$AB95</f>
        <v>1042297022847.4601</v>
      </c>
      <c r="N33" s="230">
        <f>('Energy Use'!N89-'E-electricity'!N33-'E-Coal'!N33)*'Energy Use 2020'!$AB95</f>
        <v>1053488482724.1257</v>
      </c>
      <c r="O33" s="230">
        <f>('Energy Use'!O89-'E-electricity'!O33-'E-Coal'!O33)*'Energy Use 2020'!$AB95</f>
        <v>1064622987497.274</v>
      </c>
      <c r="P33" s="230">
        <f>('Energy Use'!P89-'E-electricity'!P33-'E-Coal'!P33)*'Energy Use 2020'!$AB95</f>
        <v>1075700558518.1178</v>
      </c>
      <c r="Q33" s="230">
        <f>('Energy Use'!Q89-'E-electricity'!Q33-'E-Coal'!Q33)*'Energy Use 2020'!$AB95</f>
        <v>1086721217145.5977</v>
      </c>
      <c r="R33" s="230">
        <f>('Energy Use'!R89-'E-electricity'!R33-'E-Coal'!R33)*'Energy Use 2020'!$AB95</f>
        <v>1097684984746.3844</v>
      </c>
      <c r="S33" s="230">
        <f>('Energy Use'!S89-'E-electricity'!S33-'E-Coal'!S33)*'Energy Use 2020'!$AB95</f>
        <v>1093024249184.801</v>
      </c>
      <c r="T33" s="230">
        <f>('Energy Use'!T89-'E-electricity'!T33-'E-Coal'!T33)*'Energy Use 2020'!$AB95</f>
        <v>1088371769869.1226</v>
      </c>
      <c r="U33" s="230">
        <f>('Energy Use'!U89-'E-electricity'!U33-'E-Coal'!U33)*'Energy Use 2020'!$AB95</f>
        <v>1083727545483.9545</v>
      </c>
      <c r="V33" s="230">
        <f>('Energy Use'!V89-'E-electricity'!V33-'E-Coal'!V33)*'Energy Use 2020'!$AB95</f>
        <v>1079091574713.8497</v>
      </c>
      <c r="W33" s="230">
        <f>('Energy Use'!W89-'E-electricity'!W33-'E-Coal'!W33)*'Energy Use 2020'!$AB95</f>
        <v>1074463856243.3097</v>
      </c>
      <c r="X33" s="230">
        <f>('Energy Use'!X89-'E-electricity'!X33-'E-Coal'!X33)*'Energy Use 2020'!$AB95</f>
        <v>1069844388756.7821</v>
      </c>
      <c r="Y33" s="230">
        <f>('Energy Use'!Y89-'E-electricity'!Y33-'E-Coal'!Y33)*'Energy Use 2020'!$AB95</f>
        <v>1065233170938.6624</v>
      </c>
      <c r="Z33" s="230">
        <f>('Energy Use'!Z89-'E-electricity'!Z33-'E-Coal'!Z33)*'Energy Use 2020'!$AB95</f>
        <v>1060630201473.2936</v>
      </c>
      <c r="AA33" s="230">
        <f>('Energy Use'!AA89-'E-electricity'!AA33-'E-Coal'!AA33)*'Energy Use 2020'!$AB95</f>
        <v>1056035479044.9668</v>
      </c>
      <c r="AB33" s="230">
        <f>('Energy Use'!AB89-'E-electricity'!AB33-'E-Coal'!AB33)*'Energy Use 2020'!$AB95</f>
        <v>1051449002337.9196</v>
      </c>
      <c r="AC33" s="230">
        <f>('Energy Use'!AC89-'E-electricity'!AC33-'E-Coal'!AC33)*'Energy Use 2020'!$AB95</f>
        <v>1046870770036.3373</v>
      </c>
      <c r="AD33" s="230">
        <f>('Energy Use'!AD89-'E-electricity'!AD33-'E-Coal'!AD33)*'Energy Use 2020'!$AB95</f>
        <v>1042300780824.3528</v>
      </c>
      <c r="AE33" s="230">
        <f>('Energy Use'!AE89-'E-electricity'!AE33-'E-Coal'!AE33)*'Energy Use 2020'!$AB95</f>
        <v>1037739033386.047</v>
      </c>
      <c r="AF33" s="230">
        <f>('Energy Use'!AF89-'E-electricity'!AF33-'E-Coal'!AF33)*'Energy Use 2020'!$AB95</f>
        <v>1033185526405.448</v>
      </c>
      <c r="AG33" s="230">
        <f>('Energy Use'!AG89-'E-electricity'!AG33-'E-Coal'!AG33)*'Energy Use 2020'!$AB95</f>
        <v>1028640258566.5304</v>
      </c>
      <c r="AH33" s="230">
        <f>('Energy Use'!AH89-'E-electricity'!AH33-'E-Coal'!AH33)*'Energy Use 2020'!$AB95</f>
        <v>1026060113703.3191</v>
      </c>
      <c r="AI33" s="230">
        <f>('Energy Use'!AI89-'E-electricity'!AI33-'E-Coal'!AI33)*'Energy Use 2020'!$AB95</f>
        <v>1023483346621.4542</v>
      </c>
      <c r="AJ33" s="230">
        <f>('Energy Use'!AJ89-'E-electricity'!AJ33-'E-Coal'!AJ33)*'Energy Use 2020'!$AB95</f>
        <v>1020909956796.944</v>
      </c>
      <c r="AK33" s="230">
        <f>('Energy Use'!AK89-'E-electricity'!AK33-'E-Coal'!AK33)*'Energy Use 2020'!$AB95</f>
        <v>1018339943705.776</v>
      </c>
      <c r="AL33" s="230">
        <f>('Energy Use'!AL89-'E-electricity'!AL33-'E-Coal'!AL33)*'Energy Use 2020'!$AB95</f>
        <v>1015773306823.9178</v>
      </c>
      <c r="AM33" s="230">
        <f>('Energy Use'!AM89-'E-electricity'!AM33-'E-Coal'!AM33)*'Energy Use 2020'!$AB95</f>
        <v>1012561798637.1489</v>
      </c>
      <c r="AN33" s="230">
        <f>('Energy Use'!AN89-'E-electricity'!AN33-'E-Coal'!AN33)*'Energy Use 2020'!$AB95</f>
        <v>1009355284307.3385</v>
      </c>
      <c r="AO33" s="230">
        <f>('Energy Use'!AO89-'E-electricity'!AO33-'E-Coal'!AO33)*'Energy Use 2020'!$AB95</f>
        <v>1006153763046.2866</v>
      </c>
      <c r="AP33" s="230">
        <f>('Energy Use'!AP89-'E-electricity'!AP33-'E-Coal'!AP33)*'Energy Use 2020'!$AB95</f>
        <v>1002957234065.762</v>
      </c>
      <c r="AQ33" s="230">
        <f>('Energy Use'!AQ89-'E-electricity'!AQ33-'E-Coal'!AQ33)*'Energy Use 2020'!$AB95</f>
        <v>999427248189.78162</v>
      </c>
      <c r="AR33" s="133" t="str">
        <f>VLOOKUP($A33,'Sector Match'!$A$1:$B$43,2,0)</f>
        <v>road vehicles 29</v>
      </c>
    </row>
    <row r="34" spans="1:44" x14ac:dyDescent="0.25">
      <c r="A34" s="74" t="s">
        <v>32</v>
      </c>
      <c r="B34" s="230">
        <f>('Energy Use'!B90-'E-electricity'!B34)*'Energy Use 2019'!$S96</f>
        <v>702789598500</v>
      </c>
      <c r="C34" s="230">
        <f>('Energy Use'!C90-'E-electricity'!C34-'E-Coal'!C34)*'Energy Use 2020'!$AB96</f>
        <v>602787916500</v>
      </c>
      <c r="D34" s="230">
        <f>('Energy Use'!D90-'E-electricity'!D34-'E-Coal'!D34)*'Energy Use 2020'!$AB96</f>
        <v>658292397779.03455</v>
      </c>
      <c r="E34" s="230">
        <f>('Energy Use'!E90-'E-electricity'!E34-'E-Coal'!E34)*'Energy Use 2020'!$AB96</f>
        <v>708680808045.47339</v>
      </c>
      <c r="F34" s="230">
        <f>('Energy Use'!F90-'E-electricity'!F34-'E-Coal'!F34)*'Energy Use 2020'!$AB96</f>
        <v>729855772459.62024</v>
      </c>
      <c r="G34" s="230">
        <f>('Energy Use'!G90-'E-electricity'!G34-'E-Coal'!G34)*'Energy Use 2020'!$AB96</f>
        <v>742960579398.2229</v>
      </c>
      <c r="H34" s="230">
        <f>('Energy Use'!H90-'E-electricity'!H34-'E-Coal'!H34)*'Energy Use 2020'!$AB96</f>
        <v>759712990639.31335</v>
      </c>
      <c r="I34" s="230">
        <f>('Energy Use'!I90-'E-electricity'!I34-'E-Coal'!I34)*'Energy Use 2020'!$AB96</f>
        <v>776209563602.54443</v>
      </c>
      <c r="J34" s="230">
        <f>('Energy Use'!J90-'E-electricity'!J34-'E-Coal'!J34)*'Energy Use 2020'!$AB96</f>
        <v>790512564373.73792</v>
      </c>
      <c r="K34" s="230">
        <f>('Energy Use'!K90-'E-electricity'!K34-'E-Coal'!K34)*'Energy Use 2020'!$AB96</f>
        <v>802524826065.66418</v>
      </c>
      <c r="L34" s="230">
        <f>('Energy Use'!L90-'E-electricity'!L34-'E-Coal'!L34)*'Energy Use 2020'!$AB96</f>
        <v>812171316424.43713</v>
      </c>
      <c r="M34" s="230">
        <f>('Energy Use'!M90-'E-electricity'!M34-'E-Coal'!M34)*'Energy Use 2020'!$AB96</f>
        <v>819399795167.73108</v>
      </c>
      <c r="N34" s="230">
        <f>('Energy Use'!N90-'E-electricity'!N34-'E-Coal'!N34)*'Energy Use 2020'!$AB96</f>
        <v>824875876352.17981</v>
      </c>
      <c r="O34" s="230">
        <f>('Energy Use'!O90-'E-electricity'!O34-'E-Coal'!O34)*'Energy Use 2020'!$AB96</f>
        <v>828245753882.27747</v>
      </c>
      <c r="P34" s="230">
        <f>('Energy Use'!P90-'E-electricity'!P34-'E-Coal'!P34)*'Energy Use 2020'!$AB96</f>
        <v>829861634098.59546</v>
      </c>
      <c r="Q34" s="230">
        <f>('Energy Use'!Q90-'E-electricity'!Q34-'E-Coal'!Q34)*'Energy Use 2020'!$AB96</f>
        <v>830091561598.18323</v>
      </c>
      <c r="R34" s="230">
        <f>('Energy Use'!R90-'E-electricity'!R34-'E-Coal'!R34)*'Energy Use 2020'!$AB96</f>
        <v>829312371759.72546</v>
      </c>
      <c r="S34" s="230">
        <f>('Energy Use'!S90-'E-electricity'!S34-'E-Coal'!S34)*'Energy Use 2020'!$AB96</f>
        <v>828511956392.65649</v>
      </c>
      <c r="T34" s="230">
        <f>('Energy Use'!T90-'E-electricity'!T34-'E-Coal'!T34)*'Energy Use 2020'!$AB96</f>
        <v>827133860640.54736</v>
      </c>
      <c r="U34" s="230">
        <f>('Energy Use'!U90-'E-electricity'!U34-'E-Coal'!U34)*'Energy Use 2020'!$AB96</f>
        <v>825229781334.01233</v>
      </c>
      <c r="V34" s="230">
        <f>('Energy Use'!V90-'E-electricity'!V34-'E-Coal'!V34)*'Energy Use 2020'!$AB96</f>
        <v>822852033473.8949</v>
      </c>
      <c r="W34" s="230">
        <f>('Energy Use'!W90-'E-electricity'!W34-'E-Coal'!W34)*'Energy Use 2020'!$AB96</f>
        <v>820053244238.18298</v>
      </c>
      <c r="X34" s="230">
        <f>('Energy Use'!X90-'E-electricity'!X34-'E-Coal'!X34)*'Energy Use 2020'!$AB96</f>
        <v>816886077812.85132</v>
      </c>
      <c r="Y34" s="230">
        <f>('Energy Use'!Y90-'E-electricity'!Y34-'E-Coal'!Y34)*'Energy Use 2020'!$AB96</f>
        <v>813402992027.51794</v>
      </c>
      <c r="Z34" s="230">
        <f>('Energy Use'!Z90-'E-electricity'!Z34-'E-Coal'!Z34)*'Energy Use 2020'!$AB96</f>
        <v>809656027336.7124</v>
      </c>
      <c r="AA34" s="230">
        <f>('Energy Use'!AA90-'E-electricity'!AA34-'E-Coal'!AA34)*'Energy Use 2020'!$AB96</f>
        <v>805696628299.72205</v>
      </c>
      <c r="AB34" s="230">
        <f>('Energy Use'!AB90-'E-electricity'!AB34-'E-Coal'!AB34)*'Energy Use 2020'!$AB96</f>
        <v>801575497378.55383</v>
      </c>
      <c r="AC34" s="230">
        <f>('Energy Use'!AC90-'E-electricity'!AC34-'E-Coal'!AC34)*'Energy Use 2020'!$AB96</f>
        <v>797342480595.40063</v>
      </c>
      <c r="AD34" s="230">
        <f>('Energy Use'!AD90-'E-electricity'!AD34-'E-Coal'!AD34)*'Energy Use 2020'!$AB96</f>
        <v>793046484368.3656</v>
      </c>
      <c r="AE34" s="230">
        <f>('Energy Use'!AE90-'E-electricity'!AE34-'E-Coal'!AE34)*'Energy Use 2020'!$AB96</f>
        <v>788735422675.79553</v>
      </c>
      <c r="AF34" s="230">
        <f>('Energy Use'!AF90-'E-electricity'!AF34-'E-Coal'!AF34)*'Energy Use 2020'!$AB96</f>
        <v>784456193584.33618</v>
      </c>
      <c r="AG34" s="230">
        <f>('Energy Use'!AG90-'E-electricity'!AG34-'E-Coal'!AG34)*'Energy Use 2020'!$AB96</f>
        <v>780254684111.31421</v>
      </c>
      <c r="AH34" s="230">
        <f>('Energy Use'!AH90-'E-electricity'!AH34-'E-Coal'!AH34)*'Energy Use 2020'!$AB96</f>
        <v>776175802376.29077</v>
      </c>
      <c r="AI34" s="230">
        <f>('Energy Use'!AI90-'E-electricity'!AI34-'E-Coal'!AI34)*'Energy Use 2020'!$AB96</f>
        <v>772263536026.93787</v>
      </c>
      <c r="AJ34" s="230">
        <f>('Energy Use'!AJ90-'E-electricity'!AJ34-'E-Coal'!AJ34)*'Energy Use 2020'!$AB96</f>
        <v>768561035998.59827</v>
      </c>
      <c r="AK34" s="230">
        <f>('Energy Use'!AK90-'E-electricity'!AK34-'E-Coal'!AK34)*'Energy Use 2020'!$AB96</f>
        <v>765110724782.48657</v>
      </c>
      <c r="AL34" s="230">
        <f>('Energy Use'!AL90-'E-electricity'!AL34-'E-Coal'!AL34)*'Energy Use 2020'!$AB96</f>
        <v>761954428532.74524</v>
      </c>
      <c r="AM34" s="230">
        <f>('Energy Use'!AM90-'E-electricity'!AM34-'E-Coal'!AM34)*'Energy Use 2020'!$AB96</f>
        <v>759133532535.84937</v>
      </c>
      <c r="AN34" s="230">
        <f>('Energy Use'!AN90-'E-electricity'!AN34-'E-Coal'!AN34)*'Energy Use 2020'!$AB96</f>
        <v>756689159796.30115</v>
      </c>
      <c r="AO34" s="230">
        <f>('Energy Use'!AO90-'E-electricity'!AO34-'E-Coal'!AO34)*'Energy Use 2020'!$AB96</f>
        <v>754662372759.69507</v>
      </c>
      <c r="AP34" s="230">
        <f>('Energy Use'!AP90-'E-electricity'!AP34-'E-Coal'!AP34)*'Energy Use 2020'!$AB96</f>
        <v>753094398498.8949</v>
      </c>
      <c r="AQ34" s="230">
        <f>('Energy Use'!AQ90-'E-electricity'!AQ34-'E-Coal'!AQ34)*'Energy Use 2020'!$AB96</f>
        <v>751775587765.90393</v>
      </c>
      <c r="AR34" s="133" t="str">
        <f>VLOOKUP($A34,'Sector Match'!$A$1:$B$43,2,0)</f>
        <v>nonroad vehicles 30</v>
      </c>
    </row>
    <row r="35" spans="1:44" x14ac:dyDescent="0.25">
      <c r="A35" s="74" t="s">
        <v>33</v>
      </c>
      <c r="B35" s="230">
        <f>('Energy Use'!B91-'E-electricity'!B35)*'Energy Use 2019'!$S97</f>
        <v>1569470842500</v>
      </c>
      <c r="C35" s="230">
        <f>('Energy Use'!C91-'E-electricity'!C35-'E-Coal'!C35)*'Energy Use 2020'!$AB97</f>
        <v>1102796326500</v>
      </c>
      <c r="D35" s="230">
        <f>('Energy Use'!D91-'E-electricity'!D35-'E-Coal'!D35)*'Energy Use 2020'!$AB97</f>
        <v>1181453788936.4395</v>
      </c>
      <c r="E35" s="230">
        <f>('Energy Use'!E91-'E-electricity'!E35-'E-Coal'!E35)*'Energy Use 2020'!$AB97</f>
        <v>1519411345086.9343</v>
      </c>
      <c r="F35" s="230">
        <f>('Energy Use'!F91-'E-electricity'!F35-'E-Coal'!F35)*'Energy Use 2020'!$AB97</f>
        <v>1581905794495.176</v>
      </c>
      <c r="G35" s="230">
        <f>('Energy Use'!G91-'E-electricity'!G35-'E-Coal'!G35)*'Energy Use 2020'!$AB97</f>
        <v>1690158896903.521</v>
      </c>
      <c r="H35" s="230">
        <f>('Energy Use'!H91-'E-electricity'!H35-'E-Coal'!H35)*'Energy Use 2020'!$AB97</f>
        <v>1830769654320.8564</v>
      </c>
      <c r="I35" s="230">
        <f>('Energy Use'!I91-'E-electricity'!I35-'E-Coal'!I35)*'Energy Use 2020'!$AB97</f>
        <v>1963234927511.8833</v>
      </c>
      <c r="J35" s="230">
        <f>('Energy Use'!J91-'E-electricity'!J35-'E-Coal'!J35)*'Energy Use 2020'!$AB97</f>
        <v>2078283372046.0325</v>
      </c>
      <c r="K35" s="230">
        <f>('Energy Use'!K91-'E-electricity'!K35-'E-Coal'!K35)*'Energy Use 2020'!$AB97</f>
        <v>2178100153512.7131</v>
      </c>
      <c r="L35" s="230">
        <f>('Energy Use'!L91-'E-electricity'!L35-'E-Coal'!L35)*'Energy Use 2020'!$AB97</f>
        <v>2266408413177.3291</v>
      </c>
      <c r="M35" s="230">
        <f>('Energy Use'!M91-'E-electricity'!M35-'E-Coal'!M35)*'Energy Use 2020'!$AB97</f>
        <v>2348185416198.103</v>
      </c>
      <c r="N35" s="230">
        <f>('Energy Use'!N91-'E-electricity'!N35-'E-Coal'!N35)*'Energy Use 2020'!$AB97</f>
        <v>2434721922110.3213</v>
      </c>
      <c r="O35" s="230">
        <f>('Energy Use'!O91-'E-electricity'!O35-'E-Coal'!O35)*'Energy Use 2020'!$AB97</f>
        <v>2520742765361.1631</v>
      </c>
      <c r="P35" s="230">
        <f>('Energy Use'!P91-'E-electricity'!P35-'E-Coal'!P35)*'Energy Use 2020'!$AB97</f>
        <v>2605763088503.6445</v>
      </c>
      <c r="Q35" s="230">
        <f>('Energy Use'!Q91-'E-electricity'!Q35-'E-Coal'!Q35)*'Energy Use 2020'!$AB97</f>
        <v>2689265057709.2256</v>
      </c>
      <c r="R35" s="230">
        <f>('Energy Use'!R91-'E-electricity'!R35-'E-Coal'!R35)*'Energy Use 2020'!$AB97</f>
        <v>2770700711757.5747</v>
      </c>
      <c r="S35" s="230">
        <f>('Energy Use'!S91-'E-electricity'!S35-'E-Coal'!S35)*'Energy Use 2020'!$AB97</f>
        <v>2857585971189.5229</v>
      </c>
      <c r="T35" s="230">
        <f>('Energy Use'!T91-'E-electricity'!T35-'E-Coal'!T35)*'Energy Use 2020'!$AB97</f>
        <v>2942081015598.8828</v>
      </c>
      <c r="U35" s="230">
        <f>('Energy Use'!U91-'E-electricity'!U35-'E-Coal'!U35)*'Energy Use 2020'!$AB97</f>
        <v>3023897201003.9331</v>
      </c>
      <c r="V35" s="230">
        <f>('Energy Use'!V91-'E-electricity'!V35-'E-Coal'!V35)*'Energy Use 2020'!$AB97</f>
        <v>3102758184319.6538</v>
      </c>
      <c r="W35" s="230">
        <f>('Energy Use'!W91-'E-electricity'!W35-'E-Coal'!W35)*'Energy Use 2020'!$AB97</f>
        <v>3178401714752.5454</v>
      </c>
      <c r="X35" s="230">
        <f>('Energy Use'!X91-'E-electricity'!X35-'E-Coal'!X35)*'Energy Use 2020'!$AB97</f>
        <v>3250581281708.7588</v>
      </c>
      <c r="Y35" s="230">
        <f>('Energy Use'!Y91-'E-electricity'!Y35-'E-Coal'!Y35)*'Energy Use 2020'!$AB97</f>
        <v>3319067604717.3726</v>
      </c>
      <c r="Z35" s="230">
        <f>('Energy Use'!Z91-'E-electricity'!Z35-'E-Coal'!Z35)*'Energy Use 2020'!$AB97</f>
        <v>3383649953232.4702</v>
      </c>
      <c r="AA35" s="230">
        <f>('Energy Use'!AA91-'E-electricity'!AA35-'E-Coal'!AA35)*'Energy Use 2020'!$AB97</f>
        <v>3444137286637.4385</v>
      </c>
      <c r="AB35" s="230">
        <f>('Energy Use'!AB91-'E-electricity'!AB35-'E-Coal'!AB35)*'Energy Use 2020'!$AB97</f>
        <v>3500359207285.6504</v>
      </c>
      <c r="AC35" s="230">
        <f>('Energy Use'!AC91-'E-electricity'!AC35-'E-Coal'!AC35)*'Energy Use 2020'!$AB97</f>
        <v>3552166721932.5527</v>
      </c>
      <c r="AD35" s="230">
        <f>('Energy Use'!AD91-'E-electricity'!AD35-'E-Coal'!AD35)*'Energy Use 2020'!$AB97</f>
        <v>3599432809401.6147</v>
      </c>
      <c r="AE35" s="230">
        <f>('Energy Use'!AE91-'E-electricity'!AE35-'E-Coal'!AE35)*'Energy Use 2020'!$AB97</f>
        <v>3642052794742.9072</v>
      </c>
      <c r="AF35" s="230">
        <f>('Energy Use'!AF91-'E-electricity'!AF35-'E-Coal'!AF35)*'Energy Use 2020'!$AB97</f>
        <v>3679944532452.1709</v>
      </c>
      <c r="AG35" s="230">
        <f>('Energy Use'!AG91-'E-electricity'!AG35-'E-Coal'!AG35)*'Energy Use 2020'!$AB97</f>
        <v>3713048403488.6724</v>
      </c>
      <c r="AH35" s="230">
        <f>('Energy Use'!AH91-'E-electricity'!AH35-'E-Coal'!AH35)*'Energy Use 2020'!$AB97</f>
        <v>3741327132834.7476</v>
      </c>
      <c r="AI35" s="230">
        <f>('Energy Use'!AI91-'E-electricity'!AI35-'E-Coal'!AI35)*'Energy Use 2020'!$AB97</f>
        <v>3764765436154.9648</v>
      </c>
      <c r="AJ35" s="230">
        <f>('Energy Use'!AJ91-'E-electricity'!AJ35-'E-Coal'!AJ35)*'Energy Use 2020'!$AB97</f>
        <v>3783369505721.4561</v>
      </c>
      <c r="AK35" s="230">
        <f>('Energy Use'!AK91-'E-electricity'!AK35-'E-Coal'!AK35)*'Energy Use 2020'!$AB97</f>
        <v>3797166347159.6914</v>
      </c>
      <c r="AL35" s="230">
        <f>('Energy Use'!AL91-'E-electricity'!AL35-'E-Coal'!AL35)*'Energy Use 2020'!$AB97</f>
        <v>3806202979727.7378</v>
      </c>
      <c r="AM35" s="230">
        <f>('Energy Use'!AM91-'E-electricity'!AM35-'E-Coal'!AM35)*'Energy Use 2020'!$AB97</f>
        <v>3810545513767.2515</v>
      </c>
      <c r="AN35" s="230">
        <f>('Energy Use'!AN91-'E-electricity'!AN35-'E-Coal'!AN35)*'Energy Use 2020'!$AB97</f>
        <v>3810278119657.0718</v>
      </c>
      <c r="AO35" s="230">
        <f>('Energy Use'!AO91-'E-electricity'!AO35-'E-Coal'!AO35)*'Energy Use 2020'!$AB97</f>
        <v>3805501903063.6343</v>
      </c>
      <c r="AP35" s="230">
        <f>('Energy Use'!AP91-'E-electricity'!AP35-'E-Coal'!AP35)*'Energy Use 2020'!$AB97</f>
        <v>3796333701524.6963</v>
      </c>
      <c r="AQ35" s="230">
        <f>('Energy Use'!AQ91-'E-electricity'!AQ35-'E-Coal'!AQ35)*'Energy Use 2020'!$AB97</f>
        <v>3781641744040.4824</v>
      </c>
      <c r="AR35" s="133" t="str">
        <f>VLOOKUP($A35,'Sector Match'!$A$1:$B$43,2,0)</f>
        <v>appliances and electrical equipment 27</v>
      </c>
    </row>
    <row r="36" spans="1:44" x14ac:dyDescent="0.25">
      <c r="A36" s="74" t="s">
        <v>34</v>
      </c>
      <c r="B36" s="230">
        <f>('Energy Use'!B92-'E-electricity'!B36)*'Energy Use 2019'!$S98</f>
        <v>230559433500</v>
      </c>
      <c r="C36" s="230">
        <f>('Energy Use'!C92-'E-electricity'!C36-'E-Coal'!C36)*'Energy Use 2020'!$AB98</f>
        <v>319449817500</v>
      </c>
      <c r="D36" s="230">
        <f>('Energy Use'!D92-'E-electricity'!D36-'E-Coal'!D36)*'Energy Use 2020'!$AB98</f>
        <v>324502754201.95441</v>
      </c>
      <c r="E36" s="230">
        <f>('Energy Use'!E92-'E-electricity'!E36-'E-Coal'!E36)*'Energy Use 2020'!$AB98</f>
        <v>418476649185.97827</v>
      </c>
      <c r="F36" s="230">
        <f>('Energy Use'!F92-'E-electricity'!F36-'E-Coal'!F36)*'Energy Use 2020'!$AB98</f>
        <v>431718817591.6557</v>
      </c>
      <c r="G36" s="230">
        <f>('Energy Use'!G92-'E-electricity'!G36-'E-Coal'!G36)*'Energy Use 2020'!$AB98</f>
        <v>455486570333.63574</v>
      </c>
      <c r="H36" s="230">
        <f>('Energy Use'!H92-'E-electricity'!H36-'E-Coal'!H36)*'Energy Use 2020'!$AB98</f>
        <v>485251014353.05054</v>
      </c>
      <c r="I36" s="230">
        <f>('Energy Use'!I92-'E-electricity'!I36-'E-Coal'!I36)*'Energy Use 2020'!$AB98</f>
        <v>510648243326.05188</v>
      </c>
      <c r="J36" s="230">
        <f>('Energy Use'!J92-'E-electricity'!J36-'E-Coal'!J36)*'Energy Use 2020'!$AB98</f>
        <v>530306251332.22754</v>
      </c>
      <c r="K36" s="230">
        <f>('Energy Use'!K92-'E-electricity'!K36-'E-Coal'!K36)*'Energy Use 2020'!$AB98</f>
        <v>545771798312.64911</v>
      </c>
      <c r="L36" s="230">
        <f>('Energy Use'!L92-'E-electricity'!L36-'E-Coal'!L36)*'Energy Use 2020'!$AB98</f>
        <v>558990923354.32532</v>
      </c>
      <c r="M36" s="230">
        <f>('Energy Use'!M92-'E-electricity'!M36-'E-Coal'!M36)*'Energy Use 2020'!$AB98</f>
        <v>572186464228.84399</v>
      </c>
      <c r="N36" s="230">
        <f>('Energy Use'!N92-'E-electricity'!N36-'E-Coal'!N36)*'Energy Use 2020'!$AB98</f>
        <v>589386948353.1272</v>
      </c>
      <c r="O36" s="230">
        <f>('Energy Use'!O92-'E-electricity'!O36-'E-Coal'!O36)*'Energy Use 2020'!$AB98</f>
        <v>608661084592.3186</v>
      </c>
      <c r="P36" s="230">
        <f>('Energy Use'!P92-'E-electricity'!P36-'E-Coal'!P36)*'Energy Use 2020'!$AB98</f>
        <v>629471020497.34973</v>
      </c>
      <c r="Q36" s="230">
        <f>('Energy Use'!Q92-'E-electricity'!Q36-'E-Coal'!Q36)*'Energy Use 2020'!$AB98</f>
        <v>651199734591.07068</v>
      </c>
      <c r="R36" s="230">
        <f>('Energy Use'!R92-'E-electricity'!R36-'E-Coal'!R36)*'Energy Use 2020'!$AB98</f>
        <v>673137876046.52319</v>
      </c>
      <c r="S36" s="230">
        <f>('Energy Use'!S92-'E-electricity'!S36-'E-Coal'!S36)*'Energy Use 2020'!$AB98</f>
        <v>697259857611.96216</v>
      </c>
      <c r="T36" s="230">
        <f>('Energy Use'!T92-'E-electricity'!T36-'E-Coal'!T36)*'Energy Use 2020'!$AB98</f>
        <v>720905640051.05029</v>
      </c>
      <c r="U36" s="230">
        <f>('Energy Use'!U92-'E-electricity'!U36-'E-Coal'!U36)*'Energy Use 2020'!$AB98</f>
        <v>743981587785.12939</v>
      </c>
      <c r="V36" s="230">
        <f>('Energy Use'!V92-'E-electricity'!V36-'E-Coal'!V36)*'Energy Use 2020'!$AB98</f>
        <v>766395300198.62646</v>
      </c>
      <c r="W36" s="230">
        <f>('Energy Use'!W92-'E-electricity'!W36-'E-Coal'!W36)*'Energy Use 2020'!$AB98</f>
        <v>788056279173.52405</v>
      </c>
      <c r="X36" s="230">
        <f>('Energy Use'!X92-'E-electricity'!X36-'E-Coal'!X36)*'Energy Use 2020'!$AB98</f>
        <v>808876585100.31299</v>
      </c>
      <c r="Y36" s="230">
        <f>('Energy Use'!Y92-'E-electricity'!Y36-'E-Coal'!Y36)*'Energy Use 2020'!$AB98</f>
        <v>828771474311.63464</v>
      </c>
      <c r="Z36" s="230">
        <f>('Energy Use'!Z92-'E-electricity'!Z36-'E-Coal'!Z36)*'Energy Use 2020'!$AB98</f>
        <v>847660011134.31665</v>
      </c>
      <c r="AA36" s="230">
        <f>('Energy Use'!AA92-'E-electricity'!AA36-'E-Coal'!AA36)*'Energy Use 2020'!$AB98</f>
        <v>865465648101.50488</v>
      </c>
      <c r="AB36" s="230">
        <f>('Energy Use'!AB92-'E-electricity'!AB36-'E-Coal'!AB36)*'Energy Use 2020'!$AB98</f>
        <v>882116768301.92139</v>
      </c>
      <c r="AC36" s="230">
        <f>('Energy Use'!AC92-'E-electricity'!AC36-'E-Coal'!AC36)*'Energy Use 2020'!$AB98</f>
        <v>897547184359.91125</v>
      </c>
      <c r="AD36" s="230">
        <f>('Energy Use'!AD92-'E-electricity'!AD36-'E-Coal'!AD36)*'Energy Use 2020'!$AB98</f>
        <v>911696589127.98926</v>
      </c>
      <c r="AE36" s="230">
        <f>('Energy Use'!AE92-'E-electricity'!AE36-'E-Coal'!AE36)*'Energy Use 2020'!$AB98</f>
        <v>924510953822.52209</v>
      </c>
      <c r="AF36" s="230">
        <f>('Energy Use'!AF92-'E-electricity'!AF36-'E-Coal'!AF36)*'Energy Use 2020'!$AB98</f>
        <v>935942870031.24207</v>
      </c>
      <c r="AG36" s="230">
        <f>('Energy Use'!AG92-'E-electricity'!AG36-'E-Coal'!AG36)*'Energy Use 2020'!$AB98</f>
        <v>945951832756.43799</v>
      </c>
      <c r="AH36" s="230">
        <f>('Energy Use'!AH92-'E-electricity'!AH36-'E-Coal'!AH36)*'Energy Use 2020'!$AB98</f>
        <v>954504462417.34131</v>
      </c>
      <c r="AI36" s="230">
        <f>('Energy Use'!AI92-'E-electricity'!AI36-'E-Coal'!AI36)*'Energy Use 2020'!$AB98</f>
        <v>961574664506.80981</v>
      </c>
      <c r="AJ36" s="230">
        <f>('Energy Use'!AJ92-'E-electricity'!AJ36-'E-Coal'!AJ36)*'Energy Use 2020'!$AB98</f>
        <v>967143726368.61731</v>
      </c>
      <c r="AK36" s="230">
        <f>('Energy Use'!AK92-'E-electricity'!AK36-'E-Coal'!AK36)*'Energy Use 2020'!$AB98</f>
        <v>971200351320.22888</v>
      </c>
      <c r="AL36" s="230">
        <f>('Energy Use'!AL92-'E-electricity'!AL36-'E-Coal'!AL36)*'Energy Use 2020'!$AB98</f>
        <v>973740631080.82373</v>
      </c>
      <c r="AM36" s="230">
        <f>('Energy Use'!AM92-'E-electricity'!AM36-'E-Coal'!AM36)*'Energy Use 2020'!$AB98</f>
        <v>974767958164.58276</v>
      </c>
      <c r="AN36" s="230">
        <f>('Energy Use'!AN92-'E-electricity'!AN36-'E-Coal'!AN36)*'Energy Use 2020'!$AB98</f>
        <v>974292880555.64929</v>
      </c>
      <c r="AO36" s="230">
        <f>('Energy Use'!AO92-'E-electricity'!AO36-'E-Coal'!AO36)*'Energy Use 2020'!$AB98</f>
        <v>972332901584.86707</v>
      </c>
      <c r="AP36" s="230">
        <f>('Energy Use'!AP92-'E-electricity'!AP36-'E-Coal'!AP36)*'Energy Use 2020'!$AB98</f>
        <v>968912228472.6228</v>
      </c>
      <c r="AQ36" s="230">
        <f>('Energy Use'!AQ92-'E-electricity'!AQ36-'E-Coal'!AQ36)*'Energy Use 2020'!$AB98</f>
        <v>963739583172.15784</v>
      </c>
      <c r="AR36" s="133" t="str">
        <f>VLOOKUP($A36,'Sector Match'!$A$1:$B$43,2,0)</f>
        <v>computers and electronics 26</v>
      </c>
    </row>
    <row r="37" spans="1:44" x14ac:dyDescent="0.25">
      <c r="A37" s="74" t="s">
        <v>35</v>
      </c>
      <c r="B37" s="230">
        <f>('Energy Use'!B93-'E-electricity'!B37)*'Energy Use 2019'!$S99</f>
        <v>108335155499.99992</v>
      </c>
      <c r="C37" s="230">
        <f>('Energy Use'!C93-'E-electricity'!C37-'E-Coal'!C37)*'Energy Use 2020'!$AB99</f>
        <v>100001682000</v>
      </c>
      <c r="D37" s="230">
        <f>('Energy Use'!D93-'E-electricity'!D37-'E-Coal'!D37)*'Energy Use 2020'!$AB99</f>
        <v>99250770716.025986</v>
      </c>
      <c r="E37" s="230">
        <f>('Energy Use'!E93-'E-electricity'!E37-'E-Coal'!E37)*'Energy Use 2020'!$AB99</f>
        <v>123801663225.70976</v>
      </c>
      <c r="F37" s="230">
        <f>('Energy Use'!F93-'E-electricity'!F37-'E-Coal'!F37)*'Energy Use 2020'!$AB99</f>
        <v>126488540066.07275</v>
      </c>
      <c r="G37" s="230">
        <f>('Energy Use'!G93-'E-electricity'!G37-'E-Coal'!G37)*'Energy Use 2020'!$AB99</f>
        <v>130144566040.81114</v>
      </c>
      <c r="H37" s="230">
        <f>('Energy Use'!H93-'E-electricity'!H37-'E-Coal'!H37)*'Energy Use 2020'!$AB99</f>
        <v>134600804046.20116</v>
      </c>
      <c r="I37" s="230">
        <f>('Energy Use'!I93-'E-electricity'!I37-'E-Coal'!I37)*'Energy Use 2020'!$AB99</f>
        <v>138049171113.98099</v>
      </c>
      <c r="J37" s="230">
        <f>('Energy Use'!J93-'E-electricity'!J37-'E-Coal'!J37)*'Energy Use 2020'!$AB99</f>
        <v>140376808434.40903</v>
      </c>
      <c r="K37" s="230">
        <f>('Energy Use'!K93-'E-electricity'!K37-'E-Coal'!K37)*'Energy Use 2020'!$AB99</f>
        <v>141917572218.48453</v>
      </c>
      <c r="L37" s="230">
        <f>('Energy Use'!L93-'E-electricity'!L37-'E-Coal'!L37)*'Energy Use 2020'!$AB99</f>
        <v>143040832255.10568</v>
      </c>
      <c r="M37" s="230">
        <f>('Energy Use'!M93-'E-electricity'!M37-'E-Coal'!M37)*'Energy Use 2020'!$AB99</f>
        <v>144135410196.69211</v>
      </c>
      <c r="N37" s="230">
        <f>('Energy Use'!N93-'E-electricity'!N37-'E-Coal'!N37)*'Energy Use 2020'!$AB99</f>
        <v>146019024143.99429</v>
      </c>
      <c r="O37" s="230">
        <f>('Energy Use'!O93-'E-electricity'!O37-'E-Coal'!O37)*'Energy Use 2020'!$AB99</f>
        <v>148221362807.1358</v>
      </c>
      <c r="P37" s="230">
        <f>('Energy Use'!P93-'E-electricity'!P37-'E-Coal'!P37)*'Energy Use 2020'!$AB99</f>
        <v>150667207480.65149</v>
      </c>
      <c r="Q37" s="230">
        <f>('Energy Use'!Q93-'E-electricity'!Q37-'E-Coal'!Q37)*'Energy Use 2020'!$AB99</f>
        <v>153277077246.50092</v>
      </c>
      <c r="R37" s="230">
        <f>('Energy Use'!R93-'E-electricity'!R37-'E-Coal'!R37)*'Energy Use 2020'!$AB99</f>
        <v>155966082040.56134</v>
      </c>
      <c r="S37" s="230">
        <f>('Energy Use'!S93-'E-electricity'!S37-'E-Coal'!S37)*'Energy Use 2020'!$AB99</f>
        <v>159230723588.94135</v>
      </c>
      <c r="T37" s="230">
        <f>('Energy Use'!T93-'E-electricity'!T37-'E-Coal'!T37)*'Energy Use 2020'!$AB99</f>
        <v>162501351962.40057</v>
      </c>
      <c r="U37" s="230">
        <f>('Energy Use'!U93-'E-electricity'!U37-'E-Coal'!U37)*'Energy Use 2020'!$AB99</f>
        <v>165765858462.71478</v>
      </c>
      <c r="V37" s="230">
        <f>('Energy Use'!V93-'E-electricity'!V37-'E-Coal'!V37)*'Energy Use 2020'!$AB99</f>
        <v>169011317715.38235</v>
      </c>
      <c r="W37" s="230">
        <f>('Energy Use'!W93-'E-electricity'!W37-'E-Coal'!W37)*'Energy Use 2020'!$AB99</f>
        <v>172224000350.06195</v>
      </c>
      <c r="X37" s="230">
        <f>('Energy Use'!X93-'E-electricity'!X37-'E-Coal'!X37)*'Energy Use 2020'!$AB99</f>
        <v>175389395829.53851</v>
      </c>
      <c r="Y37" s="230">
        <f>('Energy Use'!Y93-'E-electricity'!Y37-'E-Coal'!Y37)*'Energy Use 2020'!$AB99</f>
        <v>178492246253.18066</v>
      </c>
      <c r="Z37" s="230">
        <f>('Energy Use'!Z93-'E-electricity'!Z37-'E-Coal'!Z37)*'Energy Use 2020'!$AB99</f>
        <v>181516591898.29132</v>
      </c>
      <c r="AA37" s="230">
        <f>('Energy Use'!AA93-'E-electricity'!AA37-'E-Coal'!AA37)*'Energy Use 2020'!$AB99</f>
        <v>184445829176.6348</v>
      </c>
      <c r="AB37" s="230">
        <f>('Energy Use'!AB93-'E-electricity'!AB37-'E-Coal'!AB37)*'Energy Use 2020'!$AB99</f>
        <v>187262781572.26926</v>
      </c>
      <c r="AC37" s="230">
        <f>('Energy Use'!AC93-'E-electricity'!AC37-'E-Coal'!AC37)*'Energy Use 2020'!$AB99</f>
        <v>189949783989.55289</v>
      </c>
      <c r="AD37" s="230">
        <f>('Energy Use'!AD93-'E-electricity'!AD37-'E-Coal'!AD37)*'Energy Use 2020'!$AB99</f>
        <v>192488780776.23996</v>
      </c>
      <c r="AE37" s="230">
        <f>('Energy Use'!AE93-'E-electricity'!AE37-'E-Coal'!AE37)*'Energy Use 2020'!$AB99</f>
        <v>194861437495.91714</v>
      </c>
      <c r="AF37" s="230">
        <f>('Energy Use'!AF93-'E-electricity'!AF37-'E-Coal'!AF37)*'Energy Use 2020'!$AB99</f>
        <v>197049266307.42148</v>
      </c>
      <c r="AG37" s="230">
        <f>('Energy Use'!AG93-'E-electricity'!AG37-'E-Coal'!AG37)*'Energy Use 2020'!$AB99</f>
        <v>199033764567.69427</v>
      </c>
      <c r="AH37" s="230">
        <f>('Energy Use'!AH93-'E-electricity'!AH37-'E-Coal'!AH37)*'Energy Use 2020'!$AB99</f>
        <v>200796566011.22263</v>
      </c>
      <c r="AI37" s="230">
        <f>('Energy Use'!AI93-'E-electricity'!AI37-'E-Coal'!AI37)*'Energy Use 2020'!$AB99</f>
        <v>202319603576.95145</v>
      </c>
      <c r="AJ37" s="230">
        <f>('Energy Use'!AJ93-'E-electricity'!AJ37-'E-Coal'!AJ37)*'Energy Use 2020'!$AB99</f>
        <v>203585282656.60931</v>
      </c>
      <c r="AK37" s="230">
        <f>('Energy Use'!AK93-'E-electricity'!AK37-'E-Coal'!AK37)*'Energy Use 2020'!$AB99</f>
        <v>204576663231.89383</v>
      </c>
      <c r="AL37" s="230">
        <f>('Energy Use'!AL93-'E-electricity'!AL37-'E-Coal'!AL37)*'Energy Use 2020'!$AB99</f>
        <v>205277649058.14514</v>
      </c>
      <c r="AM37" s="230">
        <f>('Energy Use'!AM93-'E-electricity'!AM37-'E-Coal'!AM37)*'Energy Use 2020'!$AB99</f>
        <v>205673181745.97888</v>
      </c>
      <c r="AN37" s="230">
        <f>('Energy Use'!AN93-'E-electricity'!AN37-'E-Coal'!AN37)*'Energy Use 2020'!$AB99</f>
        <v>205749437297.75391</v>
      </c>
      <c r="AO37" s="230">
        <f>('Energy Use'!AO93-'E-electricity'!AO37-'E-Coal'!AO37)*'Energy Use 2020'!$AB99</f>
        <v>205494022381.27844</v>
      </c>
      <c r="AP37" s="230">
        <f>('Energy Use'!AP93-'E-electricity'!AP37-'E-Coal'!AP37)*'Energy Use 2020'!$AB99</f>
        <v>204896167377.86438</v>
      </c>
      <c r="AQ37" s="230">
        <f>('Energy Use'!AQ93-'E-electricity'!AQ37-'E-Coal'!AQ37)*'Energy Use 2020'!$AB99</f>
        <v>203878817237.68204</v>
      </c>
      <c r="AR37" s="133" t="str">
        <f>VLOOKUP($A37,'Sector Match'!$A$1:$B$43,2,0)</f>
        <v>computers and electronics 26</v>
      </c>
    </row>
    <row r="38" spans="1:44" x14ac:dyDescent="0.25">
      <c r="A38" s="74" t="s">
        <v>36</v>
      </c>
      <c r="B38" s="230">
        <f>('Energy Use'!B94-'E-electricity'!B38)*'Energy Use 2019'!$S100</f>
        <v>0</v>
      </c>
      <c r="C38" s="230">
        <f>('Energy Use'!C94-'E-electricity'!C38-'E-Coal'!C38)*'Energy Use 2020'!$AB100</f>
        <v>27778245000</v>
      </c>
      <c r="D38" s="230">
        <f>('Energy Use'!D94-'E-electricity'!D38-'E-Coal'!D38)*'Energy Use 2020'!$AB100</f>
        <v>21975259698.187729</v>
      </c>
      <c r="E38" s="230">
        <f>('Energy Use'!E94-'E-electricity'!E38-'E-Coal'!E38)*'Energy Use 2020'!$AB100</f>
        <v>34335395975.070789</v>
      </c>
      <c r="F38" s="230">
        <f>('Energy Use'!F94-'E-electricity'!F38-'E-Coal'!F38)*'Energy Use 2020'!$AB100</f>
        <v>34109335110.740696</v>
      </c>
      <c r="G38" s="230">
        <f>('Energy Use'!G94-'E-electricity'!G38-'E-Coal'!G38)*'Energy Use 2020'!$AB100</f>
        <v>34309152245.905315</v>
      </c>
      <c r="H38" s="230">
        <f>('Energy Use'!H94-'E-electricity'!H38-'E-Coal'!H38)*'Energy Use 2020'!$AB100</f>
        <v>34761240276.246307</v>
      </c>
      <c r="I38" s="230">
        <f>('Energy Use'!I94-'E-electricity'!I38-'E-Coal'!I38)*'Energy Use 2020'!$AB100</f>
        <v>35173893817.241951</v>
      </c>
      <c r="J38" s="230">
        <f>('Energy Use'!J94-'E-electricity'!J38-'E-Coal'!J38)*'Energy Use 2020'!$AB100</f>
        <v>35541535299.58329</v>
      </c>
      <c r="K38" s="230">
        <f>('Energy Use'!K94-'E-electricity'!K38-'E-Coal'!K38)*'Energy Use 2020'!$AB100</f>
        <v>35837373392.029068</v>
      </c>
      <c r="L38" s="230">
        <f>('Energy Use'!L94-'E-electricity'!L38-'E-Coal'!L38)*'Energy Use 2020'!$AB100</f>
        <v>36034068913.273071</v>
      </c>
      <c r="M38" s="230">
        <f>('Energy Use'!M94-'E-electricity'!M38-'E-Coal'!M38)*'Energy Use 2020'!$AB100</f>
        <v>36104355060.435875</v>
      </c>
      <c r="N38" s="230">
        <f>('Energy Use'!N94-'E-electricity'!N38-'E-Coal'!N38)*'Energy Use 2020'!$AB100</f>
        <v>36305075998.504791</v>
      </c>
      <c r="O38" s="230">
        <f>('Energy Use'!O94-'E-electricity'!O38-'E-Coal'!O38)*'Energy Use 2020'!$AB100</f>
        <v>36373903812.776176</v>
      </c>
      <c r="P38" s="230">
        <f>('Energy Use'!P94-'E-electricity'!P38-'E-Coal'!P38)*'Energy Use 2020'!$AB100</f>
        <v>36319661758.290001</v>
      </c>
      <c r="Q38" s="230">
        <f>('Energy Use'!Q94-'E-electricity'!Q38-'E-Coal'!Q38)*'Energy Use 2020'!$AB100</f>
        <v>36152405070.425041</v>
      </c>
      <c r="R38" s="230">
        <f>('Energy Use'!R94-'E-electricity'!R38-'E-Coal'!R38)*'Energy Use 2020'!$AB100</f>
        <v>35883101623.386925</v>
      </c>
      <c r="S38" s="230">
        <f>('Energy Use'!S94-'E-electricity'!S38-'E-Coal'!S38)*'Energy Use 2020'!$AB100</f>
        <v>35828704694.181259</v>
      </c>
      <c r="T38" s="230">
        <f>('Energy Use'!T94-'E-electricity'!T38-'E-Coal'!T38)*'Energy Use 2020'!$AB100</f>
        <v>35695717497.818153</v>
      </c>
      <c r="U38" s="230">
        <f>('Energy Use'!U94-'E-electricity'!U38-'E-Coal'!U38)*'Energy Use 2020'!$AB100</f>
        <v>35489934138.078926</v>
      </c>
      <c r="V38" s="230">
        <f>('Energy Use'!V94-'E-electricity'!V38-'E-Coal'!V38)*'Energy Use 2020'!$AB100</f>
        <v>35217496991.42556</v>
      </c>
      <c r="W38" s="230">
        <f>('Energy Use'!W94-'E-electricity'!W38-'E-Coal'!W38)*'Energy Use 2020'!$AB100</f>
        <v>34884788229.998627</v>
      </c>
      <c r="X38" s="230">
        <f>('Energy Use'!X94-'E-electricity'!X38-'E-Coal'!X38)*'Energy Use 2020'!$AB100</f>
        <v>34498328435.660141</v>
      </c>
      <c r="Y38" s="230">
        <f>('Energy Use'!Y94-'E-electricity'!Y38-'E-Coal'!Y38)*'Energy Use 2020'!$AB100</f>
        <v>34064683757.032238</v>
      </c>
      <c r="Z38" s="230">
        <f>('Energy Use'!Z94-'E-electricity'!Z38-'E-Coal'!Z38)*'Energy Use 2020'!$AB100</f>
        <v>33590382662.105225</v>
      </c>
      <c r="AA38" s="230">
        <f>('Energy Use'!AA94-'E-electricity'!AA38-'E-Coal'!AA38)*'Energy Use 2020'!$AB100</f>
        <v>33081842964.039669</v>
      </c>
      <c r="AB38" s="230">
        <f>('Energy Use'!AB94-'E-electricity'!AB38-'E-Coal'!AB38)*'Energy Use 2020'!$AB100</f>
        <v>32545309456.812107</v>
      </c>
      <c r="AC38" s="230">
        <f>('Energy Use'!AC94-'E-electricity'!AC38-'E-Coal'!AC38)*'Energy Use 2020'!$AB100</f>
        <v>31986802197.003311</v>
      </c>
      <c r="AD38" s="230">
        <f>('Energy Use'!AD94-'E-electricity'!AD38-'E-Coal'!AD38)*'Energy Use 2020'!$AB100</f>
        <v>31412075212.349319</v>
      </c>
      <c r="AE38" s="230">
        <f>('Energy Use'!AE94-'E-electricity'!AE38-'E-Coal'!AE38)*'Energy Use 2020'!$AB100</f>
        <v>30826585208.33675</v>
      </c>
      <c r="AF38" s="230">
        <f>('Energy Use'!AF94-'E-electricity'!AF38-'E-Coal'!AF38)*'Energy Use 2020'!$AB100</f>
        <v>30235469680.820831</v>
      </c>
      <c r="AG38" s="230">
        <f>('Energy Use'!AG94-'E-electricity'!AG38-'E-Coal'!AG38)*'Energy Use 2020'!$AB100</f>
        <v>29643533723.450993</v>
      </c>
      <c r="AH38" s="230">
        <f>('Energy Use'!AH94-'E-electricity'!AH38-'E-Coal'!AH38)*'Energy Use 2020'!$AB100</f>
        <v>29055244740.461227</v>
      </c>
      <c r="AI38" s="230">
        <f>('Energy Use'!AI94-'E-electricity'!AI38-'E-Coal'!AI38)*'Energy Use 2020'!$AB100</f>
        <v>28474734234.116577</v>
      </c>
      <c r="AJ38" s="230">
        <f>('Energy Use'!AJ94-'E-electricity'!AJ38-'E-Coal'!AJ38)*'Energy Use 2020'!$AB100</f>
        <v>27905805827.290707</v>
      </c>
      <c r="AK38" s="230">
        <f>('Energy Use'!AK94-'E-electricity'!AK38-'E-Coal'!AK38)*'Energy Use 2020'!$AB100</f>
        <v>27351948700.531948</v>
      </c>
      <c r="AL38" s="230">
        <f>('Energy Use'!AL94-'E-electricity'!AL38-'E-Coal'!AL38)*'Energy Use 2020'!$AB100</f>
        <v>26816355664.862076</v>
      </c>
      <c r="AM38" s="230">
        <f>('Energy Use'!AM94-'E-electricity'!AM38-'E-Coal'!AM38)*'Energy Use 2020'!$AB100</f>
        <v>26301945151.95118</v>
      </c>
      <c r="AN38" s="230">
        <f>('Energy Use'!AN94-'E-electricity'!AN38-'E-Coal'!AN38)*'Energy Use 2020'!$AB100</f>
        <v>25811386478.146023</v>
      </c>
      <c r="AO38" s="230">
        <f>('Energy Use'!AO94-'E-electricity'!AO38-'E-Coal'!AO38)*'Energy Use 2020'!$AB100</f>
        <v>25347127824.50034</v>
      </c>
      <c r="AP38" s="230">
        <f>('Energy Use'!AP94-'E-electricity'!AP38-'E-Coal'!AP38)*'Energy Use 2020'!$AB100</f>
        <v>24911426468.460037</v>
      </c>
      <c r="AQ38" s="230">
        <f>('Energy Use'!AQ94-'E-electricity'!AQ38-'E-Coal'!AQ38)*'Energy Use 2020'!$AB100</f>
        <v>24498198470.789902</v>
      </c>
      <c r="AR38" s="133" t="str">
        <f>VLOOKUP($A38,'Sector Match'!$A$1:$B$43,2,0)</f>
        <v>other machinery 28</v>
      </c>
    </row>
    <row r="39" spans="1:44" x14ac:dyDescent="0.25">
      <c r="A39" s="74" t="s">
        <v>37</v>
      </c>
      <c r="B39" s="230">
        <f>('Energy Use'!B95-'E-electricity'!B39)*'Energy Use 2019'!$S101</f>
        <v>522231006000</v>
      </c>
      <c r="C39" s="230">
        <f>('Energy Use'!C95-'E-electricity'!C39-'E-Coal'!C39)*'Energy Use 2020'!$AB101</f>
        <v>1058351134500</v>
      </c>
      <c r="D39" s="230">
        <f>('Energy Use'!D95-'E-electricity'!D39-'E-Coal'!D39)*'Energy Use 2020'!$AB101</f>
        <v>1501694782747.5811</v>
      </c>
      <c r="E39" s="230">
        <f>('Energy Use'!E95-'E-electricity'!E39-'E-Coal'!E39)*'Energy Use 2020'!$AB101</f>
        <v>1895208251553.7222</v>
      </c>
      <c r="F39" s="230">
        <f>('Energy Use'!F95-'E-electricity'!F39-'E-Coal'!F39)*'Energy Use 2020'!$AB101</f>
        <v>2036885304609.7434</v>
      </c>
      <c r="G39" s="230">
        <f>('Energy Use'!G95-'E-electricity'!G39-'E-Coal'!G39)*'Energy Use 2020'!$AB101</f>
        <v>2249817707676.9512</v>
      </c>
      <c r="H39" s="230">
        <f>('Energy Use'!H95-'E-electricity'!H39-'E-Coal'!H39)*'Energy Use 2020'!$AB101</f>
        <v>2529674506358.6694</v>
      </c>
      <c r="I39" s="230">
        <f>('Energy Use'!I95-'E-electricity'!I39-'E-Coal'!I39)*'Energy Use 2020'!$AB101</f>
        <v>2811919206065.4937</v>
      </c>
      <c r="J39" s="230">
        <f>('Energy Use'!J95-'E-electricity'!J39-'E-Coal'!J39)*'Energy Use 2020'!$AB101</f>
        <v>3084772499198.5571</v>
      </c>
      <c r="K39" s="230">
        <f>('Energy Use'!K95-'E-electricity'!K39-'E-Coal'!K39)*'Energy Use 2020'!$AB101</f>
        <v>3349055201259.647</v>
      </c>
      <c r="L39" s="230">
        <f>('Energy Use'!L95-'E-electricity'!L39-'E-Coal'!L39)*'Energy Use 2020'!$AB101</f>
        <v>3608253894066.7222</v>
      </c>
      <c r="M39" s="230">
        <f>('Energy Use'!M95-'E-electricity'!M39-'E-Coal'!M39)*'Energy Use 2020'!$AB101</f>
        <v>3868514636368.6201</v>
      </c>
      <c r="N39" s="230">
        <f>('Energy Use'!N95-'E-electricity'!N39-'E-Coal'!N39)*'Energy Use 2020'!$AB101</f>
        <v>4135908414847.6763</v>
      </c>
      <c r="O39" s="230">
        <f>('Energy Use'!O95-'E-electricity'!O39-'E-Coal'!O39)*'Energy Use 2020'!$AB101</f>
        <v>4413437496513.6133</v>
      </c>
      <c r="P39" s="230">
        <f>('Energy Use'!P95-'E-electricity'!P39-'E-Coal'!P39)*'Energy Use 2020'!$AB101</f>
        <v>4701884241278.8066</v>
      </c>
      <c r="Q39" s="230">
        <f>('Energy Use'!Q95-'E-electricity'!Q39-'E-Coal'!Q39)*'Energy Use 2020'!$AB101</f>
        <v>5002248432545.3252</v>
      </c>
      <c r="R39" s="230">
        <f>('Energy Use'!R95-'E-electricity'!R39-'E-Coal'!R39)*'Energy Use 2020'!$AB101</f>
        <v>5315773151746.0547</v>
      </c>
      <c r="S39" s="230">
        <f>('Energy Use'!S95-'E-electricity'!S39-'E-Coal'!S39)*'Energy Use 2020'!$AB101</f>
        <v>5639646753786.6221</v>
      </c>
      <c r="T39" s="230">
        <f>('Energy Use'!T95-'E-electricity'!T39-'E-Coal'!T39)*'Energy Use 2020'!$AB101</f>
        <v>5977270406630.4932</v>
      </c>
      <c r="U39" s="230">
        <f>('Energy Use'!U95-'E-electricity'!U39-'E-Coal'!U39)*'Energy Use 2020'!$AB101</f>
        <v>6328007079788.7656</v>
      </c>
      <c r="V39" s="230">
        <f>('Energy Use'!V95-'E-electricity'!V39-'E-Coal'!V39)*'Energy Use 2020'!$AB101</f>
        <v>6691008396807.6543</v>
      </c>
      <c r="W39" s="230">
        <f>('Energy Use'!W95-'E-electricity'!W39-'E-Coal'!W39)*'Energy Use 2020'!$AB101</f>
        <v>7065196946933.7051</v>
      </c>
      <c r="X39" s="230">
        <f>('Energy Use'!X95-'E-electricity'!X39-'E-Coal'!X39)*'Energy Use 2020'!$AB101</f>
        <v>7449250231811.5156</v>
      </c>
      <c r="Y39" s="230">
        <f>('Energy Use'!Y95-'E-electricity'!Y39-'E-Coal'!Y39)*'Energy Use 2020'!$AB101</f>
        <v>7841586910004.0996</v>
      </c>
      <c r="Z39" s="230">
        <f>('Energy Use'!Z95-'E-electricity'!Z39-'E-Coal'!Z39)*'Energy Use 2020'!$AB101</f>
        <v>8240356055583.252</v>
      </c>
      <c r="AA39" s="230">
        <f>('Energy Use'!AA95-'E-electricity'!AA39-'E-Coal'!AA39)*'Energy Use 2020'!$AB101</f>
        <v>8643430185876.3975</v>
      </c>
      <c r="AB39" s="230">
        <f>('Energy Use'!AB95-'E-electricity'!AB39-'E-Coal'!AB39)*'Energy Use 2020'!$AB101</f>
        <v>9048402833078.4688</v>
      </c>
      <c r="AC39" s="230">
        <f>('Energy Use'!AC95-'E-electricity'!AC39-'E-Coal'!AC39)*'Energy Use 2020'!$AB101</f>
        <v>9452591430137.5898</v>
      </c>
      <c r="AD39" s="230">
        <f>('Energy Use'!AD95-'E-electricity'!AD39-'E-Coal'!AD39)*'Energy Use 2020'!$AB101</f>
        <v>9853046248521.4355</v>
      </c>
      <c r="AE39" s="230">
        <f>('Energy Use'!AE95-'E-electricity'!AE39-'E-Coal'!AE39)*'Energy Use 2020'!$AB101</f>
        <v>10246566059980.699</v>
      </c>
      <c r="AF39" s="230">
        <f>('Energy Use'!AF95-'E-electricity'!AF39-'E-Coal'!AF39)*'Energy Use 2020'!$AB101</f>
        <v>10629721092769.613</v>
      </c>
      <c r="AG39" s="230">
        <f>('Energy Use'!AG95-'E-electricity'!AG39-'E-Coal'!AG39)*'Energy Use 2020'!$AB101</f>
        <v>10998883712534.389</v>
      </c>
      <c r="AH39" s="230">
        <f>('Energy Use'!AH95-'E-electricity'!AH39-'E-Coal'!AH39)*'Energy Use 2020'!$AB101</f>
        <v>11350267078218.012</v>
      </c>
      <c r="AI39" s="230">
        <f>('Energy Use'!AI95-'E-electricity'!AI39-'E-Coal'!AI39)*'Energy Use 2020'!$AB101</f>
        <v>11679971804592.521</v>
      </c>
      <c r="AJ39" s="230">
        <f>('Energy Use'!AJ95-'E-electricity'!AJ39-'E-Coal'!AJ39)*'Energy Use 2020'!$AB101</f>
        <v>11984040408221.461</v>
      </c>
      <c r="AK39" s="230">
        <f>('Energy Use'!AK95-'E-electricity'!AK39-'E-Coal'!AK39)*'Energy Use 2020'!$AB101</f>
        <v>12258519027908.279</v>
      </c>
      <c r="AL39" s="230">
        <f>('Energy Use'!AL95-'E-electricity'!AL39-'E-Coal'!AL39)*'Energy Use 2020'!$AB101</f>
        <v>12499525601613.42</v>
      </c>
      <c r="AM39" s="230">
        <f>('Energy Use'!AM95-'E-electricity'!AM39-'E-Coal'!AM39)*'Energy Use 2020'!$AB101</f>
        <v>12703323359552.158</v>
      </c>
      <c r="AN39" s="230">
        <f>('Energy Use'!AN95-'E-electricity'!AN39-'E-Coal'!AN39)*'Energy Use 2020'!$AB101</f>
        <v>12866398170243.598</v>
      </c>
      <c r="AO39" s="230">
        <f>('Energy Use'!AO95-'E-electricity'!AO39-'E-Coal'!AO39)*'Energy Use 2020'!$AB101</f>
        <v>12985537967288.699</v>
      </c>
      <c r="AP39" s="230">
        <f>('Energy Use'!AP95-'E-electricity'!AP39-'E-Coal'!AP39)*'Energy Use 2020'!$AB101</f>
        <v>13057912205842.92</v>
      </c>
      <c r="AQ39" s="230">
        <f>('Energy Use'!AQ95-'E-electricity'!AQ39-'E-Coal'!AQ39)*'Energy Use 2020'!$AB101</f>
        <v>13076781403813.092</v>
      </c>
      <c r="AR39" s="133" t="str">
        <f>VLOOKUP($A39,'Sector Match'!$A$1:$B$43,2,0)</f>
        <v>water and waste 36T39</v>
      </c>
    </row>
    <row r="40" spans="1:44" x14ac:dyDescent="0.25">
      <c r="A40" s="74" t="s">
        <v>38</v>
      </c>
      <c r="B40" s="230">
        <f>('Energy Use'!B96-'E-electricity'!B40)*'Energy Use 2019'!$S102</f>
        <v>127779927000</v>
      </c>
      <c r="C40" s="230">
        <f>('Energy Use'!C96-'E-electricity'!C40-'E-Coal'!C40)*'Energy Use 2020'!$AB102</f>
        <v>69445612500</v>
      </c>
      <c r="D40" s="230">
        <f>('Energy Use'!D96-'E-electricity'!D40-'E-Coal'!D40)*'Energy Use 2020'!$AB102</f>
        <v>61369925407.149597</v>
      </c>
      <c r="E40" s="230">
        <f>('Energy Use'!E96-'E-electricity'!E40-'E-Coal'!E40)*'Energy Use 2020'!$AB102</f>
        <v>86518690117.495392</v>
      </c>
      <c r="F40" s="230">
        <f>('Energy Use'!F96-'E-electricity'!F40-'E-Coal'!F40)*'Energy Use 2020'!$AB102</f>
        <v>88583193598.728165</v>
      </c>
      <c r="G40" s="230">
        <f>('Energy Use'!G96-'E-electricity'!G40-'E-Coal'!G40)*'Energy Use 2020'!$AB102</f>
        <v>92927399382.066467</v>
      </c>
      <c r="H40" s="230">
        <f>('Energy Use'!H96-'E-electricity'!H40-'E-Coal'!H40)*'Energy Use 2020'!$AB102</f>
        <v>98814355914.463974</v>
      </c>
      <c r="I40" s="230">
        <f>('Energy Use'!I96-'E-electricity'!I40-'E-Coal'!I40)*'Energy Use 2020'!$AB102</f>
        <v>104528950761.67027</v>
      </c>
      <c r="J40" s="230">
        <f>('Energy Use'!J96-'E-electricity'!J40-'E-Coal'!J40)*'Energy Use 2020'!$AB102</f>
        <v>109762159967.40132</v>
      </c>
      <c r="K40" s="230">
        <f>('Energy Use'!K96-'E-electricity'!K40-'E-Coal'!K40)*'Energy Use 2020'!$AB102</f>
        <v>114533797818.96445</v>
      </c>
      <c r="L40" s="230">
        <f>('Energy Use'!L96-'E-electricity'!L40-'E-Coal'!L40)*'Energy Use 2020'!$AB102</f>
        <v>118889905863.40927</v>
      </c>
      <c r="M40" s="230">
        <f>('Energy Use'!M96-'E-electricity'!M40-'E-Coal'!M40)*'Energy Use 2020'!$AB102</f>
        <v>122899984594.39241</v>
      </c>
      <c r="N40" s="230">
        <f>('Energy Use'!N96-'E-electricity'!N40-'E-Coal'!N40)*'Energy Use 2020'!$AB102</f>
        <v>127216500955.83052</v>
      </c>
      <c r="O40" s="230">
        <f>('Energy Use'!O96-'E-electricity'!O40-'E-Coal'!O40)*'Energy Use 2020'!$AB102</f>
        <v>131328402653.79288</v>
      </c>
      <c r="P40" s="230">
        <f>('Energy Use'!P96-'E-electricity'!P40-'E-Coal'!P40)*'Energy Use 2020'!$AB102</f>
        <v>135241664292.36597</v>
      </c>
      <c r="Q40" s="230">
        <f>('Energy Use'!Q96-'E-electricity'!Q40-'E-Coal'!Q40)*'Energy Use 2020'!$AB102</f>
        <v>138967093307.28519</v>
      </c>
      <c r="R40" s="230">
        <f>('Energy Use'!R96-'E-electricity'!R40-'E-Coal'!R40)*'Energy Use 2020'!$AB102</f>
        <v>142520067015.00696</v>
      </c>
      <c r="S40" s="230">
        <f>('Energy Use'!S96-'E-electricity'!S40-'E-Coal'!S40)*'Energy Use 2020'!$AB102</f>
        <v>146633753067.86319</v>
      </c>
      <c r="T40" s="230">
        <f>('Energy Use'!T96-'E-electricity'!T40-'E-Coal'!T40)*'Energy Use 2020'!$AB102</f>
        <v>150628833332.43552</v>
      </c>
      <c r="U40" s="230">
        <f>('Energy Use'!U96-'E-electricity'!U40-'E-Coal'!U40)*'Energy Use 2020'!$AB102</f>
        <v>154490574545.7645</v>
      </c>
      <c r="V40" s="230">
        <f>('Energy Use'!V96-'E-electricity'!V40-'E-Coal'!V40)*'Energy Use 2020'!$AB102</f>
        <v>158204582104.67731</v>
      </c>
      <c r="W40" s="230">
        <f>('Energy Use'!W96-'E-electricity'!W40-'E-Coal'!W40)*'Energy Use 2020'!$AB102</f>
        <v>161756892692.85422</v>
      </c>
      <c r="X40" s="230">
        <f>('Energy Use'!X96-'E-electricity'!X40-'E-Coal'!X40)*'Energy Use 2020'!$AB102</f>
        <v>165134064673.9165</v>
      </c>
      <c r="Y40" s="230">
        <f>('Energy Use'!Y96-'E-electricity'!Y40-'E-Coal'!Y40)*'Energy Use 2020'!$AB102</f>
        <v>168323265406.60748</v>
      </c>
      <c r="Z40" s="230">
        <f>('Energy Use'!Z96-'E-electricity'!Z40-'E-Coal'!Z40)*'Energy Use 2020'!$AB102</f>
        <v>171312354667.23438</v>
      </c>
      <c r="AA40" s="230">
        <f>('Energy Use'!AA96-'E-electricity'!AA40-'E-Coal'!AA40)*'Energy Use 2020'!$AB102</f>
        <v>174089963403.64313</v>
      </c>
      <c r="AB40" s="230">
        <f>('Energy Use'!AB96-'E-electricity'!AB40-'E-Coal'!AB40)*'Energy Use 2020'!$AB102</f>
        <v>176645567093.48007</v>
      </c>
      <c r="AC40" s="230">
        <f>('Energy Use'!AC96-'E-electricity'!AC40-'E-Coal'!AC40)*'Energy Use 2020'!$AB102</f>
        <v>178969553036.73044</v>
      </c>
      <c r="AD40" s="230">
        <f>('Energy Use'!AD96-'E-electricity'!AD40-'E-Coal'!AD40)*'Energy Use 2020'!$AB102</f>
        <v>181053280977.61005</v>
      </c>
      <c r="AE40" s="230">
        <f>('Energy Use'!AE96-'E-electricity'!AE40-'E-Coal'!AE40)*'Energy Use 2020'!$AB102</f>
        <v>182889136522.93192</v>
      </c>
      <c r="AF40" s="230">
        <f>('Energy Use'!AF96-'E-electricity'!AF40-'E-Coal'!AF40)*'Energy Use 2020'!$AB102</f>
        <v>184470576902.02869</v>
      </c>
      <c r="AG40" s="230">
        <f>('Energy Use'!AG96-'E-electricity'!AG40-'E-Coal'!AG40)*'Energy Use 2020'!$AB102</f>
        <v>185792168696.04163</v>
      </c>
      <c r="AH40" s="230">
        <f>('Energy Use'!AH96-'E-electricity'!AH40-'E-Coal'!AH40)*'Energy Use 2020'!$AB102</f>
        <v>186849617250.76361</v>
      </c>
      <c r="AI40" s="230">
        <f>('Energy Use'!AI96-'E-electricity'!AI40-'E-Coal'!AI40)*'Energy Use 2020'!$AB102</f>
        <v>187639787576.00116</v>
      </c>
      <c r="AJ40" s="230">
        <f>('Energy Use'!AJ96-'E-electricity'!AJ40-'E-Coal'!AJ40)*'Energy Use 2020'!$AB102</f>
        <v>188160716624.39603</v>
      </c>
      <c r="AK40" s="230">
        <f>('Energy Use'!AK96-'E-electricity'!AK40-'E-Coal'!AK40)*'Energy Use 2020'!$AB102</f>
        <v>188411616932.59598</v>
      </c>
      <c r="AL40" s="230">
        <f>('Energy Use'!AL96-'E-electricity'!AL40-'E-Coal'!AL40)*'Energy Use 2020'!$AB102</f>
        <v>188392871696.39313</v>
      </c>
      <c r="AM40" s="230">
        <f>('Energy Use'!AM96-'E-electricity'!AM40-'E-Coal'!AM40)*'Energy Use 2020'!$AB102</f>
        <v>188106021437.80417</v>
      </c>
      <c r="AN40" s="230">
        <f>('Energy Use'!AN96-'E-electricity'!AN40-'E-Coal'!AN40)*'Energy Use 2020'!$AB102</f>
        <v>187553742504.9668</v>
      </c>
      <c r="AO40" s="230">
        <f>('Energy Use'!AO96-'E-electricity'!AO40-'E-Coal'!AO40)*'Energy Use 2020'!$AB102</f>
        <v>186739817724.13318</v>
      </c>
      <c r="AP40" s="230">
        <f>('Energy Use'!AP96-'E-electricity'!AP40-'E-Coal'!AP40)*'Energy Use 2020'!$AB102</f>
        <v>185669099596.07193</v>
      </c>
      <c r="AQ40" s="230">
        <f>('Energy Use'!AQ96-'E-electricity'!AQ40-'E-Coal'!AQ40)*'Energy Use 2020'!$AB102</f>
        <v>184285914754.25186</v>
      </c>
      <c r="AR40" s="133" t="str">
        <f>VLOOKUP($A40,'Sector Match'!$A$1:$B$43,2,0)</f>
        <v>other machinery 28</v>
      </c>
    </row>
    <row r="41" spans="1:44" x14ac:dyDescent="0.25">
      <c r="A41" s="74" t="s">
        <v>39</v>
      </c>
      <c r="B41" s="230">
        <f>('Energy Use'!B97-'E-electricity'!B41)*'Energy Use 2019'!$S103</f>
        <v>3961177737000</v>
      </c>
      <c r="C41" s="230">
        <f>('Energy Use'!C97-'E-electricity'!C41-'E-Coal'!C41)*'Energy Use 2020'!$AB103</f>
        <v>366672834000</v>
      </c>
      <c r="D41" s="230">
        <f>('Energy Use'!D97-'E-electricity'!D41-'E-Coal'!D41)*'Energy Use 2020'!$AB103</f>
        <v>259107652435.36035</v>
      </c>
      <c r="E41" s="230">
        <f>('Energy Use'!E97-'E-electricity'!E41-'E-Coal'!E41)*'Energy Use 2020'!$AB103</f>
        <v>277728141042.87683</v>
      </c>
      <c r="F41" s="230">
        <f>('Energy Use'!F97-'E-electricity'!F41-'E-Coal'!F41)*'Energy Use 2020'!$AB103</f>
        <v>296021678022.13416</v>
      </c>
      <c r="G41" s="230">
        <f>('Energy Use'!G97-'E-electricity'!G41-'E-Coal'!G41)*'Energy Use 2020'!$AB103</f>
        <v>319499205202.59528</v>
      </c>
      <c r="H41" s="230">
        <f>('Energy Use'!H97-'E-electricity'!H41-'E-Coal'!H41)*'Energy Use 2020'!$AB103</f>
        <v>347643052494.53644</v>
      </c>
      <c r="I41" s="230">
        <f>('Energy Use'!I97-'E-electricity'!I41-'E-Coal'!I41)*'Energy Use 2020'!$AB103</f>
        <v>371970313747.37134</v>
      </c>
      <c r="J41" s="230">
        <f>('Energy Use'!J97-'E-electricity'!J41-'E-Coal'!J41)*'Energy Use 2020'!$AB103</f>
        <v>391755936276.54272</v>
      </c>
      <c r="K41" s="230">
        <f>('Energy Use'!K97-'E-electricity'!K41-'E-Coal'!K41)*'Energy Use 2020'!$AB103</f>
        <v>408407861261.52716</v>
      </c>
      <c r="L41" s="230">
        <f>('Energy Use'!L97-'E-electricity'!L41-'E-Coal'!L41)*'Energy Use 2020'!$AB103</f>
        <v>423820954611.99109</v>
      </c>
      <c r="M41" s="230">
        <f>('Energy Use'!M97-'E-electricity'!M41-'E-Coal'!M41)*'Energy Use 2020'!$AB103</f>
        <v>440270114254.90845</v>
      </c>
      <c r="N41" s="230">
        <f>('Energy Use'!N97-'E-electricity'!N41-'E-Coal'!N41)*'Energy Use 2020'!$AB103</f>
        <v>459656772993.92957</v>
      </c>
      <c r="O41" s="230">
        <f>('Energy Use'!O97-'E-electricity'!O41-'E-Coal'!O41)*'Energy Use 2020'!$AB103</f>
        <v>482177329728.29938</v>
      </c>
      <c r="P41" s="230">
        <f>('Energy Use'!P97-'E-electricity'!P41-'E-Coal'!P41)*'Energy Use 2020'!$AB103</f>
        <v>507235448545.21942</v>
      </c>
      <c r="Q41" s="230">
        <f>('Energy Use'!Q97-'E-electricity'!Q41-'E-Coal'!Q41)*'Energy Use 2020'!$AB103</f>
        <v>534088357998.19592</v>
      </c>
      <c r="R41" s="230">
        <f>('Energy Use'!R97-'E-electricity'!R41-'E-Coal'!R41)*'Energy Use 2020'!$AB103</f>
        <v>561808557545.51465</v>
      </c>
      <c r="S41" s="230">
        <f>('Energy Use'!S97-'E-electricity'!S41-'E-Coal'!S41)*'Energy Use 2020'!$AB103</f>
        <v>588987580438.74768</v>
      </c>
      <c r="T41" s="230">
        <f>('Energy Use'!T97-'E-electricity'!T41-'E-Coal'!T41)*'Energy Use 2020'!$AB103</f>
        <v>615743998393.35828</v>
      </c>
      <c r="U41" s="230">
        <f>('Energy Use'!U97-'E-electricity'!U41-'E-Coal'!U41)*'Energy Use 2020'!$AB103</f>
        <v>641953409195.94995</v>
      </c>
      <c r="V41" s="230">
        <f>('Energy Use'!V97-'E-electricity'!V41-'E-Coal'!V41)*'Energy Use 2020'!$AB103</f>
        <v>667496683343.46521</v>
      </c>
      <c r="W41" s="230">
        <f>('Energy Use'!W97-'E-electricity'!W41-'E-Coal'!W41)*'Energy Use 2020'!$AB103</f>
        <v>692261220472.97717</v>
      </c>
      <c r="X41" s="230">
        <f>('Energy Use'!X97-'E-electricity'!X41-'E-Coal'!X41)*'Energy Use 2020'!$AB103</f>
        <v>716142079452.78479</v>
      </c>
      <c r="Y41" s="230">
        <f>('Energy Use'!Y97-'E-electricity'!Y41-'E-Coal'!Y41)*'Energy Use 2020'!$AB103</f>
        <v>739042967176.15173</v>
      </c>
      <c r="Z41" s="230">
        <f>('Energy Use'!Z97-'E-electricity'!Z41-'E-Coal'!Z41)*'Energy Use 2020'!$AB103</f>
        <v>760877074840.6394</v>
      </c>
      <c r="AA41" s="230">
        <f>('Energy Use'!AA97-'E-electricity'!AA41-'E-Coal'!AA41)*'Energy Use 2020'!$AB103</f>
        <v>781567754292.90491</v>
      </c>
      <c r="AB41" s="230">
        <f>('Energy Use'!AB97-'E-electricity'!AB41-'E-Coal'!AB41)*'Energy Use 2020'!$AB103</f>
        <v>801049030760.60596</v>
      </c>
      <c r="AC41" s="230">
        <f>('Energy Use'!AC97-'E-electricity'!AC41-'E-Coal'!AC41)*'Energy Use 2020'!$AB103</f>
        <v>819265951878.96155</v>
      </c>
      <c r="AD41" s="230">
        <f>('Energy Use'!AD97-'E-electricity'!AD41-'E-Coal'!AD41)*'Energy Use 2020'!$AB103</f>
        <v>836174776262.38696</v>
      </c>
      <c r="AE41" s="230">
        <f>('Energy Use'!AE97-'E-electricity'!AE41-'E-Coal'!AE41)*'Energy Use 2020'!$AB103</f>
        <v>851743007899.25562</v>
      </c>
      <c r="AF41" s="230">
        <f>('Energy Use'!AF97-'E-electricity'!AF41-'E-Coal'!AF41)*'Energy Use 2020'!$AB103</f>
        <v>865949285304.22522</v>
      </c>
      <c r="AG41" s="230">
        <f>('Energy Use'!AG97-'E-electricity'!AG41-'E-Coal'!AG41)*'Energy Use 2020'!$AB103</f>
        <v>878783136608.10803</v>
      </c>
      <c r="AH41" s="230">
        <f>('Energy Use'!AH97-'E-electricity'!AH41-'E-Coal'!AH41)*'Energy Use 2020'!$AB103</f>
        <v>890244613576.55737</v>
      </c>
      <c r="AI41" s="230">
        <f>('Energy Use'!AI97-'E-electricity'!AI41-'E-Coal'!AI41)*'Energy Use 2020'!$AB103</f>
        <v>900343818918.22986</v>
      </c>
      <c r="AJ41" s="230">
        <f>('Energy Use'!AJ97-'E-electricity'!AJ41-'E-Coal'!AJ41)*'Energy Use 2020'!$AB103</f>
        <v>909100342175.91895</v>
      </c>
      <c r="AK41" s="230">
        <f>('Energy Use'!AK97-'E-electricity'!AK41-'E-Coal'!AK41)*'Energy Use 2020'!$AB103</f>
        <v>916542620009.21143</v>
      </c>
      <c r="AL41" s="230">
        <f>('Energy Use'!AL97-'E-electricity'!AL41-'E-Coal'!AL41)*'Energy Use 2020'!$AB103</f>
        <v>922707236802.81323</v>
      </c>
      <c r="AM41" s="230">
        <f>('Energy Use'!AM97-'E-electricity'!AM41-'E-Coal'!AM41)*'Energy Use 2020'!$AB103</f>
        <v>927638181307.24756</v>
      </c>
      <c r="AN41" s="230">
        <f>('Energy Use'!AN97-'E-electricity'!AN41-'E-Coal'!AN41)*'Energy Use 2020'!$AB103</f>
        <v>931386074481.54919</v>
      </c>
      <c r="AO41" s="230">
        <f>('Energy Use'!AO97-'E-electricity'!AO41-'E-Coal'!AO41)*'Energy Use 2020'!$AB103</f>
        <v>934007382906.89612</v>
      </c>
      <c r="AP41" s="230">
        <f>('Energy Use'!AP97-'E-electricity'!AP41-'E-Coal'!AP41)*'Energy Use 2020'!$AB103</f>
        <v>935563631125.41089</v>
      </c>
      <c r="AQ41" s="230">
        <f>('Energy Use'!AQ97-'E-electricity'!AQ41-'E-Coal'!AQ41)*'Energy Use 2020'!$AB103</f>
        <v>935808063934.495</v>
      </c>
      <c r="AR41" s="133">
        <f>VLOOKUP($A41,'Sector Match'!$A$1:$B$43,2,0)</f>
        <v>0</v>
      </c>
    </row>
    <row r="42" spans="1:44" x14ac:dyDescent="0.25">
      <c r="A42" s="74" t="s">
        <v>40</v>
      </c>
      <c r="B42" s="230">
        <f>('Energy Use'!B98-'E-electricity'!B42)*'Energy Use 2019'!$S104</f>
        <v>44445192000</v>
      </c>
      <c r="C42" s="230">
        <f>('Energy Use'!C98-'E-electricity'!C42-'E-Coal'!C42)*'Energy Use 2020'!$AB104</f>
        <v>2777824500</v>
      </c>
      <c r="D42" s="230">
        <f>('Energy Use'!D98-'E-electricity'!D42-'E-Coal'!D42)*'Energy Use 2020'!$AB104</f>
        <v>3411909165.6384907</v>
      </c>
      <c r="E42" s="230">
        <f>('Energy Use'!E98-'E-electricity'!E42-'E-Coal'!E42)*'Energy Use 2020'!$AB104</f>
        <v>3743652995.7544775</v>
      </c>
      <c r="F42" s="230">
        <f>('Energy Use'!F98-'E-electricity'!F42-'E-Coal'!F42)*'Energy Use 2020'!$AB104</f>
        <v>4014031232.2093673</v>
      </c>
      <c r="G42" s="230">
        <f>('Energy Use'!G98-'E-electricity'!G42-'E-Coal'!G42)*'Energy Use 2020'!$AB104</f>
        <v>4458400087.4698076</v>
      </c>
      <c r="H42" s="230">
        <f>('Energy Use'!H98-'E-electricity'!H42-'E-Coal'!H42)*'Energy Use 2020'!$AB104</f>
        <v>5046996828.9354048</v>
      </c>
      <c r="I42" s="230">
        <f>('Energy Use'!I98-'E-electricity'!I42-'E-Coal'!I42)*'Energy Use 2020'!$AB104</f>
        <v>5633686625.8985472</v>
      </c>
      <c r="J42" s="230">
        <f>('Energy Use'!J98-'E-electricity'!J42-'E-Coal'!J42)*'Energy Use 2020'!$AB104</f>
        <v>6176265293.0820551</v>
      </c>
      <c r="K42" s="230">
        <f>('Energy Use'!K98-'E-electricity'!K42-'E-Coal'!K42)*'Energy Use 2020'!$AB104</f>
        <v>6678404486.7415895</v>
      </c>
      <c r="L42" s="230">
        <f>('Energy Use'!L98-'E-electricity'!L42-'E-Coal'!L42)*'Energy Use 2020'!$AB104</f>
        <v>7152748153.1727524</v>
      </c>
      <c r="M42" s="230">
        <f>('Energy Use'!M98-'E-electricity'!M42-'E-Coal'!M42)*'Energy Use 2020'!$AB104</f>
        <v>7620202351.0089712</v>
      </c>
      <c r="N42" s="230">
        <f>('Energy Use'!N98-'E-electricity'!N42-'E-Coal'!N42)*'Energy Use 2020'!$AB104</f>
        <v>8105756697.822072</v>
      </c>
      <c r="O42" s="230">
        <f>('Energy Use'!O98-'E-electricity'!O42-'E-Coal'!O42)*'Energy Use 2020'!$AB104</f>
        <v>8612430456.6195087</v>
      </c>
      <c r="P42" s="230">
        <f>('Energy Use'!P98-'E-electricity'!P42-'E-Coal'!P42)*'Energy Use 2020'!$AB104</f>
        <v>9139754183.5070992</v>
      </c>
      <c r="Q42" s="230">
        <f>('Energy Use'!Q98-'E-electricity'!Q42-'E-Coal'!Q42)*'Energy Use 2020'!$AB104</f>
        <v>9687047835.968874</v>
      </c>
      <c r="R42" s="230">
        <f>('Energy Use'!R98-'E-electricity'!R42-'E-Coal'!R42)*'Energy Use 2020'!$AB104</f>
        <v>10253403148.619749</v>
      </c>
      <c r="S42" s="230">
        <f>('Energy Use'!S98-'E-electricity'!S42-'E-Coal'!S42)*'Energy Use 2020'!$AB104</f>
        <v>10839378597.754129</v>
      </c>
      <c r="T42" s="230">
        <f>('Energy Use'!T98-'E-electricity'!T42-'E-Coal'!T42)*'Energy Use 2020'!$AB104</f>
        <v>11442000865.495123</v>
      </c>
      <c r="U42" s="230">
        <f>('Energy Use'!U98-'E-electricity'!U42-'E-Coal'!U42)*'Energy Use 2020'!$AB104</f>
        <v>12059537200.264555</v>
      </c>
      <c r="V42" s="230">
        <f>('Energy Use'!V98-'E-electricity'!V42-'E-Coal'!V42)*'Energy Use 2020'!$AB104</f>
        <v>12689958951.520937</v>
      </c>
      <c r="W42" s="230">
        <f>('Energy Use'!W98-'E-electricity'!W42-'E-Coal'!W42)*'Energy Use 2020'!$AB104</f>
        <v>13330932807.572132</v>
      </c>
      <c r="X42" s="230">
        <f>('Energy Use'!X98-'E-electricity'!X42-'E-Coal'!X42)*'Energy Use 2020'!$AB104</f>
        <v>13979815633.399954</v>
      </c>
      <c r="Y42" s="230">
        <f>('Energy Use'!Y98-'E-electricity'!Y42-'E-Coal'!Y42)*'Energy Use 2020'!$AB104</f>
        <v>14633653475.420931</v>
      </c>
      <c r="Z42" s="230">
        <f>('Energy Use'!Z98-'E-electricity'!Z42-'E-Coal'!Z42)*'Energy Use 2020'!$AB104</f>
        <v>15289185283.531578</v>
      </c>
      <c r="AA42" s="230">
        <f>('Energy Use'!AA98-'E-electricity'!AA42-'E-Coal'!AA42)*'Energy Use 2020'!$AB104</f>
        <v>15942851866.840956</v>
      </c>
      <c r="AB42" s="230">
        <f>('Energy Use'!AB98-'E-electricity'!AB42-'E-Coal'!AB42)*'Energy Use 2020'!$AB104</f>
        <v>16590810546.512257</v>
      </c>
      <c r="AC42" s="230">
        <f>('Energy Use'!AC98-'E-electricity'!AC42-'E-Coal'!AC42)*'Energy Use 2020'!$AB104</f>
        <v>17228955895.855652</v>
      </c>
      <c r="AD42" s="230">
        <f>('Energy Use'!AD98-'E-electricity'!AD42-'E-Coal'!AD42)*'Energy Use 2020'!$AB104</f>
        <v>17852946863.499073</v>
      </c>
      <c r="AE42" s="230">
        <f>('Energy Use'!AE98-'E-electricity'!AE42-'E-Coal'!AE42)*'Energy Use 2020'!$AB104</f>
        <v>18458240460.025181</v>
      </c>
      <c r="AF42" s="230">
        <f>('Energy Use'!AF98-'E-electricity'!AF42-'E-Coal'!AF42)*'Energy Use 2020'!$AB104</f>
        <v>19040132052.563534</v>
      </c>
      <c r="AG42" s="230">
        <f>('Energy Use'!AG98-'E-electricity'!AG42-'E-Coal'!AG42)*'Energy Use 2020'!$AB104</f>
        <v>19593802156.991947</v>
      </c>
      <c r="AH42" s="230">
        <f>('Energy Use'!AH98-'E-electricity'!AH42-'E-Coal'!AH42)*'Energy Use 2020'!$AB104</f>
        <v>20114369446.076298</v>
      </c>
      <c r="AI42" s="230">
        <f>('Energy Use'!AI98-'E-electricity'!AI42-'E-Coal'!AI42)*'Energy Use 2020'!$AB104</f>
        <v>20596949507.486305</v>
      </c>
      <c r="AJ42" s="230">
        <f>('Energy Use'!AJ98-'E-electricity'!AJ42-'E-Coal'!AJ42)*'Energy Use 2020'!$AB104</f>
        <v>21036718692.557045</v>
      </c>
      <c r="AK42" s="230">
        <f>('Energy Use'!AK98-'E-electricity'!AK42-'E-Coal'!AK42)*'Energy Use 2020'!$AB104</f>
        <v>21428982200.262074</v>
      </c>
      <c r="AL42" s="230">
        <f>('Energy Use'!AL98-'E-electricity'!AL42-'E-Coal'!AL42)*'Energy Use 2020'!$AB104</f>
        <v>21769245347.297024</v>
      </c>
      <c r="AM42" s="230">
        <f>('Energy Use'!AM98-'E-electricity'!AM42-'E-Coal'!AM42)*'Energy Use 2020'!$AB104</f>
        <v>22053286791.331215</v>
      </c>
      <c r="AN42" s="230">
        <f>('Energy Use'!AN98-'E-electricity'!AN42-'E-Coal'!AN42)*'Energy Use 2020'!$AB104</f>
        <v>22277232307.752888</v>
      </c>
      <c r="AO42" s="230">
        <f>('Energy Use'!AO98-'E-electricity'!AO42-'E-Coal'!AO42)*'Energy Use 2020'!$AB104</f>
        <v>22437627578.254238</v>
      </c>
      <c r="AP42" s="230">
        <f>('Energy Use'!AP98-'E-electricity'!AP42-'E-Coal'!AP42)*'Energy Use 2020'!$AB104</f>
        <v>22531508339.971348</v>
      </c>
      <c r="AQ42" s="230">
        <f>('Energy Use'!AQ98-'E-electricity'!AQ42-'E-Coal'!AQ42)*'Energy Use 2020'!$AB104</f>
        <v>22548934799.470036</v>
      </c>
      <c r="AR42" s="133" t="str">
        <f>VLOOKUP($A42,'Sector Match'!$A$1:$B$43,2,0)</f>
        <v>energy pipelines and gas processing 352T353</v>
      </c>
    </row>
    <row r="43" spans="1:44" x14ac:dyDescent="0.25">
      <c r="A43" s="211" t="s">
        <v>41</v>
      </c>
      <c r="B43" s="230">
        <f>('Energy Use'!B99-'E-electricity'!B43)*'Energy Use 2019'!$S105</f>
        <v>36111718500</v>
      </c>
      <c r="C43" s="230">
        <f>('Energy Use'!C99-'E-electricity'!C43-'E-Coal'!C43)*'Energy Use 2020'!$AB105</f>
        <v>36111718500.000221</v>
      </c>
      <c r="D43" s="230">
        <f>('Energy Use'!D99-'E-electricity'!D43-'E-Coal'!D43)*'Energy Use 2020'!$AB105</f>
        <v>41608547937.218163</v>
      </c>
      <c r="E43" s="230">
        <f>('Energy Use'!E99-'E-electricity'!E43-'E-Coal'!E43)*'Energy Use 2020'!$AB105</f>
        <v>43440876308.780418</v>
      </c>
      <c r="F43" s="230">
        <f>('Energy Use'!F99-'E-electricity'!F43-'E-Coal'!F43)*'Energy Use 2020'!$AB105</f>
        <v>45867601783.529678</v>
      </c>
      <c r="G43" s="230">
        <f>('Energy Use'!G99-'E-electricity'!G43-'E-Coal'!G43)*'Energy Use 2020'!$AB105</f>
        <v>48978979643.993729</v>
      </c>
      <c r="H43" s="230">
        <f>('Energy Use'!H99-'E-electricity'!H43-'E-Coal'!H43)*'Energy Use 2020'!$AB105</f>
        <v>52941394177.204948</v>
      </c>
      <c r="I43" s="230">
        <f>('Energy Use'!I99-'E-electricity'!I43-'E-Coal'!I43)*'Energy Use 2020'!$AB105</f>
        <v>56788966234.901848</v>
      </c>
      <c r="J43" s="230">
        <f>('Energy Use'!J99-'E-electricity'!J43-'E-Coal'!J43)*'Energy Use 2020'!$AB105</f>
        <v>60246394809.045784</v>
      </c>
      <c r="K43" s="230">
        <f>('Energy Use'!K99-'E-electricity'!K43-'E-Coal'!K43)*'Energy Use 2020'!$AB105</f>
        <v>63351986178.190727</v>
      </c>
      <c r="L43" s="230">
        <f>('Energy Use'!L99-'E-electricity'!L43-'E-Coal'!L43)*'Energy Use 2020'!$AB105</f>
        <v>66178213319.184387</v>
      </c>
      <c r="M43" s="230">
        <f>('Energy Use'!M99-'E-electricity'!M43-'E-Coal'!M43)*'Energy Use 2020'!$AB105</f>
        <v>68827030300.912842</v>
      </c>
      <c r="N43" s="230">
        <f>('Energy Use'!N99-'E-electricity'!N43-'E-Coal'!N43)*'Energy Use 2020'!$AB105</f>
        <v>71400085233.596649</v>
      </c>
      <c r="O43" s="230">
        <f>('Energy Use'!O99-'E-electricity'!O43-'E-Coal'!O43)*'Energy Use 2020'!$AB105</f>
        <v>73916680338.672974</v>
      </c>
      <c r="P43" s="230">
        <f>('Energy Use'!P99-'E-electricity'!P43-'E-Coal'!P43)*'Energy Use 2020'!$AB105</f>
        <v>76373277013.476913</v>
      </c>
      <c r="Q43" s="230">
        <f>('Energy Use'!Q99-'E-electricity'!Q43-'E-Coal'!Q43)*'Energy Use 2020'!$AB105</f>
        <v>78767464779.1763</v>
      </c>
      <c r="R43" s="230">
        <f>('Energy Use'!R99-'E-electricity'!R43-'E-Coal'!R43)*'Energy Use 2020'!$AB105</f>
        <v>81097973502.001434</v>
      </c>
      <c r="S43" s="230">
        <f>('Energy Use'!S99-'E-electricity'!S43-'E-Coal'!S43)*'Energy Use 2020'!$AB105</f>
        <v>83356618474.167084</v>
      </c>
      <c r="T43" s="230">
        <f>('Energy Use'!T99-'E-electricity'!T43-'E-Coal'!T43)*'Energy Use 2020'!$AB105</f>
        <v>85545092346.316925</v>
      </c>
      <c r="U43" s="230">
        <f>('Energy Use'!U99-'E-electricity'!U43-'E-Coal'!U43)*'Energy Use 2020'!$AB105</f>
        <v>87657887945.612061</v>
      </c>
      <c r="V43" s="230">
        <f>('Energy Use'!V99-'E-electricity'!V43-'E-Coal'!V43)*'Energy Use 2020'!$AB105</f>
        <v>89689946311.59346</v>
      </c>
      <c r="W43" s="230">
        <f>('Energy Use'!W99-'E-electricity'!W43-'E-Coal'!W43)*'Energy Use 2020'!$AB105</f>
        <v>91636681028.87999</v>
      </c>
      <c r="X43" s="230">
        <f>('Energy Use'!X99-'E-electricity'!X43-'E-Coal'!X43)*'Energy Use 2020'!$AB105</f>
        <v>93493997816.036667</v>
      </c>
      <c r="Y43" s="230">
        <f>('Energy Use'!Y99-'E-electricity'!Y43-'E-Coal'!Y43)*'Energy Use 2020'!$AB105</f>
        <v>95258309355.063797</v>
      </c>
      <c r="Z43" s="230">
        <f>('Energy Use'!Z99-'E-electricity'!Z43-'E-Coal'!Z43)*'Energy Use 2020'!$AB105</f>
        <v>96926545407.612488</v>
      </c>
      <c r="AA43" s="230">
        <f>('Energy Use'!AA99-'E-electricity'!AA43-'E-Coal'!AA43)*'Energy Use 2020'!$AB105</f>
        <v>98496158321.557663</v>
      </c>
      <c r="AB43" s="230">
        <f>('Energy Use'!AB99-'E-electricity'!AB43-'E-Coal'!AB43)*'Energy Use 2020'!$AB105</f>
        <v>99965124084.273422</v>
      </c>
      <c r="AC43" s="230">
        <f>('Energy Use'!AC99-'E-electricity'!AC43-'E-Coal'!AC43)*'Energy Use 2020'!$AB105</f>
        <v>101331939126.28584</v>
      </c>
      <c r="AD43" s="230">
        <f>('Energy Use'!AD99-'E-electricity'!AD43-'E-Coal'!AD43)*'Energy Use 2020'!$AB105</f>
        <v>102595613120.46606</v>
      </c>
      <c r="AE43" s="230">
        <f>('Energy Use'!AE99-'E-electricity'!AE43-'E-Coal'!AE43)*'Energy Use 2020'!$AB105</f>
        <v>103755658057.27838</v>
      </c>
      <c r="AF43" s="230">
        <f>('Energy Use'!AF99-'E-electricity'!AF43-'E-Coal'!AF43)*'Energy Use 2020'!$AB105</f>
        <v>104812073905.71875</v>
      </c>
      <c r="AG43" s="230">
        <f>('Energy Use'!AG99-'E-electricity'!AG43-'E-Coal'!AG43)*'Energy Use 2020'!$AB105</f>
        <v>105765331192.38651</v>
      </c>
      <c r="AH43" s="230">
        <f>('Energy Use'!AH99-'E-electricity'!AH43-'E-Coal'!AH43)*'Energy Use 2020'!$AB105</f>
        <v>106616350847.7424</v>
      </c>
      <c r="AI43" s="230">
        <f>('Energy Use'!AI99-'E-electricity'!AI43-'E-Coal'!AI43)*'Energy Use 2020'!$AB105</f>
        <v>107366481679.23096</v>
      </c>
      <c r="AJ43" s="230">
        <f>('Energy Use'!AJ99-'E-electricity'!AJ43-'E-Coal'!AJ43)*'Energy Use 2020'!$AB105</f>
        <v>108017475835.9247</v>
      </c>
      <c r="AK43" s="230">
        <f>('Energy Use'!AK99-'E-electricity'!AK43-'E-Coal'!AK43)*'Energy Use 2020'!$AB105</f>
        <v>108571462628.92174</v>
      </c>
      <c r="AL43" s="230">
        <f>('Energy Use'!AL99-'E-electricity'!AL43-'E-Coal'!AL43)*'Energy Use 2020'!$AB105</f>
        <v>109030921066.53175</v>
      </c>
      <c r="AM43" s="230">
        <f>('Energy Use'!AM99-'E-electricity'!AM43-'E-Coal'!AM43)*'Energy Use 2020'!$AB105</f>
        <v>109398651453.63339</v>
      </c>
      <c r="AN43" s="230">
        <f>('Energy Use'!AN99-'E-electricity'!AN43-'E-Coal'!AN43)*'Energy Use 2020'!$AB105</f>
        <v>109677746391.10355</v>
      </c>
      <c r="AO43" s="230">
        <f>('Energy Use'!AO99-'E-electricity'!AO43-'E-Coal'!AO43)*'Energy Use 2020'!$AB105</f>
        <v>109871561494.4227</v>
      </c>
      <c r="AP43" s="230">
        <f>('Energy Use'!AP99-'E-electricity'!AP43-'E-Coal'!AP43)*'Energy Use 2020'!$AB105</f>
        <v>109983686130.98804</v>
      </c>
      <c r="AQ43" s="230">
        <f>('Energy Use'!AQ99-'E-electricity'!AQ43-'E-Coal'!AQ43)*'Energy Use 2020'!$AB105</f>
        <v>109981180592.63277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41">
        <f>('Energy Use'!B100-'E-electricity'!B44)*'Energy Use 2019'!$S106</f>
        <v>45220205035499.992</v>
      </c>
      <c r="C44" s="241">
        <f>('Energy Use'!C100-'E-electricity'!C44-'E-Coal'!C44)*'Energy Use 2020'!$AB106</f>
        <v>48039696903000</v>
      </c>
      <c r="D44" s="241">
        <f>('Energy Use'!D100-'E-electricity'!D44-'E-Coal'!D44)*'Energy Use 2020'!$AB106</f>
        <v>50774660617436.5</v>
      </c>
      <c r="E44" s="241">
        <f>('Energy Use'!E100-'E-electricity'!E44-'E-Coal'!E44)*'Energy Use 2020'!$AB106</f>
        <v>52532199723618.867</v>
      </c>
      <c r="F44" s="241">
        <f>('Energy Use'!F100-'E-electricity'!F44-'E-Coal'!F44)*'Energy Use 2020'!$AB106</f>
        <v>57053174253354.734</v>
      </c>
      <c r="G44" s="241">
        <f>('Energy Use'!G100-'E-electricity'!G44-'E-Coal'!G44)*'Energy Use 2020'!$AB106</f>
        <v>59919371043914.078</v>
      </c>
      <c r="H44" s="241">
        <f>('Energy Use'!H100-'E-electricity'!H44-'E-Coal'!H44)*'Energy Use 2020'!$AB106</f>
        <v>62310617331004.969</v>
      </c>
      <c r="I44" s="241">
        <f>('Energy Use'!I100-'E-electricity'!I44-'E-Coal'!I44)*'Energy Use 2020'!$AB106</f>
        <v>65508495717903.297</v>
      </c>
      <c r="J44" s="241">
        <f>('Energy Use'!J100-'E-electricity'!J44-'E-Coal'!J44)*'Energy Use 2020'!$AB106</f>
        <v>68243754832968.586</v>
      </c>
      <c r="K44" s="241">
        <f>('Energy Use'!K100-'E-electricity'!K44-'E-Coal'!K44)*'Energy Use 2020'!$AB106</f>
        <v>70905383200104.313</v>
      </c>
      <c r="L44" s="241">
        <f>('Energy Use'!L100-'E-electricity'!L44-'E-Coal'!L44)*'Energy Use 2020'!$AB106</f>
        <v>73483032153445.984</v>
      </c>
      <c r="M44" s="241">
        <f>('Energy Use'!M100-'E-electricity'!M44-'E-Coal'!M44)*'Energy Use 2020'!$AB106</f>
        <v>76394166131109.156</v>
      </c>
      <c r="N44" s="241">
        <f>('Energy Use'!N100-'E-electricity'!N44-'E-Coal'!N44)*'Energy Use 2020'!$AB106</f>
        <v>78371944538662.969</v>
      </c>
      <c r="O44" s="241">
        <f>('Energy Use'!O100-'E-electricity'!O44-'E-Coal'!O44)*'Energy Use 2020'!$AB106</f>
        <v>80669226666472.016</v>
      </c>
      <c r="P44" s="241">
        <f>('Energy Use'!P100-'E-electricity'!P44-'E-Coal'!P44)*'Energy Use 2020'!$AB106</f>
        <v>82853226542819.953</v>
      </c>
      <c r="Q44" s="241">
        <f>('Energy Use'!Q100-'E-electricity'!Q44-'E-Coal'!Q44)*'Energy Use 2020'!$AB106</f>
        <v>84919177429063.813</v>
      </c>
      <c r="R44" s="241">
        <f>('Energy Use'!R100-'E-electricity'!R44-'E-Coal'!R44)*'Energy Use 2020'!$AB106</f>
        <v>86684035492465.484</v>
      </c>
      <c r="S44" s="241">
        <f>('Energy Use'!S100-'E-electricity'!S44-'E-Coal'!S44)*'Energy Use 2020'!$AB106</f>
        <v>88699909890958.094</v>
      </c>
      <c r="T44" s="241">
        <f>('Energy Use'!T100-'E-electricity'!T44-'E-Coal'!T44)*'Energy Use 2020'!$AB106</f>
        <v>90411916799252.281</v>
      </c>
      <c r="U44" s="241">
        <f>('Energy Use'!U100-'E-electricity'!U44-'E-Coal'!U44)*'Energy Use 2020'!$AB106</f>
        <v>91999521132487.234</v>
      </c>
      <c r="V44" s="241">
        <f>('Energy Use'!V100-'E-electricity'!V44-'E-Coal'!V44)*'Energy Use 2020'!$AB106</f>
        <v>93463794602542.063</v>
      </c>
      <c r="W44" s="241">
        <f>('Energy Use'!W100-'E-electricity'!W44-'E-Coal'!W44)*'Energy Use 2020'!$AB106</f>
        <v>94806860321059.266</v>
      </c>
      <c r="X44" s="241">
        <f>('Energy Use'!X100-'E-electricity'!X44-'E-Coal'!X44)*'Energy Use 2020'!$AB106</f>
        <v>96031827298915.672</v>
      </c>
      <c r="Y44" s="241">
        <f>('Energy Use'!Y100-'E-electricity'!Y44-'E-Coal'!Y44)*'Energy Use 2020'!$AB106</f>
        <v>97142718839935.109</v>
      </c>
      <c r="Z44" s="241">
        <f>('Energy Use'!Z100-'E-electricity'!Z44-'E-Coal'!Z44)*'Energy Use 2020'!$AB106</f>
        <v>98144396715741.203</v>
      </c>
      <c r="AA44" s="241">
        <f>('Energy Use'!AA100-'E-electricity'!AA44-'E-Coal'!AA44)*'Energy Use 2020'!$AB106</f>
        <v>99042482932390.984</v>
      </c>
      <c r="AB44" s="241">
        <f>('Energy Use'!AB100-'E-electricity'!AB44-'E-Coal'!AB44)*'Energy Use 2020'!$AB106</f>
        <v>99843280793247.453</v>
      </c>
      <c r="AC44" s="241">
        <f>('Energy Use'!AC100-'E-electricity'!AC44-'E-Coal'!AC44)*'Energy Use 2020'!$AB106</f>
        <v>100553696833362.63</v>
      </c>
      <c r="AD44" s="241">
        <f>('Energy Use'!AD100-'E-electricity'!AD44-'E-Coal'!AD44)*'Energy Use 2020'!$AB106</f>
        <v>101181165055104.17</v>
      </c>
      <c r="AE44" s="241">
        <f>('Energy Use'!AE100-'E-electricity'!AE44-'E-Coal'!AE44)*'Energy Use 2020'!$AB106</f>
        <v>101733574739325.28</v>
      </c>
      <c r="AF44" s="241">
        <f>('Energy Use'!AF100-'E-electricity'!AF44-'E-Coal'!AF44)*'Energy Use 2020'!$AB106</f>
        <v>102219202946963.73</v>
      </c>
      <c r="AG44" s="241">
        <f>('Energy Use'!AG100-'E-electricity'!AG44-'E-Coal'!AG44)*'Energy Use 2020'!$AB106</f>
        <v>102646652667969.84</v>
      </c>
      <c r="AH44" s="241">
        <f>('Energy Use'!AH100-'E-electricity'!AH44-'E-Coal'!AH44)*'Energy Use 2020'!$AB106</f>
        <v>103024797422607.84</v>
      </c>
      <c r="AI44" s="241">
        <f>('Energy Use'!AI100-'E-electricity'!AI44-'E-Coal'!AI44)*'Energy Use 2020'!$AB106</f>
        <v>103362732978576.58</v>
      </c>
      <c r="AJ44" s="241">
        <f>('Energy Use'!AJ100-'E-electricity'!AJ44-'E-Coal'!AJ44)*'Energy Use 2020'!$AB106</f>
        <v>103669736719400.11</v>
      </c>
      <c r="AK44" s="241">
        <f>('Energy Use'!AK100-'E-electricity'!AK44-'E-Coal'!AK44)*'Energy Use 2020'!$AB106</f>
        <v>103955235087957.05</v>
      </c>
      <c r="AL44" s="241">
        <f>('Energy Use'!AL100-'E-electricity'!AL44-'E-Coal'!AL44)*'Energy Use 2020'!$AB106</f>
        <v>104228779436025.47</v>
      </c>
      <c r="AM44" s="241">
        <f>('Energy Use'!AM100-'E-electricity'!AM44-'E-Coal'!AM44)*'Energy Use 2020'!$AB106</f>
        <v>104500030537999.22</v>
      </c>
      <c r="AN44" s="241">
        <f>('Energy Use'!AN100-'E-electricity'!AN44-'E-Coal'!AN44)*'Energy Use 2020'!$AB106</f>
        <v>104778751975761.47</v>
      </c>
      <c r="AO44" s="241">
        <f>('Energy Use'!AO100-'E-electricity'!AO44-'E-Coal'!AO44)*'Energy Use 2020'!$AB106</f>
        <v>105074812573052.56</v>
      </c>
      <c r="AP44" s="241">
        <f>('Energy Use'!AP100-'E-electricity'!AP44-'E-Coal'!AP44)*'Energy Use 2020'!$AB106</f>
        <v>105398198052262.05</v>
      </c>
      <c r="AQ44" s="241">
        <f>('Energy Use'!AQ100-'E-electricity'!AQ44-'E-Coal'!AQ44)*'Energy Use 2020'!$AB106</f>
        <v>105717017050517.44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277" t="s">
        <v>275</v>
      </c>
      <c r="B50" s="240">
        <f t="shared" ref="B50:B74" si="0">SUMIFS(B$2:B$44,$AR$2:$AR$44,$A50)</f>
        <v>472230165000</v>
      </c>
      <c r="C50" s="240">
        <f t="shared" ref="C50:AQ56" si="1">SUMIFS(C$2:C$44,$AR$2:$AR$44,$A50)</f>
        <v>450007569000.00006</v>
      </c>
      <c r="D50" s="240">
        <f t="shared" si="1"/>
        <v>468913548824.86273</v>
      </c>
      <c r="E50" s="240">
        <f t="shared" si="1"/>
        <v>496220155258.60779</v>
      </c>
      <c r="F50" s="240">
        <f t="shared" si="1"/>
        <v>533967703832.88641</v>
      </c>
      <c r="G50" s="240">
        <f t="shared" si="1"/>
        <v>562225570303.5647</v>
      </c>
      <c r="H50" s="240">
        <f t="shared" si="1"/>
        <v>578315320344.87195</v>
      </c>
      <c r="I50" s="240">
        <f t="shared" si="1"/>
        <v>615751027017.24292</v>
      </c>
      <c r="J50" s="240">
        <f t="shared" si="1"/>
        <v>641352962154.59448</v>
      </c>
      <c r="K50" s="240">
        <f t="shared" si="1"/>
        <v>666154991212.96643</v>
      </c>
      <c r="L50" s="240">
        <f t="shared" si="1"/>
        <v>690052262692.51025</v>
      </c>
      <c r="M50" s="240">
        <f t="shared" si="1"/>
        <v>724962188751.30127</v>
      </c>
      <c r="N50" s="240">
        <f t="shared" si="1"/>
        <v>734786839268.92773</v>
      </c>
      <c r="O50" s="240">
        <f t="shared" si="1"/>
        <v>755472962227.7135</v>
      </c>
      <c r="P50" s="240">
        <f t="shared" si="1"/>
        <v>774951387483.24011</v>
      </c>
      <c r="Q50" s="240">
        <f t="shared" si="1"/>
        <v>793177282558.97327</v>
      </c>
      <c r="R50" s="240">
        <f t="shared" si="1"/>
        <v>805136572371.51685</v>
      </c>
      <c r="S50" s="240">
        <f t="shared" si="1"/>
        <v>825522554665.21716</v>
      </c>
      <c r="T50" s="240">
        <f t="shared" si="1"/>
        <v>839608363753.6875</v>
      </c>
      <c r="U50" s="240">
        <f t="shared" si="1"/>
        <v>852382205756.09521</v>
      </c>
      <c r="V50" s="240">
        <f t="shared" si="1"/>
        <v>863861450922.53503</v>
      </c>
      <c r="W50" s="240">
        <f t="shared" si="1"/>
        <v>874074015629.6189</v>
      </c>
      <c r="X50" s="240">
        <f t="shared" si="1"/>
        <v>883057565849.44922</v>
      </c>
      <c r="Y50" s="240">
        <f t="shared" si="1"/>
        <v>890858662835.79675</v>
      </c>
      <c r="Z50" s="240">
        <f t="shared" si="1"/>
        <v>897531872116.80774</v>
      </c>
      <c r="AA50" s="240">
        <f t="shared" si="1"/>
        <v>903138855728.78003</v>
      </c>
      <c r="AB50" s="240">
        <f t="shared" si="1"/>
        <v>907747466148.43274</v>
      </c>
      <c r="AC50" s="240">
        <f t="shared" si="1"/>
        <v>911430858664.79285</v>
      </c>
      <c r="AD50" s="240">
        <f t="shared" si="1"/>
        <v>914266637056.80713</v>
      </c>
      <c r="AE50" s="240">
        <f t="shared" si="1"/>
        <v>916336045484.20874</v>
      </c>
      <c r="AF50" s="240">
        <f t="shared" si="1"/>
        <v>917723217525.24719</v>
      </c>
      <c r="AG50" s="240">
        <f t="shared" si="1"/>
        <v>918514491366.13904</v>
      </c>
      <c r="AH50" s="240">
        <f t="shared" si="1"/>
        <v>918797798314.61658</v>
      </c>
      <c r="AI50" s="240">
        <f t="shared" si="1"/>
        <v>918662130116.95007</v>
      </c>
      <c r="AJ50" s="240">
        <f t="shared" si="1"/>
        <v>918197089037.77795</v>
      </c>
      <c r="AK50" s="240">
        <f t="shared" si="1"/>
        <v>917492523341.09949</v>
      </c>
      <c r="AL50" s="240">
        <f t="shared" si="1"/>
        <v>916638249707.05542</v>
      </c>
      <c r="AM50" s="240">
        <f t="shared" si="1"/>
        <v>915723863244.79895</v>
      </c>
      <c r="AN50" s="240">
        <f t="shared" si="1"/>
        <v>914838635123.63989</v>
      </c>
      <c r="AO50" s="240">
        <f t="shared" si="1"/>
        <v>914071497445.28662</v>
      </c>
      <c r="AP50" s="240">
        <f t="shared" si="1"/>
        <v>913511114819.52039</v>
      </c>
      <c r="AQ50" s="240">
        <f t="shared" si="1"/>
        <v>913032868953.60156</v>
      </c>
    </row>
    <row r="51" spans="1:43" x14ac:dyDescent="0.25">
      <c r="A51" s="278" t="s">
        <v>90</v>
      </c>
      <c r="B51" s="230">
        <f t="shared" si="0"/>
        <v>333338940000</v>
      </c>
      <c r="C51" s="230">
        <f t="shared" si="1"/>
        <v>394451079000.00012</v>
      </c>
      <c r="D51" s="230">
        <f t="shared" si="1"/>
        <v>452061680890.00751</v>
      </c>
      <c r="E51" s="230">
        <f t="shared" si="1"/>
        <v>500547664203.63782</v>
      </c>
      <c r="F51" s="230">
        <f t="shared" si="1"/>
        <v>554080464319.64209</v>
      </c>
      <c r="G51" s="230">
        <f t="shared" si="1"/>
        <v>588989568972.15918</v>
      </c>
      <c r="H51" s="230">
        <f t="shared" si="1"/>
        <v>622369922184.47363</v>
      </c>
      <c r="I51" s="230">
        <f t="shared" si="1"/>
        <v>633599240747.2345</v>
      </c>
      <c r="J51" s="230">
        <f t="shared" si="1"/>
        <v>644857069990.61853</v>
      </c>
      <c r="K51" s="230">
        <f t="shared" si="1"/>
        <v>656143139035.6366</v>
      </c>
      <c r="L51" s="230">
        <f t="shared" si="1"/>
        <v>667457177290.39807</v>
      </c>
      <c r="M51" s="230">
        <f t="shared" si="1"/>
        <v>678798914450.11121</v>
      </c>
      <c r="N51" s="230">
        <f t="shared" si="1"/>
        <v>683406776821.89832</v>
      </c>
      <c r="O51" s="230">
        <f t="shared" si="1"/>
        <v>688020281724.39893</v>
      </c>
      <c r="P51" s="230">
        <f t="shared" si="1"/>
        <v>692639380766.23474</v>
      </c>
      <c r="Q51" s="230">
        <f t="shared" si="1"/>
        <v>697264025591.14124</v>
      </c>
      <c r="R51" s="230">
        <f t="shared" si="1"/>
        <v>701894167877.96741</v>
      </c>
      <c r="S51" s="230">
        <f t="shared" si="1"/>
        <v>695273163408.07141</v>
      </c>
      <c r="T51" s="230">
        <f t="shared" si="1"/>
        <v>688655327186.83337</v>
      </c>
      <c r="U51" s="230">
        <f t="shared" si="1"/>
        <v>682040664720.06799</v>
      </c>
      <c r="V51" s="230">
        <f t="shared" si="1"/>
        <v>675429181511.99792</v>
      </c>
      <c r="W51" s="230">
        <f t="shared" si="1"/>
        <v>668820883065.25623</v>
      </c>
      <c r="X51" s="230">
        <f t="shared" si="1"/>
        <v>658358207260.21948</v>
      </c>
      <c r="Y51" s="230">
        <f t="shared" si="1"/>
        <v>647900758194.1189</v>
      </c>
      <c r="Z51" s="230">
        <f t="shared" si="1"/>
        <v>637448544638.71545</v>
      </c>
      <c r="AA51" s="230">
        <f t="shared" si="1"/>
        <v>627001575363.22412</v>
      </c>
      <c r="AB51" s="230">
        <f t="shared" si="1"/>
        <v>616559859134.31494</v>
      </c>
      <c r="AC51" s="230">
        <f t="shared" si="1"/>
        <v>606123404716.11279</v>
      </c>
      <c r="AD51" s="230">
        <f t="shared" si="1"/>
        <v>595692220870.19763</v>
      </c>
      <c r="AE51" s="230">
        <f t="shared" si="1"/>
        <v>585266316355.60339</v>
      </c>
      <c r="AF51" s="230">
        <f t="shared" si="1"/>
        <v>574845699928.81934</v>
      </c>
      <c r="AG51" s="230">
        <f t="shared" si="1"/>
        <v>564430380343.78943</v>
      </c>
      <c r="AH51" s="230">
        <f t="shared" si="1"/>
        <v>551455457248.43091</v>
      </c>
      <c r="AI51" s="230">
        <f t="shared" si="1"/>
        <v>538487217016.17267</v>
      </c>
      <c r="AJ51" s="230">
        <f t="shared" si="1"/>
        <v>525525670571.15039</v>
      </c>
      <c r="AK51" s="230">
        <f t="shared" si="1"/>
        <v>512570828834.31854</v>
      </c>
      <c r="AL51" s="230">
        <f t="shared" si="1"/>
        <v>499622702723.4502</v>
      </c>
      <c r="AM51" s="230">
        <f t="shared" si="1"/>
        <v>489242783696.04755</v>
      </c>
      <c r="AN51" s="230">
        <f t="shared" si="1"/>
        <v>478868226343.27136</v>
      </c>
      <c r="AO51" s="230">
        <f t="shared" si="1"/>
        <v>468499039397.90778</v>
      </c>
      <c r="AP51" s="230">
        <f t="shared" si="1"/>
        <v>458135231590.19867</v>
      </c>
      <c r="AQ51" s="230">
        <f t="shared" si="1"/>
        <v>447627303530.427</v>
      </c>
    </row>
    <row r="52" spans="1:43" x14ac:dyDescent="0.25">
      <c r="A52" s="278" t="s">
        <v>91</v>
      </c>
      <c r="B52" s="230">
        <f t="shared" si="0"/>
        <v>6814003498499.998</v>
      </c>
      <c r="C52" s="230">
        <f t="shared" si="1"/>
        <v>6141769969500</v>
      </c>
      <c r="D52" s="230">
        <f t="shared" si="1"/>
        <v>6439508506825.6943</v>
      </c>
      <c r="E52" s="230">
        <f t="shared" si="1"/>
        <v>7059733391050.4932</v>
      </c>
      <c r="F52" s="230">
        <f t="shared" si="1"/>
        <v>7746085430507.6602</v>
      </c>
      <c r="G52" s="230">
        <f t="shared" si="1"/>
        <v>8172945497275.4482</v>
      </c>
      <c r="H52" s="230">
        <f t="shared" si="1"/>
        <v>8597442724167.1279</v>
      </c>
      <c r="I52" s="230">
        <f t="shared" si="1"/>
        <v>8802138771950.3281</v>
      </c>
      <c r="J52" s="230">
        <f t="shared" si="1"/>
        <v>9006506218086.9238</v>
      </c>
      <c r="K52" s="230">
        <f t="shared" si="1"/>
        <v>9210545218636.2539</v>
      </c>
      <c r="L52" s="230">
        <f t="shared" si="1"/>
        <v>9414255929691.0859</v>
      </c>
      <c r="M52" s="230">
        <f t="shared" si="1"/>
        <v>9617638507377.6152</v>
      </c>
      <c r="N52" s="230">
        <f t="shared" si="1"/>
        <v>9749691245885.3086</v>
      </c>
      <c r="O52" s="230">
        <f t="shared" si="1"/>
        <v>9881596192247.2617</v>
      </c>
      <c r="P52" s="230">
        <f t="shared" si="1"/>
        <v>10013353394125.594</v>
      </c>
      <c r="Q52" s="230">
        <f t="shared" si="1"/>
        <v>10144962899189.527</v>
      </c>
      <c r="R52" s="230">
        <f t="shared" si="1"/>
        <v>10276424755115.381</v>
      </c>
      <c r="S52" s="230">
        <f t="shared" si="1"/>
        <v>10410473258535.018</v>
      </c>
      <c r="T52" s="230">
        <f t="shared" si="1"/>
        <v>10544446295117.678</v>
      </c>
      <c r="U52" s="230">
        <f t="shared" si="1"/>
        <v>10678343875641.32</v>
      </c>
      <c r="V52" s="230">
        <f t="shared" si="1"/>
        <v>10812166010884.096</v>
      </c>
      <c r="W52" s="230">
        <f t="shared" si="1"/>
        <v>10945912711624.35</v>
      </c>
      <c r="X52" s="230">
        <f t="shared" si="1"/>
        <v>11011158082313.352</v>
      </c>
      <c r="Y52" s="230">
        <f t="shared" si="1"/>
        <v>11076365931915.242</v>
      </c>
      <c r="Z52" s="230">
        <f t="shared" si="1"/>
        <v>11141536265815.494</v>
      </c>
      <c r="AA52" s="230">
        <f t="shared" si="1"/>
        <v>11206669089399.674</v>
      </c>
      <c r="AB52" s="230">
        <f t="shared" si="1"/>
        <v>11271764408053.436</v>
      </c>
      <c r="AC52" s="230">
        <f t="shared" si="1"/>
        <v>11336822227162.543</v>
      </c>
      <c r="AD52" s="230">
        <f t="shared" si="1"/>
        <v>11401842552112.844</v>
      </c>
      <c r="AE52" s="230">
        <f t="shared" si="1"/>
        <v>11466825388290.289</v>
      </c>
      <c r="AF52" s="230">
        <f t="shared" si="1"/>
        <v>11531770741080.928</v>
      </c>
      <c r="AG52" s="230">
        <f t="shared" si="1"/>
        <v>11596678615870.908</v>
      </c>
      <c r="AH52" s="230">
        <f t="shared" si="1"/>
        <v>11661514940675.334</v>
      </c>
      <c r="AI52" s="230">
        <f t="shared" si="1"/>
        <v>11726313817156.934</v>
      </c>
      <c r="AJ52" s="230">
        <f t="shared" si="1"/>
        <v>11791075250699.453</v>
      </c>
      <c r="AK52" s="230">
        <f t="shared" si="1"/>
        <v>11855799246686.719</v>
      </c>
      <c r="AL52" s="230">
        <f t="shared" si="1"/>
        <v>11920485810502.666</v>
      </c>
      <c r="AM52" s="230">
        <f t="shared" si="1"/>
        <v>11917135967849.334</v>
      </c>
      <c r="AN52" s="230">
        <f t="shared" si="1"/>
        <v>11913786462346.953</v>
      </c>
      <c r="AO52" s="230">
        <f t="shared" si="1"/>
        <v>11910437293996.514</v>
      </c>
      <c r="AP52" s="230">
        <f t="shared" si="1"/>
        <v>11907088462799.002</v>
      </c>
      <c r="AQ52" s="230">
        <f t="shared" si="1"/>
        <v>11899765431203.266</v>
      </c>
    </row>
    <row r="53" spans="1:43" x14ac:dyDescent="0.25">
      <c r="A53" s="278" t="s">
        <v>92</v>
      </c>
      <c r="B53" s="230">
        <f t="shared" si="0"/>
        <v>1155574992000</v>
      </c>
      <c r="C53" s="230">
        <f t="shared" si="1"/>
        <v>913904260499.99963</v>
      </c>
      <c r="D53" s="230">
        <f t="shared" si="1"/>
        <v>933182361076.58643</v>
      </c>
      <c r="E53" s="230">
        <f t="shared" si="1"/>
        <v>1049247018559.1671</v>
      </c>
      <c r="F53" s="230">
        <f t="shared" si="1"/>
        <v>1115710416798.7441</v>
      </c>
      <c r="G53" s="230">
        <f t="shared" si="1"/>
        <v>1151928084315.6187</v>
      </c>
      <c r="H53" s="230">
        <f t="shared" si="1"/>
        <v>1185466811894.6699</v>
      </c>
      <c r="I53" s="230">
        <f t="shared" si="1"/>
        <v>1220771667050.7085</v>
      </c>
      <c r="J53" s="230">
        <f t="shared" si="1"/>
        <v>1255631562295.5454</v>
      </c>
      <c r="K53" s="230">
        <f t="shared" si="1"/>
        <v>1290043138237.5283</v>
      </c>
      <c r="L53" s="230">
        <f t="shared" si="1"/>
        <v>1324003039978.0337</v>
      </c>
      <c r="M53" s="230">
        <f t="shared" si="1"/>
        <v>1357507917111.469</v>
      </c>
      <c r="N53" s="230">
        <f t="shared" si="1"/>
        <v>1363715538818.7407</v>
      </c>
      <c r="O53" s="230">
        <f t="shared" si="1"/>
        <v>1369738658504.6831</v>
      </c>
      <c r="P53" s="230">
        <f t="shared" si="1"/>
        <v>1375576489267.8052</v>
      </c>
      <c r="Q53" s="230">
        <f t="shared" si="1"/>
        <v>1381228244923.9209</v>
      </c>
      <c r="R53" s="230">
        <f t="shared" si="1"/>
        <v>1386693140006.147</v>
      </c>
      <c r="S53" s="230">
        <f t="shared" si="1"/>
        <v>1378423620701.5784</v>
      </c>
      <c r="T53" s="230">
        <f t="shared" si="1"/>
        <v>1370127738655.9695</v>
      </c>
      <c r="U53" s="230">
        <f t="shared" si="1"/>
        <v>1361805483680.2144</v>
      </c>
      <c r="V53" s="230">
        <f t="shared" si="1"/>
        <v>1353456845589.3887</v>
      </c>
      <c r="W53" s="230">
        <f t="shared" si="1"/>
        <v>1345081814202.752</v>
      </c>
      <c r="X53" s="230">
        <f t="shared" si="1"/>
        <v>1326065299881.5886</v>
      </c>
      <c r="Y53" s="230">
        <f t="shared" si="1"/>
        <v>1307075492377.6917</v>
      </c>
      <c r="Z53" s="230">
        <f t="shared" si="1"/>
        <v>1288112406966.9077</v>
      </c>
      <c r="AA53" s="230">
        <f t="shared" si="1"/>
        <v>1269176058919.7156</v>
      </c>
      <c r="AB53" s="230">
        <f t="shared" si="1"/>
        <v>1250266463501.229</v>
      </c>
      <c r="AC53" s="230">
        <f t="shared" si="1"/>
        <v>1225803947831.8916</v>
      </c>
      <c r="AD53" s="230">
        <f t="shared" si="1"/>
        <v>1201430963252.6367</v>
      </c>
      <c r="AE53" s="230">
        <f t="shared" si="1"/>
        <v>1177147553829.0659</v>
      </c>
      <c r="AF53" s="230">
        <f t="shared" si="1"/>
        <v>1152953763610.4104</v>
      </c>
      <c r="AG53" s="230">
        <f t="shared" si="1"/>
        <v>1128849636629.5317</v>
      </c>
      <c r="AH53" s="230">
        <f t="shared" si="1"/>
        <v>1102522643966.1284</v>
      </c>
      <c r="AI53" s="230">
        <f t="shared" si="1"/>
        <v>1076330973268.5706</v>
      </c>
      <c r="AJ53" s="230">
        <f t="shared" si="1"/>
        <v>1050274689112.0419</v>
      </c>
      <c r="AK53" s="230">
        <f t="shared" si="1"/>
        <v>1024353856047.4384</v>
      </c>
      <c r="AL53" s="230">
        <f t="shared" si="1"/>
        <v>998568538601.3678</v>
      </c>
      <c r="AM53" s="230">
        <f t="shared" si="1"/>
        <v>976120003089.9895</v>
      </c>
      <c r="AN53" s="230">
        <f t="shared" si="1"/>
        <v>953804425194.76636</v>
      </c>
      <c r="AO53" s="230">
        <f t="shared" si="1"/>
        <v>931621867796.48157</v>
      </c>
      <c r="AP53" s="230">
        <f t="shared" si="1"/>
        <v>909572393752.17139</v>
      </c>
      <c r="AQ53" s="230">
        <f t="shared" si="1"/>
        <v>887359686574.29004</v>
      </c>
    </row>
    <row r="54" spans="1:43" x14ac:dyDescent="0.25">
      <c r="A54" s="278" t="s">
        <v>93</v>
      </c>
      <c r="B54" s="230">
        <f t="shared" si="0"/>
        <v>2037769567512.908</v>
      </c>
      <c r="C54" s="230">
        <f t="shared" si="1"/>
        <v>1677805998000.0002</v>
      </c>
      <c r="D54" s="230">
        <f t="shared" si="1"/>
        <v>1920154243444.7231</v>
      </c>
      <c r="E54" s="230">
        <f t="shared" si="1"/>
        <v>2020722451408.5574</v>
      </c>
      <c r="F54" s="230">
        <f t="shared" si="1"/>
        <v>2098702891170.5979</v>
      </c>
      <c r="G54" s="230">
        <f t="shared" si="1"/>
        <v>2152842136742.2805</v>
      </c>
      <c r="H54" s="230">
        <f t="shared" si="1"/>
        <v>2222171997941.7749</v>
      </c>
      <c r="I54" s="230">
        <f t="shared" si="1"/>
        <v>2295184413784.1392</v>
      </c>
      <c r="J54" s="230">
        <f t="shared" si="1"/>
        <v>2369177961662.1655</v>
      </c>
      <c r="K54" s="230">
        <f t="shared" si="1"/>
        <v>2442170587301.8179</v>
      </c>
      <c r="L54" s="230">
        <f t="shared" si="1"/>
        <v>2511993832492.8584</v>
      </c>
      <c r="M54" s="230">
        <f t="shared" si="1"/>
        <v>2576306740781.0234</v>
      </c>
      <c r="N54" s="230">
        <f t="shared" si="1"/>
        <v>2633290769480.9629</v>
      </c>
      <c r="O54" s="230">
        <f t="shared" si="1"/>
        <v>2682433219794.9893</v>
      </c>
      <c r="P54" s="230">
        <f t="shared" si="1"/>
        <v>2723975570057.9219</v>
      </c>
      <c r="Q54" s="230">
        <f t="shared" si="1"/>
        <v>2758271829881.9355</v>
      </c>
      <c r="R54" s="230">
        <f t="shared" si="1"/>
        <v>2785774204984.8999</v>
      </c>
      <c r="S54" s="230">
        <f t="shared" si="1"/>
        <v>2806453229627.4438</v>
      </c>
      <c r="T54" s="230">
        <f t="shared" si="1"/>
        <v>2821187307628.4995</v>
      </c>
      <c r="U54" s="230">
        <f t="shared" si="1"/>
        <v>2830346149818.6348</v>
      </c>
      <c r="V54" s="230">
        <f t="shared" si="1"/>
        <v>2834337506493.4746</v>
      </c>
      <c r="W54" s="230">
        <f t="shared" si="1"/>
        <v>2833598721721.2852</v>
      </c>
      <c r="X54" s="230">
        <f t="shared" si="1"/>
        <v>2828588770585.7534</v>
      </c>
      <c r="Y54" s="230">
        <f t="shared" si="1"/>
        <v>2819780922081.3618</v>
      </c>
      <c r="Z54" s="230">
        <f t="shared" si="1"/>
        <v>2807656134660.5156</v>
      </c>
      <c r="AA54" s="230">
        <f t="shared" si="1"/>
        <v>2792697258028.5337</v>
      </c>
      <c r="AB54" s="230">
        <f t="shared" si="1"/>
        <v>2775384084672.5317</v>
      </c>
      <c r="AC54" s="230">
        <f t="shared" si="1"/>
        <v>2756189268463.2681</v>
      </c>
      <c r="AD54" s="230">
        <f t="shared" si="1"/>
        <v>2735575105879.0059</v>
      </c>
      <c r="AE54" s="230">
        <f t="shared" si="1"/>
        <v>2713991158122.0986</v>
      </c>
      <c r="AF54" s="230">
        <f t="shared" si="1"/>
        <v>2691872679595.6167</v>
      </c>
      <c r="AG54" s="230">
        <f t="shared" si="1"/>
        <v>2669639809694.6812</v>
      </c>
      <c r="AH54" s="230">
        <f t="shared" si="1"/>
        <v>2647697480362.3833</v>
      </c>
      <c r="AI54" s="230">
        <f t="shared" si="1"/>
        <v>2626435991022.5825</v>
      </c>
      <c r="AJ54" s="230">
        <f t="shared" si="1"/>
        <v>2606232204973.6079</v>
      </c>
      <c r="AK54" s="230">
        <f t="shared" si="1"/>
        <v>2587451326765.6641</v>
      </c>
      <c r="AL54" s="230">
        <f t="shared" si="1"/>
        <v>2570449228194.6304</v>
      </c>
      <c r="AM54" s="230">
        <f t="shared" si="1"/>
        <v>2555575301101.5527</v>
      </c>
      <c r="AN54" s="230">
        <f t="shared" si="1"/>
        <v>2543175828039.1973</v>
      </c>
      <c r="AO54" s="230">
        <f t="shared" si="1"/>
        <v>2533597877039.8145</v>
      </c>
      <c r="AP54" s="230">
        <f t="shared" si="1"/>
        <v>2527193744311.0557</v>
      </c>
      <c r="AQ54" s="230">
        <f t="shared" si="1"/>
        <v>2523479064366.9927</v>
      </c>
    </row>
    <row r="55" spans="1:43" x14ac:dyDescent="0.25">
      <c r="A55" s="278" t="s">
        <v>94</v>
      </c>
      <c r="B55" s="230">
        <f t="shared" si="0"/>
        <v>2780602324500</v>
      </c>
      <c r="C55" s="230">
        <f t="shared" si="1"/>
        <v>1480580458500</v>
      </c>
      <c r="D55" s="230">
        <f t="shared" si="1"/>
        <v>1530155994168.0244</v>
      </c>
      <c r="E55" s="230">
        <f t="shared" si="1"/>
        <v>1575403303954.7839</v>
      </c>
      <c r="F55" s="230">
        <f t="shared" si="1"/>
        <v>1614723921383.959</v>
      </c>
      <c r="G55" s="230">
        <f t="shared" si="1"/>
        <v>1625577684135.8333</v>
      </c>
      <c r="H55" s="230">
        <f t="shared" si="1"/>
        <v>1641560190580.4814</v>
      </c>
      <c r="I55" s="230">
        <f t="shared" si="1"/>
        <v>1660463130635.3301</v>
      </c>
      <c r="J55" s="230">
        <f t="shared" si="1"/>
        <v>1678354061238.5801</v>
      </c>
      <c r="K55" s="230">
        <f t="shared" si="1"/>
        <v>1692962413741.4692</v>
      </c>
      <c r="L55" s="230">
        <f t="shared" si="1"/>
        <v>1701966249571.7888</v>
      </c>
      <c r="M55" s="230">
        <f t="shared" si="1"/>
        <v>1703047352705.532</v>
      </c>
      <c r="N55" s="230">
        <f t="shared" si="1"/>
        <v>1696061344804.2544</v>
      </c>
      <c r="O55" s="230">
        <f t="shared" si="1"/>
        <v>1681125747917.0474</v>
      </c>
      <c r="P55" s="230">
        <f t="shared" si="1"/>
        <v>1660496981376.8716</v>
      </c>
      <c r="Q55" s="230">
        <f t="shared" si="1"/>
        <v>1636401582746.8225</v>
      </c>
      <c r="R55" s="230">
        <f t="shared" si="1"/>
        <v>1610978460704.6655</v>
      </c>
      <c r="S55" s="230">
        <f t="shared" si="1"/>
        <v>1587207880987.189</v>
      </c>
      <c r="T55" s="230">
        <f t="shared" si="1"/>
        <v>1564134527488.3433</v>
      </c>
      <c r="U55" s="230">
        <f t="shared" si="1"/>
        <v>1541784642150.0132</v>
      </c>
      <c r="V55" s="230">
        <f t="shared" si="1"/>
        <v>1520184939326.0898</v>
      </c>
      <c r="W55" s="230">
        <f t="shared" si="1"/>
        <v>1499361810581.5752</v>
      </c>
      <c r="X55" s="230">
        <f t="shared" si="1"/>
        <v>1479340685208.116</v>
      </c>
      <c r="Y55" s="230">
        <f t="shared" si="1"/>
        <v>1460145543106.9766</v>
      </c>
      <c r="Z55" s="230">
        <f t="shared" si="1"/>
        <v>1441798572048.5422</v>
      </c>
      <c r="AA55" s="230">
        <f t="shared" si="1"/>
        <v>1424319957903.0916</v>
      </c>
      <c r="AB55" s="230">
        <f t="shared" si="1"/>
        <v>1407727794182.7112</v>
      </c>
      <c r="AC55" s="230">
        <f t="shared" si="1"/>
        <v>1392038096025.186</v>
      </c>
      <c r="AD55" s="230">
        <f t="shared" si="1"/>
        <v>1377264903444.0964</v>
      </c>
      <c r="AE55" s="230">
        <f t="shared" si="1"/>
        <v>1363420459110.1089</v>
      </c>
      <c r="AF55" s="230">
        <f t="shared" si="1"/>
        <v>1350515446959.395</v>
      </c>
      <c r="AG55" s="230">
        <f t="shared" si="1"/>
        <v>1338559279400.6484</v>
      </c>
      <c r="AH55" s="230">
        <f t="shared" si="1"/>
        <v>1327560422683.1526</v>
      </c>
      <c r="AI55" s="230">
        <f t="shared" si="1"/>
        <v>1317526751986.8501</v>
      </c>
      <c r="AJ55" s="230">
        <f t="shared" si="1"/>
        <v>1308465929919.9082</v>
      </c>
      <c r="AK55" s="230">
        <f t="shared" si="1"/>
        <v>1300385804302.1248</v>
      </c>
      <c r="AL55" s="230">
        <f t="shared" si="1"/>
        <v>1293294823344.1675</v>
      </c>
      <c r="AM55" s="230">
        <f t="shared" si="1"/>
        <v>1287202468597.7844</v>
      </c>
      <c r="AN55" s="230">
        <f t="shared" si="1"/>
        <v>1282119708372.5564</v>
      </c>
      <c r="AO55" s="230">
        <f t="shared" si="1"/>
        <v>1278059476737.449</v>
      </c>
      <c r="AP55" s="230">
        <f t="shared" si="1"/>
        <v>1275037185825.9697</v>
      </c>
      <c r="AQ55" s="230">
        <f t="shared" si="1"/>
        <v>1272646216510.8145</v>
      </c>
    </row>
    <row r="56" spans="1:43" x14ac:dyDescent="0.25">
      <c r="A56" s="278" t="s">
        <v>95</v>
      </c>
      <c r="B56" s="230">
        <f t="shared" si="0"/>
        <v>145678098375.36584</v>
      </c>
      <c r="C56" s="230">
        <f t="shared" si="1"/>
        <v>77998313865.181976</v>
      </c>
      <c r="D56" s="230">
        <f t="shared" si="1"/>
        <v>80711736812.557556</v>
      </c>
      <c r="E56" s="230">
        <f t="shared" si="1"/>
        <v>89698932617.197357</v>
      </c>
      <c r="F56" s="230">
        <f t="shared" si="1"/>
        <v>91180959331.123032</v>
      </c>
      <c r="G56" s="230">
        <f t="shared" si="1"/>
        <v>91693140244.934296</v>
      </c>
      <c r="H56" s="230">
        <f t="shared" si="1"/>
        <v>92675532697.378357</v>
      </c>
      <c r="I56" s="230">
        <f t="shared" si="1"/>
        <v>93945240416.943939</v>
      </c>
      <c r="J56" s="230">
        <f t="shared" si="1"/>
        <v>95358693270.592468</v>
      </c>
      <c r="K56" s="230">
        <f t="shared" si="1"/>
        <v>96793434130.858353</v>
      </c>
      <c r="L56" s="230">
        <f t="shared" ref="L56:AQ63" si="2">SUMIFS(L$2:L$44,$AR$2:$AR$44,$A56)</f>
        <v>98119677060.48526</v>
      </c>
      <c r="M56" s="230">
        <f t="shared" si="2"/>
        <v>99200910177.824493</v>
      </c>
      <c r="N56" s="230">
        <f t="shared" si="2"/>
        <v>100155301541.52271</v>
      </c>
      <c r="O56" s="230">
        <f t="shared" si="2"/>
        <v>100747917805.77037</v>
      </c>
      <c r="P56" s="230">
        <f t="shared" si="2"/>
        <v>100999432331.05225</v>
      </c>
      <c r="Q56" s="230">
        <f t="shared" si="2"/>
        <v>100934437282.62448</v>
      </c>
      <c r="R56" s="230">
        <f t="shared" si="2"/>
        <v>100580603415.08026</v>
      </c>
      <c r="S56" s="230">
        <f t="shared" si="2"/>
        <v>100206791561.23752</v>
      </c>
      <c r="T56" s="230">
        <f t="shared" si="2"/>
        <v>99597447104.095779</v>
      </c>
      <c r="U56" s="230">
        <f t="shared" si="2"/>
        <v>98776924484.151672</v>
      </c>
      <c r="V56" s="230">
        <f t="shared" si="2"/>
        <v>97770344039.870758</v>
      </c>
      <c r="W56" s="230">
        <f t="shared" si="2"/>
        <v>96603138587.576569</v>
      </c>
      <c r="X56" s="230">
        <f t="shared" si="2"/>
        <v>95300651880.251328</v>
      </c>
      <c r="Y56" s="230">
        <f t="shared" si="2"/>
        <v>93887793256.022522</v>
      </c>
      <c r="Z56" s="230">
        <f t="shared" si="2"/>
        <v>92388750474.280472</v>
      </c>
      <c r="AA56" s="230">
        <f t="shared" si="2"/>
        <v>90826760745.470398</v>
      </c>
      <c r="AB56" s="230">
        <f t="shared" si="2"/>
        <v>89223938321.031342</v>
      </c>
      <c r="AC56" s="230">
        <f t="shared" si="2"/>
        <v>87601155732.216263</v>
      </c>
      <c r="AD56" s="230">
        <f t="shared" si="2"/>
        <v>85977974842.264297</v>
      </c>
      <c r="AE56" s="230">
        <f t="shared" si="2"/>
        <v>84372623283.772202</v>
      </c>
      <c r="AF56" s="230">
        <f t="shared" si="2"/>
        <v>82802011560.853775</v>
      </c>
      <c r="AG56" s="230">
        <f t="shared" si="2"/>
        <v>81281786067.225449</v>
      </c>
      <c r="AH56" s="230">
        <f t="shared" si="2"/>
        <v>79826413467.978668</v>
      </c>
      <c r="AI56" s="230">
        <f t="shared" si="2"/>
        <v>78449292276.760391</v>
      </c>
      <c r="AJ56" s="230">
        <f t="shared" si="2"/>
        <v>77162887996.755264</v>
      </c>
      <c r="AK56" s="230">
        <f t="shared" si="2"/>
        <v>75978888853.651886</v>
      </c>
      <c r="AL56" s="230">
        <f t="shared" si="2"/>
        <v>74908379908.430893</v>
      </c>
      <c r="AM56" s="230">
        <f t="shared" si="2"/>
        <v>73962034181.450317</v>
      </c>
      <c r="AN56" s="230">
        <f t="shared" si="2"/>
        <v>73150320339.195328</v>
      </c>
      <c r="AO56" s="230">
        <f t="shared" si="2"/>
        <v>72483727492.321411</v>
      </c>
      <c r="AP56" s="230">
        <f t="shared" si="2"/>
        <v>71973008738.960159</v>
      </c>
      <c r="AQ56" s="230">
        <f t="shared" si="2"/>
        <v>71605329219.134552</v>
      </c>
    </row>
    <row r="57" spans="1:43" x14ac:dyDescent="0.25">
      <c r="A57" s="278" t="s">
        <v>96</v>
      </c>
      <c r="B57" s="230">
        <f t="shared" si="0"/>
        <v>7282795286963.2549</v>
      </c>
      <c r="C57" s="230">
        <f t="shared" ref="C57:AP68" si="3">SUMIFS(C$2:C$44,$AR$2:$AR$44,$A57)</f>
        <v>4789868553709.5547</v>
      </c>
      <c r="D57" s="230">
        <f t="shared" si="3"/>
        <v>5445491332924.5381</v>
      </c>
      <c r="E57" s="230">
        <f t="shared" si="3"/>
        <v>5636492874634.3008</v>
      </c>
      <c r="F57" s="230">
        <f t="shared" si="3"/>
        <v>5900012572904.9902</v>
      </c>
      <c r="G57" s="230">
        <f t="shared" si="3"/>
        <v>6067875263027.5078</v>
      </c>
      <c r="H57" s="230">
        <f t="shared" si="3"/>
        <v>6268496237051.5645</v>
      </c>
      <c r="I57" s="230">
        <f t="shared" si="3"/>
        <v>6446978501345.3193</v>
      </c>
      <c r="J57" s="230">
        <f t="shared" si="3"/>
        <v>6627952458437.418</v>
      </c>
      <c r="K57" s="230">
        <f t="shared" si="3"/>
        <v>6807250052142.8477</v>
      </c>
      <c r="L57" s="230">
        <f t="shared" si="2"/>
        <v>6980237181247.7266</v>
      </c>
      <c r="M57" s="230">
        <f t="shared" si="2"/>
        <v>7141850252622.9043</v>
      </c>
      <c r="N57" s="230">
        <f t="shared" si="2"/>
        <v>7270007429009.5732</v>
      </c>
      <c r="O57" s="230">
        <f t="shared" si="2"/>
        <v>7381977393491.585</v>
      </c>
      <c r="P57" s="230">
        <f t="shared" si="2"/>
        <v>7478375197860.3848</v>
      </c>
      <c r="Q57" s="230">
        <f t="shared" si="2"/>
        <v>7560042028468.3848</v>
      </c>
      <c r="R57" s="230">
        <f t="shared" si="2"/>
        <v>7628013237103.0742</v>
      </c>
      <c r="S57" s="230">
        <f t="shared" si="2"/>
        <v>7676497998476.6494</v>
      </c>
      <c r="T57" s="230">
        <f t="shared" si="2"/>
        <v>7713170947283.2217</v>
      </c>
      <c r="U57" s="230">
        <f t="shared" si="2"/>
        <v>7738737046489.3906</v>
      </c>
      <c r="V57" s="230">
        <f t="shared" si="2"/>
        <v>7753979696577.9277</v>
      </c>
      <c r="W57" s="230">
        <f t="shared" si="2"/>
        <v>7759745148699.7793</v>
      </c>
      <c r="X57" s="230">
        <f t="shared" si="2"/>
        <v>7735774543300.5801</v>
      </c>
      <c r="Y57" s="230">
        <f t="shared" si="2"/>
        <v>7704172426463.3203</v>
      </c>
      <c r="Z57" s="230">
        <f t="shared" si="2"/>
        <v>7665887932833.7529</v>
      </c>
      <c r="AA57" s="230">
        <f t="shared" si="2"/>
        <v>7621879748271.0801</v>
      </c>
      <c r="AB57" s="230">
        <f t="shared" si="2"/>
        <v>7573106049063.1641</v>
      </c>
      <c r="AC57" s="230">
        <f t="shared" si="2"/>
        <v>7505749888208.2539</v>
      </c>
      <c r="AD57" s="230">
        <f t="shared" si="2"/>
        <v>7435526856445.8857</v>
      </c>
      <c r="AE57" s="230">
        <f t="shared" si="2"/>
        <v>7363348587538.3418</v>
      </c>
      <c r="AF57" s="230">
        <f t="shared" si="2"/>
        <v>7290101333599.5049</v>
      </c>
      <c r="AG57" s="230">
        <f t="shared" si="2"/>
        <v>7216643512187.3086</v>
      </c>
      <c r="AH57" s="230">
        <f t="shared" si="2"/>
        <v>7141701073172.1768</v>
      </c>
      <c r="AI57" s="230">
        <f t="shared" si="2"/>
        <v>7068180838532.373</v>
      </c>
      <c r="AJ57" s="230">
        <f t="shared" si="2"/>
        <v>6996856590839.1904</v>
      </c>
      <c r="AK57" s="230">
        <f t="shared" si="2"/>
        <v>6928477674467.4346</v>
      </c>
      <c r="AL57" s="230">
        <f t="shared" si="2"/>
        <v>6863772781284.6484</v>
      </c>
      <c r="AM57" s="230">
        <f t="shared" si="2"/>
        <v>6799259363809.2188</v>
      </c>
      <c r="AN57" s="230">
        <f t="shared" si="2"/>
        <v>6739840472529.3799</v>
      </c>
      <c r="AO57" s="230">
        <f t="shared" si="2"/>
        <v>6686215966988.1172</v>
      </c>
      <c r="AP57" s="230">
        <f t="shared" si="2"/>
        <v>6639090536066.5078</v>
      </c>
      <c r="AQ57" s="230">
        <f t="shared" si="2"/>
        <v>6596977153629.623</v>
      </c>
    </row>
    <row r="58" spans="1:43" x14ac:dyDescent="0.25">
      <c r="A58" s="278" t="s">
        <v>97</v>
      </c>
      <c r="B58" s="230">
        <f t="shared" si="0"/>
        <v>1092416534536337.5</v>
      </c>
      <c r="C58" s="230">
        <f t="shared" si="3"/>
        <v>1169742151757934.8</v>
      </c>
      <c r="D58" s="230">
        <f t="shared" si="3"/>
        <v>1224300349739036</v>
      </c>
      <c r="E58" s="230">
        <f t="shared" si="3"/>
        <v>1310356598254146.5</v>
      </c>
      <c r="F58" s="230">
        <f t="shared" si="3"/>
        <v>1428510262466087.3</v>
      </c>
      <c r="G58" s="230">
        <f t="shared" si="3"/>
        <v>1503956017055847</v>
      </c>
      <c r="H58" s="230">
        <f t="shared" si="3"/>
        <v>1578943661070625</v>
      </c>
      <c r="I58" s="230">
        <f t="shared" si="3"/>
        <v>1613317716454855.8</v>
      </c>
      <c r="J58" s="230">
        <f t="shared" si="3"/>
        <v>1647660720727246.8</v>
      </c>
      <c r="K58" s="230">
        <f t="shared" si="3"/>
        <v>1681972671618314.3</v>
      </c>
      <c r="L58" s="230">
        <f t="shared" si="2"/>
        <v>1716253566862663.5</v>
      </c>
      <c r="M58" s="230">
        <f t="shared" si="2"/>
        <v>1750503404198988.3</v>
      </c>
      <c r="N58" s="230">
        <f t="shared" si="2"/>
        <v>1752475174216077.8</v>
      </c>
      <c r="O58" s="230">
        <f t="shared" si="2"/>
        <v>1754445416132240.5</v>
      </c>
      <c r="P58" s="230">
        <f t="shared" si="2"/>
        <v>1756414129884195</v>
      </c>
      <c r="Q58" s="230">
        <f t="shared" si="2"/>
        <v>1758381315408755</v>
      </c>
      <c r="R58" s="230">
        <f t="shared" si="2"/>
        <v>1760346972642830.3</v>
      </c>
      <c r="S58" s="230">
        <f t="shared" si="2"/>
        <v>1740102002806266.5</v>
      </c>
      <c r="T58" s="230">
        <f t="shared" si="2"/>
        <v>1719863229579165</v>
      </c>
      <c r="U58" s="230">
        <f t="shared" si="2"/>
        <v>1699630652663012.8</v>
      </c>
      <c r="V58" s="230">
        <f t="shared" si="2"/>
        <v>1679404271759277.8</v>
      </c>
      <c r="W58" s="230">
        <f t="shared" si="2"/>
        <v>1659184086569405.3</v>
      </c>
      <c r="X58" s="230">
        <f t="shared" si="2"/>
        <v>1621507709171234</v>
      </c>
      <c r="Y58" s="230">
        <f t="shared" si="2"/>
        <v>1583842940414427</v>
      </c>
      <c r="Z58" s="230">
        <f t="shared" si="2"/>
        <v>1546189779738701</v>
      </c>
      <c r="AA58" s="230">
        <f t="shared" si="2"/>
        <v>1508548226583733.3</v>
      </c>
      <c r="AB58" s="230">
        <f t="shared" si="2"/>
        <v>1470918280389160.5</v>
      </c>
      <c r="AC58" s="230">
        <f t="shared" si="2"/>
        <v>1433299940594583.8</v>
      </c>
      <c r="AD58" s="230">
        <f t="shared" si="2"/>
        <v>1395693206639563.8</v>
      </c>
      <c r="AE58" s="230">
        <f t="shared" si="2"/>
        <v>1358098077963622</v>
      </c>
      <c r="AF58" s="230">
        <f t="shared" si="2"/>
        <v>1320514554006241.5</v>
      </c>
      <c r="AG58" s="230">
        <f t="shared" si="2"/>
        <v>1282942634206865.8</v>
      </c>
      <c r="AH58" s="230">
        <f t="shared" si="2"/>
        <v>1250363745206336.3</v>
      </c>
      <c r="AI58" s="230">
        <f t="shared" si="2"/>
        <v>1217794913048933</v>
      </c>
      <c r="AJ58" s="230">
        <f t="shared" si="2"/>
        <v>1185236137248783.3</v>
      </c>
      <c r="AK58" s="230">
        <f t="shared" si="2"/>
        <v>1152687417319980.5</v>
      </c>
      <c r="AL58" s="230">
        <f t="shared" si="2"/>
        <v>1120148752776584.6</v>
      </c>
      <c r="AM58" s="230">
        <f t="shared" si="2"/>
        <v>1085994864522765.9</v>
      </c>
      <c r="AN58" s="230">
        <f t="shared" si="2"/>
        <v>1051851535465680.5</v>
      </c>
      <c r="AO58" s="230">
        <f t="shared" si="2"/>
        <v>1017718765094857.4</v>
      </c>
      <c r="AP58" s="230">
        <f t="shared" si="2"/>
        <v>983596552899789.88</v>
      </c>
      <c r="AQ58" s="230">
        <f t="shared" si="2"/>
        <v>949154539947663.5</v>
      </c>
    </row>
    <row r="59" spans="1:43" x14ac:dyDescent="0.25">
      <c r="A59" s="278" t="s">
        <v>98</v>
      </c>
      <c r="B59" s="230">
        <f t="shared" si="0"/>
        <v>348587427084506.81</v>
      </c>
      <c r="C59" s="230">
        <f t="shared" si="3"/>
        <v>343623217974308.19</v>
      </c>
      <c r="D59" s="230">
        <f t="shared" si="3"/>
        <v>375485568521761.5</v>
      </c>
      <c r="E59" s="230">
        <f t="shared" si="3"/>
        <v>417905241195286.06</v>
      </c>
      <c r="F59" s="230">
        <f t="shared" si="3"/>
        <v>466341273474709.69</v>
      </c>
      <c r="G59" s="230">
        <f t="shared" si="3"/>
        <v>497452533003570.88</v>
      </c>
      <c r="H59" s="230">
        <f t="shared" si="3"/>
        <v>528061251241073.25</v>
      </c>
      <c r="I59" s="230">
        <f t="shared" si="3"/>
        <v>547435926567941.75</v>
      </c>
      <c r="J59" s="230">
        <f t="shared" si="3"/>
        <v>566815136707489.13</v>
      </c>
      <c r="K59" s="230">
        <f t="shared" si="3"/>
        <v>586198735570422.25</v>
      </c>
      <c r="L59" s="230">
        <f t="shared" si="2"/>
        <v>605586772376597.5</v>
      </c>
      <c r="M59" s="230">
        <f t="shared" si="2"/>
        <v>624979464075909.88</v>
      </c>
      <c r="N59" s="230">
        <f t="shared" si="2"/>
        <v>636140676257549.25</v>
      </c>
      <c r="O59" s="230">
        <f t="shared" si="2"/>
        <v>647302494253783.38</v>
      </c>
      <c r="P59" s="230">
        <f t="shared" si="2"/>
        <v>658465434195611.38</v>
      </c>
      <c r="Q59" s="230">
        <f t="shared" si="2"/>
        <v>669630056517879.38</v>
      </c>
      <c r="R59" s="230">
        <f t="shared" si="2"/>
        <v>680796947719218.75</v>
      </c>
      <c r="S59" s="230">
        <f t="shared" si="2"/>
        <v>686428683401847.75</v>
      </c>
      <c r="T59" s="230">
        <f t="shared" si="2"/>
        <v>692058130896441</v>
      </c>
      <c r="U59" s="230">
        <f t="shared" si="2"/>
        <v>697685291214581.75</v>
      </c>
      <c r="V59" s="230">
        <f t="shared" si="2"/>
        <v>703310165450710</v>
      </c>
      <c r="W59" s="230">
        <f t="shared" si="2"/>
        <v>708932754778074.63</v>
      </c>
      <c r="X59" s="230">
        <f t="shared" si="2"/>
        <v>711403855183083.25</v>
      </c>
      <c r="Y59" s="230">
        <f t="shared" si="2"/>
        <v>713873854749200.63</v>
      </c>
      <c r="Z59" s="230">
        <f t="shared" si="2"/>
        <v>716342755292604.5</v>
      </c>
      <c r="AA59" s="230">
        <f t="shared" si="2"/>
        <v>718810558692211</v>
      </c>
      <c r="AB59" s="230">
        <f t="shared" si="2"/>
        <v>721277266885771.88</v>
      </c>
      <c r="AC59" s="230">
        <f t="shared" si="2"/>
        <v>721041928874263.88</v>
      </c>
      <c r="AD59" s="230">
        <f t="shared" si="2"/>
        <v>720806515207191</v>
      </c>
      <c r="AE59" s="230">
        <f t="shared" si="2"/>
        <v>720571028345433.63</v>
      </c>
      <c r="AF59" s="230">
        <f t="shared" si="2"/>
        <v>720335470793665</v>
      </c>
      <c r="AG59" s="230">
        <f t="shared" si="2"/>
        <v>720099845096800.25</v>
      </c>
      <c r="AH59" s="230">
        <f t="shared" si="2"/>
        <v>717412565058267.13</v>
      </c>
      <c r="AI59" s="230">
        <f t="shared" si="2"/>
        <v>714726145814579.88</v>
      </c>
      <c r="AJ59" s="230">
        <f t="shared" si="2"/>
        <v>712040590346428.75</v>
      </c>
      <c r="AK59" s="230">
        <f t="shared" si="2"/>
        <v>709355901661441</v>
      </c>
      <c r="AL59" s="230">
        <f t="shared" si="2"/>
        <v>706672082791133.75</v>
      </c>
      <c r="AM59" s="230">
        <f t="shared" si="2"/>
        <v>703539032878673.88</v>
      </c>
      <c r="AN59" s="230">
        <f t="shared" si="2"/>
        <v>700407028865685.88</v>
      </c>
      <c r="AO59" s="230">
        <f t="shared" si="2"/>
        <v>697276073899833</v>
      </c>
      <c r="AP59" s="230">
        <f t="shared" si="2"/>
        <v>694146171141644.5</v>
      </c>
      <c r="AQ59" s="230">
        <f t="shared" si="2"/>
        <v>690762551017165.63</v>
      </c>
    </row>
    <row r="60" spans="1:43" x14ac:dyDescent="0.25">
      <c r="A60" s="278" t="s">
        <v>99</v>
      </c>
      <c r="B60" s="230">
        <f t="shared" si="0"/>
        <v>3238943367000</v>
      </c>
      <c r="C60" s="230">
        <f t="shared" si="3"/>
        <v>3711173532000</v>
      </c>
      <c r="D60" s="230">
        <f t="shared" si="3"/>
        <v>3783470262234.8047</v>
      </c>
      <c r="E60" s="230">
        <f t="shared" si="3"/>
        <v>4176983760460.6084</v>
      </c>
      <c r="F60" s="230">
        <f t="shared" si="3"/>
        <v>4302469104436.8193</v>
      </c>
      <c r="G60" s="230">
        <f t="shared" si="3"/>
        <v>4432002602644.2598</v>
      </c>
      <c r="H60" s="230">
        <f t="shared" si="3"/>
        <v>4592980269059.9463</v>
      </c>
      <c r="I60" s="230">
        <f t="shared" si="3"/>
        <v>4735975749640.5215</v>
      </c>
      <c r="J60" s="230">
        <f t="shared" si="3"/>
        <v>4852222044828.21</v>
      </c>
      <c r="K60" s="230">
        <f t="shared" si="3"/>
        <v>4939862083634.6182</v>
      </c>
      <c r="L60" s="230">
        <f t="shared" si="2"/>
        <v>4997566599856.999</v>
      </c>
      <c r="M60" s="230">
        <f t="shared" si="2"/>
        <v>5024566612344.0518</v>
      </c>
      <c r="N60" s="230">
        <f t="shared" si="2"/>
        <v>5031506644749.2031</v>
      </c>
      <c r="O60" s="230">
        <f t="shared" si="2"/>
        <v>5013867003923.3545</v>
      </c>
      <c r="P60" s="230">
        <f t="shared" si="2"/>
        <v>4978108881738.4697</v>
      </c>
      <c r="Q60" s="230">
        <f t="shared" si="2"/>
        <v>4930764933025.4102</v>
      </c>
      <c r="R60" s="230">
        <f t="shared" si="2"/>
        <v>4878249782653.7051</v>
      </c>
      <c r="S60" s="230">
        <f t="shared" si="2"/>
        <v>4834882121064.6279</v>
      </c>
      <c r="T60" s="230">
        <f t="shared" si="2"/>
        <v>4792486971966.2354</v>
      </c>
      <c r="U60" s="230">
        <f t="shared" si="2"/>
        <v>4751091023856.3789</v>
      </c>
      <c r="V60" s="230">
        <f t="shared" si="2"/>
        <v>4710719925275.8721</v>
      </c>
      <c r="W60" s="230">
        <f t="shared" si="2"/>
        <v>4671398365784.2734</v>
      </c>
      <c r="X60" s="230">
        <f t="shared" si="2"/>
        <v>4633150157966.5166</v>
      </c>
      <c r="Y60" s="230">
        <f t="shared" si="2"/>
        <v>4595998320401.6602</v>
      </c>
      <c r="Z60" s="230">
        <f t="shared" si="2"/>
        <v>4559965161543.1807</v>
      </c>
      <c r="AA60" s="230">
        <f t="shared" si="2"/>
        <v>4525072364478.3877</v>
      </c>
      <c r="AB60" s="230">
        <f t="shared" si="2"/>
        <v>4491341072552.8389</v>
      </c>
      <c r="AC60" s="230">
        <f t="shared" si="2"/>
        <v>4458791975863.6953</v>
      </c>
      <c r="AD60" s="230">
        <f t="shared" si="2"/>
        <v>4427445398644.6367</v>
      </c>
      <c r="AE60" s="230">
        <f t="shared" si="2"/>
        <v>4397321387583.2881</v>
      </c>
      <c r="AF60" s="230">
        <f t="shared" si="2"/>
        <v>4368439801130.8042</v>
      </c>
      <c r="AG60" s="230">
        <f t="shared" si="2"/>
        <v>4340820399882.1895</v>
      </c>
      <c r="AH60" s="230">
        <f t="shared" si="2"/>
        <v>4314482938125.0801</v>
      </c>
      <c r="AI60" s="230">
        <f t="shared" si="2"/>
        <v>4289447256674.4106</v>
      </c>
      <c r="AJ60" s="230">
        <f t="shared" si="2"/>
        <v>4265733377130.0635</v>
      </c>
      <c r="AK60" s="230">
        <f t="shared" si="2"/>
        <v>4243361597715.2656</v>
      </c>
      <c r="AL60" s="230">
        <f t="shared" si="2"/>
        <v>4222352590874.5483</v>
      </c>
      <c r="AM60" s="230">
        <f t="shared" si="2"/>
        <v>4202727502831.8452</v>
      </c>
      <c r="AN60" s="230">
        <f t="shared" si="2"/>
        <v>4184508055331.9302</v>
      </c>
      <c r="AO60" s="230">
        <f t="shared" si="2"/>
        <v>4167716649811.8633</v>
      </c>
      <c r="AP60" s="230">
        <f t="shared" si="2"/>
        <v>4152376474273.8398</v>
      </c>
      <c r="AQ60" s="230">
        <f t="shared" si="2"/>
        <v>4137125998226.1494</v>
      </c>
    </row>
    <row r="61" spans="1:43" x14ac:dyDescent="0.25">
      <c r="A61" s="278" t="s">
        <v>100</v>
      </c>
      <c r="B61" s="230">
        <f t="shared" si="0"/>
        <v>1641694279500</v>
      </c>
      <c r="C61" s="230">
        <f t="shared" si="3"/>
        <v>1347244882500</v>
      </c>
      <c r="D61" s="230">
        <f t="shared" si="3"/>
        <v>1508669055715.7271</v>
      </c>
      <c r="E61" s="230">
        <f t="shared" si="3"/>
        <v>1660388041484.8169</v>
      </c>
      <c r="F61" s="230">
        <f t="shared" si="3"/>
        <v>1731492076225.9084</v>
      </c>
      <c r="G61" s="230">
        <f t="shared" si="3"/>
        <v>1820284590964.8059</v>
      </c>
      <c r="H61" s="230">
        <f t="shared" si="3"/>
        <v>1933487916288.0198</v>
      </c>
      <c r="I61" s="230">
        <f t="shared" si="3"/>
        <v>2041714638890.5386</v>
      </c>
      <c r="J61" s="230">
        <f t="shared" si="3"/>
        <v>2136349499967.8074</v>
      </c>
      <c r="K61" s="230">
        <f t="shared" si="3"/>
        <v>2218769765394.6748</v>
      </c>
      <c r="L61" s="230">
        <f t="shared" si="2"/>
        <v>2291151697505.3047</v>
      </c>
      <c r="M61" s="230">
        <f t="shared" si="2"/>
        <v>2356330010813.4004</v>
      </c>
      <c r="N61" s="230">
        <f t="shared" si="2"/>
        <v>2419621833332.7588</v>
      </c>
      <c r="O61" s="230">
        <f t="shared" si="2"/>
        <v>2479895429625.4585</v>
      </c>
      <c r="P61" s="230">
        <f t="shared" si="2"/>
        <v>2537969417321.7192</v>
      </c>
      <c r="Q61" s="230">
        <f t="shared" si="2"/>
        <v>2594771940792.3687</v>
      </c>
      <c r="R61" s="230">
        <f t="shared" si="2"/>
        <v>2651334009630.3218</v>
      </c>
      <c r="S61" s="230">
        <f t="shared" si="2"/>
        <v>2711451380963.522</v>
      </c>
      <c r="T61" s="230">
        <f t="shared" si="2"/>
        <v>2772406121857.7061</v>
      </c>
      <c r="U61" s="230">
        <f t="shared" si="2"/>
        <v>2834004846729.8496</v>
      </c>
      <c r="V61" s="230">
        <f t="shared" si="2"/>
        <v>2896036978631.5249</v>
      </c>
      <c r="W61" s="230">
        <f t="shared" si="2"/>
        <v>2958274398054.0166</v>
      </c>
      <c r="X61" s="230">
        <f t="shared" si="2"/>
        <v>3020471260340.6968</v>
      </c>
      <c r="Y61" s="230">
        <f t="shared" si="2"/>
        <v>3082364003554.5127</v>
      </c>
      <c r="Z61" s="230">
        <f t="shared" si="2"/>
        <v>3143671568714.6152</v>
      </c>
      <c r="AA61" s="230">
        <f t="shared" si="2"/>
        <v>3204095853929.6221</v>
      </c>
      <c r="AB61" s="230">
        <f t="shared" si="2"/>
        <v>3263322423054.9531</v>
      </c>
      <c r="AC61" s="230">
        <f t="shared" si="2"/>
        <v>3321021488031.1953</v>
      </c>
      <c r="AD61" s="230">
        <f t="shared" si="2"/>
        <v>3376849181968.6978</v>
      </c>
      <c r="AE61" s="230">
        <f t="shared" si="2"/>
        <v>3430449137285.9194</v>
      </c>
      <c r="AF61" s="230">
        <f t="shared" si="2"/>
        <v>3481454379754.9966</v>
      </c>
      <c r="AG61" s="230">
        <f t="shared" si="2"/>
        <v>3529489545138.6343</v>
      </c>
      <c r="AH61" s="230">
        <f t="shared" si="2"/>
        <v>3574173420217.1841</v>
      </c>
      <c r="AI61" s="230">
        <f t="shared" si="2"/>
        <v>3615121804422.9941</v>
      </c>
      <c r="AJ61" s="230">
        <f t="shared" si="2"/>
        <v>3651950682062.9614</v>
      </c>
      <c r="AK61" s="230">
        <f t="shared" si="2"/>
        <v>3684279688286.2954</v>
      </c>
      <c r="AL61" s="230">
        <f t="shared" si="2"/>
        <v>3711735844637.6523</v>
      </c>
      <c r="AM61" s="230">
        <f t="shared" si="2"/>
        <v>3733957532347.7876</v>
      </c>
      <c r="AN61" s="230">
        <f t="shared" si="2"/>
        <v>3750598663605.3472</v>
      </c>
      <c r="AO61" s="230">
        <f t="shared" si="2"/>
        <v>3761333003103.5723</v>
      </c>
      <c r="AP61" s="230">
        <f t="shared" si="2"/>
        <v>3765858584367.5249</v>
      </c>
      <c r="AQ61" s="230">
        <f t="shared" si="2"/>
        <v>3762630889316.1055</v>
      </c>
    </row>
    <row r="62" spans="1:43" x14ac:dyDescent="0.25">
      <c r="A62" s="278" t="s">
        <v>101</v>
      </c>
      <c r="B62" s="230">
        <f t="shared" si="0"/>
        <v>171560917611909.72</v>
      </c>
      <c r="C62" s="230">
        <f t="shared" si="3"/>
        <v>142405459299772.25</v>
      </c>
      <c r="D62" s="230">
        <f t="shared" si="3"/>
        <v>172875532972471.47</v>
      </c>
      <c r="E62" s="230">
        <f t="shared" si="3"/>
        <v>179359796028922.94</v>
      </c>
      <c r="F62" s="230">
        <f t="shared" si="3"/>
        <v>192094458688866.53</v>
      </c>
      <c r="G62" s="230">
        <f t="shared" si="3"/>
        <v>198700950815723.31</v>
      </c>
      <c r="H62" s="230">
        <f t="shared" si="3"/>
        <v>204262749333915.53</v>
      </c>
      <c r="I62" s="230">
        <f t="shared" si="3"/>
        <v>207795257282054.22</v>
      </c>
      <c r="J62" s="230">
        <f t="shared" si="3"/>
        <v>211349684616037.47</v>
      </c>
      <c r="K62" s="230">
        <f t="shared" si="3"/>
        <v>214925969663037.31</v>
      </c>
      <c r="L62" s="230">
        <f t="shared" si="2"/>
        <v>218524050790840.56</v>
      </c>
      <c r="M62" s="230">
        <f t="shared" si="2"/>
        <v>222143866407849.47</v>
      </c>
      <c r="N62" s="230">
        <f t="shared" si="2"/>
        <v>220302720559561.66</v>
      </c>
      <c r="O62" s="230">
        <f t="shared" si="2"/>
        <v>218445356181273.31</v>
      </c>
      <c r="P62" s="230">
        <f t="shared" si="2"/>
        <v>216571801882058.75</v>
      </c>
      <c r="Q62" s="230">
        <f t="shared" si="2"/>
        <v>214682086258420.38</v>
      </c>
      <c r="R62" s="230">
        <f t="shared" si="2"/>
        <v>212776237894287.59</v>
      </c>
      <c r="S62" s="230">
        <f t="shared" si="2"/>
        <v>209183628350675.03</v>
      </c>
      <c r="T62" s="230">
        <f t="shared" si="2"/>
        <v>205589206008129.28</v>
      </c>
      <c r="U62" s="230">
        <f t="shared" si="2"/>
        <v>201992973482394.94</v>
      </c>
      <c r="V62" s="230">
        <f t="shared" si="2"/>
        <v>198394933388728.75</v>
      </c>
      <c r="W62" s="230">
        <f t="shared" si="2"/>
        <v>194795088341899.66</v>
      </c>
      <c r="X62" s="230">
        <f t="shared" si="2"/>
        <v>189838317883147.72</v>
      </c>
      <c r="Y62" s="230">
        <f t="shared" si="2"/>
        <v>184879096486220.59</v>
      </c>
      <c r="Z62" s="230">
        <f t="shared" si="2"/>
        <v>179917427732634</v>
      </c>
      <c r="AA62" s="230">
        <f t="shared" si="2"/>
        <v>174953315203234.78</v>
      </c>
      <c r="AB62" s="230">
        <f t="shared" si="2"/>
        <v>169986762478200.81</v>
      </c>
      <c r="AC62" s="230">
        <f t="shared" si="2"/>
        <v>166159216787063.63</v>
      </c>
      <c r="AD62" s="230">
        <f t="shared" si="2"/>
        <v>162329783215356.44</v>
      </c>
      <c r="AE62" s="230">
        <f t="shared" si="2"/>
        <v>158498464527258</v>
      </c>
      <c r="AF62" s="230">
        <f t="shared" si="2"/>
        <v>154665263486430.66</v>
      </c>
      <c r="AG62" s="230">
        <f t="shared" si="2"/>
        <v>150830182856020</v>
      </c>
      <c r="AH62" s="230">
        <f t="shared" si="2"/>
        <v>148536640668429.41</v>
      </c>
      <c r="AI62" s="230">
        <f t="shared" si="2"/>
        <v>146241957014712.81</v>
      </c>
      <c r="AJ62" s="230">
        <f t="shared" si="2"/>
        <v>143946133557900.16</v>
      </c>
      <c r="AK62" s="230">
        <f t="shared" si="2"/>
        <v>141649171960710.5</v>
      </c>
      <c r="AL62" s="230">
        <f t="shared" si="2"/>
        <v>139351073885552.47</v>
      </c>
      <c r="AM62" s="230">
        <f t="shared" si="2"/>
        <v>138219605616919.11</v>
      </c>
      <c r="AN62" s="230">
        <f t="shared" si="2"/>
        <v>137087555064055.48</v>
      </c>
      <c r="AO62" s="230">
        <f t="shared" si="2"/>
        <v>135954923058817.69</v>
      </c>
      <c r="AP62" s="230">
        <f t="shared" si="2"/>
        <v>134821710432906.7</v>
      </c>
      <c r="AQ62" s="230">
        <f t="shared" si="2"/>
        <v>133641877493546.64</v>
      </c>
    </row>
    <row r="63" spans="1:43" x14ac:dyDescent="0.25">
      <c r="A63" s="278" t="s">
        <v>102</v>
      </c>
      <c r="B63" s="230">
        <f t="shared" si="0"/>
        <v>5830653625500</v>
      </c>
      <c r="C63" s="230">
        <f t="shared" si="3"/>
        <v>6472331085000</v>
      </c>
      <c r="D63" s="230">
        <f t="shared" si="3"/>
        <v>7581688215085.6279</v>
      </c>
      <c r="E63" s="230">
        <f t="shared" si="3"/>
        <v>8098231837032.3516</v>
      </c>
      <c r="F63" s="230">
        <f t="shared" si="3"/>
        <v>8896507917469.2969</v>
      </c>
      <c r="G63" s="230">
        <f t="shared" si="3"/>
        <v>9422408367453.3926</v>
      </c>
      <c r="H63" s="230">
        <f t="shared" si="3"/>
        <v>9920130287917.1504</v>
      </c>
      <c r="I63" s="230">
        <f t="shared" si="3"/>
        <v>10172546386639.492</v>
      </c>
      <c r="J63" s="230">
        <f t="shared" si="3"/>
        <v>10426311474594.029</v>
      </c>
      <c r="K63" s="230">
        <f t="shared" si="3"/>
        <v>10681422953694.164</v>
      </c>
      <c r="L63" s="230">
        <f t="shared" si="2"/>
        <v>10937878227201.455</v>
      </c>
      <c r="M63" s="230">
        <f t="shared" si="2"/>
        <v>11195674699725.621</v>
      </c>
      <c r="N63" s="230">
        <f t="shared" si="2"/>
        <v>11235691285259.084</v>
      </c>
      <c r="O63" s="230">
        <f t="shared" si="2"/>
        <v>11275755719720.688</v>
      </c>
      <c r="P63" s="230">
        <f t="shared" si="2"/>
        <v>11315867920212.943</v>
      </c>
      <c r="Q63" s="230">
        <f t="shared" si="2"/>
        <v>11356027803869.777</v>
      </c>
      <c r="R63" s="230">
        <f t="shared" si="2"/>
        <v>11396235287856.52</v>
      </c>
      <c r="S63" s="230">
        <f t="shared" si="2"/>
        <v>11268993365921.195</v>
      </c>
      <c r="T63" s="230">
        <f t="shared" si="2"/>
        <v>11141702573770.094</v>
      </c>
      <c r="U63" s="230">
        <f t="shared" si="2"/>
        <v>11014362953007.41</v>
      </c>
      <c r="V63" s="230">
        <f t="shared" si="2"/>
        <v>10886974545230.51</v>
      </c>
      <c r="W63" s="230">
        <f t="shared" si="2"/>
        <v>10759537392029.926</v>
      </c>
      <c r="X63" s="230">
        <f t="shared" si="2"/>
        <v>10518772447097.551</v>
      </c>
      <c r="Y63" s="230">
        <f t="shared" si="2"/>
        <v>10277917264962.143</v>
      </c>
      <c r="Z63" s="230">
        <f t="shared" si="2"/>
        <v>10036971923443.354</v>
      </c>
      <c r="AA63" s="230">
        <f t="shared" si="2"/>
        <v>9795936500348.0234</v>
      </c>
      <c r="AB63" s="230">
        <f t="shared" si="2"/>
        <v>9554811073470.1953</v>
      </c>
      <c r="AC63" s="230">
        <f t="shared" si="2"/>
        <v>9313595720591.0996</v>
      </c>
      <c r="AD63" s="230">
        <f t="shared" si="2"/>
        <v>9072290519479.1699</v>
      </c>
      <c r="AE63" s="230">
        <f t="shared" si="2"/>
        <v>8830895547890.0215</v>
      </c>
      <c r="AF63" s="230">
        <f t="shared" si="2"/>
        <v>8589410883566.4688</v>
      </c>
      <c r="AG63" s="230">
        <f t="shared" si="2"/>
        <v>8347836604238.5332</v>
      </c>
      <c r="AH63" s="230">
        <f t="shared" si="2"/>
        <v>8138597478773.8994</v>
      </c>
      <c r="AI63" s="230">
        <f t="shared" si="2"/>
        <v>7929280703272.3096</v>
      </c>
      <c r="AJ63" s="230">
        <f t="shared" si="2"/>
        <v>7719886345081.1211</v>
      </c>
      <c r="AK63" s="230">
        <f t="shared" si="2"/>
        <v>7510414471536.6123</v>
      </c>
      <c r="AL63" s="230">
        <f t="shared" si="2"/>
        <v>7300865149963.9541</v>
      </c>
      <c r="AM63" s="230">
        <f t="shared" si="2"/>
        <v>7080640940699.6104</v>
      </c>
      <c r="AN63" s="230">
        <f t="shared" si="2"/>
        <v>6860335573021.0693</v>
      </c>
      <c r="AO63" s="230">
        <f t="shared" si="2"/>
        <v>6639949117595.8984</v>
      </c>
      <c r="AP63" s="230">
        <f t="shared" si="2"/>
        <v>6419481645080.0068</v>
      </c>
      <c r="AQ63" s="230">
        <f t="shared" ref="AQ63:AQ74" si="4">SUMIFS(AQ$2:AQ$44,$AR$2:$AR$44,$A63)</f>
        <v>6196841953839.8174</v>
      </c>
    </row>
    <row r="64" spans="1:43" x14ac:dyDescent="0.25">
      <c r="A64" s="278" t="s">
        <v>103</v>
      </c>
      <c r="B64" s="230">
        <f t="shared" si="0"/>
        <v>23221434483965.125</v>
      </c>
      <c r="C64" s="230">
        <f t="shared" si="3"/>
        <v>21997886783260.242</v>
      </c>
      <c r="D64" s="230">
        <f t="shared" si="3"/>
        <v>23352192086883.742</v>
      </c>
      <c r="E64" s="230">
        <f t="shared" si="3"/>
        <v>27235682351054.617</v>
      </c>
      <c r="F64" s="230">
        <f t="shared" si="3"/>
        <v>30305159948450.863</v>
      </c>
      <c r="G64" s="230">
        <f t="shared" si="3"/>
        <v>32534645566223.723</v>
      </c>
      <c r="H64" s="230">
        <f t="shared" si="3"/>
        <v>34701027534698.98</v>
      </c>
      <c r="I64" s="230">
        <f t="shared" si="3"/>
        <v>36398540386267.414</v>
      </c>
      <c r="J64" s="230">
        <f t="shared" si="3"/>
        <v>38085834402986.414</v>
      </c>
      <c r="K64" s="230">
        <f t="shared" si="3"/>
        <v>39762827029905.898</v>
      </c>
      <c r="L64" s="230">
        <f t="shared" si="3"/>
        <v>41429435818483.391</v>
      </c>
      <c r="M64" s="230">
        <f t="shared" si="3"/>
        <v>43085578426584.031</v>
      </c>
      <c r="N64" s="230">
        <f t="shared" si="3"/>
        <v>43953545896773.039</v>
      </c>
      <c r="O64" s="230">
        <f t="shared" si="3"/>
        <v>44817367318052.797</v>
      </c>
      <c r="P64" s="230">
        <f t="shared" si="3"/>
        <v>45677020987968.594</v>
      </c>
      <c r="Q64" s="230">
        <f t="shared" si="3"/>
        <v>46532485222790.82</v>
      </c>
      <c r="R64" s="230">
        <f t="shared" si="3"/>
        <v>47383738357515.016</v>
      </c>
      <c r="S64" s="230">
        <f t="shared" si="3"/>
        <v>47580108099614.016</v>
      </c>
      <c r="T64" s="230">
        <f t="shared" si="3"/>
        <v>47775511029123.711</v>
      </c>
      <c r="U64" s="230">
        <f t="shared" si="3"/>
        <v>47969946758646.203</v>
      </c>
      <c r="V64" s="230">
        <f t="shared" si="3"/>
        <v>48163414900932.953</v>
      </c>
      <c r="W64" s="230">
        <f t="shared" si="3"/>
        <v>48355915068884.672</v>
      </c>
      <c r="X64" s="230">
        <f t="shared" si="3"/>
        <v>48152076395710.016</v>
      </c>
      <c r="Y64" s="230">
        <f t="shared" si="3"/>
        <v>47948630476648.883</v>
      </c>
      <c r="Z64" s="230">
        <f t="shared" si="3"/>
        <v>47745577491146.148</v>
      </c>
      <c r="AA64" s="230">
        <f t="shared" si="3"/>
        <v>47542917618581.07</v>
      </c>
      <c r="AB64" s="230">
        <f t="shared" si="3"/>
        <v>47340651038267.227</v>
      </c>
      <c r="AC64" s="230">
        <f t="shared" si="3"/>
        <v>46627107862362.867</v>
      </c>
      <c r="AD64" s="230">
        <f t="shared" si="3"/>
        <v>45915738101087.086</v>
      </c>
      <c r="AE64" s="230">
        <f t="shared" si="3"/>
        <v>45206542671485.32</v>
      </c>
      <c r="AF64" s="230">
        <f t="shared" si="3"/>
        <v>44499522490257</v>
      </c>
      <c r="AG64" s="230">
        <f t="shared" si="3"/>
        <v>43794678473755.172</v>
      </c>
      <c r="AH64" s="230">
        <f t="shared" si="3"/>
        <v>42711597889366.172</v>
      </c>
      <c r="AI64" s="230">
        <f t="shared" si="3"/>
        <v>41632031968101.594</v>
      </c>
      <c r="AJ64" s="230">
        <f t="shared" si="3"/>
        <v>40555982177933.563</v>
      </c>
      <c r="AK64" s="230">
        <f t="shared" si="3"/>
        <v>39483449986277.57</v>
      </c>
      <c r="AL64" s="230">
        <f t="shared" si="3"/>
        <v>38414436859992.469</v>
      </c>
      <c r="AM64" s="230">
        <f t="shared" si="3"/>
        <v>37347330408521.828</v>
      </c>
      <c r="AN64" s="230">
        <f t="shared" si="3"/>
        <v>36283751683271.789</v>
      </c>
      <c r="AO64" s="230">
        <f t="shared" si="3"/>
        <v>35223702151793.336</v>
      </c>
      <c r="AP64" s="230">
        <f t="shared" si="3"/>
        <v>34167183281079.996</v>
      </c>
      <c r="AQ64" s="230">
        <f t="shared" si="4"/>
        <v>33102638947240.996</v>
      </c>
    </row>
    <row r="65" spans="1:43" x14ac:dyDescent="0.25">
      <c r="A65" s="278" t="s">
        <v>104</v>
      </c>
      <c r="B65" s="230">
        <f t="shared" si="0"/>
        <v>1241687551500</v>
      </c>
      <c r="C65" s="230">
        <f t="shared" si="3"/>
        <v>583343145000</v>
      </c>
      <c r="D65" s="230">
        <f t="shared" si="3"/>
        <v>699162223854.69177</v>
      </c>
      <c r="E65" s="230">
        <f t="shared" si="3"/>
        <v>739137938381.92346</v>
      </c>
      <c r="F65" s="230">
        <f t="shared" si="3"/>
        <v>768088431647.00391</v>
      </c>
      <c r="G65" s="230">
        <f t="shared" si="3"/>
        <v>793337116268.995</v>
      </c>
      <c r="H65" s="230">
        <f t="shared" si="3"/>
        <v>823734531127.27295</v>
      </c>
      <c r="I65" s="230">
        <f t="shared" si="3"/>
        <v>851335104116.63184</v>
      </c>
      <c r="J65" s="230">
        <f t="shared" si="3"/>
        <v>875345188221.48926</v>
      </c>
      <c r="K65" s="230">
        <f t="shared" si="3"/>
        <v>895933804875.87439</v>
      </c>
      <c r="L65" s="230">
        <f t="shared" si="3"/>
        <v>913361066465.51794</v>
      </c>
      <c r="M65" s="230">
        <f t="shared" si="3"/>
        <v>927964352345.78027</v>
      </c>
      <c r="N65" s="230">
        <f t="shared" si="3"/>
        <v>940687545005.03174</v>
      </c>
      <c r="O65" s="230">
        <f t="shared" si="3"/>
        <v>951332311012.12415</v>
      </c>
      <c r="P65" s="230">
        <f t="shared" si="3"/>
        <v>960258201264.14343</v>
      </c>
      <c r="Q65" s="230">
        <f t="shared" si="3"/>
        <v>967851880530.94678</v>
      </c>
      <c r="R65" s="230">
        <f t="shared" si="3"/>
        <v>974520632178.23779</v>
      </c>
      <c r="S65" s="230">
        <f t="shared" si="3"/>
        <v>980946220798.97229</v>
      </c>
      <c r="T65" s="230">
        <f t="shared" si="3"/>
        <v>986884759463.56812</v>
      </c>
      <c r="U65" s="230">
        <f t="shared" si="3"/>
        <v>992345491641.17798</v>
      </c>
      <c r="V65" s="230">
        <f t="shared" si="3"/>
        <v>997338779355.51941</v>
      </c>
      <c r="W65" s="230">
        <f t="shared" si="3"/>
        <v>1001876035074.2574</v>
      </c>
      <c r="X65" s="230">
        <f t="shared" si="3"/>
        <v>1005969652652.3075</v>
      </c>
      <c r="Y65" s="230">
        <f t="shared" si="3"/>
        <v>1009632937813.255</v>
      </c>
      <c r="Z65" s="230">
        <f t="shared" si="3"/>
        <v>1012880038629.9146</v>
      </c>
      <c r="AA65" s="230">
        <f t="shared" si="3"/>
        <v>1015725876439.537</v>
      </c>
      <c r="AB65" s="230">
        <f t="shared" si="3"/>
        <v>1018186077602.375</v>
      </c>
      <c r="AC65" s="230">
        <f t="shared" si="3"/>
        <v>1020276906484.1771</v>
      </c>
      <c r="AD65" s="230">
        <f t="shared" si="3"/>
        <v>1022015200014.2128</v>
      </c>
      <c r="AE65" s="230">
        <f t="shared" si="3"/>
        <v>1023418304141.1951</v>
      </c>
      <c r="AF65" s="230">
        <f t="shared" si="3"/>
        <v>1024504012479.7773</v>
      </c>
      <c r="AG65" s="230">
        <f t="shared" si="3"/>
        <v>1025290507411.098</v>
      </c>
      <c r="AH65" s="230">
        <f t="shared" si="3"/>
        <v>1025796303871.8539</v>
      </c>
      <c r="AI65" s="230">
        <f t="shared" si="3"/>
        <v>1026040196038.2621</v>
      </c>
      <c r="AJ65" s="230">
        <f t="shared" si="3"/>
        <v>1026041207083.9248</v>
      </c>
      <c r="AK65" s="230">
        <f t="shared" si="3"/>
        <v>1025818542164.5631</v>
      </c>
      <c r="AL65" s="230">
        <f t="shared" si="3"/>
        <v>1025391544757.6847</v>
      </c>
      <c r="AM65" s="230">
        <f t="shared" si="3"/>
        <v>1024779656462.0168</v>
      </c>
      <c r="AN65" s="230">
        <f t="shared" si="3"/>
        <v>1024002380339.6016</v>
      </c>
      <c r="AO65" s="230">
        <f t="shared" si="3"/>
        <v>1023079247863.5452</v>
      </c>
      <c r="AP65" s="230">
        <f t="shared" si="3"/>
        <v>1022029789516.0811</v>
      </c>
      <c r="AQ65" s="230">
        <f t="shared" si="4"/>
        <v>1020532649796.632</v>
      </c>
    </row>
    <row r="66" spans="1:43" x14ac:dyDescent="0.25">
      <c r="A66" s="278" t="s">
        <v>105</v>
      </c>
      <c r="B66" s="230">
        <f t="shared" si="0"/>
        <v>338894588999.99994</v>
      </c>
      <c r="C66" s="230">
        <f t="shared" si="3"/>
        <v>419451499500</v>
      </c>
      <c r="D66" s="230">
        <f t="shared" si="3"/>
        <v>423753524917.98041</v>
      </c>
      <c r="E66" s="230">
        <f t="shared" si="3"/>
        <v>542278312411.68805</v>
      </c>
      <c r="F66" s="230">
        <f t="shared" si="3"/>
        <v>558207357657.72852</v>
      </c>
      <c r="G66" s="230">
        <f t="shared" si="3"/>
        <v>585631136374.4469</v>
      </c>
      <c r="H66" s="230">
        <f t="shared" si="3"/>
        <v>619851818399.25171</v>
      </c>
      <c r="I66" s="230">
        <f t="shared" si="3"/>
        <v>648697414440.03284</v>
      </c>
      <c r="J66" s="230">
        <f t="shared" si="3"/>
        <v>670683059766.6366</v>
      </c>
      <c r="K66" s="230">
        <f t="shared" si="3"/>
        <v>687689370531.13367</v>
      </c>
      <c r="L66" s="230">
        <f t="shared" si="3"/>
        <v>702031755609.43103</v>
      </c>
      <c r="M66" s="230">
        <f t="shared" si="3"/>
        <v>716321874425.53613</v>
      </c>
      <c r="N66" s="230">
        <f t="shared" si="3"/>
        <v>735405972497.12146</v>
      </c>
      <c r="O66" s="230">
        <f t="shared" si="3"/>
        <v>756882447399.45435</v>
      </c>
      <c r="P66" s="230">
        <f t="shared" si="3"/>
        <v>780138227978.00122</v>
      </c>
      <c r="Q66" s="230">
        <f t="shared" si="3"/>
        <v>804476811837.57153</v>
      </c>
      <c r="R66" s="230">
        <f t="shared" si="3"/>
        <v>829103958087.08447</v>
      </c>
      <c r="S66" s="230">
        <f t="shared" si="3"/>
        <v>856490581200.90356</v>
      </c>
      <c r="T66" s="230">
        <f t="shared" si="3"/>
        <v>883406992013.45093</v>
      </c>
      <c r="U66" s="230">
        <f t="shared" si="3"/>
        <v>909747446247.84424</v>
      </c>
      <c r="V66" s="230">
        <f t="shared" si="3"/>
        <v>935406617914.00879</v>
      </c>
      <c r="W66" s="230">
        <f t="shared" si="3"/>
        <v>960280279523.58594</v>
      </c>
      <c r="X66" s="230">
        <f t="shared" si="3"/>
        <v>984265980929.85156</v>
      </c>
      <c r="Y66" s="230">
        <f t="shared" si="3"/>
        <v>1007263720564.8153</v>
      </c>
      <c r="Z66" s="230">
        <f t="shared" si="3"/>
        <v>1029176603032.6079</v>
      </c>
      <c r="AA66" s="230">
        <f t="shared" si="3"/>
        <v>1049911477278.1396</v>
      </c>
      <c r="AB66" s="230">
        <f t="shared" si="3"/>
        <v>1069379549874.1907</v>
      </c>
      <c r="AC66" s="230">
        <f t="shared" si="3"/>
        <v>1087496968349.4641</v>
      </c>
      <c r="AD66" s="230">
        <f t="shared" si="3"/>
        <v>1104185369904.2292</v>
      </c>
      <c r="AE66" s="230">
        <f t="shared" si="3"/>
        <v>1119372391318.4392</v>
      </c>
      <c r="AF66" s="230">
        <f t="shared" si="3"/>
        <v>1132992136338.6636</v>
      </c>
      <c r="AG66" s="230">
        <f t="shared" si="3"/>
        <v>1144985597324.1323</v>
      </c>
      <c r="AH66" s="230">
        <f t="shared" si="3"/>
        <v>1155301028428.564</v>
      </c>
      <c r="AI66" s="230">
        <f t="shared" si="3"/>
        <v>1163894268083.7612</v>
      </c>
      <c r="AJ66" s="230">
        <f t="shared" si="3"/>
        <v>1170729009025.2266</v>
      </c>
      <c r="AK66" s="230">
        <f t="shared" si="3"/>
        <v>1175777014552.1228</v>
      </c>
      <c r="AL66" s="230">
        <f t="shared" si="3"/>
        <v>1179018280138.9688</v>
      </c>
      <c r="AM66" s="230">
        <f t="shared" si="3"/>
        <v>1180441139910.5615</v>
      </c>
      <c r="AN66" s="230">
        <f t="shared" si="3"/>
        <v>1180042317853.4033</v>
      </c>
      <c r="AO66" s="230">
        <f t="shared" si="3"/>
        <v>1177826923966.1455</v>
      </c>
      <c r="AP66" s="230">
        <f t="shared" si="3"/>
        <v>1173808395850.4873</v>
      </c>
      <c r="AQ66" s="230">
        <f t="shared" si="4"/>
        <v>1167618400409.8398</v>
      </c>
    </row>
    <row r="67" spans="1:43" x14ac:dyDescent="0.25">
      <c r="A67" s="278" t="s">
        <v>106</v>
      </c>
      <c r="B67" s="230">
        <f t="shared" si="0"/>
        <v>1569470842500</v>
      </c>
      <c r="C67" s="230">
        <f t="shared" si="3"/>
        <v>1102796326500</v>
      </c>
      <c r="D67" s="230">
        <f t="shared" si="3"/>
        <v>1181453788936.4395</v>
      </c>
      <c r="E67" s="230">
        <f t="shared" si="3"/>
        <v>1519411345086.9343</v>
      </c>
      <c r="F67" s="230">
        <f t="shared" si="3"/>
        <v>1581905794495.176</v>
      </c>
      <c r="G67" s="230">
        <f t="shared" si="3"/>
        <v>1690158896903.521</v>
      </c>
      <c r="H67" s="230">
        <f t="shared" si="3"/>
        <v>1830769654320.8564</v>
      </c>
      <c r="I67" s="230">
        <f t="shared" si="3"/>
        <v>1963234927511.8833</v>
      </c>
      <c r="J67" s="230">
        <f t="shared" si="3"/>
        <v>2078283372046.0325</v>
      </c>
      <c r="K67" s="230">
        <f t="shared" si="3"/>
        <v>2178100153512.7131</v>
      </c>
      <c r="L67" s="230">
        <f t="shared" si="3"/>
        <v>2266408413177.3291</v>
      </c>
      <c r="M67" s="230">
        <f t="shared" si="3"/>
        <v>2348185416198.103</v>
      </c>
      <c r="N67" s="230">
        <f t="shared" si="3"/>
        <v>2434721922110.3213</v>
      </c>
      <c r="O67" s="230">
        <f t="shared" si="3"/>
        <v>2520742765361.1631</v>
      </c>
      <c r="P67" s="230">
        <f t="shared" si="3"/>
        <v>2605763088503.6445</v>
      </c>
      <c r="Q67" s="230">
        <f t="shared" si="3"/>
        <v>2689265057709.2256</v>
      </c>
      <c r="R67" s="230">
        <f t="shared" si="3"/>
        <v>2770700711757.5747</v>
      </c>
      <c r="S67" s="230">
        <f t="shared" si="3"/>
        <v>2857585971189.5229</v>
      </c>
      <c r="T67" s="230">
        <f t="shared" si="3"/>
        <v>2942081015598.8828</v>
      </c>
      <c r="U67" s="230">
        <f t="shared" si="3"/>
        <v>3023897201003.9331</v>
      </c>
      <c r="V67" s="230">
        <f t="shared" si="3"/>
        <v>3102758184319.6538</v>
      </c>
      <c r="W67" s="230">
        <f t="shared" si="3"/>
        <v>3178401714752.5454</v>
      </c>
      <c r="X67" s="230">
        <f t="shared" si="3"/>
        <v>3250581281708.7588</v>
      </c>
      <c r="Y67" s="230">
        <f t="shared" si="3"/>
        <v>3319067604717.3726</v>
      </c>
      <c r="Z67" s="230">
        <f t="shared" si="3"/>
        <v>3383649953232.4702</v>
      </c>
      <c r="AA67" s="230">
        <f t="shared" si="3"/>
        <v>3444137286637.4385</v>
      </c>
      <c r="AB67" s="230">
        <f t="shared" si="3"/>
        <v>3500359207285.6504</v>
      </c>
      <c r="AC67" s="230">
        <f t="shared" si="3"/>
        <v>3552166721932.5527</v>
      </c>
      <c r="AD67" s="230">
        <f t="shared" si="3"/>
        <v>3599432809401.6147</v>
      </c>
      <c r="AE67" s="230">
        <f t="shared" si="3"/>
        <v>3642052794742.9072</v>
      </c>
      <c r="AF67" s="230">
        <f t="shared" si="3"/>
        <v>3679944532452.1709</v>
      </c>
      <c r="AG67" s="230">
        <f t="shared" si="3"/>
        <v>3713048403488.6724</v>
      </c>
      <c r="AH67" s="230">
        <f t="shared" si="3"/>
        <v>3741327132834.7476</v>
      </c>
      <c r="AI67" s="230">
        <f t="shared" si="3"/>
        <v>3764765436154.9648</v>
      </c>
      <c r="AJ67" s="230">
        <f t="shared" si="3"/>
        <v>3783369505721.4561</v>
      </c>
      <c r="AK67" s="230">
        <f t="shared" si="3"/>
        <v>3797166347159.6914</v>
      </c>
      <c r="AL67" s="230">
        <f t="shared" si="3"/>
        <v>3806202979727.7378</v>
      </c>
      <c r="AM67" s="230">
        <f t="shared" si="3"/>
        <v>3810545513767.2515</v>
      </c>
      <c r="AN67" s="230">
        <f t="shared" si="3"/>
        <v>3810278119657.0718</v>
      </c>
      <c r="AO67" s="230">
        <f t="shared" si="3"/>
        <v>3805501903063.6343</v>
      </c>
      <c r="AP67" s="230">
        <f t="shared" si="3"/>
        <v>3796333701524.6963</v>
      </c>
      <c r="AQ67" s="230">
        <f t="shared" si="4"/>
        <v>3781641744040.4824</v>
      </c>
    </row>
    <row r="68" spans="1:43" x14ac:dyDescent="0.25">
      <c r="A68" s="278" t="s">
        <v>107</v>
      </c>
      <c r="B68" s="230">
        <f t="shared" si="0"/>
        <v>127779927000</v>
      </c>
      <c r="C68" s="230">
        <f t="shared" si="3"/>
        <v>97223857500</v>
      </c>
      <c r="D68" s="230">
        <f t="shared" si="3"/>
        <v>83345185105.337326</v>
      </c>
      <c r="E68" s="230">
        <f t="shared" si="3"/>
        <v>120854086092.56618</v>
      </c>
      <c r="F68" s="230">
        <f t="shared" si="3"/>
        <v>122692528709.46886</v>
      </c>
      <c r="G68" s="230">
        <f t="shared" si="3"/>
        <v>127236551627.97179</v>
      </c>
      <c r="H68" s="230">
        <f t="shared" si="3"/>
        <v>133575596190.71028</v>
      </c>
      <c r="I68" s="230">
        <f t="shared" si="3"/>
        <v>139702844578.91223</v>
      </c>
      <c r="J68" s="230">
        <f t="shared" si="3"/>
        <v>145303695266.98462</v>
      </c>
      <c r="K68" s="230">
        <f t="shared" si="3"/>
        <v>150371171210.99353</v>
      </c>
      <c r="L68" s="230">
        <f t="shared" si="3"/>
        <v>154923974776.68234</v>
      </c>
      <c r="M68" s="230">
        <f t="shared" si="3"/>
        <v>159004339654.82828</v>
      </c>
      <c r="N68" s="230">
        <f t="shared" si="3"/>
        <v>163521576954.33533</v>
      </c>
      <c r="O68" s="230">
        <f t="shared" si="3"/>
        <v>167702306466.56906</v>
      </c>
      <c r="P68" s="230">
        <f t="shared" si="3"/>
        <v>171561326050.65598</v>
      </c>
      <c r="Q68" s="230">
        <f t="shared" si="3"/>
        <v>175119498377.71024</v>
      </c>
      <c r="R68" s="230">
        <f t="shared" si="3"/>
        <v>178403168638.39389</v>
      </c>
      <c r="S68" s="230">
        <f t="shared" si="3"/>
        <v>182462457762.04443</v>
      </c>
      <c r="T68" s="230">
        <f t="shared" si="3"/>
        <v>186324550830.25366</v>
      </c>
      <c r="U68" s="230">
        <f t="shared" si="3"/>
        <v>189980508683.84341</v>
      </c>
      <c r="V68" s="230">
        <f t="shared" si="3"/>
        <v>193422079096.10287</v>
      </c>
      <c r="W68" s="230">
        <f t="shared" si="3"/>
        <v>196641680922.85284</v>
      </c>
      <c r="X68" s="230">
        <f t="shared" si="3"/>
        <v>199632393109.57666</v>
      </c>
      <c r="Y68" s="230">
        <f t="shared" si="3"/>
        <v>202387949163.63971</v>
      </c>
      <c r="Z68" s="230">
        <f t="shared" si="3"/>
        <v>204902737329.3396</v>
      </c>
      <c r="AA68" s="230">
        <f t="shared" si="3"/>
        <v>207171806367.6828</v>
      </c>
      <c r="AB68" s="230">
        <f t="shared" si="3"/>
        <v>209190876550.29218</v>
      </c>
      <c r="AC68" s="230">
        <f t="shared" si="3"/>
        <v>210956355233.73376</v>
      </c>
      <c r="AD68" s="230">
        <f t="shared" si="3"/>
        <v>212465356189.95935</v>
      </c>
      <c r="AE68" s="230">
        <f t="shared" si="3"/>
        <v>213715721731.26868</v>
      </c>
      <c r="AF68" s="230">
        <f t="shared" si="3"/>
        <v>214706046582.84952</v>
      </c>
      <c r="AG68" s="230">
        <f t="shared" si="3"/>
        <v>215435702419.49261</v>
      </c>
      <c r="AH68" s="230">
        <f t="shared" si="3"/>
        <v>215904861991.22485</v>
      </c>
      <c r="AI68" s="230">
        <f t="shared" ref="AI68:AP74" si="5">SUMIFS(AI$2:AI$44,$AR$2:$AR$44,$A68)</f>
        <v>216114521810.11774</v>
      </c>
      <c r="AJ68" s="230">
        <f t="shared" si="5"/>
        <v>216066522451.68674</v>
      </c>
      <c r="AK68" s="230">
        <f t="shared" si="5"/>
        <v>215763565633.12793</v>
      </c>
      <c r="AL68" s="230">
        <f t="shared" si="5"/>
        <v>215209227361.25519</v>
      </c>
      <c r="AM68" s="230">
        <f t="shared" si="5"/>
        <v>214407966589.75534</v>
      </c>
      <c r="AN68" s="230">
        <f t="shared" si="5"/>
        <v>213365128983.11282</v>
      </c>
      <c r="AO68" s="230">
        <f t="shared" si="5"/>
        <v>212086945548.63351</v>
      </c>
      <c r="AP68" s="230">
        <f t="shared" si="5"/>
        <v>210580526064.53198</v>
      </c>
      <c r="AQ68" s="230">
        <f t="shared" si="4"/>
        <v>208784113225.04175</v>
      </c>
    </row>
    <row r="69" spans="1:43" x14ac:dyDescent="0.25">
      <c r="A69" s="278" t="s">
        <v>108</v>
      </c>
      <c r="B69" s="230">
        <f t="shared" si="0"/>
        <v>900015138000</v>
      </c>
      <c r="C69" s="230">
        <f t="shared" ref="C69:AH74" si="6">SUMIFS(C$2:C$44,$AR$2:$AR$44,$A69)</f>
        <v>636121810500</v>
      </c>
      <c r="D69" s="230">
        <f t="shared" si="6"/>
        <v>650893894181.79285</v>
      </c>
      <c r="E69" s="230">
        <f t="shared" si="6"/>
        <v>746203825188.17627</v>
      </c>
      <c r="F69" s="230">
        <f t="shared" si="6"/>
        <v>822817622723.81116</v>
      </c>
      <c r="G69" s="230">
        <f t="shared" si="6"/>
        <v>872472642358.55688</v>
      </c>
      <c r="H69" s="230">
        <f t="shared" si="6"/>
        <v>921622928290.12573</v>
      </c>
      <c r="I69" s="230">
        <f t="shared" si="6"/>
        <v>946083114300.65967</v>
      </c>
      <c r="J69" s="230">
        <f t="shared" si="6"/>
        <v>970380524845.83093</v>
      </c>
      <c r="K69" s="230">
        <f t="shared" si="6"/>
        <v>994515251817.77209</v>
      </c>
      <c r="L69" s="230">
        <f t="shared" si="6"/>
        <v>1018487387156.0088</v>
      </c>
      <c r="M69" s="230">
        <f t="shared" si="6"/>
        <v>1042297022847.4601</v>
      </c>
      <c r="N69" s="230">
        <f t="shared" si="6"/>
        <v>1053488482724.1257</v>
      </c>
      <c r="O69" s="230">
        <f t="shared" si="6"/>
        <v>1064622987497.274</v>
      </c>
      <c r="P69" s="230">
        <f t="shared" si="6"/>
        <v>1075700558518.1178</v>
      </c>
      <c r="Q69" s="230">
        <f t="shared" si="6"/>
        <v>1086721217145.5977</v>
      </c>
      <c r="R69" s="230">
        <f t="shared" si="6"/>
        <v>1097684984746.3844</v>
      </c>
      <c r="S69" s="230">
        <f t="shared" si="6"/>
        <v>1093024249184.801</v>
      </c>
      <c r="T69" s="230">
        <f t="shared" si="6"/>
        <v>1088371769869.1226</v>
      </c>
      <c r="U69" s="230">
        <f t="shared" si="6"/>
        <v>1083727545483.9545</v>
      </c>
      <c r="V69" s="230">
        <f t="shared" si="6"/>
        <v>1079091574713.8497</v>
      </c>
      <c r="W69" s="230">
        <f t="shared" si="6"/>
        <v>1074463856243.3097</v>
      </c>
      <c r="X69" s="230">
        <f t="shared" si="6"/>
        <v>1069844388756.7821</v>
      </c>
      <c r="Y69" s="230">
        <f t="shared" si="6"/>
        <v>1065233170938.6624</v>
      </c>
      <c r="Z69" s="230">
        <f t="shared" si="6"/>
        <v>1060630201473.2936</v>
      </c>
      <c r="AA69" s="230">
        <f t="shared" si="6"/>
        <v>1056035479044.9668</v>
      </c>
      <c r="AB69" s="230">
        <f t="shared" si="6"/>
        <v>1051449002337.9196</v>
      </c>
      <c r="AC69" s="230">
        <f t="shared" si="6"/>
        <v>1046870770036.3373</v>
      </c>
      <c r="AD69" s="230">
        <f t="shared" si="6"/>
        <v>1042300780824.3528</v>
      </c>
      <c r="AE69" s="230">
        <f t="shared" si="6"/>
        <v>1037739033386.047</v>
      </c>
      <c r="AF69" s="230">
        <f t="shared" si="6"/>
        <v>1033185526405.448</v>
      </c>
      <c r="AG69" s="230">
        <f t="shared" si="6"/>
        <v>1028640258566.5304</v>
      </c>
      <c r="AH69" s="230">
        <f t="shared" si="6"/>
        <v>1026060113703.3191</v>
      </c>
      <c r="AI69" s="230">
        <f t="shared" si="5"/>
        <v>1023483346621.4542</v>
      </c>
      <c r="AJ69" s="230">
        <f t="shared" si="5"/>
        <v>1020909956796.944</v>
      </c>
      <c r="AK69" s="230">
        <f t="shared" si="5"/>
        <v>1018339943705.776</v>
      </c>
      <c r="AL69" s="230">
        <f t="shared" si="5"/>
        <v>1015773306823.9178</v>
      </c>
      <c r="AM69" s="230">
        <f t="shared" si="5"/>
        <v>1012561798637.1489</v>
      </c>
      <c r="AN69" s="230">
        <f t="shared" si="5"/>
        <v>1009355284307.3385</v>
      </c>
      <c r="AO69" s="230">
        <f t="shared" si="5"/>
        <v>1006153763046.2866</v>
      </c>
      <c r="AP69" s="230">
        <f t="shared" si="5"/>
        <v>1002957234065.762</v>
      </c>
      <c r="AQ69" s="230">
        <f t="shared" si="4"/>
        <v>999427248189.78162</v>
      </c>
    </row>
    <row r="70" spans="1:43" x14ac:dyDescent="0.25">
      <c r="A70" s="278" t="s">
        <v>109</v>
      </c>
      <c r="B70" s="230">
        <f t="shared" si="0"/>
        <v>702789598500</v>
      </c>
      <c r="C70" s="230">
        <f t="shared" si="6"/>
        <v>602787916500</v>
      </c>
      <c r="D70" s="230">
        <f t="shared" si="6"/>
        <v>658292397779.03455</v>
      </c>
      <c r="E70" s="230">
        <f t="shared" si="6"/>
        <v>708680808045.47339</v>
      </c>
      <c r="F70" s="230">
        <f t="shared" si="6"/>
        <v>729855772459.62024</v>
      </c>
      <c r="G70" s="230">
        <f t="shared" si="6"/>
        <v>742960579398.2229</v>
      </c>
      <c r="H70" s="230">
        <f t="shared" si="6"/>
        <v>759712990639.31335</v>
      </c>
      <c r="I70" s="230">
        <f t="shared" si="6"/>
        <v>776209563602.54443</v>
      </c>
      <c r="J70" s="230">
        <f t="shared" si="6"/>
        <v>790512564373.73792</v>
      </c>
      <c r="K70" s="230">
        <f t="shared" si="6"/>
        <v>802524826065.66418</v>
      </c>
      <c r="L70" s="230">
        <f t="shared" si="6"/>
        <v>812171316424.43713</v>
      </c>
      <c r="M70" s="230">
        <f t="shared" si="6"/>
        <v>819399795167.73108</v>
      </c>
      <c r="N70" s="230">
        <f t="shared" si="6"/>
        <v>824875876352.17981</v>
      </c>
      <c r="O70" s="230">
        <f t="shared" si="6"/>
        <v>828245753882.27747</v>
      </c>
      <c r="P70" s="230">
        <f t="shared" si="6"/>
        <v>829861634098.59546</v>
      </c>
      <c r="Q70" s="230">
        <f t="shared" si="6"/>
        <v>830091561598.18323</v>
      </c>
      <c r="R70" s="230">
        <f t="shared" si="6"/>
        <v>829312371759.72546</v>
      </c>
      <c r="S70" s="230">
        <f t="shared" si="6"/>
        <v>828511956392.65649</v>
      </c>
      <c r="T70" s="230">
        <f t="shared" si="6"/>
        <v>827133860640.54736</v>
      </c>
      <c r="U70" s="230">
        <f t="shared" si="6"/>
        <v>825229781334.01233</v>
      </c>
      <c r="V70" s="230">
        <f t="shared" si="6"/>
        <v>822852033473.8949</v>
      </c>
      <c r="W70" s="230">
        <f t="shared" si="6"/>
        <v>820053244238.18298</v>
      </c>
      <c r="X70" s="230">
        <f t="shared" si="6"/>
        <v>816886077812.85132</v>
      </c>
      <c r="Y70" s="230">
        <f t="shared" si="6"/>
        <v>813402992027.51794</v>
      </c>
      <c r="Z70" s="230">
        <f t="shared" si="6"/>
        <v>809656027336.7124</v>
      </c>
      <c r="AA70" s="230">
        <f t="shared" si="6"/>
        <v>805696628299.72205</v>
      </c>
      <c r="AB70" s="230">
        <f t="shared" si="6"/>
        <v>801575497378.55383</v>
      </c>
      <c r="AC70" s="230">
        <f t="shared" si="6"/>
        <v>797342480595.40063</v>
      </c>
      <c r="AD70" s="230">
        <f t="shared" si="6"/>
        <v>793046484368.3656</v>
      </c>
      <c r="AE70" s="230">
        <f t="shared" si="6"/>
        <v>788735422675.79553</v>
      </c>
      <c r="AF70" s="230">
        <f t="shared" si="6"/>
        <v>784456193584.33618</v>
      </c>
      <c r="AG70" s="230">
        <f t="shared" si="6"/>
        <v>780254684111.31421</v>
      </c>
      <c r="AH70" s="230">
        <f t="shared" si="6"/>
        <v>776175802376.29077</v>
      </c>
      <c r="AI70" s="230">
        <f t="shared" si="5"/>
        <v>772263536026.93787</v>
      </c>
      <c r="AJ70" s="230">
        <f t="shared" si="5"/>
        <v>768561035998.59827</v>
      </c>
      <c r="AK70" s="230">
        <f t="shared" si="5"/>
        <v>765110724782.48657</v>
      </c>
      <c r="AL70" s="230">
        <f t="shared" si="5"/>
        <v>761954428532.74524</v>
      </c>
      <c r="AM70" s="230">
        <f t="shared" si="5"/>
        <v>759133532535.84937</v>
      </c>
      <c r="AN70" s="230">
        <f t="shared" si="5"/>
        <v>756689159796.30115</v>
      </c>
      <c r="AO70" s="230">
        <f t="shared" si="5"/>
        <v>754662372759.69507</v>
      </c>
      <c r="AP70" s="230">
        <f t="shared" si="5"/>
        <v>753094398498.8949</v>
      </c>
      <c r="AQ70" s="230">
        <f t="shared" si="4"/>
        <v>751775587765.90393</v>
      </c>
    </row>
    <row r="71" spans="1:43" x14ac:dyDescent="0.25">
      <c r="A71" s="278" t="s">
        <v>110</v>
      </c>
      <c r="B71" s="230">
        <f t="shared" si="0"/>
        <v>961127277000</v>
      </c>
      <c r="C71" s="230">
        <f t="shared" si="6"/>
        <v>816680403000.00012</v>
      </c>
      <c r="D71" s="230">
        <f t="shared" si="6"/>
        <v>970176260167.38989</v>
      </c>
      <c r="E71" s="230">
        <f t="shared" si="6"/>
        <v>1026637906471.91</v>
      </c>
      <c r="F71" s="230">
        <f t="shared" si="6"/>
        <v>1071968965702.2382</v>
      </c>
      <c r="G71" s="230">
        <f t="shared" si="6"/>
        <v>1113058383284.8713</v>
      </c>
      <c r="H71" s="230">
        <f t="shared" si="6"/>
        <v>1161078491018.8032</v>
      </c>
      <c r="I71" s="230">
        <f t="shared" si="6"/>
        <v>1202928951454.2031</v>
      </c>
      <c r="J71" s="230">
        <f t="shared" si="6"/>
        <v>1239446070124.4304</v>
      </c>
      <c r="K71" s="230">
        <f t="shared" si="6"/>
        <v>1270924480608.1179</v>
      </c>
      <c r="L71" s="230">
        <f t="shared" si="6"/>
        <v>1297811150480.2417</v>
      </c>
      <c r="M71" s="230">
        <f t="shared" si="6"/>
        <v>1320681502602.4875</v>
      </c>
      <c r="N71" s="230">
        <f t="shared" si="6"/>
        <v>1340791853885.1003</v>
      </c>
      <c r="O71" s="230">
        <f t="shared" si="6"/>
        <v>1358044164904.2229</v>
      </c>
      <c r="P71" s="230">
        <f t="shared" si="6"/>
        <v>1372939916688.2385</v>
      </c>
      <c r="Q71" s="230">
        <f t="shared" si="6"/>
        <v>1386021987088.9072</v>
      </c>
      <c r="R71" s="230">
        <f t="shared" si="6"/>
        <v>1397865867431.9963</v>
      </c>
      <c r="S71" s="230">
        <f t="shared" si="6"/>
        <v>1408918721416.1621</v>
      </c>
      <c r="T71" s="230">
        <f t="shared" si="6"/>
        <v>1419339879697.4211</v>
      </c>
      <c r="U71" s="230">
        <f t="shared" si="6"/>
        <v>1429130124374.0674</v>
      </c>
      <c r="V71" s="230">
        <f t="shared" si="6"/>
        <v>1438291525200.6985</v>
      </c>
      <c r="W71" s="230">
        <f t="shared" si="6"/>
        <v>1446827401859.2813</v>
      </c>
      <c r="X71" s="230">
        <f t="shared" si="6"/>
        <v>1454742283247.7312</v>
      </c>
      <c r="Y71" s="230">
        <f t="shared" si="6"/>
        <v>1462041864091.575</v>
      </c>
      <c r="Z71" s="230">
        <f t="shared" si="6"/>
        <v>1468732959185.1743</v>
      </c>
      <c r="AA71" s="230">
        <f t="shared" si="6"/>
        <v>1474823455567.8274</v>
      </c>
      <c r="AB71" s="230">
        <f t="shared" si="6"/>
        <v>1480322262937.2703</v>
      </c>
      <c r="AC71" s="230">
        <f t="shared" si="6"/>
        <v>1485239262598.2964</v>
      </c>
      <c r="AD71" s="230">
        <f t="shared" si="6"/>
        <v>1489585255238.26</v>
      </c>
      <c r="AE71" s="230">
        <f t="shared" si="6"/>
        <v>1493371907813.4382</v>
      </c>
      <c r="AF71" s="230">
        <f t="shared" si="6"/>
        <v>1496611699821.415</v>
      </c>
      <c r="AG71" s="230">
        <f t="shared" si="6"/>
        <v>1499317869224.6521</v>
      </c>
      <c r="AH71" s="230">
        <f t="shared" si="6"/>
        <v>1501504358279.2568</v>
      </c>
      <c r="AI71" s="230">
        <f t="shared" si="5"/>
        <v>1503185759511.1333</v>
      </c>
      <c r="AJ71" s="230">
        <f t="shared" si="5"/>
        <v>1504377262069.0186</v>
      </c>
      <c r="AK71" s="230">
        <f t="shared" si="5"/>
        <v>1505094598670.6814</v>
      </c>
      <c r="AL71" s="230">
        <f t="shared" si="5"/>
        <v>1505353993344.8713</v>
      </c>
      <c r="AM71" s="230">
        <f t="shared" si="5"/>
        <v>1505172110157.55</v>
      </c>
      <c r="AN71" s="230">
        <f t="shared" si="5"/>
        <v>1504566003096.7268</v>
      </c>
      <c r="AO71" s="230">
        <f t="shared" si="5"/>
        <v>1503553067275.7854</v>
      </c>
      <c r="AP71" s="230">
        <f t="shared" si="5"/>
        <v>1502150991600.9634</v>
      </c>
      <c r="AQ71" s="230">
        <f t="shared" si="4"/>
        <v>1499874151028.0227</v>
      </c>
    </row>
    <row r="72" spans="1:43" x14ac:dyDescent="0.25">
      <c r="A72" s="278" t="s">
        <v>111</v>
      </c>
      <c r="B72" s="230">
        <f t="shared" si="0"/>
        <v>44445192000</v>
      </c>
      <c r="C72" s="230">
        <f t="shared" si="6"/>
        <v>2777824500</v>
      </c>
      <c r="D72" s="230">
        <f t="shared" si="6"/>
        <v>3411909165.6384907</v>
      </c>
      <c r="E72" s="230">
        <f t="shared" si="6"/>
        <v>3743652995.7544775</v>
      </c>
      <c r="F72" s="230">
        <f t="shared" si="6"/>
        <v>4014031232.2093673</v>
      </c>
      <c r="G72" s="230">
        <f t="shared" si="6"/>
        <v>4458400087.4698076</v>
      </c>
      <c r="H72" s="230">
        <f t="shared" si="6"/>
        <v>5046996828.9354048</v>
      </c>
      <c r="I72" s="230">
        <f t="shared" si="6"/>
        <v>5633686625.8985472</v>
      </c>
      <c r="J72" s="230">
        <f t="shared" si="6"/>
        <v>6176265293.0820551</v>
      </c>
      <c r="K72" s="230">
        <f t="shared" si="6"/>
        <v>6678404486.7415895</v>
      </c>
      <c r="L72" s="230">
        <f t="shared" si="6"/>
        <v>7152748153.1727524</v>
      </c>
      <c r="M72" s="230">
        <f t="shared" si="6"/>
        <v>7620202351.0089712</v>
      </c>
      <c r="N72" s="230">
        <f t="shared" si="6"/>
        <v>8105756697.822072</v>
      </c>
      <c r="O72" s="230">
        <f t="shared" si="6"/>
        <v>8612430456.6195087</v>
      </c>
      <c r="P72" s="230">
        <f t="shared" si="6"/>
        <v>9139754183.5070992</v>
      </c>
      <c r="Q72" s="230">
        <f t="shared" si="6"/>
        <v>9687047835.968874</v>
      </c>
      <c r="R72" s="230">
        <f t="shared" si="6"/>
        <v>10253403148.619749</v>
      </c>
      <c r="S72" s="230">
        <f t="shared" si="6"/>
        <v>10839378597.754129</v>
      </c>
      <c r="T72" s="230">
        <f t="shared" si="6"/>
        <v>11442000865.495123</v>
      </c>
      <c r="U72" s="230">
        <f t="shared" si="6"/>
        <v>12059537200.264555</v>
      </c>
      <c r="V72" s="230">
        <f t="shared" si="6"/>
        <v>12689958951.520937</v>
      </c>
      <c r="W72" s="230">
        <f t="shared" si="6"/>
        <v>13330932807.572132</v>
      </c>
      <c r="X72" s="230">
        <f t="shared" si="6"/>
        <v>13979815633.399954</v>
      </c>
      <c r="Y72" s="230">
        <f t="shared" si="6"/>
        <v>14633653475.420931</v>
      </c>
      <c r="Z72" s="230">
        <f t="shared" si="6"/>
        <v>15289185283.531578</v>
      </c>
      <c r="AA72" s="230">
        <f t="shared" si="6"/>
        <v>15942851866.840956</v>
      </c>
      <c r="AB72" s="230">
        <f t="shared" si="6"/>
        <v>16590810546.512257</v>
      </c>
      <c r="AC72" s="230">
        <f t="shared" si="6"/>
        <v>17228955895.855652</v>
      </c>
      <c r="AD72" s="230">
        <f t="shared" si="6"/>
        <v>17852946863.499073</v>
      </c>
      <c r="AE72" s="230">
        <f t="shared" si="6"/>
        <v>18458240460.025181</v>
      </c>
      <c r="AF72" s="230">
        <f t="shared" si="6"/>
        <v>19040132052.563534</v>
      </c>
      <c r="AG72" s="230">
        <f t="shared" si="6"/>
        <v>19593802156.991947</v>
      </c>
      <c r="AH72" s="230">
        <f t="shared" si="6"/>
        <v>20114369446.076298</v>
      </c>
      <c r="AI72" s="230">
        <f t="shared" si="5"/>
        <v>20596949507.486305</v>
      </c>
      <c r="AJ72" s="230">
        <f t="shared" si="5"/>
        <v>21036718692.557045</v>
      </c>
      <c r="AK72" s="230">
        <f t="shared" si="5"/>
        <v>21428982200.262074</v>
      </c>
      <c r="AL72" s="230">
        <f t="shared" si="5"/>
        <v>21769245347.297024</v>
      </c>
      <c r="AM72" s="230">
        <f t="shared" si="5"/>
        <v>22053286791.331215</v>
      </c>
      <c r="AN72" s="230">
        <f t="shared" si="5"/>
        <v>22277232307.752888</v>
      </c>
      <c r="AO72" s="230">
        <f t="shared" si="5"/>
        <v>22437627578.254238</v>
      </c>
      <c r="AP72" s="230">
        <f t="shared" si="5"/>
        <v>22531508339.971348</v>
      </c>
      <c r="AQ72" s="230">
        <f t="shared" si="4"/>
        <v>22548934799.470036</v>
      </c>
    </row>
    <row r="73" spans="1:43" x14ac:dyDescent="0.25">
      <c r="A73" s="278" t="s">
        <v>112</v>
      </c>
      <c r="B73" s="230">
        <f t="shared" si="0"/>
        <v>558342724500</v>
      </c>
      <c r="C73" s="230">
        <f t="shared" si="6"/>
        <v>1094462853000.0002</v>
      </c>
      <c r="D73" s="230">
        <f t="shared" si="6"/>
        <v>1543303330684.7993</v>
      </c>
      <c r="E73" s="230">
        <f t="shared" si="6"/>
        <v>1938649127862.5027</v>
      </c>
      <c r="F73" s="230">
        <f t="shared" si="6"/>
        <v>2082752906393.2732</v>
      </c>
      <c r="G73" s="230">
        <f t="shared" si="6"/>
        <v>2298796687320.9448</v>
      </c>
      <c r="H73" s="230">
        <f t="shared" si="6"/>
        <v>2582615900535.8745</v>
      </c>
      <c r="I73" s="230">
        <f t="shared" si="6"/>
        <v>2868708172300.3955</v>
      </c>
      <c r="J73" s="230">
        <f t="shared" si="6"/>
        <v>3145018894007.603</v>
      </c>
      <c r="K73" s="230">
        <f t="shared" si="6"/>
        <v>3412407187437.8379</v>
      </c>
      <c r="L73" s="230">
        <f t="shared" si="6"/>
        <v>3674432107385.9067</v>
      </c>
      <c r="M73" s="230">
        <f t="shared" si="6"/>
        <v>3937341666669.5332</v>
      </c>
      <c r="N73" s="230">
        <f t="shared" si="6"/>
        <v>4207308500081.2729</v>
      </c>
      <c r="O73" s="230">
        <f t="shared" si="6"/>
        <v>4487354176852.2861</v>
      </c>
      <c r="P73" s="230">
        <f t="shared" si="6"/>
        <v>4778257518292.2832</v>
      </c>
      <c r="Q73" s="230">
        <f t="shared" si="6"/>
        <v>5081015897324.502</v>
      </c>
      <c r="R73" s="230">
        <f t="shared" si="6"/>
        <v>5396871125248.0557</v>
      </c>
      <c r="S73" s="230">
        <f t="shared" si="6"/>
        <v>5723003372260.7891</v>
      </c>
      <c r="T73" s="230">
        <f t="shared" si="6"/>
        <v>6062815498976.8105</v>
      </c>
      <c r="U73" s="230">
        <f t="shared" si="6"/>
        <v>6415664967734.3779</v>
      </c>
      <c r="V73" s="230">
        <f t="shared" si="6"/>
        <v>6780698343119.248</v>
      </c>
      <c r="W73" s="230">
        <f t="shared" si="6"/>
        <v>7156833627962.585</v>
      </c>
      <c r="X73" s="230">
        <f t="shared" si="6"/>
        <v>7542744229627.5527</v>
      </c>
      <c r="Y73" s="230">
        <f t="shared" si="6"/>
        <v>7936845219359.1631</v>
      </c>
      <c r="Z73" s="230">
        <f t="shared" si="6"/>
        <v>8337282600990.8643</v>
      </c>
      <c r="AA73" s="230">
        <f t="shared" si="6"/>
        <v>8741926344197.9551</v>
      </c>
      <c r="AB73" s="230">
        <f t="shared" si="6"/>
        <v>9148367957162.7422</v>
      </c>
      <c r="AC73" s="230">
        <f t="shared" si="6"/>
        <v>9553923369263.875</v>
      </c>
      <c r="AD73" s="230">
        <f t="shared" si="6"/>
        <v>9955641861641.9023</v>
      </c>
      <c r="AE73" s="230">
        <f t="shared" si="6"/>
        <v>10350321718037.979</v>
      </c>
      <c r="AF73" s="230">
        <f t="shared" si="6"/>
        <v>10734533166675.332</v>
      </c>
      <c r="AG73" s="230">
        <f t="shared" si="6"/>
        <v>11104649043726.775</v>
      </c>
      <c r="AH73" s="230">
        <f t="shared" si="6"/>
        <v>11456883429065.754</v>
      </c>
      <c r="AI73" s="230">
        <f t="shared" si="5"/>
        <v>11787338286271.752</v>
      </c>
      <c r="AJ73" s="230">
        <f t="shared" si="5"/>
        <v>12092057884057.385</v>
      </c>
      <c r="AK73" s="230">
        <f t="shared" si="5"/>
        <v>12367090490537.201</v>
      </c>
      <c r="AL73" s="230">
        <f t="shared" si="5"/>
        <v>12608556522679.951</v>
      </c>
      <c r="AM73" s="230">
        <f t="shared" si="5"/>
        <v>12812722011005.791</v>
      </c>
      <c r="AN73" s="230">
        <f t="shared" si="5"/>
        <v>12976075916634.701</v>
      </c>
      <c r="AO73" s="230">
        <f t="shared" si="5"/>
        <v>13095409528783.121</v>
      </c>
      <c r="AP73" s="230">
        <f t="shared" si="5"/>
        <v>13167895891973.908</v>
      </c>
      <c r="AQ73" s="230">
        <f t="shared" si="4"/>
        <v>13186762584405.725</v>
      </c>
    </row>
    <row r="74" spans="1:43" x14ac:dyDescent="0.25">
      <c r="A74" s="279" t="s">
        <v>276</v>
      </c>
      <c r="B74" s="239">
        <f t="shared" si="0"/>
        <v>45220205035499.992</v>
      </c>
      <c r="C74" s="239">
        <f t="shared" si="6"/>
        <v>48039696903000</v>
      </c>
      <c r="D74" s="239">
        <f t="shared" si="6"/>
        <v>50774660617436.5</v>
      </c>
      <c r="E74" s="239">
        <f t="shared" si="6"/>
        <v>52532199723618.867</v>
      </c>
      <c r="F74" s="239">
        <f t="shared" si="6"/>
        <v>57053174253354.734</v>
      </c>
      <c r="G74" s="239">
        <f t="shared" si="6"/>
        <v>59919371043914.078</v>
      </c>
      <c r="H74" s="239">
        <f t="shared" si="6"/>
        <v>62310617331004.969</v>
      </c>
      <c r="I74" s="239">
        <f t="shared" si="6"/>
        <v>65508495717903.297</v>
      </c>
      <c r="J74" s="239">
        <f t="shared" si="6"/>
        <v>68243754832968.586</v>
      </c>
      <c r="K74" s="239">
        <f t="shared" si="6"/>
        <v>70905383200104.313</v>
      </c>
      <c r="L74" s="239">
        <f t="shared" si="6"/>
        <v>73483032153445.984</v>
      </c>
      <c r="M74" s="239">
        <f t="shared" si="6"/>
        <v>76394166131109.156</v>
      </c>
      <c r="N74" s="239">
        <f t="shared" si="6"/>
        <v>78371944538662.969</v>
      </c>
      <c r="O74" s="239">
        <f t="shared" si="6"/>
        <v>80669226666472.016</v>
      </c>
      <c r="P74" s="239">
        <f t="shared" si="6"/>
        <v>82853226542819.953</v>
      </c>
      <c r="Q74" s="239">
        <f t="shared" si="6"/>
        <v>84919177429063.813</v>
      </c>
      <c r="R74" s="239">
        <f t="shared" si="6"/>
        <v>86684035492465.484</v>
      </c>
      <c r="S74" s="239">
        <f t="shared" si="6"/>
        <v>88699909890958.094</v>
      </c>
      <c r="T74" s="239">
        <f t="shared" si="6"/>
        <v>90411916799252.281</v>
      </c>
      <c r="U74" s="239">
        <f t="shared" si="6"/>
        <v>91999521132487.234</v>
      </c>
      <c r="V74" s="239">
        <f t="shared" si="6"/>
        <v>93463794602542.063</v>
      </c>
      <c r="W74" s="239">
        <f t="shared" si="6"/>
        <v>94806860321059.266</v>
      </c>
      <c r="X74" s="239">
        <f t="shared" si="6"/>
        <v>96031827298915.672</v>
      </c>
      <c r="Y74" s="239">
        <f t="shared" si="6"/>
        <v>97142718839935.109</v>
      </c>
      <c r="Z74" s="239">
        <f t="shared" si="6"/>
        <v>98144396715741.203</v>
      </c>
      <c r="AA74" s="239">
        <f t="shared" si="6"/>
        <v>99042482932390.984</v>
      </c>
      <c r="AB74" s="239">
        <f t="shared" si="6"/>
        <v>99843280793247.453</v>
      </c>
      <c r="AC74" s="239">
        <f t="shared" si="6"/>
        <v>100553696833362.63</v>
      </c>
      <c r="AD74" s="239">
        <f t="shared" si="6"/>
        <v>101181165055104.17</v>
      </c>
      <c r="AE74" s="239">
        <f t="shared" si="6"/>
        <v>101733574739325.28</v>
      </c>
      <c r="AF74" s="239">
        <f t="shared" si="6"/>
        <v>102219202946963.73</v>
      </c>
      <c r="AG74" s="239">
        <f t="shared" si="6"/>
        <v>102646652667969.84</v>
      </c>
      <c r="AH74" s="239">
        <f t="shared" si="6"/>
        <v>103024797422607.84</v>
      </c>
      <c r="AI74" s="239">
        <f t="shared" si="5"/>
        <v>103362732978576.58</v>
      </c>
      <c r="AJ74" s="239">
        <f t="shared" si="5"/>
        <v>103669736719400.11</v>
      </c>
      <c r="AK74" s="239">
        <f t="shared" si="5"/>
        <v>103955235087957.05</v>
      </c>
      <c r="AL74" s="239">
        <f t="shared" si="5"/>
        <v>104228779436025.47</v>
      </c>
      <c r="AM74" s="239">
        <f t="shared" si="5"/>
        <v>104500030537999.22</v>
      </c>
      <c r="AN74" s="239">
        <f t="shared" si="5"/>
        <v>104778751975761.47</v>
      </c>
      <c r="AO74" s="239">
        <f t="shared" si="5"/>
        <v>105074812573052.56</v>
      </c>
      <c r="AP74" s="239">
        <f t="shared" si="5"/>
        <v>105398198052262.05</v>
      </c>
      <c r="AQ74" s="239">
        <f t="shared" si="4"/>
        <v>105717017050517.44</v>
      </c>
    </row>
  </sheetData>
  <phoneticPr fontId="3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4F249-5247-4D91-9B6E-B67B5756136F}">
  <sheetPr codeName="Sheet42"/>
  <dimension ref="A1:AR74"/>
  <sheetViews>
    <sheetView topLeftCell="A34" workbookViewId="0">
      <selection activeCell="B50" sqref="B50:B74"/>
    </sheetView>
  </sheetViews>
  <sheetFormatPr defaultColWidth="9" defaultRowHeight="13.2" x14ac:dyDescent="0.25"/>
  <cols>
    <col min="1" max="1" width="18" style="133" customWidth="1"/>
    <col min="2" max="1638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276" t="s">
        <v>287</v>
      </c>
      <c r="B2" s="241">
        <f>('Energy Use'!B58-'E-electricity'!B2)*'Energy Use 2019'!$T64</f>
        <v>4402851832500</v>
      </c>
      <c r="C2" s="241">
        <f>('Energy Use'!C58-'E-electricity'!C2-'E-Coal'!C2)*'Energy Use 2020'!$AC64</f>
        <v>4538965233000</v>
      </c>
      <c r="D2" s="241">
        <f>('Energy Use'!D58-'E-electricity'!D2-'E-Coal'!D2)*'Energy Use 2020'!$AC64</f>
        <v>4729658881356.9482</v>
      </c>
      <c r="E2" s="241">
        <f>('Energy Use'!E58-'E-electricity'!E2-'E-Coal'!E2)*'Energy Use 2020'!$AC64</f>
        <v>5005084775880.0313</v>
      </c>
      <c r="F2" s="241">
        <f>('Energy Use'!F58-'E-electricity'!F2-'E-Coal'!F2)*'Energy Use 2020'!$AC64</f>
        <v>5385822395450.2236</v>
      </c>
      <c r="G2" s="241">
        <f>('Energy Use'!G58-'E-electricity'!G2-'E-Coal'!G2)*'Energy Use 2020'!$AC64</f>
        <v>5670843098000.1523</v>
      </c>
      <c r="H2" s="241">
        <f>('Energy Use'!H58-'E-electricity'!H2-'E-Coal'!H2)*'Energy Use 2020'!$AC64</f>
        <v>5833131070639.0166</v>
      </c>
      <c r="I2" s="241">
        <f>('Energy Use'!I58-'E-electricity'!I2-'E-Coal'!I2)*'Energy Use 2020'!$AC64</f>
        <v>6210723321889.9678</v>
      </c>
      <c r="J2" s="241">
        <f>('Energy Use'!J58-'E-electricity'!J2-'E-Coal'!J2)*'Energy Use 2020'!$AC64</f>
        <v>6468955186176.5879</v>
      </c>
      <c r="K2" s="241">
        <f>('Energy Use'!K58-'E-electricity'!K2-'E-Coal'!K2)*'Energy Use 2020'!$AC64</f>
        <v>6719118861987.5742</v>
      </c>
      <c r="L2" s="241">
        <f>('Energy Use'!L58-'E-electricity'!L2-'E-Coal'!L2)*'Energy Use 2020'!$AC64</f>
        <v>6960156773083.7139</v>
      </c>
      <c r="M2" s="241">
        <f>('Energy Use'!M58-'E-electricity'!M2-'E-Coal'!M2)*'Energy Use 2020'!$AC64</f>
        <v>7312272940861.8896</v>
      </c>
      <c r="N2" s="241">
        <f>('Energy Use'!N58-'E-electricity'!N2-'E-Coal'!N2)*'Energy Use 2020'!$AC64</f>
        <v>7411368489910.0479</v>
      </c>
      <c r="O2" s="241">
        <f>('Energy Use'!O58-'E-electricity'!O2-'E-Coal'!O2)*'Energy Use 2020'!$AC64</f>
        <v>7620017409136.3203</v>
      </c>
      <c r="P2" s="241">
        <f>('Energy Use'!P58-'E-electricity'!P2-'E-Coal'!P2)*'Energy Use 2020'!$AC64</f>
        <v>7816484982392.6797</v>
      </c>
      <c r="Q2" s="241">
        <f>('Energy Use'!Q58-'E-electricity'!Q2-'E-Coal'!Q2)*'Energy Use 2020'!$AC64</f>
        <v>8000319010502.2354</v>
      </c>
      <c r="R2" s="241">
        <f>('Energy Use'!R58-'E-electricity'!R2-'E-Coal'!R2)*'Energy Use 2020'!$AC64</f>
        <v>8120945427500.3604</v>
      </c>
      <c r="S2" s="241">
        <f>('Energy Use'!S58-'E-electricity'!S2-'E-Coal'!S2)*'Energy Use 2020'!$AC64</f>
        <v>8326567001993.6094</v>
      </c>
      <c r="T2" s="241">
        <f>('Energy Use'!T58-'E-electricity'!T2-'E-Coal'!T2)*'Energy Use 2020'!$AC64</f>
        <v>8468642385021.7598</v>
      </c>
      <c r="U2" s="241">
        <f>('Energy Use'!U58-'E-electricity'!U2-'E-Coal'!U2)*'Energy Use 2020'!$AC64</f>
        <v>8597484717317.6514</v>
      </c>
      <c r="V2" s="241">
        <f>('Energy Use'!V58-'E-electricity'!V2-'E-Coal'!V2)*'Energy Use 2020'!$AC64</f>
        <v>8713269202514.9502</v>
      </c>
      <c r="W2" s="241">
        <f>('Energy Use'!W58-'E-electricity'!W2-'E-Coal'!W2)*'Energy Use 2020'!$AC64</f>
        <v>8816277416906.1563</v>
      </c>
      <c r="X2" s="241">
        <f>('Energy Use'!X58-'E-electricity'!X2-'E-Coal'!X2)*'Energy Use 2020'!$AC64</f>
        <v>8906889275296.2949</v>
      </c>
      <c r="Y2" s="241">
        <f>('Energy Use'!Y58-'E-electricity'!Y2-'E-Coal'!Y2)*'Energy Use 2020'!$AC64</f>
        <v>8985574414035.1348</v>
      </c>
      <c r="Z2" s="241">
        <f>('Energy Use'!Z58-'E-electricity'!Z2-'E-Coal'!Z2)*'Energy Use 2020'!$AC64</f>
        <v>9052883203943.6035</v>
      </c>
      <c r="AA2" s="241">
        <f>('Energy Use'!AA58-'E-electricity'!AA2-'E-Coal'!AA2)*'Energy Use 2020'!$AC64</f>
        <v>9109437594202.6309</v>
      </c>
      <c r="AB2" s="241">
        <f>('Energy Use'!AB58-'E-electricity'!AB2-'E-Coal'!AB2)*'Energy Use 2020'!$AC64</f>
        <v>9155921973373.6973</v>
      </c>
      <c r="AC2" s="241">
        <f>('Energy Use'!AC58-'E-electricity'!AC2-'E-Coal'!AC2)*'Energy Use 2020'!$AC64</f>
        <v>9193074216409.082</v>
      </c>
      <c r="AD2" s="241">
        <f>('Energy Use'!AD58-'E-electricity'!AD2-'E-Coal'!AD2)*'Energy Use 2020'!$AC64</f>
        <v>9221677067597.6699</v>
      </c>
      <c r="AE2" s="241">
        <f>('Energy Use'!AE58-'E-electricity'!AE2-'E-Coal'!AE2)*'Energy Use 2020'!$AC64</f>
        <v>9242549989637.0176</v>
      </c>
      <c r="AF2" s="241">
        <f>('Energy Use'!AF58-'E-electricity'!AF2-'E-Coal'!AF2)*'Energy Use 2020'!$AC64</f>
        <v>9256541589112.6777</v>
      </c>
      <c r="AG2" s="241">
        <f>('Energy Use'!AG58-'E-electricity'!AG2-'E-Coal'!AG2)*'Energy Use 2020'!$AC64</f>
        <v>9264522709211.5488</v>
      </c>
      <c r="AH2" s="241">
        <f>('Energy Use'!AH58-'E-electricity'!AH2-'E-Coal'!AH2)*'Energy Use 2020'!$AC64</f>
        <v>9267380262012.8594</v>
      </c>
      <c r="AI2" s="241">
        <f>('Energy Use'!AI58-'E-electricity'!AI2-'E-Coal'!AI2)*'Energy Use 2020'!$AC64</f>
        <v>9266011855624.0508</v>
      </c>
      <c r="AJ2" s="241">
        <f>('Energy Use'!AJ58-'E-electricity'!AJ2-'E-Coal'!AJ2)*'Energy Use 2020'!$AC64</f>
        <v>9261321256097.0938</v>
      </c>
      <c r="AK2" s="241">
        <f>('Energy Use'!AK58-'E-electricity'!AK2-'E-Coal'!AK2)*'Energy Use 2020'!$AC64</f>
        <v>9254214710736.7676</v>
      </c>
      <c r="AL2" s="241">
        <f>('Energy Use'!AL58-'E-electricity'!AL2-'E-Coal'!AL2)*'Energy Use 2020'!$AC64</f>
        <v>9245598148279.8047</v>
      </c>
      <c r="AM2" s="241">
        <f>('Energy Use'!AM58-'E-electricity'!AM2-'E-Coal'!AM2)*'Energy Use 2020'!$AC64</f>
        <v>9236375262604.9473</v>
      </c>
      <c r="AN2" s="241">
        <f>('Energy Use'!AN58-'E-electricity'!AN2-'E-Coal'!AN2)*'Energy Use 2020'!$AC64</f>
        <v>9227446480197.6992</v>
      </c>
      <c r="AO2" s="241">
        <f>('Energy Use'!AO58-'E-electricity'!AO2-'E-Coal'!AO2)*'Energy Use 2020'!$AC64</f>
        <v>9219708807565.4199</v>
      </c>
      <c r="AP2" s="241">
        <f>('Energy Use'!AP58-'E-electricity'!AP2-'E-Coal'!AP2)*'Energy Use 2020'!$AC64</f>
        <v>9214056553179.6055</v>
      </c>
      <c r="AQ2" s="241">
        <f>('Energy Use'!AQ58-'E-electricity'!AQ2-'E-Coal'!AQ2)*'Energy Use 2020'!$AC64</f>
        <v>9209232764630.7695</v>
      </c>
      <c r="AR2" s="133" t="str">
        <f>VLOOKUP($A2,'Sector Match'!$A$1:$B$43,2,0)</f>
        <v>agriculture and forestry 01T03</v>
      </c>
    </row>
    <row r="3" spans="1:44" x14ac:dyDescent="0.25">
      <c r="A3" s="276" t="s">
        <v>2</v>
      </c>
      <c r="B3" s="230">
        <f>('Energy Use'!B59-'E-electricity'!B3)*'Energy Use 2019'!$T65</f>
        <v>57445410660000</v>
      </c>
      <c r="C3" s="230">
        <f>('Energy Use'!C59-'E-electricity'!C3-'E-Coal'!C3)*'Energy Use 2020'!$AC65</f>
        <v>38131196911500.016</v>
      </c>
      <c r="D3" s="230">
        <f>('Energy Use'!D59-'E-electricity'!D3-'E-Coal'!D3)*'Energy Use 2020'!$AC65</f>
        <v>43700356997022.063</v>
      </c>
      <c r="E3" s="230">
        <f>('Energy Use'!E59-'E-electricity'!E3-'E-Coal'!E3)*'Energy Use 2020'!$AC65</f>
        <v>48387449200868.57</v>
      </c>
      <c r="F3" s="230">
        <f>('Energy Use'!F59-'E-electricity'!F3-'E-Coal'!F3)*'Energy Use 2020'!$AC65</f>
        <v>53562412209265.688</v>
      </c>
      <c r="G3" s="230">
        <f>('Energy Use'!G59-'E-electricity'!G3-'E-Coal'!G3)*'Energy Use 2020'!$AC65</f>
        <v>56937040938597.383</v>
      </c>
      <c r="H3" s="230">
        <f>('Energy Use'!H59-'E-electricity'!H3-'E-Coal'!H3)*'Energy Use 2020'!$AC65</f>
        <v>60163886773424.438</v>
      </c>
      <c r="I3" s="230">
        <f>('Energy Use'!I59-'E-electricity'!I3-'E-Coal'!I3)*'Energy Use 2020'!$AC65</f>
        <v>61249413927727.383</v>
      </c>
      <c r="J3" s="230">
        <f>('Energy Use'!J59-'E-electricity'!J3-'E-Coal'!J3)*'Energy Use 2020'!$AC65</f>
        <v>62337697181417.047</v>
      </c>
      <c r="K3" s="230">
        <f>('Energy Use'!K59-'E-electricity'!K3-'E-Coal'!K3)*'Energy Use 2020'!$AC65</f>
        <v>63428710348888.617</v>
      </c>
      <c r="L3" s="230">
        <f>('Energy Use'!L59-'E-electricity'!L3-'E-Coal'!L3)*'Energy Use 2020'!$AC65</f>
        <v>64522427272290.805</v>
      </c>
      <c r="M3" s="230">
        <f>('Energy Use'!M59-'E-electricity'!M3-'E-Coal'!M3)*'Energy Use 2020'!$AC65</f>
        <v>65618821821525.891</v>
      </c>
      <c r="N3" s="230">
        <f>('Energy Use'!N59-'E-electricity'!N3-'E-Coal'!N3)*'Energy Use 2020'!$AC65</f>
        <v>66064259334043.656</v>
      </c>
      <c r="O3" s="230">
        <f>('Energy Use'!O59-'E-electricity'!O3-'E-Coal'!O3)*'Energy Use 2020'!$AC65</f>
        <v>66510242304442.422</v>
      </c>
      <c r="P3" s="230">
        <f>('Energy Use'!P59-'E-electricity'!P3-'E-Coal'!P3)*'Energy Use 2020'!$AC65</f>
        <v>66956766054775.391</v>
      </c>
      <c r="Q3" s="230">
        <f>('Energy Use'!Q59-'E-electricity'!Q3-'E-Coal'!Q3)*'Energy Use 2020'!$AC65</f>
        <v>67403825910490.109</v>
      </c>
      <c r="R3" s="230">
        <f>('Energy Use'!R59-'E-electricity'!R3-'E-Coal'!R3)*'Energy Use 2020'!$AC65</f>
        <v>67851417200428.578</v>
      </c>
      <c r="S3" s="230">
        <f>('Energy Use'!S59-'E-electricity'!S3-'E-Coal'!S3)*'Energy Use 2020'!$AC65</f>
        <v>67211371226074.617</v>
      </c>
      <c r="T3" s="230">
        <f>('Energy Use'!T59-'E-electricity'!T3-'E-Coal'!T3)*'Energy Use 2020'!$AC65</f>
        <v>66571631523194.805</v>
      </c>
      <c r="U3" s="230">
        <f>('Energy Use'!U59-'E-electricity'!U3-'E-Coal'!U3)*'Energy Use 2020'!$AC65</f>
        <v>65932198624030.797</v>
      </c>
      <c r="V3" s="230">
        <f>('Energy Use'!V59-'E-electricity'!V3-'E-Coal'!V3)*'Energy Use 2020'!$AC65</f>
        <v>65293073060670.391</v>
      </c>
      <c r="W3" s="230">
        <f>('Energy Use'!W59-'E-electricity'!W3-'E-Coal'!W3)*'Energy Use 2020'!$AC65</f>
        <v>64654255365047.695</v>
      </c>
      <c r="X3" s="230">
        <f>('Energy Use'!X59-'E-electricity'!X3-'E-Coal'!X3)*'Energy Use 2020'!$AC65</f>
        <v>63642838810288.969</v>
      </c>
      <c r="Y3" s="230">
        <f>('Energy Use'!Y59-'E-electricity'!Y3-'E-Coal'!Y3)*'Energy Use 2020'!$AC65</f>
        <v>62631927519230.078</v>
      </c>
      <c r="Z3" s="230">
        <f>('Energy Use'!Z59-'E-electricity'!Z3-'E-Coal'!Z3)*'Energy Use 2020'!$AC65</f>
        <v>61621522339828.508</v>
      </c>
      <c r="AA3" s="230">
        <f>('Energy Use'!AA59-'E-electricity'!AA3-'E-Coal'!AA3)*'Energy Use 2020'!$AC65</f>
        <v>60611624119795.617</v>
      </c>
      <c r="AB3" s="230">
        <f>('Energy Use'!AB59-'E-electricity'!AB3-'E-Coal'!AB3)*'Energy Use 2020'!$AC65</f>
        <v>59602233706596.773</v>
      </c>
      <c r="AC3" s="230">
        <f>('Energy Use'!AC59-'E-electricity'!AC3-'E-Coal'!AC3)*'Energy Use 2020'!$AC65</f>
        <v>58593351947451.273</v>
      </c>
      <c r="AD3" s="230">
        <f>('Energy Use'!AD59-'E-electricity'!AD3-'E-Coal'!AD3)*'Energy Use 2020'!$AC65</f>
        <v>57584979689332.422</v>
      </c>
      <c r="AE3" s="230">
        <f>('Energy Use'!AE59-'E-electricity'!AE3-'E-Coal'!AE3)*'Energy Use 2020'!$AC65</f>
        <v>56577117778967.383</v>
      </c>
      <c r="AF3" s="230">
        <f>('Energy Use'!AF59-'E-electricity'!AF3-'E-Coal'!AF3)*'Energy Use 2020'!$AC65</f>
        <v>55569767062837.352</v>
      </c>
      <c r="AG3" s="230">
        <f>('Energy Use'!AG59-'E-electricity'!AG3-'E-Coal'!AG3)*'Energy Use 2020'!$AC65</f>
        <v>54562928387177.445</v>
      </c>
      <c r="AH3" s="230">
        <f>('Energy Use'!AH59-'E-electricity'!AH3-'E-Coal'!AH3)*'Energy Use 2020'!$AC65</f>
        <v>53308655363726.836</v>
      </c>
      <c r="AI3" s="230">
        <f>('Energy Use'!AI59-'E-electricity'!AI3-'E-Coal'!AI3)*'Energy Use 2020'!$AC65</f>
        <v>52055028366063.398</v>
      </c>
      <c r="AJ3" s="230">
        <f>('Energy Use'!AJ59-'E-electricity'!AJ3-'E-Coal'!AJ3)*'Energy Use 2020'!$AC65</f>
        <v>50802048450212.547</v>
      </c>
      <c r="AK3" s="230">
        <f>('Energy Use'!AK59-'E-electricity'!AK3-'E-Coal'!AK3)*'Energy Use 2020'!$AC65</f>
        <v>49549716671892.188</v>
      </c>
      <c r="AL3" s="230">
        <f>('Energy Use'!AL59-'E-electricity'!AL3-'E-Coal'!AL3)*'Energy Use 2020'!$AC65</f>
        <v>48298034086512.688</v>
      </c>
      <c r="AM3" s="230">
        <f>('Energy Use'!AM59-'E-electricity'!AM3-'E-Coal'!AM3)*'Energy Use 2020'!$AC65</f>
        <v>47294617547856.656</v>
      </c>
      <c r="AN3" s="230">
        <f>('Energy Use'!AN59-'E-electricity'!AN3-'E-Coal'!AN3)*'Energy Use 2020'!$AC65</f>
        <v>46291719317000.609</v>
      </c>
      <c r="AO3" s="230">
        <f>('Energy Use'!AO59-'E-electricity'!AO3-'E-Coal'!AO3)*'Energy Use 2020'!$AC65</f>
        <v>45289340238134.367</v>
      </c>
      <c r="AP3" s="230">
        <f>('Energy Use'!AP59-'E-electricity'!AP3-'E-Coal'!AP3)*'Energy Use 2020'!$AC65</f>
        <v>44287481155201.813</v>
      </c>
      <c r="AQ3" s="230">
        <f>('Energy Use'!AQ59-'E-electricity'!AQ3-'E-Coal'!AQ3)*'Energy Use 2020'!$AC65</f>
        <v>43271690109592.758</v>
      </c>
      <c r="AR3" s="133" t="str">
        <f>VLOOKUP($A3,'Sector Match'!$A$1:$B$43,2,0)</f>
        <v>coal mining 05</v>
      </c>
    </row>
    <row r="4" spans="1:44" x14ac:dyDescent="0.25">
      <c r="A4" s="74" t="s">
        <v>3</v>
      </c>
      <c r="B4" s="230">
        <f>('Energy Use'!B60-'E-electricity'!B4)*'Energy Use 2019'!$T66</f>
        <v>471496819331999.81</v>
      </c>
      <c r="C4" s="230">
        <f>('Energy Use'!C60-'E-electricity'!C4-'E-Coal'!C4)*'Energy Use 2020'!$AC66</f>
        <v>454102082313000.06</v>
      </c>
      <c r="D4" s="230">
        <f>('Energy Use'!D60-'E-electricity'!D4-'E-Coal'!D4)*'Energy Use 2020'!$AC66</f>
        <v>476115881340942.44</v>
      </c>
      <c r="E4" s="230">
        <f>('Energy Use'!E60-'E-electricity'!E4-'E-Coal'!E4)*'Energy Use 2020'!$AC66</f>
        <v>521973250279777.75</v>
      </c>
      <c r="F4" s="230">
        <f>('Energy Use'!F60-'E-electricity'!F4-'E-Coal'!F4)*'Energy Use 2020'!$AC66</f>
        <v>572719841549891.25</v>
      </c>
      <c r="G4" s="230">
        <f>('Energy Use'!G60-'E-electricity'!G4-'E-Coal'!G4)*'Energy Use 2020'!$AC66</f>
        <v>604280457811672</v>
      </c>
      <c r="H4" s="230">
        <f>('Energy Use'!H60-'E-electricity'!H4-'E-Coal'!H4)*'Energy Use 2020'!$AC66</f>
        <v>635666373537086</v>
      </c>
      <c r="I4" s="230">
        <f>('Energy Use'!I60-'E-electricity'!I4-'E-Coal'!I4)*'Energy Use 2020'!$AC66</f>
        <v>650800919767439.25</v>
      </c>
      <c r="J4" s="230">
        <f>('Energy Use'!J60-'E-electricity'!J4-'E-Coal'!J4)*'Energy Use 2020'!$AC66</f>
        <v>665911170282922.63</v>
      </c>
      <c r="K4" s="230">
        <f>('Energy Use'!K60-'E-electricity'!K4-'E-Coal'!K4)*'Energy Use 2020'!$AC66</f>
        <v>680997136622045.75</v>
      </c>
      <c r="L4" s="230">
        <f>('Energy Use'!L60-'E-electricity'!L4-'E-Coal'!L4)*'Energy Use 2020'!$AC66</f>
        <v>696058830325789.63</v>
      </c>
      <c r="M4" s="230">
        <f>('Energy Use'!M60-'E-electricity'!M4-'E-Coal'!M4)*'Energy Use 2020'!$AC66</f>
        <v>711096262937606.75</v>
      </c>
      <c r="N4" s="230">
        <f>('Energy Use'!N60-'E-electricity'!N4-'E-Coal'!N4)*'Energy Use 2020'!$AC66</f>
        <v>720859804038830.88</v>
      </c>
      <c r="O4" s="230">
        <f>('Energy Use'!O60-'E-electricity'!O4-'E-Coal'!O4)*'Energy Use 2020'!$AC66</f>
        <v>730612417879434.13</v>
      </c>
      <c r="P4" s="230">
        <f>('Energy Use'!P60-'E-electricity'!P4-'E-Coal'!P4)*'Energy Use 2020'!$AC66</f>
        <v>740354107983395.5</v>
      </c>
      <c r="Q4" s="230">
        <f>('Energy Use'!Q60-'E-electricity'!Q4-'E-Coal'!Q4)*'Energy Use 2020'!$AC66</f>
        <v>750084877875219</v>
      </c>
      <c r="R4" s="230">
        <f>('Energy Use'!R60-'E-electricity'!R4-'E-Coal'!R4)*'Energy Use 2020'!$AC66</f>
        <v>759804731079933.13</v>
      </c>
      <c r="S4" s="230">
        <f>('Energy Use'!S60-'E-electricity'!S4-'E-Coal'!S4)*'Energy Use 2020'!$AC66</f>
        <v>769715832413276.25</v>
      </c>
      <c r="T4" s="230">
        <f>('Energy Use'!T60-'E-electricity'!T4-'E-Coal'!T4)*'Energy Use 2020'!$AC66</f>
        <v>779621353979225.38</v>
      </c>
      <c r="U4" s="230">
        <f>('Energy Use'!U60-'E-electricity'!U4-'E-Coal'!U4)*'Energy Use 2020'!$AC66</f>
        <v>789521296574667.25</v>
      </c>
      <c r="V4" s="230">
        <f>('Energy Use'!V60-'E-electricity'!V4-'E-Coal'!V4)*'Energy Use 2020'!$AC66</f>
        <v>799415660996502.5</v>
      </c>
      <c r="W4" s="230">
        <f>('Energy Use'!W60-'E-electricity'!W4-'E-Coal'!W4)*'Energy Use 2020'!$AC66</f>
        <v>809304448041646</v>
      </c>
      <c r="X4" s="230">
        <f>('Energy Use'!X60-'E-electricity'!X4-'E-Coal'!X4)*'Energy Use 2020'!$AC66</f>
        <v>814128474151104.88</v>
      </c>
      <c r="Y4" s="230">
        <f>('Energy Use'!Y60-'E-electricity'!Y4-'E-Coal'!Y4)*'Energy Use 2020'!$AC66</f>
        <v>818949726075944.13</v>
      </c>
      <c r="Z4" s="230">
        <f>('Energy Use'!Z60-'E-electricity'!Z4-'E-Coal'!Z4)*'Energy Use 2020'!$AC66</f>
        <v>823768204214347.63</v>
      </c>
      <c r="AA4" s="230">
        <f>('Energy Use'!AA60-'E-electricity'!AA4-'E-Coal'!AA4)*'Energy Use 2020'!$AC66</f>
        <v>828583908964505.88</v>
      </c>
      <c r="AB4" s="230">
        <f>('Energy Use'!AB60-'E-electricity'!AB4-'E-Coal'!AB4)*'Energy Use 2020'!$AC66</f>
        <v>833396840724616.75</v>
      </c>
      <c r="AC4" s="230">
        <f>('Energy Use'!AC60-'E-electricity'!AC4-'E-Coal'!AC4)*'Energy Use 2020'!$AC66</f>
        <v>838206999892885.5</v>
      </c>
      <c r="AD4" s="230">
        <f>('Energy Use'!AD60-'E-electricity'!AD4-'E-Coal'!AD4)*'Energy Use 2020'!$AC66</f>
        <v>843014386867523.88</v>
      </c>
      <c r="AE4" s="230">
        <f>('Energy Use'!AE60-'E-electricity'!AE4-'E-Coal'!AE4)*'Energy Use 2020'!$AC66</f>
        <v>847819002046751.25</v>
      </c>
      <c r="AF4" s="230">
        <f>('Energy Use'!AF60-'E-electricity'!AF4-'E-Coal'!AF4)*'Energy Use 2020'!$AC66</f>
        <v>852620845828794.13</v>
      </c>
      <c r="AG4" s="230">
        <f>('Energy Use'!AG60-'E-electricity'!AG4-'E-Coal'!AG4)*'Energy Use 2020'!$AC66</f>
        <v>857419918611886.5</v>
      </c>
      <c r="AH4" s="230">
        <f>('Energy Use'!AH60-'E-electricity'!AH4-'E-Coal'!AH4)*'Energy Use 2020'!$AC66</f>
        <v>862213701226576.13</v>
      </c>
      <c r="AI4" s="230">
        <f>('Energy Use'!AI60-'E-electricity'!AI4-'E-Coal'!AI4)*'Energy Use 2020'!$AC66</f>
        <v>867004715036595.63</v>
      </c>
      <c r="AJ4" s="230">
        <f>('Energy Use'!AJ60-'E-electricity'!AJ4-'E-Coal'!AJ4)*'Energy Use 2020'!$AC66</f>
        <v>871792960440001.25</v>
      </c>
      <c r="AK4" s="230">
        <f>('Energy Use'!AK60-'E-electricity'!AK4-'E-Coal'!AK4)*'Energy Use 2020'!$AC66</f>
        <v>876578437834855.25</v>
      </c>
      <c r="AL4" s="230">
        <f>('Energy Use'!AL60-'E-electricity'!AL4-'E-Coal'!AL4)*'Energy Use 2020'!$AC66</f>
        <v>881361147619228</v>
      </c>
      <c r="AM4" s="230">
        <f>('Energy Use'!AM60-'E-electricity'!AM4-'E-Coal'!AM4)*'Energy Use 2020'!$AC66</f>
        <v>881113471374130.38</v>
      </c>
      <c r="AN4" s="230">
        <f>('Energy Use'!AN60-'E-electricity'!AN4-'E-Coal'!AN4)*'Energy Use 2020'!$AC66</f>
        <v>880865820056854.88</v>
      </c>
      <c r="AO4" s="230">
        <f>('Energy Use'!AO60-'E-electricity'!AO4-'E-Coal'!AO4)*'Energy Use 2020'!$AC66</f>
        <v>880618193667474.63</v>
      </c>
      <c r="AP4" s="230">
        <f>('Energy Use'!AP60-'E-electricity'!AP4-'E-Coal'!AP4)*'Energy Use 2020'!$AC66</f>
        <v>880370592206062.63</v>
      </c>
      <c r="AQ4" s="230">
        <f>('Energy Use'!AQ60-'E-electricity'!AQ4-'E-Coal'!AQ4)*'Energy Use 2020'!$AC66</f>
        <v>879829151560616.5</v>
      </c>
      <c r="AR4" s="133" t="str">
        <f>VLOOKUP($A4,'Sector Match'!$A$1:$B$43,2,0)</f>
        <v>oil and gas extraction 06</v>
      </c>
    </row>
    <row r="5" spans="1:44" x14ac:dyDescent="0.25">
      <c r="A5" s="74" t="s">
        <v>4</v>
      </c>
      <c r="B5" s="230">
        <f>('Energy Use'!B61-'E-electricity'!B5)*'Energy Use 2019'!$T67</f>
        <v>55556490000</v>
      </c>
      <c r="C5" s="230">
        <f>('Energy Use'!C61-'E-electricity'!C5-'E-Coal'!C5)*'Energy Use 2020'!$AC67</f>
        <v>188892066000</v>
      </c>
      <c r="D5" s="230">
        <f>('Energy Use'!D61-'E-electricity'!D5-'E-Coal'!D5)*'Energy Use 2020'!$AC67</f>
        <v>229027162065.31854</v>
      </c>
      <c r="E5" s="230">
        <f>('Energy Use'!E61-'E-electricity'!E5-'E-Coal'!E5)*'Energy Use 2020'!$AC67</f>
        <v>268474618857.82788</v>
      </c>
      <c r="F5" s="230">
        <f>('Energy Use'!F61-'E-electricity'!F5-'E-Coal'!F5)*'Energy Use 2020'!$AC67</f>
        <v>305036356522.40515</v>
      </c>
      <c r="G5" s="230">
        <f>('Energy Use'!G61-'E-electricity'!G5-'E-Coal'!G5)*'Energy Use 2020'!$AC67</f>
        <v>331103678541.78339</v>
      </c>
      <c r="H5" s="230">
        <f>('Energy Use'!H61-'E-electricity'!H5-'E-Coal'!H5)*'Energy Use 2020'!$AC67</f>
        <v>355980744269.42975</v>
      </c>
      <c r="I5" s="230">
        <f>('Energy Use'!I61-'E-electricity'!I5-'E-Coal'!I5)*'Energy Use 2020'!$AC67</f>
        <v>364467004275.49432</v>
      </c>
      <c r="J5" s="230">
        <f>('Energy Use'!J61-'E-electricity'!J5-'E-Coal'!J5)*'Energy Use 2020'!$AC67</f>
        <v>372967258301.51501</v>
      </c>
      <c r="K5" s="230">
        <f>('Energy Use'!K61-'E-electricity'!K5-'E-Coal'!K5)*'Energy Use 2020'!$AC67</f>
        <v>381480811996.47388</v>
      </c>
      <c r="L5" s="230">
        <f>('Energy Use'!L61-'E-electricity'!L5-'E-Coal'!L5)*'Energy Use 2020'!$AC67</f>
        <v>390006971822.6098</v>
      </c>
      <c r="M5" s="230">
        <f>('Energy Use'!M61-'E-electricity'!M5-'E-Coal'!M5)*'Energy Use 2020'!$AC67</f>
        <v>398545045055.41962</v>
      </c>
      <c r="N5" s="230">
        <f>('Energy Use'!N61-'E-electricity'!N5-'E-Coal'!N5)*'Energy Use 2020'!$AC67</f>
        <v>399495683169.46747</v>
      </c>
      <c r="O5" s="230">
        <f>('Energy Use'!O61-'E-electricity'!O5-'E-Coal'!O5)*'Energy Use 2020'!$AC67</f>
        <v>400441684995.47186</v>
      </c>
      <c r="P5" s="230">
        <f>('Energy Use'!P61-'E-electricity'!P5-'E-Coal'!P5)*'Energy Use 2020'!$AC67</f>
        <v>401383029401.04236</v>
      </c>
      <c r="Q5" s="230">
        <f>('Energy Use'!Q61-'E-electricity'!Q5-'E-Coal'!Q5)*'Energy Use 2020'!$AC67</f>
        <v>402319695272.73413</v>
      </c>
      <c r="R5" s="230">
        <f>('Energy Use'!R61-'E-electricity'!R5-'E-Coal'!R5)*'Energy Use 2020'!$AC67</f>
        <v>403251661516.04791</v>
      </c>
      <c r="S5" s="230">
        <f>('Energy Use'!S61-'E-electricity'!S5-'E-Coal'!S5)*'Energy Use 2020'!$AC67</f>
        <v>398340938520.7757</v>
      </c>
      <c r="T5" s="230">
        <f>('Energy Use'!T61-'E-electricity'!T5-'E-Coal'!T5)*'Energy Use 2020'!$AC67</f>
        <v>393437498595.41022</v>
      </c>
      <c r="U5" s="230">
        <f>('Energy Use'!U61-'E-electricity'!U5-'E-Coal'!U5)*'Energy Use 2020'!$AC67</f>
        <v>388541355859.92328</v>
      </c>
      <c r="V5" s="230">
        <f>('Energy Use'!V61-'E-electricity'!V5-'E-Coal'!V5)*'Energy Use 2020'!$AC67</f>
        <v>383652524430.16687</v>
      </c>
      <c r="W5" s="230">
        <f>('Energy Use'!W61-'E-electricity'!W5-'E-Coal'!W5)*'Energy Use 2020'!$AC67</f>
        <v>378771018417.87305</v>
      </c>
      <c r="X5" s="230">
        <f>('Energy Use'!X61-'E-electricity'!X5-'E-Coal'!X5)*'Energy Use 2020'!$AC67</f>
        <v>369913171620.89063</v>
      </c>
      <c r="Y5" s="230">
        <f>('Energy Use'!Y61-'E-electricity'!Y5-'E-Coal'!Y5)*'Energy Use 2020'!$AC67</f>
        <v>361069452712.97595</v>
      </c>
      <c r="Z5" s="230">
        <f>('Energy Use'!Z61-'E-electricity'!Z5-'E-Coal'!Z5)*'Energy Use 2020'!$AC67</f>
        <v>352239888055.53766</v>
      </c>
      <c r="AA5" s="230">
        <f>('Energy Use'!AA61-'E-electricity'!AA5-'E-Coal'!AA5)*'Energy Use 2020'!$AC67</f>
        <v>343424504002.2597</v>
      </c>
      <c r="AB5" s="230">
        <f>('Energy Use'!AB61-'E-electricity'!AB5-'E-Coal'!AB5)*'Energy Use 2020'!$AC67</f>
        <v>334623326899.1012</v>
      </c>
      <c r="AC5" s="230">
        <f>('Energy Use'!AC61-'E-electricity'!AC5-'E-Coal'!AC5)*'Energy Use 2020'!$AC67</f>
        <v>325836383084.29639</v>
      </c>
      <c r="AD5" s="230">
        <f>('Energy Use'!AD61-'E-electricity'!AD5-'E-Coal'!AD5)*'Energy Use 2020'!$AC67</f>
        <v>317063698888.35486</v>
      </c>
      <c r="AE5" s="230">
        <f>('Energy Use'!AE61-'E-electricity'!AE5-'E-Coal'!AE5)*'Energy Use 2020'!$AC67</f>
        <v>308305300634.06122</v>
      </c>
      <c r="AF5" s="230">
        <f>('Energy Use'!AF61-'E-electricity'!AF5-'E-Coal'!AF5)*'Energy Use 2020'!$AC67</f>
        <v>299561214636.47528</v>
      </c>
      <c r="AG5" s="230">
        <f>('Energy Use'!AG61-'E-electricity'!AG5-'E-Coal'!AG5)*'Energy Use 2020'!$AC67</f>
        <v>290831467202.93237</v>
      </c>
      <c r="AH5" s="230">
        <f>('Energy Use'!AH61-'E-electricity'!AH5-'E-Coal'!AH5)*'Energy Use 2020'!$AC67</f>
        <v>283244548971.57471</v>
      </c>
      <c r="AI5" s="230">
        <f>('Energy Use'!AI61-'E-electricity'!AI5-'E-Coal'!AI5)*'Energy Use 2020'!$AC67</f>
        <v>275670063059.67035</v>
      </c>
      <c r="AJ5" s="230">
        <f>('Energy Use'!AJ61-'E-electricity'!AJ5-'E-Coal'!AJ5)*'Energy Use 2020'!$AC67</f>
        <v>268108032255.66553</v>
      </c>
      <c r="AK5" s="230">
        <f>('Energy Use'!AK61-'E-electricity'!AK5-'E-Coal'!AK5)*'Energy Use 2020'!$AC67</f>
        <v>260558479341.31232</v>
      </c>
      <c r="AL5" s="230">
        <f>('Energy Use'!AL61-'E-electricity'!AL5-'E-Coal'!AL5)*'Energy Use 2020'!$AC67</f>
        <v>253021427091.66727</v>
      </c>
      <c r="AM5" s="230">
        <f>('Energy Use'!AM61-'E-electricity'!AM5-'E-Coal'!AM5)*'Energy Use 2020'!$AC67</f>
        <v>245130015238.84311</v>
      </c>
      <c r="AN5" s="230">
        <f>('Energy Use'!AN61-'E-electricity'!AN5-'E-Coal'!AN5)*'Energy Use 2020'!$AC67</f>
        <v>237251793017.45224</v>
      </c>
      <c r="AO5" s="230">
        <f>('Energy Use'!AO61-'E-electricity'!AO5-'E-Coal'!AO5)*'Energy Use 2020'!$AC67</f>
        <v>229386784322.68765</v>
      </c>
      <c r="AP5" s="230">
        <f>('Energy Use'!AP61-'E-electricity'!AP5-'E-Coal'!AP5)*'Energy Use 2020'!$AC67</f>
        <v>221535013042.71109</v>
      </c>
      <c r="AQ5" s="230">
        <f>('Energy Use'!AQ61-'E-electricity'!AQ5-'E-Coal'!AQ5)*'Energy Use 2020'!$AC67</f>
        <v>213625151972.4906</v>
      </c>
      <c r="AR5" s="133" t="str">
        <f>VLOOKUP($A5,'Sector Match'!$A$1:$B$43,2,0)</f>
        <v>other mining and quarrying 07T08</v>
      </c>
    </row>
    <row r="6" spans="1:44" x14ac:dyDescent="0.25">
      <c r="A6" s="74" t="s">
        <v>5</v>
      </c>
      <c r="B6" s="230">
        <f>('Energy Use'!B62-'E-electricity'!B6)*'Energy Use 2019'!$T68</f>
        <v>2355595176000</v>
      </c>
      <c r="C6" s="230">
        <f>('Energy Use'!C62-'E-electricity'!C6-'E-Coal'!C6)*'Energy Use 2020'!$AC68</f>
        <v>2952827443499.998</v>
      </c>
      <c r="D6" s="230">
        <f>('Energy Use'!D62-'E-electricity'!D6-'E-Coal'!D6)*'Energy Use 2020'!$AC68</f>
        <v>2903343068318.5747</v>
      </c>
      <c r="E6" s="230">
        <f>('Energy Use'!E62-'E-electricity'!E6-'E-Coal'!E6)*'Energy Use 2020'!$AC68</f>
        <v>3537036600450.29</v>
      </c>
      <c r="F6" s="230">
        <f>('Energy Use'!F62-'E-electricity'!F6-'E-Coal'!F6)*'Energy Use 2020'!$AC68</f>
        <v>3813341670057.0293</v>
      </c>
      <c r="G6" s="230">
        <f>('Energy Use'!G62-'E-electricity'!G6-'E-Coal'!G6)*'Energy Use 2020'!$AC68</f>
        <v>3990676967696.0762</v>
      </c>
      <c r="H6" s="230">
        <f>('Energy Use'!H62-'E-electricity'!H6-'E-Coal'!H6)*'Energy Use 2020'!$AC68</f>
        <v>4157874722097.4907</v>
      </c>
      <c r="I6" s="230">
        <f>('Energy Use'!I62-'E-electricity'!I6-'E-Coal'!I6)*'Energy Use 2020'!$AC68</f>
        <v>4344653191243.0508</v>
      </c>
      <c r="J6" s="230">
        <f>('Energy Use'!J62-'E-electricity'!J6-'E-Coal'!J6)*'Energy Use 2020'!$AC68</f>
        <v>4528442877748.4043</v>
      </c>
      <c r="K6" s="230">
        <f>('Energy Use'!K62-'E-electricity'!K6-'E-Coal'!K6)*'Energy Use 2020'!$AC68</f>
        <v>4709222261342.5244</v>
      </c>
      <c r="L6" s="230">
        <f>('Energy Use'!L62-'E-electricity'!L6-'E-Coal'!L6)*'Energy Use 2020'!$AC68</f>
        <v>4886969850712.6426</v>
      </c>
      <c r="M6" s="230">
        <f>('Energy Use'!M62-'E-electricity'!M6-'E-Coal'!M6)*'Energy Use 2020'!$AC68</f>
        <v>5061664183504.248</v>
      </c>
      <c r="N6" s="230">
        <f>('Energy Use'!N62-'E-electricity'!N6-'E-Coal'!N6)*'Energy Use 2020'!$AC68</f>
        <v>5148419383781.2549</v>
      </c>
      <c r="O6" s="230">
        <f>('Energy Use'!O62-'E-electricity'!O6-'E-Coal'!O6)*'Energy Use 2020'!$AC68</f>
        <v>5233973516503.6572</v>
      </c>
      <c r="P6" s="230">
        <f>('Energy Use'!P62-'E-electricity'!P6-'E-Coal'!P6)*'Energy Use 2020'!$AC68</f>
        <v>5318320920434.1318</v>
      </c>
      <c r="Q6" s="230">
        <f>('Energy Use'!Q62-'E-electricity'!Q6-'E-Coal'!Q6)*'Energy Use 2020'!$AC68</f>
        <v>5401455939427.2861</v>
      </c>
      <c r="R6" s="230">
        <f>('Energy Use'!R62-'E-electricity'!R6-'E-Coal'!R6)*'Energy Use 2020'!$AC68</f>
        <v>5483372922429.6572</v>
      </c>
      <c r="S6" s="230">
        <f>('Energy Use'!S62-'E-electricity'!S6-'E-Coal'!S6)*'Energy Use 2020'!$AC68</f>
        <v>5495515818431.0879</v>
      </c>
      <c r="T6" s="230">
        <f>('Energy Use'!T62-'E-electricity'!T6-'E-Coal'!T6)*'Energy Use 2020'!$AC68</f>
        <v>5507425669437.5537</v>
      </c>
      <c r="U6" s="230">
        <f>('Energy Use'!U62-'E-electricity'!U6-'E-Coal'!U6)*'Energy Use 2020'!$AC68</f>
        <v>5519102371043.7412</v>
      </c>
      <c r="V6" s="230">
        <f>('Energy Use'!V62-'E-electricity'!V6-'E-Coal'!V6)*'Energy Use 2020'!$AC68</f>
        <v>5530545818884.5195</v>
      </c>
      <c r="W6" s="230">
        <f>('Energy Use'!W62-'E-electricity'!W6-'E-Coal'!W6)*'Energy Use 2020'!$AC68</f>
        <v>5541755908634.9561</v>
      </c>
      <c r="X6" s="230">
        <f>('Energy Use'!X62-'E-electricity'!X6-'E-Coal'!X6)*'Energy Use 2020'!$AC68</f>
        <v>5507205137696.0967</v>
      </c>
      <c r="Y6" s="230">
        <f>('Energy Use'!Y62-'E-electricity'!Y6-'E-Coal'!Y6)*'Energy Use 2020'!$AC68</f>
        <v>5472753231423.335</v>
      </c>
      <c r="Z6" s="230">
        <f>('Energy Use'!Z62-'E-electricity'!Z6-'E-Coal'!Z6)*'Energy Use 2020'!$AC68</f>
        <v>5438400240621.2441</v>
      </c>
      <c r="AA6" s="230">
        <f>('Energy Use'!AA62-'E-electricity'!AA6-'E-Coal'!AA6)*'Energy Use 2020'!$AC68</f>
        <v>5404146216075.8027</v>
      </c>
      <c r="AB6" s="230">
        <f>('Energy Use'!AB62-'E-electricity'!AB6-'E-Coal'!AB6)*'Energy Use 2020'!$AC68</f>
        <v>5369991208554.4053</v>
      </c>
      <c r="AC6" s="230">
        <f>('Energy Use'!AC62-'E-electricity'!AC6-'E-Coal'!AC6)*'Energy Use 2020'!$AC68</f>
        <v>5277104202959.292</v>
      </c>
      <c r="AD6" s="230">
        <f>('Energy Use'!AD62-'E-electricity'!AD6-'E-Coal'!AD6)*'Energy Use 2020'!$AC68</f>
        <v>5184754559859.2344</v>
      </c>
      <c r="AE6" s="230">
        <f>('Energy Use'!AE62-'E-electricity'!AE6-'E-Coal'!AE6)*'Energy Use 2020'!$AC68</f>
        <v>5092942533706.9697</v>
      </c>
      <c r="AF6" s="230">
        <f>('Energy Use'!AF62-'E-electricity'!AF6-'E-Coal'!AF6)*'Energy Use 2020'!$AC68</f>
        <v>5001668378859.2764</v>
      </c>
      <c r="AG6" s="230">
        <f>('Energy Use'!AG62-'E-electricity'!AG6-'E-Coal'!AG6)*'Energy Use 2020'!$AC68</f>
        <v>4910932349576.9688</v>
      </c>
      <c r="AH6" s="230">
        <f>('Energy Use'!AH62-'E-electricity'!AH6-'E-Coal'!AH6)*'Energy Use 2020'!$AC68</f>
        <v>4777433617332.6924</v>
      </c>
      <c r="AI6" s="230">
        <f>('Energy Use'!AI62-'E-electricity'!AI6-'E-Coal'!AI6)*'Energy Use 2020'!$AC68</f>
        <v>4644802710944.1992</v>
      </c>
      <c r="AJ6" s="230">
        <f>('Energy Use'!AJ62-'E-electricity'!AJ6-'E-Coal'!AJ6)*'Energy Use 2020'!$AC68</f>
        <v>4513040036972.6582</v>
      </c>
      <c r="AK6" s="230">
        <f>('Energy Use'!AK62-'E-electricity'!AK6-'E-Coal'!AK6)*'Energy Use 2020'!$AC68</f>
        <v>4382146001825.2446</v>
      </c>
      <c r="AL6" s="230">
        <f>('Energy Use'!AL62-'E-electricity'!AL6-'E-Coal'!AL6)*'Energy Use 2020'!$AC68</f>
        <v>4252121011755.1479</v>
      </c>
      <c r="AM6" s="230">
        <f>('Energy Use'!AM62-'E-electricity'!AM6-'E-Coal'!AM6)*'Energy Use 2020'!$AC68</f>
        <v>4122855242666.2734</v>
      </c>
      <c r="AN6" s="230">
        <f>('Energy Use'!AN62-'E-electricity'!AN6-'E-Coal'!AN6)*'Energy Use 2020'!$AC68</f>
        <v>3994460186278.1626</v>
      </c>
      <c r="AO6" s="230">
        <f>('Energy Use'!AO62-'E-electricity'!AO6-'E-Coal'!AO6)*'Energy Use 2020'!$AC68</f>
        <v>3866936248777.4443</v>
      </c>
      <c r="AP6" s="230">
        <f>('Energy Use'!AP62-'E-electricity'!AP6-'E-Coal'!AP6)*'Energy Use 2020'!$AC68</f>
        <v>3740283836196.6064</v>
      </c>
      <c r="AQ6" s="230">
        <f>('Energy Use'!AQ62-'E-electricity'!AQ6-'E-Coal'!AQ6)*'Energy Use 2020'!$AC68</f>
        <v>3613296508552.7432</v>
      </c>
      <c r="AR6" s="133" t="str">
        <f>VLOOKUP($A6,'Sector Match'!$A$1:$B$43,2,0)</f>
        <v>other mining and quarrying 07T08</v>
      </c>
    </row>
    <row r="7" spans="1:44" x14ac:dyDescent="0.25">
      <c r="A7" s="74" t="s">
        <v>6</v>
      </c>
      <c r="B7" s="230">
        <f>('Energy Use'!B63-'E-electricity'!B7)*'Energy Use 2019'!$T69</f>
        <v>5755652364000</v>
      </c>
      <c r="C7" s="230">
        <f>('Energy Use'!C63-'E-electricity'!C7-'E-Coal'!C7)*'Energy Use 2020'!$AC69</f>
        <v>11464081711499.998</v>
      </c>
      <c r="D7" s="230">
        <f>('Energy Use'!D63-'E-electricity'!D7-'E-Coal'!D7)*'Energy Use 2020'!$AC69</f>
        <v>12090485745983.15</v>
      </c>
      <c r="E7" s="230">
        <f>('Energy Use'!E63-'E-electricity'!E7-'E-Coal'!E7)*'Energy Use 2020'!$AC69</f>
        <v>12584710453710.949</v>
      </c>
      <c r="F7" s="230">
        <f>('Energy Use'!F63-'E-electricity'!F7-'E-Coal'!F7)*'Energy Use 2020'!$AC69</f>
        <v>13175737653351.83</v>
      </c>
      <c r="G7" s="230">
        <f>('Energy Use'!G63-'E-electricity'!G7-'E-Coal'!G7)*'Energy Use 2020'!$AC69</f>
        <v>13395003156741.881</v>
      </c>
      <c r="H7" s="230">
        <f>('Energy Use'!H63-'E-electricity'!H7-'E-Coal'!H7)*'Energy Use 2020'!$AC69</f>
        <v>13586568814836.387</v>
      </c>
      <c r="I7" s="230">
        <f>('Energy Use'!I63-'E-electricity'!I7-'E-Coal'!I7)*'Energy Use 2020'!$AC69</f>
        <v>13761415013175.004</v>
      </c>
      <c r="J7" s="230">
        <f>('Energy Use'!J63-'E-electricity'!J7-'E-Coal'!J7)*'Energy Use 2020'!$AC69</f>
        <v>13936302497580.955</v>
      </c>
      <c r="K7" s="230">
        <f>('Energy Use'!K63-'E-electricity'!K7-'E-Coal'!K7)*'Energy Use 2020'!$AC69</f>
        <v>14111228319236.82</v>
      </c>
      <c r="L7" s="230">
        <f>('Energy Use'!L63-'E-electricity'!L7-'E-Coal'!L7)*'Energy Use 2020'!$AC69</f>
        <v>14286189532706.145</v>
      </c>
      <c r="M7" s="230">
        <f>('Energy Use'!M63-'E-electricity'!M7-'E-Coal'!M7)*'Energy Use 2020'!$AC69</f>
        <v>14461183195933.438</v>
      </c>
      <c r="N7" s="230">
        <f>('Energy Use'!N63-'E-electricity'!N7-'E-Coal'!N7)*'Energy Use 2020'!$AC69</f>
        <v>14294214302849.152</v>
      </c>
      <c r="O7" s="230">
        <f>('Energy Use'!O63-'E-electricity'!O7-'E-Coal'!O7)*'Energy Use 2020'!$AC69</f>
        <v>14127129608726.92</v>
      </c>
      <c r="P7" s="230">
        <f>('Energy Use'!P63-'E-electricity'!P7-'E-Coal'!P7)*'Energy Use 2020'!$AC69</f>
        <v>13959930600001.014</v>
      </c>
      <c r="Q7" s="230">
        <f>('Energy Use'!Q63-'E-electricity'!Q7-'E-Coal'!Q7)*'Energy Use 2020'!$AC69</f>
        <v>13792618762003.025</v>
      </c>
      <c r="R7" s="230">
        <f>('Energy Use'!R63-'E-electricity'!R7-'E-Coal'!R7)*'Energy Use 2020'!$AC69</f>
        <v>13625195578961.855</v>
      </c>
      <c r="S7" s="230">
        <f>('Energy Use'!S63-'E-electricity'!S7-'E-Coal'!S7)*'Energy Use 2020'!$AC69</f>
        <v>13380980839843.703</v>
      </c>
      <c r="T7" s="230">
        <f>('Energy Use'!T63-'E-electricity'!T7-'E-Coal'!T7)*'Energy Use 2020'!$AC69</f>
        <v>13136969531002.811</v>
      </c>
      <c r="U7" s="230">
        <f>('Energy Use'!U63-'E-electricity'!U7-'E-Coal'!U7)*'Energy Use 2020'!$AC69</f>
        <v>12893161775566.26</v>
      </c>
      <c r="V7" s="230">
        <f>('Energy Use'!V63-'E-electricity'!V7-'E-Coal'!V7)*'Energy Use 2020'!$AC69</f>
        <v>12649557696619.176</v>
      </c>
      <c r="W7" s="230">
        <f>('Energy Use'!W63-'E-electricity'!W7-'E-Coal'!W7)*'Energy Use 2020'!$AC69</f>
        <v>12406157417204.723</v>
      </c>
      <c r="X7" s="230">
        <f>('Energy Use'!X63-'E-electricity'!X7-'E-Coal'!X7)*'Energy Use 2020'!$AC69</f>
        <v>12072361722817.023</v>
      </c>
      <c r="Y7" s="230">
        <f>('Energy Use'!Y63-'E-electricity'!Y7-'E-Coal'!Y7)*'Energy Use 2020'!$AC69</f>
        <v>11738848615999.217</v>
      </c>
      <c r="Z7" s="230">
        <f>('Energy Use'!Z63-'E-electricity'!Z7-'E-Coal'!Z7)*'Energy Use 2020'!$AC69</f>
        <v>11405618266285.816</v>
      </c>
      <c r="AA7" s="230">
        <f>('Energy Use'!AA63-'E-electricity'!AA7-'E-Coal'!AA7)*'Energy Use 2020'!$AC69</f>
        <v>11072670843153.385</v>
      </c>
      <c r="AB7" s="230">
        <f>('Energy Use'!AB63-'E-electricity'!AB7-'E-Coal'!AB7)*'Energy Use 2020'!$AC69</f>
        <v>10740006516020.537</v>
      </c>
      <c r="AC7" s="230">
        <f>('Energy Use'!AC63-'E-electricity'!AC7-'E-Coal'!AC7)*'Energy Use 2020'!$AC69</f>
        <v>10486727927841.578</v>
      </c>
      <c r="AD7" s="230">
        <f>('Energy Use'!AD63-'E-electricity'!AD7-'E-Coal'!AD7)*'Energy Use 2020'!$AC69</f>
        <v>10233663914111.348</v>
      </c>
      <c r="AE7" s="230">
        <f>('Energy Use'!AE63-'E-electricity'!AE7-'E-Coal'!AE7)*'Energy Use 2020'!$AC69</f>
        <v>9980814603336.9824</v>
      </c>
      <c r="AF7" s="230">
        <f>('Energy Use'!AF63-'E-electricity'!AF7-'E-Coal'!AF7)*'Energy Use 2020'!$AC69</f>
        <v>9728180123981.6563</v>
      </c>
      <c r="AG7" s="230">
        <f>('Energy Use'!AG63-'E-electricity'!AG7-'E-Coal'!AG7)*'Energy Use 2020'!$AC69</f>
        <v>9475760604464.5977</v>
      </c>
      <c r="AH7" s="230">
        <f>('Energy Use'!AH63-'E-electricity'!AH7-'E-Coal'!AH7)*'Energy Use 2020'!$AC69</f>
        <v>9325037842547.9043</v>
      </c>
      <c r="AI7" s="230">
        <f>('Energy Use'!AI63-'E-electricity'!AI7-'E-Coal'!AI7)*'Energy Use 2020'!$AC69</f>
        <v>9174441588114.918</v>
      </c>
      <c r="AJ7" s="230">
        <f>('Energy Use'!AJ63-'E-electricity'!AJ7-'E-Coal'!AJ7)*'Energy Use 2020'!$AC69</f>
        <v>9023971917143.4531</v>
      </c>
      <c r="AK7" s="230">
        <f>('Energy Use'!AK63-'E-electricity'!AK7-'E-Coal'!AK7)*'Energy Use 2020'!$AC69</f>
        <v>8873628905585.3535</v>
      </c>
      <c r="AL7" s="230">
        <f>('Energy Use'!AL63-'E-electricity'!AL7-'E-Coal'!AL7)*'Energy Use 2020'!$AC69</f>
        <v>8723412629366.4775</v>
      </c>
      <c r="AM7" s="230">
        <f>('Energy Use'!AM63-'E-electricity'!AM7-'E-Coal'!AM7)*'Energy Use 2020'!$AC69</f>
        <v>8652632321725.5156</v>
      </c>
      <c r="AN7" s="230">
        <f>('Energy Use'!AN63-'E-electricity'!AN7-'E-Coal'!AN7)*'Energy Use 2020'!$AC69</f>
        <v>8581909285536.6748</v>
      </c>
      <c r="AO7" s="230">
        <f>('Energy Use'!AO63-'E-electricity'!AO7-'E-Coal'!AO7)*'Energy Use 2020'!$AC69</f>
        <v>8511243555730.5889</v>
      </c>
      <c r="AP7" s="230">
        <f>('Energy Use'!AP63-'E-electricity'!AP7-'E-Coal'!AP7)*'Energy Use 2020'!$AC69</f>
        <v>8440635167225.9922</v>
      </c>
      <c r="AQ7" s="230">
        <f>('Energy Use'!AQ63-'E-electricity'!AQ7-'E-Coal'!AQ7)*'Energy Use 2020'!$AC69</f>
        <v>8367289469068.3281</v>
      </c>
      <c r="AR7" s="133" t="str">
        <f>VLOOKUP($A7,'Sector Match'!$A$1:$B$43,2,0)</f>
        <v>other mining and quarrying 07T08</v>
      </c>
    </row>
    <row r="8" spans="1:44" x14ac:dyDescent="0.25">
      <c r="A8" s="74" t="s">
        <v>7</v>
      </c>
      <c r="B8" s="230">
        <f>('Energy Use'!B64-'E-electricity'!B8)*'Energy Use 2019'!$T70</f>
        <v>8630700721499.999</v>
      </c>
      <c r="C8" s="230">
        <f>('Energy Use'!C64-'E-electricity'!C8-'E-Coal'!C8)*'Energy Use 2020'!$AC70</f>
        <v>10769625586500</v>
      </c>
      <c r="D8" s="230">
        <f>('Energy Use'!D64-'E-electricity'!D8-'E-Coal'!D8)*'Energy Use 2020'!$AC70</f>
        <v>11845319721814.652</v>
      </c>
      <c r="E8" s="230">
        <f>('Energy Use'!E64-'E-electricity'!E8-'E-Coal'!E8)*'Energy Use 2020'!$AC70</f>
        <v>13174303720425.859</v>
      </c>
      <c r="F8" s="230">
        <f>('Energy Use'!F64-'E-electricity'!F8-'E-Coal'!F8)*'Energy Use 2020'!$AC70</f>
        <v>13995819962965.693</v>
      </c>
      <c r="G8" s="230">
        <f>('Energy Use'!G64-'E-electricity'!G8-'E-Coal'!G8)*'Energy Use 2020'!$AC70</f>
        <v>15218313159177.262</v>
      </c>
      <c r="H8" s="230">
        <f>('Energy Use'!H64-'E-electricity'!H8-'E-Coal'!H8)*'Energy Use 2020'!$AC70</f>
        <v>16847322655731.99</v>
      </c>
      <c r="I8" s="230">
        <f>('Energy Use'!I64-'E-electricity'!I8-'E-Coal'!I8)*'Energy Use 2020'!$AC70</f>
        <v>18527486292784.195</v>
      </c>
      <c r="J8" s="230">
        <f>('Energy Use'!J64-'E-electricity'!J8-'E-Coal'!J8)*'Energy Use 2020'!$AC70</f>
        <v>20140885706720.266</v>
      </c>
      <c r="K8" s="230">
        <f>('Energy Use'!K64-'E-electricity'!K8-'E-Coal'!K8)*'Energy Use 2020'!$AC70</f>
        <v>21695991919714.848</v>
      </c>
      <c r="L8" s="230">
        <f>('Energy Use'!L64-'E-electricity'!L8-'E-Coal'!L8)*'Energy Use 2020'!$AC70</f>
        <v>23215698820092.355</v>
      </c>
      <c r="M8" s="230">
        <f>('Energy Use'!M64-'E-electricity'!M8-'E-Coal'!M8)*'Energy Use 2020'!$AC70</f>
        <v>24737040525476.84</v>
      </c>
      <c r="N8" s="230">
        <f>('Energy Use'!N64-'E-electricity'!N8-'E-Coal'!N8)*'Energy Use 2020'!$AC70</f>
        <v>26301695751180.988</v>
      </c>
      <c r="O8" s="230">
        <f>('Energy Use'!O64-'E-electricity'!O8-'E-Coal'!O8)*'Energy Use 2020'!$AC70</f>
        <v>27908244016073.02</v>
      </c>
      <c r="P8" s="230">
        <f>('Energy Use'!P64-'E-electricity'!P8-'E-Coal'!P8)*'Energy Use 2020'!$AC70</f>
        <v>29544769355319.91</v>
      </c>
      <c r="Q8" s="230">
        <f>('Energy Use'!Q64-'E-electricity'!Q8-'E-Coal'!Q8)*'Energy Use 2020'!$AC70</f>
        <v>31197127263221.551</v>
      </c>
      <c r="R8" s="230">
        <f>('Energy Use'!R64-'E-electricity'!R8-'E-Coal'!R8)*'Energy Use 2020'!$AC70</f>
        <v>32848919669648.383</v>
      </c>
      <c r="S8" s="230">
        <f>('Energy Use'!S64-'E-electricity'!S8-'E-Coal'!S8)*'Energy Use 2020'!$AC70</f>
        <v>34487558372750.203</v>
      </c>
      <c r="T8" s="230">
        <f>('Energy Use'!T64-'E-electricity'!T8-'E-Coal'!T8)*'Energy Use 2020'!$AC70</f>
        <v>36099425647628.914</v>
      </c>
      <c r="U8" s="230">
        <f>('Energy Use'!U64-'E-electricity'!U8-'E-Coal'!U8)*'Energy Use 2020'!$AC70</f>
        <v>37676628150995.664</v>
      </c>
      <c r="V8" s="230">
        <f>('Energy Use'!V64-'E-electricity'!V8-'E-Coal'!V8)*'Energy Use 2020'!$AC70</f>
        <v>39211645308340.602</v>
      </c>
      <c r="W8" s="230">
        <f>('Energy Use'!W64-'E-electricity'!W8-'E-Coal'!W8)*'Energy Use 2020'!$AC70</f>
        <v>40697413516632.375</v>
      </c>
      <c r="X8" s="230">
        <f>('Energy Use'!X64-'E-electricity'!X8-'E-Coal'!X8)*'Energy Use 2020'!$AC70</f>
        <v>42127400935035.023</v>
      </c>
      <c r="Y8" s="230">
        <f>('Energy Use'!Y64-'E-electricity'!Y8-'E-Coal'!Y8)*'Energy Use 2020'!$AC70</f>
        <v>43495671854989.891</v>
      </c>
      <c r="Z8" s="230">
        <f>('Energy Use'!Z64-'E-electricity'!Z8-'E-Coal'!Z8)*'Energy Use 2020'!$AC70</f>
        <v>44796939932293.281</v>
      </c>
      <c r="AA8" s="230">
        <f>('Energy Use'!AA64-'E-electricity'!AA8-'E-Coal'!AA8)*'Energy Use 2020'!$AC70</f>
        <v>46026609855627.086</v>
      </c>
      <c r="AB8" s="230">
        <f>('Energy Use'!AB64-'E-electricity'!AB8-'E-Coal'!AB8)*'Energy Use 2020'!$AC70</f>
        <v>47180807309480.516</v>
      </c>
      <c r="AC8" s="230">
        <f>('Energy Use'!AC64-'E-electricity'!AC8-'E-Coal'!AC8)*'Energy Use 2020'!$AC70</f>
        <v>48256397356738.539</v>
      </c>
      <c r="AD8" s="230">
        <f>('Energy Use'!AD64-'E-electricity'!AD8-'E-Coal'!AD8)*'Energy Use 2020'!$AC70</f>
        <v>49250991610793.602</v>
      </c>
      <c r="AE8" s="230">
        <f>('Energy Use'!AE64-'E-electricity'!AE8-'E-Coal'!AE8)*'Energy Use 2020'!$AC70</f>
        <v>50162944783644.969</v>
      </c>
      <c r="AF8" s="230">
        <f>('Energy Use'!AF64-'E-electricity'!AF8-'E-Coal'!AF8)*'Energy Use 2020'!$AC70</f>
        <v>50991341381270.211</v>
      </c>
      <c r="AG8" s="230">
        <f>('Energy Use'!AG64-'E-electricity'!AG8-'E-Coal'!AG8)*'Energy Use 2020'!$AC70</f>
        <v>51735973468189.883</v>
      </c>
      <c r="AH8" s="230">
        <f>('Energy Use'!AH64-'E-electricity'!AH8-'E-Coal'!AH8)*'Energy Use 2020'!$AC70</f>
        <v>52397310538560.695</v>
      </c>
      <c r="AI8" s="230">
        <f>('Energy Use'!AI64-'E-electricity'!AI8-'E-Coal'!AI8)*'Energy Use 2020'!$AC70</f>
        <v>52976462611518.586</v>
      </c>
      <c r="AJ8" s="230">
        <f>('Energy Use'!AJ64-'E-electricity'!AJ8-'E-Coal'!AJ8)*'Energy Use 2020'!$AC70</f>
        <v>53475137715142.984</v>
      </c>
      <c r="AK8" s="230">
        <f>('Energy Use'!AK64-'E-electricity'!AK8-'E-Coal'!AK8)*'Energy Use 2020'!$AC70</f>
        <v>53895594938543.109</v>
      </c>
      <c r="AL8" s="230">
        <f>('Energy Use'!AL64-'E-electricity'!AL8-'E-Coal'!AL8)*'Energy Use 2020'!$AC70</f>
        <v>54240594218128.305</v>
      </c>
      <c r="AM8" s="230">
        <f>('Energy Use'!AM64-'E-electricity'!AM8-'E-Coal'!AM8)*'Energy Use 2020'!$AC70</f>
        <v>54513343985615.766</v>
      </c>
      <c r="AN8" s="230">
        <f>('Energy Use'!AN64-'E-electricity'!AN8-'E-Coal'!AN8)*'Energy Use 2020'!$AC70</f>
        <v>54717447745600.258</v>
      </c>
      <c r="AO8" s="230">
        <f>('Energy Use'!AO64-'E-electricity'!AO8-'E-Coal'!AO8)*'Energy Use 2020'!$AC70</f>
        <v>54856850573621.297</v>
      </c>
      <c r="AP8" s="230">
        <f>('Energy Use'!AP64-'E-electricity'!AP8-'E-Coal'!AP8)*'Energy Use 2020'!$AC70</f>
        <v>54935786435658.32</v>
      </c>
      <c r="AQ8" s="230">
        <f>('Energy Use'!AQ64-'E-electricity'!AQ8-'E-Coal'!AQ8)*'Energy Use 2020'!$AC70</f>
        <v>54940376971536.484</v>
      </c>
      <c r="AR8" s="133" t="str">
        <f>VLOOKUP($A8,'Sector Match'!$A$1:$B$43,2,0)</f>
        <v>Mining Support Service Activities 09</v>
      </c>
    </row>
    <row r="9" spans="1:44" x14ac:dyDescent="0.25">
      <c r="A9" s="74" t="s">
        <v>8</v>
      </c>
      <c r="B9" s="230">
        <f>('Energy Use'!B65-'E-electricity'!B9)*'Energy Use 2019'!$T71</f>
        <v>0</v>
      </c>
      <c r="C9" s="230">
        <f>('Energy Use'!C65-'E-electricity'!C9-'E-Coal'!C9)*'Energy Use 2020'!$AC71</f>
        <v>0</v>
      </c>
      <c r="D9" s="230">
        <f>('Energy Use'!D65-'E-electricity'!D9-'E-Coal'!D9)*'Energy Use 2020'!$AC71</f>
        <v>0</v>
      </c>
      <c r="E9" s="230">
        <f>('Energy Use'!E65-'E-electricity'!E9-'E-Coal'!E9)*'Energy Use 2020'!$AC71</f>
        <v>0</v>
      </c>
      <c r="F9" s="230">
        <f>('Energy Use'!F65-'E-electricity'!F9-'E-Coal'!F9)*'Energy Use 2020'!$AC71</f>
        <v>0</v>
      </c>
      <c r="G9" s="230">
        <f>('Energy Use'!G65-'E-electricity'!G9-'E-Coal'!G9)*'Energy Use 2020'!$AC71</f>
        <v>0</v>
      </c>
      <c r="H9" s="230">
        <f>('Energy Use'!H65-'E-electricity'!H9-'E-Coal'!H9)*'Energy Use 2020'!$AC71</f>
        <v>0</v>
      </c>
      <c r="I9" s="230">
        <f>('Energy Use'!I65-'E-electricity'!I9-'E-Coal'!I9)*'Energy Use 2020'!$AC71</f>
        <v>0</v>
      </c>
      <c r="J9" s="230">
        <f>('Energy Use'!J65-'E-electricity'!J9-'E-Coal'!J9)*'Energy Use 2020'!$AC71</f>
        <v>0</v>
      </c>
      <c r="K9" s="230">
        <f>('Energy Use'!K65-'E-electricity'!K9-'E-Coal'!K9)*'Energy Use 2020'!$AC71</f>
        <v>0</v>
      </c>
      <c r="L9" s="230">
        <f>('Energy Use'!L65-'E-electricity'!L9-'E-Coal'!L9)*'Energy Use 2020'!$AC71</f>
        <v>0</v>
      </c>
      <c r="M9" s="230">
        <f>('Energy Use'!M65-'E-electricity'!M9-'E-Coal'!M9)*'Energy Use 2020'!$AC71</f>
        <v>0</v>
      </c>
      <c r="N9" s="230">
        <f>('Energy Use'!N65-'E-electricity'!N9-'E-Coal'!N9)*'Energy Use 2020'!$AC71</f>
        <v>0</v>
      </c>
      <c r="O9" s="230">
        <f>('Energy Use'!O65-'E-electricity'!O9-'E-Coal'!O9)*'Energy Use 2020'!$AC71</f>
        <v>0</v>
      </c>
      <c r="P9" s="230">
        <f>('Energy Use'!P65-'E-electricity'!P9-'E-Coal'!P9)*'Energy Use 2020'!$AC71</f>
        <v>0</v>
      </c>
      <c r="Q9" s="230">
        <f>('Energy Use'!Q65-'E-electricity'!Q9-'E-Coal'!Q9)*'Energy Use 2020'!$AC71</f>
        <v>0</v>
      </c>
      <c r="R9" s="230">
        <f>('Energy Use'!R65-'E-electricity'!R9-'E-Coal'!R9)*'Energy Use 2020'!$AC71</f>
        <v>0</v>
      </c>
      <c r="S9" s="230">
        <f>('Energy Use'!S65-'E-electricity'!S9-'E-Coal'!S9)*'Energy Use 2020'!$AC71</f>
        <v>0</v>
      </c>
      <c r="T9" s="230">
        <f>('Energy Use'!T65-'E-electricity'!T9-'E-Coal'!T9)*'Energy Use 2020'!$AC71</f>
        <v>0</v>
      </c>
      <c r="U9" s="230">
        <f>('Energy Use'!U65-'E-electricity'!U9-'E-Coal'!U9)*'Energy Use 2020'!$AC71</f>
        <v>0</v>
      </c>
      <c r="V9" s="230">
        <f>('Energy Use'!V65-'E-electricity'!V9-'E-Coal'!V9)*'Energy Use 2020'!$AC71</f>
        <v>0</v>
      </c>
      <c r="W9" s="230">
        <f>('Energy Use'!W65-'E-electricity'!W9-'E-Coal'!W9)*'Energy Use 2020'!$AC71</f>
        <v>0</v>
      </c>
      <c r="X9" s="230">
        <f>('Energy Use'!X65-'E-electricity'!X9-'E-Coal'!X9)*'Energy Use 2020'!$AC71</f>
        <v>0</v>
      </c>
      <c r="Y9" s="230">
        <f>('Energy Use'!Y65-'E-electricity'!Y9-'E-Coal'!Y9)*'Energy Use 2020'!$AC71</f>
        <v>0</v>
      </c>
      <c r="Z9" s="230">
        <f>('Energy Use'!Z65-'E-electricity'!Z9-'E-Coal'!Z9)*'Energy Use 2020'!$AC71</f>
        <v>0</v>
      </c>
      <c r="AA9" s="230">
        <f>('Energy Use'!AA65-'E-electricity'!AA9-'E-Coal'!AA9)*'Energy Use 2020'!$AC71</f>
        <v>0</v>
      </c>
      <c r="AB9" s="230">
        <f>('Energy Use'!AB65-'E-electricity'!AB9-'E-Coal'!AB9)*'Energy Use 2020'!$AC71</f>
        <v>0</v>
      </c>
      <c r="AC9" s="230">
        <f>('Energy Use'!AC65-'E-electricity'!AC9-'E-Coal'!AC9)*'Energy Use 2020'!$AC71</f>
        <v>0</v>
      </c>
      <c r="AD9" s="230">
        <f>('Energy Use'!AD65-'E-electricity'!AD9-'E-Coal'!AD9)*'Energy Use 2020'!$AC71</f>
        <v>0</v>
      </c>
      <c r="AE9" s="230">
        <f>('Energy Use'!AE65-'E-electricity'!AE9-'E-Coal'!AE9)*'Energy Use 2020'!$AC71</f>
        <v>0</v>
      </c>
      <c r="AF9" s="230">
        <f>('Energy Use'!AF65-'E-electricity'!AF9-'E-Coal'!AF9)*'Energy Use 2020'!$AC71</f>
        <v>0</v>
      </c>
      <c r="AG9" s="230">
        <f>('Energy Use'!AG65-'E-electricity'!AG9-'E-Coal'!AG9)*'Energy Use 2020'!$AC71</f>
        <v>0</v>
      </c>
      <c r="AH9" s="230">
        <f>('Energy Use'!AH65-'E-electricity'!AH9-'E-Coal'!AH9)*'Energy Use 2020'!$AC71</f>
        <v>0</v>
      </c>
      <c r="AI9" s="230">
        <f>('Energy Use'!AI65-'E-electricity'!AI9-'E-Coal'!AI9)*'Energy Use 2020'!$AC71</f>
        <v>0</v>
      </c>
      <c r="AJ9" s="230">
        <f>('Energy Use'!AJ65-'E-electricity'!AJ9-'E-Coal'!AJ9)*'Energy Use 2020'!$AC71</f>
        <v>0</v>
      </c>
      <c r="AK9" s="230">
        <f>('Energy Use'!AK65-'E-electricity'!AK9-'E-Coal'!AK9)*'Energy Use 2020'!$AC71</f>
        <v>0</v>
      </c>
      <c r="AL9" s="230">
        <f>('Energy Use'!AL65-'E-electricity'!AL9-'E-Coal'!AL9)*'Energy Use 2020'!$AC71</f>
        <v>0</v>
      </c>
      <c r="AM9" s="230">
        <f>('Energy Use'!AM65-'E-electricity'!AM9-'E-Coal'!AM9)*'Energy Use 2020'!$AC71</f>
        <v>0</v>
      </c>
      <c r="AN9" s="230">
        <f>('Energy Use'!AN65-'E-electricity'!AN9-'E-Coal'!AN9)*'Energy Use 2020'!$AC71</f>
        <v>0</v>
      </c>
      <c r="AO9" s="230">
        <f>('Energy Use'!AO65-'E-electricity'!AO9-'E-Coal'!AO9)*'Energy Use 2020'!$AC71</f>
        <v>0</v>
      </c>
      <c r="AP9" s="230">
        <f>('Energy Use'!AP65-'E-electricity'!AP9-'E-Coal'!AP9)*'Energy Use 2020'!$AC71</f>
        <v>0</v>
      </c>
      <c r="AQ9" s="230">
        <f>('Energy Use'!AQ65-'E-electricity'!AQ9-'E-Coal'!AQ9)*'Energy Use 2020'!$AC71</f>
        <v>0</v>
      </c>
      <c r="AR9" s="133" t="str">
        <f>VLOOKUP($A9,'Sector Match'!$A$1:$B$43,2,0)</f>
        <v>Mining Support Service Activities 09</v>
      </c>
    </row>
    <row r="10" spans="1:44" x14ac:dyDescent="0.25">
      <c r="A10" s="74" t="s">
        <v>9</v>
      </c>
      <c r="B10" s="230">
        <f>('Energy Use'!B66-'E-electricity'!B10)*'Energy Use 2019'!$T72</f>
        <v>110776863235500</v>
      </c>
      <c r="C10" s="230">
        <f>('Energy Use'!C66-'E-electricity'!C10-'E-Coal'!C10)*'Energy Use 2020'!$AC72</f>
        <v>106426790068500</v>
      </c>
      <c r="D10" s="230">
        <f>('Energy Use'!D66-'E-electricity'!D10-'E-Coal'!D10)*'Energy Use 2020'!$AC72</f>
        <v>121184599995607.48</v>
      </c>
      <c r="E10" s="230">
        <f>('Energy Use'!E66-'E-electricity'!E10-'E-Coal'!E10)*'Energy Use 2020'!$AC72</f>
        <v>126531727604604.95</v>
      </c>
      <c r="F10" s="230">
        <f>('Energy Use'!F66-'E-electricity'!F10-'E-Coal'!F10)*'Energy Use 2020'!$AC72</f>
        <v>130989446716310.33</v>
      </c>
      <c r="G10" s="230">
        <f>('Energy Use'!G66-'E-electricity'!G10-'E-Coal'!G10)*'Energy Use 2020'!$AC72</f>
        <v>133361615293241.53</v>
      </c>
      <c r="H10" s="230">
        <f>('Energy Use'!H66-'E-electricity'!H10-'E-Coal'!H10)*'Energy Use 2020'!$AC72</f>
        <v>136429771261182.09</v>
      </c>
      <c r="I10" s="230">
        <f>('Energy Use'!I66-'E-electricity'!I10-'E-Coal'!I10)*'Energy Use 2020'!$AC72</f>
        <v>139797723115057.8</v>
      </c>
      <c r="J10" s="230">
        <f>('Energy Use'!J66-'E-electricity'!J10-'E-Coal'!J10)*'Energy Use 2020'!$AC72</f>
        <v>143351195851305.09</v>
      </c>
      <c r="K10" s="230">
        <f>('Energy Use'!K66-'E-electricity'!K10-'E-Coal'!K10)*'Energy Use 2020'!$AC72</f>
        <v>146932202194144.53</v>
      </c>
      <c r="L10" s="230">
        <f>('Energy Use'!L66-'E-electricity'!L10-'E-Coal'!L10)*'Energy Use 2020'!$AC72</f>
        <v>150366562382346.28</v>
      </c>
      <c r="M10" s="230">
        <f>('Energy Use'!M66-'E-electricity'!M10-'E-Coal'!M10)*'Energy Use 2020'!$AC72</f>
        <v>153464645623954.19</v>
      </c>
      <c r="N10" s="230">
        <f>('Energy Use'!N66-'E-electricity'!N10-'E-Coal'!N10)*'Energy Use 2020'!$AC72</f>
        <v>156081116763646.09</v>
      </c>
      <c r="O10" s="230">
        <f>('Energy Use'!O66-'E-electricity'!O10-'E-Coal'!O10)*'Energy Use 2020'!$AC72</f>
        <v>158174131671541.75</v>
      </c>
      <c r="P10" s="230">
        <f>('Energy Use'!P66-'E-electricity'!P10-'E-Coal'!P10)*'Energy Use 2020'!$AC72</f>
        <v>159764065620043.16</v>
      </c>
      <c r="Q10" s="230">
        <f>('Energy Use'!Q66-'E-electricity'!Q10-'E-Coal'!Q10)*'Energy Use 2020'!$AC72</f>
        <v>160878043289437.75</v>
      </c>
      <c r="R10" s="230">
        <f>('Energy Use'!R66-'E-electricity'!R10-'E-Coal'!R10)*'Energy Use 2020'!$AC72</f>
        <v>161548879919758.31</v>
      </c>
      <c r="S10" s="230">
        <f>('Energy Use'!S66-'E-electricity'!S10-'E-Coal'!S10)*'Energy Use 2020'!$AC72</f>
        <v>161789110272036.13</v>
      </c>
      <c r="T10" s="230">
        <f>('Energy Use'!T66-'E-electricity'!T10-'E-Coal'!T10)*'Energy Use 2020'!$AC72</f>
        <v>161652797650698.47</v>
      </c>
      <c r="U10" s="230">
        <f>('Energy Use'!U66-'E-electricity'!U10-'E-Coal'!U10)*'Energy Use 2020'!$AC72</f>
        <v>161171740252337.25</v>
      </c>
      <c r="V10" s="230">
        <f>('Energy Use'!V66-'E-electricity'!V10-'E-Coal'!V10)*'Energy Use 2020'!$AC72</f>
        <v>160379710646501.94</v>
      </c>
      <c r="W10" s="230">
        <f>('Energy Use'!W66-'E-electricity'!W10-'E-Coal'!W10)*'Energy Use 2020'!$AC72</f>
        <v>159311800113196.03</v>
      </c>
      <c r="X10" s="230">
        <f>('Energy Use'!X66-'E-electricity'!X10-'E-Coal'!X10)*'Energy Use 2020'!$AC72</f>
        <v>158003818132951.72</v>
      </c>
      <c r="Y10" s="230">
        <f>('Energy Use'!Y66-'E-electricity'!Y10-'E-Coal'!Y10)*'Energy Use 2020'!$AC72</f>
        <v>156491756348766.31</v>
      </c>
      <c r="Z10" s="230">
        <f>('Energy Use'!Z66-'E-electricity'!Z10-'E-Coal'!Z10)*'Energy Use 2020'!$AC72</f>
        <v>154811323212119.09</v>
      </c>
      <c r="AA10" s="230">
        <f>('Energy Use'!AA66-'E-electricity'!AA10-'E-Coal'!AA10)*'Energy Use 2020'!$AC72</f>
        <v>152997552713507.44</v>
      </c>
      <c r="AB10" s="230">
        <f>('Energy Use'!AB66-'E-electricity'!AB10-'E-Coal'!AB10)*'Energy Use 2020'!$AC72</f>
        <v>151084488151942.81</v>
      </c>
      <c r="AC10" s="230">
        <f>('Energy Use'!AC66-'E-electricity'!AC10-'E-Coal'!AC10)*'Energy Use 2020'!$AC72</f>
        <v>149104939859838.13</v>
      </c>
      <c r="AD10" s="230">
        <f>('Energy Use'!AD66-'E-electricity'!AD10-'E-Coal'!AD10)*'Energy Use 2020'!$AC72</f>
        <v>147090314187233.09</v>
      </c>
      <c r="AE10" s="230">
        <f>('Energy Use'!AE66-'E-electricity'!AE10-'E-Coal'!AE10)*'Energy Use 2020'!$AC72</f>
        <v>145070509859478.59</v>
      </c>
      <c r="AF10" s="230">
        <f>('Energy Use'!AF66-'E-electricity'!AF10-'E-Coal'!AF10)*'Energy Use 2020'!$AC72</f>
        <v>143073877036813.16</v>
      </c>
      <c r="AG10" s="230">
        <f>('Energy Use'!AG66-'E-electricity'!AG10-'E-Coal'!AG10)*'Energy Use 2020'!$AC72</f>
        <v>141127233993070.19</v>
      </c>
      <c r="AH10" s="230">
        <f>('Energy Use'!AH66-'E-electricity'!AH10-'E-Coal'!AH10)*'Energy Use 2020'!$AC72</f>
        <v>139255936257780.69</v>
      </c>
      <c r="AI10" s="230">
        <f>('Energy Use'!AI66-'E-electricity'!AI10-'E-Coal'!AI10)*'Energy Use 2020'!$AC72</f>
        <v>137483993292137.89</v>
      </c>
      <c r="AJ10" s="230">
        <f>('Energy Use'!AJ66-'E-electricity'!AJ10-'E-Coal'!AJ10)*'Energy Use 2020'!$AC72</f>
        <v>135834228256436.02</v>
      </c>
      <c r="AK10" s="230">
        <f>('Energy Use'!AK66-'E-electricity'!AK10-'E-Coal'!AK10)*'Energy Use 2020'!$AC72</f>
        <v>134328477140061.17</v>
      </c>
      <c r="AL10" s="230">
        <f>('Energy Use'!AL66-'E-electricity'!AL10-'E-Coal'!AL10)*'Energy Use 2020'!$AC72</f>
        <v>132987824436444.27</v>
      </c>
      <c r="AM10" s="230">
        <f>('Energy Use'!AM66-'E-electricity'!AM10-'E-Coal'!AM10)*'Energy Use 2020'!$AC72</f>
        <v>131832873634330.28</v>
      </c>
      <c r="AN10" s="230">
        <f>('Energy Use'!AN66-'E-electricity'!AN10-'E-Coal'!AN10)*'Energy Use 2020'!$AC72</f>
        <v>130884052052826.78</v>
      </c>
      <c r="AO10" s="230">
        <f>('Energy Use'!AO66-'E-electricity'!AO10-'E-Coal'!AO10)*'Energy Use 2020'!$AC72</f>
        <v>130161950972268.78</v>
      </c>
      <c r="AP10" s="230">
        <f>('Energy Use'!AP66-'E-electricity'!AP10-'E-Coal'!AP10)*'Energy Use 2020'!$AC72</f>
        <v>129687703620275.11</v>
      </c>
      <c r="AQ10" s="230">
        <f>('Energy Use'!AQ66-'E-electricity'!AQ10-'E-Coal'!AQ10)*'Energy Use 2020'!$AC72</f>
        <v>129439734567138.08</v>
      </c>
      <c r="AR10" s="133" t="str">
        <f>VLOOKUP($A10,'Sector Match'!$A$1:$B$43,2,0)</f>
        <v>food beverage and tobacco 10T12</v>
      </c>
    </row>
    <row r="11" spans="1:44" x14ac:dyDescent="0.25">
      <c r="A11" s="74" t="s">
        <v>10</v>
      </c>
      <c r="B11" s="230">
        <f>('Energy Use'!B67-'E-electricity'!B11)*'Energy Use 2019'!$T73</f>
        <v>85993113046500</v>
      </c>
      <c r="C11" s="230">
        <f>('Energy Use'!C67-'E-electricity'!C11-'E-Coal'!C11)*'Energy Use 2020'!$AC73</f>
        <v>92832116965500.031</v>
      </c>
      <c r="D11" s="230">
        <f>('Energy Use'!D67-'E-electricity'!D11-'E-Coal'!D11)*'Energy Use 2020'!$AC73</f>
        <v>106264962512996.52</v>
      </c>
      <c r="E11" s="230">
        <f>('Energy Use'!E67-'E-electricity'!E11-'E-Coal'!E11)*'Energy Use 2020'!$AC73</f>
        <v>112208211351624.94</v>
      </c>
      <c r="F11" s="230">
        <f>('Energy Use'!F67-'E-electricity'!F11-'E-Coal'!F11)*'Energy Use 2020'!$AC73</f>
        <v>116908434380955.14</v>
      </c>
      <c r="G11" s="230">
        <f>('Energy Use'!G67-'E-electricity'!G11-'E-Coal'!G11)*'Energy Use 2020'!$AC73</f>
        <v>120834195572275.44</v>
      </c>
      <c r="H11" s="230">
        <f>('Energy Use'!H67-'E-electricity'!H11-'E-Coal'!H11)*'Energy Use 2020'!$AC73</f>
        <v>125824208078926.45</v>
      </c>
      <c r="I11" s="230">
        <f>('Energy Use'!I67-'E-electricity'!I11-'E-Coal'!I11)*'Energy Use 2020'!$AC73</f>
        <v>130942038608370.36</v>
      </c>
      <c r="J11" s="230">
        <f>('Energy Use'!J67-'E-electricity'!J11-'E-Coal'!J11)*'Energy Use 2020'!$AC73</f>
        <v>135987182642234.5</v>
      </c>
      <c r="K11" s="230">
        <f>('Energy Use'!K67-'E-electricity'!K11-'E-Coal'!K11)*'Energy Use 2020'!$AC73</f>
        <v>140882645369508.56</v>
      </c>
      <c r="L11" s="230">
        <f>('Energy Use'!L67-'E-electricity'!L11-'E-Coal'!L11)*'Energy Use 2020'!$AC73</f>
        <v>145544004696131.84</v>
      </c>
      <c r="M11" s="230">
        <f>('Energy Use'!M67-'E-electricity'!M11-'E-Coal'!M11)*'Energy Use 2020'!$AC73</f>
        <v>149880489206763.72</v>
      </c>
      <c r="N11" s="230">
        <f>('Energy Use'!N67-'E-electricity'!N11-'E-Coal'!N11)*'Energy Use 2020'!$AC73</f>
        <v>153821521129110.03</v>
      </c>
      <c r="O11" s="230">
        <f>('Energy Use'!O67-'E-electricity'!O11-'E-Coal'!O11)*'Energy Use 2020'!$AC73</f>
        <v>157343760788557.63</v>
      </c>
      <c r="P11" s="230">
        <f>('Energy Use'!P67-'E-electricity'!P11-'E-Coal'!P11)*'Energy Use 2020'!$AC73</f>
        <v>160454435123985</v>
      </c>
      <c r="Q11" s="230">
        <f>('Energy Use'!Q67-'E-electricity'!Q11-'E-Coal'!Q11)*'Energy Use 2020'!$AC73</f>
        <v>163167271280714.59</v>
      </c>
      <c r="R11" s="230">
        <f>('Energy Use'!R67-'E-electricity'!R11-'E-Coal'!R11)*'Energy Use 2020'!$AC73</f>
        <v>165501849258140.88</v>
      </c>
      <c r="S11" s="230">
        <f>('Energy Use'!S67-'E-electricity'!S11-'E-Coal'!S11)*'Energy Use 2020'!$AC73</f>
        <v>167446666959885.81</v>
      </c>
      <c r="T11" s="230">
        <f>('Energy Use'!T67-'E-electricity'!T11-'E-Coal'!T11)*'Energy Use 2020'!$AC73</f>
        <v>169048064063690.22</v>
      </c>
      <c r="U11" s="230">
        <f>('Energy Use'!U67-'E-electricity'!U11-'E-Coal'!U11)*'Energy Use 2020'!$AC73</f>
        <v>170320052283199.88</v>
      </c>
      <c r="V11" s="230">
        <f>('Energy Use'!V67-'E-electricity'!V11-'E-Coal'!V11)*'Energy Use 2020'!$AC73</f>
        <v>171279385353007.72</v>
      </c>
      <c r="W11" s="230">
        <f>('Energy Use'!W67-'E-electricity'!W11-'E-Coal'!W11)*'Energy Use 2020'!$AC73</f>
        <v>171945174335525.47</v>
      </c>
      <c r="X11" s="230">
        <f>('Energy Use'!X67-'E-electricity'!X11-'E-Coal'!X11)*'Energy Use 2020'!$AC73</f>
        <v>172338503644371</v>
      </c>
      <c r="Y11" s="230">
        <f>('Energy Use'!Y67-'E-electricity'!Y11-'E-Coal'!Y11)*'Energy Use 2020'!$AC73</f>
        <v>172482056590677.97</v>
      </c>
      <c r="Z11" s="230">
        <f>('Energy Use'!Z67-'E-electricity'!Z11-'E-Coal'!Z11)*'Energy Use 2020'!$AC73</f>
        <v>172399758056115.56</v>
      </c>
      <c r="AA11" s="230">
        <f>('Energy Use'!AA67-'E-electricity'!AA11-'E-Coal'!AA11)*'Energy Use 2020'!$AC73</f>
        <v>172116440639787.25</v>
      </c>
      <c r="AB11" s="230">
        <f>('Energy Use'!AB67-'E-electricity'!AB11-'E-Coal'!AB11)*'Energy Use 2020'!$AC73</f>
        <v>171657539369161.31</v>
      </c>
      <c r="AC11" s="230">
        <f>('Energy Use'!AC67-'E-electricity'!AC11-'E-Coal'!AC11)*'Energy Use 2020'!$AC73</f>
        <v>171048818853414.25</v>
      </c>
      <c r="AD11" s="230">
        <f>('Energy Use'!AD67-'E-electricity'!AD11-'E-Coal'!AD11)*'Energy Use 2020'!$AC73</f>
        <v>170316135628382.94</v>
      </c>
      <c r="AE11" s="230">
        <f>('Energy Use'!AE67-'E-electricity'!AE11-'E-Coal'!AE11)*'Energy Use 2020'!$AC73</f>
        <v>169485237424462.63</v>
      </c>
      <c r="AF11" s="230">
        <f>('Energy Use'!AF67-'E-electricity'!AF11-'E-Coal'!AF11)*'Energy Use 2020'!$AC73</f>
        <v>168581600203043.31</v>
      </c>
      <c r="AG11" s="230">
        <f>('Energy Use'!AG67-'E-electricity'!AG11-'E-Coal'!AG11)*'Energy Use 2020'!$AC73</f>
        <v>167630303066712.16</v>
      </c>
      <c r="AH11" s="230">
        <f>('Energy Use'!AH67-'E-electricity'!AH11-'E-Coal'!AH11)*'Energy Use 2020'!$AC73</f>
        <v>166655940560467.09</v>
      </c>
      <c r="AI11" s="230">
        <f>('Energy Use'!AI67-'E-electricity'!AI11-'E-Coal'!AI11)*'Energy Use 2020'!$AC73</f>
        <v>165682571447201.28</v>
      </c>
      <c r="AJ11" s="230">
        <f>('Energy Use'!AJ67-'E-electricity'!AJ11-'E-Coal'!AJ11)*'Energy Use 2020'!$AC73</f>
        <v>164733702758350</v>
      </c>
      <c r="AK11" s="230">
        <f>('Energy Use'!AK67-'E-electricity'!AK11-'E-Coal'!AK11)*'Energy Use 2020'!$AC73</f>
        <v>163832307784500.25</v>
      </c>
      <c r="AL11" s="230">
        <f>('Energy Use'!AL67-'E-electricity'!AL11-'E-Coal'!AL11)*'Energy Use 2020'!$AC73</f>
        <v>163000876674082</v>
      </c>
      <c r="AM11" s="230">
        <f>('Energy Use'!AM67-'E-electricity'!AM11-'E-Coal'!AM11)*'Energy Use 2020'!$AC73</f>
        <v>162261498443409.63</v>
      </c>
      <c r="AN11" s="230">
        <f>('Energy Use'!AN67-'E-electricity'!AN11-'E-Coal'!AN11)*'Energy Use 2020'!$AC73</f>
        <v>161635973461472.13</v>
      </c>
      <c r="AO11" s="230">
        <f>('Energy Use'!AO67-'E-electricity'!AO11-'E-Coal'!AO11)*'Energy Use 2020'!$AC73</f>
        <v>161145955852496.56</v>
      </c>
      <c r="AP11" s="230">
        <f>('Energy Use'!AP67-'E-electricity'!AP11-'E-Coal'!AP11)*'Energy Use 2020'!$AC73</f>
        <v>160813125755478.06</v>
      </c>
      <c r="AQ11" s="230">
        <f>('Energy Use'!AQ67-'E-electricity'!AQ11-'E-Coal'!AQ11)*'Energy Use 2020'!$AC73</f>
        <v>160605749458149.66</v>
      </c>
      <c r="AR11" s="133" t="str">
        <f>VLOOKUP($A11,'Sector Match'!$A$1:$B$43,2,0)</f>
        <v>food beverage and tobacco 10T12</v>
      </c>
    </row>
    <row r="12" spans="1:44" x14ac:dyDescent="0.25">
      <c r="A12" s="74" t="s">
        <v>11</v>
      </c>
      <c r="B12" s="230">
        <f>('Energy Use'!B68-'E-electricity'!B12)*'Energy Use 2019'!$T74</f>
        <v>58875990277500</v>
      </c>
      <c r="C12" s="230">
        <f>('Energy Use'!C68-'E-electricity'!C12-'E-Coal'!C12)*'Energy Use 2020'!$AC74</f>
        <v>52334213580000.008</v>
      </c>
      <c r="D12" s="230">
        <f>('Energy Use'!D68-'E-electricity'!D12-'E-Coal'!D12)*'Energy Use 2020'!$AC74</f>
        <v>61775166216215.805</v>
      </c>
      <c r="E12" s="230">
        <f>('Energy Use'!E68-'E-electricity'!E12-'E-Coal'!E12)*'Energy Use 2020'!$AC74</f>
        <v>67419168673173.781</v>
      </c>
      <c r="F12" s="230">
        <f>('Energy Use'!F68-'E-electricity'!F12-'E-Coal'!F12)*'Energy Use 2020'!$AC74</f>
        <v>70642233709703.813</v>
      </c>
      <c r="G12" s="230">
        <f>('Energy Use'!G68-'E-electricity'!G12-'E-Coal'!G12)*'Energy Use 2020'!$AC74</f>
        <v>73871430960728.266</v>
      </c>
      <c r="H12" s="230">
        <f>('Energy Use'!H68-'E-electricity'!H12-'E-Coal'!H12)*'Energy Use 2020'!$AC74</f>
        <v>77983042297439.625</v>
      </c>
      <c r="I12" s="230">
        <f>('Energy Use'!I68-'E-electricity'!I12-'E-Coal'!I12)*'Energy Use 2020'!$AC74</f>
        <v>82147991329918.531</v>
      </c>
      <c r="J12" s="230">
        <f>('Energy Use'!J68-'E-electricity'!J12-'E-Coal'!J12)*'Energy Use 2020'!$AC74</f>
        <v>86201204700812.828</v>
      </c>
      <c r="K12" s="230">
        <f>('Energy Use'!K68-'E-electricity'!K12-'E-Coal'!K12)*'Energy Use 2020'!$AC74</f>
        <v>90119172209609.469</v>
      </c>
      <c r="L12" s="230">
        <f>('Energy Use'!L68-'E-electricity'!L12-'E-Coal'!L12)*'Energy Use 2020'!$AC74</f>
        <v>93880713980400.719</v>
      </c>
      <c r="M12" s="230">
        <f>('Energy Use'!M68-'E-electricity'!M12-'E-Coal'!M12)*'Energy Use 2020'!$AC74</f>
        <v>97467261695958.172</v>
      </c>
      <c r="N12" s="230">
        <f>('Energy Use'!N68-'E-electricity'!N12-'E-Coal'!N12)*'Energy Use 2020'!$AC74</f>
        <v>100858314149523.92</v>
      </c>
      <c r="O12" s="230">
        <f>('Energy Use'!O68-'E-electricity'!O12-'E-Coal'!O12)*'Energy Use 2020'!$AC74</f>
        <v>104057436722119.83</v>
      </c>
      <c r="P12" s="230">
        <f>('Energy Use'!P68-'E-electricity'!P12-'E-Coal'!P12)*'Energy Use 2020'!$AC74</f>
        <v>107068100556779.83</v>
      </c>
      <c r="Q12" s="230">
        <f>('Energy Use'!Q68-'E-electricity'!Q12-'E-Coal'!Q12)*'Energy Use 2020'!$AC74</f>
        <v>109897978682794.19</v>
      </c>
      <c r="R12" s="230">
        <f>('Energy Use'!R68-'E-electricity'!R12-'E-Coal'!R12)*'Energy Use 2020'!$AC74</f>
        <v>112558687295780.14</v>
      </c>
      <c r="S12" s="230">
        <f>('Energy Use'!S68-'E-electricity'!S12-'E-Coal'!S12)*'Energy Use 2020'!$AC74</f>
        <v>115023135013171.16</v>
      </c>
      <c r="T12" s="230">
        <f>('Energy Use'!T68-'E-electricity'!T12-'E-Coal'!T12)*'Energy Use 2020'!$AC74</f>
        <v>117328260683429.14</v>
      </c>
      <c r="U12" s="230">
        <f>('Energy Use'!U68-'E-electricity'!U12-'E-Coal'!U12)*'Energy Use 2020'!$AC74</f>
        <v>119471821797401.41</v>
      </c>
      <c r="V12" s="230">
        <f>('Energy Use'!V68-'E-electricity'!V12-'E-Coal'!V12)*'Energy Use 2020'!$AC74</f>
        <v>121452911730146.83</v>
      </c>
      <c r="W12" s="230">
        <f>('Energy Use'!W68-'E-electricity'!W12-'E-Coal'!W12)*'Energy Use 2020'!$AC74</f>
        <v>123271913449296.61</v>
      </c>
      <c r="X12" s="230">
        <f>('Energy Use'!X68-'E-electricity'!X12-'E-Coal'!X12)*'Energy Use 2020'!$AC74</f>
        <v>124930441424572.64</v>
      </c>
      <c r="Y12" s="230">
        <f>('Energy Use'!Y68-'E-electricity'!Y12-'E-Coal'!Y12)*'Energy Use 2020'!$AC74</f>
        <v>126431273605335.03</v>
      </c>
      <c r="Z12" s="230">
        <f>('Energy Use'!Z68-'E-electricity'!Z12-'E-Coal'!Z12)*'Energy Use 2020'!$AC74</f>
        <v>127778275368920.11</v>
      </c>
      <c r="AA12" s="230">
        <f>('Energy Use'!AA68-'E-electricity'!AA12-'E-Coal'!AA12)*'Energy Use 2020'!$AC74</f>
        <v>128976317335489.03</v>
      </c>
      <c r="AB12" s="230">
        <f>('Energy Use'!AB68-'E-electricity'!AB12-'E-Coal'!AB12)*'Energy Use 2020'!$AC74</f>
        <v>130031188899991.5</v>
      </c>
      <c r="AC12" s="230">
        <f>('Energy Use'!AC68-'E-electricity'!AC12-'E-Coal'!AC12)*'Energy Use 2020'!$AC74</f>
        <v>130949509254091.45</v>
      </c>
      <c r="AD12" s="230">
        <f>('Energy Use'!AD68-'E-electricity'!AD12-'E-Coal'!AD12)*'Energy Use 2020'!$AC74</f>
        <v>131738637566173.22</v>
      </c>
      <c r="AE12" s="230">
        <f>('Energy Use'!AE68-'E-electricity'!AE12-'E-Coal'!AE12)*'Energy Use 2020'!$AC74</f>
        <v>132406583861669.25</v>
      </c>
      <c r="AF12" s="230">
        <f>('Energy Use'!AF68-'E-electricity'!AF12-'E-Coal'!AF12)*'Energy Use 2020'!$AC74</f>
        <v>132961922004623.94</v>
      </c>
      <c r="AG12" s="230">
        <f>('Energy Use'!AG68-'E-electricity'!AG12-'E-Coal'!AG12)*'Energy Use 2020'!$AC74</f>
        <v>133413706030111.5</v>
      </c>
      <c r="AH12" s="230">
        <f>('Energy Use'!AH68-'E-electricity'!AH12-'E-Coal'!AH12)*'Energy Use 2020'!$AC74</f>
        <v>133771390920914.16</v>
      </c>
      <c r="AI12" s="230">
        <f>('Energy Use'!AI68-'E-electricity'!AI12-'E-Coal'!AI12)*'Energy Use 2020'!$AC74</f>
        <v>134044758765439.44</v>
      </c>
      <c r="AJ12" s="230">
        <f>('Energy Use'!AJ68-'E-electricity'!AJ12-'E-Coal'!AJ12)*'Energy Use 2020'!$AC74</f>
        <v>134243851081230.33</v>
      </c>
      <c r="AK12" s="230">
        <f>('Energy Use'!AK68-'E-electricity'!AK12-'E-Coal'!AK12)*'Energy Use 2020'!$AC74</f>
        <v>134378907943255.63</v>
      </c>
      <c r="AL12" s="230">
        <f>('Energy Use'!AL68-'E-electricity'!AL12-'E-Coal'!AL12)*'Energy Use 2020'!$AC74</f>
        <v>134460314421314.84</v>
      </c>
      <c r="AM12" s="230">
        <f>('Energy Use'!AM68-'E-electricity'!AM12-'E-Coal'!AM12)*'Energy Use 2020'!$AC74</f>
        <v>134498554708899.25</v>
      </c>
      <c r="AN12" s="230">
        <f>('Energy Use'!AN68-'E-electricity'!AN12-'E-Coal'!AN12)*'Energy Use 2020'!$AC74</f>
        <v>134504174218521.25</v>
      </c>
      <c r="AO12" s="230">
        <f>('Energy Use'!AO68-'E-electricity'!AO12-'E-Coal'!AO12)*'Energy Use 2020'!$AC74</f>
        <v>134487749827326.17</v>
      </c>
      <c r="AP12" s="230">
        <f>('Energy Use'!AP68-'E-electricity'!AP12-'E-Coal'!AP12)*'Energy Use 2020'!$AC74</f>
        <v>134459868382739.28</v>
      </c>
      <c r="AQ12" s="230">
        <f>('Energy Use'!AQ68-'E-electricity'!AQ12-'E-Coal'!AQ12)*'Energy Use 2020'!$AC74</f>
        <v>134386228341775.44</v>
      </c>
      <c r="AR12" s="133" t="str">
        <f>VLOOKUP($A12,'Sector Match'!$A$1:$B$43,2,0)</f>
        <v>food beverage and tobacco 10T12</v>
      </c>
    </row>
    <row r="13" spans="1:44" x14ac:dyDescent="0.25">
      <c r="A13" s="74" t="s">
        <v>12</v>
      </c>
      <c r="B13" s="230">
        <f>('Energy Use'!B69-'E-electricity'!B13)*'Energy Use 2019'!$T75</f>
        <v>4300072326000</v>
      </c>
      <c r="C13" s="230">
        <f>('Energy Use'!C69-'E-electricity'!C13-'E-Coal'!C13)*'Energy Use 2020'!$AC75</f>
        <v>4050068121000</v>
      </c>
      <c r="D13" s="230">
        <f>('Energy Use'!D69-'E-electricity'!D13-'E-Coal'!D13)*'Energy Use 2020'!$AC75</f>
        <v>4176604923684.2036</v>
      </c>
      <c r="E13" s="230">
        <f>('Energy Use'!E69-'E-electricity'!E13-'E-Coal'!E13)*'Energy Use 2020'!$AC75</f>
        <v>4766786668170.8594</v>
      </c>
      <c r="F13" s="230">
        <f>('Energy Use'!F69-'E-electricity'!F13-'E-Coal'!F13)*'Energy Use 2020'!$AC75</f>
        <v>4920918407569.9717</v>
      </c>
      <c r="G13" s="230">
        <f>('Energy Use'!G69-'E-electricity'!G13-'E-Coal'!G13)*'Energy Use 2020'!$AC75</f>
        <v>5056325020653.7803</v>
      </c>
      <c r="H13" s="230">
        <f>('Energy Use'!H69-'E-electricity'!H13-'E-Coal'!H13)*'Energy Use 2020'!$AC75</f>
        <v>5238919874854.6777</v>
      </c>
      <c r="I13" s="230">
        <f>('Energy Use'!I69-'E-electricity'!I13-'E-Coal'!I13)*'Energy Use 2020'!$AC75</f>
        <v>5433384144938.6875</v>
      </c>
      <c r="J13" s="230">
        <f>('Energy Use'!J69-'E-electricity'!J13-'E-Coal'!J13)*'Energy Use 2020'!$AC75</f>
        <v>5625045482318.1357</v>
      </c>
      <c r="K13" s="230">
        <f>('Energy Use'!K69-'E-electricity'!K13-'E-Coal'!K13)*'Energy Use 2020'!$AC75</f>
        <v>5810612095717.5146</v>
      </c>
      <c r="L13" s="230">
        <f>('Energy Use'!L69-'E-electricity'!L13-'E-Coal'!L13)*'Energy Use 2020'!$AC75</f>
        <v>5986475271559.043</v>
      </c>
      <c r="M13" s="230">
        <f>('Energy Use'!M69-'E-electricity'!M13-'E-Coal'!M13)*'Energy Use 2020'!$AC75</f>
        <v>6148755310847.6553</v>
      </c>
      <c r="N13" s="230">
        <f>('Energy Use'!N69-'E-electricity'!N13-'E-Coal'!N13)*'Energy Use 2020'!$AC75</f>
        <v>6300602274374.2881</v>
      </c>
      <c r="O13" s="230">
        <f>('Energy Use'!O69-'E-electricity'!O13-'E-Coal'!O13)*'Energy Use 2020'!$AC75</f>
        <v>6435443483801.4277</v>
      </c>
      <c r="P13" s="230">
        <f>('Energy Use'!P69-'E-electricity'!P13-'E-Coal'!P13)*'Energy Use 2020'!$AC75</f>
        <v>6553835134741.7334</v>
      </c>
      <c r="Q13" s="230">
        <f>('Energy Use'!Q69-'E-electricity'!Q13-'E-Coal'!Q13)*'Energy Use 2020'!$AC75</f>
        <v>6656596262038.3232</v>
      </c>
      <c r="R13" s="230">
        <f>('Energy Use'!R69-'E-electricity'!R13-'E-Coal'!R13)*'Energy Use 2020'!$AC75</f>
        <v>6744777856779.8486</v>
      </c>
      <c r="S13" s="230">
        <f>('Energy Use'!S69-'E-electricity'!S13-'E-Coal'!S13)*'Energy Use 2020'!$AC75</f>
        <v>6826524094541.8467</v>
      </c>
      <c r="T13" s="230">
        <f>('Energy Use'!T69-'E-electricity'!T13-'E-Coal'!T13)*'Energy Use 2020'!$AC75</f>
        <v>6895480097027.8457</v>
      </c>
      <c r="U13" s="230">
        <f>('Energy Use'!U69-'E-electricity'!U13-'E-Coal'!U13)*'Energy Use 2020'!$AC75</f>
        <v>6952094486811.1787</v>
      </c>
      <c r="V13" s="230">
        <f>('Energy Use'!V69-'E-electricity'!V13-'E-Coal'!V13)*'Energy Use 2020'!$AC75</f>
        <v>6996912900340.9277</v>
      </c>
      <c r="W13" s="230">
        <f>('Energy Use'!W69-'E-electricity'!W13-'E-Coal'!W13)*'Energy Use 2020'!$AC75</f>
        <v>7030565914941.4893</v>
      </c>
      <c r="X13" s="230">
        <f>('Energy Use'!X69-'E-electricity'!X13-'E-Coal'!X13)*'Energy Use 2020'!$AC75</f>
        <v>7053756862558.3799</v>
      </c>
      <c r="Y13" s="230">
        <f>('Energy Use'!Y69-'E-electricity'!Y13-'E-Coal'!Y13)*'Energy Use 2020'!$AC75</f>
        <v>7067249798782.4121</v>
      </c>
      <c r="Z13" s="230">
        <f>('Energy Use'!Z69-'E-electricity'!Z13-'E-Coal'!Z13)*'Energy Use 2020'!$AC75</f>
        <v>7071857864301.0859</v>
      </c>
      <c r="AA13" s="230">
        <f>('Energy Use'!AA69-'E-electricity'!AA13-'E-Coal'!AA13)*'Energy Use 2020'!$AC75</f>
        <v>7068432242336.708</v>
      </c>
      <c r="AB13" s="230">
        <f>('Energy Use'!AB69-'E-electricity'!AB13-'E-Coal'!AB13)*'Energy Use 2020'!$AC75</f>
        <v>7057851881253.2559</v>
      </c>
      <c r="AC13" s="230">
        <f>('Energy Use'!AC69-'E-electricity'!AC13-'E-Coal'!AC13)*'Energy Use 2020'!$AC75</f>
        <v>7041014117598.2617</v>
      </c>
      <c r="AD13" s="230">
        <f>('Energy Use'!AD69-'E-electricity'!AD13-'E-Coal'!AD13)*'Energy Use 2020'!$AC75</f>
        <v>7018826302450.1172</v>
      </c>
      <c r="AE13" s="230">
        <f>('Energy Use'!AE69-'E-electricity'!AE13-'E-Coal'!AE13)*'Energy Use 2020'!$AC75</f>
        <v>6992198503921.8018</v>
      </c>
      <c r="AF13" s="230">
        <f>('Energy Use'!AF69-'E-electricity'!AF13-'E-Coal'!AF13)*'Energy Use 2020'!$AC75</f>
        <v>6962037331693.7549</v>
      </c>
      <c r="AG13" s="230">
        <f>('Energy Use'!AG69-'E-electricity'!AG13-'E-Coal'!AG13)*'Energy Use 2020'!$AC75</f>
        <v>6929240905982.6387</v>
      </c>
      <c r="AH13" s="230">
        <f>('Energy Use'!AH69-'E-electricity'!AH13-'E-Coal'!AH13)*'Energy Use 2020'!$AC75</f>
        <v>6894694973708.5537</v>
      </c>
      <c r="AI13" s="230">
        <f>('Energy Use'!AI69-'E-electricity'!AI13-'E-Coal'!AI13)*'Energy Use 2020'!$AC75</f>
        <v>6859270158957.624</v>
      </c>
      <c r="AJ13" s="230">
        <f>('Energy Use'!AJ69-'E-electricity'!AJ13-'E-Coal'!AJ13)*'Energy Use 2020'!$AC75</f>
        <v>6823820323190.6211</v>
      </c>
      <c r="AK13" s="230">
        <f>('Energy Use'!AK69-'E-electricity'!AK13-'E-Coal'!AK13)*'Energy Use 2020'!$AC75</f>
        <v>6789182002964.8271</v>
      </c>
      <c r="AL13" s="230">
        <f>('Energy Use'!AL69-'E-electricity'!AL13-'E-Coal'!AL13)*'Energy Use 2020'!$AC75</f>
        <v>6756174889094.6475</v>
      </c>
      <c r="AM13" s="230">
        <f>('Energy Use'!AM69-'E-electricity'!AM13-'E-Coal'!AM13)*'Energy Use 2020'!$AC75</f>
        <v>6725603311014.3682</v>
      </c>
      <c r="AN13" s="230">
        <f>('Energy Use'!AN69-'E-electricity'!AN13-'E-Coal'!AN13)*'Energy Use 2020'!$AC75</f>
        <v>6698258693450.9092</v>
      </c>
      <c r="AO13" s="230">
        <f>('Energy Use'!AO69-'E-electricity'!AO13-'E-Coal'!AO13)*'Energy Use 2020'!$AC75</f>
        <v>6674922959197.5771</v>
      </c>
      <c r="AP13" s="230">
        <f>('Energy Use'!AP69-'E-electricity'!AP13-'E-Coal'!AP13)*'Energy Use 2020'!$AC75</f>
        <v>6656372861674.832</v>
      </c>
      <c r="AQ13" s="230">
        <f>('Energy Use'!AQ69-'E-electricity'!AQ13-'E-Coal'!AQ13)*'Energy Use 2020'!$AC75</f>
        <v>6641167085312.3105</v>
      </c>
      <c r="AR13" s="133" t="str">
        <f>VLOOKUP($A13,'Sector Match'!$A$1:$B$43,2,0)</f>
        <v>food beverage and tobacco 10T12</v>
      </c>
    </row>
    <row r="14" spans="1:44" x14ac:dyDescent="0.25">
      <c r="A14" s="74" t="s">
        <v>13</v>
      </c>
      <c r="B14" s="230">
        <f>('Energy Use'!B70-'E-electricity'!B14)*'Energy Use 2019'!$T76</f>
        <v>158974896135000</v>
      </c>
      <c r="C14" s="230">
        <f>('Energy Use'!C70-'E-electricity'!C14-'E-Coal'!C14)*'Energy Use 2020'!$AC76</f>
        <v>179925248514000</v>
      </c>
      <c r="D14" s="230">
        <f>('Energy Use'!D70-'E-electricity'!D14-'E-Coal'!D14)*'Energy Use 2020'!$AC76</f>
        <v>185687156481988.66</v>
      </c>
      <c r="E14" s="230">
        <f>('Energy Use'!E70-'E-electricity'!E14-'E-Coal'!E14)*'Energy Use 2020'!$AC76</f>
        <v>188730995836264.56</v>
      </c>
      <c r="F14" s="230">
        <f>('Energy Use'!F70-'E-electricity'!F14-'E-Coal'!F14)*'Energy Use 2020'!$AC76</f>
        <v>193774356869640.31</v>
      </c>
      <c r="G14" s="230">
        <f>('Energy Use'!G70-'E-electricity'!G14-'E-Coal'!G14)*'Energy Use 2020'!$AC76</f>
        <v>195367685328330.5</v>
      </c>
      <c r="H14" s="230">
        <f>('Energy Use'!H70-'E-electricity'!H14-'E-Coal'!H14)*'Energy Use 2020'!$AC76</f>
        <v>197586224925348.38</v>
      </c>
      <c r="I14" s="230">
        <f>('Energy Use'!I70-'E-electricity'!I14-'E-Coal'!I14)*'Energy Use 2020'!$AC76</f>
        <v>200109292234383.34</v>
      </c>
      <c r="J14" s="230">
        <f>('Energy Use'!J70-'E-electricity'!J14-'E-Coal'!J14)*'Energy Use 2020'!$AC76</f>
        <v>202428996718112.5</v>
      </c>
      <c r="K14" s="230">
        <f>('Energy Use'!K70-'E-electricity'!K14-'E-Coal'!K14)*'Energy Use 2020'!$AC76</f>
        <v>204283280020648.81</v>
      </c>
      <c r="L14" s="230">
        <f>('Energy Use'!L70-'E-electricity'!L14-'E-Coal'!L14)*'Energy Use 2020'!$AC76</f>
        <v>205403251194668.34</v>
      </c>
      <c r="M14" s="230">
        <f>('Energy Use'!M70-'E-electricity'!M14-'E-Coal'!M14)*'Energy Use 2020'!$AC76</f>
        <v>205520881670679.91</v>
      </c>
      <c r="N14" s="230">
        <f>('Energy Use'!N70-'E-electricity'!N14-'E-Coal'!N14)*'Energy Use 2020'!$AC76</f>
        <v>204590808262305.09</v>
      </c>
      <c r="O14" s="230">
        <f>('Energy Use'!O70-'E-electricity'!O14-'E-Coal'!O14)*'Energy Use 2020'!$AC76</f>
        <v>202686908168605.94</v>
      </c>
      <c r="P14" s="230">
        <f>('Energy Use'!P70-'E-electricity'!P14-'E-Coal'!P14)*'Energy Use 2020'!$AC76</f>
        <v>200101045235814.53</v>
      </c>
      <c r="Q14" s="230">
        <f>('Energy Use'!Q70-'E-electricity'!Q14-'E-Coal'!Q14)*'Energy Use 2020'!$AC76</f>
        <v>197120485117656.78</v>
      </c>
      <c r="R14" s="230">
        <f>('Energy Use'!R70-'E-electricity'!R14-'E-Coal'!R14)*'Energy Use 2020'!$AC76</f>
        <v>194020476810380.13</v>
      </c>
      <c r="S14" s="230">
        <f>('Energy Use'!S70-'E-electricity'!S14-'E-Coal'!S14)*'Energy Use 2020'!$AC76</f>
        <v>191132027749696.59</v>
      </c>
      <c r="T14" s="230">
        <f>('Energy Use'!T70-'E-electricity'!T14-'E-Coal'!T14)*'Energy Use 2020'!$AC76</f>
        <v>188378491158346.97</v>
      </c>
      <c r="U14" s="230">
        <f>('Energy Use'!U70-'E-electricity'!U14-'E-Coal'!U14)*'Energy Use 2020'!$AC76</f>
        <v>185756666885412.5</v>
      </c>
      <c r="V14" s="230">
        <f>('Energy Use'!V70-'E-electricity'!V14-'E-Coal'!V14)*'Energy Use 2020'!$AC76</f>
        <v>183263533709601.34</v>
      </c>
      <c r="W14" s="230">
        <f>('Energy Use'!W70-'E-electricity'!W14-'E-Coal'!W14)*'Energy Use 2020'!$AC76</f>
        <v>180896246755534.47</v>
      </c>
      <c r="X14" s="230">
        <f>('Energy Use'!X70-'E-electricity'!X14-'E-Coal'!X14)*'Energy Use 2020'!$AC76</f>
        <v>178652135164620.13</v>
      </c>
      <c r="Y14" s="230">
        <f>('Energy Use'!Y70-'E-electricity'!Y14-'E-Coal'!Y14)*'Energy Use 2020'!$AC76</f>
        <v>176528700029933.34</v>
      </c>
      <c r="Z14" s="230">
        <f>('Energy Use'!Z70-'E-electricity'!Z14-'E-Coal'!Z14)*'Energy Use 2020'!$AC76</f>
        <v>174523612604957.88</v>
      </c>
      <c r="AA14" s="230">
        <f>('Energy Use'!AA70-'E-electricity'!AA14-'E-Coal'!AA14)*'Energy Use 2020'!$AC76</f>
        <v>172634712796624.78</v>
      </c>
      <c r="AB14" s="230">
        <f>('Energy Use'!AB70-'E-electricity'!AB14-'E-Coal'!AB14)*'Energy Use 2020'!$AC76</f>
        <v>170860007953720.53</v>
      </c>
      <c r="AC14" s="230">
        <f>('Energy Use'!AC70-'E-electricity'!AC14-'E-Coal'!AC14)*'Energy Use 2020'!$AC76</f>
        <v>169197671962510.88</v>
      </c>
      <c r="AD14" s="230">
        <f>('Energy Use'!AD70-'E-electricity'!AD14-'E-Coal'!AD14)*'Energy Use 2020'!$AC76</f>
        <v>167646044662252.06</v>
      </c>
      <c r="AE14" s="230">
        <f>('Energy Use'!AE70-'E-electricity'!AE14-'E-Coal'!AE14)*'Energy Use 2020'!$AC76</f>
        <v>166203631594273.84</v>
      </c>
      <c r="AF14" s="230">
        <f>('Energy Use'!AF70-'E-electricity'!AF14-'E-Coal'!AF14)*'Energy Use 2020'!$AC76</f>
        <v>164869104099381.44</v>
      </c>
      <c r="AG14" s="230">
        <f>('Energy Use'!AG70-'E-electricity'!AG14-'E-Coal'!AG14)*'Energy Use 2020'!$AC76</f>
        <v>163641299779542.25</v>
      </c>
      <c r="AH14" s="230">
        <f>('Energy Use'!AH70-'E-electricity'!AH14-'E-Coal'!AH14)*'Energy Use 2020'!$AC76</f>
        <v>162519223341204.34</v>
      </c>
      <c r="AI14" s="230">
        <f>('Energy Use'!AI70-'E-electricity'!AI14-'E-Coal'!AI14)*'Energy Use 2020'!$AC76</f>
        <v>161502047839059.63</v>
      </c>
      <c r="AJ14" s="230">
        <f>('Energy Use'!AJ70-'E-electricity'!AJ14-'E-Coal'!AJ14)*'Energy Use 2020'!$AC76</f>
        <v>160589116340760.97</v>
      </c>
      <c r="AK14" s="230">
        <f>('Energy Use'!AK70-'E-electricity'!AK14-'E-Coal'!AK14)*'Energy Use 2020'!$AC76</f>
        <v>159779944034904.78</v>
      </c>
      <c r="AL14" s="230">
        <f>('Energy Use'!AL70-'E-electricity'!AL14-'E-Coal'!AL14)*'Energy Use 2020'!$AC76</f>
        <v>159074220806632.13</v>
      </c>
      <c r="AM14" s="230">
        <f>('Energy Use'!AM70-'E-electricity'!AM14-'E-Coal'!AM14)*'Energy Use 2020'!$AC76</f>
        <v>158471814307406.22</v>
      </c>
      <c r="AN14" s="230">
        <f>('Energy Use'!AN70-'E-electricity'!AN14-'E-Coal'!AN14)*'Energy Use 2020'!$AC76</f>
        <v>157972773547976.41</v>
      </c>
      <c r="AO14" s="230">
        <f>('Energy Use'!AO70-'E-electricity'!AO14-'E-Coal'!AO14)*'Energy Use 2020'!$AC76</f>
        <v>157577333046202.97</v>
      </c>
      <c r="AP14" s="230">
        <f>('Energy Use'!AP70-'E-electricity'!AP14-'E-Coal'!AP14)*'Energy Use 2020'!$AC76</f>
        <v>157285917564379.19</v>
      </c>
      <c r="AQ14" s="230">
        <f>('Energy Use'!AQ70-'E-electricity'!AQ14-'E-Coal'!AQ14)*'Energy Use 2020'!$AC76</f>
        <v>157046693668394.88</v>
      </c>
      <c r="AR14" s="133" t="str">
        <f>VLOOKUP($A14,'Sector Match'!$A$1:$B$43,2,0)</f>
        <v>textiles apparel and leather 13T15</v>
      </c>
    </row>
    <row r="15" spans="1:44" x14ac:dyDescent="0.25">
      <c r="A15" s="74" t="s">
        <v>14</v>
      </c>
      <c r="B15" s="230">
        <f>('Energy Use'!B71-'E-electricity'!B15)*'Energy Use 2019'!$T77</f>
        <v>38353422871500</v>
      </c>
      <c r="C15" s="230">
        <f>('Energy Use'!C71-'E-electricity'!C15-'E-Coal'!C15)*'Energy Use 2020'!$AC77</f>
        <v>41084024355000</v>
      </c>
      <c r="D15" s="230">
        <f>('Energy Use'!D71-'E-electricity'!D15-'E-Coal'!D15)*'Energy Use 2020'!$AC77</f>
        <v>43784683228573.531</v>
      </c>
      <c r="E15" s="230">
        <f>('Energy Use'!E71-'E-electricity'!E15-'E-Coal'!E15)*'Energy Use 2020'!$AC77</f>
        <v>46466172464289.281</v>
      </c>
      <c r="F15" s="230">
        <f>('Energy Use'!F71-'E-electricity'!F15-'E-Coal'!F15)*'Energy Use 2020'!$AC77</f>
        <v>47550430477520.766</v>
      </c>
      <c r="G15" s="230">
        <f>('Energy Use'!G71-'E-electricity'!G15-'E-Coal'!G15)*'Energy Use 2020'!$AC77</f>
        <v>47989611359069.602</v>
      </c>
      <c r="H15" s="230">
        <f>('Energy Use'!H71-'E-electricity'!H15-'E-Coal'!H15)*'Energy Use 2020'!$AC77</f>
        <v>48605367069349.531</v>
      </c>
      <c r="I15" s="230">
        <f>('Energy Use'!I71-'E-electricity'!I15-'E-Coal'!I15)*'Energy Use 2020'!$AC77</f>
        <v>49253750050388.609</v>
      </c>
      <c r="J15" s="230">
        <f>('Energy Use'!J71-'E-electricity'!J15-'E-Coal'!J15)*'Energy Use 2020'!$AC77</f>
        <v>49825060355084.094</v>
      </c>
      <c r="K15" s="230">
        <f>('Energy Use'!K71-'E-electricity'!K15-'E-Coal'!K15)*'Energy Use 2020'!$AC77</f>
        <v>50261591306114.117</v>
      </c>
      <c r="L15" s="230">
        <f>('Energy Use'!L71-'E-electricity'!L15-'E-Coal'!L15)*'Energy Use 2020'!$AC77</f>
        <v>50504597855461.977</v>
      </c>
      <c r="M15" s="230">
        <f>('Energy Use'!M71-'E-electricity'!M15-'E-Coal'!M15)*'Energy Use 2020'!$AC77</f>
        <v>50496153054960.82</v>
      </c>
      <c r="N15" s="230">
        <f>('Energy Use'!N71-'E-electricity'!N15-'E-Coal'!N15)*'Energy Use 2020'!$AC77</f>
        <v>50268043668317.742</v>
      </c>
      <c r="O15" s="230">
        <f>('Energy Use'!O71-'E-electricity'!O15-'E-Coal'!O15)*'Energy Use 2020'!$AC77</f>
        <v>49802901387677.695</v>
      </c>
      <c r="P15" s="230">
        <f>('Energy Use'!P71-'E-electricity'!P15-'E-Coal'!P15)*'Energy Use 2020'!$AC77</f>
        <v>49171324074972.984</v>
      </c>
      <c r="Q15" s="230">
        <f>('Energy Use'!Q71-'E-electricity'!Q15-'E-Coal'!Q15)*'Energy Use 2020'!$AC77</f>
        <v>48442816667055.867</v>
      </c>
      <c r="R15" s="230">
        <f>('Energy Use'!R71-'E-electricity'!R15-'E-Coal'!R15)*'Energy Use 2020'!$AC77</f>
        <v>47684004784169.281</v>
      </c>
      <c r="S15" s="230">
        <f>('Energy Use'!S71-'E-electricity'!S15-'E-Coal'!S15)*'Energy Use 2020'!$AC77</f>
        <v>47010459843725.445</v>
      </c>
      <c r="T15" s="230">
        <f>('Energy Use'!T71-'E-electricity'!T15-'E-Coal'!T15)*'Energy Use 2020'!$AC77</f>
        <v>46367374409278.758</v>
      </c>
      <c r="U15" s="230">
        <f>('Energy Use'!U71-'E-electricity'!U15-'E-Coal'!U15)*'Energy Use 2020'!$AC77</f>
        <v>45753946512957.617</v>
      </c>
      <c r="V15" s="230">
        <f>('Energy Use'!V71-'E-electricity'!V15-'E-Coal'!V15)*'Energy Use 2020'!$AC77</f>
        <v>45169417426348.445</v>
      </c>
      <c r="W15" s="230">
        <f>('Energy Use'!W71-'E-electricity'!W15-'E-Coal'!W15)*'Energy Use 2020'!$AC77</f>
        <v>44613070439672.195</v>
      </c>
      <c r="X15" s="230">
        <f>('Energy Use'!X71-'E-electricity'!X15-'E-Coal'!X15)*'Energy Use 2020'!$AC77</f>
        <v>44084229722142.844</v>
      </c>
      <c r="Y15" s="230">
        <f>('Energy Use'!Y71-'E-electricity'!Y15-'E-Coal'!Y15)*'Energy Use 2020'!$AC77</f>
        <v>43582259261924.719</v>
      </c>
      <c r="Z15" s="230">
        <f>('Energy Use'!Z71-'E-electricity'!Z15-'E-Coal'!Z15)*'Energy Use 2020'!$AC77</f>
        <v>43106561884282.406</v>
      </c>
      <c r="AA15" s="230">
        <f>('Energy Use'!AA71-'E-electricity'!AA15-'E-Coal'!AA15)*'Energy Use 2020'!$AC77</f>
        <v>42656578346703.758</v>
      </c>
      <c r="AB15" s="230">
        <f>('Energy Use'!AB71-'E-electricity'!AB15-'E-Coal'!AB15)*'Energy Use 2020'!$AC77</f>
        <v>42231786509958.906</v>
      </c>
      <c r="AC15" s="230">
        <f>('Energy Use'!AC71-'E-electricity'!AC15-'E-Coal'!AC15)*'Energy Use 2020'!$AC77</f>
        <v>41831700584246</v>
      </c>
      <c r="AD15" s="230">
        <f>('Energy Use'!AD71-'E-electricity'!AD15-'E-Coal'!AD15)*'Energy Use 2020'!$AC77</f>
        <v>41455870449765.805</v>
      </c>
      <c r="AE15" s="230">
        <f>('Energy Use'!AE71-'E-electricity'!AE15-'E-Coal'!AE15)*'Energy Use 2020'!$AC77</f>
        <v>41103881051265.188</v>
      </c>
      <c r="AF15" s="230">
        <f>('Energy Use'!AF71-'E-electricity'!AF15-'E-Coal'!AF15)*'Energy Use 2020'!$AC77</f>
        <v>40775351866285.414</v>
      </c>
      <c r="AG15" s="230">
        <f>('Energy Use'!AG71-'E-electricity'!AG15-'E-Coal'!AG15)*'Energy Use 2020'!$AC77</f>
        <v>40469936447060.648</v>
      </c>
      <c r="AH15" s="230">
        <f>('Energy Use'!AH71-'E-electricity'!AH15-'E-Coal'!AH15)*'Energy Use 2020'!$AC77</f>
        <v>40187322036226.055</v>
      </c>
      <c r="AI15" s="230">
        <f>('Energy Use'!AI71-'E-electricity'!AI15-'E-Coal'!AI15)*'Energy Use 2020'!$AC77</f>
        <v>39927229256709.281</v>
      </c>
      <c r="AJ15" s="230">
        <f>('Energy Use'!AJ71-'E-electricity'!AJ15-'E-Coal'!AJ15)*'Energy Use 2020'!$AC77</f>
        <v>39689411876415.063</v>
      </c>
      <c r="AK15" s="230">
        <f>('Energy Use'!AK71-'E-electricity'!AK15-'E-Coal'!AK15)*'Energy Use 2020'!$AC77</f>
        <v>39473656648545.477</v>
      </c>
      <c r="AL15" s="230">
        <f>('Energy Use'!AL71-'E-electricity'!AL15-'E-Coal'!AL15)*'Energy Use 2020'!$AC77</f>
        <v>39279783228648.695</v>
      </c>
      <c r="AM15" s="230">
        <f>('Energy Use'!AM71-'E-electricity'!AM15-'E-Coal'!AM15)*'Energy Use 2020'!$AC77</f>
        <v>39107644169751.266</v>
      </c>
      <c r="AN15" s="230">
        <f>('Energy Use'!AN71-'E-electricity'!AN15-'E-Coal'!AN15)*'Energy Use 2020'!$AC77</f>
        <v>38957124997199.195</v>
      </c>
      <c r="AO15" s="230">
        <f>('Energy Use'!AO71-'E-electricity'!AO15-'E-Coal'!AO15)*'Energy Use 2020'!$AC77</f>
        <v>38828144365125.008</v>
      </c>
      <c r="AP15" s="230">
        <f>('Energy Use'!AP71-'E-electricity'!AP15-'E-Coal'!AP15)*'Energy Use 2020'!$AC77</f>
        <v>38720654296760.172</v>
      </c>
      <c r="AQ15" s="230">
        <f>('Energy Use'!AQ71-'E-electricity'!AQ15-'E-Coal'!AQ15)*'Energy Use 2020'!$AC77</f>
        <v>38621740798109.227</v>
      </c>
      <c r="AR15" s="133" t="str">
        <f>VLOOKUP($A15,'Sector Match'!$A$1:$B$43,2,0)</f>
        <v>textiles apparel and leather 13T15</v>
      </c>
    </row>
    <row r="16" spans="1:44" x14ac:dyDescent="0.25">
      <c r="A16" s="74" t="s">
        <v>15</v>
      </c>
      <c r="B16" s="230">
        <f>('Energy Use'!B72-'E-electricity'!B16)*'Energy Use 2019'!$T78</f>
        <v>7686240391500</v>
      </c>
      <c r="C16" s="230">
        <f>('Energy Use'!C72-'E-electricity'!C16-'E-Coal'!C16)*'Energy Use 2020'!$AC78</f>
        <v>10386285805499.996</v>
      </c>
      <c r="D16" s="230">
        <f>('Energy Use'!D72-'E-electricity'!D16-'E-Coal'!D16)*'Energy Use 2020'!$AC78</f>
        <v>10587268613296.764</v>
      </c>
      <c r="E16" s="230">
        <f>('Energy Use'!E72-'E-electricity'!E16-'E-Coal'!E16)*'Energy Use 2020'!$AC78</f>
        <v>11994978590099.072</v>
      </c>
      <c r="F16" s="230">
        <f>('Energy Use'!F72-'E-electricity'!F16-'E-Coal'!F16)*'Energy Use 2020'!$AC78</f>
        <v>12120065172989.129</v>
      </c>
      <c r="G16" s="230">
        <f>('Energy Use'!G72-'E-electricity'!G16-'E-Coal'!G16)*'Energy Use 2020'!$AC78</f>
        <v>12007531143806.855</v>
      </c>
      <c r="H16" s="230">
        <f>('Energy Use'!H72-'E-electricity'!H16-'E-Coal'!H16)*'Energy Use 2020'!$AC78</f>
        <v>11922156865643.486</v>
      </c>
      <c r="I16" s="230">
        <f>('Energy Use'!I72-'E-electricity'!I16-'E-Coal'!I16)*'Energy Use 2020'!$AC78</f>
        <v>11897097250329.666</v>
      </c>
      <c r="J16" s="230">
        <f>('Energy Use'!J72-'E-electricity'!J16-'E-Coal'!J16)*'Energy Use 2020'!$AC78</f>
        <v>11922140975418.516</v>
      </c>
      <c r="K16" s="230">
        <f>('Energy Use'!K72-'E-electricity'!K16-'E-Coal'!K16)*'Energy Use 2020'!$AC78</f>
        <v>11972198974304.744</v>
      </c>
      <c r="L16" s="230">
        <f>('Energy Use'!L72-'E-electricity'!L16-'E-Coal'!L16)*'Energy Use 2020'!$AC78</f>
        <v>12022073871581.598</v>
      </c>
      <c r="M16" s="230">
        <f>('Energy Use'!M72-'E-electricity'!M16-'E-Coal'!M16)*'Energy Use 2020'!$AC78</f>
        <v>12046198153845.83</v>
      </c>
      <c r="N16" s="230">
        <f>('Energy Use'!N72-'E-electricity'!N16-'E-Coal'!N16)*'Energy Use 2020'!$AC78</f>
        <v>12051502348929.449</v>
      </c>
      <c r="O16" s="230">
        <f>('Energy Use'!O72-'E-electricity'!O16-'E-Coal'!O16)*'Energy Use 2020'!$AC78</f>
        <v>12009197687638.17</v>
      </c>
      <c r="P16" s="230">
        <f>('Energy Use'!P72-'E-electricity'!P16-'E-Coal'!P16)*'Energy Use 2020'!$AC78</f>
        <v>11923171807095.717</v>
      </c>
      <c r="Q16" s="230">
        <f>('Energy Use'!Q72-'E-electricity'!Q16-'E-Coal'!Q16)*'Energy Use 2020'!$AC78</f>
        <v>11797717634919.885</v>
      </c>
      <c r="R16" s="230">
        <f>('Energy Use'!R72-'E-electricity'!R16-'E-Coal'!R16)*'Energy Use 2020'!$AC78</f>
        <v>11637399994847.209</v>
      </c>
      <c r="S16" s="230">
        <f>('Energy Use'!S72-'E-electricity'!S16-'E-Coal'!S16)*'Energy Use 2020'!$AC78</f>
        <v>11473648391570.059</v>
      </c>
      <c r="T16" s="230">
        <f>('Energy Use'!T72-'E-electricity'!T16-'E-Coal'!T16)*'Energy Use 2020'!$AC78</f>
        <v>11283450939356.85</v>
      </c>
      <c r="U16" s="230">
        <f>('Energy Use'!U72-'E-electricity'!U16-'E-Coal'!U16)*'Energy Use 2020'!$AC78</f>
        <v>11071007362141.756</v>
      </c>
      <c r="V16" s="230">
        <f>('Energy Use'!V72-'E-electricity'!V16-'E-Coal'!V16)*'Energy Use 2020'!$AC78</f>
        <v>10840444090360.754</v>
      </c>
      <c r="W16" s="230">
        <f>('Energy Use'!W72-'E-electricity'!W16-'E-Coal'!W16)*'Energy Use 2020'!$AC78</f>
        <v>10595749947766.611</v>
      </c>
      <c r="X16" s="230">
        <f>('Energy Use'!X72-'E-electricity'!X16-'E-Coal'!X16)*'Energy Use 2020'!$AC78</f>
        <v>10340724611996.332</v>
      </c>
      <c r="Y16" s="230">
        <f>('Energy Use'!Y72-'E-electricity'!Y16-'E-Coal'!Y16)*'Energy Use 2020'!$AC78</f>
        <v>10078939565571.967</v>
      </c>
      <c r="Z16" s="230">
        <f>('Energy Use'!Z72-'E-electricity'!Z16-'E-Coal'!Z16)*'Energy Use 2020'!$AC78</f>
        <v>9813710868029.2949</v>
      </c>
      <c r="AA16" s="230">
        <f>('Energy Use'!AA72-'E-electricity'!AA16-'E-Coal'!AA16)*'Energy Use 2020'!$AC78</f>
        <v>9548082795802.2734</v>
      </c>
      <c r="AB16" s="230">
        <f>('Energy Use'!AB72-'E-electricity'!AB16-'E-Coal'!AB16)*'Energy Use 2020'!$AC78</f>
        <v>9284821208727.6602</v>
      </c>
      <c r="AC16" s="230">
        <f>('Energy Use'!AC72-'E-electricity'!AC16-'E-Coal'!AC16)*'Energy Use 2020'!$AC78</f>
        <v>9026415401090.2148</v>
      </c>
      <c r="AD16" s="230">
        <f>('Energy Use'!AD72-'E-electricity'!AD16-'E-Coal'!AD16)*'Energy Use 2020'!$AC78</f>
        <v>8775087169136.5039</v>
      </c>
      <c r="AE16" s="230">
        <f>('Energy Use'!AE72-'E-electricity'!AE16-'E-Coal'!AE16)*'Energy Use 2020'!$AC78</f>
        <v>8532805862980.3389</v>
      </c>
      <c r="AF16" s="230">
        <f>('Energy Use'!AF72-'E-electricity'!AF16-'E-Coal'!AF16)*'Energy Use 2020'!$AC78</f>
        <v>8301308275828.4668</v>
      </c>
      <c r="AG16" s="230">
        <f>('Energy Use'!AG72-'E-electricity'!AG16-'E-Coal'!AG16)*'Energy Use 2020'!$AC78</f>
        <v>8082122345308.7695</v>
      </c>
      <c r="AH16" s="230">
        <f>('Energy Use'!AH72-'E-electricity'!AH16-'E-Coal'!AH16)*'Energy Use 2020'!$AC78</f>
        <v>7876593789651.376</v>
      </c>
      <c r="AI16" s="230">
        <f>('Energy Use'!AI72-'E-electricity'!AI16-'E-Coal'!AI16)*'Energy Use 2020'!$AC78</f>
        <v>7685914966636.3164</v>
      </c>
      <c r="AJ16" s="230">
        <f>('Energy Use'!AJ72-'E-electricity'!AJ16-'E-Coal'!AJ16)*'Energy Use 2020'!$AC78</f>
        <v>7511155418718.3311</v>
      </c>
      <c r="AK16" s="230">
        <f>('Energy Use'!AK72-'E-electricity'!AK16-'E-Coal'!AK16)*'Energy Use 2020'!$AC78</f>
        <v>7353293748854.5137</v>
      </c>
      <c r="AL16" s="230">
        <f>('Energy Use'!AL72-'E-electricity'!AL16-'E-Coal'!AL16)*'Energy Use 2020'!$AC78</f>
        <v>7213250655753.9229</v>
      </c>
      <c r="AM16" s="230">
        <f>('Energy Use'!AM72-'E-electricity'!AM16-'E-Coal'!AM16)*'Energy Use 2020'!$AC78</f>
        <v>7091923144153.126</v>
      </c>
      <c r="AN16" s="230">
        <f>('Energy Use'!AN72-'E-electricity'!AN16-'E-Coal'!AN16)*'Energy Use 2020'!$AC78</f>
        <v>6990220117051.5156</v>
      </c>
      <c r="AO16" s="230">
        <f>('Energy Use'!AO72-'E-electricity'!AO16-'E-Coal'!AO16)*'Energy Use 2020'!$AC78</f>
        <v>6909099756544.1172</v>
      </c>
      <c r="AP16" s="230">
        <f>('Energy Use'!AP72-'E-electricity'!AP16-'E-Coal'!AP16)*'Energy Use 2020'!$AC78</f>
        <v>6849609314193.6797</v>
      </c>
      <c r="AQ16" s="230">
        <f>('Energy Use'!AQ72-'E-electricity'!AQ16-'E-Coal'!AQ16)*'Energy Use 2020'!$AC78</f>
        <v>6810653402234.4316</v>
      </c>
      <c r="AR16" s="133" t="str">
        <f>VLOOKUP($A16,'Sector Match'!$A$1:$B$43,2,0)</f>
        <v>textiles apparel and leather 13T15</v>
      </c>
    </row>
    <row r="17" spans="1:44" x14ac:dyDescent="0.25">
      <c r="A17" s="74" t="s">
        <v>16</v>
      </c>
      <c r="B17" s="230">
        <f>('Energy Use'!B73-'E-electricity'!B17)*'Energy Use 2019'!$T79</f>
        <v>10222394160000</v>
      </c>
      <c r="C17" s="230">
        <f>('Energy Use'!C73-'E-electricity'!C17-'E-Coal'!C17)*'Energy Use 2020'!$AC79</f>
        <v>11089075404000</v>
      </c>
      <c r="D17" s="230">
        <f>('Energy Use'!D73-'E-electricity'!D17-'E-Coal'!D17)*'Energy Use 2020'!$AC79</f>
        <v>11898874487891.346</v>
      </c>
      <c r="E17" s="230">
        <f>('Energy Use'!E73-'E-electricity'!E17-'E-Coal'!E17)*'Energy Use 2020'!$AC79</f>
        <v>12968547171364.455</v>
      </c>
      <c r="F17" s="230">
        <f>('Energy Use'!F73-'E-electricity'!F17-'E-Coal'!F17)*'Energy Use 2020'!$AC79</f>
        <v>13250414140858.799</v>
      </c>
      <c r="G17" s="230">
        <f>('Energy Use'!G73-'E-electricity'!G17-'E-Coal'!G17)*'Energy Use 2020'!$AC79</f>
        <v>13359275962568.664</v>
      </c>
      <c r="H17" s="230">
        <f>('Energy Use'!H73-'E-electricity'!H17-'E-Coal'!H17)*'Energy Use 2020'!$AC79</f>
        <v>13537505132171.596</v>
      </c>
      <c r="I17" s="230">
        <f>('Energy Use'!I73-'E-electricity'!I17-'E-Coal'!I17)*'Energy Use 2020'!$AC79</f>
        <v>13761544117768.104</v>
      </c>
      <c r="J17" s="230">
        <f>('Energy Use'!J73-'E-electricity'!J17-'E-Coal'!J17)*'Energy Use 2020'!$AC79</f>
        <v>14007309382001.625</v>
      </c>
      <c r="K17" s="230">
        <f>('Energy Use'!K73-'E-electricity'!K17-'E-Coal'!K17)*'Energy Use 2020'!$AC79</f>
        <v>14257190881683.482</v>
      </c>
      <c r="L17" s="230">
        <f>('Energy Use'!L73-'E-electricity'!L17-'E-Coal'!L17)*'Energy Use 2020'!$AC79</f>
        <v>14492308187220.695</v>
      </c>
      <c r="M17" s="230">
        <f>('Energy Use'!M73-'E-electricity'!M17-'E-Coal'!M17)*'Energy Use 2020'!$AC79</f>
        <v>14692583738150.457</v>
      </c>
      <c r="N17" s="230">
        <f>('Energy Use'!N73-'E-electricity'!N17-'E-Coal'!N17)*'Energy Use 2020'!$AC79</f>
        <v>14864108389933.08</v>
      </c>
      <c r="O17" s="230">
        <f>('Energy Use'!O73-'E-electricity'!O17-'E-Coal'!O17)*'Energy Use 2020'!$AC79</f>
        <v>14982769052378.287</v>
      </c>
      <c r="P17" s="230">
        <f>('Energy Use'!P73-'E-electricity'!P17-'E-Coal'!P17)*'Energy Use 2020'!$AC79</f>
        <v>15051320684472.787</v>
      </c>
      <c r="Q17" s="230">
        <f>('Energy Use'!Q73-'E-electricity'!Q17-'E-Coal'!Q17)*'Energy Use 2020'!$AC79</f>
        <v>15073121621578.1</v>
      </c>
      <c r="R17" s="230">
        <f>('Energy Use'!R73-'E-electricity'!R17-'E-Coal'!R17)*'Energy Use 2020'!$AC79</f>
        <v>15052014803581.129</v>
      </c>
      <c r="S17" s="230">
        <f>('Energy Use'!S73-'E-electricity'!S17-'E-Coal'!S17)*'Energy Use 2020'!$AC79</f>
        <v>15015565760192.303</v>
      </c>
      <c r="T17" s="230">
        <f>('Energy Use'!T73-'E-electricity'!T17-'E-Coal'!T17)*'Energy Use 2020'!$AC79</f>
        <v>14943772953065.729</v>
      </c>
      <c r="U17" s="230">
        <f>('Energy Use'!U73-'E-electricity'!U17-'E-Coal'!U17)*'Energy Use 2020'!$AC79</f>
        <v>14840139327897.375</v>
      </c>
      <c r="V17" s="230">
        <f>('Energy Use'!V73-'E-electricity'!V17-'E-Coal'!V17)*'Energy Use 2020'!$AC79</f>
        <v>14708301195085.771</v>
      </c>
      <c r="W17" s="230">
        <f>('Energy Use'!W73-'E-electricity'!W17-'E-Coal'!W17)*'Energy Use 2020'!$AC79</f>
        <v>14551961276921.529</v>
      </c>
      <c r="X17" s="230">
        <f>('Energy Use'!X73-'E-electricity'!X17-'E-Coal'!X17)*'Energy Use 2020'!$AC79</f>
        <v>14374828966861.826</v>
      </c>
      <c r="Y17" s="230">
        <f>('Energy Use'!Y73-'E-electricity'!Y17-'E-Coal'!Y17)*'Energy Use 2020'!$AC79</f>
        <v>14180568515998.215</v>
      </c>
      <c r="Z17" s="230">
        <f>('Energy Use'!Z73-'E-electricity'!Z17-'E-Coal'!Z17)*'Energy Use 2020'!$AC79</f>
        <v>13972755523544.604</v>
      </c>
      <c r="AA17" s="230">
        <f>('Energy Use'!AA73-'E-electricity'!AA17-'E-Coal'!AA17)*'Energy Use 2020'!$AC79</f>
        <v>13754841813627.504</v>
      </c>
      <c r="AB17" s="230">
        <f>('Energy Use'!AB73-'E-electricity'!AB17-'E-Coal'!AB17)*'Energy Use 2020'!$AC79</f>
        <v>13530128535183.512</v>
      </c>
      <c r="AC17" s="230">
        <f>('Energy Use'!AC73-'E-electricity'!AC17-'E-Coal'!AC17)*'Energy Use 2020'!$AC79</f>
        <v>13301747127490.195</v>
      </c>
      <c r="AD17" s="230">
        <f>('Energy Use'!AD73-'E-electricity'!AD17-'E-Coal'!AD17)*'Energy Use 2020'!$AC79</f>
        <v>13072647650261.164</v>
      </c>
      <c r="AE17" s="230">
        <f>('Energy Use'!AE73-'E-electricity'!AE17-'E-Coal'!AE17)*'Energy Use 2020'!$AC79</f>
        <v>12845593881772.211</v>
      </c>
      <c r="AF17" s="230">
        <f>('Energy Use'!AF73-'E-electricity'!AF17-'E-Coal'!AF17)*'Energy Use 2020'!$AC79</f>
        <v>12623164537132.705</v>
      </c>
      <c r="AG17" s="230">
        <f>('Energy Use'!AG73-'E-electricity'!AG17-'E-Coal'!AG17)*'Energy Use 2020'!$AC79</f>
        <v>12407759946695.869</v>
      </c>
      <c r="AH17" s="230">
        <f>('Energy Use'!AH73-'E-electricity'!AH17-'E-Coal'!AH17)*'Energy Use 2020'!$AC79</f>
        <v>12201613556414.217</v>
      </c>
      <c r="AI17" s="230">
        <f>('Energy Use'!AI73-'E-electricity'!AI17-'E-Coal'!AI17)*'Energy Use 2020'!$AC79</f>
        <v>12006807662462.299</v>
      </c>
      <c r="AJ17" s="230">
        <f>('Energy Use'!AJ73-'E-electricity'!AJ17-'E-Coal'!AJ17)*'Energy Use 2020'!$AC79</f>
        <v>11825292866813.902</v>
      </c>
      <c r="AK17" s="230">
        <f>('Energy Use'!AK73-'E-electricity'!AK17-'E-Coal'!AK17)*'Energy Use 2020'!$AC79</f>
        <v>11658910834504.857</v>
      </c>
      <c r="AL17" s="230">
        <f>('Energy Use'!AL73-'E-electricity'!AL17-'E-Coal'!AL17)*'Energy Use 2020'!$AC79</f>
        <v>11509420043754.32</v>
      </c>
      <c r="AM17" s="230">
        <f>('Energy Use'!AM73-'E-electricity'!AM17-'E-Coal'!AM17)*'Energy Use 2020'!$AC79</f>
        <v>11378524344739.629</v>
      </c>
      <c r="AN17" s="230">
        <f>('Energy Use'!AN73-'E-electricity'!AN17-'E-Coal'!AN17)*'Energy Use 2020'!$AC79</f>
        <v>11267904280604.197</v>
      </c>
      <c r="AO17" s="230">
        <f>('Energy Use'!AO73-'E-electricity'!AO17-'E-Coal'!AO17)*'Energy Use 2020'!$AC79</f>
        <v>11179251275532.258</v>
      </c>
      <c r="AP17" s="230">
        <f>('Energy Use'!AP73-'E-electricity'!AP17-'E-Coal'!AP17)*'Energy Use 2020'!$AC79</f>
        <v>11114304961216.133</v>
      </c>
      <c r="AQ17" s="230">
        <f>('Energy Use'!AQ73-'E-electricity'!AQ17-'E-Coal'!AQ17)*'Energy Use 2020'!$AC79</f>
        <v>11071156397545.49</v>
      </c>
      <c r="AR17" s="133" t="str">
        <f>VLOOKUP($A17,'Sector Match'!$A$1:$B$43,2,0)</f>
        <v>wood products 16</v>
      </c>
    </row>
    <row r="18" spans="1:44" x14ac:dyDescent="0.25">
      <c r="A18" s="74" t="s">
        <v>17</v>
      </c>
      <c r="B18" s="230">
        <f>('Energy Use'!B74-'E-electricity'!B18)*'Energy Use 2019'!$T80</f>
        <v>5933433132000</v>
      </c>
      <c r="C18" s="230">
        <f>('Energy Use'!C74-'E-electricity'!C18-'E-Coal'!C18)*'Energy Use 2020'!$AC80</f>
        <v>5933433131999.9941</v>
      </c>
      <c r="D18" s="230">
        <f>('Energy Use'!D74-'E-electricity'!D18-'E-Coal'!D18)*'Energy Use 2020'!$AC80</f>
        <v>5570394249588.4619</v>
      </c>
      <c r="E18" s="230">
        <f>('Energy Use'!E74-'E-electricity'!E18-'E-Coal'!E18)*'Energy Use 2020'!$AC80</f>
        <v>6533454465168.7383</v>
      </c>
      <c r="F18" s="230">
        <f>('Energy Use'!F74-'E-electricity'!F18-'E-Coal'!F18)*'Energy Use 2020'!$AC80</f>
        <v>6550621261766.7803</v>
      </c>
      <c r="G18" s="230">
        <f>('Energy Use'!G74-'E-electricity'!G18-'E-Coal'!G18)*'Energy Use 2020'!$AC80</f>
        <v>6541177161568.3721</v>
      </c>
      <c r="H18" s="230">
        <f>('Energy Use'!H74-'E-electricity'!H18-'E-Coal'!H18)*'Energy Use 2020'!$AC80</f>
        <v>6564122394246.3555</v>
      </c>
      <c r="I18" s="230">
        <f>('Energy Use'!I74-'E-electricity'!I18-'E-Coal'!I18)*'Energy Use 2020'!$AC80</f>
        <v>6602260333814.9707</v>
      </c>
      <c r="J18" s="230">
        <f>('Energy Use'!J74-'E-electricity'!J18-'E-Coal'!J18)*'Energy Use 2020'!$AC80</f>
        <v>6649600834322.1211</v>
      </c>
      <c r="K18" s="230">
        <f>('Energy Use'!K74-'E-electricity'!K18-'E-Coal'!K18)*'Energy Use 2020'!$AC80</f>
        <v>6697097318292.6484</v>
      </c>
      <c r="L18" s="230">
        <f>('Energy Use'!L74-'E-electricity'!L18-'E-Coal'!L18)*'Energy Use 2020'!$AC80</f>
        <v>6735452486368.6377</v>
      </c>
      <c r="M18" s="230">
        <f>('Energy Use'!M74-'E-electricity'!M18-'E-Coal'!M18)*'Energy Use 2020'!$AC80</f>
        <v>6755180903567.6123</v>
      </c>
      <c r="N18" s="230">
        <f>('Energy Use'!N74-'E-electricity'!N18-'E-Coal'!N18)*'Energy Use 2020'!$AC80</f>
        <v>6779653703668.3379</v>
      </c>
      <c r="O18" s="230">
        <f>('Energy Use'!O74-'E-electricity'!O18-'E-Coal'!O18)*'Energy Use 2020'!$AC80</f>
        <v>6778526451001.1172</v>
      </c>
      <c r="P18" s="230">
        <f>('Energy Use'!P74-'E-electricity'!P18-'E-Coal'!P18)*'Energy Use 2020'!$AC80</f>
        <v>6753619149997.0137</v>
      </c>
      <c r="Q18" s="230">
        <f>('Energy Use'!Q74-'E-electricity'!Q18-'E-Coal'!Q18)*'Energy Use 2020'!$AC80</f>
        <v>6706987819326.6455</v>
      </c>
      <c r="R18" s="230">
        <f>('Energy Use'!R74-'E-electricity'!R18-'E-Coal'!R18)*'Energy Use 2020'!$AC80</f>
        <v>6640859659493.3711</v>
      </c>
      <c r="S18" s="230">
        <f>('Energy Use'!S74-'E-electricity'!S18-'E-Coal'!S18)*'Energy Use 2020'!$AC80</f>
        <v>6590001278201.834</v>
      </c>
      <c r="T18" s="230">
        <f>('Energy Use'!T74-'E-electricity'!T18-'E-Coal'!T18)*'Energy Use 2020'!$AC80</f>
        <v>6523720735934.915</v>
      </c>
      <c r="U18" s="230">
        <f>('Energy Use'!U74-'E-electricity'!U18-'E-Coal'!U18)*'Energy Use 2020'!$AC80</f>
        <v>6443816373844.9072</v>
      </c>
      <c r="V18" s="230">
        <f>('Energy Use'!V74-'E-electricity'!V18-'E-Coal'!V18)*'Energy Use 2020'!$AC80</f>
        <v>6352111925199.0684</v>
      </c>
      <c r="W18" s="230">
        <f>('Energy Use'!W74-'E-electricity'!W18-'E-Coal'!W18)*'Energy Use 2020'!$AC80</f>
        <v>6250425366745.626</v>
      </c>
      <c r="X18" s="230">
        <f>('Energy Use'!X74-'E-electricity'!X18-'E-Coal'!X18)*'Energy Use 2020'!$AC80</f>
        <v>6140541936251.7324</v>
      </c>
      <c r="Y18" s="230">
        <f>('Energy Use'!Y74-'E-electricity'!Y18-'E-Coal'!Y18)*'Energy Use 2020'!$AC80</f>
        <v>6024191506832.707</v>
      </c>
      <c r="Z18" s="230">
        <f>('Energy Use'!Z74-'E-electricity'!Z18-'E-Coal'!Z18)*'Energy Use 2020'!$AC80</f>
        <v>5903030345462.7568</v>
      </c>
      <c r="AA18" s="230">
        <f>('Energy Use'!AA74-'E-electricity'!AA18-'E-Coal'!AA18)*'Energy Use 2020'!$AC80</f>
        <v>5778627146779.7031</v>
      </c>
      <c r="AB18" s="230">
        <f>('Energy Use'!AB74-'E-electricity'!AB18-'E-Coal'!AB18)*'Energy Use 2020'!$AC80</f>
        <v>5652453125195.3477</v>
      </c>
      <c r="AC18" s="230">
        <f>('Energy Use'!AC74-'E-electricity'!AC18-'E-Coal'!AC18)*'Energy Use 2020'!$AC80</f>
        <v>5525875868074.2773</v>
      </c>
      <c r="AD18" s="230">
        <f>('Energy Use'!AD74-'E-electricity'!AD18-'E-Coal'!AD18)*'Energy Use 2020'!$AC80</f>
        <v>5400156598807.7891</v>
      </c>
      <c r="AE18" s="230">
        <f>('Energy Use'!AE74-'E-electricity'!AE18-'E-Coal'!AE18)*'Energy Use 2020'!$AC80</f>
        <v>5276450468582.501</v>
      </c>
      <c r="AF18" s="230">
        <f>('Energy Use'!AF74-'E-electricity'!AF18-'E-Coal'!AF18)*'Energy Use 2020'!$AC80</f>
        <v>5155809486574.6523</v>
      </c>
      <c r="AG18" s="230">
        <f>('Energy Use'!AG74-'E-electricity'!AG18-'E-Coal'!AG18)*'Energy Use 2020'!$AC80</f>
        <v>5039187706982.0547</v>
      </c>
      <c r="AH18" s="230">
        <f>('Energy Use'!AH74-'E-electricity'!AH18-'E-Coal'!AH18)*'Energy Use 2020'!$AC80</f>
        <v>4927448314510.5488</v>
      </c>
      <c r="AI18" s="230">
        <f>('Energy Use'!AI74-'E-electricity'!AI18-'E-Coal'!AI18)*'Energy Use 2020'!$AC80</f>
        <v>4821372284608.7627</v>
      </c>
      <c r="AJ18" s="230">
        <f>('Energy Use'!AJ74-'E-electricity'!AJ18-'E-Coal'!AJ18)*'Energy Use 2020'!$AC80</f>
        <v>4721668338167.7656</v>
      </c>
      <c r="AK18" s="230">
        <f>('Energy Use'!AK74-'E-electricity'!AK18-'E-Coal'!AK18)*'Energy Use 2020'!$AC80</f>
        <v>4628983960269.0205</v>
      </c>
      <c r="AL18" s="230">
        <f>('Energy Use'!AL74-'E-electricity'!AL18-'E-Coal'!AL18)*'Energy Use 2020'!$AC80</f>
        <v>4543917307073.9033</v>
      </c>
      <c r="AM18" s="230">
        <f>('Energy Use'!AM74-'E-electricity'!AM18-'E-Coal'!AM18)*'Energy Use 2020'!$AC80</f>
        <v>4467029882837.4502</v>
      </c>
      <c r="AN18" s="230">
        <f>('Energy Use'!AN74-'E-electricity'!AN18-'E-Coal'!AN18)*'Energy Use 2020'!$AC80</f>
        <v>4398859929601.9268</v>
      </c>
      <c r="AO18" s="230">
        <f>('Energy Use'!AO74-'E-electricity'!AO18-'E-Coal'!AO18)*'Energy Use 2020'!$AC80</f>
        <v>4339936535267.2339</v>
      </c>
      <c r="AP18" s="230">
        <f>('Energy Use'!AP74-'E-electricity'!AP18-'E-Coal'!AP18)*'Energy Use 2020'!$AC80</f>
        <v>4290794531930.1196</v>
      </c>
      <c r="AQ18" s="230">
        <f>('Energy Use'!AQ74-'E-electricity'!AQ18-'E-Coal'!AQ18)*'Energy Use 2020'!$AC80</f>
        <v>4250570630475.4019</v>
      </c>
      <c r="AR18" s="133" t="str">
        <f>VLOOKUP($A18,'Sector Match'!$A$1:$B$43,2,0)</f>
        <v>wood products 16</v>
      </c>
    </row>
    <row r="19" spans="1:44" x14ac:dyDescent="0.25">
      <c r="A19" s="74" t="s">
        <v>18</v>
      </c>
      <c r="B19" s="230">
        <f>('Energy Use'!B75-'E-electricity'!B19)*'Energy Use 2019'!$T81</f>
        <v>77787419473500</v>
      </c>
      <c r="C19" s="230">
        <f>('Energy Use'!C75-'E-electricity'!C19-'E-Coal'!C19)*'Energy Use 2020'!$AC81</f>
        <v>75315155668500</v>
      </c>
      <c r="D19" s="230">
        <f>('Energy Use'!D75-'E-electricity'!D19-'E-Coal'!D19)*'Energy Use 2020'!$AC81</f>
        <v>78944765715009.047</v>
      </c>
      <c r="E19" s="230">
        <f>('Energy Use'!E75-'E-electricity'!E19-'E-Coal'!E19)*'Energy Use 2020'!$AC81</f>
        <v>86999455153245.641</v>
      </c>
      <c r="F19" s="230">
        <f>('Energy Use'!F75-'E-electricity'!F19-'E-Coal'!F19)*'Energy Use 2020'!$AC81</f>
        <v>95019695596668.25</v>
      </c>
      <c r="G19" s="230">
        <f>('Energy Use'!G75-'E-electricity'!G19-'E-Coal'!G19)*'Energy Use 2020'!$AC81</f>
        <v>99963395730569.219</v>
      </c>
      <c r="H19" s="230">
        <f>('Energy Use'!H75-'E-electricity'!H19-'E-Coal'!H19)*'Energy Use 2020'!$AC81</f>
        <v>104834192242163.31</v>
      </c>
      <c r="I19" s="230">
        <f>('Energy Use'!I75-'E-electricity'!I19-'E-Coal'!I19)*'Energy Use 2020'!$AC81</f>
        <v>107344867868714.13</v>
      </c>
      <c r="J19" s="230">
        <f>('Energy Use'!J75-'E-electricity'!J19-'E-Coal'!J19)*'Energy Use 2020'!$AC81</f>
        <v>109850042732454.05</v>
      </c>
      <c r="K19" s="230">
        <f>('Energy Use'!K75-'E-electricity'!K19-'E-Coal'!K19)*'Energy Use 2020'!$AC81</f>
        <v>112349707981841.14</v>
      </c>
      <c r="L19" s="230">
        <f>('Energy Use'!L75-'E-electricity'!L19-'E-Coal'!L19)*'Energy Use 2020'!$AC81</f>
        <v>114843854780264.22</v>
      </c>
      <c r="M19" s="230">
        <f>('Energy Use'!M75-'E-electricity'!M19-'E-Coal'!M19)*'Energy Use 2020'!$AC81</f>
        <v>117332474306042.95</v>
      </c>
      <c r="N19" s="230">
        <f>('Energy Use'!N75-'E-electricity'!N19-'E-Coal'!N19)*'Energy Use 2020'!$AC81</f>
        <v>118549737462927.44</v>
      </c>
      <c r="O19" s="230">
        <f>('Energy Use'!O75-'E-electricity'!O19-'E-Coal'!O19)*'Energy Use 2020'!$AC81</f>
        <v>119765033102435.16</v>
      </c>
      <c r="P19" s="230">
        <f>('Energy Use'!P75-'E-electricity'!P19-'E-Coal'!P19)*'Energy Use 2020'!$AC81</f>
        <v>120978359065906.55</v>
      </c>
      <c r="Q19" s="230">
        <f>('Energy Use'!Q75-'E-electricity'!Q19-'E-Coal'!Q19)*'Energy Use 2020'!$AC81</f>
        <v>122189713197116.92</v>
      </c>
      <c r="R19" s="230">
        <f>('Energy Use'!R75-'E-electricity'!R19-'E-Coal'!R19)*'Energy Use 2020'!$AC81</f>
        <v>123399093342276.28</v>
      </c>
      <c r="S19" s="230">
        <f>('Energy Use'!S75-'E-electricity'!S19-'E-Coal'!S19)*'Energy Use 2020'!$AC81</f>
        <v>123980025469385.38</v>
      </c>
      <c r="T19" s="230">
        <f>('Energy Use'!T75-'E-electricity'!T19-'E-Coal'!T19)*'Energy Use 2020'!$AC81</f>
        <v>124560240071008.81</v>
      </c>
      <c r="U19" s="230">
        <f>('Energy Use'!U75-'E-electricity'!U19-'E-Coal'!U19)*'Energy Use 2020'!$AC81</f>
        <v>125139737150886.88</v>
      </c>
      <c r="V19" s="230">
        <f>('Energy Use'!V75-'E-electricity'!V19-'E-Coal'!V19)*'Energy Use 2020'!$AC81</f>
        <v>125718516712792.83</v>
      </c>
      <c r="W19" s="230">
        <f>('Energy Use'!W75-'E-electricity'!W19-'E-Coal'!W19)*'Energy Use 2020'!$AC81</f>
        <v>126296578760533.11</v>
      </c>
      <c r="X19" s="230">
        <f>('Energy Use'!X75-'E-electricity'!X19-'E-Coal'!X19)*'Energy Use 2020'!$AC81</f>
        <v>125579291427560.06</v>
      </c>
      <c r="Y19" s="230">
        <f>('Energy Use'!Y75-'E-electricity'!Y19-'E-Coal'!Y19)*'Energy Use 2020'!$AC81</f>
        <v>124862721895833.58</v>
      </c>
      <c r="Z19" s="230">
        <f>('Energy Use'!Z75-'E-electricity'!Z19-'E-Coal'!Z19)*'Energy Use 2020'!$AC81</f>
        <v>124146870164674.5</v>
      </c>
      <c r="AA19" s="230">
        <f>('Energy Use'!AA75-'E-electricity'!AA19-'E-Coal'!AA19)*'Energy Use 2020'!$AC81</f>
        <v>123431736233370.44</v>
      </c>
      <c r="AB19" s="230">
        <f>('Energy Use'!AB75-'E-electricity'!AB19-'E-Coal'!AB19)*'Energy Use 2020'!$AC81</f>
        <v>122717320101176.05</v>
      </c>
      <c r="AC19" s="230">
        <f>('Energy Use'!AC75-'E-electricity'!AC19-'E-Coal'!AC19)*'Energy Use 2020'!$AC81</f>
        <v>121099891235703.05</v>
      </c>
      <c r="AD19" s="230">
        <f>('Energy Use'!AD75-'E-electricity'!AD19-'E-Coal'!AD19)*'Energy Use 2020'!$AC81</f>
        <v>119484184872209.97</v>
      </c>
      <c r="AE19" s="230">
        <f>('Energy Use'!AE75-'E-electricity'!AE19-'E-Coal'!AE19)*'Energy Use 2020'!$AC81</f>
        <v>117870201006468.89</v>
      </c>
      <c r="AF19" s="230">
        <f>('Energy Use'!AF75-'E-electricity'!AF19-'E-Coal'!AF19)*'Energy Use 2020'!$AC81</f>
        <v>116257939634172.59</v>
      </c>
      <c r="AG19" s="230">
        <f>('Energy Use'!AG75-'E-electricity'!AG19-'E-Coal'!AG19)*'Energy Use 2020'!$AC81</f>
        <v>114647400750934.38</v>
      </c>
      <c r="AH19" s="230">
        <f>('Energy Use'!AH75-'E-electricity'!AH19-'E-Coal'!AH19)*'Energy Use 2020'!$AC81</f>
        <v>112909838812023.5</v>
      </c>
      <c r="AI19" s="230">
        <f>('Energy Use'!AI75-'E-electricity'!AI19-'E-Coal'!AI19)*'Energy Use 2020'!$AC81</f>
        <v>111174142880723.47</v>
      </c>
      <c r="AJ19" s="230">
        <f>('Energy Use'!AJ75-'E-electricity'!AJ19-'E-Coal'!AJ19)*'Energy Use 2020'!$AC81</f>
        <v>109440312951901.25</v>
      </c>
      <c r="AK19" s="230">
        <f>('Energy Use'!AK75-'E-electricity'!AK19-'E-Coal'!AK19)*'Energy Use 2020'!$AC81</f>
        <v>107708349020337.69</v>
      </c>
      <c r="AL19" s="230">
        <f>('Energy Use'!AL75-'E-electricity'!AL19-'E-Coal'!AL19)*'Energy Use 2020'!$AC81</f>
        <v>105978251080727.58</v>
      </c>
      <c r="AM19" s="230">
        <f>('Energy Use'!AM75-'E-electricity'!AM19-'E-Coal'!AM19)*'Energy Use 2020'!$AC81</f>
        <v>103993245681552.5</v>
      </c>
      <c r="AN19" s="230">
        <f>('Energy Use'!AN75-'E-electricity'!AN19-'E-Coal'!AN19)*'Energy Use 2020'!$AC81</f>
        <v>102010393315137.72</v>
      </c>
      <c r="AO19" s="230">
        <f>('Energy Use'!AO75-'E-electricity'!AO19-'E-Coal'!AO19)*'Energy Use 2020'!$AC81</f>
        <v>100029693974854.03</v>
      </c>
      <c r="AP19" s="230">
        <f>('Energy Use'!AP75-'E-electricity'!AP19-'E-Coal'!AP19)*'Energy Use 2020'!$AC81</f>
        <v>98051147653973.031</v>
      </c>
      <c r="AQ19" s="230">
        <f>('Energy Use'!AQ75-'E-electricity'!AQ19-'E-Coal'!AQ19)*'Energy Use 2020'!$AC81</f>
        <v>96042675963581.5</v>
      </c>
      <c r="AR19" s="133" t="str">
        <f>VLOOKUP($A19,'Sector Match'!$A$1:$B$43,2,0)</f>
        <v>pulp paper and printing 17T18</v>
      </c>
    </row>
    <row r="20" spans="1:44" x14ac:dyDescent="0.25">
      <c r="A20" s="74" t="s">
        <v>19</v>
      </c>
      <c r="B20" s="230">
        <f>('Energy Use'!B76-'E-electricity'!B20)*'Energy Use 2019'!$T82</f>
        <v>17650296873000</v>
      </c>
      <c r="C20" s="230">
        <f>('Energy Use'!C76-'E-electricity'!C20-'E-Coal'!C20)*'Energy Use 2020'!$AC82</f>
        <v>16680836122500.006</v>
      </c>
      <c r="D20" s="230">
        <f>('Energy Use'!D76-'E-electricity'!D20-'E-Coal'!D20)*'Energy Use 2020'!$AC82</f>
        <v>18482178378275.754</v>
      </c>
      <c r="E20" s="230">
        <f>('Energy Use'!E76-'E-electricity'!E20-'E-Coal'!E20)*'Energy Use 2020'!$AC82</f>
        <v>19768356639178.852</v>
      </c>
      <c r="F20" s="230">
        <f>('Energy Use'!F76-'E-electricity'!F20-'E-Coal'!F20)*'Energy Use 2020'!$AC82</f>
        <v>20359218287972.691</v>
      </c>
      <c r="G20" s="230">
        <f>('Energy Use'!G76-'E-electricity'!G20-'E-Coal'!G20)*'Energy Use 2020'!$AC82</f>
        <v>20801838798094.152</v>
      </c>
      <c r="H20" s="230">
        <f>('Energy Use'!H76-'E-electricity'!H20-'E-Coal'!H20)*'Energy Use 2020'!$AC82</f>
        <v>21409794670009.488</v>
      </c>
      <c r="I20" s="230">
        <f>('Energy Use'!I76-'E-electricity'!I20-'E-Coal'!I20)*'Energy Use 2020'!$AC82</f>
        <v>22073847892306.32</v>
      </c>
      <c r="J20" s="230">
        <f>('Energy Use'!J76-'E-electricity'!J20-'E-Coal'!J20)*'Energy Use 2020'!$AC82</f>
        <v>22736766670944.086</v>
      </c>
      <c r="K20" s="230">
        <f>('Energy Use'!K76-'E-electricity'!K20-'E-Coal'!K20)*'Energy Use 2020'!$AC82</f>
        <v>23381235218807.805</v>
      </c>
      <c r="L20" s="230">
        <f>('Energy Use'!L76-'E-electricity'!L20-'E-Coal'!L20)*'Energy Use 2020'!$AC82</f>
        <v>23988177499014.43</v>
      </c>
      <c r="M20" s="230">
        <f>('Energy Use'!M76-'E-electricity'!M20-'E-Coal'!M20)*'Energy Use 2020'!$AC82</f>
        <v>24536978536770.781</v>
      </c>
      <c r="N20" s="230">
        <f>('Energy Use'!N76-'E-electricity'!N20-'E-Coal'!N20)*'Energy Use 2020'!$AC82</f>
        <v>25035298654599.676</v>
      </c>
      <c r="O20" s="230">
        <f>('Energy Use'!O76-'E-electricity'!O20-'E-Coal'!O20)*'Energy Use 2020'!$AC82</f>
        <v>25456323280243.266</v>
      </c>
      <c r="P20" s="230">
        <f>('Energy Use'!P76-'E-electricity'!P20-'E-Coal'!P20)*'Energy Use 2020'!$AC82</f>
        <v>25802486984074.621</v>
      </c>
      <c r="Q20" s="230">
        <f>('Energy Use'!Q76-'E-electricity'!Q20-'E-Coal'!Q20)*'Energy Use 2020'!$AC82</f>
        <v>26077276278843.898</v>
      </c>
      <c r="R20" s="230">
        <f>('Energy Use'!R76-'E-electricity'!R20-'E-Coal'!R20)*'Energy Use 2020'!$AC82</f>
        <v>26285088327684.461</v>
      </c>
      <c r="S20" s="230">
        <f>('Energy Use'!S76-'E-electricity'!S20-'E-Coal'!S20)*'Energy Use 2020'!$AC82</f>
        <v>26457990863798.949</v>
      </c>
      <c r="T20" s="230">
        <f>('Energy Use'!T76-'E-electricity'!T20-'E-Coal'!T20)*'Energy Use 2020'!$AC82</f>
        <v>26572640256761.285</v>
      </c>
      <c r="U20" s="230">
        <f>('Energy Use'!U76-'E-electricity'!U20-'E-Coal'!U20)*'Energy Use 2020'!$AC82</f>
        <v>26632590059479.902</v>
      </c>
      <c r="V20" s="230">
        <f>('Energy Use'!V76-'E-electricity'!V20-'E-Coal'!V20)*'Energy Use 2020'!$AC82</f>
        <v>26641788529700.336</v>
      </c>
      <c r="W20" s="230">
        <f>('Energy Use'!W76-'E-electricity'!W20-'E-Coal'!W20)*'Energy Use 2020'!$AC82</f>
        <v>26604496936926.875</v>
      </c>
      <c r="X20" s="230">
        <f>('Energy Use'!X76-'E-electricity'!X20-'E-Coal'!X20)*'Energy Use 2020'!$AC82</f>
        <v>26525211395502.703</v>
      </c>
      <c r="Y20" s="230">
        <f>('Energy Use'!Y76-'E-electricity'!Y20-'E-Coal'!Y20)*'Energy Use 2020'!$AC82</f>
        <v>26408589748170.348</v>
      </c>
      <c r="Z20" s="230">
        <f>('Energy Use'!Z76-'E-electricity'!Z20-'E-Coal'!Z20)*'Energy Use 2020'!$AC82</f>
        <v>26259384706159.844</v>
      </c>
      <c r="AA20" s="230">
        <f>('Energy Use'!AA76-'E-electricity'!AA20-'E-Coal'!AA20)*'Energy Use 2020'!$AC82</f>
        <v>26082384143280.168</v>
      </c>
      <c r="AB20" s="230">
        <f>('Energy Use'!AB76-'E-electricity'!AB20-'E-Coal'!AB20)*'Energy Use 2020'!$AC82</f>
        <v>25882359153115.82</v>
      </c>
      <c r="AC20" s="230">
        <f>('Energy Use'!AC76-'E-electricity'!AC20-'E-Coal'!AC20)*'Energy Use 2020'!$AC82</f>
        <v>25664020218264.973</v>
      </c>
      <c r="AD20" s="230">
        <f>('Energy Use'!AD76-'E-electricity'!AD20-'E-Coal'!AD20)*'Energy Use 2020'!$AC82</f>
        <v>25431981614214.727</v>
      </c>
      <c r="AE20" s="230">
        <f>('Energy Use'!AE76-'E-electricity'!AE20-'E-Coal'!AE20)*'Energy Use 2020'!$AC82</f>
        <v>25190733981362.852</v>
      </c>
      <c r="AF20" s="230">
        <f>('Energy Use'!AF76-'E-electricity'!AF20-'E-Coal'!AF20)*'Energy Use 2020'!$AC82</f>
        <v>24944624848386.52</v>
      </c>
      <c r="AG20" s="230">
        <f>('Energy Use'!AG76-'E-electricity'!AG20-'E-Coal'!AG20)*'Energy Use 2020'!$AC82</f>
        <v>24697846778581.637</v>
      </c>
      <c r="AH20" s="230">
        <f>('Energy Use'!AH76-'E-electricity'!AH20-'E-Coal'!AH20)*'Energy Use 2020'!$AC82</f>
        <v>24454432736689.391</v>
      </c>
      <c r="AI20" s="230">
        <f>('Energy Use'!AI76-'E-electricity'!AI20-'E-Coal'!AI20)*'Energy Use 2020'!$AC82</f>
        <v>24218258234958.219</v>
      </c>
      <c r="AJ20" s="230">
        <f>('Energy Use'!AJ76-'E-electricity'!AJ20-'E-Coal'!AJ20)*'Energy Use 2020'!$AC82</f>
        <v>23993049811119.387</v>
      </c>
      <c r="AK20" s="230">
        <f>('Energy Use'!AK76-'E-electricity'!AK20-'E-Coal'!AK20)*'Energy Use 2020'!$AC82</f>
        <v>23782399414718.18</v>
      </c>
      <c r="AL20" s="230">
        <f>('Energy Use'!AL76-'E-electricity'!AL20-'E-Coal'!AL20)*'Energy Use 2020'!$AC82</f>
        <v>23589784329065.707</v>
      </c>
      <c r="AM20" s="230">
        <f>('Energy Use'!AM76-'E-electricity'!AM20-'E-Coal'!AM20)*'Energy Use 2020'!$AC82</f>
        <v>23418592331503</v>
      </c>
      <c r="AN20" s="230">
        <f>('Energy Use'!AN76-'E-electricity'!AN20-'E-Coal'!AN20)*'Energy Use 2020'!$AC82</f>
        <v>23272151892791.242</v>
      </c>
      <c r="AO20" s="230">
        <f>('Energy Use'!AO76-'E-electricity'!AO20-'E-Coal'!AO20)*'Energy Use 2020'!$AC82</f>
        <v>23153767336103.449</v>
      </c>
      <c r="AP20" s="230">
        <f>('Energy Use'!AP76-'E-electricity'!AP20-'E-Coal'!AP20)*'Energy Use 2020'!$AC82</f>
        <v>23066759017061.609</v>
      </c>
      <c r="AQ20" s="230">
        <f>('Energy Use'!AQ76-'E-electricity'!AQ20-'E-Coal'!AQ20)*'Energy Use 2020'!$AC82</f>
        <v>23006824439326.395</v>
      </c>
      <c r="AR20" s="133" t="str">
        <f>VLOOKUP($A20,'Sector Match'!$A$1:$B$43,2,0)</f>
        <v>pulp paper and printing 17T18</v>
      </c>
    </row>
    <row r="21" spans="1:44" x14ac:dyDescent="0.25">
      <c r="A21" s="74" t="s">
        <v>20</v>
      </c>
      <c r="B21" s="230">
        <f>('Energy Use'!B77-'E-electricity'!B21)*'Energy Use 2019'!$T83</f>
        <v>49945284510000</v>
      </c>
      <c r="C21" s="230">
        <f>('Energy Use'!C77-'E-electricity'!C21-'E-Coal'!C21)*'Energy Use 2020'!$AC83</f>
        <v>58414871410500</v>
      </c>
      <c r="D21" s="230">
        <f>('Energy Use'!D77-'E-electricity'!D21-'E-Coal'!D21)*'Energy Use 2020'!$AC83</f>
        <v>68348754604472.32</v>
      </c>
      <c r="E21" s="230">
        <f>('Energy Use'!E77-'E-electricity'!E21-'E-Coal'!E21)*'Energy Use 2020'!$AC83</f>
        <v>69174266256236.719</v>
      </c>
      <c r="F21" s="230">
        <f>('Energy Use'!F77-'E-electricity'!F21-'E-Coal'!F21)*'Energy Use 2020'!$AC83</f>
        <v>71352910250824.719</v>
      </c>
      <c r="G21" s="230">
        <f>('Energy Use'!G77-'E-electricity'!G21-'E-Coal'!G21)*'Energy Use 2020'!$AC83</f>
        <v>72777076198336.203</v>
      </c>
      <c r="H21" s="230">
        <f>('Energy Use'!H77-'E-electricity'!H21-'E-Coal'!H21)*'Energy Use 2020'!$AC83</f>
        <v>74757495690794.141</v>
      </c>
      <c r="I21" s="230">
        <f>('Energy Use'!I77-'E-electricity'!I21-'E-Coal'!I21)*'Energy Use 2020'!$AC83</f>
        <v>77010546110618.063</v>
      </c>
      <c r="J21" s="230">
        <f>('Energy Use'!J77-'E-electricity'!J21-'E-Coal'!J21)*'Energy Use 2020'!$AC83</f>
        <v>79307925307518.672</v>
      </c>
      <c r="K21" s="230">
        <f>('Energy Use'!K77-'E-electricity'!K21-'E-Coal'!K21)*'Energy Use 2020'!$AC83</f>
        <v>81580901330591.766</v>
      </c>
      <c r="L21" s="230">
        <f>('Energy Use'!L77-'E-electricity'!L21-'E-Coal'!L21)*'Energy Use 2020'!$AC83</f>
        <v>83753030732379.531</v>
      </c>
      <c r="M21" s="230">
        <f>('Energy Use'!M77-'E-electricity'!M21-'E-Coal'!M21)*'Energy Use 2020'!$AC83</f>
        <v>85740751069155.797</v>
      </c>
      <c r="N21" s="230">
        <f>('Energy Use'!N77-'E-electricity'!N21-'E-Coal'!N21)*'Energy Use 2020'!$AC83</f>
        <v>87518988867811</v>
      </c>
      <c r="O21" s="230">
        <f>('Energy Use'!O77-'E-electricity'!O21-'E-Coal'!O21)*'Energy Use 2020'!$AC83</f>
        <v>89032325418264.156</v>
      </c>
      <c r="P21" s="230">
        <f>('Energy Use'!P77-'E-electricity'!P21-'E-Coal'!P21)*'Energy Use 2020'!$AC83</f>
        <v>90290921861810.922</v>
      </c>
      <c r="Q21" s="230">
        <f>('Energy Use'!Q77-'E-electricity'!Q21-'E-Coal'!Q21)*'Energy Use 2020'!$AC83</f>
        <v>91308651807557.672</v>
      </c>
      <c r="R21" s="230">
        <f>('Energy Use'!R77-'E-electricity'!R21-'E-Coal'!R21)*'Energy Use 2020'!$AC83</f>
        <v>92102575393202.141</v>
      </c>
      <c r="S21" s="230">
        <f>('Energy Use'!S77-'E-electricity'!S21-'E-Coal'!S21)*'Energy Use 2020'!$AC83</f>
        <v>92743981847758.578</v>
      </c>
      <c r="T21" s="230">
        <f>('Energy Use'!T77-'E-electricity'!T21-'E-Coal'!T21)*'Energy Use 2020'!$AC83</f>
        <v>93192163197362.266</v>
      </c>
      <c r="U21" s="230">
        <f>('Energy Use'!U77-'E-electricity'!U21-'E-Coal'!U21)*'Energy Use 2020'!$AC83</f>
        <v>93458652258559.891</v>
      </c>
      <c r="V21" s="230">
        <f>('Energy Use'!V77-'E-electricity'!V21-'E-Coal'!V21)*'Energy Use 2020'!$AC83</f>
        <v>93556265144527.266</v>
      </c>
      <c r="W21" s="230">
        <f>('Energy Use'!W77-'E-electricity'!W21-'E-Coal'!W21)*'Energy Use 2020'!$AC83</f>
        <v>93498846735235.391</v>
      </c>
      <c r="X21" s="230">
        <f>('Energy Use'!X77-'E-electricity'!X21-'E-Coal'!X21)*'Energy Use 2020'!$AC83</f>
        <v>93301026721966.656</v>
      </c>
      <c r="Y21" s="230">
        <f>('Energy Use'!Y77-'E-electricity'!Y21-'E-Coal'!Y21)*'Energy Use 2020'!$AC83</f>
        <v>92977990868951.406</v>
      </c>
      <c r="Z21" s="230">
        <f>('Energy Use'!Z77-'E-electricity'!Z21-'E-Coal'!Z21)*'Energy Use 2020'!$AC83</f>
        <v>92545271201100.563</v>
      </c>
      <c r="AA21" s="230">
        <f>('Energy Use'!AA77-'E-electricity'!AA21-'E-Coal'!AA21)*'Energy Use 2020'!$AC83</f>
        <v>92018557919232.609</v>
      </c>
      <c r="AB21" s="230">
        <f>('Energy Use'!AB77-'E-electricity'!AB21-'E-Coal'!AB21)*'Energy Use 2020'!$AC83</f>
        <v>91413534993022.25</v>
      </c>
      <c r="AC21" s="230">
        <f>('Energy Use'!AC77-'E-electricity'!AC21-'E-Coal'!AC21)*'Energy Use 2020'!$AC83</f>
        <v>90745740610486.75</v>
      </c>
      <c r="AD21" s="230">
        <f>('Energy Use'!AD77-'E-electricity'!AD21-'E-Coal'!AD21)*'Energy Use 2020'!$AC83</f>
        <v>90030452987853.031</v>
      </c>
      <c r="AE21" s="230">
        <f>('Energy Use'!AE77-'E-electricity'!AE21-'E-Coal'!AE21)*'Energy Use 2020'!$AC83</f>
        <v>89282601475664.031</v>
      </c>
      <c r="AF21" s="230">
        <f>('Energy Use'!AF77-'E-electricity'!AF21-'E-Coal'!AF21)*'Energy Use 2020'!$AC83</f>
        <v>88516702441224.719</v>
      </c>
      <c r="AG21" s="230">
        <f>('Energy Use'!AG77-'E-electricity'!AG21-'E-Coal'!AG21)*'Energy Use 2020'!$AC83</f>
        <v>87746819064669.734</v>
      </c>
      <c r="AH21" s="230">
        <f>('Energy Use'!AH77-'E-electricity'!AH21-'E-Coal'!AH21)*'Energy Use 2020'!$AC83</f>
        <v>86986543953333.328</v>
      </c>
      <c r="AI21" s="230">
        <f>('Energy Use'!AI77-'E-electricity'!AI21-'E-Coal'!AI21)*'Energy Use 2020'!$AC83</f>
        <v>86249003351434.625</v>
      </c>
      <c r="AJ21" s="230">
        <f>('Energy Use'!AJ77-'E-electricity'!AJ21-'E-Coal'!AJ21)*'Energy Use 2020'!$AC83</f>
        <v>85546881692526.516</v>
      </c>
      <c r="AK21" s="230">
        <f>('Energy Use'!AK77-'E-electricity'!AK21-'E-Coal'!AK21)*'Energy Use 2020'!$AC83</f>
        <v>84892465303169.297</v>
      </c>
      <c r="AL21" s="230">
        <f>('Energy Use'!AL77-'E-electricity'!AL21-'E-Coal'!AL21)*'Energy Use 2020'!$AC83</f>
        <v>84297704210476.594</v>
      </c>
      <c r="AM21" s="230">
        <f>('Energy Use'!AM77-'E-electricity'!AM21-'E-Coal'!AM21)*'Energy Use 2020'!$AC83</f>
        <v>83774291227001.516</v>
      </c>
      <c r="AN21" s="230">
        <f>('Energy Use'!AN77-'E-electricity'!AN21-'E-Coal'!AN21)*'Energy Use 2020'!$AC83</f>
        <v>83333757778833.438</v>
      </c>
      <c r="AO21" s="230">
        <f>('Energy Use'!AO77-'E-electricity'!AO21-'E-Coal'!AO21)*'Energy Use 2020'!$AC83</f>
        <v>82987586303841.391</v>
      </c>
      <c r="AP21" s="230">
        <f>('Energy Use'!AP77-'E-electricity'!AP21-'E-Coal'!AP21)*'Energy Use 2020'!$AC83</f>
        <v>82747339476437.906</v>
      </c>
      <c r="AQ21" s="230">
        <f>('Energy Use'!AQ77-'E-electricity'!AQ21-'E-Coal'!AQ21)*'Energy Use 2020'!$AC83</f>
        <v>82597183168904.281</v>
      </c>
      <c r="AR21" s="133" t="str">
        <f>VLOOKUP($A21,'Sector Match'!$A$1:$B$43,2,0)</f>
        <v>pulp paper and printing 17T18</v>
      </c>
    </row>
    <row r="22" spans="1:44" x14ac:dyDescent="0.25">
      <c r="A22" s="74" t="s">
        <v>21</v>
      </c>
      <c r="B22" s="230">
        <f>('Energy Use'!B78-'E-electricity'!B22)*'Energy Use 2019'!$T84</f>
        <v>503675138340000.13</v>
      </c>
      <c r="C22" s="230">
        <f>('Energy Use'!C78-'E-electricity'!C22-'E-Coal'!C22)*'Energy Use 2020'!$AC84</f>
        <v>377984135364000</v>
      </c>
      <c r="D22" s="230">
        <f>('Energy Use'!D78-'E-electricity'!D22-'E-Coal'!D22)*'Energy Use 2020'!$AC84</f>
        <v>395613775588482.63</v>
      </c>
      <c r="E22" s="230">
        <f>('Energy Use'!E78-'E-electricity'!E22-'E-Coal'!E22)*'Energy Use 2020'!$AC84</f>
        <v>423421525047429</v>
      </c>
      <c r="F22" s="230">
        <f>('Energy Use'!F78-'E-electricity'!F22-'E-Coal'!F22)*'Energy Use 2020'!$AC84</f>
        <v>461601059349173.81</v>
      </c>
      <c r="G22" s="230">
        <f>('Energy Use'!G78-'E-electricity'!G22-'E-Coal'!G22)*'Energy Use 2020'!$AC84</f>
        <v>485980191342184.38</v>
      </c>
      <c r="H22" s="230">
        <f>('Energy Use'!H78-'E-electricity'!H22-'E-Coal'!H22)*'Energy Use 2020'!$AC84</f>
        <v>510211291968345.94</v>
      </c>
      <c r="I22" s="230">
        <f>('Energy Use'!I78-'E-electricity'!I22-'E-Coal'!I22)*'Energy Use 2020'!$AC84</f>
        <v>521318737813429.5</v>
      </c>
      <c r="J22" s="230">
        <f>('Energy Use'!J78-'E-electricity'!J22-'E-Coal'!J22)*'Energy Use 2020'!$AC84</f>
        <v>532416149970624.38</v>
      </c>
      <c r="K22" s="230">
        <f>('Energy Use'!K78-'E-electricity'!K22-'E-Coal'!K22)*'Energy Use 2020'!$AC84</f>
        <v>543503527706582.13</v>
      </c>
      <c r="L22" s="230">
        <f>('Energy Use'!L78-'E-electricity'!L22-'E-Coal'!L22)*'Energy Use 2020'!$AC84</f>
        <v>554580870289275.25</v>
      </c>
      <c r="M22" s="230">
        <f>('Energy Use'!M78-'E-electricity'!M22-'E-Coal'!M22)*'Energy Use 2020'!$AC84</f>
        <v>565648176987997.38</v>
      </c>
      <c r="N22" s="230">
        <f>('Energy Use'!N78-'E-electricity'!N22-'E-Coal'!N22)*'Energy Use 2020'!$AC84</f>
        <v>566285324058337.75</v>
      </c>
      <c r="O22" s="230">
        <f>('Energy Use'!O78-'E-electricity'!O22-'E-Coal'!O22)*'Energy Use 2020'!$AC84</f>
        <v>566921977346431.75</v>
      </c>
      <c r="P22" s="230">
        <f>('Energy Use'!P78-'E-electricity'!P22-'E-Coal'!P22)*'Energy Use 2020'!$AC84</f>
        <v>567558136831830.63</v>
      </c>
      <c r="Q22" s="230">
        <f>('Energy Use'!Q78-'E-electricity'!Q22-'E-Coal'!Q22)*'Energy Use 2020'!$AC84</f>
        <v>568193802494116.88</v>
      </c>
      <c r="R22" s="230">
        <f>('Energy Use'!R78-'E-electricity'!R22-'E-Coal'!R22)*'Energy Use 2020'!$AC84</f>
        <v>568828974312903.88</v>
      </c>
      <c r="S22" s="230">
        <f>('Energy Use'!S78-'E-electricity'!S22-'E-Coal'!S22)*'Energy Use 2020'!$AC84</f>
        <v>562287124549138.75</v>
      </c>
      <c r="T22" s="230">
        <f>('Energy Use'!T78-'E-electricity'!T22-'E-Coal'!T22)*'Energy Use 2020'!$AC84</f>
        <v>555747277124150.69</v>
      </c>
      <c r="U22" s="230">
        <f>('Energy Use'!U78-'E-electricity'!U22-'E-Coal'!U22)*'Energy Use 2020'!$AC84</f>
        <v>549209431941480.13</v>
      </c>
      <c r="V22" s="230">
        <f>('Energy Use'!V78-'E-electricity'!V22-'E-Coal'!V22)*'Energy Use 2020'!$AC84</f>
        <v>542673588904660.69</v>
      </c>
      <c r="W22" s="230">
        <f>('Energy Use'!W78-'E-electricity'!W22-'E-Coal'!W22)*'Energy Use 2020'!$AC84</f>
        <v>536139747917219.31</v>
      </c>
      <c r="X22" s="230">
        <f>('Energy Use'!X78-'E-electricity'!X22-'E-Coal'!X22)*'Energy Use 2020'!$AC84</f>
        <v>523965207645165.75</v>
      </c>
      <c r="Y22" s="230">
        <f>('Energy Use'!Y78-'E-electricity'!Y22-'E-Coal'!Y22)*'Energy Use 2020'!$AC84</f>
        <v>511794418526528.63</v>
      </c>
      <c r="Z22" s="230">
        <f>('Energy Use'!Z78-'E-electricity'!Z22-'E-Coal'!Z22)*'Energy Use 2020'!$AC84</f>
        <v>499627380380260.88</v>
      </c>
      <c r="AA22" s="230">
        <f>('Energy Use'!AA78-'E-electricity'!AA22-'E-Coal'!AA22)*'Energy Use 2020'!$AC84</f>
        <v>487464093025303</v>
      </c>
      <c r="AB22" s="230">
        <f>('Energy Use'!AB78-'E-electricity'!AB22-'E-Coal'!AB22)*'Energy Use 2020'!$AC84</f>
        <v>475304556280582.19</v>
      </c>
      <c r="AC22" s="230">
        <f>('Energy Use'!AC78-'E-electricity'!AC22-'E-Coal'!AC22)*'Energy Use 2020'!$AC84</f>
        <v>463148769965014.13</v>
      </c>
      <c r="AD22" s="230">
        <f>('Energy Use'!AD78-'E-electricity'!AD22-'E-Coal'!AD22)*'Energy Use 2020'!$AC84</f>
        <v>450996733897501.5</v>
      </c>
      <c r="AE22" s="230">
        <f>('Energy Use'!AE78-'E-electricity'!AE22-'E-Coal'!AE22)*'Energy Use 2020'!$AC84</f>
        <v>438848447896934.38</v>
      </c>
      <c r="AF22" s="230">
        <f>('Energy Use'!AF78-'E-electricity'!AF22-'E-Coal'!AF22)*'Energy Use 2020'!$AC84</f>
        <v>426703911782190.38</v>
      </c>
      <c r="AG22" s="230">
        <f>('Energy Use'!AG78-'E-electricity'!AG22-'E-Coal'!AG22)*'Energy Use 2020'!$AC84</f>
        <v>414563125372134.13</v>
      </c>
      <c r="AH22" s="230">
        <f>('Energy Use'!AH78-'E-electricity'!AH22-'E-Coal'!AH22)*'Energy Use 2020'!$AC84</f>
        <v>404035759857026.06</v>
      </c>
      <c r="AI22" s="230">
        <f>('Energy Use'!AI78-'E-electricity'!AI22-'E-Coal'!AI22)*'Energy Use 2020'!$AC84</f>
        <v>393511644055667.06</v>
      </c>
      <c r="AJ22" s="230">
        <f>('Energy Use'!AJ78-'E-electricity'!AJ22-'E-Coal'!AJ22)*'Energy Use 2020'!$AC84</f>
        <v>382990777811055.06</v>
      </c>
      <c r="AK22" s="230">
        <f>('Energy Use'!AK78-'E-electricity'!AK22-'E-Coal'!AK22)*'Energy Use 2020'!$AC84</f>
        <v>372473160966176.69</v>
      </c>
      <c r="AL22" s="230">
        <f>('Energy Use'!AL78-'E-electricity'!AL22-'E-Coal'!AL22)*'Energy Use 2020'!$AC84</f>
        <v>361958793364007.94</v>
      </c>
      <c r="AM22" s="230">
        <f>('Energy Use'!AM78-'E-electricity'!AM22-'E-Coal'!AM22)*'Energy Use 2020'!$AC84</f>
        <v>350922491131471.31</v>
      </c>
      <c r="AN22" s="230">
        <f>('Energy Use'!AN78-'E-electricity'!AN22-'E-Coal'!AN22)*'Energy Use 2020'!$AC84</f>
        <v>339889600940504.13</v>
      </c>
      <c r="AO22" s="230">
        <f>('Energy Use'!AO78-'E-electricity'!AO22-'E-Coal'!AO22)*'Energy Use 2020'!$AC84</f>
        <v>328860122626155.63</v>
      </c>
      <c r="AP22" s="230">
        <f>('Energy Use'!AP78-'E-electricity'!AP22-'E-Coal'!AP22)*'Energy Use 2020'!$AC84</f>
        <v>317834056023463.31</v>
      </c>
      <c r="AQ22" s="230">
        <f>('Energy Use'!AQ78-'E-electricity'!AQ22-'E-Coal'!AQ22)*'Energy Use 2020'!$AC84</f>
        <v>306704650738426.44</v>
      </c>
      <c r="AR22" s="133" t="str">
        <f>VLOOKUP($A22,'Sector Match'!$A$1:$B$43,2,0)</f>
        <v>refined petroleum and coke 19</v>
      </c>
    </row>
    <row r="23" spans="1:44" x14ac:dyDescent="0.25">
      <c r="A23" s="74" t="s">
        <v>1</v>
      </c>
      <c r="B23" s="230">
        <f>('Energy Use'!B79-'E-electricity'!B23)*'Energy Use 2019'!$T85</f>
        <v>1034625735445500.4</v>
      </c>
      <c r="C23" s="230">
        <f>('Energy Use'!C79-'E-electricity'!C23-'E-Coal'!C23)*'Energy Use 2020'!$AC85</f>
        <v>1111168689542999.9</v>
      </c>
      <c r="D23" s="230">
        <f>('Energy Use'!D79-'E-electricity'!D23-'E-Coal'!D23)*'Energy Use 2020'!$AC85</f>
        <v>1214159221541562.5</v>
      </c>
      <c r="E23" s="230">
        <f>('Energy Use'!E79-'E-electricity'!E23-'E-Coal'!E23)*'Energy Use 2020'!$AC85</f>
        <v>1351403020327792</v>
      </c>
      <c r="F23" s="230">
        <f>('Energy Use'!F79-'E-electricity'!F23-'E-Coal'!F23)*'Energy Use 2020'!$AC85</f>
        <v>1508106308973800.8</v>
      </c>
      <c r="G23" s="230">
        <f>('Energy Use'!G79-'E-electricity'!G23-'E-Coal'!G23)*'Energy Use 2020'!$AC85</f>
        <v>1608725302533146</v>
      </c>
      <c r="H23" s="230">
        <f>('Energy Use'!H79-'E-electricity'!H23-'E-Coal'!H23)*'Energy Use 2020'!$AC85</f>
        <v>1707700510604699.5</v>
      </c>
      <c r="I23" s="230">
        <f>('Energy Use'!I79-'E-electricity'!I23-'E-Coal'!I23)*'Energy Use 2020'!$AC85</f>
        <v>1770323116676690.8</v>
      </c>
      <c r="J23" s="230">
        <f>('Energy Use'!J79-'E-electricity'!J23-'E-Coal'!J23)*'Energy Use 2020'!$AC85</f>
        <v>1832972782991652</v>
      </c>
      <c r="K23" s="230">
        <f>('Energy Use'!K79-'E-electricity'!K23-'E-Coal'!K23)*'Energy Use 2020'!$AC85</f>
        <v>1895649185459057</v>
      </c>
      <c r="L23" s="230">
        <f>('Energy Use'!L79-'E-electricity'!L23-'E-Coal'!L23)*'Energy Use 2020'!$AC85</f>
        <v>1958352000161287.5</v>
      </c>
      <c r="M23" s="230">
        <f>('Energy Use'!M79-'E-electricity'!M23-'E-Coal'!M23)*'Energy Use 2020'!$AC85</f>
        <v>2021080903353631</v>
      </c>
      <c r="N23" s="230">
        <f>('Energy Use'!N79-'E-electricity'!N23-'E-Coal'!N23)*'Energy Use 2020'!$AC85</f>
        <v>2057177588558499.5</v>
      </c>
      <c r="O23" s="230">
        <f>('Energy Use'!O79-'E-electricity'!O23-'E-Coal'!O23)*'Energy Use 2020'!$AC85</f>
        <v>2093284250040455.5</v>
      </c>
      <c r="P23" s="230">
        <f>('Energy Use'!P79-'E-electricity'!P23-'E-Coal'!P23)*'Energy Use 2020'!$AC85</f>
        <v>2129400798716081.8</v>
      </c>
      <c r="Q23" s="230">
        <f>('Energy Use'!Q79-'E-electricity'!Q23-'E-Coal'!Q23)*'Energy Use 2020'!$AC85</f>
        <v>2165527145534346.3</v>
      </c>
      <c r="R23" s="230">
        <f>('Energy Use'!R79-'E-electricity'!R23-'E-Coal'!R23)*'Energy Use 2020'!$AC85</f>
        <v>2201663201476603</v>
      </c>
      <c r="S23" s="230">
        <f>('Energy Use'!S79-'E-electricity'!S23-'E-Coal'!S23)*'Energy Use 2020'!$AC85</f>
        <v>2219885387092470</v>
      </c>
      <c r="T23" s="230">
        <f>('Energy Use'!T79-'E-electricity'!T23-'E-Coal'!T23)*'Energy Use 2020'!$AC85</f>
        <v>2238100496362164.5</v>
      </c>
      <c r="U23" s="230">
        <f>('Energy Use'!U79-'E-electricity'!U23-'E-Coal'!U23)*'Energy Use 2020'!$AC85</f>
        <v>2256308526751767</v>
      </c>
      <c r="V23" s="230">
        <f>('Energy Use'!V79-'E-electricity'!V23-'E-Coal'!V23)*'Energy Use 2020'!$AC85</f>
        <v>2274509475727817.5</v>
      </c>
      <c r="W23" s="230">
        <f>('Energy Use'!W79-'E-electricity'!W23-'E-Coal'!W23)*'Energy Use 2020'!$AC85</f>
        <v>2292703340757311</v>
      </c>
      <c r="X23" s="230">
        <f>('Energy Use'!X79-'E-electricity'!X23-'E-Coal'!X23)*'Energy Use 2020'!$AC85</f>
        <v>2300697523006717.5</v>
      </c>
      <c r="Y23" s="230">
        <f>('Energy Use'!Y79-'E-electricity'!Y23-'E-Coal'!Y23)*'Energy Use 2020'!$AC85</f>
        <v>2308688440252235</v>
      </c>
      <c r="Z23" s="230">
        <f>('Energy Use'!Z79-'E-electricity'!Z23-'E-Coal'!Z23)*'Energy Use 2020'!$AC85</f>
        <v>2316676091356024.5</v>
      </c>
      <c r="AA23" s="230">
        <f>('Energy Use'!AA79-'E-electricity'!AA23-'E-Coal'!AA23)*'Energy Use 2020'!$AC85</f>
        <v>2324660475180454</v>
      </c>
      <c r="AB23" s="230">
        <f>('Energy Use'!AB79-'E-electricity'!AB23-'E-Coal'!AB23)*'Energy Use 2020'!$AC85</f>
        <v>2332641590588099.5</v>
      </c>
      <c r="AC23" s="230">
        <f>('Energy Use'!AC79-'E-electricity'!AC23-'E-Coal'!AC23)*'Energy Use 2020'!$AC85</f>
        <v>2331877636150549.5</v>
      </c>
      <c r="AD23" s="230">
        <f>('Energy Use'!AD79-'E-electricity'!AD23-'E-Coal'!AD23)*'Energy Use 2020'!$AC85</f>
        <v>2331113697794765.5</v>
      </c>
      <c r="AE23" s="230">
        <f>('Energy Use'!AE79-'E-electricity'!AE23-'E-Coal'!AE23)*'Energy Use 2020'!$AC85</f>
        <v>2330349775579658.5</v>
      </c>
      <c r="AF23" s="230">
        <f>('Energy Use'!AF79-'E-electricity'!AF23-'E-Coal'!AF23)*'Energy Use 2020'!$AC85</f>
        <v>2329585869564131</v>
      </c>
      <c r="AG23" s="230">
        <f>('Energy Use'!AG79-'E-electricity'!AG23-'E-Coal'!AG23)*'Energy Use 2020'!$AC85</f>
        <v>2328821979807078.5</v>
      </c>
      <c r="AH23" s="230">
        <f>('Energy Use'!AH79-'E-electricity'!AH23-'E-Coal'!AH23)*'Energy Use 2020'!$AC85</f>
        <v>2320123388672888</v>
      </c>
      <c r="AI23" s="230">
        <f>('Energy Use'!AI79-'E-electricity'!AI23-'E-Coal'!AI23)*'Energy Use 2020'!$AC85</f>
        <v>2311427803666326</v>
      </c>
      <c r="AJ23" s="230">
        <f>('Energy Use'!AJ79-'E-electricity'!AJ23-'E-Coal'!AJ23)*'Energy Use 2020'!$AC85</f>
        <v>2302735225931870</v>
      </c>
      <c r="AK23" s="230">
        <f>('Energy Use'!AK79-'E-electricity'!AK23-'E-Coal'!AK23)*'Energy Use 2020'!$AC85</f>
        <v>2294045656613795.5</v>
      </c>
      <c r="AL23" s="230">
        <f>('Energy Use'!AL79-'E-electricity'!AL23-'E-Coal'!AL23)*'Energy Use 2020'!$AC85</f>
        <v>2285359096856172</v>
      </c>
      <c r="AM23" s="230">
        <f>('Energy Use'!AM79-'E-electricity'!AM23-'E-Coal'!AM23)*'Energy Use 2020'!$AC85</f>
        <v>2275218758848207</v>
      </c>
      <c r="AN23" s="230">
        <f>('Energy Use'!AN79-'E-electricity'!AN23-'E-Coal'!AN23)*'Energy Use 2020'!$AC85</f>
        <v>2265081982779706.5</v>
      </c>
      <c r="AO23" s="230">
        <f>('Energy Use'!AO79-'E-electricity'!AO23-'E-Coal'!AO23)*'Energy Use 2020'!$AC85</f>
        <v>2254948769993495</v>
      </c>
      <c r="AP23" s="230">
        <f>('Energy Use'!AP79-'E-electricity'!AP23-'E-Coal'!AP23)*'Energy Use 2020'!$AC85</f>
        <v>2244819121832160.3</v>
      </c>
      <c r="AQ23" s="230">
        <f>('Energy Use'!AQ79-'E-electricity'!AQ23-'E-Coal'!AQ23)*'Energy Use 2020'!$AC85</f>
        <v>2233869062007665</v>
      </c>
      <c r="AR23" s="133" t="str">
        <f>VLOOKUP($A23,'Sector Match'!$A$1:$B$43,2,0)</f>
        <v>chemicals 20</v>
      </c>
    </row>
    <row r="24" spans="1:44" x14ac:dyDescent="0.25">
      <c r="A24" s="74" t="s">
        <v>22</v>
      </c>
      <c r="B24" s="230">
        <f>('Energy Use'!B80-'E-electricity'!B24)*'Energy Use 2019'!$T86</f>
        <v>52686997291500</v>
      </c>
      <c r="C24" s="230">
        <f>('Energy Use'!C80-'E-electricity'!C24-'E-Coal'!C24)*'Energy Use 2020'!$AC86</f>
        <v>68381705716499.992</v>
      </c>
      <c r="D24" s="230">
        <f>('Energy Use'!D80-'E-electricity'!D24-'E-Coal'!D24)*'Energy Use 2020'!$AC86</f>
        <v>89573482620731.766</v>
      </c>
      <c r="E24" s="230">
        <f>('Energy Use'!E80-'E-electricity'!E24-'E-Coal'!E24)*'Energy Use 2020'!$AC86</f>
        <v>89495432429336.172</v>
      </c>
      <c r="F24" s="230">
        <f>('Energy Use'!F80-'E-electricity'!F24-'E-Coal'!F24)*'Energy Use 2020'!$AC86</f>
        <v>93758644646644.734</v>
      </c>
      <c r="G24" s="230">
        <f>('Energy Use'!G80-'E-electricity'!G24-'E-Coal'!G24)*'Energy Use 2020'!$AC86</f>
        <v>98240631158719.672</v>
      </c>
      <c r="H24" s="230">
        <f>('Energy Use'!H80-'E-electricity'!H24-'E-Coal'!H24)*'Energy Use 2020'!$AC86</f>
        <v>103545679370789.89</v>
      </c>
      <c r="I24" s="230">
        <f>('Energy Use'!I80-'E-electricity'!I24-'E-Coal'!I24)*'Energy Use 2020'!$AC86</f>
        <v>108129801504844.33</v>
      </c>
      <c r="J24" s="230">
        <f>('Energy Use'!J80-'E-electricity'!J24-'E-Coal'!J24)*'Energy Use 2020'!$AC86</f>
        <v>111815199004122.23</v>
      </c>
      <c r="K24" s="230">
        <f>('Energy Use'!K80-'E-electricity'!K24-'E-Coal'!K24)*'Energy Use 2020'!$AC86</f>
        <v>114859396871094.31</v>
      </c>
      <c r="L24" s="230">
        <f>('Energy Use'!L80-'E-electricity'!L24-'E-Coal'!L24)*'Energy Use 2020'!$AC86</f>
        <v>117573844844669.03</v>
      </c>
      <c r="M24" s="230">
        <f>('Energy Use'!M80-'E-electricity'!M24-'E-Coal'!M24)*'Energy Use 2020'!$AC86</f>
        <v>120309979240248.14</v>
      </c>
      <c r="N24" s="230">
        <f>('Energy Use'!N80-'E-electricity'!N24-'E-Coal'!N24)*'Energy Use 2020'!$AC86</f>
        <v>123399860840472.22</v>
      </c>
      <c r="O24" s="230">
        <f>('Energy Use'!O80-'E-electricity'!O24-'E-Coal'!O24)*'Energy Use 2020'!$AC86</f>
        <v>126848822363150.41</v>
      </c>
      <c r="P24" s="230">
        <f>('Energy Use'!P80-'E-electricity'!P24-'E-Coal'!P24)*'Energy Use 2020'!$AC86</f>
        <v>130605142753929.41</v>
      </c>
      <c r="Q24" s="230">
        <f>('Energy Use'!Q80-'E-electricity'!Q24-'E-Coal'!Q24)*'Energy Use 2020'!$AC86</f>
        <v>134610675195219.02</v>
      </c>
      <c r="R24" s="230">
        <f>('Energy Use'!R80-'E-electricity'!R24-'E-Coal'!R24)*'Energy Use 2020'!$AC86</f>
        <v>138799349292947</v>
      </c>
      <c r="S24" s="230">
        <f>('Energy Use'!S80-'E-electricity'!S24-'E-Coal'!S24)*'Energy Use 2020'!$AC86</f>
        <v>143106197736889.47</v>
      </c>
      <c r="T24" s="230">
        <f>('Energy Use'!T80-'E-electricity'!T24-'E-Coal'!T24)*'Energy Use 2020'!$AC86</f>
        <v>147510862013261.59</v>
      </c>
      <c r="U24" s="230">
        <f>('Energy Use'!U80-'E-electricity'!U24-'E-Coal'!U24)*'Energy Use 2020'!$AC86</f>
        <v>152000946383970</v>
      </c>
      <c r="V24" s="230">
        <f>('Energy Use'!V80-'E-electricity'!V24-'E-Coal'!V24)*'Energy Use 2020'!$AC86</f>
        <v>156562412090163.63</v>
      </c>
      <c r="W24" s="230">
        <f>('Energy Use'!W80-'E-electricity'!W24-'E-Coal'!W24)*'Energy Use 2020'!$AC86</f>
        <v>161179507303646.75</v>
      </c>
      <c r="X24" s="230">
        <f>('Energy Use'!X80-'E-electricity'!X24-'E-Coal'!X24)*'Energy Use 2020'!$AC86</f>
        <v>165834711752531.03</v>
      </c>
      <c r="Y24" s="230">
        <f>('Energy Use'!Y80-'E-electricity'!Y24-'E-Coal'!Y24)*'Energy Use 2020'!$AC86</f>
        <v>170508698917205.34</v>
      </c>
      <c r="Z24" s="230">
        <f>('Energy Use'!Z80-'E-electricity'!Z24-'E-Coal'!Z24)*'Energy Use 2020'!$AC86</f>
        <v>175180318801186.72</v>
      </c>
      <c r="AA24" s="230">
        <f>('Energy Use'!AA80-'E-electricity'!AA24-'E-Coal'!AA24)*'Energy Use 2020'!$AC86</f>
        <v>179826604332618.84</v>
      </c>
      <c r="AB24" s="230">
        <f>('Energy Use'!AB80-'E-electricity'!AB24-'E-Coal'!AB24)*'Energy Use 2020'!$AC86</f>
        <v>184422804434526.38</v>
      </c>
      <c r="AC24" s="230">
        <f>('Energy Use'!AC80-'E-electricity'!AC24-'E-Coal'!AC24)*'Energy Use 2020'!$AC86</f>
        <v>188942446703970.72</v>
      </c>
      <c r="AD24" s="230">
        <f>('Energy Use'!AD80-'E-electricity'!AD24-'E-Coal'!AD24)*'Energy Use 2020'!$AC86</f>
        <v>193357432450988.44</v>
      </c>
      <c r="AE24" s="230">
        <f>('Energy Use'!AE80-'E-electricity'!AE24-'E-Coal'!AE24)*'Energy Use 2020'!$AC86</f>
        <v>197638166557691.59</v>
      </c>
      <c r="AF24" s="230">
        <f>('Energy Use'!AF80-'E-electricity'!AF24-'E-Coal'!AF24)*'Energy Use 2020'!$AC86</f>
        <v>201753724217784.78</v>
      </c>
      <c r="AG24" s="230">
        <f>('Energy Use'!AG80-'E-electricity'!AG24-'E-Coal'!AG24)*'Energy Use 2020'!$AC86</f>
        <v>205672056101009.06</v>
      </c>
      <c r="AH24" s="230">
        <f>('Energy Use'!AH80-'E-electricity'!AH24-'E-Coal'!AH24)*'Energy Use 2020'!$AC86</f>
        <v>209360232852342.53</v>
      </c>
      <c r="AI24" s="230">
        <f>('Energy Use'!AI80-'E-electricity'!AI24-'E-Coal'!AI24)*'Energy Use 2020'!$AC86</f>
        <v>212784729082726.06</v>
      </c>
      <c r="AJ24" s="230">
        <f>('Energy Use'!AJ80-'E-electricity'!AJ24-'E-Coal'!AJ24)*'Energy Use 2020'!$AC86</f>
        <v>215911746141198.09</v>
      </c>
      <c r="AK24" s="230">
        <f>('Energy Use'!AK80-'E-electricity'!AK24-'E-Coal'!AK24)*'Energy Use 2020'!$AC86</f>
        <v>218707571987092.34</v>
      </c>
      <c r="AL24" s="230">
        <f>('Energy Use'!AL80-'E-electricity'!AL24-'E-Coal'!AL24)*'Energy Use 2020'!$AC86</f>
        <v>221138975420167.44</v>
      </c>
      <c r="AM24" s="230">
        <f>('Energy Use'!AM80-'E-electricity'!AM24-'E-Coal'!AM24)*'Energy Use 2020'!$AC86</f>
        <v>223173630796544.81</v>
      </c>
      <c r="AN24" s="230">
        <f>('Energy Use'!AN80-'E-electricity'!AN24-'E-Coal'!AN24)*'Energy Use 2020'!$AC86</f>
        <v>224780568185177.16</v>
      </c>
      <c r="AO24" s="230">
        <f>('Energy Use'!AO80-'E-electricity'!AO24-'E-Coal'!AO24)*'Energy Use 2020'!$AC86</f>
        <v>225930642735094.75</v>
      </c>
      <c r="AP24" s="230">
        <f>('Energy Use'!AP80-'E-electricity'!AP24-'E-Coal'!AP24)*'Energy Use 2020'!$AC86</f>
        <v>226597015864666.03</v>
      </c>
      <c r="AQ24" s="230">
        <f>('Energy Use'!AQ80-'E-electricity'!AQ24-'E-Coal'!AQ24)*'Energy Use 2020'!$AC86</f>
        <v>226679927208720.59</v>
      </c>
      <c r="AR24" s="133">
        <f>VLOOKUP($A24,'Sector Match'!$A$1:$B$43,2,0)</f>
        <v>0</v>
      </c>
    </row>
    <row r="25" spans="1:44" x14ac:dyDescent="0.25">
      <c r="A25" s="74" t="s">
        <v>23</v>
      </c>
      <c r="B25" s="230">
        <f>('Energy Use'!B81-'E-electricity'!B25)*'Energy Use 2019'!$T87</f>
        <v>50098064857500</v>
      </c>
      <c r="C25" s="230">
        <f>('Energy Use'!C81-'E-electricity'!C25-'E-Coal'!C25)*'Energy Use 2020'!$AC87</f>
        <v>64726088674499.984</v>
      </c>
      <c r="D25" s="230">
        <f>('Energy Use'!D81-'E-electricity'!D25-'E-Coal'!D25)*'Energy Use 2020'!$AC87</f>
        <v>73491115280823.734</v>
      </c>
      <c r="E25" s="230">
        <f>('Energy Use'!E81-'E-electricity'!E25-'E-Coal'!E25)*'Energy Use 2020'!$AC87</f>
        <v>76768624679108.797</v>
      </c>
      <c r="F25" s="230">
        <f>('Energy Use'!F81-'E-electricity'!F25-'E-Coal'!F25)*'Energy Use 2020'!$AC87</f>
        <v>80885679350018.781</v>
      </c>
      <c r="G25" s="230">
        <f>('Energy Use'!G81-'E-electricity'!G25-'E-Coal'!G25)*'Energy Use 2020'!$AC87</f>
        <v>85762177818004.344</v>
      </c>
      <c r="H25" s="230">
        <f>('Energy Use'!H81-'E-electricity'!H25-'E-Coal'!H25)*'Energy Use 2020'!$AC87</f>
        <v>91769603974210</v>
      </c>
      <c r="I25" s="230">
        <f>('Energy Use'!I81-'E-electricity'!I25-'E-Coal'!I25)*'Energy Use 2020'!$AC87</f>
        <v>97314438949364.141</v>
      </c>
      <c r="J25" s="230">
        <f>('Energy Use'!J81-'E-electricity'!J25-'E-Coal'!J25)*'Energy Use 2020'!$AC87</f>
        <v>102048825456760.06</v>
      </c>
      <c r="K25" s="230">
        <f>('Energy Use'!K81-'E-electricity'!K25-'E-Coal'!K25)*'Energy Use 2020'!$AC87</f>
        <v>105963028956641.23</v>
      </c>
      <c r="L25" s="230">
        <f>('Energy Use'!L81-'E-electricity'!L25-'E-Coal'!L25)*'Energy Use 2020'!$AC87</f>
        <v>109088675397365.16</v>
      </c>
      <c r="M25" s="230">
        <f>('Energy Use'!M81-'E-electricity'!M25-'E-Coal'!M25)*'Energy Use 2020'!$AC87</f>
        <v>111492909207405.34</v>
      </c>
      <c r="N25" s="230">
        <f>('Energy Use'!N81-'E-electricity'!N25-'E-Coal'!N25)*'Energy Use 2020'!$AC87</f>
        <v>113277271324197.25</v>
      </c>
      <c r="O25" s="230">
        <f>('Energy Use'!O81-'E-electricity'!O25-'E-Coal'!O25)*'Energy Use 2020'!$AC87</f>
        <v>114537031645938.48</v>
      </c>
      <c r="P25" s="230">
        <f>('Energy Use'!P81-'E-electricity'!P25-'E-Coal'!P25)*'Energy Use 2020'!$AC87</f>
        <v>115387351147992.86</v>
      </c>
      <c r="Q25" s="230">
        <f>('Energy Use'!Q81-'E-electricity'!Q25-'E-Coal'!Q25)*'Energy Use 2020'!$AC87</f>
        <v>115952773449303.7</v>
      </c>
      <c r="R25" s="230">
        <f>('Energy Use'!R81-'E-electricity'!R25-'E-Coal'!R25)*'Energy Use 2020'!$AC87</f>
        <v>116363361069821.42</v>
      </c>
      <c r="S25" s="230">
        <f>('Energy Use'!S81-'E-electricity'!S25-'E-Coal'!S25)*'Energy Use 2020'!$AC87</f>
        <v>116708463608076.91</v>
      </c>
      <c r="T25" s="230">
        <f>('Energy Use'!T81-'E-electricity'!T25-'E-Coal'!T25)*'Energy Use 2020'!$AC87</f>
        <v>117031999968454.91</v>
      </c>
      <c r="U25" s="230">
        <f>('Energy Use'!U81-'E-electricity'!U25-'E-Coal'!U25)*'Energy Use 2020'!$AC87</f>
        <v>117334350272454.52</v>
      </c>
      <c r="V25" s="230">
        <f>('Energy Use'!V81-'E-electricity'!V25-'E-Coal'!V25)*'Energy Use 2020'!$AC87</f>
        <v>117615912162919.14</v>
      </c>
      <c r="W25" s="230">
        <f>('Energy Use'!W81-'E-electricity'!W25-'E-Coal'!W25)*'Energy Use 2020'!$AC87</f>
        <v>117877099946599.72</v>
      </c>
      <c r="X25" s="230">
        <f>('Energy Use'!X81-'E-electricity'!X25-'E-Coal'!X25)*'Energy Use 2020'!$AC87</f>
        <v>118118343738844.86</v>
      </c>
      <c r="Y25" s="230">
        <f>('Energy Use'!Y81-'E-electricity'!Y25-'E-Coal'!Y25)*'Energy Use 2020'!$AC87</f>
        <v>118340088612524.72</v>
      </c>
      <c r="Z25" s="230">
        <f>('Energy Use'!Z81-'E-electricity'!Z25-'E-Coal'!Z25)*'Energy Use 2020'!$AC87</f>
        <v>118542793753213.05</v>
      </c>
      <c r="AA25" s="230">
        <f>('Energy Use'!AA81-'E-electricity'!AA25-'E-Coal'!AA25)*'Energy Use 2020'!$AC87</f>
        <v>118726931622558.66</v>
      </c>
      <c r="AB25" s="230">
        <f>('Energy Use'!AB81-'E-electricity'!AB25-'E-Coal'!AB25)*'Energy Use 2020'!$AC87</f>
        <v>118892987131687.39</v>
      </c>
      <c r="AC25" s="230">
        <f>('Energy Use'!AC81-'E-electricity'!AC25-'E-Coal'!AC25)*'Energy Use 2020'!$AC87</f>
        <v>119041456826386.53</v>
      </c>
      <c r="AD25" s="230">
        <f>('Energy Use'!AD81-'E-electricity'!AD25-'E-Coal'!AD25)*'Energy Use 2020'!$AC87</f>
        <v>119172848085726.16</v>
      </c>
      <c r="AE25" s="230">
        <f>('Energy Use'!AE81-'E-electricity'!AE25-'E-Coal'!AE25)*'Energy Use 2020'!$AC87</f>
        <v>119287678335680.7</v>
      </c>
      <c r="AF25" s="230">
        <f>('Energy Use'!AF81-'E-electricity'!AF25-'E-Coal'!AF25)*'Energy Use 2020'!$AC87</f>
        <v>119386474279217.14</v>
      </c>
      <c r="AG25" s="230">
        <f>('Energy Use'!AG81-'E-electricity'!AG25-'E-Coal'!AG25)*'Energy Use 2020'!$AC87</f>
        <v>119469771144229.53</v>
      </c>
      <c r="AH25" s="230">
        <f>('Energy Use'!AH81-'E-electricity'!AH25-'E-Coal'!AH25)*'Energy Use 2020'!$AC87</f>
        <v>119538111950596.02</v>
      </c>
      <c r="AI25" s="230">
        <f>('Energy Use'!AI81-'E-electricity'!AI25-'E-Coal'!AI25)*'Energy Use 2020'!$AC87</f>
        <v>119592046797551.97</v>
      </c>
      <c r="AJ25" s="230">
        <f>('Energy Use'!AJ81-'E-electricity'!AJ25-'E-Coal'!AJ25)*'Energy Use 2020'!$AC87</f>
        <v>119632132172477.31</v>
      </c>
      <c r="AK25" s="230">
        <f>('Energy Use'!AK81-'E-electricity'!AK25-'E-Coal'!AK25)*'Energy Use 2020'!$AC87</f>
        <v>119658930282107.7</v>
      </c>
      <c r="AL25" s="230">
        <f>('Energy Use'!AL81-'E-electricity'!AL25-'E-Coal'!AL25)*'Energy Use 2020'!$AC87</f>
        <v>119673008407092.23</v>
      </c>
      <c r="AM25" s="230">
        <f>('Energy Use'!AM81-'E-electricity'!AM25-'E-Coal'!AM25)*'Energy Use 2020'!$AC87</f>
        <v>119674938280736.58</v>
      </c>
      <c r="AN25" s="230">
        <f>('Energy Use'!AN81-'E-electricity'!AN25-'E-Coal'!AN25)*'Energy Use 2020'!$AC87</f>
        <v>119665295492685.64</v>
      </c>
      <c r="AO25" s="230">
        <f>('Energy Use'!AO81-'E-electricity'!AO25-'E-Coal'!AO25)*'Energy Use 2020'!$AC87</f>
        <v>119644658918222.41</v>
      </c>
      <c r="AP25" s="230">
        <f>('Energy Use'!AP81-'E-electricity'!AP25-'E-Coal'!AP25)*'Energy Use 2020'!$AC87</f>
        <v>119613610173777.77</v>
      </c>
      <c r="AQ25" s="230">
        <f>('Energy Use'!AQ81-'E-electricity'!AQ25-'E-Coal'!AQ25)*'Energy Use 2020'!$AC87</f>
        <v>119532808981284.89</v>
      </c>
      <c r="AR25" s="133" t="str">
        <f>VLOOKUP($A25,'Sector Match'!$A$1:$B$43,2,0)</f>
        <v>chemicals 20</v>
      </c>
    </row>
    <row r="26" spans="1:44" x14ac:dyDescent="0.25">
      <c r="A26" s="74" t="s">
        <v>24</v>
      </c>
      <c r="B26" s="230">
        <f>('Energy Use'!B82-'E-electricity'!B26)*'Energy Use 2019'!$T88</f>
        <v>59009325853500</v>
      </c>
      <c r="C26" s="230">
        <f>('Energy Use'!C82-'E-electricity'!C26-'E-Coal'!C26)*'Energy Use 2020'!$AC88</f>
        <v>66934459152000</v>
      </c>
      <c r="D26" s="230">
        <f>('Energy Use'!D82-'E-electricity'!D26-'E-Coal'!D26)*'Energy Use 2020'!$AC88</f>
        <v>68238397783540.313</v>
      </c>
      <c r="E26" s="230">
        <f>('Energy Use'!E82-'E-electricity'!E26-'E-Coal'!E26)*'Energy Use 2020'!$AC88</f>
        <v>75335778961121.875</v>
      </c>
      <c r="F26" s="230">
        <f>('Energy Use'!F82-'E-electricity'!F26-'E-Coal'!F26)*'Energy Use 2020'!$AC88</f>
        <v>77599023608165.875</v>
      </c>
      <c r="G26" s="230">
        <f>('Energy Use'!G82-'E-electricity'!G26-'E-Coal'!G26)*'Energy Use 2020'!$AC88</f>
        <v>79935280474039</v>
      </c>
      <c r="H26" s="230">
        <f>('Energy Use'!H82-'E-electricity'!H26-'E-Coal'!H26)*'Energy Use 2020'!$AC88</f>
        <v>82838662098254.844</v>
      </c>
      <c r="I26" s="230">
        <f>('Energy Use'!I82-'E-electricity'!I26-'E-Coal'!I26)*'Energy Use 2020'!$AC88</f>
        <v>85417718310881.734</v>
      </c>
      <c r="J26" s="230">
        <f>('Energy Use'!J82-'E-electricity'!J26-'E-Coal'!J26)*'Energy Use 2020'!$AC88</f>
        <v>87514328137859.688</v>
      </c>
      <c r="K26" s="230">
        <f>('Energy Use'!K82-'E-electricity'!K26-'E-Coal'!K26)*'Energy Use 2020'!$AC88</f>
        <v>89094997580284.25</v>
      </c>
      <c r="L26" s="230">
        <f>('Energy Use'!L82-'E-electricity'!L26-'E-Coal'!L26)*'Energy Use 2020'!$AC88</f>
        <v>90135752088438.813</v>
      </c>
      <c r="M26" s="230">
        <f>('Energy Use'!M82-'E-electricity'!M26-'E-Coal'!M26)*'Energy Use 2020'!$AC88</f>
        <v>90622722373534.641</v>
      </c>
      <c r="N26" s="230">
        <f>('Energy Use'!N82-'E-electricity'!N26-'E-Coal'!N26)*'Energy Use 2020'!$AC88</f>
        <v>90747892299308.984</v>
      </c>
      <c r="O26" s="230">
        <f>('Energy Use'!O82-'E-electricity'!O26-'E-Coal'!O26)*'Energy Use 2020'!$AC88</f>
        <v>90429745004893.078</v>
      </c>
      <c r="P26" s="230">
        <f>('Energy Use'!P82-'E-electricity'!P26-'E-Coal'!P26)*'Energy Use 2020'!$AC88</f>
        <v>89784814082612.406</v>
      </c>
      <c r="Q26" s="230">
        <f>('Energy Use'!Q82-'E-electricity'!Q26-'E-Coal'!Q26)*'Energy Use 2020'!$AC88</f>
        <v>88930922025584.047</v>
      </c>
      <c r="R26" s="230">
        <f>('Energy Use'!R82-'E-electricity'!R26-'E-Coal'!R26)*'Energy Use 2020'!$AC88</f>
        <v>87983762547023.719</v>
      </c>
      <c r="S26" s="230">
        <f>('Energy Use'!S82-'E-electricity'!S26-'E-Coal'!S26)*'Energy Use 2020'!$AC88</f>
        <v>87201586518842.266</v>
      </c>
      <c r="T26" s="230">
        <f>('Energy Use'!T82-'E-electricity'!T26-'E-Coal'!T26)*'Energy Use 2020'!$AC88</f>
        <v>86436950656061.688</v>
      </c>
      <c r="U26" s="230">
        <f>('Energy Use'!U82-'E-electricity'!U26-'E-Coal'!U26)*'Energy Use 2020'!$AC88</f>
        <v>85690336310511.453</v>
      </c>
      <c r="V26" s="230">
        <f>('Energy Use'!V82-'E-electricity'!V26-'E-Coal'!V26)*'Energy Use 2020'!$AC88</f>
        <v>84962206077430.703</v>
      </c>
      <c r="W26" s="230">
        <f>('Energy Use'!W82-'E-electricity'!W26-'E-Coal'!W26)*'Energy Use 2020'!$AC88</f>
        <v>84253005255941.516</v>
      </c>
      <c r="X26" s="230">
        <f>('Energy Use'!X82-'E-electricity'!X26-'E-Coal'!X26)*'Energy Use 2020'!$AC88</f>
        <v>83563163328114.672</v>
      </c>
      <c r="Y26" s="230">
        <f>('Energy Use'!Y82-'E-electricity'!Y26-'E-Coal'!Y26)*'Energy Use 2020'!$AC88</f>
        <v>82893095455388.031</v>
      </c>
      <c r="Z26" s="230">
        <f>('Energy Use'!Z82-'E-electricity'!Z26-'E-Coal'!Z26)*'Energy Use 2020'!$AC88</f>
        <v>82243203991425.516</v>
      </c>
      <c r="AA26" s="230">
        <f>('Energy Use'!AA82-'E-electricity'!AA26-'E-Coal'!AA26)*'Energy Use 2020'!$AC88</f>
        <v>81613880010831.766</v>
      </c>
      <c r="AB26" s="230">
        <f>('Energy Use'!AB82-'E-electricity'!AB26-'E-Coal'!AB26)*'Energy Use 2020'!$AC88</f>
        <v>81005504853467.969</v>
      </c>
      <c r="AC26" s="230">
        <f>('Energy Use'!AC82-'E-electricity'!AC26-'E-Coal'!AC26)*'Energy Use 2020'!$AC88</f>
        <v>80418451684439.813</v>
      </c>
      <c r="AD26" s="230">
        <f>('Energy Use'!AD82-'E-electricity'!AD26-'E-Coal'!AD26)*'Energy Use 2020'!$AC88</f>
        <v>79853087070165.531</v>
      </c>
      <c r="AE26" s="230">
        <f>('Energy Use'!AE82-'E-electricity'!AE26-'E-Coal'!AE26)*'Energy Use 2020'!$AC88</f>
        <v>79309772571262.656</v>
      </c>
      <c r="AF26" s="230">
        <f>('Energy Use'!AF82-'E-electricity'!AF26-'E-Coal'!AF26)*'Energy Use 2020'!$AC88</f>
        <v>78788866353329.234</v>
      </c>
      <c r="AG26" s="230">
        <f>('Energy Use'!AG82-'E-electricity'!AG26-'E-Coal'!AG26)*'Energy Use 2020'!$AC88</f>
        <v>78290724817036.859</v>
      </c>
      <c r="AH26" s="230">
        <f>('Energy Use'!AH82-'E-electricity'!AH26-'E-Coal'!AH26)*'Energy Use 2020'!$AC88</f>
        <v>77815704249297.859</v>
      </c>
      <c r="AI26" s="230">
        <f>('Energy Use'!AI82-'E-electricity'!AI26-'E-Coal'!AI26)*'Energy Use 2020'!$AC88</f>
        <v>77364162497624.703</v>
      </c>
      <c r="AJ26" s="230">
        <f>('Energy Use'!AJ82-'E-electricity'!AJ26-'E-Coal'!AJ26)*'Energy Use 2020'!$AC88</f>
        <v>76936460670154.203</v>
      </c>
      <c r="AK26" s="230">
        <f>('Energy Use'!AK82-'E-electricity'!AK26-'E-Coal'!AK26)*'Energy Use 2020'!$AC88</f>
        <v>76532964864181.922</v>
      </c>
      <c r="AL26" s="230">
        <f>('Energy Use'!AL82-'E-electricity'!AL26-'E-Coal'!AL26)*'Energy Use 2020'!$AC88</f>
        <v>76154047926431.984</v>
      </c>
      <c r="AM26" s="230">
        <f>('Energy Use'!AM82-'E-electricity'!AM26-'E-Coal'!AM26)*'Energy Use 2020'!$AC88</f>
        <v>75800091248679.75</v>
      </c>
      <c r="AN26" s="230">
        <f>('Energy Use'!AN82-'E-electricity'!AN26-'E-Coal'!AN26)*'Energy Use 2020'!$AC88</f>
        <v>75471486602753.141</v>
      </c>
      <c r="AO26" s="230">
        <f>('Energy Use'!AO82-'E-electricity'!AO26-'E-Coal'!AO26)*'Energy Use 2020'!$AC88</f>
        <v>75168638019361.281</v>
      </c>
      <c r="AP26" s="230">
        <f>('Energy Use'!AP82-'E-electricity'!AP26-'E-Coal'!AP26)*'Energy Use 2020'!$AC88</f>
        <v>74891963715645.547</v>
      </c>
      <c r="AQ26" s="230">
        <f>('Energy Use'!AQ82-'E-electricity'!AQ26-'E-Coal'!AQ26)*'Energy Use 2020'!$AC88</f>
        <v>74616907225491.984</v>
      </c>
      <c r="AR26" s="133" t="str">
        <f>VLOOKUP($A26,'Sector Match'!$A$1:$B$43,2,0)</f>
        <v>rubber and plastic products 22</v>
      </c>
    </row>
    <row r="27" spans="1:44" x14ac:dyDescent="0.25">
      <c r="A27" s="74" t="s">
        <v>25</v>
      </c>
      <c r="B27" s="230">
        <f>('Energy Use'!B83-'E-electricity'!B27)*'Energy Use 2019'!$T89</f>
        <v>632349524829000</v>
      </c>
      <c r="C27" s="230">
        <f>('Energy Use'!C83-'E-electricity'!C27-'E-Coal'!C27)*'Energy Use 2020'!$AC89</f>
        <v>802394051596500</v>
      </c>
      <c r="D27" s="230">
        <f>('Energy Use'!D83-'E-electricity'!D27-'E-Coal'!D27)*'Energy Use 2020'!$AC89</f>
        <v>974079926470259.63</v>
      </c>
      <c r="E27" s="230">
        <f>('Energy Use'!E83-'E-electricity'!E27-'E-Coal'!E27)*'Energy Use 2020'!$AC89</f>
        <v>1010615984364859.8</v>
      </c>
      <c r="F27" s="230">
        <f>('Energy Use'!F83-'E-electricity'!F27-'E-Coal'!F27)*'Energy Use 2020'!$AC89</f>
        <v>1082370379299374.4</v>
      </c>
      <c r="G27" s="230">
        <f>('Energy Use'!G83-'E-electricity'!G27-'E-Coal'!G27)*'Energy Use 2020'!$AC89</f>
        <v>1119595145895927.6</v>
      </c>
      <c r="H27" s="230">
        <f>('Energy Use'!H83-'E-electricity'!H27-'E-Coal'!H27)*'Energy Use 2020'!$AC89</f>
        <v>1150933509390695.8</v>
      </c>
      <c r="I27" s="230">
        <f>('Energy Use'!I83-'E-electricity'!I27-'E-Coal'!I27)*'Energy Use 2020'!$AC89</f>
        <v>1170837685668356</v>
      </c>
      <c r="J27" s="230">
        <f>('Energy Use'!J83-'E-electricity'!J27-'E-Coal'!J27)*'Energy Use 2020'!$AC89</f>
        <v>1190865368340383.5</v>
      </c>
      <c r="K27" s="230">
        <f>('Energy Use'!K83-'E-electricity'!K27-'E-Coal'!K27)*'Energy Use 2020'!$AC89</f>
        <v>1211016209906685.5</v>
      </c>
      <c r="L27" s="230">
        <f>('Energy Use'!L83-'E-electricity'!L27-'E-Coal'!L27)*'Energy Use 2020'!$AC89</f>
        <v>1231289863096016.5</v>
      </c>
      <c r="M27" s="230">
        <f>('Energy Use'!M83-'E-electricity'!M27-'E-Coal'!M27)*'Energy Use 2020'!$AC89</f>
        <v>1251685980865981</v>
      </c>
      <c r="N27" s="230">
        <f>('Energy Use'!N83-'E-electricity'!N27-'E-Coal'!N27)*'Energy Use 2020'!$AC89</f>
        <v>1241311908944497.5</v>
      </c>
      <c r="O27" s="230">
        <f>('Energy Use'!O83-'E-electricity'!O27-'E-Coal'!O27)*'Energy Use 2020'!$AC89</f>
        <v>1230846452520888.5</v>
      </c>
      <c r="P27" s="230">
        <f>('Energy Use'!P83-'E-electricity'!P27-'E-Coal'!P27)*'Energy Use 2020'!$AC89</f>
        <v>1220289772795090.8</v>
      </c>
      <c r="Q27" s="230">
        <f>('Energy Use'!Q83-'E-electricity'!Q27-'E-Coal'!Q27)*'Energy Use 2020'!$AC89</f>
        <v>1209642030896204</v>
      </c>
      <c r="R27" s="230">
        <f>('Energy Use'!R83-'E-electricity'!R27-'E-Coal'!R27)*'Energy Use 2020'!$AC89</f>
        <v>1198903387882484.3</v>
      </c>
      <c r="S27" s="230">
        <f>('Energy Use'!S83-'E-electricity'!S27-'E-Coal'!S27)*'Energy Use 2020'!$AC89</f>
        <v>1178660564737373.5</v>
      </c>
      <c r="T27" s="230">
        <f>('Energy Use'!T83-'E-electricity'!T27-'E-Coal'!T27)*'Energy Use 2020'!$AC89</f>
        <v>1158407527243123</v>
      </c>
      <c r="U27" s="230">
        <f>('Energy Use'!U83-'E-electricity'!U27-'E-Coal'!U27)*'Energy Use 2020'!$AC89</f>
        <v>1138144290138338</v>
      </c>
      <c r="V27" s="230">
        <f>('Energy Use'!V83-'E-electricity'!V27-'E-Coal'!V27)*'Energy Use 2020'!$AC89</f>
        <v>1117870868158875.4</v>
      </c>
      <c r="W27" s="230">
        <f>('Energy Use'!W83-'E-electricity'!W27-'E-Coal'!W27)*'Energy Use 2020'!$AC89</f>
        <v>1097587276037843.5</v>
      </c>
      <c r="X27" s="230">
        <f>('Energy Use'!X83-'E-electricity'!X27-'E-Coal'!X27)*'Energy Use 2020'!$AC89</f>
        <v>1069657987717095.9</v>
      </c>
      <c r="Y27" s="230">
        <f>('Energy Use'!Y83-'E-electricity'!Y27-'E-Coal'!Y27)*'Energy Use 2020'!$AC89</f>
        <v>1041714889404637</v>
      </c>
      <c r="Z27" s="230">
        <f>('Energy Use'!Z83-'E-electricity'!Z27-'E-Coal'!Z27)*'Energy Use 2020'!$AC89</f>
        <v>1013758001280780.8</v>
      </c>
      <c r="AA27" s="230">
        <f>('Energy Use'!AA83-'E-electricity'!AA27-'E-Coal'!AA27)*'Energy Use 2020'!$AC89</f>
        <v>985787343522072.5</v>
      </c>
      <c r="AB27" s="230">
        <f>('Energy Use'!AB83-'E-electricity'!AB27-'E-Coal'!AB27)*'Energy Use 2020'!$AC89</f>
        <v>957802936301288.25</v>
      </c>
      <c r="AC27" s="230">
        <f>('Energy Use'!AC83-'E-electricity'!AC27-'E-Coal'!AC27)*'Energy Use 2020'!$AC89</f>
        <v>936236348124937.25</v>
      </c>
      <c r="AD27" s="230">
        <f>('Energy Use'!AD83-'E-electricity'!AD27-'E-Coal'!AD27)*'Energy Use 2020'!$AC89</f>
        <v>914659122546432.38</v>
      </c>
      <c r="AE27" s="230">
        <f>('Energy Use'!AE83-'E-electricity'!AE27-'E-Coal'!AE27)*'Energy Use 2020'!$AC89</f>
        <v>893071275140742.25</v>
      </c>
      <c r="AF27" s="230">
        <f>('Energy Use'!AF83-'E-electricity'!AF27-'E-Coal'!AF27)*'Energy Use 2020'!$AC89</f>
        <v>871472821479926.13</v>
      </c>
      <c r="AG27" s="230">
        <f>('Energy Use'!AG83-'E-electricity'!AG27-'E-Coal'!AG27)*'Energy Use 2020'!$AC89</f>
        <v>849863777133131.25</v>
      </c>
      <c r="AH27" s="230">
        <f>('Energy Use'!AH83-'E-electricity'!AH27-'E-Coal'!AH27)*'Energy Use 2020'!$AC89</f>
        <v>836940644709294.13</v>
      </c>
      <c r="AI27" s="230">
        <f>('Energy Use'!AI83-'E-electricity'!AI27-'E-Coal'!AI27)*'Energy Use 2020'!$AC89</f>
        <v>824011080610476.75</v>
      </c>
      <c r="AJ27" s="230">
        <f>('Energy Use'!AJ83-'E-electricity'!AJ27-'E-Coal'!AJ27)*'Energy Use 2020'!$AC89</f>
        <v>811075094207144.25</v>
      </c>
      <c r="AK27" s="230">
        <f>('Energy Use'!AK83-'E-electricity'!AK27-'E-Coal'!AK27)*'Energy Use 2020'!$AC89</f>
        <v>798132694868009.25</v>
      </c>
      <c r="AL27" s="230">
        <f>('Energy Use'!AL83-'E-electricity'!AL27-'E-Coal'!AL27)*'Energy Use 2020'!$AC89</f>
        <v>785183891960035.88</v>
      </c>
      <c r="AM27" s="230">
        <f>('Energy Use'!AM83-'E-electricity'!AM27-'E-Coal'!AM27)*'Energy Use 2020'!$AC89</f>
        <v>778808550643868.75</v>
      </c>
      <c r="AN27" s="230">
        <f>('Energy Use'!AN83-'E-electricity'!AN27-'E-Coal'!AN27)*'Energy Use 2020'!$AC89</f>
        <v>772429928404308.75</v>
      </c>
      <c r="AO27" s="230">
        <f>('Energy Use'!AO83-'E-electricity'!AO27-'E-Coal'!AO27)*'Energy Use 2020'!$AC89</f>
        <v>766048029928510</v>
      </c>
      <c r="AP27" s="230">
        <f>('Energy Use'!AP83-'E-electricity'!AP27-'E-Coal'!AP27)*'Energy Use 2020'!$AC89</f>
        <v>759662859902753.25</v>
      </c>
      <c r="AQ27" s="230">
        <f>('Energy Use'!AQ83-'E-electricity'!AQ27-'E-Coal'!AQ27)*'Energy Use 2020'!$AC89</f>
        <v>753015004286296.25</v>
      </c>
      <c r="AR27" s="133" t="str">
        <f>VLOOKUP($A27,'Sector Match'!$A$1:$B$43,2,0)</f>
        <v>cement and other nonmetallic minerals 239</v>
      </c>
    </row>
    <row r="28" spans="1:44" x14ac:dyDescent="0.25">
      <c r="A28" s="74" t="s">
        <v>26</v>
      </c>
      <c r="B28" s="230">
        <f>('Energy Use'!B84-'E-electricity'!B28)*'Energy Use 2019'!$T90</f>
        <v>485377608358500</v>
      </c>
      <c r="C28" s="230">
        <f>('Energy Use'!C84-'E-electricity'!C28-'E-Coal'!C28)*'Energy Use 2020'!$AC90</f>
        <v>509597460174000</v>
      </c>
      <c r="D28" s="230">
        <f>('Energy Use'!D84-'E-electricity'!D28-'E-Coal'!D28)*'Energy Use 2020'!$AC90</f>
        <v>596942431945874.88</v>
      </c>
      <c r="E28" s="230">
        <f>('Energy Use'!E84-'E-electricity'!E28-'E-Coal'!E28)*'Energy Use 2020'!$AC90</f>
        <v>637612372088952.38</v>
      </c>
      <c r="F28" s="230">
        <f>('Energy Use'!F84-'E-electricity'!F28-'E-Coal'!F28)*'Energy Use 2020'!$AC90</f>
        <v>700464450847887.25</v>
      </c>
      <c r="G28" s="230">
        <f>('Energy Use'!G84-'E-electricity'!G28-'E-Coal'!G28)*'Energy Use 2020'!$AC90</f>
        <v>741871098637793.88</v>
      </c>
      <c r="H28" s="230">
        <f>('Energy Use'!H84-'E-electricity'!H28-'E-Coal'!H28)*'Energy Use 2020'!$AC90</f>
        <v>781059116557500.88</v>
      </c>
      <c r="I28" s="230">
        <f>('Energy Use'!I84-'E-electricity'!I28-'E-Coal'!I28)*'Energy Use 2020'!$AC90</f>
        <v>800933038507205.13</v>
      </c>
      <c r="J28" s="230">
        <f>('Energy Use'!J84-'E-electricity'!J28-'E-Coal'!J28)*'Energy Use 2020'!$AC90</f>
        <v>820913172805675.5</v>
      </c>
      <c r="K28" s="230">
        <f>('Energy Use'!K84-'E-electricity'!K28-'E-Coal'!K28)*'Energy Use 2020'!$AC90</f>
        <v>840999314893176.75</v>
      </c>
      <c r="L28" s="230">
        <f>('Energy Use'!L84-'E-electricity'!L28-'E-Coal'!L28)*'Energy Use 2020'!$AC90</f>
        <v>861191260316120.88</v>
      </c>
      <c r="M28" s="230">
        <f>('Energy Use'!M84-'E-electricity'!M28-'E-Coal'!M28)*'Energy Use 2020'!$AC90</f>
        <v>881488804727066.38</v>
      </c>
      <c r="N28" s="230">
        <f>('Energy Use'!N84-'E-electricity'!N28-'E-Coal'!N28)*'Energy Use 2020'!$AC90</f>
        <v>884639501143068.5</v>
      </c>
      <c r="O28" s="230">
        <f>('Energy Use'!O84-'E-electricity'!O28-'E-Coal'!O28)*'Energy Use 2020'!$AC90</f>
        <v>887793964933132.88</v>
      </c>
      <c r="P28" s="230">
        <f>('Energy Use'!P84-'E-electricity'!P28-'E-Coal'!P28)*'Energy Use 2020'!$AC90</f>
        <v>890952189570345.5</v>
      </c>
      <c r="Q28" s="230">
        <f>('Energy Use'!Q84-'E-electricity'!Q28-'E-Coal'!Q28)*'Energy Use 2020'!$AC90</f>
        <v>894114168530265.38</v>
      </c>
      <c r="R28" s="230">
        <f>('Energy Use'!R84-'E-electricity'!R28-'E-Coal'!R28)*'Energy Use 2020'!$AC90</f>
        <v>897279895290924.63</v>
      </c>
      <c r="S28" s="230">
        <f>('Energy Use'!S84-'E-electricity'!S28-'E-Coal'!S28)*'Energy Use 2020'!$AC90</f>
        <v>887261532602993.63</v>
      </c>
      <c r="T28" s="230">
        <f>('Energy Use'!T84-'E-electricity'!T28-'E-Coal'!T28)*'Energy Use 2020'!$AC90</f>
        <v>877239322130159.25</v>
      </c>
      <c r="U28" s="230">
        <f>('Energy Use'!U84-'E-electricity'!U28-'E-Coal'!U28)*'Energy Use 2020'!$AC90</f>
        <v>867213267148118.25</v>
      </c>
      <c r="V28" s="230">
        <f>('Energy Use'!V84-'E-electricity'!V28-'E-Coal'!V28)*'Energy Use 2020'!$AC90</f>
        <v>857183370932029</v>
      </c>
      <c r="W28" s="230">
        <f>('Energy Use'!W84-'E-electricity'!W28-'E-Coal'!W28)*'Energy Use 2020'!$AC90</f>
        <v>847149636756512.5</v>
      </c>
      <c r="X28" s="230">
        <f>('Energy Use'!X84-'E-electricity'!X28-'E-Coal'!X28)*'Energy Use 2020'!$AC90</f>
        <v>828193065650188.88</v>
      </c>
      <c r="Y28" s="230">
        <f>('Energy Use'!Y84-'E-electricity'!Y28-'E-Coal'!Y28)*'Energy Use 2020'!$AC90</f>
        <v>809229389738985</v>
      </c>
      <c r="Z28" s="230">
        <f>('Energy Use'!Z84-'E-electricity'!Z28-'E-Coal'!Z28)*'Energy Use 2020'!$AC90</f>
        <v>790258615150013</v>
      </c>
      <c r="AA28" s="230">
        <f>('Energy Use'!AA84-'E-electricity'!AA28-'E-Coal'!AA28)*'Energy Use 2020'!$AC90</f>
        <v>771280748009375.75</v>
      </c>
      <c r="AB28" s="230">
        <f>('Energy Use'!AB84-'E-electricity'!AB28-'E-Coal'!AB28)*'Energy Use 2020'!$AC90</f>
        <v>752295794442169.25</v>
      </c>
      <c r="AC28" s="230">
        <f>('Energy Use'!AC84-'E-electricity'!AC28-'E-Coal'!AC28)*'Energy Use 2020'!$AC90</f>
        <v>733303760572480</v>
      </c>
      <c r="AD28" s="230">
        <f>('Energy Use'!AD84-'E-electricity'!AD28-'E-Coal'!AD28)*'Energy Use 2020'!$AC90</f>
        <v>714304652523387.38</v>
      </c>
      <c r="AE28" s="230">
        <f>('Energy Use'!AE84-'E-electricity'!AE28-'E-Coal'!AE28)*'Energy Use 2020'!$AC90</f>
        <v>695298476416961.38</v>
      </c>
      <c r="AF28" s="230">
        <f>('Energy Use'!AF84-'E-electricity'!AF28-'E-Coal'!AF28)*'Energy Use 2020'!$AC90</f>
        <v>676285238374264.38</v>
      </c>
      <c r="AG28" s="230">
        <f>('Energy Use'!AG84-'E-electricity'!AG28-'E-Coal'!AG28)*'Energy Use 2020'!$AC90</f>
        <v>657264944515350.88</v>
      </c>
      <c r="AH28" s="230">
        <f>('Energy Use'!AH84-'E-electricity'!AH28-'E-Coal'!AH28)*'Energy Use 2020'!$AC90</f>
        <v>640790551363102.75</v>
      </c>
      <c r="AI28" s="230">
        <f>('Energy Use'!AI84-'E-electricity'!AI28-'E-Coal'!AI28)*'Energy Use 2020'!$AC90</f>
        <v>624310044453524.38</v>
      </c>
      <c r="AJ28" s="230">
        <f>('Energy Use'!AJ84-'E-electricity'!AJ28-'E-Coal'!AJ28)*'Energy Use 2020'!$AC90</f>
        <v>607823429089193.88</v>
      </c>
      <c r="AK28" s="230">
        <f>('Energy Use'!AK84-'E-electricity'!AK28-'E-Coal'!AK28)*'Energy Use 2020'!$AC90</f>
        <v>591330710571817.5</v>
      </c>
      <c r="AL28" s="230">
        <f>('Energy Use'!AL84-'E-electricity'!AL28-'E-Coal'!AL28)*'Energy Use 2020'!$AC90</f>
        <v>574831894202226.25</v>
      </c>
      <c r="AM28" s="230">
        <f>('Energy Use'!AM84-'E-electricity'!AM28-'E-Coal'!AM28)*'Energy Use 2020'!$AC90</f>
        <v>557492593070053.63</v>
      </c>
      <c r="AN28" s="230">
        <f>('Energy Use'!AN84-'E-electricity'!AN28-'E-Coal'!AN28)*'Energy Use 2020'!$AC90</f>
        <v>540146901949296.69</v>
      </c>
      <c r="AO28" s="230">
        <f>('Energy Use'!AO84-'E-electricity'!AO28-'E-Coal'!AO28)*'Energy Use 2020'!$AC90</f>
        <v>522794826403949.75</v>
      </c>
      <c r="AP28" s="230">
        <f>('Energy Use'!AP84-'E-electricity'!AP28-'E-Coal'!AP28)*'Energy Use 2020'!$AC90</f>
        <v>505436371997089.06</v>
      </c>
      <c r="AQ28" s="230">
        <f>('Energy Use'!AQ84-'E-electricity'!AQ28-'E-Coal'!AQ28)*'Energy Use 2020'!$AC90</f>
        <v>487906888461726.25</v>
      </c>
      <c r="AR28" s="133" t="str">
        <f>VLOOKUP($A28,'Sector Match'!$A$1:$B$43,2,0)</f>
        <v>iron and steel 241</v>
      </c>
    </row>
    <row r="29" spans="1:44" x14ac:dyDescent="0.25">
      <c r="A29" s="74" t="s">
        <v>27</v>
      </c>
      <c r="B29" s="230">
        <f>('Energy Use'!B85-'E-electricity'!B29)*'Energy Use 2019'!$T91</f>
        <v>199039458898500.03</v>
      </c>
      <c r="C29" s="230">
        <f>('Energy Use'!C85-'E-electricity'!C29-'E-Coal'!C29)*'Energy Use 2020'!$AC91</f>
        <v>184811441809500</v>
      </c>
      <c r="D29" s="230">
        <f>('Energy Use'!D85-'E-electricity'!D29-'E-Coal'!D29)*'Energy Use 2020'!$AC91</f>
        <v>196189403623694.63</v>
      </c>
      <c r="E29" s="230">
        <f>('Energy Use'!E85-'E-electricity'!E29-'E-Coal'!E29)*'Energy Use 2020'!$AC91</f>
        <v>228815875522837.88</v>
      </c>
      <c r="F29" s="230">
        <f>('Energy Use'!F85-'E-electricity'!F29-'E-Coal'!F29)*'Energy Use 2020'!$AC91</f>
        <v>254603560765787.69</v>
      </c>
      <c r="G29" s="230">
        <f>('Energy Use'!G85-'E-electricity'!G29-'E-Coal'!G29)*'Energy Use 2020'!$AC91</f>
        <v>273334198648136.09</v>
      </c>
      <c r="H29" s="230">
        <f>('Energy Use'!H85-'E-electricity'!H29-'E-Coal'!H29)*'Energy Use 2020'!$AC91</f>
        <v>291534682133153.69</v>
      </c>
      <c r="I29" s="230">
        <f>('Energy Use'!I85-'E-electricity'!I29-'E-Coal'!I29)*'Energy Use 2020'!$AC91</f>
        <v>305796042812000.81</v>
      </c>
      <c r="J29" s="230">
        <f>('Energy Use'!J85-'E-electricity'!J29-'E-Coal'!J29)*'Energy Use 2020'!$AC91</f>
        <v>319971551716959.56</v>
      </c>
      <c r="K29" s="230">
        <f>('Energy Use'!K85-'E-electricity'!K29-'E-Coal'!K29)*'Energy Use 2020'!$AC91</f>
        <v>334060515276892.88</v>
      </c>
      <c r="L29" s="230">
        <f>('Energy Use'!L85-'E-electricity'!L29-'E-Coal'!L29)*'Energy Use 2020'!$AC91</f>
        <v>348062240814628.44</v>
      </c>
      <c r="M29" s="230">
        <f>('Energy Use'!M85-'E-electricity'!M29-'E-Coal'!M29)*'Energy Use 2020'!$AC91</f>
        <v>361976036546959.31</v>
      </c>
      <c r="N29" s="230">
        <f>('Energy Use'!N85-'E-electricity'!N29-'E-Coal'!N29)*'Energy Use 2020'!$AC91</f>
        <v>369268115153866.31</v>
      </c>
      <c r="O29" s="230">
        <f>('Energy Use'!O85-'E-electricity'!O29-'E-Coal'!O29)*'Energy Use 2020'!$AC91</f>
        <v>376525361447820.75</v>
      </c>
      <c r="P29" s="230">
        <f>('Energy Use'!P85-'E-electricity'!P29-'E-Coal'!P29)*'Energy Use 2020'!$AC91</f>
        <v>383747593099402.13</v>
      </c>
      <c r="Q29" s="230">
        <f>('Energy Use'!Q85-'E-electricity'!Q29-'E-Coal'!Q29)*'Energy Use 2020'!$AC91</f>
        <v>390934627936505.94</v>
      </c>
      <c r="R29" s="230">
        <f>('Energy Use'!R85-'E-electricity'!R29-'E-Coal'!R29)*'Energy Use 2020'!$AC91</f>
        <v>398086283944343.5</v>
      </c>
      <c r="S29" s="230">
        <f>('Energy Use'!S85-'E-electricity'!S29-'E-Coal'!S29)*'Energy Use 2020'!$AC91</f>
        <v>399736050375212.38</v>
      </c>
      <c r="T29" s="230">
        <f>('Energy Use'!T85-'E-electricity'!T29-'E-Coal'!T29)*'Energy Use 2020'!$AC91</f>
        <v>401377694297298.88</v>
      </c>
      <c r="U29" s="230">
        <f>('Energy Use'!U85-'E-electricity'!U29-'E-Coal'!U29)*'Energy Use 2020'!$AC91</f>
        <v>403011212455946.69</v>
      </c>
      <c r="V29" s="230">
        <f>('Energy Use'!V85-'E-electricity'!V29-'E-Coal'!V29)*'Energy Use 2020'!$AC91</f>
        <v>404636601597754.13</v>
      </c>
      <c r="W29" s="230">
        <f>('Energy Use'!W85-'E-electricity'!W29-'E-Coal'!W29)*'Energy Use 2020'!$AC91</f>
        <v>406253858470573.38</v>
      </c>
      <c r="X29" s="230">
        <f>('Energy Use'!X85-'E-electricity'!X29-'E-Coal'!X29)*'Energy Use 2020'!$AC91</f>
        <v>404541343106842.63</v>
      </c>
      <c r="Y29" s="230">
        <f>('Energy Use'!Y85-'E-electricity'!Y29-'E-Coal'!Y29)*'Energy Use 2020'!$AC91</f>
        <v>402832127398879.31</v>
      </c>
      <c r="Z29" s="230">
        <f>('Energy Use'!Z85-'E-electricity'!Z29-'E-Coal'!Z29)*'Energy Use 2020'!$AC91</f>
        <v>401126212854258.56</v>
      </c>
      <c r="AA29" s="230">
        <f>('Energy Use'!AA85-'E-electricity'!AA29-'E-Coal'!AA29)*'Energy Use 2020'!$AC91</f>
        <v>399423600980004.19</v>
      </c>
      <c r="AB29" s="230">
        <f>('Energy Use'!AB85-'E-electricity'!AB29-'E-Coal'!AB29)*'Energy Use 2020'!$AC91</f>
        <v>397724293282588.25</v>
      </c>
      <c r="AC29" s="230">
        <f>('Energy Use'!AC85-'E-electricity'!AC29-'E-Coal'!AC29)*'Energy Use 2020'!$AC91</f>
        <v>391729583680183.88</v>
      </c>
      <c r="AD29" s="230">
        <f>('Energy Use'!AD85-'E-electricity'!AD29-'E-Coal'!AD29)*'Energy Use 2020'!$AC91</f>
        <v>385753133644942.25</v>
      </c>
      <c r="AE29" s="230">
        <f>('Energy Use'!AE85-'E-electricity'!AE29-'E-Coal'!AE29)*'Energy Use 2020'!$AC91</f>
        <v>379794950881262.06</v>
      </c>
      <c r="AF29" s="230">
        <f>('Energy Use'!AF85-'E-electricity'!AF29-'E-Coal'!AF29)*'Energy Use 2020'!$AC91</f>
        <v>373855043090635</v>
      </c>
      <c r="AG29" s="230">
        <f>('Energy Use'!AG85-'E-electricity'!AG29-'E-Coal'!AG29)*'Energy Use 2020'!$AC91</f>
        <v>367933417971642.69</v>
      </c>
      <c r="AH29" s="230">
        <f>('Energy Use'!AH85-'E-electricity'!AH29-'E-Coal'!AH29)*'Energy Use 2020'!$AC91</f>
        <v>358834103734371.19</v>
      </c>
      <c r="AI29" s="230">
        <f>('Energy Use'!AI85-'E-electricity'!AI29-'E-Coal'!AI29)*'Energy Use 2020'!$AC91</f>
        <v>349764317331563.88</v>
      </c>
      <c r="AJ29" s="230">
        <f>('Energy Use'!AJ85-'E-electricity'!AJ29-'E-Coal'!AJ29)*'Energy Use 2020'!$AC91</f>
        <v>340724071096134.81</v>
      </c>
      <c r="AK29" s="230">
        <f>('Energy Use'!AK85-'E-electricity'!AK29-'E-Coal'!AK29)*'Energy Use 2020'!$AC91</f>
        <v>331713377356321.38</v>
      </c>
      <c r="AL29" s="230">
        <f>('Energy Use'!AL85-'E-electricity'!AL29-'E-Coal'!AL29)*'Energy Use 2020'!$AC91</f>
        <v>322732248435684.69</v>
      </c>
      <c r="AM29" s="230">
        <f>('Energy Use'!AM85-'E-electricity'!AM29-'E-Coal'!AM29)*'Energy Use 2020'!$AC91</f>
        <v>313767138113788.63</v>
      </c>
      <c r="AN29" s="230">
        <f>('Energy Use'!AN85-'E-electricity'!AN29-'E-Coal'!AN29)*'Energy Use 2020'!$AC91</f>
        <v>304831665373700.38</v>
      </c>
      <c r="AO29" s="230">
        <f>('Energy Use'!AO85-'E-electricity'!AO29-'E-Coal'!AO29)*'Energy Use 2020'!$AC91</f>
        <v>295925842544795.75</v>
      </c>
      <c r="AP29" s="230">
        <f>('Energy Use'!AP85-'E-electricity'!AP29-'E-Coal'!AP29)*'Energy Use 2020'!$AC91</f>
        <v>287049681951767.25</v>
      </c>
      <c r="AQ29" s="230">
        <f>('Energy Use'!AQ85-'E-electricity'!AQ29-'E-Coal'!AQ29)*'Energy Use 2020'!$AC91</f>
        <v>278106096818097.38</v>
      </c>
      <c r="AR29" s="133" t="str">
        <f>VLOOKUP($A29,'Sector Match'!$A$1:$B$43,2,0)</f>
        <v>other metals 242</v>
      </c>
    </row>
    <row r="30" spans="1:44" x14ac:dyDescent="0.25">
      <c r="A30" s="74" t="s">
        <v>28</v>
      </c>
      <c r="B30" s="230">
        <f>('Energy Use'!B86-'E-electricity'!B30)*'Energy Use 2019'!$T92</f>
        <v>223712096107500</v>
      </c>
      <c r="C30" s="230">
        <f>('Energy Use'!C86-'E-electricity'!C30-'E-Coal'!C30)*'Energy Use 2020'!$AC92</f>
        <v>263112758815500</v>
      </c>
      <c r="D30" s="230">
        <f>('Energy Use'!D86-'E-electricity'!D30-'E-Coal'!D30)*'Energy Use 2020'!$AC92</f>
        <v>315352127053774.06</v>
      </c>
      <c r="E30" s="230">
        <f>('Energy Use'!E86-'E-electricity'!E30-'E-Coal'!E30)*'Energy Use 2020'!$AC92</f>
        <v>333382887550463.81</v>
      </c>
      <c r="F30" s="230">
        <f>('Energy Use'!F86-'E-electricity'!F30-'E-Coal'!F30)*'Energy Use 2020'!$AC92</f>
        <v>346440800748440.75</v>
      </c>
      <c r="G30" s="230">
        <f>('Energy Use'!G86-'E-electricity'!G30-'E-Coal'!G30)*'Energy Use 2020'!$AC92</f>
        <v>357829039599442.56</v>
      </c>
      <c r="H30" s="230">
        <f>('Energy Use'!H86-'E-electricity'!H30-'E-Coal'!H30)*'Energy Use 2020'!$AC92</f>
        <v>371539576446876.94</v>
      </c>
      <c r="I30" s="230">
        <f>('Energy Use'!I86-'E-electricity'!I30-'E-Coal'!I30)*'Energy Use 2020'!$AC92</f>
        <v>383988617746777.38</v>
      </c>
      <c r="J30" s="230">
        <f>('Energy Use'!J86-'E-electricity'!J30-'E-Coal'!J30)*'Energy Use 2020'!$AC92</f>
        <v>394818194681672.56</v>
      </c>
      <c r="K30" s="230">
        <f>('Energy Use'!K86-'E-electricity'!K30-'E-Coal'!K30)*'Energy Use 2020'!$AC92</f>
        <v>404104543162085.44</v>
      </c>
      <c r="L30" s="230">
        <f>('Energy Use'!L86-'E-electricity'!L30-'E-Coal'!L30)*'Energy Use 2020'!$AC92</f>
        <v>411964985021654.25</v>
      </c>
      <c r="M30" s="230">
        <f>('Energy Use'!M86-'E-electricity'!M30-'E-Coal'!M30)*'Energy Use 2020'!$AC92</f>
        <v>418551692808761.69</v>
      </c>
      <c r="N30" s="230">
        <f>('Energy Use'!N86-'E-electricity'!N30-'E-Coal'!N30)*'Energy Use 2020'!$AC92</f>
        <v>424290397977769.5</v>
      </c>
      <c r="O30" s="230">
        <f>('Energy Use'!O86-'E-electricity'!O30-'E-Coal'!O30)*'Energy Use 2020'!$AC92</f>
        <v>429091643651225.69</v>
      </c>
      <c r="P30" s="230">
        <f>('Energy Use'!P86-'E-electricity'!P30-'E-Coal'!P30)*'Energy Use 2020'!$AC92</f>
        <v>433117602693040</v>
      </c>
      <c r="Q30" s="230">
        <f>('Energy Use'!Q86-'E-electricity'!Q30-'E-Coal'!Q30)*'Energy Use 2020'!$AC92</f>
        <v>436542677485765.5</v>
      </c>
      <c r="R30" s="230">
        <f>('Energy Use'!R86-'E-electricity'!R30-'E-Coal'!R30)*'Energy Use 2020'!$AC92</f>
        <v>439550570282335.75</v>
      </c>
      <c r="S30" s="230">
        <f>('Energy Use'!S86-'E-electricity'!S30-'E-Coal'!S30)*'Energy Use 2020'!$AC92</f>
        <v>442448786132656.44</v>
      </c>
      <c r="T30" s="230">
        <f>('Energy Use'!T86-'E-electricity'!T30-'E-Coal'!T30)*'Energy Use 2020'!$AC92</f>
        <v>445127321579189.13</v>
      </c>
      <c r="U30" s="230">
        <f>('Energy Use'!U86-'E-electricity'!U30-'E-Coal'!U30)*'Energy Use 2020'!$AC92</f>
        <v>447590345822670.13</v>
      </c>
      <c r="V30" s="230">
        <f>('Energy Use'!V86-'E-electricity'!V30-'E-Coal'!V30)*'Energy Use 2020'!$AC92</f>
        <v>449842532579883.06</v>
      </c>
      <c r="W30" s="230">
        <f>('Energy Use'!W86-'E-electricity'!W30-'E-Coal'!W30)*'Energy Use 2020'!$AC92</f>
        <v>451889029362850.44</v>
      </c>
      <c r="X30" s="230">
        <f>('Energy Use'!X86-'E-electricity'!X30-'E-Coal'!X30)*'Energy Use 2020'!$AC92</f>
        <v>453735426331304.31</v>
      </c>
      <c r="Y30" s="230">
        <f>('Energy Use'!Y86-'E-electricity'!Y30-'E-Coal'!Y30)*'Energy Use 2020'!$AC92</f>
        <v>455387724936827.13</v>
      </c>
      <c r="Z30" s="230">
        <f>('Energy Use'!Z86-'E-electricity'!Z30-'E-Coal'!Z30)*'Energy Use 2020'!$AC92</f>
        <v>456852306566604.13</v>
      </c>
      <c r="AA30" s="230">
        <f>('Energy Use'!AA86-'E-electricity'!AA30-'E-Coal'!AA30)*'Energy Use 2020'!$AC92</f>
        <v>458135901383221.44</v>
      </c>
      <c r="AB30" s="230">
        <f>('Energy Use'!AB86-'E-electricity'!AB30-'E-Coal'!AB30)*'Energy Use 2020'!$AC92</f>
        <v>459245557544854.06</v>
      </c>
      <c r="AC30" s="230">
        <f>('Energy Use'!AC86-'E-electricity'!AC30-'E-Coal'!AC30)*'Energy Use 2020'!$AC92</f>
        <v>460188610977498.94</v>
      </c>
      <c r="AD30" s="230">
        <f>('Energy Use'!AD86-'E-electricity'!AD30-'E-Coal'!AD30)*'Energy Use 2020'!$AC92</f>
        <v>460972655857839.13</v>
      </c>
      <c r="AE30" s="230">
        <f>('Energy Use'!AE86-'E-electricity'!AE30-'E-Coal'!AE30)*'Energy Use 2020'!$AC92</f>
        <v>461605515952142.13</v>
      </c>
      <c r="AF30" s="230">
        <f>('Energy Use'!AF86-'E-electricity'!AF30-'E-Coal'!AF30)*'Energy Use 2020'!$AC92</f>
        <v>462095216943200.13</v>
      </c>
      <c r="AG30" s="230">
        <f>('Energy Use'!AG86-'E-electricity'!AG30-'E-Coal'!AG30)*'Energy Use 2020'!$AC92</f>
        <v>462449959864151.38</v>
      </c>
      <c r="AH30" s="230">
        <f>('Energy Use'!AH86-'E-electricity'!AH30-'E-Coal'!AH30)*'Energy Use 2020'!$AC92</f>
        <v>462678095744943.5</v>
      </c>
      <c r="AI30" s="230">
        <f>('Energy Use'!AI86-'E-electricity'!AI30-'E-Coal'!AI30)*'Energy Use 2020'!$AC92</f>
        <v>462788101564514.94</v>
      </c>
      <c r="AJ30" s="230">
        <f>('Energy Use'!AJ86-'E-electricity'!AJ30-'E-Coal'!AJ30)*'Energy Use 2020'!$AC92</f>
        <v>462788557589439.38</v>
      </c>
      <c r="AK30" s="230">
        <f>('Energy Use'!AK86-'E-electricity'!AK30-'E-Coal'!AK30)*'Energy Use 2020'!$AC92</f>
        <v>462688126168025</v>
      </c>
      <c r="AL30" s="230">
        <f>('Energy Use'!AL86-'E-electricity'!AL30-'E-Coal'!AL30)*'Energy Use 2020'!$AC92</f>
        <v>462495532037634</v>
      </c>
      <c r="AM30" s="230">
        <f>('Energy Use'!AM86-'E-electricity'!AM30-'E-Coal'!AM30)*'Energy Use 2020'!$AC92</f>
        <v>462219544192503.69</v>
      </c>
      <c r="AN30" s="230">
        <f>('Energy Use'!AN86-'E-electricity'!AN30-'E-Coal'!AN30)*'Energy Use 2020'!$AC92</f>
        <v>461868959349460.56</v>
      </c>
      <c r="AO30" s="230">
        <f>('Energy Use'!AO86-'E-electricity'!AO30-'E-Coal'!AO30)*'Energy Use 2020'!$AC92</f>
        <v>461452587039938.75</v>
      </c>
      <c r="AP30" s="230">
        <f>('Energy Use'!AP86-'E-electricity'!AP30-'E-Coal'!AP30)*'Energy Use 2020'!$AC92</f>
        <v>460979236348446.06</v>
      </c>
      <c r="AQ30" s="230">
        <f>('Energy Use'!AQ86-'E-electricity'!AQ30-'E-Coal'!AQ30)*'Energy Use 2020'!$AC92</f>
        <v>460303962171843.69</v>
      </c>
      <c r="AR30" s="133" t="str">
        <f>VLOOKUP($A30,'Sector Match'!$A$1:$B$43,2,0)</f>
        <v>metal products except machinery and vehicles 25</v>
      </c>
    </row>
    <row r="31" spans="1:44" x14ac:dyDescent="0.25">
      <c r="A31" s="74" t="s">
        <v>29</v>
      </c>
      <c r="B31" s="230">
        <f>('Energy Use'!B87-'E-electricity'!B31)*'Energy Use 2019'!$T93</f>
        <v>77065185103500</v>
      </c>
      <c r="C31" s="230">
        <f>('Energy Use'!C87-'E-electricity'!C31-'E-Coal'!C31)*'Energy Use 2020'!$AC93</f>
        <v>78481875598500.016</v>
      </c>
      <c r="D31" s="230">
        <f>('Energy Use'!D87-'E-electricity'!D31-'E-Coal'!D31)*'Energy Use 2020'!$AC93</f>
        <v>93232618634385.266</v>
      </c>
      <c r="E31" s="230">
        <f>('Energy Use'!E87-'E-electricity'!E31-'E-Coal'!E31)*'Energy Use 2020'!$AC93</f>
        <v>98658506025683.25</v>
      </c>
      <c r="F31" s="230">
        <f>('Energy Use'!F87-'E-electricity'!F31-'E-Coal'!F31)*'Energy Use 2020'!$AC93</f>
        <v>103014759142807.27</v>
      </c>
      <c r="G31" s="230">
        <f>('Energy Use'!G87-'E-electricity'!G31-'E-Coal'!G31)*'Energy Use 2020'!$AC93</f>
        <v>106963396268528.81</v>
      </c>
      <c r="H31" s="230">
        <f>('Energy Use'!H87-'E-electricity'!H31-'E-Coal'!H31)*'Energy Use 2020'!$AC93</f>
        <v>111578063288279.75</v>
      </c>
      <c r="I31" s="230">
        <f>('Energy Use'!I87-'E-electricity'!I31-'E-Coal'!I31)*'Energy Use 2020'!$AC93</f>
        <v>115599835596719.73</v>
      </c>
      <c r="J31" s="230">
        <f>('Energy Use'!J87-'E-electricity'!J31-'E-Coal'!J31)*'Energy Use 2020'!$AC93</f>
        <v>119109081017773.92</v>
      </c>
      <c r="K31" s="230">
        <f>('Energy Use'!K87-'E-electricity'!K31-'E-Coal'!K31)*'Energy Use 2020'!$AC93</f>
        <v>122134113437486.92</v>
      </c>
      <c r="L31" s="230">
        <f>('Energy Use'!L87-'E-electricity'!L31-'E-Coal'!L31)*'Energy Use 2020'!$AC93</f>
        <v>124717885831694.8</v>
      </c>
      <c r="M31" s="230">
        <f>('Energy Use'!M87-'E-electricity'!M31-'E-Coal'!M31)*'Energy Use 2020'!$AC93</f>
        <v>126915695554517.3</v>
      </c>
      <c r="N31" s="230">
        <f>('Energy Use'!N87-'E-electricity'!N31-'E-Coal'!N31)*'Energy Use 2020'!$AC93</f>
        <v>128848272951754.22</v>
      </c>
      <c r="O31" s="230">
        <f>('Energy Use'!O87-'E-electricity'!O31-'E-Coal'!O31)*'Energy Use 2020'!$AC93</f>
        <v>130506196568159.91</v>
      </c>
      <c r="P31" s="230">
        <f>('Energy Use'!P87-'E-electricity'!P31-'E-Coal'!P31)*'Energy Use 2020'!$AC93</f>
        <v>131937658048274.84</v>
      </c>
      <c r="Q31" s="230">
        <f>('Energy Use'!Q87-'E-electricity'!Q31-'E-Coal'!Q31)*'Energy Use 2020'!$AC93</f>
        <v>133194827215043.86</v>
      </c>
      <c r="R31" s="230">
        <f>('Energy Use'!R87-'E-electricity'!R31-'E-Coal'!R31)*'Energy Use 2020'!$AC93</f>
        <v>134333008001891.81</v>
      </c>
      <c r="S31" s="230">
        <f>('Energy Use'!S87-'E-electricity'!S31-'E-Coal'!S31)*'Energy Use 2020'!$AC93</f>
        <v>135395172231873.58</v>
      </c>
      <c r="T31" s="230">
        <f>('Energy Use'!T87-'E-electricity'!T31-'E-Coal'!T31)*'Energy Use 2020'!$AC93</f>
        <v>136396631364255.92</v>
      </c>
      <c r="U31" s="230">
        <f>('Energy Use'!U87-'E-electricity'!U31-'E-Coal'!U31)*'Energy Use 2020'!$AC93</f>
        <v>137337460557620.83</v>
      </c>
      <c r="V31" s="230">
        <f>('Energy Use'!V87-'E-electricity'!V31-'E-Coal'!V31)*'Energy Use 2020'!$AC93</f>
        <v>138217858712569.17</v>
      </c>
      <c r="W31" s="230">
        <f>('Energy Use'!W87-'E-electricity'!W31-'E-Coal'!W31)*'Energy Use 2020'!$AC93</f>
        <v>139038144846021.33</v>
      </c>
      <c r="X31" s="230">
        <f>('Energy Use'!X87-'E-electricity'!X31-'E-Coal'!X31)*'Energy Use 2020'!$AC93</f>
        <v>139798754178905.27</v>
      </c>
      <c r="Y31" s="230">
        <f>('Energy Use'!Y87-'E-electricity'!Y31-'E-Coal'!Y31)*'Energy Use 2020'!$AC93</f>
        <v>140500233966596.16</v>
      </c>
      <c r="Z31" s="230">
        <f>('Energy Use'!Z87-'E-electricity'!Z31-'E-Coal'!Z31)*'Energy Use 2020'!$AC93</f>
        <v>141143239101560.31</v>
      </c>
      <c r="AA31" s="230">
        <f>('Energy Use'!AA87-'E-electricity'!AA31-'E-Coal'!AA31)*'Energy Use 2020'!$AC93</f>
        <v>141728527517543.63</v>
      </c>
      <c r="AB31" s="230">
        <f>('Energy Use'!AB87-'E-electricity'!AB31-'E-Coal'!AB31)*'Energy Use 2020'!$AC93</f>
        <v>142256955424376.53</v>
      </c>
      <c r="AC31" s="230">
        <f>('Energy Use'!AC87-'E-electricity'!AC31-'E-Coal'!AC31)*'Energy Use 2020'!$AC93</f>
        <v>142729472402005.69</v>
      </c>
      <c r="AD31" s="230">
        <f>('Energy Use'!AD87-'E-electricity'!AD31-'E-Coal'!AD31)*'Energy Use 2020'!$AC93</f>
        <v>143147116381791.03</v>
      </c>
      <c r="AE31" s="230">
        <f>('Energy Use'!AE87-'E-electricity'!AE31-'E-Coal'!AE31)*'Energy Use 2020'!$AC93</f>
        <v>143511008542357.41</v>
      </c>
      <c r="AF31" s="230">
        <f>('Energy Use'!AF87-'E-electricity'!AF31-'E-Coal'!AF31)*'Energy Use 2020'!$AC93</f>
        <v>143822348146443.69</v>
      </c>
      <c r="AG31" s="230">
        <f>('Energy Use'!AG87-'E-electricity'!AG31-'E-Coal'!AG31)*'Energy Use 2020'!$AC93</f>
        <v>144082407344231.63</v>
      </c>
      <c r="AH31" s="230">
        <f>('Energy Use'!AH87-'E-electricity'!AH31-'E-Coal'!AH31)*'Energy Use 2020'!$AC93</f>
        <v>144292525967564.09</v>
      </c>
      <c r="AI31" s="230">
        <f>('Energy Use'!AI87-'E-electricity'!AI31-'E-Coal'!AI31)*'Energy Use 2020'!$AC93</f>
        <v>144454106338326.69</v>
      </c>
      <c r="AJ31" s="230">
        <f>('Energy Use'!AJ87-'E-electricity'!AJ31-'E-Coal'!AJ31)*'Energy Use 2020'!$AC93</f>
        <v>144568608113047.56</v>
      </c>
      <c r="AK31" s="230">
        <f>('Energy Use'!AK87-'E-electricity'!AK31-'E-Coal'!AK31)*'Energy Use 2020'!$AC93</f>
        <v>144637543184499.19</v>
      </c>
      <c r="AL31" s="230">
        <f>('Energy Use'!AL87-'E-electricity'!AL31-'E-Coal'!AL31)*'Energy Use 2020'!$AC93</f>
        <v>144662470659770.91</v>
      </c>
      <c r="AM31" s="230">
        <f>('Energy Use'!AM87-'E-electricity'!AM31-'E-Coal'!AM31)*'Energy Use 2020'!$AC93</f>
        <v>144644991932929.47</v>
      </c>
      <c r="AN31" s="230">
        <f>('Energy Use'!AN87-'E-electricity'!AN31-'E-Coal'!AN31)*'Energy Use 2020'!$AC93</f>
        <v>144586745869019.81</v>
      </c>
      <c r="AO31" s="230">
        <f>('Energy Use'!AO87-'E-electricity'!AO31-'E-Coal'!AO31)*'Energy Use 2020'!$AC93</f>
        <v>144489404114771.31</v>
      </c>
      <c r="AP31" s="230">
        <f>('Energy Use'!AP87-'E-electricity'!AP31-'E-Coal'!AP31)*'Energy Use 2020'!$AC93</f>
        <v>144354666550006.88</v>
      </c>
      <c r="AQ31" s="230">
        <f>('Energy Use'!AQ87-'E-electricity'!AQ31-'E-Coal'!AQ31)*'Energy Use 2020'!$AC93</f>
        <v>144135865268689.56</v>
      </c>
      <c r="AR31" s="133" t="str">
        <f>VLOOKUP($A31,'Sector Match'!$A$1:$B$43,2,0)</f>
        <v>other manufacturing 31T33</v>
      </c>
    </row>
    <row r="32" spans="1:44" x14ac:dyDescent="0.25">
      <c r="A32" s="74" t="s">
        <v>30</v>
      </c>
      <c r="B32" s="230">
        <f>('Energy Use'!B88-'E-electricity'!B32)*'Energy Use 2019'!$T94</f>
        <v>72915115300500</v>
      </c>
      <c r="C32" s="230">
        <f>('Energy Use'!C88-'E-electricity'!C32-'E-Coal'!C32)*'Energy Use 2020'!$AC94</f>
        <v>64467750996000</v>
      </c>
      <c r="D32" s="230">
        <f>('Energy Use'!D88-'E-electricity'!D32-'E-Coal'!D32)*'Energy Use 2020'!$AC94</f>
        <v>72192147309382.656</v>
      </c>
      <c r="E32" s="230">
        <f>('Energy Use'!E88-'E-electricity'!E32-'E-Coal'!E32)*'Energy Use 2020'!$AC94</f>
        <v>79452135395421.922</v>
      </c>
      <c r="F32" s="230">
        <f>('Energy Use'!F88-'E-electricity'!F32-'E-Coal'!F32)*'Energy Use 2020'!$AC94</f>
        <v>82854573412476.047</v>
      </c>
      <c r="G32" s="230">
        <f>('Energy Use'!G88-'E-electricity'!G32-'E-Coal'!G32)*'Energy Use 2020'!$AC94</f>
        <v>87103432550744.781</v>
      </c>
      <c r="H32" s="230">
        <f>('Energy Use'!H88-'E-electricity'!H32-'E-Coal'!H32)*'Energy Use 2020'!$AC94</f>
        <v>92520386724149.203</v>
      </c>
      <c r="I32" s="230">
        <f>('Energy Use'!I88-'E-electricity'!I32-'E-Coal'!I32)*'Energy Use 2020'!$AC94</f>
        <v>97699202761590.969</v>
      </c>
      <c r="J32" s="230">
        <f>('Energy Use'!J88-'E-electricity'!J32-'E-Coal'!J32)*'Energy Use 2020'!$AC94</f>
        <v>102227627206706.95</v>
      </c>
      <c r="K32" s="230">
        <f>('Energy Use'!K88-'E-electricity'!K32-'E-Coal'!K32)*'Energy Use 2020'!$AC94</f>
        <v>106171564361401.27</v>
      </c>
      <c r="L32" s="230">
        <f>('Energy Use'!L88-'E-electricity'!L32-'E-Coal'!L32)*'Energy Use 2020'!$AC94</f>
        <v>109635151743717.75</v>
      </c>
      <c r="M32" s="230">
        <f>('Energy Use'!M88-'E-electricity'!M32-'E-Coal'!M32)*'Energy Use 2020'!$AC94</f>
        <v>112754034826716.27</v>
      </c>
      <c r="N32" s="230">
        <f>('Energy Use'!N88-'E-electricity'!N32-'E-Coal'!N32)*'Energy Use 2020'!$AC94</f>
        <v>115782646408219.94</v>
      </c>
      <c r="O32" s="230">
        <f>('Energy Use'!O88-'E-electricity'!O32-'E-Coal'!O32)*'Energy Use 2020'!$AC94</f>
        <v>118666831197417.81</v>
      </c>
      <c r="P32" s="230">
        <f>('Energy Use'!P88-'E-electricity'!P32-'E-Coal'!P32)*'Energy Use 2020'!$AC94</f>
        <v>121445761313819.5</v>
      </c>
      <c r="Q32" s="230">
        <f>('Energy Use'!Q88-'E-electricity'!Q32-'E-Coal'!Q32)*'Energy Use 2020'!$AC94</f>
        <v>124163849900843.91</v>
      </c>
      <c r="R32" s="230">
        <f>('Energy Use'!R88-'E-electricity'!R32-'E-Coal'!R32)*'Energy Use 2020'!$AC94</f>
        <v>126870432361856.72</v>
      </c>
      <c r="S32" s="230">
        <f>('Energy Use'!S88-'E-electricity'!S32-'E-Coal'!S32)*'Energy Use 2020'!$AC94</f>
        <v>129747141545157.55</v>
      </c>
      <c r="T32" s="230">
        <f>('Energy Use'!T88-'E-electricity'!T32-'E-Coal'!T32)*'Energy Use 2020'!$AC94</f>
        <v>132663920156852.86</v>
      </c>
      <c r="U32" s="230">
        <f>('Energy Use'!U88-'E-electricity'!U32-'E-Coal'!U32)*'Energy Use 2020'!$AC94</f>
        <v>135611514397745.03</v>
      </c>
      <c r="V32" s="230">
        <f>('Energy Use'!V88-'E-electricity'!V32-'E-Coal'!V32)*'Energy Use 2020'!$AC94</f>
        <v>138579847835217.38</v>
      </c>
      <c r="W32" s="230">
        <f>('Energy Use'!W88-'E-electricity'!W32-'E-Coal'!W32)*'Energy Use 2020'!$AC94</f>
        <v>141558004598015.69</v>
      </c>
      <c r="X32" s="230">
        <f>('Energy Use'!X88-'E-electricity'!X32-'E-Coal'!X32)*'Energy Use 2020'!$AC94</f>
        <v>144534220639148.22</v>
      </c>
      <c r="Y32" s="230">
        <f>('Energy Use'!Y88-'E-electricity'!Y32-'E-Coal'!Y32)*'Energy Use 2020'!$AC94</f>
        <v>147495884112356.97</v>
      </c>
      <c r="Z32" s="230">
        <f>('Energy Use'!Z88-'E-electricity'!Z32-'E-Coal'!Z32)*'Energy Use 2020'!$AC94</f>
        <v>150429545910781</v>
      </c>
      <c r="AA32" s="230">
        <f>('Energy Use'!AA88-'E-electricity'!AA32-'E-Coal'!AA32)*'Energy Use 2020'!$AC94</f>
        <v>153320941397935.38</v>
      </c>
      <c r="AB32" s="230">
        <f>('Energy Use'!AB88-'E-electricity'!AB32-'E-Coal'!AB32)*'Energy Use 2020'!$AC94</f>
        <v>156155024318060.5</v>
      </c>
      <c r="AC32" s="230">
        <f>('Energy Use'!AC88-'E-electricity'!AC32-'E-Coal'!AC32)*'Energy Use 2020'!$AC94</f>
        <v>158916013802531.91</v>
      </c>
      <c r="AD32" s="230">
        <f>('Energy Use'!AD88-'E-electricity'!AD32-'E-Coal'!AD32)*'Energy Use 2020'!$AC94</f>
        <v>161587455288926.88</v>
      </c>
      <c r="AE32" s="230">
        <f>('Energy Use'!AE88-'E-electricity'!AE32-'E-Coal'!AE32)*'Energy Use 2020'!$AC94</f>
        <v>164152296037384.78</v>
      </c>
      <c r="AF32" s="230">
        <f>('Energy Use'!AF88-'E-electricity'!AF32-'E-Coal'!AF32)*'Energy Use 2020'!$AC94</f>
        <v>166592975763616.41</v>
      </c>
      <c r="AG32" s="230">
        <f>('Energy Use'!AG88-'E-electricity'!AG32-'E-Coal'!AG32)*'Energy Use 2020'!$AC94</f>
        <v>168891532708407.06</v>
      </c>
      <c r="AH32" s="230">
        <f>('Energy Use'!AH88-'E-electricity'!AH32-'E-Coal'!AH32)*'Energy Use 2020'!$AC94</f>
        <v>171029725229691.56</v>
      </c>
      <c r="AI32" s="230">
        <f>('Energy Use'!AI88-'E-electricity'!AI32-'E-Coal'!AI32)*'Energy Use 2020'!$AC94</f>
        <v>172989168736183.19</v>
      </c>
      <c r="AJ32" s="230">
        <f>('Energy Use'!AJ88-'E-electricity'!AJ32-'E-Coal'!AJ32)*'Energy Use 2020'!$AC94</f>
        <v>174751487483128.25</v>
      </c>
      <c r="AK32" s="230">
        <f>('Energy Use'!AK88-'E-electricity'!AK32-'E-Coal'!AK32)*'Energy Use 2020'!$AC94</f>
        <v>176298480424223.38</v>
      </c>
      <c r="AL32" s="230">
        <f>('Energy Use'!AL88-'E-electricity'!AL32-'E-Coal'!AL32)*'Energy Use 2020'!$AC94</f>
        <v>177612299963609.53</v>
      </c>
      <c r="AM32" s="230">
        <f>('Energy Use'!AM88-'E-electricity'!AM32-'E-Coal'!AM32)*'Energy Use 2020'!$AC94</f>
        <v>178675642083974.13</v>
      </c>
      <c r="AN32" s="230">
        <f>('Energy Use'!AN88-'E-electricity'!AN32-'E-Coal'!AN32)*'Energy Use 2020'!$AC94</f>
        <v>179471945948356.5</v>
      </c>
      <c r="AO32" s="230">
        <f>('Energy Use'!AO88-'E-electricity'!AO32-'E-Coal'!AO32)*'Energy Use 2020'!$AC94</f>
        <v>179985600692840.63</v>
      </c>
      <c r="AP32" s="230">
        <f>('Energy Use'!AP88-'E-electricity'!AP32-'E-Coal'!AP32)*'Energy Use 2020'!$AC94</f>
        <v>180202156754642.28</v>
      </c>
      <c r="AQ32" s="230">
        <f>('Energy Use'!AQ88-'E-electricity'!AQ32-'E-Coal'!AQ32)*'Energy Use 2020'!$AC94</f>
        <v>180047706555150.88</v>
      </c>
      <c r="AR32" s="133" t="str">
        <f>VLOOKUP($A32,'Sector Match'!$A$1:$B$43,2,0)</f>
        <v>glass and glass products 231</v>
      </c>
    </row>
    <row r="33" spans="1:44" x14ac:dyDescent="0.25">
      <c r="A33" s="74" t="s">
        <v>31</v>
      </c>
      <c r="B33" s="230">
        <f>('Energy Use'!B89-'E-electricity'!B33)*'Energy Use 2019'!$T95</f>
        <v>94468255596000</v>
      </c>
      <c r="C33" s="230">
        <f>('Energy Use'!C89-'E-electricity'!C33-'E-Coal'!C33)*'Energy Use 2020'!$AC95</f>
        <v>102360055000500</v>
      </c>
      <c r="D33" s="230">
        <f>('Energy Use'!D89-'E-electricity'!D33-'E-Coal'!D33)*'Energy Use 2020'!$AC95</f>
        <v>104737070334955.83</v>
      </c>
      <c r="E33" s="230">
        <f>('Energy Use'!E89-'E-electricity'!E33-'E-Coal'!E33)*'Energy Use 2020'!$AC95</f>
        <v>120073645215541.95</v>
      </c>
      <c r="F33" s="230">
        <f>('Energy Use'!F89-'E-electricity'!F33-'E-Coal'!F33)*'Energy Use 2020'!$AC95</f>
        <v>132401775457422.34</v>
      </c>
      <c r="G33" s="230">
        <f>('Energy Use'!G89-'E-electricity'!G33-'E-Coal'!G33)*'Energy Use 2020'!$AC95</f>
        <v>140391896935678.88</v>
      </c>
      <c r="H33" s="230">
        <f>('Energy Use'!H89-'E-electricity'!H33-'E-Coal'!H33)*'Energy Use 2020'!$AC95</f>
        <v>148300800369270.06</v>
      </c>
      <c r="I33" s="230">
        <f>('Energy Use'!I89-'E-electricity'!I33-'E-Coal'!I33)*'Energy Use 2020'!$AC95</f>
        <v>152236754056179.09</v>
      </c>
      <c r="J33" s="230">
        <f>('Energy Use'!J89-'E-electricity'!J33-'E-Coal'!J33)*'Energy Use 2020'!$AC95</f>
        <v>156146515109362.56</v>
      </c>
      <c r="K33" s="230">
        <f>('Energy Use'!K89-'E-electricity'!K33-'E-Coal'!K33)*'Energy Use 2020'!$AC95</f>
        <v>160030098315428.31</v>
      </c>
      <c r="L33" s="230">
        <f>('Energy Use'!L89-'E-electricity'!L33-'E-Coal'!L33)*'Energy Use 2020'!$AC95</f>
        <v>163887518468610.34</v>
      </c>
      <c r="M33" s="230">
        <f>('Energy Use'!M89-'E-electricity'!M33-'E-Coal'!M33)*'Energy Use 2020'!$AC95</f>
        <v>167718790370768.81</v>
      </c>
      <c r="N33" s="230">
        <f>('Energy Use'!N89-'E-electricity'!N33-'E-Coal'!N33)*'Energy Use 2020'!$AC95</f>
        <v>169519637990835.41</v>
      </c>
      <c r="O33" s="230">
        <f>('Energy Use'!O89-'E-electricity'!O33-'E-Coal'!O33)*'Energy Use 2020'!$AC95</f>
        <v>171311320813480.59</v>
      </c>
      <c r="P33" s="230">
        <f>('Energy Use'!P89-'E-electricity'!P33-'E-Coal'!P33)*'Energy Use 2020'!$AC95</f>
        <v>173093842274384.81</v>
      </c>
      <c r="Q33" s="230">
        <f>('Energy Use'!Q89-'E-electricity'!Q33-'E-Coal'!Q33)*'Energy Use 2020'!$AC95</f>
        <v>174867205810472.19</v>
      </c>
      <c r="R33" s="230">
        <f>('Energy Use'!R89-'E-electricity'!R33-'E-Coal'!R33)*'Energy Use 2020'!$AC95</f>
        <v>176631414859910.56</v>
      </c>
      <c r="S33" s="230">
        <f>('Energy Use'!S89-'E-electricity'!S33-'E-Coal'!S33)*'Energy Use 2020'!$AC95</f>
        <v>175881443485636.41</v>
      </c>
      <c r="T33" s="230">
        <f>('Energy Use'!T89-'E-electricity'!T33-'E-Coal'!T33)*'Energy Use 2020'!$AC95</f>
        <v>175132800645883.41</v>
      </c>
      <c r="U33" s="230">
        <f>('Energy Use'!U89-'E-electricity'!U33-'E-Coal'!U33)*'Energy Use 2020'!$AC95</f>
        <v>174385486128987.94</v>
      </c>
      <c r="V33" s="230">
        <f>('Energy Use'!V89-'E-electricity'!V33-'E-Coal'!V33)*'Energy Use 2020'!$AC95</f>
        <v>173639499723277.94</v>
      </c>
      <c r="W33" s="230">
        <f>('Energy Use'!W89-'E-electricity'!W33-'E-Coal'!W33)*'Energy Use 2020'!$AC95</f>
        <v>172894841217073</v>
      </c>
      <c r="X33" s="230">
        <f>('Energy Use'!X89-'E-electricity'!X33-'E-Coal'!X33)*'Energy Use 2020'!$AC95</f>
        <v>172151510398684.13</v>
      </c>
      <c r="Y33" s="230">
        <f>('Energy Use'!Y89-'E-electricity'!Y33-'E-Coal'!Y33)*'Energy Use 2020'!$AC95</f>
        <v>171409507056413.84</v>
      </c>
      <c r="Z33" s="230">
        <f>('Energy Use'!Z89-'E-electricity'!Z33-'E-Coal'!Z33)*'Energy Use 2020'!$AC95</f>
        <v>170668830978556.31</v>
      </c>
      <c r="AA33" s="230">
        <f>('Energy Use'!AA89-'E-electricity'!AA33-'E-Coal'!AA33)*'Energy Use 2020'!$AC95</f>
        <v>169929481953397.28</v>
      </c>
      <c r="AB33" s="230">
        <f>('Energy Use'!AB89-'E-electricity'!AB33-'E-Coal'!AB33)*'Energy Use 2020'!$AC95</f>
        <v>169191459769213.97</v>
      </c>
      <c r="AC33" s="230">
        <f>('Energy Use'!AC89-'E-electricity'!AC33-'E-Coal'!AC33)*'Energy Use 2020'!$AC95</f>
        <v>168454764214275.09</v>
      </c>
      <c r="AD33" s="230">
        <f>('Energy Use'!AD89-'E-electricity'!AD33-'E-Coal'!AD33)*'Energy Use 2020'!$AC95</f>
        <v>167719395076840.94</v>
      </c>
      <c r="AE33" s="230">
        <f>('Energy Use'!AE89-'E-electricity'!AE33-'E-Coal'!AE33)*'Energy Use 2020'!$AC95</f>
        <v>166985352145163.5</v>
      </c>
      <c r="AF33" s="230">
        <f>('Energy Use'!AF89-'E-electricity'!AF33-'E-Coal'!AF33)*'Energy Use 2020'!$AC95</f>
        <v>166252635207486.25</v>
      </c>
      <c r="AG33" s="230">
        <f>('Energy Use'!AG89-'E-electricity'!AG33-'E-Coal'!AG33)*'Energy Use 2020'!$AC95</f>
        <v>165521244052044</v>
      </c>
      <c r="AH33" s="230">
        <f>('Energy Use'!AH89-'E-electricity'!AH33-'E-Coal'!AH33)*'Energy Use 2020'!$AC95</f>
        <v>165106066069229.72</v>
      </c>
      <c r="AI33" s="230">
        <f>('Energy Use'!AI89-'E-electricity'!AI33-'E-Coal'!AI33)*'Energy Use 2020'!$AC95</f>
        <v>164691431614209.47</v>
      </c>
      <c r="AJ33" s="230">
        <f>('Energy Use'!AJ89-'E-electricity'!AJ33-'E-Coal'!AJ33)*'Energy Use 2020'!$AC95</f>
        <v>164277340602666.34</v>
      </c>
      <c r="AK33" s="230">
        <f>('Energy Use'!AK89-'E-electricity'!AK33-'E-Coal'!AK33)*'Energy Use 2020'!$AC95</f>
        <v>163863792950280.09</v>
      </c>
      <c r="AL33" s="230">
        <f>('Energy Use'!AL89-'E-electricity'!AL33-'E-Coal'!AL33)*'Energy Use 2020'!$AC95</f>
        <v>163450788572727.28</v>
      </c>
      <c r="AM33" s="230">
        <f>('Energy Use'!AM89-'E-electricity'!AM33-'E-Coal'!AM33)*'Energy Use 2020'!$AC95</f>
        <v>162934016235721.84</v>
      </c>
      <c r="AN33" s="230">
        <f>('Energy Use'!AN89-'E-electricity'!AN33-'E-Coal'!AN33)*'Energy Use 2020'!$AC95</f>
        <v>162418047473542</v>
      </c>
      <c r="AO33" s="230">
        <f>('Energy Use'!AO89-'E-electricity'!AO33-'E-Coal'!AO33)*'Energy Use 2020'!$AC95</f>
        <v>161902882159356.41</v>
      </c>
      <c r="AP33" s="230">
        <f>('Energy Use'!AP89-'E-electricity'!AP33-'E-Coal'!AP33)*'Energy Use 2020'!$AC95</f>
        <v>161388520166328.66</v>
      </c>
      <c r="AQ33" s="230">
        <f>('Energy Use'!AQ89-'E-electricity'!AQ33-'E-Coal'!AQ33)*'Energy Use 2020'!$AC95</f>
        <v>160820500736005.5</v>
      </c>
      <c r="AR33" s="133" t="str">
        <f>VLOOKUP($A33,'Sector Match'!$A$1:$B$43,2,0)</f>
        <v>road vehicles 29</v>
      </c>
    </row>
    <row r="34" spans="1:44" x14ac:dyDescent="0.25">
      <c r="A34" s="74" t="s">
        <v>32</v>
      </c>
      <c r="B34" s="230">
        <f>('Energy Use'!B90-'E-electricity'!B34)*'Energy Use 2019'!$T96</f>
        <v>78067979748000</v>
      </c>
      <c r="C34" s="230">
        <f>('Energy Use'!C90-'E-electricity'!C34-'E-Coal'!C34)*'Energy Use 2020'!$AC96</f>
        <v>80020790371500</v>
      </c>
      <c r="D34" s="230">
        <f>('Energy Use'!D90-'E-electricity'!D34-'E-Coal'!D34)*'Energy Use 2020'!$AC96</f>
        <v>87389074206546.781</v>
      </c>
      <c r="E34" s="230">
        <f>('Energy Use'!E90-'E-electricity'!E34-'E-Coal'!E34)*'Energy Use 2020'!$AC96</f>
        <v>94078193720580.438</v>
      </c>
      <c r="F34" s="230">
        <f>('Energy Use'!F90-'E-electricity'!F34-'E-Coal'!F34)*'Energy Use 2020'!$AC96</f>
        <v>96889194641678.719</v>
      </c>
      <c r="G34" s="230">
        <f>('Energy Use'!G90-'E-electricity'!G34-'E-Coal'!G34)*'Energy Use 2020'!$AC96</f>
        <v>98628872860482.078</v>
      </c>
      <c r="H34" s="230">
        <f>('Energy Use'!H90-'E-electricity'!H34-'E-Coal'!H34)*'Energy Use 2020'!$AC96</f>
        <v>100852774752749.78</v>
      </c>
      <c r="I34" s="230">
        <f>('Energy Use'!I90-'E-electricity'!I34-'E-Coal'!I34)*'Energy Use 2020'!$AC96</f>
        <v>103042713818887.09</v>
      </c>
      <c r="J34" s="230">
        <f>('Energy Use'!J90-'E-electricity'!J34-'E-Coal'!J34)*'Energy Use 2020'!$AC96</f>
        <v>104941453649374.52</v>
      </c>
      <c r="K34" s="230">
        <f>('Energy Use'!K90-'E-electricity'!K34-'E-Coal'!K34)*'Energy Use 2020'!$AC96</f>
        <v>106536095227988.89</v>
      </c>
      <c r="L34" s="230">
        <f>('Energy Use'!L90-'E-electricity'!L34-'E-Coal'!L34)*'Energy Use 2020'!$AC96</f>
        <v>107816677936584.14</v>
      </c>
      <c r="M34" s="230">
        <f>('Energy Use'!M90-'E-electricity'!M34-'E-Coal'!M34)*'Energy Use 2020'!$AC96</f>
        <v>108776266817496.91</v>
      </c>
      <c r="N34" s="230">
        <f>('Energy Use'!N90-'E-electricity'!N34-'E-Coal'!N34)*'Energy Use 2020'!$AC96</f>
        <v>109503222903581.77</v>
      </c>
      <c r="O34" s="230">
        <f>('Energy Use'!O90-'E-electricity'!O34-'E-Coal'!O34)*'Energy Use 2020'!$AC96</f>
        <v>109950578028049.63</v>
      </c>
      <c r="P34" s="230">
        <f>('Energy Use'!P90-'E-electricity'!P34-'E-Coal'!P34)*'Energy Use 2020'!$AC96</f>
        <v>110165087988378.98</v>
      </c>
      <c r="Q34" s="230">
        <f>('Energy Use'!Q90-'E-electricity'!Q34-'E-Coal'!Q34)*'Energy Use 2020'!$AC96</f>
        <v>110195611128842.7</v>
      </c>
      <c r="R34" s="230">
        <f>('Energy Use'!R90-'E-electricity'!R34-'E-Coal'!R34)*'Energy Use 2020'!$AC96</f>
        <v>110092172780103.28</v>
      </c>
      <c r="S34" s="230">
        <f>('Energy Use'!S90-'E-electricity'!S34-'E-Coal'!S34)*'Energy Use 2020'!$AC96</f>
        <v>109985916717987.36</v>
      </c>
      <c r="T34" s="230">
        <f>('Energy Use'!T90-'E-electricity'!T34-'E-Coal'!T34)*'Energy Use 2020'!$AC96</f>
        <v>109802972919226.95</v>
      </c>
      <c r="U34" s="230">
        <f>('Energy Use'!U90-'E-electricity'!U34-'E-Coal'!U34)*'Energy Use 2020'!$AC96</f>
        <v>109550204197644.67</v>
      </c>
      <c r="V34" s="230">
        <f>('Energy Use'!V90-'E-electricity'!V34-'E-Coal'!V34)*'Energy Use 2020'!$AC96</f>
        <v>109234555429873.23</v>
      </c>
      <c r="W34" s="230">
        <f>('Energy Use'!W90-'E-electricity'!W34-'E-Coal'!W34)*'Energy Use 2020'!$AC96</f>
        <v>108863012934420.92</v>
      </c>
      <c r="X34" s="230">
        <f>('Energy Use'!X90-'E-electricity'!X34-'E-Coal'!X34)*'Energy Use 2020'!$AC96</f>
        <v>108442567942648.89</v>
      </c>
      <c r="Y34" s="230">
        <f>('Energy Use'!Y90-'E-electricity'!Y34-'E-Coal'!Y34)*'Energy Use 2020'!$AC96</f>
        <v>107980184291874.23</v>
      </c>
      <c r="Z34" s="230">
        <f>('Energy Use'!Z90-'E-electricity'!Z34-'E-Coal'!Z34)*'Energy Use 2020'!$AC96</f>
        <v>107482770412390.2</v>
      </c>
      <c r="AA34" s="230">
        <f>('Energy Use'!AA90-'E-electricity'!AA34-'E-Coal'!AA34)*'Energy Use 2020'!$AC96</f>
        <v>106957155628710.11</v>
      </c>
      <c r="AB34" s="230">
        <f>('Energy Use'!AB90-'E-electricity'!AB34-'E-Coal'!AB34)*'Energy Use 2020'!$AC96</f>
        <v>106410070751078.34</v>
      </c>
      <c r="AC34" s="230">
        <f>('Energy Use'!AC90-'E-electricity'!AC34-'E-Coal'!AC34)*'Energy Use 2020'!$AC96</f>
        <v>105848132896367.31</v>
      </c>
      <c r="AD34" s="230">
        <f>('Energy Use'!AD90-'E-electricity'!AD34-'E-Coal'!AD34)*'Energy Use 2020'!$AC96</f>
        <v>105277834447924</v>
      </c>
      <c r="AE34" s="230">
        <f>('Energy Use'!AE90-'E-electricity'!AE34-'E-Coal'!AE34)*'Energy Use 2020'!$AC96</f>
        <v>104705536041574.39</v>
      </c>
      <c r="AF34" s="230">
        <f>('Energy Use'!AF90-'E-electricity'!AF34-'E-Coal'!AF34)*'Energy Use 2020'!$AC96</f>
        <v>104137463449695.73</v>
      </c>
      <c r="AG34" s="230">
        <f>('Energy Use'!AG90-'E-electricity'!AG34-'E-Coal'!AG34)*'Energy Use 2020'!$AC96</f>
        <v>103579708226703.36</v>
      </c>
      <c r="AH34" s="230">
        <f>('Energy Use'!AH90-'E-electricity'!AH34-'E-Coal'!AH34)*'Energy Use 2020'!$AC96</f>
        <v>103038231977206.48</v>
      </c>
      <c r="AI34" s="230">
        <f>('Energy Use'!AI90-'E-electricity'!AI34-'E-Coal'!AI34)*'Energy Use 2020'!$AC96</f>
        <v>102518874112110.61</v>
      </c>
      <c r="AJ34" s="230">
        <f>('Energy Use'!AJ90-'E-electricity'!AJ34-'E-Coal'!AJ34)*'Energy Use 2020'!$AC96</f>
        <v>102027362967795.5</v>
      </c>
      <c r="AK34" s="230">
        <f>('Energy Use'!AK90-'E-electricity'!AK34-'E-Coal'!AK34)*'Energy Use 2020'!$AC96</f>
        <v>101569330178843.75</v>
      </c>
      <c r="AL34" s="230">
        <f>('Energy Use'!AL90-'E-electricity'!AL34-'E-Coal'!AL34)*'Energy Use 2020'!$AC96</f>
        <v>101150328215404.58</v>
      </c>
      <c r="AM34" s="230">
        <f>('Energy Use'!AM90-'E-electricity'!AM34-'E-Coal'!AM34)*'Energy Use 2020'!$AC96</f>
        <v>100775851021936.47</v>
      </c>
      <c r="AN34" s="230">
        <f>('Energy Use'!AN90-'E-electricity'!AN34-'E-Coal'!AN34)*'Energy Use 2020'!$AC96</f>
        <v>100451357724663.81</v>
      </c>
      <c r="AO34" s="230">
        <f>('Energy Use'!AO90-'E-electricity'!AO34-'E-Coal'!AO34)*'Energy Use 2020'!$AC96</f>
        <v>100182299410546.25</v>
      </c>
      <c r="AP34" s="230">
        <f>('Energy Use'!AP90-'E-electricity'!AP34-'E-Coal'!AP34)*'Energy Use 2020'!$AC96</f>
        <v>99974149021003.078</v>
      </c>
      <c r="AQ34" s="230">
        <f>('Energy Use'!AQ90-'E-electricity'!AQ34-'E-Coal'!AQ34)*'Energy Use 2020'!$AC96</f>
        <v>99799075376831.313</v>
      </c>
      <c r="AR34" s="133" t="str">
        <f>VLOOKUP($A34,'Sector Match'!$A$1:$B$43,2,0)</f>
        <v>nonroad vehicles 30</v>
      </c>
    </row>
    <row r="35" spans="1:44" x14ac:dyDescent="0.25">
      <c r="A35" s="74" t="s">
        <v>33</v>
      </c>
      <c r="B35" s="230">
        <f>('Energy Use'!B91-'E-electricity'!B35)*'Energy Use 2019'!$T97</f>
        <v>42250710645000</v>
      </c>
      <c r="C35" s="230">
        <f>('Energy Use'!C91-'E-electricity'!C35-'E-Coal'!C35)*'Energy Use 2020'!$AC97</f>
        <v>55098148957500</v>
      </c>
      <c r="D35" s="230">
        <f>('Energy Use'!D91-'E-electricity'!D35-'E-Coal'!D35)*'Energy Use 2020'!$AC97</f>
        <v>59028050134897.422</v>
      </c>
      <c r="E35" s="230">
        <f>('Energy Use'!E91-'E-electricity'!E35-'E-Coal'!E35)*'Energy Use 2020'!$AC97</f>
        <v>75913158765237.641</v>
      </c>
      <c r="F35" s="230">
        <f>('Energy Use'!F91-'E-electricity'!F35-'E-Coal'!F35)*'Energy Use 2020'!$AC97</f>
        <v>79035519984412.641</v>
      </c>
      <c r="G35" s="230">
        <f>('Energy Use'!G91-'E-electricity'!G35-'E-Coal'!G35)*'Energy Use 2020'!$AC97</f>
        <v>84444084937232.594</v>
      </c>
      <c r="H35" s="230">
        <f>('Energy Use'!H91-'E-electricity'!H35-'E-Coal'!H35)*'Energy Use 2020'!$AC97</f>
        <v>91469310059078.563</v>
      </c>
      <c r="I35" s="230">
        <f>('Energy Use'!I91-'E-electricity'!I35-'E-Coal'!I35)*'Energy Use 2020'!$AC97</f>
        <v>98087568733496.734</v>
      </c>
      <c r="J35" s="230">
        <f>('Energy Use'!J91-'E-electricity'!J35-'E-Coal'!J35)*'Energy Use 2020'!$AC97</f>
        <v>103835644041644.97</v>
      </c>
      <c r="K35" s="230">
        <f>('Energy Use'!K91-'E-electricity'!K35-'E-Coal'!K35)*'Energy Use 2020'!$AC97</f>
        <v>108822711700062.13</v>
      </c>
      <c r="L35" s="230">
        <f>('Energy Use'!L91-'E-electricity'!L35-'E-Coal'!L35)*'Energy Use 2020'!$AC97</f>
        <v>113234788099174.61</v>
      </c>
      <c r="M35" s="230">
        <f>('Energy Use'!M91-'E-electricity'!M35-'E-Coal'!M35)*'Energy Use 2020'!$AC97</f>
        <v>117320548439016.06</v>
      </c>
      <c r="N35" s="230">
        <f>('Energy Use'!N91-'E-electricity'!N35-'E-Coal'!N35)*'Energy Use 2020'!$AC97</f>
        <v>121644104093345.64</v>
      </c>
      <c r="O35" s="230">
        <f>('Energy Use'!O91-'E-electricity'!O35-'E-Coal'!O35)*'Energy Use 2020'!$AC97</f>
        <v>125941896098082.3</v>
      </c>
      <c r="P35" s="230">
        <f>('Energy Use'!P91-'E-electricity'!P35-'E-Coal'!P35)*'Energy Use 2020'!$AC97</f>
        <v>130189699900427.69</v>
      </c>
      <c r="Q35" s="230">
        <f>('Energy Use'!Q91-'E-electricity'!Q35-'E-Coal'!Q35)*'Energy Use 2020'!$AC97</f>
        <v>134361643374464.7</v>
      </c>
      <c r="R35" s="230">
        <f>('Energy Use'!R91-'E-electricity'!R35-'E-Coal'!R35)*'Energy Use 2020'!$AC97</f>
        <v>138430349163001.23</v>
      </c>
      <c r="S35" s="230">
        <f>('Energy Use'!S91-'E-electricity'!S35-'E-Coal'!S35)*'Energy Use 2020'!$AC97</f>
        <v>142771329316232.22</v>
      </c>
      <c r="T35" s="230">
        <f>('Energy Use'!T91-'E-electricity'!T35-'E-Coal'!T35)*'Energy Use 2020'!$AC97</f>
        <v>146992889028725.03</v>
      </c>
      <c r="U35" s="230">
        <f>('Energy Use'!U91-'E-electricity'!U35-'E-Coal'!U35)*'Energy Use 2020'!$AC97</f>
        <v>151080607007337.56</v>
      </c>
      <c r="V35" s="230">
        <f>('Energy Use'!V91-'E-electricity'!V35-'E-Coal'!V35)*'Energy Use 2020'!$AC97</f>
        <v>155020676538993.28</v>
      </c>
      <c r="W35" s="230">
        <f>('Energy Use'!W91-'E-electricity'!W35-'E-Coal'!W35)*'Energy Use 2020'!$AC97</f>
        <v>158799994992737.38</v>
      </c>
      <c r="X35" s="230">
        <f>('Energy Use'!X91-'E-electricity'!X35-'E-Coal'!X35)*'Energy Use 2020'!$AC97</f>
        <v>162406246152879.69</v>
      </c>
      <c r="Y35" s="230">
        <f>('Energy Use'!Y91-'E-electricity'!Y35-'E-Coal'!Y35)*'Energy Use 2020'!$AC97</f>
        <v>165827974658864.19</v>
      </c>
      <c r="Z35" s="230">
        <f>('Energy Use'!Z91-'E-electricity'!Z35-'E-Coal'!Z35)*'Energy Use 2020'!$AC97</f>
        <v>169054651945506.41</v>
      </c>
      <c r="AA35" s="230">
        <f>('Energy Use'!AA91-'E-electricity'!AA35-'E-Coal'!AA35)*'Energy Use 2020'!$AC97</f>
        <v>172076733200135</v>
      </c>
      <c r="AB35" s="230">
        <f>('Energy Use'!AB91-'E-electricity'!AB35-'E-Coal'!AB35)*'Energy Use 2020'!$AC97</f>
        <v>174885704978616.81</v>
      </c>
      <c r="AC35" s="230">
        <f>('Energy Use'!AC91-'E-electricity'!AC35-'E-Coal'!AC35)*'Energy Use 2020'!$AC97</f>
        <v>177474123248191.91</v>
      </c>
      <c r="AD35" s="230">
        <f>('Energy Use'!AD91-'E-electricity'!AD35-'E-Coal'!AD35)*'Energy Use 2020'!$AC97</f>
        <v>179835641749322.47</v>
      </c>
      <c r="AE35" s="230">
        <f>('Energy Use'!AE91-'E-electricity'!AE35-'E-Coal'!AE35)*'Energy Use 2020'!$AC97</f>
        <v>181965030689485.06</v>
      </c>
      <c r="AF35" s="230">
        <f>('Energy Use'!AF91-'E-electricity'!AF35-'E-Coal'!AF35)*'Energy Use 2020'!$AC97</f>
        <v>183858185897201.03</v>
      </c>
      <c r="AG35" s="230">
        <f>('Energy Use'!AG91-'E-electricity'!AG35-'E-Coal'!AG35)*'Energy Use 2020'!$AC97</f>
        <v>185512128673042.34</v>
      </c>
      <c r="AH35" s="230">
        <f>('Energy Use'!AH91-'E-electricity'!AH35-'E-Coal'!AH35)*'Energy Use 2020'!$AC97</f>
        <v>186924996674501.81</v>
      </c>
      <c r="AI35" s="230">
        <f>('Energy Use'!AI91-'E-electricity'!AI35-'E-Coal'!AI35)*'Energy Use 2020'!$AC97</f>
        <v>188096026262301.56</v>
      </c>
      <c r="AJ35" s="230">
        <f>('Energy Use'!AJ91-'E-electricity'!AJ35-'E-Coal'!AJ35)*'Energy Use 2020'!$AC97</f>
        <v>189025526816083.31</v>
      </c>
      <c r="AK35" s="230">
        <f>('Energy Use'!AK91-'E-electricity'!AK35-'E-Coal'!AK35)*'Energy Use 2020'!$AC97</f>
        <v>189714847596756.88</v>
      </c>
      <c r="AL35" s="230">
        <f>('Energy Use'!AL91-'E-electricity'!AL35-'E-Coal'!AL35)*'Energy Use 2020'!$AC97</f>
        <v>190166337790679.28</v>
      </c>
      <c r="AM35" s="230">
        <f>('Energy Use'!AM91-'E-electricity'!AM35-'E-Coal'!AM35)*'Energy Use 2020'!$AC97</f>
        <v>190383300417061.53</v>
      </c>
      <c r="AN35" s="230">
        <f>('Energy Use'!AN91-'E-electricity'!AN35-'E-Coal'!AN35)*'Energy Use 2020'!$AC97</f>
        <v>190369940814604.59</v>
      </c>
      <c r="AO35" s="230">
        <f>('Energy Use'!AO91-'E-electricity'!AO35-'E-Coal'!AO35)*'Energy Use 2020'!$AC97</f>
        <v>190131310446516.84</v>
      </c>
      <c r="AP35" s="230">
        <f>('Energy Use'!AP91-'E-electricity'!AP35-'E-Coal'!AP35)*'Energy Use 2020'!$AC97</f>
        <v>189673246775169.66</v>
      </c>
      <c r="AQ35" s="230">
        <f>('Energy Use'!AQ91-'E-electricity'!AQ35-'E-Coal'!AQ35)*'Energy Use 2020'!$AC97</f>
        <v>188939204012702.69</v>
      </c>
      <c r="AR35" s="133" t="str">
        <f>VLOOKUP($A35,'Sector Match'!$A$1:$B$43,2,0)</f>
        <v>appliances and electrical equipment 27</v>
      </c>
    </row>
    <row r="36" spans="1:44" x14ac:dyDescent="0.25">
      <c r="A36" s="74" t="s">
        <v>34</v>
      </c>
      <c r="B36" s="230">
        <f>('Energy Use'!B92-'E-electricity'!B36)*'Energy Use 2019'!$T98</f>
        <v>121588156189500</v>
      </c>
      <c r="C36" s="230">
        <f>('Energy Use'!C92-'E-electricity'!C36-'E-Coal'!C36)*'Energy Use 2020'!$AC98</f>
        <v>99712788252000</v>
      </c>
      <c r="D36" s="230">
        <f>('Energy Use'!D92-'E-electricity'!D36-'E-Coal'!D36)*'Energy Use 2020'!$AC98</f>
        <v>101290007520290.05</v>
      </c>
      <c r="E36" s="230">
        <f>('Energy Use'!E92-'E-electricity'!E36-'E-Coal'!E36)*'Energy Use 2020'!$AC98</f>
        <v>130622937384172.84</v>
      </c>
      <c r="F36" s="230">
        <f>('Energy Use'!F92-'E-electricity'!F36-'E-Coal'!F36)*'Energy Use 2020'!$AC98</f>
        <v>134756336315391.94</v>
      </c>
      <c r="G36" s="230">
        <f>('Energy Use'!G92-'E-electricity'!G36-'E-Coal'!G36)*'Energy Use 2020'!$AC98</f>
        <v>142175181988662.5</v>
      </c>
      <c r="H36" s="230">
        <f>('Energy Use'!H92-'E-electricity'!H36-'E-Coal'!H36)*'Energy Use 2020'!$AC98</f>
        <v>151465829662757.41</v>
      </c>
      <c r="I36" s="230">
        <f>('Energy Use'!I92-'E-electricity'!I36-'E-Coal'!I36)*'Energy Use 2020'!$AC98</f>
        <v>159393298629843.13</v>
      </c>
      <c r="J36" s="230">
        <f>('Energy Use'!J92-'E-electricity'!J36-'E-Coal'!J36)*'Energy Use 2020'!$AC98</f>
        <v>165529332154970.78</v>
      </c>
      <c r="K36" s="230">
        <f>('Energy Use'!K92-'E-electricity'!K36-'E-Coal'!K36)*'Energy Use 2020'!$AC98</f>
        <v>170356734541137.84</v>
      </c>
      <c r="L36" s="230">
        <f>('Energy Use'!L92-'E-electricity'!L36-'E-Coal'!L36)*'Energy Use 2020'!$AC98</f>
        <v>174482940736755.34</v>
      </c>
      <c r="M36" s="230">
        <f>('Energy Use'!M92-'E-electricity'!M36-'E-Coal'!M36)*'Energy Use 2020'!$AC98</f>
        <v>178601785390944.22</v>
      </c>
      <c r="N36" s="230">
        <f>('Energy Use'!N92-'E-electricity'!N36-'E-Coal'!N36)*'Energy Use 2020'!$AC98</f>
        <v>183970729548555.22</v>
      </c>
      <c r="O36" s="230">
        <f>('Energy Use'!O92-'E-electricity'!O36-'E-Coal'!O36)*'Energy Use 2020'!$AC98</f>
        <v>189986941674138</v>
      </c>
      <c r="P36" s="230">
        <f>('Energy Use'!P92-'E-electricity'!P36-'E-Coal'!P36)*'Energy Use 2020'!$AC98</f>
        <v>196482536971937.94</v>
      </c>
      <c r="Q36" s="230">
        <f>('Energy Use'!Q92-'E-electricity'!Q36-'E-Coal'!Q36)*'Energy Use 2020'!$AC98</f>
        <v>203264918894618.03</v>
      </c>
      <c r="R36" s="230">
        <f>('Energy Use'!R92-'E-electricity'!R36-'E-Coal'!R36)*'Energy Use 2020'!$AC98</f>
        <v>210112671291878.22</v>
      </c>
      <c r="S36" s="230">
        <f>('Energy Use'!S92-'E-electricity'!S36-'E-Coal'!S36)*'Energy Use 2020'!$AC98</f>
        <v>217642085642078.19</v>
      </c>
      <c r="T36" s="230">
        <f>('Energy Use'!T92-'E-electricity'!T36-'E-Coal'!T36)*'Energy Use 2020'!$AC98</f>
        <v>225022859611065.22</v>
      </c>
      <c r="U36" s="230">
        <f>('Energy Use'!U92-'E-electricity'!U36-'E-Coal'!U36)*'Energy Use 2020'!$AC98</f>
        <v>232225765870739.16</v>
      </c>
      <c r="V36" s="230">
        <f>('Energy Use'!V92-'E-electricity'!V36-'E-Coal'!V36)*'Energy Use 2020'!$AC98</f>
        <v>239221962573303.47</v>
      </c>
      <c r="W36" s="230">
        <f>('Energy Use'!W92-'E-electricity'!W36-'E-Coal'!W36)*'Energy Use 2020'!$AC98</f>
        <v>245983201714894.09</v>
      </c>
      <c r="X36" s="230">
        <f>('Energy Use'!X92-'E-electricity'!X36-'E-Coal'!X36)*'Energy Use 2020'!$AC98</f>
        <v>252482033902268.13</v>
      </c>
      <c r="Y36" s="230">
        <f>('Energy Use'!Y92-'E-electricity'!Y36-'E-Coal'!Y36)*'Energy Use 2020'!$AC98</f>
        <v>258692007320786.44</v>
      </c>
      <c r="Z36" s="230">
        <f>('Energy Use'!Z92-'E-electricity'!Z36-'E-Coal'!Z36)*'Energy Use 2020'!$AC98</f>
        <v>264587858779803.75</v>
      </c>
      <c r="AA36" s="230">
        <f>('Energy Use'!AA92-'E-electricity'!AA36-'E-Coal'!AA36)*'Energy Use 2020'!$AC98</f>
        <v>270145694819579.28</v>
      </c>
      <c r="AB36" s="230">
        <f>('Energy Use'!AB92-'E-electricity'!AB36-'E-Coal'!AB36)*'Energy Use 2020'!$AC98</f>
        <v>275343160999702.34</v>
      </c>
      <c r="AC36" s="230">
        <f>('Energy Use'!AC92-'E-electricity'!AC36-'E-Coal'!AC36)*'Energy Use 2020'!$AC98</f>
        <v>280159597650290.22</v>
      </c>
      <c r="AD36" s="230">
        <f>('Energy Use'!AD92-'E-electricity'!AD36-'E-Coal'!AD36)*'Energy Use 2020'!$AC98</f>
        <v>284576180550767.88</v>
      </c>
      <c r="AE36" s="230">
        <f>('Energy Use'!AE92-'E-electricity'!AE36-'E-Coal'!AE36)*'Energy Use 2020'!$AC98</f>
        <v>288576045203593.5</v>
      </c>
      <c r="AF36" s="230">
        <f>('Energy Use'!AF92-'E-electricity'!AF36-'E-Coal'!AF36)*'Energy Use 2020'!$AC98</f>
        <v>292144393588186.69</v>
      </c>
      <c r="AG36" s="230">
        <f>('Energy Use'!AG92-'E-electricity'!AG36-'E-Coal'!AG36)*'Energy Use 2020'!$AC98</f>
        <v>295268582509783.44</v>
      </c>
      <c r="AH36" s="230">
        <f>('Energy Use'!AH92-'E-electricity'!AH36-'E-Coal'!AH36)*'Energy Use 2020'!$AC98</f>
        <v>297938192895068.56</v>
      </c>
      <c r="AI36" s="230">
        <f>('Energy Use'!AI92-'E-electricity'!AI36-'E-Coal'!AI36)*'Energy Use 2020'!$AC98</f>
        <v>300145079627273.44</v>
      </c>
      <c r="AJ36" s="230">
        <f>('Energy Use'!AJ92-'E-electricity'!AJ36-'E-Coal'!AJ36)*'Energy Use 2020'!$AC98</f>
        <v>301883401754155.56</v>
      </c>
      <c r="AK36" s="230">
        <f>('Energy Use'!AK92-'E-electricity'!AK36-'E-Coal'!AK36)*'Energy Use 2020'!$AC98</f>
        <v>303149633139051.63</v>
      </c>
      <c r="AL36" s="230">
        <f>('Energy Use'!AL92-'E-electricity'!AL36-'E-Coal'!AL36)*'Energy Use 2020'!$AC98</f>
        <v>303942553854584.81</v>
      </c>
      <c r="AM36" s="230">
        <f>('Energy Use'!AM92-'E-electricity'!AM36-'E-Coal'!AM36)*'Energy Use 2020'!$AC98</f>
        <v>304263222837181.44</v>
      </c>
      <c r="AN36" s="230">
        <f>('Energy Use'!AN92-'E-electricity'!AN36-'E-Coal'!AN36)*'Energy Use 2020'!$AC98</f>
        <v>304114932525439.88</v>
      </c>
      <c r="AO36" s="230">
        <f>('Energy Use'!AO92-'E-electricity'!AO36-'E-Coal'!AO36)*'Energy Use 2020'!$AC98</f>
        <v>303503146393829.44</v>
      </c>
      <c r="AP36" s="230">
        <f>('Energy Use'!AP92-'E-electricity'!AP36-'E-Coal'!AP36)*'Energy Use 2020'!$AC98</f>
        <v>302435420463071.88</v>
      </c>
      <c r="AQ36" s="230">
        <f>('Energy Use'!AQ92-'E-electricity'!AQ36-'E-Coal'!AQ36)*'Energy Use 2020'!$AC98</f>
        <v>300820835456937.19</v>
      </c>
      <c r="AR36" s="133" t="str">
        <f>VLOOKUP($A36,'Sector Match'!$A$1:$B$43,2,0)</f>
        <v>computers and electronics 26</v>
      </c>
    </row>
    <row r="37" spans="1:44" x14ac:dyDescent="0.25">
      <c r="A37" s="74" t="s">
        <v>35</v>
      </c>
      <c r="B37" s="230">
        <f>('Energy Use'!B93-'E-electricity'!B37)*'Energy Use 2019'!$T99</f>
        <v>3775063495499.9971</v>
      </c>
      <c r="C37" s="230">
        <f>('Energy Use'!C93-'E-electricity'!C37-'E-Coal'!C37)*'Energy Use 2020'!$AC99</f>
        <v>3161164281000.0005</v>
      </c>
      <c r="D37" s="230">
        <f>('Energy Use'!D93-'E-electricity'!D37-'E-Coal'!D37)*'Energy Use 2020'!$AC99</f>
        <v>3137427140967.7104</v>
      </c>
      <c r="E37" s="230">
        <f>('Energy Use'!E93-'E-electricity'!E37-'E-Coal'!E37)*'Energy Use 2020'!$AC99</f>
        <v>3913508131968.27</v>
      </c>
      <c r="F37" s="230">
        <f>('Energy Use'!F93-'E-electricity'!F37-'E-Coal'!F37)*'Energy Use 2020'!$AC99</f>
        <v>3998443294310.8555</v>
      </c>
      <c r="G37" s="230">
        <f>('Energy Use'!G93-'E-electricity'!G37-'E-Coal'!G37)*'Energy Use 2020'!$AC99</f>
        <v>4114014337623.4189</v>
      </c>
      <c r="H37" s="230">
        <f>('Energy Use'!H93-'E-electricity'!H37-'E-Coal'!H37)*'Energy Use 2020'!$AC99</f>
        <v>4254880972349.3589</v>
      </c>
      <c r="I37" s="230">
        <f>('Energy Use'!I93-'E-electricity'!I37-'E-Coal'!I37)*'Energy Use 2020'!$AC99</f>
        <v>4363887686880.8438</v>
      </c>
      <c r="J37" s="230">
        <f>('Energy Use'!J93-'E-electricity'!J37-'E-Coal'!J37)*'Energy Use 2020'!$AC99</f>
        <v>4437466888843.2637</v>
      </c>
      <c r="K37" s="230">
        <f>('Energy Use'!K93-'E-electricity'!K37-'E-Coal'!K37)*'Energy Use 2020'!$AC99</f>
        <v>4486172144017.6494</v>
      </c>
      <c r="L37" s="230">
        <f>('Energy Use'!L93-'E-electricity'!L37-'E-Coal'!L37)*'Energy Use 2020'!$AC99</f>
        <v>4521679641841.9521</v>
      </c>
      <c r="M37" s="230">
        <f>('Energy Use'!M93-'E-electricity'!M37-'E-Coal'!M37)*'Energy Use 2020'!$AC99</f>
        <v>4556280466773.2119</v>
      </c>
      <c r="N37" s="230">
        <f>('Energy Use'!N93-'E-electricity'!N37-'E-Coal'!N37)*'Energy Use 2020'!$AC99</f>
        <v>4615823596551.8193</v>
      </c>
      <c r="O37" s="230">
        <f>('Energy Use'!O93-'E-electricity'!O37-'E-Coal'!O37)*'Energy Use 2020'!$AC99</f>
        <v>4685441968736.6826</v>
      </c>
      <c r="P37" s="230">
        <f>('Energy Use'!P93-'E-electricity'!P37-'E-Coal'!P37)*'Energy Use 2020'!$AC99</f>
        <v>4762757836471.7061</v>
      </c>
      <c r="Q37" s="230">
        <f>('Energy Use'!Q93-'E-electricity'!Q37-'E-Coal'!Q37)*'Energy Use 2020'!$AC99</f>
        <v>4845258719625.501</v>
      </c>
      <c r="R37" s="230">
        <f>('Energy Use'!R93-'E-electricity'!R37-'E-Coal'!R37)*'Energy Use 2020'!$AC99</f>
        <v>4930261148948.8555</v>
      </c>
      <c r="S37" s="230">
        <f>('Energy Use'!S93-'E-electricity'!S37-'E-Coal'!S37)*'Energy Use 2020'!$AC99</f>
        <v>5033460095672.6455</v>
      </c>
      <c r="T37" s="230">
        <f>('Energy Use'!T93-'E-electricity'!T37-'E-Coal'!T37)*'Energy Use 2020'!$AC99</f>
        <v>5136848292589.2178</v>
      </c>
      <c r="U37" s="230">
        <f>('Energy Use'!U93-'E-electricity'!U37-'E-Coal'!U37)*'Energy Use 2020'!$AC99</f>
        <v>5240042970293.5947</v>
      </c>
      <c r="V37" s="230">
        <f>('Energy Use'!V93-'E-electricity'!V37-'E-Coal'!V37)*'Energy Use 2020'!$AC99</f>
        <v>5342635543336.2539</v>
      </c>
      <c r="W37" s="230">
        <f>('Energy Use'!W93-'E-electricity'!W37-'E-Coal'!W37)*'Energy Use 2020'!$AC99</f>
        <v>5444192011065.8477</v>
      </c>
      <c r="X37" s="230">
        <f>('Energy Use'!X93-'E-electricity'!X37-'E-Coal'!X37)*'Energy Use 2020'!$AC99</f>
        <v>5544253679278.1904</v>
      </c>
      <c r="Y37" s="230">
        <f>('Energy Use'!Y93-'E-electricity'!Y37-'E-Coal'!Y37)*'Energy Use 2020'!$AC99</f>
        <v>5642338228781.0996</v>
      </c>
      <c r="Z37" s="230">
        <f>('Energy Use'!Z93-'E-electricity'!Z37-'E-Coal'!Z37)*'Energy Use 2020'!$AC99</f>
        <v>5737941155007.0986</v>
      </c>
      <c r="AA37" s="230">
        <f>('Energy Use'!AA93-'E-electricity'!AA37-'E-Coal'!AA37)*'Energy Use 2020'!$AC99</f>
        <v>5830537600083.623</v>
      </c>
      <c r="AB37" s="230">
        <f>('Energy Use'!AB93-'E-electricity'!AB37-'E-Coal'!AB37)*'Energy Use 2020'!$AC99</f>
        <v>5919584595256.7344</v>
      </c>
      <c r="AC37" s="230">
        <f>('Energy Use'!AC93-'E-electricity'!AC37-'E-Coal'!AC37)*'Energy Use 2020'!$AC99</f>
        <v>6004523727225.3105</v>
      </c>
      <c r="AD37" s="230">
        <f>('Energy Use'!AD93-'E-electricity'!AD37-'E-Coal'!AD37)*'Energy Use 2020'!$AC99</f>
        <v>6084784236760.0303</v>
      </c>
      <c r="AE37" s="230">
        <f>('Energy Use'!AE93-'E-electricity'!AE37-'E-Coal'!AE37)*'Energy Use 2020'!$AC99</f>
        <v>6159786551954.2705</v>
      </c>
      <c r="AF37" s="230">
        <f>('Energy Use'!AF93-'E-electricity'!AF37-'E-Coal'!AF37)*'Energy Use 2020'!$AC99</f>
        <v>6228946251606.8232</v>
      </c>
      <c r="AG37" s="230">
        <f>('Energy Use'!AG93-'E-electricity'!AG37-'E-Coal'!AG37)*'Energy Use 2020'!$AC99</f>
        <v>6291678446612.1133</v>
      </c>
      <c r="AH37" s="230">
        <f>('Energy Use'!AH93-'E-electricity'!AH37-'E-Coal'!AH37)*'Energy Use 2020'!$AC99</f>
        <v>6347402558910.3154</v>
      </c>
      <c r="AI37" s="230">
        <f>('Energy Use'!AI93-'E-electricity'!AI37-'E-Coal'!AI37)*'Energy Use 2020'!$AC99</f>
        <v>6395547468626.9648</v>
      </c>
      <c r="AJ37" s="230">
        <f>('Energy Use'!AJ93-'E-electricity'!AJ37-'E-Coal'!AJ37)*'Energy Use 2020'!$AC99</f>
        <v>6435556990645.0391</v>
      </c>
      <c r="AK37" s="230">
        <f>('Energy Use'!AK93-'E-electricity'!AK37-'E-Coal'!AK37)*'Energy Use 2020'!$AC99</f>
        <v>6466895632163.7549</v>
      </c>
      <c r="AL37" s="230">
        <f>('Energy Use'!AL93-'E-electricity'!AL37-'E-Coal'!AL37)*'Energy Use 2020'!$AC99</f>
        <v>6489054573004.6992</v>
      </c>
      <c r="AM37" s="230">
        <f>('Energy Use'!AM93-'E-electricity'!AM37-'E-Coal'!AM37)*'Energy Use 2020'!$AC99</f>
        <v>6501557800747.8887</v>
      </c>
      <c r="AN37" s="230">
        <f>('Energy Use'!AN93-'E-electricity'!AN37-'E-Coal'!AN37)*'Energy Use 2020'!$AC99</f>
        <v>6503968323467.8877</v>
      </c>
      <c r="AO37" s="230">
        <f>('Energy Use'!AO93-'E-electricity'!AO37-'E-Coal'!AO37)*'Energy Use 2020'!$AC99</f>
        <v>6495894374163.7461</v>
      </c>
      <c r="AP37" s="230">
        <f>('Energy Use'!AP93-'E-electricity'!AP37-'E-Coal'!AP37)*'Energy Use 2020'!$AC99</f>
        <v>6476995513222.4912</v>
      </c>
      <c r="AQ37" s="230">
        <f>('Energy Use'!AQ93-'E-electricity'!AQ37-'E-Coal'!AQ37)*'Energy Use 2020'!$AC99</f>
        <v>6444835944902.2822</v>
      </c>
      <c r="AR37" s="133" t="str">
        <f>VLOOKUP($A37,'Sector Match'!$A$1:$B$43,2,0)</f>
        <v>computers and electronics 26</v>
      </c>
    </row>
    <row r="38" spans="1:44" x14ac:dyDescent="0.25">
      <c r="A38" s="74" t="s">
        <v>36</v>
      </c>
      <c r="B38" s="230">
        <f>('Energy Use'!B94-'E-electricity'!B38)*'Energy Use 2019'!$T100</f>
        <v>15783598809000</v>
      </c>
      <c r="C38" s="230">
        <f>('Energy Use'!C94-'E-electricity'!C38-'E-Coal'!C38)*'Energy Use 2020'!$AC100</f>
        <v>14764137217500</v>
      </c>
      <c r="D38" s="230">
        <f>('Energy Use'!D94-'E-electricity'!D38-'E-Coal'!D38)*'Energy Use 2020'!$AC100</f>
        <v>11679850529586.777</v>
      </c>
      <c r="E38" s="230">
        <f>('Energy Use'!E94-'E-electricity'!E38-'E-Coal'!E38)*'Energy Use 2020'!$AC100</f>
        <v>18249262960750.125</v>
      </c>
      <c r="F38" s="230">
        <f>('Energy Use'!F94-'E-electricity'!F38-'E-Coal'!F38)*'Energy Use 2020'!$AC100</f>
        <v>18129111611358.68</v>
      </c>
      <c r="G38" s="230">
        <f>('Energy Use'!G94-'E-electricity'!G38-'E-Coal'!G38)*'Energy Use 2020'!$AC100</f>
        <v>18235314418698.676</v>
      </c>
      <c r="H38" s="230">
        <f>('Energy Use'!H94-'E-electricity'!H38-'E-Coal'!H38)*'Energy Use 2020'!$AC100</f>
        <v>18475599206824.914</v>
      </c>
      <c r="I38" s="230">
        <f>('Energy Use'!I94-'E-electricity'!I38-'E-Coal'!I38)*'Energy Use 2020'!$AC100</f>
        <v>18694924563864.098</v>
      </c>
      <c r="J38" s="230">
        <f>('Energy Use'!J94-'E-electricity'!J38-'E-Coal'!J38)*'Energy Use 2020'!$AC100</f>
        <v>18890326011728.52</v>
      </c>
      <c r="K38" s="230">
        <f>('Energy Use'!K94-'E-electricity'!K38-'E-Coal'!K38)*'Energy Use 2020'!$AC100</f>
        <v>19047563957863.453</v>
      </c>
      <c r="L38" s="230">
        <f>('Energy Use'!L94-'E-electricity'!L38-'E-Coal'!L38)*'Energy Use 2020'!$AC100</f>
        <v>19152107627404.637</v>
      </c>
      <c r="M38" s="230">
        <f>('Energy Use'!M94-'E-electricity'!M38-'E-Coal'!M38)*'Energy Use 2020'!$AC100</f>
        <v>19189464714621.668</v>
      </c>
      <c r="N38" s="230">
        <f>('Energy Use'!N94-'E-electricity'!N38-'E-Coal'!N38)*'Energy Use 2020'!$AC100</f>
        <v>19296147893205.293</v>
      </c>
      <c r="O38" s="230">
        <f>('Energy Use'!O94-'E-electricity'!O38-'E-Coal'!O38)*'Energy Use 2020'!$AC100</f>
        <v>19332729876490.535</v>
      </c>
      <c r="P38" s="230">
        <f>('Energy Use'!P94-'E-electricity'!P38-'E-Coal'!P38)*'Energy Use 2020'!$AC100</f>
        <v>19303900224531.133</v>
      </c>
      <c r="Q38" s="230">
        <f>('Energy Use'!Q94-'E-electricity'!Q38-'E-Coal'!Q38)*'Energy Use 2020'!$AC100</f>
        <v>19215003294930.91</v>
      </c>
      <c r="R38" s="230">
        <f>('Energy Use'!R94-'E-electricity'!R38-'E-Coal'!R38)*'Energy Use 2020'!$AC100</f>
        <v>19071868512830.148</v>
      </c>
      <c r="S38" s="230">
        <f>('Energy Use'!S94-'E-electricity'!S38-'E-Coal'!S38)*'Energy Use 2020'!$AC100</f>
        <v>19042956544957.34</v>
      </c>
      <c r="T38" s="230">
        <f>('Energy Use'!T94-'E-electricity'!T38-'E-Coal'!T38)*'Energy Use 2020'!$AC100</f>
        <v>18972273850090.348</v>
      </c>
      <c r="U38" s="230">
        <f>('Energy Use'!U94-'E-electricity'!U38-'E-Coal'!U38)*'Energy Use 2020'!$AC100</f>
        <v>18862899994388.949</v>
      </c>
      <c r="V38" s="230">
        <f>('Energy Use'!V94-'E-electricity'!V38-'E-Coal'!V38)*'Energy Use 2020'!$AC100</f>
        <v>18718099650942.684</v>
      </c>
      <c r="W38" s="230">
        <f>('Energy Use'!W94-'E-electricity'!W38-'E-Coal'!W38)*'Energy Use 2020'!$AC100</f>
        <v>18541264944244.27</v>
      </c>
      <c r="X38" s="230">
        <f>('Energy Use'!X94-'E-electricity'!X38-'E-Coal'!X38)*'Energy Use 2020'!$AC100</f>
        <v>18335861563553.367</v>
      </c>
      <c r="Y38" s="230">
        <f>('Energy Use'!Y94-'E-electricity'!Y38-'E-Coal'!Y38)*'Energy Use 2020'!$AC100</f>
        <v>18105379416862.633</v>
      </c>
      <c r="Z38" s="230">
        <f>('Energy Use'!Z94-'E-electricity'!Z38-'E-Coal'!Z38)*'Energy Use 2020'!$AC100</f>
        <v>17853288384908.926</v>
      </c>
      <c r="AA38" s="230">
        <f>('Energy Use'!AA94-'E-electricity'!AA38-'E-Coal'!AA38)*'Energy Use 2020'!$AC100</f>
        <v>17582999535387.084</v>
      </c>
      <c r="AB38" s="230">
        <f>('Energy Use'!AB94-'E-electricity'!AB38-'E-Coal'!AB38)*'Energy Use 2020'!$AC100</f>
        <v>17297831976295.635</v>
      </c>
      <c r="AC38" s="230">
        <f>('Energy Use'!AC94-'E-electricity'!AC38-'E-Coal'!AC38)*'Energy Use 2020'!$AC100</f>
        <v>17000985367707.26</v>
      </c>
      <c r="AD38" s="230">
        <f>('Energy Use'!AD94-'E-electricity'!AD38-'E-Coal'!AD38)*'Energy Use 2020'!$AC100</f>
        <v>16695517975363.662</v>
      </c>
      <c r="AE38" s="230">
        <f>('Energy Use'!AE94-'E-electricity'!AE38-'E-Coal'!AE38)*'Energy Use 2020'!$AC100</f>
        <v>16384330038230.982</v>
      </c>
      <c r="AF38" s="230">
        <f>('Energy Use'!AF94-'E-electricity'!AF38-'E-Coal'!AF38)*'Energy Use 2020'!$AC100</f>
        <v>16070152135356.273</v>
      </c>
      <c r="AG38" s="230">
        <f>('Energy Use'!AG94-'E-electricity'!AG38-'E-Coal'!AG38)*'Energy Use 2020'!$AC100</f>
        <v>15755538174014.203</v>
      </c>
      <c r="AH38" s="230">
        <f>('Energy Use'!AH94-'E-electricity'!AH38-'E-Coal'!AH38)*'Energy Use 2020'!$AC100</f>
        <v>15442862579555.143</v>
      </c>
      <c r="AI38" s="230">
        <f>('Energy Use'!AI94-'E-electricity'!AI38-'E-Coal'!AI38)*'Energy Use 2020'!$AC100</f>
        <v>15134321245432.961</v>
      </c>
      <c r="AJ38" s="230">
        <f>('Energy Use'!AJ94-'E-electricity'!AJ38-'E-Coal'!AJ38)*'Energy Use 2020'!$AC100</f>
        <v>14831935797205.01</v>
      </c>
      <c r="AK38" s="230">
        <f>('Energy Use'!AK94-'E-electricity'!AK38-'E-Coal'!AK38)*'Energy Use 2020'!$AC100</f>
        <v>14537560734332.729</v>
      </c>
      <c r="AL38" s="230">
        <f>('Energy Use'!AL94-'E-electricity'!AL38-'E-Coal'!AL38)*'Energy Use 2020'!$AC100</f>
        <v>14252893035874.193</v>
      </c>
      <c r="AM38" s="230">
        <f>('Energy Use'!AM94-'E-electricity'!AM38-'E-Coal'!AM38)*'Energy Use 2020'!$AC100</f>
        <v>13979483848262.051</v>
      </c>
      <c r="AN38" s="230">
        <f>('Energy Use'!AN94-'E-electricity'!AN38-'E-Coal'!AN38)*'Energy Use 2020'!$AC100</f>
        <v>13718751913134.611</v>
      </c>
      <c r="AO38" s="230">
        <f>('Energy Use'!AO94-'E-electricity'!AO38-'E-Coal'!AO38)*'Energy Use 2020'!$AC100</f>
        <v>13471998438721.932</v>
      </c>
      <c r="AP38" s="230">
        <f>('Energy Use'!AP94-'E-electricity'!AP38-'E-Coal'!AP38)*'Energy Use 2020'!$AC100</f>
        <v>13240423167986.51</v>
      </c>
      <c r="AQ38" s="230">
        <f>('Energy Use'!AQ94-'E-electricity'!AQ38-'E-Coal'!AQ38)*'Energy Use 2020'!$AC100</f>
        <v>13020792487224.832</v>
      </c>
      <c r="AR38" s="133" t="str">
        <f>VLOOKUP($A38,'Sector Match'!$A$1:$B$43,2,0)</f>
        <v>other machinery 28</v>
      </c>
    </row>
    <row r="39" spans="1:44" x14ac:dyDescent="0.25">
      <c r="A39" s="74" t="s">
        <v>37</v>
      </c>
      <c r="B39" s="230">
        <f>('Energy Use'!B95-'E-electricity'!B39)*'Energy Use 2019'!$T101</f>
        <v>68156701932000</v>
      </c>
      <c r="C39" s="230">
        <f>('Energy Use'!C95-'E-electricity'!C39-'E-Coal'!C39)*'Energy Use 2020'!$AC101</f>
        <v>56859289690500</v>
      </c>
      <c r="D39" s="230">
        <f>('Energy Use'!D95-'E-electricity'!D39-'E-Coal'!D39)*'Energy Use 2020'!$AC101</f>
        <v>80677665375486.188</v>
      </c>
      <c r="E39" s="230">
        <f>('Energy Use'!E95-'E-electricity'!E39-'E-Coal'!E39)*'Energy Use 2020'!$AC101</f>
        <v>101818944097252.33</v>
      </c>
      <c r="F39" s="230">
        <f>('Energy Use'!F95-'E-electricity'!F39-'E-Coal'!F39)*'Energy Use 2020'!$AC101</f>
        <v>109430460105136.05</v>
      </c>
      <c r="G39" s="230">
        <f>('Energy Use'!G95-'E-electricity'!G39-'E-Coal'!G39)*'Energy Use 2020'!$AC101</f>
        <v>120870127712439.66</v>
      </c>
      <c r="H39" s="230">
        <f>('Energy Use'!H95-'E-electricity'!H39-'E-Coal'!H39)*'Energy Use 2020'!$AC101</f>
        <v>135905268951851.97</v>
      </c>
      <c r="I39" s="230">
        <f>('Energy Use'!I95-'E-electricity'!I39-'E-Coal'!I39)*'Energy Use 2020'!$AC101</f>
        <v>151068698763660.34</v>
      </c>
      <c r="J39" s="230">
        <f>('Energy Use'!J95-'E-electricity'!J39-'E-Coal'!J39)*'Energy Use 2020'!$AC101</f>
        <v>165727580803399.66</v>
      </c>
      <c r="K39" s="230">
        <f>('Energy Use'!K95-'E-electricity'!K39-'E-Coal'!K39)*'Energy Use 2020'!$AC101</f>
        <v>179926012899169.84</v>
      </c>
      <c r="L39" s="230">
        <f>('Energy Use'!L95-'E-electricity'!L39-'E-Coal'!L39)*'Energy Use 2020'!$AC101</f>
        <v>193851309600135.78</v>
      </c>
      <c r="M39" s="230">
        <f>('Energy Use'!M95-'E-electricity'!M39-'E-Coal'!M39)*'Energy Use 2020'!$AC101</f>
        <v>207833664283016.47</v>
      </c>
      <c r="N39" s="230">
        <f>('Energy Use'!N95-'E-electricity'!N39-'E-Coal'!N39)*'Energy Use 2020'!$AC101</f>
        <v>222199237122092.09</v>
      </c>
      <c r="O39" s="230">
        <f>('Energy Use'!O95-'E-electricity'!O39-'E-Coal'!O39)*'Energy Use 2020'!$AC101</f>
        <v>237109323139467.59</v>
      </c>
      <c r="P39" s="230">
        <f>('Energy Use'!P95-'E-electricity'!P39-'E-Coal'!P39)*'Energy Use 2020'!$AC101</f>
        <v>252605954159411.81</v>
      </c>
      <c r="Q39" s="230">
        <f>('Energy Use'!Q95-'E-electricity'!Q39-'E-Coal'!Q39)*'Energy Use 2020'!$AC101</f>
        <v>268742842954777.59</v>
      </c>
      <c r="R39" s="230">
        <f>('Energy Use'!R95-'E-electricity'!R39-'E-Coal'!R39)*'Energy Use 2020'!$AC101</f>
        <v>285586773341443.56</v>
      </c>
      <c r="S39" s="230">
        <f>('Energy Use'!S95-'E-electricity'!S39-'E-Coal'!S39)*'Energy Use 2020'!$AC101</f>
        <v>302986691347134.81</v>
      </c>
      <c r="T39" s="230">
        <f>('Energy Use'!T95-'E-electricity'!T39-'E-Coal'!T39)*'Energy Use 2020'!$AC101</f>
        <v>321125322712124.88</v>
      </c>
      <c r="U39" s="230">
        <f>('Energy Use'!U95-'E-electricity'!U39-'E-Coal'!U39)*'Energy Use 2020'!$AC101</f>
        <v>339968443349596.44</v>
      </c>
      <c r="V39" s="230">
        <f>('Energy Use'!V95-'E-electricity'!V39-'E-Coal'!V39)*'Energy Use 2020'!$AC101</f>
        <v>359470474735579.75</v>
      </c>
      <c r="W39" s="230">
        <f>('Energy Use'!W95-'E-electricity'!W39-'E-Coal'!W39)*'Energy Use 2020'!$AC101</f>
        <v>379573533613611.56</v>
      </c>
      <c r="X39" s="230">
        <f>('Energy Use'!X95-'E-electricity'!X39-'E-Coal'!X39)*'Energy Use 2020'!$AC101</f>
        <v>400206569540550.94</v>
      </c>
      <c r="Y39" s="230">
        <f>('Energy Use'!Y95-'E-electricity'!Y39-'E-Coal'!Y39)*'Energy Use 2020'!$AC101</f>
        <v>421284625881558.88</v>
      </c>
      <c r="Z39" s="230">
        <f>('Energy Use'!Z95-'E-electricity'!Z39-'E-Coal'!Z39)*'Energy Use 2020'!$AC101</f>
        <v>442708262734208.88</v>
      </c>
      <c r="AA39" s="230">
        <f>('Energy Use'!AA95-'E-electricity'!AA39-'E-Coal'!AA39)*'Energy Use 2020'!$AC101</f>
        <v>464363182348304.38</v>
      </c>
      <c r="AB39" s="230">
        <f>('Energy Use'!AB95-'E-electricity'!AB39-'E-Coal'!AB39)*'Energy Use 2020'!$AC101</f>
        <v>486120098662160.56</v>
      </c>
      <c r="AC39" s="230">
        <f>('Energy Use'!AC95-'E-electricity'!AC39-'E-Coal'!AC39)*'Energy Use 2020'!$AC101</f>
        <v>507834892345108.44</v>
      </c>
      <c r="AD39" s="230">
        <f>('Energy Use'!AD95-'E-electricity'!AD39-'E-Coal'!AD39)*'Energy Use 2020'!$AC101</f>
        <v>529349090973714.63</v>
      </c>
      <c r="AE39" s="230">
        <f>('Energy Use'!AE95-'E-electricity'!AE39-'E-Coal'!AE39)*'Energy Use 2020'!$AC101</f>
        <v>550490710450774.13</v>
      </c>
      <c r="AF39" s="230">
        <f>('Energy Use'!AF95-'E-electricity'!AF39-'E-Coal'!AF39)*'Energy Use 2020'!$AC101</f>
        <v>571075488314701.38</v>
      </c>
      <c r="AG39" s="230">
        <f>('Energy Use'!AG95-'E-electricity'!AG39-'E-Coal'!AG39)*'Energy Use 2020'!$AC101</f>
        <v>590908532052142.75</v>
      </c>
      <c r="AH39" s="230">
        <f>('Energy Use'!AH95-'E-electricity'!AH39-'E-Coal'!AH39)*'Energy Use 2020'!$AC101</f>
        <v>609786395863633.75</v>
      </c>
      <c r="AI39" s="230">
        <f>('Energy Use'!AI95-'E-electricity'!AI39-'E-Coal'!AI39)*'Energy Use 2020'!$AC101</f>
        <v>627499587580588.75</v>
      </c>
      <c r="AJ39" s="230">
        <f>('Energy Use'!AJ95-'E-electricity'!AJ39-'E-Coal'!AJ39)*'Energy Use 2020'!$AC101</f>
        <v>643835493742480.5</v>
      </c>
      <c r="AK39" s="230">
        <f>('Energy Use'!AK95-'E-electricity'!AK39-'E-Coal'!AK39)*'Energy Use 2020'!$AC101</f>
        <v>658581695491481.88</v>
      </c>
      <c r="AL39" s="230">
        <f>('Energy Use'!AL95-'E-electricity'!AL39-'E-Coal'!AL39)*'Energy Use 2020'!$AC101</f>
        <v>671529631337073.75</v>
      </c>
      <c r="AM39" s="230">
        <f>('Energy Use'!AM95-'E-electricity'!AM39-'E-Coal'!AM39)*'Energy Use 2020'!$AC101</f>
        <v>682478545529325.75</v>
      </c>
      <c r="AN39" s="230">
        <f>('Energy Use'!AN95-'E-electricity'!AN39-'E-Coal'!AN39)*'Energy Use 2020'!$AC101</f>
        <v>691239643429701.25</v>
      </c>
      <c r="AO39" s="230">
        <f>('Energy Use'!AO95-'E-electricity'!AO39-'E-Coal'!AO39)*'Energy Use 2020'!$AC101</f>
        <v>697640358667801.5</v>
      </c>
      <c r="AP39" s="230">
        <f>('Energy Use'!AP95-'E-electricity'!AP39-'E-Coal'!AP39)*'Energy Use 2020'!$AC101</f>
        <v>701528621893435</v>
      </c>
      <c r="AQ39" s="230">
        <f>('Energy Use'!AQ95-'E-electricity'!AQ39-'E-Coal'!AQ39)*'Energy Use 2020'!$AC101</f>
        <v>702542358411155.38</v>
      </c>
      <c r="AR39" s="133" t="str">
        <f>VLOOKUP($A39,'Sector Match'!$A$1:$B$43,2,0)</f>
        <v>water and waste 36T39</v>
      </c>
    </row>
    <row r="40" spans="1:44" x14ac:dyDescent="0.25">
      <c r="A40" s="74" t="s">
        <v>38</v>
      </c>
      <c r="B40" s="230">
        <f>('Energy Use'!B96-'E-electricity'!B40)*'Energy Use 2019'!$T102</f>
        <v>2194481355000</v>
      </c>
      <c r="C40" s="230">
        <f>('Energy Use'!C96-'E-electricity'!C40-'E-Coal'!C40)*'Energy Use 2020'!$AC102</f>
        <v>2219481775500</v>
      </c>
      <c r="D40" s="230">
        <f>('Energy Use'!D96-'E-electricity'!D40-'E-Coal'!D40)*'Energy Use 2020'!$AC102</f>
        <v>1961382816012.501</v>
      </c>
      <c r="E40" s="230">
        <f>('Energy Use'!E96-'E-electricity'!E40-'E-Coal'!E40)*'Energy Use 2020'!$AC102</f>
        <v>2765137336155.1528</v>
      </c>
      <c r="F40" s="230">
        <f>('Energy Use'!F96-'E-electricity'!F40-'E-Coal'!F40)*'Energy Use 2020'!$AC102</f>
        <v>2831118867415.3521</v>
      </c>
      <c r="G40" s="230">
        <f>('Energy Use'!G96-'E-electricity'!G40-'E-Coal'!G40)*'Energy Use 2020'!$AC102</f>
        <v>2969959684250.8442</v>
      </c>
      <c r="H40" s="230">
        <f>('Energy Use'!H96-'E-electricity'!H40-'E-Coal'!H40)*'Energy Use 2020'!$AC102</f>
        <v>3158106815026.2686</v>
      </c>
      <c r="I40" s="230">
        <f>('Energy Use'!I96-'E-electricity'!I40-'E-Coal'!I40)*'Energy Use 2020'!$AC102</f>
        <v>3340745266342.9814</v>
      </c>
      <c r="J40" s="230">
        <f>('Energy Use'!J96-'E-electricity'!J40-'E-Coal'!J40)*'Energy Use 2020'!$AC102</f>
        <v>3507998632558.146</v>
      </c>
      <c r="K40" s="230">
        <f>('Energy Use'!K96-'E-electricity'!K40-'E-Coal'!K40)*'Energy Use 2020'!$AC102</f>
        <v>3660500178294.1035</v>
      </c>
      <c r="L40" s="230">
        <f>('Energy Use'!L96-'E-electricity'!L40-'E-Coal'!L40)*'Energy Use 2020'!$AC102</f>
        <v>3799721391394.5596</v>
      </c>
      <c r="M40" s="230">
        <f>('Energy Use'!M96-'E-electricity'!M40-'E-Coal'!M40)*'Energy Use 2020'!$AC102</f>
        <v>3927883507636.7813</v>
      </c>
      <c r="N40" s="230">
        <f>('Energy Use'!N96-'E-electricity'!N40-'E-Coal'!N40)*'Energy Use 2020'!$AC102</f>
        <v>4065839370548.3433</v>
      </c>
      <c r="O40" s="230">
        <f>('Energy Use'!O96-'E-electricity'!O40-'E-Coal'!O40)*'Energy Use 2020'!$AC102</f>
        <v>4197255748815.2197</v>
      </c>
      <c r="P40" s="230">
        <f>('Energy Use'!P96-'E-electricity'!P40-'E-Coal'!P40)*'Energy Use 2020'!$AC102</f>
        <v>4322323590784.0161</v>
      </c>
      <c r="Q40" s="230">
        <f>('Energy Use'!Q96-'E-electricity'!Q40-'E-Coal'!Q40)*'Energy Use 2020'!$AC102</f>
        <v>4441388302100.834</v>
      </c>
      <c r="R40" s="230">
        <f>('Energy Use'!R96-'E-electricity'!R40-'E-Coal'!R40)*'Energy Use 2020'!$AC102</f>
        <v>4554941341799.6211</v>
      </c>
      <c r="S40" s="230">
        <f>('Energy Use'!S96-'E-electricity'!S40-'E-Coal'!S40)*'Energy Use 2020'!$AC102</f>
        <v>4686414748048.9072</v>
      </c>
      <c r="T40" s="230">
        <f>('Energy Use'!T96-'E-electricity'!T40-'E-Coal'!T40)*'Energy Use 2020'!$AC102</f>
        <v>4814097513304.6387</v>
      </c>
      <c r="U40" s="230">
        <f>('Energy Use'!U96-'E-electricity'!U40-'E-Coal'!U40)*'Energy Use 2020'!$AC102</f>
        <v>4937518762482.6328</v>
      </c>
      <c r="V40" s="230">
        <f>('Energy Use'!V96-'E-electricity'!V40-'E-Coal'!V40)*'Energy Use 2020'!$AC102</f>
        <v>5056218444065.4863</v>
      </c>
      <c r="W40" s="230">
        <f>('Energy Use'!W96-'E-electricity'!W40-'E-Coal'!W40)*'Energy Use 2020'!$AC102</f>
        <v>5169750290463.6201</v>
      </c>
      <c r="X40" s="230">
        <f>('Energy Use'!X96-'E-electricity'!X40-'E-Coal'!X40)*'Energy Use 2020'!$AC102</f>
        <v>5277684706978.3711</v>
      </c>
      <c r="Y40" s="230">
        <f>('Energy Use'!Y96-'E-electricity'!Y40-'E-Coal'!Y40)*'Energy Use 2020'!$AC102</f>
        <v>5379611562395.1738</v>
      </c>
      <c r="Z40" s="230">
        <f>('Energy Use'!Z96-'E-electricity'!Z40-'E-Coal'!Z40)*'Energy Use 2020'!$AC102</f>
        <v>5475142855164.8105</v>
      </c>
      <c r="AA40" s="230">
        <f>('Energy Use'!AA96-'E-electricity'!AA40-'E-Coal'!AA40)*'Energy Use 2020'!$AC102</f>
        <v>5563915230380.4336</v>
      </c>
      <c r="AB40" s="230">
        <f>('Energy Use'!AB96-'E-electricity'!AB40-'E-Coal'!AB40)*'Energy Use 2020'!$AC102</f>
        <v>5645592324307.6221</v>
      </c>
      <c r="AC40" s="230">
        <f>('Energy Use'!AC96-'E-electricity'!AC40-'E-Coal'!AC40)*'Energy Use 2020'!$AC102</f>
        <v>5719866915053.9043</v>
      </c>
      <c r="AD40" s="230">
        <f>('Energy Use'!AD96-'E-electricity'!AD40-'E-Coal'!AD40)*'Energy Use 2020'!$AC102</f>
        <v>5786462860044.416</v>
      </c>
      <c r="AE40" s="230">
        <f>('Energy Use'!AE96-'E-electricity'!AE40-'E-Coal'!AE40)*'Energy Use 2020'!$AC102</f>
        <v>5845136803272.9033</v>
      </c>
      <c r="AF40" s="230">
        <f>('Energy Use'!AF96-'E-electricity'!AF40-'E-Coal'!AF40)*'Energy Use 2020'!$AC102</f>
        <v>5895679637788.8359</v>
      </c>
      <c r="AG40" s="230">
        <f>('Energy Use'!AG96-'E-electricity'!AG40-'E-Coal'!AG40)*'Energy Use 2020'!$AC102</f>
        <v>5937917711525.4893</v>
      </c>
      <c r="AH40" s="230">
        <f>('Energy Use'!AH96-'E-electricity'!AH40-'E-Coal'!AH40)*'Energy Use 2020'!$AC102</f>
        <v>5971713767334.4043</v>
      </c>
      <c r="AI40" s="230">
        <f>('Energy Use'!AI96-'E-electricity'!AI40-'E-Coal'!AI40)*'Energy Use 2020'!$AC102</f>
        <v>5996967610928.9971</v>
      </c>
      <c r="AJ40" s="230">
        <f>('Energy Use'!AJ96-'E-electricity'!AJ40-'E-Coal'!AJ40)*'Energy Use 2020'!$AC102</f>
        <v>6013616503315.6973</v>
      </c>
      <c r="AK40" s="230">
        <f>('Energy Use'!AK96-'E-electricity'!AK40-'E-Coal'!AK40)*'Energy Use 2020'!$AC102</f>
        <v>6021635277165.7666</v>
      </c>
      <c r="AL40" s="230">
        <f>('Energy Use'!AL96-'E-electricity'!AL40-'E-Coal'!AL40)*'Energy Use 2020'!$AC102</f>
        <v>6021036179416.7236</v>
      </c>
      <c r="AM40" s="230">
        <f>('Energy Use'!AM96-'E-electricity'!AM40-'E-Coal'!AM40)*'Energy Use 2020'!$AC102</f>
        <v>6011868445152.2207</v>
      </c>
      <c r="AN40" s="230">
        <f>('Energy Use'!AN96-'E-electricity'!AN40-'E-Coal'!AN40)*'Energy Use 2020'!$AC102</f>
        <v>5994217610458.7383</v>
      </c>
      <c r="AO40" s="230">
        <f>('Energy Use'!AO96-'E-electricity'!AO40-'E-Coal'!AO40)*'Energy Use 2020'!$AC102</f>
        <v>5968204574463.2959</v>
      </c>
      <c r="AP40" s="230">
        <f>('Energy Use'!AP96-'E-electricity'!AP40-'E-Coal'!AP40)*'Energy Use 2020'!$AC102</f>
        <v>5933984423090.459</v>
      </c>
      <c r="AQ40" s="230">
        <f>('Energy Use'!AQ96-'E-electricity'!AQ40-'E-Coal'!AQ40)*'Energy Use 2020'!$AC102</f>
        <v>5889777835545.8887</v>
      </c>
      <c r="AR40" s="133" t="str">
        <f>VLOOKUP($A40,'Sector Match'!$A$1:$B$43,2,0)</f>
        <v>other machinery 28</v>
      </c>
    </row>
    <row r="41" spans="1:44" x14ac:dyDescent="0.25">
      <c r="A41" s="74" t="s">
        <v>39</v>
      </c>
      <c r="B41" s="230">
        <f>('Energy Use'!B97-'E-electricity'!B41)*'Energy Use 2019'!$T103</f>
        <v>4427852253000</v>
      </c>
      <c r="C41" s="230">
        <f>('Energy Use'!C97-'E-electricity'!C41-'E-Coal'!C41)*'Energy Use 2020'!$AC103</f>
        <v>9122375658000</v>
      </c>
      <c r="D41" s="230">
        <f>('Energy Use'!D97-'E-electricity'!D41-'E-Coal'!D41)*'Energy Use 2020'!$AC103</f>
        <v>6446284322710.0254</v>
      </c>
      <c r="E41" s="230">
        <f>('Energy Use'!E97-'E-electricity'!E41-'E-Coal'!E41)*'Energy Use 2020'!$AC103</f>
        <v>6909539508975.8145</v>
      </c>
      <c r="F41" s="230">
        <f>('Energy Use'!F97-'E-electricity'!F41-'E-Coal'!F41)*'Energy Use 2020'!$AC103</f>
        <v>7364660535035.5186</v>
      </c>
      <c r="G41" s="230">
        <f>('Energy Use'!G97-'E-electricity'!G41-'E-Coal'!G41)*'Energy Use 2020'!$AC103</f>
        <v>7948752953676.6875</v>
      </c>
      <c r="H41" s="230">
        <f>('Energy Use'!H97-'E-electricity'!H41-'E-Coal'!H41)*'Energy Use 2020'!$AC103</f>
        <v>8648937760545.8906</v>
      </c>
      <c r="I41" s="230">
        <f>('Energy Use'!I97-'E-electricity'!I41-'E-Coal'!I41)*'Energy Use 2020'!$AC103</f>
        <v>9254170532927.0254</v>
      </c>
      <c r="J41" s="230">
        <f>('Energy Use'!J97-'E-electricity'!J41-'E-Coal'!J41)*'Energy Use 2020'!$AC103</f>
        <v>9746412838880.0469</v>
      </c>
      <c r="K41" s="230">
        <f>('Energy Use'!K97-'E-electricity'!K41-'E-Coal'!K41)*'Energy Use 2020'!$AC103</f>
        <v>10160692548354.963</v>
      </c>
      <c r="L41" s="230">
        <f>('Energy Use'!L97-'E-electricity'!L41-'E-Coal'!L41)*'Energy Use 2020'!$AC103</f>
        <v>10544151628377.111</v>
      </c>
      <c r="M41" s="230">
        <f>('Energy Use'!M97-'E-electricity'!M41-'E-Coal'!M41)*'Energy Use 2020'!$AC103</f>
        <v>10953386781917.57</v>
      </c>
      <c r="N41" s="230">
        <f>('Energy Use'!N97-'E-electricity'!N41-'E-Coal'!N41)*'Energy Use 2020'!$AC103</f>
        <v>11435703352364.127</v>
      </c>
      <c r="O41" s="230">
        <f>('Energy Use'!O97-'E-electricity'!O41-'E-Coal'!O41)*'Energy Use 2020'!$AC103</f>
        <v>11995987506270.721</v>
      </c>
      <c r="P41" s="230">
        <f>('Energy Use'!P97-'E-electricity'!P41-'E-Coal'!P41)*'Energy Use 2020'!$AC103</f>
        <v>12619403128958.336</v>
      </c>
      <c r="Q41" s="230">
        <f>('Energy Use'!Q97-'E-electricity'!Q41-'E-Coal'!Q41)*'Energy Use 2020'!$AC103</f>
        <v>13287470967167.236</v>
      </c>
      <c r="R41" s="230">
        <f>('Energy Use'!R97-'E-electricity'!R41-'E-Coal'!R41)*'Energy Use 2020'!$AC103</f>
        <v>13977115931662.652</v>
      </c>
      <c r="S41" s="230">
        <f>('Energy Use'!S97-'E-electricity'!S41-'E-Coal'!S41)*'Energy Use 2020'!$AC103</f>
        <v>14653297076976.113</v>
      </c>
      <c r="T41" s="230">
        <f>('Energy Use'!T97-'E-electricity'!T41-'E-Coal'!T41)*'Energy Use 2020'!$AC103</f>
        <v>15318964323665.063</v>
      </c>
      <c r="U41" s="230">
        <f>('Energy Use'!U97-'E-electricity'!U41-'E-Coal'!U41)*'Energy Use 2020'!$AC103</f>
        <v>15971022695450.754</v>
      </c>
      <c r="V41" s="230">
        <f>('Energy Use'!V97-'E-electricity'!V41-'E-Coal'!V41)*'Energy Use 2020'!$AC103</f>
        <v>16606508394696.512</v>
      </c>
      <c r="W41" s="230">
        <f>('Energy Use'!W97-'E-electricity'!W41-'E-Coal'!W41)*'Energy Use 2020'!$AC103</f>
        <v>17222620060858.006</v>
      </c>
      <c r="X41" s="230">
        <f>('Energy Use'!X97-'E-electricity'!X41-'E-Coal'!X41)*'Energy Use 2020'!$AC103</f>
        <v>17816746885779.887</v>
      </c>
      <c r="Y41" s="230">
        <f>('Energy Use'!Y97-'E-electricity'!Y41-'E-Coal'!Y41)*'Energy Use 2020'!$AC103</f>
        <v>18386493213685.473</v>
      </c>
      <c r="Z41" s="230">
        <f>('Energy Use'!Z97-'E-electricity'!Z41-'E-Coal'!Z41)*'Energy Use 2020'!$AC103</f>
        <v>18929699346792.875</v>
      </c>
      <c r="AA41" s="230">
        <f>('Energy Use'!AA97-'E-electricity'!AA41-'E-Coal'!AA41)*'Energy Use 2020'!$AC103</f>
        <v>19444458371953.785</v>
      </c>
      <c r="AB41" s="230">
        <f>('Energy Use'!AB97-'E-electricity'!AB41-'E-Coal'!AB41)*'Energy Use 2020'!$AC103</f>
        <v>19929128916801.738</v>
      </c>
      <c r="AC41" s="230">
        <f>('Energy Use'!AC97-'E-electricity'!AC41-'E-Coal'!AC41)*'Energy Use 2020'!$AC103</f>
        <v>20382343833109.918</v>
      </c>
      <c r="AD41" s="230">
        <f>('Energy Use'!AD97-'E-electricity'!AD41-'E-Coal'!AD41)*'Energy Use 2020'!$AC103</f>
        <v>20803014888224.84</v>
      </c>
      <c r="AE41" s="230">
        <f>('Energy Use'!AE97-'E-electricity'!AE41-'E-Coal'!AE41)*'Energy Use 2020'!$AC103</f>
        <v>21190333620766.328</v>
      </c>
      <c r="AF41" s="230">
        <f>('Energy Use'!AF97-'E-electricity'!AF41-'E-Coal'!AF41)*'Energy Use 2020'!$AC103</f>
        <v>21543768582871.781</v>
      </c>
      <c r="AG41" s="230">
        <f>('Energy Use'!AG97-'E-electricity'!AG41-'E-Coal'!AG41)*'Energy Use 2020'!$AC103</f>
        <v>21863059247128.988</v>
      </c>
      <c r="AH41" s="230">
        <f>('Energy Use'!AH97-'E-electricity'!AH41-'E-Coal'!AH41)*'Energy Use 2020'!$AC103</f>
        <v>22148206901404.656</v>
      </c>
      <c r="AI41" s="230">
        <f>('Energy Use'!AI97-'E-electricity'!AI41-'E-Coal'!AI41)*'Energy Use 2020'!$AC103</f>
        <v>22399462888844.445</v>
      </c>
      <c r="AJ41" s="230">
        <f>('Energy Use'!AJ97-'E-electricity'!AJ41-'E-Coal'!AJ41)*'Energy Use 2020'!$AC103</f>
        <v>22617314573528.164</v>
      </c>
      <c r="AK41" s="230">
        <f>('Energy Use'!AK97-'E-electricity'!AK41-'E-Coal'!AK41)*'Energy Use 2020'!$AC103</f>
        <v>22802469425077.652</v>
      </c>
      <c r="AL41" s="230">
        <f>('Energy Use'!AL97-'E-electricity'!AL41-'E-Coal'!AL41)*'Energy Use 2020'!$AC103</f>
        <v>22955837618639.688</v>
      </c>
      <c r="AM41" s="230">
        <f>('Energy Use'!AM97-'E-electricity'!AM41-'E-Coal'!AM41)*'Energy Use 2020'!$AC103</f>
        <v>23078513541007.582</v>
      </c>
      <c r="AN41" s="230">
        <f>('Energy Use'!AN97-'E-electricity'!AN41-'E-Coal'!AN41)*'Energy Use 2020'!$AC103</f>
        <v>23171756580283.391</v>
      </c>
      <c r="AO41" s="230">
        <f>('Energy Use'!AO97-'E-electricity'!AO41-'E-Coal'!AO41)*'Energy Use 2020'!$AC103</f>
        <v>23236971556562.473</v>
      </c>
      <c r="AP41" s="230">
        <f>('Energy Use'!AP97-'E-electricity'!AP41-'E-Coal'!AP41)*'Energy Use 2020'!$AC103</f>
        <v>23275689125877.645</v>
      </c>
      <c r="AQ41" s="230">
        <f>('Energy Use'!AQ97-'E-electricity'!AQ41-'E-Coal'!AQ41)*'Energy Use 2020'!$AC103</f>
        <v>23281770317885.465</v>
      </c>
      <c r="AR41" s="133">
        <f>VLOOKUP($A41,'Sector Match'!$A$1:$B$43,2,0)</f>
        <v>0</v>
      </c>
    </row>
    <row r="42" spans="1:44" x14ac:dyDescent="0.25">
      <c r="A42" s="74" t="s">
        <v>40</v>
      </c>
      <c r="B42" s="230">
        <f>('Energy Use'!B98-'E-electricity'!B42)*'Energy Use 2019'!$T104</f>
        <v>51798093451500</v>
      </c>
      <c r="C42" s="230">
        <f>('Energy Use'!C98-'E-electricity'!C42-'E-Coal'!C42)*'Energy Use 2020'!$AC104</f>
        <v>46200777083999.992</v>
      </c>
      <c r="D42" s="230">
        <f>('Energy Use'!D98-'E-electricity'!D42-'E-Coal'!D42)*'Energy Use 2020'!$AC104</f>
        <v>56746873242899.375</v>
      </c>
      <c r="E42" s="230">
        <f>('Energy Use'!E98-'E-electricity'!E42-'E-Coal'!E42)*'Energy Use 2020'!$AC104</f>
        <v>62264436625388.469</v>
      </c>
      <c r="F42" s="230">
        <f>('Energy Use'!F98-'E-electricity'!F42-'E-Coal'!F42)*'Energy Use 2020'!$AC104</f>
        <v>66761367454106.195</v>
      </c>
      <c r="G42" s="230">
        <f>('Energy Use'!G98-'E-electricity'!G42-'E-Coal'!G42)*'Energy Use 2020'!$AC104</f>
        <v>74152110254797.828</v>
      </c>
      <c r="H42" s="230">
        <f>('Energy Use'!H98-'E-electricity'!H42-'E-Coal'!H42)*'Energy Use 2020'!$AC104</f>
        <v>83941651258853.641</v>
      </c>
      <c r="I42" s="230">
        <f>('Energy Use'!I98-'E-electricity'!I42-'E-Coal'!I42)*'Energy Use 2020'!$AC104</f>
        <v>93699475961944.641</v>
      </c>
      <c r="J42" s="230">
        <f>('Energy Use'!J98-'E-electricity'!J42-'E-Coal'!J42)*'Energy Use 2020'!$AC104</f>
        <v>102723644354540.73</v>
      </c>
      <c r="K42" s="230">
        <f>('Energy Use'!K98-'E-electricity'!K42-'E-Coal'!K42)*'Energy Use 2020'!$AC104</f>
        <v>111075223423486.11</v>
      </c>
      <c r="L42" s="230">
        <f>('Energy Use'!L98-'E-electricity'!L42-'E-Coal'!L42)*'Energy Use 2020'!$AC104</f>
        <v>118964507283569.2</v>
      </c>
      <c r="M42" s="230">
        <f>('Energy Use'!M98-'E-electricity'!M42-'E-Coal'!M42)*'Energy Use 2020'!$AC104</f>
        <v>126739205501981.19</v>
      </c>
      <c r="N42" s="230">
        <f>('Energy Use'!N98-'E-electricity'!N42-'E-Coal'!N42)*'Energy Use 2020'!$AC104</f>
        <v>134814945398176.69</v>
      </c>
      <c r="O42" s="230">
        <f>('Energy Use'!O98-'E-electricity'!O42-'E-Coal'!O42)*'Energy Use 2020'!$AC104</f>
        <v>143241943354495.66</v>
      </c>
      <c r="P42" s="230">
        <f>('Energy Use'!P98-'E-electricity'!P42-'E-Coal'!P42)*'Energy Use 2020'!$AC104</f>
        <v>152012391580090.06</v>
      </c>
      <c r="Q42" s="230">
        <f>('Energy Use'!Q98-'E-electricity'!Q42-'E-Coal'!Q42)*'Energy Use 2020'!$AC104</f>
        <v>161114979607834.28</v>
      </c>
      <c r="R42" s="230">
        <f>('Energy Use'!R98-'E-electricity'!R42-'E-Coal'!R42)*'Energy Use 2020'!$AC104</f>
        <v>170534601167843.66</v>
      </c>
      <c r="S42" s="230">
        <f>('Energy Use'!S98-'E-electricity'!S42-'E-Coal'!S42)*'Energy Use 2020'!$AC104</f>
        <v>180280544837846.66</v>
      </c>
      <c r="T42" s="230">
        <f>('Energy Use'!T98-'E-electricity'!T42-'E-Coal'!T42)*'Energy Use 2020'!$AC104</f>
        <v>190303358394914.88</v>
      </c>
      <c r="U42" s="230">
        <f>('Energy Use'!U98-'E-electricity'!U42-'E-Coal'!U42)*'Energy Use 2020'!$AC104</f>
        <v>200574222714800.06</v>
      </c>
      <c r="V42" s="230">
        <f>('Energy Use'!V98-'E-electricity'!V42-'E-Coal'!V42)*'Energy Use 2020'!$AC104</f>
        <v>211059397281696.22</v>
      </c>
      <c r="W42" s="230">
        <f>('Energy Use'!W98-'E-electricity'!W42-'E-Coal'!W42)*'Energy Use 2020'!$AC104</f>
        <v>221720074455539.69</v>
      </c>
      <c r="X42" s="230">
        <f>('Energy Use'!X98-'E-electricity'!X42-'E-Coal'!X42)*'Energy Use 2020'!$AC104</f>
        <v>232512293614708.03</v>
      </c>
      <c r="Y42" s="230">
        <f>('Energy Use'!Y98-'E-electricity'!Y42-'E-Coal'!Y42)*'Energy Use 2020'!$AC104</f>
        <v>243386924603200.91</v>
      </c>
      <c r="Z42" s="230">
        <f>('Energy Use'!Z98-'E-electricity'!Z42-'E-Coal'!Z42)*'Energy Use 2020'!$AC104</f>
        <v>254289729635697.19</v>
      </c>
      <c r="AA42" s="230">
        <f>('Energy Use'!AA98-'E-electricity'!AA42-'E-Coal'!AA42)*'Energy Use 2020'!$AC104</f>
        <v>265161512249298.75</v>
      </c>
      <c r="AB42" s="230">
        <f>('Energy Use'!AB98-'E-electricity'!AB42-'E-Coal'!AB42)*'Energy Use 2020'!$AC104</f>
        <v>275938361009591.84</v>
      </c>
      <c r="AC42" s="230">
        <f>('Energy Use'!AC98-'E-electricity'!AC42-'E-Coal'!AC42)*'Energy Use 2020'!$AC104</f>
        <v>286551994459871.19</v>
      </c>
      <c r="AD42" s="230">
        <f>('Energy Use'!AD98-'E-electricity'!AD42-'E-Coal'!AD42)*'Energy Use 2020'!$AC104</f>
        <v>296930212233716.56</v>
      </c>
      <c r="AE42" s="230">
        <f>('Energy Use'!AE98-'E-electricity'!AE42-'E-Coal'!AE42)*'Energy Use 2020'!$AC104</f>
        <v>306997455331138.81</v>
      </c>
      <c r="AF42" s="230">
        <f>('Energy Use'!AF98-'E-electricity'!AF42-'E-Coal'!AF42)*'Energy Use 2020'!$AC104</f>
        <v>316675476298236.69</v>
      </c>
      <c r="AG42" s="230">
        <f>('Energy Use'!AG98-'E-electricity'!AG42-'E-Coal'!AG42)*'Energy Use 2020'!$AC104</f>
        <v>325884117475090.06</v>
      </c>
      <c r="AH42" s="230">
        <f>('Energy Use'!AH98-'E-electricity'!AH42-'E-Coal'!AH42)*'Energy Use 2020'!$AC104</f>
        <v>334542192627141</v>
      </c>
      <c r="AI42" s="230">
        <f>('Energy Use'!AI98-'E-electricity'!AI42-'E-Coal'!AI42)*'Energy Use 2020'!$AC104</f>
        <v>342568464208512.19</v>
      </c>
      <c r="AJ42" s="230">
        <f>('Energy Use'!AJ98-'E-electricity'!AJ42-'E-Coal'!AJ42)*'Energy Use 2020'!$AC104</f>
        <v>349882705294608.75</v>
      </c>
      <c r="AK42" s="230">
        <f>('Energy Use'!AK98-'E-electricity'!AK42-'E-Coal'!AK42)*'Energy Use 2020'!$AC104</f>
        <v>356406831954758.75</v>
      </c>
      <c r="AL42" s="230">
        <f>('Energy Use'!AL98-'E-electricity'!AL42-'E-Coal'!AL42)*'Energy Use 2020'!$AC104</f>
        <v>362066088616244.06</v>
      </c>
      <c r="AM42" s="230">
        <f>('Energy Use'!AM98-'E-electricity'!AM42-'E-Coal'!AM42)*'Energy Use 2020'!$AC104</f>
        <v>366790265913420.75</v>
      </c>
      <c r="AN42" s="230">
        <f>('Energy Use'!AN98-'E-electricity'!AN42-'E-Coal'!AN42)*'Energy Use 2020'!$AC104</f>
        <v>370514927742546</v>
      </c>
      <c r="AO42" s="230">
        <f>('Energy Use'!AO98-'E-electricity'!AO42-'E-Coal'!AO42)*'Energy Use 2020'!$AC104</f>
        <v>373182621881524.44</v>
      </c>
      <c r="AP42" s="230">
        <f>('Energy Use'!AP98-'E-electricity'!AP42-'E-Coal'!AP42)*'Energy Use 2020'!$AC104</f>
        <v>374744046710403.44</v>
      </c>
      <c r="AQ42" s="230">
        <f>('Energy Use'!AQ98-'E-electricity'!AQ42-'E-Coal'!AQ42)*'Energy Use 2020'!$AC104</f>
        <v>375033883584785.63</v>
      </c>
      <c r="AR42" s="133" t="str">
        <f>VLOOKUP($A42,'Sector Match'!$A$1:$B$43,2,0)</f>
        <v>energy pipelines and gas processing 352T353</v>
      </c>
    </row>
    <row r="43" spans="1:44" x14ac:dyDescent="0.25">
      <c r="A43" s="211" t="s">
        <v>41</v>
      </c>
      <c r="B43" s="230">
        <f>('Energy Use'!B99-'E-electricity'!B43)*'Energy Use 2019'!$T105</f>
        <v>1569470842500</v>
      </c>
      <c r="C43" s="230">
        <f>('Energy Use'!C99-'E-electricity'!C43-'E-Coal'!C43)*'Energy Use 2020'!$AC105</f>
        <v>1730584663500.0107</v>
      </c>
      <c r="D43" s="230">
        <f>('Energy Use'!D99-'E-electricity'!D43-'E-Coal'!D43)*'Energy Use 2020'!$AC105</f>
        <v>1994009643452.8396</v>
      </c>
      <c r="E43" s="230">
        <f>('Energy Use'!E99-'E-electricity'!E43-'E-Coal'!E43)*'Energy Use 2020'!$AC105</f>
        <v>2081820456951.5537</v>
      </c>
      <c r="F43" s="230">
        <f>('Energy Use'!F99-'E-electricity'!F43-'E-Coal'!F43)*'Energy Use 2020'!$AC105</f>
        <v>2198116608549.1528</v>
      </c>
      <c r="G43" s="230">
        <f>('Energy Use'!G99-'E-electricity'!G43-'E-Coal'!G43)*'Energy Use 2020'!$AC105</f>
        <v>2347223409092.9302</v>
      </c>
      <c r="H43" s="230">
        <f>('Energy Use'!H99-'E-electricity'!H43-'E-Coal'!H43)*'Energy Use 2020'!$AC105</f>
        <v>2537114505569.1294</v>
      </c>
      <c r="I43" s="230">
        <f>('Energy Use'!I99-'E-electricity'!I43-'E-Coal'!I43)*'Energy Use 2020'!$AC105</f>
        <v>2721501997257.2192</v>
      </c>
      <c r="J43" s="230">
        <f>('Energy Use'!J99-'E-electricity'!J43-'E-Coal'!J43)*'Energy Use 2020'!$AC105</f>
        <v>2887192612771.9629</v>
      </c>
      <c r="K43" s="230">
        <f>('Energy Use'!K99-'E-electricity'!K43-'E-Coal'!K43)*'Energy Use 2020'!$AC105</f>
        <v>3036022106847.1401</v>
      </c>
      <c r="L43" s="230">
        <f>('Energy Use'!L99-'E-electricity'!L43-'E-Coal'!L43)*'Energy Use 2020'!$AC105</f>
        <v>3171463607527.0674</v>
      </c>
      <c r="M43" s="230">
        <f>('Energy Use'!M99-'E-electricity'!M43-'E-Coal'!M43)*'Energy Use 2020'!$AC105</f>
        <v>3298403067497.5923</v>
      </c>
      <c r="N43" s="230">
        <f>('Energy Use'!N99-'E-electricity'!N43-'E-Coal'!N43)*'Energy Use 2020'!$AC105</f>
        <v>3421711776963.9009</v>
      </c>
      <c r="O43" s="230">
        <f>('Energy Use'!O99-'E-electricity'!O43-'E-Coal'!O43)*'Energy Use 2020'!$AC105</f>
        <v>3542314757768.7129</v>
      </c>
      <c r="P43" s="230">
        <f>('Energy Use'!P99-'E-electricity'!P43-'E-Coal'!P43)*'Energy Use 2020'!$AC105</f>
        <v>3660042429184.3164</v>
      </c>
      <c r="Q43" s="230">
        <f>('Energy Use'!Q99-'E-electricity'!Q43-'E-Coal'!Q43)*'Energy Use 2020'!$AC105</f>
        <v>3774779273648.2183</v>
      </c>
      <c r="R43" s="230">
        <f>('Energy Use'!R99-'E-electricity'!R43-'E-Coal'!R43)*'Energy Use 2020'!$AC105</f>
        <v>3886464422442.0688</v>
      </c>
      <c r="S43" s="230">
        <f>('Energy Use'!S99-'E-electricity'!S43-'E-Coal'!S43)*'Energy Use 2020'!$AC105</f>
        <v>3994705639185.084</v>
      </c>
      <c r="T43" s="230">
        <f>('Energy Use'!T99-'E-electricity'!T43-'E-Coal'!T43)*'Energy Use 2020'!$AC105</f>
        <v>4099584040904.2646</v>
      </c>
      <c r="U43" s="230">
        <f>('Energy Use'!U99-'E-electricity'!U43-'E-Coal'!U43)*'Energy Use 2020'!$AC105</f>
        <v>4200835706932.0239</v>
      </c>
      <c r="V43" s="230">
        <f>('Energy Use'!V99-'E-electricity'!V43-'E-Coal'!V43)*'Energy Use 2020'!$AC105</f>
        <v>4298218196317.1328</v>
      </c>
      <c r="W43" s="230">
        <f>('Energy Use'!W99-'E-electricity'!W43-'E-Coal'!W43)*'Energy Use 2020'!$AC105</f>
        <v>4391511713922.4795</v>
      </c>
      <c r="X43" s="230">
        <f>('Energy Use'!X99-'E-electricity'!X43-'E-Coal'!X43)*'Energy Use 2020'!$AC105</f>
        <v>4480520049183.9111</v>
      </c>
      <c r="Y43" s="230">
        <f>('Energy Use'!Y99-'E-electricity'!Y43-'E-Coal'!Y43)*'Energy Use 2020'!$AC105</f>
        <v>4565071286784.9805</v>
      </c>
      <c r="Z43" s="230">
        <f>('Energy Use'!Z99-'E-electricity'!Z43-'E-Coal'!Z43)*'Energy Use 2020'!$AC105</f>
        <v>4645018291457.1211</v>
      </c>
      <c r="AA43" s="230">
        <f>('Energy Use'!AA99-'E-electricity'!AA43-'E-Coal'!AA43)*'Energy Use 2020'!$AC105</f>
        <v>4720238971871.5713</v>
      </c>
      <c r="AB43" s="230">
        <f>('Energy Use'!AB99-'E-electricity'!AB43-'E-Coal'!AB43)*'Energy Use 2020'!$AC105</f>
        <v>4790636331115.5645</v>
      </c>
      <c r="AC43" s="230">
        <f>('Energy Use'!AC99-'E-electricity'!AC43-'E-Coal'!AC43)*'Energy Use 2020'!$AC105</f>
        <v>4856138313513.5449</v>
      </c>
      <c r="AD43" s="230">
        <f>('Energy Use'!AD99-'E-electricity'!AD43-'E-Coal'!AD43)*'Energy Use 2020'!$AC105</f>
        <v>4916697459542.335</v>
      </c>
      <c r="AE43" s="230">
        <f>('Energy Use'!AE99-'E-electricity'!AE43-'E-Coal'!AE43)*'Energy Use 2020'!$AC105</f>
        <v>4972290382283.418</v>
      </c>
      <c r="AF43" s="230">
        <f>('Energy Use'!AF99-'E-electricity'!AF43-'E-Coal'!AF43)*'Energy Use 2020'!$AC105</f>
        <v>5022917080250.9834</v>
      </c>
      <c r="AG43" s="230">
        <f>('Energy Use'!AG99-'E-electricity'!AG43-'E-Coal'!AG43)*'Energy Use 2020'!$AC105</f>
        <v>5068600102527.4453</v>
      </c>
      <c r="AH43" s="230">
        <f>('Energy Use'!AH99-'E-electricity'!AH43-'E-Coal'!AH43)*'Energy Use 2020'!$AC105</f>
        <v>5109383582934.1172</v>
      </c>
      <c r="AI43" s="230">
        <f>('Energy Use'!AI99-'E-electricity'!AI43-'E-Coal'!AI43)*'Energy Use 2020'!$AC105</f>
        <v>5145332160473.9141</v>
      </c>
      <c r="AJ43" s="230">
        <f>('Energy Use'!AJ99-'E-electricity'!AJ43-'E-Coal'!AJ43)*'Energy Use 2020'!$AC105</f>
        <v>5176529803521.6221</v>
      </c>
      <c r="AK43" s="230">
        <f>('Energy Use'!AK99-'E-electricity'!AK43-'E-Coal'!AK43)*'Energy Use 2020'!$AC105</f>
        <v>5203078555216.7871</v>
      </c>
      <c r="AL43" s="230">
        <f>('Energy Use'!AL99-'E-electricity'!AL43-'E-Coal'!AL43)*'Energy Use 2020'!$AC105</f>
        <v>5225097217265.3291</v>
      </c>
      <c r="AM43" s="230">
        <f>('Energy Use'!AM99-'E-electricity'!AM43-'E-Coal'!AM43)*'Energy Use 2020'!$AC105</f>
        <v>5242719988893.3535</v>
      </c>
      <c r="AN43" s="230">
        <f>('Energy Use'!AN99-'E-electricity'!AN43-'E-Coal'!AN43)*'Energy Use 2020'!$AC105</f>
        <v>5256095077050.5771</v>
      </c>
      <c r="AO43" s="230">
        <f>('Energy Use'!AO99-'E-electricity'!AO43-'E-Coal'!AO43)*'Energy Use 2020'!$AC105</f>
        <v>5265383293155.7959</v>
      </c>
      <c r="AP43" s="230">
        <f>('Energy Use'!AP99-'E-electricity'!AP43-'E-Coal'!AP43)*'Energy Use 2020'!$AC105</f>
        <v>5270756650738.8877</v>
      </c>
      <c r="AQ43" s="230">
        <f>('Energy Use'!AQ99-'E-electricity'!AQ43-'E-Coal'!AQ43)*'Energy Use 2020'!$AC105</f>
        <v>5270636577631.5547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41">
        <f>('Energy Use'!B100-'E-electricity'!B44)*'Energy Use 2019'!$T106</f>
        <v>9975167779500</v>
      </c>
      <c r="C44" s="241">
        <f>('Energy Use'!C100-'E-electricity'!C44-'E-Coal'!C44)*'Energy Use 2020'!$AC106</f>
        <v>9361268565000</v>
      </c>
      <c r="D44" s="241">
        <f>('Energy Use'!D100-'E-electricity'!D44-'E-Coal'!D44)*'Energy Use 2020'!$AC106</f>
        <v>9894218010914.8262</v>
      </c>
      <c r="E44" s="241">
        <f>('Energy Use'!E100-'E-electricity'!E44-'E-Coal'!E44)*'Energy Use 2020'!$AC106</f>
        <v>10236701345472.164</v>
      </c>
      <c r="F44" s="241">
        <f>('Energy Use'!F100-'E-electricity'!F44-'E-Coal'!F44)*'Energy Use 2020'!$AC106</f>
        <v>11117682273262.719</v>
      </c>
      <c r="G44" s="241">
        <f>('Energy Use'!G100-'E-electricity'!G44-'E-Coal'!G44)*'Energy Use 2020'!$AC106</f>
        <v>11676204488145.627</v>
      </c>
      <c r="H44" s="241">
        <f>('Energy Use'!H100-'E-electricity'!H44-'E-Coal'!H44)*'Energy Use 2020'!$AC106</f>
        <v>12142175344367.223</v>
      </c>
      <c r="I44" s="241">
        <f>('Energy Use'!I100-'E-electricity'!I44-'E-Coal'!I44)*'Energy Use 2020'!$AC106</f>
        <v>12765330783470.229</v>
      </c>
      <c r="J44" s="241">
        <f>('Energy Use'!J100-'E-electricity'!J44-'E-Coal'!J44)*'Energy Use 2020'!$AC106</f>
        <v>13298337792708.693</v>
      </c>
      <c r="K44" s="241">
        <f>('Energy Use'!K100-'E-electricity'!K44-'E-Coal'!K44)*'Energy Use 2020'!$AC106</f>
        <v>13816996726283.773</v>
      </c>
      <c r="L44" s="241">
        <f>('Energy Use'!L100-'E-electricity'!L44-'E-Coal'!L44)*'Energy Use 2020'!$AC106</f>
        <v>14319290988615.299</v>
      </c>
      <c r="M44" s="241">
        <f>('Energy Use'!M100-'E-electricity'!M44-'E-Coal'!M44)*'Energy Use 2020'!$AC106</f>
        <v>14886569900649.813</v>
      </c>
      <c r="N44" s="241">
        <f>('Energy Use'!N100-'E-electricity'!N44-'E-Coal'!N44)*'Energy Use 2020'!$AC106</f>
        <v>15271970226396.104</v>
      </c>
      <c r="O44" s="241">
        <f>('Energy Use'!O100-'E-electricity'!O44-'E-Coal'!O44)*'Energy Use 2020'!$AC106</f>
        <v>15719630731236.887</v>
      </c>
      <c r="P44" s="241">
        <f>('Energy Use'!P100-'E-electricity'!P44-'E-Coal'!P44)*'Energy Use 2020'!$AC106</f>
        <v>16145216459425.422</v>
      </c>
      <c r="Q44" s="241">
        <f>('Energy Use'!Q100-'E-electricity'!Q44-'E-Coal'!Q44)*'Energy Use 2020'!$AC106</f>
        <v>16547798539143.35</v>
      </c>
      <c r="R44" s="241">
        <f>('Energy Use'!R100-'E-electricity'!R44-'E-Coal'!R44)*'Energy Use 2020'!$AC106</f>
        <v>16891708084284.07</v>
      </c>
      <c r="S44" s="241">
        <f>('Energy Use'!S100-'E-electricity'!S44-'E-Coal'!S44)*'Energy Use 2020'!$AC106</f>
        <v>17284531995635.99</v>
      </c>
      <c r="T44" s="241">
        <f>('Energy Use'!T100-'E-electricity'!T44-'E-Coal'!T44)*'Energy Use 2020'!$AC106</f>
        <v>17618142686103.863</v>
      </c>
      <c r="U44" s="241">
        <f>('Energy Use'!U100-'E-electricity'!U44-'E-Coal'!U44)*'Energy Use 2020'!$AC106</f>
        <v>17927511635045.797</v>
      </c>
      <c r="V44" s="241">
        <f>('Energy Use'!V100-'E-electricity'!V44-'E-Coal'!V44)*'Energy Use 2020'!$AC106</f>
        <v>18212847681887.75</v>
      </c>
      <c r="W44" s="241">
        <f>('Energy Use'!W100-'E-electricity'!W44-'E-Coal'!W44)*'Energy Use 2020'!$AC106</f>
        <v>18474564547355.715</v>
      </c>
      <c r="X44" s="241">
        <f>('Energy Use'!X100-'E-electricity'!X44-'E-Coal'!X44)*'Energy Use 2020'!$AC106</f>
        <v>18713268069697.344</v>
      </c>
      <c r="Y44" s="241">
        <f>('Energy Use'!Y100-'E-electricity'!Y44-'E-Coal'!Y44)*'Energy Use 2020'!$AC106</f>
        <v>18929742251103.348</v>
      </c>
      <c r="Z44" s="241">
        <f>('Energy Use'!Z100-'E-electricity'!Z44-'E-Coal'!Z44)*'Energy Use 2020'!$AC106</f>
        <v>19124934482019.652</v>
      </c>
      <c r="AA44" s="241">
        <f>('Energy Use'!AA100-'E-electricity'!AA44-'E-Coal'!AA44)*'Energy Use 2020'!$AC106</f>
        <v>19299940296181.195</v>
      </c>
      <c r="AB44" s="241">
        <f>('Energy Use'!AB100-'E-electricity'!AB44-'E-Coal'!AB44)*'Energy Use 2020'!$AC106</f>
        <v>19455987988507.223</v>
      </c>
      <c r="AC44" s="241">
        <f>('Energy Use'!AC100-'E-electricity'!AC44-'E-Coal'!AC44)*'Energy Use 2020'!$AC106</f>
        <v>19594423402823.641</v>
      </c>
      <c r="AD44" s="241">
        <f>('Energy Use'!AD100-'E-electricity'!AD44-'E-Coal'!AD44)*'Energy Use 2020'!$AC106</f>
        <v>19716695168017.871</v>
      </c>
      <c r="AE44" s="241">
        <f>('Energy Use'!AE100-'E-electricity'!AE44-'E-Coal'!AE44)*'Energy Use 2020'!$AC106</f>
        <v>19824340630942.883</v>
      </c>
      <c r="AF44" s="241">
        <f>('Energy Use'!AF100-'E-electricity'!AF44-'E-Coal'!AF44)*'Energy Use 2020'!$AC106</f>
        <v>19918972703322.992</v>
      </c>
      <c r="AG44" s="241">
        <f>('Energy Use'!AG100-'E-electricity'!AG44-'E-Coal'!AG44)*'Energy Use 2020'!$AC106</f>
        <v>20002267809127.926</v>
      </c>
      <c r="AH44" s="241">
        <f>('Energy Use'!AH100-'E-electricity'!AH44-'E-Coal'!AH44)*'Energy Use 2020'!$AC106</f>
        <v>20075955089290.414</v>
      </c>
      <c r="AI44" s="241">
        <f>('Energy Use'!AI100-'E-electricity'!AI44-'E-Coal'!AI44)*'Energy Use 2020'!$AC106</f>
        <v>20141806993049.789</v>
      </c>
      <c r="AJ44" s="241">
        <f>('Energy Use'!AJ100-'E-electricity'!AJ44-'E-Coal'!AJ44)*'Energy Use 2020'!$AC106</f>
        <v>20201631360262.426</v>
      </c>
      <c r="AK44" s="241">
        <f>('Energy Use'!AK100-'E-electricity'!AK44-'E-Coal'!AK44)*'Energy Use 2020'!$AC106</f>
        <v>20257265077276.238</v>
      </c>
      <c r="AL44" s="241">
        <f>('Energy Use'!AL100-'E-electricity'!AL44-'E-Coal'!AL44)*'Energy Use 2020'!$AC106</f>
        <v>20310569370845.719</v>
      </c>
      <c r="AM44" s="241">
        <f>('Energy Use'!AM100-'E-electricity'!AM44-'E-Coal'!AM44)*'Energy Use 2020'!$AC106</f>
        <v>20363426790393.047</v>
      </c>
      <c r="AN44" s="241">
        <f>('Energy Use'!AN100-'E-electricity'!AN44-'E-Coal'!AN44)*'Energy Use 2020'!$AC106</f>
        <v>20417739918949.703</v>
      </c>
      <c r="AO44" s="241">
        <f>('Energy Use'!AO100-'E-electricity'!AO44-'E-Coal'!AO44)*'Energy Use 2020'!$AC106</f>
        <v>20475431847530.195</v>
      </c>
      <c r="AP44" s="241">
        <f>('Energy Use'!AP100-'E-electricity'!AP44-'E-Coal'!AP44)*'Energy Use 2020'!$AC106</f>
        <v>20538448446636.008</v>
      </c>
      <c r="AQ44" s="241">
        <f>('Energy Use'!AQ100-'E-electricity'!AQ44-'E-Coal'!AQ44)*'Energy Use 2020'!$AC106</f>
        <v>20600575197192.309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277" t="s">
        <v>275</v>
      </c>
      <c r="B50" s="240">
        <f t="shared" ref="B50:B74" si="0">SUMIFS(B$2:B$44,$AR$2:$AR$44,$A50)</f>
        <v>4402851832500</v>
      </c>
      <c r="C50" s="240">
        <f t="shared" ref="C50:AQ56" si="1">SUMIFS(C$2:C$44,$AR$2:$AR$44,$A50)</f>
        <v>4538965233000</v>
      </c>
      <c r="D50" s="240">
        <f t="shared" si="1"/>
        <v>4729658881356.9482</v>
      </c>
      <c r="E50" s="240">
        <f t="shared" si="1"/>
        <v>5005084775880.0313</v>
      </c>
      <c r="F50" s="240">
        <f t="shared" si="1"/>
        <v>5385822395450.2236</v>
      </c>
      <c r="G50" s="240">
        <f t="shared" si="1"/>
        <v>5670843098000.1523</v>
      </c>
      <c r="H50" s="240">
        <f t="shared" si="1"/>
        <v>5833131070639.0166</v>
      </c>
      <c r="I50" s="240">
        <f t="shared" si="1"/>
        <v>6210723321889.9678</v>
      </c>
      <c r="J50" s="240">
        <f t="shared" si="1"/>
        <v>6468955186176.5879</v>
      </c>
      <c r="K50" s="240">
        <f t="shared" si="1"/>
        <v>6719118861987.5742</v>
      </c>
      <c r="L50" s="240">
        <f t="shared" si="1"/>
        <v>6960156773083.7139</v>
      </c>
      <c r="M50" s="240">
        <f t="shared" si="1"/>
        <v>7312272940861.8896</v>
      </c>
      <c r="N50" s="240">
        <f t="shared" si="1"/>
        <v>7411368489910.0479</v>
      </c>
      <c r="O50" s="240">
        <f t="shared" si="1"/>
        <v>7620017409136.3203</v>
      </c>
      <c r="P50" s="240">
        <f t="shared" si="1"/>
        <v>7816484982392.6797</v>
      </c>
      <c r="Q50" s="240">
        <f t="shared" si="1"/>
        <v>8000319010502.2354</v>
      </c>
      <c r="R50" s="240">
        <f t="shared" si="1"/>
        <v>8120945427500.3604</v>
      </c>
      <c r="S50" s="240">
        <f t="shared" si="1"/>
        <v>8326567001993.6094</v>
      </c>
      <c r="T50" s="240">
        <f t="shared" si="1"/>
        <v>8468642385021.7598</v>
      </c>
      <c r="U50" s="240">
        <f t="shared" si="1"/>
        <v>8597484717317.6514</v>
      </c>
      <c r="V50" s="240">
        <f t="shared" si="1"/>
        <v>8713269202514.9502</v>
      </c>
      <c r="W50" s="240">
        <f t="shared" si="1"/>
        <v>8816277416906.1563</v>
      </c>
      <c r="X50" s="240">
        <f t="shared" si="1"/>
        <v>8906889275296.2949</v>
      </c>
      <c r="Y50" s="240">
        <f t="shared" si="1"/>
        <v>8985574414035.1348</v>
      </c>
      <c r="Z50" s="240">
        <f t="shared" si="1"/>
        <v>9052883203943.6035</v>
      </c>
      <c r="AA50" s="240">
        <f t="shared" si="1"/>
        <v>9109437594202.6309</v>
      </c>
      <c r="AB50" s="240">
        <f t="shared" si="1"/>
        <v>9155921973373.6973</v>
      </c>
      <c r="AC50" s="240">
        <f t="shared" si="1"/>
        <v>9193074216409.082</v>
      </c>
      <c r="AD50" s="240">
        <f t="shared" si="1"/>
        <v>9221677067597.6699</v>
      </c>
      <c r="AE50" s="240">
        <f t="shared" si="1"/>
        <v>9242549989637.0176</v>
      </c>
      <c r="AF50" s="240">
        <f t="shared" si="1"/>
        <v>9256541589112.6777</v>
      </c>
      <c r="AG50" s="240">
        <f t="shared" si="1"/>
        <v>9264522709211.5488</v>
      </c>
      <c r="AH50" s="240">
        <f t="shared" si="1"/>
        <v>9267380262012.8594</v>
      </c>
      <c r="AI50" s="240">
        <f t="shared" si="1"/>
        <v>9266011855624.0508</v>
      </c>
      <c r="AJ50" s="240">
        <f t="shared" si="1"/>
        <v>9261321256097.0938</v>
      </c>
      <c r="AK50" s="240">
        <f t="shared" si="1"/>
        <v>9254214710736.7676</v>
      </c>
      <c r="AL50" s="240">
        <f t="shared" si="1"/>
        <v>9245598148279.8047</v>
      </c>
      <c r="AM50" s="240">
        <f t="shared" si="1"/>
        <v>9236375262604.9473</v>
      </c>
      <c r="AN50" s="240">
        <f t="shared" si="1"/>
        <v>9227446480197.6992</v>
      </c>
      <c r="AO50" s="240">
        <f t="shared" si="1"/>
        <v>9219708807565.4199</v>
      </c>
      <c r="AP50" s="240">
        <f t="shared" si="1"/>
        <v>9214056553179.6055</v>
      </c>
      <c r="AQ50" s="240">
        <f t="shared" si="1"/>
        <v>9209232764630.7695</v>
      </c>
    </row>
    <row r="51" spans="1:43" x14ac:dyDescent="0.25">
      <c r="A51" s="278" t="s">
        <v>90</v>
      </c>
      <c r="B51" s="230">
        <f t="shared" si="0"/>
        <v>57445410660000</v>
      </c>
      <c r="C51" s="230">
        <f t="shared" si="1"/>
        <v>38131196911500.016</v>
      </c>
      <c r="D51" s="230">
        <f t="shared" si="1"/>
        <v>43700356997022.063</v>
      </c>
      <c r="E51" s="230">
        <f t="shared" si="1"/>
        <v>48387449200868.57</v>
      </c>
      <c r="F51" s="230">
        <f t="shared" si="1"/>
        <v>53562412209265.688</v>
      </c>
      <c r="G51" s="230">
        <f t="shared" si="1"/>
        <v>56937040938597.383</v>
      </c>
      <c r="H51" s="230">
        <f t="shared" si="1"/>
        <v>60163886773424.438</v>
      </c>
      <c r="I51" s="230">
        <f t="shared" si="1"/>
        <v>61249413927727.383</v>
      </c>
      <c r="J51" s="230">
        <f t="shared" si="1"/>
        <v>62337697181417.047</v>
      </c>
      <c r="K51" s="230">
        <f t="shared" si="1"/>
        <v>63428710348888.617</v>
      </c>
      <c r="L51" s="230">
        <f t="shared" si="1"/>
        <v>64522427272290.805</v>
      </c>
      <c r="M51" s="230">
        <f t="shared" si="1"/>
        <v>65618821821525.891</v>
      </c>
      <c r="N51" s="230">
        <f t="shared" si="1"/>
        <v>66064259334043.656</v>
      </c>
      <c r="O51" s="230">
        <f t="shared" si="1"/>
        <v>66510242304442.422</v>
      </c>
      <c r="P51" s="230">
        <f t="shared" si="1"/>
        <v>66956766054775.391</v>
      </c>
      <c r="Q51" s="230">
        <f t="shared" si="1"/>
        <v>67403825910490.109</v>
      </c>
      <c r="R51" s="230">
        <f t="shared" si="1"/>
        <v>67851417200428.578</v>
      </c>
      <c r="S51" s="230">
        <f t="shared" si="1"/>
        <v>67211371226074.617</v>
      </c>
      <c r="T51" s="230">
        <f t="shared" si="1"/>
        <v>66571631523194.805</v>
      </c>
      <c r="U51" s="230">
        <f t="shared" si="1"/>
        <v>65932198624030.797</v>
      </c>
      <c r="V51" s="230">
        <f t="shared" si="1"/>
        <v>65293073060670.391</v>
      </c>
      <c r="W51" s="230">
        <f t="shared" si="1"/>
        <v>64654255365047.695</v>
      </c>
      <c r="X51" s="230">
        <f t="shared" si="1"/>
        <v>63642838810288.969</v>
      </c>
      <c r="Y51" s="230">
        <f t="shared" si="1"/>
        <v>62631927519230.078</v>
      </c>
      <c r="Z51" s="230">
        <f t="shared" si="1"/>
        <v>61621522339828.508</v>
      </c>
      <c r="AA51" s="230">
        <f t="shared" si="1"/>
        <v>60611624119795.617</v>
      </c>
      <c r="AB51" s="230">
        <f t="shared" si="1"/>
        <v>59602233706596.773</v>
      </c>
      <c r="AC51" s="230">
        <f t="shared" si="1"/>
        <v>58593351947451.273</v>
      </c>
      <c r="AD51" s="230">
        <f t="shared" si="1"/>
        <v>57584979689332.422</v>
      </c>
      <c r="AE51" s="230">
        <f t="shared" si="1"/>
        <v>56577117778967.383</v>
      </c>
      <c r="AF51" s="230">
        <f t="shared" si="1"/>
        <v>55569767062837.352</v>
      </c>
      <c r="AG51" s="230">
        <f t="shared" si="1"/>
        <v>54562928387177.445</v>
      </c>
      <c r="AH51" s="230">
        <f t="shared" si="1"/>
        <v>53308655363726.836</v>
      </c>
      <c r="AI51" s="230">
        <f t="shared" si="1"/>
        <v>52055028366063.398</v>
      </c>
      <c r="AJ51" s="230">
        <f t="shared" si="1"/>
        <v>50802048450212.547</v>
      </c>
      <c r="AK51" s="230">
        <f t="shared" si="1"/>
        <v>49549716671892.188</v>
      </c>
      <c r="AL51" s="230">
        <f t="shared" si="1"/>
        <v>48298034086512.688</v>
      </c>
      <c r="AM51" s="230">
        <f t="shared" si="1"/>
        <v>47294617547856.656</v>
      </c>
      <c r="AN51" s="230">
        <f t="shared" si="1"/>
        <v>46291719317000.609</v>
      </c>
      <c r="AO51" s="230">
        <f t="shared" si="1"/>
        <v>45289340238134.367</v>
      </c>
      <c r="AP51" s="230">
        <f t="shared" si="1"/>
        <v>44287481155201.813</v>
      </c>
      <c r="AQ51" s="230">
        <f t="shared" si="1"/>
        <v>43271690109592.758</v>
      </c>
    </row>
    <row r="52" spans="1:43" x14ac:dyDescent="0.25">
      <c r="A52" s="278" t="s">
        <v>91</v>
      </c>
      <c r="B52" s="230">
        <f t="shared" si="0"/>
        <v>471496819331999.81</v>
      </c>
      <c r="C52" s="230">
        <f t="shared" si="1"/>
        <v>454102082313000.06</v>
      </c>
      <c r="D52" s="230">
        <f t="shared" si="1"/>
        <v>476115881340942.44</v>
      </c>
      <c r="E52" s="230">
        <f t="shared" si="1"/>
        <v>521973250279777.75</v>
      </c>
      <c r="F52" s="230">
        <f t="shared" si="1"/>
        <v>572719841549891.25</v>
      </c>
      <c r="G52" s="230">
        <f t="shared" si="1"/>
        <v>604280457811672</v>
      </c>
      <c r="H52" s="230">
        <f t="shared" si="1"/>
        <v>635666373537086</v>
      </c>
      <c r="I52" s="230">
        <f t="shared" si="1"/>
        <v>650800919767439.25</v>
      </c>
      <c r="J52" s="230">
        <f t="shared" si="1"/>
        <v>665911170282922.63</v>
      </c>
      <c r="K52" s="230">
        <f t="shared" si="1"/>
        <v>680997136622045.75</v>
      </c>
      <c r="L52" s="230">
        <f t="shared" si="1"/>
        <v>696058830325789.63</v>
      </c>
      <c r="M52" s="230">
        <f t="shared" si="1"/>
        <v>711096262937606.75</v>
      </c>
      <c r="N52" s="230">
        <f t="shared" si="1"/>
        <v>720859804038830.88</v>
      </c>
      <c r="O52" s="230">
        <f t="shared" si="1"/>
        <v>730612417879434.13</v>
      </c>
      <c r="P52" s="230">
        <f t="shared" si="1"/>
        <v>740354107983395.5</v>
      </c>
      <c r="Q52" s="230">
        <f t="shared" si="1"/>
        <v>750084877875219</v>
      </c>
      <c r="R52" s="230">
        <f t="shared" si="1"/>
        <v>759804731079933.13</v>
      </c>
      <c r="S52" s="230">
        <f t="shared" si="1"/>
        <v>769715832413276.25</v>
      </c>
      <c r="T52" s="230">
        <f t="shared" si="1"/>
        <v>779621353979225.38</v>
      </c>
      <c r="U52" s="230">
        <f t="shared" si="1"/>
        <v>789521296574667.25</v>
      </c>
      <c r="V52" s="230">
        <f t="shared" si="1"/>
        <v>799415660996502.5</v>
      </c>
      <c r="W52" s="230">
        <f t="shared" si="1"/>
        <v>809304448041646</v>
      </c>
      <c r="X52" s="230">
        <f t="shared" si="1"/>
        <v>814128474151104.88</v>
      </c>
      <c r="Y52" s="230">
        <f t="shared" si="1"/>
        <v>818949726075944.13</v>
      </c>
      <c r="Z52" s="230">
        <f t="shared" si="1"/>
        <v>823768204214347.63</v>
      </c>
      <c r="AA52" s="230">
        <f t="shared" si="1"/>
        <v>828583908964505.88</v>
      </c>
      <c r="AB52" s="230">
        <f t="shared" si="1"/>
        <v>833396840724616.75</v>
      </c>
      <c r="AC52" s="230">
        <f t="shared" si="1"/>
        <v>838206999892885.5</v>
      </c>
      <c r="AD52" s="230">
        <f t="shared" si="1"/>
        <v>843014386867523.88</v>
      </c>
      <c r="AE52" s="230">
        <f t="shared" si="1"/>
        <v>847819002046751.25</v>
      </c>
      <c r="AF52" s="230">
        <f t="shared" si="1"/>
        <v>852620845828794.13</v>
      </c>
      <c r="AG52" s="230">
        <f t="shared" si="1"/>
        <v>857419918611886.5</v>
      </c>
      <c r="AH52" s="230">
        <f t="shared" si="1"/>
        <v>862213701226576.13</v>
      </c>
      <c r="AI52" s="230">
        <f t="shared" si="1"/>
        <v>867004715036595.63</v>
      </c>
      <c r="AJ52" s="230">
        <f t="shared" si="1"/>
        <v>871792960440001.25</v>
      </c>
      <c r="AK52" s="230">
        <f t="shared" si="1"/>
        <v>876578437834855.25</v>
      </c>
      <c r="AL52" s="230">
        <f t="shared" si="1"/>
        <v>881361147619228</v>
      </c>
      <c r="AM52" s="230">
        <f t="shared" si="1"/>
        <v>881113471374130.38</v>
      </c>
      <c r="AN52" s="230">
        <f t="shared" si="1"/>
        <v>880865820056854.88</v>
      </c>
      <c r="AO52" s="230">
        <f t="shared" si="1"/>
        <v>880618193667474.63</v>
      </c>
      <c r="AP52" s="230">
        <f t="shared" si="1"/>
        <v>880370592206062.63</v>
      </c>
      <c r="AQ52" s="230">
        <f t="shared" si="1"/>
        <v>879829151560616.5</v>
      </c>
    </row>
    <row r="53" spans="1:43" x14ac:dyDescent="0.25">
      <c r="A53" s="278" t="s">
        <v>92</v>
      </c>
      <c r="B53" s="230">
        <f t="shared" si="0"/>
        <v>8166804030000</v>
      </c>
      <c r="C53" s="230">
        <f t="shared" si="1"/>
        <v>14605801220999.996</v>
      </c>
      <c r="D53" s="230">
        <f t="shared" si="1"/>
        <v>15222855976367.043</v>
      </c>
      <c r="E53" s="230">
        <f t="shared" si="1"/>
        <v>16390221673019.066</v>
      </c>
      <c r="F53" s="230">
        <f t="shared" si="1"/>
        <v>17294115679931.266</v>
      </c>
      <c r="G53" s="230">
        <f t="shared" si="1"/>
        <v>17716783802979.742</v>
      </c>
      <c r="H53" s="230">
        <f t="shared" si="1"/>
        <v>18100424281203.309</v>
      </c>
      <c r="I53" s="230">
        <f t="shared" si="1"/>
        <v>18470535208693.547</v>
      </c>
      <c r="J53" s="230">
        <f t="shared" si="1"/>
        <v>18837712633630.875</v>
      </c>
      <c r="K53" s="230">
        <f t="shared" si="1"/>
        <v>19201931392575.82</v>
      </c>
      <c r="L53" s="230">
        <f t="shared" si="1"/>
        <v>19563166355241.398</v>
      </c>
      <c r="M53" s="230">
        <f t="shared" si="1"/>
        <v>19921392424493.105</v>
      </c>
      <c r="N53" s="230">
        <f t="shared" si="1"/>
        <v>19842129369799.875</v>
      </c>
      <c r="O53" s="230">
        <f t="shared" si="1"/>
        <v>19761544810226.047</v>
      </c>
      <c r="P53" s="230">
        <f t="shared" si="1"/>
        <v>19679634549836.188</v>
      </c>
      <c r="Q53" s="230">
        <f t="shared" si="1"/>
        <v>19596394396703.047</v>
      </c>
      <c r="R53" s="230">
        <f t="shared" si="1"/>
        <v>19511820162907.563</v>
      </c>
      <c r="S53" s="230">
        <f t="shared" si="1"/>
        <v>19274837596795.566</v>
      </c>
      <c r="T53" s="230">
        <f t="shared" si="1"/>
        <v>19037832699035.773</v>
      </c>
      <c r="U53" s="230">
        <f t="shared" si="1"/>
        <v>18800805502469.922</v>
      </c>
      <c r="V53" s="230">
        <f t="shared" si="1"/>
        <v>18563756039933.863</v>
      </c>
      <c r="W53" s="230">
        <f t="shared" si="1"/>
        <v>18326684344257.551</v>
      </c>
      <c r="X53" s="230">
        <f t="shared" si="1"/>
        <v>17949480032134.012</v>
      </c>
      <c r="Y53" s="230">
        <f t="shared" si="1"/>
        <v>17572671300135.527</v>
      </c>
      <c r="Z53" s="230">
        <f t="shared" si="1"/>
        <v>17196258394962.598</v>
      </c>
      <c r="AA53" s="230">
        <f t="shared" si="1"/>
        <v>16820241563231.447</v>
      </c>
      <c r="AB53" s="230">
        <f t="shared" si="1"/>
        <v>16444621051474.043</v>
      </c>
      <c r="AC53" s="230">
        <f t="shared" si="1"/>
        <v>16089668513885.166</v>
      </c>
      <c r="AD53" s="230">
        <f t="shared" si="1"/>
        <v>15735482172858.938</v>
      </c>
      <c r="AE53" s="230">
        <f t="shared" si="1"/>
        <v>15382062437678.014</v>
      </c>
      <c r="AF53" s="230">
        <f t="shared" si="1"/>
        <v>15029409717477.408</v>
      </c>
      <c r="AG53" s="230">
        <f t="shared" si="1"/>
        <v>14677524421244.5</v>
      </c>
      <c r="AH53" s="230">
        <f t="shared" si="1"/>
        <v>14385716008852.172</v>
      </c>
      <c r="AI53" s="230">
        <f t="shared" si="1"/>
        <v>14094914362118.787</v>
      </c>
      <c r="AJ53" s="230">
        <f t="shared" si="1"/>
        <v>13805119986371.777</v>
      </c>
      <c r="AK53" s="230">
        <f t="shared" si="1"/>
        <v>13516333386751.91</v>
      </c>
      <c r="AL53" s="230">
        <f t="shared" si="1"/>
        <v>13228555068213.293</v>
      </c>
      <c r="AM53" s="230">
        <f t="shared" si="1"/>
        <v>13020617579630.633</v>
      </c>
      <c r="AN53" s="230">
        <f t="shared" si="1"/>
        <v>12813621264832.289</v>
      </c>
      <c r="AO53" s="230">
        <f t="shared" si="1"/>
        <v>12607566588830.721</v>
      </c>
      <c r="AP53" s="230">
        <f t="shared" si="1"/>
        <v>12402454016465.309</v>
      </c>
      <c r="AQ53" s="230">
        <f t="shared" si="1"/>
        <v>12194211129593.563</v>
      </c>
    </row>
    <row r="54" spans="1:43" x14ac:dyDescent="0.25">
      <c r="A54" s="278" t="s">
        <v>93</v>
      </c>
      <c r="B54" s="230">
        <f t="shared" si="0"/>
        <v>259946038885500</v>
      </c>
      <c r="C54" s="230">
        <f t="shared" si="1"/>
        <v>255643188735000.03</v>
      </c>
      <c r="D54" s="230">
        <f t="shared" si="1"/>
        <v>293401333648504</v>
      </c>
      <c r="E54" s="230">
        <f t="shared" si="1"/>
        <v>310925894297574.5</v>
      </c>
      <c r="F54" s="230">
        <f t="shared" si="1"/>
        <v>323461033214539.25</v>
      </c>
      <c r="G54" s="230">
        <f t="shared" si="1"/>
        <v>333123566846899</v>
      </c>
      <c r="H54" s="230">
        <f t="shared" si="1"/>
        <v>345475941512402.88</v>
      </c>
      <c r="I54" s="230">
        <f t="shared" si="1"/>
        <v>358321137198285.38</v>
      </c>
      <c r="J54" s="230">
        <f t="shared" si="1"/>
        <v>371164628676670.56</v>
      </c>
      <c r="K54" s="230">
        <f t="shared" si="1"/>
        <v>383744631868980.13</v>
      </c>
      <c r="L54" s="230">
        <f t="shared" si="1"/>
        <v>395777756330437.94</v>
      </c>
      <c r="M54" s="230">
        <f t="shared" si="1"/>
        <v>406961151837523.69</v>
      </c>
      <c r="N54" s="230">
        <f t="shared" si="1"/>
        <v>417061554316654.38</v>
      </c>
      <c r="O54" s="230">
        <f t="shared" si="1"/>
        <v>426010772666020.63</v>
      </c>
      <c r="P54" s="230">
        <f t="shared" si="1"/>
        <v>433840436435549.69</v>
      </c>
      <c r="Q54" s="230">
        <f t="shared" si="1"/>
        <v>440599889514984.88</v>
      </c>
      <c r="R54" s="230">
        <f t="shared" si="1"/>
        <v>446354194330459.19</v>
      </c>
      <c r="S54" s="230">
        <f t="shared" si="1"/>
        <v>451085436339635</v>
      </c>
      <c r="T54" s="230">
        <f t="shared" si="1"/>
        <v>454924602494845.69</v>
      </c>
      <c r="U54" s="230">
        <f t="shared" si="1"/>
        <v>457915708819749.69</v>
      </c>
      <c r="V54" s="230">
        <f t="shared" si="1"/>
        <v>460108920629997.38</v>
      </c>
      <c r="W54" s="230">
        <f t="shared" si="1"/>
        <v>461559453812959.63</v>
      </c>
      <c r="X54" s="230">
        <f t="shared" si="1"/>
        <v>462326520064453.75</v>
      </c>
      <c r="Y54" s="230">
        <f t="shared" si="1"/>
        <v>462472336343561.69</v>
      </c>
      <c r="Z54" s="230">
        <f t="shared" si="1"/>
        <v>462061214501455.81</v>
      </c>
      <c r="AA54" s="230">
        <f t="shared" si="1"/>
        <v>461158742931120.44</v>
      </c>
      <c r="AB54" s="230">
        <f t="shared" si="1"/>
        <v>459831068302348.88</v>
      </c>
      <c r="AC54" s="230">
        <f t="shared" si="1"/>
        <v>458144282084942.06</v>
      </c>
      <c r="AD54" s="230">
        <f t="shared" si="1"/>
        <v>456163913684239.38</v>
      </c>
      <c r="AE54" s="230">
        <f t="shared" si="1"/>
        <v>453954529649532.31</v>
      </c>
      <c r="AF54" s="230">
        <f t="shared" si="1"/>
        <v>451579436576174.19</v>
      </c>
      <c r="AG54" s="230">
        <f t="shared" si="1"/>
        <v>449100483995876.5</v>
      </c>
      <c r="AH54" s="230">
        <f t="shared" si="1"/>
        <v>446577962712870.44</v>
      </c>
      <c r="AI54" s="230">
        <f t="shared" si="1"/>
        <v>444070593663736.25</v>
      </c>
      <c r="AJ54" s="230">
        <f t="shared" si="1"/>
        <v>441635602419206.94</v>
      </c>
      <c r="AK54" s="230">
        <f t="shared" si="1"/>
        <v>439328874870781.88</v>
      </c>
      <c r="AL54" s="230">
        <f t="shared" si="1"/>
        <v>437205190420935.75</v>
      </c>
      <c r="AM54" s="230">
        <f t="shared" si="1"/>
        <v>435318530097653.5</v>
      </c>
      <c r="AN54" s="230">
        <f t="shared" si="1"/>
        <v>433722458426271.06</v>
      </c>
      <c r="AO54" s="230">
        <f t="shared" si="1"/>
        <v>432470579611289.13</v>
      </c>
      <c r="AP54" s="230">
        <f t="shared" si="1"/>
        <v>431617070620167.31</v>
      </c>
      <c r="AQ54" s="230">
        <f t="shared" si="1"/>
        <v>431072879452375.5</v>
      </c>
    </row>
    <row r="55" spans="1:43" x14ac:dyDescent="0.25">
      <c r="A55" s="278" t="s">
        <v>94</v>
      </c>
      <c r="B55" s="230">
        <f t="shared" si="0"/>
        <v>205014559398000</v>
      </c>
      <c r="C55" s="230">
        <f t="shared" si="1"/>
        <v>231395558674500</v>
      </c>
      <c r="D55" s="230">
        <f t="shared" si="1"/>
        <v>240059108323858.94</v>
      </c>
      <c r="E55" s="230">
        <f t="shared" si="1"/>
        <v>247192146890652.91</v>
      </c>
      <c r="F55" s="230">
        <f t="shared" si="1"/>
        <v>253444852520150.19</v>
      </c>
      <c r="G55" s="230">
        <f t="shared" si="1"/>
        <v>255364827831206.94</v>
      </c>
      <c r="H55" s="230">
        <f t="shared" si="1"/>
        <v>258113748860341.41</v>
      </c>
      <c r="I55" s="230">
        <f t="shared" si="1"/>
        <v>261260139535101.59</v>
      </c>
      <c r="J55" s="230">
        <f t="shared" si="1"/>
        <v>264176198048615.13</v>
      </c>
      <c r="K55" s="230">
        <f t="shared" si="1"/>
        <v>266517070301067.69</v>
      </c>
      <c r="L55" s="230">
        <f t="shared" si="1"/>
        <v>267929922921711.91</v>
      </c>
      <c r="M55" s="230">
        <f t="shared" si="1"/>
        <v>268063232879486.56</v>
      </c>
      <c r="N55" s="230">
        <f t="shared" si="1"/>
        <v>266910354279552.28</v>
      </c>
      <c r="O55" s="230">
        <f t="shared" si="1"/>
        <v>264499007243921.78</v>
      </c>
      <c r="P55" s="230">
        <f t="shared" si="1"/>
        <v>261195541117883.22</v>
      </c>
      <c r="Q55" s="230">
        <f t="shared" si="1"/>
        <v>257361019419632.53</v>
      </c>
      <c r="R55" s="230">
        <f t="shared" si="1"/>
        <v>253341881589396.63</v>
      </c>
      <c r="S55" s="230">
        <f t="shared" si="1"/>
        <v>249616135984992.09</v>
      </c>
      <c r="T55" s="230">
        <f t="shared" si="1"/>
        <v>246029316506982.56</v>
      </c>
      <c r="U55" s="230">
        <f t="shared" si="1"/>
        <v>242581620760511.88</v>
      </c>
      <c r="V55" s="230">
        <f t="shared" si="1"/>
        <v>239273395226310.53</v>
      </c>
      <c r="W55" s="230">
        <f t="shared" si="1"/>
        <v>236105067142973.28</v>
      </c>
      <c r="X55" s="230">
        <f t="shared" si="1"/>
        <v>233077089498759.31</v>
      </c>
      <c r="Y55" s="230">
        <f t="shared" si="1"/>
        <v>230189898857430.03</v>
      </c>
      <c r="Z55" s="230">
        <f t="shared" si="1"/>
        <v>227443885357269.56</v>
      </c>
      <c r="AA55" s="230">
        <f t="shared" si="1"/>
        <v>224839373939130.81</v>
      </c>
      <c r="AB55" s="230">
        <f t="shared" si="1"/>
        <v>222376615672407.09</v>
      </c>
      <c r="AC55" s="230">
        <f t="shared" si="1"/>
        <v>220055787947847.09</v>
      </c>
      <c r="AD55" s="230">
        <f t="shared" si="1"/>
        <v>217877002281154.38</v>
      </c>
      <c r="AE55" s="230">
        <f t="shared" si="1"/>
        <v>215840318508519.38</v>
      </c>
      <c r="AF55" s="230">
        <f t="shared" si="1"/>
        <v>213945764241495.31</v>
      </c>
      <c r="AG55" s="230">
        <f t="shared" si="1"/>
        <v>212193358571911.69</v>
      </c>
      <c r="AH55" s="230">
        <f t="shared" si="1"/>
        <v>210583139167081.78</v>
      </c>
      <c r="AI55" s="230">
        <f t="shared" si="1"/>
        <v>209115192062405.22</v>
      </c>
      <c r="AJ55" s="230">
        <f t="shared" si="1"/>
        <v>207789683635894.38</v>
      </c>
      <c r="AK55" s="230">
        <f t="shared" si="1"/>
        <v>206606894432304.75</v>
      </c>
      <c r="AL55" s="230">
        <f t="shared" si="1"/>
        <v>205567254691034.75</v>
      </c>
      <c r="AM55" s="230">
        <f t="shared" si="1"/>
        <v>204671381621310.63</v>
      </c>
      <c r="AN55" s="230">
        <f t="shared" si="1"/>
        <v>203920118662227.13</v>
      </c>
      <c r="AO55" s="230">
        <f t="shared" si="1"/>
        <v>203314577167872.09</v>
      </c>
      <c r="AP55" s="230">
        <f t="shared" si="1"/>
        <v>202856181175333.06</v>
      </c>
      <c r="AQ55" s="230">
        <f t="shared" si="1"/>
        <v>202479087868738.53</v>
      </c>
    </row>
    <row r="56" spans="1:43" x14ac:dyDescent="0.25">
      <c r="A56" s="278" t="s">
        <v>95</v>
      </c>
      <c r="B56" s="230">
        <f t="shared" si="0"/>
        <v>16155827292000</v>
      </c>
      <c r="C56" s="230">
        <f t="shared" si="1"/>
        <v>17022508535999.994</v>
      </c>
      <c r="D56" s="230">
        <f t="shared" si="1"/>
        <v>17469268737479.809</v>
      </c>
      <c r="E56" s="230">
        <f t="shared" si="1"/>
        <v>19502001636533.195</v>
      </c>
      <c r="F56" s="230">
        <f t="shared" si="1"/>
        <v>19801035402625.578</v>
      </c>
      <c r="G56" s="230">
        <f t="shared" si="1"/>
        <v>19900453124137.035</v>
      </c>
      <c r="H56" s="230">
        <f t="shared" si="1"/>
        <v>20101627526417.953</v>
      </c>
      <c r="I56" s="230">
        <f t="shared" si="1"/>
        <v>20363804451583.074</v>
      </c>
      <c r="J56" s="230">
        <f t="shared" si="1"/>
        <v>20656910216323.746</v>
      </c>
      <c r="K56" s="230">
        <f t="shared" si="1"/>
        <v>20954288199976.133</v>
      </c>
      <c r="L56" s="230">
        <f t="shared" ref="L56:AQ63" si="2">SUMIFS(L$2:L$44,$AR$2:$AR$44,$A56)</f>
        <v>21227760673589.332</v>
      </c>
      <c r="M56" s="230">
        <f t="shared" si="2"/>
        <v>21447764641718.07</v>
      </c>
      <c r="N56" s="230">
        <f t="shared" si="2"/>
        <v>21643762093601.418</v>
      </c>
      <c r="O56" s="230">
        <f t="shared" si="2"/>
        <v>21761295503379.406</v>
      </c>
      <c r="P56" s="230">
        <f t="shared" si="2"/>
        <v>21804939834469.801</v>
      </c>
      <c r="Q56" s="230">
        <f t="shared" si="2"/>
        <v>21780109440904.746</v>
      </c>
      <c r="R56" s="230">
        <f t="shared" si="2"/>
        <v>21692874463074.5</v>
      </c>
      <c r="S56" s="230">
        <f t="shared" si="2"/>
        <v>21605567038394.137</v>
      </c>
      <c r="T56" s="230">
        <f t="shared" si="2"/>
        <v>21467493689000.645</v>
      </c>
      <c r="U56" s="230">
        <f t="shared" si="2"/>
        <v>21283955701742.281</v>
      </c>
      <c r="V56" s="230">
        <f t="shared" si="2"/>
        <v>21060413120284.84</v>
      </c>
      <c r="W56" s="230">
        <f t="shared" si="2"/>
        <v>20802386643667.156</v>
      </c>
      <c r="X56" s="230">
        <f t="shared" si="2"/>
        <v>20515370903113.559</v>
      </c>
      <c r="Y56" s="230">
        <f t="shared" si="2"/>
        <v>20204760022830.922</v>
      </c>
      <c r="Z56" s="230">
        <f t="shared" si="2"/>
        <v>19875785869007.359</v>
      </c>
      <c r="AA56" s="230">
        <f t="shared" si="2"/>
        <v>19533468960407.207</v>
      </c>
      <c r="AB56" s="230">
        <f t="shared" si="2"/>
        <v>19182581660378.859</v>
      </c>
      <c r="AC56" s="230">
        <f t="shared" si="2"/>
        <v>18827622995564.473</v>
      </c>
      <c r="AD56" s="230">
        <f t="shared" si="2"/>
        <v>18472804249068.953</v>
      </c>
      <c r="AE56" s="230">
        <f t="shared" si="2"/>
        <v>18122044350354.711</v>
      </c>
      <c r="AF56" s="230">
        <f t="shared" si="2"/>
        <v>17778974023707.359</v>
      </c>
      <c r="AG56" s="230">
        <f t="shared" si="2"/>
        <v>17446947653677.924</v>
      </c>
      <c r="AH56" s="230">
        <f t="shared" si="2"/>
        <v>17129061870924.766</v>
      </c>
      <c r="AI56" s="230">
        <f t="shared" si="2"/>
        <v>16828179947071.063</v>
      </c>
      <c r="AJ56" s="230">
        <f t="shared" si="2"/>
        <v>16546961204981.668</v>
      </c>
      <c r="AK56" s="230">
        <f t="shared" si="2"/>
        <v>16287894794773.879</v>
      </c>
      <c r="AL56" s="230">
        <f t="shared" si="2"/>
        <v>16053337350828.223</v>
      </c>
      <c r="AM56" s="230">
        <f t="shared" si="2"/>
        <v>15845554227577.078</v>
      </c>
      <c r="AN56" s="230">
        <f t="shared" si="2"/>
        <v>15666764210206.125</v>
      </c>
      <c r="AO56" s="230">
        <f t="shared" si="2"/>
        <v>15519187810799.492</v>
      </c>
      <c r="AP56" s="230">
        <f t="shared" si="2"/>
        <v>15405099493146.252</v>
      </c>
      <c r="AQ56" s="230">
        <f t="shared" si="2"/>
        <v>15321727028020.893</v>
      </c>
    </row>
    <row r="57" spans="1:43" x14ac:dyDescent="0.25">
      <c r="A57" s="278" t="s">
        <v>96</v>
      </c>
      <c r="B57" s="230">
        <f t="shared" si="0"/>
        <v>145383000856500</v>
      </c>
      <c r="C57" s="230">
        <f t="shared" ref="C57:AP68" si="3">SUMIFS(C$2:C$44,$AR$2:$AR$44,$A57)</f>
        <v>150410863201500</v>
      </c>
      <c r="D57" s="230">
        <f t="shared" si="3"/>
        <v>165775698697757.13</v>
      </c>
      <c r="E57" s="230">
        <f t="shared" si="3"/>
        <v>175942078048661.22</v>
      </c>
      <c r="F57" s="230">
        <f t="shared" si="3"/>
        <v>186731824135465.66</v>
      </c>
      <c r="G57" s="230">
        <f t="shared" si="3"/>
        <v>193542310726999.56</v>
      </c>
      <c r="H57" s="230">
        <f t="shared" si="3"/>
        <v>201001482602966.94</v>
      </c>
      <c r="I57" s="230">
        <f t="shared" si="3"/>
        <v>206429261871638.5</v>
      </c>
      <c r="J57" s="230">
        <f t="shared" si="3"/>
        <v>211894734710916.81</v>
      </c>
      <c r="K57" s="230">
        <f t="shared" si="3"/>
        <v>217311844531240.69</v>
      </c>
      <c r="L57" s="230">
        <f t="shared" si="2"/>
        <v>222585063011658.19</v>
      </c>
      <c r="M57" s="230">
        <f t="shared" si="2"/>
        <v>227610203911969.56</v>
      </c>
      <c r="N57" s="230">
        <f t="shared" si="2"/>
        <v>231104024985338.13</v>
      </c>
      <c r="O57" s="230">
        <f t="shared" si="2"/>
        <v>234253681800942.59</v>
      </c>
      <c r="P57" s="230">
        <f t="shared" si="2"/>
        <v>237071767911792.06</v>
      </c>
      <c r="Q57" s="230">
        <f t="shared" si="2"/>
        <v>239575641283518.5</v>
      </c>
      <c r="R57" s="230">
        <f t="shared" si="2"/>
        <v>241786757063162.88</v>
      </c>
      <c r="S57" s="230">
        <f t="shared" si="2"/>
        <v>243181998180942.88</v>
      </c>
      <c r="T57" s="230">
        <f t="shared" si="2"/>
        <v>244325043525132.38</v>
      </c>
      <c r="U57" s="230">
        <f t="shared" si="2"/>
        <v>245230979468926.69</v>
      </c>
      <c r="V57" s="230">
        <f t="shared" si="2"/>
        <v>245916570387020.44</v>
      </c>
      <c r="W57" s="230">
        <f t="shared" si="2"/>
        <v>246399922432695.38</v>
      </c>
      <c r="X57" s="230">
        <f t="shared" si="2"/>
        <v>245405529545029.41</v>
      </c>
      <c r="Y57" s="230">
        <f t="shared" si="2"/>
        <v>244249302512955.34</v>
      </c>
      <c r="Z57" s="230">
        <f t="shared" si="2"/>
        <v>242951526071934.91</v>
      </c>
      <c r="AA57" s="230">
        <f t="shared" si="2"/>
        <v>241532678295883.19</v>
      </c>
      <c r="AB57" s="230">
        <f t="shared" si="2"/>
        <v>240013214247314.13</v>
      </c>
      <c r="AC57" s="230">
        <f t="shared" si="2"/>
        <v>237509652064454.78</v>
      </c>
      <c r="AD57" s="230">
        <f t="shared" si="2"/>
        <v>234946619474277.72</v>
      </c>
      <c r="AE57" s="230">
        <f t="shared" si="2"/>
        <v>232343536463495.78</v>
      </c>
      <c r="AF57" s="230">
        <f t="shared" si="2"/>
        <v>229719266923783.84</v>
      </c>
      <c r="AG57" s="230">
        <f t="shared" si="2"/>
        <v>227092066594185.75</v>
      </c>
      <c r="AH57" s="230">
        <f t="shared" si="2"/>
        <v>224350815502046.22</v>
      </c>
      <c r="AI57" s="230">
        <f t="shared" si="2"/>
        <v>221641404467116.31</v>
      </c>
      <c r="AJ57" s="230">
        <f t="shared" si="2"/>
        <v>218980244455547.16</v>
      </c>
      <c r="AK57" s="230">
        <f t="shared" si="2"/>
        <v>216383213738225.19</v>
      </c>
      <c r="AL57" s="230">
        <f t="shared" si="2"/>
        <v>213865739620269.88</v>
      </c>
      <c r="AM57" s="230">
        <f t="shared" si="2"/>
        <v>211186129240057</v>
      </c>
      <c r="AN57" s="230">
        <f t="shared" si="2"/>
        <v>208616302986762.41</v>
      </c>
      <c r="AO57" s="230">
        <f t="shared" si="2"/>
        <v>206171047614798.88</v>
      </c>
      <c r="AP57" s="230">
        <f t="shared" si="2"/>
        <v>203865246147472.56</v>
      </c>
      <c r="AQ57" s="230">
        <f t="shared" si="2"/>
        <v>201646683571812.19</v>
      </c>
    </row>
    <row r="58" spans="1:43" x14ac:dyDescent="0.25">
      <c r="A58" s="278" t="s">
        <v>97</v>
      </c>
      <c r="B58" s="230">
        <f t="shared" si="0"/>
        <v>503675138340000.13</v>
      </c>
      <c r="C58" s="230">
        <f t="shared" si="3"/>
        <v>377984135364000</v>
      </c>
      <c r="D58" s="230">
        <f t="shared" si="3"/>
        <v>395613775588482.63</v>
      </c>
      <c r="E58" s="230">
        <f t="shared" si="3"/>
        <v>423421525047429</v>
      </c>
      <c r="F58" s="230">
        <f t="shared" si="3"/>
        <v>461601059349173.81</v>
      </c>
      <c r="G58" s="230">
        <f t="shared" si="3"/>
        <v>485980191342184.38</v>
      </c>
      <c r="H58" s="230">
        <f t="shared" si="3"/>
        <v>510211291968345.94</v>
      </c>
      <c r="I58" s="230">
        <f t="shared" si="3"/>
        <v>521318737813429.5</v>
      </c>
      <c r="J58" s="230">
        <f t="shared" si="3"/>
        <v>532416149970624.38</v>
      </c>
      <c r="K58" s="230">
        <f t="shared" si="3"/>
        <v>543503527706582.13</v>
      </c>
      <c r="L58" s="230">
        <f t="shared" si="2"/>
        <v>554580870289275.25</v>
      </c>
      <c r="M58" s="230">
        <f t="shared" si="2"/>
        <v>565648176987997.38</v>
      </c>
      <c r="N58" s="230">
        <f t="shared" si="2"/>
        <v>566285324058337.75</v>
      </c>
      <c r="O58" s="230">
        <f t="shared" si="2"/>
        <v>566921977346431.75</v>
      </c>
      <c r="P58" s="230">
        <f t="shared" si="2"/>
        <v>567558136831830.63</v>
      </c>
      <c r="Q58" s="230">
        <f t="shared" si="2"/>
        <v>568193802494116.88</v>
      </c>
      <c r="R58" s="230">
        <f t="shared" si="2"/>
        <v>568828974312903.88</v>
      </c>
      <c r="S58" s="230">
        <f t="shared" si="2"/>
        <v>562287124549138.75</v>
      </c>
      <c r="T58" s="230">
        <f t="shared" si="2"/>
        <v>555747277124150.69</v>
      </c>
      <c r="U58" s="230">
        <f t="shared" si="2"/>
        <v>549209431941480.13</v>
      </c>
      <c r="V58" s="230">
        <f t="shared" si="2"/>
        <v>542673588904660.69</v>
      </c>
      <c r="W58" s="230">
        <f t="shared" si="2"/>
        <v>536139747917219.31</v>
      </c>
      <c r="X58" s="230">
        <f t="shared" si="2"/>
        <v>523965207645165.75</v>
      </c>
      <c r="Y58" s="230">
        <f t="shared" si="2"/>
        <v>511794418526528.63</v>
      </c>
      <c r="Z58" s="230">
        <f t="shared" si="2"/>
        <v>499627380380260.88</v>
      </c>
      <c r="AA58" s="230">
        <f t="shared" si="2"/>
        <v>487464093025303</v>
      </c>
      <c r="AB58" s="230">
        <f t="shared" si="2"/>
        <v>475304556280582.19</v>
      </c>
      <c r="AC58" s="230">
        <f t="shared" si="2"/>
        <v>463148769965014.13</v>
      </c>
      <c r="AD58" s="230">
        <f t="shared" si="2"/>
        <v>450996733897501.5</v>
      </c>
      <c r="AE58" s="230">
        <f t="shared" si="2"/>
        <v>438848447896934.38</v>
      </c>
      <c r="AF58" s="230">
        <f t="shared" si="2"/>
        <v>426703911782190.38</v>
      </c>
      <c r="AG58" s="230">
        <f t="shared" si="2"/>
        <v>414563125372134.13</v>
      </c>
      <c r="AH58" s="230">
        <f t="shared" si="2"/>
        <v>404035759857026.06</v>
      </c>
      <c r="AI58" s="230">
        <f t="shared" si="2"/>
        <v>393511644055667.06</v>
      </c>
      <c r="AJ58" s="230">
        <f t="shared" si="2"/>
        <v>382990777811055.06</v>
      </c>
      <c r="AK58" s="230">
        <f t="shared" si="2"/>
        <v>372473160966176.69</v>
      </c>
      <c r="AL58" s="230">
        <f t="shared" si="2"/>
        <v>361958793364007.94</v>
      </c>
      <c r="AM58" s="230">
        <f t="shared" si="2"/>
        <v>350922491131471.31</v>
      </c>
      <c r="AN58" s="230">
        <f t="shared" si="2"/>
        <v>339889600940504.13</v>
      </c>
      <c r="AO58" s="230">
        <f t="shared" si="2"/>
        <v>328860122626155.63</v>
      </c>
      <c r="AP58" s="230">
        <f t="shared" si="2"/>
        <v>317834056023463.31</v>
      </c>
      <c r="AQ58" s="230">
        <f t="shared" si="2"/>
        <v>306704650738426.44</v>
      </c>
    </row>
    <row r="59" spans="1:43" x14ac:dyDescent="0.25">
      <c r="A59" s="278" t="s">
        <v>98</v>
      </c>
      <c r="B59" s="230">
        <f t="shared" si="0"/>
        <v>1084723800303000.4</v>
      </c>
      <c r="C59" s="230">
        <f t="shared" si="3"/>
        <v>1175894778217499.8</v>
      </c>
      <c r="D59" s="230">
        <f t="shared" si="3"/>
        <v>1287650336822386.3</v>
      </c>
      <c r="E59" s="230">
        <f t="shared" si="3"/>
        <v>1428171645006900.8</v>
      </c>
      <c r="F59" s="230">
        <f t="shared" si="3"/>
        <v>1588991988323819.5</v>
      </c>
      <c r="G59" s="230">
        <f t="shared" si="3"/>
        <v>1694487480351150.3</v>
      </c>
      <c r="H59" s="230">
        <f t="shared" si="3"/>
        <v>1799470114578909.5</v>
      </c>
      <c r="I59" s="230">
        <f t="shared" si="3"/>
        <v>1867637555626055</v>
      </c>
      <c r="J59" s="230">
        <f t="shared" si="3"/>
        <v>1935021608448412</v>
      </c>
      <c r="K59" s="230">
        <f t="shared" si="3"/>
        <v>2001612214415698.3</v>
      </c>
      <c r="L59" s="230">
        <f t="shared" si="2"/>
        <v>2067440675558652.8</v>
      </c>
      <c r="M59" s="230">
        <f t="shared" si="2"/>
        <v>2132573812561036.3</v>
      </c>
      <c r="N59" s="230">
        <f t="shared" si="2"/>
        <v>2170454859882696.8</v>
      </c>
      <c r="O59" s="230">
        <f t="shared" si="2"/>
        <v>2207821281686394</v>
      </c>
      <c r="P59" s="230">
        <f t="shared" si="2"/>
        <v>2244788149864074.5</v>
      </c>
      <c r="Q59" s="230">
        <f t="shared" si="2"/>
        <v>2281479918983650</v>
      </c>
      <c r="R59" s="230">
        <f t="shared" si="2"/>
        <v>2318026562546424.5</v>
      </c>
      <c r="S59" s="230">
        <f t="shared" si="2"/>
        <v>2336593850700547</v>
      </c>
      <c r="T59" s="230">
        <f t="shared" si="2"/>
        <v>2355132496330619.5</v>
      </c>
      <c r="U59" s="230">
        <f t="shared" si="2"/>
        <v>2373642877024221.5</v>
      </c>
      <c r="V59" s="230">
        <f t="shared" si="2"/>
        <v>2392125387890736.5</v>
      </c>
      <c r="W59" s="230">
        <f t="shared" si="2"/>
        <v>2410580440703910.5</v>
      </c>
      <c r="X59" s="230">
        <f t="shared" si="2"/>
        <v>2418815866745562.5</v>
      </c>
      <c r="Y59" s="230">
        <f t="shared" si="2"/>
        <v>2427028528864759.5</v>
      </c>
      <c r="Z59" s="230">
        <f t="shared" si="2"/>
        <v>2435218885109237.5</v>
      </c>
      <c r="AA59" s="230">
        <f t="shared" si="2"/>
        <v>2443387406803012.5</v>
      </c>
      <c r="AB59" s="230">
        <f t="shared" si="2"/>
        <v>2451534577719787</v>
      </c>
      <c r="AC59" s="230">
        <f t="shared" si="2"/>
        <v>2450919092976936</v>
      </c>
      <c r="AD59" s="230">
        <f t="shared" si="2"/>
        <v>2450286545880491.5</v>
      </c>
      <c r="AE59" s="230">
        <f t="shared" si="2"/>
        <v>2449637453915339</v>
      </c>
      <c r="AF59" s="230">
        <f t="shared" si="2"/>
        <v>2448972343843348</v>
      </c>
      <c r="AG59" s="230">
        <f t="shared" si="2"/>
        <v>2448291750951308</v>
      </c>
      <c r="AH59" s="230">
        <f t="shared" si="2"/>
        <v>2439661500623484</v>
      </c>
      <c r="AI59" s="230">
        <f t="shared" si="2"/>
        <v>2431019850463878</v>
      </c>
      <c r="AJ59" s="230">
        <f t="shared" si="2"/>
        <v>2422367358104347.5</v>
      </c>
      <c r="AK59" s="230">
        <f t="shared" si="2"/>
        <v>2413704586895903</v>
      </c>
      <c r="AL59" s="230">
        <f t="shared" si="2"/>
        <v>2405032105263264</v>
      </c>
      <c r="AM59" s="230">
        <f t="shared" si="2"/>
        <v>2394893697128943.5</v>
      </c>
      <c r="AN59" s="230">
        <f t="shared" si="2"/>
        <v>2384747278272392</v>
      </c>
      <c r="AO59" s="230">
        <f t="shared" si="2"/>
        <v>2374593428911717.5</v>
      </c>
      <c r="AP59" s="230">
        <f t="shared" si="2"/>
        <v>2364432732005938</v>
      </c>
      <c r="AQ59" s="230">
        <f t="shared" si="2"/>
        <v>2353401870988950</v>
      </c>
    </row>
    <row r="60" spans="1:43" x14ac:dyDescent="0.25">
      <c r="A60" s="278" t="s">
        <v>99</v>
      </c>
      <c r="B60" s="230">
        <f t="shared" si="0"/>
        <v>59009325853500</v>
      </c>
      <c r="C60" s="230">
        <f t="shared" si="3"/>
        <v>66934459152000</v>
      </c>
      <c r="D60" s="230">
        <f t="shared" si="3"/>
        <v>68238397783540.313</v>
      </c>
      <c r="E60" s="230">
        <f t="shared" si="3"/>
        <v>75335778961121.875</v>
      </c>
      <c r="F60" s="230">
        <f t="shared" si="3"/>
        <v>77599023608165.875</v>
      </c>
      <c r="G60" s="230">
        <f t="shared" si="3"/>
        <v>79935280474039</v>
      </c>
      <c r="H60" s="230">
        <f t="shared" si="3"/>
        <v>82838662098254.844</v>
      </c>
      <c r="I60" s="230">
        <f t="shared" si="3"/>
        <v>85417718310881.734</v>
      </c>
      <c r="J60" s="230">
        <f t="shared" si="3"/>
        <v>87514328137859.688</v>
      </c>
      <c r="K60" s="230">
        <f t="shared" si="3"/>
        <v>89094997580284.25</v>
      </c>
      <c r="L60" s="230">
        <f t="shared" si="2"/>
        <v>90135752088438.813</v>
      </c>
      <c r="M60" s="230">
        <f t="shared" si="2"/>
        <v>90622722373534.641</v>
      </c>
      <c r="N60" s="230">
        <f t="shared" si="2"/>
        <v>90747892299308.984</v>
      </c>
      <c r="O60" s="230">
        <f t="shared" si="2"/>
        <v>90429745004893.078</v>
      </c>
      <c r="P60" s="230">
        <f t="shared" si="2"/>
        <v>89784814082612.406</v>
      </c>
      <c r="Q60" s="230">
        <f t="shared" si="2"/>
        <v>88930922025584.047</v>
      </c>
      <c r="R60" s="230">
        <f t="shared" si="2"/>
        <v>87983762547023.719</v>
      </c>
      <c r="S60" s="230">
        <f t="shared" si="2"/>
        <v>87201586518842.266</v>
      </c>
      <c r="T60" s="230">
        <f t="shared" si="2"/>
        <v>86436950656061.688</v>
      </c>
      <c r="U60" s="230">
        <f t="shared" si="2"/>
        <v>85690336310511.453</v>
      </c>
      <c r="V60" s="230">
        <f t="shared" si="2"/>
        <v>84962206077430.703</v>
      </c>
      <c r="W60" s="230">
        <f t="shared" si="2"/>
        <v>84253005255941.516</v>
      </c>
      <c r="X60" s="230">
        <f t="shared" si="2"/>
        <v>83563163328114.672</v>
      </c>
      <c r="Y60" s="230">
        <f t="shared" si="2"/>
        <v>82893095455388.031</v>
      </c>
      <c r="Z60" s="230">
        <f t="shared" si="2"/>
        <v>82243203991425.516</v>
      </c>
      <c r="AA60" s="230">
        <f t="shared" si="2"/>
        <v>81613880010831.766</v>
      </c>
      <c r="AB60" s="230">
        <f t="shared" si="2"/>
        <v>81005504853467.969</v>
      </c>
      <c r="AC60" s="230">
        <f t="shared" si="2"/>
        <v>80418451684439.813</v>
      </c>
      <c r="AD60" s="230">
        <f t="shared" si="2"/>
        <v>79853087070165.531</v>
      </c>
      <c r="AE60" s="230">
        <f t="shared" si="2"/>
        <v>79309772571262.656</v>
      </c>
      <c r="AF60" s="230">
        <f t="shared" si="2"/>
        <v>78788866353329.234</v>
      </c>
      <c r="AG60" s="230">
        <f t="shared" si="2"/>
        <v>78290724817036.859</v>
      </c>
      <c r="AH60" s="230">
        <f t="shared" si="2"/>
        <v>77815704249297.859</v>
      </c>
      <c r="AI60" s="230">
        <f t="shared" si="2"/>
        <v>77364162497624.703</v>
      </c>
      <c r="AJ60" s="230">
        <f t="shared" si="2"/>
        <v>76936460670154.203</v>
      </c>
      <c r="AK60" s="230">
        <f t="shared" si="2"/>
        <v>76532964864181.922</v>
      </c>
      <c r="AL60" s="230">
        <f t="shared" si="2"/>
        <v>76154047926431.984</v>
      </c>
      <c r="AM60" s="230">
        <f t="shared" si="2"/>
        <v>75800091248679.75</v>
      </c>
      <c r="AN60" s="230">
        <f t="shared" si="2"/>
        <v>75471486602753.141</v>
      </c>
      <c r="AO60" s="230">
        <f t="shared" si="2"/>
        <v>75168638019361.281</v>
      </c>
      <c r="AP60" s="230">
        <f t="shared" si="2"/>
        <v>74891963715645.547</v>
      </c>
      <c r="AQ60" s="230">
        <f t="shared" si="2"/>
        <v>74616907225491.984</v>
      </c>
    </row>
    <row r="61" spans="1:43" x14ac:dyDescent="0.25">
      <c r="A61" s="278" t="s">
        <v>100</v>
      </c>
      <c r="B61" s="230">
        <f t="shared" si="0"/>
        <v>72915115300500</v>
      </c>
      <c r="C61" s="230">
        <f t="shared" si="3"/>
        <v>64467750996000</v>
      </c>
      <c r="D61" s="230">
        <f t="shared" si="3"/>
        <v>72192147309382.656</v>
      </c>
      <c r="E61" s="230">
        <f t="shared" si="3"/>
        <v>79452135395421.922</v>
      </c>
      <c r="F61" s="230">
        <f t="shared" si="3"/>
        <v>82854573412476.047</v>
      </c>
      <c r="G61" s="230">
        <f t="shared" si="3"/>
        <v>87103432550744.781</v>
      </c>
      <c r="H61" s="230">
        <f t="shared" si="3"/>
        <v>92520386724149.203</v>
      </c>
      <c r="I61" s="230">
        <f t="shared" si="3"/>
        <v>97699202761590.969</v>
      </c>
      <c r="J61" s="230">
        <f t="shared" si="3"/>
        <v>102227627206706.95</v>
      </c>
      <c r="K61" s="230">
        <f t="shared" si="3"/>
        <v>106171564361401.27</v>
      </c>
      <c r="L61" s="230">
        <f t="shared" si="2"/>
        <v>109635151743717.75</v>
      </c>
      <c r="M61" s="230">
        <f t="shared" si="2"/>
        <v>112754034826716.27</v>
      </c>
      <c r="N61" s="230">
        <f t="shared" si="2"/>
        <v>115782646408219.94</v>
      </c>
      <c r="O61" s="230">
        <f t="shared" si="2"/>
        <v>118666831197417.81</v>
      </c>
      <c r="P61" s="230">
        <f t="shared" si="2"/>
        <v>121445761313819.5</v>
      </c>
      <c r="Q61" s="230">
        <f t="shared" si="2"/>
        <v>124163849900843.91</v>
      </c>
      <c r="R61" s="230">
        <f t="shared" si="2"/>
        <v>126870432361856.72</v>
      </c>
      <c r="S61" s="230">
        <f t="shared" si="2"/>
        <v>129747141545157.55</v>
      </c>
      <c r="T61" s="230">
        <f t="shared" si="2"/>
        <v>132663920156852.86</v>
      </c>
      <c r="U61" s="230">
        <f t="shared" si="2"/>
        <v>135611514397745.03</v>
      </c>
      <c r="V61" s="230">
        <f t="shared" si="2"/>
        <v>138579847835217.38</v>
      </c>
      <c r="W61" s="230">
        <f t="shared" si="2"/>
        <v>141558004598015.69</v>
      </c>
      <c r="X61" s="230">
        <f t="shared" si="2"/>
        <v>144534220639148.22</v>
      </c>
      <c r="Y61" s="230">
        <f t="shared" si="2"/>
        <v>147495884112356.97</v>
      </c>
      <c r="Z61" s="230">
        <f t="shared" si="2"/>
        <v>150429545910781</v>
      </c>
      <c r="AA61" s="230">
        <f t="shared" si="2"/>
        <v>153320941397935.38</v>
      </c>
      <c r="AB61" s="230">
        <f t="shared" si="2"/>
        <v>156155024318060.5</v>
      </c>
      <c r="AC61" s="230">
        <f t="shared" si="2"/>
        <v>158916013802531.91</v>
      </c>
      <c r="AD61" s="230">
        <f t="shared" si="2"/>
        <v>161587455288926.88</v>
      </c>
      <c r="AE61" s="230">
        <f t="shared" si="2"/>
        <v>164152296037384.78</v>
      </c>
      <c r="AF61" s="230">
        <f t="shared" si="2"/>
        <v>166592975763616.41</v>
      </c>
      <c r="AG61" s="230">
        <f t="shared" si="2"/>
        <v>168891532708407.06</v>
      </c>
      <c r="AH61" s="230">
        <f t="shared" si="2"/>
        <v>171029725229691.56</v>
      </c>
      <c r="AI61" s="230">
        <f t="shared" si="2"/>
        <v>172989168736183.19</v>
      </c>
      <c r="AJ61" s="230">
        <f t="shared" si="2"/>
        <v>174751487483128.25</v>
      </c>
      <c r="AK61" s="230">
        <f t="shared" si="2"/>
        <v>176298480424223.38</v>
      </c>
      <c r="AL61" s="230">
        <f t="shared" si="2"/>
        <v>177612299963609.53</v>
      </c>
      <c r="AM61" s="230">
        <f t="shared" si="2"/>
        <v>178675642083974.13</v>
      </c>
      <c r="AN61" s="230">
        <f t="shared" si="2"/>
        <v>179471945948356.5</v>
      </c>
      <c r="AO61" s="230">
        <f t="shared" si="2"/>
        <v>179985600692840.63</v>
      </c>
      <c r="AP61" s="230">
        <f t="shared" si="2"/>
        <v>180202156754642.28</v>
      </c>
      <c r="AQ61" s="230">
        <f t="shared" si="2"/>
        <v>180047706555150.88</v>
      </c>
    </row>
    <row r="62" spans="1:43" x14ac:dyDescent="0.25">
      <c r="A62" s="278" t="s">
        <v>101</v>
      </c>
      <c r="B62" s="230">
        <f t="shared" si="0"/>
        <v>632349524829000</v>
      </c>
      <c r="C62" s="230">
        <f t="shared" si="3"/>
        <v>802394051596500</v>
      </c>
      <c r="D62" s="230">
        <f t="shared" si="3"/>
        <v>974079926470259.63</v>
      </c>
      <c r="E62" s="230">
        <f t="shared" si="3"/>
        <v>1010615984364859.8</v>
      </c>
      <c r="F62" s="230">
        <f t="shared" si="3"/>
        <v>1082370379299374.4</v>
      </c>
      <c r="G62" s="230">
        <f t="shared" si="3"/>
        <v>1119595145895927.6</v>
      </c>
      <c r="H62" s="230">
        <f t="shared" si="3"/>
        <v>1150933509390695.8</v>
      </c>
      <c r="I62" s="230">
        <f t="shared" si="3"/>
        <v>1170837685668356</v>
      </c>
      <c r="J62" s="230">
        <f t="shared" si="3"/>
        <v>1190865368340383.5</v>
      </c>
      <c r="K62" s="230">
        <f t="shared" si="3"/>
        <v>1211016209906685.5</v>
      </c>
      <c r="L62" s="230">
        <f t="shared" si="2"/>
        <v>1231289863096016.5</v>
      </c>
      <c r="M62" s="230">
        <f t="shared" si="2"/>
        <v>1251685980865981</v>
      </c>
      <c r="N62" s="230">
        <f t="shared" si="2"/>
        <v>1241311908944497.5</v>
      </c>
      <c r="O62" s="230">
        <f t="shared" si="2"/>
        <v>1230846452520888.5</v>
      </c>
      <c r="P62" s="230">
        <f t="shared" si="2"/>
        <v>1220289772795090.8</v>
      </c>
      <c r="Q62" s="230">
        <f t="shared" si="2"/>
        <v>1209642030896204</v>
      </c>
      <c r="R62" s="230">
        <f t="shared" si="2"/>
        <v>1198903387882484.3</v>
      </c>
      <c r="S62" s="230">
        <f t="shared" si="2"/>
        <v>1178660564737373.5</v>
      </c>
      <c r="T62" s="230">
        <f t="shared" si="2"/>
        <v>1158407527243123</v>
      </c>
      <c r="U62" s="230">
        <f t="shared" si="2"/>
        <v>1138144290138338</v>
      </c>
      <c r="V62" s="230">
        <f t="shared" si="2"/>
        <v>1117870868158875.4</v>
      </c>
      <c r="W62" s="230">
        <f t="shared" si="2"/>
        <v>1097587276037843.5</v>
      </c>
      <c r="X62" s="230">
        <f t="shared" si="2"/>
        <v>1069657987717095.9</v>
      </c>
      <c r="Y62" s="230">
        <f t="shared" si="2"/>
        <v>1041714889404637</v>
      </c>
      <c r="Z62" s="230">
        <f t="shared" si="2"/>
        <v>1013758001280780.8</v>
      </c>
      <c r="AA62" s="230">
        <f t="shared" si="2"/>
        <v>985787343522072.5</v>
      </c>
      <c r="AB62" s="230">
        <f t="shared" si="2"/>
        <v>957802936301288.25</v>
      </c>
      <c r="AC62" s="230">
        <f t="shared" si="2"/>
        <v>936236348124937.25</v>
      </c>
      <c r="AD62" s="230">
        <f t="shared" si="2"/>
        <v>914659122546432.38</v>
      </c>
      <c r="AE62" s="230">
        <f t="shared" si="2"/>
        <v>893071275140742.25</v>
      </c>
      <c r="AF62" s="230">
        <f t="shared" si="2"/>
        <v>871472821479926.13</v>
      </c>
      <c r="AG62" s="230">
        <f t="shared" si="2"/>
        <v>849863777133131.25</v>
      </c>
      <c r="AH62" s="230">
        <f t="shared" si="2"/>
        <v>836940644709294.13</v>
      </c>
      <c r="AI62" s="230">
        <f t="shared" si="2"/>
        <v>824011080610476.75</v>
      </c>
      <c r="AJ62" s="230">
        <f t="shared" si="2"/>
        <v>811075094207144.25</v>
      </c>
      <c r="AK62" s="230">
        <f t="shared" si="2"/>
        <v>798132694868009.25</v>
      </c>
      <c r="AL62" s="230">
        <f t="shared" si="2"/>
        <v>785183891960035.88</v>
      </c>
      <c r="AM62" s="230">
        <f t="shared" si="2"/>
        <v>778808550643868.75</v>
      </c>
      <c r="AN62" s="230">
        <f t="shared" si="2"/>
        <v>772429928404308.75</v>
      </c>
      <c r="AO62" s="230">
        <f t="shared" si="2"/>
        <v>766048029928510</v>
      </c>
      <c r="AP62" s="230">
        <f t="shared" si="2"/>
        <v>759662859902753.25</v>
      </c>
      <c r="AQ62" s="230">
        <f t="shared" si="2"/>
        <v>753015004286296.25</v>
      </c>
    </row>
    <row r="63" spans="1:43" x14ac:dyDescent="0.25">
      <c r="A63" s="278" t="s">
        <v>102</v>
      </c>
      <c r="B63" s="230">
        <f t="shared" si="0"/>
        <v>485377608358500</v>
      </c>
      <c r="C63" s="230">
        <f t="shared" si="3"/>
        <v>509597460174000</v>
      </c>
      <c r="D63" s="230">
        <f t="shared" si="3"/>
        <v>596942431945874.88</v>
      </c>
      <c r="E63" s="230">
        <f t="shared" si="3"/>
        <v>637612372088952.38</v>
      </c>
      <c r="F63" s="230">
        <f t="shared" si="3"/>
        <v>700464450847887.25</v>
      </c>
      <c r="G63" s="230">
        <f t="shared" si="3"/>
        <v>741871098637793.88</v>
      </c>
      <c r="H63" s="230">
        <f t="shared" si="3"/>
        <v>781059116557500.88</v>
      </c>
      <c r="I63" s="230">
        <f t="shared" si="3"/>
        <v>800933038507205.13</v>
      </c>
      <c r="J63" s="230">
        <f t="shared" si="3"/>
        <v>820913172805675.5</v>
      </c>
      <c r="K63" s="230">
        <f t="shared" si="3"/>
        <v>840999314893176.75</v>
      </c>
      <c r="L63" s="230">
        <f t="shared" si="2"/>
        <v>861191260316120.88</v>
      </c>
      <c r="M63" s="230">
        <f t="shared" si="2"/>
        <v>881488804727066.38</v>
      </c>
      <c r="N63" s="230">
        <f t="shared" si="2"/>
        <v>884639501143068.5</v>
      </c>
      <c r="O63" s="230">
        <f t="shared" si="2"/>
        <v>887793964933132.88</v>
      </c>
      <c r="P63" s="230">
        <f t="shared" si="2"/>
        <v>890952189570345.5</v>
      </c>
      <c r="Q63" s="230">
        <f t="shared" si="2"/>
        <v>894114168530265.38</v>
      </c>
      <c r="R63" s="230">
        <f t="shared" si="2"/>
        <v>897279895290924.63</v>
      </c>
      <c r="S63" s="230">
        <f t="shared" si="2"/>
        <v>887261532602993.63</v>
      </c>
      <c r="T63" s="230">
        <f t="shared" si="2"/>
        <v>877239322130159.25</v>
      </c>
      <c r="U63" s="230">
        <f t="shared" si="2"/>
        <v>867213267148118.25</v>
      </c>
      <c r="V63" s="230">
        <f t="shared" si="2"/>
        <v>857183370932029</v>
      </c>
      <c r="W63" s="230">
        <f t="shared" si="2"/>
        <v>847149636756512.5</v>
      </c>
      <c r="X63" s="230">
        <f t="shared" si="2"/>
        <v>828193065650188.88</v>
      </c>
      <c r="Y63" s="230">
        <f t="shared" si="2"/>
        <v>809229389738985</v>
      </c>
      <c r="Z63" s="230">
        <f t="shared" si="2"/>
        <v>790258615150013</v>
      </c>
      <c r="AA63" s="230">
        <f t="shared" si="2"/>
        <v>771280748009375.75</v>
      </c>
      <c r="AB63" s="230">
        <f t="shared" si="2"/>
        <v>752295794442169.25</v>
      </c>
      <c r="AC63" s="230">
        <f t="shared" si="2"/>
        <v>733303760572480</v>
      </c>
      <c r="AD63" s="230">
        <f t="shared" si="2"/>
        <v>714304652523387.38</v>
      </c>
      <c r="AE63" s="230">
        <f t="shared" si="2"/>
        <v>695298476416961.38</v>
      </c>
      <c r="AF63" s="230">
        <f t="shared" si="2"/>
        <v>676285238374264.38</v>
      </c>
      <c r="AG63" s="230">
        <f t="shared" si="2"/>
        <v>657264944515350.88</v>
      </c>
      <c r="AH63" s="230">
        <f t="shared" si="2"/>
        <v>640790551363102.75</v>
      </c>
      <c r="AI63" s="230">
        <f t="shared" si="2"/>
        <v>624310044453524.38</v>
      </c>
      <c r="AJ63" s="230">
        <f t="shared" si="2"/>
        <v>607823429089193.88</v>
      </c>
      <c r="AK63" s="230">
        <f t="shared" si="2"/>
        <v>591330710571817.5</v>
      </c>
      <c r="AL63" s="230">
        <f t="shared" si="2"/>
        <v>574831894202226.25</v>
      </c>
      <c r="AM63" s="230">
        <f t="shared" si="2"/>
        <v>557492593070053.63</v>
      </c>
      <c r="AN63" s="230">
        <f t="shared" si="2"/>
        <v>540146901949296.69</v>
      </c>
      <c r="AO63" s="230">
        <f t="shared" si="2"/>
        <v>522794826403949.75</v>
      </c>
      <c r="AP63" s="230">
        <f t="shared" si="2"/>
        <v>505436371997089.06</v>
      </c>
      <c r="AQ63" s="230">
        <f t="shared" ref="AQ63:AQ74" si="4">SUMIFS(AQ$2:AQ$44,$AR$2:$AR$44,$A63)</f>
        <v>487906888461726.25</v>
      </c>
    </row>
    <row r="64" spans="1:43" x14ac:dyDescent="0.25">
      <c r="A64" s="278" t="s">
        <v>103</v>
      </c>
      <c r="B64" s="230">
        <f t="shared" si="0"/>
        <v>199039458898500.03</v>
      </c>
      <c r="C64" s="230">
        <f t="shared" si="3"/>
        <v>184811441809500</v>
      </c>
      <c r="D64" s="230">
        <f t="shared" si="3"/>
        <v>196189403623694.63</v>
      </c>
      <c r="E64" s="230">
        <f t="shared" si="3"/>
        <v>228815875522837.88</v>
      </c>
      <c r="F64" s="230">
        <f t="shared" si="3"/>
        <v>254603560765787.69</v>
      </c>
      <c r="G64" s="230">
        <f t="shared" si="3"/>
        <v>273334198648136.09</v>
      </c>
      <c r="H64" s="230">
        <f t="shared" si="3"/>
        <v>291534682133153.69</v>
      </c>
      <c r="I64" s="230">
        <f t="shared" si="3"/>
        <v>305796042812000.81</v>
      </c>
      <c r="J64" s="230">
        <f t="shared" si="3"/>
        <v>319971551716959.56</v>
      </c>
      <c r="K64" s="230">
        <f t="shared" si="3"/>
        <v>334060515276892.88</v>
      </c>
      <c r="L64" s="230">
        <f t="shared" si="3"/>
        <v>348062240814628.44</v>
      </c>
      <c r="M64" s="230">
        <f t="shared" si="3"/>
        <v>361976036546959.31</v>
      </c>
      <c r="N64" s="230">
        <f t="shared" si="3"/>
        <v>369268115153866.31</v>
      </c>
      <c r="O64" s="230">
        <f t="shared" si="3"/>
        <v>376525361447820.75</v>
      </c>
      <c r="P64" s="230">
        <f t="shared" si="3"/>
        <v>383747593099402.13</v>
      </c>
      <c r="Q64" s="230">
        <f t="shared" si="3"/>
        <v>390934627936505.94</v>
      </c>
      <c r="R64" s="230">
        <f t="shared" si="3"/>
        <v>398086283944343.5</v>
      </c>
      <c r="S64" s="230">
        <f t="shared" si="3"/>
        <v>399736050375212.38</v>
      </c>
      <c r="T64" s="230">
        <f t="shared" si="3"/>
        <v>401377694297298.88</v>
      </c>
      <c r="U64" s="230">
        <f t="shared" si="3"/>
        <v>403011212455946.69</v>
      </c>
      <c r="V64" s="230">
        <f t="shared" si="3"/>
        <v>404636601597754.13</v>
      </c>
      <c r="W64" s="230">
        <f t="shared" si="3"/>
        <v>406253858470573.38</v>
      </c>
      <c r="X64" s="230">
        <f t="shared" si="3"/>
        <v>404541343106842.63</v>
      </c>
      <c r="Y64" s="230">
        <f t="shared" si="3"/>
        <v>402832127398879.31</v>
      </c>
      <c r="Z64" s="230">
        <f t="shared" si="3"/>
        <v>401126212854258.56</v>
      </c>
      <c r="AA64" s="230">
        <f t="shared" si="3"/>
        <v>399423600980004.19</v>
      </c>
      <c r="AB64" s="230">
        <f t="shared" si="3"/>
        <v>397724293282588.25</v>
      </c>
      <c r="AC64" s="230">
        <f t="shared" si="3"/>
        <v>391729583680183.88</v>
      </c>
      <c r="AD64" s="230">
        <f t="shared" si="3"/>
        <v>385753133644942.25</v>
      </c>
      <c r="AE64" s="230">
        <f t="shared" si="3"/>
        <v>379794950881262.06</v>
      </c>
      <c r="AF64" s="230">
        <f t="shared" si="3"/>
        <v>373855043090635</v>
      </c>
      <c r="AG64" s="230">
        <f t="shared" si="3"/>
        <v>367933417971642.69</v>
      </c>
      <c r="AH64" s="230">
        <f t="shared" si="3"/>
        <v>358834103734371.19</v>
      </c>
      <c r="AI64" s="230">
        <f t="shared" si="3"/>
        <v>349764317331563.88</v>
      </c>
      <c r="AJ64" s="230">
        <f t="shared" si="3"/>
        <v>340724071096134.81</v>
      </c>
      <c r="AK64" s="230">
        <f t="shared" si="3"/>
        <v>331713377356321.38</v>
      </c>
      <c r="AL64" s="230">
        <f t="shared" si="3"/>
        <v>322732248435684.69</v>
      </c>
      <c r="AM64" s="230">
        <f t="shared" si="3"/>
        <v>313767138113788.63</v>
      </c>
      <c r="AN64" s="230">
        <f t="shared" si="3"/>
        <v>304831665373700.38</v>
      </c>
      <c r="AO64" s="230">
        <f t="shared" si="3"/>
        <v>295925842544795.75</v>
      </c>
      <c r="AP64" s="230">
        <f t="shared" si="3"/>
        <v>287049681951767.25</v>
      </c>
      <c r="AQ64" s="230">
        <f t="shared" si="4"/>
        <v>278106096818097.38</v>
      </c>
    </row>
    <row r="65" spans="1:43" x14ac:dyDescent="0.25">
      <c r="A65" s="278" t="s">
        <v>104</v>
      </c>
      <c r="B65" s="230">
        <f t="shared" si="0"/>
        <v>223712096107500</v>
      </c>
      <c r="C65" s="230">
        <f t="shared" si="3"/>
        <v>263112758815500</v>
      </c>
      <c r="D65" s="230">
        <f t="shared" si="3"/>
        <v>315352127053774.06</v>
      </c>
      <c r="E65" s="230">
        <f t="shared" si="3"/>
        <v>333382887550463.81</v>
      </c>
      <c r="F65" s="230">
        <f t="shared" si="3"/>
        <v>346440800748440.75</v>
      </c>
      <c r="G65" s="230">
        <f t="shared" si="3"/>
        <v>357829039599442.56</v>
      </c>
      <c r="H65" s="230">
        <f t="shared" si="3"/>
        <v>371539576446876.94</v>
      </c>
      <c r="I65" s="230">
        <f t="shared" si="3"/>
        <v>383988617746777.38</v>
      </c>
      <c r="J65" s="230">
        <f t="shared" si="3"/>
        <v>394818194681672.56</v>
      </c>
      <c r="K65" s="230">
        <f t="shared" si="3"/>
        <v>404104543162085.44</v>
      </c>
      <c r="L65" s="230">
        <f t="shared" si="3"/>
        <v>411964985021654.25</v>
      </c>
      <c r="M65" s="230">
        <f t="shared" si="3"/>
        <v>418551692808761.69</v>
      </c>
      <c r="N65" s="230">
        <f t="shared" si="3"/>
        <v>424290397977769.5</v>
      </c>
      <c r="O65" s="230">
        <f t="shared" si="3"/>
        <v>429091643651225.69</v>
      </c>
      <c r="P65" s="230">
        <f t="shared" si="3"/>
        <v>433117602693040</v>
      </c>
      <c r="Q65" s="230">
        <f t="shared" si="3"/>
        <v>436542677485765.5</v>
      </c>
      <c r="R65" s="230">
        <f t="shared" si="3"/>
        <v>439550570282335.75</v>
      </c>
      <c r="S65" s="230">
        <f t="shared" si="3"/>
        <v>442448786132656.44</v>
      </c>
      <c r="T65" s="230">
        <f t="shared" si="3"/>
        <v>445127321579189.13</v>
      </c>
      <c r="U65" s="230">
        <f t="shared" si="3"/>
        <v>447590345822670.13</v>
      </c>
      <c r="V65" s="230">
        <f t="shared" si="3"/>
        <v>449842532579883.06</v>
      </c>
      <c r="W65" s="230">
        <f t="shared" si="3"/>
        <v>451889029362850.44</v>
      </c>
      <c r="X65" s="230">
        <f t="shared" si="3"/>
        <v>453735426331304.31</v>
      </c>
      <c r="Y65" s="230">
        <f t="shared" si="3"/>
        <v>455387724936827.13</v>
      </c>
      <c r="Z65" s="230">
        <f t="shared" si="3"/>
        <v>456852306566604.13</v>
      </c>
      <c r="AA65" s="230">
        <f t="shared" si="3"/>
        <v>458135901383221.44</v>
      </c>
      <c r="AB65" s="230">
        <f t="shared" si="3"/>
        <v>459245557544854.06</v>
      </c>
      <c r="AC65" s="230">
        <f t="shared" si="3"/>
        <v>460188610977498.94</v>
      </c>
      <c r="AD65" s="230">
        <f t="shared" si="3"/>
        <v>460972655857839.13</v>
      </c>
      <c r="AE65" s="230">
        <f t="shared" si="3"/>
        <v>461605515952142.13</v>
      </c>
      <c r="AF65" s="230">
        <f t="shared" si="3"/>
        <v>462095216943200.13</v>
      </c>
      <c r="AG65" s="230">
        <f t="shared" si="3"/>
        <v>462449959864151.38</v>
      </c>
      <c r="AH65" s="230">
        <f t="shared" si="3"/>
        <v>462678095744943.5</v>
      </c>
      <c r="AI65" s="230">
        <f t="shared" si="3"/>
        <v>462788101564514.94</v>
      </c>
      <c r="AJ65" s="230">
        <f t="shared" si="3"/>
        <v>462788557589439.38</v>
      </c>
      <c r="AK65" s="230">
        <f t="shared" si="3"/>
        <v>462688126168025</v>
      </c>
      <c r="AL65" s="230">
        <f t="shared" si="3"/>
        <v>462495532037634</v>
      </c>
      <c r="AM65" s="230">
        <f t="shared" si="3"/>
        <v>462219544192503.69</v>
      </c>
      <c r="AN65" s="230">
        <f t="shared" si="3"/>
        <v>461868959349460.56</v>
      </c>
      <c r="AO65" s="230">
        <f t="shared" si="3"/>
        <v>461452587039938.75</v>
      </c>
      <c r="AP65" s="230">
        <f t="shared" si="3"/>
        <v>460979236348446.06</v>
      </c>
      <c r="AQ65" s="230">
        <f t="shared" si="4"/>
        <v>460303962171843.69</v>
      </c>
    </row>
    <row r="66" spans="1:43" x14ac:dyDescent="0.25">
      <c r="A66" s="278" t="s">
        <v>105</v>
      </c>
      <c r="B66" s="230">
        <f t="shared" si="0"/>
        <v>125363219685000</v>
      </c>
      <c r="C66" s="230">
        <f t="shared" si="3"/>
        <v>102873952533000</v>
      </c>
      <c r="D66" s="230">
        <f t="shared" si="3"/>
        <v>104427434661257.75</v>
      </c>
      <c r="E66" s="230">
        <f t="shared" si="3"/>
        <v>134536445516141.11</v>
      </c>
      <c r="F66" s="230">
        <f t="shared" si="3"/>
        <v>138754779609702.8</v>
      </c>
      <c r="G66" s="230">
        <f t="shared" si="3"/>
        <v>146289196326285.91</v>
      </c>
      <c r="H66" s="230">
        <f t="shared" si="3"/>
        <v>155720710635106.75</v>
      </c>
      <c r="I66" s="230">
        <f t="shared" si="3"/>
        <v>163757186316723.97</v>
      </c>
      <c r="J66" s="230">
        <f t="shared" si="3"/>
        <v>169966799043814.03</v>
      </c>
      <c r="K66" s="230">
        <f t="shared" si="3"/>
        <v>174842906685155.5</v>
      </c>
      <c r="L66" s="230">
        <f t="shared" si="3"/>
        <v>179004620378597.28</v>
      </c>
      <c r="M66" s="230">
        <f t="shared" si="3"/>
        <v>183158065857717.44</v>
      </c>
      <c r="N66" s="230">
        <f t="shared" si="3"/>
        <v>188586553145107.03</v>
      </c>
      <c r="O66" s="230">
        <f t="shared" si="3"/>
        <v>194672383642874.69</v>
      </c>
      <c r="P66" s="230">
        <f t="shared" si="3"/>
        <v>201245294808409.66</v>
      </c>
      <c r="Q66" s="230">
        <f t="shared" si="3"/>
        <v>208110177614243.53</v>
      </c>
      <c r="R66" s="230">
        <f t="shared" si="3"/>
        <v>215042932440827.06</v>
      </c>
      <c r="S66" s="230">
        <f t="shared" si="3"/>
        <v>222675545737750.84</v>
      </c>
      <c r="T66" s="230">
        <f t="shared" si="3"/>
        <v>230159707903654.44</v>
      </c>
      <c r="U66" s="230">
        <f t="shared" si="3"/>
        <v>237465808841032.75</v>
      </c>
      <c r="V66" s="230">
        <f t="shared" si="3"/>
        <v>244564598116639.72</v>
      </c>
      <c r="W66" s="230">
        <f t="shared" si="3"/>
        <v>251427393725959.94</v>
      </c>
      <c r="X66" s="230">
        <f t="shared" si="3"/>
        <v>258026287581546.31</v>
      </c>
      <c r="Y66" s="230">
        <f t="shared" si="3"/>
        <v>264334345549567.53</v>
      </c>
      <c r="Z66" s="230">
        <f t="shared" si="3"/>
        <v>270325799934810.84</v>
      </c>
      <c r="AA66" s="230">
        <f t="shared" si="3"/>
        <v>275976232419662.91</v>
      </c>
      <c r="AB66" s="230">
        <f t="shared" si="3"/>
        <v>281262745594959.06</v>
      </c>
      <c r="AC66" s="230">
        <f t="shared" si="3"/>
        <v>286164121377515.5</v>
      </c>
      <c r="AD66" s="230">
        <f t="shared" si="3"/>
        <v>290660964787527.88</v>
      </c>
      <c r="AE66" s="230">
        <f t="shared" si="3"/>
        <v>294735831755547.75</v>
      </c>
      <c r="AF66" s="230">
        <f t="shared" si="3"/>
        <v>298373339839793.5</v>
      </c>
      <c r="AG66" s="230">
        <f t="shared" si="3"/>
        <v>301560260956395.56</v>
      </c>
      <c r="AH66" s="230">
        <f t="shared" si="3"/>
        <v>304285595453978.88</v>
      </c>
      <c r="AI66" s="230">
        <f t="shared" si="3"/>
        <v>306540627095900.38</v>
      </c>
      <c r="AJ66" s="230">
        <f t="shared" si="3"/>
        <v>308318958744800.63</v>
      </c>
      <c r="AK66" s="230">
        <f t="shared" si="3"/>
        <v>309616528771215.38</v>
      </c>
      <c r="AL66" s="230">
        <f t="shared" si="3"/>
        <v>310431608427589.5</v>
      </c>
      <c r="AM66" s="230">
        <f t="shared" si="3"/>
        <v>310764780637929.31</v>
      </c>
      <c r="AN66" s="230">
        <f t="shared" si="3"/>
        <v>310618900848907.75</v>
      </c>
      <c r="AO66" s="230">
        <f t="shared" si="3"/>
        <v>309999040767993.19</v>
      </c>
      <c r="AP66" s="230">
        <f t="shared" si="3"/>
        <v>308912415976294.38</v>
      </c>
      <c r="AQ66" s="230">
        <f t="shared" si="4"/>
        <v>307265671401839.5</v>
      </c>
    </row>
    <row r="67" spans="1:43" x14ac:dyDescent="0.25">
      <c r="A67" s="278" t="s">
        <v>106</v>
      </c>
      <c r="B67" s="230">
        <f t="shared" si="0"/>
        <v>42250710645000</v>
      </c>
      <c r="C67" s="230">
        <f t="shared" si="3"/>
        <v>55098148957500</v>
      </c>
      <c r="D67" s="230">
        <f t="shared" si="3"/>
        <v>59028050134897.422</v>
      </c>
      <c r="E67" s="230">
        <f t="shared" si="3"/>
        <v>75913158765237.641</v>
      </c>
      <c r="F67" s="230">
        <f t="shared" si="3"/>
        <v>79035519984412.641</v>
      </c>
      <c r="G67" s="230">
        <f t="shared" si="3"/>
        <v>84444084937232.594</v>
      </c>
      <c r="H67" s="230">
        <f t="shared" si="3"/>
        <v>91469310059078.563</v>
      </c>
      <c r="I67" s="230">
        <f t="shared" si="3"/>
        <v>98087568733496.734</v>
      </c>
      <c r="J67" s="230">
        <f t="shared" si="3"/>
        <v>103835644041644.97</v>
      </c>
      <c r="K67" s="230">
        <f t="shared" si="3"/>
        <v>108822711700062.13</v>
      </c>
      <c r="L67" s="230">
        <f t="shared" si="3"/>
        <v>113234788099174.61</v>
      </c>
      <c r="M67" s="230">
        <f t="shared" si="3"/>
        <v>117320548439016.06</v>
      </c>
      <c r="N67" s="230">
        <f t="shared" si="3"/>
        <v>121644104093345.64</v>
      </c>
      <c r="O67" s="230">
        <f t="shared" si="3"/>
        <v>125941896098082.3</v>
      </c>
      <c r="P67" s="230">
        <f t="shared" si="3"/>
        <v>130189699900427.69</v>
      </c>
      <c r="Q67" s="230">
        <f t="shared" si="3"/>
        <v>134361643374464.7</v>
      </c>
      <c r="R67" s="230">
        <f t="shared" si="3"/>
        <v>138430349163001.23</v>
      </c>
      <c r="S67" s="230">
        <f t="shared" si="3"/>
        <v>142771329316232.22</v>
      </c>
      <c r="T67" s="230">
        <f t="shared" si="3"/>
        <v>146992889028725.03</v>
      </c>
      <c r="U67" s="230">
        <f t="shared" si="3"/>
        <v>151080607007337.56</v>
      </c>
      <c r="V67" s="230">
        <f t="shared" si="3"/>
        <v>155020676538993.28</v>
      </c>
      <c r="W67" s="230">
        <f t="shared" si="3"/>
        <v>158799994992737.38</v>
      </c>
      <c r="X67" s="230">
        <f t="shared" si="3"/>
        <v>162406246152879.69</v>
      </c>
      <c r="Y67" s="230">
        <f t="shared" si="3"/>
        <v>165827974658864.19</v>
      </c>
      <c r="Z67" s="230">
        <f t="shared" si="3"/>
        <v>169054651945506.41</v>
      </c>
      <c r="AA67" s="230">
        <f t="shared" si="3"/>
        <v>172076733200135</v>
      </c>
      <c r="AB67" s="230">
        <f t="shared" si="3"/>
        <v>174885704978616.81</v>
      </c>
      <c r="AC67" s="230">
        <f t="shared" si="3"/>
        <v>177474123248191.91</v>
      </c>
      <c r="AD67" s="230">
        <f t="shared" si="3"/>
        <v>179835641749322.47</v>
      </c>
      <c r="AE67" s="230">
        <f t="shared" si="3"/>
        <v>181965030689485.06</v>
      </c>
      <c r="AF67" s="230">
        <f t="shared" si="3"/>
        <v>183858185897201.03</v>
      </c>
      <c r="AG67" s="230">
        <f t="shared" si="3"/>
        <v>185512128673042.34</v>
      </c>
      <c r="AH67" s="230">
        <f t="shared" si="3"/>
        <v>186924996674501.81</v>
      </c>
      <c r="AI67" s="230">
        <f t="shared" si="3"/>
        <v>188096026262301.56</v>
      </c>
      <c r="AJ67" s="230">
        <f t="shared" si="3"/>
        <v>189025526816083.31</v>
      </c>
      <c r="AK67" s="230">
        <f t="shared" si="3"/>
        <v>189714847596756.88</v>
      </c>
      <c r="AL67" s="230">
        <f t="shared" si="3"/>
        <v>190166337790679.28</v>
      </c>
      <c r="AM67" s="230">
        <f t="shared" si="3"/>
        <v>190383300417061.53</v>
      </c>
      <c r="AN67" s="230">
        <f t="shared" si="3"/>
        <v>190369940814604.59</v>
      </c>
      <c r="AO67" s="230">
        <f t="shared" si="3"/>
        <v>190131310446516.84</v>
      </c>
      <c r="AP67" s="230">
        <f t="shared" si="3"/>
        <v>189673246775169.66</v>
      </c>
      <c r="AQ67" s="230">
        <f t="shared" si="4"/>
        <v>188939204012702.69</v>
      </c>
    </row>
    <row r="68" spans="1:43" x14ac:dyDescent="0.25">
      <c r="A68" s="278" t="s">
        <v>107</v>
      </c>
      <c r="B68" s="230">
        <f t="shared" si="0"/>
        <v>17978080164000</v>
      </c>
      <c r="C68" s="230">
        <f t="shared" si="3"/>
        <v>16983618993000</v>
      </c>
      <c r="D68" s="230">
        <f t="shared" si="3"/>
        <v>13641233345599.277</v>
      </c>
      <c r="E68" s="230">
        <f t="shared" si="3"/>
        <v>21014400296905.277</v>
      </c>
      <c r="F68" s="230">
        <f t="shared" si="3"/>
        <v>20960230478774.031</v>
      </c>
      <c r="G68" s="230">
        <f t="shared" si="3"/>
        <v>21205274102949.52</v>
      </c>
      <c r="H68" s="230">
        <f t="shared" si="3"/>
        <v>21633706021851.184</v>
      </c>
      <c r="I68" s="230">
        <f t="shared" si="3"/>
        <v>22035669830207.078</v>
      </c>
      <c r="J68" s="230">
        <f t="shared" si="3"/>
        <v>22398324644286.664</v>
      </c>
      <c r="K68" s="230">
        <f t="shared" si="3"/>
        <v>22708064136157.555</v>
      </c>
      <c r="L68" s="230">
        <f t="shared" si="3"/>
        <v>22951829018799.195</v>
      </c>
      <c r="M68" s="230">
        <f t="shared" si="3"/>
        <v>23117348222258.449</v>
      </c>
      <c r="N68" s="230">
        <f t="shared" si="3"/>
        <v>23361987263753.637</v>
      </c>
      <c r="O68" s="230">
        <f t="shared" si="3"/>
        <v>23529985625305.754</v>
      </c>
      <c r="P68" s="230">
        <f t="shared" si="3"/>
        <v>23626223815315.148</v>
      </c>
      <c r="Q68" s="230">
        <f t="shared" si="3"/>
        <v>23656391597031.742</v>
      </c>
      <c r="R68" s="230">
        <f t="shared" si="3"/>
        <v>23626809854629.77</v>
      </c>
      <c r="S68" s="230">
        <f t="shared" si="3"/>
        <v>23729371293006.246</v>
      </c>
      <c r="T68" s="230">
        <f t="shared" si="3"/>
        <v>23786371363394.984</v>
      </c>
      <c r="U68" s="230">
        <f t="shared" si="3"/>
        <v>23800418756871.582</v>
      </c>
      <c r="V68" s="230">
        <f t="shared" si="3"/>
        <v>23774318095008.172</v>
      </c>
      <c r="W68" s="230">
        <f t="shared" si="3"/>
        <v>23711015234707.891</v>
      </c>
      <c r="X68" s="230">
        <f t="shared" si="3"/>
        <v>23613546270531.738</v>
      </c>
      <c r="Y68" s="230">
        <f t="shared" si="3"/>
        <v>23484990979257.805</v>
      </c>
      <c r="Z68" s="230">
        <f t="shared" si="3"/>
        <v>23328431240073.734</v>
      </c>
      <c r="AA68" s="230">
        <f t="shared" si="3"/>
        <v>23146914765767.516</v>
      </c>
      <c r="AB68" s="230">
        <f t="shared" si="3"/>
        <v>22943424300603.258</v>
      </c>
      <c r="AC68" s="230">
        <f t="shared" si="3"/>
        <v>22720852282761.164</v>
      </c>
      <c r="AD68" s="230">
        <f t="shared" si="3"/>
        <v>22481980835408.078</v>
      </c>
      <c r="AE68" s="230">
        <f t="shared" si="3"/>
        <v>22229466841503.887</v>
      </c>
      <c r="AF68" s="230">
        <f t="shared" si="3"/>
        <v>21965831773145.109</v>
      </c>
      <c r="AG68" s="230">
        <f t="shared" si="3"/>
        <v>21693455885539.691</v>
      </c>
      <c r="AH68" s="230">
        <f t="shared" si="3"/>
        <v>21414576346889.547</v>
      </c>
      <c r="AI68" s="230">
        <f t="shared" ref="AI68:AP74" si="5">SUMIFS(AI$2:AI$44,$AR$2:$AR$44,$A68)</f>
        <v>21131288856361.957</v>
      </c>
      <c r="AJ68" s="230">
        <f t="shared" si="5"/>
        <v>20845552300520.707</v>
      </c>
      <c r="AK68" s="230">
        <f t="shared" si="5"/>
        <v>20559196011498.496</v>
      </c>
      <c r="AL68" s="230">
        <f t="shared" si="5"/>
        <v>20273929215290.918</v>
      </c>
      <c r="AM68" s="230">
        <f t="shared" si="5"/>
        <v>19991352293414.273</v>
      </c>
      <c r="AN68" s="230">
        <f t="shared" si="5"/>
        <v>19712969523593.352</v>
      </c>
      <c r="AO68" s="230">
        <f t="shared" si="5"/>
        <v>19440203013185.227</v>
      </c>
      <c r="AP68" s="230">
        <f t="shared" si="5"/>
        <v>19174407591076.969</v>
      </c>
      <c r="AQ68" s="230">
        <f t="shared" si="4"/>
        <v>18910570322770.719</v>
      </c>
    </row>
    <row r="69" spans="1:43" x14ac:dyDescent="0.25">
      <c r="A69" s="278" t="s">
        <v>108</v>
      </c>
      <c r="B69" s="230">
        <f t="shared" si="0"/>
        <v>94468255596000</v>
      </c>
      <c r="C69" s="230">
        <f t="shared" ref="C69:AH74" si="6">SUMIFS(C$2:C$44,$AR$2:$AR$44,$A69)</f>
        <v>102360055000500</v>
      </c>
      <c r="D69" s="230">
        <f t="shared" si="6"/>
        <v>104737070334955.83</v>
      </c>
      <c r="E69" s="230">
        <f t="shared" si="6"/>
        <v>120073645215541.95</v>
      </c>
      <c r="F69" s="230">
        <f t="shared" si="6"/>
        <v>132401775457422.34</v>
      </c>
      <c r="G69" s="230">
        <f t="shared" si="6"/>
        <v>140391896935678.88</v>
      </c>
      <c r="H69" s="230">
        <f t="shared" si="6"/>
        <v>148300800369270.06</v>
      </c>
      <c r="I69" s="230">
        <f t="shared" si="6"/>
        <v>152236754056179.09</v>
      </c>
      <c r="J69" s="230">
        <f t="shared" si="6"/>
        <v>156146515109362.56</v>
      </c>
      <c r="K69" s="230">
        <f t="shared" si="6"/>
        <v>160030098315428.31</v>
      </c>
      <c r="L69" s="230">
        <f t="shared" si="6"/>
        <v>163887518468610.34</v>
      </c>
      <c r="M69" s="230">
        <f t="shared" si="6"/>
        <v>167718790370768.81</v>
      </c>
      <c r="N69" s="230">
        <f t="shared" si="6"/>
        <v>169519637990835.41</v>
      </c>
      <c r="O69" s="230">
        <f t="shared" si="6"/>
        <v>171311320813480.59</v>
      </c>
      <c r="P69" s="230">
        <f t="shared" si="6"/>
        <v>173093842274384.81</v>
      </c>
      <c r="Q69" s="230">
        <f t="shared" si="6"/>
        <v>174867205810472.19</v>
      </c>
      <c r="R69" s="230">
        <f t="shared" si="6"/>
        <v>176631414859910.56</v>
      </c>
      <c r="S69" s="230">
        <f t="shared" si="6"/>
        <v>175881443485636.41</v>
      </c>
      <c r="T69" s="230">
        <f t="shared" si="6"/>
        <v>175132800645883.41</v>
      </c>
      <c r="U69" s="230">
        <f t="shared" si="6"/>
        <v>174385486128987.94</v>
      </c>
      <c r="V69" s="230">
        <f t="shared" si="6"/>
        <v>173639499723277.94</v>
      </c>
      <c r="W69" s="230">
        <f t="shared" si="6"/>
        <v>172894841217073</v>
      </c>
      <c r="X69" s="230">
        <f t="shared" si="6"/>
        <v>172151510398684.13</v>
      </c>
      <c r="Y69" s="230">
        <f t="shared" si="6"/>
        <v>171409507056413.84</v>
      </c>
      <c r="Z69" s="230">
        <f t="shared" si="6"/>
        <v>170668830978556.31</v>
      </c>
      <c r="AA69" s="230">
        <f t="shared" si="6"/>
        <v>169929481953397.28</v>
      </c>
      <c r="AB69" s="230">
        <f t="shared" si="6"/>
        <v>169191459769213.97</v>
      </c>
      <c r="AC69" s="230">
        <f t="shared" si="6"/>
        <v>168454764214275.09</v>
      </c>
      <c r="AD69" s="230">
        <f t="shared" si="6"/>
        <v>167719395076840.94</v>
      </c>
      <c r="AE69" s="230">
        <f t="shared" si="6"/>
        <v>166985352145163.5</v>
      </c>
      <c r="AF69" s="230">
        <f t="shared" si="6"/>
        <v>166252635207486.25</v>
      </c>
      <c r="AG69" s="230">
        <f t="shared" si="6"/>
        <v>165521244052044</v>
      </c>
      <c r="AH69" s="230">
        <f t="shared" si="6"/>
        <v>165106066069229.72</v>
      </c>
      <c r="AI69" s="230">
        <f t="shared" si="5"/>
        <v>164691431614209.47</v>
      </c>
      <c r="AJ69" s="230">
        <f t="shared" si="5"/>
        <v>164277340602666.34</v>
      </c>
      <c r="AK69" s="230">
        <f t="shared" si="5"/>
        <v>163863792950280.09</v>
      </c>
      <c r="AL69" s="230">
        <f t="shared" si="5"/>
        <v>163450788572727.28</v>
      </c>
      <c r="AM69" s="230">
        <f t="shared" si="5"/>
        <v>162934016235721.84</v>
      </c>
      <c r="AN69" s="230">
        <f t="shared" si="5"/>
        <v>162418047473542</v>
      </c>
      <c r="AO69" s="230">
        <f t="shared" si="5"/>
        <v>161902882159356.41</v>
      </c>
      <c r="AP69" s="230">
        <f t="shared" si="5"/>
        <v>161388520166328.66</v>
      </c>
      <c r="AQ69" s="230">
        <f t="shared" si="4"/>
        <v>160820500736005.5</v>
      </c>
    </row>
    <row r="70" spans="1:43" x14ac:dyDescent="0.25">
      <c r="A70" s="278" t="s">
        <v>109</v>
      </c>
      <c r="B70" s="230">
        <f t="shared" si="0"/>
        <v>78067979748000</v>
      </c>
      <c r="C70" s="230">
        <f t="shared" si="6"/>
        <v>80020790371500</v>
      </c>
      <c r="D70" s="230">
        <f t="shared" si="6"/>
        <v>87389074206546.781</v>
      </c>
      <c r="E70" s="230">
        <f t="shared" si="6"/>
        <v>94078193720580.438</v>
      </c>
      <c r="F70" s="230">
        <f t="shared" si="6"/>
        <v>96889194641678.719</v>
      </c>
      <c r="G70" s="230">
        <f t="shared" si="6"/>
        <v>98628872860482.078</v>
      </c>
      <c r="H70" s="230">
        <f t="shared" si="6"/>
        <v>100852774752749.78</v>
      </c>
      <c r="I70" s="230">
        <f t="shared" si="6"/>
        <v>103042713818887.09</v>
      </c>
      <c r="J70" s="230">
        <f t="shared" si="6"/>
        <v>104941453649374.52</v>
      </c>
      <c r="K70" s="230">
        <f t="shared" si="6"/>
        <v>106536095227988.89</v>
      </c>
      <c r="L70" s="230">
        <f t="shared" si="6"/>
        <v>107816677936584.14</v>
      </c>
      <c r="M70" s="230">
        <f t="shared" si="6"/>
        <v>108776266817496.91</v>
      </c>
      <c r="N70" s="230">
        <f t="shared" si="6"/>
        <v>109503222903581.77</v>
      </c>
      <c r="O70" s="230">
        <f t="shared" si="6"/>
        <v>109950578028049.63</v>
      </c>
      <c r="P70" s="230">
        <f t="shared" si="6"/>
        <v>110165087988378.98</v>
      </c>
      <c r="Q70" s="230">
        <f t="shared" si="6"/>
        <v>110195611128842.7</v>
      </c>
      <c r="R70" s="230">
        <f t="shared" si="6"/>
        <v>110092172780103.28</v>
      </c>
      <c r="S70" s="230">
        <f t="shared" si="6"/>
        <v>109985916717987.36</v>
      </c>
      <c r="T70" s="230">
        <f t="shared" si="6"/>
        <v>109802972919226.95</v>
      </c>
      <c r="U70" s="230">
        <f t="shared" si="6"/>
        <v>109550204197644.67</v>
      </c>
      <c r="V70" s="230">
        <f t="shared" si="6"/>
        <v>109234555429873.23</v>
      </c>
      <c r="W70" s="230">
        <f t="shared" si="6"/>
        <v>108863012934420.92</v>
      </c>
      <c r="X70" s="230">
        <f t="shared" si="6"/>
        <v>108442567942648.89</v>
      </c>
      <c r="Y70" s="230">
        <f t="shared" si="6"/>
        <v>107980184291874.23</v>
      </c>
      <c r="Z70" s="230">
        <f t="shared" si="6"/>
        <v>107482770412390.2</v>
      </c>
      <c r="AA70" s="230">
        <f t="shared" si="6"/>
        <v>106957155628710.11</v>
      </c>
      <c r="AB70" s="230">
        <f t="shared" si="6"/>
        <v>106410070751078.34</v>
      </c>
      <c r="AC70" s="230">
        <f t="shared" si="6"/>
        <v>105848132896367.31</v>
      </c>
      <c r="AD70" s="230">
        <f t="shared" si="6"/>
        <v>105277834447924</v>
      </c>
      <c r="AE70" s="230">
        <f t="shared" si="6"/>
        <v>104705536041574.39</v>
      </c>
      <c r="AF70" s="230">
        <f t="shared" si="6"/>
        <v>104137463449695.73</v>
      </c>
      <c r="AG70" s="230">
        <f t="shared" si="6"/>
        <v>103579708226703.36</v>
      </c>
      <c r="AH70" s="230">
        <f t="shared" si="6"/>
        <v>103038231977206.48</v>
      </c>
      <c r="AI70" s="230">
        <f t="shared" si="5"/>
        <v>102518874112110.61</v>
      </c>
      <c r="AJ70" s="230">
        <f t="shared" si="5"/>
        <v>102027362967795.5</v>
      </c>
      <c r="AK70" s="230">
        <f t="shared" si="5"/>
        <v>101569330178843.75</v>
      </c>
      <c r="AL70" s="230">
        <f t="shared" si="5"/>
        <v>101150328215404.58</v>
      </c>
      <c r="AM70" s="230">
        <f t="shared" si="5"/>
        <v>100775851021936.47</v>
      </c>
      <c r="AN70" s="230">
        <f t="shared" si="5"/>
        <v>100451357724663.81</v>
      </c>
      <c r="AO70" s="230">
        <f t="shared" si="5"/>
        <v>100182299410546.25</v>
      </c>
      <c r="AP70" s="230">
        <f t="shared" si="5"/>
        <v>99974149021003.078</v>
      </c>
      <c r="AQ70" s="230">
        <f t="shared" si="4"/>
        <v>99799075376831.313</v>
      </c>
    </row>
    <row r="71" spans="1:43" x14ac:dyDescent="0.25">
      <c r="A71" s="278" t="s">
        <v>110</v>
      </c>
      <c r="B71" s="230">
        <f t="shared" si="0"/>
        <v>77065185103500</v>
      </c>
      <c r="C71" s="230">
        <f t="shared" si="6"/>
        <v>78481875598500.016</v>
      </c>
      <c r="D71" s="230">
        <f t="shared" si="6"/>
        <v>93232618634385.266</v>
      </c>
      <c r="E71" s="230">
        <f t="shared" si="6"/>
        <v>98658506025683.25</v>
      </c>
      <c r="F71" s="230">
        <f t="shared" si="6"/>
        <v>103014759142807.27</v>
      </c>
      <c r="G71" s="230">
        <f t="shared" si="6"/>
        <v>106963396268528.81</v>
      </c>
      <c r="H71" s="230">
        <f t="shared" si="6"/>
        <v>111578063288279.75</v>
      </c>
      <c r="I71" s="230">
        <f t="shared" si="6"/>
        <v>115599835596719.73</v>
      </c>
      <c r="J71" s="230">
        <f t="shared" si="6"/>
        <v>119109081017773.92</v>
      </c>
      <c r="K71" s="230">
        <f t="shared" si="6"/>
        <v>122134113437486.92</v>
      </c>
      <c r="L71" s="230">
        <f t="shared" si="6"/>
        <v>124717885831694.8</v>
      </c>
      <c r="M71" s="230">
        <f t="shared" si="6"/>
        <v>126915695554517.3</v>
      </c>
      <c r="N71" s="230">
        <f t="shared" si="6"/>
        <v>128848272951754.22</v>
      </c>
      <c r="O71" s="230">
        <f t="shared" si="6"/>
        <v>130506196568159.91</v>
      </c>
      <c r="P71" s="230">
        <f t="shared" si="6"/>
        <v>131937658048274.84</v>
      </c>
      <c r="Q71" s="230">
        <f t="shared" si="6"/>
        <v>133194827215043.86</v>
      </c>
      <c r="R71" s="230">
        <f t="shared" si="6"/>
        <v>134333008001891.81</v>
      </c>
      <c r="S71" s="230">
        <f t="shared" si="6"/>
        <v>135395172231873.58</v>
      </c>
      <c r="T71" s="230">
        <f t="shared" si="6"/>
        <v>136396631364255.92</v>
      </c>
      <c r="U71" s="230">
        <f t="shared" si="6"/>
        <v>137337460557620.83</v>
      </c>
      <c r="V71" s="230">
        <f t="shared" si="6"/>
        <v>138217858712569.17</v>
      </c>
      <c r="W71" s="230">
        <f t="shared" si="6"/>
        <v>139038144846021.33</v>
      </c>
      <c r="X71" s="230">
        <f t="shared" si="6"/>
        <v>139798754178905.27</v>
      </c>
      <c r="Y71" s="230">
        <f t="shared" si="6"/>
        <v>140500233966596.16</v>
      </c>
      <c r="Z71" s="230">
        <f t="shared" si="6"/>
        <v>141143239101560.31</v>
      </c>
      <c r="AA71" s="230">
        <f t="shared" si="6"/>
        <v>141728527517543.63</v>
      </c>
      <c r="AB71" s="230">
        <f t="shared" si="6"/>
        <v>142256955424376.53</v>
      </c>
      <c r="AC71" s="230">
        <f t="shared" si="6"/>
        <v>142729472402005.69</v>
      </c>
      <c r="AD71" s="230">
        <f t="shared" si="6"/>
        <v>143147116381791.03</v>
      </c>
      <c r="AE71" s="230">
        <f t="shared" si="6"/>
        <v>143511008542357.41</v>
      </c>
      <c r="AF71" s="230">
        <f t="shared" si="6"/>
        <v>143822348146443.69</v>
      </c>
      <c r="AG71" s="230">
        <f t="shared" si="6"/>
        <v>144082407344231.63</v>
      </c>
      <c r="AH71" s="230">
        <f t="shared" si="6"/>
        <v>144292525967564.09</v>
      </c>
      <c r="AI71" s="230">
        <f t="shared" si="5"/>
        <v>144454106338326.69</v>
      </c>
      <c r="AJ71" s="230">
        <f t="shared" si="5"/>
        <v>144568608113047.56</v>
      </c>
      <c r="AK71" s="230">
        <f t="shared" si="5"/>
        <v>144637543184499.19</v>
      </c>
      <c r="AL71" s="230">
        <f t="shared" si="5"/>
        <v>144662470659770.91</v>
      </c>
      <c r="AM71" s="230">
        <f t="shared" si="5"/>
        <v>144644991932929.47</v>
      </c>
      <c r="AN71" s="230">
        <f t="shared" si="5"/>
        <v>144586745869019.81</v>
      </c>
      <c r="AO71" s="230">
        <f t="shared" si="5"/>
        <v>144489404114771.31</v>
      </c>
      <c r="AP71" s="230">
        <f t="shared" si="5"/>
        <v>144354666550006.88</v>
      </c>
      <c r="AQ71" s="230">
        <f t="shared" si="4"/>
        <v>144135865268689.56</v>
      </c>
    </row>
    <row r="72" spans="1:43" x14ac:dyDescent="0.25">
      <c r="A72" s="278" t="s">
        <v>111</v>
      </c>
      <c r="B72" s="230">
        <f t="shared" si="0"/>
        <v>51798093451500</v>
      </c>
      <c r="C72" s="230">
        <f t="shared" si="6"/>
        <v>46200777083999.992</v>
      </c>
      <c r="D72" s="230">
        <f t="shared" si="6"/>
        <v>56746873242899.375</v>
      </c>
      <c r="E72" s="230">
        <f t="shared" si="6"/>
        <v>62264436625388.469</v>
      </c>
      <c r="F72" s="230">
        <f t="shared" si="6"/>
        <v>66761367454106.195</v>
      </c>
      <c r="G72" s="230">
        <f t="shared" si="6"/>
        <v>74152110254797.828</v>
      </c>
      <c r="H72" s="230">
        <f t="shared" si="6"/>
        <v>83941651258853.641</v>
      </c>
      <c r="I72" s="230">
        <f t="shared" si="6"/>
        <v>93699475961944.641</v>
      </c>
      <c r="J72" s="230">
        <f t="shared" si="6"/>
        <v>102723644354540.73</v>
      </c>
      <c r="K72" s="230">
        <f t="shared" si="6"/>
        <v>111075223423486.11</v>
      </c>
      <c r="L72" s="230">
        <f t="shared" si="6"/>
        <v>118964507283569.2</v>
      </c>
      <c r="M72" s="230">
        <f t="shared" si="6"/>
        <v>126739205501981.19</v>
      </c>
      <c r="N72" s="230">
        <f t="shared" si="6"/>
        <v>134814945398176.69</v>
      </c>
      <c r="O72" s="230">
        <f t="shared" si="6"/>
        <v>143241943354495.66</v>
      </c>
      <c r="P72" s="230">
        <f t="shared" si="6"/>
        <v>152012391580090.06</v>
      </c>
      <c r="Q72" s="230">
        <f t="shared" si="6"/>
        <v>161114979607834.28</v>
      </c>
      <c r="R72" s="230">
        <f t="shared" si="6"/>
        <v>170534601167843.66</v>
      </c>
      <c r="S72" s="230">
        <f t="shared" si="6"/>
        <v>180280544837846.66</v>
      </c>
      <c r="T72" s="230">
        <f t="shared" si="6"/>
        <v>190303358394914.88</v>
      </c>
      <c r="U72" s="230">
        <f t="shared" si="6"/>
        <v>200574222714800.06</v>
      </c>
      <c r="V72" s="230">
        <f t="shared" si="6"/>
        <v>211059397281696.22</v>
      </c>
      <c r="W72" s="230">
        <f t="shared" si="6"/>
        <v>221720074455539.69</v>
      </c>
      <c r="X72" s="230">
        <f t="shared" si="6"/>
        <v>232512293614708.03</v>
      </c>
      <c r="Y72" s="230">
        <f t="shared" si="6"/>
        <v>243386924603200.91</v>
      </c>
      <c r="Z72" s="230">
        <f t="shared" si="6"/>
        <v>254289729635697.19</v>
      </c>
      <c r="AA72" s="230">
        <f t="shared" si="6"/>
        <v>265161512249298.75</v>
      </c>
      <c r="AB72" s="230">
        <f t="shared" si="6"/>
        <v>275938361009591.84</v>
      </c>
      <c r="AC72" s="230">
        <f t="shared" si="6"/>
        <v>286551994459871.19</v>
      </c>
      <c r="AD72" s="230">
        <f t="shared" si="6"/>
        <v>296930212233716.56</v>
      </c>
      <c r="AE72" s="230">
        <f t="shared" si="6"/>
        <v>306997455331138.81</v>
      </c>
      <c r="AF72" s="230">
        <f t="shared" si="6"/>
        <v>316675476298236.69</v>
      </c>
      <c r="AG72" s="230">
        <f t="shared" si="6"/>
        <v>325884117475090.06</v>
      </c>
      <c r="AH72" s="230">
        <f t="shared" si="6"/>
        <v>334542192627141</v>
      </c>
      <c r="AI72" s="230">
        <f t="shared" si="5"/>
        <v>342568464208512.19</v>
      </c>
      <c r="AJ72" s="230">
        <f t="shared" si="5"/>
        <v>349882705294608.75</v>
      </c>
      <c r="AK72" s="230">
        <f t="shared" si="5"/>
        <v>356406831954758.75</v>
      </c>
      <c r="AL72" s="230">
        <f t="shared" si="5"/>
        <v>362066088616244.06</v>
      </c>
      <c r="AM72" s="230">
        <f t="shared" si="5"/>
        <v>366790265913420.75</v>
      </c>
      <c r="AN72" s="230">
        <f t="shared" si="5"/>
        <v>370514927742546</v>
      </c>
      <c r="AO72" s="230">
        <f t="shared" si="5"/>
        <v>373182621881524.44</v>
      </c>
      <c r="AP72" s="230">
        <f t="shared" si="5"/>
        <v>374744046710403.44</v>
      </c>
      <c r="AQ72" s="230">
        <f t="shared" si="4"/>
        <v>375033883584785.63</v>
      </c>
    </row>
    <row r="73" spans="1:43" x14ac:dyDescent="0.25">
      <c r="A73" s="278" t="s">
        <v>112</v>
      </c>
      <c r="B73" s="230">
        <f t="shared" si="0"/>
        <v>69726172774500</v>
      </c>
      <c r="C73" s="230">
        <f t="shared" si="6"/>
        <v>58589874354000.008</v>
      </c>
      <c r="D73" s="230">
        <f t="shared" si="6"/>
        <v>82671675018939.031</v>
      </c>
      <c r="E73" s="230">
        <f t="shared" si="6"/>
        <v>103900764554203.88</v>
      </c>
      <c r="F73" s="230">
        <f t="shared" si="6"/>
        <v>111628576713685.2</v>
      </c>
      <c r="G73" s="230">
        <f t="shared" si="6"/>
        <v>123217351121532.59</v>
      </c>
      <c r="H73" s="230">
        <f t="shared" si="6"/>
        <v>138442383457421.09</v>
      </c>
      <c r="I73" s="230">
        <f t="shared" si="6"/>
        <v>153790200760917.56</v>
      </c>
      <c r="J73" s="230">
        <f t="shared" si="6"/>
        <v>168614773416171.63</v>
      </c>
      <c r="K73" s="230">
        <f t="shared" si="6"/>
        <v>182962035006016.97</v>
      </c>
      <c r="L73" s="230">
        <f t="shared" si="6"/>
        <v>197022773207662.84</v>
      </c>
      <c r="M73" s="230">
        <f t="shared" si="6"/>
        <v>211132067350514.06</v>
      </c>
      <c r="N73" s="230">
        <f t="shared" si="6"/>
        <v>225620948899056</v>
      </c>
      <c r="O73" s="230">
        <f t="shared" si="6"/>
        <v>240651637897236.31</v>
      </c>
      <c r="P73" s="230">
        <f t="shared" si="6"/>
        <v>256265996588596.13</v>
      </c>
      <c r="Q73" s="230">
        <f t="shared" si="6"/>
        <v>272517622228425.81</v>
      </c>
      <c r="R73" s="230">
        <f t="shared" si="6"/>
        <v>289473237763885.63</v>
      </c>
      <c r="S73" s="230">
        <f t="shared" si="6"/>
        <v>306981396986319.88</v>
      </c>
      <c r="T73" s="230">
        <f t="shared" si="6"/>
        <v>325224906753029.13</v>
      </c>
      <c r="U73" s="230">
        <f t="shared" si="6"/>
        <v>344169279056528.44</v>
      </c>
      <c r="V73" s="230">
        <f t="shared" si="6"/>
        <v>363768692931896.88</v>
      </c>
      <c r="W73" s="230">
        <f t="shared" si="6"/>
        <v>383965045327534.06</v>
      </c>
      <c r="X73" s="230">
        <f t="shared" si="6"/>
        <v>404687089589734.88</v>
      </c>
      <c r="Y73" s="230">
        <f t="shared" si="6"/>
        <v>425849697168343.88</v>
      </c>
      <c r="Z73" s="230">
        <f t="shared" si="6"/>
        <v>447353281025666</v>
      </c>
      <c r="AA73" s="230">
        <f t="shared" si="6"/>
        <v>469083421320175.94</v>
      </c>
      <c r="AB73" s="230">
        <f t="shared" si="6"/>
        <v>490910734993276.13</v>
      </c>
      <c r="AC73" s="230">
        <f t="shared" si="6"/>
        <v>512691030658622</v>
      </c>
      <c r="AD73" s="230">
        <f t="shared" si="6"/>
        <v>534265788433256.94</v>
      </c>
      <c r="AE73" s="230">
        <f t="shared" si="6"/>
        <v>555463000833057.56</v>
      </c>
      <c r="AF73" s="230">
        <f t="shared" si="6"/>
        <v>576098405394952.38</v>
      </c>
      <c r="AG73" s="230">
        <f t="shared" si="6"/>
        <v>595977132154670.25</v>
      </c>
      <c r="AH73" s="230">
        <f t="shared" si="6"/>
        <v>614895779446567.88</v>
      </c>
      <c r="AI73" s="230">
        <f t="shared" si="5"/>
        <v>632644919741062.63</v>
      </c>
      <c r="AJ73" s="230">
        <f t="shared" si="5"/>
        <v>649012023546002.13</v>
      </c>
      <c r="AK73" s="230">
        <f t="shared" si="5"/>
        <v>663784774046698.63</v>
      </c>
      <c r="AL73" s="230">
        <f t="shared" si="5"/>
        <v>676754728554339.13</v>
      </c>
      <c r="AM73" s="230">
        <f t="shared" si="5"/>
        <v>687721265518219.13</v>
      </c>
      <c r="AN73" s="230">
        <f t="shared" si="5"/>
        <v>696495738506751.88</v>
      </c>
      <c r="AO73" s="230">
        <f t="shared" si="5"/>
        <v>702905741960957.25</v>
      </c>
      <c r="AP73" s="230">
        <f t="shared" si="5"/>
        <v>706799378544173.88</v>
      </c>
      <c r="AQ73" s="230">
        <f t="shared" si="4"/>
        <v>707812994988786.88</v>
      </c>
    </row>
    <row r="74" spans="1:43" x14ac:dyDescent="0.25">
      <c r="A74" s="279" t="s">
        <v>276</v>
      </c>
      <c r="B74" s="239">
        <f t="shared" si="0"/>
        <v>9975167779500</v>
      </c>
      <c r="C74" s="239">
        <f t="shared" si="6"/>
        <v>9361268565000</v>
      </c>
      <c r="D74" s="239">
        <f t="shared" si="6"/>
        <v>9894218010914.8262</v>
      </c>
      <c r="E74" s="239">
        <f t="shared" si="6"/>
        <v>10236701345472.164</v>
      </c>
      <c r="F74" s="239">
        <f t="shared" si="6"/>
        <v>11117682273262.719</v>
      </c>
      <c r="G74" s="239">
        <f t="shared" si="6"/>
        <v>11676204488145.627</v>
      </c>
      <c r="H74" s="239">
        <f t="shared" si="6"/>
        <v>12142175344367.223</v>
      </c>
      <c r="I74" s="239">
        <f t="shared" si="6"/>
        <v>12765330783470.229</v>
      </c>
      <c r="J74" s="239">
        <f t="shared" si="6"/>
        <v>13298337792708.693</v>
      </c>
      <c r="K74" s="239">
        <f t="shared" si="6"/>
        <v>13816996726283.773</v>
      </c>
      <c r="L74" s="239">
        <f t="shared" si="6"/>
        <v>14319290988615.299</v>
      </c>
      <c r="M74" s="239">
        <f t="shared" si="6"/>
        <v>14886569900649.813</v>
      </c>
      <c r="N74" s="239">
        <f t="shared" si="6"/>
        <v>15271970226396.104</v>
      </c>
      <c r="O74" s="239">
        <f t="shared" si="6"/>
        <v>15719630731236.887</v>
      </c>
      <c r="P74" s="239">
        <f t="shared" si="6"/>
        <v>16145216459425.422</v>
      </c>
      <c r="Q74" s="239">
        <f t="shared" si="6"/>
        <v>16547798539143.35</v>
      </c>
      <c r="R74" s="239">
        <f t="shared" si="6"/>
        <v>16891708084284.07</v>
      </c>
      <c r="S74" s="239">
        <f t="shared" si="6"/>
        <v>17284531995635.99</v>
      </c>
      <c r="T74" s="239">
        <f t="shared" si="6"/>
        <v>17618142686103.863</v>
      </c>
      <c r="U74" s="239">
        <f t="shared" si="6"/>
        <v>17927511635045.797</v>
      </c>
      <c r="V74" s="239">
        <f t="shared" si="6"/>
        <v>18212847681887.75</v>
      </c>
      <c r="W74" s="239">
        <f t="shared" si="6"/>
        <v>18474564547355.715</v>
      </c>
      <c r="X74" s="239">
        <f t="shared" si="6"/>
        <v>18713268069697.344</v>
      </c>
      <c r="Y74" s="239">
        <f t="shared" si="6"/>
        <v>18929742251103.348</v>
      </c>
      <c r="Z74" s="239">
        <f t="shared" si="6"/>
        <v>19124934482019.652</v>
      </c>
      <c r="AA74" s="239">
        <f t="shared" si="6"/>
        <v>19299940296181.195</v>
      </c>
      <c r="AB74" s="239">
        <f t="shared" si="6"/>
        <v>19455987988507.223</v>
      </c>
      <c r="AC74" s="239">
        <f t="shared" si="6"/>
        <v>19594423402823.641</v>
      </c>
      <c r="AD74" s="239">
        <f t="shared" si="6"/>
        <v>19716695168017.871</v>
      </c>
      <c r="AE74" s="239">
        <f t="shared" si="6"/>
        <v>19824340630942.883</v>
      </c>
      <c r="AF74" s="239">
        <f t="shared" si="6"/>
        <v>19918972703322.992</v>
      </c>
      <c r="AG74" s="239">
        <f t="shared" si="6"/>
        <v>20002267809127.926</v>
      </c>
      <c r="AH74" s="239">
        <f t="shared" si="6"/>
        <v>20075955089290.414</v>
      </c>
      <c r="AI74" s="239">
        <f t="shared" si="5"/>
        <v>20141806993049.789</v>
      </c>
      <c r="AJ74" s="239">
        <f t="shared" si="5"/>
        <v>20201631360262.426</v>
      </c>
      <c r="AK74" s="239">
        <f t="shared" si="5"/>
        <v>20257265077276.238</v>
      </c>
      <c r="AL74" s="239">
        <f t="shared" si="5"/>
        <v>20310569370845.719</v>
      </c>
      <c r="AM74" s="239">
        <f t="shared" si="5"/>
        <v>20363426790393.047</v>
      </c>
      <c r="AN74" s="239">
        <f t="shared" si="5"/>
        <v>20417739918949.703</v>
      </c>
      <c r="AO74" s="239">
        <f t="shared" si="5"/>
        <v>20475431847530.195</v>
      </c>
      <c r="AP74" s="239">
        <f t="shared" si="5"/>
        <v>20538448446636.008</v>
      </c>
      <c r="AQ74" s="239">
        <f t="shared" si="4"/>
        <v>20600575197192.309</v>
      </c>
    </row>
  </sheetData>
  <phoneticPr fontId="3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C5748-53F8-4320-BAE7-AF3D7BBD7D10}">
  <sheetPr codeName="Sheet43"/>
  <dimension ref="A1:AR74"/>
  <sheetViews>
    <sheetView topLeftCell="A34" workbookViewId="0">
      <selection activeCell="C50" sqref="C50:C74"/>
    </sheetView>
  </sheetViews>
  <sheetFormatPr defaultColWidth="9" defaultRowHeight="13.2" x14ac:dyDescent="0.25"/>
  <cols>
    <col min="1" max="1" width="18" style="133" customWidth="1"/>
    <col min="2" max="16384" width="9" style="133"/>
  </cols>
  <sheetData>
    <row r="1" spans="1:44" x14ac:dyDescent="0.25">
      <c r="B1" s="214">
        <v>2019</v>
      </c>
      <c r="C1" s="214">
        <v>2020</v>
      </c>
      <c r="D1" s="214">
        <v>2024</v>
      </c>
      <c r="E1" s="214">
        <v>2025</v>
      </c>
      <c r="F1" s="214">
        <v>2026</v>
      </c>
      <c r="G1" s="214">
        <v>2027</v>
      </c>
      <c r="H1" s="214">
        <v>2028</v>
      </c>
      <c r="I1" s="214">
        <v>2029</v>
      </c>
      <c r="J1" s="214">
        <v>2030</v>
      </c>
      <c r="K1" s="214">
        <v>2031</v>
      </c>
      <c r="L1" s="214">
        <v>2032</v>
      </c>
      <c r="M1" s="214">
        <v>2033</v>
      </c>
      <c r="N1" s="214">
        <v>2034</v>
      </c>
      <c r="O1" s="214">
        <v>2035</v>
      </c>
      <c r="P1" s="214">
        <v>2036</v>
      </c>
      <c r="Q1" s="214">
        <v>2037</v>
      </c>
      <c r="R1" s="214">
        <v>2038</v>
      </c>
      <c r="S1" s="214">
        <v>2039</v>
      </c>
      <c r="T1" s="214">
        <v>2040</v>
      </c>
      <c r="U1" s="214">
        <v>2041</v>
      </c>
      <c r="V1" s="214">
        <v>2042</v>
      </c>
      <c r="W1" s="214">
        <v>2043</v>
      </c>
      <c r="X1" s="214">
        <v>2044</v>
      </c>
      <c r="Y1" s="214">
        <v>2045</v>
      </c>
      <c r="Z1" s="214">
        <v>2046</v>
      </c>
      <c r="AA1" s="214">
        <v>2047</v>
      </c>
      <c r="AB1" s="214">
        <v>2048</v>
      </c>
      <c r="AC1" s="214">
        <v>2049</v>
      </c>
      <c r="AD1" s="214">
        <v>2050</v>
      </c>
      <c r="AE1" s="214">
        <v>2051</v>
      </c>
      <c r="AF1" s="214">
        <v>2052</v>
      </c>
      <c r="AG1" s="214">
        <v>2053</v>
      </c>
      <c r="AH1" s="214">
        <v>2054</v>
      </c>
      <c r="AI1" s="214">
        <v>2055</v>
      </c>
      <c r="AJ1" s="214">
        <v>2056</v>
      </c>
      <c r="AK1" s="214">
        <v>2057</v>
      </c>
      <c r="AL1" s="214">
        <v>2058</v>
      </c>
      <c r="AM1" s="214">
        <v>2059</v>
      </c>
      <c r="AN1" s="215">
        <v>2060</v>
      </c>
    </row>
    <row r="2" spans="1:44" x14ac:dyDescent="0.25">
      <c r="A2" s="276" t="s">
        <v>287</v>
      </c>
      <c r="B2" s="241">
        <f>('Energy Use'!B58-'E-electricity'!B2)*'Energy Use 2019'!$U64</f>
        <v>661122231000</v>
      </c>
      <c r="C2" s="241">
        <f>('Energy Use'!C58-'E-electricity'!C2-'E-Coal'!C2)*'Energy Use 2020'!$AD64</f>
        <v>1061128959000.0001</v>
      </c>
      <c r="D2" s="241">
        <f>('Energy Use'!D58-'E-electricity'!D2-'E-Coal'!D2)*'Energy Use 2020'!$AD64</f>
        <v>1105709726241.3428</v>
      </c>
      <c r="E2" s="241">
        <f>('Energy Use'!E58-'E-electricity'!E2-'E-Coal'!E2)*'Energy Use 2020'!$AD64</f>
        <v>1170099378449.3098</v>
      </c>
      <c r="F2" s="241">
        <f>('Energy Use'!F58-'E-electricity'!F2-'E-Coal'!F2)*'Energy Use 2020'!$AD64</f>
        <v>1259109030025.6951</v>
      </c>
      <c r="G2" s="241">
        <f>('Energy Use'!G58-'E-electricity'!G2-'E-Coal'!G2)*'Energy Use 2020'!$AD64</f>
        <v>1325741776888.6526</v>
      </c>
      <c r="H2" s="241">
        <f>('Energy Use'!H58-'E-electricity'!H2-'E-Coal'!H2)*'Energy Use 2020'!$AD64</f>
        <v>1363681804763.834</v>
      </c>
      <c r="I2" s="241">
        <f>('Energy Use'!I58-'E-electricity'!I2-'E-Coal'!I2)*'Energy Use 2020'!$AD64</f>
        <v>1451956125435.7209</v>
      </c>
      <c r="J2" s="241">
        <f>('Energy Use'!J58-'E-electricity'!J2-'E-Coal'!J2)*'Energy Use 2020'!$AD64</f>
        <v>1512326120636.1423</v>
      </c>
      <c r="K2" s="241">
        <f>('Energy Use'!K58-'E-electricity'!K2-'E-Coal'!K2)*'Energy Use 2020'!$AD64</f>
        <v>1570809917551.5627</v>
      </c>
      <c r="L2" s="241">
        <f>('Energy Use'!L58-'E-electricity'!L2-'E-Coal'!L2)*'Energy Use 2020'!$AD64</f>
        <v>1627160273756.4131</v>
      </c>
      <c r="M2" s="241">
        <f>('Energy Use'!M58-'E-electricity'!M2-'E-Coal'!M2)*'Energy Use 2020'!$AD64</f>
        <v>1709478741376.5251</v>
      </c>
      <c r="N2" s="241">
        <f>('Energy Use'!N58-'E-electricity'!N2-'E-Coal'!N2)*'Energy Use 2020'!$AD64</f>
        <v>1732645509881.0518</v>
      </c>
      <c r="O2" s="241">
        <f>('Energy Use'!O58-'E-electricity'!O2-'E-Coal'!O2)*'Energy Use 2020'!$AD64</f>
        <v>1781423898586.3369</v>
      </c>
      <c r="P2" s="241">
        <f>('Energy Use'!P58-'E-electricity'!P2-'E-Coal'!P2)*'Energy Use 2020'!$AD64</f>
        <v>1827354506287.6401</v>
      </c>
      <c r="Q2" s="241">
        <f>('Energy Use'!Q58-'E-electricity'!Q2-'E-Coal'!Q2)*'Energy Use 2020'!$AD64</f>
        <v>1870331616898.3196</v>
      </c>
      <c r="R2" s="241">
        <f>('Energy Use'!R58-'E-electricity'!R2-'E-Coal'!R2)*'Energy Use 2020'!$AD64</f>
        <v>1898531917567.4038</v>
      </c>
      <c r="S2" s="241">
        <f>('Energy Use'!S58-'E-electricity'!S2-'E-Coal'!S2)*'Energy Use 2020'!$AD64</f>
        <v>1946602567173.5366</v>
      </c>
      <c r="T2" s="241">
        <f>('Energy Use'!T58-'E-electricity'!T2-'E-Coal'!T2)*'Energy Use 2020'!$AD64</f>
        <v>1979817252801.905</v>
      </c>
      <c r="U2" s="241">
        <f>('Energy Use'!U58-'E-electricity'!U2-'E-Coal'!U2)*'Energy Use 2020'!$AD64</f>
        <v>2009938287647.0889</v>
      </c>
      <c r="V2" s="241">
        <f>('Energy Use'!V58-'E-electricity'!V2-'E-Coal'!V2)*'Energy Use 2020'!$AD64</f>
        <v>2037006631187.7058</v>
      </c>
      <c r="W2" s="241">
        <f>('Energy Use'!W58-'E-electricity'!W2-'E-Coal'!W2)*'Energy Use 2020'!$AD64</f>
        <v>2061088110929.1013</v>
      </c>
      <c r="X2" s="241">
        <f>('Energy Use'!X58-'E-electricity'!X2-'E-Coal'!X2)*'Energy Use 2020'!$AD64</f>
        <v>2082271544163.5161</v>
      </c>
      <c r="Y2" s="241">
        <f>('Energy Use'!Y58-'E-electricity'!Y2-'E-Coal'!Y2)*'Energy Use 2020'!$AD64</f>
        <v>2100666723477.0022</v>
      </c>
      <c r="Z2" s="241">
        <f>('Energy Use'!Z58-'E-electricity'!Z2-'E-Coal'!Z2)*'Energy Use 2020'!$AD64</f>
        <v>2116402315732.2256</v>
      </c>
      <c r="AA2" s="241">
        <f>('Energy Use'!AA58-'E-electricity'!AA2-'E-Coal'!AA2)*'Energy Use 2020'!$AD64</f>
        <v>2129623721533.2959</v>
      </c>
      <c r="AB2" s="241">
        <f>('Energy Use'!AB58-'E-electricity'!AB2-'E-Coal'!AB2)*'Energy Use 2020'!$AD64</f>
        <v>2140490938695.687</v>
      </c>
      <c r="AC2" s="241">
        <f>('Energy Use'!AC58-'E-electricity'!AC2-'E-Coal'!AC2)*'Energy Use 2020'!$AD64</f>
        <v>2149176469197.2275</v>
      </c>
      <c r="AD2" s="241">
        <f>('Energy Use'!AD58-'E-electricity'!AD2-'E-Coal'!AD2)*'Energy Use 2020'!$AD64</f>
        <v>2155863304664.8167</v>
      </c>
      <c r="AE2" s="241">
        <f>('Energy Use'!AE58-'E-electricity'!AE2-'E-Coal'!AE2)*'Energy Use 2020'!$AD64</f>
        <v>2160743020833.134</v>
      </c>
      <c r="AF2" s="241">
        <f>('Energy Use'!AF58-'E-electricity'!AF2-'E-Coal'!AF2)*'Energy Use 2020'!$AD64</f>
        <v>2164014006757.0645</v>
      </c>
      <c r="AG2" s="241">
        <f>('Energy Use'!AG58-'E-electricity'!AG2-'E-Coal'!AG2)*'Energy Use 2020'!$AD64</f>
        <v>2165879850011.5129</v>
      </c>
      <c r="AH2" s="241">
        <f>('Energy Use'!AH58-'E-electricity'!AH2-'E-Coal'!AH2)*'Energy Use 2020'!$AD64</f>
        <v>2166547894791.2563</v>
      </c>
      <c r="AI2" s="241">
        <f>('Energy Use'!AI58-'E-electricity'!AI2-'E-Coal'!AI2)*'Energy Use 2020'!$AD64</f>
        <v>2166227985831.3267</v>
      </c>
      <c r="AJ2" s="241">
        <f>('Energy Use'!AJ58-'E-electricity'!AJ2-'E-Coal'!AJ2)*'Energy Use 2020'!$AD64</f>
        <v>2165131407484.1431</v>
      </c>
      <c r="AK2" s="241">
        <f>('Energy Use'!AK58-'E-electricity'!AK2-'E-Coal'!AK2)*'Energy Use 2020'!$AD64</f>
        <v>2163470024174.6914</v>
      </c>
      <c r="AL2" s="241">
        <f>('Energy Use'!AL58-'E-electricity'!AL2-'E-Coal'!AL2)*'Energy Use 2020'!$AD64</f>
        <v>2161455625852.4395</v>
      </c>
      <c r="AM2" s="241">
        <f>('Energy Use'!AM58-'E-electricity'!AM2-'E-Coal'!AM2)*'Energy Use 2020'!$AD64</f>
        <v>2159299479996.9951</v>
      </c>
      <c r="AN2" s="241">
        <f>('Energy Use'!AN58-'E-electricity'!AN2-'E-Coal'!AN2)*'Energy Use 2020'!$AD64</f>
        <v>2157212090229.8174</v>
      </c>
      <c r="AO2" s="241">
        <f>('Energy Use'!AO58-'E-electricity'!AO2-'E-Coal'!AO2)*'Energy Use 2020'!$AD64</f>
        <v>2155403160642.5894</v>
      </c>
      <c r="AP2" s="241">
        <f>('Energy Use'!AP58-'E-electricity'!AP2-'E-Coal'!AP2)*'Energy Use 2020'!$AD64</f>
        <v>2154081764574.4246</v>
      </c>
      <c r="AQ2" s="241">
        <f>('Energy Use'!AQ58-'E-electricity'!AQ2-'E-Coal'!AQ2)*'Energy Use 2020'!$AD64</f>
        <v>2152954049014.0481</v>
      </c>
      <c r="AR2" s="133" t="str">
        <f>VLOOKUP($A2,'Sector Match'!$A$1:$B$43,2,0)</f>
        <v>agriculture and forestry 01T03</v>
      </c>
    </row>
    <row r="3" spans="1:44" x14ac:dyDescent="0.25">
      <c r="A3" s="276" t="s">
        <v>2</v>
      </c>
      <c r="B3" s="230">
        <f>('Energy Use'!B59-'E-electricity'!B3)*'Energy Use 2019'!$U65</f>
        <v>6683445747000</v>
      </c>
      <c r="C3" s="230">
        <f>('Energy Use'!C59-'E-electricity'!C3-'E-Coal'!C3)*'Energy Use 2020'!$AD65</f>
        <v>5944544430000.002</v>
      </c>
      <c r="D3" s="230">
        <f>('Energy Use'!D59-'E-electricity'!D3-'E-Coal'!D3)*'Energy Use 2020'!$AD65</f>
        <v>6812760542990.2529</v>
      </c>
      <c r="E3" s="230">
        <f>('Energy Use'!E59-'E-electricity'!E3-'E-Coal'!E3)*'Energy Use 2020'!$AD65</f>
        <v>7543464798561.8652</v>
      </c>
      <c r="F3" s="230">
        <f>('Energy Use'!F59-'E-electricity'!F3-'E-Coal'!F3)*'Energy Use 2020'!$AD65</f>
        <v>8350226715803.0566</v>
      </c>
      <c r="G3" s="230">
        <f>('Energy Use'!G59-'E-electricity'!G3-'E-Coal'!G3)*'Energy Use 2020'!$AD65</f>
        <v>8876321673242.3984</v>
      </c>
      <c r="H3" s="230">
        <f>('Energy Use'!H59-'E-electricity'!H3-'E-Coal'!H3)*'Energy Use 2020'!$AD65</f>
        <v>9379377700526.5742</v>
      </c>
      <c r="I3" s="230">
        <f>('Energy Use'!I59-'E-electricity'!I3-'E-Coal'!I3)*'Energy Use 2020'!$AD65</f>
        <v>9548608276049.8711</v>
      </c>
      <c r="J3" s="230">
        <f>('Energy Use'!J59-'E-electricity'!J3-'E-Coal'!J3)*'Energy Use 2020'!$AD65</f>
        <v>9718268519576.9277</v>
      </c>
      <c r="K3" s="230">
        <f>('Energy Use'!K59-'E-electricity'!K3-'E-Coal'!K3)*'Energy Use 2020'!$AD65</f>
        <v>9888354348846.918</v>
      </c>
      <c r="L3" s="230">
        <f>('Energy Use'!L59-'E-electricity'!L3-'E-Coal'!L3)*'Energy Use 2020'!$AD65</f>
        <v>10058861685925.717</v>
      </c>
      <c r="M3" s="230">
        <f>('Energy Use'!M59-'E-electricity'!M3-'E-Coal'!M3)*'Energy Use 2020'!$AD65</f>
        <v>10229786457205.9</v>
      </c>
      <c r="N3" s="230">
        <f>('Energy Use'!N59-'E-electricity'!N3-'E-Coal'!N3)*'Energy Use 2020'!$AD65</f>
        <v>10299228890132.834</v>
      </c>
      <c r="O3" s="230">
        <f>('Energy Use'!O59-'E-electricity'!O3-'E-Coal'!O3)*'Energy Use 2020'!$AD65</f>
        <v>10368756358381.785</v>
      </c>
      <c r="P3" s="230">
        <f>('Energy Use'!P59-'E-electricity'!P3-'E-Coal'!P3)*'Energy Use 2020'!$AD65</f>
        <v>10438368132674.242</v>
      </c>
      <c r="Q3" s="230">
        <f>('Energy Use'!Q59-'E-electricity'!Q3-'E-Coal'!Q3)*'Energy Use 2020'!$AD65</f>
        <v>10508063484260.859</v>
      </c>
      <c r="R3" s="230">
        <f>('Energy Use'!R59-'E-electricity'!R3-'E-Coal'!R3)*'Energy Use 2020'!$AD65</f>
        <v>10577841684921.479</v>
      </c>
      <c r="S3" s="230">
        <f>('Energy Use'!S59-'E-electricity'!S3-'E-Coal'!S3)*'Energy Use 2020'!$AD65</f>
        <v>10478060349952.625</v>
      </c>
      <c r="T3" s="230">
        <f>('Energy Use'!T59-'E-electricity'!T3-'E-Coal'!T3)*'Energy Use 2020'!$AD65</f>
        <v>10378326761829.742</v>
      </c>
      <c r="U3" s="230">
        <f>('Energy Use'!U59-'E-electricity'!U3-'E-Coal'!U3)*'Energy Use 2020'!$AD65</f>
        <v>10278641003527.783</v>
      </c>
      <c r="V3" s="230">
        <f>('Energy Use'!V59-'E-electricity'!V3-'E-Coal'!V3)*'Energy Use 2020'!$AD65</f>
        <v>10179003157997.715</v>
      </c>
      <c r="W3" s="230">
        <f>('Energy Use'!W59-'E-electricity'!W3-'E-Coal'!W3)*'Energy Use 2020'!$AD65</f>
        <v>10079413308166.537</v>
      </c>
      <c r="X3" s="230">
        <f>('Energy Use'!X59-'E-electricity'!X3-'E-Coal'!X3)*'Energy Use 2020'!$AD65</f>
        <v>9921736362935.7012</v>
      </c>
      <c r="Y3" s="230">
        <f>('Energy Use'!Y59-'E-electricity'!Y3-'E-Coal'!Y3)*'Energy Use 2020'!$AD65</f>
        <v>9764138186869.1152</v>
      </c>
      <c r="Z3" s="230">
        <f>('Energy Use'!Z59-'E-electricity'!Z3-'E-Coal'!Z3)*'Energy Use 2020'!$AD65</f>
        <v>9606618912160.9238</v>
      </c>
      <c r="AA3" s="230">
        <f>('Energy Use'!AA59-'E-electricity'!AA3-'E-Coal'!AA3)*'Energy Use 2020'!$AD65</f>
        <v>9449178670966.8984</v>
      </c>
      <c r="AB3" s="230">
        <f>('Energy Use'!AB59-'E-electricity'!AB3-'E-Coal'!AB3)*'Energy Use 2020'!$AD65</f>
        <v>9291817595404.4648</v>
      </c>
      <c r="AC3" s="230">
        <f>('Energy Use'!AC59-'E-electricity'!AC3-'E-Coal'!AC3)*'Energy Use 2020'!$AD65</f>
        <v>9134535817552.6855</v>
      </c>
      <c r="AD3" s="230">
        <f>('Energy Use'!AD59-'E-electricity'!AD3-'E-Coal'!AD3)*'Energy Use 2020'!$AD65</f>
        <v>8977333469452.2734</v>
      </c>
      <c r="AE3" s="230">
        <f>('Energy Use'!AE59-'E-electricity'!AE3-'E-Coal'!AE3)*'Energy Use 2020'!$AD65</f>
        <v>8820210683105.5723</v>
      </c>
      <c r="AF3" s="230">
        <f>('Energy Use'!AF59-'E-electricity'!AF3-'E-Coal'!AF3)*'Energy Use 2020'!$AD65</f>
        <v>8663167590476.5732</v>
      </c>
      <c r="AG3" s="230">
        <f>('Energy Use'!AG59-'E-electricity'!AG3-'E-Coal'!AG3)*'Energy Use 2020'!$AD65</f>
        <v>8506204323490.9102</v>
      </c>
      <c r="AH3" s="230">
        <f>('Energy Use'!AH59-'E-electricity'!AH3-'E-Coal'!AH3)*'Energy Use 2020'!$AD65</f>
        <v>8310666750081.9863</v>
      </c>
      <c r="AI3" s="230">
        <f>('Energy Use'!AI59-'E-electricity'!AI3-'E-Coal'!AI3)*'Energy Use 2020'!$AD65</f>
        <v>8115229890243.7285</v>
      </c>
      <c r="AJ3" s="230">
        <f>('Energy Use'!AJ59-'E-electricity'!AJ3-'E-Coal'!AJ3)*'Energy Use 2020'!$AD65</f>
        <v>7919893908607.4766</v>
      </c>
      <c r="AK3" s="230">
        <f>('Energy Use'!AK59-'E-electricity'!AK3-'E-Coal'!AK3)*'Energy Use 2020'!$AD65</f>
        <v>7724658969756.6318</v>
      </c>
      <c r="AL3" s="230">
        <f>('Energy Use'!AL59-'E-electricity'!AL3-'E-Coal'!AL3)*'Energy Use 2020'!$AD65</f>
        <v>7529525238226.6436</v>
      </c>
      <c r="AM3" s="230">
        <f>('Energy Use'!AM59-'E-electricity'!AM3-'E-Coal'!AM3)*'Energy Use 2020'!$AD65</f>
        <v>7373095472602.4063</v>
      </c>
      <c r="AN3" s="230">
        <f>('Energy Use'!AN59-'E-electricity'!AN3-'E-Coal'!AN3)*'Energy Use 2020'!$AD65</f>
        <v>7216746509680.2861</v>
      </c>
      <c r="AO3" s="230">
        <f>('Energy Use'!AO59-'E-electricity'!AO3-'E-Coal'!AO3)*'Energy Use 2020'!$AD65</f>
        <v>7060478481067.0605</v>
      </c>
      <c r="AP3" s="230">
        <f>('Energy Use'!AP59-'E-electricity'!AP3-'E-Coal'!AP3)*'Energy Use 2020'!$AD65</f>
        <v>6904291518331.1631</v>
      </c>
      <c r="AQ3" s="230">
        <f>('Energy Use'!AQ59-'E-electricity'!AQ3-'E-Coal'!AQ3)*'Energy Use 2020'!$AD65</f>
        <v>6745932602500.8018</v>
      </c>
      <c r="AR3" s="133" t="str">
        <f>VLOOKUP($A3,'Sector Match'!$A$1:$B$43,2,0)</f>
        <v>coal mining 05</v>
      </c>
    </row>
    <row r="4" spans="1:44" x14ac:dyDescent="0.25">
      <c r="A4" s="74" t="s">
        <v>3</v>
      </c>
      <c r="B4" s="230">
        <f>('Energy Use'!B60-'E-electricity'!B4)*'Energy Use 2019'!$U66</f>
        <v>26317109312999.992</v>
      </c>
      <c r="C4" s="230">
        <f>('Energy Use'!C60-'E-electricity'!C4-'E-Coal'!C4)*'Energy Use 2020'!$AD66</f>
        <v>25436538946500</v>
      </c>
      <c r="D4" s="230">
        <f>('Energy Use'!D60-'E-electricity'!D4-'E-Coal'!D4)*'Energy Use 2020'!$AD66</f>
        <v>26669642422886.875</v>
      </c>
      <c r="E4" s="230">
        <f>('Energy Use'!E60-'E-electricity'!E4-'E-Coal'!E4)*'Energy Use 2020'!$AD66</f>
        <v>29238344035210.027</v>
      </c>
      <c r="F4" s="230">
        <f>('Energy Use'!F60-'E-electricity'!F4-'E-Coal'!F4)*'Energy Use 2020'!$AD66</f>
        <v>32080915552762.844</v>
      </c>
      <c r="G4" s="230">
        <f>('Energy Use'!G60-'E-electricity'!G4-'E-Coal'!G4)*'Energy Use 2020'!$AD66</f>
        <v>33848784223677.648</v>
      </c>
      <c r="H4" s="230">
        <f>('Energy Use'!H60-'E-electricity'!H4-'E-Coal'!H4)*'Energy Use 2020'!$AD66</f>
        <v>35606867039890.727</v>
      </c>
      <c r="I4" s="230">
        <f>('Energy Use'!I60-'E-electricity'!I4-'E-Coal'!I4)*'Energy Use 2020'!$AD66</f>
        <v>36454629007123.094</v>
      </c>
      <c r="J4" s="230">
        <f>('Energy Use'!J60-'E-electricity'!J4-'E-Coal'!J4)*'Energy Use 2020'!$AD66</f>
        <v>37301030049308.891</v>
      </c>
      <c r="K4" s="230">
        <f>('Energy Use'!K60-'E-electricity'!K4-'E-Coal'!K4)*'Energy Use 2020'!$AD66</f>
        <v>38146070812778.008</v>
      </c>
      <c r="L4" s="230">
        <f>('Energy Use'!L60-'E-electricity'!L4-'E-Coal'!L4)*'Energy Use 2020'!$AD66</f>
        <v>38989751943998.766</v>
      </c>
      <c r="M4" s="230">
        <f>('Energy Use'!M60-'E-electricity'!M4-'E-Coal'!M4)*'Energy Use 2020'!$AD66</f>
        <v>39832074089577.938</v>
      </c>
      <c r="N4" s="230">
        <f>('Energy Use'!N60-'E-electricity'!N4-'E-Coal'!N4)*'Energy Use 2020'!$AD66</f>
        <v>40378979076694.602</v>
      </c>
      <c r="O4" s="230">
        <f>('Energy Use'!O60-'E-electricity'!O4-'E-Coal'!O4)*'Energy Use 2020'!$AD66</f>
        <v>40925271973047.57</v>
      </c>
      <c r="P4" s="230">
        <f>('Energy Use'!P60-'E-electricity'!P4-'E-Coal'!P4)*'Energy Use 2020'!$AD66</f>
        <v>41470952976032.594</v>
      </c>
      <c r="Q4" s="230">
        <f>('Energy Use'!Q60-'E-electricity'!Q4-'E-Coal'!Q4)*'Energy Use 2020'!$AD66</f>
        <v>42016022283074.859</v>
      </c>
      <c r="R4" s="230">
        <f>('Energy Use'!R60-'E-electricity'!R4-'E-Coal'!R4)*'Energy Use 2020'!$AD66</f>
        <v>42560480091628.922</v>
      </c>
      <c r="S4" s="230">
        <f>('Energy Use'!S60-'E-electricity'!S4-'E-Coal'!S4)*'Energy Use 2020'!$AD66</f>
        <v>43115650668659.047</v>
      </c>
      <c r="T4" s="230">
        <f>('Energy Use'!T60-'E-electricity'!T4-'E-Coal'!T4)*'Energy Use 2020'!$AD66</f>
        <v>43670508694885.828</v>
      </c>
      <c r="U4" s="230">
        <f>('Energy Use'!U60-'E-electricity'!U4-'E-Coal'!U4)*'Energy Use 2020'!$AD66</f>
        <v>44225054214946.883</v>
      </c>
      <c r="V4" s="230">
        <f>('Energy Use'!V60-'E-electricity'!V4-'E-Coal'!V4)*'Energy Use 2020'!$AD66</f>
        <v>44779287273480.625</v>
      </c>
      <c r="W4" s="230">
        <f>('Energy Use'!W60-'E-electricity'!W4-'E-Coal'!W4)*'Energy Use 2020'!$AD66</f>
        <v>45333207915126.266</v>
      </c>
      <c r="X4" s="230">
        <f>('Energy Use'!X60-'E-electricity'!X4-'E-Coal'!X4)*'Energy Use 2020'!$AD66</f>
        <v>45603425852439.328</v>
      </c>
      <c r="Y4" s="230">
        <f>('Energy Use'!Y60-'E-electricity'!Y4-'E-Coal'!Y4)*'Energy Use 2020'!$AD66</f>
        <v>45873488393734.906</v>
      </c>
      <c r="Z4" s="230">
        <f>('Energy Use'!Z60-'E-electricity'!Z4-'E-Coal'!Z4)*'Energy Use 2020'!$AD66</f>
        <v>46143395561317.273</v>
      </c>
      <c r="AA4" s="230">
        <f>('Energy Use'!AA60-'E-electricity'!AA4-'E-Coal'!AA4)*'Energy Use 2020'!$AD66</f>
        <v>46413147377491.094</v>
      </c>
      <c r="AB4" s="230">
        <f>('Energy Use'!AB60-'E-electricity'!AB4-'E-Coal'!AB4)*'Energy Use 2020'!$AD66</f>
        <v>46682743864561.43</v>
      </c>
      <c r="AC4" s="230">
        <f>('Energy Use'!AC60-'E-electricity'!AC4-'E-Coal'!AC4)*'Energy Use 2020'!$AD66</f>
        <v>46952185044833.742</v>
      </c>
      <c r="AD4" s="230">
        <f>('Energy Use'!AD60-'E-electricity'!AD4-'E-Coal'!AD4)*'Energy Use 2020'!$AD66</f>
        <v>47221470940613.891</v>
      </c>
      <c r="AE4" s="230">
        <f>('Energy Use'!AE60-'E-electricity'!AE4-'E-Coal'!AE4)*'Energy Use 2020'!$AD66</f>
        <v>47490601574208.133</v>
      </c>
      <c r="AF4" s="230">
        <f>('Energy Use'!AF60-'E-electricity'!AF4-'E-Coal'!AF4)*'Energy Use 2020'!$AD66</f>
        <v>47759576967923.133</v>
      </c>
      <c r="AG4" s="230">
        <f>('Energy Use'!AG60-'E-electricity'!AG4-'E-Coal'!AG4)*'Energy Use 2020'!$AD66</f>
        <v>48028397144065.992</v>
      </c>
      <c r="AH4" s="230">
        <f>('Energy Use'!AH60-'E-electricity'!AH4-'E-Coal'!AH4)*'Energy Use 2020'!$AD66</f>
        <v>48296920991299.883</v>
      </c>
      <c r="AI4" s="230">
        <f>('Energy Use'!AI60-'E-electricity'!AI4-'E-Coal'!AI4)*'Energy Use 2020'!$AD66</f>
        <v>48565289743874.289</v>
      </c>
      <c r="AJ4" s="230">
        <f>('Energy Use'!AJ60-'E-electricity'!AJ4-'E-Coal'!AJ4)*'Energy Use 2020'!$AD66</f>
        <v>48833503424086.336</v>
      </c>
      <c r="AK4" s="230">
        <f>('Energy Use'!AK60-'E-electricity'!AK4-'E-Coal'!AK4)*'Energy Use 2020'!$AD66</f>
        <v>49101562054233.508</v>
      </c>
      <c r="AL4" s="230">
        <f>('Energy Use'!AL60-'E-electricity'!AL4-'E-Coal'!AL4)*'Energy Use 2020'!$AD66</f>
        <v>49369465656613.711</v>
      </c>
      <c r="AM4" s="230">
        <f>('Energy Use'!AM60-'E-electricity'!AM4-'E-Coal'!AM4)*'Energy Use 2020'!$AD66</f>
        <v>49355592065850.906</v>
      </c>
      <c r="AN4" s="230">
        <f>('Energy Use'!AN60-'E-electricity'!AN4-'E-Coal'!AN4)*'Energy Use 2020'!$AD66</f>
        <v>49341719871420.648</v>
      </c>
      <c r="AO4" s="230">
        <f>('Energy Use'!AO60-'E-electricity'!AO4-'E-Coal'!AO4)*'Energy Use 2020'!$AD66</f>
        <v>49327849073327.031</v>
      </c>
      <c r="AP4" s="230">
        <f>('Energy Use'!AP60-'E-electricity'!AP4-'E-Coal'!AP4)*'Energy Use 2020'!$AD66</f>
        <v>49313979671574.156</v>
      </c>
      <c r="AQ4" s="230">
        <f>('Energy Use'!AQ60-'E-electricity'!AQ4-'E-Coal'!AQ4)*'Energy Use 2020'!$AD66</f>
        <v>49283650860935.461</v>
      </c>
      <c r="AR4" s="133" t="str">
        <f>VLOOKUP($A4,'Sector Match'!$A$1:$B$43,2,0)</f>
        <v>oil and gas extraction 06</v>
      </c>
    </row>
    <row r="5" spans="1:44" x14ac:dyDescent="0.25">
      <c r="A5" s="74" t="s">
        <v>4</v>
      </c>
      <c r="B5" s="230">
        <f>('Energy Use'!B61-'E-electricity'!B5)*'Energy Use 2019'!$U67</f>
        <v>1536136948500</v>
      </c>
      <c r="C5" s="230">
        <f>('Energy Use'!C61-'E-electricity'!C5-'E-Coal'!C5)*'Energy Use 2020'!$AD67</f>
        <v>1236131902500</v>
      </c>
      <c r="D5" s="230">
        <f>('Energy Use'!D61-'E-electricity'!D5-'E-Coal'!D5)*'Energy Use 2020'!$AD67</f>
        <v>1498780692927.4521</v>
      </c>
      <c r="E5" s="230">
        <f>('Energy Use'!E61-'E-electricity'!E5-'E-Coal'!E5)*'Energy Use 2020'!$AD67</f>
        <v>1756929491054.9031</v>
      </c>
      <c r="F5" s="230">
        <f>('Energy Use'!F61-'E-electricity'!F5-'E-Coal'!F5)*'Energy Use 2020'!$AD67</f>
        <v>1996193803712.7983</v>
      </c>
      <c r="G5" s="230">
        <f>('Energy Use'!G61-'E-electricity'!G5-'E-Coal'!G5)*'Energy Use 2020'!$AD67</f>
        <v>2166781425751.3765</v>
      </c>
      <c r="H5" s="230">
        <f>('Energy Use'!H61-'E-electricity'!H5-'E-Coal'!H5)*'Energy Use 2020'!$AD67</f>
        <v>2329579870586.7095</v>
      </c>
      <c r="I5" s="230">
        <f>('Energy Use'!I61-'E-electricity'!I5-'E-Coal'!I5)*'Energy Use 2020'!$AD67</f>
        <v>2385114954449.9263</v>
      </c>
      <c r="J5" s="230">
        <f>('Energy Use'!J61-'E-electricity'!J5-'E-Coal'!J5)*'Energy Use 2020'!$AD67</f>
        <v>2440741616826.0908</v>
      </c>
      <c r="K5" s="230">
        <f>('Energy Use'!K61-'E-electricity'!K5-'E-Coal'!K5)*'Energy Use 2020'!$AD67</f>
        <v>2496455313800.4541</v>
      </c>
      <c r="L5" s="230">
        <f>('Energy Use'!L61-'E-electricity'!L5-'E-Coal'!L5)*'Energy Use 2020'!$AD67</f>
        <v>2552251506780.3145</v>
      </c>
      <c r="M5" s="230">
        <f>('Energy Use'!M61-'E-electricity'!M5-'E-Coal'!M5)*'Energy Use 2020'!$AD67</f>
        <v>2608125662495.0254</v>
      </c>
      <c r="N5" s="230">
        <f>('Energy Use'!N61-'E-electricity'!N5-'E-Coal'!N5)*'Energy Use 2020'!$AD67</f>
        <v>2614346750153.1328</v>
      </c>
      <c r="O5" s="230">
        <f>('Energy Use'!O61-'E-electricity'!O5-'E-Coal'!O5)*'Energy Use 2020'!$AD67</f>
        <v>2620537497396.8379</v>
      </c>
      <c r="P5" s="230">
        <f>('Energy Use'!P61-'E-electricity'!P5-'E-Coal'!P5)*'Energy Use 2020'!$AD67</f>
        <v>2626697765933.292</v>
      </c>
      <c r="Q5" s="230">
        <f>('Energy Use'!Q61-'E-electricity'!Q5-'E-Coal'!Q5)*'Energy Use 2020'!$AD67</f>
        <v>2632827417593.6279</v>
      </c>
      <c r="R5" s="230">
        <f>('Energy Use'!R61-'E-electricity'!R5-'E-Coal'!R5)*'Energy Use 2020'!$AD67</f>
        <v>2638926314332.9609</v>
      </c>
      <c r="S5" s="230">
        <f>('Energy Use'!S61-'E-electricity'!S5-'E-Coal'!S5)*'Energy Use 2020'!$AD67</f>
        <v>2606789965319.7822</v>
      </c>
      <c r="T5" s="230">
        <f>('Energy Use'!T61-'E-electricity'!T5-'E-Coal'!T5)*'Energy Use 2020'!$AD67</f>
        <v>2574701277572.9053</v>
      </c>
      <c r="U5" s="230">
        <f>('Energy Use'!U61-'E-electricity'!U5-'E-Coal'!U5)*'Energy Use 2020'!$AD67</f>
        <v>2542660343495.0859</v>
      </c>
      <c r="V5" s="230">
        <f>('Energy Use'!V61-'E-electricity'!V5-'E-Coal'!V5)*'Energy Use 2020'!$AD67</f>
        <v>2510667255462.1211</v>
      </c>
      <c r="W5" s="230">
        <f>('Energy Use'!W61-'E-electricity'!W5-'E-Coal'!W5)*'Energy Use 2020'!$AD67</f>
        <v>2478722105822.8457</v>
      </c>
      <c r="X5" s="230">
        <f>('Energy Use'!X61-'E-electricity'!X5-'E-Coal'!X5)*'Energy Use 2020'!$AD67</f>
        <v>2420755314283.7695</v>
      </c>
      <c r="Y5" s="230">
        <f>('Energy Use'!Y61-'E-electricity'!Y5-'E-Coal'!Y5)*'Energy Use 2020'!$AD67</f>
        <v>2362880977312.8574</v>
      </c>
      <c r="Z5" s="230">
        <f>('Energy Use'!Z61-'E-electricity'!Z5-'E-Coal'!Z5)*'Energy Use 2020'!$AD67</f>
        <v>2305099267422.2686</v>
      </c>
      <c r="AA5" s="230">
        <f>('Energy Use'!AA61-'E-electricity'!AA5-'E-Coal'!AA5)*'Energy Use 2020'!$AD67</f>
        <v>2247410357073.6113</v>
      </c>
      <c r="AB5" s="230">
        <f>('Energy Use'!AB61-'E-electricity'!AB5-'E-Coal'!AB5)*'Energy Use 2020'!$AD67</f>
        <v>2189814418677.9417</v>
      </c>
      <c r="AC5" s="230">
        <f>('Energy Use'!AC61-'E-electricity'!AC5-'E-Coal'!AC5)*'Energy Use 2020'!$AD67</f>
        <v>2132311624595.7632</v>
      </c>
      <c r="AD5" s="230">
        <f>('Energy Use'!AD61-'E-electricity'!AD5-'E-Coal'!AD5)*'Energy Use 2020'!$AD67</f>
        <v>2074902147137.0283</v>
      </c>
      <c r="AE5" s="230">
        <f>('Energy Use'!AE61-'E-electricity'!AE5-'E-Coal'!AE5)*'Energy Use 2020'!$AD67</f>
        <v>2017586158561.1357</v>
      </c>
      <c r="AF5" s="230">
        <f>('Energy Use'!AF61-'E-electricity'!AF5-'E-Coal'!AF5)*'Energy Use 2020'!$AD67</f>
        <v>1960363831076.9338</v>
      </c>
      <c r="AG5" s="230">
        <f>('Energy Use'!AG61-'E-electricity'!AG5-'E-Coal'!AG5)*'Energy Use 2020'!$AD67</f>
        <v>1903235336842.7192</v>
      </c>
      <c r="AH5" s="230">
        <f>('Energy Use'!AH61-'E-electricity'!AH5-'E-Coal'!AH5)*'Energy Use 2020'!$AD67</f>
        <v>1853585651358.0994</v>
      </c>
      <c r="AI5" s="230">
        <f>('Energy Use'!AI61-'E-electricity'!AI5-'E-Coal'!AI5)*'Energy Use 2020'!$AD67</f>
        <v>1804017324434.6072</v>
      </c>
      <c r="AJ5" s="230">
        <f>('Energy Use'!AJ61-'E-electricity'!AJ5-'E-Coal'!AJ5)*'Energy Use 2020'!$AD67</f>
        <v>1754530505202.5171</v>
      </c>
      <c r="AK5" s="230">
        <f>('Energy Use'!AK61-'E-electricity'!AK5-'E-Coal'!AK5)*'Energy Use 2020'!$AD67</f>
        <v>1705125342748.2937</v>
      </c>
      <c r="AL5" s="230">
        <f>('Energy Use'!AL61-'E-electricity'!AL5-'E-Coal'!AL5)*'Energy Use 2020'!$AD67</f>
        <v>1655801986114.5874</v>
      </c>
      <c r="AM5" s="230">
        <f>('Energy Use'!AM61-'E-electricity'!AM5-'E-Coal'!AM5)*'Energy Use 2020'!$AD67</f>
        <v>1604159658548.3115</v>
      </c>
      <c r="AN5" s="230">
        <f>('Energy Use'!AN61-'E-electricity'!AN5-'E-Coal'!AN5)*'Energy Use 2020'!$AD67</f>
        <v>1552603645481.8567</v>
      </c>
      <c r="AO5" s="230">
        <f>('Energy Use'!AO61-'E-electricity'!AO5-'E-Coal'!AO5)*'Energy Use 2020'!$AD67</f>
        <v>1501134103288.1765</v>
      </c>
      <c r="AP5" s="230">
        <f>('Energy Use'!AP61-'E-electricity'!AP5-'E-Coal'!AP5)*'Energy Use 2020'!$AD67</f>
        <v>1449751188294.2124</v>
      </c>
      <c r="AQ5" s="230">
        <f>('Energy Use'!AQ61-'E-electricity'!AQ5-'E-Coal'!AQ5)*'Energy Use 2020'!$AD67</f>
        <v>1397988126878.7988</v>
      </c>
      <c r="AR5" s="133" t="str">
        <f>VLOOKUP($A5,'Sector Match'!$A$1:$B$43,2,0)</f>
        <v>other mining and quarrying 07T08</v>
      </c>
    </row>
    <row r="6" spans="1:44" x14ac:dyDescent="0.25">
      <c r="A6" s="74" t="s">
        <v>5</v>
      </c>
      <c r="B6" s="230">
        <f>('Energy Use'!B62-'E-electricity'!B6)*'Energy Use 2019'!$U68</f>
        <v>0</v>
      </c>
      <c r="C6" s="230">
        <f>('Energy Use'!C62-'E-electricity'!C6-'E-Coal'!C6)*'Energy Use 2020'!$AD68</f>
        <v>2777824499.9999981</v>
      </c>
      <c r="D6" s="230">
        <f>('Energy Use'!D62-'E-electricity'!D6-'E-Coal'!D6)*'Energy Use 2020'!$AD68</f>
        <v>2731272877.0635695</v>
      </c>
      <c r="E6" s="230">
        <f>('Energy Use'!E62-'E-electricity'!E6-'E-Coal'!E6)*'Energy Use 2020'!$AD68</f>
        <v>3327409784.0548353</v>
      </c>
      <c r="F6" s="230">
        <f>('Energy Use'!F62-'E-electricity'!F6-'E-Coal'!F6)*'Energy Use 2020'!$AD68</f>
        <v>3587339294.5033202</v>
      </c>
      <c r="G6" s="230">
        <f>('Energy Use'!G62-'E-electricity'!G6-'E-Coal'!G6)*'Energy Use 2020'!$AD68</f>
        <v>3754164598.0207677</v>
      </c>
      <c r="H6" s="230">
        <f>('Energy Use'!H62-'E-electricity'!H6-'E-Coal'!H6)*'Energy Use 2020'!$AD68</f>
        <v>3911453172.2459931</v>
      </c>
      <c r="I6" s="230">
        <f>('Energy Use'!I62-'E-electricity'!I6-'E-Coal'!I6)*'Energy Use 2020'!$AD68</f>
        <v>4087161986.1176395</v>
      </c>
      <c r="J6" s="230">
        <f>('Energy Use'!J62-'E-electricity'!J6-'E-Coal'!J6)*'Energy Use 2020'!$AD68</f>
        <v>4260059151.2214522</v>
      </c>
      <c r="K6" s="230">
        <f>('Energy Use'!K62-'E-electricity'!K6-'E-Coal'!K6)*'Energy Use 2020'!$AD68</f>
        <v>4430124422.711688</v>
      </c>
      <c r="L6" s="230">
        <f>('Energy Use'!L62-'E-electricity'!L6-'E-Coal'!L6)*'Energy Use 2020'!$AD68</f>
        <v>4597337582.9846115</v>
      </c>
      <c r="M6" s="230">
        <f>('Energy Use'!M62-'E-electricity'!M6-'E-Coal'!M6)*'Energy Use 2020'!$AD68</f>
        <v>4761678441.6785021</v>
      </c>
      <c r="N6" s="230">
        <f>('Energy Use'!N62-'E-electricity'!N6-'E-Coal'!N6)*'Energy Use 2020'!$AD68</f>
        <v>4843291988.505414</v>
      </c>
      <c r="O6" s="230">
        <f>('Energy Use'!O62-'E-electricity'!O6-'E-Coal'!O6)*'Energy Use 2020'!$AD68</f>
        <v>4923775650.5208445</v>
      </c>
      <c r="P6" s="230">
        <f>('Energy Use'!P62-'E-electricity'!P6-'E-Coal'!P6)*'Energy Use 2020'!$AD68</f>
        <v>5003124102.0076494</v>
      </c>
      <c r="Q6" s="230">
        <f>('Energy Use'!Q62-'E-electricity'!Q6-'E-Coal'!Q6)*'Energy Use 2020'!$AD68</f>
        <v>5081332022.0388393</v>
      </c>
      <c r="R6" s="230">
        <f>('Energy Use'!R62-'E-electricity'!R6-'E-Coal'!R6)*'Energy Use 2020'!$AD68</f>
        <v>5158394094.4775705</v>
      </c>
      <c r="S6" s="230">
        <f>('Energy Use'!S62-'E-electricity'!S6-'E-Coal'!S6)*'Energy Use 2020'!$AD68</f>
        <v>5169817326.8401575</v>
      </c>
      <c r="T6" s="230">
        <f>('Energy Use'!T62-'E-electricity'!T6-'E-Coal'!T6)*'Energy Use 2020'!$AD68</f>
        <v>5181021325.9055061</v>
      </c>
      <c r="U6" s="230">
        <f>('Energy Use'!U62-'E-electricity'!U6-'E-Coal'!U6)*'Energy Use 2020'!$AD68</f>
        <v>5192005993.4560127</v>
      </c>
      <c r="V6" s="230">
        <f>('Energy Use'!V62-'E-electricity'!V6-'E-Coal'!V6)*'Energy Use 2020'!$AD68</f>
        <v>5202771231.3118715</v>
      </c>
      <c r="W6" s="230">
        <f>('Energy Use'!W62-'E-electricity'!W6-'E-Coal'!W6)*'Energy Use 2020'!$AD68</f>
        <v>5213316941.3310966</v>
      </c>
      <c r="X6" s="230">
        <f>('Energy Use'!X62-'E-electricity'!X6-'E-Coal'!X6)*'Energy Use 2020'!$AD68</f>
        <v>5180813864.2484446</v>
      </c>
      <c r="Y6" s="230">
        <f>('Energy Use'!Y62-'E-electricity'!Y6-'E-Coal'!Y6)*'Energy Use 2020'!$AD68</f>
        <v>5148403792.4960823</v>
      </c>
      <c r="Z6" s="230">
        <f>('Energy Use'!Z62-'E-electricity'!Z6-'E-Coal'!Z6)*'Energy Use 2020'!$AD68</f>
        <v>5116086773.8675861</v>
      </c>
      <c r="AA6" s="230">
        <f>('Energy Use'!AA62-'E-electricity'!AA6-'E-Coal'!AA6)*'Energy Use 2020'!$AD68</f>
        <v>5083862856.1390429</v>
      </c>
      <c r="AB6" s="230">
        <f>('Energy Use'!AB62-'E-electricity'!AB6-'E-Coal'!AB6)*'Energy Use 2020'!$AD68</f>
        <v>5051732087.0690546</v>
      </c>
      <c r="AC6" s="230">
        <f>('Energy Use'!AC62-'E-electricity'!AC6-'E-Coal'!AC6)*'Energy Use 2020'!$AD68</f>
        <v>4964350143.8939724</v>
      </c>
      <c r="AD6" s="230">
        <f>('Energy Use'!AD62-'E-electricity'!AD6-'E-Coal'!AD6)*'Energy Use 2020'!$AD68</f>
        <v>4877473715.7659779</v>
      </c>
      <c r="AE6" s="230">
        <f>('Energy Use'!AE62-'E-electricity'!AE6-'E-Coal'!AE6)*'Energy Use 2020'!$AD68</f>
        <v>4791103042.0573568</v>
      </c>
      <c r="AF6" s="230">
        <f>('Energy Use'!AF62-'E-electricity'!AF6-'E-Coal'!AF6)*'Energy Use 2020'!$AD68</f>
        <v>4705238362.0501194</v>
      </c>
      <c r="AG6" s="230">
        <f>('Energy Use'!AG62-'E-electricity'!AG6-'E-Coal'!AG6)*'Energy Use 2020'!$AD68</f>
        <v>4619879914.9360008</v>
      </c>
      <c r="AH6" s="230">
        <f>('Energy Use'!AH62-'E-electricity'!AH6-'E-Coal'!AH6)*'Energy Use 2020'!$AD68</f>
        <v>4494293148.9489117</v>
      </c>
      <c r="AI6" s="230">
        <f>('Energy Use'!AI62-'E-electricity'!AI6-'E-Coal'!AI6)*'Energy Use 2020'!$AD68</f>
        <v>4369522776.0528688</v>
      </c>
      <c r="AJ6" s="230">
        <f>('Energy Use'!AJ62-'E-electricity'!AJ6-'E-Coal'!AJ6)*'Energy Use 2020'!$AD68</f>
        <v>4245569178.713695</v>
      </c>
      <c r="AK6" s="230">
        <f>('Energy Use'!AK62-'E-electricity'!AK6-'E-Coal'!AK6)*'Energy Use 2020'!$AD68</f>
        <v>4122432739.252347</v>
      </c>
      <c r="AL6" s="230">
        <f>('Energy Use'!AL62-'E-electricity'!AL6-'E-Coal'!AL6)*'Energy Use 2020'!$AD68</f>
        <v>4000113839.8449178</v>
      </c>
      <c r="AM6" s="230">
        <f>('Energy Use'!AM62-'E-electricity'!AM6-'E-Coal'!AM6)*'Energy Use 2020'!$AD68</f>
        <v>3878509165.2551961</v>
      </c>
      <c r="AN6" s="230">
        <f>('Energy Use'!AN62-'E-electricity'!AN6-'E-Coal'!AN6)*'Energy Use 2020'!$AD68</f>
        <v>3757723599.5090899</v>
      </c>
      <c r="AO6" s="230">
        <f>('Energy Use'!AO62-'E-electricity'!AO6-'E-Coal'!AO6)*'Energy Use 2020'!$AD68</f>
        <v>3637757524.7200789</v>
      </c>
      <c r="AP6" s="230">
        <f>('Energy Use'!AP62-'E-electricity'!AP6-'E-Coal'!AP6)*'Energy Use 2020'!$AD68</f>
        <v>3518611322.8566384</v>
      </c>
      <c r="AQ6" s="230">
        <f>('Energy Use'!AQ62-'E-electricity'!AQ6-'E-Coal'!AQ6)*'Energy Use 2020'!$AD68</f>
        <v>3399150055.0825429</v>
      </c>
      <c r="AR6" s="133" t="str">
        <f>VLOOKUP($A6,'Sector Match'!$A$1:$B$43,2,0)</f>
        <v>other mining and quarrying 07T08</v>
      </c>
    </row>
    <row r="7" spans="1:44" x14ac:dyDescent="0.25">
      <c r="A7" s="74" t="s">
        <v>6</v>
      </c>
      <c r="B7" s="230">
        <f>('Energy Use'!B63-'E-electricity'!B7)*'Energy Use 2019'!$U69</f>
        <v>21292024792500</v>
      </c>
      <c r="C7" s="230">
        <f>('Energy Use'!C63-'E-electricity'!C7-'E-Coal'!C7)*'Energy Use 2020'!$AD69</f>
        <v>21686475871499.996</v>
      </c>
      <c r="D7" s="230">
        <f>('Energy Use'!D63-'E-electricity'!D7-'E-Coal'!D7)*'Energy Use 2020'!$AD69</f>
        <v>22871437416741.082</v>
      </c>
      <c r="E7" s="230">
        <f>('Energy Use'!E63-'E-electricity'!E7-'E-Coal'!E7)*'Energy Use 2020'!$AD69</f>
        <v>23806356799641.719</v>
      </c>
      <c r="F7" s="230">
        <f>('Energy Use'!F63-'E-electricity'!F7-'E-Coal'!F7)*'Energy Use 2020'!$AD69</f>
        <v>24924396379868.605</v>
      </c>
      <c r="G7" s="230">
        <f>('Energy Use'!G63-'E-electricity'!G7-'E-Coal'!G7)*'Energy Use 2020'!$AD69</f>
        <v>25339178493986.879</v>
      </c>
      <c r="H7" s="230">
        <f>('Energy Use'!H63-'E-electricity'!H7-'E-Coal'!H7)*'Energy Use 2020'!$AD69</f>
        <v>25701561118833.938</v>
      </c>
      <c r="I7" s="230">
        <f>('Energy Use'!I63-'E-electricity'!I7-'E-Coal'!I7)*'Energy Use 2020'!$AD69</f>
        <v>26032315727612.613</v>
      </c>
      <c r="J7" s="230">
        <f>('Energy Use'!J63-'E-electricity'!J7-'E-Coal'!J7)*'Energy Use 2020'!$AD69</f>
        <v>26363148436785.68</v>
      </c>
      <c r="K7" s="230">
        <f>('Energy Use'!K63-'E-electricity'!K7-'E-Coal'!K7)*'Energy Use 2020'!$AD69</f>
        <v>26694053668108.035</v>
      </c>
      <c r="L7" s="230">
        <f>('Energy Use'!L63-'E-electricity'!L7-'E-Coal'!L7)*'Energy Use 2020'!$AD69</f>
        <v>27025025849730.277</v>
      </c>
      <c r="M7" s="230">
        <f>('Energy Use'!M63-'E-electricity'!M7-'E-Coal'!M7)*'Energy Use 2020'!$AD69</f>
        <v>27356059416198.773</v>
      </c>
      <c r="N7" s="230">
        <f>('Energy Use'!N63-'E-electricity'!N7-'E-Coal'!N7)*'Energy Use 2020'!$AD69</f>
        <v>27040206218159.273</v>
      </c>
      <c r="O7" s="230">
        <f>('Energy Use'!O63-'E-electricity'!O7-'E-Coal'!O7)*'Energy Use 2020'!$AD69</f>
        <v>26724133960584.215</v>
      </c>
      <c r="P7" s="230">
        <f>('Energy Use'!P63-'E-electricity'!P7-'E-Coal'!P7)*'Energy Use 2020'!$AD69</f>
        <v>26407845455344.777</v>
      </c>
      <c r="Q7" s="230">
        <f>('Energy Use'!Q63-'E-electricity'!Q7-'E-Coal'!Q7)*'Energy Use 2020'!$AD69</f>
        <v>26091343512226.219</v>
      </c>
      <c r="R7" s="230">
        <f>('Energy Use'!R63-'E-electricity'!R7-'E-Coal'!R7)*'Energy Use 2020'!$AD69</f>
        <v>25774630938927.84</v>
      </c>
      <c r="S7" s="230">
        <f>('Energy Use'!S63-'E-electricity'!S7-'E-Coal'!S7)*'Energy Use 2020'!$AD69</f>
        <v>25312652633065.129</v>
      </c>
      <c r="T7" s="230">
        <f>('Energy Use'!T63-'E-electricity'!T7-'E-Coal'!T7)*'Energy Use 2020'!$AD69</f>
        <v>24851059153995.379</v>
      </c>
      <c r="U7" s="230">
        <f>('Energy Use'!U63-'E-electricity'!U7-'E-Coal'!U7)*'Energy Use 2020'!$AD69</f>
        <v>24389850734636.73</v>
      </c>
      <c r="V7" s="230">
        <f>('Energy Use'!V63-'E-electricity'!V7-'E-Coal'!V7)*'Energy Use 2020'!$AD69</f>
        <v>23929027607827.938</v>
      </c>
      <c r="W7" s="230">
        <f>('Energy Use'!W63-'E-electricity'!W7-'E-Coal'!W7)*'Energy Use 2020'!$AD69</f>
        <v>23468590006328.391</v>
      </c>
      <c r="X7" s="230">
        <f>('Energy Use'!X63-'E-electricity'!X7-'E-Coal'!X7)*'Energy Use 2020'!$AD69</f>
        <v>22837152403690.938</v>
      </c>
      <c r="Y7" s="230">
        <f>('Energy Use'!Y63-'E-electricity'!Y7-'E-Coal'!Y7)*'Energy Use 2020'!$AD69</f>
        <v>22206249368816.543</v>
      </c>
      <c r="Z7" s="230">
        <f>('Energy Use'!Z63-'E-electricity'!Z7-'E-Coal'!Z7)*'Energy Use 2020'!$AD69</f>
        <v>21575881222411.766</v>
      </c>
      <c r="AA7" s="230">
        <f>('Energy Use'!AA63-'E-electricity'!AA7-'E-Coal'!AA7)*'Energy Use 2020'!$AD69</f>
        <v>20946048285073.535</v>
      </c>
      <c r="AB7" s="230">
        <f>('Energy Use'!AB63-'E-electricity'!AB7-'E-Coal'!AB7)*'Energy Use 2020'!$AD69</f>
        <v>20316750877289.148</v>
      </c>
      <c r="AC7" s="230">
        <f>('Energy Use'!AC63-'E-electricity'!AC7-'E-Coal'!AC7)*'Energy Use 2020'!$AD69</f>
        <v>19837626588965.152</v>
      </c>
      <c r="AD7" s="230">
        <f>('Energy Use'!AD63-'E-electricity'!AD7-'E-Coal'!AD7)*'Energy Use 2020'!$AD69</f>
        <v>19358908208739.348</v>
      </c>
      <c r="AE7" s="230">
        <f>('Energy Use'!AE63-'E-electricity'!AE7-'E-Coal'!AE7)*'Energy Use 2020'!$AD69</f>
        <v>18880595979707.25</v>
      </c>
      <c r="AF7" s="230">
        <f>('Energy Use'!AF63-'E-electricity'!AF7-'E-Coal'!AF7)*'Energy Use 2020'!$AD69</f>
        <v>18402690144881.219</v>
      </c>
      <c r="AG7" s="230">
        <f>('Energy Use'!AG63-'E-electricity'!AG7-'E-Coal'!AG7)*'Energy Use 2020'!$AD69</f>
        <v>17925190947190.48</v>
      </c>
      <c r="AH7" s="230">
        <f>('Energy Use'!AH63-'E-electricity'!AH7-'E-Coal'!AH7)*'Energy Use 2020'!$AD69</f>
        <v>17640070374793.188</v>
      </c>
      <c r="AI7" s="230">
        <f>('Energy Use'!AI63-'E-electricity'!AI7-'E-Coal'!AI7)*'Energy Use 2020'!$AD69</f>
        <v>17355189115195.822</v>
      </c>
      <c r="AJ7" s="230">
        <f>('Energy Use'!AJ63-'E-electricity'!AJ7-'E-Coal'!AJ7)*'Energy Use 2020'!$AD69</f>
        <v>17070547312124.773</v>
      </c>
      <c r="AK7" s="230">
        <f>('Energy Use'!AK63-'E-electricity'!AK7-'E-Coal'!AK7)*'Energy Use 2020'!$AD69</f>
        <v>16786145109257.295</v>
      </c>
      <c r="AL7" s="230">
        <f>('Energy Use'!AL63-'E-electricity'!AL7-'E-Coal'!AL7)*'Energy Use 2020'!$AD69</f>
        <v>16501982650221.488</v>
      </c>
      <c r="AM7" s="230">
        <f>('Energy Use'!AM63-'E-electricity'!AM7-'E-Coal'!AM7)*'Energy Use 2020'!$AD69</f>
        <v>16368088329467.189</v>
      </c>
      <c r="AN7" s="230">
        <f>('Energy Use'!AN63-'E-electricity'!AN7-'E-Coal'!AN7)*'Energy Use 2020'!$AD69</f>
        <v>16234302348481.902</v>
      </c>
      <c r="AO7" s="230">
        <f>('Energy Use'!AO63-'E-electricity'!AO7-'E-Coal'!AO7)*'Energy Use 2020'!$AD69</f>
        <v>16100624773343.52</v>
      </c>
      <c r="AP7" s="230">
        <f>('Energy Use'!AP63-'E-electricity'!AP7-'E-Coal'!AP7)*'Energy Use 2020'!$AD69</f>
        <v>15967055670107.418</v>
      </c>
      <c r="AQ7" s="230">
        <f>('Energy Use'!AQ63-'E-electricity'!AQ7-'E-Coal'!AQ7)*'Energy Use 2020'!$AD69</f>
        <v>15828308428644.643</v>
      </c>
      <c r="AR7" s="133" t="str">
        <f>VLOOKUP($A7,'Sector Match'!$A$1:$B$43,2,0)</f>
        <v>other mining and quarrying 07T08</v>
      </c>
    </row>
    <row r="8" spans="1:44" x14ac:dyDescent="0.25">
      <c r="A8" s="74" t="s">
        <v>7</v>
      </c>
      <c r="B8" s="230">
        <f>('Energy Use'!B64-'E-electricity'!B8)*'Energy Use 2019'!$U70</f>
        <v>2633377626000</v>
      </c>
      <c r="C8" s="230">
        <f>('Energy Use'!C64-'E-electricity'!C8-'E-Coal'!C8)*'Energy Use 2020'!$AD70</f>
        <v>2377817772000</v>
      </c>
      <c r="D8" s="230">
        <f>('Energy Use'!D64-'E-electricity'!D8-'E-Coal'!D8)*'Energy Use 2020'!$AD70</f>
        <v>2615319494937.6685</v>
      </c>
      <c r="E8" s="230">
        <f>('Energy Use'!E64-'E-electricity'!E8-'E-Coal'!E8)*'Energy Use 2020'!$AD70</f>
        <v>2908744901904.7031</v>
      </c>
      <c r="F8" s="230">
        <f>('Energy Use'!F64-'E-electricity'!F8-'E-Coal'!F8)*'Energy Use 2020'!$AD70</f>
        <v>3090126873432.7139</v>
      </c>
      <c r="G8" s="230">
        <f>('Energy Use'!G64-'E-electricity'!G8-'E-Coal'!G8)*'Energy Use 2020'!$AD70</f>
        <v>3360040253870.4497</v>
      </c>
      <c r="H8" s="230">
        <f>('Energy Use'!H64-'E-electricity'!H8-'E-Coal'!H8)*'Energy Use 2020'!$AD70</f>
        <v>3719708071526.0723</v>
      </c>
      <c r="I8" s="230">
        <f>('Energy Use'!I64-'E-electricity'!I8-'E-Coal'!I8)*'Energy Use 2020'!$AD70</f>
        <v>4090670174522.3809</v>
      </c>
      <c r="J8" s="230">
        <f>('Energy Use'!J64-'E-electricity'!J8-'E-Coal'!J8)*'Energy Use 2020'!$AD70</f>
        <v>4446891453431.1436</v>
      </c>
      <c r="K8" s="230">
        <f>('Energy Use'!K64-'E-electricity'!K8-'E-Coal'!K8)*'Energy Use 2020'!$AD70</f>
        <v>4790242219054.915</v>
      </c>
      <c r="L8" s="230">
        <f>('Energy Use'!L64-'E-electricity'!L8-'E-Coal'!L8)*'Energy Use 2020'!$AD70</f>
        <v>5125777196285.5439</v>
      </c>
      <c r="M8" s="230">
        <f>('Energy Use'!M64-'E-electricity'!M8-'E-Coal'!M8)*'Energy Use 2020'!$AD70</f>
        <v>5461673120920.3438</v>
      </c>
      <c r="N8" s="230">
        <f>('Energy Use'!N64-'E-electricity'!N8-'E-Coal'!N8)*'Energy Use 2020'!$AD70</f>
        <v>5807132206089.998</v>
      </c>
      <c r="O8" s="230">
        <f>('Energy Use'!O64-'E-electricity'!O8-'E-Coal'!O8)*'Energy Use 2020'!$AD70</f>
        <v>6161840824802.2959</v>
      </c>
      <c r="P8" s="230">
        <f>('Energy Use'!P64-'E-electricity'!P8-'E-Coal'!P8)*'Energy Use 2020'!$AD70</f>
        <v>6523168059879.7627</v>
      </c>
      <c r="Q8" s="230">
        <f>('Energy Use'!Q64-'E-electricity'!Q8-'E-Coal'!Q8)*'Energy Use 2020'!$AD70</f>
        <v>6887990956233.5938</v>
      </c>
      <c r="R8" s="230">
        <f>('Energy Use'!R64-'E-electricity'!R8-'E-Coal'!R8)*'Energy Use 2020'!$AD70</f>
        <v>7252688995929.5879</v>
      </c>
      <c r="S8" s="230">
        <f>('Energy Use'!S64-'E-electricity'!S8-'E-Coal'!S8)*'Energy Use 2020'!$AD70</f>
        <v>7614482839069.9434</v>
      </c>
      <c r="T8" s="230">
        <f>('Energy Use'!T64-'E-electricity'!T8-'E-Coal'!T8)*'Energy Use 2020'!$AD70</f>
        <v>7970365838114.6113</v>
      </c>
      <c r="U8" s="230">
        <f>('Energy Use'!U64-'E-electricity'!U8-'E-Coal'!U8)*'Energy Use 2020'!$AD70</f>
        <v>8318595227560.5586</v>
      </c>
      <c r="V8" s="230">
        <f>('Energy Use'!V64-'E-electricity'!V8-'E-Coal'!V8)*'Energy Use 2020'!$AD70</f>
        <v>8657510545251.3672</v>
      </c>
      <c r="W8" s="230">
        <f>('Energy Use'!W64-'E-electricity'!W8-'E-Coal'!W8)*'Energy Use 2020'!$AD70</f>
        <v>8985552223429.7949</v>
      </c>
      <c r="X8" s="230">
        <f>('Energy Use'!X64-'E-electricity'!X8-'E-Coal'!X8)*'Energy Use 2020'!$AD70</f>
        <v>9301278101725.5547</v>
      </c>
      <c r="Y8" s="230">
        <f>('Energy Use'!Y64-'E-electricity'!Y8-'E-Coal'!Y8)*'Energy Use 2020'!$AD70</f>
        <v>9603377639378.7305</v>
      </c>
      <c r="Z8" s="230">
        <f>('Energy Use'!Z64-'E-electricity'!Z8-'E-Coal'!Z8)*'Energy Use 2020'!$AD70</f>
        <v>9890683668311.334</v>
      </c>
      <c r="AA8" s="230">
        <f>('Energy Use'!AA64-'E-electricity'!AA8-'E-Coal'!AA8)*'Energy Use 2020'!$AD70</f>
        <v>10162181593091.768</v>
      </c>
      <c r="AB8" s="230">
        <f>('Energy Use'!AB64-'E-electricity'!AB8-'E-Coal'!AB8)*'Energy Use 2020'!$AD70</f>
        <v>10417016006426.441</v>
      </c>
      <c r="AC8" s="230">
        <f>('Energy Use'!AC64-'E-electricity'!AC8-'E-Coal'!AC8)*'Energy Use 2020'!$AD70</f>
        <v>10654494747838.066</v>
      </c>
      <c r="AD8" s="230">
        <f>('Energy Use'!AD64-'E-electricity'!AD8-'E-Coal'!AD8)*'Energy Use 2020'!$AD70</f>
        <v>10874090487190.951</v>
      </c>
      <c r="AE8" s="230">
        <f>('Energy Use'!AE64-'E-electricity'!AE8-'E-Coal'!AE8)*'Energy Use 2020'!$AD70</f>
        <v>11075439962548.385</v>
      </c>
      <c r="AF8" s="230">
        <f>('Energy Use'!AF64-'E-electricity'!AF8-'E-Coal'!AF8)*'Energy Use 2020'!$AD70</f>
        <v>11258341042653.416</v>
      </c>
      <c r="AG8" s="230">
        <f>('Energy Use'!AG64-'E-electricity'!AG8-'E-Coal'!AG8)*'Energy Use 2020'!$AD70</f>
        <v>11422747817583.322</v>
      </c>
      <c r="AH8" s="230">
        <f>('Energy Use'!AH64-'E-electricity'!AH8-'E-Coal'!AH8)*'Energy Use 2020'!$AD70</f>
        <v>11568763946610.252</v>
      </c>
      <c r="AI8" s="230">
        <f>('Energy Use'!AI64-'E-electricity'!AI8-'E-Coal'!AI8)*'Energy Use 2020'!$AD70</f>
        <v>11696634510048.982</v>
      </c>
      <c r="AJ8" s="230">
        <f>('Energy Use'!AJ64-'E-electricity'!AJ8-'E-Coal'!AJ8)*'Energy Use 2020'!$AD70</f>
        <v>11806736622172.398</v>
      </c>
      <c r="AK8" s="230">
        <f>('Energy Use'!AK64-'E-electricity'!AK8-'E-Coal'!AK8)*'Energy Use 2020'!$AD70</f>
        <v>11899569065615.914</v>
      </c>
      <c r="AL8" s="230">
        <f>('Energy Use'!AL64-'E-electricity'!AL8-'E-Coal'!AL8)*'Energy Use 2020'!$AD70</f>
        <v>11975741204724.74</v>
      </c>
      <c r="AM8" s="230">
        <f>('Energy Use'!AM64-'E-electricity'!AM8-'E-Coal'!AM8)*'Energy Use 2020'!$AD70</f>
        <v>12035961426795.742</v>
      </c>
      <c r="AN8" s="230">
        <f>('Energy Use'!AN64-'E-electricity'!AN8-'E-Coal'!AN8)*'Energy Use 2020'!$AD70</f>
        <v>12081025346978.027</v>
      </c>
      <c r="AO8" s="230">
        <f>('Energy Use'!AO64-'E-electricity'!AO8-'E-Coal'!AO8)*'Energy Use 2020'!$AD70</f>
        <v>12111803995620.279</v>
      </c>
      <c r="AP8" s="230">
        <f>('Energy Use'!AP64-'E-electricity'!AP8-'E-Coal'!AP8)*'Energy Use 2020'!$AD70</f>
        <v>12129232186980.529</v>
      </c>
      <c r="AQ8" s="230">
        <f>('Energy Use'!AQ64-'E-electricity'!AQ8-'E-Coal'!AQ8)*'Energy Use 2020'!$AD70</f>
        <v>12130245728046.229</v>
      </c>
      <c r="AR8" s="133" t="str">
        <f>VLOOKUP($A8,'Sector Match'!$A$1:$B$43,2,0)</f>
        <v>Mining Support Service Activities 09</v>
      </c>
    </row>
    <row r="9" spans="1:44" x14ac:dyDescent="0.25">
      <c r="A9" s="74" t="s">
        <v>8</v>
      </c>
      <c r="B9" s="230">
        <f>('Energy Use'!B65-'E-electricity'!B9)*'Energy Use 2019'!$U71</f>
        <v>0</v>
      </c>
      <c r="C9" s="230">
        <f>('Energy Use'!C65-'E-electricity'!C9-'E-Coal'!C9)*'Energy Use 2020'!$AD71</f>
        <v>0</v>
      </c>
      <c r="D9" s="230">
        <f>('Energy Use'!D65-'E-electricity'!D9-'E-Coal'!D9)*'Energy Use 2020'!$AD71</f>
        <v>0</v>
      </c>
      <c r="E9" s="230">
        <f>('Energy Use'!E65-'E-electricity'!E9-'E-Coal'!E9)*'Energy Use 2020'!$AD71</f>
        <v>0</v>
      </c>
      <c r="F9" s="230">
        <f>('Energy Use'!F65-'E-electricity'!F9-'E-Coal'!F9)*'Energy Use 2020'!$AD71</f>
        <v>0</v>
      </c>
      <c r="G9" s="230">
        <f>('Energy Use'!G65-'E-electricity'!G9-'E-Coal'!G9)*'Energy Use 2020'!$AD71</f>
        <v>0</v>
      </c>
      <c r="H9" s="230">
        <f>('Energy Use'!H65-'E-electricity'!H9-'E-Coal'!H9)*'Energy Use 2020'!$AD71</f>
        <v>0</v>
      </c>
      <c r="I9" s="230">
        <f>('Energy Use'!I65-'E-electricity'!I9-'E-Coal'!I9)*'Energy Use 2020'!$AD71</f>
        <v>0</v>
      </c>
      <c r="J9" s="230">
        <f>('Energy Use'!J65-'E-electricity'!J9-'E-Coal'!J9)*'Energy Use 2020'!$AD71</f>
        <v>0</v>
      </c>
      <c r="K9" s="230">
        <f>('Energy Use'!K65-'E-electricity'!K9-'E-Coal'!K9)*'Energy Use 2020'!$AD71</f>
        <v>0</v>
      </c>
      <c r="L9" s="230">
        <f>('Energy Use'!L65-'E-electricity'!L9-'E-Coal'!L9)*'Energy Use 2020'!$AD71</f>
        <v>0</v>
      </c>
      <c r="M9" s="230">
        <f>('Energy Use'!M65-'E-electricity'!M9-'E-Coal'!M9)*'Energy Use 2020'!$AD71</f>
        <v>0</v>
      </c>
      <c r="N9" s="230">
        <f>('Energy Use'!N65-'E-electricity'!N9-'E-Coal'!N9)*'Energy Use 2020'!$AD71</f>
        <v>0</v>
      </c>
      <c r="O9" s="230">
        <f>('Energy Use'!O65-'E-electricity'!O9-'E-Coal'!O9)*'Energy Use 2020'!$AD71</f>
        <v>0</v>
      </c>
      <c r="P9" s="230">
        <f>('Energy Use'!P65-'E-electricity'!P9-'E-Coal'!P9)*'Energy Use 2020'!$AD71</f>
        <v>0</v>
      </c>
      <c r="Q9" s="230">
        <f>('Energy Use'!Q65-'E-electricity'!Q9-'E-Coal'!Q9)*'Energy Use 2020'!$AD71</f>
        <v>0</v>
      </c>
      <c r="R9" s="230">
        <f>('Energy Use'!R65-'E-electricity'!R9-'E-Coal'!R9)*'Energy Use 2020'!$AD71</f>
        <v>0</v>
      </c>
      <c r="S9" s="230">
        <f>('Energy Use'!S65-'E-electricity'!S9-'E-Coal'!S9)*'Energy Use 2020'!$AD71</f>
        <v>0</v>
      </c>
      <c r="T9" s="230">
        <f>('Energy Use'!T65-'E-electricity'!T9-'E-Coal'!T9)*'Energy Use 2020'!$AD71</f>
        <v>0</v>
      </c>
      <c r="U9" s="230">
        <f>('Energy Use'!U65-'E-electricity'!U9-'E-Coal'!U9)*'Energy Use 2020'!$AD71</f>
        <v>0</v>
      </c>
      <c r="V9" s="230">
        <f>('Energy Use'!V65-'E-electricity'!V9-'E-Coal'!V9)*'Energy Use 2020'!$AD71</f>
        <v>0</v>
      </c>
      <c r="W9" s="230">
        <f>('Energy Use'!W65-'E-electricity'!W9-'E-Coal'!W9)*'Energy Use 2020'!$AD71</f>
        <v>0</v>
      </c>
      <c r="X9" s="230">
        <f>('Energy Use'!X65-'E-electricity'!X9-'E-Coal'!X9)*'Energy Use 2020'!$AD71</f>
        <v>0</v>
      </c>
      <c r="Y9" s="230">
        <f>('Energy Use'!Y65-'E-electricity'!Y9-'E-Coal'!Y9)*'Energy Use 2020'!$AD71</f>
        <v>0</v>
      </c>
      <c r="Z9" s="230">
        <f>('Energy Use'!Z65-'E-electricity'!Z9-'E-Coal'!Z9)*'Energy Use 2020'!$AD71</f>
        <v>0</v>
      </c>
      <c r="AA9" s="230">
        <f>('Energy Use'!AA65-'E-electricity'!AA9-'E-Coal'!AA9)*'Energy Use 2020'!$AD71</f>
        <v>0</v>
      </c>
      <c r="AB9" s="230">
        <f>('Energy Use'!AB65-'E-electricity'!AB9-'E-Coal'!AB9)*'Energy Use 2020'!$AD71</f>
        <v>0</v>
      </c>
      <c r="AC9" s="230">
        <f>('Energy Use'!AC65-'E-electricity'!AC9-'E-Coal'!AC9)*'Energy Use 2020'!$AD71</f>
        <v>0</v>
      </c>
      <c r="AD9" s="230">
        <f>('Energy Use'!AD65-'E-electricity'!AD9-'E-Coal'!AD9)*'Energy Use 2020'!$AD71</f>
        <v>0</v>
      </c>
      <c r="AE9" s="230">
        <f>('Energy Use'!AE65-'E-electricity'!AE9-'E-Coal'!AE9)*'Energy Use 2020'!$AD71</f>
        <v>0</v>
      </c>
      <c r="AF9" s="230">
        <f>('Energy Use'!AF65-'E-electricity'!AF9-'E-Coal'!AF9)*'Energy Use 2020'!$AD71</f>
        <v>0</v>
      </c>
      <c r="AG9" s="230">
        <f>('Energy Use'!AG65-'E-electricity'!AG9-'E-Coal'!AG9)*'Energy Use 2020'!$AD71</f>
        <v>0</v>
      </c>
      <c r="AH9" s="230">
        <f>('Energy Use'!AH65-'E-electricity'!AH9-'E-Coal'!AH9)*'Energy Use 2020'!$AD71</f>
        <v>0</v>
      </c>
      <c r="AI9" s="230">
        <f>('Energy Use'!AI65-'E-electricity'!AI9-'E-Coal'!AI9)*'Energy Use 2020'!$AD71</f>
        <v>0</v>
      </c>
      <c r="AJ9" s="230">
        <f>('Energy Use'!AJ65-'E-electricity'!AJ9-'E-Coal'!AJ9)*'Energy Use 2020'!$AD71</f>
        <v>0</v>
      </c>
      <c r="AK9" s="230">
        <f>('Energy Use'!AK65-'E-electricity'!AK9-'E-Coal'!AK9)*'Energy Use 2020'!$AD71</f>
        <v>0</v>
      </c>
      <c r="AL9" s="230">
        <f>('Energy Use'!AL65-'E-electricity'!AL9-'E-Coal'!AL9)*'Energy Use 2020'!$AD71</f>
        <v>0</v>
      </c>
      <c r="AM9" s="230">
        <f>('Energy Use'!AM65-'E-electricity'!AM9-'E-Coal'!AM9)*'Energy Use 2020'!$AD71</f>
        <v>0</v>
      </c>
      <c r="AN9" s="230">
        <f>('Energy Use'!AN65-'E-electricity'!AN9-'E-Coal'!AN9)*'Energy Use 2020'!$AD71</f>
        <v>0</v>
      </c>
      <c r="AO9" s="230">
        <f>('Energy Use'!AO65-'E-electricity'!AO9-'E-Coal'!AO9)*'Energy Use 2020'!$AD71</f>
        <v>0</v>
      </c>
      <c r="AP9" s="230">
        <f>('Energy Use'!AP65-'E-electricity'!AP9-'E-Coal'!AP9)*'Energy Use 2020'!$AD71</f>
        <v>0</v>
      </c>
      <c r="AQ9" s="230">
        <f>('Energy Use'!AQ65-'E-electricity'!AQ9-'E-Coal'!AQ9)*'Energy Use 2020'!$AD71</f>
        <v>0</v>
      </c>
      <c r="AR9" s="133" t="str">
        <f>VLOOKUP($A9,'Sector Match'!$A$1:$B$43,2,0)</f>
        <v>Mining Support Service Activities 09</v>
      </c>
    </row>
    <row r="10" spans="1:44" x14ac:dyDescent="0.25">
      <c r="A10" s="74" t="s">
        <v>9</v>
      </c>
      <c r="B10" s="230">
        <f>('Energy Use'!B66-'E-electricity'!B10)*'Energy Use 2019'!$U72</f>
        <v>72134546616000</v>
      </c>
      <c r="C10" s="230">
        <f>('Energy Use'!C66-'E-electricity'!C10-'E-Coal'!C10)*'Energy Use 2020'!$AD72</f>
        <v>82723613610000</v>
      </c>
      <c r="D10" s="230">
        <f>('Energy Use'!D66-'E-electricity'!D10-'E-Coal'!D10)*'Energy Use 2020'!$AD72</f>
        <v>94194591597347.938</v>
      </c>
      <c r="E10" s="230">
        <f>('Energy Use'!E66-'E-electricity'!E10-'E-Coal'!E10)*'Energy Use 2020'!$AD72</f>
        <v>98350816904579</v>
      </c>
      <c r="F10" s="230">
        <f>('Energy Use'!F66-'E-electricity'!F10-'E-Coal'!F10)*'Energy Use 2020'!$AD72</f>
        <v>101815721118464.27</v>
      </c>
      <c r="G10" s="230">
        <f>('Energy Use'!G66-'E-electricity'!G10-'E-Coal'!G10)*'Energy Use 2020'!$AD72</f>
        <v>103659564728231.48</v>
      </c>
      <c r="H10" s="230">
        <f>('Energy Use'!H66-'E-electricity'!H10-'E-Coal'!H10)*'Energy Use 2020'!$AD72</f>
        <v>106044386713595.98</v>
      </c>
      <c r="I10" s="230">
        <f>('Energy Use'!I66-'E-electricity'!I10-'E-Coal'!I10)*'Energy Use 2020'!$AD72</f>
        <v>108662234603565.92</v>
      </c>
      <c r="J10" s="230">
        <f>('Energy Use'!J66-'E-electricity'!J10-'E-Coal'!J10)*'Energy Use 2020'!$AD72</f>
        <v>111424284510528.17</v>
      </c>
      <c r="K10" s="230">
        <f>('Energy Use'!K66-'E-electricity'!K10-'E-Coal'!K10)*'Energy Use 2020'!$AD72</f>
        <v>114207735790505.17</v>
      </c>
      <c r="L10" s="230">
        <f>('Energy Use'!L66-'E-electricity'!L10-'E-Coal'!L10)*'Energy Use 2020'!$AD72</f>
        <v>116877201674269.13</v>
      </c>
      <c r="M10" s="230">
        <f>('Energy Use'!M66-'E-electricity'!M10-'E-Coal'!M10)*'Energy Use 2020'!$AD72</f>
        <v>119285285586650.89</v>
      </c>
      <c r="N10" s="230">
        <f>('Energy Use'!N66-'E-electricity'!N10-'E-Coal'!N10)*'Energy Use 2020'!$AD72</f>
        <v>121319021147427.27</v>
      </c>
      <c r="O10" s="230">
        <f>('Energy Use'!O66-'E-electricity'!O10-'E-Coal'!O10)*'Energy Use 2020'!$AD72</f>
        <v>122945883673387.98</v>
      </c>
      <c r="P10" s="230">
        <f>('Energy Use'!P66-'E-electricity'!P10-'E-Coal'!P10)*'Energy Use 2020'!$AD72</f>
        <v>124181710494215.69</v>
      </c>
      <c r="Q10" s="230">
        <f>('Energy Use'!Q66-'E-electricity'!Q10-'E-Coal'!Q10)*'Energy Use 2020'!$AD72</f>
        <v>125047585131925.36</v>
      </c>
      <c r="R10" s="230">
        <f>('Energy Use'!R66-'E-electricity'!R10-'E-Coal'!R10)*'Energy Use 2020'!$AD72</f>
        <v>125569014277409.84</v>
      </c>
      <c r="S10" s="230">
        <f>('Energy Use'!S66-'E-electricity'!S10-'E-Coal'!S10)*'Energy Use 2020'!$AD72</f>
        <v>125755740973070.14</v>
      </c>
      <c r="T10" s="230">
        <f>('Energy Use'!T66-'E-electricity'!T10-'E-Coal'!T10)*'Energy Use 2020'!$AD72</f>
        <v>125649787644867.3</v>
      </c>
      <c r="U10" s="230">
        <f>('Energy Use'!U66-'E-electricity'!U10-'E-Coal'!U10)*'Energy Use 2020'!$AD72</f>
        <v>125275870454274.09</v>
      </c>
      <c r="V10" s="230">
        <f>('Energy Use'!V66-'E-electricity'!V10-'E-Coal'!V10)*'Energy Use 2020'!$AD72</f>
        <v>124660240207053.16</v>
      </c>
      <c r="W10" s="230">
        <f>('Energy Use'!W66-'E-electricity'!W10-'E-Coal'!W10)*'Energy Use 2020'!$AD72</f>
        <v>123830172718684.98</v>
      </c>
      <c r="X10" s="230">
        <f>('Energy Use'!X66-'E-electricity'!X10-'E-Coal'!X10)*'Energy Use 2020'!$AD72</f>
        <v>122813502048894.7</v>
      </c>
      <c r="Y10" s="230">
        <f>('Energy Use'!Y66-'E-electricity'!Y10-'E-Coal'!Y10)*'Energy Use 2020'!$AD72</f>
        <v>121638203848987.58</v>
      </c>
      <c r="Z10" s="230">
        <f>('Energy Use'!Z66-'E-electricity'!Z10-'E-Coal'!Z10)*'Energy Use 2020'!$AD72</f>
        <v>120332033650638.34</v>
      </c>
      <c r="AA10" s="230">
        <f>('Energy Use'!AA66-'E-electricity'!AA10-'E-Coal'!AA10)*'Energy Use 2020'!$AD72</f>
        <v>118922222739233.47</v>
      </c>
      <c r="AB10" s="230">
        <f>('Energy Use'!AB66-'E-electricity'!AB10-'E-Coal'!AB10)*'Energy Use 2020'!$AD72</f>
        <v>117435232353636.03</v>
      </c>
      <c r="AC10" s="230">
        <f>('Energy Use'!AC66-'E-electricity'!AC10-'E-Coal'!AC10)*'Energy Use 2020'!$AD72</f>
        <v>115896565370134.94</v>
      </c>
      <c r="AD10" s="230">
        <f>('Energy Use'!AD66-'E-electricity'!AD10-'E-Coal'!AD10)*'Energy Use 2020'!$AD72</f>
        <v>114330633374985.03</v>
      </c>
      <c r="AE10" s="230">
        <f>('Energy Use'!AE66-'E-electricity'!AE10-'E-Coal'!AE10)*'Energy Use 2020'!$AD72</f>
        <v>112760676105115.05</v>
      </c>
      <c r="AF10" s="230">
        <f>('Energy Use'!AF66-'E-electricity'!AF10-'E-Coal'!AF10)*'Energy Use 2020'!$AD72</f>
        <v>111208729625878.83</v>
      </c>
      <c r="AG10" s="230">
        <f>('Energy Use'!AG66-'E-electricity'!AG10-'E-Coal'!AG10)*'Energy Use 2020'!$AD72</f>
        <v>109695639295112.11</v>
      </c>
      <c r="AH10" s="230">
        <f>('Energy Use'!AH66-'E-electricity'!AH10-'E-Coal'!AH10)*'Energy Use 2020'!$AD72</f>
        <v>108241113506034.75</v>
      </c>
      <c r="AI10" s="230">
        <f>('Energy Use'!AI66-'E-electricity'!AI10-'E-Coal'!AI10)*'Energy Use 2020'!$AD72</f>
        <v>106863814377361.91</v>
      </c>
      <c r="AJ10" s="230">
        <f>('Energy Use'!AJ66-'E-electricity'!AJ10-'E-Coal'!AJ10)*'Energy Use 2020'!$AD72</f>
        <v>105581481937636.44</v>
      </c>
      <c r="AK10" s="230">
        <f>('Energy Use'!AK66-'E-electricity'!AK10-'E-Coal'!AK10)*'Energy Use 2020'!$AD72</f>
        <v>104411088905359.06</v>
      </c>
      <c r="AL10" s="230">
        <f>('Energy Use'!AL66-'E-electricity'!AL10-'E-Coal'!AL10)*'Energy Use 2020'!$AD72</f>
        <v>103369023874854.77</v>
      </c>
      <c r="AM10" s="230">
        <f>('Energy Use'!AM66-'E-electricity'!AM10-'E-Coal'!AM10)*'Energy Use 2020'!$AD72</f>
        <v>102471301564230.31</v>
      </c>
      <c r="AN10" s="230">
        <f>('Energy Use'!AN66-'E-electricity'!AN10-'E-Coal'!AN10)*'Energy Use 2020'!$AD72</f>
        <v>101733799758128.63</v>
      </c>
      <c r="AO10" s="230">
        <f>('Energy Use'!AO66-'E-electricity'!AO10-'E-Coal'!AO10)*'Energy Use 2020'!$AD72</f>
        <v>101172523685280.83</v>
      </c>
      <c r="AP10" s="230">
        <f>('Energy Use'!AP66-'E-electricity'!AP10-'E-Coal'!AP10)*'Energy Use 2020'!$AD72</f>
        <v>100803899820212.28</v>
      </c>
      <c r="AQ10" s="230">
        <f>('Energy Use'!AQ66-'E-electricity'!AQ10-'E-Coal'!AQ10)*'Energy Use 2020'!$AD72</f>
        <v>100611157972734.38</v>
      </c>
      <c r="AR10" s="133" t="str">
        <f>VLOOKUP($A10,'Sector Match'!$A$1:$B$43,2,0)</f>
        <v>food beverage and tobacco 10T12</v>
      </c>
    </row>
    <row r="11" spans="1:44" x14ac:dyDescent="0.25">
      <c r="A11" s="74" t="s">
        <v>10</v>
      </c>
      <c r="B11" s="230">
        <f>('Energy Use'!B67-'E-electricity'!B11)*'Energy Use 2019'!$U73</f>
        <v>69126162682500</v>
      </c>
      <c r="C11" s="230">
        <f>('Energy Use'!C67-'E-electricity'!C11-'E-Coal'!C11)*'Energy Use 2020'!$AD73</f>
        <v>83315290228500.031</v>
      </c>
      <c r="D11" s="230">
        <f>('Energy Use'!D67-'E-electricity'!D11-'E-Coal'!D11)*'Energy Use 2020'!$AD73</f>
        <v>95371047028705.375</v>
      </c>
      <c r="E11" s="230">
        <f>('Energy Use'!E67-'E-electricity'!E11-'E-Coal'!E11)*'Energy Use 2020'!$AD73</f>
        <v>100705014604544.92</v>
      </c>
      <c r="F11" s="230">
        <f>('Energy Use'!F67-'E-electricity'!F11-'E-Coal'!F11)*'Energy Use 2020'!$AD73</f>
        <v>104923387066877.75</v>
      </c>
      <c r="G11" s="230">
        <f>('Energy Use'!G67-'E-electricity'!G11-'E-Coal'!G11)*'Energy Use 2020'!$AD73</f>
        <v>108446692833395.89</v>
      </c>
      <c r="H11" s="230">
        <f>('Energy Use'!H67-'E-electricity'!H11-'E-Coal'!H11)*'Energy Use 2020'!$AD73</f>
        <v>112925146560676.3</v>
      </c>
      <c r="I11" s="230">
        <f>('Energy Use'!I67-'E-electricity'!I11-'E-Coal'!I11)*'Energy Use 2020'!$AD73</f>
        <v>117518314850260.41</v>
      </c>
      <c r="J11" s="230">
        <f>('Energy Use'!J67-'E-electricity'!J11-'E-Coal'!J11)*'Energy Use 2020'!$AD73</f>
        <v>122046248211751.97</v>
      </c>
      <c r="K11" s="230">
        <f>('Energy Use'!K67-'E-electricity'!K11-'E-Coal'!K11)*'Energy Use 2020'!$AD73</f>
        <v>126439845075186.89</v>
      </c>
      <c r="L11" s="230">
        <f>('Energy Use'!L67-'E-electricity'!L11-'E-Coal'!L11)*'Energy Use 2020'!$AD73</f>
        <v>130623338006854.86</v>
      </c>
      <c r="M11" s="230">
        <f>('Energy Use'!M67-'E-electricity'!M11-'E-Coal'!M11)*'Energy Use 2020'!$AD73</f>
        <v>134515261162167.17</v>
      </c>
      <c r="N11" s="230">
        <f>('Energy Use'!N67-'E-electricity'!N11-'E-Coal'!N11)*'Energy Use 2020'!$AD73</f>
        <v>138052272157317.61</v>
      </c>
      <c r="O11" s="230">
        <f>('Energy Use'!O67-'E-electricity'!O11-'E-Coal'!O11)*'Energy Use 2020'!$AD73</f>
        <v>141213424020204.34</v>
      </c>
      <c r="P11" s="230">
        <f>('Energy Use'!P67-'E-electricity'!P11-'E-Coal'!P11)*'Energy Use 2020'!$AD73</f>
        <v>144005202808991.34</v>
      </c>
      <c r="Q11" s="230">
        <f>('Energy Use'!Q67-'E-electricity'!Q11-'E-Coal'!Q11)*'Energy Use 2020'!$AD73</f>
        <v>146439928409661.34</v>
      </c>
      <c r="R11" s="230">
        <f>('Energy Use'!R67-'E-electricity'!R11-'E-Coal'!R11)*'Energy Use 2020'!$AD73</f>
        <v>148535173547964.31</v>
      </c>
      <c r="S11" s="230">
        <f>('Energy Use'!S67-'E-electricity'!S11-'E-Coal'!S11)*'Energy Use 2020'!$AD73</f>
        <v>150280615282559.47</v>
      </c>
      <c r="T11" s="230">
        <f>('Energy Use'!T67-'E-electricity'!T11-'E-Coal'!T11)*'Energy Use 2020'!$AD73</f>
        <v>151717842708107.97</v>
      </c>
      <c r="U11" s="230">
        <f>('Energy Use'!U67-'E-electricity'!U11-'E-Coal'!U11)*'Energy Use 2020'!$AD73</f>
        <v>152859431105958.09</v>
      </c>
      <c r="V11" s="230">
        <f>('Energy Use'!V67-'E-electricity'!V11-'E-Coal'!V11)*'Energy Use 2020'!$AD73</f>
        <v>153720416675925.69</v>
      </c>
      <c r="W11" s="230">
        <f>('Energy Use'!W67-'E-electricity'!W11-'E-Coal'!W11)*'Energy Use 2020'!$AD73</f>
        <v>154317951280571.41</v>
      </c>
      <c r="X11" s="230">
        <f>('Energy Use'!X67-'E-electricity'!X11-'E-Coal'!X11)*'Energy Use 2020'!$AD73</f>
        <v>154670957832538.97</v>
      </c>
      <c r="Y11" s="230">
        <f>('Energy Use'!Y67-'E-electricity'!Y11-'E-Coal'!Y11)*'Energy Use 2020'!$AD73</f>
        <v>154799794228558.72</v>
      </c>
      <c r="Z11" s="230">
        <f>('Energy Use'!Z67-'E-electricity'!Z11-'E-Coal'!Z11)*'Energy Use 2020'!$AD73</f>
        <v>154725932654390.44</v>
      </c>
      <c r="AA11" s="230">
        <f>('Energy Use'!AA67-'E-electricity'!AA11-'E-Coal'!AA11)*'Energy Use 2020'!$AD73</f>
        <v>154471659957184.19</v>
      </c>
      <c r="AB11" s="230">
        <f>('Energy Use'!AB67-'E-electricity'!AB11-'E-Coal'!AB11)*'Energy Use 2020'!$AD73</f>
        <v>154059803653587.94</v>
      </c>
      <c r="AC11" s="230">
        <f>('Energy Use'!AC67-'E-electricity'!AC11-'E-Coal'!AC11)*'Energy Use 2020'!$AD73</f>
        <v>153513487054383.84</v>
      </c>
      <c r="AD11" s="230">
        <f>('Energy Use'!AD67-'E-electricity'!AD11-'E-Coal'!AD11)*'Energy Use 2020'!$AD73</f>
        <v>152855915973012.06</v>
      </c>
      <c r="AE11" s="230">
        <f>('Energy Use'!AE67-'E-electricity'!AE11-'E-Coal'!AE11)*'Energy Use 2020'!$AD73</f>
        <v>152110198571827.66</v>
      </c>
      <c r="AF11" s="230">
        <f>('Energy Use'!AF67-'E-electricity'!AF11-'E-Coal'!AF11)*'Energy Use 2020'!$AD73</f>
        <v>151299199104996.5</v>
      </c>
      <c r="AG11" s="230">
        <f>('Energy Use'!AG67-'E-electricity'!AG11-'E-Coal'!AG11)*'Energy Use 2020'!$AD73</f>
        <v>150445425652470.06</v>
      </c>
      <c r="AH11" s="230">
        <f>('Energy Use'!AH67-'E-electricity'!AH11-'E-Coal'!AH11)*'Energy Use 2020'!$AD73</f>
        <v>149570951411774.44</v>
      </c>
      <c r="AI11" s="230">
        <f>('Energy Use'!AI67-'E-electricity'!AI11-'E-Coal'!AI11)*'Energy Use 2020'!$AD73</f>
        <v>148697368724854.38</v>
      </c>
      <c r="AJ11" s="230">
        <f>('Energy Use'!AJ67-'E-electricity'!AJ11-'E-Coal'!AJ11)*'Energy Use 2020'!$AD73</f>
        <v>147845774763792.81</v>
      </c>
      <c r="AK11" s="230">
        <f>('Energy Use'!AK67-'E-electricity'!AK11-'E-Coal'!AK11)*'Energy Use 2020'!$AD73</f>
        <v>147036787677085.38</v>
      </c>
      <c r="AL11" s="230">
        <f>('Energy Use'!AL67-'E-electricity'!AL11-'E-Coal'!AL11)*'Energy Use 2020'!$AD73</f>
        <v>146290592001129.34</v>
      </c>
      <c r="AM11" s="230">
        <f>('Energy Use'!AM67-'E-electricity'!AM11-'E-Coal'!AM11)*'Energy Use 2020'!$AD73</f>
        <v>145627012262879.94</v>
      </c>
      <c r="AN11" s="230">
        <f>('Energy Use'!AN67-'E-electricity'!AN11-'E-Coal'!AN11)*'Energy Use 2020'!$AD73</f>
        <v>145065613933089.97</v>
      </c>
      <c r="AO11" s="230">
        <f>('Energy Use'!AO67-'E-electricity'!AO11-'E-Coal'!AO11)*'Energy Use 2020'!$AD73</f>
        <v>144625831230256.13</v>
      </c>
      <c r="AP11" s="230">
        <f>('Energy Use'!AP67-'E-electricity'!AP11-'E-Coal'!AP11)*'Energy Use 2020'!$AD73</f>
        <v>144327121720699.41</v>
      </c>
      <c r="AQ11" s="230">
        <f>('Energy Use'!AQ67-'E-electricity'!AQ11-'E-Coal'!AQ11)*'Energy Use 2020'!$AD73</f>
        <v>144141004922298.16</v>
      </c>
      <c r="AR11" s="133" t="str">
        <f>VLOOKUP($A11,'Sector Match'!$A$1:$B$43,2,0)</f>
        <v>food beverage and tobacco 10T12</v>
      </c>
    </row>
    <row r="12" spans="1:44" x14ac:dyDescent="0.25">
      <c r="A12" s="74" t="s">
        <v>11</v>
      </c>
      <c r="B12" s="230">
        <f>('Energy Use'!B68-'E-electricity'!B12)*'Energy Use 2019'!$U74</f>
        <v>51734203488000</v>
      </c>
      <c r="C12" s="230">
        <f>('Energy Use'!C68-'E-electricity'!C12-'E-Coal'!C12)*'Energy Use 2020'!$AD74</f>
        <v>55789827258000.008</v>
      </c>
      <c r="D12" s="230">
        <f>('Energy Use'!D68-'E-electricity'!D12-'E-Coal'!D12)*'Energy Use 2020'!$AD74</f>
        <v>65854163391002.023</v>
      </c>
      <c r="E12" s="230">
        <f>('Energy Use'!E68-'E-electricity'!E12-'E-Coal'!E12)*'Energy Use 2020'!$AD74</f>
        <v>71870837772400.328</v>
      </c>
      <c r="F12" s="230">
        <f>('Energy Use'!F68-'E-electricity'!F12-'E-Coal'!F12)*'Energy Use 2020'!$AD74</f>
        <v>75306720903699.125</v>
      </c>
      <c r="G12" s="230">
        <f>('Energy Use'!G68-'E-electricity'!G12-'E-Coal'!G12)*'Energy Use 2020'!$AD74</f>
        <v>78749141157922.859</v>
      </c>
      <c r="H12" s="230">
        <f>('Energy Use'!H68-'E-electricity'!H12-'E-Coal'!H12)*'Energy Use 2020'!$AD74</f>
        <v>83132241056357.609</v>
      </c>
      <c r="I12" s="230">
        <f>('Energy Use'!I68-'E-electricity'!I12-'E-Coal'!I12)*'Energy Use 2020'!$AD74</f>
        <v>87572200523889.797</v>
      </c>
      <c r="J12" s="230">
        <f>('Energy Use'!J68-'E-electricity'!J12-'E-Coal'!J12)*'Energy Use 2020'!$AD74</f>
        <v>91893046454942.922</v>
      </c>
      <c r="K12" s="230">
        <f>('Energy Use'!K68-'E-electricity'!K12-'E-Coal'!K12)*'Energy Use 2020'!$AD74</f>
        <v>96069716276953.109</v>
      </c>
      <c r="L12" s="230">
        <f>('Energy Use'!L68-'E-electricity'!L12-'E-Coal'!L12)*'Energy Use 2020'!$AD74</f>
        <v>100079631612652.22</v>
      </c>
      <c r="M12" s="230">
        <f>('Energy Use'!M68-'E-electricity'!M12-'E-Coal'!M12)*'Energy Use 2020'!$AD74</f>
        <v>103902998083950.31</v>
      </c>
      <c r="N12" s="230">
        <f>('Energy Use'!N68-'E-electricity'!N12-'E-Coal'!N12)*'Energy Use 2020'!$AD74</f>
        <v>107517960795065.73</v>
      </c>
      <c r="O12" s="230">
        <f>('Energy Use'!O68-'E-electricity'!O12-'E-Coal'!O12)*'Energy Use 2020'!$AD74</f>
        <v>110928320548145.16</v>
      </c>
      <c r="P12" s="230">
        <f>('Energy Use'!P68-'E-electricity'!P12-'E-Coal'!P12)*'Energy Use 2020'!$AD74</f>
        <v>114137777684838.95</v>
      </c>
      <c r="Q12" s="230">
        <f>('Energy Use'!Q68-'E-electricity'!Q12-'E-Coal'!Q12)*'Energy Use 2020'!$AD74</f>
        <v>117154511882443.66</v>
      </c>
      <c r="R12" s="230">
        <f>('Energy Use'!R68-'E-electricity'!R12-'E-Coal'!R12)*'Energy Use 2020'!$AD74</f>
        <v>119990906350766.91</v>
      </c>
      <c r="S12" s="230">
        <f>('Energy Use'!S68-'E-electricity'!S12-'E-Coal'!S12)*'Energy Use 2020'!$AD74</f>
        <v>122618080870728.73</v>
      </c>
      <c r="T12" s="230">
        <f>('Energy Use'!T68-'E-electricity'!T12-'E-Coal'!T12)*'Energy Use 2020'!$AD74</f>
        <v>125075413352759.59</v>
      </c>
      <c r="U12" s="230">
        <f>('Energy Use'!U68-'E-electricity'!U12-'E-Coal'!U12)*'Energy Use 2020'!$AD74</f>
        <v>127360513215446.39</v>
      </c>
      <c r="V12" s="230">
        <f>('Energy Use'!V68-'E-electricity'!V12-'E-Coal'!V12)*'Energy Use 2020'!$AD74</f>
        <v>129472413969653.34</v>
      </c>
      <c r="W12" s="230">
        <f>('Energy Use'!W68-'E-electricity'!W12-'E-Coal'!W12)*'Energy Use 2020'!$AD74</f>
        <v>131411523870258.66</v>
      </c>
      <c r="X12" s="230">
        <f>('Energy Use'!X68-'E-electricity'!X12-'E-Coal'!X12)*'Energy Use 2020'!$AD74</f>
        <v>133179563989974.36</v>
      </c>
      <c r="Y12" s="230">
        <f>('Energy Use'!Y68-'E-electricity'!Y12-'E-Coal'!Y12)*'Energy Use 2020'!$AD74</f>
        <v>134779495705390.06</v>
      </c>
      <c r="Z12" s="230">
        <f>('Energy Use'!Z68-'E-electricity'!Z12-'E-Coal'!Z12)*'Energy Use 2020'!$AD74</f>
        <v>136215439623640.73</v>
      </c>
      <c r="AA12" s="230">
        <f>('Energy Use'!AA68-'E-electricity'!AA12-'E-Coal'!AA12)*'Energy Use 2020'!$AD74</f>
        <v>137492587970592.44</v>
      </c>
      <c r="AB12" s="230">
        <f>('Energy Use'!AB68-'E-electricity'!AB12-'E-Coal'!AB12)*'Energy Use 2020'!$AD74</f>
        <v>138617112413345.5</v>
      </c>
      <c r="AC12" s="230">
        <f>('Energy Use'!AC68-'E-electricity'!AC12-'E-Coal'!AC12)*'Energy Use 2020'!$AD74</f>
        <v>139596069206962.45</v>
      </c>
      <c r="AD12" s="230">
        <f>('Energy Use'!AD68-'E-electricity'!AD12-'E-Coal'!AD12)*'Energy Use 2020'!$AD74</f>
        <v>140437303443684.88</v>
      </c>
      <c r="AE12" s="230">
        <f>('Energy Use'!AE68-'E-electricity'!AE12-'E-Coal'!AE12)*'Energy Use 2020'!$AD74</f>
        <v>141149354048713.66</v>
      </c>
      <c r="AF12" s="230">
        <f>('Energy Use'!AF68-'E-electricity'!AF12-'E-Coal'!AF12)*'Energy Use 2020'!$AD74</f>
        <v>141741361015969.59</v>
      </c>
      <c r="AG12" s="230">
        <f>('Energy Use'!AG68-'E-electricity'!AG12-'E-Coal'!AG12)*'Energy Use 2020'!$AD74</f>
        <v>142222976215963.88</v>
      </c>
      <c r="AH12" s="230">
        <f>('Energy Use'!AH68-'E-electricity'!AH12-'E-Coal'!AH12)*'Energy Use 2020'!$AD74</f>
        <v>142604278941382.16</v>
      </c>
      <c r="AI12" s="230">
        <f>('Energy Use'!AI68-'E-electricity'!AI12-'E-Coal'!AI12)*'Energy Use 2020'!$AD74</f>
        <v>142895697189229.59</v>
      </c>
      <c r="AJ12" s="230">
        <f>('Energy Use'!AJ68-'E-electricity'!AJ12-'E-Coal'!AJ12)*'Energy Use 2020'!$AD74</f>
        <v>143107935515681</v>
      </c>
      <c r="AK12" s="230">
        <f>('Energy Use'!AK68-'E-electricity'!AK12-'E-Coal'!AK12)*'Energy Use 2020'!$AD74</f>
        <v>143251910145028.97</v>
      </c>
      <c r="AL12" s="230">
        <f>('Energy Use'!AL68-'E-electricity'!AL12-'E-Coal'!AL12)*'Energy Use 2020'!$AD74</f>
        <v>143338691870365.56</v>
      </c>
      <c r="AM12" s="230">
        <f>('Energy Use'!AM68-'E-electricity'!AM12-'E-Coal'!AM12)*'Energy Use 2020'!$AD74</f>
        <v>143379457153584.53</v>
      </c>
      <c r="AN12" s="230">
        <f>('Energy Use'!AN68-'E-electricity'!AN12-'E-Coal'!AN12)*'Energy Use 2020'!$AD74</f>
        <v>143385447717875.84</v>
      </c>
      <c r="AO12" s="230">
        <f>('Energy Use'!AO68-'E-electricity'!AO12-'E-Coal'!AO12)*'Energy Use 2020'!$AD74</f>
        <v>143367938828663.41</v>
      </c>
      <c r="AP12" s="230">
        <f>('Energy Use'!AP68-'E-electricity'!AP12-'E-Coal'!AP12)*'Energy Use 2020'!$AD74</f>
        <v>143338216379985.97</v>
      </c>
      <c r="AQ12" s="230">
        <f>('Energy Use'!AQ68-'E-electricity'!AQ12-'E-Coal'!AQ12)*'Energy Use 2020'!$AD74</f>
        <v>143259713907442.56</v>
      </c>
      <c r="AR12" s="133" t="str">
        <f>VLOOKUP($A12,'Sector Match'!$A$1:$B$43,2,0)</f>
        <v>food beverage and tobacco 10T12</v>
      </c>
    </row>
    <row r="13" spans="1:44" x14ac:dyDescent="0.25">
      <c r="A13" s="74" t="s">
        <v>12</v>
      </c>
      <c r="B13" s="230">
        <f>('Energy Use'!B69-'E-electricity'!B13)*'Energy Use 2019'!$U75</f>
        <v>2441707735500</v>
      </c>
      <c r="C13" s="230">
        <f>('Energy Use'!C69-'E-electricity'!C13-'E-Coal'!C13)*'Energy Use 2020'!$AD75</f>
        <v>2036145358499.9998</v>
      </c>
      <c r="D13" s="230">
        <f>('Energy Use'!D69-'E-electricity'!D13-'E-Coal'!D13)*'Energy Use 2020'!$AD75</f>
        <v>2099760911564.1433</v>
      </c>
      <c r="E13" s="230">
        <f>('Energy Use'!E69-'E-electricity'!E13-'E-Coal'!E13)*'Energy Use 2020'!$AD75</f>
        <v>2396470938113.333</v>
      </c>
      <c r="F13" s="230">
        <f>('Energy Use'!F69-'E-electricity'!F13-'E-Coal'!F13)*'Energy Use 2020'!$AD75</f>
        <v>2473959665808.4971</v>
      </c>
      <c r="G13" s="230">
        <f>('Energy Use'!G69-'E-electricity'!G13-'E-Coal'!G13)*'Energy Use 2020'!$AD75</f>
        <v>2542034458257.353</v>
      </c>
      <c r="H13" s="230">
        <f>('Energy Use'!H69-'E-electricity'!H13-'E-Coal'!H13)*'Energy Use 2020'!$AD75</f>
        <v>2633832831459.8618</v>
      </c>
      <c r="I13" s="230">
        <f>('Energy Use'!I69-'E-electricity'!I13-'E-Coal'!I13)*'Energy Use 2020'!$AD75</f>
        <v>2731598476159.1611</v>
      </c>
      <c r="J13" s="230">
        <f>('Energy Use'!J69-'E-electricity'!J13-'E-Coal'!J13)*'Energy Use 2020'!$AD75</f>
        <v>2827954964704.522</v>
      </c>
      <c r="K13" s="230">
        <f>('Energy Use'!K69-'E-electricity'!K13-'E-Coal'!K13)*'Energy Use 2020'!$AD75</f>
        <v>2921247370480.7529</v>
      </c>
      <c r="L13" s="230">
        <f>('Energy Use'!L69-'E-electricity'!L13-'E-Coal'!L13)*'Energy Use 2020'!$AD75</f>
        <v>3009661436250.1909</v>
      </c>
      <c r="M13" s="230">
        <f>('Energy Use'!M69-'E-electricity'!M13-'E-Coal'!M13)*'Energy Use 2020'!$AD75</f>
        <v>3091246668622.312</v>
      </c>
      <c r="N13" s="230">
        <f>('Energy Use'!N69-'E-electricity'!N13-'E-Coal'!N13)*'Energy Use 2020'!$AD75</f>
        <v>3167586740134.6729</v>
      </c>
      <c r="O13" s="230">
        <f>('Energy Use'!O69-'E-electricity'!O13-'E-Coal'!O13)*'Energy Use 2020'!$AD75</f>
        <v>3235377279579.1812</v>
      </c>
      <c r="P13" s="230">
        <f>('Energy Use'!P69-'E-electricity'!P13-'E-Coal'!P13)*'Energy Use 2020'!$AD75</f>
        <v>3294897910676.0562</v>
      </c>
      <c r="Q13" s="230">
        <f>('Energy Use'!Q69-'E-electricity'!Q13-'E-Coal'!Q13)*'Energy Use 2020'!$AD75</f>
        <v>3346560397856.0288</v>
      </c>
      <c r="R13" s="230">
        <f>('Energy Use'!R69-'E-electricity'!R13-'E-Coal'!R13)*'Energy Use 2020'!$AD75</f>
        <v>3390893120040.897</v>
      </c>
      <c r="S13" s="230">
        <f>('Energy Use'!S69-'E-electricity'!S13-'E-Coal'!S13)*'Energy Use 2020'!$AD75</f>
        <v>3431990508435.6465</v>
      </c>
      <c r="T13" s="230">
        <f>('Energy Use'!T69-'E-electricity'!T13-'E-Coal'!T13)*'Energy Use 2020'!$AD75</f>
        <v>3466657689383.6831</v>
      </c>
      <c r="U13" s="230">
        <f>('Energy Use'!U69-'E-electricity'!U13-'E-Coal'!U13)*'Energy Use 2020'!$AD75</f>
        <v>3495120204960.6265</v>
      </c>
      <c r="V13" s="230">
        <f>('Energy Use'!V69-'E-electricity'!V13-'E-Coal'!V13)*'Energy Use 2020'!$AD75</f>
        <v>3517652370336.0078</v>
      </c>
      <c r="W13" s="230">
        <f>('Energy Use'!W69-'E-electricity'!W13-'E-Coal'!W13)*'Energy Use 2020'!$AD75</f>
        <v>3534571204150.9678</v>
      </c>
      <c r="X13" s="230">
        <f>('Energy Use'!X69-'E-electricity'!X13-'E-Coal'!X13)*'Energy Use 2020'!$AD75</f>
        <v>3546230301958.3618</v>
      </c>
      <c r="Y13" s="230">
        <f>('Energy Use'!Y69-'E-electricity'!Y13-'E-Coal'!Y13)*'Energy Use 2020'!$AD75</f>
        <v>3553013787728.0571</v>
      </c>
      <c r="Z13" s="230">
        <f>('Energy Use'!Z69-'E-electricity'!Z13-'E-Coal'!Z13)*'Energy Use 2020'!$AD75</f>
        <v>3555330462642.4521</v>
      </c>
      <c r="AA13" s="230">
        <f>('Energy Use'!AA69-'E-electricity'!AA13-'E-Coal'!AA13)*'Energy Use 2020'!$AD75</f>
        <v>3553608253520.4434</v>
      </c>
      <c r="AB13" s="230">
        <f>('Energy Use'!AB69-'E-electricity'!AB13-'E-Coal'!AB13)*'Energy Use 2020'!$AD75</f>
        <v>3548289045924.9902</v>
      </c>
      <c r="AC13" s="230">
        <f>('Energy Use'!AC69-'E-electricity'!AC13-'E-Coal'!AC13)*'Energy Use 2020'!$AD75</f>
        <v>3539823969958.522</v>
      </c>
      <c r="AD13" s="230">
        <f>('Energy Use'!AD69-'E-electricity'!AD13-'E-Coal'!AD13)*'Energy Use 2020'!$AD75</f>
        <v>3528669190463.6045</v>
      </c>
      <c r="AE13" s="230">
        <f>('Energy Use'!AE69-'E-electricity'!AE13-'E-Coal'!AE13)*'Energy Use 2020'!$AD75</f>
        <v>3515282238254.2388</v>
      </c>
      <c r="AF13" s="230">
        <f>('Energy Use'!AF69-'E-electricity'!AF13-'E-Coal'!AF13)*'Energy Use 2020'!$AD75</f>
        <v>3500118905440.001</v>
      </c>
      <c r="AG13" s="230">
        <f>('Energy Use'!AG69-'E-electricity'!AG13-'E-Coal'!AG13)*'Energy Use 2020'!$AD75</f>
        <v>3483630716107.8691</v>
      </c>
      <c r="AH13" s="230">
        <f>('Energy Use'!AH69-'E-electricity'!AH13-'E-Coal'!AH13)*'Energy Use 2020'!$AD75</f>
        <v>3466262973750.5962</v>
      </c>
      <c r="AI13" s="230">
        <f>('Energy Use'!AI69-'E-electricity'!AI13-'E-Coal'!AI13)*'Energy Use 2020'!$AD75</f>
        <v>3448453378954.6899</v>
      </c>
      <c r="AJ13" s="230">
        <f>('Energy Use'!AJ69-'E-electricity'!AJ13-'E-Coal'!AJ13)*'Energy Use 2020'!$AD75</f>
        <v>3430631205005.9839</v>
      </c>
      <c r="AK13" s="230">
        <f>('Energy Use'!AK69-'E-electricity'!AK13-'E-Coal'!AK13)*'Energy Use 2020'!$AD75</f>
        <v>3413217015207.9683</v>
      </c>
      <c r="AL13" s="230">
        <f>('Energy Use'!AL69-'E-electricity'!AL13-'E-Coal'!AL13)*'Energy Use 2020'!$AD75</f>
        <v>3396622903776.6641</v>
      </c>
      <c r="AM13" s="230">
        <f>('Energy Use'!AM69-'E-electricity'!AM13-'E-Coal'!AM13)*'Energy Use 2020'!$AD75</f>
        <v>3381253242094.3286</v>
      </c>
      <c r="AN13" s="230">
        <f>('Energy Use'!AN69-'E-electricity'!AN13-'E-Coal'!AN13)*'Energy Use 2020'!$AD75</f>
        <v>3367505913785.6763</v>
      </c>
      <c r="AO13" s="230">
        <f>('Energy Use'!AO69-'E-electricity'!AO13-'E-Coal'!AO13)*'Energy Use 2020'!$AD75</f>
        <v>3355774025440.208</v>
      </c>
      <c r="AP13" s="230">
        <f>('Energy Use'!AP69-'E-electricity'!AP13-'E-Coal'!AP13)*'Energy Use 2020'!$AD75</f>
        <v>3346448084778.9106</v>
      </c>
      <c r="AQ13" s="230">
        <f>('Energy Use'!AQ69-'E-electricity'!AQ13-'E-Coal'!AQ13)*'Energy Use 2020'!$AD75</f>
        <v>3338803479790.0703</v>
      </c>
      <c r="AR13" s="133" t="str">
        <f>VLOOKUP($A13,'Sector Match'!$A$1:$B$43,2,0)</f>
        <v>food beverage and tobacco 10T12</v>
      </c>
    </row>
    <row r="14" spans="1:44" x14ac:dyDescent="0.25">
      <c r="A14" s="74" t="s">
        <v>13</v>
      </c>
      <c r="B14" s="230">
        <f>('Energy Use'!B70-'E-electricity'!B14)*'Energy Use 2019'!$U76</f>
        <v>306691269571500</v>
      </c>
      <c r="C14" s="230">
        <f>('Energy Use'!C70-'E-electricity'!C14-'E-Coal'!C14)*'Energy Use 2020'!$AD76</f>
        <v>303588439605000</v>
      </c>
      <c r="D14" s="230">
        <f>('Energy Use'!D70-'E-electricity'!D14-'E-Coal'!D14)*'Energy Use 2020'!$AD76</f>
        <v>313310525102151.25</v>
      </c>
      <c r="E14" s="230">
        <f>('Energy Use'!E70-'E-electricity'!E14-'E-Coal'!E14)*'Energy Use 2020'!$AD76</f>
        <v>318446404850017.81</v>
      </c>
      <c r="F14" s="230">
        <f>('Energy Use'!F70-'E-electricity'!F14-'E-Coal'!F14)*'Energy Use 2020'!$AD76</f>
        <v>326956083836889.25</v>
      </c>
      <c r="G14" s="230">
        <f>('Energy Use'!G70-'E-electricity'!G14-'E-Coal'!G14)*'Energy Use 2020'!$AD76</f>
        <v>329644511973279.25</v>
      </c>
      <c r="H14" s="230">
        <f>('Energy Use'!H70-'E-electricity'!H14-'E-Coal'!H14)*'Energy Use 2020'!$AD76</f>
        <v>333387860836338.63</v>
      </c>
      <c r="I14" s="230">
        <f>('Energy Use'!I70-'E-electricity'!I14-'E-Coal'!I14)*'Energy Use 2020'!$AD76</f>
        <v>337645040268877.88</v>
      </c>
      <c r="J14" s="230">
        <f>('Energy Use'!J70-'E-electricity'!J14-'E-Coal'!J14)*'Energy Use 2020'!$AD76</f>
        <v>341559084964529.69</v>
      </c>
      <c r="K14" s="230">
        <f>('Energy Use'!K70-'E-electricity'!K14-'E-Coal'!K14)*'Energy Use 2020'!$AD76</f>
        <v>344687823032432.44</v>
      </c>
      <c r="L14" s="230">
        <f>('Energy Use'!L70-'E-electricity'!L14-'E-Coal'!L14)*'Energy Use 2020'!$AD76</f>
        <v>346577553928631.31</v>
      </c>
      <c r="M14" s="230">
        <f>('Energy Use'!M70-'E-electricity'!M14-'E-Coal'!M14)*'Energy Use 2020'!$AD76</f>
        <v>346776032202010.25</v>
      </c>
      <c r="N14" s="230">
        <f>('Energy Use'!N70-'E-electricity'!N14-'E-Coal'!N14)*'Energy Use 2020'!$AD76</f>
        <v>345206716405041.19</v>
      </c>
      <c r="O14" s="230">
        <f>('Energy Use'!O70-'E-electricity'!O14-'E-Coal'!O14)*'Energy Use 2020'!$AD76</f>
        <v>341994259768834.44</v>
      </c>
      <c r="P14" s="230">
        <f>('Energy Use'!P70-'E-electricity'!P14-'E-Coal'!P14)*'Energy Use 2020'!$AD76</f>
        <v>337631125082167.81</v>
      </c>
      <c r="Q14" s="230">
        <f>('Energy Use'!Q70-'E-electricity'!Q14-'E-Coal'!Q14)*'Energy Use 2020'!$AD76</f>
        <v>332602016589092.69</v>
      </c>
      <c r="R14" s="230">
        <f>('Energy Use'!R70-'E-electricity'!R14-'E-Coal'!R14)*'Energy Use 2020'!$AD76</f>
        <v>327371362789576.44</v>
      </c>
      <c r="S14" s="230">
        <f>('Energy Use'!S70-'E-electricity'!S14-'E-Coal'!S14)*'Energy Use 2020'!$AD76</f>
        <v>322497673574451.06</v>
      </c>
      <c r="T14" s="230">
        <f>('Energy Use'!T70-'E-electricity'!T14-'E-Coal'!T14)*'Energy Use 2020'!$AD76</f>
        <v>317851622594573.88</v>
      </c>
      <c r="U14" s="230">
        <f>('Energy Use'!U70-'E-electricity'!U14-'E-Coal'!U14)*'Energy Use 2020'!$AD76</f>
        <v>313427810225201.19</v>
      </c>
      <c r="V14" s="230">
        <f>('Energy Use'!V70-'E-electricity'!V14-'E-Coal'!V14)*'Energy Use 2020'!$AD76</f>
        <v>309221138750113.19</v>
      </c>
      <c r="W14" s="230">
        <f>('Energy Use'!W70-'E-electricity'!W14-'E-Coal'!W14)*'Energy Use 2020'!$AD76</f>
        <v>305226808002105.25</v>
      </c>
      <c r="X14" s="230">
        <f>('Energy Use'!X70-'E-electricity'!X14-'E-Coal'!X14)*'Energy Use 2020'!$AD76</f>
        <v>301440311433047.19</v>
      </c>
      <c r="Y14" s="230">
        <f>('Energy Use'!Y70-'E-electricity'!Y14-'E-Coal'!Y14)*'Energy Use 2020'!$AD76</f>
        <v>297857432629398.75</v>
      </c>
      <c r="Z14" s="230">
        <f>('Energy Use'!Z70-'E-electricity'!Z14-'E-Coal'!Z14)*'Energy Use 2020'!$AD76</f>
        <v>294474242289814.25</v>
      </c>
      <c r="AA14" s="230">
        <f>('Energy Use'!AA70-'E-electricity'!AA14-'E-Coal'!AA14)*'Energy Use 2020'!$AD76</f>
        <v>291287095682441.81</v>
      </c>
      <c r="AB14" s="230">
        <f>('Energy Use'!AB70-'E-electricity'!AB14-'E-Coal'!AB14)*'Energy Use 2020'!$AD76</f>
        <v>288292630600600.81</v>
      </c>
      <c r="AC14" s="230">
        <f>('Energy Use'!AC70-'E-electricity'!AC14-'E-Coal'!AC14)*'Energy Use 2020'!$AD76</f>
        <v>285487765836824.75</v>
      </c>
      <c r="AD14" s="230">
        <f>('Energy Use'!AD70-'E-electricity'!AD14-'E-Coal'!AD14)*'Energy Use 2020'!$AD76</f>
        <v>282869700196651.81</v>
      </c>
      <c r="AE14" s="230">
        <f>('Energy Use'!AE70-'E-electricity'!AE14-'E-Coal'!AE14)*'Energy Use 2020'!$AD76</f>
        <v>280435912075251.5</v>
      </c>
      <c r="AF14" s="230">
        <f>('Energy Use'!AF70-'E-electricity'!AF14-'E-Coal'!AF14)*'Energy Use 2020'!$AD76</f>
        <v>278184159621771.75</v>
      </c>
      <c r="AG14" s="230">
        <f>('Energy Use'!AG70-'E-electricity'!AG14-'E-Coal'!AG14)*'Energy Use 2020'!$AD76</f>
        <v>276112481518343.94</v>
      </c>
      <c r="AH14" s="230">
        <f>('Energy Use'!AH70-'E-electricity'!AH14-'E-Coal'!AH14)*'Energy Use 2020'!$AD76</f>
        <v>274219198403017.09</v>
      </c>
      <c r="AI14" s="230">
        <f>('Energy Use'!AI70-'E-electricity'!AI14-'E-Coal'!AI14)*'Energy Use 2020'!$AD76</f>
        <v>272502914968363.31</v>
      </c>
      <c r="AJ14" s="230">
        <f>('Energy Use'!AJ70-'E-electricity'!AJ14-'E-Coal'!AJ14)*'Energy Use 2020'!$AD76</f>
        <v>270962522770360.16</v>
      </c>
      <c r="AK14" s="230">
        <f>('Energy Use'!AK70-'E-electricity'!AK14-'E-Coal'!AK14)*'Energy Use 2020'!$AD76</f>
        <v>269597203785196.47</v>
      </c>
      <c r="AL14" s="230">
        <f>('Energy Use'!AL70-'E-electricity'!AL14-'E-Coal'!AL14)*'Energy Use 2020'!$AD76</f>
        <v>268406434755092.13</v>
      </c>
      <c r="AM14" s="230">
        <f>('Energy Use'!AM70-'E-electricity'!AM14-'E-Coal'!AM14)*'Energy Use 2020'!$AD76</f>
        <v>267389992367943.34</v>
      </c>
      <c r="AN14" s="230">
        <f>('Energy Use'!AN70-'E-electricity'!AN14-'E-Coal'!AN14)*'Energy Use 2020'!$AD76</f>
        <v>266547959319742.22</v>
      </c>
      <c r="AO14" s="230">
        <f>('Energy Use'!AO70-'E-electricity'!AO14-'E-Coal'!AO14)*'Energy Use 2020'!$AD76</f>
        <v>265880731313214.41</v>
      </c>
      <c r="AP14" s="230">
        <f>('Energy Use'!AP70-'E-electricity'!AP14-'E-Coal'!AP14)*'Energy Use 2020'!$AD76</f>
        <v>265389025051117.81</v>
      </c>
      <c r="AQ14" s="230">
        <f>('Energy Use'!AQ70-'E-electricity'!AQ14-'E-Coal'!AQ14)*'Energy Use 2020'!$AD76</f>
        <v>264985381816508.31</v>
      </c>
      <c r="AR14" s="133" t="str">
        <f>VLOOKUP($A14,'Sector Match'!$A$1:$B$43,2,0)</f>
        <v>textiles apparel and leather 13T15</v>
      </c>
    </row>
    <row r="15" spans="1:44" x14ac:dyDescent="0.25">
      <c r="A15" s="74" t="s">
        <v>14</v>
      </c>
      <c r="B15" s="230">
        <f>('Energy Use'!B71-'E-electricity'!B15)*'Energy Use 2019'!$U77</f>
        <v>5622316788000</v>
      </c>
      <c r="C15" s="230">
        <f>('Energy Use'!C71-'E-electricity'!C15-'E-Coal'!C15)*'Energy Use 2020'!$AD77</f>
        <v>3044495652000</v>
      </c>
      <c r="D15" s="230">
        <f>('Energy Use'!D71-'E-electricity'!D15-'E-Coal'!D15)*'Energy Use 2020'!$AD77</f>
        <v>3244625613151.8989</v>
      </c>
      <c r="E15" s="230">
        <f>('Energy Use'!E71-'E-electricity'!E15-'E-Coal'!E15)*'Energy Use 2020'!$AD77</f>
        <v>3443335025075.1221</v>
      </c>
      <c r="F15" s="230">
        <f>('Energy Use'!F71-'E-electricity'!F15-'E-Coal'!F15)*'Energy Use 2020'!$AD77</f>
        <v>3523683015778.415</v>
      </c>
      <c r="G15" s="230">
        <f>('Energy Use'!G71-'E-electricity'!G15-'E-Coal'!G15)*'Energy Use 2020'!$AD77</f>
        <v>3556228130462.4937</v>
      </c>
      <c r="H15" s="230">
        <f>('Energy Use'!H71-'E-electricity'!H15-'E-Coal'!H15)*'Energy Use 2020'!$AD77</f>
        <v>3601858168222.2505</v>
      </c>
      <c r="I15" s="230">
        <f>('Energy Use'!I71-'E-electricity'!I15-'E-Coal'!I15)*'Energy Use 2020'!$AD77</f>
        <v>3649906021313.4497</v>
      </c>
      <c r="J15" s="230">
        <f>('Energy Use'!J71-'E-electricity'!J15-'E-Coal'!J15)*'Energy Use 2020'!$AD77</f>
        <v>3692242471208.3955</v>
      </c>
      <c r="K15" s="230">
        <f>('Energy Use'!K71-'E-electricity'!K15-'E-Coal'!K15)*'Energy Use 2020'!$AD77</f>
        <v>3724591215111.6343</v>
      </c>
      <c r="L15" s="230">
        <f>('Energy Use'!L71-'E-electricity'!L15-'E-Coal'!L15)*'Energy Use 2020'!$AD77</f>
        <v>3742599002676.5601</v>
      </c>
      <c r="M15" s="230">
        <f>('Energy Use'!M71-'E-electricity'!M15-'E-Coal'!M15)*'Energy Use 2020'!$AD77</f>
        <v>3741973208129.6187</v>
      </c>
      <c r="N15" s="230">
        <f>('Energy Use'!N71-'E-electricity'!N15-'E-Coal'!N15)*'Energy Use 2020'!$AD77</f>
        <v>3725069361763.1001</v>
      </c>
      <c r="O15" s="230">
        <f>('Energy Use'!O71-'E-electricity'!O15-'E-Coal'!O15)*'Energy Use 2020'!$AD77</f>
        <v>3690600400330.9502</v>
      </c>
      <c r="P15" s="230">
        <f>('Energy Use'!P71-'E-electricity'!P15-'E-Coal'!P15)*'Energy Use 2020'!$AD77</f>
        <v>3643797916576.7676</v>
      </c>
      <c r="Q15" s="230">
        <f>('Energy Use'!Q71-'E-electricity'!Q15-'E-Coal'!Q15)*'Energy Use 2020'!$AD77</f>
        <v>3589812512988.0479</v>
      </c>
      <c r="R15" s="230">
        <f>('Energy Use'!R71-'E-electricity'!R15-'E-Coal'!R15)*'Energy Use 2020'!$AD77</f>
        <v>3533581422816.0601</v>
      </c>
      <c r="S15" s="230">
        <f>('Energy Use'!S71-'E-electricity'!S15-'E-Coal'!S15)*'Energy Use 2020'!$AD77</f>
        <v>3483668964754.7729</v>
      </c>
      <c r="T15" s="230">
        <f>('Energy Use'!T71-'E-electricity'!T15-'E-Coal'!T15)*'Energy Use 2020'!$AD77</f>
        <v>3436013681715.3154</v>
      </c>
      <c r="U15" s="230">
        <f>('Energy Use'!U71-'E-electricity'!U15-'E-Coal'!U15)*'Energy Use 2020'!$AD77</f>
        <v>3390556144570.7603</v>
      </c>
      <c r="V15" s="230">
        <f>('Energy Use'!V71-'E-electricity'!V15-'E-Coal'!V15)*'Energy Use 2020'!$AD77</f>
        <v>3347240128416.355</v>
      </c>
      <c r="W15" s="230">
        <f>('Energy Use'!W71-'E-electricity'!W15-'E-Coal'!W15)*'Energy Use 2020'!$AD77</f>
        <v>3306012522101.4688</v>
      </c>
      <c r="X15" s="230">
        <f>('Energy Use'!X71-'E-electricity'!X15-'E-Coal'!X15)*'Energy Use 2020'!$AD77</f>
        <v>3266823243777.4546</v>
      </c>
      <c r="Y15" s="230">
        <f>('Energy Use'!Y71-'E-electricity'!Y15-'E-Coal'!Y15)*'Energy Use 2020'!$AD77</f>
        <v>3229625162344.1172</v>
      </c>
      <c r="Z15" s="230">
        <f>('Energy Use'!Z71-'E-electricity'!Z15-'E-Coal'!Z15)*'Energy Use 2020'!$AD77</f>
        <v>3194374024690.5693</v>
      </c>
      <c r="AA15" s="230">
        <f>('Energy Use'!AA71-'E-electricity'!AA15-'E-Coal'!AA15)*'Energy Use 2020'!$AD77</f>
        <v>3161028388640.1162</v>
      </c>
      <c r="AB15" s="230">
        <f>('Energy Use'!AB71-'E-electricity'!AB15-'E-Coal'!AB15)*'Energy Use 2020'!$AD77</f>
        <v>3129549561522.3096</v>
      </c>
      <c r="AC15" s="230">
        <f>('Energy Use'!AC71-'E-electricity'!AC15-'E-Coal'!AC15)*'Energy Use 2020'!$AD77</f>
        <v>3099901544309.2368</v>
      </c>
      <c r="AD15" s="230">
        <f>('Energy Use'!AD71-'E-electricity'!AD15-'E-Coal'!AD15)*'Energy Use 2020'!$AD77</f>
        <v>3072050981267.2969</v>
      </c>
      <c r="AE15" s="230">
        <f>('Energy Use'!AE71-'E-electricity'!AE15-'E-Coal'!AE15)*'Energy Use 2020'!$AD77</f>
        <v>3045967115090.375</v>
      </c>
      <c r="AF15" s="230">
        <f>('Energy Use'!AF71-'E-electricity'!AF15-'E-Coal'!AF15)*'Energy Use 2020'!$AD77</f>
        <v>3021621747494.8486</v>
      </c>
      <c r="AG15" s="230">
        <f>('Energy Use'!AG71-'E-electricity'!AG15-'E-Coal'!AG15)*'Energy Use 2020'!$AD77</f>
        <v>2998989205272.3779</v>
      </c>
      <c r="AH15" s="230">
        <f>('Energy Use'!AH71-'E-electricity'!AH15-'E-Coal'!AH15)*'Energy Use 2020'!$AD77</f>
        <v>2978046311812.2891</v>
      </c>
      <c r="AI15" s="230">
        <f>('Energy Use'!AI71-'E-electricity'!AI15-'E-Coal'!AI15)*'Energy Use 2020'!$AD77</f>
        <v>2958772364121.2554</v>
      </c>
      <c r="AJ15" s="230">
        <f>('Energy Use'!AJ71-'E-electricity'!AJ15-'E-Coal'!AJ15)*'Energy Use 2020'!$AD77</f>
        <v>2941149115385.457</v>
      </c>
      <c r="AK15" s="230">
        <f>('Energy Use'!AK71-'E-electricity'!AK15-'E-Coal'!AK15)*'Energy Use 2020'!$AD77</f>
        <v>2925160763137.6494</v>
      </c>
      <c r="AL15" s="230">
        <f>('Energy Use'!AL71-'E-electricity'!AL15-'E-Coal'!AL15)*'Energy Use 2020'!$AD77</f>
        <v>2910793943110.1396</v>
      </c>
      <c r="AM15" s="230">
        <f>('Energy Use'!AM71-'E-electricity'!AM15-'E-Coal'!AM15)*'Energy Use 2020'!$AD77</f>
        <v>2898037728874.0625</v>
      </c>
      <c r="AN15" s="230">
        <f>('Energy Use'!AN71-'E-electricity'!AN15-'E-Coal'!AN15)*'Energy Use 2020'!$AD77</f>
        <v>2886883637385.417</v>
      </c>
      <c r="AO15" s="230">
        <f>('Energy Use'!AO71-'E-electricity'!AO15-'E-Coal'!AO15)*'Energy Use 2020'!$AD77</f>
        <v>2877325640579.9194</v>
      </c>
      <c r="AP15" s="230">
        <f>('Energy Use'!AP71-'E-electricity'!AP15-'E-Coal'!AP15)*'Energy Use 2020'!$AD77</f>
        <v>2869360183181.146</v>
      </c>
      <c r="AQ15" s="230">
        <f>('Energy Use'!AQ71-'E-electricity'!AQ15-'E-Coal'!AQ15)*'Energy Use 2020'!$AD77</f>
        <v>2862030284971.4478</v>
      </c>
      <c r="AR15" s="133" t="str">
        <f>VLOOKUP($A15,'Sector Match'!$A$1:$B$43,2,0)</f>
        <v>textiles apparel and leather 13T15</v>
      </c>
    </row>
    <row r="16" spans="1:44" x14ac:dyDescent="0.25">
      <c r="A16" s="74" t="s">
        <v>15</v>
      </c>
      <c r="B16" s="230">
        <f>('Energy Use'!B72-'E-electricity'!B16)*'Energy Use 2019'!$U78</f>
        <v>2158369636500</v>
      </c>
      <c r="C16" s="230">
        <f>('Energy Use'!C72-'E-electricity'!C16-'E-Coal'!C16)*'Energy Use 2020'!$AD78</f>
        <v>1750029434999.9993</v>
      </c>
      <c r="D16" s="230">
        <f>('Energy Use'!D72-'E-electricity'!D16-'E-Coal'!D16)*'Energy Use 2020'!$AD78</f>
        <v>1783893882422.2947</v>
      </c>
      <c r="E16" s="230">
        <f>('Energy Use'!E72-'E-electricity'!E16-'E-Coal'!E16)*'Energy Use 2020'!$AD78</f>
        <v>2021084918898.7468</v>
      </c>
      <c r="F16" s="230">
        <f>('Energy Use'!F72-'E-electricity'!F16-'E-Coal'!F16)*'Energy Use 2020'!$AD78</f>
        <v>2042161288842.7791</v>
      </c>
      <c r="G16" s="230">
        <f>('Energy Use'!G72-'E-electricity'!G16-'E-Coal'!G16)*'Energy Use 2020'!$AD78</f>
        <v>2023199952018.8069</v>
      </c>
      <c r="H16" s="230">
        <f>('Energy Use'!H72-'E-electricity'!H16-'E-Coal'!H16)*'Energy Use 2020'!$AD78</f>
        <v>2008814877067.5034</v>
      </c>
      <c r="I16" s="230">
        <f>('Energy Use'!I72-'E-electricity'!I16-'E-Coal'!I16)*'Energy Use 2020'!$AD78</f>
        <v>2004592475984.9395</v>
      </c>
      <c r="J16" s="230">
        <f>('Energy Use'!J72-'E-electricity'!J16-'E-Coal'!J16)*'Energy Use 2020'!$AD78</f>
        <v>2008812199655.968</v>
      </c>
      <c r="K16" s="230">
        <f>('Energy Use'!K72-'E-electricity'!K16-'E-Coal'!K16)*'Energy Use 2020'!$AD78</f>
        <v>2017246684624.7627</v>
      </c>
      <c r="L16" s="230">
        <f>('Energy Use'!L72-'E-electricity'!L16-'E-Coal'!L16)*'Energy Use 2020'!$AD78</f>
        <v>2025650318025.249</v>
      </c>
      <c r="M16" s="230">
        <f>('Energy Use'!M72-'E-electricity'!M16-'E-Coal'!M16)*'Energy Use 2020'!$AD78</f>
        <v>2029715120867.3101</v>
      </c>
      <c r="N16" s="230">
        <f>('Energy Use'!N72-'E-electricity'!N16-'E-Coal'!N16)*'Energy Use 2020'!$AD78</f>
        <v>2030608847238.7144</v>
      </c>
      <c r="O16" s="230">
        <f>('Energy Use'!O72-'E-electricity'!O16-'E-Coal'!O16)*'Energy Use 2020'!$AD78</f>
        <v>2023480755071.4219</v>
      </c>
      <c r="P16" s="230">
        <f>('Energy Use'!P72-'E-electricity'!P16-'E-Coal'!P16)*'Energy Use 2020'!$AD78</f>
        <v>2008985888866.0874</v>
      </c>
      <c r="Q16" s="230">
        <f>('Energy Use'!Q72-'E-electricity'!Q16-'E-Coal'!Q16)*'Energy Use 2020'!$AD78</f>
        <v>1987847582241.1143</v>
      </c>
      <c r="R16" s="230">
        <f>('Energy Use'!R72-'E-electricity'!R16-'E-Coal'!R16)*'Energy Use 2020'!$AD78</f>
        <v>1960834981747.457</v>
      </c>
      <c r="S16" s="230">
        <f>('Energy Use'!S72-'E-electricity'!S16-'E-Coal'!S16)*'Energy Use 2020'!$AD78</f>
        <v>1933243778199.8225</v>
      </c>
      <c r="T16" s="230">
        <f>('Energy Use'!T72-'E-electricity'!T16-'E-Coal'!T16)*'Energy Use 2020'!$AD78</f>
        <v>1901196601175.3984</v>
      </c>
      <c r="U16" s="230">
        <f>('Energy Use'!U72-'E-electricity'!U16-'E-Coal'!U16)*'Energy Use 2020'!$AD78</f>
        <v>1865401080007.8376</v>
      </c>
      <c r="V16" s="230">
        <f>('Energy Use'!V72-'E-electricity'!V16-'E-Coal'!V16)*'Energy Use 2020'!$AD78</f>
        <v>1826552494497.8</v>
      </c>
      <c r="W16" s="230">
        <f>('Energy Use'!W72-'E-electricity'!W16-'E-Coal'!W16)*'Energy Use 2020'!$AD78</f>
        <v>1785322938511.0896</v>
      </c>
      <c r="X16" s="230">
        <f>('Energy Use'!X72-'E-electricity'!X16-'E-Coal'!X16)*'Energy Use 2020'!$AD78</f>
        <v>1742352635880.6335</v>
      </c>
      <c r="Y16" s="230">
        <f>('Energy Use'!Y72-'E-electricity'!Y16-'E-Coal'!Y16)*'Energy Use 2020'!$AD78</f>
        <v>1698243360874.656</v>
      </c>
      <c r="Z16" s="230">
        <f>('Energy Use'!Z72-'E-electricity'!Z16-'E-Coal'!Z16)*'Energy Use 2020'!$AD78</f>
        <v>1653553850456.9285</v>
      </c>
      <c r="AA16" s="230">
        <f>('Energy Use'!AA72-'E-electricity'!AA16-'E-Coal'!AA16)*'Energy Use 2020'!$AD78</f>
        <v>1608797047701.3726</v>
      </c>
      <c r="AB16" s="230">
        <f>('Energy Use'!AB72-'E-electricity'!AB16-'E-Coal'!AB16)*'Energy Use 2020'!$AD78</f>
        <v>1564438984086.2332</v>
      </c>
      <c r="AC16" s="230">
        <f>('Energy Use'!AC72-'E-electricity'!AC16-'E-Coal'!AC16)*'Energy Use 2020'!$AD78</f>
        <v>1520899091384.5505</v>
      </c>
      <c r="AD16" s="230">
        <f>('Energy Use'!AD72-'E-electricity'!AD16-'E-Coal'!AD16)*'Energy Use 2020'!$AD78</f>
        <v>1478551729488.0977</v>
      </c>
      <c r="AE16" s="230">
        <f>('Energy Use'!AE72-'E-electricity'!AE16-'E-Coal'!AE16)*'Energy Use 2020'!$AD78</f>
        <v>1437728722566.8931</v>
      </c>
      <c r="AF16" s="230">
        <f>('Energy Use'!AF72-'E-electricity'!AF16-'E-Coal'!AF16)*'Energy Use 2020'!$AD78</f>
        <v>1398722710289.3645</v>
      </c>
      <c r="AG16" s="230">
        <f>('Energy Use'!AG72-'E-electricity'!AG16-'E-Coal'!AG16)*'Energy Use 2020'!$AD78</f>
        <v>1361791141359.8621</v>
      </c>
      <c r="AH16" s="230">
        <f>('Energy Use'!AH72-'E-electricity'!AH16-'E-Coal'!AH16)*'Energy Use 2020'!$AD78</f>
        <v>1327160761562.0129</v>
      </c>
      <c r="AI16" s="230">
        <f>('Energy Use'!AI72-'E-electricity'!AI16-'E-Coal'!AI16)*'Energy Use 2020'!$AD78</f>
        <v>1295032476325.4558</v>
      </c>
      <c r="AJ16" s="230">
        <f>('Energy Use'!AJ72-'E-electricity'!AJ16-'E-Coal'!AJ16)*'Energy Use 2020'!$AD78</f>
        <v>1265586497403.7305</v>
      </c>
      <c r="AK16" s="230">
        <f>('Energy Use'!AK72-'E-electricity'!AK16-'E-Coal'!AK16)*'Energy Use 2020'!$AD78</f>
        <v>1238987713767.9443</v>
      </c>
      <c r="AL16" s="230">
        <f>('Energy Use'!AL72-'E-electricity'!AL16-'E-Coal'!AL16)*'Energy Use 2020'!$AD78</f>
        <v>1215391257856.3708</v>
      </c>
      <c r="AM16" s="230">
        <f>('Energy Use'!AM72-'E-electricity'!AM16-'E-Coal'!AM16)*'Energy Use 2020'!$AD78</f>
        <v>1194948269809.1653</v>
      </c>
      <c r="AN16" s="230">
        <f>('Energy Use'!AN72-'E-electricity'!AN16-'E-Coal'!AN16)*'Energy Use 2020'!$AD78</f>
        <v>1177811894555.3501</v>
      </c>
      <c r="AO16" s="230">
        <f>('Energy Use'!AO72-'E-electricity'!AO16-'E-Coal'!AO16)*'Energy Use 2020'!$AD78</f>
        <v>1164143580268.1982</v>
      </c>
      <c r="AP16" s="230">
        <f>('Energy Use'!AP72-'E-electricity'!AP16-'E-Coal'!AP16)*'Energy Use 2020'!$AD78</f>
        <v>1154119782814.1262</v>
      </c>
      <c r="AQ16" s="230">
        <f>('Energy Use'!AQ72-'E-electricity'!AQ16-'E-Coal'!AQ16)*'Energy Use 2020'!$AD78</f>
        <v>1147555935653.3008</v>
      </c>
      <c r="AR16" s="133" t="str">
        <f>VLOOKUP($A16,'Sector Match'!$A$1:$B$43,2,0)</f>
        <v>textiles apparel and leather 13T15</v>
      </c>
    </row>
    <row r="17" spans="1:44" x14ac:dyDescent="0.25">
      <c r="A17" s="74" t="s">
        <v>16</v>
      </c>
      <c r="B17" s="230">
        <f>('Energy Use'!B73-'E-electricity'!B17)*'Energy Use 2019'!$U79</f>
        <v>6363995929500</v>
      </c>
      <c r="C17" s="230">
        <f>('Energy Use'!C73-'E-electricity'!C17-'E-Coal'!C17)*'Energy Use 2020'!$AD79</f>
        <v>6575110591500</v>
      </c>
      <c r="D17" s="230">
        <f>('Energy Use'!D73-'E-electricity'!D17-'E-Coal'!D17)*'Energy Use 2020'!$AD79</f>
        <v>7055269517244.1914</v>
      </c>
      <c r="E17" s="230">
        <f>('Energy Use'!E73-'E-electricity'!E17-'E-Coal'!E17)*'Energy Use 2020'!$AD79</f>
        <v>7689516822299.5146</v>
      </c>
      <c r="F17" s="230">
        <f>('Energy Use'!F73-'E-electricity'!F17-'E-Coal'!F17)*'Energy Use 2020'!$AD79</f>
        <v>7856645859572.3379</v>
      </c>
      <c r="G17" s="230">
        <f>('Energy Use'!G73-'E-electricity'!G17-'E-Coal'!G17)*'Energy Use 2020'!$AD79</f>
        <v>7921193938727.4609</v>
      </c>
      <c r="H17" s="230">
        <f>('Energy Use'!H73-'E-electricity'!H17-'E-Coal'!H17)*'Energy Use 2020'!$AD79</f>
        <v>8026872406776.0928</v>
      </c>
      <c r="I17" s="230">
        <f>('Energy Use'!I73-'E-electricity'!I17-'E-Coal'!I17)*'Energy Use 2020'!$AD79</f>
        <v>8159713158005.2852</v>
      </c>
      <c r="J17" s="230">
        <f>('Energy Use'!J73-'E-electricity'!J17-'E-Coal'!J17)*'Energy Use 2020'!$AD79</f>
        <v>8305436199197.8564</v>
      </c>
      <c r="K17" s="230">
        <f>('Energy Use'!K73-'E-electricity'!K17-'E-Coal'!K17)*'Energy Use 2020'!$AD79</f>
        <v>8453599904044.2881</v>
      </c>
      <c r="L17" s="230">
        <f>('Energy Use'!L73-'E-electricity'!L17-'E-Coal'!L17)*'Energy Use 2020'!$AD79</f>
        <v>8593009388564.9756</v>
      </c>
      <c r="M17" s="230">
        <f>('Energy Use'!M73-'E-electricity'!M17-'E-Coal'!M17)*'Energy Use 2020'!$AD79</f>
        <v>8711759946944.4219</v>
      </c>
      <c r="N17" s="230">
        <f>('Energy Use'!N73-'E-electricity'!N17-'E-Coal'!N17)*'Energy Use 2020'!$AD79</f>
        <v>8813463065874.6484</v>
      </c>
      <c r="O17" s="230">
        <f>('Energy Use'!O73-'E-electricity'!O17-'E-Coal'!O17)*'Energy Use 2020'!$AD79</f>
        <v>8883821229203.2578</v>
      </c>
      <c r="P17" s="230">
        <f>('Energy Use'!P73-'E-electricity'!P17-'E-Coal'!P17)*'Energy Use 2020'!$AD79</f>
        <v>8924467950938.6484</v>
      </c>
      <c r="Q17" s="230">
        <f>('Energy Use'!Q73-'E-electricity'!Q17-'E-Coal'!Q17)*'Energy Use 2020'!$AD79</f>
        <v>8937394508586.0117</v>
      </c>
      <c r="R17" s="230">
        <f>('Energy Use'!R73-'E-electricity'!R17-'E-Coal'!R17)*'Energy Use 2020'!$AD79</f>
        <v>8924879519057.248</v>
      </c>
      <c r="S17" s="230">
        <f>('Energy Use'!S73-'E-electricity'!S17-'E-Coal'!S17)*'Energy Use 2020'!$AD79</f>
        <v>8903267573741.2773</v>
      </c>
      <c r="T17" s="230">
        <f>('Energy Use'!T73-'E-electricity'!T17-'E-Coal'!T17)*'Energy Use 2020'!$AD79</f>
        <v>8860699043062.7695</v>
      </c>
      <c r="U17" s="230">
        <f>('Energy Use'!U73-'E-electricity'!U17-'E-Coal'!U17)*'Energy Use 2020'!$AD79</f>
        <v>8799250949181.6348</v>
      </c>
      <c r="V17" s="230">
        <f>('Energy Use'!V73-'E-electricity'!V17-'E-Coal'!V17)*'Energy Use 2020'!$AD79</f>
        <v>8721079390973.9531</v>
      </c>
      <c r="W17" s="230">
        <f>('Energy Use'!W73-'E-electricity'!W17-'E-Coal'!W17)*'Energy Use 2020'!$AD79</f>
        <v>8628379845308.9326</v>
      </c>
      <c r="X17" s="230">
        <f>('Energy Use'!X73-'E-electricity'!X17-'E-Coal'!X17)*'Energy Use 2020'!$AD79</f>
        <v>8523351744629.7451</v>
      </c>
      <c r="Y17" s="230">
        <f>('Energy Use'!Y73-'E-electricity'!Y17-'E-Coal'!Y17)*'Energy Use 2020'!$AD79</f>
        <v>8408167754851.6465</v>
      </c>
      <c r="Z17" s="230">
        <f>('Energy Use'!Z73-'E-electricity'!Z17-'E-Coal'!Z17)*'Energy Use 2020'!$AD79</f>
        <v>8284947977011.541</v>
      </c>
      <c r="AA17" s="230">
        <f>('Energy Use'!AA73-'E-electricity'!AA17-'E-Coal'!AA17)*'Energy Use 2020'!$AD79</f>
        <v>8155739121456.9883</v>
      </c>
      <c r="AB17" s="230">
        <f>('Energy Use'!AB73-'E-electricity'!AB17-'E-Coal'!AB17)*'Energy Use 2020'!$AD79</f>
        <v>8022498557810.4639</v>
      </c>
      <c r="AC17" s="230">
        <f>('Energy Use'!AC73-'E-electricity'!AC17-'E-Coal'!AC17)*'Energy Use 2020'!$AD79</f>
        <v>7887083028749.8223</v>
      </c>
      <c r="AD17" s="230">
        <f>('Energy Use'!AD73-'E-electricity'!AD17-'E-Coal'!AD17)*'Energy Use 2020'!$AD79</f>
        <v>7751241730503.0498</v>
      </c>
      <c r="AE17" s="230">
        <f>('Energy Use'!AE73-'E-electricity'!AE17-'E-Coal'!AE17)*'Energy Use 2020'!$AD79</f>
        <v>7616613406351.4072</v>
      </c>
      <c r="AF17" s="230">
        <f>('Energy Use'!AF73-'E-electricity'!AF17-'E-Coal'!AF17)*'Energy Use 2020'!$AD79</f>
        <v>7484727068986.25</v>
      </c>
      <c r="AG17" s="230">
        <f>('Energy Use'!AG73-'E-electricity'!AG17-'E-Coal'!AG17)*'Energy Use 2020'!$AD79</f>
        <v>7357005960378.0361</v>
      </c>
      <c r="AH17" s="230">
        <f>('Energy Use'!AH73-'E-electricity'!AH17-'E-Coal'!AH17)*'Energy Use 2020'!$AD79</f>
        <v>7234774370749.6113</v>
      </c>
      <c r="AI17" s="230">
        <f>('Energy Use'!AI73-'E-electricity'!AI17-'E-Coal'!AI17)*'Energy Use 2020'!$AD79</f>
        <v>7119266968198.4619</v>
      </c>
      <c r="AJ17" s="230">
        <f>('Energy Use'!AJ73-'E-electricity'!AJ17-'E-Coal'!AJ17)*'Energy Use 2020'!$AD79</f>
        <v>7011640334606.3389</v>
      </c>
      <c r="AK17" s="230">
        <f>('Energy Use'!AK73-'E-electricity'!AK17-'E-Coal'!AK17)*'Energy Use 2020'!$AD79</f>
        <v>6912986459236.7217</v>
      </c>
      <c r="AL17" s="230">
        <f>('Energy Use'!AL73-'E-electricity'!AL17-'E-Coal'!AL17)*'Energy Use 2020'!$AD79</f>
        <v>6824348006905.4287</v>
      </c>
      <c r="AM17" s="230">
        <f>('Energy Use'!AM73-'E-electricity'!AM17-'E-Coal'!AM17)*'Energy Use 2020'!$AD79</f>
        <v>6746735251502.6807</v>
      </c>
      <c r="AN17" s="230">
        <f>('Energy Use'!AN73-'E-electricity'!AN17-'E-Coal'!AN17)*'Energy Use 2020'!$AD79</f>
        <v>6681144647342.2178</v>
      </c>
      <c r="AO17" s="230">
        <f>('Energy Use'!AO73-'E-electricity'!AO17-'E-Coal'!AO17)*'Energy Use 2020'!$AD79</f>
        <v>6628579100497.208</v>
      </c>
      <c r="AP17" s="230">
        <f>('Energy Use'!AP73-'E-electricity'!AP17-'E-Coal'!AP17)*'Energy Use 2020'!$AD79</f>
        <v>6590070101001.6494</v>
      </c>
      <c r="AQ17" s="230">
        <f>('Energy Use'!AQ73-'E-electricity'!AQ17-'E-Coal'!AQ17)*'Energy Use 2020'!$AD79</f>
        <v>6564485769787.1182</v>
      </c>
      <c r="AR17" s="133" t="str">
        <f>VLOOKUP($A17,'Sector Match'!$A$1:$B$43,2,0)</f>
        <v>wood products 16</v>
      </c>
    </row>
    <row r="18" spans="1:44" x14ac:dyDescent="0.25">
      <c r="A18" s="74" t="s">
        <v>17</v>
      </c>
      <c r="B18" s="230">
        <f>('Energy Use'!B74-'E-electricity'!B18)*'Energy Use 2019'!$U80</f>
        <v>575009671500</v>
      </c>
      <c r="C18" s="230">
        <f>('Energy Use'!C74-'E-electricity'!C18-'E-Coal'!C18)*'Energy Use 2020'!$AD80</f>
        <v>722234369999.99927</v>
      </c>
      <c r="D18" s="230">
        <f>('Energy Use'!D74-'E-electricity'!D18-'E-Coal'!D18)*'Energy Use 2020'!$AD80</f>
        <v>678044243863.76416</v>
      </c>
      <c r="E18" s="230">
        <f>('Energy Use'!E74-'E-electricity'!E18-'E-Coal'!E18)*'Energy Use 2020'!$AD80</f>
        <v>795270674599.19104</v>
      </c>
      <c r="F18" s="230">
        <f>('Energy Use'!F74-'E-electricity'!F18-'E-Coal'!F18)*'Energy Use 2020'!$AD80</f>
        <v>797360265945.39465</v>
      </c>
      <c r="G18" s="230">
        <f>('Energy Use'!G74-'E-electricity'!G18-'E-Coal'!G18)*'Energy Use 2020'!$AD80</f>
        <v>796210703187.16138</v>
      </c>
      <c r="H18" s="230">
        <f>('Energy Use'!H74-'E-electricity'!H18-'E-Coal'!H18)*'Energy Use 2020'!$AD80</f>
        <v>799003662220.99829</v>
      </c>
      <c r="I18" s="230">
        <f>('Energy Use'!I74-'E-electricity'!I18-'E-Coal'!I18)*'Energy Use 2020'!$AD80</f>
        <v>803645920782.72107</v>
      </c>
      <c r="J18" s="230">
        <f>('Energy Use'!J74-'E-electricity'!J18-'E-Coal'!J18)*'Energy Use 2020'!$AD80</f>
        <v>809408341256.43799</v>
      </c>
      <c r="K18" s="230">
        <f>('Energy Use'!K74-'E-electricity'!K18-'E-Coal'!K18)*'Energy Use 2020'!$AD80</f>
        <v>815189748481.31482</v>
      </c>
      <c r="L18" s="230">
        <f>('Energy Use'!L74-'E-electricity'!L18-'E-Coal'!L18)*'Energy Use 2020'!$AD80</f>
        <v>819858448715.28357</v>
      </c>
      <c r="M18" s="230">
        <f>('Energy Use'!M74-'E-electricity'!M18-'E-Coal'!M18)*'Energy Use 2020'!$AD80</f>
        <v>822259847812.53699</v>
      </c>
      <c r="N18" s="230">
        <f>('Energy Use'!N74-'E-electricity'!N18-'E-Coal'!N18)*'Energy Use 2020'!$AD80</f>
        <v>825238746701.20215</v>
      </c>
      <c r="O18" s="230">
        <f>('Energy Use'!O74-'E-electricity'!O18-'E-Coal'!O18)*'Energy Use 2020'!$AD80</f>
        <v>825101534297.88867</v>
      </c>
      <c r="P18" s="230">
        <f>('Energy Use'!P74-'E-electricity'!P18-'E-Coal'!P18)*'Energy Use 2020'!$AD80</f>
        <v>822069746722.48291</v>
      </c>
      <c r="Q18" s="230">
        <f>('Energy Use'!Q74-'E-electricity'!Q18-'E-Coal'!Q18)*'Energy Use 2020'!$AD80</f>
        <v>816393648419.90991</v>
      </c>
      <c r="R18" s="230">
        <f>('Energy Use'!R74-'E-electricity'!R18-'E-Coal'!R18)*'Energy Use 2020'!$AD80</f>
        <v>808344340575.03577</v>
      </c>
      <c r="S18" s="230">
        <f>('Energy Use'!S74-'E-electricity'!S18-'E-Coal'!S18)*'Energy Use 2020'!$AD80</f>
        <v>802153713638.80005</v>
      </c>
      <c r="T18" s="230">
        <f>('Energy Use'!T74-'E-electricity'!T18-'E-Coal'!T18)*'Energy Use 2020'!$AD80</f>
        <v>794085857370.35474</v>
      </c>
      <c r="U18" s="230">
        <f>('Energy Use'!U74-'E-electricity'!U18-'E-Coal'!U18)*'Energy Use 2020'!$AD80</f>
        <v>784359670973.63098</v>
      </c>
      <c r="V18" s="230">
        <f>('Energy Use'!V74-'E-electricity'!V18-'E-Coal'!V18)*'Energy Use 2020'!$AD80</f>
        <v>773197144453.07007</v>
      </c>
      <c r="W18" s="230">
        <f>('Energy Use'!W74-'E-electricity'!W18-'E-Coal'!W18)*'Energy Use 2020'!$AD80</f>
        <v>760819567113.23169</v>
      </c>
      <c r="X18" s="230">
        <f>('Energy Use'!X74-'E-electricity'!X18-'E-Coal'!X18)*'Energy Use 2020'!$AD80</f>
        <v>747444243176.70898</v>
      </c>
      <c r="Y18" s="230">
        <f>('Energy Use'!Y74-'E-electricity'!Y18-'E-Coal'!Y18)*'Energy Use 2020'!$AD80</f>
        <v>733281737723.0824</v>
      </c>
      <c r="Z18" s="230">
        <f>('Energy Use'!Z74-'E-electricity'!Z18-'E-Coal'!Z18)*'Energy Use 2020'!$AD80</f>
        <v>718533656282.9198</v>
      </c>
      <c r="AA18" s="230">
        <f>('Energy Use'!AA74-'E-electricity'!AA18-'E-Coal'!AA18)*'Energy Use 2020'!$AD80</f>
        <v>703390944832.73535</v>
      </c>
      <c r="AB18" s="230">
        <f>('Energy Use'!AB74-'E-electricity'!AB18-'E-Coal'!AB18)*'Energy Use 2020'!$AD80</f>
        <v>688032683778.45996</v>
      </c>
      <c r="AC18" s="230">
        <f>('Energy Use'!AC74-'E-electricity'!AC18-'E-Coal'!AC18)*'Energy Use 2020'!$AD80</f>
        <v>672625339746.86902</v>
      </c>
      <c r="AD18" s="230">
        <f>('Energy Use'!AD74-'E-electricity'!AD18-'E-Coal'!AD18)*'Energy Use 2020'!$AD80</f>
        <v>657322432439.15039</v>
      </c>
      <c r="AE18" s="230">
        <f>('Energy Use'!AE74-'E-electricity'!AE18-'E-Coal'!AE18)*'Energy Use 2020'!$AD80</f>
        <v>642264570145.80994</v>
      </c>
      <c r="AF18" s="230">
        <f>('Energy Use'!AF74-'E-electricity'!AF18-'E-Coal'!AF18)*'Energy Use 2020'!$AD80</f>
        <v>627579806418.26294</v>
      </c>
      <c r="AG18" s="230">
        <f>('Energy Use'!AG74-'E-electricity'!AG18-'E-Coal'!AG18)*'Energy Use 2020'!$AD80</f>
        <v>613384271449.12646</v>
      </c>
      <c r="AH18" s="230">
        <f>('Energy Use'!AH74-'E-electricity'!AH18-'E-Coal'!AH18)*'Energy Use 2020'!$AD80</f>
        <v>599783034537.8009</v>
      </c>
      <c r="AI18" s="230">
        <f>('Energy Use'!AI74-'E-electricity'!AI18-'E-Coal'!AI18)*'Energy Use 2020'!$AD80</f>
        <v>586871158238.89441</v>
      </c>
      <c r="AJ18" s="230">
        <f>('Energy Use'!AJ74-'E-electricity'!AJ18-'E-Coal'!AJ18)*'Energy Use 2020'!$AD80</f>
        <v>574734910076.60071</v>
      </c>
      <c r="AK18" s="230">
        <f>('Energy Use'!AK74-'E-electricity'!AK18-'E-Coal'!AK18)*'Energy Use 2020'!$AD80</f>
        <v>563453103778.06421</v>
      </c>
      <c r="AL18" s="230">
        <f>('Energy Use'!AL74-'E-electricity'!AL18-'E-Coal'!AL18)*'Energy Use 2020'!$AD80</f>
        <v>553098548613.86462</v>
      </c>
      <c r="AM18" s="230">
        <f>('Energy Use'!AM74-'E-electricity'!AM18-'E-Coal'!AM18)*'Energy Use 2020'!$AD80</f>
        <v>543739592480.21393</v>
      </c>
      <c r="AN18" s="230">
        <f>('Energy Use'!AN74-'E-electricity'!AN18-'E-Coal'!AN18)*'Energy Use 2020'!$AD80</f>
        <v>535441751730.57153</v>
      </c>
      <c r="AO18" s="230">
        <f>('Energy Use'!AO74-'E-electricity'!AO18-'E-Coal'!AO18)*'Energy Use 2020'!$AD80</f>
        <v>528269428450.13147</v>
      </c>
      <c r="AP18" s="230">
        <f>('Energy Use'!AP74-'E-electricity'!AP18-'E-Coal'!AP18)*'Energy Use 2020'!$AD80</f>
        <v>522287723924.07825</v>
      </c>
      <c r="AQ18" s="230">
        <f>('Energy Use'!AQ74-'E-electricity'!AQ18-'E-Coal'!AQ18)*'Energy Use 2020'!$AD80</f>
        <v>517391556144.00958</v>
      </c>
      <c r="AR18" s="133" t="str">
        <f>VLOOKUP($A18,'Sector Match'!$A$1:$B$43,2,0)</f>
        <v>wood products 16</v>
      </c>
    </row>
    <row r="19" spans="1:44" x14ac:dyDescent="0.25">
      <c r="A19" s="74" t="s">
        <v>18</v>
      </c>
      <c r="B19" s="230">
        <f>('Energy Use'!B75-'E-electricity'!B19)*'Energy Use 2019'!$U81</f>
        <v>202861745410500</v>
      </c>
      <c r="C19" s="230">
        <f>('Energy Use'!C75-'E-electricity'!C19-'E-Coal'!C19)*'Energy Use 2020'!$AD81</f>
        <v>215167507945500</v>
      </c>
      <c r="D19" s="230">
        <f>('Energy Use'!D75-'E-electricity'!D19-'E-Coal'!D19)*'Energy Use 2020'!$AD81</f>
        <v>225536923524467.44</v>
      </c>
      <c r="E19" s="230">
        <f>('Energy Use'!E75-'E-electricity'!E19-'E-Coal'!E19)*'Energy Use 2020'!$AD81</f>
        <v>248548327249483.78</v>
      </c>
      <c r="F19" s="230">
        <f>('Energy Use'!F75-'E-electricity'!F19-'E-Coal'!F19)*'Energy Use 2020'!$AD81</f>
        <v>271461313806009.13</v>
      </c>
      <c r="G19" s="230">
        <f>('Energy Use'!G75-'E-electricity'!G19-'E-Coal'!G19)*'Energy Use 2020'!$AD81</f>
        <v>285584947069456</v>
      </c>
      <c r="H19" s="230">
        <f>('Energy Use'!H75-'E-electricity'!H19-'E-Coal'!H19)*'Energy Use 2020'!$AD81</f>
        <v>299500302323082.19</v>
      </c>
      <c r="I19" s="230">
        <f>('Energy Use'!I75-'E-electricity'!I19-'E-Coal'!I19)*'Energy Use 2020'!$AD81</f>
        <v>306673039510298.63</v>
      </c>
      <c r="J19" s="230">
        <f>('Energy Use'!J75-'E-electricity'!J19-'E-Coal'!J19)*'Energy Use 2020'!$AD81</f>
        <v>313830061594554.56</v>
      </c>
      <c r="K19" s="230">
        <f>('Energy Use'!K75-'E-electricity'!K19-'E-Coal'!K19)*'Energy Use 2020'!$AD81</f>
        <v>320971343287922.13</v>
      </c>
      <c r="L19" s="230">
        <f>('Energy Use'!L75-'E-electricity'!L19-'E-Coal'!L19)*'Energy Use 2020'!$AD81</f>
        <v>328096859345129.13</v>
      </c>
      <c r="M19" s="230">
        <f>('Energy Use'!M75-'E-electricity'!M19-'E-Coal'!M19)*'Energy Use 2020'!$AD81</f>
        <v>335206584563559.25</v>
      </c>
      <c r="N19" s="230">
        <f>('Energy Use'!N75-'E-electricity'!N19-'E-Coal'!N19)*'Energy Use 2020'!$AD81</f>
        <v>338684177853461.31</v>
      </c>
      <c r="O19" s="230">
        <f>('Energy Use'!O75-'E-electricity'!O19-'E-Coal'!O19)*'Energy Use 2020'!$AD81</f>
        <v>342156150152381.69</v>
      </c>
      <c r="P19" s="230">
        <f>('Energy Use'!P75-'E-electricity'!P19-'E-Coal'!P19)*'Energy Use 2020'!$AD81</f>
        <v>345622495293256.19</v>
      </c>
      <c r="Q19" s="230">
        <f>('Energy Use'!Q75-'E-electricity'!Q19-'E-Coal'!Q19)*'Energy Use 2020'!$AD81</f>
        <v>349083207115976.81</v>
      </c>
      <c r="R19" s="230">
        <f>('Energy Use'!R75-'E-electricity'!R19-'E-Coal'!R19)*'Energy Use 2020'!$AD81</f>
        <v>352538279467391.25</v>
      </c>
      <c r="S19" s="230">
        <f>('Energy Use'!S75-'E-electricity'!S19-'E-Coal'!S19)*'Energy Use 2020'!$AD81</f>
        <v>354197941682334</v>
      </c>
      <c r="T19" s="230">
        <f>('Energy Use'!T75-'E-electricity'!T19-'E-Coal'!T19)*'Energy Use 2020'!$AD81</f>
        <v>355855554002149.25</v>
      </c>
      <c r="U19" s="230">
        <f>('Energy Use'!U75-'E-electricity'!U19-'E-Coal'!U19)*'Energy Use 2020'!$AD81</f>
        <v>357511116437522.44</v>
      </c>
      <c r="V19" s="230">
        <f>('Energy Use'!V75-'E-electricity'!V19-'E-Coal'!V19)*'Energy Use 2020'!$AD81</f>
        <v>359164628999233.56</v>
      </c>
      <c r="W19" s="230">
        <f>('Energy Use'!W75-'E-electricity'!W19-'E-Coal'!W19)*'Energy Use 2020'!$AD81</f>
        <v>360816091698157.13</v>
      </c>
      <c r="X19" s="230">
        <f>('Energy Use'!X75-'E-electricity'!X19-'E-Coal'!X19)*'Energy Use 2020'!$AD81</f>
        <v>358766876947861.75</v>
      </c>
      <c r="Y19" s="230">
        <f>('Energy Use'!Y75-'E-electricity'!Y19-'E-Coal'!Y19)*'Energy Use 2020'!$AD81</f>
        <v>356719712880513.88</v>
      </c>
      <c r="Z19" s="230">
        <f>('Energy Use'!Z75-'E-electricity'!Z19-'E-Coal'!Z19)*'Energy Use 2020'!$AD81</f>
        <v>354674599494173.38</v>
      </c>
      <c r="AA19" s="230">
        <f>('Energy Use'!AA75-'E-electricity'!AA19-'E-Coal'!AA19)*'Energy Use 2020'!$AD81</f>
        <v>352631536786804.88</v>
      </c>
      <c r="AB19" s="230">
        <f>('Energy Use'!AB75-'E-electricity'!AB19-'E-Coal'!AB19)*'Energy Use 2020'!$AD81</f>
        <v>350590524756279.13</v>
      </c>
      <c r="AC19" s="230">
        <f>('Energy Use'!AC75-'E-electricity'!AC19-'E-Coal'!AC19)*'Energy Use 2020'!$AD81</f>
        <v>345969699967776.44</v>
      </c>
      <c r="AD19" s="230">
        <f>('Energy Use'!AD75-'E-electricity'!AD19-'E-Coal'!AD19)*'Energy Use 2020'!$AD81</f>
        <v>341353796186940.31</v>
      </c>
      <c r="AE19" s="230">
        <f>('Energy Use'!AE75-'E-electricity'!AE19-'E-Coal'!AE19)*'Energy Use 2020'!$AD81</f>
        <v>336742813401691.94</v>
      </c>
      <c r="AF19" s="230">
        <f>('Energy Use'!AF75-'E-electricity'!AF19-'E-Coal'!AF19)*'Energy Use 2020'!$AD81</f>
        <v>332136751599726.13</v>
      </c>
      <c r="AG19" s="230">
        <f>('Energy Use'!AG75-'E-electricity'!AG19-'E-Coal'!AG19)*'Energy Use 2020'!$AD81</f>
        <v>327535610768510.5</v>
      </c>
      <c r="AH19" s="230">
        <f>('Energy Use'!AH75-'E-electricity'!AH19-'E-Coal'!AH19)*'Energy Use 2020'!$AD81</f>
        <v>322571578377181.75</v>
      </c>
      <c r="AI19" s="230">
        <f>('Energy Use'!AI75-'E-electricity'!AI19-'E-Coal'!AI19)*'Energy Use 2020'!$AD81</f>
        <v>317612876974070</v>
      </c>
      <c r="AJ19" s="230">
        <f>('Energy Use'!AJ75-'E-electricity'!AJ19-'E-Coal'!AJ19)*'Energy Use 2020'!$AD81</f>
        <v>312659506544510.75</v>
      </c>
      <c r="AK19" s="230">
        <f>('Energy Use'!AK75-'E-electricity'!AK19-'E-Coal'!AK19)*'Energy Use 2020'!$AD81</f>
        <v>307711467073593.38</v>
      </c>
      <c r="AL19" s="230">
        <f>('Energy Use'!AL75-'E-electricity'!AL19-'E-Coal'!AL19)*'Energy Use 2020'!$AD81</f>
        <v>302768758546161.56</v>
      </c>
      <c r="AM19" s="230">
        <f>('Energy Use'!AM75-'E-electricity'!AM19-'E-Coal'!AM19)*'Energy Use 2020'!$AD81</f>
        <v>297097806116895</v>
      </c>
      <c r="AN19" s="230">
        <f>('Energy Use'!AN75-'E-electricity'!AN19-'E-Coal'!AN19)*'Energy Use 2020'!$AD81</f>
        <v>291433004676622</v>
      </c>
      <c r="AO19" s="230">
        <f>('Energy Use'!AO75-'E-electricity'!AO19-'E-Coal'!AO19)*'Energy Use 2020'!$AD81</f>
        <v>285774354206403.5</v>
      </c>
      <c r="AP19" s="230">
        <f>('Energy Use'!AP75-'E-electricity'!AP19-'E-Coal'!AP19)*'Energy Use 2020'!$AD81</f>
        <v>280121854687017.19</v>
      </c>
      <c r="AQ19" s="230">
        <f>('Energy Use'!AQ75-'E-electricity'!AQ19-'E-Coal'!AQ19)*'Energy Use 2020'!$AD81</f>
        <v>274383861522629.72</v>
      </c>
      <c r="AR19" s="133" t="str">
        <f>VLOOKUP($A19,'Sector Match'!$A$1:$B$43,2,0)</f>
        <v>pulp paper and printing 17T18</v>
      </c>
    </row>
    <row r="20" spans="1:44" x14ac:dyDescent="0.25">
      <c r="A20" s="74" t="s">
        <v>19</v>
      </c>
      <c r="B20" s="230">
        <f>('Energy Use'!B76-'E-electricity'!B20)*'Energy Use 2019'!$U82</f>
        <v>4627855617000</v>
      </c>
      <c r="C20" s="230">
        <f>('Energy Use'!C76-'E-electricity'!C20-'E-Coal'!C20)*'Energy Use 2020'!$AD82</f>
        <v>4747302070500.001</v>
      </c>
      <c r="D20" s="230">
        <f>('Energy Use'!D76-'E-electricity'!D20-'E-Coal'!D20)*'Energy Use 2020'!$AD82</f>
        <v>5259957177097.9619</v>
      </c>
      <c r="E20" s="230">
        <f>('Energy Use'!E76-'E-electricity'!E20-'E-Coal'!E20)*'Energy Use 2020'!$AD82</f>
        <v>5625998583906.1865</v>
      </c>
      <c r="F20" s="230">
        <f>('Energy Use'!F76-'E-electricity'!F20-'E-Coal'!F20)*'Energy Use 2020'!$AD82</f>
        <v>5794155546069.1631</v>
      </c>
      <c r="G20" s="230">
        <f>('Energy Use'!G76-'E-electricity'!G20-'E-Coal'!G20)*'Energy Use 2020'!$AD82</f>
        <v>5920123647950.5244</v>
      </c>
      <c r="H20" s="230">
        <f>('Energy Use'!H76-'E-electricity'!H20-'E-Coal'!H20)*'Energy Use 2020'!$AD82</f>
        <v>6093145560540.585</v>
      </c>
      <c r="I20" s="230">
        <f>('Energy Use'!I76-'E-electricity'!I20-'E-Coal'!I20)*'Energy Use 2020'!$AD82</f>
        <v>6282132564188.4258</v>
      </c>
      <c r="J20" s="230">
        <f>('Energy Use'!J76-'E-electricity'!J20-'E-Coal'!J20)*'Energy Use 2020'!$AD82</f>
        <v>6470796709515.9766</v>
      </c>
      <c r="K20" s="230">
        <f>('Energy Use'!K76-'E-electricity'!K20-'E-Coal'!K20)*'Energy Use 2020'!$AD82</f>
        <v>6654209989832.2285</v>
      </c>
      <c r="L20" s="230">
        <f>('Energy Use'!L76-'E-electricity'!L20-'E-Coal'!L20)*'Energy Use 2020'!$AD82</f>
        <v>6826943438104.1895</v>
      </c>
      <c r="M20" s="230">
        <f>('Energy Use'!M76-'E-electricity'!M20-'E-Coal'!M20)*'Energy Use 2020'!$AD82</f>
        <v>6983130111463.9902</v>
      </c>
      <c r="N20" s="230">
        <f>('Energy Use'!N76-'E-electricity'!N20-'E-Coal'!N20)*'Energy Use 2020'!$AD82</f>
        <v>7124950108361.5059</v>
      </c>
      <c r="O20" s="230">
        <f>('Energy Use'!O76-'E-electricity'!O20-'E-Coal'!O20)*'Energy Use 2020'!$AD82</f>
        <v>7244772104235.7598</v>
      </c>
      <c r="P20" s="230">
        <f>('Energy Use'!P76-'E-electricity'!P20-'E-Coal'!P20)*'Energy Use 2020'!$AD82</f>
        <v>7343288968490.1787</v>
      </c>
      <c r="Q20" s="230">
        <f>('Energy Use'!Q76-'E-electricity'!Q20-'E-Coal'!Q20)*'Energy Use 2020'!$AD82</f>
        <v>7421492949299.6201</v>
      </c>
      <c r="R20" s="230">
        <f>('Energy Use'!R76-'E-electricity'!R20-'E-Coal'!R20)*'Energy Use 2020'!$AD82</f>
        <v>7480635462450.0811</v>
      </c>
      <c r="S20" s="230">
        <f>('Energy Use'!S76-'E-electricity'!S20-'E-Coal'!S20)*'Energy Use 2020'!$AD82</f>
        <v>7529842861987.0771</v>
      </c>
      <c r="T20" s="230">
        <f>('Energy Use'!T76-'E-electricity'!T20-'E-Coal'!T20)*'Energy Use 2020'!$AD82</f>
        <v>7562471640100.7549</v>
      </c>
      <c r="U20" s="230">
        <f>('Energy Use'!U76-'E-electricity'!U20-'E-Coal'!U20)*'Energy Use 2020'!$AD82</f>
        <v>7579533124338.2432</v>
      </c>
      <c r="V20" s="230">
        <f>('Energy Use'!V76-'E-electricity'!V20-'E-Coal'!V20)*'Energy Use 2020'!$AD82</f>
        <v>7582150973731.5352</v>
      </c>
      <c r="W20" s="230">
        <f>('Energy Use'!W76-'E-electricity'!W20-'E-Coal'!W20)*'Energy Use 2020'!$AD82</f>
        <v>7571537929260.2881</v>
      </c>
      <c r="X20" s="230">
        <f>('Energy Use'!X76-'E-electricity'!X20-'E-Coal'!X20)*'Energy Use 2020'!$AD82</f>
        <v>7548973567845.8145</v>
      </c>
      <c r="Y20" s="230">
        <f>('Energy Use'!Y76-'E-electricity'!Y20-'E-Coal'!Y20)*'Energy Use 2020'!$AD82</f>
        <v>7515783493692.4434</v>
      </c>
      <c r="Z20" s="230">
        <f>('Energy Use'!Z76-'E-electricity'!Z20-'E-Coal'!Z20)*'Energy Use 2020'!$AD82</f>
        <v>7473320310212.6846</v>
      </c>
      <c r="AA20" s="230">
        <f>('Energy Use'!AA76-'E-electricity'!AA20-'E-Coal'!AA20)*'Energy Use 2020'!$AD82</f>
        <v>7422946627954.3379</v>
      </c>
      <c r="AB20" s="230">
        <f>('Energy Use'!AB76-'E-electricity'!AB20-'E-Coal'!AB20)*'Energy Use 2020'!$AD82</f>
        <v>7366020281877.5918</v>
      </c>
      <c r="AC20" s="230">
        <f>('Energy Use'!AC76-'E-electricity'!AC20-'E-Coal'!AC20)*'Energy Use 2020'!$AD82</f>
        <v>7303881857288.0654</v>
      </c>
      <c r="AD20" s="230">
        <f>('Energy Use'!AD76-'E-electricity'!AD20-'E-Coal'!AD20)*'Energy Use 2020'!$AD82</f>
        <v>7237844559316.0635</v>
      </c>
      <c r="AE20" s="230">
        <f>('Energy Use'!AE76-'E-electricity'!AE20-'E-Coal'!AE20)*'Energy Use 2020'!$AD82</f>
        <v>7169186407019.002</v>
      </c>
      <c r="AF20" s="230">
        <f>('Energy Use'!AF76-'E-electricity'!AF20-'E-Coal'!AF20)*'Energy Use 2020'!$AD82</f>
        <v>7099144690406.7539</v>
      </c>
      <c r="AG20" s="230">
        <f>('Energy Use'!AG76-'E-electricity'!AG20-'E-Coal'!AG20)*'Energy Use 2020'!$AD82</f>
        <v>7028912596935.2236</v>
      </c>
      <c r="AH20" s="230">
        <f>('Energy Use'!AH76-'E-electricity'!AH20-'E-Coal'!AH20)*'Energy Use 2020'!$AD82</f>
        <v>6959637892922.9258</v>
      </c>
      <c r="AI20" s="230">
        <f>('Energy Use'!AI76-'E-electricity'!AI20-'E-Coal'!AI20)*'Energy Use 2020'!$AD82</f>
        <v>6892423534312.0049</v>
      </c>
      <c r="AJ20" s="230">
        <f>('Energy Use'!AJ76-'E-electricity'!AJ20-'E-Coal'!AJ20)*'Energy Use 2020'!$AD82</f>
        <v>6828330079467.6143</v>
      </c>
      <c r="AK20" s="230">
        <f>('Energy Use'!AK76-'E-electricity'!AK20-'E-Coal'!AK20)*'Energy Use 2020'!$AD82</f>
        <v>6768379783472.667</v>
      </c>
      <c r="AL20" s="230">
        <f>('Energy Use'!AL76-'E-electricity'!AL20-'E-Coal'!AL20)*'Energy Use 2020'!$AD82</f>
        <v>6713562267839.0166</v>
      </c>
      <c r="AM20" s="230">
        <f>('Energy Use'!AM76-'E-electricity'!AM20-'E-Coal'!AM20)*'Energy Use 2020'!$AD82</f>
        <v>6664841681022.2529</v>
      </c>
      <c r="AN20" s="230">
        <f>('Energy Use'!AN76-'E-electricity'!AN20-'E-Coal'!AN20)*'Energy Use 2020'!$AD82</f>
        <v>6623165293052.4951</v>
      </c>
      <c r="AO20" s="230">
        <f>('Energy Use'!AO76-'E-electricity'!AO20-'E-Coal'!AO20)*'Energy Use 2020'!$AD82</f>
        <v>6589473501648.7578</v>
      </c>
      <c r="AP20" s="230">
        <f>('Energy Use'!AP76-'E-electricity'!AP20-'E-Coal'!AP20)*'Energy Use 2020'!$AD82</f>
        <v>6564711267303.6279</v>
      </c>
      <c r="AQ20" s="230">
        <f>('Energy Use'!AQ76-'E-electricity'!AQ20-'E-Coal'!AQ20)*'Energy Use 2020'!$AD82</f>
        <v>6547654116038.1025</v>
      </c>
      <c r="AR20" s="133" t="str">
        <f>VLOOKUP($A20,'Sector Match'!$A$1:$B$43,2,0)</f>
        <v>pulp paper and printing 17T18</v>
      </c>
    </row>
    <row r="21" spans="1:44" x14ac:dyDescent="0.25">
      <c r="A21" s="74" t="s">
        <v>20</v>
      </c>
      <c r="B21" s="230">
        <f>('Energy Use'!B77-'E-electricity'!B21)*'Energy Use 2019'!$U83</f>
        <v>822236052000</v>
      </c>
      <c r="C21" s="230">
        <f>('Energy Use'!C77-'E-electricity'!C21-'E-Coal'!C21)*'Energy Use 2020'!$AD83</f>
        <v>1019461591500</v>
      </c>
      <c r="D21" s="230">
        <f>('Energy Use'!D77-'E-electricity'!D21-'E-Coal'!D21)*'Energy Use 2020'!$AD83</f>
        <v>1192828614762.5347</v>
      </c>
      <c r="E21" s="230">
        <f>('Energy Use'!E77-'E-electricity'!E21-'E-Coal'!E21)*'Energy Use 2020'!$AD83</f>
        <v>1207235518381.2295</v>
      </c>
      <c r="F21" s="230">
        <f>('Energy Use'!F77-'E-electricity'!F21-'E-Coal'!F21)*'Energy Use 2020'!$AD83</f>
        <v>1245257409389.5415</v>
      </c>
      <c r="G21" s="230">
        <f>('Energy Use'!G77-'E-electricity'!G21-'E-Coal'!G21)*'Energy Use 2020'!$AD83</f>
        <v>1270112081639.1357</v>
      </c>
      <c r="H21" s="230">
        <f>('Energy Use'!H77-'E-electricity'!H21-'E-Coal'!H21)*'Energy Use 2020'!$AD83</f>
        <v>1304674540801.8188</v>
      </c>
      <c r="I21" s="230">
        <f>('Energy Use'!I77-'E-electricity'!I21-'E-Coal'!I21)*'Energy Use 2020'!$AD83</f>
        <v>1343994979437.7683</v>
      </c>
      <c r="J21" s="230">
        <f>('Energy Use'!J77-'E-electricity'!J21-'E-Coal'!J21)*'Energy Use 2020'!$AD83</f>
        <v>1384089047879.5642</v>
      </c>
      <c r="K21" s="230">
        <f>('Energy Use'!K77-'E-electricity'!K21-'E-Coal'!K21)*'Energy Use 2020'!$AD83</f>
        <v>1423757229936.1443</v>
      </c>
      <c r="L21" s="230">
        <f>('Energy Use'!L77-'E-electricity'!L21-'E-Coal'!L21)*'Energy Use 2020'!$AD83</f>
        <v>1461665427684.7822</v>
      </c>
      <c r="M21" s="230">
        <f>('Energy Use'!M77-'E-electricity'!M21-'E-Coal'!M21)*'Energy Use 2020'!$AD83</f>
        <v>1496355301839.3733</v>
      </c>
      <c r="N21" s="230">
        <f>('Energy Use'!N77-'E-electricity'!N21-'E-Coal'!N21)*'Energy Use 2020'!$AD83</f>
        <v>1527389267891.3232</v>
      </c>
      <c r="O21" s="230">
        <f>('Energy Use'!O77-'E-electricity'!O21-'E-Coal'!O21)*'Energy Use 2020'!$AD83</f>
        <v>1553800153526.2231</v>
      </c>
      <c r="P21" s="230">
        <f>('Energy Use'!P77-'E-electricity'!P21-'E-Coal'!P21)*'Energy Use 2020'!$AD83</f>
        <v>1575765291896.1721</v>
      </c>
      <c r="Q21" s="230">
        <f>('Energy Use'!Q77-'E-electricity'!Q21-'E-Coal'!Q21)*'Energy Use 2020'!$AD83</f>
        <v>1593526806475.5178</v>
      </c>
      <c r="R21" s="230">
        <f>('Energy Use'!R77-'E-electricity'!R21-'E-Coal'!R21)*'Energy Use 2020'!$AD83</f>
        <v>1607382432322.2778</v>
      </c>
      <c r="S21" s="230">
        <f>('Energy Use'!S77-'E-electricity'!S21-'E-Coal'!S21)*'Energy Use 2020'!$AD83</f>
        <v>1618576315475.1721</v>
      </c>
      <c r="T21" s="230">
        <f>('Energy Use'!T77-'E-electricity'!T21-'E-Coal'!T21)*'Energy Use 2020'!$AD83</f>
        <v>1626398016711.7766</v>
      </c>
      <c r="U21" s="230">
        <f>('Energy Use'!U77-'E-electricity'!U21-'E-Coal'!U21)*'Energy Use 2020'!$AD83</f>
        <v>1631048807784.083</v>
      </c>
      <c r="V21" s="230">
        <f>('Energy Use'!V77-'E-electricity'!V21-'E-Coal'!V21)*'Energy Use 2020'!$AD83</f>
        <v>1632752356652.3137</v>
      </c>
      <c r="W21" s="230">
        <f>('Energy Use'!W77-'E-electricity'!W21-'E-Coal'!W21)*'Energy Use 2020'!$AD83</f>
        <v>1631750285407.3606</v>
      </c>
      <c r="X21" s="230">
        <f>('Energy Use'!X77-'E-electricity'!X21-'E-Coal'!X21)*'Energy Use 2020'!$AD83</f>
        <v>1628297912737.7319</v>
      </c>
      <c r="Y21" s="230">
        <f>('Energy Use'!Y77-'E-electricity'!Y21-'E-Coal'!Y21)*'Energy Use 2020'!$AD83</f>
        <v>1622660261967.0535</v>
      </c>
      <c r="Z21" s="230">
        <f>('Energy Use'!Z77-'E-electricity'!Z21-'E-Coal'!Z21)*'Energy Use 2020'!$AD83</f>
        <v>1615108399391.5024</v>
      </c>
      <c r="AA21" s="230">
        <f>('Energy Use'!AA77-'E-electricity'!AA21-'E-Coal'!AA21)*'Energy Use 2020'!$AD83</f>
        <v>1605916151807.4263</v>
      </c>
      <c r="AB21" s="230">
        <f>('Energy Use'!AB77-'E-electricity'!AB21-'E-Coal'!AB21)*'Energy Use 2020'!$AD83</f>
        <v>1595357237264.6899</v>
      </c>
      <c r="AC21" s="230">
        <f>('Energy Use'!AC77-'E-electricity'!AC21-'E-Coal'!AC21)*'Energy Use 2020'!$AD83</f>
        <v>1583702829618.5569</v>
      </c>
      <c r="AD21" s="230">
        <f>('Energy Use'!AD77-'E-electricity'!AD21-'E-Coal'!AD21)*'Energy Use 2020'!$AD83</f>
        <v>1571219565673.2161</v>
      </c>
      <c r="AE21" s="230">
        <f>('Energy Use'!AE77-'E-electricity'!AE21-'E-Coal'!AE21)*'Energy Use 2020'!$AD83</f>
        <v>1558167993797.5508</v>
      </c>
      <c r="AF21" s="230">
        <f>('Energy Use'!AF77-'E-electricity'!AF21-'E-Coal'!AF21)*'Energy Use 2020'!$AD83</f>
        <v>1544801454939.8198</v>
      </c>
      <c r="AG21" s="230">
        <f>('Energy Use'!AG77-'E-electricity'!AG21-'E-Coal'!AG21)*'Energy Use 2020'!$AD83</f>
        <v>1531365380985.0107</v>
      </c>
      <c r="AH21" s="230">
        <f>('Energy Use'!AH77-'E-electricity'!AH21-'E-Coal'!AH21)*'Energy Use 2020'!$AD83</f>
        <v>1518096991339.2617</v>
      </c>
      <c r="AI21" s="230">
        <f>('Energy Use'!AI77-'E-electricity'!AI21-'E-Coal'!AI21)*'Energy Use 2020'!$AD83</f>
        <v>1505225366397.6655</v>
      </c>
      <c r="AJ21" s="230">
        <f>('Energy Use'!AJ77-'E-electricity'!AJ21-'E-Coal'!AJ21)*'Energy Use 2020'!$AD83</f>
        <v>1492971876035.8186</v>
      </c>
      <c r="AK21" s="230">
        <f>('Energy Use'!AK77-'E-electricity'!AK21-'E-Coal'!AK21)*'Energy Use 2020'!$AD83</f>
        <v>1481550942330.2644</v>
      </c>
      <c r="AL21" s="230">
        <f>('Energy Use'!AL77-'E-electricity'!AL21-'E-Coal'!AL21)*'Energy Use 2020'!$AD83</f>
        <v>1471171118229.3457</v>
      </c>
      <c r="AM21" s="230">
        <f>('Energy Use'!AM77-'E-electricity'!AM21-'E-Coal'!AM21)*'Energy Use 2020'!$AD83</f>
        <v>1462036467749.7529</v>
      </c>
      <c r="AN21" s="230">
        <f>('Energy Use'!AN77-'E-electricity'!AN21-'E-Coal'!AN21)*'Energy Use 2020'!$AD83</f>
        <v>1454348238377.092</v>
      </c>
      <c r="AO21" s="230">
        <f>('Energy Use'!AO77-'E-electricity'!AO21-'E-Coal'!AO21)*'Energy Use 2020'!$AD83</f>
        <v>1448306822650.1396</v>
      </c>
      <c r="AP21" s="230">
        <f>('Energy Use'!AP77-'E-electricity'!AP21-'E-Coal'!AP21)*'Energy Use 2020'!$AD83</f>
        <v>1444114013403.0488</v>
      </c>
      <c r="AQ21" s="230">
        <f>('Energy Use'!AQ77-'E-electricity'!AQ21-'E-Coal'!AQ21)*'Energy Use 2020'!$AD83</f>
        <v>1441493472014.2598</v>
      </c>
      <c r="AR21" s="133" t="str">
        <f>VLOOKUP($A21,'Sector Match'!$A$1:$B$43,2,0)</f>
        <v>pulp paper and printing 17T18</v>
      </c>
    </row>
    <row r="22" spans="1:44" x14ac:dyDescent="0.25">
      <c r="A22" s="74" t="s">
        <v>21</v>
      </c>
      <c r="B22" s="230">
        <f>('Energy Use'!B78-'E-electricity'!B22)*'Energy Use 2019'!$U84</f>
        <v>600935107558500.13</v>
      </c>
      <c r="C22" s="230">
        <f>('Energy Use'!C78-'E-electricity'!C22-'E-Coal'!C22)*'Energy Use 2020'!$AD84</f>
        <v>629546699908500</v>
      </c>
      <c r="D22" s="230">
        <f>('Energy Use'!D78-'E-electricity'!D22-'E-Coal'!D22)*'Energy Use 2020'!$AD84</f>
        <v>658909524391091.38</v>
      </c>
      <c r="E22" s="230">
        <f>('Energy Use'!E78-'E-electricity'!E22-'E-Coal'!E22)*'Energy Use 2020'!$AD84</f>
        <v>705224370084028.88</v>
      </c>
      <c r="F22" s="230">
        <f>('Energy Use'!F78-'E-electricity'!F22-'E-Coal'!F22)*'Energy Use 2020'!$AD84</f>
        <v>768813810949212.88</v>
      </c>
      <c r="G22" s="230">
        <f>('Energy Use'!G78-'E-electricity'!G22-'E-Coal'!G22)*'Energy Use 2020'!$AD84</f>
        <v>809418166150664.88</v>
      </c>
      <c r="H22" s="230">
        <f>('Energy Use'!H78-'E-electricity'!H22-'E-Coal'!H22)*'Energy Use 2020'!$AD84</f>
        <v>849775969579797</v>
      </c>
      <c r="I22" s="230">
        <f>('Energy Use'!I78-'E-electricity'!I22-'E-Coal'!I22)*'Energy Use 2020'!$AD84</f>
        <v>868275835637537.25</v>
      </c>
      <c r="J22" s="230">
        <f>('Energy Use'!J78-'E-electricity'!J22-'E-Coal'!J22)*'Energy Use 2020'!$AD84</f>
        <v>886758990213214.38</v>
      </c>
      <c r="K22" s="230">
        <f>('Energy Use'!K78-'E-electricity'!K22-'E-Coal'!K22)*'Energy Use 2020'!$AD84</f>
        <v>905225432085409.25</v>
      </c>
      <c r="L22" s="230">
        <f>('Energy Use'!L78-'E-electricity'!L22-'E-Coal'!L22)*'Energy Use 2020'!$AD84</f>
        <v>923675160034902.88</v>
      </c>
      <c r="M22" s="230">
        <f>('Energy Use'!M78-'E-electricity'!M22-'E-Coal'!M22)*'Energy Use 2020'!$AD84</f>
        <v>942108172844676.38</v>
      </c>
      <c r="N22" s="230">
        <f>('Energy Use'!N78-'E-electricity'!N22-'E-Coal'!N22)*'Energy Use 2020'!$AD84</f>
        <v>943169365095782.13</v>
      </c>
      <c r="O22" s="230">
        <f>('Energy Use'!O78-'E-electricity'!O22-'E-Coal'!O22)*'Energy Use 2020'!$AD84</f>
        <v>944229734934107.38</v>
      </c>
      <c r="P22" s="230">
        <f>('Energy Use'!P78-'E-electricity'!P22-'E-Coal'!P22)*'Energy Use 2020'!$AD84</f>
        <v>945289282325594.25</v>
      </c>
      <c r="Q22" s="230">
        <f>('Energy Use'!Q78-'E-electricity'!Q22-'E-Coal'!Q22)*'Energy Use 2020'!$AD84</f>
        <v>946348007236236.63</v>
      </c>
      <c r="R22" s="230">
        <f>('Energy Use'!R78-'E-electricity'!R22-'E-Coal'!R22)*'Energy Use 2020'!$AD84</f>
        <v>947405909632079.63</v>
      </c>
      <c r="S22" s="230">
        <f>('Energy Use'!S78-'E-electricity'!S22-'E-Coal'!S22)*'Energy Use 2020'!$AD84</f>
        <v>936510214430191</v>
      </c>
      <c r="T22" s="230">
        <f>('Energy Use'!T78-'E-electricity'!T22-'E-Coal'!T22)*'Energy Use 2020'!$AD84</f>
        <v>925617854198348.25</v>
      </c>
      <c r="U22" s="230">
        <f>('Energy Use'!U78-'E-electricity'!U22-'E-Coal'!U22)*'Energy Use 2020'!$AD84</f>
        <v>914728828775894.13</v>
      </c>
      <c r="V22" s="230">
        <f>('Energy Use'!V78-'E-electricity'!V22-'E-Coal'!V22)*'Energy Use 2020'!$AD84</f>
        <v>903843138002160.38</v>
      </c>
      <c r="W22" s="230">
        <f>('Energy Use'!W78-'E-electricity'!W22-'E-Coal'!W22)*'Energy Use 2020'!$AD84</f>
        <v>892960781716467.38</v>
      </c>
      <c r="X22" s="230">
        <f>('Energy Use'!X78-'E-electricity'!X22-'E-Coal'!X22)*'Energy Use 2020'!$AD84</f>
        <v>872683630021215.5</v>
      </c>
      <c r="Y22" s="230">
        <f>('Energy Use'!Y78-'E-electricity'!Y22-'E-Coal'!Y22)*'Energy Use 2020'!$AD84</f>
        <v>852412726012131.5</v>
      </c>
      <c r="Z22" s="230">
        <f>('Energy Use'!Z78-'E-electricity'!Z22-'E-Coal'!Z22)*'Energy Use 2020'!$AD84</f>
        <v>832148069387674.63</v>
      </c>
      <c r="AA22" s="230">
        <f>('Energy Use'!AA78-'E-electricity'!AA22-'E-Coal'!AA22)*'Energy Use 2020'!$AD84</f>
        <v>811889659846283.5</v>
      </c>
      <c r="AB22" s="230">
        <f>('Energy Use'!AB78-'E-electricity'!AB22-'E-Coal'!AB22)*'Energy Use 2020'!$AD84</f>
        <v>791637497086374.63</v>
      </c>
      <c r="AC22" s="230">
        <f>('Energy Use'!AC78-'E-electricity'!AC22-'E-Coal'!AC22)*'Energy Use 2020'!$AD84</f>
        <v>771391580806345.5</v>
      </c>
      <c r="AD22" s="230">
        <f>('Energy Use'!AD78-'E-electricity'!AD22-'E-Coal'!AD22)*'Energy Use 2020'!$AD84</f>
        <v>751151910704571.5</v>
      </c>
      <c r="AE22" s="230">
        <f>('Energy Use'!AE78-'E-electricity'!AE22-'E-Coal'!AE22)*'Energy Use 2020'!$AD84</f>
        <v>730918486479407.38</v>
      </c>
      <c r="AF22" s="230">
        <f>('Energy Use'!AF78-'E-electricity'!AF22-'E-Coal'!AF22)*'Energy Use 2020'!$AD84</f>
        <v>710691307829187.13</v>
      </c>
      <c r="AG22" s="230">
        <f>('Energy Use'!AG78-'E-electricity'!AG22-'E-Coal'!AG22)*'Energy Use 2020'!$AD84</f>
        <v>690470374452222.88</v>
      </c>
      <c r="AH22" s="230">
        <f>('Energy Use'!AH78-'E-electricity'!AH22-'E-Coal'!AH22)*'Energy Use 2020'!$AD84</f>
        <v>672936653857350.38</v>
      </c>
      <c r="AI22" s="230">
        <f>('Energy Use'!AI78-'E-electricity'!AI22-'E-Coal'!AI22)*'Energy Use 2020'!$AD84</f>
        <v>655408345782144.75</v>
      </c>
      <c r="AJ22" s="230">
        <f>('Energy Use'!AJ78-'E-electricity'!AJ22-'E-Coal'!AJ22)*'Energy Use 2020'!$AD84</f>
        <v>637885449965112.88</v>
      </c>
      <c r="AK22" s="230">
        <f>('Energy Use'!AK78-'E-electricity'!AK22-'E-Coal'!AK22)*'Energy Use 2020'!$AD84</f>
        <v>620367966144743.38</v>
      </c>
      <c r="AL22" s="230">
        <f>('Energy Use'!AL78-'E-electricity'!AL22-'E-Coal'!AL22)*'Energy Use 2020'!$AD84</f>
        <v>602855894059506.88</v>
      </c>
      <c r="AM22" s="230">
        <f>('Energy Use'!AM78-'E-electricity'!AM22-'E-Coal'!AM22)*'Energy Use 2020'!$AD84</f>
        <v>584474520346571.88</v>
      </c>
      <c r="AN22" s="230">
        <f>('Energy Use'!AN78-'E-electricity'!AN22-'E-Coal'!AN22)*'Energy Use 2020'!$AD84</f>
        <v>566098829516353.63</v>
      </c>
      <c r="AO22" s="230">
        <f>('Energy Use'!AO78-'E-electricity'!AO22-'E-Coal'!AO22)*'Energy Use 2020'!$AD84</f>
        <v>547728821294120.19</v>
      </c>
      <c r="AP22" s="230">
        <f>('Energy Use'!AP78-'E-electricity'!AP22-'E-Coal'!AP22)*'Energy Use 2020'!$AD84</f>
        <v>529364495405120.56</v>
      </c>
      <c r="AQ22" s="230">
        <f>('Energy Use'!AQ78-'E-electricity'!AQ22-'E-Coal'!AQ22)*'Energy Use 2020'!$AD84</f>
        <v>510828055079676.94</v>
      </c>
      <c r="AR22" s="133" t="str">
        <f>VLOOKUP($A22,'Sector Match'!$A$1:$B$43,2,0)</f>
        <v>refined petroleum and coke 19</v>
      </c>
    </row>
    <row r="23" spans="1:44" x14ac:dyDescent="0.25">
      <c r="A23" s="74" t="s">
        <v>1</v>
      </c>
      <c r="B23" s="230">
        <f>('Energy Use'!B79-'E-electricity'!B23)*'Energy Use 2019'!$U85</f>
        <v>1375181463496500.5</v>
      </c>
      <c r="C23" s="230">
        <f>('Energy Use'!C79-'E-electricity'!C23-'E-Coal'!C23)*'Energy Use 2020'!$AD85</f>
        <v>1579926573917999.8</v>
      </c>
      <c r="D23" s="230">
        <f>('Energy Use'!D79-'E-electricity'!D23-'E-Coal'!D23)*'Energy Use 2020'!$AD85</f>
        <v>1726364715937105.5</v>
      </c>
      <c r="E23" s="230">
        <f>('Energy Use'!E79-'E-electricity'!E23-'E-Coal'!E23)*'Energy Use 2020'!$AD85</f>
        <v>1921506215916733.5</v>
      </c>
      <c r="F23" s="230">
        <f>('Energy Use'!F79-'E-electricity'!F23-'E-Coal'!F23)*'Energy Use 2020'!$AD85</f>
        <v>2144316390719262</v>
      </c>
      <c r="G23" s="230">
        <f>('Energy Use'!G79-'E-electricity'!G23-'E-Coal'!G23)*'Energy Use 2020'!$AD85</f>
        <v>2287382536536127</v>
      </c>
      <c r="H23" s="230">
        <f>('Energy Use'!H79-'E-electricity'!H23-'E-Coal'!H23)*'Energy Use 2020'!$AD85</f>
        <v>2428111449133208.5</v>
      </c>
      <c r="I23" s="230">
        <f>('Energy Use'!I79-'E-electricity'!I23-'E-Coal'!I23)*'Energy Use 2020'!$AD85</f>
        <v>2517152042512265.5</v>
      </c>
      <c r="J23" s="230">
        <f>('Energy Use'!J79-'E-electricity'!J23-'E-Coal'!J23)*'Energy Use 2020'!$AD85</f>
        <v>2606231111774748</v>
      </c>
      <c r="K23" s="230">
        <f>('Energy Use'!K79-'E-electricity'!K23-'E-Coal'!K23)*'Energy Use 2020'!$AD85</f>
        <v>2695348196109224</v>
      </c>
      <c r="L23" s="230">
        <f>('Energy Use'!L79-'E-electricity'!L23-'E-Coal'!L23)*'Energy Use 2020'!$AD85</f>
        <v>2784502834950113</v>
      </c>
      <c r="M23" s="230">
        <f>('Energy Use'!M79-'E-electricity'!M23-'E-Coal'!M23)*'Energy Use 2020'!$AD85</f>
        <v>2873694567977682.5</v>
      </c>
      <c r="N23" s="230">
        <f>('Energy Use'!N79-'E-electricity'!N23-'E-Coal'!N23)*'Energy Use 2020'!$AD85</f>
        <v>2925019009281891.5</v>
      </c>
      <c r="O23" s="230">
        <f>('Energy Use'!O79-'E-electricity'!O23-'E-Coal'!O23)*'Energy Use 2020'!$AD85</f>
        <v>2976357635457783</v>
      </c>
      <c r="P23" s="230">
        <f>('Energy Use'!P79-'E-electricity'!P23-'E-Coal'!P23)*'Energy Use 2020'!$AD85</f>
        <v>3027710319841189.5</v>
      </c>
      <c r="Q23" s="230">
        <f>('Energy Use'!Q79-'E-electricity'!Q23-'E-Coal'!Q23)*'Energy Use 2020'!$AD85</f>
        <v>3079076935813989</v>
      </c>
      <c r="R23" s="230">
        <f>('Energy Use'!R79-'E-electricity'!R23-'E-Coal'!R23)*'Energy Use 2020'!$AD85</f>
        <v>3130457356804108.5</v>
      </c>
      <c r="S23" s="230">
        <f>('Energy Use'!S79-'E-electricity'!S23-'E-Coal'!S23)*'Energy Use 2020'!$AD85</f>
        <v>3156366757924127</v>
      </c>
      <c r="T23" s="230">
        <f>('Energy Use'!T79-'E-electricity'!T23-'E-Coal'!T23)*'Energy Use 2020'!$AD85</f>
        <v>3182266097468914</v>
      </c>
      <c r="U23" s="230">
        <f>('Energy Use'!U79-'E-electricity'!U23-'E-Coal'!U23)*'Energy Use 2020'!$AD85</f>
        <v>3208155371835591</v>
      </c>
      <c r="V23" s="230">
        <f>('Energy Use'!V79-'E-electricity'!V23-'E-Coal'!V23)*'Energy Use 2020'!$AD85</f>
        <v>3234034577421931</v>
      </c>
      <c r="W23" s="230">
        <f>('Energy Use'!W79-'E-electricity'!W23-'E-Coal'!W23)*'Energy Use 2020'!$AD85</f>
        <v>3259903710626356.5</v>
      </c>
      <c r="X23" s="230">
        <f>('Energy Use'!X79-'E-electricity'!X23-'E-Coal'!X23)*'Energy Use 2020'!$AD85</f>
        <v>3271270320477265</v>
      </c>
      <c r="Y23" s="230">
        <f>('Energy Use'!Y79-'E-electricity'!Y23-'E-Coal'!Y23)*'Energy Use 2020'!$AD85</f>
        <v>3282632287948977.5</v>
      </c>
      <c r="Z23" s="230">
        <f>('Energy Use'!Z79-'E-electricity'!Z23-'E-Coal'!Z23)*'Energy Use 2020'!$AD85</f>
        <v>3293989611423645.5</v>
      </c>
      <c r="AA23" s="230">
        <f>('Energy Use'!AA79-'E-electricity'!AA23-'E-Coal'!AA23)*'Energy Use 2020'!$AD85</f>
        <v>3305342289283714.5</v>
      </c>
      <c r="AB23" s="230">
        <f>('Energy Use'!AB79-'E-electricity'!AB23-'E-Coal'!AB23)*'Energy Use 2020'!$AD85</f>
        <v>3316690319911927.5</v>
      </c>
      <c r="AC23" s="230">
        <f>('Energy Use'!AC79-'E-electricity'!AC23-'E-Coal'!AC23)*'Energy Use 2020'!$AD85</f>
        <v>3315604083475906.5</v>
      </c>
      <c r="AD23" s="230">
        <f>('Energy Use'!AD79-'E-electricity'!AD23-'E-Coal'!AD23)*'Energy Use 2020'!$AD85</f>
        <v>3314517869905908.5</v>
      </c>
      <c r="AE23" s="230">
        <f>('Energy Use'!AE79-'E-electricity'!AE23-'E-Coal'!AE23)*'Energy Use 2020'!$AD85</f>
        <v>3313431679285697</v>
      </c>
      <c r="AF23" s="230">
        <f>('Energy Use'!AF79-'E-electricity'!AF23-'E-Coal'!AF23)*'Energy Use 2020'!$AD85</f>
        <v>3312345511699024.5</v>
      </c>
      <c r="AG23" s="230">
        <f>('Energy Use'!AG79-'E-electricity'!AG23-'E-Coal'!AG23)*'Energy Use 2020'!$AD85</f>
        <v>3311259367229630.5</v>
      </c>
      <c r="AH23" s="230">
        <f>('Energy Use'!AH79-'E-electricity'!AH23-'E-Coal'!AH23)*'Energy Use 2020'!$AD85</f>
        <v>3298891186396342.5</v>
      </c>
      <c r="AI23" s="230">
        <f>('Energy Use'!AI79-'E-electricity'!AI23-'E-Coal'!AI23)*'Energy Use 2020'!$AD85</f>
        <v>3286527279856390.5</v>
      </c>
      <c r="AJ23" s="230">
        <f>('Energy Use'!AJ79-'E-electricity'!AJ23-'E-Coal'!AJ23)*'Energy Use 2020'!$AD85</f>
        <v>3274167649237062</v>
      </c>
      <c r="AK23" s="230">
        <f>('Energy Use'!AK79-'E-electricity'!AK23-'E-Coal'!AK23)*'Energy Use 2020'!$AD85</f>
        <v>3261812296165356.5</v>
      </c>
      <c r="AL23" s="230">
        <f>('Energy Use'!AL79-'E-electricity'!AL23-'E-Coal'!AL23)*'Energy Use 2020'!$AD85</f>
        <v>3249461222267980</v>
      </c>
      <c r="AM23" s="230">
        <f>('Energy Use'!AM79-'E-electricity'!AM23-'E-Coal'!AM23)*'Energy Use 2020'!$AD85</f>
        <v>3235043078886093.5</v>
      </c>
      <c r="AN23" s="230">
        <f>('Energy Use'!AN79-'E-electricity'!AN23-'E-Coal'!AN23)*'Energy Use 2020'!$AD85</f>
        <v>3220630000084289.5</v>
      </c>
      <c r="AO23" s="230">
        <f>('Energy Use'!AO79-'E-electricity'!AO23-'E-Coal'!AO23)*'Energy Use 2020'!$AD85</f>
        <v>3206221987771879</v>
      </c>
      <c r="AP23" s="230">
        <f>('Energy Use'!AP79-'E-electricity'!AP23-'E-Coal'!AP23)*'Energy Use 2020'!$AD85</f>
        <v>3191819043857832</v>
      </c>
      <c r="AQ23" s="230">
        <f>('Energy Use'!AQ79-'E-electricity'!AQ23-'E-Coal'!AQ23)*'Energy Use 2020'!$AD85</f>
        <v>3176249589223696</v>
      </c>
      <c r="AR23" s="133" t="str">
        <f>VLOOKUP($A23,'Sector Match'!$A$1:$B$43,2,0)</f>
        <v>chemicals 20</v>
      </c>
    </row>
    <row r="24" spans="1:44" x14ac:dyDescent="0.25">
      <c r="A24" s="74" t="s">
        <v>22</v>
      </c>
      <c r="B24" s="230">
        <f>('Energy Use'!B80-'E-electricity'!B24)*'Energy Use 2019'!$U86</f>
        <v>96943297225500</v>
      </c>
      <c r="C24" s="230">
        <f>('Energy Use'!C80-'E-electricity'!C24-'E-Coal'!C24)*'Energy Use 2020'!$AD86</f>
        <v>104682316282500</v>
      </c>
      <c r="D24" s="230">
        <f>('Energy Use'!D80-'E-electricity'!D24-'E-Coal'!D24)*'Energy Use 2020'!$AD86</f>
        <v>137123804385679.67</v>
      </c>
      <c r="E24" s="230">
        <f>('Energy Use'!E80-'E-electricity'!E24-'E-Coal'!E24)*'Energy Use 2020'!$AD86</f>
        <v>137004321042350.14</v>
      </c>
      <c r="F24" s="230">
        <f>('Energy Use'!F80-'E-electricity'!F24-'E-Coal'!F24)*'Energy Use 2020'!$AD86</f>
        <v>143530670817272.88</v>
      </c>
      <c r="G24" s="230">
        <f>('Energy Use'!G80-'E-electricity'!G24-'E-Coal'!G24)*'Energy Use 2020'!$AD86</f>
        <v>150391931803889.63</v>
      </c>
      <c r="H24" s="230">
        <f>('Energy Use'!H80-'E-electricity'!H24-'E-Coal'!H24)*'Energy Use 2020'!$AD86</f>
        <v>158513178985587.91</v>
      </c>
      <c r="I24" s="230">
        <f>('Energy Use'!I80-'E-electricity'!I24-'E-Coal'!I24)*'Energy Use 2020'!$AD86</f>
        <v>165530794561078.06</v>
      </c>
      <c r="J24" s="230">
        <f>('Energy Use'!J80-'E-electricity'!J24-'E-Coal'!J24)*'Energy Use 2020'!$AD86</f>
        <v>171172595136302</v>
      </c>
      <c r="K24" s="230">
        <f>('Energy Use'!K80-'E-electricity'!K24-'E-Coal'!K24)*'Energy Use 2020'!$AD86</f>
        <v>175832813547028.06</v>
      </c>
      <c r="L24" s="230">
        <f>('Energy Use'!L80-'E-electricity'!L24-'E-Coal'!L24)*'Energy Use 2020'!$AD86</f>
        <v>179988233455390.66</v>
      </c>
      <c r="M24" s="230">
        <f>('Energy Use'!M80-'E-electricity'!M24-'E-Coal'!M24)*'Energy Use 2020'!$AD86</f>
        <v>184176852080625.22</v>
      </c>
      <c r="N24" s="230">
        <f>('Energy Use'!N80-'E-electricity'!N24-'E-Coal'!N24)*'Energy Use 2020'!$AD86</f>
        <v>188907005556046.44</v>
      </c>
      <c r="O24" s="230">
        <f>('Energy Use'!O80-'E-electricity'!O24-'E-Coal'!O24)*'Energy Use 2020'!$AD86</f>
        <v>194186857486912.44</v>
      </c>
      <c r="P24" s="230">
        <f>('Energy Use'!P80-'E-electricity'!P24-'E-Coal'!P24)*'Energy Use 2020'!$AD86</f>
        <v>199937230559443.88</v>
      </c>
      <c r="Q24" s="230">
        <f>('Energy Use'!Q80-'E-electricity'!Q24-'E-Coal'!Q24)*'Energy Use 2020'!$AD86</f>
        <v>206069110563099.84</v>
      </c>
      <c r="R24" s="230">
        <f>('Energy Use'!R80-'E-electricity'!R24-'E-Coal'!R24)*'Energy Use 2020'!$AD86</f>
        <v>212481353459183</v>
      </c>
      <c r="S24" s="230">
        <f>('Energy Use'!S80-'E-electricity'!S24-'E-Coal'!S24)*'Energy Use 2020'!$AD86</f>
        <v>219074503867842.53</v>
      </c>
      <c r="T24" s="230">
        <f>('Energy Use'!T80-'E-electricity'!T24-'E-Coal'!T24)*'Energy Use 2020'!$AD86</f>
        <v>225817395904040.44</v>
      </c>
      <c r="U24" s="230">
        <f>('Energy Use'!U80-'E-electricity'!U24-'E-Coal'!U24)*'Energy Use 2020'!$AD86</f>
        <v>232691053519109.13</v>
      </c>
      <c r="V24" s="230">
        <f>('Energy Use'!V80-'E-electricity'!V24-'E-Coal'!V24)*'Energy Use 2020'!$AD86</f>
        <v>239673985441679.16</v>
      </c>
      <c r="W24" s="230">
        <f>('Energy Use'!W80-'E-electricity'!W24-'E-Coal'!W24)*'Energy Use 2020'!$AD86</f>
        <v>246742077943613.28</v>
      </c>
      <c r="X24" s="230">
        <f>('Energy Use'!X80-'E-electricity'!X24-'E-Coal'!X24)*'Energy Use 2020'!$AD86</f>
        <v>253868510070038.28</v>
      </c>
      <c r="Y24" s="230">
        <f>('Energy Use'!Y80-'E-electricity'!Y24-'E-Coal'!Y24)*'Energy Use 2020'!$AD86</f>
        <v>261023695766944.94</v>
      </c>
      <c r="Z24" s="230">
        <f>('Energy Use'!Z80-'E-electricity'!Z24-'E-Coal'!Z24)*'Energy Use 2020'!$AD86</f>
        <v>268175257505899.22</v>
      </c>
      <c r="AA24" s="230">
        <f>('Energy Use'!AA80-'E-electricity'!AA24-'E-Coal'!AA24)*'Energy Use 2020'!$AD86</f>
        <v>275288036083793.38</v>
      </c>
      <c r="AB24" s="230">
        <f>('Energy Use'!AB80-'E-electricity'!AB24-'E-Coal'!AB24)*'Energy Use 2020'!$AD86</f>
        <v>282324141248532.63</v>
      </c>
      <c r="AC24" s="230">
        <f>('Energy Use'!AC80-'E-electricity'!AC24-'E-Coal'!AC24)*'Energy Use 2020'!$AD86</f>
        <v>289243047651587.81</v>
      </c>
      <c r="AD24" s="230">
        <f>('Energy Use'!AD80-'E-electricity'!AD24-'E-Coal'!AD24)*'Energy Use 2020'!$AD86</f>
        <v>296001740338607.44</v>
      </c>
      <c r="AE24" s="230">
        <f>('Energy Use'!AE80-'E-electricity'!AE24-'E-Coal'!AE24)*'Energy Use 2020'!$AD86</f>
        <v>302554913544567.06</v>
      </c>
      <c r="AF24" s="230">
        <f>('Energy Use'!AF80-'E-electricity'!AF24-'E-Coal'!AF24)*'Energy Use 2020'!$AD86</f>
        <v>308855225947403</v>
      </c>
      <c r="AG24" s="230">
        <f>('Energy Use'!AG80-'E-electricity'!AG24-'E-Coal'!AG24)*'Energy Use 2020'!$AD86</f>
        <v>314853614744547.56</v>
      </c>
      <c r="AH24" s="230">
        <f>('Energy Use'!AH80-'E-electricity'!AH24-'E-Coal'!AH24)*'Energy Use 2020'!$AD86</f>
        <v>320499669945181.31</v>
      </c>
      <c r="AI24" s="230">
        <f>('Energy Use'!AI80-'E-electricity'!AI24-'E-Coal'!AI24)*'Energy Use 2020'!$AD86</f>
        <v>325742069118191.94</v>
      </c>
      <c r="AJ24" s="230">
        <f>('Energy Use'!AJ80-'E-electricity'!AJ24-'E-Coal'!AJ24)*'Energy Use 2020'!$AD86</f>
        <v>330529071508756.19</v>
      </c>
      <c r="AK24" s="230">
        <f>('Energy Use'!AK80-'E-electricity'!AK24-'E-Coal'!AK24)*'Energy Use 2020'!$AD86</f>
        <v>334809068949651.63</v>
      </c>
      <c r="AL24" s="230">
        <f>('Energy Use'!AL80-'E-electricity'!AL24-'E-Coal'!AL24)*'Energy Use 2020'!$AD86</f>
        <v>338531189369501.19</v>
      </c>
      <c r="AM24" s="230">
        <f>('Energy Use'!AM80-'E-electricity'!AM24-'E-Coal'!AM24)*'Energy Use 2020'!$AD86</f>
        <v>341645946970296.56</v>
      </c>
      <c r="AN24" s="230">
        <f>('Energy Use'!AN80-'E-electricity'!AN24-'E-Coal'!AN24)*'Energy Use 2020'!$AD86</f>
        <v>344105931350627.63</v>
      </c>
      <c r="AO24" s="230">
        <f>('Energy Use'!AO80-'E-electricity'!AO24-'E-Coal'!AO24)*'Energy Use 2020'!$AD86</f>
        <v>345866526037780.63</v>
      </c>
      <c r="AP24" s="230">
        <f>('Energy Use'!AP80-'E-electricity'!AP24-'E-Coal'!AP24)*'Energy Use 2020'!$AD86</f>
        <v>346886645117599.19</v>
      </c>
      <c r="AQ24" s="230">
        <f>('Energy Use'!AQ80-'E-electricity'!AQ24-'E-Coal'!AQ24)*'Energy Use 2020'!$AD86</f>
        <v>347013570169420.94</v>
      </c>
      <c r="AR24" s="133">
        <f>VLOOKUP($A24,'Sector Match'!$A$1:$B$43,2,0)</f>
        <v>0</v>
      </c>
    </row>
    <row r="25" spans="1:44" x14ac:dyDescent="0.25">
      <c r="A25" s="74" t="s">
        <v>23</v>
      </c>
      <c r="B25" s="230">
        <f>('Energy Use'!B81-'E-electricity'!B25)*'Energy Use 2019'!$U87</f>
        <v>108682383562500</v>
      </c>
      <c r="C25" s="230">
        <f>('Energy Use'!C81-'E-electricity'!C25-'E-Coal'!C25)*'Energy Use 2020'!$AD87</f>
        <v>104860097050499.98</v>
      </c>
      <c r="D25" s="230">
        <f>('Energy Use'!D81-'E-electricity'!D25-'E-Coal'!D25)*'Energy Use 2020'!$AD87</f>
        <v>119059959260796.33</v>
      </c>
      <c r="E25" s="230">
        <f>('Energy Use'!E81-'E-electricity'!E25-'E-Coal'!E25)*'Energy Use 2020'!$AD87</f>
        <v>124369718596269.63</v>
      </c>
      <c r="F25" s="230">
        <f>('Energy Use'!F81-'E-electricity'!F25-'E-Coal'!F25)*'Energy Use 2020'!$AD87</f>
        <v>131039590995401.89</v>
      </c>
      <c r="G25" s="230">
        <f>('Energy Use'!G81-'E-electricity'!G25-'E-Coal'!G25)*'Energy Use 2020'!$AD87</f>
        <v>138939807323799.25</v>
      </c>
      <c r="H25" s="230">
        <f>('Energy Use'!H81-'E-electricity'!H25-'E-Coal'!H25)*'Energy Use 2020'!$AD87</f>
        <v>148672193486221.78</v>
      </c>
      <c r="I25" s="230">
        <f>('Energy Use'!I81-'E-electricity'!I25-'E-Coal'!I25)*'Energy Use 2020'!$AD87</f>
        <v>157655154538412.41</v>
      </c>
      <c r="J25" s="230">
        <f>('Energy Use'!J81-'E-electricity'!J25-'E-Coal'!J25)*'Energy Use 2020'!$AD87</f>
        <v>165325141074084.19</v>
      </c>
      <c r="K25" s="230">
        <f>('Energy Use'!K81-'E-electricity'!K25-'E-Coal'!K25)*'Energy Use 2020'!$AD87</f>
        <v>171666382562304.19</v>
      </c>
      <c r="L25" s="230">
        <f>('Energy Use'!L81-'E-electricity'!L25-'E-Coal'!L25)*'Energy Use 2020'!$AD87</f>
        <v>176730114912456</v>
      </c>
      <c r="M25" s="230">
        <f>('Energy Use'!M81-'E-electricity'!M25-'E-Coal'!M25)*'Energy Use 2020'!$AD87</f>
        <v>180625116075290.53</v>
      </c>
      <c r="N25" s="230">
        <f>('Energy Use'!N81-'E-electricity'!N25-'E-Coal'!N25)*'Energy Use 2020'!$AD87</f>
        <v>183515888383207.69</v>
      </c>
      <c r="O25" s="230">
        <f>('Energy Use'!O81-'E-electricity'!O25-'E-Coal'!O25)*'Energy Use 2020'!$AD87</f>
        <v>185556774713640.28</v>
      </c>
      <c r="P25" s="230">
        <f>('Energy Use'!P81-'E-electricity'!P25-'E-Coal'!P25)*'Energy Use 2020'!$AD87</f>
        <v>186934342667077.91</v>
      </c>
      <c r="Q25" s="230">
        <f>('Energy Use'!Q81-'E-electricity'!Q25-'E-Coal'!Q25)*'Energy Use 2020'!$AD87</f>
        <v>187850360282295.44</v>
      </c>
      <c r="R25" s="230">
        <f>('Energy Use'!R81-'E-electricity'!R25-'E-Coal'!R25)*'Energy Use 2020'!$AD87</f>
        <v>188515536544555.56</v>
      </c>
      <c r="S25" s="230">
        <f>('Energy Use'!S81-'E-electricity'!S25-'E-Coal'!S25)*'Energy Use 2020'!$AD87</f>
        <v>189074623095201.72</v>
      </c>
      <c r="T25" s="230">
        <f>('Energy Use'!T81-'E-electricity'!T25-'E-Coal'!T25)*'Energy Use 2020'!$AD87</f>
        <v>189598771160431.09</v>
      </c>
      <c r="U25" s="230">
        <f>('Energy Use'!U81-'E-electricity'!U25-'E-Coal'!U25)*'Energy Use 2020'!$AD87</f>
        <v>190088596559584.81</v>
      </c>
      <c r="V25" s="230">
        <f>('Energy Use'!V81-'E-electricity'!V25-'E-Coal'!V25)*'Energy Use 2020'!$AD87</f>
        <v>190544743497619.63</v>
      </c>
      <c r="W25" s="230">
        <f>('Energy Use'!W81-'E-electricity'!W25-'E-Coal'!W25)*'Energy Use 2020'!$AD87</f>
        <v>190967883176009.31</v>
      </c>
      <c r="X25" s="230">
        <f>('Energy Use'!X81-'E-electricity'!X25-'E-Coal'!X25)*'Energy Use 2020'!$AD87</f>
        <v>191358712407092.19</v>
      </c>
      <c r="Y25" s="230">
        <f>('Energy Use'!Y81-'E-electricity'!Y25-'E-Coal'!Y25)*'Energy Use 2020'!$AD87</f>
        <v>191717952235277.28</v>
      </c>
      <c r="Z25" s="230">
        <f>('Energy Use'!Z81-'E-electricity'!Z25-'E-Coal'!Z25)*'Energy Use 2020'!$AD87</f>
        <v>192046346568389.34</v>
      </c>
      <c r="AA25" s="230">
        <f>('Energy Use'!AA81-'E-electricity'!AA25-'E-Coal'!AA25)*'Energy Use 2020'!$AD87</f>
        <v>192344660822280.91</v>
      </c>
      <c r="AB25" s="230">
        <f>('Energy Use'!AB81-'E-electricity'!AB25-'E-Coal'!AB25)*'Energy Use 2020'!$AD87</f>
        <v>192613680581694.69</v>
      </c>
      <c r="AC25" s="230">
        <f>('Energy Use'!AC81-'E-electricity'!AC25-'E-Coal'!AC25)*'Energy Use 2020'!$AD87</f>
        <v>192854210280213.97</v>
      </c>
      <c r="AD25" s="230">
        <f>('Energy Use'!AD81-'E-electricity'!AD25-'E-Coal'!AD25)*'Energy Use 2020'!$AD87</f>
        <v>193067071901981.78</v>
      </c>
      <c r="AE25" s="230">
        <f>('Energy Use'!AE81-'E-electricity'!AE25-'E-Coal'!AE25)*'Energy Use 2020'!$AD87</f>
        <v>193253103707721.19</v>
      </c>
      <c r="AF25" s="230">
        <f>('Energy Use'!AF81-'E-electricity'!AF25-'E-Coal'!AF25)*'Energy Use 2020'!$AD87</f>
        <v>193413158987432.66</v>
      </c>
      <c r="AG25" s="230">
        <f>('Energy Use'!AG81-'E-electricity'!AG25-'E-Coal'!AG25)*'Energy Use 2020'!$AD87</f>
        <v>193548104842003.41</v>
      </c>
      <c r="AH25" s="230">
        <f>('Energy Use'!AH81-'E-electricity'!AH25-'E-Coal'!AH25)*'Energy Use 2020'!$AD87</f>
        <v>193658820995796.31</v>
      </c>
      <c r="AI25" s="230">
        <f>('Energy Use'!AI81-'E-electricity'!AI25-'E-Coal'!AI25)*'Energy Use 2020'!$AD87</f>
        <v>193746198642152.25</v>
      </c>
      <c r="AJ25" s="230">
        <f>('Energy Use'!AJ81-'E-electricity'!AJ25-'E-Coal'!AJ25)*'Energy Use 2020'!$AD87</f>
        <v>193811139323584.66</v>
      </c>
      <c r="AK25" s="230">
        <f>('Energy Use'!AK81-'E-electricity'!AK25-'E-Coal'!AK25)*'Energy Use 2020'!$AD87</f>
        <v>193854553848301.97</v>
      </c>
      <c r="AL25" s="230">
        <f>('Energy Use'!AL81-'E-electricity'!AL25-'E-Coal'!AL25)*'Energy Use 2020'!$AD87</f>
        <v>193877361244552.81</v>
      </c>
      <c r="AM25" s="230">
        <f>('Energy Use'!AM81-'E-electricity'!AM25-'E-Coal'!AM25)*'Energy Use 2020'!$AD87</f>
        <v>193880487754153.25</v>
      </c>
      <c r="AN25" s="230">
        <f>('Energy Use'!AN81-'E-electricity'!AN25-'E-Coal'!AN25)*'Energy Use 2020'!$AD87</f>
        <v>193864865866417.34</v>
      </c>
      <c r="AO25" s="230">
        <f>('Energy Use'!AO81-'E-electricity'!AO25-'E-Coal'!AO25)*'Energy Use 2020'!$AD87</f>
        <v>193831433393587.31</v>
      </c>
      <c r="AP25" s="230">
        <f>('Energy Use'!AP81-'E-electricity'!AP25-'E-Coal'!AP25)*'Energy Use 2020'!$AD87</f>
        <v>193781132588727.41</v>
      </c>
      <c r="AQ25" s="230">
        <f>('Energy Use'!AQ81-'E-electricity'!AQ25-'E-Coal'!AQ25)*'Energy Use 2020'!$AD87</f>
        <v>193650229871444.31</v>
      </c>
      <c r="AR25" s="133" t="str">
        <f>VLOOKUP($A25,'Sector Match'!$A$1:$B$43,2,0)</f>
        <v>chemicals 20</v>
      </c>
    </row>
    <row r="26" spans="1:44" x14ac:dyDescent="0.25">
      <c r="A26" s="74" t="s">
        <v>24</v>
      </c>
      <c r="B26" s="230">
        <f>('Energy Use'!B82-'E-electricity'!B26)*'Energy Use 2019'!$U88</f>
        <v>29733833448000</v>
      </c>
      <c r="C26" s="230">
        <f>('Energy Use'!C82-'E-electricity'!C26-'E-Coal'!C26)*'Energy Use 2020'!$AD88</f>
        <v>29608831345500.004</v>
      </c>
      <c r="D26" s="230">
        <f>('Energy Use'!D82-'E-electricity'!D26-'E-Coal'!D26)*'Energy Use 2020'!$AD88</f>
        <v>30185635872126.34</v>
      </c>
      <c r="E26" s="230">
        <f>('Energy Use'!E82-'E-electricity'!E26-'E-Coal'!E26)*'Energy Use 2020'!$AD88</f>
        <v>33325202023016.191</v>
      </c>
      <c r="F26" s="230">
        <f>('Energy Use'!F82-'E-electricity'!F26-'E-Coal'!F26)*'Energy Use 2020'!$AD88</f>
        <v>34326360916311.426</v>
      </c>
      <c r="G26" s="230">
        <f>('Energy Use'!G82-'E-electricity'!G26-'E-Coal'!G26)*'Energy Use 2020'!$AD88</f>
        <v>35359817171845.188</v>
      </c>
      <c r="H26" s="230">
        <f>('Energy Use'!H82-'E-electricity'!H26-'E-Coal'!H26)*'Energy Use 2020'!$AD88</f>
        <v>36644144227477.523</v>
      </c>
      <c r="I26" s="230">
        <f>('Energy Use'!I82-'E-electricity'!I26-'E-Coal'!I26)*'Energy Use 2020'!$AD88</f>
        <v>37785004128307.125</v>
      </c>
      <c r="J26" s="230">
        <f>('Energy Use'!J82-'E-electricity'!J26-'E-Coal'!J26)*'Energy Use 2020'!$AD88</f>
        <v>38712451179508.906</v>
      </c>
      <c r="K26" s="230">
        <f>('Energy Use'!K82-'E-electricity'!K26-'E-Coal'!K26)*'Energy Use 2020'!$AD88</f>
        <v>39411669123848.352</v>
      </c>
      <c r="L26" s="230">
        <f>('Energy Use'!L82-'E-electricity'!L26-'E-Coal'!L26)*'Energy Use 2020'!$AD88</f>
        <v>39872052685535.75</v>
      </c>
      <c r="M26" s="230">
        <f>('Energy Use'!M82-'E-electricity'!M26-'E-Coal'!M26)*'Energy Use 2020'!$AD88</f>
        <v>40087466707316.805</v>
      </c>
      <c r="N26" s="230">
        <f>('Energy Use'!N82-'E-electricity'!N26-'E-Coal'!N26)*'Energy Use 2020'!$AD88</f>
        <v>40142836322142.039</v>
      </c>
      <c r="O26" s="230">
        <f>('Energy Use'!O82-'E-electricity'!O26-'E-Coal'!O26)*'Energy Use 2020'!$AD88</f>
        <v>40002102091930.422</v>
      </c>
      <c r="P26" s="230">
        <f>('Energy Use'!P82-'E-electricity'!P26-'E-Coal'!P26)*'Energy Use 2020'!$AD88</f>
        <v>39716813301235.297</v>
      </c>
      <c r="Q26" s="230">
        <f>('Energy Use'!Q82-'E-electricity'!Q26-'E-Coal'!Q26)*'Energy Use 2020'!$AD88</f>
        <v>39339089387064.266</v>
      </c>
      <c r="R26" s="230">
        <f>('Energy Use'!R82-'E-electricity'!R26-'E-Coal'!R26)*'Energy Use 2020'!$AD88</f>
        <v>38920108108761.867</v>
      </c>
      <c r="S26" s="230">
        <f>('Energy Use'!S82-'E-electricity'!S26-'E-Coal'!S26)*'Energy Use 2020'!$AD88</f>
        <v>38574108179960.984</v>
      </c>
      <c r="T26" s="230">
        <f>('Energy Use'!T82-'E-electricity'!T26-'E-Coal'!T26)*'Energy Use 2020'!$AD88</f>
        <v>38235867241158.766</v>
      </c>
      <c r="U26" s="230">
        <f>('Energy Use'!U82-'E-electricity'!U26-'E-Coal'!U26)*'Energy Use 2020'!$AD88</f>
        <v>37905598221021.813</v>
      </c>
      <c r="V26" s="230">
        <f>('Energy Use'!V82-'E-electricity'!V26-'E-Coal'!V26)*'Energy Use 2020'!$AD88</f>
        <v>37583505751134.375</v>
      </c>
      <c r="W26" s="230">
        <f>('Energy Use'!W82-'E-electricity'!W26-'E-Coal'!W26)*'Energy Use 2020'!$AD88</f>
        <v>37269786812046.844</v>
      </c>
      <c r="X26" s="230">
        <f>('Energy Use'!X82-'E-electricity'!X26-'E-Coal'!X26)*'Energy Use 2020'!$AD88</f>
        <v>36964631387548.734</v>
      </c>
      <c r="Y26" s="230">
        <f>('Energy Use'!Y82-'E-electricity'!Y26-'E-Coal'!Y26)*'Energy Use 2020'!$AD88</f>
        <v>36668223126617.742</v>
      </c>
      <c r="Z26" s="230">
        <f>('Energy Use'!Z82-'E-electricity'!Z26-'E-Coal'!Z26)*'Energy Use 2020'!$AD88</f>
        <v>36380740012641.297</v>
      </c>
      <c r="AA26" s="230">
        <f>('Energy Use'!AA82-'E-electricity'!AA26-'E-Coal'!AA26)*'Energy Use 2020'!$AD88</f>
        <v>36102355039652.055</v>
      </c>
      <c r="AB26" s="230">
        <f>('Energy Use'!AB82-'E-electricity'!AB26-'E-Coal'!AB26)*'Energy Use 2020'!$AD88</f>
        <v>35833236895464.602</v>
      </c>
      <c r="AC26" s="230">
        <f>('Energy Use'!AC82-'E-electricity'!AC26-'E-Coal'!AC26)*'Energy Use 2020'!$AD88</f>
        <v>35573550651744.859</v>
      </c>
      <c r="AD26" s="230">
        <f>('Energy Use'!AD82-'E-electricity'!AD26-'E-Coal'!AD26)*'Energy Use 2020'!$AD88</f>
        <v>35323458461192.5</v>
      </c>
      <c r="AE26" s="230">
        <f>('Energy Use'!AE82-'E-electricity'!AE26-'E-Coal'!AE26)*'Energy Use 2020'!$AD88</f>
        <v>35083120262163.379</v>
      </c>
      <c r="AF26" s="230">
        <f>('Energy Use'!AF82-'E-electricity'!AF26-'E-Coal'!AF26)*'Energy Use 2020'!$AD88</f>
        <v>34852694491207.52</v>
      </c>
      <c r="AG26" s="230">
        <f>('Energy Use'!AG82-'E-electricity'!AG26-'E-Coal'!AG26)*'Energy Use 2020'!$AD88</f>
        <v>34632338804149.898</v>
      </c>
      <c r="AH26" s="230">
        <f>('Energy Use'!AH82-'E-electricity'!AH26-'E-Coal'!AH26)*'Energy Use 2020'!$AD88</f>
        <v>34422210806493.438</v>
      </c>
      <c r="AI26" s="230">
        <f>('Energy Use'!AI82-'E-electricity'!AI26-'E-Coal'!AI26)*'Energy Use 2020'!$AD88</f>
        <v>34222468794081.25</v>
      </c>
      <c r="AJ26" s="230">
        <f>('Energy Use'!AJ82-'E-electricity'!AJ26-'E-Coal'!AJ26)*'Energy Use 2020'!$AD88</f>
        <v>34033272505111.793</v>
      </c>
      <c r="AK26" s="230">
        <f>('Energy Use'!AK82-'E-electricity'!AK26-'E-Coal'!AK26)*'Energy Use 2020'!$AD88</f>
        <v>33854783884765.734</v>
      </c>
      <c r="AL26" s="230">
        <f>('Energy Use'!AL82-'E-electricity'!AL26-'E-Coal'!AL26)*'Energy Use 2020'!$AD88</f>
        <v>33687167863871.121</v>
      </c>
      <c r="AM26" s="230">
        <f>('Energy Use'!AM82-'E-electricity'!AM26-'E-Coal'!AM26)*'Energy Use 2020'!$AD88</f>
        <v>33530593153207.066</v>
      </c>
      <c r="AN26" s="230">
        <f>('Energy Use'!AN82-'E-electricity'!AN26-'E-Coal'!AN26)*'Energy Use 2020'!$AD88</f>
        <v>33385233055226.836</v>
      </c>
      <c r="AO26" s="230">
        <f>('Energy Use'!AO82-'E-electricity'!AO26-'E-Coal'!AO26)*'Energy Use 2020'!$AD88</f>
        <v>33251266295168.156</v>
      </c>
      <c r="AP26" s="230">
        <f>('Energy Use'!AP82-'E-electricity'!AP26-'E-Coal'!AP26)*'Energy Use 2020'!$AD88</f>
        <v>33128877873716.219</v>
      </c>
      <c r="AQ26" s="230">
        <f>('Energy Use'!AQ82-'E-electricity'!AQ26-'E-Coal'!AQ26)*'Energy Use 2020'!$AD88</f>
        <v>33007205101117.164</v>
      </c>
      <c r="AR26" s="133" t="str">
        <f>VLOOKUP($A26,'Sector Match'!$A$1:$B$43,2,0)</f>
        <v>rubber and plastic products 22</v>
      </c>
    </row>
    <row r="27" spans="1:44" x14ac:dyDescent="0.25">
      <c r="A27" s="74" t="s">
        <v>25</v>
      </c>
      <c r="B27" s="230">
        <f>('Energy Use'!B83-'E-electricity'!B27)*'Energy Use 2019'!$U89</f>
        <v>23855956806000</v>
      </c>
      <c r="C27" s="230">
        <f>('Energy Use'!C83-'E-electricity'!C27-'E-Coal'!C27)*'Energy Use 2020'!$AD89</f>
        <v>45331318015500</v>
      </c>
      <c r="D27" s="230">
        <f>('Energy Use'!D83-'E-electricity'!D27-'E-Coal'!D27)*'Energy Use 2020'!$AD89</f>
        <v>55030725653413.859</v>
      </c>
      <c r="E27" s="230">
        <f>('Energy Use'!E83-'E-electricity'!E27-'E-Coal'!E27)*'Energy Use 2020'!$AD89</f>
        <v>57094833252613.398</v>
      </c>
      <c r="F27" s="230">
        <f>('Energy Use'!F83-'E-electricity'!F27-'E-Coal'!F27)*'Energy Use 2020'!$AD89</f>
        <v>61148603702823.516</v>
      </c>
      <c r="G27" s="230">
        <f>('Energy Use'!G83-'E-electricity'!G27-'E-Coal'!G27)*'Energy Use 2020'!$AD89</f>
        <v>63251619956849.391</v>
      </c>
      <c r="H27" s="230">
        <f>('Energy Use'!H83-'E-electricity'!H27-'E-Coal'!H27)*'Energy Use 2020'!$AD89</f>
        <v>65022083382943</v>
      </c>
      <c r="I27" s="230">
        <f>('Energy Use'!I83-'E-electricity'!I27-'E-Coal'!I27)*'Energy Use 2020'!$AD89</f>
        <v>66146571460694.75</v>
      </c>
      <c r="J27" s="230">
        <f>('Energy Use'!J83-'E-electricity'!J27-'E-Coal'!J27)*'Energy Use 2020'!$AD89</f>
        <v>67278037042366.008</v>
      </c>
      <c r="K27" s="230">
        <f>('Energy Use'!K83-'E-electricity'!K27-'E-Coal'!K27)*'Energy Use 2020'!$AD89</f>
        <v>68416460495910.438</v>
      </c>
      <c r="L27" s="230">
        <f>('Energy Use'!L83-'E-electricity'!L27-'E-Coal'!L27)*'Energy Use 2020'!$AD89</f>
        <v>69561822202210.414</v>
      </c>
      <c r="M27" s="230">
        <f>('Energy Use'!M83-'E-electricity'!M27-'E-Coal'!M27)*'Energy Use 2020'!$AD89</f>
        <v>70714102555077.234</v>
      </c>
      <c r="N27" s="230">
        <f>('Energy Use'!N83-'E-electricity'!N27-'E-Coal'!N27)*'Energy Use 2020'!$AD89</f>
        <v>70128018507653.461</v>
      </c>
      <c r="O27" s="230">
        <f>('Energy Use'!O83-'E-electricity'!O27-'E-Coal'!O27)*'Energy Use 2020'!$AD89</f>
        <v>69536771685257.336</v>
      </c>
      <c r="P27" s="230">
        <f>('Energy Use'!P83-'E-electricity'!P27-'E-Coal'!P27)*'Energy Use 2020'!$AD89</f>
        <v>68940371194892.586</v>
      </c>
      <c r="Q27" s="230">
        <f>('Energy Use'!Q83-'E-electricity'!Q27-'E-Coal'!Q27)*'Energy Use 2020'!$AD89</f>
        <v>68338826139560.938</v>
      </c>
      <c r="R27" s="230">
        <f>('Energy Use'!R83-'E-electricity'!R27-'E-Coal'!R27)*'Energy Use 2020'!$AD89</f>
        <v>67732145618261.836</v>
      </c>
      <c r="S27" s="230">
        <f>('Energy Use'!S83-'E-electricity'!S27-'E-Coal'!S27)*'Energy Use 2020'!$AD89</f>
        <v>66588525657848.688</v>
      </c>
      <c r="T27" s="230">
        <f>('Energy Use'!T83-'E-electricity'!T27-'E-Coal'!T27)*'Energy Use 2020'!$AD89</f>
        <v>65444328636939.813</v>
      </c>
      <c r="U27" s="230">
        <f>('Energy Use'!U83-'E-electricity'!U27-'E-Coal'!U27)*'Energy Use 2020'!$AD89</f>
        <v>64299555388193.938</v>
      </c>
      <c r="V27" s="230">
        <f>('Energy Use'!V83-'E-electricity'!V27-'E-Coal'!V27)*'Energy Use 2020'!$AD89</f>
        <v>63154206744114.523</v>
      </c>
      <c r="W27" s="230">
        <f>('Energy Use'!W83-'E-electricity'!W27-'E-Coal'!W27)*'Energy Use 2020'!$AD89</f>
        <v>62008283537049.711</v>
      </c>
      <c r="X27" s="230">
        <f>('Energy Use'!X83-'E-electricity'!X27-'E-Coal'!X27)*'Energy Use 2020'!$AD89</f>
        <v>60430416093621.719</v>
      </c>
      <c r="Y27" s="230">
        <f>('Energy Use'!Y83-'E-electricity'!Y27-'E-Coal'!Y27)*'Energy Use 2020'!$AD89</f>
        <v>58851768453574.852</v>
      </c>
      <c r="Z27" s="230">
        <f>('Energy Use'!Z83-'E-electricity'!Z27-'E-Coal'!Z27)*'Energy Use 2020'!$AD89</f>
        <v>57272341756997.617</v>
      </c>
      <c r="AA27" s="230">
        <f>('Energy Use'!AA83-'E-electricity'!AA27-'E-Coal'!AA27)*'Energy Use 2020'!$AD89</f>
        <v>55692137143765.609</v>
      </c>
      <c r="AB27" s="230">
        <f>('Energy Use'!AB83-'E-electricity'!AB27-'E-Coal'!AB27)*'Energy Use 2020'!$AD89</f>
        <v>54111155753541.453</v>
      </c>
      <c r="AC27" s="230">
        <f>('Energy Use'!AC83-'E-electricity'!AC27-'E-Coal'!AC27)*'Energy Use 2020'!$AD89</f>
        <v>52892749578687.211</v>
      </c>
      <c r="AD27" s="230">
        <f>('Energy Use'!AD83-'E-electricity'!AD27-'E-Coal'!AD27)*'Energy Use 2020'!$AD89</f>
        <v>51673742442922.383</v>
      </c>
      <c r="AE27" s="230">
        <f>('Energy Use'!AE83-'E-electricity'!AE27-'E-Coal'!AE27)*'Energy Use 2020'!$AD89</f>
        <v>50454135226156.102</v>
      </c>
      <c r="AF27" s="230">
        <f>('Energy Use'!AF83-'E-electricity'!AF27-'E-Coal'!AF27)*'Energy Use 2020'!$AD89</f>
        <v>49233928808133.141</v>
      </c>
      <c r="AG27" s="230">
        <f>('Energy Use'!AG83-'E-electricity'!AG27-'E-Coal'!AG27)*'Energy Use 2020'!$AD89</f>
        <v>48013124068433.758</v>
      </c>
      <c r="AH27" s="230">
        <f>('Energy Use'!AH83-'E-electricity'!AH27-'E-Coal'!AH27)*'Energy Use 2020'!$AD89</f>
        <v>47283030638035.328</v>
      </c>
      <c r="AI27" s="230">
        <f>('Energy Use'!AI83-'E-electricity'!AI27-'E-Coal'!AI27)*'Energy Use 2020'!$AD89</f>
        <v>46552573849629.305</v>
      </c>
      <c r="AJ27" s="230">
        <f>('Energy Use'!AJ83-'E-electricity'!AJ27-'E-Coal'!AJ27)*'Energy Use 2020'!$AD89</f>
        <v>45821754232600.859</v>
      </c>
      <c r="AK27" s="230">
        <f>('Energy Use'!AK83-'E-electricity'!AK27-'E-Coal'!AK27)*'Energy Use 2020'!$AD89</f>
        <v>45090572316236.211</v>
      </c>
      <c r="AL27" s="230">
        <f>('Energy Use'!AL83-'E-electricity'!AL27-'E-Coal'!AL27)*'Energy Use 2020'!$AD89</f>
        <v>44359028629722.758</v>
      </c>
      <c r="AM27" s="230">
        <f>('Energy Use'!AM83-'E-electricity'!AM27-'E-Coal'!AM27)*'Energy Use 2020'!$AD89</f>
        <v>43998853197108.938</v>
      </c>
      <c r="AN27" s="230">
        <f>('Energy Use'!AN83-'E-electricity'!AN27-'E-Coal'!AN27)*'Energy Use 2020'!$AD89</f>
        <v>43638492408457.867</v>
      </c>
      <c r="AO27" s="230">
        <f>('Energy Use'!AO83-'E-electricity'!AO27-'E-Coal'!AO27)*'Energy Use 2020'!$AD89</f>
        <v>43277946528570.727</v>
      </c>
      <c r="AP27" s="230">
        <f>('Energy Use'!AP83-'E-electricity'!AP27-'E-Coal'!AP27)*'Energy Use 2020'!$AD89</f>
        <v>42917215822199.328</v>
      </c>
      <c r="AQ27" s="230">
        <f>('Energy Use'!AQ83-'E-electricity'!AQ27-'E-Coal'!AQ27)*'Energy Use 2020'!$AD89</f>
        <v>42541644671751.313</v>
      </c>
      <c r="AR27" s="133" t="str">
        <f>VLOOKUP($A27,'Sector Match'!$A$1:$B$43,2,0)</f>
        <v>cement and other nonmetallic minerals 239</v>
      </c>
    </row>
    <row r="28" spans="1:44" x14ac:dyDescent="0.25">
      <c r="A28" s="74" t="s">
        <v>26</v>
      </c>
      <c r="B28" s="230">
        <f>('Energy Use'!B84-'E-electricity'!B28)*'Energy Use 2019'!$U90</f>
        <v>184453102449000</v>
      </c>
      <c r="C28" s="230">
        <f>('Energy Use'!C84-'E-electricity'!C28-'E-Coal'!C28)*'Energy Use 2020'!$AD90</f>
        <v>177597431583000</v>
      </c>
      <c r="D28" s="230">
        <f>('Energy Use'!D84-'E-electricity'!D28-'E-Coal'!D28)*'Energy Use 2020'!$AD90</f>
        <v>208037619889821.72</v>
      </c>
      <c r="E28" s="230">
        <f>('Energy Use'!E84-'E-electricity'!E28-'E-Coal'!E28)*'Energy Use 2020'!$AD90</f>
        <v>222211310844989.91</v>
      </c>
      <c r="F28" s="230">
        <f>('Energy Use'!F84-'E-electricity'!F28-'E-Coal'!F28)*'Energy Use 2020'!$AD90</f>
        <v>244115595362867.84</v>
      </c>
      <c r="G28" s="230">
        <f>('Energy Use'!G84-'E-electricity'!G28-'E-Coal'!G28)*'Energy Use 2020'!$AD90</f>
        <v>258546032860414.28</v>
      </c>
      <c r="H28" s="230">
        <f>('Energy Use'!H84-'E-electricity'!H28-'E-Coal'!H28)*'Energy Use 2020'!$AD90</f>
        <v>272203266020470.03</v>
      </c>
      <c r="I28" s="230">
        <f>('Energy Use'!I84-'E-electricity'!I28-'E-Coal'!I28)*'Energy Use 2020'!$AD90</f>
        <v>279129433769703.56</v>
      </c>
      <c r="J28" s="230">
        <f>('Energy Use'!J84-'E-electricity'!J28-'E-Coal'!J28)*'Energy Use 2020'!$AD90</f>
        <v>286092617088710.19</v>
      </c>
      <c r="K28" s="230">
        <f>('Energy Use'!K84-'E-electricity'!K28-'E-Coal'!K28)*'Energy Use 2020'!$AD90</f>
        <v>293092744687331.63</v>
      </c>
      <c r="L28" s="230">
        <f>('Energy Use'!L84-'E-electricity'!L28-'E-Coal'!L28)*'Energy Use 2020'!$AD90</f>
        <v>300129745312402.56</v>
      </c>
      <c r="M28" s="230">
        <f>('Energy Use'!M84-'E-electricity'!M28-'E-Coal'!M28)*'Energy Use 2020'!$AD90</f>
        <v>307203547747750.19</v>
      </c>
      <c r="N28" s="230">
        <f>('Energy Use'!N84-'E-electricity'!N28-'E-Coal'!N28)*'Energy Use 2020'!$AD90</f>
        <v>308301582245388.13</v>
      </c>
      <c r="O28" s="230">
        <f>('Energy Use'!O84-'E-electricity'!O28-'E-Coal'!O28)*'Energy Use 2020'!$AD90</f>
        <v>309400929692971.06</v>
      </c>
      <c r="P28" s="230">
        <f>('Energy Use'!P84-'E-electricity'!P28-'E-Coal'!P28)*'Energy Use 2020'!$AD90</f>
        <v>310501587815834.5</v>
      </c>
      <c r="Q28" s="230">
        <f>('Energy Use'!Q84-'E-electricity'!Q28-'E-Coal'!Q28)*'Energy Use 2020'!$AD90</f>
        <v>311603554340176.13</v>
      </c>
      <c r="R28" s="230">
        <f>('Energy Use'!R84-'E-electricity'!R28-'E-Coal'!R28)*'Energy Use 2020'!$AD90</f>
        <v>312706826993055.31</v>
      </c>
      <c r="S28" s="230">
        <f>('Energy Use'!S84-'E-electricity'!S28-'E-Coal'!S28)*'Energy Use 2020'!$AD90</f>
        <v>309215374187470.31</v>
      </c>
      <c r="T28" s="230">
        <f>('Energy Use'!T84-'E-electricity'!T28-'E-Coal'!T28)*'Energy Use 2020'!$AD90</f>
        <v>305722580408333.56</v>
      </c>
      <c r="U28" s="230">
        <f>('Energy Use'!U84-'E-electricity'!U28-'E-Coal'!U28)*'Energy Use 2020'!$AD90</f>
        <v>302228446797242.88</v>
      </c>
      <c r="V28" s="230">
        <f>('Energy Use'!V84-'E-electricity'!V28-'E-Coal'!V28)*'Energy Use 2020'!$AD90</f>
        <v>298732974495608.38</v>
      </c>
      <c r="W28" s="230">
        <f>('Energy Use'!W84-'E-electricity'!W28-'E-Coal'!W28)*'Energy Use 2020'!$AD90</f>
        <v>295236164644653</v>
      </c>
      <c r="X28" s="230">
        <f>('Energy Use'!X84-'E-electricity'!X28-'E-Coal'!X28)*'Energy Use 2020'!$AD90</f>
        <v>288629698554821.88</v>
      </c>
      <c r="Y28" s="230">
        <f>('Energy Use'!Y84-'E-electricity'!Y28-'E-Coal'!Y28)*'Energy Use 2020'!$AD90</f>
        <v>282020756402613.63</v>
      </c>
      <c r="Z28" s="230">
        <f>('Energy Use'!Z84-'E-electricity'!Z28-'E-Coal'!Z28)*'Energy Use 2020'!$AD90</f>
        <v>275409340323359.44</v>
      </c>
      <c r="AA28" s="230">
        <f>('Energy Use'!AA84-'E-electricity'!AA28-'E-Coal'!AA28)*'Energy Use 2020'!$AD90</f>
        <v>268795452452038.88</v>
      </c>
      <c r="AB28" s="230">
        <f>('Energy Use'!AB84-'E-electricity'!AB28-'E-Coal'!AB28)*'Energy Use 2020'!$AD90</f>
        <v>262179094923280.5</v>
      </c>
      <c r="AC28" s="230">
        <f>('Energy Use'!AC84-'E-electricity'!AC28-'E-Coal'!AC28)*'Energy Use 2020'!$AD90</f>
        <v>255560269871361.13</v>
      </c>
      <c r="AD28" s="230">
        <f>('Energy Use'!AD84-'E-electricity'!AD28-'E-Coal'!AD28)*'Energy Use 2020'!$AD90</f>
        <v>248938979430206.56</v>
      </c>
      <c r="AE28" s="230">
        <f>('Energy Use'!AE84-'E-electricity'!AE28-'E-Coal'!AE28)*'Energy Use 2020'!$AD90</f>
        <v>242315225733390.84</v>
      </c>
      <c r="AF28" s="230">
        <f>('Energy Use'!AF84-'E-electricity'!AF28-'E-Coal'!AF28)*'Energy Use 2020'!$AD90</f>
        <v>235689010914136.78</v>
      </c>
      <c r="AG28" s="230">
        <f>('Energy Use'!AG84-'E-electricity'!AG28-'E-Coal'!AG28)*'Energy Use 2020'!$AD90</f>
        <v>229060337105316.09</v>
      </c>
      <c r="AH28" s="230">
        <f>('Energy Use'!AH84-'E-electricity'!AH28-'E-Coal'!AH28)*'Energy Use 2020'!$AD90</f>
        <v>223318923265206.25</v>
      </c>
      <c r="AI28" s="230">
        <f>('Energy Use'!AI84-'E-electricity'!AI28-'E-Coal'!AI28)*'Energy Use 2020'!$AD90</f>
        <v>217575378748073.78</v>
      </c>
      <c r="AJ28" s="230">
        <f>('Energy Use'!AJ84-'E-electricity'!AJ28-'E-Coal'!AJ28)*'Energy Use 2020'!$AD90</f>
        <v>211829705401895.47</v>
      </c>
      <c r="AK28" s="230">
        <f>('Energy Use'!AK84-'E-electricity'!AK28-'E-Coal'!AK28)*'Energy Use 2020'!$AD90</f>
        <v>206081905074344.16</v>
      </c>
      <c r="AL28" s="230">
        <f>('Energy Use'!AL84-'E-electricity'!AL28-'E-Coal'!AL28)*'Energy Use 2020'!$AD90</f>
        <v>200331979612787.75</v>
      </c>
      <c r="AM28" s="230">
        <f>('Energy Use'!AM84-'E-electricity'!AM28-'E-Coal'!AM28)*'Energy Use 2020'!$AD90</f>
        <v>194289140730767.78</v>
      </c>
      <c r="AN28" s="230">
        <f>('Energy Use'!AN84-'E-electricity'!AN28-'E-Coal'!AN28)*'Energy Use 2020'!$AD90</f>
        <v>188244074903660.56</v>
      </c>
      <c r="AO28" s="230">
        <f>('Energy Use'!AO84-'E-electricity'!AO28-'E-Coal'!AO28)*'Energy Use 2020'!$AD90</f>
        <v>182196784070547.75</v>
      </c>
      <c r="AP28" s="230">
        <f>('Energy Use'!AP84-'E-electricity'!AP28-'E-Coal'!AP28)*'Energy Use 2020'!$AD90</f>
        <v>176147270170191.09</v>
      </c>
      <c r="AQ28" s="230">
        <f>('Energy Use'!AQ84-'E-electricity'!AQ28-'E-Coal'!AQ28)*'Energy Use 2020'!$AD90</f>
        <v>170038151706778.94</v>
      </c>
      <c r="AR28" s="133" t="str">
        <f>VLOOKUP($A28,'Sector Match'!$A$1:$B$43,2,0)</f>
        <v>iron and steel 241</v>
      </c>
    </row>
    <row r="29" spans="1:44" x14ac:dyDescent="0.25">
      <c r="A29" s="74" t="s">
        <v>27</v>
      </c>
      <c r="B29" s="230">
        <f>('Energy Use'!B85-'E-electricity'!B29)*'Energy Use 2019'!$U91</f>
        <v>207047926932000.06</v>
      </c>
      <c r="C29" s="230">
        <f>('Energy Use'!C85-'E-electricity'!C29-'E-Coal'!C29)*'Energy Use 2020'!$AD91</f>
        <v>205222896235500</v>
      </c>
      <c r="D29" s="230">
        <f>('Energy Use'!D85-'E-electricity'!D29-'E-Coal'!D29)*'Energy Use 2020'!$AD91</f>
        <v>217857494255534.03</v>
      </c>
      <c r="E29" s="230">
        <f>('Energy Use'!E85-'E-electricity'!E29-'E-Coal'!E29)*'Energy Use 2020'!$AD91</f>
        <v>254087388852591.09</v>
      </c>
      <c r="F29" s="230">
        <f>('Energy Use'!F85-'E-electricity'!F29-'E-Coal'!F29)*'Energy Use 2020'!$AD91</f>
        <v>282723188676190.44</v>
      </c>
      <c r="G29" s="230">
        <f>('Energy Use'!G85-'E-electricity'!G29-'E-Coal'!G29)*'Energy Use 2020'!$AD91</f>
        <v>303522527271882.94</v>
      </c>
      <c r="H29" s="230">
        <f>('Energy Use'!H85-'E-electricity'!H29-'E-Coal'!H29)*'Energy Use 2020'!$AD91</f>
        <v>323733158697678.69</v>
      </c>
      <c r="I29" s="230">
        <f>('Energy Use'!I85-'E-electricity'!I29-'E-Coal'!I29)*'Energy Use 2020'!$AD91</f>
        <v>339569611863759.88</v>
      </c>
      <c r="J29" s="230">
        <f>('Energy Use'!J85-'E-electricity'!J29-'E-Coal'!J29)*'Energy Use 2020'!$AD91</f>
        <v>355310731377812.69</v>
      </c>
      <c r="K29" s="230">
        <f>('Energy Use'!K85-'E-electricity'!K29-'E-Coal'!K29)*'Energy Use 2020'!$AD91</f>
        <v>370955747067405.63</v>
      </c>
      <c r="L29" s="230">
        <f>('Energy Use'!L85-'E-electricity'!L29-'E-Coal'!L29)*'Energy Use 2020'!$AD91</f>
        <v>386503889752805.94</v>
      </c>
      <c r="M29" s="230">
        <f>('Energy Use'!M85-'E-electricity'!M29-'E-Coal'!M29)*'Energy Use 2020'!$AD91</f>
        <v>401954391246979.69</v>
      </c>
      <c r="N29" s="230">
        <f>('Energy Use'!N85-'E-electricity'!N29-'E-Coal'!N29)*'Energy Use 2020'!$AD91</f>
        <v>410051841689625.69</v>
      </c>
      <c r="O29" s="230">
        <f>('Energy Use'!O85-'E-electricity'!O29-'E-Coal'!O29)*'Energy Use 2020'!$AD91</f>
        <v>418110612773046.38</v>
      </c>
      <c r="P29" s="230">
        <f>('Energy Use'!P85-'E-electricity'!P29-'E-Coal'!P29)*'Energy Use 2020'!$AD91</f>
        <v>426130502030493</v>
      </c>
      <c r="Q29" s="230">
        <f>('Energy Use'!Q85-'E-electricity'!Q29-'E-Coal'!Q29)*'Energy Use 2020'!$AD91</f>
        <v>434111307169907.56</v>
      </c>
      <c r="R29" s="230">
        <f>('Energy Use'!R85-'E-electricity'!R29-'E-Coal'!R29)*'Energy Use 2020'!$AD91</f>
        <v>442052826073922.75</v>
      </c>
      <c r="S29" s="230">
        <f>('Energy Use'!S85-'E-electricity'!S29-'E-Coal'!S29)*'Energy Use 2020'!$AD91</f>
        <v>443884800554182.44</v>
      </c>
      <c r="T29" s="230">
        <f>('Energy Use'!T85-'E-electricity'!T29-'E-Coal'!T29)*'Energy Use 2020'!$AD91</f>
        <v>445707755437166.75</v>
      </c>
      <c r="U29" s="230">
        <f>('Energy Use'!U85-'E-electricity'!U29-'E-Coal'!U29)*'Energy Use 2020'!$AD91</f>
        <v>447521687108759.56</v>
      </c>
      <c r="V29" s="230">
        <f>('Energy Use'!V85-'E-electricity'!V29-'E-Coal'!V29)*'Energy Use 2020'!$AD91</f>
        <v>449326591956238.06</v>
      </c>
      <c r="W29" s="230">
        <f>('Energy Use'!W85-'E-electricity'!W29-'E-Coal'!W29)*'Energy Use 2020'!$AD91</f>
        <v>451122466368271.75</v>
      </c>
      <c r="X29" s="230">
        <f>('Energy Use'!X85-'E-electricity'!X29-'E-Coal'!X29)*'Energy Use 2020'!$AD91</f>
        <v>449220812664628.88</v>
      </c>
      <c r="Y29" s="230">
        <f>('Energy Use'!Y85-'E-electricity'!Y29-'E-Coal'!Y29)*'Energy Use 2020'!$AD91</f>
        <v>447322823046426.5</v>
      </c>
      <c r="Z29" s="230">
        <f>('Energy Use'!Z85-'E-electricity'!Z29-'E-Coal'!Z29)*'Energy Use 2020'!$AD91</f>
        <v>445428499187743.56</v>
      </c>
      <c r="AA29" s="230">
        <f>('Energy Use'!AA85-'E-electricity'!AA29-'E-Coal'!AA29)*'Energy Use 2020'!$AD91</f>
        <v>443537842762046.69</v>
      </c>
      <c r="AB29" s="230">
        <f>('Energy Use'!AB85-'E-electricity'!AB29-'E-Coal'!AB29)*'Energy Use 2020'!$AD91</f>
        <v>441650855442189.88</v>
      </c>
      <c r="AC29" s="230">
        <f>('Energy Use'!AC85-'E-electricity'!AC29-'E-Coal'!AC29)*'Energy Use 2020'!$AD91</f>
        <v>434994061605992.75</v>
      </c>
      <c r="AD29" s="230">
        <f>('Energy Use'!AD85-'E-electricity'!AD29-'E-Coal'!AD29)*'Energy Use 2020'!$AD91</f>
        <v>428357544010381.44</v>
      </c>
      <c r="AE29" s="230">
        <f>('Energy Use'!AE85-'E-electricity'!AE29-'E-Coal'!AE29)*'Energy Use 2020'!$AD91</f>
        <v>421741311210665.06</v>
      </c>
      <c r="AF29" s="230">
        <f>('Energy Use'!AF85-'E-electricity'!AF29-'E-Coal'!AF29)*'Energy Use 2020'!$AD91</f>
        <v>415145371758924.69</v>
      </c>
      <c r="AG29" s="230">
        <f>('Energy Use'!AG85-'E-electricity'!AG29-'E-Coal'!AG29)*'Energy Use 2020'!$AD91</f>
        <v>408569734204010</v>
      </c>
      <c r="AH29" s="230">
        <f>('Energy Use'!AH85-'E-electricity'!AH29-'E-Coal'!AH29)*'Energy Use 2020'!$AD91</f>
        <v>398465448434438.19</v>
      </c>
      <c r="AI29" s="230">
        <f>('Energy Use'!AI85-'E-electricity'!AI29-'E-Coal'!AI29)*'Energy Use 2020'!$AD91</f>
        <v>388393951693775.94</v>
      </c>
      <c r="AJ29" s="230">
        <f>('Energy Use'!AJ85-'E-electricity'!AJ29-'E-Coal'!AJ29)*'Energy Use 2020'!$AD91</f>
        <v>378355257677042.94</v>
      </c>
      <c r="AK29" s="230">
        <f>('Energy Use'!AK85-'E-electricity'!AK29-'E-Coal'!AK29)*'Energy Use 2020'!$AD91</f>
        <v>368349380074065.75</v>
      </c>
      <c r="AL29" s="230">
        <f>('Energy Use'!AL85-'E-electricity'!AL29-'E-Coal'!AL29)*'Energy Use 2020'!$AD91</f>
        <v>358376332569478.13</v>
      </c>
      <c r="AM29" s="230">
        <f>('Energy Use'!AM85-'E-electricity'!AM29-'E-Coal'!AM29)*'Energy Use 2020'!$AD91</f>
        <v>348421072833845.69</v>
      </c>
      <c r="AN29" s="230">
        <f>('Energy Use'!AN85-'E-electricity'!AN29-'E-Coal'!AN29)*'Energy Use 2020'!$AD91</f>
        <v>338498723995484.94</v>
      </c>
      <c r="AO29" s="230">
        <f>('Energy Use'!AO85-'E-electricity'!AO29-'E-Coal'!AO29)*'Energy Use 2020'!$AD91</f>
        <v>328609299745486.56</v>
      </c>
      <c r="AP29" s="230">
        <f>('Energy Use'!AP85-'E-electricity'!AP29-'E-Coal'!AP29)*'Energy Use 2020'!$AD91</f>
        <v>318752813769740.56</v>
      </c>
      <c r="AQ29" s="230">
        <f>('Energy Use'!AQ85-'E-electricity'!AQ29-'E-Coal'!AQ29)*'Energy Use 2020'!$AD91</f>
        <v>308821456566476</v>
      </c>
      <c r="AR29" s="133" t="str">
        <f>VLOOKUP($A29,'Sector Match'!$A$1:$B$43,2,0)</f>
        <v>other metals 242</v>
      </c>
    </row>
    <row r="30" spans="1:44" x14ac:dyDescent="0.25">
      <c r="A30" s="74" t="s">
        <v>28</v>
      </c>
      <c r="B30" s="230">
        <f>('Energy Use'!B86-'E-electricity'!B30)*'Energy Use 2019'!$U92</f>
        <v>6036212638500</v>
      </c>
      <c r="C30" s="230">
        <f>('Energy Use'!C86-'E-electricity'!C30-'E-Coal'!C30)*'Energy Use 2020'!$AD92</f>
        <v>5963989201500</v>
      </c>
      <c r="D30" s="230">
        <f>('Energy Use'!D86-'E-electricity'!D30-'E-Coal'!D30)*'Energy Use 2020'!$AD92</f>
        <v>7148101402933.4443</v>
      </c>
      <c r="E30" s="230">
        <f>('Energy Use'!E86-'E-electricity'!E30-'E-Coal'!E30)*'Energy Use 2020'!$AD92</f>
        <v>7556805493838.0469</v>
      </c>
      <c r="F30" s="230">
        <f>('Energy Use'!F86-'E-electricity'!F30-'E-Coal'!F30)*'Energy Use 2020'!$AD92</f>
        <v>7852789822600.5596</v>
      </c>
      <c r="G30" s="230">
        <f>('Energy Use'!G86-'E-electricity'!G30-'E-Coal'!G30)*'Energy Use 2020'!$AD92</f>
        <v>8110927564902.5361</v>
      </c>
      <c r="H30" s="230">
        <f>('Energy Use'!H86-'E-electricity'!H30-'E-Coal'!H30)*'Energy Use 2020'!$AD92</f>
        <v>8421704944429.7861</v>
      </c>
      <c r="I30" s="230">
        <f>('Energy Use'!I86-'E-electricity'!I30-'E-Coal'!I30)*'Energy Use 2020'!$AD92</f>
        <v>8703887945420.9941</v>
      </c>
      <c r="J30" s="230">
        <f>('Energy Use'!J86-'E-electricity'!J30-'E-Coal'!J30)*'Energy Use 2020'!$AD92</f>
        <v>8949362471959.7031</v>
      </c>
      <c r="K30" s="230">
        <f>('Energy Use'!K86-'E-electricity'!K30-'E-Coal'!K30)*'Energy Use 2020'!$AD92</f>
        <v>9159856566992.8691</v>
      </c>
      <c r="L30" s="230">
        <f>('Energy Use'!L86-'E-electricity'!L30-'E-Coal'!L30)*'Energy Use 2020'!$AD92</f>
        <v>9338029570006.9863</v>
      </c>
      <c r="M30" s="230">
        <f>('Energy Use'!M86-'E-electricity'!M30-'E-Coal'!M30)*'Energy Use 2020'!$AD92</f>
        <v>9487330783268.5254</v>
      </c>
      <c r="N30" s="230">
        <f>('Energy Use'!N86-'E-electricity'!N30-'E-Coal'!N30)*'Energy Use 2020'!$AD92</f>
        <v>9617410281551.4434</v>
      </c>
      <c r="O30" s="230">
        <f>('Energy Use'!O86-'E-electricity'!O30-'E-Coal'!O30)*'Energy Use 2020'!$AD92</f>
        <v>9726240341633.4805</v>
      </c>
      <c r="P30" s="230">
        <f>('Energy Use'!P86-'E-electricity'!P30-'E-Coal'!P30)*'Energy Use 2020'!$AD92</f>
        <v>9817496943400.5527</v>
      </c>
      <c r="Q30" s="230">
        <f>('Energy Use'!Q86-'E-electricity'!Q30-'E-Coal'!Q30)*'Energy Use 2020'!$AD92</f>
        <v>9895133273809.252</v>
      </c>
      <c r="R30" s="230">
        <f>('Energy Use'!R86-'E-electricity'!R30-'E-Coal'!R30)*'Energy Use 2020'!$AD92</f>
        <v>9963313320412.7461</v>
      </c>
      <c r="S30" s="230">
        <f>('Energy Use'!S86-'E-electricity'!S30-'E-Coal'!S30)*'Energy Use 2020'!$AD92</f>
        <v>10029007314549.494</v>
      </c>
      <c r="T30" s="230">
        <f>('Energy Use'!T86-'E-electricity'!T30-'E-Coal'!T30)*'Energy Use 2020'!$AD92</f>
        <v>10089721802706.1</v>
      </c>
      <c r="U30" s="230">
        <f>('Energy Use'!U86-'E-electricity'!U30-'E-Coal'!U30)*'Energy Use 2020'!$AD92</f>
        <v>10145551288350.52</v>
      </c>
      <c r="V30" s="230">
        <f>('Energy Use'!V86-'E-electricity'!V30-'E-Coal'!V30)*'Energy Use 2020'!$AD92</f>
        <v>10196601710839.525</v>
      </c>
      <c r="W30" s="230">
        <f>('Energy Use'!W86-'E-electricity'!W30-'E-Coal'!W30)*'Energy Use 2020'!$AD92</f>
        <v>10242989749068.719</v>
      </c>
      <c r="X30" s="230">
        <f>('Energy Use'!X86-'E-electricity'!X30-'E-Coal'!X30)*'Energy Use 2020'!$AD92</f>
        <v>10284842115450.02</v>
      </c>
      <c r="Y30" s="230">
        <f>('Energy Use'!Y86-'E-electricity'!Y30-'E-Coal'!Y30)*'Energy Use 2020'!$AD92</f>
        <v>10322294845166.945</v>
      </c>
      <c r="Z30" s="230">
        <f>('Energy Use'!Z86-'E-electricity'!Z30-'E-Coal'!Z30)*'Energy Use 2020'!$AD92</f>
        <v>10355492585421.078</v>
      </c>
      <c r="AA30" s="230">
        <f>('Energy Use'!AA86-'E-electricity'!AA30-'E-Coal'!AA30)*'Energy Use 2020'!$AD92</f>
        <v>10384587889122.314</v>
      </c>
      <c r="AB30" s="230">
        <f>('Energy Use'!AB86-'E-electricity'!AB30-'E-Coal'!AB30)*'Energy Use 2020'!$AD92</f>
        <v>10409740517201.426</v>
      </c>
      <c r="AC30" s="230">
        <f>('Energy Use'!AC86-'E-electricity'!AC30-'E-Coal'!AC30)*'Energy Use 2020'!$AD92</f>
        <v>10431116753435.85</v>
      </c>
      <c r="AD30" s="230">
        <f>('Energy Use'!AD86-'E-electricity'!AD30-'E-Coal'!AD30)*'Energy Use 2020'!$AD92</f>
        <v>10448888735383.404</v>
      </c>
      <c r="AE30" s="230">
        <f>('Energy Use'!AE86-'E-electricity'!AE30-'E-Coal'!AE30)*'Energy Use 2020'!$AD92</f>
        <v>10463233804719.742</v>
      </c>
      <c r="AF30" s="230">
        <f>('Energy Use'!AF86-'E-electricity'!AF30-'E-Coal'!AF30)*'Energy Use 2020'!$AD92</f>
        <v>10474333879971.82</v>
      </c>
      <c r="AG30" s="230">
        <f>('Energy Use'!AG86-'E-electricity'!AG30-'E-Coal'!AG30)*'Energy Use 2020'!$AD92</f>
        <v>10482374854341.084</v>
      </c>
      <c r="AH30" s="230">
        <f>('Energy Use'!AH86-'E-electricity'!AH30-'E-Coal'!AH30)*'Energy Use 2020'!$AD92</f>
        <v>10487546021013.67</v>
      </c>
      <c r="AI30" s="230">
        <f>('Energy Use'!AI86-'E-electricity'!AI30-'E-Coal'!AI30)*'Energy Use 2020'!$AD92</f>
        <v>10490039528067.375</v>
      </c>
      <c r="AJ30" s="230">
        <f>('Energy Use'!AJ86-'E-electricity'!AJ30-'E-Coal'!AJ30)*'Energy Use 2020'!$AD92</f>
        <v>10490049864805.65</v>
      </c>
      <c r="AK30" s="230">
        <f>('Energy Use'!AK86-'E-electricity'!AK30-'E-Coal'!AK30)*'Energy Use 2020'!$AD92</f>
        <v>10487773381082.463</v>
      </c>
      <c r="AL30" s="230">
        <f>('Energy Use'!AL86-'E-electricity'!AL30-'E-Coal'!AL30)*'Energy Use 2020'!$AD92</f>
        <v>10483407840927.377</v>
      </c>
      <c r="AM30" s="230">
        <f>('Energy Use'!AM86-'E-electricity'!AM30-'E-Coal'!AM30)*'Energy Use 2020'!$AD92</f>
        <v>10477152011542.621</v>
      </c>
      <c r="AN30" s="230">
        <f>('Energy Use'!AN86-'E-electricity'!AN30-'E-Coal'!AN30)*'Energy Use 2020'!$AD92</f>
        <v>10469205288519.643</v>
      </c>
      <c r="AO30" s="230">
        <f>('Energy Use'!AO86-'E-electricity'!AO30-'E-Coal'!AO30)*'Energy Use 2020'!$AD92</f>
        <v>10459767357919.199</v>
      </c>
      <c r="AP30" s="230">
        <f>('Energy Use'!AP86-'E-electricity'!AP30-'E-Coal'!AP30)*'Energy Use 2020'!$AD92</f>
        <v>10449037895671.553</v>
      </c>
      <c r="AQ30" s="230">
        <f>('Energy Use'!AQ86-'E-electricity'!AQ30-'E-Coal'!AQ30)*'Energy Use 2020'!$AD92</f>
        <v>10433731424349.375</v>
      </c>
      <c r="AR30" s="133" t="str">
        <f>VLOOKUP($A30,'Sector Match'!$A$1:$B$43,2,0)</f>
        <v>metal products except machinery and vehicles 25</v>
      </c>
    </row>
    <row r="31" spans="1:44" x14ac:dyDescent="0.25">
      <c r="A31" s="74" t="s">
        <v>29</v>
      </c>
      <c r="B31" s="230">
        <f>('Energy Use'!B87-'E-electricity'!B31)*'Energy Use 2019'!$U93</f>
        <v>3255610314000</v>
      </c>
      <c r="C31" s="230">
        <f>('Energy Use'!C87-'E-electricity'!C31-'E-Coal'!C31)*'Energy Use 2020'!$AD93</f>
        <v>3327833751000.0005</v>
      </c>
      <c r="D31" s="230">
        <f>('Energy Use'!D87-'E-electricity'!D31-'E-Coal'!D31)*'Energy Use 2020'!$AD93</f>
        <v>3953303264219.5</v>
      </c>
      <c r="E31" s="230">
        <f>('Energy Use'!E87-'E-electricity'!E31-'E-Coal'!E31)*'Energy Use 2020'!$AD93</f>
        <v>4183374870589.6196</v>
      </c>
      <c r="F31" s="230">
        <f>('Energy Use'!F87-'E-electricity'!F31-'E-Coal'!F31)*'Energy Use 2020'!$AD93</f>
        <v>4368091227589.3921</v>
      </c>
      <c r="G31" s="230">
        <f>('Energy Use'!G87-'E-electricity'!G31-'E-Coal'!G31)*'Energy Use 2020'!$AD93</f>
        <v>4535523616242.4346</v>
      </c>
      <c r="H31" s="230">
        <f>('Energy Use'!H87-'E-electricity'!H31-'E-Coal'!H31)*'Energy Use 2020'!$AD93</f>
        <v>4731197388573.2178</v>
      </c>
      <c r="I31" s="230">
        <f>('Energy Use'!I87-'E-electricity'!I31-'E-Coal'!I31)*'Energy Use 2020'!$AD93</f>
        <v>4901730897422.2285</v>
      </c>
      <c r="J31" s="230">
        <f>('Energy Use'!J87-'E-electricity'!J31-'E-Coal'!J31)*'Energy Use 2020'!$AD93</f>
        <v>5050531945609.0732</v>
      </c>
      <c r="K31" s="230">
        <f>('Energy Use'!K87-'E-electricity'!K31-'E-Coal'!K31)*'Energy Use 2020'!$AD93</f>
        <v>5178801114858.9287</v>
      </c>
      <c r="L31" s="230">
        <f>('Energy Use'!L87-'E-electricity'!L31-'E-Coal'!L31)*'Energy Use 2020'!$AD93</f>
        <v>5288359722024.9307</v>
      </c>
      <c r="M31" s="230">
        <f>('Energy Use'!M87-'E-electricity'!M31-'E-Coal'!M31)*'Energy Use 2020'!$AD93</f>
        <v>5381552517407.415</v>
      </c>
      <c r="N31" s="230">
        <f>('Energy Use'!N87-'E-electricity'!N31-'E-Coal'!N31)*'Energy Use 2020'!$AD93</f>
        <v>5463498778756.293</v>
      </c>
      <c r="O31" s="230">
        <f>('Energy Use'!O87-'E-electricity'!O31-'E-Coal'!O31)*'Energy Use 2020'!$AD93</f>
        <v>5533799012092.7178</v>
      </c>
      <c r="P31" s="230">
        <f>('Energy Use'!P87-'E-electricity'!P31-'E-Coal'!P31)*'Energy Use 2020'!$AD93</f>
        <v>5594496667321.4619</v>
      </c>
      <c r="Q31" s="230">
        <f>('Energy Use'!Q87-'E-electricity'!Q31-'E-Coal'!Q31)*'Energy Use 2020'!$AD93</f>
        <v>5647803879362.2813</v>
      </c>
      <c r="R31" s="230">
        <f>('Energy Use'!R87-'E-electricity'!R31-'E-Coal'!R31)*'Energy Use 2020'!$AD93</f>
        <v>5696065677495.0049</v>
      </c>
      <c r="S31" s="230">
        <f>('Energy Use'!S87-'E-electricity'!S31-'E-Coal'!S31)*'Energy Use 2020'!$AD93</f>
        <v>5741104177743.4092</v>
      </c>
      <c r="T31" s="230">
        <f>('Energy Use'!T87-'E-electricity'!T31-'E-Coal'!T31)*'Energy Use 2020'!$AD93</f>
        <v>5783568625433.709</v>
      </c>
      <c r="U31" s="230">
        <f>('Energy Use'!U87-'E-electricity'!U31-'E-Coal'!U31)*'Energy Use 2020'!$AD93</f>
        <v>5823462207483.4443</v>
      </c>
      <c r="V31" s="230">
        <f>('Energy Use'!V87-'E-electricity'!V31-'E-Coal'!V31)*'Energy Use 2020'!$AD93</f>
        <v>5860793357790.6006</v>
      </c>
      <c r="W31" s="230">
        <f>('Energy Use'!W87-'E-electricity'!W31-'E-Coal'!W31)*'Energy Use 2020'!$AD93</f>
        <v>5895575603494.6221</v>
      </c>
      <c r="X31" s="230">
        <f>('Energy Use'!X87-'E-electricity'!X31-'E-Coal'!X31)*'Energy Use 2020'!$AD93</f>
        <v>5927827399084.292</v>
      </c>
      <c r="Y31" s="230">
        <f>('Energy Use'!Y87-'E-electricity'!Y31-'E-Coal'!Y31)*'Energy Use 2020'!$AD93</f>
        <v>5957571949597.6416</v>
      </c>
      <c r="Z31" s="230">
        <f>('Energy Use'!Z87-'E-electricity'!Z31-'E-Coal'!Z31)*'Energy Use 2020'!$AD93</f>
        <v>5984837024162.7168</v>
      </c>
      <c r="AA31" s="230">
        <f>('Energy Use'!AA87-'E-electricity'!AA31-'E-Coal'!AA31)*'Energy Use 2020'!$AD93</f>
        <v>6009654761123.3232</v>
      </c>
      <c r="AB31" s="230">
        <f>('Energy Use'!AB87-'E-electricity'!AB31-'E-Coal'!AB31)*'Energy Use 2020'!$AD93</f>
        <v>6032061465982.4824</v>
      </c>
      <c r="AC31" s="230">
        <f>('Energy Use'!AC87-'E-electricity'!AC31-'E-Coal'!AC31)*'Energy Use 2020'!$AD93</f>
        <v>6052097403376.7314</v>
      </c>
      <c r="AD31" s="230">
        <f>('Energy Use'!AD87-'E-electricity'!AD31-'E-Coal'!AD31)*'Energy Use 2020'!$AD93</f>
        <v>6069806584270.1885</v>
      </c>
      <c r="AE31" s="230">
        <f>('Energy Use'!AE87-'E-electricity'!AE31-'E-Coal'!AE31)*'Energy Use 2020'!$AD93</f>
        <v>6085236549525.5068</v>
      </c>
      <c r="AF31" s="230">
        <f>('Energy Use'!AF87-'E-electricity'!AF31-'E-Coal'!AF31)*'Energy Use 2020'!$AD93</f>
        <v>6098438150972.9766</v>
      </c>
      <c r="AG31" s="230">
        <f>('Energy Use'!AG87-'E-electricity'!AG31-'E-Coal'!AG31)*'Energy Use 2020'!$AD93</f>
        <v>6109465331058.2764</v>
      </c>
      <c r="AH31" s="230">
        <f>('Energy Use'!AH87-'E-electricity'!AH31-'E-Coal'!AH31)*'Energy Use 2020'!$AD93</f>
        <v>6118374902103.9102</v>
      </c>
      <c r="AI31" s="230">
        <f>('Energy Use'!AI87-'E-electricity'!AI31-'E-Coal'!AI31)*'Energy Use 2020'!$AD93</f>
        <v>6125226326171.2158</v>
      </c>
      <c r="AJ31" s="230">
        <f>('Energy Use'!AJ87-'E-electricity'!AJ31-'E-Coal'!AJ31)*'Energy Use 2020'!$AD93</f>
        <v>6130081496458.1094</v>
      </c>
      <c r="AK31" s="230">
        <f>('Energy Use'!AK87-'E-electricity'!AK31-'E-Coal'!AK31)*'Energy Use 2020'!$AD93</f>
        <v>6133004521113.8652</v>
      </c>
      <c r="AL31" s="230">
        <f>('Energy Use'!AL87-'E-electricity'!AL31-'E-Coal'!AL31)*'Energy Use 2020'!$AD93</f>
        <v>6134061510296.4482</v>
      </c>
      <c r="AM31" s="230">
        <f>('Energy Use'!AM87-'E-electricity'!AM31-'E-Coal'!AM31)*'Energy Use 2020'!$AD93</f>
        <v>6133320367240.6289</v>
      </c>
      <c r="AN31" s="230">
        <f>('Energy Use'!AN87-'E-electricity'!AN31-'E-Coal'!AN31)*'Energy Use 2020'!$AD93</f>
        <v>6130850584047.207</v>
      </c>
      <c r="AO31" s="230">
        <f>('Energy Use'!AO87-'E-electricity'!AO31-'E-Coal'!AO31)*'Energy Use 2020'!$AD93</f>
        <v>6126723042844.8672</v>
      </c>
      <c r="AP31" s="230">
        <f>('Energy Use'!AP87-'E-electricity'!AP31-'E-Coal'!AP31)*'Energy Use 2020'!$AD93</f>
        <v>6121009822918.2109</v>
      </c>
      <c r="AQ31" s="230">
        <f>('Energy Use'!AQ87-'E-electricity'!AQ31-'E-Coal'!AQ31)*'Energy Use 2020'!$AD93</f>
        <v>6111732084801.2627</v>
      </c>
      <c r="AR31" s="133" t="str">
        <f>VLOOKUP($A31,'Sector Match'!$A$1:$B$43,2,0)</f>
        <v>other manufacturing 31T33</v>
      </c>
    </row>
    <row r="32" spans="1:44" x14ac:dyDescent="0.25">
      <c r="A32" s="74" t="s">
        <v>30</v>
      </c>
      <c r="B32" s="230">
        <f>('Energy Use'!B88-'E-electricity'!B32)*'Energy Use 2019'!$U94</f>
        <v>9050152221000</v>
      </c>
      <c r="C32" s="230">
        <f>('Energy Use'!C88-'E-electricity'!C32-'E-Coal'!C32)*'Energy Use 2020'!$AD94</f>
        <v>7891799404500</v>
      </c>
      <c r="D32" s="230">
        <f>('Energy Use'!D88-'E-electricity'!D32-'E-Coal'!D32)*'Energy Use 2020'!$AD94</f>
        <v>8837378942862.6406</v>
      </c>
      <c r="E32" s="230">
        <f>('Energy Use'!E88-'E-electricity'!E32-'E-Coal'!E32)*'Energy Use 2020'!$AD94</f>
        <v>9726108094553.3301</v>
      </c>
      <c r="F32" s="230">
        <f>('Energy Use'!F88-'E-electricity'!F32-'E-Coal'!F32)*'Energy Use 2020'!$AD94</f>
        <v>10142616471253.207</v>
      </c>
      <c r="G32" s="230">
        <f>('Energy Use'!G88-'E-electricity'!G32-'E-Coal'!G32)*'Energy Use 2020'!$AD94</f>
        <v>10662739222538.174</v>
      </c>
      <c r="H32" s="230">
        <f>('Energy Use'!H88-'E-electricity'!H32-'E-Coal'!H32)*'Energy Use 2020'!$AD94</f>
        <v>11325853959122.193</v>
      </c>
      <c r="I32" s="230">
        <f>('Energy Use'!I88-'E-electricity'!I32-'E-Coal'!I32)*'Energy Use 2020'!$AD94</f>
        <v>11959817090903.135</v>
      </c>
      <c r="J32" s="230">
        <f>('Energy Use'!J88-'E-electricity'!J32-'E-Coal'!J32)*'Energy Use 2020'!$AD94</f>
        <v>12514162741048.539</v>
      </c>
      <c r="K32" s="230">
        <f>('Energy Use'!K88-'E-electricity'!K32-'E-Coal'!K32)*'Energy Use 2020'!$AD94</f>
        <v>12996958563889.221</v>
      </c>
      <c r="L32" s="230">
        <f>('Energy Use'!L88-'E-electricity'!L32-'E-Coal'!L32)*'Energy Use 2020'!$AD94</f>
        <v>13420952520850.66</v>
      </c>
      <c r="M32" s="230">
        <f>('Energy Use'!M88-'E-electricity'!M32-'E-Coal'!M32)*'Energy Use 2020'!$AD94</f>
        <v>13802749609733.752</v>
      </c>
      <c r="N32" s="230">
        <f>('Energy Use'!N88-'E-electricity'!N32-'E-Coal'!N32)*'Energy Use 2020'!$AD94</f>
        <v>14173496141233.748</v>
      </c>
      <c r="O32" s="230">
        <f>('Energy Use'!O88-'E-electricity'!O32-'E-Coal'!O32)*'Energy Use 2020'!$AD94</f>
        <v>14526562712507.066</v>
      </c>
      <c r="P32" s="230">
        <f>('Energy Use'!P88-'E-electricity'!P32-'E-Coal'!P32)*'Energy Use 2020'!$AD94</f>
        <v>14866744566208.256</v>
      </c>
      <c r="Q32" s="230">
        <f>('Energy Use'!Q88-'E-electricity'!Q32-'E-Coal'!Q32)*'Energy Use 2020'!$AD94</f>
        <v>15199478523280.66</v>
      </c>
      <c r="R32" s="230">
        <f>('Energy Use'!R88-'E-electricity'!R32-'E-Coal'!R32)*'Energy Use 2020'!$AD94</f>
        <v>15530803961566.482</v>
      </c>
      <c r="S32" s="230">
        <f>('Energy Use'!S88-'E-electricity'!S32-'E-Coal'!S32)*'Energy Use 2020'!$AD94</f>
        <v>15882955408901.785</v>
      </c>
      <c r="T32" s="230">
        <f>('Energy Use'!T88-'E-electricity'!T32-'E-Coal'!T32)*'Energy Use 2020'!$AD94</f>
        <v>16240011942675.758</v>
      </c>
      <c r="U32" s="230">
        <f>('Energy Use'!U88-'E-electricity'!U32-'E-Coal'!U32)*'Energy Use 2020'!$AD94</f>
        <v>16600840761978.355</v>
      </c>
      <c r="V32" s="230">
        <f>('Energy Use'!V88-'E-electricity'!V32-'E-Coal'!V32)*'Energy Use 2020'!$AD94</f>
        <v>16964208363488.994</v>
      </c>
      <c r="W32" s="230">
        <f>('Energy Use'!W88-'E-electricity'!W32-'E-Coal'!W32)*'Energy Use 2020'!$AD94</f>
        <v>17328778484271.053</v>
      </c>
      <c r="X32" s="230">
        <f>('Energy Use'!X88-'E-electricity'!X32-'E-Coal'!X32)*'Energy Use 2020'!$AD94</f>
        <v>17693111032222.516</v>
      </c>
      <c r="Y32" s="230">
        <f>('Energy Use'!Y88-'E-electricity'!Y32-'E-Coal'!Y32)*'Energy Use 2020'!$AD94</f>
        <v>18055662132161.59</v>
      </c>
      <c r="Z32" s="230">
        <f>('Energy Use'!Z88-'E-electricity'!Z32-'E-Coal'!Z32)*'Energy Use 2020'!$AD94</f>
        <v>18414785415913.859</v>
      </c>
      <c r="AA32" s="230">
        <f>('Energy Use'!AA88-'E-electricity'!AA32-'E-Coal'!AA32)*'Energy Use 2020'!$AD94</f>
        <v>18768734682503.207</v>
      </c>
      <c r="AB32" s="230">
        <f>('Energy Use'!AB88-'E-electricity'!AB32-'E-Coal'!AB32)*'Energy Use 2020'!$AD94</f>
        <v>19115668049276.539</v>
      </c>
      <c r="AC32" s="230">
        <f>('Energy Use'!AC88-'E-electricity'!AC32-'E-Coal'!AC32)*'Energy Use 2020'!$AD94</f>
        <v>19453653706178.609</v>
      </c>
      <c r="AD32" s="230">
        <f>('Energy Use'!AD88-'E-electricity'!AD32-'E-Coal'!AD32)*'Energy Use 2020'!$AD94</f>
        <v>19780677373140.352</v>
      </c>
      <c r="AE32" s="230">
        <f>('Energy Use'!AE88-'E-electricity'!AE32-'E-Coal'!AE32)*'Energy Use 2020'!$AD94</f>
        <v>20094651544390.301</v>
      </c>
      <c r="AF32" s="230">
        <f>('Energy Use'!AF88-'E-electricity'!AF32-'E-Coal'!AF32)*'Energy Use 2020'!$AD94</f>
        <v>20393426583265.867</v>
      </c>
      <c r="AG32" s="230">
        <f>('Energy Use'!AG88-'E-electricity'!AG32-'E-Coal'!AG32)*'Energy Use 2020'!$AD94</f>
        <v>20674803706678.063</v>
      </c>
      <c r="AH32" s="230">
        <f>('Energy Use'!AH88-'E-electricity'!AH32-'E-Coal'!AH32)*'Energy Use 2020'!$AD94</f>
        <v>20936549869767.051</v>
      </c>
      <c r="AI32" s="230">
        <f>('Energy Use'!AI88-'E-electricity'!AI32-'E-Coal'!AI32)*'Energy Use 2020'!$AD94</f>
        <v>21176414528589.125</v>
      </c>
      <c r="AJ32" s="230">
        <f>('Energy Use'!AJ88-'E-electricity'!AJ32-'E-Coal'!AJ32)*'Energy Use 2020'!$AD94</f>
        <v>21392148222146.133</v>
      </c>
      <c r="AK32" s="230">
        <f>('Energy Use'!AK88-'E-electricity'!AK32-'E-Coal'!AK32)*'Energy Use 2020'!$AD94</f>
        <v>21581522875095.598</v>
      </c>
      <c r="AL32" s="230">
        <f>('Energy Use'!AL88-'E-electricity'!AL32-'E-Coal'!AL32)*'Energy Use 2020'!$AD94</f>
        <v>21742353679619.73</v>
      </c>
      <c r="AM32" s="230">
        <f>('Energy Use'!AM88-'E-electricity'!AM32-'E-Coal'!AM32)*'Energy Use 2020'!$AD94</f>
        <v>21872522369897.043</v>
      </c>
      <c r="AN32" s="230">
        <f>('Energy Use'!AN88-'E-electricity'!AN32-'E-Coal'!AN32)*'Energy Use 2020'!$AD94</f>
        <v>21970001656294.418</v>
      </c>
      <c r="AO32" s="230">
        <f>('Energy Use'!AO88-'E-electricity'!AO32-'E-Coal'!AO32)*'Energy Use 2020'!$AD94</f>
        <v>22032880539829.379</v>
      </c>
      <c r="AP32" s="230">
        <f>('Energy Use'!AP88-'E-electricity'!AP32-'E-Coal'!AP32)*'Energy Use 2020'!$AD94</f>
        <v>22059390181831.211</v>
      </c>
      <c r="AQ32" s="230">
        <f>('Energy Use'!AQ88-'E-electricity'!AQ32-'E-Coal'!AQ32)*'Energy Use 2020'!$AD94</f>
        <v>22040483209375.371</v>
      </c>
      <c r="AR32" s="133" t="str">
        <f>VLOOKUP($A32,'Sector Match'!$A$1:$B$43,2,0)</f>
        <v>glass and glass products 231</v>
      </c>
    </row>
    <row r="33" spans="1:44" x14ac:dyDescent="0.25">
      <c r="A33" s="74" t="s">
        <v>31</v>
      </c>
      <c r="B33" s="230">
        <f>('Energy Use'!B89-'E-electricity'!B33)*'Energy Use 2019'!$U95</f>
        <v>28253252989500</v>
      </c>
      <c r="C33" s="230">
        <f>('Energy Use'!C89-'E-electricity'!C33-'E-Coal'!C33)*'Energy Use 2020'!$AD95</f>
        <v>24744860646000</v>
      </c>
      <c r="D33" s="230">
        <f>('Energy Use'!D89-'E-electricity'!D33-'E-Coal'!D33)*'Energy Use 2020'!$AD95</f>
        <v>25319488250530.176</v>
      </c>
      <c r="E33" s="230">
        <f>('Energy Use'!E89-'E-electricity'!E33-'E-Coal'!E33)*'Energy Use 2020'!$AD95</f>
        <v>29027002946621.289</v>
      </c>
      <c r="F33" s="230">
        <f>('Energy Use'!F89-'E-electricity'!F33-'E-Coal'!F33)*'Energy Use 2020'!$AD95</f>
        <v>32007246214950.699</v>
      </c>
      <c r="G33" s="230">
        <f>('Energy Use'!G89-'E-electricity'!G33-'E-Coal'!G33)*'Energy Use 2020'!$AD95</f>
        <v>33938804795327.621</v>
      </c>
      <c r="H33" s="230">
        <f>('Energy Use'!H89-'E-electricity'!H33-'E-Coal'!H33)*'Energy Use 2020'!$AD95</f>
        <v>35850729455058.695</v>
      </c>
      <c r="I33" s="230">
        <f>('Energy Use'!I89-'E-electricity'!I33-'E-Coal'!I33)*'Energy Use 2020'!$AD95</f>
        <v>36802220009564.531</v>
      </c>
      <c r="J33" s="230">
        <f>('Energy Use'!J89-'E-electricity'!J33-'E-Coal'!J33)*'Energy Use 2020'!$AD95</f>
        <v>37747378669548.742</v>
      </c>
      <c r="K33" s="230">
        <f>('Energy Use'!K89-'E-electricity'!K33-'E-Coal'!K33)*'Energy Use 2020'!$AD95</f>
        <v>38686209009575.172</v>
      </c>
      <c r="L33" s="230">
        <f>('Energy Use'!L89-'E-electricity'!L33-'E-Coal'!L33)*'Energy Use 2020'!$AD95</f>
        <v>39618714606051.211</v>
      </c>
      <c r="M33" s="230">
        <f>('Energy Use'!M89-'E-electricity'!M33-'E-Coal'!M33)*'Energy Use 2020'!$AD95</f>
        <v>40544899037227.844</v>
      </c>
      <c r="N33" s="230">
        <f>('Energy Use'!N89-'E-electricity'!N33-'E-Coal'!N33)*'Energy Use 2020'!$AD95</f>
        <v>40980241939329.75</v>
      </c>
      <c r="O33" s="230">
        <f>('Energy Use'!O89-'E-electricity'!O33-'E-Coal'!O33)*'Energy Use 2020'!$AD95</f>
        <v>41413369312776.063</v>
      </c>
      <c r="P33" s="230">
        <f>('Energy Use'!P89-'E-electricity'!P33-'E-Coal'!P33)*'Energy Use 2020'!$AD95</f>
        <v>41844281988119.625</v>
      </c>
      <c r="Q33" s="230">
        <f>('Energy Use'!Q89-'E-electricity'!Q33-'E-Coal'!Q33)*'Energy Use 2020'!$AD95</f>
        <v>42272980796213.906</v>
      </c>
      <c r="R33" s="230">
        <f>('Energy Use'!R89-'E-electricity'!R33-'E-Coal'!R33)*'Energy Use 2020'!$AD95</f>
        <v>42699466568213.07</v>
      </c>
      <c r="S33" s="230">
        <f>('Energy Use'!S89-'E-electricity'!S33-'E-Coal'!S33)*'Energy Use 2020'!$AD95</f>
        <v>42518165990123.18</v>
      </c>
      <c r="T33" s="230">
        <f>('Energy Use'!T89-'E-electricity'!T33-'E-Coal'!T33)*'Energy Use 2020'!$AD95</f>
        <v>42337186576393.648</v>
      </c>
      <c r="U33" s="230">
        <f>('Energy Use'!U89-'E-electricity'!U33-'E-Coal'!U33)*'Energy Use 2020'!$AD95</f>
        <v>42156528275856.188</v>
      </c>
      <c r="V33" s="230">
        <f>('Energy Use'!V89-'E-electricity'!V33-'E-Coal'!V33)*'Energy Use 2020'!$AD95</f>
        <v>41976191037340.5</v>
      </c>
      <c r="W33" s="230">
        <f>('Energy Use'!W89-'E-electricity'!W33-'E-Coal'!W33)*'Energy Use 2020'!$AD95</f>
        <v>41796174809674.25</v>
      </c>
      <c r="X33" s="230">
        <f>('Energy Use'!X89-'E-electricity'!X33-'E-Coal'!X33)*'Energy Use 2020'!$AD95</f>
        <v>41616479541683.039</v>
      </c>
      <c r="Y33" s="230">
        <f>('Energy Use'!Y89-'E-electricity'!Y33-'E-Coal'!Y33)*'Energy Use 2020'!$AD95</f>
        <v>41437105182190.414</v>
      </c>
      <c r="Z33" s="230">
        <f>('Energy Use'!Z89-'E-electricity'!Z33-'E-Coal'!Z33)*'Energy Use 2020'!$AD95</f>
        <v>41258051680017.898</v>
      </c>
      <c r="AA33" s="230">
        <f>('Energy Use'!AA89-'E-electricity'!AA33-'E-Coal'!AA33)*'Energy Use 2020'!$AD95</f>
        <v>41079318983985</v>
      </c>
      <c r="AB33" s="230">
        <f>('Energy Use'!AB89-'E-electricity'!AB33-'E-Coal'!AB33)*'Energy Use 2020'!$AD95</f>
        <v>40900907042909.117</v>
      </c>
      <c r="AC33" s="230">
        <f>('Energy Use'!AC89-'E-electricity'!AC33-'E-Coal'!AC33)*'Energy Use 2020'!$AD95</f>
        <v>40722815805605.648</v>
      </c>
      <c r="AD33" s="230">
        <f>('Energy Use'!AD89-'E-electricity'!AD33-'E-Coal'!AD33)*'Energy Use 2020'!$AD95</f>
        <v>40545045220887.922</v>
      </c>
      <c r="AE33" s="230">
        <f>('Energy Use'!AE89-'E-electricity'!AE33-'E-Coal'!AE33)*'Energy Use 2020'!$AD95</f>
        <v>40367595237567.281</v>
      </c>
      <c r="AF33" s="230">
        <f>('Energy Use'!AF89-'E-electricity'!AF33-'E-Coal'!AF33)*'Energy Use 2020'!$AD95</f>
        <v>40190465804452.977</v>
      </c>
      <c r="AG33" s="230">
        <f>('Energy Use'!AG89-'E-electricity'!AG33-'E-Coal'!AG33)*'Energy Use 2020'!$AD95</f>
        <v>40013656870352.195</v>
      </c>
      <c r="AH33" s="230">
        <f>('Energy Use'!AH89-'E-electricity'!AH33-'E-Coal'!AH33)*'Energy Use 2020'!$AD95</f>
        <v>39913290361874.094</v>
      </c>
      <c r="AI33" s="230">
        <f>('Energy Use'!AI89-'E-electricity'!AI33-'E-Coal'!AI33)*'Energy Use 2020'!$AD95</f>
        <v>39813055247615.352</v>
      </c>
      <c r="AJ33" s="230">
        <f>('Energy Use'!AJ89-'E-electricity'!AJ33-'E-Coal'!AJ33)*'Energy Use 2020'!$AD95</f>
        <v>39712951507192.914</v>
      </c>
      <c r="AK33" s="230">
        <f>('Energy Use'!AK89-'E-electricity'!AK33-'E-Coal'!AK33)*'Energy Use 2020'!$AD95</f>
        <v>39612979120222.938</v>
      </c>
      <c r="AL33" s="230">
        <f>('Energy Use'!AL89-'E-electricity'!AL33-'E-Coal'!AL33)*'Energy Use 2020'!$AD95</f>
        <v>39513138066320.789</v>
      </c>
      <c r="AM33" s="230">
        <f>('Energy Use'!AM89-'E-electricity'!AM33-'E-Coal'!AM33)*'Energy Use 2020'!$AD95</f>
        <v>39388211800260.805</v>
      </c>
      <c r="AN33" s="230">
        <f>('Energy Use'!AN89-'E-electricity'!AN33-'E-Coal'!AN33)*'Energy Use 2020'!$AD95</f>
        <v>39263479793055.773</v>
      </c>
      <c r="AO33" s="230">
        <f>('Energy Use'!AO89-'E-electricity'!AO33-'E-Coal'!AO33)*'Energy Use 2020'!$AD95</f>
        <v>39138942014045.07</v>
      </c>
      <c r="AP33" s="230">
        <f>('Energy Use'!AP89-'E-electricity'!AP33-'E-Coal'!AP33)*'Energy Use 2020'!$AD95</f>
        <v>39014598432566.844</v>
      </c>
      <c r="AQ33" s="230">
        <f>('Energy Use'!AQ89-'E-electricity'!AQ33-'E-Coal'!AQ33)*'Energy Use 2020'!$AD95</f>
        <v>38877283523469.758</v>
      </c>
      <c r="AR33" s="133" t="str">
        <f>VLOOKUP($A33,'Sector Match'!$A$1:$B$43,2,0)</f>
        <v>road vehicles 29</v>
      </c>
    </row>
    <row r="34" spans="1:44" x14ac:dyDescent="0.25">
      <c r="A34" s="74" t="s">
        <v>32</v>
      </c>
      <c r="B34" s="230">
        <f>('Energy Use'!B90-'E-electricity'!B34)*'Energy Use 2019'!$U96</f>
        <v>6313995088500</v>
      </c>
      <c r="C34" s="230">
        <f>('Energy Use'!C90-'E-electricity'!C34-'E-Coal'!C34)*'Energy Use 2020'!$AD96</f>
        <v>5611205490000</v>
      </c>
      <c r="D34" s="230">
        <f>('Energy Use'!D90-'E-electricity'!D34-'E-Coal'!D34)*'Energy Use 2020'!$AD96</f>
        <v>6127883149832.4883</v>
      </c>
      <c r="E34" s="230">
        <f>('Energy Use'!E90-'E-electricity'!E34-'E-Coal'!E34)*'Energy Use 2020'!$AD96</f>
        <v>6596936554156.0205</v>
      </c>
      <c r="F34" s="230">
        <f>('Energy Use'!F90-'E-electricity'!F34-'E-Coal'!F34)*'Energy Use 2020'!$AD96</f>
        <v>6794049126121.8105</v>
      </c>
      <c r="G34" s="230">
        <f>('Energy Use'!G90-'E-electricity'!G34-'E-Coal'!G34)*'Energy Use 2020'!$AD96</f>
        <v>6916038573200.0488</v>
      </c>
      <c r="H34" s="230">
        <f>('Energy Use'!H90-'E-electricity'!H34-'E-Coal'!H34)*'Energy Use 2020'!$AD96</f>
        <v>7071982677840.6133</v>
      </c>
      <c r="I34" s="230">
        <f>('Energy Use'!I90-'E-electricity'!I34-'E-Coal'!I34)*'Energy Use 2020'!$AD96</f>
        <v>7225545246438.4326</v>
      </c>
      <c r="J34" s="230">
        <f>('Energy Use'!J90-'E-electricity'!J34-'E-Coal'!J34)*'Energy Use 2020'!$AD96</f>
        <v>7358688387257.8379</v>
      </c>
      <c r="K34" s="230">
        <f>('Energy Use'!K90-'E-electricity'!K34-'E-Coal'!K34)*'Energy Use 2020'!$AD96</f>
        <v>7470507597477.6113</v>
      </c>
      <c r="L34" s="230">
        <f>('Energy Use'!L90-'E-electricity'!L34-'E-Coal'!L34)*'Energy Use 2020'!$AD96</f>
        <v>7560304420172.1797</v>
      </c>
      <c r="M34" s="230">
        <f>('Energy Use'!M90-'E-electricity'!M34-'E-Coal'!M34)*'Energy Use 2020'!$AD96</f>
        <v>7627592563312.5205</v>
      </c>
      <c r="N34" s="230">
        <f>('Energy Use'!N90-'E-electricity'!N34-'E-Coal'!N34)*'Energy Use 2020'!$AD96</f>
        <v>7678568065582.5039</v>
      </c>
      <c r="O34" s="230">
        <f>('Energy Use'!O90-'E-electricity'!O34-'E-Coal'!O34)*'Energy Use 2020'!$AD96</f>
        <v>7709937432452.5371</v>
      </c>
      <c r="P34" s="230">
        <f>('Energy Use'!P90-'E-electricity'!P34-'E-Coal'!P34)*'Energy Use 2020'!$AD96</f>
        <v>7724979266724.2539</v>
      </c>
      <c r="Q34" s="230">
        <f>('Energy Use'!Q90-'E-electricity'!Q34-'E-Coal'!Q34)*'Energy Use 2020'!$AD96</f>
        <v>7727119605660.5088</v>
      </c>
      <c r="R34" s="230">
        <f>('Energy Use'!R90-'E-electricity'!R34-'E-Coal'!R34)*'Energy Use 2020'!$AD96</f>
        <v>7719866317763.3438</v>
      </c>
      <c r="S34" s="230">
        <f>('Energy Use'!S90-'E-electricity'!S34-'E-Coal'!S34)*'Energy Use 2020'!$AD96</f>
        <v>7712415446604.4521</v>
      </c>
      <c r="T34" s="230">
        <f>('Energy Use'!T90-'E-electricity'!T34-'E-Coal'!T34)*'Energy Use 2020'!$AD96</f>
        <v>7699587089833.668</v>
      </c>
      <c r="U34" s="230">
        <f>('Energy Use'!U90-'E-electricity'!U34-'E-Coal'!U34)*'Energy Use 2020'!$AD96</f>
        <v>7681862480620.7607</v>
      </c>
      <c r="V34" s="230">
        <f>('Energy Use'!V90-'E-electricity'!V34-'E-Coal'!V34)*'Energy Use 2020'!$AD96</f>
        <v>7659728606531.1885</v>
      </c>
      <c r="W34" s="230">
        <f>('Energy Use'!W90-'E-electricity'!W34-'E-Coal'!W34)*'Energy Use 2020'!$AD96</f>
        <v>7633675361111.1973</v>
      </c>
      <c r="X34" s="230">
        <f>('Energy Use'!X90-'E-electricity'!X34-'E-Coal'!X34)*'Energy Use 2020'!$AD96</f>
        <v>7604192982405.3447</v>
      </c>
      <c r="Y34" s="230">
        <f>('Energy Use'!Y90-'E-electricity'!Y34-'E-Coal'!Y34)*'Energy Use 2020'!$AD96</f>
        <v>7571769787537.2646</v>
      </c>
      <c r="Z34" s="230">
        <f>('Energy Use'!Z90-'E-electricity'!Z34-'E-Coal'!Z34)*'Energy Use 2020'!$AD96</f>
        <v>7536890208387.8301</v>
      </c>
      <c r="AA34" s="230">
        <f>('Energy Use'!AA90-'E-electricity'!AA34-'E-Coal'!AA34)*'Energy Use 2020'!$AD96</f>
        <v>7500033129794.6484</v>
      </c>
      <c r="AB34" s="230">
        <f>('Energy Use'!AB90-'E-electricity'!AB34-'E-Coal'!AB34)*'Energy Use 2020'!$AD96</f>
        <v>7461670528592.9902</v>
      </c>
      <c r="AC34" s="230">
        <f>('Energy Use'!AC90-'E-electricity'!AC34-'E-Coal'!AC34)*'Energy Use 2020'!$AD96</f>
        <v>7422266409229.0752</v>
      </c>
      <c r="AD34" s="230">
        <f>('Energy Use'!AD90-'E-electricity'!AD34-'E-Coal'!AD34)*'Energy Use 2020'!$AD96</f>
        <v>7382276029604.1416</v>
      </c>
      <c r="AE34" s="230">
        <f>('Energy Use'!AE90-'E-electricity'!AE34-'E-Coal'!AE34)*'Energy Use 2020'!$AD96</f>
        <v>7342145409240.125</v>
      </c>
      <c r="AF34" s="230">
        <f>('Energy Use'!AF90-'E-electricity'!AF34-'E-Coal'!AF34)*'Energy Use 2020'!$AD96</f>
        <v>7302311110785.0664</v>
      </c>
      <c r="AG34" s="230">
        <f>('Energy Use'!AG90-'E-electricity'!AG34-'E-Coal'!AG34)*'Energy Use 2020'!$AD96</f>
        <v>7263200285275.8291</v>
      </c>
      <c r="AH34" s="230">
        <f>('Energy Use'!AH90-'E-electricity'!AH34-'E-Coal'!AH34)*'Energy Use 2020'!$AD96</f>
        <v>7225230971429.0664</v>
      </c>
      <c r="AI34" s="230">
        <f>('Energy Use'!AI90-'E-electricity'!AI34-'E-Coal'!AI34)*'Energy Use 2020'!$AD96</f>
        <v>7188812639513.4316</v>
      </c>
      <c r="AJ34" s="230">
        <f>('Energy Use'!AJ90-'E-electricity'!AJ34-'E-Coal'!AJ34)*'Energy Use 2020'!$AD96</f>
        <v>7154346971046.8604</v>
      </c>
      <c r="AK34" s="230">
        <f>('Energy Use'!AK90-'E-electricity'!AK34-'E-Coal'!AK34)*'Energy Use 2020'!$AD96</f>
        <v>7122228866638.8164</v>
      </c>
      <c r="AL34" s="230">
        <f>('Energy Use'!AL90-'E-electricity'!AL34-'E-Coal'!AL34)*'Energy Use 2020'!$AD96</f>
        <v>7092847675742.6064</v>
      </c>
      <c r="AM34" s="230">
        <f>('Energy Use'!AM90-'E-electricity'!AM34-'E-Coal'!AM34)*'Energy Use 2020'!$AD96</f>
        <v>7066588643882.1006</v>
      </c>
      <c r="AN34" s="230">
        <f>('Energy Use'!AN90-'E-electricity'!AN34-'E-Coal'!AN34)*'Energy Use 2020'!$AD96</f>
        <v>7043834575062.3428</v>
      </c>
      <c r="AO34" s="230">
        <f>('Energy Use'!AO90-'E-electricity'!AO34-'E-Coal'!AO34)*'Energy Use 2020'!$AD96</f>
        <v>7024967709560.2959</v>
      </c>
      <c r="AP34" s="230">
        <f>('Energy Use'!AP90-'E-electricity'!AP34-'E-Coal'!AP34)*'Energy Use 2020'!$AD96</f>
        <v>7010371820127.9629</v>
      </c>
      <c r="AQ34" s="230">
        <f>('Energy Use'!AQ90-'E-electricity'!AQ34-'E-Coal'!AQ34)*'Energy Use 2020'!$AD96</f>
        <v>6998095333120.3965</v>
      </c>
      <c r="AR34" s="133" t="str">
        <f>VLOOKUP($A34,'Sector Match'!$A$1:$B$43,2,0)</f>
        <v>nonroad vehicles 30</v>
      </c>
    </row>
    <row r="35" spans="1:44" x14ac:dyDescent="0.25">
      <c r="A35" s="74" t="s">
        <v>33</v>
      </c>
      <c r="B35" s="230">
        <f>('Energy Use'!B91-'E-electricity'!B35)*'Energy Use 2019'!$U97</f>
        <v>13397447563500</v>
      </c>
      <c r="C35" s="230">
        <f>('Energy Use'!C91-'E-electricity'!C35-'E-Coal'!C35)*'Energy Use 2020'!$AD97</f>
        <v>13236333742500</v>
      </c>
      <c r="D35" s="230">
        <f>('Energy Use'!D91-'E-electricity'!D35-'E-Coal'!D35)*'Energy Use 2020'!$AD97</f>
        <v>14180421421365.576</v>
      </c>
      <c r="E35" s="230">
        <f>('Energy Use'!E91-'E-electricity'!E35-'E-Coal'!E35)*'Energy Use 2020'!$AD97</f>
        <v>18236763373650.484</v>
      </c>
      <c r="F35" s="230">
        <f>('Energy Use'!F91-'E-electricity'!F35-'E-Coal'!F35)*'Energy Use 2020'!$AD97</f>
        <v>18986854183298.523</v>
      </c>
      <c r="G35" s="230">
        <f>('Energy Use'!G91-'E-electricity'!G35-'E-Coal'!G35)*'Energy Use 2020'!$AD97</f>
        <v>20286164090038.484</v>
      </c>
      <c r="H35" s="230">
        <f>('Energy Use'!H91-'E-electricity'!H35-'E-Coal'!H35)*'Energy Use 2020'!$AD97</f>
        <v>21973847362314.563</v>
      </c>
      <c r="I35" s="230">
        <f>('Energy Use'!I91-'E-electricity'!I35-'E-Coal'!I35)*'Energy Use 2020'!$AD97</f>
        <v>23563764306282.426</v>
      </c>
      <c r="J35" s="230">
        <f>('Energy Use'!J91-'E-electricity'!J35-'E-Coal'!J35)*'Energy Use 2020'!$AD97</f>
        <v>24944635435262.832</v>
      </c>
      <c r="K35" s="230">
        <f>('Energy Use'!K91-'E-electricity'!K35-'E-Coal'!K35)*'Energy Use 2020'!$AD97</f>
        <v>26142688240524.125</v>
      </c>
      <c r="L35" s="230">
        <f>('Energy Use'!L91-'E-electricity'!L35-'E-Coal'!L35)*'Energy Use 2020'!$AD97</f>
        <v>27202609795440.738</v>
      </c>
      <c r="M35" s="230">
        <f>('Energy Use'!M91-'E-electricity'!M35-'E-Coal'!M35)*'Energy Use 2020'!$AD97</f>
        <v>28184139819103.176</v>
      </c>
      <c r="N35" s="230">
        <f>('Energy Use'!N91-'E-electricity'!N35-'E-Coal'!N35)*'Energy Use 2020'!$AD97</f>
        <v>29222795866135.215</v>
      </c>
      <c r="O35" s="230">
        <f>('Energy Use'!O91-'E-electricity'!O35-'E-Coal'!O35)*'Energy Use 2020'!$AD97</f>
        <v>30255262662332.348</v>
      </c>
      <c r="P35" s="230">
        <f>('Energy Use'!P91-'E-electricity'!P35-'E-Coal'!P35)*'Energy Use 2020'!$AD97</f>
        <v>31275720697027.371</v>
      </c>
      <c r="Q35" s="230">
        <f>('Energy Use'!Q91-'E-electricity'!Q35-'E-Coal'!Q35)*'Energy Use 2020'!$AD97</f>
        <v>32277954659910.477</v>
      </c>
      <c r="R35" s="230">
        <f>('Energy Use'!R91-'E-electricity'!R35-'E-Coal'!R35)*'Energy Use 2020'!$AD97</f>
        <v>33255387636082.727</v>
      </c>
      <c r="S35" s="230">
        <f>('Energy Use'!S91-'E-electricity'!S35-'E-Coal'!S35)*'Energy Use 2020'!$AD97</f>
        <v>34298229603823.871</v>
      </c>
      <c r="T35" s="230">
        <f>('Energy Use'!T91-'E-electricity'!T35-'E-Coal'!T35)*'Energy Use 2020'!$AD97</f>
        <v>35312382970601.195</v>
      </c>
      <c r="U35" s="230">
        <f>('Energy Use'!U91-'E-electricity'!U35-'E-Coal'!U35)*'Energy Use 2020'!$AD97</f>
        <v>36294383281571.141</v>
      </c>
      <c r="V35" s="230">
        <f>('Energy Use'!V91-'E-electricity'!V35-'E-Coal'!V35)*'Energy Use 2020'!$AD97</f>
        <v>37240913723635.141</v>
      </c>
      <c r="W35" s="230">
        <f>('Energy Use'!W91-'E-electricity'!W35-'E-Coal'!W35)*'Energy Use 2020'!$AD97</f>
        <v>38148826626689.875</v>
      </c>
      <c r="X35" s="230">
        <f>('Energy Use'!X91-'E-electricity'!X35-'E-Coal'!X35)*'Energy Use 2020'!$AD97</f>
        <v>39015163242675.656</v>
      </c>
      <c r="Y35" s="230">
        <f>('Energy Use'!Y91-'E-electricity'!Y35-'E-Coal'!Y35)*'Energy Use 2020'!$AD97</f>
        <v>39837171628408.766</v>
      </c>
      <c r="Z35" s="230">
        <f>('Energy Use'!Z91-'E-electricity'!Z35-'E-Coal'!Z35)*'Energy Use 2020'!$AD97</f>
        <v>40612322486530.781</v>
      </c>
      <c r="AA35" s="230">
        <f>('Energy Use'!AA91-'E-electricity'!AA35-'E-Coal'!AA35)*'Energy Use 2020'!$AD97</f>
        <v>41338322848431.719</v>
      </c>
      <c r="AB35" s="230">
        <f>('Energy Use'!AB91-'E-electricity'!AB35-'E-Coal'!AB35)*'Energy Use 2020'!$AD97</f>
        <v>42013127513138.852</v>
      </c>
      <c r="AC35" s="230">
        <f>('Energy Use'!AC91-'E-electricity'!AC35-'E-Coal'!AC35)*'Energy Use 2020'!$AD97</f>
        <v>42634948186419.68</v>
      </c>
      <c r="AD35" s="230">
        <f>('Energy Use'!AD91-'E-electricity'!AD35-'E-Coal'!AD35)*'Energy Use 2020'!$AD97</f>
        <v>43202260294203.258</v>
      </c>
      <c r="AE35" s="230">
        <f>('Energy Use'!AE91-'E-electricity'!AE35-'E-Coal'!AE35)*'Energy Use 2020'!$AD97</f>
        <v>43713807473425.57</v>
      </c>
      <c r="AF35" s="230">
        <f>('Energy Use'!AF91-'E-electricity'!AF35-'E-Coal'!AF35)*'Energy Use 2020'!$AD97</f>
        <v>44168603771119.883</v>
      </c>
      <c r="AG35" s="230">
        <f>('Energy Use'!AG91-'E-electricity'!AG35-'E-Coal'!AG35)*'Energy Use 2020'!$AD97</f>
        <v>44565933608623.484</v>
      </c>
      <c r="AH35" s="230">
        <f>('Energy Use'!AH91-'E-electricity'!AH35-'E-Coal'!AH35)*'Energy Use 2020'!$AD97</f>
        <v>44905349591832.672</v>
      </c>
      <c r="AI35" s="230">
        <f>('Energy Use'!AI91-'E-electricity'!AI35-'E-Coal'!AI35)*'Energy Use 2020'!$AD97</f>
        <v>45186668270222.688</v>
      </c>
      <c r="AJ35" s="230">
        <f>('Energy Use'!AJ91-'E-electricity'!AJ35-'E-Coal'!AJ35)*'Energy Use 2020'!$AD97</f>
        <v>45409963966656.766</v>
      </c>
      <c r="AK35" s="230">
        <f>('Energy Use'!AK91-'E-electricity'!AK35-'E-Coal'!AK35)*'Energy Use 2020'!$AD97</f>
        <v>45575560816664.813</v>
      </c>
      <c r="AL35" s="230">
        <f>('Energy Use'!AL91-'E-electricity'!AL35-'E-Coal'!AL35)*'Energy Use 2020'!$AD97</f>
        <v>45684023169780.023</v>
      </c>
      <c r="AM35" s="230">
        <f>('Energy Use'!AM91-'E-electricity'!AM35-'E-Coal'!AM35)*'Energy Use 2020'!$AD97</f>
        <v>45736144516627.086</v>
      </c>
      <c r="AN35" s="230">
        <f>('Energy Use'!AN91-'E-electricity'!AN35-'E-Coal'!AN35)*'Energy Use 2020'!$AD97</f>
        <v>45732935113768.133</v>
      </c>
      <c r="AO35" s="230">
        <f>('Energy Use'!AO91-'E-electricity'!AO35-'E-Coal'!AO35)*'Energy Use 2020'!$AD97</f>
        <v>45675608483874.602</v>
      </c>
      <c r="AP35" s="230">
        <f>('Energy Use'!AP91-'E-electricity'!AP35-'E-Coal'!AP35)*'Energy Use 2020'!$AD97</f>
        <v>45565566971700.703</v>
      </c>
      <c r="AQ35" s="230">
        <f>('Energy Use'!AQ91-'E-electricity'!AQ35-'E-Coal'!AQ35)*'Energy Use 2020'!$AD97</f>
        <v>45389226474440.547</v>
      </c>
      <c r="AR35" s="133" t="str">
        <f>VLOOKUP($A35,'Sector Match'!$A$1:$B$43,2,0)</f>
        <v>appliances and electrical equipment 27</v>
      </c>
    </row>
    <row r="36" spans="1:44" x14ac:dyDescent="0.25">
      <c r="A36" s="74" t="s">
        <v>34</v>
      </c>
      <c r="B36" s="230">
        <f>('Energy Use'!B92-'E-electricity'!B36)*'Energy Use 2019'!$U98</f>
        <v>14766915042000</v>
      </c>
      <c r="C36" s="230">
        <f>('Energy Use'!C92-'E-electricity'!C36-'E-Coal'!C36)*'Energy Use 2020'!$AD98</f>
        <v>11891866684500</v>
      </c>
      <c r="D36" s="230">
        <f>('Energy Use'!D92-'E-electricity'!D36-'E-Coal'!D36)*'Energy Use 2020'!$AD98</f>
        <v>12079967745552.756</v>
      </c>
      <c r="E36" s="230">
        <f>('Energy Use'!E92-'E-electricity'!E36-'E-Coal'!E36)*'Energy Use 2020'!$AD98</f>
        <v>15578248131871.07</v>
      </c>
      <c r="F36" s="230">
        <f>('Energy Use'!F92-'E-electricity'!F36-'E-Coal'!F36)*'Energy Use 2020'!$AD98</f>
        <v>16071202244433.723</v>
      </c>
      <c r="G36" s="230">
        <f>('Energy Use'!G92-'E-electricity'!G36-'E-Coal'!G36)*'Energy Use 2020'!$AD98</f>
        <v>16955982674767.779</v>
      </c>
      <c r="H36" s="230">
        <f>('Energy Use'!H92-'E-electricity'!H36-'E-Coal'!H36)*'Energy Use 2020'!$AD98</f>
        <v>18063996456047.039</v>
      </c>
      <c r="I36" s="230">
        <f>('Energy Use'!I92-'E-electricity'!I36-'E-Coal'!I36)*'Energy Use 2020'!$AD98</f>
        <v>19009435910250.68</v>
      </c>
      <c r="J36" s="230">
        <f>('Energy Use'!J92-'E-electricity'!J36-'E-Coal'!J36)*'Energy Use 2020'!$AD98</f>
        <v>19741226625680.578</v>
      </c>
      <c r="K36" s="230">
        <f>('Energy Use'!K92-'E-electricity'!K36-'E-Coal'!K36)*'Energy Use 2020'!$AD98</f>
        <v>20316948422403.922</v>
      </c>
      <c r="L36" s="230">
        <f>('Energy Use'!L92-'E-electricity'!L36-'E-Coal'!L36)*'Energy Use 2020'!$AD98</f>
        <v>20809044720694.496</v>
      </c>
      <c r="M36" s="230">
        <f>('Energy Use'!M92-'E-electricity'!M36-'E-Coal'!M36)*'Energy Use 2020'!$AD98</f>
        <v>21300263072727.664</v>
      </c>
      <c r="N36" s="230">
        <f>('Energy Use'!N92-'E-electricity'!N36-'E-Coal'!N36)*'Energy Use 2020'!$AD98</f>
        <v>21940569790432.5</v>
      </c>
      <c r="O36" s="230">
        <f>('Energy Use'!O92-'E-electricity'!O36-'E-Coal'!O36)*'Energy Use 2020'!$AD98</f>
        <v>22658070462084.488</v>
      </c>
      <c r="P36" s="230">
        <f>('Energy Use'!P92-'E-electricity'!P36-'E-Coal'!P36)*'Energy Use 2020'!$AD98</f>
        <v>23432742945644.82</v>
      </c>
      <c r="Q36" s="230">
        <f>('Energy Use'!Q92-'E-electricity'!Q36-'E-Coal'!Q36)*'Energy Use 2020'!$AD98</f>
        <v>24241617945951.078</v>
      </c>
      <c r="R36" s="230">
        <f>('Energy Use'!R92-'E-electricity'!R36-'E-Coal'!R36)*'Energy Use 2020'!$AD98</f>
        <v>25058289107436.223</v>
      </c>
      <c r="S36" s="230">
        <f>('Energy Use'!S92-'E-electricity'!S36-'E-Coal'!S36)*'Energy Use 2020'!$AD98</f>
        <v>25956256090754.871</v>
      </c>
      <c r="T36" s="230">
        <f>('Energy Use'!T92-'E-electricity'!T36-'E-Coal'!T36)*'Energy Use 2020'!$AD98</f>
        <v>26836496043987.359</v>
      </c>
      <c r="U36" s="230">
        <f>('Energy Use'!U92-'E-electricity'!U36-'E-Coal'!U36)*'Energy Use 2020'!$AD98</f>
        <v>27695523280940.336</v>
      </c>
      <c r="V36" s="230">
        <f>('Energy Use'!V92-'E-electricity'!V36-'E-Coal'!V36)*'Energy Use 2020'!$AD98</f>
        <v>28529898088263.656</v>
      </c>
      <c r="W36" s="230">
        <f>('Energy Use'!W92-'E-electricity'!W36-'E-Coal'!W36)*'Energy Use 2020'!$AD98</f>
        <v>29336251575146.582</v>
      </c>
      <c r="X36" s="230">
        <f>('Energy Use'!X92-'E-electricity'!X36-'E-Coal'!X36)*'Energy Use 2020'!$AD98</f>
        <v>30111310094038.609</v>
      </c>
      <c r="Y36" s="230">
        <f>('Energy Use'!Y92-'E-electricity'!Y36-'E-Coal'!Y36)*'Energy Use 2020'!$AD98</f>
        <v>30851918969809.637</v>
      </c>
      <c r="Z36" s="230">
        <f>('Energy Use'!Z92-'E-electricity'!Z36-'E-Coal'!Z36)*'Energy Use 2020'!$AD98</f>
        <v>31555065284052.258</v>
      </c>
      <c r="AA36" s="230">
        <f>('Energy Use'!AA92-'E-electricity'!AA36-'E-Coal'!AA36)*'Energy Use 2020'!$AD98</f>
        <v>32217899474109.063</v>
      </c>
      <c r="AB36" s="230">
        <f>('Energy Use'!AB92-'E-electricity'!AB36-'E-Coal'!AB36)*'Energy Use 2020'!$AD98</f>
        <v>32837755522613.266</v>
      </c>
      <c r="AC36" s="230">
        <f>('Energy Use'!AC92-'E-electricity'!AC36-'E-Coal'!AC36)*'Energy Use 2020'!$AD98</f>
        <v>33412169532563.309</v>
      </c>
      <c r="AD36" s="230">
        <f>('Energy Use'!AD92-'E-electricity'!AD36-'E-Coal'!AD36)*'Energy Use 2020'!$AD98</f>
        <v>33938896504842.805</v>
      </c>
      <c r="AE36" s="230">
        <f>('Energy Use'!AE92-'E-electricity'!AE36-'E-Coal'!AE36)*'Energy Use 2020'!$AD98</f>
        <v>34415925159254.066</v>
      </c>
      <c r="AF36" s="230">
        <f>('Energy Use'!AF92-'E-electricity'!AF36-'E-Coal'!AF36)*'Energy Use 2020'!$AD98</f>
        <v>34841490666119.543</v>
      </c>
      <c r="AG36" s="230">
        <f>('Energy Use'!AG92-'E-electricity'!AG36-'E-Coal'!AG36)*'Energy Use 2020'!$AD98</f>
        <v>35214085182872.266</v>
      </c>
      <c r="AH36" s="230">
        <f>('Energy Use'!AH92-'E-electricity'!AH36-'E-Coal'!AH36)*'Energy Use 2020'!$AD98</f>
        <v>35532466118335.984</v>
      </c>
      <c r="AI36" s="230">
        <f>('Energy Use'!AI92-'E-electricity'!AI36-'E-Coal'!AI36)*'Energy Use 2020'!$AD98</f>
        <v>35795662076118.727</v>
      </c>
      <c r="AJ36" s="230">
        <f>('Energy Use'!AJ92-'E-electricity'!AJ36-'E-Coal'!AJ36)*'Energy Use 2020'!$AD98</f>
        <v>36002976457252.617</v>
      </c>
      <c r="AK36" s="230">
        <f>('Energy Use'!AK92-'E-electricity'!AK36-'E-Coal'!AK36)*'Energy Use 2020'!$AD98</f>
        <v>36153988730451.305</v>
      </c>
      <c r="AL36" s="230">
        <f>('Energy Use'!AL92-'E-electricity'!AL36-'E-Coal'!AL36)*'Energy Use 2020'!$AD98</f>
        <v>36248553405713.102</v>
      </c>
      <c r="AM36" s="230">
        <f>('Energy Use'!AM92-'E-electricity'!AM36-'E-Coal'!AM36)*'Energy Use 2020'!$AD98</f>
        <v>36286796773065.906</v>
      </c>
      <c r="AN36" s="230">
        <f>('Energy Use'!AN92-'E-electricity'!AN36-'E-Coal'!AN36)*'Energy Use 2020'!$AD98</f>
        <v>36269111492684.648</v>
      </c>
      <c r="AO36" s="230">
        <f>('Energy Use'!AO92-'E-electricity'!AO36-'E-Coal'!AO36)*'Energy Use 2020'!$AD98</f>
        <v>36196149145085.359</v>
      </c>
      <c r="AP36" s="230">
        <f>('Energy Use'!AP92-'E-electricity'!AP36-'E-Coal'!AP36)*'Energy Use 2020'!$AD98</f>
        <v>36068810870359.117</v>
      </c>
      <c r="AQ36" s="230">
        <f>('Energy Use'!AQ92-'E-electricity'!AQ36-'E-Coal'!AQ36)*'Energy Use 2020'!$AD98</f>
        <v>35876253526608.766</v>
      </c>
      <c r="AR36" s="133" t="str">
        <f>VLOOKUP($A36,'Sector Match'!$A$1:$B$43,2,0)</f>
        <v>computers and electronics 26</v>
      </c>
    </row>
    <row r="37" spans="1:44" x14ac:dyDescent="0.25">
      <c r="A37" s="74" t="s">
        <v>35</v>
      </c>
      <c r="B37" s="230">
        <f>('Energy Use'!B93-'E-electricity'!B37)*'Energy Use 2019'!$U99</f>
        <v>544453601999.99963</v>
      </c>
      <c r="C37" s="230">
        <f>('Energy Use'!C93-'E-electricity'!C37-'E-Coal'!C37)*'Energy Use 2020'!$AD99</f>
        <v>647233108500</v>
      </c>
      <c r="D37" s="230">
        <f>('Energy Use'!D93-'E-electricity'!D37-'E-Coal'!D37)*'Energy Use 2020'!$AD99</f>
        <v>642373043800.94592</v>
      </c>
      <c r="E37" s="230">
        <f>('Energy Use'!E93-'E-electricity'!E37-'E-Coal'!E37)*'Energy Use 2020'!$AD99</f>
        <v>801271875877.51038</v>
      </c>
      <c r="F37" s="230">
        <f>('Energy Use'!F93-'E-electricity'!F37-'E-Coal'!F37)*'Energy Use 2020'!$AD99</f>
        <v>818661939872.08203</v>
      </c>
      <c r="G37" s="230">
        <f>('Energy Use'!G93-'E-electricity'!G37-'E-Coal'!G37)*'Energy Use 2020'!$AD99</f>
        <v>842324552430.80542</v>
      </c>
      <c r="H37" s="230">
        <f>('Energy Use'!H93-'E-electricity'!H37-'E-Coal'!H37)*'Energy Use 2020'!$AD99</f>
        <v>871166315076.80188</v>
      </c>
      <c r="I37" s="230">
        <f>('Energy Use'!I93-'E-electricity'!I37-'E-Coal'!I37)*'Energy Use 2020'!$AD99</f>
        <v>893484913043.26587</v>
      </c>
      <c r="J37" s="230">
        <f>('Energy Use'!J93-'E-electricity'!J37-'E-Coal'!J37)*'Energy Use 2020'!$AD99</f>
        <v>908549899033.81396</v>
      </c>
      <c r="K37" s="230">
        <f>('Energy Use'!K93-'E-electricity'!K37-'E-Coal'!K37)*'Energy Use 2020'!$AD99</f>
        <v>918522064636.30261</v>
      </c>
      <c r="L37" s="230">
        <f>('Energy Use'!L93-'E-electricity'!L37-'E-Coal'!L37)*'Energy Use 2020'!$AD99</f>
        <v>925792053206.65625</v>
      </c>
      <c r="M37" s="230">
        <f>('Energy Use'!M93-'E-electricity'!M37-'E-Coal'!M37)*'Energy Use 2020'!$AD99</f>
        <v>932876404884.14612</v>
      </c>
      <c r="N37" s="230">
        <f>('Energy Use'!N93-'E-electricity'!N37-'E-Coal'!N37)*'Energy Use 2020'!$AD99</f>
        <v>945067572931.96301</v>
      </c>
      <c r="O37" s="230">
        <f>('Energy Use'!O93-'E-electricity'!O37-'E-Coal'!O37)*'Energy Use 2020'!$AD99</f>
        <v>959321598168.40674</v>
      </c>
      <c r="P37" s="230">
        <f>('Energy Use'!P93-'E-electricity'!P37-'E-Coal'!P37)*'Energy Use 2020'!$AD99</f>
        <v>975151648416.43884</v>
      </c>
      <c r="Q37" s="230">
        <f>('Energy Use'!Q93-'E-electricity'!Q37-'E-Coal'!Q37)*'Energy Use 2020'!$AD99</f>
        <v>992043305512.07532</v>
      </c>
      <c r="R37" s="230">
        <f>('Energy Use'!R93-'E-electricity'!R37-'E-Coal'!R37)*'Energy Use 2020'!$AD99</f>
        <v>1009447142095.8553</v>
      </c>
      <c r="S37" s="230">
        <f>('Energy Use'!S93-'E-electricity'!S37-'E-Coal'!S37)*'Energy Use 2020'!$AD99</f>
        <v>1030576627672.8702</v>
      </c>
      <c r="T37" s="230">
        <f>('Energy Use'!T93-'E-electricity'!T37-'E-Coal'!T37)*'Energy Use 2020'!$AD99</f>
        <v>1051744861312.2036</v>
      </c>
      <c r="U37" s="230">
        <f>('Energy Use'!U93-'E-electricity'!U37-'E-Coal'!U37)*'Energy Use 2020'!$AD99</f>
        <v>1072873472828.1262</v>
      </c>
      <c r="V37" s="230">
        <f>('Energy Use'!V93-'E-electricity'!V37-'E-Coal'!V37)*'Energy Use 2020'!$AD99</f>
        <v>1093878806324.558</v>
      </c>
      <c r="W37" s="230">
        <f>('Energy Use'!W93-'E-electricity'!W37-'E-Coal'!W37)*'Energy Use 2020'!$AD99</f>
        <v>1114672002265.6787</v>
      </c>
      <c r="X37" s="230">
        <f>('Energy Use'!X93-'E-electricity'!X37-'E-Coal'!X37)*'Energy Use 2020'!$AD99</f>
        <v>1135159145230.0688</v>
      </c>
      <c r="Y37" s="230">
        <f>('Energy Use'!Y93-'E-electricity'!Y37-'E-Coal'!Y37)*'Energy Use 2020'!$AD99</f>
        <v>1155241482694.197</v>
      </c>
      <c r="Z37" s="230">
        <f>('Energy Use'!Z93-'E-electricity'!Z37-'E-Coal'!Z37)*'Energy Use 2020'!$AD99</f>
        <v>1174815719786.1633</v>
      </c>
      <c r="AA37" s="230">
        <f>('Energy Use'!AA93-'E-electricity'!AA37-'E-Coal'!AA37)*'Energy Use 2020'!$AD99</f>
        <v>1193774394393.2197</v>
      </c>
      <c r="AB37" s="230">
        <f>('Energy Use'!AB93-'E-electricity'!AB37-'E-Coal'!AB37)*'Energy Use 2020'!$AD99</f>
        <v>1212006336287.1873</v>
      </c>
      <c r="AC37" s="230">
        <f>('Energy Use'!AC93-'E-electricity'!AC37-'E-Coal'!AC37)*'Energy Use 2020'!$AD99</f>
        <v>1229397213043.4951</v>
      </c>
      <c r="AD37" s="230">
        <f>('Energy Use'!AD93-'E-electricity'!AD37-'E-Coal'!AD37)*'Energy Use 2020'!$AD99</f>
        <v>1245830164468.4419</v>
      </c>
      <c r="AE37" s="230">
        <f>('Energy Use'!AE93-'E-electricity'!AE37-'E-Coal'!AE37)*'Energy Use 2020'!$AD99</f>
        <v>1261186526015.2415</v>
      </c>
      <c r="AF37" s="230">
        <f>('Energy Use'!AF93-'E-electricity'!AF37-'E-Coal'!AF37)*'Energy Use 2020'!$AD99</f>
        <v>1275346640267.4778</v>
      </c>
      <c r="AG37" s="230">
        <f>('Energy Use'!AG93-'E-electricity'!AG37-'E-Coal'!AG37)*'Energy Use 2020'!$AD99</f>
        <v>1288190754007.5769</v>
      </c>
      <c r="AH37" s="230">
        <f>('Energy Use'!AH93-'E-electricity'!AH37-'E-Coal'!AH37)*'Energy Use 2020'!$AD99</f>
        <v>1299599996683.7466</v>
      </c>
      <c r="AI37" s="230">
        <f>('Energy Use'!AI93-'E-electricity'!AI37-'E-Coal'!AI37)*'Energy Use 2020'!$AD99</f>
        <v>1309457434261.9358</v>
      </c>
      <c r="AJ37" s="230">
        <f>('Energy Use'!AJ93-'E-electricity'!AJ37-'E-Coal'!AJ37)*'Energy Use 2020'!$AD99</f>
        <v>1317649190527.499</v>
      </c>
      <c r="AK37" s="230">
        <f>('Energy Use'!AK93-'E-electricity'!AK37-'E-Coal'!AK37)*'Energy Use 2020'!$AD99</f>
        <v>1324065625917.5352</v>
      </c>
      <c r="AL37" s="230">
        <f>('Energy Use'!AL93-'E-electricity'!AL37-'E-Coal'!AL37)*'Energy Use 2020'!$AD99</f>
        <v>1328602561959.6616</v>
      </c>
      <c r="AM37" s="230">
        <f>('Energy Use'!AM93-'E-electricity'!AM37-'E-Coal'!AM37)*'Energy Use 2020'!$AD99</f>
        <v>1331162537411.4744</v>
      </c>
      <c r="AN37" s="230">
        <f>('Energy Use'!AN93-'E-electricity'!AN37-'E-Coal'!AN37)*'Energy Use 2020'!$AD99</f>
        <v>1331656080288.2405</v>
      </c>
      <c r="AO37" s="230">
        <f>('Energy Use'!AO93-'E-electricity'!AO37-'E-Coal'!AO37)*'Energy Use 2020'!$AD99</f>
        <v>1330002978189.9409</v>
      </c>
      <c r="AP37" s="230">
        <f>('Energy Use'!AP93-'E-electricity'!AP37-'E-Coal'!AP37)*'Energy Use 2020'!$AD99</f>
        <v>1326133527751.1777</v>
      </c>
      <c r="AQ37" s="230">
        <f>('Energy Use'!AQ93-'E-electricity'!AQ37-'E-Coal'!AQ37)*'Energy Use 2020'!$AD99</f>
        <v>1319549011566.1086</v>
      </c>
      <c r="AR37" s="133" t="str">
        <f>VLOOKUP($A37,'Sector Match'!$A$1:$B$43,2,0)</f>
        <v>computers and electronics 26</v>
      </c>
    </row>
    <row r="38" spans="1:44" x14ac:dyDescent="0.25">
      <c r="A38" s="74" t="s">
        <v>36</v>
      </c>
      <c r="B38" s="230">
        <f>('Energy Use'!B94-'E-electricity'!B38)*'Energy Use 2019'!$U100</f>
        <v>652788757500</v>
      </c>
      <c r="C38" s="230">
        <f>('Energy Use'!C94-'E-electricity'!C38-'E-Coal'!C38)*'Energy Use 2020'!$AD100</f>
        <v>783346509000</v>
      </c>
      <c r="D38" s="230">
        <f>('Energy Use'!D94-'E-electricity'!D38-'E-Coal'!D38)*'Energy Use 2020'!$AD100</f>
        <v>619702323488.89404</v>
      </c>
      <c r="E38" s="230">
        <f>('Energy Use'!E94-'E-electricity'!E38-'E-Coal'!E38)*'Energy Use 2020'!$AD100</f>
        <v>968258166496.99622</v>
      </c>
      <c r="F38" s="230">
        <f>('Energy Use'!F94-'E-electricity'!F38-'E-Coal'!F38)*'Energy Use 2020'!$AD100</f>
        <v>961883250122.8877</v>
      </c>
      <c r="G38" s="230">
        <f>('Energy Use'!G94-'E-electricity'!G38-'E-Coal'!G38)*'Energy Use 2020'!$AD100</f>
        <v>967518093334.52991</v>
      </c>
      <c r="H38" s="230">
        <f>('Energy Use'!H94-'E-electricity'!H38-'E-Coal'!H38)*'Energy Use 2020'!$AD100</f>
        <v>980266975790.146</v>
      </c>
      <c r="I38" s="230">
        <f>('Energy Use'!I94-'E-electricity'!I38-'E-Coal'!I38)*'Energy Use 2020'!$AD100</f>
        <v>991903805646.22314</v>
      </c>
      <c r="J38" s="230">
        <f>('Energy Use'!J94-'E-electricity'!J38-'E-Coal'!J38)*'Energy Use 2020'!$AD100</f>
        <v>1002271295448.2488</v>
      </c>
      <c r="K38" s="230">
        <f>('Energy Use'!K94-'E-electricity'!K38-'E-Coal'!K38)*'Energy Use 2020'!$AD100</f>
        <v>1010613929655.2198</v>
      </c>
      <c r="L38" s="230">
        <f>('Energy Use'!L94-'E-electricity'!L38-'E-Coal'!L38)*'Energy Use 2020'!$AD100</f>
        <v>1016160743354.3005</v>
      </c>
      <c r="M38" s="230">
        <f>('Energy Use'!M94-'E-electricity'!M38-'E-Coal'!M38)*'Energy Use 2020'!$AD100</f>
        <v>1018142812704.2917</v>
      </c>
      <c r="N38" s="230">
        <f>('Energy Use'!N94-'E-electricity'!N38-'E-Coal'!N38)*'Energy Use 2020'!$AD100</f>
        <v>1023803143157.8351</v>
      </c>
      <c r="O38" s="230">
        <f>('Energy Use'!O94-'E-electricity'!O38-'E-Coal'!O38)*'Energy Use 2020'!$AD100</f>
        <v>1025744087520.2882</v>
      </c>
      <c r="P38" s="230">
        <f>('Energy Use'!P94-'E-electricity'!P38-'E-Coal'!P38)*'Energy Use 2020'!$AD100</f>
        <v>1024214461583.778</v>
      </c>
      <c r="Q38" s="230">
        <f>('Energy Use'!Q94-'E-electricity'!Q38-'E-Coal'!Q38)*'Energy Use 2020'!$AD100</f>
        <v>1019497822985.9862</v>
      </c>
      <c r="R38" s="230">
        <f>('Energy Use'!R94-'E-electricity'!R38-'E-Coal'!R38)*'Energy Use 2020'!$AD100</f>
        <v>1011903465779.5112</v>
      </c>
      <c r="S38" s="230">
        <f>('Energy Use'!S94-'E-electricity'!S38-'E-Coal'!S38)*'Energy Use 2020'!$AD100</f>
        <v>1010369472375.9116</v>
      </c>
      <c r="T38" s="230">
        <f>('Energy Use'!T94-'E-electricity'!T38-'E-Coal'!T38)*'Energy Use 2020'!$AD100</f>
        <v>1006619233438.4719</v>
      </c>
      <c r="U38" s="230">
        <f>('Energy Use'!U94-'E-electricity'!U38-'E-Coal'!U38)*'Energy Use 2020'!$AD100</f>
        <v>1000816142693.8258</v>
      </c>
      <c r="V38" s="230">
        <f>('Energy Use'!V94-'E-electricity'!V38-'E-Coal'!V38)*'Energy Use 2020'!$AD100</f>
        <v>993133415158.20081</v>
      </c>
      <c r="W38" s="230">
        <f>('Energy Use'!W94-'E-electricity'!W38-'E-Coal'!W38)*'Energy Use 2020'!$AD100</f>
        <v>983751028085.96118</v>
      </c>
      <c r="X38" s="230">
        <f>('Energy Use'!X94-'E-electricity'!X38-'E-Coal'!X38)*'Energy Use 2020'!$AD100</f>
        <v>972852861885.61609</v>
      </c>
      <c r="Y38" s="230">
        <f>('Energy Use'!Y94-'E-electricity'!Y38-'E-Coal'!Y38)*'Energy Use 2020'!$AD100</f>
        <v>960624081948.3092</v>
      </c>
      <c r="Z38" s="230">
        <f>('Energy Use'!Z94-'E-electricity'!Z38-'E-Coal'!Z38)*'Energy Use 2020'!$AD100</f>
        <v>947248791071.36743</v>
      </c>
      <c r="AA38" s="230">
        <f>('Energy Use'!AA94-'E-electricity'!AA38-'E-Coal'!AA38)*'Energy Use 2020'!$AD100</f>
        <v>932907971585.9187</v>
      </c>
      <c r="AB38" s="230">
        <f>('Energy Use'!AB94-'E-electricity'!AB38-'E-Coal'!AB38)*'Energy Use 2020'!$AD100</f>
        <v>917777726682.10144</v>
      </c>
      <c r="AC38" s="230">
        <f>('Energy Use'!AC94-'E-electricity'!AC38-'E-Coal'!AC38)*'Energy Use 2020'!$AD100</f>
        <v>902027821955.49341</v>
      </c>
      <c r="AD38" s="230">
        <f>('Energy Use'!AD94-'E-electricity'!AD38-'E-Coal'!AD38)*'Energy Use 2020'!$AD100</f>
        <v>885820520988.25085</v>
      </c>
      <c r="AE38" s="230">
        <f>('Energy Use'!AE94-'E-electricity'!AE38-'E-Coal'!AE38)*'Energy Use 2020'!$AD100</f>
        <v>869309702875.09631</v>
      </c>
      <c r="AF38" s="230">
        <f>('Energy Use'!AF94-'E-electricity'!AF38-'E-Coal'!AF38)*'Energy Use 2020'!$AD100</f>
        <v>852640244999.14758</v>
      </c>
      <c r="AG38" s="230">
        <f>('Energy Use'!AG94-'E-electricity'!AG38-'E-Coal'!AG38)*'Energy Use 2020'!$AD100</f>
        <v>835947651001.31799</v>
      </c>
      <c r="AH38" s="230">
        <f>('Energy Use'!AH94-'E-electricity'!AH38-'E-Coal'!AH38)*'Energy Use 2020'!$AD100</f>
        <v>819357901681.00659</v>
      </c>
      <c r="AI38" s="230">
        <f>('Energy Use'!AI94-'E-electricity'!AI38-'E-Coal'!AI38)*'Energy Use 2020'!$AD100</f>
        <v>802987505402.08752</v>
      </c>
      <c r="AJ38" s="230">
        <f>('Energy Use'!AJ94-'E-electricity'!AJ38-'E-Coal'!AJ38)*'Energy Use 2020'!$AD100</f>
        <v>786943724329.5979</v>
      </c>
      <c r="AK38" s="230">
        <f>('Energy Use'!AK94-'E-electricity'!AK38-'E-Coal'!AK38)*'Energy Use 2020'!$AD100</f>
        <v>771324953355.00098</v>
      </c>
      <c r="AL38" s="230">
        <f>('Energy Use'!AL94-'E-electricity'!AL38-'E-Coal'!AL38)*'Energy Use 2020'!$AD100</f>
        <v>756221229749.1106</v>
      </c>
      <c r="AM38" s="230">
        <f>('Energy Use'!AM94-'E-electricity'!AM38-'E-Coal'!AM38)*'Energy Use 2020'!$AD100</f>
        <v>741714853285.02332</v>
      </c>
      <c r="AN38" s="230">
        <f>('Energy Use'!AN94-'E-electricity'!AN38-'E-Coal'!AN38)*'Energy Use 2020'!$AD100</f>
        <v>727881098683.7179</v>
      </c>
      <c r="AO38" s="230">
        <f>('Energy Use'!AO94-'E-electricity'!AO38-'E-Coal'!AO38)*'Energy Use 2020'!$AD100</f>
        <v>714789004650.90967</v>
      </c>
      <c r="AP38" s="230">
        <f>('Energy Use'!AP94-'E-electricity'!AP38-'E-Coal'!AP38)*'Energy Use 2020'!$AD100</f>
        <v>702502226410.573</v>
      </c>
      <c r="AQ38" s="230">
        <f>('Energy Use'!AQ94-'E-electricity'!AQ38-'E-Coal'!AQ38)*'Energy Use 2020'!$AD100</f>
        <v>690849196876.27527</v>
      </c>
      <c r="AR38" s="133" t="str">
        <f>VLOOKUP($A38,'Sector Match'!$A$1:$B$43,2,0)</f>
        <v>other machinery 28</v>
      </c>
    </row>
    <row r="39" spans="1:44" x14ac:dyDescent="0.25">
      <c r="A39" s="74" t="s">
        <v>37</v>
      </c>
      <c r="B39" s="230">
        <f>('Energy Use'!B95-'E-electricity'!B39)*'Energy Use 2019'!$U101</f>
        <v>186114241500</v>
      </c>
      <c r="C39" s="230">
        <f>('Energy Use'!C95-'E-electricity'!C39-'E-Coal'!C39)*'Energy Use 2020'!$AD101</f>
        <v>377784132000</v>
      </c>
      <c r="D39" s="230">
        <f>('Energy Use'!D95-'E-electricity'!D39-'E-Coal'!D39)*'Energy Use 2020'!$AD101</f>
        <v>536038032686.8006</v>
      </c>
      <c r="E39" s="230">
        <f>('Energy Use'!E95-'E-electricity'!E39-'E-Coal'!E39)*'Energy Use 2020'!$AD101</f>
        <v>676504782706.84045</v>
      </c>
      <c r="F39" s="230">
        <f>('Energy Use'!F95-'E-electricity'!F39-'E-Coal'!F39)*'Energy Use 2020'!$AD101</f>
        <v>727077169099.54089</v>
      </c>
      <c r="G39" s="230">
        <f>('Energy Use'!G95-'E-electricity'!G39-'E-Coal'!G39)*'Energy Use 2020'!$AD101</f>
        <v>803084536073.66235</v>
      </c>
      <c r="H39" s="230">
        <f>('Energy Use'!H95-'E-electricity'!H39-'E-Coal'!H39)*'Energy Use 2020'!$AD101</f>
        <v>902980926154.27563</v>
      </c>
      <c r="I39" s="230">
        <f>('Energy Use'!I95-'E-electricity'!I39-'E-Coal'!I39)*'Energy Use 2020'!$AD101</f>
        <v>1003729690354.087</v>
      </c>
      <c r="J39" s="230">
        <f>('Energy Use'!J95-'E-electricity'!J39-'E-Coal'!J39)*'Energy Use 2020'!$AD101</f>
        <v>1101126141446.2041</v>
      </c>
      <c r="K39" s="230">
        <f>('Energy Use'!K95-'E-electricity'!K39-'E-Coal'!K39)*'Energy Use 2020'!$AD101</f>
        <v>1195463273940.4514</v>
      </c>
      <c r="L39" s="230">
        <f>('Energy Use'!L95-'E-electricity'!L39-'E-Coal'!L39)*'Energy Use 2020'!$AD101</f>
        <v>1287985641976.5728</v>
      </c>
      <c r="M39" s="230">
        <f>('Energy Use'!M95-'E-electricity'!M39-'E-Coal'!M39)*'Energy Use 2020'!$AD101</f>
        <v>1380887114294.3105</v>
      </c>
      <c r="N39" s="230">
        <f>('Energy Use'!N95-'E-electricity'!N39-'E-Coal'!N39)*'Energy Use 2020'!$AD101</f>
        <v>1476334762255.3386</v>
      </c>
      <c r="O39" s="230">
        <f>('Energy Use'!O95-'E-electricity'!O39-'E-Coal'!O39)*'Energy Use 2020'!$AD101</f>
        <v>1575400261222.7073</v>
      </c>
      <c r="P39" s="230">
        <f>('Energy Use'!P95-'E-electricity'!P39-'E-Coal'!P39)*'Energy Use 2020'!$AD101</f>
        <v>1678362878776.687</v>
      </c>
      <c r="Q39" s="230">
        <f>('Energy Use'!Q95-'E-electricity'!Q39-'E-Coal'!Q39)*'Energy Use 2020'!$AD101</f>
        <v>1785579492982.0586</v>
      </c>
      <c r="R39" s="230">
        <f>('Energy Use'!R95-'E-electricity'!R39-'E-Coal'!R39)*'Energy Use 2020'!$AD101</f>
        <v>1897493828444.7861</v>
      </c>
      <c r="S39" s="230">
        <f>('Energy Use'!S95-'E-electricity'!S39-'E-Coal'!S39)*'Energy Use 2020'!$AD101</f>
        <v>2013102253320.1592</v>
      </c>
      <c r="T39" s="230">
        <f>('Energy Use'!T95-'E-electricity'!T39-'E-Coal'!T39)*'Energy Use 2020'!$AD101</f>
        <v>2133618832812.9846</v>
      </c>
      <c r="U39" s="230">
        <f>('Energy Use'!U95-'E-electricity'!U39-'E-Coal'!U39)*'Energy Use 2020'!$AD101</f>
        <v>2258816175462.6567</v>
      </c>
      <c r="V39" s="230">
        <f>('Energy Use'!V95-'E-electricity'!V39-'E-Coal'!V39)*'Energy Use 2020'!$AD101</f>
        <v>2388391448729.2417</v>
      </c>
      <c r="W39" s="230">
        <f>('Energy Use'!W95-'E-electricity'!W39-'E-Coal'!W39)*'Energy Use 2020'!$AD101</f>
        <v>2521960065047.2017</v>
      </c>
      <c r="X39" s="230">
        <f>('Energy Use'!X95-'E-electricity'!X39-'E-Coal'!X39)*'Energy Use 2020'!$AD101</f>
        <v>2659049951512.772</v>
      </c>
      <c r="Y39" s="230">
        <f>('Energy Use'!Y95-'E-electricity'!Y39-'E-Coal'!Y39)*'Energy Use 2020'!$AD101</f>
        <v>2799096639791.4897</v>
      </c>
      <c r="Z39" s="230">
        <f>('Energy Use'!Z95-'E-electricity'!Z39-'E-Coal'!Z39)*'Energy Use 2020'!$AD101</f>
        <v>2941439431914.2319</v>
      </c>
      <c r="AA39" s="230">
        <f>('Energy Use'!AA95-'E-electricity'!AA39-'E-Coal'!AA39)*'Energy Use 2020'!$AD101</f>
        <v>3085318911493.937</v>
      </c>
      <c r="AB39" s="230">
        <f>('Energy Use'!AB95-'E-electricity'!AB39-'E-Coal'!AB39)*'Energy Use 2020'!$AD101</f>
        <v>3229876076899.4009</v>
      </c>
      <c r="AC39" s="230">
        <f>('Energy Use'!AC95-'E-electricity'!AC39-'E-Coal'!AC39)*'Energy Use 2020'!$AD101</f>
        <v>3374153371387.6958</v>
      </c>
      <c r="AD39" s="230">
        <f>('Energy Use'!AD95-'E-electricity'!AD39-'E-Coal'!AD39)*'Energy Use 2020'!$AD101</f>
        <v>3517097873487.9668</v>
      </c>
      <c r="AE39" s="230">
        <f>('Energy Use'!AE95-'E-electricity'!AE39-'E-Coal'!AE39)*'Energy Use 2020'!$AD101</f>
        <v>3657566887552.166</v>
      </c>
      <c r="AF39" s="230">
        <f>('Energy Use'!AF95-'E-electricity'!AF39-'E-Coal'!AF39)*'Energy Use 2020'!$AD101</f>
        <v>3794336138101.4893</v>
      </c>
      <c r="AG39" s="230">
        <f>('Energy Use'!AG95-'E-electricity'!AG39-'E-Coal'!AG39)*'Energy Use 2020'!$AD101</f>
        <v>3926110721534.585</v>
      </c>
      <c r="AH39" s="230">
        <f>('Energy Use'!AH95-'E-electricity'!AH39-'E-Coal'!AH39)*'Energy Use 2020'!$AD101</f>
        <v>4051538904560.7598</v>
      </c>
      <c r="AI39" s="230">
        <f>('Energy Use'!AI95-'E-electricity'!AI39-'E-Coal'!AI39)*'Energy Use 2020'!$AD101</f>
        <v>4169228780641.9502</v>
      </c>
      <c r="AJ39" s="230">
        <f>('Energy Use'!AJ95-'E-electricity'!AJ39-'E-Coal'!AJ39)*'Energy Use 2020'!$AD101</f>
        <v>4277767704771.9648</v>
      </c>
      <c r="AK39" s="230">
        <f>('Energy Use'!AK95-'E-electricity'!AK39-'E-Coal'!AK39)*'Energy Use 2020'!$AD101</f>
        <v>4375744324922.6406</v>
      </c>
      <c r="AL39" s="230">
        <f>('Energy Use'!AL95-'E-electricity'!AL39-'E-Coal'!AL39)*'Energy Use 2020'!$AD101</f>
        <v>4461772918161.2207</v>
      </c>
      <c r="AM39" s="230">
        <f>('Energy Use'!AM95-'E-electricity'!AM39-'E-Coal'!AM39)*'Energy Use 2020'!$AD101</f>
        <v>4534519624407.0703</v>
      </c>
      <c r="AN39" s="230">
        <f>('Energy Use'!AN95-'E-electricity'!AN39-'E-Coal'!AN39)*'Energy Use 2020'!$AD101</f>
        <v>4592730055520.0244</v>
      </c>
      <c r="AO39" s="230">
        <f>('Energy Use'!AO95-'E-electricity'!AO39-'E-Coal'!AO39)*'Energy Use 2020'!$AD101</f>
        <v>4635257647116.1768</v>
      </c>
      <c r="AP39" s="230">
        <f>('Energy Use'!AP95-'E-electricity'!AP39-'E-Coal'!AP39)*'Energy Use 2020'!$AD101</f>
        <v>4661092020983.2998</v>
      </c>
      <c r="AQ39" s="230">
        <f>('Energy Use'!AQ95-'E-electricity'!AQ39-'E-Coal'!AQ39)*'Energy Use 2020'!$AD101</f>
        <v>4667827482725.9336</v>
      </c>
      <c r="AR39" s="133" t="str">
        <f>VLOOKUP($A39,'Sector Match'!$A$1:$B$43,2,0)</f>
        <v>water and waste 36T39</v>
      </c>
    </row>
    <row r="40" spans="1:44" x14ac:dyDescent="0.25">
      <c r="A40" s="74" t="s">
        <v>38</v>
      </c>
      <c r="B40" s="230">
        <f>('Energy Use'!B96-'E-electricity'!B40)*'Energy Use 2019'!$U102</f>
        <v>141669049500</v>
      </c>
      <c r="C40" s="230">
        <f>('Energy Use'!C96-'E-electricity'!C40-'E-Coal'!C40)*'Energy Use 2020'!$AD102</f>
        <v>275004625500</v>
      </c>
      <c r="D40" s="230">
        <f>('Energy Use'!D96-'E-electricity'!D40-'E-Coal'!D40)*'Energy Use 2020'!$AD102</f>
        <v>243024904612.31238</v>
      </c>
      <c r="E40" s="230">
        <f>('Energy Use'!E96-'E-electricity'!E40-'E-Coal'!E40)*'Energy Use 2020'!$AD102</f>
        <v>342614012865.28174</v>
      </c>
      <c r="F40" s="230">
        <f>('Energy Use'!F96-'E-electricity'!F40-'E-Coal'!F40)*'Energy Use 2020'!$AD102</f>
        <v>350789446650.9635</v>
      </c>
      <c r="G40" s="230">
        <f>('Energy Use'!G96-'E-electricity'!G40-'E-Coal'!G40)*'Energy Use 2020'!$AD102</f>
        <v>367992501552.98322</v>
      </c>
      <c r="H40" s="230">
        <f>('Energy Use'!H96-'E-electricity'!H40-'E-Coal'!H40)*'Energy Use 2020'!$AD102</f>
        <v>391304849421.27734</v>
      </c>
      <c r="I40" s="230">
        <f>('Energy Use'!I96-'E-electricity'!I40-'E-Coal'!I40)*'Energy Use 2020'!$AD102</f>
        <v>413934645016.21429</v>
      </c>
      <c r="J40" s="230">
        <f>('Energy Use'!J96-'E-electricity'!J40-'E-Coal'!J40)*'Energy Use 2020'!$AD102</f>
        <v>434658153470.90924</v>
      </c>
      <c r="K40" s="230">
        <f>('Energy Use'!K96-'E-electricity'!K40-'E-Coal'!K40)*'Energy Use 2020'!$AD102</f>
        <v>453553839363.09918</v>
      </c>
      <c r="L40" s="230">
        <f>('Energy Use'!L96-'E-electricity'!L40-'E-Coal'!L40)*'Energy Use 2020'!$AD102</f>
        <v>470804027219.10071</v>
      </c>
      <c r="M40" s="230">
        <f>('Energy Use'!M96-'E-electricity'!M40-'E-Coal'!M40)*'Energy Use 2020'!$AD102</f>
        <v>486683938993.79395</v>
      </c>
      <c r="N40" s="230">
        <f>('Energy Use'!N96-'E-electricity'!N40-'E-Coal'!N40)*'Energy Use 2020'!$AD102</f>
        <v>503777343785.08887</v>
      </c>
      <c r="O40" s="230">
        <f>('Energy Use'!O96-'E-electricity'!O40-'E-Coal'!O40)*'Energy Use 2020'!$AD102</f>
        <v>520060474509.01978</v>
      </c>
      <c r="P40" s="230">
        <f>('Energy Use'!P96-'E-electricity'!P40-'E-Coal'!P40)*'Energy Use 2020'!$AD102</f>
        <v>535556990597.76923</v>
      </c>
      <c r="Q40" s="230">
        <f>('Energy Use'!Q96-'E-electricity'!Q40-'E-Coal'!Q40)*'Energy Use 2020'!$AD102</f>
        <v>550309689496.84937</v>
      </c>
      <c r="R40" s="230">
        <f>('Energy Use'!R96-'E-electricity'!R40-'E-Coal'!R40)*'Energy Use 2020'!$AD102</f>
        <v>564379465379.42749</v>
      </c>
      <c r="S40" s="230">
        <f>('Energy Use'!S96-'E-electricity'!S40-'E-Coal'!S40)*'Energy Use 2020'!$AD102</f>
        <v>580669662148.73828</v>
      </c>
      <c r="T40" s="230">
        <f>('Energy Use'!T96-'E-electricity'!T40-'E-Coal'!T40)*'Energy Use 2020'!$AD102</f>
        <v>596490179996.4447</v>
      </c>
      <c r="U40" s="230">
        <f>('Energy Use'!U96-'E-electricity'!U40-'E-Coal'!U40)*'Energy Use 2020'!$AD102</f>
        <v>611782675201.22729</v>
      </c>
      <c r="V40" s="230">
        <f>('Energy Use'!V96-'E-electricity'!V40-'E-Coal'!V40)*'Energy Use 2020'!$AD102</f>
        <v>626490145134.52209</v>
      </c>
      <c r="W40" s="230">
        <f>('Energy Use'!W96-'E-electricity'!W40-'E-Coal'!W40)*'Energy Use 2020'!$AD102</f>
        <v>640557295063.70264</v>
      </c>
      <c r="X40" s="230">
        <f>('Energy Use'!X96-'E-electricity'!X40-'E-Coal'!X40)*'Energy Use 2020'!$AD102</f>
        <v>653930896108.70935</v>
      </c>
      <c r="Y40" s="230">
        <f>('Energy Use'!Y96-'E-electricity'!Y40-'E-Coal'!Y40)*'Energy Use 2020'!$AD102</f>
        <v>666560131010.16553</v>
      </c>
      <c r="Z40" s="230">
        <f>('Energy Use'!Z96-'E-electricity'!Z40-'E-Coal'!Z40)*'Energy Use 2020'!$AD102</f>
        <v>678396924482.24817</v>
      </c>
      <c r="AA40" s="230">
        <f>('Energy Use'!AA96-'E-electricity'!AA40-'E-Coal'!AA40)*'Energy Use 2020'!$AD102</f>
        <v>689396255078.42676</v>
      </c>
      <c r="AB40" s="230">
        <f>('Energy Use'!AB96-'E-electricity'!AB40-'E-Coal'!AB40)*'Energy Use 2020'!$AD102</f>
        <v>699516445690.18103</v>
      </c>
      <c r="AC40" s="230">
        <f>('Energy Use'!AC96-'E-electricity'!AC40-'E-Coal'!AC40)*'Energy Use 2020'!$AD102</f>
        <v>708719430025.45251</v>
      </c>
      <c r="AD40" s="230">
        <f>('Energy Use'!AD96-'E-electricity'!AD40-'E-Coal'!AD40)*'Energy Use 2020'!$AD102</f>
        <v>716970992671.33569</v>
      </c>
      <c r="AE40" s="230">
        <f>('Energy Use'!AE96-'E-electricity'!AE40-'E-Coal'!AE40)*'Energy Use 2020'!$AD102</f>
        <v>724240980630.81042</v>
      </c>
      <c r="AF40" s="230">
        <f>('Energy Use'!AF96-'E-electricity'!AF40-'E-Coal'!AF40)*'Energy Use 2020'!$AD102</f>
        <v>730503484532.03357</v>
      </c>
      <c r="AG40" s="230">
        <f>('Energy Use'!AG96-'E-electricity'!AG40-'E-Coal'!AG40)*'Energy Use 2020'!$AD102</f>
        <v>735736988036.32483</v>
      </c>
      <c r="AH40" s="230">
        <f>('Energy Use'!AH96-'E-electricity'!AH40-'E-Coal'!AH40)*'Energy Use 2020'!$AD102</f>
        <v>739924484313.02393</v>
      </c>
      <c r="AI40" s="230">
        <f>('Energy Use'!AI96-'E-electricity'!AI40-'E-Coal'!AI40)*'Energy Use 2020'!$AD102</f>
        <v>743053558800.9646</v>
      </c>
      <c r="AJ40" s="230">
        <f>('Energy Use'!AJ96-'E-electricity'!AJ40-'E-Coal'!AJ40)*'Energy Use 2020'!$AD102</f>
        <v>745116437832.60828</v>
      </c>
      <c r="AK40" s="230">
        <f>('Energy Use'!AK96-'E-electricity'!AK40-'E-Coal'!AK40)*'Energy Use 2020'!$AD102</f>
        <v>746110003053.08008</v>
      </c>
      <c r="AL40" s="230">
        <f>('Energy Use'!AL96-'E-electricity'!AL40-'E-Coal'!AL40)*'Energy Use 2020'!$AD102</f>
        <v>746035771917.71667</v>
      </c>
      <c r="AM40" s="230">
        <f>('Energy Use'!AM96-'E-electricity'!AM40-'E-Coal'!AM40)*'Energy Use 2020'!$AD102</f>
        <v>744899844893.70447</v>
      </c>
      <c r="AN40" s="230">
        <f>('Energy Use'!AN96-'E-electricity'!AN40-'E-Coal'!AN40)*'Energy Use 2020'!$AD102</f>
        <v>742712820319.66846</v>
      </c>
      <c r="AO40" s="230">
        <f>('Energy Use'!AO96-'E-electricity'!AO40-'E-Coal'!AO40)*'Energy Use 2020'!$AD102</f>
        <v>739489678187.56738</v>
      </c>
      <c r="AP40" s="230">
        <f>('Energy Use'!AP96-'E-electricity'!AP40-'E-Coal'!AP40)*'Energy Use 2020'!$AD102</f>
        <v>735249634400.44482</v>
      </c>
      <c r="AQ40" s="230">
        <f>('Energy Use'!AQ96-'E-electricity'!AQ40-'E-Coal'!AQ40)*'Energy Use 2020'!$AD102</f>
        <v>729772222426.8374</v>
      </c>
      <c r="AR40" s="133" t="str">
        <f>VLOOKUP($A40,'Sector Match'!$A$1:$B$43,2,0)</f>
        <v>other machinery 28</v>
      </c>
    </row>
    <row r="41" spans="1:44" x14ac:dyDescent="0.25">
      <c r="A41" s="74" t="s">
        <v>39</v>
      </c>
      <c r="B41" s="230">
        <f>('Energy Use'!B97-'E-electricity'!B41)*'Energy Use 2019'!$U103</f>
        <v>90801527256000</v>
      </c>
      <c r="C41" s="230">
        <f>('Energy Use'!C97-'E-electricity'!C41-'E-Coal'!C41)*'Energy Use 2020'!$AD103</f>
        <v>95521051081500</v>
      </c>
      <c r="D41" s="230">
        <f>('Energy Use'!D97-'E-electricity'!D41-'E-Coal'!D41)*'Energy Use 2020'!$AD103</f>
        <v>67499506396172.25</v>
      </c>
      <c r="E41" s="230">
        <f>('Energy Use'!E97-'E-electricity'!E41-'E-Coal'!E41)*'Energy Use 2020'!$AD103</f>
        <v>72350284742737.938</v>
      </c>
      <c r="F41" s="230">
        <f>('Energy Use'!F97-'E-electricity'!F41-'E-Coal'!F41)*'Energy Use 2020'!$AD103</f>
        <v>77115889713235.813</v>
      </c>
      <c r="G41" s="230">
        <f>('Energy Use'!G97-'E-electricity'!G41-'E-Coal'!G41)*'Energy Use 2020'!$AD103</f>
        <v>83231963403800.328</v>
      </c>
      <c r="H41" s="230">
        <f>('Energy Use'!H97-'E-electricity'!H41-'E-Coal'!H41)*'Energy Use 2020'!$AD103</f>
        <v>90563648834315.344</v>
      </c>
      <c r="I41" s="230">
        <f>('Energy Use'!I97-'E-electricity'!I41-'E-Coal'!I41)*'Energy Use 2020'!$AD103</f>
        <v>96901084688112.578</v>
      </c>
      <c r="J41" s="230">
        <f>('Energy Use'!J97-'E-electricity'!J41-'E-Coal'!J41)*'Energy Use 2020'!$AD103</f>
        <v>102055389248041.48</v>
      </c>
      <c r="K41" s="230">
        <f>('Energy Use'!K97-'E-electricity'!K41-'E-Coal'!K41)*'Energy Use 2020'!$AD103</f>
        <v>106393341857576.78</v>
      </c>
      <c r="L41" s="230">
        <f>('Energy Use'!L97-'E-electricity'!L41-'E-Coal'!L41)*'Energy Use 2020'!$AD103</f>
        <v>110408569441231.36</v>
      </c>
      <c r="M41" s="230">
        <f>('Energy Use'!M97-'E-electricity'!M41-'E-Coal'!M41)*'Energy Use 2020'!$AD103</f>
        <v>114693700143057.09</v>
      </c>
      <c r="N41" s="230">
        <f>('Energy Use'!N97-'E-electricity'!N41-'E-Coal'!N41)*'Energy Use 2020'!$AD103</f>
        <v>119744071613198.92</v>
      </c>
      <c r="O41" s="230">
        <f>('Energy Use'!O97-'E-electricity'!O41-'E-Coal'!O41)*'Energy Use 2020'!$AD103</f>
        <v>125610847252780.55</v>
      </c>
      <c r="P41" s="230">
        <f>('Energy Use'!P97-'E-electricity'!P41-'E-Coal'!P41)*'Energy Use 2020'!$AD103</f>
        <v>132138677038821.67</v>
      </c>
      <c r="Q41" s="230">
        <f>('Energy Use'!Q97-'E-electricity'!Q41-'E-Coal'!Q41)*'Energy Use 2020'!$AD103</f>
        <v>139134063382454.27</v>
      </c>
      <c r="R41" s="230">
        <f>('Energy Use'!R97-'E-electricity'!R41-'E-Coal'!R41)*'Energy Use 2020'!$AD103</f>
        <v>146355385366042.53</v>
      </c>
      <c r="S41" s="230">
        <f>('Energy Use'!S97-'E-electricity'!S41-'E-Coal'!S41)*'Energy Use 2020'!$AD103</f>
        <v>153435726731418.31</v>
      </c>
      <c r="T41" s="230">
        <f>('Energy Use'!T97-'E-electricity'!T41-'E-Coal'!T41)*'Energy Use 2020'!$AD103</f>
        <v>160405976308730.38</v>
      </c>
      <c r="U41" s="230">
        <f>('Energy Use'!U97-'E-electricity'!U41-'E-Coal'!U41)*'Energy Use 2020'!$AD103</f>
        <v>167233726378947.97</v>
      </c>
      <c r="V41" s="230">
        <f>('Energy Use'!V97-'E-electricity'!V41-'E-Coal'!V41)*'Energy Use 2020'!$AD103</f>
        <v>173887942804028.31</v>
      </c>
      <c r="W41" s="230">
        <f>('Energy Use'!W97-'E-electricity'!W41-'E-Coal'!W41)*'Energy Use 2020'!$AD103</f>
        <v>180339292336395.97</v>
      </c>
      <c r="X41" s="230">
        <f>('Energy Use'!X97-'E-electricity'!X41-'E-Coal'!X41)*'Energy Use 2020'!$AD103</f>
        <v>186560437016234.19</v>
      </c>
      <c r="Y41" s="230">
        <f>('Energy Use'!Y97-'E-electricity'!Y41-'E-Coal'!Y41)*'Energy Use 2020'!$AD103</f>
        <v>192526291759744.94</v>
      </c>
      <c r="Z41" s="230">
        <f>('Energy Use'!Z97-'E-electricity'!Z41-'E-Coal'!Z41)*'Energy Use 2020'!$AD103</f>
        <v>198214242216250.5</v>
      </c>
      <c r="AA41" s="230">
        <f>('Energy Use'!AA97-'E-electricity'!AA41-'E-Coal'!AA41)*'Energy Use 2020'!$AD103</f>
        <v>203604320961137.31</v>
      </c>
      <c r="AB41" s="230">
        <f>('Energy Use'!AB97-'E-electricity'!AB41-'E-Coal'!AB41)*'Energy Use 2020'!$AD103</f>
        <v>208679341066401.19</v>
      </c>
      <c r="AC41" s="230">
        <f>('Energy Use'!AC97-'E-electricity'!AC41-'E-Coal'!AC41)*'Energy Use 2020'!$AD103</f>
        <v>213424987024711</v>
      </c>
      <c r="AD41" s="230">
        <f>('Energy Use'!AD97-'E-electricity'!AD41-'E-Coal'!AD41)*'Energy Use 2020'!$AD103</f>
        <v>217829863873747.75</v>
      </c>
      <c r="AE41" s="230">
        <f>('Energy Use'!AE97-'E-electricity'!AE41-'E-Coal'!AE41)*'Energy Use 2020'!$AD103</f>
        <v>221885506156300.78</v>
      </c>
      <c r="AF41" s="230">
        <f>('Energy Use'!AF97-'E-electricity'!AF41-'E-Coal'!AF41)*'Energy Use 2020'!$AD103</f>
        <v>225586349043609.03</v>
      </c>
      <c r="AG41" s="230">
        <f>('Energy Use'!AG97-'E-electricity'!AG41-'E-Coal'!AG41)*'Energy Use 2020'!$AD103</f>
        <v>228929664534416.75</v>
      </c>
      <c r="AH41" s="230">
        <f>('Energy Use'!AH97-'E-electricity'!AH41-'E-Coal'!AH41)*'Energy Use 2020'!$AD103</f>
        <v>231915466114068.81</v>
      </c>
      <c r="AI41" s="230">
        <f>('Energy Use'!AI97-'E-electricity'!AI41-'E-Coal'!AI41)*'Energy Use 2020'!$AD103</f>
        <v>234546385614705.84</v>
      </c>
      <c r="AJ41" s="230">
        <f>('Energy Use'!AJ97-'E-electricity'!AJ41-'E-Coal'!AJ41)*'Energy Use 2020'!$AD103</f>
        <v>236827526260631.28</v>
      </c>
      <c r="AK41" s="230">
        <f>('Energy Use'!AK97-'E-electricity'!AK41-'E-Coal'!AK41)*'Energy Use 2020'!$AD103</f>
        <v>238766296017096.63</v>
      </c>
      <c r="AL41" s="230">
        <f>('Energy Use'!AL97-'E-electricity'!AL41-'E-Coal'!AL41)*'Energy Use 2020'!$AD103</f>
        <v>240372225393472.28</v>
      </c>
      <c r="AM41" s="230">
        <f>('Energy Use'!AM97-'E-electricity'!AM41-'E-Coal'!AM41)*'Energy Use 2020'!$AD103</f>
        <v>241656773792517.59</v>
      </c>
      <c r="AN41" s="230">
        <f>('Energy Use'!AN97-'E-electricity'!AN41-'E-Coal'!AN41)*'Energy Use 2020'!$AD103</f>
        <v>242633128357553.28</v>
      </c>
      <c r="AO41" s="230">
        <f>('Energy Use'!AO97-'E-electricity'!AO41-'E-Coal'!AO41)*'Energy Use 2020'!$AD103</f>
        <v>243315999060753.31</v>
      </c>
      <c r="AP41" s="230">
        <f>('Energy Use'!AP97-'E-electricity'!AP41-'E-Coal'!AP41)*'Energy Use 2020'!$AD103</f>
        <v>243721413511435.66</v>
      </c>
      <c r="AQ41" s="230">
        <f>('Energy Use'!AQ97-'E-electricity'!AQ41-'E-Coal'!AQ41)*'Energy Use 2020'!$AD103</f>
        <v>243785090109965.78</v>
      </c>
      <c r="AR41" s="133">
        <f>VLOOKUP($A41,'Sector Match'!$A$1:$B$43,2,0)</f>
        <v>0</v>
      </c>
    </row>
    <row r="42" spans="1:44" x14ac:dyDescent="0.25">
      <c r="A42" s="74" t="s">
        <v>40</v>
      </c>
      <c r="B42" s="230">
        <f>('Energy Use'!B98-'E-electricity'!B42)*'Energy Use 2019'!$U104</f>
        <v>20850350697000</v>
      </c>
      <c r="C42" s="230">
        <f>('Energy Use'!C98-'E-electricity'!C42-'E-Coal'!C42)*'Energy Use 2020'!$AD104</f>
        <v>38553426235500</v>
      </c>
      <c r="D42" s="230">
        <f>('Energy Use'!D98-'E-electricity'!D42-'E-Coal'!D42)*'Energy Use 2020'!$AD104</f>
        <v>47353887309896.617</v>
      </c>
      <c r="E42" s="230">
        <f>('Energy Use'!E98-'E-electricity'!E42-'E-Coal'!E42)*'Energy Use 2020'!$AD104</f>
        <v>51958159928076.398</v>
      </c>
      <c r="F42" s="230">
        <f>('Energy Use'!F98-'E-electricity'!F42-'E-Coal'!F42)*'Energy Use 2020'!$AD104</f>
        <v>55710739471833.813</v>
      </c>
      <c r="G42" s="230">
        <f>('Energy Use'!G98-'E-electricity'!G42-'E-Coal'!G42)*'Energy Use 2020'!$AD104</f>
        <v>61878134813993.469</v>
      </c>
      <c r="H42" s="230">
        <f>('Energy Use'!H98-'E-electricity'!H42-'E-Coal'!H42)*'Energy Use 2020'!$AD104</f>
        <v>70047268988794.484</v>
      </c>
      <c r="I42" s="230">
        <f>('Energy Use'!I98-'E-electricity'!I42-'E-Coal'!I42)*'Energy Use 2020'!$AD104</f>
        <v>78189936680845.953</v>
      </c>
      <c r="J42" s="230">
        <f>('Energy Use'!J98-'E-electricity'!J42-'E-Coal'!J42)*'Energy Use 2020'!$AD104</f>
        <v>85720386002685.859</v>
      </c>
      <c r="K42" s="230">
        <f>('Energy Use'!K98-'E-electricity'!K42-'E-Coal'!K42)*'Energy Use 2020'!$AD104</f>
        <v>92689575871486.531</v>
      </c>
      <c r="L42" s="230">
        <f>('Energy Use'!L98-'E-electricity'!L42-'E-Coal'!L42)*'Energy Use 2020'!$AD104</f>
        <v>99272991617884.641</v>
      </c>
      <c r="M42" s="230">
        <f>('Energy Use'!M98-'E-electricity'!M42-'E-Coal'!M42)*'Energy Use 2020'!$AD104</f>
        <v>105760788429653.52</v>
      </c>
      <c r="N42" s="230">
        <f>('Energy Use'!N98-'E-electricity'!N42-'E-Coal'!N42)*'Energy Use 2020'!$AD104</f>
        <v>112499797209072.55</v>
      </c>
      <c r="O42" s="230">
        <f>('Energy Use'!O98-'E-electricity'!O42-'E-Coal'!O42)*'Energy Use 2020'!$AD104</f>
        <v>119531922307422.16</v>
      </c>
      <c r="P42" s="230">
        <f>('Energy Use'!P98-'E-electricity'!P42-'E-Coal'!P42)*'Energy Use 2020'!$AD104</f>
        <v>126850648312895.05</v>
      </c>
      <c r="Q42" s="230">
        <f>('Energy Use'!Q98-'E-electricity'!Q42-'E-Coal'!Q42)*'Energy Use 2020'!$AD104</f>
        <v>134446536915412</v>
      </c>
      <c r="R42" s="230">
        <f>('Energy Use'!R98-'E-electricity'!R42-'E-Coal'!R42)*'Energy Use 2020'!$AD104</f>
        <v>142306982299693.5</v>
      </c>
      <c r="S42" s="230">
        <f>('Energy Use'!S98-'E-electricity'!S42-'E-Coal'!S42)*'Energy Use 2020'!$AD104</f>
        <v>150439735558229.56</v>
      </c>
      <c r="T42" s="230">
        <f>('Energy Use'!T98-'E-electricity'!T42-'E-Coal'!T42)*'Energy Use 2020'!$AD104</f>
        <v>158803530012206.81</v>
      </c>
      <c r="U42" s="230">
        <f>('Energy Use'!U98-'E-electricity'!U42-'E-Coal'!U42)*'Energy Use 2020'!$AD104</f>
        <v>167374316802471.78</v>
      </c>
      <c r="V42" s="230">
        <f>('Energy Use'!V98-'E-electricity'!V42-'E-Coal'!V42)*'Energy Use 2020'!$AD104</f>
        <v>176123940288159.09</v>
      </c>
      <c r="W42" s="230">
        <f>('Energy Use'!W98-'E-electricity'!W42-'E-Coal'!W42)*'Energy Use 2020'!$AD104</f>
        <v>185020016436293.66</v>
      </c>
      <c r="X42" s="230">
        <f>('Energy Use'!X98-'E-electricity'!X42-'E-Coal'!X42)*'Energy Use 2020'!$AD104</f>
        <v>194025861175957.97</v>
      </c>
      <c r="Y42" s="230">
        <f>('Energy Use'!Y98-'E-electricity'!Y42-'E-Coal'!Y42)*'Energy Use 2020'!$AD104</f>
        <v>203100476585367.13</v>
      </c>
      <c r="Z42" s="230">
        <f>('Energy Use'!Z98-'E-electricity'!Z42-'E-Coal'!Z42)*'Energy Use 2020'!$AD104</f>
        <v>212198602550134.78</v>
      </c>
      <c r="AA42" s="230">
        <f>('Energy Use'!AA98-'E-electricity'!AA42-'E-Coal'!AA42)*'Energy Use 2020'!$AD104</f>
        <v>221270841059885.66</v>
      </c>
      <c r="AB42" s="230">
        <f>('Energy Use'!AB98-'E-electricity'!AB42-'E-Coal'!AB42)*'Energy Use 2020'!$AD104</f>
        <v>230263859575043.63</v>
      </c>
      <c r="AC42" s="230">
        <f>('Energy Use'!AC98-'E-electricity'!AC42-'E-Coal'!AC42)*'Energy Use 2020'!$AD104</f>
        <v>239120678878580.63</v>
      </c>
      <c r="AD42" s="230">
        <f>('Energy Use'!AD98-'E-electricity'!AD42-'E-Coal'!AD42)*'Energy Use 2020'!$AD104</f>
        <v>247781049518503.66</v>
      </c>
      <c r="AE42" s="230">
        <f>('Energy Use'!AE98-'E-electricity'!AE42-'E-Coal'!AE42)*'Energy Use 2020'!$AD104</f>
        <v>256181919344689.5</v>
      </c>
      <c r="AF42" s="230">
        <f>('Energy Use'!AF98-'E-electricity'!AF42-'E-Coal'!AF42)*'Energy Use 2020'!$AD104</f>
        <v>264257992757529.31</v>
      </c>
      <c r="AG42" s="230">
        <f>('Energy Use'!AG98-'E-electricity'!AG42-'E-Coal'!AG42)*'Energy Use 2020'!$AD104</f>
        <v>271942380136891.25</v>
      </c>
      <c r="AH42" s="230">
        <f>('Energy Use'!AH98-'E-electricity'!AH42-'E-Coal'!AH42)*'Energy Use 2020'!$AD104</f>
        <v>279167333542092.97</v>
      </c>
      <c r="AI42" s="230">
        <f>('Energy Use'!AI98-'E-electricity'!AI42-'E-Coal'!AI42)*'Energy Use 2020'!$AD104</f>
        <v>285865062214402.44</v>
      </c>
      <c r="AJ42" s="230">
        <f>('Energy Use'!AJ98-'E-electricity'!AJ42-'E-Coal'!AJ42)*'Energy Use 2020'!$AD104</f>
        <v>291968618733999.25</v>
      </c>
      <c r="AK42" s="230">
        <f>('Energy Use'!AK98-'E-electricity'!AK42-'E-Coal'!AK42)*'Energy Use 2020'!$AD104</f>
        <v>297412843957437.31</v>
      </c>
      <c r="AL42" s="230">
        <f>('Energy Use'!AL98-'E-electricity'!AL42-'E-Coal'!AL42)*'Energy Use 2020'!$AD104</f>
        <v>302135356175135.44</v>
      </c>
      <c r="AM42" s="230">
        <f>('Energy Use'!AM98-'E-electricity'!AM42-'E-Coal'!AM42)*'Energy Use 2020'!$AD104</f>
        <v>306077567376886</v>
      </c>
      <c r="AN42" s="230">
        <f>('Energy Use'!AN98-'E-electricity'!AN42-'E-Coal'!AN42)*'Energy Use 2020'!$AD104</f>
        <v>309185707199302.31</v>
      </c>
      <c r="AO42" s="230">
        <f>('Energy Use'!AO98-'E-electricity'!AO42-'E-Coal'!AO42)*'Energy Use 2020'!$AD104</f>
        <v>311411833158590.56</v>
      </c>
      <c r="AP42" s="230">
        <f>('Energy Use'!AP98-'E-electricity'!AP42-'E-Coal'!AP42)*'Energy Use 2020'!$AD104</f>
        <v>312714804250462.38</v>
      </c>
      <c r="AQ42" s="230">
        <f>('Energy Use'!AQ98-'E-electricity'!AQ42-'E-Coal'!AQ42)*'Energy Use 2020'!$AD104</f>
        <v>312956666081844.69</v>
      </c>
      <c r="AR42" s="133" t="str">
        <f>VLOOKUP($A42,'Sector Match'!$A$1:$B$43,2,0)</f>
        <v>energy pipelines and gas processing 352T353</v>
      </c>
    </row>
    <row r="43" spans="1:44" x14ac:dyDescent="0.25">
      <c r="A43" s="211" t="s">
        <v>41</v>
      </c>
      <c r="B43" s="230">
        <f>('Energy Use'!B99-'E-electricity'!B43)*'Energy Use 2019'!$U105</f>
        <v>1394467899000</v>
      </c>
      <c r="C43" s="230">
        <f>('Energy Use'!C99-'E-electricity'!C43-'E-Coal'!C43)*'Energy Use 2020'!$AD105</f>
        <v>1902809782500.0117</v>
      </c>
      <c r="D43" s="230">
        <f>('Energy Use'!D99-'E-electricity'!D43-'E-Coal'!D43)*'Energy Use 2020'!$AD105</f>
        <v>2192450410538.0339</v>
      </c>
      <c r="E43" s="230">
        <f>('Energy Use'!E99-'E-electricity'!E43-'E-Coal'!E43)*'Energy Use 2020'!$AD105</f>
        <v>2289000020885.7373</v>
      </c>
      <c r="F43" s="230">
        <f>('Energy Use'!F99-'E-electricity'!F43-'E-Coal'!F43)*'Energy Use 2020'!$AD105</f>
        <v>2416869786285.9868</v>
      </c>
      <c r="G43" s="230">
        <f>('Energy Use'!G99-'E-electricity'!G43-'E-Coal'!G43)*'Energy Use 2020'!$AD105</f>
        <v>2580815465856.5923</v>
      </c>
      <c r="H43" s="230">
        <f>('Energy Use'!H99-'E-electricity'!H43-'E-Coal'!H43)*'Energy Use 2020'!$AD105</f>
        <v>2789604231645.0298</v>
      </c>
      <c r="I43" s="230">
        <f>('Energy Use'!I99-'E-electricity'!I43-'E-Coal'!I43)*'Energy Use 2020'!$AD105</f>
        <v>2992341682377.5205</v>
      </c>
      <c r="J43" s="230">
        <f>('Energy Use'!J99-'E-electricity'!J43-'E-Coal'!J43)*'Energy Use 2020'!$AD105</f>
        <v>3174521572630.4893</v>
      </c>
      <c r="K43" s="230">
        <f>('Energy Use'!K99-'E-electricity'!K43-'E-Coal'!K43)*'Energy Use 2020'!$AD105</f>
        <v>3338162348620.0498</v>
      </c>
      <c r="L43" s="230">
        <f>('Energy Use'!L99-'E-electricity'!L43-'E-Coal'!L43)*'Energy Use 2020'!$AD105</f>
        <v>3487082778741.6387</v>
      </c>
      <c r="M43" s="230">
        <f>('Energy Use'!M99-'E-electricity'!M43-'E-Coal'!M43)*'Energy Use 2020'!$AD105</f>
        <v>3626655058163.4844</v>
      </c>
      <c r="N43" s="230">
        <f>('Energy Use'!N99-'E-electricity'!N43-'E-Coal'!N43)*'Energy Use 2020'!$AD105</f>
        <v>3762235260385.6694</v>
      </c>
      <c r="O43" s="230">
        <f>('Energy Use'!O99-'E-electricity'!O43-'E-Coal'!O43)*'Energy Use 2020'!$AD105</f>
        <v>3894840463999.3071</v>
      </c>
      <c r="P43" s="230">
        <f>('Energy Use'!P99-'E-electricity'!P43-'E-Coal'!P43)*'Energy Use 2020'!$AD105</f>
        <v>4024284211863.9756</v>
      </c>
      <c r="Q43" s="230">
        <f>('Energy Use'!Q99-'E-electricity'!Q43-'E-Coal'!Q43)*'Energy Use 2020'!$AD105</f>
        <v>4150439490287.3667</v>
      </c>
      <c r="R43" s="230">
        <f>('Energy Use'!R99-'E-electricity'!R43-'E-Coal'!R43)*'Energy Use 2020'!$AD105</f>
        <v>4273239372990.0757</v>
      </c>
      <c r="S43" s="230">
        <f>('Energy Use'!S99-'E-electricity'!S43-'E-Coal'!S43)*'Energy Use 2020'!$AD105</f>
        <v>4392252588831.1118</v>
      </c>
      <c r="T43" s="230">
        <f>('Energy Use'!T99-'E-electricity'!T43-'E-Coal'!T43)*'Energy Use 2020'!$AD105</f>
        <v>4507568327479.0068</v>
      </c>
      <c r="U43" s="230">
        <f>('Energy Use'!U99-'E-electricity'!U43-'E-Coal'!U43)*'Energy Use 2020'!$AD105</f>
        <v>4618896403288.0195</v>
      </c>
      <c r="V43" s="230">
        <f>('Energy Use'!V99-'E-electricity'!V43-'E-Coal'!V43)*'Energy Use 2020'!$AD105</f>
        <v>4725970247957.04</v>
      </c>
      <c r="W43" s="230">
        <f>('Energy Use'!W99-'E-electricity'!W43-'E-Coal'!W43)*'Energy Use 2020'!$AD105</f>
        <v>4828548192675.5996</v>
      </c>
      <c r="X43" s="230">
        <f>('Energy Use'!X99-'E-electricity'!X43-'E-Coal'!X43)*'Energy Use 2020'!$AD105</f>
        <v>4926414500306.5479</v>
      </c>
      <c r="Y43" s="230">
        <f>('Energy Use'!Y99-'E-electricity'!Y43-'E-Coal'!Y43)*'Energy Use 2020'!$AD105</f>
        <v>5019380146786.0537</v>
      </c>
      <c r="Z43" s="230">
        <f>('Energy Use'!Z99-'E-electricity'!Z43-'E-Coal'!Z43)*'Energy Use 2020'!$AD105</f>
        <v>5107283354170.3496</v>
      </c>
      <c r="AA43" s="230">
        <f>('Energy Use'!AA99-'E-electricity'!AA43-'E-Coal'!AA43)*'Energy Use 2020'!$AD105</f>
        <v>5189989880789.7695</v>
      </c>
      <c r="AB43" s="230">
        <f>('Energy Use'!AB99-'E-electricity'!AB43-'E-Coal'!AB43)*'Energy Use 2020'!$AD105</f>
        <v>5267393076748.2539</v>
      </c>
      <c r="AC43" s="230">
        <f>('Energy Use'!AC99-'E-electricity'!AC43-'E-Coal'!AC43)*'Energy Use 2020'!$AD105</f>
        <v>5339413715500.4463</v>
      </c>
      <c r="AD43" s="230">
        <f>('Energy Use'!AD99-'E-electricity'!AD43-'E-Coal'!AD43)*'Energy Use 2020'!$AD105</f>
        <v>5405999614424.5576</v>
      </c>
      <c r="AE43" s="230">
        <f>('Energy Use'!AE99-'E-electricity'!AE43-'E-Coal'!AE43)*'Energy Use 2020'!$AD105</f>
        <v>5467125059171.9756</v>
      </c>
      <c r="AF43" s="230">
        <f>('Energy Use'!AF99-'E-electricity'!AF43-'E-Coal'!AF43)*'Energy Use 2020'!$AD105</f>
        <v>5522790048109.0264</v>
      </c>
      <c r="AG43" s="230">
        <f>('Energy Use'!AG99-'E-electricity'!AG43-'E-Coal'!AG43)*'Energy Use 2020'!$AD105</f>
        <v>5573019374368.0586</v>
      </c>
      <c r="AH43" s="230">
        <f>('Energy Use'!AH99-'E-electricity'!AH43-'E-Coal'!AH43)*'Energy Use 2020'!$AD105</f>
        <v>5617861563900.2734</v>
      </c>
      <c r="AI43" s="230">
        <f>('Energy Use'!AI99-'E-electricity'!AI43-'E-Coal'!AI43)*'Energy Use 2020'!$AD105</f>
        <v>5657387688482.5537</v>
      </c>
      <c r="AJ43" s="230">
        <f>('Energy Use'!AJ99-'E-electricity'!AJ43-'E-Coal'!AJ43)*'Energy Use 2020'!$AD105</f>
        <v>5691690072892.9551</v>
      </c>
      <c r="AK43" s="230">
        <f>('Energy Use'!AK99-'E-electricity'!AK43-'E-Coal'!AK43)*'Energy Use 2020'!$AD105</f>
        <v>5720880915447.0293</v>
      </c>
      <c r="AL43" s="230">
        <f>('Energy Use'!AL99-'E-electricity'!AL43-'E-Coal'!AL43)*'Energy Use 2020'!$AD105</f>
        <v>5745090840813.4043</v>
      </c>
      <c r="AM43" s="230">
        <f>('Energy Use'!AM99-'E-electricity'!AM43-'E-Coal'!AM43)*'Energy Use 2020'!$AD105</f>
        <v>5764467403518.375</v>
      </c>
      <c r="AN43" s="230">
        <f>('Energy Use'!AN99-'E-electricity'!AN43-'E-Coal'!AN43)*'Energy Use 2020'!$AD105</f>
        <v>5779173559838.918</v>
      </c>
      <c r="AO43" s="230">
        <f>('Energy Use'!AO99-'E-electricity'!AO43-'E-Coal'!AO43)*'Energy Use 2020'!$AD105</f>
        <v>5789386124898.4268</v>
      </c>
      <c r="AP43" s="230">
        <f>('Energy Use'!AP99-'E-electricity'!AP43-'E-Coal'!AP43)*'Energy Use 2020'!$AD105</f>
        <v>5795294230748.2158</v>
      </c>
      <c r="AQ43" s="230">
        <f>('Energy Use'!AQ99-'E-electricity'!AQ43-'E-Coal'!AQ43)*'Energy Use 2020'!$AD105</f>
        <v>5795162208150.2646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41">
        <f>('Energy Use'!B100-'E-electricity'!B44)*'Energy Use 2019'!$U106</f>
        <v>21789255378000</v>
      </c>
      <c r="C44" s="241">
        <f>('Energy Use'!C100-'E-electricity'!C44-'E-Coal'!C44)*'Energy Use 2020'!$AD106</f>
        <v>18311419104000</v>
      </c>
      <c r="D44" s="241">
        <f>('Energy Use'!D100-'E-electricity'!D44-'E-Coal'!D44)*'Energy Use 2020'!$AD106</f>
        <v>19353912500875.531</v>
      </c>
      <c r="E44" s="241">
        <f>('Energy Use'!E100-'E-electricity'!E44-'E-Coal'!E44)*'Energy Use 2020'!$AD106</f>
        <v>20023838358858.309</v>
      </c>
      <c r="F44" s="241">
        <f>('Energy Use'!F100-'E-electricity'!F44-'E-Coal'!F44)*'Energy Use 2020'!$AD106</f>
        <v>21747110250845.059</v>
      </c>
      <c r="G44" s="241">
        <f>('Energy Use'!G100-'E-electricity'!G44-'E-Coal'!G44)*'Energy Use 2020'!$AD106</f>
        <v>22839626108562.602</v>
      </c>
      <c r="H44" s="241">
        <f>('Energy Use'!H100-'E-electricity'!H44-'E-Coal'!H44)*'Energy Use 2020'!$AD106</f>
        <v>23751103819011.496</v>
      </c>
      <c r="I44" s="241">
        <f>('Energy Use'!I100-'E-electricity'!I44-'E-Coal'!I44)*'Energy Use 2020'!$AD106</f>
        <v>24970047633423.07</v>
      </c>
      <c r="J44" s="241">
        <f>('Energy Use'!J100-'E-electricity'!J44-'E-Coal'!J44)*'Energy Use 2020'!$AD106</f>
        <v>26012653628942.348</v>
      </c>
      <c r="K44" s="241">
        <f>('Energy Use'!K100-'E-electricity'!K44-'E-Coal'!K44)*'Energy Use 2020'!$AD106</f>
        <v>27027193596339.059</v>
      </c>
      <c r="L44" s="241">
        <f>('Energy Use'!L100-'E-electricity'!L44-'E-Coal'!L44)*'Energy Use 2020'!$AD106</f>
        <v>28009722907107.434</v>
      </c>
      <c r="M44" s="241">
        <f>('Energy Use'!M100-'E-electricity'!M44-'E-Coal'!M44)*'Energy Use 2020'!$AD106</f>
        <v>29119367592012.93</v>
      </c>
      <c r="N44" s="241">
        <f>('Energy Use'!N100-'E-electricity'!N44-'E-Coal'!N44)*'Energy Use 2020'!$AD106</f>
        <v>29873242650564.727</v>
      </c>
      <c r="O44" s="241">
        <f>('Energy Use'!O100-'E-electricity'!O44-'E-Coal'!O44)*'Energy Use 2020'!$AD106</f>
        <v>30748903792377.91</v>
      </c>
      <c r="P44" s="241">
        <f>('Energy Use'!P100-'E-electricity'!P44-'E-Coal'!P44)*'Energy Use 2020'!$AD106</f>
        <v>31581384836953.227</v>
      </c>
      <c r="Q44" s="241">
        <f>('Energy Use'!Q100-'E-electricity'!Q44-'E-Coal'!Q44)*'Energy Use 2020'!$AD106</f>
        <v>32368868833837.672</v>
      </c>
      <c r="R44" s="241">
        <f>('Energy Use'!R100-'E-electricity'!R44-'E-Coal'!R44)*'Energy Use 2020'!$AD106</f>
        <v>33041584478219.762</v>
      </c>
      <c r="S44" s="241">
        <f>('Energy Use'!S100-'E-electricity'!S44-'E-Coal'!S44)*'Energy Use 2020'!$AD106</f>
        <v>33809980687012.594</v>
      </c>
      <c r="T44" s="241">
        <f>('Energy Use'!T100-'E-electricity'!T44-'E-Coal'!T44)*'Energy Use 2020'!$AD106</f>
        <v>34462550915963.402</v>
      </c>
      <c r="U44" s="241">
        <f>('Energy Use'!U100-'E-electricity'!U44-'E-Coal'!U44)*'Energy Use 2020'!$AD106</f>
        <v>35067702284338.84</v>
      </c>
      <c r="V44" s="241">
        <f>('Energy Use'!V100-'E-electricity'!V44-'E-Coal'!V44)*'Energy Use 2020'!$AD106</f>
        <v>35625843299407.734</v>
      </c>
      <c r="W44" s="241">
        <f>('Energy Use'!W100-'E-electricity'!W44-'E-Coal'!W44)*'Energy Use 2020'!$AD106</f>
        <v>36137783233284.531</v>
      </c>
      <c r="X44" s="241">
        <f>('Energy Use'!X100-'E-electricity'!X44-'E-Coal'!X44)*'Energy Use 2020'!$AD106</f>
        <v>36604707155918.359</v>
      </c>
      <c r="Y44" s="241">
        <f>('Energy Use'!Y100-'E-electricity'!Y44-'E-Coal'!Y44)*'Energy Use 2020'!$AD106</f>
        <v>37028148640733.914</v>
      </c>
      <c r="Z44" s="241">
        <f>('Energy Use'!Z100-'E-electricity'!Z44-'E-Coal'!Z44)*'Energy Use 2020'!$AD106</f>
        <v>37409960862158.32</v>
      </c>
      <c r="AA44" s="241">
        <f>('Energy Use'!AA100-'E-electricity'!AA44-'E-Coal'!AA44)*'Energy Use 2020'!$AD106</f>
        <v>37752286775200.727</v>
      </c>
      <c r="AB44" s="241">
        <f>('Energy Use'!AB100-'E-electricity'!AB44-'E-Coal'!AB44)*'Energy Use 2020'!$AD106</f>
        <v>38057529026777.336</v>
      </c>
      <c r="AC44" s="241">
        <f>('Energy Use'!AC100-'E-electricity'!AC44-'E-Coal'!AC44)*'Energy Use 2020'!$AD106</f>
        <v>38328320199232.477</v>
      </c>
      <c r="AD44" s="241">
        <f>('Energy Use'!AD100-'E-electricity'!AD44-'E-Coal'!AD44)*'Energy Use 2020'!$AD106</f>
        <v>38567493931030.805</v>
      </c>
      <c r="AE44" s="241">
        <f>('Energy Use'!AE100-'E-electricity'!AE44-'E-Coal'!AE44)*'Energy Use 2020'!$AD106</f>
        <v>38778057400348.805</v>
      </c>
      <c r="AF44" s="241">
        <f>('Energy Use'!AF100-'E-electricity'!AF44-'E-Coal'!AF44)*'Energy Use 2020'!$AD106</f>
        <v>38963165596529.727</v>
      </c>
      <c r="AG44" s="241">
        <f>('Energy Use'!AG100-'E-electricity'!AG44-'E-Coal'!AG44)*'Energy Use 2020'!$AD106</f>
        <v>39126097744145.789</v>
      </c>
      <c r="AH44" s="241">
        <f>('Energy Use'!AH100-'E-electricity'!AH44-'E-Coal'!AH44)*'Energy Use 2020'!$AD106</f>
        <v>39270236186528.906</v>
      </c>
      <c r="AI44" s="241">
        <f>('Energy Use'!AI100-'E-electricity'!AI44-'E-Coal'!AI44)*'Energy Use 2020'!$AD106</f>
        <v>39399047981657.039</v>
      </c>
      <c r="AJ44" s="241">
        <f>('Energy Use'!AJ100-'E-electricity'!AJ44-'E-Coal'!AJ44)*'Energy Use 2020'!$AD106</f>
        <v>39516069414495.523</v>
      </c>
      <c r="AK44" s="241">
        <f>('Energy Use'!AK100-'E-electricity'!AK44-'E-Coal'!AK44)*'Energy Use 2020'!$AD106</f>
        <v>39624893587360.523</v>
      </c>
      <c r="AL44" s="241">
        <f>('Energy Use'!AL100-'E-electricity'!AL44-'E-Coal'!AL44)*'Energy Use 2020'!$AD106</f>
        <v>39729161214425.805</v>
      </c>
      <c r="AM44" s="241">
        <f>('Energy Use'!AM100-'E-electricity'!AM44-'E-Coal'!AM44)*'Energy Use 2020'!$AD106</f>
        <v>39832554718774.766</v>
      </c>
      <c r="AN44" s="241">
        <f>('Energy Use'!AN100-'E-electricity'!AN44-'E-Coal'!AN44)*'Energy Use 2020'!$AD106</f>
        <v>39938795710895.094</v>
      </c>
      <c r="AO44" s="241">
        <f>('Energy Use'!AO100-'E-electricity'!AO44-'E-Coal'!AO44)*'Energy Use 2020'!$AD106</f>
        <v>40051645916593.188</v>
      </c>
      <c r="AP44" s="241">
        <f>('Energy Use'!AP100-'E-electricity'!AP44-'E-Coal'!AP44)*'Energy Use 2020'!$AD106</f>
        <v>40174911620244.672</v>
      </c>
      <c r="AQ44" s="241">
        <f>('Energy Use'!AQ100-'E-electricity'!AQ44-'E-Coal'!AQ44)*'Energy Use 2020'!$AD106</f>
        <v>40296436706199.32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277" t="s">
        <v>275</v>
      </c>
      <c r="B50" s="240">
        <f t="shared" ref="B50:B74" si="0">SUMIFS(B$2:B$44,$AR$2:$AR$44,$A50)</f>
        <v>661122231000</v>
      </c>
      <c r="C50" s="240">
        <f t="shared" ref="C50:AQ56" si="1">SUMIFS(C$2:C$44,$AR$2:$AR$44,$A50)</f>
        <v>1061128959000.0001</v>
      </c>
      <c r="D50" s="240">
        <f t="shared" si="1"/>
        <v>1105709726241.3428</v>
      </c>
      <c r="E50" s="240">
        <f t="shared" si="1"/>
        <v>1170099378449.3098</v>
      </c>
      <c r="F50" s="240">
        <f t="shared" si="1"/>
        <v>1259109030025.6951</v>
      </c>
      <c r="G50" s="240">
        <f t="shared" si="1"/>
        <v>1325741776888.6526</v>
      </c>
      <c r="H50" s="240">
        <f t="shared" si="1"/>
        <v>1363681804763.834</v>
      </c>
      <c r="I50" s="240">
        <f t="shared" si="1"/>
        <v>1451956125435.7209</v>
      </c>
      <c r="J50" s="240">
        <f t="shared" si="1"/>
        <v>1512326120636.1423</v>
      </c>
      <c r="K50" s="240">
        <f t="shared" si="1"/>
        <v>1570809917551.5627</v>
      </c>
      <c r="L50" s="240">
        <f t="shared" si="1"/>
        <v>1627160273756.4131</v>
      </c>
      <c r="M50" s="240">
        <f t="shared" si="1"/>
        <v>1709478741376.5251</v>
      </c>
      <c r="N50" s="240">
        <f t="shared" si="1"/>
        <v>1732645509881.0518</v>
      </c>
      <c r="O50" s="240">
        <f t="shared" si="1"/>
        <v>1781423898586.3369</v>
      </c>
      <c r="P50" s="240">
        <f t="shared" si="1"/>
        <v>1827354506287.6401</v>
      </c>
      <c r="Q50" s="240">
        <f t="shared" si="1"/>
        <v>1870331616898.3196</v>
      </c>
      <c r="R50" s="240">
        <f t="shared" si="1"/>
        <v>1898531917567.4038</v>
      </c>
      <c r="S50" s="240">
        <f t="shared" si="1"/>
        <v>1946602567173.5366</v>
      </c>
      <c r="T50" s="240">
        <f t="shared" si="1"/>
        <v>1979817252801.905</v>
      </c>
      <c r="U50" s="240">
        <f t="shared" si="1"/>
        <v>2009938287647.0889</v>
      </c>
      <c r="V50" s="240">
        <f t="shared" si="1"/>
        <v>2037006631187.7058</v>
      </c>
      <c r="W50" s="240">
        <f t="shared" si="1"/>
        <v>2061088110929.1013</v>
      </c>
      <c r="X50" s="240">
        <f t="shared" si="1"/>
        <v>2082271544163.5161</v>
      </c>
      <c r="Y50" s="240">
        <f t="shared" si="1"/>
        <v>2100666723477.0022</v>
      </c>
      <c r="Z50" s="240">
        <f t="shared" si="1"/>
        <v>2116402315732.2256</v>
      </c>
      <c r="AA50" s="240">
        <f t="shared" si="1"/>
        <v>2129623721533.2959</v>
      </c>
      <c r="AB50" s="240">
        <f t="shared" si="1"/>
        <v>2140490938695.687</v>
      </c>
      <c r="AC50" s="240">
        <f t="shared" si="1"/>
        <v>2149176469197.2275</v>
      </c>
      <c r="AD50" s="240">
        <f t="shared" si="1"/>
        <v>2155863304664.8167</v>
      </c>
      <c r="AE50" s="240">
        <f t="shared" si="1"/>
        <v>2160743020833.134</v>
      </c>
      <c r="AF50" s="240">
        <f t="shared" si="1"/>
        <v>2164014006757.0645</v>
      </c>
      <c r="AG50" s="240">
        <f t="shared" si="1"/>
        <v>2165879850011.5129</v>
      </c>
      <c r="AH50" s="240">
        <f t="shared" si="1"/>
        <v>2166547894791.2563</v>
      </c>
      <c r="AI50" s="240">
        <f t="shared" si="1"/>
        <v>2166227985831.3267</v>
      </c>
      <c r="AJ50" s="240">
        <f t="shared" si="1"/>
        <v>2165131407484.1431</v>
      </c>
      <c r="AK50" s="240">
        <f t="shared" si="1"/>
        <v>2163470024174.6914</v>
      </c>
      <c r="AL50" s="240">
        <f t="shared" si="1"/>
        <v>2161455625852.4395</v>
      </c>
      <c r="AM50" s="240">
        <f t="shared" si="1"/>
        <v>2159299479996.9951</v>
      </c>
      <c r="AN50" s="240">
        <f t="shared" si="1"/>
        <v>2157212090229.8174</v>
      </c>
      <c r="AO50" s="240">
        <f t="shared" si="1"/>
        <v>2155403160642.5894</v>
      </c>
      <c r="AP50" s="240">
        <f t="shared" si="1"/>
        <v>2154081764574.4246</v>
      </c>
      <c r="AQ50" s="240">
        <f t="shared" si="1"/>
        <v>2152954049014.0481</v>
      </c>
    </row>
    <row r="51" spans="1:43" x14ac:dyDescent="0.25">
      <c r="A51" s="278" t="s">
        <v>90</v>
      </c>
      <c r="B51" s="230">
        <f t="shared" si="0"/>
        <v>6683445747000</v>
      </c>
      <c r="C51" s="230">
        <f t="shared" si="1"/>
        <v>5944544430000.002</v>
      </c>
      <c r="D51" s="230">
        <f t="shared" si="1"/>
        <v>6812760542990.2529</v>
      </c>
      <c r="E51" s="230">
        <f t="shared" si="1"/>
        <v>7543464798561.8652</v>
      </c>
      <c r="F51" s="230">
        <f t="shared" si="1"/>
        <v>8350226715803.0566</v>
      </c>
      <c r="G51" s="230">
        <f t="shared" si="1"/>
        <v>8876321673242.3984</v>
      </c>
      <c r="H51" s="230">
        <f t="shared" si="1"/>
        <v>9379377700526.5742</v>
      </c>
      <c r="I51" s="230">
        <f t="shared" si="1"/>
        <v>9548608276049.8711</v>
      </c>
      <c r="J51" s="230">
        <f t="shared" si="1"/>
        <v>9718268519576.9277</v>
      </c>
      <c r="K51" s="230">
        <f t="shared" si="1"/>
        <v>9888354348846.918</v>
      </c>
      <c r="L51" s="230">
        <f t="shared" si="1"/>
        <v>10058861685925.717</v>
      </c>
      <c r="M51" s="230">
        <f t="shared" si="1"/>
        <v>10229786457205.9</v>
      </c>
      <c r="N51" s="230">
        <f t="shared" si="1"/>
        <v>10299228890132.834</v>
      </c>
      <c r="O51" s="230">
        <f t="shared" si="1"/>
        <v>10368756358381.785</v>
      </c>
      <c r="P51" s="230">
        <f t="shared" si="1"/>
        <v>10438368132674.242</v>
      </c>
      <c r="Q51" s="230">
        <f t="shared" si="1"/>
        <v>10508063484260.859</v>
      </c>
      <c r="R51" s="230">
        <f t="shared" si="1"/>
        <v>10577841684921.479</v>
      </c>
      <c r="S51" s="230">
        <f t="shared" si="1"/>
        <v>10478060349952.625</v>
      </c>
      <c r="T51" s="230">
        <f t="shared" si="1"/>
        <v>10378326761829.742</v>
      </c>
      <c r="U51" s="230">
        <f t="shared" si="1"/>
        <v>10278641003527.783</v>
      </c>
      <c r="V51" s="230">
        <f t="shared" si="1"/>
        <v>10179003157997.715</v>
      </c>
      <c r="W51" s="230">
        <f t="shared" si="1"/>
        <v>10079413308166.537</v>
      </c>
      <c r="X51" s="230">
        <f t="shared" si="1"/>
        <v>9921736362935.7012</v>
      </c>
      <c r="Y51" s="230">
        <f t="shared" si="1"/>
        <v>9764138186869.1152</v>
      </c>
      <c r="Z51" s="230">
        <f t="shared" si="1"/>
        <v>9606618912160.9238</v>
      </c>
      <c r="AA51" s="230">
        <f t="shared" si="1"/>
        <v>9449178670966.8984</v>
      </c>
      <c r="AB51" s="230">
        <f t="shared" si="1"/>
        <v>9291817595404.4648</v>
      </c>
      <c r="AC51" s="230">
        <f t="shared" si="1"/>
        <v>9134535817552.6855</v>
      </c>
      <c r="AD51" s="230">
        <f t="shared" si="1"/>
        <v>8977333469452.2734</v>
      </c>
      <c r="AE51" s="230">
        <f t="shared" si="1"/>
        <v>8820210683105.5723</v>
      </c>
      <c r="AF51" s="230">
        <f t="shared" si="1"/>
        <v>8663167590476.5732</v>
      </c>
      <c r="AG51" s="230">
        <f t="shared" si="1"/>
        <v>8506204323490.9102</v>
      </c>
      <c r="AH51" s="230">
        <f t="shared" si="1"/>
        <v>8310666750081.9863</v>
      </c>
      <c r="AI51" s="230">
        <f t="shared" si="1"/>
        <v>8115229890243.7285</v>
      </c>
      <c r="AJ51" s="230">
        <f t="shared" si="1"/>
        <v>7919893908607.4766</v>
      </c>
      <c r="AK51" s="230">
        <f t="shared" si="1"/>
        <v>7724658969756.6318</v>
      </c>
      <c r="AL51" s="230">
        <f t="shared" si="1"/>
        <v>7529525238226.6436</v>
      </c>
      <c r="AM51" s="230">
        <f t="shared" si="1"/>
        <v>7373095472602.4063</v>
      </c>
      <c r="AN51" s="230">
        <f t="shared" si="1"/>
        <v>7216746509680.2861</v>
      </c>
      <c r="AO51" s="230">
        <f t="shared" si="1"/>
        <v>7060478481067.0605</v>
      </c>
      <c r="AP51" s="230">
        <f t="shared" si="1"/>
        <v>6904291518331.1631</v>
      </c>
      <c r="AQ51" s="230">
        <f t="shared" si="1"/>
        <v>6745932602500.8018</v>
      </c>
    </row>
    <row r="52" spans="1:43" x14ac:dyDescent="0.25">
      <c r="A52" s="278" t="s">
        <v>91</v>
      </c>
      <c r="B52" s="230">
        <f t="shared" si="0"/>
        <v>26317109312999.992</v>
      </c>
      <c r="C52" s="230">
        <f t="shared" si="1"/>
        <v>25436538946500</v>
      </c>
      <c r="D52" s="230">
        <f t="shared" si="1"/>
        <v>26669642422886.875</v>
      </c>
      <c r="E52" s="230">
        <f t="shared" si="1"/>
        <v>29238344035210.027</v>
      </c>
      <c r="F52" s="230">
        <f t="shared" si="1"/>
        <v>32080915552762.844</v>
      </c>
      <c r="G52" s="230">
        <f t="shared" si="1"/>
        <v>33848784223677.648</v>
      </c>
      <c r="H52" s="230">
        <f t="shared" si="1"/>
        <v>35606867039890.727</v>
      </c>
      <c r="I52" s="230">
        <f t="shared" si="1"/>
        <v>36454629007123.094</v>
      </c>
      <c r="J52" s="230">
        <f t="shared" si="1"/>
        <v>37301030049308.891</v>
      </c>
      <c r="K52" s="230">
        <f t="shared" si="1"/>
        <v>38146070812778.008</v>
      </c>
      <c r="L52" s="230">
        <f t="shared" si="1"/>
        <v>38989751943998.766</v>
      </c>
      <c r="M52" s="230">
        <f t="shared" si="1"/>
        <v>39832074089577.938</v>
      </c>
      <c r="N52" s="230">
        <f t="shared" si="1"/>
        <v>40378979076694.602</v>
      </c>
      <c r="O52" s="230">
        <f t="shared" si="1"/>
        <v>40925271973047.57</v>
      </c>
      <c r="P52" s="230">
        <f t="shared" si="1"/>
        <v>41470952976032.594</v>
      </c>
      <c r="Q52" s="230">
        <f t="shared" si="1"/>
        <v>42016022283074.859</v>
      </c>
      <c r="R52" s="230">
        <f t="shared" si="1"/>
        <v>42560480091628.922</v>
      </c>
      <c r="S52" s="230">
        <f t="shared" si="1"/>
        <v>43115650668659.047</v>
      </c>
      <c r="T52" s="230">
        <f t="shared" si="1"/>
        <v>43670508694885.828</v>
      </c>
      <c r="U52" s="230">
        <f t="shared" si="1"/>
        <v>44225054214946.883</v>
      </c>
      <c r="V52" s="230">
        <f t="shared" si="1"/>
        <v>44779287273480.625</v>
      </c>
      <c r="W52" s="230">
        <f t="shared" si="1"/>
        <v>45333207915126.266</v>
      </c>
      <c r="X52" s="230">
        <f t="shared" si="1"/>
        <v>45603425852439.328</v>
      </c>
      <c r="Y52" s="230">
        <f t="shared" si="1"/>
        <v>45873488393734.906</v>
      </c>
      <c r="Z52" s="230">
        <f t="shared" si="1"/>
        <v>46143395561317.273</v>
      </c>
      <c r="AA52" s="230">
        <f t="shared" si="1"/>
        <v>46413147377491.094</v>
      </c>
      <c r="AB52" s="230">
        <f t="shared" si="1"/>
        <v>46682743864561.43</v>
      </c>
      <c r="AC52" s="230">
        <f t="shared" si="1"/>
        <v>46952185044833.742</v>
      </c>
      <c r="AD52" s="230">
        <f t="shared" si="1"/>
        <v>47221470940613.891</v>
      </c>
      <c r="AE52" s="230">
        <f t="shared" si="1"/>
        <v>47490601574208.133</v>
      </c>
      <c r="AF52" s="230">
        <f t="shared" si="1"/>
        <v>47759576967923.133</v>
      </c>
      <c r="AG52" s="230">
        <f t="shared" si="1"/>
        <v>48028397144065.992</v>
      </c>
      <c r="AH52" s="230">
        <f t="shared" si="1"/>
        <v>48296920991299.883</v>
      </c>
      <c r="AI52" s="230">
        <f t="shared" si="1"/>
        <v>48565289743874.289</v>
      </c>
      <c r="AJ52" s="230">
        <f t="shared" si="1"/>
        <v>48833503424086.336</v>
      </c>
      <c r="AK52" s="230">
        <f t="shared" si="1"/>
        <v>49101562054233.508</v>
      </c>
      <c r="AL52" s="230">
        <f t="shared" si="1"/>
        <v>49369465656613.711</v>
      </c>
      <c r="AM52" s="230">
        <f t="shared" si="1"/>
        <v>49355592065850.906</v>
      </c>
      <c r="AN52" s="230">
        <f t="shared" si="1"/>
        <v>49341719871420.648</v>
      </c>
      <c r="AO52" s="230">
        <f t="shared" si="1"/>
        <v>49327849073327.031</v>
      </c>
      <c r="AP52" s="230">
        <f t="shared" si="1"/>
        <v>49313979671574.156</v>
      </c>
      <c r="AQ52" s="230">
        <f t="shared" si="1"/>
        <v>49283650860935.461</v>
      </c>
    </row>
    <row r="53" spans="1:43" x14ac:dyDescent="0.25">
      <c r="A53" s="278" t="s">
        <v>92</v>
      </c>
      <c r="B53" s="230">
        <f t="shared" si="0"/>
        <v>22828161741000</v>
      </c>
      <c r="C53" s="230">
        <f t="shared" si="1"/>
        <v>22925385598499.996</v>
      </c>
      <c r="D53" s="230">
        <f t="shared" si="1"/>
        <v>24372949382545.598</v>
      </c>
      <c r="E53" s="230">
        <f t="shared" si="1"/>
        <v>25566613700480.676</v>
      </c>
      <c r="F53" s="230">
        <f t="shared" si="1"/>
        <v>26924177522875.906</v>
      </c>
      <c r="G53" s="230">
        <f t="shared" si="1"/>
        <v>27509714084336.277</v>
      </c>
      <c r="H53" s="230">
        <f t="shared" si="1"/>
        <v>28035052442592.895</v>
      </c>
      <c r="I53" s="230">
        <f t="shared" si="1"/>
        <v>28421517844048.656</v>
      </c>
      <c r="J53" s="230">
        <f t="shared" si="1"/>
        <v>28808150112762.992</v>
      </c>
      <c r="K53" s="230">
        <f t="shared" si="1"/>
        <v>29194939106331.203</v>
      </c>
      <c r="L53" s="230">
        <f t="shared" si="1"/>
        <v>29581874694093.578</v>
      </c>
      <c r="M53" s="230">
        <f t="shared" si="1"/>
        <v>29968946757135.477</v>
      </c>
      <c r="N53" s="230">
        <f t="shared" si="1"/>
        <v>29659396260300.91</v>
      </c>
      <c r="O53" s="230">
        <f t="shared" si="1"/>
        <v>29349595233631.574</v>
      </c>
      <c r="P53" s="230">
        <f t="shared" si="1"/>
        <v>29039546345380.078</v>
      </c>
      <c r="Q53" s="230">
        <f t="shared" si="1"/>
        <v>28729252261841.887</v>
      </c>
      <c r="R53" s="230">
        <f t="shared" si="1"/>
        <v>28418715647355.277</v>
      </c>
      <c r="S53" s="230">
        <f t="shared" si="1"/>
        <v>27924612415711.75</v>
      </c>
      <c r="T53" s="230">
        <f t="shared" si="1"/>
        <v>27430941452894.188</v>
      </c>
      <c r="U53" s="230">
        <f t="shared" si="1"/>
        <v>26937703084125.273</v>
      </c>
      <c r="V53" s="230">
        <f t="shared" si="1"/>
        <v>26444897634521.371</v>
      </c>
      <c r="W53" s="230">
        <f t="shared" si="1"/>
        <v>25952525429092.566</v>
      </c>
      <c r="X53" s="230">
        <f t="shared" si="1"/>
        <v>25263088531838.957</v>
      </c>
      <c r="Y53" s="230">
        <f t="shared" si="1"/>
        <v>24574278749921.898</v>
      </c>
      <c r="Z53" s="230">
        <f t="shared" si="1"/>
        <v>23886096576607.902</v>
      </c>
      <c r="AA53" s="230">
        <f t="shared" si="1"/>
        <v>23198542505003.285</v>
      </c>
      <c r="AB53" s="230">
        <f t="shared" si="1"/>
        <v>22511617028054.16</v>
      </c>
      <c r="AC53" s="230">
        <f t="shared" si="1"/>
        <v>21974902563704.809</v>
      </c>
      <c r="AD53" s="230">
        <f t="shared" si="1"/>
        <v>21438687829592.141</v>
      </c>
      <c r="AE53" s="230">
        <f t="shared" si="1"/>
        <v>20902973241310.441</v>
      </c>
      <c r="AF53" s="230">
        <f t="shared" si="1"/>
        <v>20367759214320.203</v>
      </c>
      <c r="AG53" s="230">
        <f t="shared" si="1"/>
        <v>19833046163948.137</v>
      </c>
      <c r="AH53" s="230">
        <f t="shared" si="1"/>
        <v>19498150319300.234</v>
      </c>
      <c r="AI53" s="230">
        <f t="shared" si="1"/>
        <v>19163575962406.484</v>
      </c>
      <c r="AJ53" s="230">
        <f t="shared" si="1"/>
        <v>18829323386506.004</v>
      </c>
      <c r="AK53" s="230">
        <f t="shared" si="1"/>
        <v>18495392884744.84</v>
      </c>
      <c r="AL53" s="230">
        <f t="shared" si="1"/>
        <v>18161784750175.922</v>
      </c>
      <c r="AM53" s="230">
        <f t="shared" si="1"/>
        <v>17976126497180.758</v>
      </c>
      <c r="AN53" s="230">
        <f t="shared" si="1"/>
        <v>17790663717563.27</v>
      </c>
      <c r="AO53" s="230">
        <f t="shared" si="1"/>
        <v>17605396634156.414</v>
      </c>
      <c r="AP53" s="230">
        <f t="shared" si="1"/>
        <v>17420325469724.486</v>
      </c>
      <c r="AQ53" s="230">
        <f t="shared" si="1"/>
        <v>17229695705578.523</v>
      </c>
    </row>
    <row r="54" spans="1:43" x14ac:dyDescent="0.25">
      <c r="A54" s="278" t="s">
        <v>93</v>
      </c>
      <c r="B54" s="230">
        <f t="shared" si="0"/>
        <v>195436620522000</v>
      </c>
      <c r="C54" s="230">
        <f t="shared" si="1"/>
        <v>223864876455000.03</v>
      </c>
      <c r="D54" s="230">
        <f t="shared" si="1"/>
        <v>257519562928619.5</v>
      </c>
      <c r="E54" s="230">
        <f t="shared" si="1"/>
        <v>273323140219637.59</v>
      </c>
      <c r="F54" s="230">
        <f t="shared" si="1"/>
        <v>284519788754849.63</v>
      </c>
      <c r="G54" s="230">
        <f t="shared" si="1"/>
        <v>293397433177807.63</v>
      </c>
      <c r="H54" s="230">
        <f t="shared" si="1"/>
        <v>304735607162089.75</v>
      </c>
      <c r="I54" s="230">
        <f t="shared" si="1"/>
        <v>316484348453875.31</v>
      </c>
      <c r="J54" s="230">
        <f t="shared" si="1"/>
        <v>328191534141927.56</v>
      </c>
      <c r="K54" s="230">
        <f t="shared" si="1"/>
        <v>339638544513125.94</v>
      </c>
      <c r="L54" s="230">
        <f t="shared" si="1"/>
        <v>350589832730026.44</v>
      </c>
      <c r="M54" s="230">
        <f t="shared" si="1"/>
        <v>360794791501390.69</v>
      </c>
      <c r="N54" s="230">
        <f t="shared" si="1"/>
        <v>370056840839945.31</v>
      </c>
      <c r="O54" s="230">
        <f t="shared" si="1"/>
        <v>378323005521316.69</v>
      </c>
      <c r="P54" s="230">
        <f t="shared" si="1"/>
        <v>385619588898722.06</v>
      </c>
      <c r="Q54" s="230">
        <f t="shared" si="1"/>
        <v>391988585821886.38</v>
      </c>
      <c r="R54" s="230">
        <f t="shared" si="1"/>
        <v>397485987296181.94</v>
      </c>
      <c r="S54" s="230">
        <f t="shared" si="1"/>
        <v>402086427634794</v>
      </c>
      <c r="T54" s="230">
        <f t="shared" si="1"/>
        <v>405909701395118.56</v>
      </c>
      <c r="U54" s="230">
        <f t="shared" si="1"/>
        <v>408990934980639.19</v>
      </c>
      <c r="V54" s="230">
        <f t="shared" si="1"/>
        <v>411370723222968.19</v>
      </c>
      <c r="W54" s="230">
        <f t="shared" si="1"/>
        <v>413094219073665.94</v>
      </c>
      <c r="X54" s="230">
        <f t="shared" si="1"/>
        <v>414210254173366.44</v>
      </c>
      <c r="Y54" s="230">
        <f t="shared" si="1"/>
        <v>414770507570664.44</v>
      </c>
      <c r="Z54" s="230">
        <f t="shared" si="1"/>
        <v>414828736391311.94</v>
      </c>
      <c r="AA54" s="230">
        <f t="shared" si="1"/>
        <v>414440078920530.56</v>
      </c>
      <c r="AB54" s="230">
        <f t="shared" si="1"/>
        <v>413660437466494.5</v>
      </c>
      <c r="AC54" s="230">
        <f t="shared" si="1"/>
        <v>412545945601439.75</v>
      </c>
      <c r="AD54" s="230">
        <f t="shared" si="1"/>
        <v>411152521982145.63</v>
      </c>
      <c r="AE54" s="230">
        <f t="shared" si="1"/>
        <v>409535510963910.63</v>
      </c>
      <c r="AF54" s="230">
        <f t="shared" si="1"/>
        <v>407749408652284.88</v>
      </c>
      <c r="AG54" s="230">
        <f t="shared" si="1"/>
        <v>405847671879653.94</v>
      </c>
      <c r="AH54" s="230">
        <f t="shared" si="1"/>
        <v>403882606832942</v>
      </c>
      <c r="AI54" s="230">
        <f t="shared" si="1"/>
        <v>401905333670400.56</v>
      </c>
      <c r="AJ54" s="230">
        <f t="shared" si="1"/>
        <v>399965823422116.25</v>
      </c>
      <c r="AK54" s="230">
        <f t="shared" si="1"/>
        <v>398113003742681.31</v>
      </c>
      <c r="AL54" s="230">
        <f t="shared" si="1"/>
        <v>396394930650126.38</v>
      </c>
      <c r="AM54" s="230">
        <f t="shared" si="1"/>
        <v>394859024222789.06</v>
      </c>
      <c r="AN54" s="230">
        <f t="shared" si="1"/>
        <v>393552367322880.13</v>
      </c>
      <c r="AO54" s="230">
        <f t="shared" si="1"/>
        <v>392522067769640.56</v>
      </c>
      <c r="AP54" s="230">
        <f t="shared" si="1"/>
        <v>391815686005676.56</v>
      </c>
      <c r="AQ54" s="230">
        <f t="shared" si="1"/>
        <v>391350680282265.19</v>
      </c>
    </row>
    <row r="55" spans="1:43" x14ac:dyDescent="0.25">
      <c r="A55" s="278" t="s">
        <v>94</v>
      </c>
      <c r="B55" s="230">
        <f t="shared" si="0"/>
        <v>314471955996000</v>
      </c>
      <c r="C55" s="230">
        <f t="shared" si="1"/>
        <v>308382964692000</v>
      </c>
      <c r="D55" s="230">
        <f t="shared" si="1"/>
        <v>318339044597725.44</v>
      </c>
      <c r="E55" s="230">
        <f t="shared" si="1"/>
        <v>323910824793991.69</v>
      </c>
      <c r="F55" s="230">
        <f t="shared" si="1"/>
        <v>332521928141510.44</v>
      </c>
      <c r="G55" s="230">
        <f t="shared" si="1"/>
        <v>335223940055760.56</v>
      </c>
      <c r="H55" s="230">
        <f t="shared" si="1"/>
        <v>338998533881628.38</v>
      </c>
      <c r="I55" s="230">
        <f t="shared" si="1"/>
        <v>343299538766176.25</v>
      </c>
      <c r="J55" s="230">
        <f t="shared" si="1"/>
        <v>347260139635394</v>
      </c>
      <c r="K55" s="230">
        <f t="shared" si="1"/>
        <v>350429660932168.81</v>
      </c>
      <c r="L55" s="230">
        <f t="shared" si="1"/>
        <v>352345803249333.13</v>
      </c>
      <c r="M55" s="230">
        <f t="shared" si="1"/>
        <v>352547720531007.19</v>
      </c>
      <c r="N55" s="230">
        <f t="shared" si="1"/>
        <v>350962394614043</v>
      </c>
      <c r="O55" s="230">
        <f t="shared" si="1"/>
        <v>347708340924236.81</v>
      </c>
      <c r="P55" s="230">
        <f t="shared" si="1"/>
        <v>343283908887610.63</v>
      </c>
      <c r="Q55" s="230">
        <f t="shared" si="1"/>
        <v>338179676684321.88</v>
      </c>
      <c r="R55" s="230">
        <f t="shared" si="1"/>
        <v>332865779194139.94</v>
      </c>
      <c r="S55" s="230">
        <f t="shared" si="1"/>
        <v>327914586317405.63</v>
      </c>
      <c r="T55" s="230">
        <f t="shared" si="1"/>
        <v>323188832877464.56</v>
      </c>
      <c r="U55" s="230">
        <f t="shared" si="1"/>
        <v>318683767449779.75</v>
      </c>
      <c r="V55" s="230">
        <f t="shared" si="1"/>
        <v>314394931373027.38</v>
      </c>
      <c r="W55" s="230">
        <f t="shared" si="1"/>
        <v>310318143462717.81</v>
      </c>
      <c r="X55" s="230">
        <f t="shared" si="1"/>
        <v>306449487312705.25</v>
      </c>
      <c r="Y55" s="230">
        <f t="shared" si="1"/>
        <v>302785301152617.5</v>
      </c>
      <c r="Z55" s="230">
        <f t="shared" si="1"/>
        <v>299322170164961.75</v>
      </c>
      <c r="AA55" s="230">
        <f t="shared" si="1"/>
        <v>296056921118783.31</v>
      </c>
      <c r="AB55" s="230">
        <f t="shared" si="1"/>
        <v>292986619146209.38</v>
      </c>
      <c r="AC55" s="230">
        <f t="shared" si="1"/>
        <v>290108566472518.56</v>
      </c>
      <c r="AD55" s="230">
        <f t="shared" si="1"/>
        <v>287420302907407.25</v>
      </c>
      <c r="AE55" s="230">
        <f t="shared" si="1"/>
        <v>284919607912908.75</v>
      </c>
      <c r="AF55" s="230">
        <f t="shared" si="1"/>
        <v>282604504079555.94</v>
      </c>
      <c r="AG55" s="230">
        <f t="shared" si="1"/>
        <v>280473261864976.19</v>
      </c>
      <c r="AH55" s="230">
        <f t="shared" si="1"/>
        <v>278524405476391.38</v>
      </c>
      <c r="AI55" s="230">
        <f t="shared" si="1"/>
        <v>276756719808810.03</v>
      </c>
      <c r="AJ55" s="230">
        <f t="shared" si="1"/>
        <v>275169258383149.34</v>
      </c>
      <c r="AK55" s="230">
        <f t="shared" si="1"/>
        <v>273761352262102.06</v>
      </c>
      <c r="AL55" s="230">
        <f t="shared" si="1"/>
        <v>272532619956058.63</v>
      </c>
      <c r="AM55" s="230">
        <f t="shared" si="1"/>
        <v>271482978366626.56</v>
      </c>
      <c r="AN55" s="230">
        <f t="shared" si="1"/>
        <v>270612654851682.97</v>
      </c>
      <c r="AO55" s="230">
        <f t="shared" si="1"/>
        <v>269922200534062.5</v>
      </c>
      <c r="AP55" s="230">
        <f t="shared" si="1"/>
        <v>269412505017113.09</v>
      </c>
      <c r="AQ55" s="230">
        <f t="shared" si="1"/>
        <v>268994968037133.06</v>
      </c>
    </row>
    <row r="56" spans="1:43" x14ac:dyDescent="0.25">
      <c r="A56" s="278" t="s">
        <v>95</v>
      </c>
      <c r="B56" s="230">
        <f t="shared" si="0"/>
        <v>6939005601000</v>
      </c>
      <c r="C56" s="230">
        <f t="shared" si="1"/>
        <v>7297344961499.999</v>
      </c>
      <c r="D56" s="230">
        <f t="shared" si="1"/>
        <v>7733313761107.9551</v>
      </c>
      <c r="E56" s="230">
        <f t="shared" si="1"/>
        <v>8484787496898.7061</v>
      </c>
      <c r="F56" s="230">
        <f t="shared" si="1"/>
        <v>8654006125517.7324</v>
      </c>
      <c r="G56" s="230">
        <f t="shared" si="1"/>
        <v>8717404641914.6221</v>
      </c>
      <c r="H56" s="230">
        <f t="shared" si="1"/>
        <v>8825876068997.0918</v>
      </c>
      <c r="I56" s="230">
        <f t="shared" si="1"/>
        <v>8963359078788.0059</v>
      </c>
      <c r="J56" s="230">
        <f t="shared" si="1"/>
        <v>9114844540454.2949</v>
      </c>
      <c r="K56" s="230">
        <f t="shared" si="1"/>
        <v>9268789652525.6035</v>
      </c>
      <c r="L56" s="230">
        <f t="shared" ref="L56:AQ63" si="2">SUMIFS(L$2:L$44,$AR$2:$AR$44,$A56)</f>
        <v>9412867837280.2598</v>
      </c>
      <c r="M56" s="230">
        <f t="shared" si="2"/>
        <v>9534019794756.959</v>
      </c>
      <c r="N56" s="230">
        <f t="shared" si="2"/>
        <v>9638701812575.8516</v>
      </c>
      <c r="O56" s="230">
        <f t="shared" si="2"/>
        <v>9708922763501.1465</v>
      </c>
      <c r="P56" s="230">
        <f t="shared" si="2"/>
        <v>9746537697661.1309</v>
      </c>
      <c r="Q56" s="230">
        <f t="shared" si="2"/>
        <v>9753788157005.9219</v>
      </c>
      <c r="R56" s="230">
        <f t="shared" si="2"/>
        <v>9733223859632.2832</v>
      </c>
      <c r="S56" s="230">
        <f t="shared" si="2"/>
        <v>9705421287380.0781</v>
      </c>
      <c r="T56" s="230">
        <f t="shared" si="2"/>
        <v>9654784900433.125</v>
      </c>
      <c r="U56" s="230">
        <f t="shared" si="2"/>
        <v>9583610620155.2656</v>
      </c>
      <c r="V56" s="230">
        <f t="shared" si="2"/>
        <v>9494276535427.0234</v>
      </c>
      <c r="W56" s="230">
        <f t="shared" si="2"/>
        <v>9389199412422.1641</v>
      </c>
      <c r="X56" s="230">
        <f t="shared" si="2"/>
        <v>9270795987806.4531</v>
      </c>
      <c r="Y56" s="230">
        <f t="shared" si="2"/>
        <v>9141449492574.7285</v>
      </c>
      <c r="Z56" s="230">
        <f t="shared" si="2"/>
        <v>9003481633294.4609</v>
      </c>
      <c r="AA56" s="230">
        <f t="shared" si="2"/>
        <v>8859130066289.7227</v>
      </c>
      <c r="AB56" s="230">
        <f t="shared" si="2"/>
        <v>8710531241588.9238</v>
      </c>
      <c r="AC56" s="230">
        <f t="shared" si="2"/>
        <v>8559708368496.6914</v>
      </c>
      <c r="AD56" s="230">
        <f t="shared" si="2"/>
        <v>8408564162942.2002</v>
      </c>
      <c r="AE56" s="230">
        <f t="shared" si="2"/>
        <v>8258877976497.2168</v>
      </c>
      <c r="AF56" s="230">
        <f t="shared" si="2"/>
        <v>8112306875404.5127</v>
      </c>
      <c r="AG56" s="230">
        <f t="shared" si="2"/>
        <v>7970390231827.1621</v>
      </c>
      <c r="AH56" s="230">
        <f t="shared" si="2"/>
        <v>7834557405287.4121</v>
      </c>
      <c r="AI56" s="230">
        <f t="shared" si="2"/>
        <v>7706138126437.3564</v>
      </c>
      <c r="AJ56" s="230">
        <f t="shared" si="2"/>
        <v>7586375244682.9395</v>
      </c>
      <c r="AK56" s="230">
        <f t="shared" si="2"/>
        <v>7476439563014.7861</v>
      </c>
      <c r="AL56" s="230">
        <f t="shared" si="2"/>
        <v>7377446555519.293</v>
      </c>
      <c r="AM56" s="230">
        <f t="shared" si="2"/>
        <v>7290474843982.8945</v>
      </c>
      <c r="AN56" s="230">
        <f t="shared" si="2"/>
        <v>7216586399072.7891</v>
      </c>
      <c r="AO56" s="230">
        <f t="shared" si="2"/>
        <v>7156848528947.3398</v>
      </c>
      <c r="AP56" s="230">
        <f t="shared" si="2"/>
        <v>7112357824925.7275</v>
      </c>
      <c r="AQ56" s="230">
        <f t="shared" si="2"/>
        <v>7081877325931.1279</v>
      </c>
    </row>
    <row r="57" spans="1:43" x14ac:dyDescent="0.25">
      <c r="A57" s="278" t="s">
        <v>96</v>
      </c>
      <c r="B57" s="230">
        <f t="shared" si="0"/>
        <v>208311837079500</v>
      </c>
      <c r="C57" s="230">
        <f t="shared" ref="C57:AP68" si="3">SUMIFS(C$2:C$44,$AR$2:$AR$44,$A57)</f>
        <v>220934271607500</v>
      </c>
      <c r="D57" s="230">
        <f t="shared" si="3"/>
        <v>231989709316327.94</v>
      </c>
      <c r="E57" s="230">
        <f t="shared" si="3"/>
        <v>255381561351771.19</v>
      </c>
      <c r="F57" s="230">
        <f t="shared" si="3"/>
        <v>278500726761467.81</v>
      </c>
      <c r="G57" s="230">
        <f t="shared" si="3"/>
        <v>292775182799045.63</v>
      </c>
      <c r="H57" s="230">
        <f t="shared" si="3"/>
        <v>306898122424424.56</v>
      </c>
      <c r="I57" s="230">
        <f t="shared" si="3"/>
        <v>314299167053924.81</v>
      </c>
      <c r="J57" s="230">
        <f t="shared" si="3"/>
        <v>321684947351950.13</v>
      </c>
      <c r="K57" s="230">
        <f t="shared" si="3"/>
        <v>329049310507690.5</v>
      </c>
      <c r="L57" s="230">
        <f t="shared" si="2"/>
        <v>336385468210918.13</v>
      </c>
      <c r="M57" s="230">
        <f t="shared" si="2"/>
        <v>343686069976862.63</v>
      </c>
      <c r="N57" s="230">
        <f t="shared" si="2"/>
        <v>347336517229714.13</v>
      </c>
      <c r="O57" s="230">
        <f t="shared" si="2"/>
        <v>350954722410143.69</v>
      </c>
      <c r="P57" s="230">
        <f t="shared" si="2"/>
        <v>354541549553642.56</v>
      </c>
      <c r="Q57" s="230">
        <f t="shared" si="2"/>
        <v>358098226871751.94</v>
      </c>
      <c r="R57" s="230">
        <f t="shared" si="2"/>
        <v>361626297362163.56</v>
      </c>
      <c r="S57" s="230">
        <f t="shared" si="2"/>
        <v>363346360859796.25</v>
      </c>
      <c r="T57" s="230">
        <f t="shared" si="2"/>
        <v>365044423658961.75</v>
      </c>
      <c r="U57" s="230">
        <f t="shared" si="2"/>
        <v>366721698369644.75</v>
      </c>
      <c r="V57" s="230">
        <f t="shared" si="2"/>
        <v>368379532329617.44</v>
      </c>
      <c r="W57" s="230">
        <f t="shared" si="2"/>
        <v>370019379912824.81</v>
      </c>
      <c r="X57" s="230">
        <f t="shared" si="2"/>
        <v>367944148428445.31</v>
      </c>
      <c r="Y57" s="230">
        <f t="shared" si="2"/>
        <v>365858156636173.38</v>
      </c>
      <c r="Z57" s="230">
        <f t="shared" si="2"/>
        <v>363763028203777.56</v>
      </c>
      <c r="AA57" s="230">
        <f t="shared" si="2"/>
        <v>361660399566566.63</v>
      </c>
      <c r="AB57" s="230">
        <f t="shared" si="2"/>
        <v>359551902275421.38</v>
      </c>
      <c r="AC57" s="230">
        <f t="shared" si="2"/>
        <v>354857284654683.06</v>
      </c>
      <c r="AD57" s="230">
        <f t="shared" si="2"/>
        <v>350162860311929.56</v>
      </c>
      <c r="AE57" s="230">
        <f t="shared" si="2"/>
        <v>345470167802508.5</v>
      </c>
      <c r="AF57" s="230">
        <f t="shared" si="2"/>
        <v>340780697745072.69</v>
      </c>
      <c r="AG57" s="230">
        <f t="shared" si="2"/>
        <v>336095888746430.75</v>
      </c>
      <c r="AH57" s="230">
        <f t="shared" si="2"/>
        <v>331049313261443.94</v>
      </c>
      <c r="AI57" s="230">
        <f t="shared" si="2"/>
        <v>326010525874779.69</v>
      </c>
      <c r="AJ57" s="230">
        <f t="shared" si="2"/>
        <v>320980808500014.19</v>
      </c>
      <c r="AK57" s="230">
        <f t="shared" si="2"/>
        <v>315961397799396.31</v>
      </c>
      <c r="AL57" s="230">
        <f t="shared" si="2"/>
        <v>310953491932229.94</v>
      </c>
      <c r="AM57" s="230">
        <f t="shared" si="2"/>
        <v>305224684265667</v>
      </c>
      <c r="AN57" s="230">
        <f t="shared" si="2"/>
        <v>299510518208051.56</v>
      </c>
      <c r="AO57" s="230">
        <f t="shared" si="2"/>
        <v>293812134530702.38</v>
      </c>
      <c r="AP57" s="230">
        <f t="shared" si="2"/>
        <v>288130679967723.88</v>
      </c>
      <c r="AQ57" s="230">
        <f t="shared" si="2"/>
        <v>282373009110682.06</v>
      </c>
    </row>
    <row r="58" spans="1:43" x14ac:dyDescent="0.25">
      <c r="A58" s="278" t="s">
        <v>97</v>
      </c>
      <c r="B58" s="230">
        <f t="shared" si="0"/>
        <v>600935107558500.13</v>
      </c>
      <c r="C58" s="230">
        <f t="shared" si="3"/>
        <v>629546699908500</v>
      </c>
      <c r="D58" s="230">
        <f t="shared" si="3"/>
        <v>658909524391091.38</v>
      </c>
      <c r="E58" s="230">
        <f t="shared" si="3"/>
        <v>705224370084028.88</v>
      </c>
      <c r="F58" s="230">
        <f t="shared" si="3"/>
        <v>768813810949212.88</v>
      </c>
      <c r="G58" s="230">
        <f t="shared" si="3"/>
        <v>809418166150664.88</v>
      </c>
      <c r="H58" s="230">
        <f t="shared" si="3"/>
        <v>849775969579797</v>
      </c>
      <c r="I58" s="230">
        <f t="shared" si="3"/>
        <v>868275835637537.25</v>
      </c>
      <c r="J58" s="230">
        <f t="shared" si="3"/>
        <v>886758990213214.38</v>
      </c>
      <c r="K58" s="230">
        <f t="shared" si="3"/>
        <v>905225432085409.25</v>
      </c>
      <c r="L58" s="230">
        <f t="shared" si="2"/>
        <v>923675160034902.88</v>
      </c>
      <c r="M58" s="230">
        <f t="shared" si="2"/>
        <v>942108172844676.38</v>
      </c>
      <c r="N58" s="230">
        <f t="shared" si="2"/>
        <v>943169365095782.13</v>
      </c>
      <c r="O58" s="230">
        <f t="shared" si="2"/>
        <v>944229734934107.38</v>
      </c>
      <c r="P58" s="230">
        <f t="shared" si="2"/>
        <v>945289282325594.25</v>
      </c>
      <c r="Q58" s="230">
        <f t="shared" si="2"/>
        <v>946348007236236.63</v>
      </c>
      <c r="R58" s="230">
        <f t="shared" si="2"/>
        <v>947405909632079.63</v>
      </c>
      <c r="S58" s="230">
        <f t="shared" si="2"/>
        <v>936510214430191</v>
      </c>
      <c r="T58" s="230">
        <f t="shared" si="2"/>
        <v>925617854198348.25</v>
      </c>
      <c r="U58" s="230">
        <f t="shared" si="2"/>
        <v>914728828775894.13</v>
      </c>
      <c r="V58" s="230">
        <f t="shared" si="2"/>
        <v>903843138002160.38</v>
      </c>
      <c r="W58" s="230">
        <f t="shared" si="2"/>
        <v>892960781716467.38</v>
      </c>
      <c r="X58" s="230">
        <f t="shared" si="2"/>
        <v>872683630021215.5</v>
      </c>
      <c r="Y58" s="230">
        <f t="shared" si="2"/>
        <v>852412726012131.5</v>
      </c>
      <c r="Z58" s="230">
        <f t="shared" si="2"/>
        <v>832148069387674.63</v>
      </c>
      <c r="AA58" s="230">
        <f t="shared" si="2"/>
        <v>811889659846283.5</v>
      </c>
      <c r="AB58" s="230">
        <f t="shared" si="2"/>
        <v>791637497086374.63</v>
      </c>
      <c r="AC58" s="230">
        <f t="shared" si="2"/>
        <v>771391580806345.5</v>
      </c>
      <c r="AD58" s="230">
        <f t="shared" si="2"/>
        <v>751151910704571.5</v>
      </c>
      <c r="AE58" s="230">
        <f t="shared" si="2"/>
        <v>730918486479407.38</v>
      </c>
      <c r="AF58" s="230">
        <f t="shared" si="2"/>
        <v>710691307829187.13</v>
      </c>
      <c r="AG58" s="230">
        <f t="shared" si="2"/>
        <v>690470374452222.88</v>
      </c>
      <c r="AH58" s="230">
        <f t="shared" si="2"/>
        <v>672936653857350.38</v>
      </c>
      <c r="AI58" s="230">
        <f t="shared" si="2"/>
        <v>655408345782144.75</v>
      </c>
      <c r="AJ58" s="230">
        <f t="shared" si="2"/>
        <v>637885449965112.88</v>
      </c>
      <c r="AK58" s="230">
        <f t="shared" si="2"/>
        <v>620367966144743.38</v>
      </c>
      <c r="AL58" s="230">
        <f t="shared" si="2"/>
        <v>602855894059506.88</v>
      </c>
      <c r="AM58" s="230">
        <f t="shared" si="2"/>
        <v>584474520346571.88</v>
      </c>
      <c r="AN58" s="230">
        <f t="shared" si="2"/>
        <v>566098829516353.63</v>
      </c>
      <c r="AO58" s="230">
        <f t="shared" si="2"/>
        <v>547728821294120.19</v>
      </c>
      <c r="AP58" s="230">
        <f t="shared" si="2"/>
        <v>529364495405120.56</v>
      </c>
      <c r="AQ58" s="230">
        <f t="shared" si="2"/>
        <v>510828055079676.94</v>
      </c>
    </row>
    <row r="59" spans="1:43" x14ac:dyDescent="0.25">
      <c r="A59" s="278" t="s">
        <v>98</v>
      </c>
      <c r="B59" s="230">
        <f t="shared" si="0"/>
        <v>1483863847059000.5</v>
      </c>
      <c r="C59" s="230">
        <f t="shared" si="3"/>
        <v>1684786670968499.8</v>
      </c>
      <c r="D59" s="230">
        <f t="shared" si="3"/>
        <v>1845424675197901.8</v>
      </c>
      <c r="E59" s="230">
        <f t="shared" si="3"/>
        <v>2045875934513003</v>
      </c>
      <c r="F59" s="230">
        <f t="shared" si="3"/>
        <v>2275355981714664</v>
      </c>
      <c r="G59" s="230">
        <f t="shared" si="3"/>
        <v>2426322343859926</v>
      </c>
      <c r="H59" s="230">
        <f t="shared" si="3"/>
        <v>2576783642619430.5</v>
      </c>
      <c r="I59" s="230">
        <f t="shared" si="3"/>
        <v>2674807197050678</v>
      </c>
      <c r="J59" s="230">
        <f t="shared" si="3"/>
        <v>2771556252848832</v>
      </c>
      <c r="K59" s="230">
        <f t="shared" si="3"/>
        <v>2867014578671528</v>
      </c>
      <c r="L59" s="230">
        <f t="shared" si="2"/>
        <v>2961232949862569</v>
      </c>
      <c r="M59" s="230">
        <f t="shared" si="2"/>
        <v>3054319684052973</v>
      </c>
      <c r="N59" s="230">
        <f t="shared" si="2"/>
        <v>3108534897665099</v>
      </c>
      <c r="O59" s="230">
        <f t="shared" si="2"/>
        <v>3161914410171423.5</v>
      </c>
      <c r="P59" s="230">
        <f t="shared" si="2"/>
        <v>3214644662508267.5</v>
      </c>
      <c r="Q59" s="230">
        <f t="shared" si="2"/>
        <v>3266927296096284.5</v>
      </c>
      <c r="R59" s="230">
        <f t="shared" si="2"/>
        <v>3318972893348664</v>
      </c>
      <c r="S59" s="230">
        <f t="shared" si="2"/>
        <v>3345441381019328.5</v>
      </c>
      <c r="T59" s="230">
        <f t="shared" si="2"/>
        <v>3371864868629345</v>
      </c>
      <c r="U59" s="230">
        <f t="shared" si="2"/>
        <v>3398243968395176</v>
      </c>
      <c r="V59" s="230">
        <f t="shared" si="2"/>
        <v>3424579320919550.5</v>
      </c>
      <c r="W59" s="230">
        <f t="shared" si="2"/>
        <v>3450871593802366</v>
      </c>
      <c r="X59" s="230">
        <f t="shared" si="2"/>
        <v>3462629032884357</v>
      </c>
      <c r="Y59" s="230">
        <f t="shared" si="2"/>
        <v>3474350240184255</v>
      </c>
      <c r="Z59" s="230">
        <f t="shared" si="2"/>
        <v>3486035957992035</v>
      </c>
      <c r="AA59" s="230">
        <f t="shared" si="2"/>
        <v>3497686950105995.5</v>
      </c>
      <c r="AB59" s="230">
        <f t="shared" si="2"/>
        <v>3509304000493622</v>
      </c>
      <c r="AC59" s="230">
        <f t="shared" si="2"/>
        <v>3508458293756120.5</v>
      </c>
      <c r="AD59" s="230">
        <f t="shared" si="2"/>
        <v>3507584941807890.5</v>
      </c>
      <c r="AE59" s="230">
        <f t="shared" si="2"/>
        <v>3506684782993418</v>
      </c>
      <c r="AF59" s="230">
        <f t="shared" si="2"/>
        <v>3505758670686457</v>
      </c>
      <c r="AG59" s="230">
        <f t="shared" si="2"/>
        <v>3504807472071634</v>
      </c>
      <c r="AH59" s="230">
        <f t="shared" si="2"/>
        <v>3492550007392139</v>
      </c>
      <c r="AI59" s="230">
        <f t="shared" si="2"/>
        <v>3480273478498543</v>
      </c>
      <c r="AJ59" s="230">
        <f t="shared" si="2"/>
        <v>3467978788560646.5</v>
      </c>
      <c r="AK59" s="230">
        <f t="shared" si="2"/>
        <v>3455666850013658.5</v>
      </c>
      <c r="AL59" s="230">
        <f t="shared" si="2"/>
        <v>3443338583512533</v>
      </c>
      <c r="AM59" s="230">
        <f t="shared" si="2"/>
        <v>3428923566640247</v>
      </c>
      <c r="AN59" s="230">
        <f t="shared" si="2"/>
        <v>3414494865950707</v>
      </c>
      <c r="AO59" s="230">
        <f t="shared" si="2"/>
        <v>3400053421165466.5</v>
      </c>
      <c r="AP59" s="230">
        <f t="shared" si="2"/>
        <v>3385600176446559.5</v>
      </c>
      <c r="AQ59" s="230">
        <f t="shared" si="2"/>
        <v>3369899819095140.5</v>
      </c>
    </row>
    <row r="60" spans="1:43" x14ac:dyDescent="0.25">
      <c r="A60" s="278" t="s">
        <v>99</v>
      </c>
      <c r="B60" s="230">
        <f t="shared" si="0"/>
        <v>29733833448000</v>
      </c>
      <c r="C60" s="230">
        <f t="shared" si="3"/>
        <v>29608831345500.004</v>
      </c>
      <c r="D60" s="230">
        <f t="shared" si="3"/>
        <v>30185635872126.34</v>
      </c>
      <c r="E60" s="230">
        <f t="shared" si="3"/>
        <v>33325202023016.191</v>
      </c>
      <c r="F60" s="230">
        <f t="shared" si="3"/>
        <v>34326360916311.426</v>
      </c>
      <c r="G60" s="230">
        <f t="shared" si="3"/>
        <v>35359817171845.188</v>
      </c>
      <c r="H60" s="230">
        <f t="shared" si="3"/>
        <v>36644144227477.523</v>
      </c>
      <c r="I60" s="230">
        <f t="shared" si="3"/>
        <v>37785004128307.125</v>
      </c>
      <c r="J60" s="230">
        <f t="shared" si="3"/>
        <v>38712451179508.906</v>
      </c>
      <c r="K60" s="230">
        <f t="shared" si="3"/>
        <v>39411669123848.352</v>
      </c>
      <c r="L60" s="230">
        <f t="shared" si="2"/>
        <v>39872052685535.75</v>
      </c>
      <c r="M60" s="230">
        <f t="shared" si="2"/>
        <v>40087466707316.805</v>
      </c>
      <c r="N60" s="230">
        <f t="shared" si="2"/>
        <v>40142836322142.039</v>
      </c>
      <c r="O60" s="230">
        <f t="shared" si="2"/>
        <v>40002102091930.422</v>
      </c>
      <c r="P60" s="230">
        <f t="shared" si="2"/>
        <v>39716813301235.297</v>
      </c>
      <c r="Q60" s="230">
        <f t="shared" si="2"/>
        <v>39339089387064.266</v>
      </c>
      <c r="R60" s="230">
        <f t="shared" si="2"/>
        <v>38920108108761.867</v>
      </c>
      <c r="S60" s="230">
        <f t="shared" si="2"/>
        <v>38574108179960.984</v>
      </c>
      <c r="T60" s="230">
        <f t="shared" si="2"/>
        <v>38235867241158.766</v>
      </c>
      <c r="U60" s="230">
        <f t="shared" si="2"/>
        <v>37905598221021.813</v>
      </c>
      <c r="V60" s="230">
        <f t="shared" si="2"/>
        <v>37583505751134.375</v>
      </c>
      <c r="W60" s="230">
        <f t="shared" si="2"/>
        <v>37269786812046.844</v>
      </c>
      <c r="X60" s="230">
        <f t="shared" si="2"/>
        <v>36964631387548.734</v>
      </c>
      <c r="Y60" s="230">
        <f t="shared" si="2"/>
        <v>36668223126617.742</v>
      </c>
      <c r="Z60" s="230">
        <f t="shared" si="2"/>
        <v>36380740012641.297</v>
      </c>
      <c r="AA60" s="230">
        <f t="shared" si="2"/>
        <v>36102355039652.055</v>
      </c>
      <c r="AB60" s="230">
        <f t="shared" si="2"/>
        <v>35833236895464.602</v>
      </c>
      <c r="AC60" s="230">
        <f t="shared" si="2"/>
        <v>35573550651744.859</v>
      </c>
      <c r="AD60" s="230">
        <f t="shared" si="2"/>
        <v>35323458461192.5</v>
      </c>
      <c r="AE60" s="230">
        <f t="shared" si="2"/>
        <v>35083120262163.379</v>
      </c>
      <c r="AF60" s="230">
        <f t="shared" si="2"/>
        <v>34852694491207.52</v>
      </c>
      <c r="AG60" s="230">
        <f t="shared" si="2"/>
        <v>34632338804149.898</v>
      </c>
      <c r="AH60" s="230">
        <f t="shared" si="2"/>
        <v>34422210806493.438</v>
      </c>
      <c r="AI60" s="230">
        <f t="shared" si="2"/>
        <v>34222468794081.25</v>
      </c>
      <c r="AJ60" s="230">
        <f t="shared" si="2"/>
        <v>34033272505111.793</v>
      </c>
      <c r="AK60" s="230">
        <f t="shared" si="2"/>
        <v>33854783884765.734</v>
      </c>
      <c r="AL60" s="230">
        <f t="shared" si="2"/>
        <v>33687167863871.121</v>
      </c>
      <c r="AM60" s="230">
        <f t="shared" si="2"/>
        <v>33530593153207.066</v>
      </c>
      <c r="AN60" s="230">
        <f t="shared" si="2"/>
        <v>33385233055226.836</v>
      </c>
      <c r="AO60" s="230">
        <f t="shared" si="2"/>
        <v>33251266295168.156</v>
      </c>
      <c r="AP60" s="230">
        <f t="shared" si="2"/>
        <v>33128877873716.219</v>
      </c>
      <c r="AQ60" s="230">
        <f t="shared" si="2"/>
        <v>33007205101117.164</v>
      </c>
    </row>
    <row r="61" spans="1:43" x14ac:dyDescent="0.25">
      <c r="A61" s="278" t="s">
        <v>100</v>
      </c>
      <c r="B61" s="230">
        <f t="shared" si="0"/>
        <v>9050152221000</v>
      </c>
      <c r="C61" s="230">
        <f t="shared" si="3"/>
        <v>7891799404500</v>
      </c>
      <c r="D61" s="230">
        <f t="shared" si="3"/>
        <v>8837378942862.6406</v>
      </c>
      <c r="E61" s="230">
        <f t="shared" si="3"/>
        <v>9726108094553.3301</v>
      </c>
      <c r="F61" s="230">
        <f t="shared" si="3"/>
        <v>10142616471253.207</v>
      </c>
      <c r="G61" s="230">
        <f t="shared" si="3"/>
        <v>10662739222538.174</v>
      </c>
      <c r="H61" s="230">
        <f t="shared" si="3"/>
        <v>11325853959122.193</v>
      </c>
      <c r="I61" s="230">
        <f t="shared" si="3"/>
        <v>11959817090903.135</v>
      </c>
      <c r="J61" s="230">
        <f t="shared" si="3"/>
        <v>12514162741048.539</v>
      </c>
      <c r="K61" s="230">
        <f t="shared" si="3"/>
        <v>12996958563889.221</v>
      </c>
      <c r="L61" s="230">
        <f t="shared" si="2"/>
        <v>13420952520850.66</v>
      </c>
      <c r="M61" s="230">
        <f t="shared" si="2"/>
        <v>13802749609733.752</v>
      </c>
      <c r="N61" s="230">
        <f t="shared" si="2"/>
        <v>14173496141233.748</v>
      </c>
      <c r="O61" s="230">
        <f t="shared" si="2"/>
        <v>14526562712507.066</v>
      </c>
      <c r="P61" s="230">
        <f t="shared" si="2"/>
        <v>14866744566208.256</v>
      </c>
      <c r="Q61" s="230">
        <f t="shared" si="2"/>
        <v>15199478523280.66</v>
      </c>
      <c r="R61" s="230">
        <f t="shared" si="2"/>
        <v>15530803961566.482</v>
      </c>
      <c r="S61" s="230">
        <f t="shared" si="2"/>
        <v>15882955408901.785</v>
      </c>
      <c r="T61" s="230">
        <f t="shared" si="2"/>
        <v>16240011942675.758</v>
      </c>
      <c r="U61" s="230">
        <f t="shared" si="2"/>
        <v>16600840761978.355</v>
      </c>
      <c r="V61" s="230">
        <f t="shared" si="2"/>
        <v>16964208363488.994</v>
      </c>
      <c r="W61" s="230">
        <f t="shared" si="2"/>
        <v>17328778484271.053</v>
      </c>
      <c r="X61" s="230">
        <f t="shared" si="2"/>
        <v>17693111032222.516</v>
      </c>
      <c r="Y61" s="230">
        <f t="shared" si="2"/>
        <v>18055662132161.59</v>
      </c>
      <c r="Z61" s="230">
        <f t="shared" si="2"/>
        <v>18414785415913.859</v>
      </c>
      <c r="AA61" s="230">
        <f t="shared" si="2"/>
        <v>18768734682503.207</v>
      </c>
      <c r="AB61" s="230">
        <f t="shared" si="2"/>
        <v>19115668049276.539</v>
      </c>
      <c r="AC61" s="230">
        <f t="shared" si="2"/>
        <v>19453653706178.609</v>
      </c>
      <c r="AD61" s="230">
        <f t="shared" si="2"/>
        <v>19780677373140.352</v>
      </c>
      <c r="AE61" s="230">
        <f t="shared" si="2"/>
        <v>20094651544390.301</v>
      </c>
      <c r="AF61" s="230">
        <f t="shared" si="2"/>
        <v>20393426583265.867</v>
      </c>
      <c r="AG61" s="230">
        <f t="shared" si="2"/>
        <v>20674803706678.063</v>
      </c>
      <c r="AH61" s="230">
        <f t="shared" si="2"/>
        <v>20936549869767.051</v>
      </c>
      <c r="AI61" s="230">
        <f t="shared" si="2"/>
        <v>21176414528589.125</v>
      </c>
      <c r="AJ61" s="230">
        <f t="shared" si="2"/>
        <v>21392148222146.133</v>
      </c>
      <c r="AK61" s="230">
        <f t="shared" si="2"/>
        <v>21581522875095.598</v>
      </c>
      <c r="AL61" s="230">
        <f t="shared" si="2"/>
        <v>21742353679619.73</v>
      </c>
      <c r="AM61" s="230">
        <f t="shared" si="2"/>
        <v>21872522369897.043</v>
      </c>
      <c r="AN61" s="230">
        <f t="shared" si="2"/>
        <v>21970001656294.418</v>
      </c>
      <c r="AO61" s="230">
        <f t="shared" si="2"/>
        <v>22032880539829.379</v>
      </c>
      <c r="AP61" s="230">
        <f t="shared" si="2"/>
        <v>22059390181831.211</v>
      </c>
      <c r="AQ61" s="230">
        <f t="shared" si="2"/>
        <v>22040483209375.371</v>
      </c>
    </row>
    <row r="62" spans="1:43" x14ac:dyDescent="0.25">
      <c r="A62" s="278" t="s">
        <v>101</v>
      </c>
      <c r="B62" s="230">
        <f t="shared" si="0"/>
        <v>23855956806000</v>
      </c>
      <c r="C62" s="230">
        <f t="shared" si="3"/>
        <v>45331318015500</v>
      </c>
      <c r="D62" s="230">
        <f t="shared" si="3"/>
        <v>55030725653413.859</v>
      </c>
      <c r="E62" s="230">
        <f t="shared" si="3"/>
        <v>57094833252613.398</v>
      </c>
      <c r="F62" s="230">
        <f t="shared" si="3"/>
        <v>61148603702823.516</v>
      </c>
      <c r="G62" s="230">
        <f t="shared" si="3"/>
        <v>63251619956849.391</v>
      </c>
      <c r="H62" s="230">
        <f t="shared" si="3"/>
        <v>65022083382943</v>
      </c>
      <c r="I62" s="230">
        <f t="shared" si="3"/>
        <v>66146571460694.75</v>
      </c>
      <c r="J62" s="230">
        <f t="shared" si="3"/>
        <v>67278037042366.008</v>
      </c>
      <c r="K62" s="230">
        <f t="shared" si="3"/>
        <v>68416460495910.438</v>
      </c>
      <c r="L62" s="230">
        <f t="shared" si="2"/>
        <v>69561822202210.414</v>
      </c>
      <c r="M62" s="230">
        <f t="shared" si="2"/>
        <v>70714102555077.234</v>
      </c>
      <c r="N62" s="230">
        <f t="shared" si="2"/>
        <v>70128018507653.461</v>
      </c>
      <c r="O62" s="230">
        <f t="shared" si="2"/>
        <v>69536771685257.336</v>
      </c>
      <c r="P62" s="230">
        <f t="shared" si="2"/>
        <v>68940371194892.586</v>
      </c>
      <c r="Q62" s="230">
        <f t="shared" si="2"/>
        <v>68338826139560.938</v>
      </c>
      <c r="R62" s="230">
        <f t="shared" si="2"/>
        <v>67732145618261.836</v>
      </c>
      <c r="S62" s="230">
        <f t="shared" si="2"/>
        <v>66588525657848.688</v>
      </c>
      <c r="T62" s="230">
        <f t="shared" si="2"/>
        <v>65444328636939.813</v>
      </c>
      <c r="U62" s="230">
        <f t="shared" si="2"/>
        <v>64299555388193.938</v>
      </c>
      <c r="V62" s="230">
        <f t="shared" si="2"/>
        <v>63154206744114.523</v>
      </c>
      <c r="W62" s="230">
        <f t="shared" si="2"/>
        <v>62008283537049.711</v>
      </c>
      <c r="X62" s="230">
        <f t="shared" si="2"/>
        <v>60430416093621.719</v>
      </c>
      <c r="Y62" s="230">
        <f t="shared" si="2"/>
        <v>58851768453574.852</v>
      </c>
      <c r="Z62" s="230">
        <f t="shared" si="2"/>
        <v>57272341756997.617</v>
      </c>
      <c r="AA62" s="230">
        <f t="shared" si="2"/>
        <v>55692137143765.609</v>
      </c>
      <c r="AB62" s="230">
        <f t="shared" si="2"/>
        <v>54111155753541.453</v>
      </c>
      <c r="AC62" s="230">
        <f t="shared" si="2"/>
        <v>52892749578687.211</v>
      </c>
      <c r="AD62" s="230">
        <f t="shared" si="2"/>
        <v>51673742442922.383</v>
      </c>
      <c r="AE62" s="230">
        <f t="shared" si="2"/>
        <v>50454135226156.102</v>
      </c>
      <c r="AF62" s="230">
        <f t="shared" si="2"/>
        <v>49233928808133.141</v>
      </c>
      <c r="AG62" s="230">
        <f t="shared" si="2"/>
        <v>48013124068433.758</v>
      </c>
      <c r="AH62" s="230">
        <f t="shared" si="2"/>
        <v>47283030638035.328</v>
      </c>
      <c r="AI62" s="230">
        <f t="shared" si="2"/>
        <v>46552573849629.305</v>
      </c>
      <c r="AJ62" s="230">
        <f t="shared" si="2"/>
        <v>45821754232600.859</v>
      </c>
      <c r="AK62" s="230">
        <f t="shared" si="2"/>
        <v>45090572316236.211</v>
      </c>
      <c r="AL62" s="230">
        <f t="shared" si="2"/>
        <v>44359028629722.758</v>
      </c>
      <c r="AM62" s="230">
        <f t="shared" si="2"/>
        <v>43998853197108.938</v>
      </c>
      <c r="AN62" s="230">
        <f t="shared" si="2"/>
        <v>43638492408457.867</v>
      </c>
      <c r="AO62" s="230">
        <f t="shared" si="2"/>
        <v>43277946528570.727</v>
      </c>
      <c r="AP62" s="230">
        <f t="shared" si="2"/>
        <v>42917215822199.328</v>
      </c>
      <c r="AQ62" s="230">
        <f t="shared" si="2"/>
        <v>42541644671751.313</v>
      </c>
    </row>
    <row r="63" spans="1:43" x14ac:dyDescent="0.25">
      <c r="A63" s="278" t="s">
        <v>102</v>
      </c>
      <c r="B63" s="230">
        <f t="shared" si="0"/>
        <v>184453102449000</v>
      </c>
      <c r="C63" s="230">
        <f t="shared" si="3"/>
        <v>177597431583000</v>
      </c>
      <c r="D63" s="230">
        <f t="shared" si="3"/>
        <v>208037619889821.72</v>
      </c>
      <c r="E63" s="230">
        <f t="shared" si="3"/>
        <v>222211310844989.91</v>
      </c>
      <c r="F63" s="230">
        <f t="shared" si="3"/>
        <v>244115595362867.84</v>
      </c>
      <c r="G63" s="230">
        <f t="shared" si="3"/>
        <v>258546032860414.28</v>
      </c>
      <c r="H63" s="230">
        <f t="shared" si="3"/>
        <v>272203266020470.03</v>
      </c>
      <c r="I63" s="230">
        <f t="shared" si="3"/>
        <v>279129433769703.56</v>
      </c>
      <c r="J63" s="230">
        <f t="shared" si="3"/>
        <v>286092617088710.19</v>
      </c>
      <c r="K63" s="230">
        <f t="shared" si="3"/>
        <v>293092744687331.63</v>
      </c>
      <c r="L63" s="230">
        <f t="shared" si="2"/>
        <v>300129745312402.56</v>
      </c>
      <c r="M63" s="230">
        <f t="shared" si="2"/>
        <v>307203547747750.19</v>
      </c>
      <c r="N63" s="230">
        <f t="shared" si="2"/>
        <v>308301582245388.13</v>
      </c>
      <c r="O63" s="230">
        <f t="shared" si="2"/>
        <v>309400929692971.06</v>
      </c>
      <c r="P63" s="230">
        <f t="shared" si="2"/>
        <v>310501587815834.5</v>
      </c>
      <c r="Q63" s="230">
        <f t="shared" si="2"/>
        <v>311603554340176.13</v>
      </c>
      <c r="R63" s="230">
        <f t="shared" si="2"/>
        <v>312706826993055.31</v>
      </c>
      <c r="S63" s="230">
        <f t="shared" si="2"/>
        <v>309215374187470.31</v>
      </c>
      <c r="T63" s="230">
        <f t="shared" si="2"/>
        <v>305722580408333.56</v>
      </c>
      <c r="U63" s="230">
        <f t="shared" si="2"/>
        <v>302228446797242.88</v>
      </c>
      <c r="V63" s="230">
        <f t="shared" si="2"/>
        <v>298732974495608.38</v>
      </c>
      <c r="W63" s="230">
        <f t="shared" si="2"/>
        <v>295236164644653</v>
      </c>
      <c r="X63" s="230">
        <f t="shared" si="2"/>
        <v>288629698554821.88</v>
      </c>
      <c r="Y63" s="230">
        <f t="shared" si="2"/>
        <v>282020756402613.63</v>
      </c>
      <c r="Z63" s="230">
        <f t="shared" si="2"/>
        <v>275409340323359.44</v>
      </c>
      <c r="AA63" s="230">
        <f t="shared" si="2"/>
        <v>268795452452038.88</v>
      </c>
      <c r="AB63" s="230">
        <f t="shared" si="2"/>
        <v>262179094923280.5</v>
      </c>
      <c r="AC63" s="230">
        <f t="shared" si="2"/>
        <v>255560269871361.13</v>
      </c>
      <c r="AD63" s="230">
        <f t="shared" si="2"/>
        <v>248938979430206.56</v>
      </c>
      <c r="AE63" s="230">
        <f t="shared" si="2"/>
        <v>242315225733390.84</v>
      </c>
      <c r="AF63" s="230">
        <f t="shared" si="2"/>
        <v>235689010914136.78</v>
      </c>
      <c r="AG63" s="230">
        <f t="shared" si="2"/>
        <v>229060337105316.09</v>
      </c>
      <c r="AH63" s="230">
        <f t="shared" si="2"/>
        <v>223318923265206.25</v>
      </c>
      <c r="AI63" s="230">
        <f t="shared" si="2"/>
        <v>217575378748073.78</v>
      </c>
      <c r="AJ63" s="230">
        <f t="shared" si="2"/>
        <v>211829705401895.47</v>
      </c>
      <c r="AK63" s="230">
        <f t="shared" si="2"/>
        <v>206081905074344.16</v>
      </c>
      <c r="AL63" s="230">
        <f t="shared" si="2"/>
        <v>200331979612787.75</v>
      </c>
      <c r="AM63" s="230">
        <f t="shared" si="2"/>
        <v>194289140730767.78</v>
      </c>
      <c r="AN63" s="230">
        <f t="shared" si="2"/>
        <v>188244074903660.56</v>
      </c>
      <c r="AO63" s="230">
        <f t="shared" si="2"/>
        <v>182196784070547.75</v>
      </c>
      <c r="AP63" s="230">
        <f t="shared" si="2"/>
        <v>176147270170191.09</v>
      </c>
      <c r="AQ63" s="230">
        <f t="shared" ref="AQ63:AQ74" si="4">SUMIFS(AQ$2:AQ$44,$AR$2:$AR$44,$A63)</f>
        <v>170038151706778.94</v>
      </c>
    </row>
    <row r="64" spans="1:43" x14ac:dyDescent="0.25">
      <c r="A64" s="278" t="s">
        <v>103</v>
      </c>
      <c r="B64" s="230">
        <f t="shared" si="0"/>
        <v>207047926932000.06</v>
      </c>
      <c r="C64" s="230">
        <f t="shared" si="3"/>
        <v>205222896235500</v>
      </c>
      <c r="D64" s="230">
        <f t="shared" si="3"/>
        <v>217857494255534.03</v>
      </c>
      <c r="E64" s="230">
        <f t="shared" si="3"/>
        <v>254087388852591.09</v>
      </c>
      <c r="F64" s="230">
        <f t="shared" si="3"/>
        <v>282723188676190.44</v>
      </c>
      <c r="G64" s="230">
        <f t="shared" si="3"/>
        <v>303522527271882.94</v>
      </c>
      <c r="H64" s="230">
        <f t="shared" si="3"/>
        <v>323733158697678.69</v>
      </c>
      <c r="I64" s="230">
        <f t="shared" si="3"/>
        <v>339569611863759.88</v>
      </c>
      <c r="J64" s="230">
        <f t="shared" si="3"/>
        <v>355310731377812.69</v>
      </c>
      <c r="K64" s="230">
        <f t="shared" si="3"/>
        <v>370955747067405.63</v>
      </c>
      <c r="L64" s="230">
        <f t="shared" si="3"/>
        <v>386503889752805.94</v>
      </c>
      <c r="M64" s="230">
        <f t="shared" si="3"/>
        <v>401954391246979.69</v>
      </c>
      <c r="N64" s="230">
        <f t="shared" si="3"/>
        <v>410051841689625.69</v>
      </c>
      <c r="O64" s="230">
        <f t="shared" si="3"/>
        <v>418110612773046.38</v>
      </c>
      <c r="P64" s="230">
        <f t="shared" si="3"/>
        <v>426130502030493</v>
      </c>
      <c r="Q64" s="230">
        <f t="shared" si="3"/>
        <v>434111307169907.56</v>
      </c>
      <c r="R64" s="230">
        <f t="shared" si="3"/>
        <v>442052826073922.75</v>
      </c>
      <c r="S64" s="230">
        <f t="shared" si="3"/>
        <v>443884800554182.44</v>
      </c>
      <c r="T64" s="230">
        <f t="shared" si="3"/>
        <v>445707755437166.75</v>
      </c>
      <c r="U64" s="230">
        <f t="shared" si="3"/>
        <v>447521687108759.56</v>
      </c>
      <c r="V64" s="230">
        <f t="shared" si="3"/>
        <v>449326591956238.06</v>
      </c>
      <c r="W64" s="230">
        <f t="shared" si="3"/>
        <v>451122466368271.75</v>
      </c>
      <c r="X64" s="230">
        <f t="shared" si="3"/>
        <v>449220812664628.88</v>
      </c>
      <c r="Y64" s="230">
        <f t="shared" si="3"/>
        <v>447322823046426.5</v>
      </c>
      <c r="Z64" s="230">
        <f t="shared" si="3"/>
        <v>445428499187743.56</v>
      </c>
      <c r="AA64" s="230">
        <f t="shared" si="3"/>
        <v>443537842762046.69</v>
      </c>
      <c r="AB64" s="230">
        <f t="shared" si="3"/>
        <v>441650855442189.88</v>
      </c>
      <c r="AC64" s="230">
        <f t="shared" si="3"/>
        <v>434994061605992.75</v>
      </c>
      <c r="AD64" s="230">
        <f t="shared" si="3"/>
        <v>428357544010381.44</v>
      </c>
      <c r="AE64" s="230">
        <f t="shared" si="3"/>
        <v>421741311210665.06</v>
      </c>
      <c r="AF64" s="230">
        <f t="shared" si="3"/>
        <v>415145371758924.69</v>
      </c>
      <c r="AG64" s="230">
        <f t="shared" si="3"/>
        <v>408569734204010</v>
      </c>
      <c r="AH64" s="230">
        <f t="shared" si="3"/>
        <v>398465448434438.19</v>
      </c>
      <c r="AI64" s="230">
        <f t="shared" si="3"/>
        <v>388393951693775.94</v>
      </c>
      <c r="AJ64" s="230">
        <f t="shared" si="3"/>
        <v>378355257677042.94</v>
      </c>
      <c r="AK64" s="230">
        <f t="shared" si="3"/>
        <v>368349380074065.75</v>
      </c>
      <c r="AL64" s="230">
        <f t="shared" si="3"/>
        <v>358376332569478.13</v>
      </c>
      <c r="AM64" s="230">
        <f t="shared" si="3"/>
        <v>348421072833845.69</v>
      </c>
      <c r="AN64" s="230">
        <f t="shared" si="3"/>
        <v>338498723995484.94</v>
      </c>
      <c r="AO64" s="230">
        <f t="shared" si="3"/>
        <v>328609299745486.56</v>
      </c>
      <c r="AP64" s="230">
        <f t="shared" si="3"/>
        <v>318752813769740.56</v>
      </c>
      <c r="AQ64" s="230">
        <f t="shared" si="4"/>
        <v>308821456566476</v>
      </c>
    </row>
    <row r="65" spans="1:43" x14ac:dyDescent="0.25">
      <c r="A65" s="278" t="s">
        <v>104</v>
      </c>
      <c r="B65" s="230">
        <f t="shared" si="0"/>
        <v>6036212638500</v>
      </c>
      <c r="C65" s="230">
        <f t="shared" si="3"/>
        <v>5963989201500</v>
      </c>
      <c r="D65" s="230">
        <f t="shared" si="3"/>
        <v>7148101402933.4443</v>
      </c>
      <c r="E65" s="230">
        <f t="shared" si="3"/>
        <v>7556805493838.0469</v>
      </c>
      <c r="F65" s="230">
        <f t="shared" si="3"/>
        <v>7852789822600.5596</v>
      </c>
      <c r="G65" s="230">
        <f t="shared" si="3"/>
        <v>8110927564902.5361</v>
      </c>
      <c r="H65" s="230">
        <f t="shared" si="3"/>
        <v>8421704944429.7861</v>
      </c>
      <c r="I65" s="230">
        <f t="shared" si="3"/>
        <v>8703887945420.9941</v>
      </c>
      <c r="J65" s="230">
        <f t="shared" si="3"/>
        <v>8949362471959.7031</v>
      </c>
      <c r="K65" s="230">
        <f t="shared" si="3"/>
        <v>9159856566992.8691</v>
      </c>
      <c r="L65" s="230">
        <f t="shared" si="3"/>
        <v>9338029570006.9863</v>
      </c>
      <c r="M65" s="230">
        <f t="shared" si="3"/>
        <v>9487330783268.5254</v>
      </c>
      <c r="N65" s="230">
        <f t="shared" si="3"/>
        <v>9617410281551.4434</v>
      </c>
      <c r="O65" s="230">
        <f t="shared" si="3"/>
        <v>9726240341633.4805</v>
      </c>
      <c r="P65" s="230">
        <f t="shared" si="3"/>
        <v>9817496943400.5527</v>
      </c>
      <c r="Q65" s="230">
        <f t="shared" si="3"/>
        <v>9895133273809.252</v>
      </c>
      <c r="R65" s="230">
        <f t="shared" si="3"/>
        <v>9963313320412.7461</v>
      </c>
      <c r="S65" s="230">
        <f t="shared" si="3"/>
        <v>10029007314549.494</v>
      </c>
      <c r="T65" s="230">
        <f t="shared" si="3"/>
        <v>10089721802706.1</v>
      </c>
      <c r="U65" s="230">
        <f t="shared" si="3"/>
        <v>10145551288350.52</v>
      </c>
      <c r="V65" s="230">
        <f t="shared" si="3"/>
        <v>10196601710839.525</v>
      </c>
      <c r="W65" s="230">
        <f t="shared" si="3"/>
        <v>10242989749068.719</v>
      </c>
      <c r="X65" s="230">
        <f t="shared" si="3"/>
        <v>10284842115450.02</v>
      </c>
      <c r="Y65" s="230">
        <f t="shared" si="3"/>
        <v>10322294845166.945</v>
      </c>
      <c r="Z65" s="230">
        <f t="shared" si="3"/>
        <v>10355492585421.078</v>
      </c>
      <c r="AA65" s="230">
        <f t="shared" si="3"/>
        <v>10384587889122.314</v>
      </c>
      <c r="AB65" s="230">
        <f t="shared" si="3"/>
        <v>10409740517201.426</v>
      </c>
      <c r="AC65" s="230">
        <f t="shared" si="3"/>
        <v>10431116753435.85</v>
      </c>
      <c r="AD65" s="230">
        <f t="shared" si="3"/>
        <v>10448888735383.404</v>
      </c>
      <c r="AE65" s="230">
        <f t="shared" si="3"/>
        <v>10463233804719.742</v>
      </c>
      <c r="AF65" s="230">
        <f t="shared" si="3"/>
        <v>10474333879971.82</v>
      </c>
      <c r="AG65" s="230">
        <f t="shared" si="3"/>
        <v>10482374854341.084</v>
      </c>
      <c r="AH65" s="230">
        <f t="shared" si="3"/>
        <v>10487546021013.67</v>
      </c>
      <c r="AI65" s="230">
        <f t="shared" si="3"/>
        <v>10490039528067.375</v>
      </c>
      <c r="AJ65" s="230">
        <f t="shared" si="3"/>
        <v>10490049864805.65</v>
      </c>
      <c r="AK65" s="230">
        <f t="shared" si="3"/>
        <v>10487773381082.463</v>
      </c>
      <c r="AL65" s="230">
        <f t="shared" si="3"/>
        <v>10483407840927.377</v>
      </c>
      <c r="AM65" s="230">
        <f t="shared" si="3"/>
        <v>10477152011542.621</v>
      </c>
      <c r="AN65" s="230">
        <f t="shared" si="3"/>
        <v>10469205288519.643</v>
      </c>
      <c r="AO65" s="230">
        <f t="shared" si="3"/>
        <v>10459767357919.199</v>
      </c>
      <c r="AP65" s="230">
        <f t="shared" si="3"/>
        <v>10449037895671.553</v>
      </c>
      <c r="AQ65" s="230">
        <f t="shared" si="4"/>
        <v>10433731424349.375</v>
      </c>
    </row>
    <row r="66" spans="1:43" x14ac:dyDescent="0.25">
      <c r="A66" s="278" t="s">
        <v>105</v>
      </c>
      <c r="B66" s="230">
        <f t="shared" si="0"/>
        <v>15311368644000</v>
      </c>
      <c r="C66" s="230">
        <f t="shared" si="3"/>
        <v>12539099793000</v>
      </c>
      <c r="D66" s="230">
        <f t="shared" si="3"/>
        <v>12722340789353.701</v>
      </c>
      <c r="E66" s="230">
        <f t="shared" si="3"/>
        <v>16379520007748.58</v>
      </c>
      <c r="F66" s="230">
        <f t="shared" si="3"/>
        <v>16889864184305.805</v>
      </c>
      <c r="G66" s="230">
        <f t="shared" si="3"/>
        <v>17798307227198.586</v>
      </c>
      <c r="H66" s="230">
        <f t="shared" si="3"/>
        <v>18935162771123.84</v>
      </c>
      <c r="I66" s="230">
        <f t="shared" si="3"/>
        <v>19902920823293.945</v>
      </c>
      <c r="J66" s="230">
        <f t="shared" si="3"/>
        <v>20649776524714.391</v>
      </c>
      <c r="K66" s="230">
        <f t="shared" si="3"/>
        <v>21235470487040.223</v>
      </c>
      <c r="L66" s="230">
        <f t="shared" si="3"/>
        <v>21734836773901.152</v>
      </c>
      <c r="M66" s="230">
        <f t="shared" si="3"/>
        <v>22233139477611.809</v>
      </c>
      <c r="N66" s="230">
        <f t="shared" si="3"/>
        <v>22885637363364.465</v>
      </c>
      <c r="O66" s="230">
        <f t="shared" si="3"/>
        <v>23617392060252.895</v>
      </c>
      <c r="P66" s="230">
        <f t="shared" si="3"/>
        <v>24407894594061.258</v>
      </c>
      <c r="Q66" s="230">
        <f t="shared" si="3"/>
        <v>25233661251463.152</v>
      </c>
      <c r="R66" s="230">
        <f t="shared" si="3"/>
        <v>26067736249532.078</v>
      </c>
      <c r="S66" s="230">
        <f t="shared" si="3"/>
        <v>26986832718427.742</v>
      </c>
      <c r="T66" s="230">
        <f t="shared" si="3"/>
        <v>27888240905299.563</v>
      </c>
      <c r="U66" s="230">
        <f t="shared" si="3"/>
        <v>28768396753768.461</v>
      </c>
      <c r="V66" s="230">
        <f t="shared" si="3"/>
        <v>29623776894588.215</v>
      </c>
      <c r="W66" s="230">
        <f t="shared" si="3"/>
        <v>30450923577412.262</v>
      </c>
      <c r="X66" s="230">
        <f t="shared" si="3"/>
        <v>31246469239268.68</v>
      </c>
      <c r="Y66" s="230">
        <f t="shared" si="3"/>
        <v>32007160452503.832</v>
      </c>
      <c r="Z66" s="230">
        <f t="shared" si="3"/>
        <v>32729881003838.422</v>
      </c>
      <c r="AA66" s="230">
        <f t="shared" si="3"/>
        <v>33411673868502.281</v>
      </c>
      <c r="AB66" s="230">
        <f t="shared" si="3"/>
        <v>34049761858900.453</v>
      </c>
      <c r="AC66" s="230">
        <f t="shared" si="3"/>
        <v>34641566745606.805</v>
      </c>
      <c r="AD66" s="230">
        <f t="shared" si="3"/>
        <v>35184726669311.25</v>
      </c>
      <c r="AE66" s="230">
        <f t="shared" si="3"/>
        <v>35677111685269.305</v>
      </c>
      <c r="AF66" s="230">
        <f t="shared" si="3"/>
        <v>36116837306387.023</v>
      </c>
      <c r="AG66" s="230">
        <f t="shared" si="3"/>
        <v>36502275936879.844</v>
      </c>
      <c r="AH66" s="230">
        <f t="shared" si="3"/>
        <v>36832066115019.734</v>
      </c>
      <c r="AI66" s="230">
        <f t="shared" si="3"/>
        <v>37105119510380.664</v>
      </c>
      <c r="AJ66" s="230">
        <f t="shared" si="3"/>
        <v>37320625647780.117</v>
      </c>
      <c r="AK66" s="230">
        <f t="shared" si="3"/>
        <v>37478054356368.844</v>
      </c>
      <c r="AL66" s="230">
        <f t="shared" si="3"/>
        <v>37577155967672.766</v>
      </c>
      <c r="AM66" s="230">
        <f t="shared" si="3"/>
        <v>37617959310477.383</v>
      </c>
      <c r="AN66" s="230">
        <f t="shared" si="3"/>
        <v>37600767572972.891</v>
      </c>
      <c r="AO66" s="230">
        <f t="shared" si="3"/>
        <v>37526152123275.297</v>
      </c>
      <c r="AP66" s="230">
        <f t="shared" si="3"/>
        <v>37394944398110.297</v>
      </c>
      <c r="AQ66" s="230">
        <f t="shared" si="4"/>
        <v>37195802538174.875</v>
      </c>
    </row>
    <row r="67" spans="1:43" x14ac:dyDescent="0.25">
      <c r="A67" s="278" t="s">
        <v>106</v>
      </c>
      <c r="B67" s="230">
        <f t="shared" si="0"/>
        <v>13397447563500</v>
      </c>
      <c r="C67" s="230">
        <f t="shared" si="3"/>
        <v>13236333742500</v>
      </c>
      <c r="D67" s="230">
        <f t="shared" si="3"/>
        <v>14180421421365.576</v>
      </c>
      <c r="E67" s="230">
        <f t="shared" si="3"/>
        <v>18236763373650.484</v>
      </c>
      <c r="F67" s="230">
        <f t="shared" si="3"/>
        <v>18986854183298.523</v>
      </c>
      <c r="G67" s="230">
        <f t="shared" si="3"/>
        <v>20286164090038.484</v>
      </c>
      <c r="H67" s="230">
        <f t="shared" si="3"/>
        <v>21973847362314.563</v>
      </c>
      <c r="I67" s="230">
        <f t="shared" si="3"/>
        <v>23563764306282.426</v>
      </c>
      <c r="J67" s="230">
        <f t="shared" si="3"/>
        <v>24944635435262.832</v>
      </c>
      <c r="K67" s="230">
        <f t="shared" si="3"/>
        <v>26142688240524.125</v>
      </c>
      <c r="L67" s="230">
        <f t="shared" si="3"/>
        <v>27202609795440.738</v>
      </c>
      <c r="M67" s="230">
        <f t="shared" si="3"/>
        <v>28184139819103.176</v>
      </c>
      <c r="N67" s="230">
        <f t="shared" si="3"/>
        <v>29222795866135.215</v>
      </c>
      <c r="O67" s="230">
        <f t="shared" si="3"/>
        <v>30255262662332.348</v>
      </c>
      <c r="P67" s="230">
        <f t="shared" si="3"/>
        <v>31275720697027.371</v>
      </c>
      <c r="Q67" s="230">
        <f t="shared" si="3"/>
        <v>32277954659910.477</v>
      </c>
      <c r="R67" s="230">
        <f t="shared" si="3"/>
        <v>33255387636082.727</v>
      </c>
      <c r="S67" s="230">
        <f t="shared" si="3"/>
        <v>34298229603823.871</v>
      </c>
      <c r="T67" s="230">
        <f t="shared" si="3"/>
        <v>35312382970601.195</v>
      </c>
      <c r="U67" s="230">
        <f t="shared" si="3"/>
        <v>36294383281571.141</v>
      </c>
      <c r="V67" s="230">
        <f t="shared" si="3"/>
        <v>37240913723635.141</v>
      </c>
      <c r="W67" s="230">
        <f t="shared" si="3"/>
        <v>38148826626689.875</v>
      </c>
      <c r="X67" s="230">
        <f t="shared" si="3"/>
        <v>39015163242675.656</v>
      </c>
      <c r="Y67" s="230">
        <f t="shared" si="3"/>
        <v>39837171628408.766</v>
      </c>
      <c r="Z67" s="230">
        <f t="shared" si="3"/>
        <v>40612322486530.781</v>
      </c>
      <c r="AA67" s="230">
        <f t="shared" si="3"/>
        <v>41338322848431.719</v>
      </c>
      <c r="AB67" s="230">
        <f t="shared" si="3"/>
        <v>42013127513138.852</v>
      </c>
      <c r="AC67" s="230">
        <f t="shared" si="3"/>
        <v>42634948186419.68</v>
      </c>
      <c r="AD67" s="230">
        <f t="shared" si="3"/>
        <v>43202260294203.258</v>
      </c>
      <c r="AE67" s="230">
        <f t="shared" si="3"/>
        <v>43713807473425.57</v>
      </c>
      <c r="AF67" s="230">
        <f t="shared" si="3"/>
        <v>44168603771119.883</v>
      </c>
      <c r="AG67" s="230">
        <f t="shared" si="3"/>
        <v>44565933608623.484</v>
      </c>
      <c r="AH67" s="230">
        <f t="shared" si="3"/>
        <v>44905349591832.672</v>
      </c>
      <c r="AI67" s="230">
        <f t="shared" si="3"/>
        <v>45186668270222.688</v>
      </c>
      <c r="AJ67" s="230">
        <f t="shared" si="3"/>
        <v>45409963966656.766</v>
      </c>
      <c r="AK67" s="230">
        <f t="shared" si="3"/>
        <v>45575560816664.813</v>
      </c>
      <c r="AL67" s="230">
        <f t="shared" si="3"/>
        <v>45684023169780.023</v>
      </c>
      <c r="AM67" s="230">
        <f t="shared" si="3"/>
        <v>45736144516627.086</v>
      </c>
      <c r="AN67" s="230">
        <f t="shared" si="3"/>
        <v>45732935113768.133</v>
      </c>
      <c r="AO67" s="230">
        <f t="shared" si="3"/>
        <v>45675608483874.602</v>
      </c>
      <c r="AP67" s="230">
        <f t="shared" si="3"/>
        <v>45565566971700.703</v>
      </c>
      <c r="AQ67" s="230">
        <f t="shared" si="4"/>
        <v>45389226474440.547</v>
      </c>
    </row>
    <row r="68" spans="1:43" x14ac:dyDescent="0.25">
      <c r="A68" s="278" t="s">
        <v>107</v>
      </c>
      <c r="B68" s="230">
        <f t="shared" si="0"/>
        <v>794457807000</v>
      </c>
      <c r="C68" s="230">
        <f t="shared" si="3"/>
        <v>1058351134500</v>
      </c>
      <c r="D68" s="230">
        <f t="shared" si="3"/>
        <v>862727228101.20642</v>
      </c>
      <c r="E68" s="230">
        <f t="shared" si="3"/>
        <v>1310872179362.2778</v>
      </c>
      <c r="F68" s="230">
        <f t="shared" si="3"/>
        <v>1312672696773.8511</v>
      </c>
      <c r="G68" s="230">
        <f t="shared" si="3"/>
        <v>1335510594887.5132</v>
      </c>
      <c r="H68" s="230">
        <f t="shared" si="3"/>
        <v>1371571825211.4233</v>
      </c>
      <c r="I68" s="230">
        <f t="shared" si="3"/>
        <v>1405838450662.4375</v>
      </c>
      <c r="J68" s="230">
        <f t="shared" si="3"/>
        <v>1436929448919.158</v>
      </c>
      <c r="K68" s="230">
        <f t="shared" si="3"/>
        <v>1464167769018.3191</v>
      </c>
      <c r="L68" s="230">
        <f t="shared" si="3"/>
        <v>1486964770573.4014</v>
      </c>
      <c r="M68" s="230">
        <f t="shared" si="3"/>
        <v>1504826751698.0857</v>
      </c>
      <c r="N68" s="230">
        <f t="shared" si="3"/>
        <v>1527580486942.9238</v>
      </c>
      <c r="O68" s="230">
        <f t="shared" si="3"/>
        <v>1545804562029.3081</v>
      </c>
      <c r="P68" s="230">
        <f t="shared" si="3"/>
        <v>1559771452181.5471</v>
      </c>
      <c r="Q68" s="230">
        <f t="shared" si="3"/>
        <v>1569807512482.8354</v>
      </c>
      <c r="R68" s="230">
        <f t="shared" si="3"/>
        <v>1576282931158.9387</v>
      </c>
      <c r="S68" s="230">
        <f t="shared" si="3"/>
        <v>1591039134524.6499</v>
      </c>
      <c r="T68" s="230">
        <f t="shared" si="3"/>
        <v>1603109413434.9165</v>
      </c>
      <c r="U68" s="230">
        <f t="shared" si="3"/>
        <v>1612598817895.0532</v>
      </c>
      <c r="V68" s="230">
        <f t="shared" si="3"/>
        <v>1619623560292.7229</v>
      </c>
      <c r="W68" s="230">
        <f t="shared" si="3"/>
        <v>1624308323149.6638</v>
      </c>
      <c r="X68" s="230">
        <f t="shared" si="3"/>
        <v>1626783757994.3254</v>
      </c>
      <c r="Y68" s="230">
        <f t="shared" si="3"/>
        <v>1627184212958.4746</v>
      </c>
      <c r="Z68" s="230">
        <f t="shared" si="3"/>
        <v>1625645715553.6157</v>
      </c>
      <c r="AA68" s="230">
        <f t="shared" si="3"/>
        <v>1622304226664.3455</v>
      </c>
      <c r="AB68" s="230">
        <f t="shared" si="3"/>
        <v>1617294172372.2825</v>
      </c>
      <c r="AC68" s="230">
        <f t="shared" si="3"/>
        <v>1610747251980.9458</v>
      </c>
      <c r="AD68" s="230">
        <f t="shared" si="3"/>
        <v>1602791513659.5864</v>
      </c>
      <c r="AE68" s="230">
        <f t="shared" si="3"/>
        <v>1593550683505.9067</v>
      </c>
      <c r="AF68" s="230">
        <f t="shared" si="3"/>
        <v>1583143729531.1812</v>
      </c>
      <c r="AG68" s="230">
        <f t="shared" si="3"/>
        <v>1571684639037.6428</v>
      </c>
      <c r="AH68" s="230">
        <f t="shared" si="3"/>
        <v>1559282385994.0305</v>
      </c>
      <c r="AI68" s="230">
        <f t="shared" ref="AI68:AP74" si="5">SUMIFS(AI$2:AI$44,$AR$2:$AR$44,$A68)</f>
        <v>1546041064203.0522</v>
      </c>
      <c r="AJ68" s="230">
        <f t="shared" si="5"/>
        <v>1532060162162.2061</v>
      </c>
      <c r="AK68" s="230">
        <f t="shared" si="5"/>
        <v>1517434956408.0811</v>
      </c>
      <c r="AL68" s="230">
        <f t="shared" si="5"/>
        <v>1502257001666.8271</v>
      </c>
      <c r="AM68" s="230">
        <f t="shared" si="5"/>
        <v>1486614698178.7278</v>
      </c>
      <c r="AN68" s="230">
        <f t="shared" si="5"/>
        <v>1470593919003.3862</v>
      </c>
      <c r="AO68" s="230">
        <f t="shared" si="5"/>
        <v>1454278682838.4771</v>
      </c>
      <c r="AP68" s="230">
        <f t="shared" si="5"/>
        <v>1437751860811.0178</v>
      </c>
      <c r="AQ68" s="230">
        <f t="shared" si="4"/>
        <v>1420621419303.1128</v>
      </c>
    </row>
    <row r="69" spans="1:43" x14ac:dyDescent="0.25">
      <c r="A69" s="278" t="s">
        <v>108</v>
      </c>
      <c r="B69" s="230">
        <f t="shared" si="0"/>
        <v>28253252989500</v>
      </c>
      <c r="C69" s="230">
        <f t="shared" ref="C69:AH74" si="6">SUMIFS(C$2:C$44,$AR$2:$AR$44,$A69)</f>
        <v>24744860646000</v>
      </c>
      <c r="D69" s="230">
        <f t="shared" si="6"/>
        <v>25319488250530.176</v>
      </c>
      <c r="E69" s="230">
        <f t="shared" si="6"/>
        <v>29027002946621.289</v>
      </c>
      <c r="F69" s="230">
        <f t="shared" si="6"/>
        <v>32007246214950.699</v>
      </c>
      <c r="G69" s="230">
        <f t="shared" si="6"/>
        <v>33938804795327.621</v>
      </c>
      <c r="H69" s="230">
        <f t="shared" si="6"/>
        <v>35850729455058.695</v>
      </c>
      <c r="I69" s="230">
        <f t="shared" si="6"/>
        <v>36802220009564.531</v>
      </c>
      <c r="J69" s="230">
        <f t="shared" si="6"/>
        <v>37747378669548.742</v>
      </c>
      <c r="K69" s="230">
        <f t="shared" si="6"/>
        <v>38686209009575.172</v>
      </c>
      <c r="L69" s="230">
        <f t="shared" si="6"/>
        <v>39618714606051.211</v>
      </c>
      <c r="M69" s="230">
        <f t="shared" si="6"/>
        <v>40544899037227.844</v>
      </c>
      <c r="N69" s="230">
        <f t="shared" si="6"/>
        <v>40980241939329.75</v>
      </c>
      <c r="O69" s="230">
        <f t="shared" si="6"/>
        <v>41413369312776.063</v>
      </c>
      <c r="P69" s="230">
        <f t="shared" si="6"/>
        <v>41844281988119.625</v>
      </c>
      <c r="Q69" s="230">
        <f t="shared" si="6"/>
        <v>42272980796213.906</v>
      </c>
      <c r="R69" s="230">
        <f t="shared" si="6"/>
        <v>42699466568213.07</v>
      </c>
      <c r="S69" s="230">
        <f t="shared" si="6"/>
        <v>42518165990123.18</v>
      </c>
      <c r="T69" s="230">
        <f t="shared" si="6"/>
        <v>42337186576393.648</v>
      </c>
      <c r="U69" s="230">
        <f t="shared" si="6"/>
        <v>42156528275856.188</v>
      </c>
      <c r="V69" s="230">
        <f t="shared" si="6"/>
        <v>41976191037340.5</v>
      </c>
      <c r="W69" s="230">
        <f t="shared" si="6"/>
        <v>41796174809674.25</v>
      </c>
      <c r="X69" s="230">
        <f t="shared" si="6"/>
        <v>41616479541683.039</v>
      </c>
      <c r="Y69" s="230">
        <f t="shared" si="6"/>
        <v>41437105182190.414</v>
      </c>
      <c r="Z69" s="230">
        <f t="shared" si="6"/>
        <v>41258051680017.898</v>
      </c>
      <c r="AA69" s="230">
        <f t="shared" si="6"/>
        <v>41079318983985</v>
      </c>
      <c r="AB69" s="230">
        <f t="shared" si="6"/>
        <v>40900907042909.117</v>
      </c>
      <c r="AC69" s="230">
        <f t="shared" si="6"/>
        <v>40722815805605.648</v>
      </c>
      <c r="AD69" s="230">
        <f t="shared" si="6"/>
        <v>40545045220887.922</v>
      </c>
      <c r="AE69" s="230">
        <f t="shared" si="6"/>
        <v>40367595237567.281</v>
      </c>
      <c r="AF69" s="230">
        <f t="shared" si="6"/>
        <v>40190465804452.977</v>
      </c>
      <c r="AG69" s="230">
        <f t="shared" si="6"/>
        <v>40013656870352.195</v>
      </c>
      <c r="AH69" s="230">
        <f t="shared" si="6"/>
        <v>39913290361874.094</v>
      </c>
      <c r="AI69" s="230">
        <f t="shared" si="5"/>
        <v>39813055247615.352</v>
      </c>
      <c r="AJ69" s="230">
        <f t="shared" si="5"/>
        <v>39712951507192.914</v>
      </c>
      <c r="AK69" s="230">
        <f t="shared" si="5"/>
        <v>39612979120222.938</v>
      </c>
      <c r="AL69" s="230">
        <f t="shared" si="5"/>
        <v>39513138066320.789</v>
      </c>
      <c r="AM69" s="230">
        <f t="shared" si="5"/>
        <v>39388211800260.805</v>
      </c>
      <c r="AN69" s="230">
        <f t="shared" si="5"/>
        <v>39263479793055.773</v>
      </c>
      <c r="AO69" s="230">
        <f t="shared" si="5"/>
        <v>39138942014045.07</v>
      </c>
      <c r="AP69" s="230">
        <f t="shared" si="5"/>
        <v>39014598432566.844</v>
      </c>
      <c r="AQ69" s="230">
        <f t="shared" si="4"/>
        <v>38877283523469.758</v>
      </c>
    </row>
    <row r="70" spans="1:43" x14ac:dyDescent="0.25">
      <c r="A70" s="278" t="s">
        <v>109</v>
      </c>
      <c r="B70" s="230">
        <f t="shared" si="0"/>
        <v>6313995088500</v>
      </c>
      <c r="C70" s="230">
        <f t="shared" si="6"/>
        <v>5611205490000</v>
      </c>
      <c r="D70" s="230">
        <f t="shared" si="6"/>
        <v>6127883149832.4883</v>
      </c>
      <c r="E70" s="230">
        <f t="shared" si="6"/>
        <v>6596936554156.0205</v>
      </c>
      <c r="F70" s="230">
        <f t="shared" si="6"/>
        <v>6794049126121.8105</v>
      </c>
      <c r="G70" s="230">
        <f t="shared" si="6"/>
        <v>6916038573200.0488</v>
      </c>
      <c r="H70" s="230">
        <f t="shared" si="6"/>
        <v>7071982677840.6133</v>
      </c>
      <c r="I70" s="230">
        <f t="shared" si="6"/>
        <v>7225545246438.4326</v>
      </c>
      <c r="J70" s="230">
        <f t="shared" si="6"/>
        <v>7358688387257.8379</v>
      </c>
      <c r="K70" s="230">
        <f t="shared" si="6"/>
        <v>7470507597477.6113</v>
      </c>
      <c r="L70" s="230">
        <f t="shared" si="6"/>
        <v>7560304420172.1797</v>
      </c>
      <c r="M70" s="230">
        <f t="shared" si="6"/>
        <v>7627592563312.5205</v>
      </c>
      <c r="N70" s="230">
        <f t="shared" si="6"/>
        <v>7678568065582.5039</v>
      </c>
      <c r="O70" s="230">
        <f t="shared" si="6"/>
        <v>7709937432452.5371</v>
      </c>
      <c r="P70" s="230">
        <f t="shared" si="6"/>
        <v>7724979266724.2539</v>
      </c>
      <c r="Q70" s="230">
        <f t="shared" si="6"/>
        <v>7727119605660.5088</v>
      </c>
      <c r="R70" s="230">
        <f t="shared" si="6"/>
        <v>7719866317763.3438</v>
      </c>
      <c r="S70" s="230">
        <f t="shared" si="6"/>
        <v>7712415446604.4521</v>
      </c>
      <c r="T70" s="230">
        <f t="shared" si="6"/>
        <v>7699587089833.668</v>
      </c>
      <c r="U70" s="230">
        <f t="shared" si="6"/>
        <v>7681862480620.7607</v>
      </c>
      <c r="V70" s="230">
        <f t="shared" si="6"/>
        <v>7659728606531.1885</v>
      </c>
      <c r="W70" s="230">
        <f t="shared" si="6"/>
        <v>7633675361111.1973</v>
      </c>
      <c r="X70" s="230">
        <f t="shared" si="6"/>
        <v>7604192982405.3447</v>
      </c>
      <c r="Y70" s="230">
        <f t="shared" si="6"/>
        <v>7571769787537.2646</v>
      </c>
      <c r="Z70" s="230">
        <f t="shared" si="6"/>
        <v>7536890208387.8301</v>
      </c>
      <c r="AA70" s="230">
        <f t="shared" si="6"/>
        <v>7500033129794.6484</v>
      </c>
      <c r="AB70" s="230">
        <f t="shared" si="6"/>
        <v>7461670528592.9902</v>
      </c>
      <c r="AC70" s="230">
        <f t="shared" si="6"/>
        <v>7422266409229.0752</v>
      </c>
      <c r="AD70" s="230">
        <f t="shared" si="6"/>
        <v>7382276029604.1416</v>
      </c>
      <c r="AE70" s="230">
        <f t="shared" si="6"/>
        <v>7342145409240.125</v>
      </c>
      <c r="AF70" s="230">
        <f t="shared" si="6"/>
        <v>7302311110785.0664</v>
      </c>
      <c r="AG70" s="230">
        <f t="shared" si="6"/>
        <v>7263200285275.8291</v>
      </c>
      <c r="AH70" s="230">
        <f t="shared" si="6"/>
        <v>7225230971429.0664</v>
      </c>
      <c r="AI70" s="230">
        <f t="shared" si="5"/>
        <v>7188812639513.4316</v>
      </c>
      <c r="AJ70" s="230">
        <f t="shared" si="5"/>
        <v>7154346971046.8604</v>
      </c>
      <c r="AK70" s="230">
        <f t="shared" si="5"/>
        <v>7122228866638.8164</v>
      </c>
      <c r="AL70" s="230">
        <f t="shared" si="5"/>
        <v>7092847675742.6064</v>
      </c>
      <c r="AM70" s="230">
        <f t="shared" si="5"/>
        <v>7066588643882.1006</v>
      </c>
      <c r="AN70" s="230">
        <f t="shared" si="5"/>
        <v>7043834575062.3428</v>
      </c>
      <c r="AO70" s="230">
        <f t="shared" si="5"/>
        <v>7024967709560.2959</v>
      </c>
      <c r="AP70" s="230">
        <f t="shared" si="5"/>
        <v>7010371820127.9629</v>
      </c>
      <c r="AQ70" s="230">
        <f t="shared" si="4"/>
        <v>6998095333120.3965</v>
      </c>
    </row>
    <row r="71" spans="1:43" x14ac:dyDescent="0.25">
      <c r="A71" s="278" t="s">
        <v>110</v>
      </c>
      <c r="B71" s="230">
        <f t="shared" si="0"/>
        <v>3255610314000</v>
      </c>
      <c r="C71" s="230">
        <f t="shared" si="6"/>
        <v>3327833751000.0005</v>
      </c>
      <c r="D71" s="230">
        <f t="shared" si="6"/>
        <v>3953303264219.5</v>
      </c>
      <c r="E71" s="230">
        <f t="shared" si="6"/>
        <v>4183374870589.6196</v>
      </c>
      <c r="F71" s="230">
        <f t="shared" si="6"/>
        <v>4368091227589.3921</v>
      </c>
      <c r="G71" s="230">
        <f t="shared" si="6"/>
        <v>4535523616242.4346</v>
      </c>
      <c r="H71" s="230">
        <f t="shared" si="6"/>
        <v>4731197388573.2178</v>
      </c>
      <c r="I71" s="230">
        <f t="shared" si="6"/>
        <v>4901730897422.2285</v>
      </c>
      <c r="J71" s="230">
        <f t="shared" si="6"/>
        <v>5050531945609.0732</v>
      </c>
      <c r="K71" s="230">
        <f t="shared" si="6"/>
        <v>5178801114858.9287</v>
      </c>
      <c r="L71" s="230">
        <f t="shared" si="6"/>
        <v>5288359722024.9307</v>
      </c>
      <c r="M71" s="230">
        <f t="shared" si="6"/>
        <v>5381552517407.415</v>
      </c>
      <c r="N71" s="230">
        <f t="shared" si="6"/>
        <v>5463498778756.293</v>
      </c>
      <c r="O71" s="230">
        <f t="shared" si="6"/>
        <v>5533799012092.7178</v>
      </c>
      <c r="P71" s="230">
        <f t="shared" si="6"/>
        <v>5594496667321.4619</v>
      </c>
      <c r="Q71" s="230">
        <f t="shared" si="6"/>
        <v>5647803879362.2813</v>
      </c>
      <c r="R71" s="230">
        <f t="shared" si="6"/>
        <v>5696065677495.0049</v>
      </c>
      <c r="S71" s="230">
        <f t="shared" si="6"/>
        <v>5741104177743.4092</v>
      </c>
      <c r="T71" s="230">
        <f t="shared" si="6"/>
        <v>5783568625433.709</v>
      </c>
      <c r="U71" s="230">
        <f t="shared" si="6"/>
        <v>5823462207483.4443</v>
      </c>
      <c r="V71" s="230">
        <f t="shared" si="6"/>
        <v>5860793357790.6006</v>
      </c>
      <c r="W71" s="230">
        <f t="shared" si="6"/>
        <v>5895575603494.6221</v>
      </c>
      <c r="X71" s="230">
        <f t="shared" si="6"/>
        <v>5927827399084.292</v>
      </c>
      <c r="Y71" s="230">
        <f t="shared" si="6"/>
        <v>5957571949597.6416</v>
      </c>
      <c r="Z71" s="230">
        <f t="shared" si="6"/>
        <v>5984837024162.7168</v>
      </c>
      <c r="AA71" s="230">
        <f t="shared" si="6"/>
        <v>6009654761123.3232</v>
      </c>
      <c r="AB71" s="230">
        <f t="shared" si="6"/>
        <v>6032061465982.4824</v>
      </c>
      <c r="AC71" s="230">
        <f t="shared" si="6"/>
        <v>6052097403376.7314</v>
      </c>
      <c r="AD71" s="230">
        <f t="shared" si="6"/>
        <v>6069806584270.1885</v>
      </c>
      <c r="AE71" s="230">
        <f t="shared" si="6"/>
        <v>6085236549525.5068</v>
      </c>
      <c r="AF71" s="230">
        <f t="shared" si="6"/>
        <v>6098438150972.9766</v>
      </c>
      <c r="AG71" s="230">
        <f t="shared" si="6"/>
        <v>6109465331058.2764</v>
      </c>
      <c r="AH71" s="230">
        <f t="shared" si="6"/>
        <v>6118374902103.9102</v>
      </c>
      <c r="AI71" s="230">
        <f t="shared" si="5"/>
        <v>6125226326171.2158</v>
      </c>
      <c r="AJ71" s="230">
        <f t="shared" si="5"/>
        <v>6130081496458.1094</v>
      </c>
      <c r="AK71" s="230">
        <f t="shared" si="5"/>
        <v>6133004521113.8652</v>
      </c>
      <c r="AL71" s="230">
        <f t="shared" si="5"/>
        <v>6134061510296.4482</v>
      </c>
      <c r="AM71" s="230">
        <f t="shared" si="5"/>
        <v>6133320367240.6289</v>
      </c>
      <c r="AN71" s="230">
        <f t="shared" si="5"/>
        <v>6130850584047.207</v>
      </c>
      <c r="AO71" s="230">
        <f t="shared" si="5"/>
        <v>6126723042844.8672</v>
      </c>
      <c r="AP71" s="230">
        <f t="shared" si="5"/>
        <v>6121009822918.2109</v>
      </c>
      <c r="AQ71" s="230">
        <f t="shared" si="4"/>
        <v>6111732084801.2627</v>
      </c>
    </row>
    <row r="72" spans="1:43" x14ac:dyDescent="0.25">
      <c r="A72" s="278" t="s">
        <v>111</v>
      </c>
      <c r="B72" s="230">
        <f t="shared" si="0"/>
        <v>20850350697000</v>
      </c>
      <c r="C72" s="230">
        <f t="shared" si="6"/>
        <v>38553426235500</v>
      </c>
      <c r="D72" s="230">
        <f t="shared" si="6"/>
        <v>47353887309896.617</v>
      </c>
      <c r="E72" s="230">
        <f t="shared" si="6"/>
        <v>51958159928076.398</v>
      </c>
      <c r="F72" s="230">
        <f t="shared" si="6"/>
        <v>55710739471833.813</v>
      </c>
      <c r="G72" s="230">
        <f t="shared" si="6"/>
        <v>61878134813993.469</v>
      </c>
      <c r="H72" s="230">
        <f t="shared" si="6"/>
        <v>70047268988794.484</v>
      </c>
      <c r="I72" s="230">
        <f t="shared" si="6"/>
        <v>78189936680845.953</v>
      </c>
      <c r="J72" s="230">
        <f t="shared" si="6"/>
        <v>85720386002685.859</v>
      </c>
      <c r="K72" s="230">
        <f t="shared" si="6"/>
        <v>92689575871486.531</v>
      </c>
      <c r="L72" s="230">
        <f t="shared" si="6"/>
        <v>99272991617884.641</v>
      </c>
      <c r="M72" s="230">
        <f t="shared" si="6"/>
        <v>105760788429653.52</v>
      </c>
      <c r="N72" s="230">
        <f t="shared" si="6"/>
        <v>112499797209072.55</v>
      </c>
      <c r="O72" s="230">
        <f t="shared" si="6"/>
        <v>119531922307422.16</v>
      </c>
      <c r="P72" s="230">
        <f t="shared" si="6"/>
        <v>126850648312895.05</v>
      </c>
      <c r="Q72" s="230">
        <f t="shared" si="6"/>
        <v>134446536915412</v>
      </c>
      <c r="R72" s="230">
        <f t="shared" si="6"/>
        <v>142306982299693.5</v>
      </c>
      <c r="S72" s="230">
        <f t="shared" si="6"/>
        <v>150439735558229.56</v>
      </c>
      <c r="T72" s="230">
        <f t="shared" si="6"/>
        <v>158803530012206.81</v>
      </c>
      <c r="U72" s="230">
        <f t="shared" si="6"/>
        <v>167374316802471.78</v>
      </c>
      <c r="V72" s="230">
        <f t="shared" si="6"/>
        <v>176123940288159.09</v>
      </c>
      <c r="W72" s="230">
        <f t="shared" si="6"/>
        <v>185020016436293.66</v>
      </c>
      <c r="X72" s="230">
        <f t="shared" si="6"/>
        <v>194025861175957.97</v>
      </c>
      <c r="Y72" s="230">
        <f t="shared" si="6"/>
        <v>203100476585367.13</v>
      </c>
      <c r="Z72" s="230">
        <f t="shared" si="6"/>
        <v>212198602550134.78</v>
      </c>
      <c r="AA72" s="230">
        <f t="shared" si="6"/>
        <v>221270841059885.66</v>
      </c>
      <c r="AB72" s="230">
        <f t="shared" si="6"/>
        <v>230263859575043.63</v>
      </c>
      <c r="AC72" s="230">
        <f t="shared" si="6"/>
        <v>239120678878580.63</v>
      </c>
      <c r="AD72" s="230">
        <f t="shared" si="6"/>
        <v>247781049518503.66</v>
      </c>
      <c r="AE72" s="230">
        <f t="shared" si="6"/>
        <v>256181919344689.5</v>
      </c>
      <c r="AF72" s="230">
        <f t="shared" si="6"/>
        <v>264257992757529.31</v>
      </c>
      <c r="AG72" s="230">
        <f t="shared" si="6"/>
        <v>271942380136891.25</v>
      </c>
      <c r="AH72" s="230">
        <f t="shared" si="6"/>
        <v>279167333542092.97</v>
      </c>
      <c r="AI72" s="230">
        <f t="shared" si="5"/>
        <v>285865062214402.44</v>
      </c>
      <c r="AJ72" s="230">
        <f t="shared" si="5"/>
        <v>291968618733999.25</v>
      </c>
      <c r="AK72" s="230">
        <f t="shared" si="5"/>
        <v>297412843957437.31</v>
      </c>
      <c r="AL72" s="230">
        <f t="shared" si="5"/>
        <v>302135356175135.44</v>
      </c>
      <c r="AM72" s="230">
        <f t="shared" si="5"/>
        <v>306077567376886</v>
      </c>
      <c r="AN72" s="230">
        <f t="shared" si="5"/>
        <v>309185707199302.31</v>
      </c>
      <c r="AO72" s="230">
        <f t="shared" si="5"/>
        <v>311411833158590.56</v>
      </c>
      <c r="AP72" s="230">
        <f t="shared" si="5"/>
        <v>312714804250462.38</v>
      </c>
      <c r="AQ72" s="230">
        <f t="shared" si="4"/>
        <v>312956666081844.69</v>
      </c>
    </row>
    <row r="73" spans="1:43" x14ac:dyDescent="0.25">
      <c r="A73" s="278" t="s">
        <v>112</v>
      </c>
      <c r="B73" s="230">
        <f t="shared" si="0"/>
        <v>1580582140500</v>
      </c>
      <c r="C73" s="230">
        <f t="shared" si="6"/>
        <v>2280593914500.0117</v>
      </c>
      <c r="D73" s="230">
        <f t="shared" si="6"/>
        <v>2728488443224.8345</v>
      </c>
      <c r="E73" s="230">
        <f t="shared" si="6"/>
        <v>2965504803592.5776</v>
      </c>
      <c r="F73" s="230">
        <f t="shared" si="6"/>
        <v>3143946955385.5278</v>
      </c>
      <c r="G73" s="230">
        <f t="shared" si="6"/>
        <v>3383900001930.2549</v>
      </c>
      <c r="H73" s="230">
        <f t="shared" si="6"/>
        <v>3692585157799.3057</v>
      </c>
      <c r="I73" s="230">
        <f t="shared" si="6"/>
        <v>3996071372731.6074</v>
      </c>
      <c r="J73" s="230">
        <f t="shared" si="6"/>
        <v>4275647714076.6934</v>
      </c>
      <c r="K73" s="230">
        <f t="shared" si="6"/>
        <v>4533625622560.501</v>
      </c>
      <c r="L73" s="230">
        <f t="shared" si="6"/>
        <v>4775068420718.2109</v>
      </c>
      <c r="M73" s="230">
        <f t="shared" si="6"/>
        <v>5007542172457.7949</v>
      </c>
      <c r="N73" s="230">
        <f t="shared" si="6"/>
        <v>5238570022641.0078</v>
      </c>
      <c r="O73" s="230">
        <f t="shared" si="6"/>
        <v>5470240725222.0146</v>
      </c>
      <c r="P73" s="230">
        <f t="shared" si="6"/>
        <v>5702647090640.6621</v>
      </c>
      <c r="Q73" s="230">
        <f t="shared" si="6"/>
        <v>5936018983269.4258</v>
      </c>
      <c r="R73" s="230">
        <f t="shared" si="6"/>
        <v>6170733201434.8613</v>
      </c>
      <c r="S73" s="230">
        <f t="shared" si="6"/>
        <v>6405354842151.2715</v>
      </c>
      <c r="T73" s="230">
        <f t="shared" si="6"/>
        <v>6641187160291.9912</v>
      </c>
      <c r="U73" s="230">
        <f t="shared" si="6"/>
        <v>6877712578750.6758</v>
      </c>
      <c r="V73" s="230">
        <f t="shared" si="6"/>
        <v>7114361696686.2813</v>
      </c>
      <c r="W73" s="230">
        <f t="shared" si="6"/>
        <v>7350508257722.8008</v>
      </c>
      <c r="X73" s="230">
        <f t="shared" si="6"/>
        <v>7585464451819.3203</v>
      </c>
      <c r="Y73" s="230">
        <f t="shared" si="6"/>
        <v>7818476786577.543</v>
      </c>
      <c r="Z73" s="230">
        <f t="shared" si="6"/>
        <v>8048722786084.582</v>
      </c>
      <c r="AA73" s="230">
        <f t="shared" si="6"/>
        <v>8275308792283.707</v>
      </c>
      <c r="AB73" s="230">
        <f t="shared" si="6"/>
        <v>8497269153647.6543</v>
      </c>
      <c r="AC73" s="230">
        <f t="shared" si="6"/>
        <v>8713567086888.1426</v>
      </c>
      <c r="AD73" s="230">
        <f t="shared" si="6"/>
        <v>8923097487912.5234</v>
      </c>
      <c r="AE73" s="230">
        <f t="shared" si="6"/>
        <v>9124691946724.1406</v>
      </c>
      <c r="AF73" s="230">
        <f t="shared" si="6"/>
        <v>9317126186210.5156</v>
      </c>
      <c r="AG73" s="230">
        <f t="shared" si="6"/>
        <v>9499130095902.6445</v>
      </c>
      <c r="AH73" s="230">
        <f t="shared" si="6"/>
        <v>9669400468461.0332</v>
      </c>
      <c r="AI73" s="230">
        <f t="shared" si="5"/>
        <v>9826616469124.5039</v>
      </c>
      <c r="AJ73" s="230">
        <f t="shared" si="5"/>
        <v>9969457777664.9199</v>
      </c>
      <c r="AK73" s="230">
        <f t="shared" si="5"/>
        <v>10096625240369.67</v>
      </c>
      <c r="AL73" s="230">
        <f t="shared" si="5"/>
        <v>10206863758974.625</v>
      </c>
      <c r="AM73" s="230">
        <f t="shared" si="5"/>
        <v>10298987027925.445</v>
      </c>
      <c r="AN73" s="230">
        <f t="shared" si="5"/>
        <v>10371903615358.941</v>
      </c>
      <c r="AO73" s="230">
        <f t="shared" si="5"/>
        <v>10424643772014.604</v>
      </c>
      <c r="AP73" s="230">
        <f t="shared" si="5"/>
        <v>10456386251731.516</v>
      </c>
      <c r="AQ73" s="230">
        <f t="shared" si="4"/>
        <v>10462989690876.199</v>
      </c>
    </row>
    <row r="74" spans="1:43" x14ac:dyDescent="0.25">
      <c r="A74" s="279" t="s">
        <v>276</v>
      </c>
      <c r="B74" s="239">
        <f t="shared" si="0"/>
        <v>21789255378000</v>
      </c>
      <c r="C74" s="239">
        <f t="shared" si="6"/>
        <v>18311419104000</v>
      </c>
      <c r="D74" s="239">
        <f t="shared" si="6"/>
        <v>19353912500875.531</v>
      </c>
      <c r="E74" s="239">
        <f t="shared" si="6"/>
        <v>20023838358858.309</v>
      </c>
      <c r="F74" s="239">
        <f t="shared" si="6"/>
        <v>21747110250845.059</v>
      </c>
      <c r="G74" s="239">
        <f t="shared" si="6"/>
        <v>22839626108562.602</v>
      </c>
      <c r="H74" s="239">
        <f t="shared" si="6"/>
        <v>23751103819011.496</v>
      </c>
      <c r="I74" s="239">
        <f t="shared" si="6"/>
        <v>24970047633423.07</v>
      </c>
      <c r="J74" s="239">
        <f t="shared" si="6"/>
        <v>26012653628942.348</v>
      </c>
      <c r="K74" s="239">
        <f t="shared" si="6"/>
        <v>27027193596339.059</v>
      </c>
      <c r="L74" s="239">
        <f t="shared" si="6"/>
        <v>28009722907107.434</v>
      </c>
      <c r="M74" s="239">
        <f t="shared" si="6"/>
        <v>29119367592012.93</v>
      </c>
      <c r="N74" s="239">
        <f t="shared" si="6"/>
        <v>29873242650564.727</v>
      </c>
      <c r="O74" s="239">
        <f t="shared" si="6"/>
        <v>30748903792377.91</v>
      </c>
      <c r="P74" s="239">
        <f t="shared" si="6"/>
        <v>31581384836953.227</v>
      </c>
      <c r="Q74" s="239">
        <f t="shared" si="6"/>
        <v>32368868833837.672</v>
      </c>
      <c r="R74" s="239">
        <f t="shared" si="6"/>
        <v>33041584478219.762</v>
      </c>
      <c r="S74" s="239">
        <f t="shared" si="6"/>
        <v>33809980687012.594</v>
      </c>
      <c r="T74" s="239">
        <f t="shared" si="6"/>
        <v>34462550915963.402</v>
      </c>
      <c r="U74" s="239">
        <f t="shared" si="6"/>
        <v>35067702284338.84</v>
      </c>
      <c r="V74" s="239">
        <f t="shared" si="6"/>
        <v>35625843299407.734</v>
      </c>
      <c r="W74" s="239">
        <f t="shared" si="6"/>
        <v>36137783233284.531</v>
      </c>
      <c r="X74" s="239">
        <f t="shared" si="6"/>
        <v>36604707155918.359</v>
      </c>
      <c r="Y74" s="239">
        <f t="shared" si="6"/>
        <v>37028148640733.914</v>
      </c>
      <c r="Z74" s="239">
        <f t="shared" si="6"/>
        <v>37409960862158.32</v>
      </c>
      <c r="AA74" s="239">
        <f t="shared" si="6"/>
        <v>37752286775200.727</v>
      </c>
      <c r="AB74" s="239">
        <f t="shared" si="6"/>
        <v>38057529026777.336</v>
      </c>
      <c r="AC74" s="239">
        <f t="shared" si="6"/>
        <v>38328320199232.477</v>
      </c>
      <c r="AD74" s="239">
        <f t="shared" si="6"/>
        <v>38567493931030.805</v>
      </c>
      <c r="AE74" s="239">
        <f t="shared" si="6"/>
        <v>38778057400348.805</v>
      </c>
      <c r="AF74" s="239">
        <f t="shared" si="6"/>
        <v>38963165596529.727</v>
      </c>
      <c r="AG74" s="239">
        <f t="shared" si="6"/>
        <v>39126097744145.789</v>
      </c>
      <c r="AH74" s="239">
        <f t="shared" si="6"/>
        <v>39270236186528.906</v>
      </c>
      <c r="AI74" s="239">
        <f t="shared" si="5"/>
        <v>39399047981657.039</v>
      </c>
      <c r="AJ74" s="239">
        <f t="shared" si="5"/>
        <v>39516069414495.523</v>
      </c>
      <c r="AK74" s="239">
        <f t="shared" si="5"/>
        <v>39624893587360.523</v>
      </c>
      <c r="AL74" s="239">
        <f t="shared" si="5"/>
        <v>39729161214425.805</v>
      </c>
      <c r="AM74" s="239">
        <f t="shared" si="5"/>
        <v>39832554718774.766</v>
      </c>
      <c r="AN74" s="239">
        <f t="shared" si="5"/>
        <v>39938795710895.094</v>
      </c>
      <c r="AO74" s="239">
        <f t="shared" si="5"/>
        <v>40051645916593.188</v>
      </c>
      <c r="AP74" s="239">
        <f t="shared" si="5"/>
        <v>40174911620244.672</v>
      </c>
      <c r="AQ74" s="239">
        <f t="shared" si="4"/>
        <v>40296436706199.32</v>
      </c>
    </row>
  </sheetData>
  <phoneticPr fontId="3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1F081-D5F4-4C3D-863C-3E21DF5AECB9}">
  <sheetPr codeName="Sheet44"/>
  <dimension ref="A1:AR74"/>
  <sheetViews>
    <sheetView topLeftCell="A34" workbookViewId="0">
      <selection activeCell="B50" sqref="B50:B74"/>
    </sheetView>
  </sheetViews>
  <sheetFormatPr defaultColWidth="9" defaultRowHeight="13.2" x14ac:dyDescent="0.25"/>
  <cols>
    <col min="1" max="1" width="18" style="133" customWidth="1"/>
    <col min="2" max="16384" width="9" style="133"/>
  </cols>
  <sheetData>
    <row r="1" spans="1:44" x14ac:dyDescent="0.25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5">
      <c r="A2" s="276" t="s">
        <v>287</v>
      </c>
      <c r="B2" s="241">
        <f>('Energy Use'!B58-'E-electricity'!B2)*'Energy Use 2019'!$V64</f>
        <v>187736491008000.03</v>
      </c>
      <c r="C2" s="241">
        <f>('Energy Use'!C58-'E-electricity'!C2-'E-Coal'!C2)*'Energy Use 2020'!$AE64</f>
        <v>185067001663500</v>
      </c>
      <c r="D2" s="241">
        <f>('Energy Use'!D58-'E-electricity'!D2-'E-Coal'!D2)*'Energy Use 2020'!$AE64</f>
        <v>192842144218264.34</v>
      </c>
      <c r="E2" s="241">
        <f>('Energy Use'!E58-'E-electricity'!E2-'E-Coal'!E2)*'Energy Use 2020'!$AE64</f>
        <v>204072070393791.53</v>
      </c>
      <c r="F2" s="241">
        <f>('Energy Use'!F58-'E-electricity'!F2-'E-Coal'!F2)*'Energy Use 2020'!$AE64</f>
        <v>219595866249743.13</v>
      </c>
      <c r="G2" s="241">
        <f>('Energy Use'!G58-'E-electricity'!G2-'E-Coal'!G2)*'Energy Use 2020'!$AE64</f>
        <v>231217001051446.88</v>
      </c>
      <c r="H2" s="241">
        <f>('Energy Use'!H58-'E-electricity'!H2-'E-Coal'!H2)*'Energy Use 2020'!$AE64</f>
        <v>237833960415656.81</v>
      </c>
      <c r="I2" s="241">
        <f>('Energy Use'!I58-'E-electricity'!I2-'E-Coal'!I2)*'Energy Use 2020'!$AE64</f>
        <v>253229510326973.91</v>
      </c>
      <c r="J2" s="241">
        <f>('Energy Use'!J58-'E-electricity'!J2-'E-Coal'!J2)*'Energy Use 2020'!$AE64</f>
        <v>263758385170528.03</v>
      </c>
      <c r="K2" s="241">
        <f>('Energy Use'!K58-'E-electricity'!K2-'E-Coal'!K2)*'Energy Use 2020'!$AE64</f>
        <v>273958296170255.94</v>
      </c>
      <c r="L2" s="241">
        <f>('Energy Use'!L58-'E-electricity'!L2-'E-Coal'!L2)*'Energy Use 2020'!$AE64</f>
        <v>283786122823229.06</v>
      </c>
      <c r="M2" s="241">
        <f>('Energy Use'!M58-'E-electricity'!M2-'E-Coal'!M2)*'Energy Use 2020'!$AE64</f>
        <v>298142937661592.25</v>
      </c>
      <c r="N2" s="241">
        <f>('Energy Use'!N58-'E-electricity'!N2-'E-Coal'!N2)*'Energy Use 2020'!$AE64</f>
        <v>302183355509961.5</v>
      </c>
      <c r="O2" s="241">
        <f>('Energy Use'!O58-'E-electricity'!O2-'E-Coal'!O2)*'Energy Use 2020'!$AE64</f>
        <v>310690587422820.75</v>
      </c>
      <c r="P2" s="241">
        <f>('Energy Use'!P58-'E-electricity'!P2-'E-Coal'!P2)*'Energy Use 2020'!$AE64</f>
        <v>318701149927752.44</v>
      </c>
      <c r="Q2" s="241">
        <f>('Energy Use'!Q58-'E-electricity'!Q2-'E-Coal'!Q2)*'Energy Use 2020'!$AE64</f>
        <v>326196605530410.31</v>
      </c>
      <c r="R2" s="241">
        <f>('Energy Use'!R58-'E-electricity'!R2-'E-Coal'!R2)*'Energy Use 2020'!$AE64</f>
        <v>331114900377207.19</v>
      </c>
      <c r="S2" s="241">
        <f>('Energy Use'!S58-'E-electricity'!S2-'E-Coal'!S2)*'Energy Use 2020'!$AE64</f>
        <v>339498698515189.88</v>
      </c>
      <c r="T2" s="241">
        <f>('Energy Use'!T58-'E-electricity'!T2-'E-Coal'!T2)*'Energy Use 2020'!$AE64</f>
        <v>345291530977542.69</v>
      </c>
      <c r="U2" s="241">
        <f>('Energy Use'!U58-'E-electricity'!U2-'E-Coal'!U2)*'Energy Use 2020'!$AE64</f>
        <v>350544812926471.19</v>
      </c>
      <c r="V2" s="241">
        <f>('Energy Use'!V58-'E-electricity'!V2-'E-Coal'!V2)*'Energy Use 2020'!$AE64</f>
        <v>355265687930938.56</v>
      </c>
      <c r="W2" s="241">
        <f>('Energy Use'!W58-'E-electricity'!W2-'E-Coal'!W2)*'Energy Use 2020'!$AE64</f>
        <v>359465636686988.25</v>
      </c>
      <c r="X2" s="241">
        <f>('Energy Use'!X58-'E-electricity'!X2-'E-Coal'!X2)*'Energy Use 2020'!$AE64</f>
        <v>363160149441900.31</v>
      </c>
      <c r="Y2" s="241">
        <f>('Energy Use'!Y58-'E-electricity'!Y2-'E-Coal'!Y2)*'Energy Use 2020'!$AE64</f>
        <v>366368374654995.56</v>
      </c>
      <c r="Z2" s="241">
        <f>('Energy Use'!Z58-'E-electricity'!Z2-'E-Coal'!Z2)*'Energy Use 2020'!$AE64</f>
        <v>369112752568136.31</v>
      </c>
      <c r="AA2" s="241">
        <f>('Energy Use'!AA58-'E-electricity'!AA2-'E-Coal'!AA2)*'Energy Use 2020'!$AE64</f>
        <v>371418641884064.88</v>
      </c>
      <c r="AB2" s="241">
        <f>('Energy Use'!AB58-'E-electricity'!AB2-'E-Coal'!AB2)*'Energy Use 2020'!$AE64</f>
        <v>373313947143253.31</v>
      </c>
      <c r="AC2" s="241">
        <f>('Energy Use'!AC58-'E-electricity'!AC2-'E-Coal'!AC2)*'Energy Use 2020'!$AE64</f>
        <v>374828753684101.81</v>
      </c>
      <c r="AD2" s="241">
        <f>('Energy Use'!AD58-'E-electricity'!AD2-'E-Coal'!AD2)*'Energy Use 2020'!$AE64</f>
        <v>375994976300220.06</v>
      </c>
      <c r="AE2" s="241">
        <f>('Energy Use'!AE58-'E-electricity'!AE2-'E-Coal'!AE2)*'Energy Use 2020'!$AE64</f>
        <v>376846026903052.06</v>
      </c>
      <c r="AF2" s="241">
        <f>('Energy Use'!AF58-'E-electricity'!AF2-'E-Coal'!AF2)*'Energy Use 2020'!$AE64</f>
        <v>377416505686324.31</v>
      </c>
      <c r="AG2" s="241">
        <f>('Energy Use'!AG58-'E-electricity'!AG2-'E-Coal'!AG2)*'Energy Use 2020'!$AE64</f>
        <v>377741919495594.31</v>
      </c>
      <c r="AH2" s="241">
        <f>('Energy Use'!AH58-'E-electricity'!AH2-'E-Coal'!AH2)*'Energy Use 2020'!$AE64</f>
        <v>377858430352559.81</v>
      </c>
      <c r="AI2" s="241">
        <f>('Energy Use'!AI58-'E-electricity'!AI2-'E-Coal'!AI2)*'Energy Use 2020'!$AE64</f>
        <v>377802636387540.5</v>
      </c>
      <c r="AJ2" s="241">
        <f>('Energy Use'!AJ58-'E-electricity'!AJ2-'E-Coal'!AJ2)*'Energy Use 2020'!$AE64</f>
        <v>377611386808419</v>
      </c>
      <c r="AK2" s="241">
        <f>('Energy Use'!AK58-'E-electricity'!AK2-'E-Coal'!AK2)*'Energy Use 2020'!$AE64</f>
        <v>377321631991074.5</v>
      </c>
      <c r="AL2" s="241">
        <f>('Energy Use'!AL58-'E-electricity'!AL2-'E-Coal'!AL2)*'Energy Use 2020'!$AE64</f>
        <v>376970309322426.88</v>
      </c>
      <c r="AM2" s="241">
        <f>('Energy Use'!AM58-'E-electricity'!AM2-'E-Coal'!AM2)*'Energy Use 2020'!$AE64</f>
        <v>376594265067643.44</v>
      </c>
      <c r="AN2" s="241">
        <f>('Energy Use'!AN58-'E-electricity'!AN2-'E-Coal'!AN2)*'Energy Use 2020'!$AE64</f>
        <v>376230212270631.19</v>
      </c>
      <c r="AO2" s="241">
        <f>('Energy Use'!AO58-'E-electricity'!AO2-'E-Coal'!AO2)*'Energy Use 2020'!$AE64</f>
        <v>375914724532699.56</v>
      </c>
      <c r="AP2" s="241">
        <f>('Energy Use'!AP58-'E-electricity'!AP2-'E-Coal'!AP2)*'Energy Use 2020'!$AE64</f>
        <v>375684265448277.19</v>
      </c>
      <c r="AQ2" s="241">
        <f>('Energy Use'!AQ58-'E-electricity'!AQ2-'E-Coal'!AQ2)*'Energy Use 2020'!$AE64</f>
        <v>375487585359850.56</v>
      </c>
      <c r="AR2" s="133" t="str">
        <f>VLOOKUP($A2,'Sector Match'!$A$1:$B$43,2,0)</f>
        <v>agriculture and forestry 01T03</v>
      </c>
    </row>
    <row r="3" spans="1:44" x14ac:dyDescent="0.25">
      <c r="A3" s="276" t="s">
        <v>2</v>
      </c>
      <c r="B3" s="230">
        <f>('Energy Use'!B59-'E-electricity'!B3)*'Energy Use 2019'!$V65</f>
        <v>800013456000</v>
      </c>
      <c r="C3" s="230">
        <f>('Energy Use'!C59-'E-electricity'!C3-'E-Coal'!C3)*'Energy Use 2020'!$AE65</f>
        <v>313894168500.00012</v>
      </c>
      <c r="D3" s="230">
        <f>('Energy Use'!D59-'E-electricity'!D3-'E-Coal'!D3)*'Energy Use 2020'!$AE65</f>
        <v>359739224933.59747</v>
      </c>
      <c r="E3" s="230">
        <f>('Energy Use'!E59-'E-electricity'!E3-'E-Coal'!E3)*'Energy Use 2020'!$AE65</f>
        <v>398323141232.47235</v>
      </c>
      <c r="F3" s="230">
        <f>('Energy Use'!F59-'E-electricity'!F3-'E-Coal'!F3)*'Energy Use 2020'!$AE65</f>
        <v>440923186395.20813</v>
      </c>
      <c r="G3" s="230">
        <f>('Energy Use'!G59-'E-electricity'!G3-'E-Coal'!G3)*'Energy Use 2020'!$AE65</f>
        <v>468702966858.12665</v>
      </c>
      <c r="H3" s="230">
        <f>('Energy Use'!H59-'E-electricity'!H3-'E-Coal'!H3)*'Energy Use 2020'!$AE65</f>
        <v>495266205682.01068</v>
      </c>
      <c r="I3" s="230">
        <f>('Energy Use'!I59-'E-electricity'!I3-'E-Coal'!I3)*'Energy Use 2020'!$AE65</f>
        <v>504202212707.30634</v>
      </c>
      <c r="J3" s="230">
        <f>('Energy Use'!J59-'E-electricity'!J3-'E-Coal'!J3)*'Energy Use 2020'!$AE65</f>
        <v>513160907809.43591</v>
      </c>
      <c r="K3" s="230">
        <f>('Energy Use'!K59-'E-electricity'!K3-'E-Coal'!K3)*'Energy Use 2020'!$AE65</f>
        <v>522142075429.76715</v>
      </c>
      <c r="L3" s="230">
        <f>('Energy Use'!L59-'E-electricity'!L3-'E-Coal'!L3)*'Energy Use 2020'!$AE65</f>
        <v>531145500238.13367</v>
      </c>
      <c r="M3" s="230">
        <f>('Energy Use'!M59-'E-electricity'!M3-'E-Coal'!M3)*'Energy Use 2020'!$AE65</f>
        <v>540170967132.83496</v>
      </c>
      <c r="N3" s="230">
        <f>('Energy Use'!N59-'E-electricity'!N3-'E-Coal'!N3)*'Energy Use 2020'!$AE65</f>
        <v>543837787189.25714</v>
      </c>
      <c r="O3" s="230">
        <f>('Energy Use'!O59-'E-electricity'!O3-'E-Coal'!O3)*'Energy Use 2020'!$AE65</f>
        <v>547509097428.57098</v>
      </c>
      <c r="P3" s="230">
        <f>('Energy Use'!P59-'E-electricity'!P3-'E-Coal'!P3)*'Energy Use 2020'!$AE65</f>
        <v>551184859342.14453</v>
      </c>
      <c r="Q3" s="230">
        <f>('Energy Use'!Q59-'E-electricity'!Q3-'E-Coal'!Q3)*'Energy Use 2020'!$AE65</f>
        <v>554865034449.28845</v>
      </c>
      <c r="R3" s="230">
        <f>('Energy Use'!R59-'E-electricity'!R3-'E-Coal'!R3)*'Energy Use 2020'!$AE65</f>
        <v>558549584297.25574</v>
      </c>
      <c r="S3" s="230">
        <f>('Energy Use'!S59-'E-electricity'!S3-'E-Coal'!S3)*'Energy Use 2020'!$AE65</f>
        <v>553280756796.56384</v>
      </c>
      <c r="T3" s="230">
        <f>('Energy Use'!T59-'E-electricity'!T3-'E-Coal'!T3)*'Energy Use 2020'!$AE65</f>
        <v>548014450507.83221</v>
      </c>
      <c r="U3" s="230">
        <f>('Energy Use'!U59-'E-electricity'!U3-'E-Coal'!U3)*'Energy Use 2020'!$AE65</f>
        <v>542750669812.44843</v>
      </c>
      <c r="V3" s="230">
        <f>('Energy Use'!V59-'E-electricity'!V3-'E-Coal'!V3)*'Energy Use 2020'!$AE65</f>
        <v>537489419090.53357</v>
      </c>
      <c r="W3" s="230">
        <f>('Energy Use'!W59-'E-electricity'!W3-'E-Coal'!W3)*'Energy Use 2020'!$AE65</f>
        <v>532230702720.94336</v>
      </c>
      <c r="X3" s="230">
        <f>('Energy Use'!X59-'E-electricity'!X3-'E-Coal'!X3)*'Energy Use 2020'!$AE65</f>
        <v>523904770566.23102</v>
      </c>
      <c r="Y3" s="230">
        <f>('Energy Use'!Y59-'E-electricity'!Y3-'E-Coal'!Y3)*'Energy Use 2020'!$AE65</f>
        <v>515582997717.85522</v>
      </c>
      <c r="Z3" s="230">
        <f>('Energy Use'!Z59-'E-electricity'!Z3-'E-Coal'!Z3)*'Energy Use 2020'!$AE65</f>
        <v>507265391156.16095</v>
      </c>
      <c r="AA3" s="230">
        <f>('Energy Use'!AA59-'E-electricity'!AA3-'E-Coal'!AA3)*'Energy Use 2020'!$AE65</f>
        <v>498951957859.46704</v>
      </c>
      <c r="AB3" s="230">
        <f>('Energy Use'!AB59-'E-electricity'!AB3-'E-Coal'!AB3)*'Energy Use 2020'!$AE65</f>
        <v>490642704804.0675</v>
      </c>
      <c r="AC3" s="230">
        <f>('Energy Use'!AC59-'E-electricity'!AC3-'E-Coal'!AC3)*'Energy Use 2020'!$AE65</f>
        <v>482337638964.23065</v>
      </c>
      <c r="AD3" s="230">
        <f>('Energy Use'!AD59-'E-electricity'!AD3-'E-Coal'!AD3)*'Energy Use 2020'!$AE65</f>
        <v>474036767312.19952</v>
      </c>
      <c r="AE3" s="230">
        <f>('Energy Use'!AE59-'E-electricity'!AE3-'E-Coal'!AE3)*'Energy Use 2020'!$AE65</f>
        <v>465740096818.19147</v>
      </c>
      <c r="AF3" s="230">
        <f>('Energy Use'!AF59-'E-electricity'!AF3-'E-Coal'!AF3)*'Energy Use 2020'!$AE65</f>
        <v>457447634450.3985</v>
      </c>
      <c r="AG3" s="230">
        <f>('Energy Use'!AG59-'E-electricity'!AG3-'E-Coal'!AG3)*'Energy Use 2020'!$AE65</f>
        <v>449159387174.9873</v>
      </c>
      <c r="AH3" s="230">
        <f>('Energy Use'!AH59-'E-electricity'!AH3-'E-Coal'!AH3)*'Energy Use 2020'!$AE65</f>
        <v>438834272317.41333</v>
      </c>
      <c r="AI3" s="230">
        <f>('Energy Use'!AI59-'E-electricity'!AI3-'E-Coal'!AI3)*'Energy Use 2020'!$AE65</f>
        <v>428514475512.86981</v>
      </c>
      <c r="AJ3" s="230">
        <f>('Energy Use'!AJ59-'E-electricity'!AJ3-'E-Coal'!AJ3)*'Energy Use 2020'!$AE65</f>
        <v>418200005454.50696</v>
      </c>
      <c r="AK3" s="230">
        <f>('Energy Use'!AK59-'E-electricity'!AK3-'E-Coal'!AK3)*'Energy Use 2020'!$AE65</f>
        <v>407890870832.94366</v>
      </c>
      <c r="AL3" s="230">
        <f>('Energy Use'!AL59-'E-electricity'!AL3-'E-Coal'!AL3)*'Energy Use 2020'!$AE65</f>
        <v>397587080336.26672</v>
      </c>
      <c r="AM3" s="230">
        <f>('Energy Use'!AM59-'E-electricity'!AM3-'E-Coal'!AM3)*'Energy Use 2020'!$AE65</f>
        <v>389327003927.13641</v>
      </c>
      <c r="AN3" s="230">
        <f>('Energy Use'!AN59-'E-electricity'!AN3-'E-Coal'!AN3)*'Energy Use 2020'!$AE65</f>
        <v>381071194202.74414</v>
      </c>
      <c r="AO3" s="230">
        <f>('Energy Use'!AO59-'E-electricity'!AO3-'E-Coal'!AO3)*'Energy Use 2020'!$AE65</f>
        <v>372819658112.41956</v>
      </c>
      <c r="AP3" s="230">
        <f>('Energy Use'!AP59-'E-electricity'!AP3-'E-Coal'!AP3)*'Energy Use 2020'!$AE65</f>
        <v>364572402603.46796</v>
      </c>
      <c r="AQ3" s="230">
        <f>('Energy Use'!AQ59-'E-electricity'!AQ3-'E-Coal'!AQ3)*'Energy Use 2020'!$AE65</f>
        <v>356210459851.67786</v>
      </c>
      <c r="AR3" s="133" t="str">
        <f>VLOOKUP($A3,'Sector Match'!$A$1:$B$43,2,0)</f>
        <v>coal mining 05</v>
      </c>
    </row>
    <row r="4" spans="1:44" x14ac:dyDescent="0.25">
      <c r="A4" s="74" t="s">
        <v>3</v>
      </c>
      <c r="B4" s="230">
        <f>('Energy Use'!B60-'E-electricity'!B4)*'Energy Use 2019'!$V66</f>
        <v>0</v>
      </c>
      <c r="C4" s="230">
        <f>('Energy Use'!C60-'E-electricity'!C4-'E-Coal'!C4)*'Energy Use 2020'!$AE66</f>
        <v>0</v>
      </c>
      <c r="D4" s="230">
        <f>('Energy Use'!D60-'E-electricity'!D4-'E-Coal'!D4)*'Energy Use 2020'!$AE66</f>
        <v>0</v>
      </c>
      <c r="E4" s="230">
        <f>('Energy Use'!E60-'E-electricity'!E4-'E-Coal'!E4)*'Energy Use 2020'!$AE66</f>
        <v>0</v>
      </c>
      <c r="F4" s="230">
        <f>('Energy Use'!F60-'E-electricity'!F4-'E-Coal'!F4)*'Energy Use 2020'!$AE66</f>
        <v>0</v>
      </c>
      <c r="G4" s="230">
        <f>('Energy Use'!G60-'E-electricity'!G4-'E-Coal'!G4)*'Energy Use 2020'!$AE66</f>
        <v>0</v>
      </c>
      <c r="H4" s="230">
        <f>('Energy Use'!H60-'E-electricity'!H4-'E-Coal'!H4)*'Energy Use 2020'!$AE66</f>
        <v>0</v>
      </c>
      <c r="I4" s="230">
        <f>('Energy Use'!I60-'E-electricity'!I4-'E-Coal'!I4)*'Energy Use 2020'!$AE66</f>
        <v>0</v>
      </c>
      <c r="J4" s="230">
        <f>('Energy Use'!J60-'E-electricity'!J4-'E-Coal'!J4)*'Energy Use 2020'!$AE66</f>
        <v>0</v>
      </c>
      <c r="K4" s="230">
        <f>('Energy Use'!K60-'E-electricity'!K4-'E-Coal'!K4)*'Energy Use 2020'!$AE66</f>
        <v>0</v>
      </c>
      <c r="L4" s="230">
        <f>('Energy Use'!L60-'E-electricity'!L4-'E-Coal'!L4)*'Energy Use 2020'!$AE66</f>
        <v>0</v>
      </c>
      <c r="M4" s="230">
        <f>('Energy Use'!M60-'E-electricity'!M4-'E-Coal'!M4)*'Energy Use 2020'!$AE66</f>
        <v>0</v>
      </c>
      <c r="N4" s="230">
        <f>('Energy Use'!N60-'E-electricity'!N4-'E-Coal'!N4)*'Energy Use 2020'!$AE66</f>
        <v>0</v>
      </c>
      <c r="O4" s="230">
        <f>('Energy Use'!O60-'E-electricity'!O4-'E-Coal'!O4)*'Energy Use 2020'!$AE66</f>
        <v>0</v>
      </c>
      <c r="P4" s="230">
        <f>('Energy Use'!P60-'E-electricity'!P4-'E-Coal'!P4)*'Energy Use 2020'!$AE66</f>
        <v>0</v>
      </c>
      <c r="Q4" s="230">
        <f>('Energy Use'!Q60-'E-electricity'!Q4-'E-Coal'!Q4)*'Energy Use 2020'!$AE66</f>
        <v>0</v>
      </c>
      <c r="R4" s="230">
        <f>('Energy Use'!R60-'E-electricity'!R4-'E-Coal'!R4)*'Energy Use 2020'!$AE66</f>
        <v>0</v>
      </c>
      <c r="S4" s="230">
        <f>('Energy Use'!S60-'E-electricity'!S4-'E-Coal'!S4)*'Energy Use 2020'!$AE66</f>
        <v>0</v>
      </c>
      <c r="T4" s="230">
        <f>('Energy Use'!T60-'E-electricity'!T4-'E-Coal'!T4)*'Energy Use 2020'!$AE66</f>
        <v>0</v>
      </c>
      <c r="U4" s="230">
        <f>('Energy Use'!U60-'E-electricity'!U4-'E-Coal'!U4)*'Energy Use 2020'!$AE66</f>
        <v>0</v>
      </c>
      <c r="V4" s="230">
        <f>('Energy Use'!V60-'E-electricity'!V4-'E-Coal'!V4)*'Energy Use 2020'!$AE66</f>
        <v>0</v>
      </c>
      <c r="W4" s="230">
        <f>('Energy Use'!W60-'E-electricity'!W4-'E-Coal'!W4)*'Energy Use 2020'!$AE66</f>
        <v>0</v>
      </c>
      <c r="X4" s="230">
        <f>('Energy Use'!X60-'E-electricity'!X4-'E-Coal'!X4)*'Energy Use 2020'!$AE66</f>
        <v>0</v>
      </c>
      <c r="Y4" s="230">
        <f>('Energy Use'!Y60-'E-electricity'!Y4-'E-Coal'!Y4)*'Energy Use 2020'!$AE66</f>
        <v>0</v>
      </c>
      <c r="Z4" s="230">
        <f>('Energy Use'!Z60-'E-electricity'!Z4-'E-Coal'!Z4)*'Energy Use 2020'!$AE66</f>
        <v>0</v>
      </c>
      <c r="AA4" s="230">
        <f>('Energy Use'!AA60-'E-electricity'!AA4-'E-Coal'!AA4)*'Energy Use 2020'!$AE66</f>
        <v>0</v>
      </c>
      <c r="AB4" s="230">
        <f>('Energy Use'!AB60-'E-electricity'!AB4-'E-Coal'!AB4)*'Energy Use 2020'!$AE66</f>
        <v>0</v>
      </c>
      <c r="AC4" s="230">
        <f>('Energy Use'!AC60-'E-electricity'!AC4-'E-Coal'!AC4)*'Energy Use 2020'!$AE66</f>
        <v>0</v>
      </c>
      <c r="AD4" s="230">
        <f>('Energy Use'!AD60-'E-electricity'!AD4-'E-Coal'!AD4)*'Energy Use 2020'!$AE66</f>
        <v>0</v>
      </c>
      <c r="AE4" s="230">
        <f>('Energy Use'!AE60-'E-electricity'!AE4-'E-Coal'!AE4)*'Energy Use 2020'!$AE66</f>
        <v>0</v>
      </c>
      <c r="AF4" s="230">
        <f>('Energy Use'!AF60-'E-electricity'!AF4-'E-Coal'!AF4)*'Energy Use 2020'!$AE66</f>
        <v>0</v>
      </c>
      <c r="AG4" s="230">
        <f>('Energy Use'!AG60-'E-electricity'!AG4-'E-Coal'!AG4)*'Energy Use 2020'!$AE66</f>
        <v>0</v>
      </c>
      <c r="AH4" s="230">
        <f>('Energy Use'!AH60-'E-electricity'!AH4-'E-Coal'!AH4)*'Energy Use 2020'!$AE66</f>
        <v>0</v>
      </c>
      <c r="AI4" s="230">
        <f>('Energy Use'!AI60-'E-electricity'!AI4-'E-Coal'!AI4)*'Energy Use 2020'!$AE66</f>
        <v>0</v>
      </c>
      <c r="AJ4" s="230">
        <f>('Energy Use'!AJ60-'E-electricity'!AJ4-'E-Coal'!AJ4)*'Energy Use 2020'!$AE66</f>
        <v>0</v>
      </c>
      <c r="AK4" s="230">
        <f>('Energy Use'!AK60-'E-electricity'!AK4-'E-Coal'!AK4)*'Energy Use 2020'!$AE66</f>
        <v>0</v>
      </c>
      <c r="AL4" s="230">
        <f>('Energy Use'!AL60-'E-electricity'!AL4-'E-Coal'!AL4)*'Energy Use 2020'!$AE66</f>
        <v>0</v>
      </c>
      <c r="AM4" s="230">
        <f>('Energy Use'!AM60-'E-electricity'!AM4-'E-Coal'!AM4)*'Energy Use 2020'!$AE66</f>
        <v>0</v>
      </c>
      <c r="AN4" s="230">
        <f>('Energy Use'!AN60-'E-electricity'!AN4-'E-Coal'!AN4)*'Energy Use 2020'!$AE66</f>
        <v>0</v>
      </c>
      <c r="AO4" s="230">
        <f>('Energy Use'!AO60-'E-electricity'!AO4-'E-Coal'!AO4)*'Energy Use 2020'!$AE66</f>
        <v>0</v>
      </c>
      <c r="AP4" s="230">
        <f>('Energy Use'!AP60-'E-electricity'!AP4-'E-Coal'!AP4)*'Energy Use 2020'!$AE66</f>
        <v>0</v>
      </c>
      <c r="AQ4" s="230">
        <f>('Energy Use'!AQ60-'E-electricity'!AQ4-'E-Coal'!AQ4)*'Energy Use 2020'!$AE66</f>
        <v>0</v>
      </c>
      <c r="AR4" s="133" t="str">
        <f>VLOOKUP($A4,'Sector Match'!$A$1:$B$43,2,0)</f>
        <v>oil and gas extraction 06</v>
      </c>
    </row>
    <row r="5" spans="1:44" x14ac:dyDescent="0.25">
      <c r="A5" s="74" t="s">
        <v>4</v>
      </c>
      <c r="B5" s="230">
        <f>('Energy Use'!B61-'E-electricity'!B5)*'Energy Use 2019'!$V67</f>
        <v>288893748000</v>
      </c>
      <c r="C5" s="230">
        <f>('Energy Use'!C61-'E-electricity'!C5-'E-Coal'!C5)*'Energy Use 2020'!$AE67</f>
        <v>663900055500</v>
      </c>
      <c r="D5" s="230">
        <f>('Energy Use'!D61-'E-electricity'!D5-'E-Coal'!D5)*'Energy Use 2020'!$AE67</f>
        <v>804963113729.57544</v>
      </c>
      <c r="E5" s="230">
        <f>('Energy Use'!E61-'E-electricity'!E5-'E-Coal'!E5)*'Energy Use 2020'!$AE67</f>
        <v>943609322162.07153</v>
      </c>
      <c r="F5" s="230">
        <f>('Energy Use'!F61-'E-electricity'!F5-'E-Coal'!F5)*'Energy Use 2020'!$AE67</f>
        <v>1072113076600.8063</v>
      </c>
      <c r="G5" s="230">
        <f>('Energy Use'!G61-'E-electricity'!G5-'E-Coal'!G5)*'Energy Use 2020'!$AE67</f>
        <v>1163732046639.5034</v>
      </c>
      <c r="H5" s="230">
        <f>('Energy Use'!H61-'E-electricity'!H5-'E-Coal'!H5)*'Energy Use 2020'!$AE67</f>
        <v>1251167615888.1428</v>
      </c>
      <c r="I5" s="230">
        <f>('Energy Use'!I61-'E-electricity'!I5-'E-Coal'!I5)*'Energy Use 2020'!$AE67</f>
        <v>1280994323850.6345</v>
      </c>
      <c r="J5" s="230">
        <f>('Energy Use'!J61-'E-electricity'!J5-'E-Coal'!J5)*'Energy Use 2020'!$AE67</f>
        <v>1310870216677.3838</v>
      </c>
      <c r="K5" s="230">
        <f>('Energy Use'!K61-'E-electricity'!K5-'E-Coal'!K5)*'Energy Use 2020'!$AE67</f>
        <v>1340792853928.7832</v>
      </c>
      <c r="L5" s="230">
        <f>('Energy Use'!L61-'E-electricity'!L5-'E-Coal'!L5)*'Energy Use 2020'!$AE67</f>
        <v>1370759798023.5845</v>
      </c>
      <c r="M5" s="230">
        <f>('Energy Use'!M61-'E-electricity'!M5-'E-Coal'!M5)*'Energy Use 2020'!$AE67</f>
        <v>1400768614238.9014</v>
      </c>
      <c r="N5" s="230">
        <f>('Energy Use'!N61-'E-electricity'!N5-'E-Coal'!N5)*'Energy Use 2020'!$AE67</f>
        <v>1404109827610.3342</v>
      </c>
      <c r="O5" s="230">
        <f>('Energy Use'!O61-'E-electricity'!O5-'E-Coal'!O5)*'Energy Use 2020'!$AE67</f>
        <v>1407434745792.9084</v>
      </c>
      <c r="P5" s="230">
        <f>('Energy Use'!P61-'E-electricity'!P5-'E-Coal'!P5)*'Energy Use 2020'!$AE67</f>
        <v>1410743294512.4871</v>
      </c>
      <c r="Q5" s="230">
        <f>('Energy Use'!Q61-'E-electricity'!Q5-'E-Coal'!Q5)*'Energy Use 2020'!$AE67</f>
        <v>1414035399561.5215</v>
      </c>
      <c r="R5" s="230">
        <f>('Energy Use'!R61-'E-electricity'!R5-'E-Coal'!R5)*'Energy Use 2020'!$AE67</f>
        <v>1417310986799.0508</v>
      </c>
      <c r="S5" s="230">
        <f>('Energy Use'!S61-'E-electricity'!S5-'E-Coal'!S5)*'Energy Use 2020'!$AE67</f>
        <v>1400051239800.9617</v>
      </c>
      <c r="T5" s="230">
        <f>('Energy Use'!T61-'E-electricity'!T5-'E-Coal'!T5)*'Energy Use 2020'!$AE67</f>
        <v>1382817090651.5154</v>
      </c>
      <c r="U5" s="230">
        <f>('Energy Use'!U61-'E-electricity'!U5-'E-Coal'!U5)*'Energy Use 2020'!$AE67</f>
        <v>1365608588978.2598</v>
      </c>
      <c r="V5" s="230">
        <f>('Energy Use'!V61-'E-electricity'!V5-'E-Coal'!V5)*'Energy Use 2020'!$AE67</f>
        <v>1348425784394.2629</v>
      </c>
      <c r="W5" s="230">
        <f>('Energy Use'!W61-'E-electricity'!W5-'E-Coal'!W5)*'Energy Use 2020'!$AE67</f>
        <v>1331268726498.1128</v>
      </c>
      <c r="X5" s="230">
        <f>('Energy Use'!X61-'E-electricity'!X5-'E-Coal'!X5)*'Energy Use 2020'!$AE67</f>
        <v>1300136000255.7773</v>
      </c>
      <c r="Y5" s="230">
        <f>('Energy Use'!Y61-'E-electricity'!Y5-'E-Coal'!Y5)*'Energy Use 2020'!$AE67</f>
        <v>1269052929388.2539</v>
      </c>
      <c r="Z5" s="230">
        <f>('Energy Use'!Z61-'E-electricity'!Z5-'E-Coal'!Z5)*'Energy Use 2020'!$AE67</f>
        <v>1238019606548.1396</v>
      </c>
      <c r="AA5" s="230">
        <f>('Energy Use'!AA61-'E-electricity'!AA5-'E-Coal'!AA5)*'Energy Use 2020'!$AE67</f>
        <v>1207036124360.8833</v>
      </c>
      <c r="AB5" s="230">
        <f>('Energy Use'!AB61-'E-electricity'!AB5-'E-Coal'!AB5)*'Energy Use 2020'!$AE67</f>
        <v>1176102575424.7822</v>
      </c>
      <c r="AC5" s="230">
        <f>('Energy Use'!AC61-'E-electricity'!AC5-'E-Coal'!AC5)*'Energy Use 2020'!$AE67</f>
        <v>1145219052310.9829</v>
      </c>
      <c r="AD5" s="230">
        <f>('Energy Use'!AD61-'E-electricity'!AD5-'E-Coal'!AD5)*'Energy Use 2020'!$AE67</f>
        <v>1114385647563.4827</v>
      </c>
      <c r="AE5" s="230">
        <f>('Energy Use'!AE61-'E-electricity'!AE5-'E-Coal'!AE5)*'Energy Use 2020'!$AE67</f>
        <v>1083602453699.1268</v>
      </c>
      <c r="AF5" s="230">
        <f>('Energy Use'!AF61-'E-electricity'!AF5-'E-Coal'!AF5)*'Energy Use 2020'!$AE67</f>
        <v>1052869563207.6116</v>
      </c>
      <c r="AG5" s="230">
        <f>('Energy Use'!AG61-'E-electricity'!AG5-'E-Coal'!AG5)*'Energy Use 2020'!$AE67</f>
        <v>1022187068551.4829</v>
      </c>
      <c r="AH5" s="230">
        <f>('Energy Use'!AH61-'E-electricity'!AH5-'E-Coal'!AH5)*'Energy Use 2020'!$AE67</f>
        <v>995521282414.79944</v>
      </c>
      <c r="AI5" s="230">
        <f>('Energy Use'!AI61-'E-electricity'!AI5-'E-Coal'!AI5)*'Energy Use 2020'!$AE67</f>
        <v>968899192224.42957</v>
      </c>
      <c r="AJ5" s="230">
        <f>('Energy Use'!AJ61-'E-electricity'!AJ5-'E-Coal'!AJ5)*'Energy Use 2020'!$AE67</f>
        <v>942320878075.05969</v>
      </c>
      <c r="AK5" s="230">
        <f>('Energy Use'!AK61-'E-electricity'!AK5-'E-Coal'!AK5)*'Energy Use 2020'!$AE67</f>
        <v>915786420037.84766</v>
      </c>
      <c r="AL5" s="230">
        <f>('Energy Use'!AL61-'E-electricity'!AL5-'E-Coal'!AL5)*'Energy Use 2020'!$AE67</f>
        <v>889295898160.41882</v>
      </c>
      <c r="AM5" s="230">
        <f>('Energy Use'!AM61-'E-electricity'!AM5-'E-Coal'!AM5)*'Energy Use 2020'!$AE67</f>
        <v>861559906501.22791</v>
      </c>
      <c r="AN5" s="230">
        <f>('Energy Use'!AN61-'E-electricity'!AN5-'E-Coal'!AN5)*'Energy Use 2020'!$AE67</f>
        <v>833870272517.22192</v>
      </c>
      <c r="AO5" s="230">
        <f>('Energy Use'!AO61-'E-electricity'!AO5-'E-Coal'!AO5)*'Energy Use 2020'!$AE67</f>
        <v>806227080192.97571</v>
      </c>
      <c r="AP5" s="230">
        <f>('Energy Use'!AP61-'E-electricity'!AP5-'E-Coal'!AP5)*'Energy Use 2020'!$AE67</f>
        <v>778630413488.35217</v>
      </c>
      <c r="AQ5" s="230">
        <f>('Energy Use'!AQ61-'E-electricity'!AQ5-'E-Coal'!AQ5)*'Energy Use 2020'!$AE67</f>
        <v>750829578256.25378</v>
      </c>
      <c r="AR5" s="133" t="str">
        <f>VLOOKUP($A5,'Sector Match'!$A$1:$B$43,2,0)</f>
        <v>other mining and quarrying 07T08</v>
      </c>
    </row>
    <row r="6" spans="1:44" x14ac:dyDescent="0.25">
      <c r="A6" s="74" t="s">
        <v>5</v>
      </c>
      <c r="B6" s="230">
        <f>('Energy Use'!B62-'E-electricity'!B6)*'Energy Use 2019'!$V68</f>
        <v>669455704500</v>
      </c>
      <c r="C6" s="230">
        <f>('Energy Use'!C62-'E-electricity'!C6-'E-Coal'!C6)*'Energy Use 2020'!$AE68</f>
        <v>1669472524499.9988</v>
      </c>
      <c r="D6" s="230">
        <f>('Energy Use'!D62-'E-electricity'!D6-'E-Coal'!D6)*'Energy Use 2020'!$AE68</f>
        <v>1641494999115.2053</v>
      </c>
      <c r="E6" s="230">
        <f>('Energy Use'!E62-'E-electricity'!E6-'E-Coal'!E6)*'Energy Use 2020'!$AE68</f>
        <v>1999773280216.9558</v>
      </c>
      <c r="F6" s="230">
        <f>('Energy Use'!F62-'E-electricity'!F6-'E-Coal'!F6)*'Energy Use 2020'!$AE68</f>
        <v>2155990915996.4954</v>
      </c>
      <c r="G6" s="230">
        <f>('Energy Use'!G62-'E-electricity'!G6-'E-Coal'!G6)*'Energy Use 2020'!$AE68</f>
        <v>2256252923410.4814</v>
      </c>
      <c r="H6" s="230">
        <f>('Energy Use'!H62-'E-electricity'!H6-'E-Coal'!H6)*'Energy Use 2020'!$AE68</f>
        <v>2350783356519.8418</v>
      </c>
      <c r="I6" s="230">
        <f>('Energy Use'!I62-'E-electricity'!I6-'E-Coal'!I6)*'Energy Use 2020'!$AE68</f>
        <v>2456384353656.7012</v>
      </c>
      <c r="J6" s="230">
        <f>('Energy Use'!J62-'E-electricity'!J6-'E-Coal'!J6)*'Energy Use 2020'!$AE68</f>
        <v>2560295549884.0928</v>
      </c>
      <c r="K6" s="230">
        <f>('Energy Use'!K62-'E-electricity'!K6-'E-Coal'!K6)*'Energy Use 2020'!$AE68</f>
        <v>2662504778049.7246</v>
      </c>
      <c r="L6" s="230">
        <f>('Energy Use'!L62-'E-electricity'!L6-'E-Coal'!L6)*'Energy Use 2020'!$AE68</f>
        <v>2762999887373.7515</v>
      </c>
      <c r="M6" s="230">
        <f>('Energy Use'!M62-'E-electricity'!M6-'E-Coal'!M6)*'Energy Use 2020'!$AE68</f>
        <v>2861768743448.7798</v>
      </c>
      <c r="N6" s="230">
        <f>('Energy Use'!N62-'E-electricity'!N6-'E-Coal'!N6)*'Energy Use 2020'!$AE68</f>
        <v>2910818485091.7534</v>
      </c>
      <c r="O6" s="230">
        <f>('Energy Use'!O62-'E-electricity'!O6-'E-Coal'!O6)*'Energy Use 2020'!$AE68</f>
        <v>2959189165963.0273</v>
      </c>
      <c r="P6" s="230">
        <f>('Energy Use'!P62-'E-electricity'!P6-'E-Coal'!P6)*'Energy Use 2020'!$AE68</f>
        <v>3006877585306.5972</v>
      </c>
      <c r="Q6" s="230">
        <f>('Energy Use'!Q62-'E-electricity'!Q6-'E-Coal'!Q6)*'Energy Use 2020'!$AE68</f>
        <v>3053880545245.3423</v>
      </c>
      <c r="R6" s="230">
        <f>('Energy Use'!R62-'E-electricity'!R6-'E-Coal'!R6)*'Energy Use 2020'!$AE68</f>
        <v>3100194850781.0195</v>
      </c>
      <c r="S6" s="230">
        <f>('Energy Use'!S62-'E-electricity'!S6-'E-Coal'!S6)*'Energy Use 2020'!$AE68</f>
        <v>3107060213430.9346</v>
      </c>
      <c r="T6" s="230">
        <f>('Energy Use'!T62-'E-electricity'!T6-'E-Coal'!T6)*'Energy Use 2020'!$AE68</f>
        <v>3113793816869.209</v>
      </c>
      <c r="U6" s="230">
        <f>('Energy Use'!U62-'E-electricity'!U6-'E-Coal'!U6)*'Energy Use 2020'!$AE68</f>
        <v>3120395602067.0635</v>
      </c>
      <c r="V6" s="230">
        <f>('Energy Use'!V62-'E-electricity'!V6-'E-Coal'!V6)*'Energy Use 2020'!$AE68</f>
        <v>3126865510018.4346</v>
      </c>
      <c r="W6" s="230">
        <f>('Energy Use'!W62-'E-electricity'!W6-'E-Coal'!W6)*'Energy Use 2020'!$AE68</f>
        <v>3133203481739.9893</v>
      </c>
      <c r="X6" s="230">
        <f>('Energy Use'!X62-'E-electricity'!X6-'E-Coal'!X6)*'Energy Use 2020'!$AE68</f>
        <v>3113669132413.3149</v>
      </c>
      <c r="Y6" s="230">
        <f>('Energy Use'!Y62-'E-electricity'!Y6-'E-Coal'!Y6)*'Energy Use 2020'!$AE68</f>
        <v>3094190679290.145</v>
      </c>
      <c r="Z6" s="230">
        <f>('Energy Use'!Z62-'E-electricity'!Z6-'E-Coal'!Z6)*'Energy Use 2020'!$AE68</f>
        <v>3074768151094.4194</v>
      </c>
      <c r="AA6" s="230">
        <f>('Energy Use'!AA62-'E-electricity'!AA6-'E-Coal'!AA6)*'Energy Use 2020'!$AE68</f>
        <v>3055401576539.5649</v>
      </c>
      <c r="AB6" s="230">
        <f>('Energy Use'!AB62-'E-electricity'!AB6-'E-Coal'!AB6)*'Energy Use 2020'!$AE68</f>
        <v>3036090984328.5015</v>
      </c>
      <c r="AC6" s="230">
        <f>('Energy Use'!AC62-'E-electricity'!AC6-'E-Coal'!AC6)*'Energy Use 2020'!$AE68</f>
        <v>2983574436480.2769</v>
      </c>
      <c r="AD6" s="230">
        <f>('Energy Use'!AD62-'E-electricity'!AD6-'E-Coal'!AD6)*'Energy Use 2020'!$AE68</f>
        <v>2931361703175.3525</v>
      </c>
      <c r="AE6" s="230">
        <f>('Energy Use'!AE62-'E-electricity'!AE6-'E-Coal'!AE6)*'Energy Use 2020'!$AE68</f>
        <v>2879452928276.4712</v>
      </c>
      <c r="AF6" s="230">
        <f>('Energy Use'!AF62-'E-electricity'!AF6-'E-Coal'!AF6)*'Energy Use 2020'!$AE68</f>
        <v>2827848255592.1216</v>
      </c>
      <c r="AG6" s="230">
        <f>('Energy Use'!AG62-'E-electricity'!AG6-'E-Coal'!AG6)*'Energy Use 2020'!$AE68</f>
        <v>2776547828876.5366</v>
      </c>
      <c r="AH6" s="230">
        <f>('Energy Use'!AH62-'E-electricity'!AH6-'E-Coal'!AH6)*'Energy Use 2020'!$AE68</f>
        <v>2701070182518.2954</v>
      </c>
      <c r="AI6" s="230">
        <f>('Energy Use'!AI62-'E-electricity'!AI6-'E-Coal'!AI6)*'Energy Use 2020'!$AE68</f>
        <v>2626083188407.7739</v>
      </c>
      <c r="AJ6" s="230">
        <f>('Energy Use'!AJ62-'E-electricity'!AJ6-'E-Coal'!AJ6)*'Energy Use 2020'!$AE68</f>
        <v>2551587076406.9307</v>
      </c>
      <c r="AK6" s="230">
        <f>('Energy Use'!AK62-'E-electricity'!AK6-'E-Coal'!AK6)*'Energy Use 2020'!$AE68</f>
        <v>2477582076290.6602</v>
      </c>
      <c r="AL6" s="230">
        <f>('Energy Use'!AL62-'E-electricity'!AL6-'E-Coal'!AL6)*'Energy Use 2020'!$AE68</f>
        <v>2404068417746.7954</v>
      </c>
      <c r="AM6" s="230">
        <f>('Energy Use'!AM62-'E-electricity'!AM6-'E-Coal'!AM6)*'Energy Use 2020'!$AE68</f>
        <v>2330984008318.3726</v>
      </c>
      <c r="AN6" s="230">
        <f>('Energy Use'!AN62-'E-electricity'!AN6-'E-Coal'!AN6)*'Energy Use 2020'!$AE68</f>
        <v>2258391883304.9629</v>
      </c>
      <c r="AO6" s="230">
        <f>('Energy Use'!AO62-'E-electricity'!AO6-'E-Coal'!AO6)*'Energy Use 2020'!$AE68</f>
        <v>2186292272356.7673</v>
      </c>
      <c r="AP6" s="230">
        <f>('Energy Use'!AP62-'E-electricity'!AP6-'E-Coal'!AP6)*'Energy Use 2020'!$AE68</f>
        <v>2114685405036.8394</v>
      </c>
      <c r="AQ6" s="230">
        <f>('Energy Use'!AQ62-'E-electricity'!AQ6-'E-Coal'!AQ6)*'Energy Use 2020'!$AE68</f>
        <v>2042889183104.6082</v>
      </c>
      <c r="AR6" s="133" t="str">
        <f>VLOOKUP($A6,'Sector Match'!$A$1:$B$43,2,0)</f>
        <v>other mining and quarrying 07T08</v>
      </c>
    </row>
    <row r="7" spans="1:44" x14ac:dyDescent="0.25">
      <c r="A7" s="74" t="s">
        <v>6</v>
      </c>
      <c r="B7" s="230">
        <f>('Energy Use'!B63-'E-electricity'!B7)*'Energy Use 2019'!$V69</f>
        <v>52778665500</v>
      </c>
      <c r="C7" s="230">
        <f>('Energy Use'!C63-'E-electricity'!C7-'E-Coal'!C7)*'Energy Use 2020'!$AE69</f>
        <v>91668208499.999985</v>
      </c>
      <c r="D7" s="230">
        <f>('Energy Use'!D63-'E-electricity'!D7-'E-Coal'!D7)*'Energy Use 2020'!$AE69</f>
        <v>96677012264.948853</v>
      </c>
      <c r="E7" s="230">
        <f>('Energy Use'!E63-'E-electricity'!E7-'E-Coal'!E7)*'Energy Use 2020'!$AE69</f>
        <v>100628893862.96616</v>
      </c>
      <c r="F7" s="230">
        <f>('Energy Use'!F63-'E-electricity'!F7-'E-Coal'!F7)*'Energy Use 2020'!$AE69</f>
        <v>105354820101.91673</v>
      </c>
      <c r="G7" s="230">
        <f>('Energy Use'!G63-'E-electricity'!G7-'E-Coal'!G7)*'Energy Use 2020'!$AE69</f>
        <v>107108094056.81657</v>
      </c>
      <c r="H7" s="230">
        <f>('Energy Use'!H63-'E-electricity'!H7-'E-Coal'!H7)*'Energy Use 2020'!$AE69</f>
        <v>108639876639.10849</v>
      </c>
      <c r="I7" s="230">
        <f>('Energy Use'!I63-'E-electricity'!I7-'E-Coal'!I7)*'Energy Use 2020'!$AE69</f>
        <v>110037968363.16335</v>
      </c>
      <c r="J7" s="230">
        <f>('Energy Use'!J63-'E-electricity'!J7-'E-Coal'!J7)*'Energy Use 2020'!$AE69</f>
        <v>111436390215.69456</v>
      </c>
      <c r="K7" s="230">
        <f>('Energy Use'!K63-'E-electricity'!K7-'E-Coal'!K7)*'Energy Use 2020'!$AE69</f>
        <v>112835118617.59512</v>
      </c>
      <c r="L7" s="230">
        <f>('Energy Use'!L63-'E-electricity'!L7-'E-Coal'!L7)*'Energy Use 2020'!$AE69</f>
        <v>114234130016.79251</v>
      </c>
      <c r="M7" s="230">
        <f>('Energy Use'!M63-'E-electricity'!M7-'E-Coal'!M7)*'Energy Use 2020'!$AE69</f>
        <v>115633400888.24895</v>
      </c>
      <c r="N7" s="230">
        <f>('Energy Use'!N63-'E-electricity'!N7-'E-Coal'!N7)*'Energy Use 2020'!$AE69</f>
        <v>114298297066.63968</v>
      </c>
      <c r="O7" s="230">
        <f>('Energy Use'!O63-'E-electricity'!O7-'E-Coal'!O7)*'Energy Use 2020'!$AE69</f>
        <v>112962267285.67683</v>
      </c>
      <c r="P7" s="230">
        <f>('Energy Use'!P63-'E-electricity'!P7-'E-Coal'!P7)*'Energy Use 2020'!$AE69</f>
        <v>111625323431.07182</v>
      </c>
      <c r="Q7" s="230">
        <f>('Energy Use'!Q63-'E-electricity'!Q7-'E-Coal'!Q7)*'Energy Use 2020'!$AE69</f>
        <v>110287477379.71887</v>
      </c>
      <c r="R7" s="230">
        <f>('Energy Use'!R63-'E-electricity'!R7-'E-Coal'!R7)*'Energy Use 2020'!$AE69</f>
        <v>108948740999.69499</v>
      </c>
      <c r="S7" s="230">
        <f>('Energy Use'!S63-'E-electricity'!S7-'E-Coal'!S7)*'Energy Use 2020'!$AE69</f>
        <v>106995969884.86606</v>
      </c>
      <c r="T7" s="230">
        <f>('Energy Use'!T63-'E-electricity'!T7-'E-Coal'!T7)*'Energy Use 2020'!$AE69</f>
        <v>105044825423.57468</v>
      </c>
      <c r="U7" s="230">
        <f>('Energy Use'!U63-'E-electricity'!U7-'E-Coal'!U7)*'Energy Use 2020'!$AE69</f>
        <v>103095308600.3602</v>
      </c>
      <c r="V7" s="230">
        <f>('Energy Use'!V63-'E-electricity'!V7-'E-Coal'!V7)*'Energy Use 2020'!$AE69</f>
        <v>101147420399.42639</v>
      </c>
      <c r="W7" s="230">
        <f>('Energy Use'!W63-'E-electricity'!W7-'E-Coal'!W7)*'Energy Use 2020'!$AE69</f>
        <v>99201161804.641586</v>
      </c>
      <c r="X7" s="230">
        <f>('Energy Use'!X63-'E-electricity'!X7-'E-Coal'!X7)*'Energy Use 2020'!$AE69</f>
        <v>96532090344.793259</v>
      </c>
      <c r="Y7" s="230">
        <f>('Energy Use'!Y63-'E-electricity'!Y7-'E-Coal'!Y7)*'Energy Use 2020'!$AE69</f>
        <v>93865278489.937988</v>
      </c>
      <c r="Z7" s="230">
        <f>('Energy Use'!Z63-'E-electricity'!Z7-'E-Coal'!Z7)*'Energy Use 2020'!$AE69</f>
        <v>91200727595.694672</v>
      </c>
      <c r="AA7" s="230">
        <f>('Energy Use'!AA63-'E-electricity'!AA7-'E-Coal'!AA7)*'Energy Use 2020'!$AE69</f>
        <v>88538439017.218735</v>
      </c>
      <c r="AB7" s="230">
        <f>('Energy Use'!AB63-'E-electricity'!AB7-'E-Coal'!AB7)*'Energy Use 2020'!$AE69</f>
        <v>85878414109.202255</v>
      </c>
      <c r="AC7" s="230">
        <f>('Energy Use'!AC63-'E-electricity'!AC7-'E-Coal'!AC7)*'Energy Use 2020'!$AE69</f>
        <v>83853167341.59729</v>
      </c>
      <c r="AD7" s="230">
        <f>('Energy Use'!AD63-'E-electricity'!AD7-'E-Coal'!AD7)*'Energy Use 2020'!$AE69</f>
        <v>81829636337.696747</v>
      </c>
      <c r="AE7" s="230">
        <f>('Energy Use'!AE63-'E-electricity'!AE7-'E-Coal'!AE7)*'Energy Use 2020'!$AE69</f>
        <v>79807822125.059464</v>
      </c>
      <c r="AF7" s="230">
        <f>('Energy Use'!AF63-'E-electricity'!AF7-'E-Coal'!AF7)*'Energy Use 2020'!$AE69</f>
        <v>77787725730.892822</v>
      </c>
      <c r="AG7" s="230">
        <f>('Energy Use'!AG63-'E-electricity'!AG7-'E-Coal'!AG7)*'Energy Use 2020'!$AE69</f>
        <v>75769348182.05275</v>
      </c>
      <c r="AH7" s="230">
        <f>('Energy Use'!AH63-'E-electricity'!AH7-'E-Coal'!AH7)*'Energy Use 2020'!$AE69</f>
        <v>74564150425.025635</v>
      </c>
      <c r="AI7" s="230">
        <f>('Energy Use'!AI63-'E-electricity'!AI7-'E-Coal'!AI7)*'Energy Use 2020'!$AE69</f>
        <v>73359964237.410294</v>
      </c>
      <c r="AJ7" s="230">
        <f>('Energy Use'!AJ63-'E-electricity'!AJ7-'E-Coal'!AJ7)*'Energy Use 2020'!$AE69</f>
        <v>72156790226.734665</v>
      </c>
      <c r="AK7" s="230">
        <f>('Energy Use'!AK63-'E-electricity'!AK7-'E-Coal'!AK7)*'Energy Use 2020'!$AE69</f>
        <v>70954629000.319031</v>
      </c>
      <c r="AL7" s="230">
        <f>('Energy Use'!AL63-'E-electricity'!AL7-'E-Coal'!AL7)*'Energy Use 2020'!$AE69</f>
        <v>69753481165.275925</v>
      </c>
      <c r="AM7" s="230">
        <f>('Energy Use'!AM63-'E-electricity'!AM7-'E-Coal'!AM7)*'Energy Use 2020'!$AE69</f>
        <v>69187513112.900894</v>
      </c>
      <c r="AN7" s="230">
        <f>('Energy Use'!AN63-'E-electricity'!AN7-'E-Coal'!AN7)*'Energy Use 2020'!$AE69</f>
        <v>68622003010.106674</v>
      </c>
      <c r="AO7" s="230">
        <f>('Energy Use'!AO63-'E-electricity'!AO7-'E-Coal'!AO7)*'Energy Use 2020'!$AE69</f>
        <v>68056951136.202911</v>
      </c>
      <c r="AP7" s="230">
        <f>('Energy Use'!AP63-'E-electricity'!AP7-'E-Coal'!AP7)*'Energy Use 2020'!$AE69</f>
        <v>67492357770.404099</v>
      </c>
      <c r="AQ7" s="230">
        <f>('Energy Use'!AQ63-'E-electricity'!AQ7-'E-Coal'!AQ7)*'Energy Use 2020'!$AE69</f>
        <v>66905876539.678902</v>
      </c>
      <c r="AR7" s="133" t="str">
        <f>VLOOKUP($A7,'Sector Match'!$A$1:$B$43,2,0)</f>
        <v>other mining and quarrying 07T08</v>
      </c>
    </row>
    <row r="8" spans="1:44" x14ac:dyDescent="0.25">
      <c r="A8" s="74" t="s">
        <v>7</v>
      </c>
      <c r="B8" s="230">
        <f>('Energy Use'!B64-'E-electricity'!B8)*'Energy Use 2019'!$V70</f>
        <v>0</v>
      </c>
      <c r="C8" s="230">
        <f>('Energy Use'!C64-'E-electricity'!C8-'E-Coal'!C8)*'Energy Use 2020'!$AE70</f>
        <v>0</v>
      </c>
      <c r="D8" s="230">
        <f>('Energy Use'!D64-'E-electricity'!D8-'E-Coal'!D8)*'Energy Use 2020'!$AE70</f>
        <v>0</v>
      </c>
      <c r="E8" s="230">
        <f>('Energy Use'!E64-'E-electricity'!E8-'E-Coal'!E8)*'Energy Use 2020'!$AE70</f>
        <v>0</v>
      </c>
      <c r="F8" s="230">
        <f>('Energy Use'!F64-'E-electricity'!F8-'E-Coal'!F8)*'Energy Use 2020'!$AE70</f>
        <v>0</v>
      </c>
      <c r="G8" s="230">
        <f>('Energy Use'!G64-'E-electricity'!G8-'E-Coal'!G8)*'Energy Use 2020'!$AE70</f>
        <v>0</v>
      </c>
      <c r="H8" s="230">
        <f>('Energy Use'!H64-'E-electricity'!H8-'E-Coal'!H8)*'Energy Use 2020'!$AE70</f>
        <v>0</v>
      </c>
      <c r="I8" s="230">
        <f>('Energy Use'!I64-'E-electricity'!I8-'E-Coal'!I8)*'Energy Use 2020'!$AE70</f>
        <v>0</v>
      </c>
      <c r="J8" s="230">
        <f>('Energy Use'!J64-'E-electricity'!J8-'E-Coal'!J8)*'Energy Use 2020'!$AE70</f>
        <v>0</v>
      </c>
      <c r="K8" s="230">
        <f>('Energy Use'!K64-'E-electricity'!K8-'E-Coal'!K8)*'Energy Use 2020'!$AE70</f>
        <v>0</v>
      </c>
      <c r="L8" s="230">
        <f>('Energy Use'!L64-'E-electricity'!L8-'E-Coal'!L8)*'Energy Use 2020'!$AE70</f>
        <v>0</v>
      </c>
      <c r="M8" s="230">
        <f>('Energy Use'!M64-'E-electricity'!M8-'E-Coal'!M8)*'Energy Use 2020'!$AE70</f>
        <v>0</v>
      </c>
      <c r="N8" s="230">
        <f>('Energy Use'!N64-'E-electricity'!N8-'E-Coal'!N8)*'Energy Use 2020'!$AE70</f>
        <v>0</v>
      </c>
      <c r="O8" s="230">
        <f>('Energy Use'!O64-'E-electricity'!O8-'E-Coal'!O8)*'Energy Use 2020'!$AE70</f>
        <v>0</v>
      </c>
      <c r="P8" s="230">
        <f>('Energy Use'!P64-'E-electricity'!P8-'E-Coal'!P8)*'Energy Use 2020'!$AE70</f>
        <v>0</v>
      </c>
      <c r="Q8" s="230">
        <f>('Energy Use'!Q64-'E-electricity'!Q8-'E-Coal'!Q8)*'Energy Use 2020'!$AE70</f>
        <v>0</v>
      </c>
      <c r="R8" s="230">
        <f>('Energy Use'!R64-'E-electricity'!R8-'E-Coal'!R8)*'Energy Use 2020'!$AE70</f>
        <v>0</v>
      </c>
      <c r="S8" s="230">
        <f>('Energy Use'!S64-'E-electricity'!S8-'E-Coal'!S8)*'Energy Use 2020'!$AE70</f>
        <v>0</v>
      </c>
      <c r="T8" s="230">
        <f>('Energy Use'!T64-'E-electricity'!T8-'E-Coal'!T8)*'Energy Use 2020'!$AE70</f>
        <v>0</v>
      </c>
      <c r="U8" s="230">
        <f>('Energy Use'!U64-'E-electricity'!U8-'E-Coal'!U8)*'Energy Use 2020'!$AE70</f>
        <v>0</v>
      </c>
      <c r="V8" s="230">
        <f>('Energy Use'!V64-'E-electricity'!V8-'E-Coal'!V8)*'Energy Use 2020'!$AE70</f>
        <v>0</v>
      </c>
      <c r="W8" s="230">
        <f>('Energy Use'!W64-'E-electricity'!W8-'E-Coal'!W8)*'Energy Use 2020'!$AE70</f>
        <v>0</v>
      </c>
      <c r="X8" s="230">
        <f>('Energy Use'!X64-'E-electricity'!X8-'E-Coal'!X8)*'Energy Use 2020'!$AE70</f>
        <v>0</v>
      </c>
      <c r="Y8" s="230">
        <f>('Energy Use'!Y64-'E-electricity'!Y8-'E-Coal'!Y8)*'Energy Use 2020'!$AE70</f>
        <v>0</v>
      </c>
      <c r="Z8" s="230">
        <f>('Energy Use'!Z64-'E-electricity'!Z8-'E-Coal'!Z8)*'Energy Use 2020'!$AE70</f>
        <v>0</v>
      </c>
      <c r="AA8" s="230">
        <f>('Energy Use'!AA64-'E-electricity'!AA8-'E-Coal'!AA8)*'Energy Use 2020'!$AE70</f>
        <v>0</v>
      </c>
      <c r="AB8" s="230">
        <f>('Energy Use'!AB64-'E-electricity'!AB8-'E-Coal'!AB8)*'Energy Use 2020'!$AE70</f>
        <v>0</v>
      </c>
      <c r="AC8" s="230">
        <f>('Energy Use'!AC64-'E-electricity'!AC8-'E-Coal'!AC8)*'Energy Use 2020'!$AE70</f>
        <v>0</v>
      </c>
      <c r="AD8" s="230">
        <f>('Energy Use'!AD64-'E-electricity'!AD8-'E-Coal'!AD8)*'Energy Use 2020'!$AE70</f>
        <v>0</v>
      </c>
      <c r="AE8" s="230">
        <f>('Energy Use'!AE64-'E-electricity'!AE8-'E-Coal'!AE8)*'Energy Use 2020'!$AE70</f>
        <v>0</v>
      </c>
      <c r="AF8" s="230">
        <f>('Energy Use'!AF64-'E-electricity'!AF8-'E-Coal'!AF8)*'Energy Use 2020'!$AE70</f>
        <v>0</v>
      </c>
      <c r="AG8" s="230">
        <f>('Energy Use'!AG64-'E-electricity'!AG8-'E-Coal'!AG8)*'Energy Use 2020'!$AE70</f>
        <v>0</v>
      </c>
      <c r="AH8" s="230">
        <f>('Energy Use'!AH64-'E-electricity'!AH8-'E-Coal'!AH8)*'Energy Use 2020'!$AE70</f>
        <v>0</v>
      </c>
      <c r="AI8" s="230">
        <f>('Energy Use'!AI64-'E-electricity'!AI8-'E-Coal'!AI8)*'Energy Use 2020'!$AE70</f>
        <v>0</v>
      </c>
      <c r="AJ8" s="230">
        <f>('Energy Use'!AJ64-'E-electricity'!AJ8-'E-Coal'!AJ8)*'Energy Use 2020'!$AE70</f>
        <v>0</v>
      </c>
      <c r="AK8" s="230">
        <f>('Energy Use'!AK64-'E-electricity'!AK8-'E-Coal'!AK8)*'Energy Use 2020'!$AE70</f>
        <v>0</v>
      </c>
      <c r="AL8" s="230">
        <f>('Energy Use'!AL64-'E-electricity'!AL8-'E-Coal'!AL8)*'Energy Use 2020'!$AE70</f>
        <v>0</v>
      </c>
      <c r="AM8" s="230">
        <f>('Energy Use'!AM64-'E-electricity'!AM8-'E-Coal'!AM8)*'Energy Use 2020'!$AE70</f>
        <v>0</v>
      </c>
      <c r="AN8" s="230">
        <f>('Energy Use'!AN64-'E-electricity'!AN8-'E-Coal'!AN8)*'Energy Use 2020'!$AE70</f>
        <v>0</v>
      </c>
      <c r="AO8" s="230">
        <f>('Energy Use'!AO64-'E-electricity'!AO8-'E-Coal'!AO8)*'Energy Use 2020'!$AE70</f>
        <v>0</v>
      </c>
      <c r="AP8" s="230">
        <f>('Energy Use'!AP64-'E-electricity'!AP8-'E-Coal'!AP8)*'Energy Use 2020'!$AE70</f>
        <v>0</v>
      </c>
      <c r="AQ8" s="230">
        <f>('Energy Use'!AQ64-'E-electricity'!AQ8-'E-Coal'!AQ8)*'Energy Use 2020'!$AE70</f>
        <v>0</v>
      </c>
      <c r="AR8" s="133" t="str">
        <f>VLOOKUP($A8,'Sector Match'!$A$1:$B$43,2,0)</f>
        <v>Mining Support Service Activities 09</v>
      </c>
    </row>
    <row r="9" spans="1:44" x14ac:dyDescent="0.25">
      <c r="A9" s="74" t="s">
        <v>8</v>
      </c>
      <c r="B9" s="230">
        <f>('Energy Use'!B65-'E-electricity'!B9)*'Energy Use 2019'!$V71</f>
        <v>0</v>
      </c>
      <c r="C9" s="230">
        <f>('Energy Use'!C65-'E-electricity'!C9-'E-Coal'!C9)*'Energy Use 2020'!$AE71</f>
        <v>0</v>
      </c>
      <c r="D9" s="230">
        <f>('Energy Use'!D65-'E-electricity'!D9-'E-Coal'!D9)*'Energy Use 2020'!$AE71</f>
        <v>0</v>
      </c>
      <c r="E9" s="230">
        <f>('Energy Use'!E65-'E-electricity'!E9-'E-Coal'!E9)*'Energy Use 2020'!$AE71</f>
        <v>0</v>
      </c>
      <c r="F9" s="230">
        <f>('Energy Use'!F65-'E-electricity'!F9-'E-Coal'!F9)*'Energy Use 2020'!$AE71</f>
        <v>0</v>
      </c>
      <c r="G9" s="230">
        <f>('Energy Use'!G65-'E-electricity'!G9-'E-Coal'!G9)*'Energy Use 2020'!$AE71</f>
        <v>0</v>
      </c>
      <c r="H9" s="230">
        <f>('Energy Use'!H65-'E-electricity'!H9-'E-Coal'!H9)*'Energy Use 2020'!$AE71</f>
        <v>0</v>
      </c>
      <c r="I9" s="230">
        <f>('Energy Use'!I65-'E-electricity'!I9-'E-Coal'!I9)*'Energy Use 2020'!$AE71</f>
        <v>0</v>
      </c>
      <c r="J9" s="230">
        <f>('Energy Use'!J65-'E-electricity'!J9-'E-Coal'!J9)*'Energy Use 2020'!$AE71</f>
        <v>0</v>
      </c>
      <c r="K9" s="230">
        <f>('Energy Use'!K65-'E-electricity'!K9-'E-Coal'!K9)*'Energy Use 2020'!$AE71</f>
        <v>0</v>
      </c>
      <c r="L9" s="230">
        <f>('Energy Use'!L65-'E-electricity'!L9-'E-Coal'!L9)*'Energy Use 2020'!$AE71</f>
        <v>0</v>
      </c>
      <c r="M9" s="230">
        <f>('Energy Use'!M65-'E-electricity'!M9-'E-Coal'!M9)*'Energy Use 2020'!$AE71</f>
        <v>0</v>
      </c>
      <c r="N9" s="230">
        <f>('Energy Use'!N65-'E-electricity'!N9-'E-Coal'!N9)*'Energy Use 2020'!$AE71</f>
        <v>0</v>
      </c>
      <c r="O9" s="230">
        <f>('Energy Use'!O65-'E-electricity'!O9-'E-Coal'!O9)*'Energy Use 2020'!$AE71</f>
        <v>0</v>
      </c>
      <c r="P9" s="230">
        <f>('Energy Use'!P65-'E-electricity'!P9-'E-Coal'!P9)*'Energy Use 2020'!$AE71</f>
        <v>0</v>
      </c>
      <c r="Q9" s="230">
        <f>('Energy Use'!Q65-'E-electricity'!Q9-'E-Coal'!Q9)*'Energy Use 2020'!$AE71</f>
        <v>0</v>
      </c>
      <c r="R9" s="230">
        <f>('Energy Use'!R65-'E-electricity'!R9-'E-Coal'!R9)*'Energy Use 2020'!$AE71</f>
        <v>0</v>
      </c>
      <c r="S9" s="230">
        <f>('Energy Use'!S65-'E-electricity'!S9-'E-Coal'!S9)*'Energy Use 2020'!$AE71</f>
        <v>0</v>
      </c>
      <c r="T9" s="230">
        <f>('Energy Use'!T65-'E-electricity'!T9-'E-Coal'!T9)*'Energy Use 2020'!$AE71</f>
        <v>0</v>
      </c>
      <c r="U9" s="230">
        <f>('Energy Use'!U65-'E-electricity'!U9-'E-Coal'!U9)*'Energy Use 2020'!$AE71</f>
        <v>0</v>
      </c>
      <c r="V9" s="230">
        <f>('Energy Use'!V65-'E-electricity'!V9-'E-Coal'!V9)*'Energy Use 2020'!$AE71</f>
        <v>0</v>
      </c>
      <c r="W9" s="230">
        <f>('Energy Use'!W65-'E-electricity'!W9-'E-Coal'!W9)*'Energy Use 2020'!$AE71</f>
        <v>0</v>
      </c>
      <c r="X9" s="230">
        <f>('Energy Use'!X65-'E-electricity'!X9-'E-Coal'!X9)*'Energy Use 2020'!$AE71</f>
        <v>0</v>
      </c>
      <c r="Y9" s="230">
        <f>('Energy Use'!Y65-'E-electricity'!Y9-'E-Coal'!Y9)*'Energy Use 2020'!$AE71</f>
        <v>0</v>
      </c>
      <c r="Z9" s="230">
        <f>('Energy Use'!Z65-'E-electricity'!Z9-'E-Coal'!Z9)*'Energy Use 2020'!$AE71</f>
        <v>0</v>
      </c>
      <c r="AA9" s="230">
        <f>('Energy Use'!AA65-'E-electricity'!AA9-'E-Coal'!AA9)*'Energy Use 2020'!$AE71</f>
        <v>0</v>
      </c>
      <c r="AB9" s="230">
        <f>('Energy Use'!AB65-'E-electricity'!AB9-'E-Coal'!AB9)*'Energy Use 2020'!$AE71</f>
        <v>0</v>
      </c>
      <c r="AC9" s="230">
        <f>('Energy Use'!AC65-'E-electricity'!AC9-'E-Coal'!AC9)*'Energy Use 2020'!$AE71</f>
        <v>0</v>
      </c>
      <c r="AD9" s="230">
        <f>('Energy Use'!AD65-'E-electricity'!AD9-'E-Coal'!AD9)*'Energy Use 2020'!$AE71</f>
        <v>0</v>
      </c>
      <c r="AE9" s="230">
        <f>('Energy Use'!AE65-'E-electricity'!AE9-'E-Coal'!AE9)*'Energy Use 2020'!$AE71</f>
        <v>0</v>
      </c>
      <c r="AF9" s="230">
        <f>('Energy Use'!AF65-'E-electricity'!AF9-'E-Coal'!AF9)*'Energy Use 2020'!$AE71</f>
        <v>0</v>
      </c>
      <c r="AG9" s="230">
        <f>('Energy Use'!AG65-'E-electricity'!AG9-'E-Coal'!AG9)*'Energy Use 2020'!$AE71</f>
        <v>0</v>
      </c>
      <c r="AH9" s="230">
        <f>('Energy Use'!AH65-'E-electricity'!AH9-'E-Coal'!AH9)*'Energy Use 2020'!$AE71</f>
        <v>0</v>
      </c>
      <c r="AI9" s="230">
        <f>('Energy Use'!AI65-'E-electricity'!AI9-'E-Coal'!AI9)*'Energy Use 2020'!$AE71</f>
        <v>0</v>
      </c>
      <c r="AJ9" s="230">
        <f>('Energy Use'!AJ65-'E-electricity'!AJ9-'E-Coal'!AJ9)*'Energy Use 2020'!$AE71</f>
        <v>0</v>
      </c>
      <c r="AK9" s="230">
        <f>('Energy Use'!AK65-'E-electricity'!AK9-'E-Coal'!AK9)*'Energy Use 2020'!$AE71</f>
        <v>0</v>
      </c>
      <c r="AL9" s="230">
        <f>('Energy Use'!AL65-'E-electricity'!AL9-'E-Coal'!AL9)*'Energy Use 2020'!$AE71</f>
        <v>0</v>
      </c>
      <c r="AM9" s="230">
        <f>('Energy Use'!AM65-'E-electricity'!AM9-'E-Coal'!AM9)*'Energy Use 2020'!$AE71</f>
        <v>0</v>
      </c>
      <c r="AN9" s="230">
        <f>('Energy Use'!AN65-'E-electricity'!AN9-'E-Coal'!AN9)*'Energy Use 2020'!$AE71</f>
        <v>0</v>
      </c>
      <c r="AO9" s="230">
        <f>('Energy Use'!AO65-'E-electricity'!AO9-'E-Coal'!AO9)*'Energy Use 2020'!$AE71</f>
        <v>0</v>
      </c>
      <c r="AP9" s="230">
        <f>('Energy Use'!AP65-'E-electricity'!AP9-'E-Coal'!AP9)*'Energy Use 2020'!$AE71</f>
        <v>0</v>
      </c>
      <c r="AQ9" s="230">
        <f>('Energy Use'!AQ65-'E-electricity'!AQ9-'E-Coal'!AQ9)*'Energy Use 2020'!$AE71</f>
        <v>0</v>
      </c>
      <c r="AR9" s="133" t="str">
        <f>VLOOKUP($A9,'Sector Match'!$A$1:$B$43,2,0)</f>
        <v>Mining Support Service Activities 09</v>
      </c>
    </row>
    <row r="10" spans="1:44" x14ac:dyDescent="0.25">
      <c r="A10" s="74" t="s">
        <v>9</v>
      </c>
      <c r="B10" s="230">
        <f>('Energy Use'!B66-'E-electricity'!B10)*'Energy Use 2019'!$V72</f>
        <v>61523257026000</v>
      </c>
      <c r="C10" s="230">
        <f>('Energy Use'!C66-'E-electricity'!C10-'E-Coal'!C10)*'Energy Use 2020'!$AE72</f>
        <v>41990787385237.695</v>
      </c>
      <c r="D10" s="230">
        <f>('Energy Use'!D66-'E-electricity'!D10-'E-Coal'!D10)*'Energy Use 2020'!$AE72</f>
        <v>47813494793044.18</v>
      </c>
      <c r="E10" s="230">
        <f>('Energy Use'!E66-'E-electricity'!E10-'E-Coal'!E10)*'Energy Use 2020'!$AE72</f>
        <v>49923208882951.719</v>
      </c>
      <c r="F10" s="230">
        <f>('Energy Use'!F66-'E-electricity'!F10-'E-Coal'!F10)*'Energy Use 2020'!$AE72</f>
        <v>51682006036584.313</v>
      </c>
      <c r="G10" s="230">
        <f>('Energy Use'!G66-'E-electricity'!G10-'E-Coal'!G10)*'Energy Use 2020'!$AE72</f>
        <v>52617947318772.266</v>
      </c>
      <c r="H10" s="230">
        <f>('Energy Use'!H66-'E-electricity'!H10-'E-Coal'!H10)*'Energy Use 2020'!$AE72</f>
        <v>53828491062801.547</v>
      </c>
      <c r="I10" s="230">
        <f>('Energy Use'!I66-'E-electricity'!I10-'E-Coal'!I10)*'Energy Use 2020'!$AE72</f>
        <v>55157319547892.445</v>
      </c>
      <c r="J10" s="230">
        <f>('Energy Use'!J66-'E-electricity'!J10-'E-Coal'!J10)*'Energy Use 2020'!$AE72</f>
        <v>56559345466845.375</v>
      </c>
      <c r="K10" s="230">
        <f>('Energy Use'!K66-'E-electricity'!K10-'E-Coal'!K10)*'Energy Use 2020'!$AE72</f>
        <v>57972234795468.141</v>
      </c>
      <c r="L10" s="230">
        <f>('Energy Use'!L66-'E-electricity'!L10-'E-Coal'!L10)*'Energy Use 2020'!$AE72</f>
        <v>59327264749620.516</v>
      </c>
      <c r="M10" s="230">
        <f>('Energy Use'!M66-'E-electricity'!M10-'E-Coal'!M10)*'Energy Use 2020'!$AE72</f>
        <v>60549616326853.969</v>
      </c>
      <c r="N10" s="230">
        <f>('Energy Use'!N66-'E-electricity'!N10-'E-Coal'!N10)*'Energy Use 2020'!$AE72</f>
        <v>61581947408677.438</v>
      </c>
      <c r="O10" s="230">
        <f>('Energy Use'!O66-'E-electricity'!O10-'E-Coal'!O10)*'Energy Use 2020'!$AE72</f>
        <v>62407748355365.883</v>
      </c>
      <c r="P10" s="230">
        <f>('Energy Use'!P66-'E-electricity'!P10-'E-Coal'!P10)*'Energy Use 2020'!$AE72</f>
        <v>63035058249285.672</v>
      </c>
      <c r="Q10" s="230">
        <f>('Energy Use'!Q66-'E-electricity'!Q10-'E-Coal'!Q10)*'Energy Use 2020'!$AE72</f>
        <v>63474579157859</v>
      </c>
      <c r="R10" s="230">
        <f>('Energy Use'!R66-'E-electricity'!R10-'E-Coal'!R10)*'Energy Use 2020'!$AE72</f>
        <v>63739258364061.602</v>
      </c>
      <c r="S10" s="230">
        <f>('Energy Use'!S66-'E-electricity'!S10-'E-Coal'!S10)*'Energy Use 2020'!$AE72</f>
        <v>63834041469325.656</v>
      </c>
      <c r="T10" s="230">
        <f>('Energy Use'!T66-'E-electricity'!T10-'E-Coal'!T10)*'Energy Use 2020'!$AE72</f>
        <v>63780259199872.352</v>
      </c>
      <c r="U10" s="230">
        <f>('Energy Use'!U66-'E-electricity'!U10-'E-Coal'!U10)*'Energy Use 2020'!$AE72</f>
        <v>63590457563257.359</v>
      </c>
      <c r="V10" s="230">
        <f>('Energy Use'!V66-'E-electricity'!V10-'E-Coal'!V10)*'Energy Use 2020'!$AE72</f>
        <v>63277961557692.984</v>
      </c>
      <c r="W10" s="230">
        <f>('Energy Use'!W66-'E-electricity'!W10-'E-Coal'!W10)*'Energy Use 2020'!$AE72</f>
        <v>62856616479807.594</v>
      </c>
      <c r="X10" s="230">
        <f>('Energy Use'!X66-'E-electricity'!X10-'E-Coal'!X10)*'Energy Use 2020'!$AE72</f>
        <v>62340550992905.188</v>
      </c>
      <c r="Y10" s="230">
        <f>('Energy Use'!Y66-'E-electricity'!Y10-'E-Coal'!Y10)*'Energy Use 2020'!$AE72</f>
        <v>61743965632657.016</v>
      </c>
      <c r="Z10" s="230">
        <f>('Energy Use'!Z66-'E-electricity'!Z10-'E-Coal'!Z10)*'Energy Use 2020'!$AE72</f>
        <v>61080949201261.828</v>
      </c>
      <c r="AA10" s="230">
        <f>('Energy Use'!AA66-'E-electricity'!AA10-'E-Coal'!AA10)*'Energy Use 2020'!$AE72</f>
        <v>60365324391720.945</v>
      </c>
      <c r="AB10" s="230">
        <f>('Energy Use'!AB66-'E-electricity'!AB10-'E-Coal'!AB10)*'Energy Use 2020'!$AE72</f>
        <v>59610523018803.563</v>
      </c>
      <c r="AC10" s="230">
        <f>('Energy Use'!AC66-'E-electricity'!AC10-'E-Coal'!AC10)*'Energy Use 2020'!$AE72</f>
        <v>58829490429179.492</v>
      </c>
      <c r="AD10" s="230">
        <f>('Energy Use'!AD66-'E-electricity'!AD10-'E-Coal'!AD10)*'Energy Use 2020'!$AE72</f>
        <v>58034618026988.734</v>
      </c>
      <c r="AE10" s="230">
        <f>('Energy Use'!AE66-'E-electricity'!AE10-'E-Coal'!AE10)*'Energy Use 2020'!$AE72</f>
        <v>57237702381671.109</v>
      </c>
      <c r="AF10" s="230">
        <f>('Energy Use'!AF66-'E-electricity'!AF10-'E-Coal'!AF10)*'Energy Use 2020'!$AE72</f>
        <v>56449929074884.641</v>
      </c>
      <c r="AG10" s="230">
        <f>('Energy Use'!AG66-'E-electricity'!AG10-'E-Coal'!AG10)*'Energy Use 2020'!$AE72</f>
        <v>55681879281104.789</v>
      </c>
      <c r="AH10" s="230">
        <f>('Energy Use'!AH66-'E-electricity'!AH10-'E-Coal'!AH10)*'Energy Use 2020'!$AE72</f>
        <v>54943557047704.32</v>
      </c>
      <c r="AI10" s="230">
        <f>('Energy Use'!AI66-'E-electricity'!AI10-'E-Coal'!AI10)*'Energy Use 2020'!$AE72</f>
        <v>54244435329561.883</v>
      </c>
      <c r="AJ10" s="230">
        <f>('Energy Use'!AJ66-'E-electricity'!AJ10-'E-Coal'!AJ10)*'Energy Use 2020'!$AE72</f>
        <v>53593519025451.156</v>
      </c>
      <c r="AK10" s="230">
        <f>('Energy Use'!AK66-'E-electricity'!AK10-'E-Coal'!AK10)*'Energy Use 2020'!$AE72</f>
        <v>52999423544960.906</v>
      </c>
      <c r="AL10" s="230">
        <f>('Energy Use'!AL66-'E-electricity'!AL10-'E-Coal'!AL10)*'Energy Use 2020'!$AE72</f>
        <v>52470467794263.289</v>
      </c>
      <c r="AM10" s="230">
        <f>('Energy Use'!AM66-'E-electricity'!AM10-'E-Coal'!AM10)*'Energy Use 2020'!$AE72</f>
        <v>52014780898691.563</v>
      </c>
      <c r="AN10" s="230">
        <f>('Energy Use'!AN66-'E-electricity'!AN10-'E-Coal'!AN10)*'Energy Use 2020'!$AE72</f>
        <v>51640422475687.406</v>
      </c>
      <c r="AO10" s="230">
        <f>('Energy Use'!AO66-'E-electricity'!AO10-'E-Coal'!AO10)*'Energy Use 2020'!$AE72</f>
        <v>51355516833744.758</v>
      </c>
      <c r="AP10" s="230">
        <f>('Energy Use'!AP66-'E-electricity'!AP10-'E-Coal'!AP10)*'Energy Use 2020'!$AE72</f>
        <v>51168402107154.195</v>
      </c>
      <c r="AQ10" s="230">
        <f>('Energy Use'!AQ66-'E-electricity'!AQ10-'E-Coal'!AQ10)*'Energy Use 2020'!$AE72</f>
        <v>51070565690386.445</v>
      </c>
      <c r="AR10" s="133" t="str">
        <f>VLOOKUP($A10,'Sector Match'!$A$1:$B$43,2,0)</f>
        <v>food beverage and tobacco 10T12</v>
      </c>
    </row>
    <row r="11" spans="1:44" x14ac:dyDescent="0.25">
      <c r="A11" s="74" t="s">
        <v>10</v>
      </c>
      <c r="B11" s="230">
        <f>('Energy Use'!B67-'E-electricity'!B11)*'Energy Use 2019'!$V73</f>
        <v>10872405093000.002</v>
      </c>
      <c r="C11" s="230">
        <f>('Energy Use'!C67-'E-electricity'!C11-'E-Coal'!C11)*'Energy Use 2020'!$AE73</f>
        <v>10727958219000.004</v>
      </c>
      <c r="D11" s="230">
        <f>('Energy Use'!D67-'E-electricity'!D11-'E-Coal'!D11)*'Energy Use 2020'!$AE73</f>
        <v>12280298190406.432</v>
      </c>
      <c r="E11" s="230">
        <f>('Energy Use'!E67-'E-electricity'!E11-'E-Coal'!E11)*'Energy Use 2020'!$AE73</f>
        <v>12967117874262.41</v>
      </c>
      <c r="F11" s="230">
        <f>('Energy Use'!F67-'E-electricity'!F11-'E-Coal'!F11)*'Energy Use 2020'!$AE73</f>
        <v>13510289762687.355</v>
      </c>
      <c r="G11" s="230">
        <f>('Energy Use'!G67-'E-electricity'!G11-'E-Coal'!G11)*'Energy Use 2020'!$AE73</f>
        <v>13963962515339.41</v>
      </c>
      <c r="H11" s="230">
        <f>('Energy Use'!H67-'E-electricity'!H11-'E-Coal'!H11)*'Energy Use 2020'!$AE73</f>
        <v>14540623346025.135</v>
      </c>
      <c r="I11" s="230">
        <f>('Energy Use'!I67-'E-electricity'!I11-'E-Coal'!I11)*'Energy Use 2020'!$AE73</f>
        <v>15132055211272.818</v>
      </c>
      <c r="J11" s="230">
        <f>('Energy Use'!J67-'E-electricity'!J11-'E-Coal'!J11)*'Energy Use 2020'!$AE73</f>
        <v>15715087206807.793</v>
      </c>
      <c r="K11" s="230">
        <f>('Energy Use'!K67-'E-electricity'!K11-'E-Coal'!K11)*'Energy Use 2020'!$AE73</f>
        <v>16280821581047.971</v>
      </c>
      <c r="L11" s="230">
        <f>('Energy Use'!L67-'E-electricity'!L11-'E-Coal'!L11)*'Energy Use 2020'!$AE73</f>
        <v>16819502263277.213</v>
      </c>
      <c r="M11" s="230">
        <f>('Energy Use'!M67-'E-electricity'!M11-'E-Coal'!M11)*'Energy Use 2020'!$AE73</f>
        <v>17320639436144.754</v>
      </c>
      <c r="N11" s="230">
        <f>('Energy Use'!N67-'E-electricity'!N11-'E-Coal'!N11)*'Energy Use 2020'!$AE73</f>
        <v>17776076920333.43</v>
      </c>
      <c r="O11" s="230">
        <f>('Energy Use'!O67-'E-electricity'!O11-'E-Coal'!O11)*'Energy Use 2020'!$AE73</f>
        <v>18183117512953.996</v>
      </c>
      <c r="P11" s="230">
        <f>('Energy Use'!P67-'E-electricity'!P11-'E-Coal'!P11)*'Energy Use 2020'!$AE73</f>
        <v>18542596380766.332</v>
      </c>
      <c r="Q11" s="230">
        <f>('Energy Use'!Q67-'E-electricity'!Q11-'E-Coal'!Q11)*'Energy Use 2020'!$AE73</f>
        <v>18856099873907.648</v>
      </c>
      <c r="R11" s="230">
        <f>('Energy Use'!R67-'E-electricity'!R11-'E-Coal'!R11)*'Energy Use 2020'!$AE73</f>
        <v>19125890715908.316</v>
      </c>
      <c r="S11" s="230">
        <f>('Energy Use'!S67-'E-electricity'!S11-'E-Coal'!S11)*'Energy Use 2020'!$AE73</f>
        <v>19350639689969.148</v>
      </c>
      <c r="T11" s="230">
        <f>('Energy Use'!T67-'E-electricity'!T11-'E-Coal'!T11)*'Energy Use 2020'!$AE73</f>
        <v>19535701948411.73</v>
      </c>
      <c r="U11" s="230">
        <f>('Energy Use'!U67-'E-electricity'!U11-'E-Coal'!U11)*'Energy Use 2020'!$AE73</f>
        <v>19682696726943.293</v>
      </c>
      <c r="V11" s="230">
        <f>('Energy Use'!V67-'E-electricity'!V11-'E-Coal'!V11)*'Energy Use 2020'!$AE73</f>
        <v>19793560137446.238</v>
      </c>
      <c r="W11" s="230">
        <f>('Energy Use'!W67-'E-electricity'!W11-'E-Coal'!W11)*'Energy Use 2020'!$AE73</f>
        <v>19870500711684.949</v>
      </c>
      <c r="X11" s="230">
        <f>('Energy Use'!X67-'E-electricity'!X11-'E-Coal'!X11)*'Energy Use 2020'!$AE73</f>
        <v>19915955027815.34</v>
      </c>
      <c r="Y11" s="230">
        <f>('Energy Use'!Y67-'E-electricity'!Y11-'E-Coal'!Y11)*'Energy Use 2020'!$AE73</f>
        <v>19932544437391.852</v>
      </c>
      <c r="Z11" s="230">
        <f>('Energy Use'!Z67-'E-electricity'!Z11-'E-Coal'!Z11)*'Energy Use 2020'!$AE73</f>
        <v>19923033771588.566</v>
      </c>
      <c r="AA11" s="230">
        <f>('Energy Use'!AA67-'E-electricity'!AA11-'E-Coal'!AA11)*'Energy Use 2020'!$AE73</f>
        <v>19890292760132.211</v>
      </c>
      <c r="AB11" s="230">
        <f>('Energy Use'!AB67-'E-electricity'!AB11-'E-Coal'!AB11)*'Energy Use 2020'!$AE73</f>
        <v>19837260751180.496</v>
      </c>
      <c r="AC11" s="230">
        <f>('Energy Use'!AC67-'E-electricity'!AC11-'E-Coal'!AC11)*'Energy Use 2020'!$AE73</f>
        <v>19766915180343.094</v>
      </c>
      <c r="AD11" s="230">
        <f>('Energy Use'!AD67-'E-electricity'!AD11-'E-Coal'!AD11)*'Energy Use 2020'!$AE73</f>
        <v>19682244106550.613</v>
      </c>
      <c r="AE11" s="230">
        <f>('Energy Use'!AE67-'E-electricity'!AE11-'E-Coal'!AE11)*'Energy Use 2020'!$AE73</f>
        <v>19586223014850.078</v>
      </c>
      <c r="AF11" s="230">
        <f>('Energy Use'!AF67-'E-electricity'!AF11-'E-Coal'!AF11)*'Energy Use 2020'!$AE73</f>
        <v>19481795983846.113</v>
      </c>
      <c r="AG11" s="230">
        <f>('Energy Use'!AG67-'E-electricity'!AG11-'E-Coal'!AG11)*'Energy Use 2020'!$AE73</f>
        <v>19371861229948.301</v>
      </c>
      <c r="AH11" s="230">
        <f>('Energy Use'!AH67-'E-electricity'!AH11-'E-Coal'!AH11)*'Energy Use 2020'!$AE73</f>
        <v>19259260972636.043</v>
      </c>
      <c r="AI11" s="230">
        <f>('Energy Use'!AI67-'E-electricity'!AI11-'E-Coal'!AI11)*'Energy Use 2020'!$AE73</f>
        <v>19146775514799.707</v>
      </c>
      <c r="AJ11" s="230">
        <f>('Energy Use'!AJ67-'E-electricity'!AJ11-'E-Coal'!AJ11)*'Energy Use 2020'!$AE73</f>
        <v>19037121399585.496</v>
      </c>
      <c r="AK11" s="230">
        <f>('Energy Use'!AK67-'E-electricity'!AK11-'E-Coal'!AK11)*'Energy Use 2020'!$AE73</f>
        <v>18932953489444.328</v>
      </c>
      <c r="AL11" s="230">
        <f>('Energy Use'!AL67-'E-electricity'!AL11-'E-Coal'!AL11)*'Energy Use 2020'!$AE73</f>
        <v>18836870813468.527</v>
      </c>
      <c r="AM11" s="230">
        <f>('Energy Use'!AM67-'E-electricity'!AM11-'E-Coal'!AM11)*'Energy Use 2020'!$AE73</f>
        <v>18751426044718.512</v>
      </c>
      <c r="AN11" s="230">
        <f>('Energy Use'!AN67-'E-electricity'!AN11-'E-Coal'!AN11)*'Energy Use 2020'!$AE73</f>
        <v>18679138499302.949</v>
      </c>
      <c r="AO11" s="230">
        <f>('Energy Use'!AO67-'E-electricity'!AO11-'E-Coal'!AO11)*'Energy Use 2020'!$AE73</f>
        <v>18622510592846.633</v>
      </c>
      <c r="AP11" s="230">
        <f>('Energy Use'!AP67-'E-electricity'!AP11-'E-Coal'!AP11)*'Energy Use 2020'!$AE73</f>
        <v>18584047747319.078</v>
      </c>
      <c r="AQ11" s="230">
        <f>('Energy Use'!AQ67-'E-electricity'!AQ11-'E-Coal'!AQ11)*'Energy Use 2020'!$AE73</f>
        <v>18560082719631.766</v>
      </c>
      <c r="AR11" s="133" t="str">
        <f>VLOOKUP($A11,'Sector Match'!$A$1:$B$43,2,0)</f>
        <v>food beverage and tobacco 10T12</v>
      </c>
    </row>
    <row r="12" spans="1:44" x14ac:dyDescent="0.25">
      <c r="A12" s="74" t="s">
        <v>11</v>
      </c>
      <c r="B12" s="230">
        <f>('Energy Use'!B68-'E-electricity'!B12)*'Energy Use 2019'!$V74</f>
        <v>3675061813500.0005</v>
      </c>
      <c r="C12" s="230">
        <f>('Energy Use'!C68-'E-electricity'!C12-'E-Coal'!C12)*'Energy Use 2020'!$AE74</f>
        <v>4202848468500.0005</v>
      </c>
      <c r="D12" s="230">
        <f>('Energy Use'!D68-'E-electricity'!D12-'E-Coal'!D12)*'Energy Use 2020'!$AE74</f>
        <v>4961031129784.209</v>
      </c>
      <c r="E12" s="230">
        <f>('Energy Use'!E68-'E-electricity'!E12-'E-Coal'!E12)*'Energy Use 2020'!$AE74</f>
        <v>5414288864252.2256</v>
      </c>
      <c r="F12" s="230">
        <f>('Energy Use'!F68-'E-electricity'!F12-'E-Coal'!F12)*'Energy Use 2020'!$AE74</f>
        <v>5673126305880.1416</v>
      </c>
      <c r="G12" s="230">
        <f>('Energy Use'!G68-'E-electricity'!G12-'E-Coal'!G12)*'Energy Use 2020'!$AE74</f>
        <v>5932456212504.3457</v>
      </c>
      <c r="H12" s="230">
        <f>('Energy Use'!H68-'E-electricity'!H12-'E-Coal'!H12)*'Energy Use 2020'!$AE74</f>
        <v>6262650902124.5293</v>
      </c>
      <c r="I12" s="230">
        <f>('Energy Use'!I68-'E-electricity'!I12-'E-Coal'!I12)*'Energy Use 2020'!$AE74</f>
        <v>6597129027715.8564</v>
      </c>
      <c r="J12" s="230">
        <f>('Energy Use'!J68-'E-electricity'!J12-'E-Coal'!J12)*'Energy Use 2020'!$AE74</f>
        <v>6922633901928.333</v>
      </c>
      <c r="K12" s="230">
        <f>('Energy Use'!K68-'E-electricity'!K12-'E-Coal'!K12)*'Energy Use 2020'!$AE74</f>
        <v>7237277470973.4141</v>
      </c>
      <c r="L12" s="230">
        <f>('Energy Use'!L68-'E-electricity'!L12-'E-Coal'!L12)*'Energy Use 2020'!$AE74</f>
        <v>7539358824434.5156</v>
      </c>
      <c r="M12" s="230">
        <f>('Energy Use'!M68-'E-electricity'!M12-'E-Coal'!M12)*'Energy Use 2020'!$AE74</f>
        <v>7827386780572.4365</v>
      </c>
      <c r="N12" s="230">
        <f>('Energy Use'!N68-'E-electricity'!N12-'E-Coal'!N12)*'Energy Use 2020'!$AE74</f>
        <v>8099714931434.6973</v>
      </c>
      <c r="O12" s="230">
        <f>('Energy Use'!O68-'E-electricity'!O12-'E-Coal'!O12)*'Energy Use 2020'!$AE74</f>
        <v>8356629605125.6523</v>
      </c>
      <c r="P12" s="230">
        <f>('Energy Use'!P68-'E-electricity'!P12-'E-Coal'!P12)*'Energy Use 2020'!$AE74</f>
        <v>8598409561698.9316</v>
      </c>
      <c r="Q12" s="230">
        <f>('Energy Use'!Q68-'E-electricity'!Q12-'E-Coal'!Q12)*'Energy Use 2020'!$AE74</f>
        <v>8825671005682.9941</v>
      </c>
      <c r="R12" s="230">
        <f>('Energy Use'!R68-'E-electricity'!R12-'E-Coal'!R12)*'Energy Use 2020'!$AE74</f>
        <v>9039346808838.3945</v>
      </c>
      <c r="S12" s="230">
        <f>('Energy Use'!S68-'E-electricity'!S12-'E-Coal'!S12)*'Energy Use 2020'!$AE74</f>
        <v>9237261320325.2637</v>
      </c>
      <c r="T12" s="230">
        <f>('Energy Use'!T68-'E-electricity'!T12-'E-Coal'!T12)*'Energy Use 2020'!$AE74</f>
        <v>9422381019852.8809</v>
      </c>
      <c r="U12" s="230">
        <f>('Energy Use'!U68-'E-electricity'!U12-'E-Coal'!U12)*'Energy Use 2020'!$AE74</f>
        <v>9594525816319.9746</v>
      </c>
      <c r="V12" s="230">
        <f>('Energy Use'!V68-'E-electricity'!V12-'E-Coal'!V12)*'Energy Use 2020'!$AE74</f>
        <v>9753622900621.6641</v>
      </c>
      <c r="W12" s="230">
        <f>('Energy Use'!W68-'E-electricity'!W12-'E-Coal'!W12)*'Energy Use 2020'!$AE74</f>
        <v>9899703028067.1855</v>
      </c>
      <c r="X12" s="230">
        <f>('Energy Use'!X68-'E-electricity'!X12-'E-Coal'!X12)*'Energy Use 2020'!$AE74</f>
        <v>10032895853257.877</v>
      </c>
      <c r="Y12" s="230">
        <f>('Energy Use'!Y68-'E-electricity'!Y12-'E-Coal'!Y12)*'Energy Use 2020'!$AE74</f>
        <v>10153424467349.889</v>
      </c>
      <c r="Z12" s="230">
        <f>('Energy Use'!Z68-'E-electricity'!Z12-'E-Coal'!Z12)*'Energy Use 2020'!$AE74</f>
        <v>10261599290508.287</v>
      </c>
      <c r="AA12" s="230">
        <f>('Energy Use'!AA68-'E-electricity'!AA12-'E-Coal'!AA12)*'Energy Use 2020'!$AE74</f>
        <v>10357811471793.785</v>
      </c>
      <c r="AB12" s="230">
        <f>('Energy Use'!AB68-'E-electricity'!AB12-'E-Coal'!AB12)*'Energy Use 2020'!$AE74</f>
        <v>10442525945100.166</v>
      </c>
      <c r="AC12" s="230">
        <f>('Energy Use'!AC68-'E-electricity'!AC12-'E-Coal'!AC12)*'Energy Use 2020'!$AE74</f>
        <v>10516274283515.941</v>
      </c>
      <c r="AD12" s="230">
        <f>('Energy Use'!AD68-'E-electricity'!AD12-'E-Coal'!AD12)*'Energy Use 2020'!$AE74</f>
        <v>10579647486073.252</v>
      </c>
      <c r="AE12" s="230">
        <f>('Energy Use'!AE68-'E-electricity'!AE12-'E-Coal'!AE12)*'Energy Use 2020'!$AE74</f>
        <v>10633288820738.088</v>
      </c>
      <c r="AF12" s="230">
        <f>('Energy Use'!AF68-'E-electricity'!AF12-'E-Coal'!AF12)*'Energy Use 2020'!$AE74</f>
        <v>10677886836146.285</v>
      </c>
      <c r="AG12" s="230">
        <f>('Energy Use'!AG68-'E-electricity'!AG12-'E-Coal'!AG12)*'Energy Use 2020'!$AE74</f>
        <v>10714168642439.42</v>
      </c>
      <c r="AH12" s="230">
        <f>('Energy Use'!AH68-'E-electricity'!AH12-'E-Coal'!AH12)*'Energy Use 2020'!$AE74</f>
        <v>10742893549009.719</v>
      </c>
      <c r="AI12" s="230">
        <f>('Energy Use'!AI68-'E-electricity'!AI12-'E-Coal'!AI12)*'Energy Use 2020'!$AE74</f>
        <v>10764847134400.736</v>
      </c>
      <c r="AJ12" s="230">
        <f>('Energy Use'!AJ68-'E-electricity'!AJ12-'E-Coal'!AJ12)*'Energy Use 2020'!$AE74</f>
        <v>10780835811353.582</v>
      </c>
      <c r="AK12" s="230">
        <f>('Energy Use'!AK68-'E-electricity'!AK12-'E-Coal'!AK12)*'Energy Use 2020'!$AE74</f>
        <v>10791681938330.453</v>
      </c>
      <c r="AL12" s="230">
        <f>('Energy Use'!AL68-'E-electricity'!AL12-'E-Coal'!AL12)*'Energy Use 2020'!$AE74</f>
        <v>10798219518017.48</v>
      </c>
      <c r="AM12" s="230">
        <f>('Energy Use'!AM68-'E-electricity'!AM12-'E-Coal'!AM12)*'Energy Use 2020'!$AE74</f>
        <v>10801290513511.918</v>
      </c>
      <c r="AN12" s="230">
        <f>('Energy Use'!AN68-'E-electricity'!AN12-'E-Coal'!AN12)*'Energy Use 2020'!$AE74</f>
        <v>10801741804279.334</v>
      </c>
      <c r="AO12" s="230">
        <f>('Energy Use'!AO68-'E-electricity'!AO12-'E-Coal'!AO12)*'Energy Use 2020'!$AE74</f>
        <v>10800422796642.488</v>
      </c>
      <c r="AP12" s="230">
        <f>('Energy Use'!AP68-'E-electricity'!AP12-'E-Coal'!AP12)*'Energy Use 2020'!$AE74</f>
        <v>10798183697615.951</v>
      </c>
      <c r="AQ12" s="230">
        <f>('Energy Use'!AQ68-'E-electricity'!AQ12-'E-Coal'!AQ12)*'Energy Use 2020'!$AE74</f>
        <v>10792269823837.91</v>
      </c>
      <c r="AR12" s="133" t="str">
        <f>VLOOKUP($A12,'Sector Match'!$A$1:$B$43,2,0)</f>
        <v>food beverage and tobacco 10T12</v>
      </c>
    </row>
    <row r="13" spans="1:44" x14ac:dyDescent="0.25">
      <c r="A13" s="74" t="s">
        <v>12</v>
      </c>
      <c r="B13" s="230">
        <f>('Energy Use'!B69-'E-electricity'!B13)*'Energy Use 2019'!$V75</f>
        <v>700011774000</v>
      </c>
      <c r="C13" s="230">
        <f>('Energy Use'!C69-'E-electricity'!C13-'E-Coal'!C13)*'Energy Use 2020'!$AE75</f>
        <v>619454863500</v>
      </c>
      <c r="D13" s="230">
        <f>('Energy Use'!D69-'E-electricity'!D13-'E-Coal'!D13)*'Energy Use 2020'!$AE75</f>
        <v>638808572003.82532</v>
      </c>
      <c r="E13" s="230">
        <f>('Energy Use'!E69-'E-electricity'!E13-'E-Coal'!E13)*'Energy Use 2020'!$AE75</f>
        <v>729076424555.62524</v>
      </c>
      <c r="F13" s="230">
        <f>('Energy Use'!F69-'E-electricity'!F13-'E-Coal'!F13)*'Energy Use 2020'!$AE75</f>
        <v>752650757810.77063</v>
      </c>
      <c r="G13" s="230">
        <f>('Energy Use'!G69-'E-electricity'!G13-'E-Coal'!G13)*'Energy Use 2020'!$AE75</f>
        <v>773361097123.31482</v>
      </c>
      <c r="H13" s="230">
        <f>('Energy Use'!H69-'E-electricity'!H13-'E-Coal'!H13)*'Energy Use 2020'!$AE75</f>
        <v>801288842313.16394</v>
      </c>
      <c r="I13" s="230">
        <f>('Energy Use'!I69-'E-electricity'!I13-'E-Coal'!I13)*'Energy Use 2020'!$AE75</f>
        <v>831032005707.35742</v>
      </c>
      <c r="J13" s="230">
        <f>('Energy Use'!J69-'E-electricity'!J13-'E-Coal'!J13)*'Energy Use 2020'!$AE75</f>
        <v>860346462659.08386</v>
      </c>
      <c r="K13" s="230">
        <f>('Energy Use'!K69-'E-electricity'!K13-'E-Coal'!K13)*'Energy Use 2020'!$AE75</f>
        <v>888728736176.27283</v>
      </c>
      <c r="L13" s="230">
        <f>('Energy Use'!L69-'E-electricity'!L13-'E-Coal'!L13)*'Energy Use 2020'!$AE75</f>
        <v>915626876239.82617</v>
      </c>
      <c r="M13" s="230">
        <f>('Energy Use'!M69-'E-electricity'!M13-'E-Coal'!M13)*'Energy Use 2020'!$AE75</f>
        <v>940447485815.51929</v>
      </c>
      <c r="N13" s="230">
        <f>('Energy Use'!N69-'E-electricity'!N13-'E-Coal'!N13)*'Energy Use 2020'!$AE75</f>
        <v>963672364324.73682</v>
      </c>
      <c r="O13" s="230">
        <f>('Energy Use'!O69-'E-electricity'!O13-'E-Coal'!O13)*'Energy Use 2020'!$AE75</f>
        <v>984296225574.56665</v>
      </c>
      <c r="P13" s="230">
        <f>('Energy Use'!P69-'E-electricity'!P13-'E-Coal'!P13)*'Energy Use 2020'!$AE75</f>
        <v>1002404139264.3391</v>
      </c>
      <c r="Q13" s="230">
        <f>('Energy Use'!Q69-'E-electricity'!Q13-'E-Coal'!Q13)*'Energy Use 2020'!$AE75</f>
        <v>1018121376155.3812</v>
      </c>
      <c r="R13" s="230">
        <f>('Energy Use'!R69-'E-electricity'!R13-'E-Coal'!R13)*'Energy Use 2020'!$AE75</f>
        <v>1031608684541.7737</v>
      </c>
      <c r="S13" s="230">
        <f>('Energy Use'!S69-'E-electricity'!S13-'E-Coal'!S13)*'Energy Use 2020'!$AE75</f>
        <v>1044111709933.3551</v>
      </c>
      <c r="T13" s="230">
        <f>('Energy Use'!T69-'E-electricity'!T13-'E-Coal'!T13)*'Energy Use 2020'!$AE75</f>
        <v>1054658478489.1697</v>
      </c>
      <c r="U13" s="230">
        <f>('Energy Use'!U69-'E-electricity'!U13-'E-Coal'!U13)*'Energy Use 2020'!$AE75</f>
        <v>1063317606693.342</v>
      </c>
      <c r="V13" s="230">
        <f>('Energy Use'!V69-'E-electricity'!V13-'E-Coal'!V13)*'Energy Use 2020'!$AE75</f>
        <v>1070172549229.0994</v>
      </c>
      <c r="W13" s="230">
        <f>('Energy Use'!W69-'E-electricity'!W13-'E-Coal'!W13)*'Energy Use 2020'!$AE75</f>
        <v>1075319752422.4636</v>
      </c>
      <c r="X13" s="230">
        <f>('Energy Use'!X69-'E-electricity'!X13-'E-Coal'!X13)*'Energy Use 2020'!$AE75</f>
        <v>1078866790363.8673</v>
      </c>
      <c r="Y13" s="230">
        <f>('Energy Use'!Y69-'E-electricity'!Y13-'E-Coal'!Y13)*'Energy Use 2020'!$AE75</f>
        <v>1080930524779.4772</v>
      </c>
      <c r="Z13" s="230">
        <f>('Energy Use'!Z69-'E-electricity'!Z13-'E-Coal'!Z13)*'Energy Use 2020'!$AE75</f>
        <v>1081635324923.9657</v>
      </c>
      <c r="AA13" s="230">
        <f>('Energy Use'!AA69-'E-electricity'!AA13-'E-Coal'!AA13)*'Energy Use 2020'!$AE75</f>
        <v>1081111378629.0026</v>
      </c>
      <c r="AB13" s="230">
        <f>('Energy Use'!AB69-'E-electricity'!AB13-'E-Coal'!AB13)*'Energy Use 2020'!$AE75</f>
        <v>1079493120383.7284</v>
      </c>
      <c r="AC13" s="230">
        <f>('Energy Use'!AC69-'E-electricity'!AC13-'E-Coal'!AC13)*'Energy Use 2020'!$AE75</f>
        <v>1076917797136.0852</v>
      </c>
      <c r="AD13" s="230">
        <f>('Energy Use'!AD69-'E-electricity'!AD13-'E-Coal'!AD13)*'Energy Use 2020'!$AE75</f>
        <v>1073524187548.9547</v>
      </c>
      <c r="AE13" s="230">
        <f>('Energy Use'!AE69-'E-electricity'!AE13-'E-Coal'!AE13)*'Energy Use 2020'!$AE75</f>
        <v>1069451485853.6089</v>
      </c>
      <c r="AF13" s="230">
        <f>('Energy Use'!AF69-'E-electricity'!AF13-'E-Coal'!AF13)*'Energy Use 2020'!$AE75</f>
        <v>1064838357316.6716</v>
      </c>
      <c r="AG13" s="230">
        <f>('Energy Use'!AG69-'E-electricity'!AG13-'E-Coal'!AG13)*'Energy Use 2020'!$AE75</f>
        <v>1059822168747.6875</v>
      </c>
      <c r="AH13" s="230">
        <f>('Energy Use'!AH69-'E-electricity'!AH13-'E-Coal'!AH13)*'Energy Use 2020'!$AE75</f>
        <v>1054538394469.8268</v>
      </c>
      <c r="AI13" s="230">
        <f>('Energy Use'!AI69-'E-electricity'!AI13-'E-Coal'!AI13)*'Energy Use 2020'!$AE75</f>
        <v>1049120195780.2126</v>
      </c>
      <c r="AJ13" s="230">
        <f>('Energy Use'!AJ69-'E-electricity'!AJ13-'E-Coal'!AJ13)*'Energy Use 2020'!$AE75</f>
        <v>1043698170145.0674</v>
      </c>
      <c r="AK13" s="230">
        <f>('Energy Use'!AK69-'E-electricity'!AK13-'E-Coal'!AK13)*'Energy Use 2020'!$AE75</f>
        <v>1038400265199.6957</v>
      </c>
      <c r="AL13" s="230">
        <f>('Energy Use'!AL69-'E-electricity'!AL13-'E-Coal'!AL13)*'Energy Use 2020'!$AE75</f>
        <v>1033351852035.7382</v>
      </c>
      <c r="AM13" s="230">
        <f>('Energy Use'!AM69-'E-electricity'!AM13-'E-Coal'!AM13)*'Energy Use 2020'!$AE75</f>
        <v>1028675952233.3361</v>
      </c>
      <c r="AN13" s="230">
        <f>('Energy Use'!AN69-'E-electricity'!AN13-'E-Coal'!AN13)*'Energy Use 2020'!$AE75</f>
        <v>1024493613607.3749</v>
      </c>
      <c r="AO13" s="230">
        <f>('Energy Use'!AO69-'E-electricity'!AO13-'E-Coal'!AO13)*'Energy Use 2020'!$AE75</f>
        <v>1020924430659.163</v>
      </c>
      <c r="AP13" s="230">
        <f>('Energy Use'!AP69-'E-electricity'!AP13-'E-Coal'!AP13)*'Energy Use 2020'!$AE75</f>
        <v>1018087207238.3317</v>
      </c>
      <c r="AQ13" s="230">
        <f>('Energy Use'!AQ69-'E-electricity'!AQ13-'E-Coal'!AQ13)*'Energy Use 2020'!$AE75</f>
        <v>1015761495215.8059</v>
      </c>
      <c r="AR13" s="133" t="str">
        <f>VLOOKUP($A13,'Sector Match'!$A$1:$B$43,2,0)</f>
        <v>food beverage and tobacco 10T12</v>
      </c>
    </row>
    <row r="14" spans="1:44" x14ac:dyDescent="0.25">
      <c r="A14" s="74" t="s">
        <v>13</v>
      </c>
      <c r="B14" s="230">
        <f>('Energy Use'!B70-'E-electricity'!B14)*'Energy Use 2019'!$V76</f>
        <v>18191972650500</v>
      </c>
      <c r="C14" s="230">
        <f>('Energy Use'!C70-'E-electricity'!C14-'E-Coal'!C14)*'Energy Use 2020'!$AE76</f>
        <v>14466909996000</v>
      </c>
      <c r="D14" s="230">
        <f>('Energy Use'!D70-'E-electricity'!D14-'E-Coal'!D14)*'Energy Use 2020'!$AE76</f>
        <v>14930196859108.826</v>
      </c>
      <c r="E14" s="230">
        <f>('Energy Use'!E70-'E-electricity'!E14-'E-Coal'!E14)*'Energy Use 2020'!$AE76</f>
        <v>15174937107318.994</v>
      </c>
      <c r="F14" s="230">
        <f>('Energy Use'!F70-'E-electricity'!F14-'E-Coal'!F14)*'Energy Use 2020'!$AE76</f>
        <v>15580449122724.123</v>
      </c>
      <c r="G14" s="230">
        <f>('Energy Use'!G70-'E-electricity'!G14-'E-Coal'!G14)*'Energy Use 2020'!$AE76</f>
        <v>15708560878001.998</v>
      </c>
      <c r="H14" s="230">
        <f>('Energy Use'!H70-'E-electricity'!H14-'E-Coal'!H14)*'Energy Use 2020'!$AE76</f>
        <v>15886942805706.393</v>
      </c>
      <c r="I14" s="230">
        <f>('Energy Use'!I70-'E-electricity'!I14-'E-Coal'!I14)*'Energy Use 2020'!$AE76</f>
        <v>16089810318604.777</v>
      </c>
      <c r="J14" s="230">
        <f>('Energy Use'!J70-'E-electricity'!J14-'E-Coal'!J14)*'Energy Use 2020'!$AE76</f>
        <v>16276326420489.256</v>
      </c>
      <c r="K14" s="230">
        <f>('Energy Use'!K70-'E-electricity'!K14-'E-Coal'!K14)*'Energy Use 2020'!$AE76</f>
        <v>16425420279558.129</v>
      </c>
      <c r="L14" s="230">
        <f>('Energy Use'!L70-'E-electricity'!L14-'E-Coal'!L14)*'Energy Use 2020'!$AE76</f>
        <v>16515471688720.941</v>
      </c>
      <c r="M14" s="230">
        <f>('Energy Use'!M70-'E-electricity'!M14-'E-Coal'!M14)*'Energy Use 2020'!$AE76</f>
        <v>16524929780474.604</v>
      </c>
      <c r="N14" s="230">
        <f>('Energy Use'!N70-'E-electricity'!N14-'E-Coal'!N14)*'Energy Use 2020'!$AE76</f>
        <v>16450147122677.779</v>
      </c>
      <c r="O14" s="230">
        <f>('Energy Use'!O70-'E-electricity'!O14-'E-Coal'!O14)*'Energy Use 2020'!$AE76</f>
        <v>16297063819892.854</v>
      </c>
      <c r="P14" s="230">
        <f>('Energy Use'!P70-'E-electricity'!P14-'E-Coal'!P14)*'Energy Use 2020'!$AE76</f>
        <v>16089147217750.297</v>
      </c>
      <c r="Q14" s="230">
        <f>('Energy Use'!Q70-'E-electricity'!Q14-'E-Coal'!Q14)*'Energy Use 2020'!$AE76</f>
        <v>15849494943691.049</v>
      </c>
      <c r="R14" s="230">
        <f>('Energy Use'!R70-'E-electricity'!R14-'E-Coal'!R14)*'Energy Use 2020'!$AE76</f>
        <v>15600238424449.758</v>
      </c>
      <c r="S14" s="230">
        <f>('Energy Use'!S70-'E-electricity'!S14-'E-Coal'!S14)*'Energy Use 2020'!$AE76</f>
        <v>15367992350404.805</v>
      </c>
      <c r="T14" s="230">
        <f>('Energy Use'!T70-'E-electricity'!T14-'E-Coal'!T14)*'Energy Use 2020'!$AE76</f>
        <v>15146593928744.998</v>
      </c>
      <c r="U14" s="230">
        <f>('Energy Use'!U70-'E-electricity'!U14-'E-Coal'!U14)*'Energy Use 2020'!$AE76</f>
        <v>14935785850973.08</v>
      </c>
      <c r="V14" s="230">
        <f>('Energy Use'!V70-'E-electricity'!V14-'E-Coal'!V14)*'Energy Use 2020'!$AE76</f>
        <v>14735325195448.709</v>
      </c>
      <c r="W14" s="230">
        <f>('Energy Use'!W70-'E-electricity'!W14-'E-Coal'!W14)*'Energy Use 2020'!$AE76</f>
        <v>14544983219644.654</v>
      </c>
      <c r="X14" s="230">
        <f>('Energy Use'!X70-'E-electricity'!X14-'E-Coal'!X14)*'Energy Use 2020'!$AE76</f>
        <v>14364545172873.18</v>
      </c>
      <c r="Y14" s="230">
        <f>('Energy Use'!Y70-'E-electricity'!Y14-'E-Coal'!Y14)*'Energy Use 2020'!$AE76</f>
        <v>14193810130239.809</v>
      </c>
      <c r="Z14" s="230">
        <f>('Energy Use'!Z70-'E-electricity'!Z14-'E-Coal'!Z14)*'Energy Use 2020'!$AE76</f>
        <v>14032590848617.006</v>
      </c>
      <c r="AA14" s="230">
        <f>('Energy Use'!AA70-'E-electricity'!AA14-'E-Coal'!AA14)*'Energy Use 2020'!$AE76</f>
        <v>13880713645476.779</v>
      </c>
      <c r="AB14" s="230">
        <f>('Energy Use'!AB70-'E-electricity'!AB14-'E-Coal'!AB14)*'Energy Use 2020'!$AE76</f>
        <v>13738018301472.496</v>
      </c>
      <c r="AC14" s="230">
        <f>('Energy Use'!AC70-'E-electricity'!AC14-'E-Coal'!AC14)*'Energy Use 2020'!$AE76</f>
        <v>13604357987722.42</v>
      </c>
      <c r="AD14" s="230">
        <f>('Energy Use'!AD70-'E-electricity'!AD14-'E-Coal'!AD14)*'Energy Use 2020'!$AE76</f>
        <v>13479599218813.822</v>
      </c>
      <c r="AE14" s="230">
        <f>('Energy Use'!AE70-'E-electricity'!AE14-'E-Coal'!AE14)*'Energy Use 2020'!$AE76</f>
        <v>13363621832627.961</v>
      </c>
      <c r="AF14" s="230">
        <f>('Energy Use'!AF70-'E-electricity'!AF14-'E-Coal'!AF14)*'Energy Use 2020'!$AE76</f>
        <v>13256318998171.721</v>
      </c>
      <c r="AG14" s="230">
        <f>('Energy Use'!AG70-'E-electricity'!AG14-'E-Coal'!AG14)*'Energy Use 2020'!$AE76</f>
        <v>13157597252699.563</v>
      </c>
      <c r="AH14" s="230">
        <f>('Energy Use'!AH70-'E-electricity'!AH14-'E-Coal'!AH14)*'Energy Use 2020'!$AE76</f>
        <v>13067376569520.662</v>
      </c>
      <c r="AI14" s="230">
        <f>('Energy Use'!AI70-'E-electricity'!AI14-'E-Coal'!AI14)*'Energy Use 2020'!$AE76</f>
        <v>12985590458003.807</v>
      </c>
      <c r="AJ14" s="230">
        <f>('Energy Use'!AJ70-'E-electricity'!AJ14-'E-Coal'!AJ14)*'Energy Use 2020'!$AE76</f>
        <v>12912186097429.186</v>
      </c>
      <c r="AK14" s="230">
        <f>('Energy Use'!AK70-'E-electricity'!AK14-'E-Coal'!AK14)*'Energy Use 2020'!$AE76</f>
        <v>12847124506480.951</v>
      </c>
      <c r="AL14" s="230">
        <f>('Energy Use'!AL70-'E-electricity'!AL14-'E-Coal'!AL14)*'Energy Use 2020'!$AE76</f>
        <v>12790380750338.73</v>
      </c>
      <c r="AM14" s="230">
        <f>('Energy Use'!AM70-'E-electricity'!AM14-'E-Coal'!AM14)*'Energy Use 2020'!$AE76</f>
        <v>12741944187503.422</v>
      </c>
      <c r="AN14" s="230">
        <f>('Energy Use'!AN70-'E-electricity'!AN14-'E-Coal'!AN14)*'Energy Use 2020'!$AE76</f>
        <v>12701818758689.885</v>
      </c>
      <c r="AO14" s="230">
        <f>('Energy Use'!AO70-'E-electricity'!AO14-'E-Coal'!AO14)*'Energy Use 2020'!$AE76</f>
        <v>12670023320333.246</v>
      </c>
      <c r="AP14" s="230">
        <f>('Energy Use'!AP70-'E-electricity'!AP14-'E-Coal'!AP14)*'Energy Use 2020'!$AE76</f>
        <v>12646592025493.838</v>
      </c>
      <c r="AQ14" s="230">
        <f>('Energy Use'!AQ70-'E-electricity'!AQ14-'E-Coal'!AQ14)*'Energy Use 2020'!$AE76</f>
        <v>12627357201028.23</v>
      </c>
      <c r="AR14" s="133" t="str">
        <f>VLOOKUP($A14,'Sector Match'!$A$1:$B$43,2,0)</f>
        <v>textiles apparel and leather 13T15</v>
      </c>
    </row>
    <row r="15" spans="1:44" x14ac:dyDescent="0.25">
      <c r="A15" s="74" t="s">
        <v>14</v>
      </c>
      <c r="B15" s="230">
        <f>('Energy Use'!B71-'E-electricity'!B15)*'Energy Use 2019'!$V77</f>
        <v>2297260861500</v>
      </c>
      <c r="C15" s="230">
        <f>('Energy Use'!C71-'E-electricity'!C15-'E-Coal'!C15)*'Energy Use 2020'!$AE77</f>
        <v>1738918137000</v>
      </c>
      <c r="D15" s="230">
        <f>('Energy Use'!D71-'E-electricity'!D15-'E-Coal'!D15)*'Energy Use 2020'!$AE77</f>
        <v>1853225943278.366</v>
      </c>
      <c r="E15" s="230">
        <f>('Energy Use'!E71-'E-electricity'!E15-'E-Coal'!E15)*'Energy Use 2020'!$AE77</f>
        <v>1966722377460.7905</v>
      </c>
      <c r="F15" s="230">
        <f>('Energy Use'!F71-'E-electricity'!F15-'E-Coal'!F15)*'Energy Use 2020'!$AE77</f>
        <v>2012614569231.1023</v>
      </c>
      <c r="G15" s="230">
        <f>('Energy Use'!G71-'E-electricity'!G15-'E-Coal'!G15)*'Energy Use 2020'!$AE77</f>
        <v>2031203293494.0886</v>
      </c>
      <c r="H15" s="230">
        <f>('Energy Use'!H71-'E-electricity'!H15-'E-Coal'!H15)*'Energy Use 2020'!$AE77</f>
        <v>2057265705572.198</v>
      </c>
      <c r="I15" s="230">
        <f>('Energy Use'!I71-'E-electricity'!I15-'E-Coal'!I15)*'Energy Use 2020'!$AE77</f>
        <v>2084709096115.1638</v>
      </c>
      <c r="J15" s="230">
        <f>('Energy Use'!J71-'E-electricity'!J15-'E-Coal'!J15)*'Energy Use 2020'!$AE77</f>
        <v>2108890316584.3574</v>
      </c>
      <c r="K15" s="230">
        <f>('Energy Use'!K71-'E-electricity'!K15-'E-Coal'!K15)*'Energy Use 2020'!$AE77</f>
        <v>2127366880164.1272</v>
      </c>
      <c r="L15" s="230">
        <f>('Energy Use'!L71-'E-electricity'!L15-'E-Coal'!L15)*'Energy Use 2020'!$AE77</f>
        <v>2137652350068.9114</v>
      </c>
      <c r="M15" s="230">
        <f>('Energy Use'!M71-'E-electricity'!M15-'E-Coal'!M15)*'Energy Use 2020'!$AE77</f>
        <v>2137294916322.2092</v>
      </c>
      <c r="N15" s="230">
        <f>('Energy Use'!N71-'E-electricity'!N15-'E-Coal'!N15)*'Energy Use 2020'!$AE77</f>
        <v>2127639982174.9094</v>
      </c>
      <c r="O15" s="230">
        <f>('Energy Use'!O71-'E-electricity'!O15-'E-Coal'!O15)*'Energy Use 2020'!$AE77</f>
        <v>2107952418437.2034</v>
      </c>
      <c r="P15" s="230">
        <f>('Energy Use'!P71-'E-electricity'!P15-'E-Coal'!P15)*'Energy Use 2020'!$AE77</f>
        <v>2081220342862.2781</v>
      </c>
      <c r="Q15" s="230">
        <f>('Energy Use'!Q71-'E-electricity'!Q15-'E-Coal'!Q15)*'Energy Use 2020'!$AE77</f>
        <v>2050385614170.1809</v>
      </c>
      <c r="R15" s="230">
        <f>('Energy Use'!R71-'E-electricity'!R15-'E-Coal'!R15)*'Energy Use 2020'!$AE77</f>
        <v>2018268221425.9614</v>
      </c>
      <c r="S15" s="230">
        <f>('Energy Use'!S71-'E-electricity'!S15-'E-Coal'!S15)*'Energy Use 2020'!$AE77</f>
        <v>1989759828409.2043</v>
      </c>
      <c r="T15" s="230">
        <f>('Energy Use'!T71-'E-electricity'!T15-'E-Coal'!T15)*'Energy Use 2020'!$AE77</f>
        <v>1962540661271.7041</v>
      </c>
      <c r="U15" s="230">
        <f>('Energy Use'!U71-'E-electricity'!U15-'E-Coal'!U15)*'Energy Use 2020'!$AE77</f>
        <v>1936576776004.8323</v>
      </c>
      <c r="V15" s="230">
        <f>('Energy Use'!V71-'E-electricity'!V15-'E-Coal'!V15)*'Energy Use 2020'!$AE77</f>
        <v>1911836058748.7578</v>
      </c>
      <c r="W15" s="230">
        <f>('Energy Use'!W71-'E-electricity'!W15-'E-Coal'!W15)*'Energy Use 2020'!$AE77</f>
        <v>1888288174119.9998</v>
      </c>
      <c r="X15" s="230">
        <f>('Energy Use'!X71-'E-electricity'!X15-'E-Coal'!X15)*'Energy Use 2020'!$AE77</f>
        <v>1865904516975.0791</v>
      </c>
      <c r="Y15" s="230">
        <f>('Energy Use'!Y71-'E-electricity'!Y15-'E-Coal'!Y15)*'Energy Use 2020'!$AE77</f>
        <v>1844658167543.2642</v>
      </c>
      <c r="Z15" s="230">
        <f>('Energy Use'!Z71-'E-electricity'!Z15-'E-Coal'!Z15)*'Energy Use 2020'!$AE77</f>
        <v>1824523849868.8838</v>
      </c>
      <c r="AA15" s="230">
        <f>('Energy Use'!AA71-'E-electricity'!AA15-'E-Coal'!AA15)*'Energy Use 2020'!$AE77</f>
        <v>1805477893511.5994</v>
      </c>
      <c r="AB15" s="230">
        <f>('Energy Use'!AB71-'E-electricity'!AB15-'E-Coal'!AB15)*'Energy Use 2020'!$AE77</f>
        <v>1787498198460.7354</v>
      </c>
      <c r="AC15" s="230">
        <f>('Energy Use'!AC71-'E-electricity'!AC15-'E-Coal'!AC15)*'Energy Use 2020'!$AE77</f>
        <v>1770564203227.7212</v>
      </c>
      <c r="AD15" s="230">
        <f>('Energy Use'!AD71-'E-electricity'!AD15-'E-Coal'!AD15)*'Energy Use 2020'!$AE77</f>
        <v>1754656856088.803</v>
      </c>
      <c r="AE15" s="230">
        <f>('Energy Use'!AE71-'E-electricity'!AE15-'E-Coal'!AE15)*'Energy Use 2020'!$AE77</f>
        <v>1739758589458.5537</v>
      </c>
      <c r="AF15" s="230">
        <f>('Energy Use'!AF71-'E-electricity'!AF15-'E-Coal'!AF15)*'Energy Use 2020'!$AE77</f>
        <v>1725853297383.0068</v>
      </c>
      <c r="AG15" s="230">
        <f>('Energy Use'!AG71-'E-electricity'!AG15-'E-Coal'!AG15)*'Energy Use 2020'!$AE77</f>
        <v>1712926316150.0991</v>
      </c>
      <c r="AH15" s="230">
        <f>('Energy Use'!AH71-'E-electricity'!AH15-'E-Coal'!AH15)*'Energy Use 2020'!$AE77</f>
        <v>1700964408024.1726</v>
      </c>
      <c r="AI15" s="230">
        <f>('Energy Use'!AI71-'E-electricity'!AI15-'E-Coal'!AI15)*'Energy Use 2020'!$AE77</f>
        <v>1689955748120.3523</v>
      </c>
      <c r="AJ15" s="230">
        <f>('Energy Use'!AJ71-'E-electricity'!AJ15-'E-Coal'!AJ15)*'Energy Use 2020'!$AE77</f>
        <v>1679889914444.6133</v>
      </c>
      <c r="AK15" s="230">
        <f>('Energy Use'!AK71-'E-electricity'!AK15-'E-Coal'!AK15)*'Energy Use 2020'!$AE77</f>
        <v>1670757881135.1904</v>
      </c>
      <c r="AL15" s="230">
        <f>('Energy Use'!AL71-'E-electricity'!AL15-'E-Coal'!AL15)*'Energy Use 2020'!$AE77</f>
        <v>1662552014951.5945</v>
      </c>
      <c r="AM15" s="230">
        <f>('Energy Use'!AM71-'E-electricity'!AM15-'E-Coal'!AM15)*'Energy Use 2020'!$AE77</f>
        <v>1655266075068.5798</v>
      </c>
      <c r="AN15" s="230">
        <f>('Energy Use'!AN71-'E-electricity'!AN15-'E-Coal'!AN15)*'Energy Use 2020'!$AE77</f>
        <v>1648895216243.8606</v>
      </c>
      <c r="AO15" s="230">
        <f>('Energy Use'!AO71-'E-electricity'!AO15-'E-Coal'!AO15)*'Energy Use 2020'!$AE77</f>
        <v>1643435995440.7205</v>
      </c>
      <c r="AP15" s="230">
        <f>('Energy Use'!AP71-'E-electricity'!AP15-'E-Coal'!AP15)*'Energy Use 2020'!$AE77</f>
        <v>1638886381999.4502</v>
      </c>
      <c r="AQ15" s="230">
        <f>('Energy Use'!AQ71-'E-electricity'!AQ15-'E-Coal'!AQ15)*'Energy Use 2020'!$AE77</f>
        <v>1634699779554.8599</v>
      </c>
      <c r="AR15" s="133" t="str">
        <f>VLOOKUP($A15,'Sector Match'!$A$1:$B$43,2,0)</f>
        <v>textiles apparel and leather 13T15</v>
      </c>
    </row>
    <row r="16" spans="1:44" x14ac:dyDescent="0.25">
      <c r="A16" s="74" t="s">
        <v>15</v>
      </c>
      <c r="B16" s="230">
        <f>('Energy Use'!B72-'E-electricity'!B16)*'Energy Use 2019'!$V78</f>
        <v>2694489765000</v>
      </c>
      <c r="C16" s="230">
        <f>('Energy Use'!C72-'E-electricity'!C16-'E-Coal'!C16)*'Energy Use 2020'!$AE78</f>
        <v>2152813987499.999</v>
      </c>
      <c r="D16" s="230">
        <f>('Energy Use'!D72-'E-electricity'!D16-'E-Coal'!D16)*'Energy Use 2020'!$AE78</f>
        <v>2194472633138.5371</v>
      </c>
      <c r="E16" s="230">
        <f>('Energy Use'!E72-'E-electricity'!E16-'E-Coal'!E16)*'Energy Use 2020'!$AE78</f>
        <v>2486255257375.4424</v>
      </c>
      <c r="F16" s="230">
        <f>('Energy Use'!F72-'E-electricity'!F16-'E-Coal'!F16)*'Energy Use 2020'!$AE78</f>
        <v>2512182537862.1489</v>
      </c>
      <c r="G16" s="230">
        <f>('Energy Use'!G72-'E-electricity'!G16-'E-Coal'!G16)*'Energy Use 2020'!$AE78</f>
        <v>2488857083832.6592</v>
      </c>
      <c r="H16" s="230">
        <f>('Energy Use'!H72-'E-electricity'!H16-'E-Coal'!H16)*'Energy Use 2020'!$AE78</f>
        <v>2471161158297.3257</v>
      </c>
      <c r="I16" s="230">
        <f>('Energy Use'!I72-'E-electricity'!I16-'E-Coal'!I16)*'Energy Use 2020'!$AE78</f>
        <v>2465966934743.3779</v>
      </c>
      <c r="J16" s="230">
        <f>('Energy Use'!J72-'E-electricity'!J16-'E-Coal'!J16)*'Energy Use 2020'!$AE78</f>
        <v>2471157864656.1509</v>
      </c>
      <c r="K16" s="230">
        <f>('Energy Use'!K72-'E-electricity'!K16-'E-Coal'!K16)*'Energy Use 2020'!$AE78</f>
        <v>2481533619974.9067</v>
      </c>
      <c r="L16" s="230">
        <f>('Energy Use'!L72-'E-electricity'!L16-'E-Coal'!L16)*'Energy Use 2020'!$AE78</f>
        <v>2491871422967.5684</v>
      </c>
      <c r="M16" s="230">
        <f>('Energy Use'!M72-'E-electricity'!M16-'E-Coal'!M16)*'Energy Use 2020'!$AE78</f>
        <v>2496871775670.1035</v>
      </c>
      <c r="N16" s="230">
        <f>('Energy Use'!N72-'E-electricity'!N16-'E-Coal'!N16)*'Energy Use 2020'!$AE78</f>
        <v>2497971200968.2598</v>
      </c>
      <c r="O16" s="230">
        <f>('Energy Use'!O72-'E-electricity'!O16-'E-Coal'!O16)*'Energy Use 2020'!$AE78</f>
        <v>2489202516159.2891</v>
      </c>
      <c r="P16" s="230">
        <f>('Energy Use'!P72-'E-electricity'!P16-'E-Coal'!P16)*'Energy Use 2020'!$AE78</f>
        <v>2471371529954.314</v>
      </c>
      <c r="Q16" s="230">
        <f>('Energy Use'!Q72-'E-electricity'!Q16-'E-Coal'!Q16)*'Energy Use 2020'!$AE78</f>
        <v>2445368057518.8311</v>
      </c>
      <c r="R16" s="230">
        <f>('Energy Use'!R72-'E-electricity'!R16-'E-Coal'!R16)*'Energy Use 2020'!$AE78</f>
        <v>2412138271197.2686</v>
      </c>
      <c r="S16" s="230">
        <f>('Energy Use'!S72-'E-electricity'!S16-'E-Coal'!S16)*'Energy Use 2020'!$AE78</f>
        <v>2378196711277.5591</v>
      </c>
      <c r="T16" s="230">
        <f>('Energy Use'!T72-'E-electricity'!T16-'E-Coal'!T16)*'Energy Use 2020'!$AE78</f>
        <v>2338773596684.022</v>
      </c>
      <c r="U16" s="230">
        <f>('Energy Use'!U72-'E-electricity'!U16-'E-Coal'!U16)*'Energy Use 2020'!$AE78</f>
        <v>2294739423819.1655</v>
      </c>
      <c r="V16" s="230">
        <f>('Energy Use'!V72-'E-electricity'!V16-'E-Coal'!V16)*'Energy Use 2020'!$AE78</f>
        <v>2246949497199.6743</v>
      </c>
      <c r="W16" s="230">
        <f>('Energy Use'!W72-'E-electricity'!W16-'E-Coal'!W16)*'Energy Use 2020'!$AE78</f>
        <v>2196230598962.0547</v>
      </c>
      <c r="X16" s="230">
        <f>('Energy Use'!X72-'E-electricity'!X16-'E-Coal'!X16)*'Energy Use 2020'!$AE78</f>
        <v>2143370306043.6365</v>
      </c>
      <c r="Y16" s="230">
        <f>('Energy Use'!Y72-'E-electricity'!Y16-'E-Coal'!Y16)*'Energy Use 2020'!$AE78</f>
        <v>2089108896314.061</v>
      </c>
      <c r="Z16" s="230">
        <f>('Energy Use'!Z72-'E-electricity'!Z16-'E-Coal'!Z16)*'Energy Use 2020'!$AE78</f>
        <v>2034133704927.1738</v>
      </c>
      <c r="AA16" s="230">
        <f>('Energy Use'!AA72-'E-electricity'!AA16-'E-Coal'!AA16)*'Energy Use 2020'!$AE78</f>
        <v>1979075733283.4343</v>
      </c>
      <c r="AB16" s="230">
        <f>('Energy Use'!AB72-'E-electricity'!AB16-'E-Coal'!AB16)*'Energy Use 2020'!$AE78</f>
        <v>1924508274074.3345</v>
      </c>
      <c r="AC16" s="230">
        <f>('Energy Use'!AC72-'E-electricity'!AC16-'E-Coal'!AC16)*'Energy Use 2020'!$AE78</f>
        <v>1870947294957.1853</v>
      </c>
      <c r="AD16" s="230">
        <f>('Energy Use'!AD72-'E-electricity'!AD16-'E-Coal'!AD16)*'Energy Use 2020'!$AE78</f>
        <v>1818853318021.0725</v>
      </c>
      <c r="AE16" s="230">
        <f>('Energy Use'!AE72-'E-electricity'!AE16-'E-Coal'!AE16)*'Energy Use 2020'!$AE78</f>
        <v>1768634539665.6223</v>
      </c>
      <c r="AF16" s="230">
        <f>('Energy Use'!AF72-'E-electricity'!AF16-'E-Coal'!AF16)*'Energy Use 2020'!$AE78</f>
        <v>1720650953133.7419</v>
      </c>
      <c r="AG16" s="230">
        <f>('Energy Use'!AG72-'E-electricity'!AG16-'E-Coal'!AG16)*'Energy Use 2020'!$AE78</f>
        <v>1675219261196.6558</v>
      </c>
      <c r="AH16" s="230">
        <f>('Energy Use'!AH72-'E-electricity'!AH16-'E-Coal'!AH16)*'Energy Use 2020'!$AE78</f>
        <v>1632618397159.6191</v>
      </c>
      <c r="AI16" s="230">
        <f>('Energy Use'!AI72-'E-electricity'!AI16-'E-Coal'!AI16)*'Energy Use 2020'!$AE78</f>
        <v>1593095506590.8384</v>
      </c>
      <c r="AJ16" s="230">
        <f>('Energy Use'!AJ72-'E-electricity'!AJ16-'E-Coal'!AJ16)*'Energy Use 2020'!$AE78</f>
        <v>1556872278552.208</v>
      </c>
      <c r="AK16" s="230">
        <f>('Energy Use'!AK72-'E-electricity'!AK16-'E-Coal'!AK16)*'Energy Use 2020'!$AE78</f>
        <v>1524151552651.0425</v>
      </c>
      <c r="AL16" s="230">
        <f>('Energy Use'!AL72-'E-electricity'!AL16-'E-Coal'!AL16)*'Energy Use 2020'!$AE78</f>
        <v>1495124166410.615</v>
      </c>
      <c r="AM16" s="230">
        <f>('Energy Use'!AM72-'E-electricity'!AM16-'E-Coal'!AM16)*'Energy Use 2020'!$AE78</f>
        <v>1469976046193.8145</v>
      </c>
      <c r="AN16" s="230">
        <f>('Energy Use'!AN72-'E-electricity'!AN16-'E-Coal'!AN16)*'Energy Use 2020'!$AE78</f>
        <v>1448895584572.0579</v>
      </c>
      <c r="AO16" s="230">
        <f>('Energy Use'!AO72-'E-electricity'!AO16-'E-Coal'!AO16)*'Energy Use 2020'!$AE78</f>
        <v>1432081388425.1646</v>
      </c>
      <c r="AP16" s="230">
        <f>('Energy Use'!AP72-'E-electricity'!AP16-'E-Coal'!AP16)*'Energy Use 2020'!$AE78</f>
        <v>1419750526477.6951</v>
      </c>
      <c r="AQ16" s="230">
        <f>('Energy Use'!AQ72-'E-electricity'!AQ16-'E-Coal'!AQ16)*'Energy Use 2020'!$AE78</f>
        <v>1411675952589.3779</v>
      </c>
      <c r="AR16" s="133" t="str">
        <f>VLOOKUP($A16,'Sector Match'!$A$1:$B$43,2,0)</f>
        <v>textiles apparel and leather 13T15</v>
      </c>
    </row>
    <row r="17" spans="1:44" x14ac:dyDescent="0.25">
      <c r="A17" s="74" t="s">
        <v>16</v>
      </c>
      <c r="B17" s="230">
        <f>('Energy Use'!B73-'E-electricity'!B17)*'Energy Use 2019'!$V79</f>
        <v>29144934654000.004</v>
      </c>
      <c r="C17" s="230">
        <f>('Energy Use'!C73-'E-electricity'!C17-'E-Coal'!C17)*'Energy Use 2020'!$AE79</f>
        <v>22508711923500</v>
      </c>
      <c r="D17" s="230">
        <f>('Energy Use'!D73-'E-electricity'!D17-'E-Coal'!D17)*'Energy Use 2020'!$AE79</f>
        <v>24152449893633.156</v>
      </c>
      <c r="E17" s="230">
        <f>('Energy Use'!E73-'E-electricity'!E17-'E-Coal'!E17)*'Energy Use 2020'!$AE79</f>
        <v>26323681795983.508</v>
      </c>
      <c r="F17" s="230">
        <f>('Energy Use'!F73-'E-electricity'!F17-'E-Coal'!F17)*'Energy Use 2020'!$AE79</f>
        <v>26895818082008.727</v>
      </c>
      <c r="G17" s="230">
        <f>('Energy Use'!G73-'E-electricity'!G17-'E-Coal'!G17)*'Energy Use 2020'!$AE79</f>
        <v>27116786854883.234</v>
      </c>
      <c r="H17" s="230">
        <f>('Energy Use'!H73-'E-electricity'!H17-'E-Coal'!H17)*'Energy Use 2020'!$AE79</f>
        <v>27478558137772.148</v>
      </c>
      <c r="I17" s="230">
        <f>('Energy Use'!I73-'E-electricity'!I17-'E-Coal'!I17)*'Energy Use 2020'!$AE79</f>
        <v>27933314625820.375</v>
      </c>
      <c r="J17" s="230">
        <f>('Energy Use'!J73-'E-electricity'!J17-'E-Coal'!J17)*'Energy Use 2020'!$AE79</f>
        <v>28432171323236.262</v>
      </c>
      <c r="K17" s="230">
        <f>('Energy Use'!K73-'E-electricity'!K17-'E-Coal'!K17)*'Energy Use 2020'!$AE79</f>
        <v>28939383194960.23</v>
      </c>
      <c r="L17" s="230">
        <f>('Energy Use'!L73-'E-electricity'!L17-'E-Coal'!L17)*'Energy Use 2020'!$AE79</f>
        <v>29416626563389.098</v>
      </c>
      <c r="M17" s="230">
        <f>('Energy Use'!M73-'E-electricity'!M17-'E-Coal'!M17)*'Energy Use 2020'!$AE79</f>
        <v>29823147803164.617</v>
      </c>
      <c r="N17" s="230">
        <f>('Energy Use'!N73-'E-electricity'!N17-'E-Coal'!N17)*'Energy Use 2020'!$AE79</f>
        <v>30171310191289.516</v>
      </c>
      <c r="O17" s="230">
        <f>('Energy Use'!O73-'E-electricity'!O17-'E-Coal'!O17)*'Energy Use 2020'!$AE79</f>
        <v>30412168745346.004</v>
      </c>
      <c r="P17" s="230">
        <f>('Energy Use'!P73-'E-electricity'!P17-'E-Coal'!P17)*'Energy Use 2020'!$AE79</f>
        <v>30551315507585.918</v>
      </c>
      <c r="Q17" s="230">
        <f>('Energy Use'!Q73-'E-electricity'!Q17-'E-Coal'!Q17)*'Energy Use 2020'!$AE79</f>
        <v>30595567259430.695</v>
      </c>
      <c r="R17" s="230">
        <f>('Energy Use'!R73-'E-electricity'!R17-'E-Coal'!R17)*'Energy Use 2020'!$AE79</f>
        <v>30552724437228.926</v>
      </c>
      <c r="S17" s="230">
        <f>('Energy Use'!S73-'E-electricity'!S17-'E-Coal'!S17)*'Energy Use 2020'!$AE79</f>
        <v>30478739818346.246</v>
      </c>
      <c r="T17" s="230">
        <f>('Energy Use'!T73-'E-electricity'!T17-'E-Coal'!T17)*'Energy Use 2020'!$AE79</f>
        <v>30333014087848.594</v>
      </c>
      <c r="U17" s="230">
        <f>('Energy Use'!U73-'E-electricity'!U17-'E-Coal'!U17)*'Energy Use 2020'!$AE79</f>
        <v>30122657558605.313</v>
      </c>
      <c r="V17" s="230">
        <f>('Energy Use'!V73-'E-electricity'!V17-'E-Coal'!V17)*'Energy Use 2020'!$AE79</f>
        <v>29855051248441.883</v>
      </c>
      <c r="W17" s="230">
        <f>('Energy Use'!W73-'E-electricity'!W17-'E-Coal'!W17)*'Energy Use 2020'!$AE79</f>
        <v>29537710978681.148</v>
      </c>
      <c r="X17" s="230">
        <f>('Energy Use'!X73-'E-electricity'!X17-'E-Coal'!X17)*'Energy Use 2020'!$AE79</f>
        <v>29178166111844.031</v>
      </c>
      <c r="Y17" s="230">
        <f>('Energy Use'!Y73-'E-electricity'!Y17-'E-Coal'!Y17)*'Energy Use 2020'!$AE79</f>
        <v>28783854380043.469</v>
      </c>
      <c r="Z17" s="230">
        <f>('Energy Use'!Z73-'E-electricity'!Z17-'E-Coal'!Z17)*'Energy Use 2020'!$AE79</f>
        <v>28362033568958.395</v>
      </c>
      <c r="AA17" s="230">
        <f>('Energy Use'!AA73-'E-electricity'!AA17-'E-Coal'!AA17)*'Energy Use 2020'!$AE79</f>
        <v>27919710224404.723</v>
      </c>
      <c r="AB17" s="230">
        <f>('Energy Use'!AB73-'E-electricity'!AB17-'E-Coal'!AB17)*'Energy Use 2020'!$AE79</f>
        <v>27463585050248.496</v>
      </c>
      <c r="AC17" s="230">
        <f>('Energy Use'!AC73-'E-electricity'!AC17-'E-Coal'!AC17)*'Energy Use 2020'!$AE79</f>
        <v>27000014272057.375</v>
      </c>
      <c r="AD17" s="230">
        <f>('Energy Use'!AD73-'E-electricity'!AD17-'E-Coal'!AD17)*'Energy Use 2020'!$AE79</f>
        <v>26534985949415.383</v>
      </c>
      <c r="AE17" s="230">
        <f>('Energy Use'!AE73-'E-electricity'!AE17-'E-Coal'!AE17)*'Energy Use 2020'!$AE79</f>
        <v>26074110026052.156</v>
      </c>
      <c r="AF17" s="230">
        <f>('Energy Use'!AF73-'E-electricity'!AF17-'E-Coal'!AF17)*'Energy Use 2020'!$AE79</f>
        <v>25622620802701.977</v>
      </c>
      <c r="AG17" s="230">
        <f>('Energy Use'!AG73-'E-electricity'!AG17-'E-Coal'!AG17)*'Energy Use 2020'!$AE79</f>
        <v>25185390493005.164</v>
      </c>
      <c r="AH17" s="230">
        <f>('Energy Use'!AH73-'E-electricity'!AH17-'E-Coal'!AH17)*'Energy Use 2020'!$AE79</f>
        <v>24766952567040.176</v>
      </c>
      <c r="AI17" s="230">
        <f>('Energy Use'!AI73-'E-electricity'!AI17-'E-Coal'!AI17)*'Energy Use 2020'!$AE79</f>
        <v>24371533689612.223</v>
      </c>
      <c r="AJ17" s="230">
        <f>('Energy Use'!AJ73-'E-electricity'!AJ17-'E-Coal'!AJ17)*'Energy Use 2020'!$AE79</f>
        <v>24003093211371</v>
      </c>
      <c r="AK17" s="230">
        <f>('Energy Use'!AK73-'E-electricity'!AK17-'E-Coal'!AK17)*'Energy Use 2020'!$AE79</f>
        <v>23665369361721.652</v>
      </c>
      <c r="AL17" s="230">
        <f>('Energy Use'!AL73-'E-electricity'!AL17-'E-Coal'!AL17)*'Energy Use 2020'!$AE79</f>
        <v>23361931516668.648</v>
      </c>
      <c r="AM17" s="230">
        <f>('Energy Use'!AM73-'E-electricity'!AM17-'E-Coal'!AM17)*'Energy Use 2020'!$AE79</f>
        <v>23096238167691.684</v>
      </c>
      <c r="AN17" s="230">
        <f>('Energy Use'!AN73-'E-electricity'!AN17-'E-Coal'!AN17)*'Energy Use 2020'!$AE79</f>
        <v>22871700497428.809</v>
      </c>
      <c r="AO17" s="230">
        <f>('Energy Use'!AO73-'E-electricity'!AO17-'E-Coal'!AO17)*'Energy Use 2020'!$AE79</f>
        <v>22691751774959.391</v>
      </c>
      <c r="AP17" s="230">
        <f>('Energy Use'!AP73-'E-electricity'!AP17-'E-Coal'!AP17)*'Energy Use 2020'!$AE79</f>
        <v>22559923121426.43</v>
      </c>
      <c r="AQ17" s="230">
        <f>('Energy Use'!AQ73-'E-electricity'!AQ17-'E-Coal'!AQ17)*'Energy Use 2020'!$AE79</f>
        <v>22472339751831.438</v>
      </c>
      <c r="AR17" s="133" t="str">
        <f>VLOOKUP($A17,'Sector Match'!$A$1:$B$43,2,0)</f>
        <v>wood products 16</v>
      </c>
    </row>
    <row r="18" spans="1:44" x14ac:dyDescent="0.25">
      <c r="A18" s="74" t="s">
        <v>17</v>
      </c>
      <c r="B18" s="230">
        <f>('Energy Use'!B74-'E-electricity'!B18)*'Energy Use 2019'!$V80</f>
        <v>1391690074500</v>
      </c>
      <c r="C18" s="230">
        <f>('Energy Use'!C74-'E-electricity'!C18-'E-Coal'!C18)*'Energy Use 2020'!$AE80</f>
        <v>869459068499.99927</v>
      </c>
      <c r="D18" s="230">
        <f>('Energy Use'!D74-'E-electricity'!D18-'E-Coal'!D18)*'Energy Use 2020'!$AE80</f>
        <v>816260955112.91614</v>
      </c>
      <c r="E18" s="230">
        <f>('Energy Use'!E74-'E-electricity'!E18-'E-Coal'!E18)*'Energy Use 2020'!$AE80</f>
        <v>957383542882.87231</v>
      </c>
      <c r="F18" s="230">
        <f>('Energy Use'!F74-'E-electricity'!F18-'E-Coal'!F18)*'Energy Use 2020'!$AE80</f>
        <v>959899089388.10974</v>
      </c>
      <c r="G18" s="230">
        <f>('Energy Use'!G74-'E-electricity'!G18-'E-Coal'!G18)*'Energy Use 2020'!$AE80</f>
        <v>958515192683.00586</v>
      </c>
      <c r="H18" s="230">
        <f>('Energy Use'!H74-'E-electricity'!H18-'E-Coal'!H18)*'Energy Use 2020'!$AE80</f>
        <v>961877485673.74023</v>
      </c>
      <c r="I18" s="230">
        <f>('Energy Use'!I74-'E-electricity'!I18-'E-Coal'!I18)*'Energy Use 2020'!$AE80</f>
        <v>967466050788.42969</v>
      </c>
      <c r="J18" s="230">
        <f>('Energy Use'!J74-'E-electricity'!J18-'E-Coal'!J18)*'Energy Use 2020'!$AE80</f>
        <v>974403118512.55811</v>
      </c>
      <c r="K18" s="230">
        <f>('Energy Use'!K74-'E-electricity'!K18-'E-Coal'!K18)*'Energy Use 2020'!$AE80</f>
        <v>981363043364.04443</v>
      </c>
      <c r="L18" s="230">
        <f>('Energy Use'!L74-'E-electricity'!L18-'E-Coal'!L18)*'Energy Use 2020'!$AE80</f>
        <v>986983440184.16833</v>
      </c>
      <c r="M18" s="230">
        <f>('Energy Use'!M74-'E-electricity'!M18-'E-Coal'!M18)*'Energy Use 2020'!$AE80</f>
        <v>989874355251.24658</v>
      </c>
      <c r="N18" s="230">
        <f>('Energy Use'!N74-'E-electricity'!N18-'E-Coal'!N18)*'Energy Use 2020'!$AE80</f>
        <v>993460491221.06262</v>
      </c>
      <c r="O18" s="230">
        <f>('Energy Use'!O74-'E-electricity'!O18-'E-Coal'!O18)*'Energy Use 2020'!$AE80</f>
        <v>993295308597.07373</v>
      </c>
      <c r="P18" s="230">
        <f>('Energy Use'!P74-'E-electricity'!P18-'E-Coal'!P18)*'Energy Use 2020'!$AE80</f>
        <v>989645502785.14294</v>
      </c>
      <c r="Q18" s="230">
        <f>('Energy Use'!Q74-'E-electricity'!Q18-'E-Coal'!Q18)*'Energy Use 2020'!$AE80</f>
        <v>982812353674.73779</v>
      </c>
      <c r="R18" s="230">
        <f>('Energy Use'!R74-'E-electricity'!R18-'E-Coal'!R18)*'Energy Use 2020'!$AE80</f>
        <v>973122225384.56226</v>
      </c>
      <c r="S18" s="230">
        <f>('Energy Use'!S74-'E-electricity'!S18-'E-Coal'!S18)*'Energy Use 2020'!$AE80</f>
        <v>965669662957.47852</v>
      </c>
      <c r="T18" s="230">
        <f>('Energy Use'!T74-'E-electricity'!T18-'E-Coal'!T18)*'Energy Use 2020'!$AE80</f>
        <v>955957205218.92712</v>
      </c>
      <c r="U18" s="230">
        <f>('Energy Use'!U74-'E-electricity'!U18-'E-Coal'!U18)*'Energy Use 2020'!$AE80</f>
        <v>944248373133.6405</v>
      </c>
      <c r="V18" s="230">
        <f>('Energy Use'!V74-'E-electricity'!V18-'E-Coal'!V18)*'Energy Use 2020'!$AE80</f>
        <v>930810408514.65759</v>
      </c>
      <c r="W18" s="230">
        <f>('Energy Use'!W74-'E-electricity'!W18-'E-Coal'!W18)*'Energy Use 2020'!$AE80</f>
        <v>915909709640.15967</v>
      </c>
      <c r="X18" s="230">
        <f>('Energy Use'!X74-'E-electricity'!X18-'E-Coal'!X18)*'Energy Use 2020'!$AE80</f>
        <v>899807877362.73047</v>
      </c>
      <c r="Y18" s="230">
        <f>('Energy Use'!Y74-'E-electricity'!Y18-'E-Coal'!Y18)*'Energy Use 2020'!$AE80</f>
        <v>882758399643.55688</v>
      </c>
      <c r="Z18" s="230">
        <f>('Energy Use'!Z74-'E-electricity'!Z18-'E-Coal'!Z18)*'Energy Use 2020'!$AE80</f>
        <v>865003978525.20728</v>
      </c>
      <c r="AA18" s="230">
        <f>('Energy Use'!AA74-'E-electricity'!AA18-'E-Coal'!AA18)*'Energy Use 2020'!$AE80</f>
        <v>846774483587.10071</v>
      </c>
      <c r="AB18" s="230">
        <f>('Energy Use'!AB74-'E-electricity'!AB18-'E-Coal'!AB18)*'Energy Use 2020'!$AE80</f>
        <v>828285500087.146</v>
      </c>
      <c r="AC18" s="230">
        <f>('Energy Use'!AC74-'E-electricity'!AC18-'E-Coal'!AC18)*'Energy Use 2020'!$AE80</f>
        <v>809737428233.73071</v>
      </c>
      <c r="AD18" s="230">
        <f>('Energy Use'!AD74-'E-electricity'!AD18-'E-Coal'!AD18)*'Energy Use 2020'!$AE80</f>
        <v>791315082128.66943</v>
      </c>
      <c r="AE18" s="230">
        <f>('Energy Use'!AE74-'E-electricity'!AE18-'E-Coal'!AE18)*'Energy Use 2020'!$AE80</f>
        <v>773187732521.68665</v>
      </c>
      <c r="AF18" s="230">
        <f>('Energy Use'!AF74-'E-electricity'!AF18-'E-Coal'!AF18)*'Energy Use 2020'!$AE80</f>
        <v>755509536188.13965</v>
      </c>
      <c r="AG18" s="230">
        <f>('Energy Use'!AG74-'E-electricity'!AG18-'E-Coal'!AG18)*'Energy Use 2020'!$AE80</f>
        <v>738420296013.7561</v>
      </c>
      <c r="AH18" s="230">
        <f>('Energy Use'!AH74-'E-electricity'!AH18-'E-Coal'!AH18)*'Energy Use 2020'!$AE80</f>
        <v>722046499270.50647</v>
      </c>
      <c r="AI18" s="230">
        <f>('Energy Use'!AI74-'E-electricity'!AI18-'E-Coal'!AI18)*'Energy Use 2020'!$AE80</f>
        <v>706502586649.13062</v>
      </c>
      <c r="AJ18" s="230">
        <f>('Energy Use'!AJ74-'E-electricity'!AJ18-'E-Coal'!AJ18)*'Energy Use 2020'!$AE80</f>
        <v>691892410976.83081</v>
      </c>
      <c r="AK18" s="230">
        <f>('Energy Use'!AK74-'E-electricity'!AK18-'E-Coal'!AK18)*'Energy Use 2020'!$AE80</f>
        <v>678310851855.90039</v>
      </c>
      <c r="AL18" s="230">
        <f>('Energy Use'!AL74-'E-electricity'!AL18-'E-Coal'!AL18)*'Energy Use 2020'!$AE80</f>
        <v>665845560446.6908</v>
      </c>
      <c r="AM18" s="230">
        <f>('Energy Use'!AM74-'E-electricity'!AM18-'E-Coal'!AM18)*'Energy Use 2020'!$AE80</f>
        <v>654578817101.18066</v>
      </c>
      <c r="AN18" s="230">
        <f>('Energy Use'!AN74-'E-electricity'!AN18-'E-Coal'!AN18)*'Energy Use 2020'!$AE80</f>
        <v>644589493429.49573</v>
      </c>
      <c r="AO18" s="230">
        <f>('Energy Use'!AO74-'E-electricity'!AO18-'E-Coal'!AO18)*'Energy Use 2020'!$AE80</f>
        <v>635955119634.19678</v>
      </c>
      <c r="AP18" s="230">
        <f>('Energy Use'!AP74-'E-electricity'!AP18-'E-Coal'!AP18)*'Energy Use 2020'!$AE80</f>
        <v>628754067647.06348</v>
      </c>
      <c r="AQ18" s="230">
        <f>('Energy Use'!AQ74-'E-electricity'!AQ18-'E-Coal'!AQ18)*'Energy Use 2020'!$AE80</f>
        <v>622859834896.44238</v>
      </c>
      <c r="AR18" s="133" t="str">
        <f>VLOOKUP($A18,'Sector Match'!$A$1:$B$43,2,0)</f>
        <v>wood products 16</v>
      </c>
    </row>
    <row r="19" spans="1:44" x14ac:dyDescent="0.25">
      <c r="A19" s="74" t="s">
        <v>18</v>
      </c>
      <c r="B19" s="230">
        <f>('Energy Use'!B75-'E-electricity'!B19)*'Energy Use 2019'!$V81</f>
        <v>25172645619000</v>
      </c>
      <c r="C19" s="230">
        <f>('Energy Use'!C75-'E-electricity'!C19-'E-Coal'!C19)*'Energy Use 2020'!$AE81</f>
        <v>17455849158000</v>
      </c>
      <c r="D19" s="230">
        <f>('Energy Use'!D75-'E-electricity'!D19-'E-Coal'!D19)*'Energy Use 2020'!$AE81</f>
        <v>18297086554535.344</v>
      </c>
      <c r="E19" s="230">
        <f>('Energy Use'!E75-'E-electricity'!E19-'E-Coal'!E19)*'Energy Use 2020'!$AE81</f>
        <v>20163927864234.707</v>
      </c>
      <c r="F19" s="230">
        <f>('Energy Use'!F75-'E-electricity'!F19-'E-Coal'!F19)*'Energy Use 2020'!$AE81</f>
        <v>22022784905007.313</v>
      </c>
      <c r="G19" s="230">
        <f>('Energy Use'!G75-'E-electricity'!G19-'E-Coal'!G19)*'Energy Use 2020'!$AE81</f>
        <v>23168589929955.996</v>
      </c>
      <c r="H19" s="230">
        <f>('Energy Use'!H75-'E-electricity'!H19-'E-Coal'!H19)*'Energy Use 2020'!$AE81</f>
        <v>24297498028611.895</v>
      </c>
      <c r="I19" s="230">
        <f>('Energy Use'!I75-'E-electricity'!I19-'E-Coal'!I19)*'Energy Use 2020'!$AE81</f>
        <v>24879399169660.293</v>
      </c>
      <c r="J19" s="230">
        <f>('Energy Use'!J75-'E-electricity'!J19-'E-Coal'!J19)*'Energy Use 2020'!$AE81</f>
        <v>25460025394856.387</v>
      </c>
      <c r="K19" s="230">
        <f>('Energy Use'!K75-'E-electricity'!K19-'E-Coal'!K19)*'Energy Use 2020'!$AE81</f>
        <v>26039374652671.77</v>
      </c>
      <c r="L19" s="230">
        <f>('Energy Use'!L75-'E-electricity'!L19-'E-Coal'!L19)*'Energy Use 2020'!$AE81</f>
        <v>26617444895038.555</v>
      </c>
      <c r="M19" s="230">
        <f>('Energy Use'!M75-'E-electricity'!M19-'E-Coal'!M19)*'Energy Use 2020'!$AE81</f>
        <v>27194234077349.387</v>
      </c>
      <c r="N19" s="230">
        <f>('Energy Use'!N75-'E-electricity'!N19-'E-Coal'!N19)*'Energy Use 2020'!$AE81</f>
        <v>27476360056690.004</v>
      </c>
      <c r="O19" s="230">
        <f>('Energy Use'!O75-'E-electricity'!O19-'E-Coal'!O19)*'Energy Use 2020'!$AE81</f>
        <v>27758030023077.582</v>
      </c>
      <c r="P19" s="230">
        <f>('Energy Use'!P75-'E-electricity'!P19-'E-Coal'!P19)*'Energy Use 2020'!$AE81</f>
        <v>28039243476198.012</v>
      </c>
      <c r="Q19" s="230">
        <f>('Energy Use'!Q75-'E-electricity'!Q19-'E-Coal'!Q19)*'Energy Use 2020'!$AE81</f>
        <v>28319999916301.508</v>
      </c>
      <c r="R19" s="230">
        <f>('Energy Use'!R75-'E-electricity'!R19-'E-Coal'!R19)*'Energy Use 2020'!$AE81</f>
        <v>28600298844202.566</v>
      </c>
      <c r="S19" s="230">
        <f>('Energy Use'!S75-'E-electricity'!S19-'E-Coal'!S19)*'Energy Use 2020'!$AE81</f>
        <v>28734941911615.008</v>
      </c>
      <c r="T19" s="230">
        <f>('Energy Use'!T75-'E-electricity'!T19-'E-Coal'!T19)*'Energy Use 2020'!$AE81</f>
        <v>28869418677616.617</v>
      </c>
      <c r="U19" s="230">
        <f>('Energy Use'!U75-'E-electricity'!U19-'E-Coal'!U19)*'Energy Use 2020'!$AE81</f>
        <v>29003729143074.285</v>
      </c>
      <c r="V19" s="230">
        <f>('Energy Use'!V75-'E-electricity'!V19-'E-Coal'!V19)*'Energy Use 2020'!$AE81</f>
        <v>29137873308862.543</v>
      </c>
      <c r="W19" s="230">
        <f>('Energy Use'!W75-'E-electricity'!W19-'E-Coal'!W19)*'Energy Use 2020'!$AE81</f>
        <v>29271851175863.609</v>
      </c>
      <c r="X19" s="230">
        <f>('Energy Use'!X75-'E-electricity'!X19-'E-Coal'!X19)*'Energy Use 2020'!$AE81</f>
        <v>29105604961855.473</v>
      </c>
      <c r="Y19" s="230">
        <f>('Energy Use'!Y75-'E-electricity'!Y19-'E-Coal'!Y19)*'Energy Use 2020'!$AE81</f>
        <v>28939525113171.477</v>
      </c>
      <c r="Z19" s="230">
        <f>('Energy Use'!Z75-'E-electricity'!Z19-'E-Coal'!Z19)*'Energy Use 2020'!$AE81</f>
        <v>28773611629654.207</v>
      </c>
      <c r="AA19" s="230">
        <f>('Energy Use'!AA75-'E-electricity'!AA19-'E-Coal'!AA19)*'Energy Use 2020'!$AE81</f>
        <v>28607864511138.563</v>
      </c>
      <c r="AB19" s="230">
        <f>('Energy Use'!AB75-'E-electricity'!AB19-'E-Coal'!AB19)*'Energy Use 2020'!$AE81</f>
        <v>28442283757451.785</v>
      </c>
      <c r="AC19" s="230">
        <f>('Energy Use'!AC75-'E-electricity'!AC19-'E-Coal'!AC19)*'Energy Use 2020'!$AE81</f>
        <v>28067411076795.559</v>
      </c>
      <c r="AD19" s="230">
        <f>('Energy Use'!AD75-'E-electricity'!AD19-'E-Coal'!AD19)*'Energy Use 2020'!$AE81</f>
        <v>27692937621693.191</v>
      </c>
      <c r="AE19" s="230">
        <f>('Energy Use'!AE75-'E-electricity'!AE19-'E-Coal'!AE19)*'Energy Use 2020'!$AE81</f>
        <v>27318863391164.773</v>
      </c>
      <c r="AF19" s="230">
        <f>('Energy Use'!AF75-'E-electricity'!AF19-'E-Coal'!AF19)*'Energy Use 2020'!$AE81</f>
        <v>26945188384212.023</v>
      </c>
      <c r="AG19" s="230">
        <f>('Energy Use'!AG75-'E-electricity'!AG19-'E-Coal'!AG19)*'Energy Use 2020'!$AE81</f>
        <v>26571912599818.227</v>
      </c>
      <c r="AH19" s="230">
        <f>('Energy Use'!AH75-'E-electricity'!AH19-'E-Coal'!AH19)*'Energy Use 2020'!$AE81</f>
        <v>26169196588159.027</v>
      </c>
      <c r="AI19" s="230">
        <f>('Energy Use'!AI75-'E-electricity'!AI19-'E-Coal'!AI19)*'Energy Use 2020'!$AE81</f>
        <v>25766913062459.57</v>
      </c>
      <c r="AJ19" s="230">
        <f>('Energy Use'!AJ75-'E-electricity'!AJ19-'E-Coal'!AJ19)*'Energy Use 2020'!$AE81</f>
        <v>25365062021530.168</v>
      </c>
      <c r="AK19" s="230">
        <f>('Energy Use'!AK75-'E-electricity'!AK19-'E-Coal'!AK19)*'Energy Use 2020'!$AE81</f>
        <v>24963643464161.18</v>
      </c>
      <c r="AL19" s="230">
        <f>('Energy Use'!AL75-'E-electricity'!AL19-'E-Coal'!AL19)*'Energy Use 2020'!$AE81</f>
        <v>24562657389123.008</v>
      </c>
      <c r="AM19" s="230">
        <f>('Energy Use'!AM75-'E-electricity'!AM19-'E-Coal'!AM19)*'Energy Use 2020'!$AE81</f>
        <v>24102591224242.094</v>
      </c>
      <c r="AN19" s="230">
        <f>('Energy Use'!AN75-'E-electricity'!AN19-'E-Coal'!AN19)*'Energy Use 2020'!$AE81</f>
        <v>23643024069351.434</v>
      </c>
      <c r="AO19" s="230">
        <f>('Energy Use'!AO75-'E-electricity'!AO19-'E-Coal'!AO19)*'Energy Use 2020'!$AE81</f>
        <v>23183955922914.57</v>
      </c>
      <c r="AP19" s="230">
        <f>('Energy Use'!AP75-'E-electricity'!AP19-'E-Coal'!AP19)*'Energy Use 2020'!$AE81</f>
        <v>22725386783372.055</v>
      </c>
      <c r="AQ19" s="230">
        <f>('Energy Use'!AQ75-'E-electricity'!AQ19-'E-Coal'!AQ19)*'Energy Use 2020'!$AE81</f>
        <v>22259881818874.566</v>
      </c>
      <c r="AR19" s="133" t="str">
        <f>VLOOKUP($A19,'Sector Match'!$A$1:$B$43,2,0)</f>
        <v>pulp paper and printing 17T18</v>
      </c>
    </row>
    <row r="20" spans="1:44" x14ac:dyDescent="0.25">
      <c r="A20" s="74" t="s">
        <v>19</v>
      </c>
      <c r="B20" s="230">
        <f>('Energy Use'!B76-'E-electricity'!B20)*'Energy Use 2019'!$V82</f>
        <v>2519486821500</v>
      </c>
      <c r="C20" s="230">
        <f>('Energy Use'!C76-'E-electricity'!C20-'E-Coal'!C20)*'Energy Use 2020'!$AE82</f>
        <v>2033367534000.0007</v>
      </c>
      <c r="D20" s="230">
        <f>('Energy Use'!D76-'E-electricity'!D20-'E-Coal'!D20)*'Energy Use 2020'!$AE82</f>
        <v>2252948305228.6182</v>
      </c>
      <c r="E20" s="230">
        <f>('Energy Use'!E76-'E-electricity'!E20-'E-Coal'!E20)*'Energy Use 2020'!$AE82</f>
        <v>2409731400479.4204</v>
      </c>
      <c r="F20" s="230">
        <f>('Energy Use'!F76-'E-electricity'!F20-'E-Coal'!F20)*'Energy Use 2020'!$AE82</f>
        <v>2481756500715.4058</v>
      </c>
      <c r="G20" s="230">
        <f>('Energy Use'!G76-'E-electricity'!G20-'E-Coal'!G20)*'Energy Use 2020'!$AE82</f>
        <v>2535711240666.9307</v>
      </c>
      <c r="H20" s="230">
        <f>('Energy Use'!H76-'E-electricity'!H20-'E-Coal'!H20)*'Energy Use 2020'!$AE82</f>
        <v>2609820099658.1094</v>
      </c>
      <c r="I20" s="230">
        <f>('Energy Use'!I76-'E-electricity'!I20-'E-Coal'!I20)*'Energy Use 2020'!$AE82</f>
        <v>2690767136913.9429</v>
      </c>
      <c r="J20" s="230">
        <f>('Energy Use'!J76-'E-electricity'!J20-'E-Coal'!J20)*'Energy Use 2020'!$AE82</f>
        <v>2771575887282.4429</v>
      </c>
      <c r="K20" s="230">
        <f>('Energy Use'!K76-'E-electricity'!K20-'E-Coal'!K20)*'Energy Use 2020'!$AE82</f>
        <v>2850135583708.1289</v>
      </c>
      <c r="L20" s="230">
        <f>('Energy Use'!L76-'E-electricity'!L20-'E-Coal'!L20)*'Energy Use 2020'!$AE82</f>
        <v>2924120887473.5327</v>
      </c>
      <c r="M20" s="230">
        <f>('Energy Use'!M76-'E-electricity'!M20-'E-Coal'!M20)*'Energy Use 2020'!$AE82</f>
        <v>2991018865764.5649</v>
      </c>
      <c r="N20" s="230">
        <f>('Energy Use'!N76-'E-electricity'!N20-'E-Coal'!N20)*'Energy Use 2020'!$AE82</f>
        <v>3051763299778.0122</v>
      </c>
      <c r="O20" s="230">
        <f>('Energy Use'!O76-'E-electricity'!O20-'E-Coal'!O20)*'Energy Use 2020'!$AE82</f>
        <v>3103085535576.6978</v>
      </c>
      <c r="P20" s="230">
        <f>('Energy Use'!P76-'E-electricity'!P20-'E-Coal'!P20)*'Energy Use 2020'!$AE82</f>
        <v>3145282343437.5723</v>
      </c>
      <c r="Q20" s="230">
        <f>('Energy Use'!Q76-'E-electricity'!Q20-'E-Coal'!Q20)*'Energy Use 2020'!$AE82</f>
        <v>3178778723749.1646</v>
      </c>
      <c r="R20" s="230">
        <f>('Energy Use'!R76-'E-electricity'!R20-'E-Coal'!R20)*'Energy Use 2020'!$AE82</f>
        <v>3204110683741.0532</v>
      </c>
      <c r="S20" s="230">
        <f>('Energy Use'!S76-'E-electricity'!S20-'E-Coal'!S20)*'Energy Use 2020'!$AE82</f>
        <v>3225187229359.0059</v>
      </c>
      <c r="T20" s="230">
        <f>('Energy Use'!T76-'E-electricity'!T20-'E-Coal'!T20)*'Energy Use 2020'!$AE82</f>
        <v>3239162808984.0566</v>
      </c>
      <c r="U20" s="230">
        <f>('Energy Use'!U76-'E-electricity'!U20-'E-Coal'!U20)*'Energy Use 2020'!$AE82</f>
        <v>3246470595093.9697</v>
      </c>
      <c r="V20" s="230">
        <f>('Energy Use'!V76-'E-electricity'!V20-'E-Coal'!V20)*'Energy Use 2020'!$AE82</f>
        <v>3247591874061.7227</v>
      </c>
      <c r="W20" s="230">
        <f>('Energy Use'!W76-'E-electricity'!W20-'E-Coal'!W20)*'Energy Use 2020'!$AE82</f>
        <v>3243046087898.4971</v>
      </c>
      <c r="X20" s="230">
        <f>('Energy Use'!X76-'E-electricity'!X20-'E-Coal'!X20)*'Energy Use 2020'!$AE82</f>
        <v>3233381305829.8052</v>
      </c>
      <c r="Y20" s="230">
        <f>('Energy Use'!Y76-'E-electricity'!Y20-'E-Coal'!Y20)*'Energy Use 2020'!$AE82</f>
        <v>3219165311517.1851</v>
      </c>
      <c r="Z20" s="230">
        <f>('Energy Use'!Z76-'E-electricity'!Z20-'E-Coal'!Z20)*'Energy Use 2020'!$AE82</f>
        <v>3200977452940.7173</v>
      </c>
      <c r="AA20" s="230">
        <f>('Energy Use'!AA76-'E-electricity'!AA20-'E-Coal'!AA20)*'Energy Use 2020'!$AE82</f>
        <v>3179401364343.2275</v>
      </c>
      <c r="AB20" s="230">
        <f>('Energy Use'!AB76-'E-electricity'!AB20-'E-Coal'!AB20)*'Energy Use 2020'!$AE82</f>
        <v>3155018634484.7266</v>
      </c>
      <c r="AC20" s="230">
        <f>('Energy Use'!AC76-'E-electricity'!AC20-'E-Coal'!AC20)*'Energy Use 2020'!$AE82</f>
        <v>3128403463741.875</v>
      </c>
      <c r="AD20" s="230">
        <f>('Energy Use'!AD76-'E-electricity'!AD20-'E-Coal'!AD20)*'Energy Use 2020'!$AE82</f>
        <v>3100118324996.6992</v>
      </c>
      <c r="AE20" s="230">
        <f>('Energy Use'!AE76-'E-electricity'!AE20-'E-Coal'!AE20)*'Energy Use 2020'!$AE82</f>
        <v>3070710620209.4268</v>
      </c>
      <c r="AF20" s="230">
        <f>('Energy Use'!AF76-'E-electricity'!AF20-'E-Coal'!AF20)*'Energy Use 2020'!$AE82</f>
        <v>3040710306247.9487</v>
      </c>
      <c r="AG20" s="230">
        <f>('Energy Use'!AG76-'E-electricity'!AG20-'E-Coal'!AG20)*'Energy Use 2020'!$AE82</f>
        <v>3010628449945.3389</v>
      </c>
      <c r="AH20" s="230">
        <f>('Energy Use'!AH76-'E-electricity'!AH20-'E-Coal'!AH20)*'Energy Use 2020'!$AE82</f>
        <v>2980956663323.3364</v>
      </c>
      <c r="AI20" s="230">
        <f>('Energy Use'!AI76-'E-electricity'!AI20-'E-Coal'!AI20)*'Energy Use 2020'!$AE82</f>
        <v>2952167365193.9077</v>
      </c>
      <c r="AJ20" s="230">
        <f>('Energy Use'!AJ76-'E-electricity'!AJ20-'E-Coal'!AJ20)*'Energy Use 2020'!$AE82</f>
        <v>2924714814611.0557</v>
      </c>
      <c r="AK20" s="230">
        <f>('Energy Use'!AK76-'E-electricity'!AK20-'E-Coal'!AK20)*'Energy Use 2020'!$AE82</f>
        <v>2899036864541.833</v>
      </c>
      <c r="AL20" s="230">
        <f>('Energy Use'!AL76-'E-electricity'!AL20-'E-Coal'!AL20)*'Energy Use 2020'!$AE82</f>
        <v>2875557390320.749</v>
      </c>
      <c r="AM20" s="230">
        <f>('Energy Use'!AM76-'E-electricity'!AM20-'E-Coal'!AM20)*'Energy Use 2020'!$AE82</f>
        <v>2854689356646.1611</v>
      </c>
      <c r="AN20" s="230">
        <f>('Energy Use'!AN76-'E-electricity'!AN20-'E-Coal'!AN20)*'Energy Use 2020'!$AE82</f>
        <v>2836838498838.1665</v>
      </c>
      <c r="AO20" s="230">
        <f>('Energy Use'!AO76-'E-electricity'!AO20-'E-Coal'!AO20)*'Energy Use 2020'!$AE82</f>
        <v>2822407608664.0674</v>
      </c>
      <c r="AP20" s="230">
        <f>('Energy Use'!AP76-'E-electricity'!AP20-'E-Coal'!AP20)*'Energy Use 2020'!$AE82</f>
        <v>2811801432221.332</v>
      </c>
      <c r="AQ20" s="230">
        <f>('Energy Use'!AQ76-'E-electricity'!AQ20-'E-Coal'!AQ20)*'Energy Use 2020'!$AE82</f>
        <v>2804495502012.8096</v>
      </c>
      <c r="AR20" s="133" t="str">
        <f>VLOOKUP($A20,'Sector Match'!$A$1:$B$43,2,0)</f>
        <v>pulp paper and printing 17T18</v>
      </c>
    </row>
    <row r="21" spans="1:44" x14ac:dyDescent="0.25">
      <c r="A21" s="74" t="s">
        <v>20</v>
      </c>
      <c r="B21" s="230">
        <f>('Energy Use'!B77-'E-electricity'!B21)*'Energy Use 2019'!$V83</f>
        <v>1636138630500</v>
      </c>
      <c r="C21" s="230">
        <f>('Energy Use'!C77-'E-electricity'!C21-'E-Coal'!C21)*'Energy Use 2020'!$AE83</f>
        <v>1475024809500</v>
      </c>
      <c r="D21" s="230">
        <f>('Energy Use'!D77-'E-electricity'!D21-'E-Coal'!D21)*'Energy Use 2020'!$AE83</f>
        <v>1725863745065.1389</v>
      </c>
      <c r="E21" s="230">
        <f>('Energy Use'!E77-'E-electricity'!E21-'E-Coal'!E21)*'Energy Use 2020'!$AE83</f>
        <v>1746708611063.8499</v>
      </c>
      <c r="F21" s="230">
        <f>('Energy Use'!F77-'E-electricity'!F21-'E-Coal'!F21)*'Energy Use 2020'!$AE83</f>
        <v>1801721210860.6174</v>
      </c>
      <c r="G21" s="230">
        <f>('Energy Use'!G77-'E-electricity'!G21-'E-Coal'!G21)*'Energy Use 2020'!$AE83</f>
        <v>1837682603134.5537</v>
      </c>
      <c r="H21" s="230">
        <f>('Energy Use'!H77-'E-electricity'!H21-'E-Coal'!H21)*'Energy Use 2020'!$AE83</f>
        <v>1887689866936.6917</v>
      </c>
      <c r="I21" s="230">
        <f>('Energy Use'!I77-'E-electricity'!I21-'E-Coal'!I21)*'Energy Use 2020'!$AE83</f>
        <v>1944581291775.0818</v>
      </c>
      <c r="J21" s="230">
        <f>('Energy Use'!J77-'E-electricity'!J21-'E-Coal'!J21)*'Energy Use 2020'!$AE83</f>
        <v>2002592055651.3586</v>
      </c>
      <c r="K21" s="230">
        <f>('Energy Use'!K77-'E-electricity'!K21-'E-Coal'!K21)*'Energy Use 2020'!$AE83</f>
        <v>2059986618790.4434</v>
      </c>
      <c r="L21" s="230">
        <f>('Energy Use'!L77-'E-electricity'!L21-'E-Coal'!L21)*'Energy Use 2020'!$AE83</f>
        <v>2114834719620.2163</v>
      </c>
      <c r="M21" s="230">
        <f>('Energy Use'!M77-'E-electricity'!M21-'E-Coal'!M21)*'Energy Use 2020'!$AE83</f>
        <v>2165026335903.8345</v>
      </c>
      <c r="N21" s="230">
        <f>('Energy Use'!N77-'E-electricity'!N21-'E-Coal'!N21)*'Energy Use 2020'!$AE83</f>
        <v>2209928341281.4512</v>
      </c>
      <c r="O21" s="230">
        <f>('Energy Use'!O77-'E-electricity'!O21-'E-Coal'!O21)*'Energy Use 2020'!$AE83</f>
        <v>2248141366546.1157</v>
      </c>
      <c r="P21" s="230">
        <f>('Energy Use'!P77-'E-electricity'!P21-'E-Coal'!P21)*'Energy Use 2020'!$AE83</f>
        <v>2279921989092.2822</v>
      </c>
      <c r="Q21" s="230">
        <f>('Energy Use'!Q77-'E-electricity'!Q21-'E-Coal'!Q21)*'Energy Use 2020'!$AE83</f>
        <v>2305620529260.2178</v>
      </c>
      <c r="R21" s="230">
        <f>('Energy Use'!R77-'E-electricity'!R21-'E-Coal'!R21)*'Energy Use 2020'!$AE83</f>
        <v>2325667769926.7837</v>
      </c>
      <c r="S21" s="230">
        <f>('Energy Use'!S77-'E-electricity'!S21-'E-Coal'!S21)*'Energy Use 2020'!$AE83</f>
        <v>2341863824297.8652</v>
      </c>
      <c r="T21" s="230">
        <f>('Energy Use'!T77-'E-electricity'!T21-'E-Coal'!T21)*'Energy Use 2020'!$AE83</f>
        <v>2353180781672.8975</v>
      </c>
      <c r="U21" s="230">
        <f>('Energy Use'!U77-'E-electricity'!U21-'E-Coal'!U21)*'Energy Use 2020'!$AE83</f>
        <v>2359909855404.2183</v>
      </c>
      <c r="V21" s="230">
        <f>('Energy Use'!V77-'E-electricity'!V21-'E-Coal'!V21)*'Energy Use 2020'!$AE83</f>
        <v>2362374663167.2441</v>
      </c>
      <c r="W21" s="230">
        <f>('Energy Use'!W77-'E-electricity'!W21-'E-Coal'!W21)*'Energy Use 2020'!$AE83</f>
        <v>2360924799867.3257</v>
      </c>
      <c r="X21" s="230">
        <f>('Energy Use'!X77-'E-electricity'!X21-'E-Coal'!X21)*'Energy Use 2020'!$AE83</f>
        <v>2355929677557.8628</v>
      </c>
      <c r="Y21" s="230">
        <f>('Energy Use'!Y77-'E-electricity'!Y21-'E-Coal'!Y21)*'Energy Use 2020'!$AE83</f>
        <v>2347772749603.5571</v>
      </c>
      <c r="Z21" s="230">
        <f>('Energy Use'!Z77-'E-electricity'!Z21-'E-Coal'!Z21)*'Energy Use 2020'!$AE83</f>
        <v>2336846212743.564</v>
      </c>
      <c r="AA21" s="230">
        <f>('Energy Use'!AA77-'E-electricity'!AA21-'E-Coal'!AA21)*'Energy Use 2020'!$AE83</f>
        <v>2323546257792.2163</v>
      </c>
      <c r="AB21" s="230">
        <f>('Energy Use'!AB77-'E-electricity'!AB21-'E-Coal'!AB21)*'Energy Use 2020'!$AE83</f>
        <v>2308268918222.2085</v>
      </c>
      <c r="AC21" s="230">
        <f>('Energy Use'!AC77-'E-electricity'!AC21-'E-Coal'!AC21)*'Energy Use 2020'!$AE83</f>
        <v>2291406546396.332</v>
      </c>
      <c r="AD21" s="230">
        <f>('Energy Use'!AD77-'E-electricity'!AD21-'E-Coal'!AD21)*'Energy Use 2020'!$AE83</f>
        <v>2273344930170.2393</v>
      </c>
      <c r="AE21" s="230">
        <f>('Energy Use'!AE77-'E-electricity'!AE21-'E-Coal'!AE21)*'Energy Use 2020'!$AE83</f>
        <v>2254461048246.5928</v>
      </c>
      <c r="AF21" s="230">
        <f>('Energy Use'!AF77-'E-electricity'!AF21-'E-Coal'!AF21)*'Energy Use 2020'!$AE83</f>
        <v>2235121451152.7095</v>
      </c>
      <c r="AG21" s="230">
        <f>('Energy Use'!AG77-'E-electricity'!AG21-'E-Coal'!AG21)*'Energy Use 2020'!$AE83</f>
        <v>2215681246057.332</v>
      </c>
      <c r="AH21" s="230">
        <f>('Energy Use'!AH77-'E-electricity'!AH21-'E-Coal'!AH21)*'Energy Use 2020'!$AE83</f>
        <v>2196483657768.7957</v>
      </c>
      <c r="AI21" s="230">
        <f>('Energy Use'!AI77-'E-electricity'!AI21-'E-Coal'!AI21)*'Energy Use 2020'!$AE83</f>
        <v>2177860135033.1348</v>
      </c>
      <c r="AJ21" s="230">
        <f>('Energy Use'!AJ77-'E-electricity'!AJ21-'E-Coal'!AJ21)*'Energy Use 2020'!$AE83</f>
        <v>2160130970504.1409</v>
      </c>
      <c r="AK21" s="230">
        <f>('Energy Use'!AK77-'E-electricity'!AK21-'E-Coal'!AK21)*'Energy Use 2020'!$AE83</f>
        <v>2143606404298.0122</v>
      </c>
      <c r="AL21" s="230">
        <f>('Energy Use'!AL77-'E-electricity'!AL21-'E-Coal'!AL21)*'Energy Use 2020'!$AE83</f>
        <v>2128588184686.0562</v>
      </c>
      <c r="AM21" s="230">
        <f>('Energy Use'!AM77-'E-electricity'!AM21-'E-Coal'!AM21)*'Energy Use 2020'!$AE83</f>
        <v>2115371565054.8198</v>
      </c>
      <c r="AN21" s="230">
        <f>('Energy Use'!AN77-'E-electricity'!AN21-'E-Coal'!AN21)*'Energy Use 2020'!$AE83</f>
        <v>2104247723646.4194</v>
      </c>
      <c r="AO21" s="230">
        <f>('Energy Use'!AO77-'E-electricity'!AO21-'E-Coal'!AO21)*'Energy Use 2020'!$AE83</f>
        <v>2095506601709.0579</v>
      </c>
      <c r="AP21" s="230">
        <f>('Energy Use'!AP77-'E-electricity'!AP21-'E-Coal'!AP21)*'Energy Use 2020'!$AE83</f>
        <v>2089440166531.3867</v>
      </c>
      <c r="AQ21" s="230">
        <f>('Energy Use'!AQ77-'E-electricity'!AQ21-'E-Coal'!AQ21)*'Energy Use 2020'!$AE83</f>
        <v>2085648593023.3569</v>
      </c>
      <c r="AR21" s="133" t="str">
        <f>VLOOKUP($A21,'Sector Match'!$A$1:$B$43,2,0)</f>
        <v>pulp paper and printing 17T18</v>
      </c>
    </row>
    <row r="22" spans="1:44" x14ac:dyDescent="0.25">
      <c r="A22" s="74" t="s">
        <v>21</v>
      </c>
      <c r="B22" s="230">
        <f>('Energy Use'!B78-'E-electricity'!B22)*'Energy Use 2019'!$V84</f>
        <v>1711139892000.0005</v>
      </c>
      <c r="C22" s="230">
        <f>('Energy Use'!C78-'E-electricity'!C22-'E-Coal'!C22)*'Energy Use 2020'!$AE84</f>
        <v>11710309510603.168</v>
      </c>
      <c r="D22" s="230">
        <f>('Energy Use'!D78-'E-electricity'!D22-'E-Coal'!D22)*'Energy Use 2020'!$AE84</f>
        <v>12256492602098.426</v>
      </c>
      <c r="E22" s="230">
        <f>('Energy Use'!E78-'E-electricity'!E22-'E-Coal'!E22)*'Energy Use 2020'!$AE84</f>
        <v>13118003238368.861</v>
      </c>
      <c r="F22" s="230">
        <f>('Energy Use'!F78-'E-electricity'!F22-'E-Coal'!F22)*'Energy Use 2020'!$AE84</f>
        <v>14300841674732.25</v>
      </c>
      <c r="G22" s="230">
        <f>('Energy Use'!G78-'E-electricity'!G22-'E-Coal'!G22)*'Energy Use 2020'!$AE84</f>
        <v>15056130467377.15</v>
      </c>
      <c r="H22" s="230">
        <f>('Energy Use'!H78-'E-electricity'!H22-'E-Coal'!H22)*'Energy Use 2020'!$AE84</f>
        <v>15806833106898.426</v>
      </c>
      <c r="I22" s="230">
        <f>('Energy Use'!I78-'E-electricity'!I22-'E-Coal'!I22)*'Energy Use 2020'!$AE84</f>
        <v>16150952387441.596</v>
      </c>
      <c r="J22" s="230">
        <f>('Energy Use'!J78-'E-electricity'!J22-'E-Coal'!J22)*'Energy Use 2020'!$AE84</f>
        <v>16494760814751.215</v>
      </c>
      <c r="K22" s="230">
        <f>('Energy Use'!K78-'E-electricity'!K22-'E-Coal'!K22)*'Energy Use 2020'!$AE84</f>
        <v>16838258366107.443</v>
      </c>
      <c r="L22" s="230">
        <f>('Energy Use'!L78-'E-electricity'!L22-'E-Coal'!L22)*'Energy Use 2020'!$AE84</f>
        <v>17181445018831.375</v>
      </c>
      <c r="M22" s="230">
        <f>('Energy Use'!M78-'E-electricity'!M22-'E-Coal'!M22)*'Energy Use 2020'!$AE84</f>
        <v>17524320750285.029</v>
      </c>
      <c r="N22" s="230">
        <f>('Energy Use'!N78-'E-electricity'!N22-'E-Coal'!N22)*'Energy Use 2020'!$AE84</f>
        <v>17544060175037.01</v>
      </c>
      <c r="O22" s="230">
        <f>('Energy Use'!O78-'E-electricity'!O22-'E-Coal'!O22)*'Energy Use 2020'!$AE84</f>
        <v>17563784301943.402</v>
      </c>
      <c r="P22" s="230">
        <f>('Energy Use'!P78-'E-electricity'!P22-'E-Coal'!P22)*'Energy Use 2020'!$AE84</f>
        <v>17583493130370.693</v>
      </c>
      <c r="Q22" s="230">
        <f>('Energy Use'!Q78-'E-electricity'!Q22-'E-Coal'!Q22)*'Energy Use 2020'!$AE84</f>
        <v>17603186659686.328</v>
      </c>
      <c r="R22" s="230">
        <f>('Energy Use'!R78-'E-electricity'!R22-'E-Coal'!R22)*'Energy Use 2020'!$AE84</f>
        <v>17622864889258.703</v>
      </c>
      <c r="S22" s="230">
        <f>('Energy Use'!S78-'E-electricity'!S22-'E-Coal'!S22)*'Energy Use 2020'!$AE84</f>
        <v>17420192135726.908</v>
      </c>
      <c r="T22" s="230">
        <f>('Energy Use'!T78-'E-electricity'!T22-'E-Coal'!T22)*'Energy Use 2020'!$AE84</f>
        <v>17217581416562.781</v>
      </c>
      <c r="U22" s="230">
        <f>('Energy Use'!U78-'E-electricity'!U22-'E-Coal'!U22)*'Energy Use 2020'!$AE84</f>
        <v>17015032728777.906</v>
      </c>
      <c r="V22" s="230">
        <f>('Energy Use'!V78-'E-electricity'!V22-'E-Coal'!V22)*'Energy Use 2020'!$AE84</f>
        <v>16812546069383.666</v>
      </c>
      <c r="W22" s="230">
        <f>('Energy Use'!W78-'E-electricity'!W22-'E-Coal'!W22)*'Energy Use 2020'!$AE84</f>
        <v>16610121435391.234</v>
      </c>
      <c r="X22" s="230">
        <f>('Energy Use'!X78-'E-electricity'!X22-'E-Coal'!X22)*'Energy Use 2020'!$AE84</f>
        <v>16232942550362.748</v>
      </c>
      <c r="Y22" s="230">
        <f>('Energy Use'!Y78-'E-electricity'!Y22-'E-Coal'!Y22)*'Energy Use 2020'!$AE84</f>
        <v>15855879879649.674</v>
      </c>
      <c r="Z22" s="230">
        <f>('Energy Use'!Z78-'E-electricity'!Z22-'E-Coal'!Z22)*'Energy Use 2020'!$AE84</f>
        <v>15478933417643.004</v>
      </c>
      <c r="AA22" s="230">
        <f>('Energy Use'!AA78-'E-electricity'!AA22-'E-Coal'!AA22)*'Energy Use 2020'!$AE84</f>
        <v>15102103158733.336</v>
      </c>
      <c r="AB22" s="230">
        <f>('Energy Use'!AB78-'E-electricity'!AB22-'E-Coal'!AB22)*'Energy Use 2020'!$AE84</f>
        <v>14725389097310.867</v>
      </c>
      <c r="AC22" s="230">
        <f>('Energy Use'!AC78-'E-electricity'!AC22-'E-Coal'!AC22)*'Energy Use 2020'!$AE84</f>
        <v>14348791227765.43</v>
      </c>
      <c r="AD22" s="230">
        <f>('Energy Use'!AD78-'E-electricity'!AD22-'E-Coal'!AD22)*'Energy Use 2020'!$AE84</f>
        <v>13972309544486.457</v>
      </c>
      <c r="AE22" s="230">
        <f>('Energy Use'!AE78-'E-electricity'!AE22-'E-Coal'!AE22)*'Energy Use 2020'!$AE84</f>
        <v>13595944041862.99</v>
      </c>
      <c r="AF22" s="230">
        <f>('Energy Use'!AF78-'E-electricity'!AF22-'E-Coal'!AF22)*'Energy Use 2020'!$AE84</f>
        <v>13219694714283.684</v>
      </c>
      <c r="AG22" s="230">
        <f>('Energy Use'!AG78-'E-electricity'!AG22-'E-Coal'!AG22)*'Energy Use 2020'!$AE84</f>
        <v>12843561556136.793</v>
      </c>
      <c r="AH22" s="230">
        <f>('Energy Use'!AH78-'E-electricity'!AH22-'E-Coal'!AH22)*'Energy Use 2020'!$AE84</f>
        <v>12517413718227.014</v>
      </c>
      <c r="AI22" s="230">
        <f>('Energy Use'!AI78-'E-electricity'!AI22-'E-Coal'!AI22)*'Energy Use 2020'!$AE84</f>
        <v>12191366559552.85</v>
      </c>
      <c r="AJ22" s="230">
        <f>('Energy Use'!AJ78-'E-electricity'!AJ22-'E-Coal'!AJ22)*'Energy Use 2020'!$AE84</f>
        <v>11865420075250.221</v>
      </c>
      <c r="AK22" s="230">
        <f>('Energy Use'!AK78-'E-electricity'!AK22-'E-Coal'!AK22)*'Energy Use 2020'!$AE84</f>
        <v>11539574260454.711</v>
      </c>
      <c r="AL22" s="230">
        <f>('Energy Use'!AL78-'E-electricity'!AL22-'E-Coal'!AL22)*'Energy Use 2020'!$AE84</f>
        <v>11213829110301.563</v>
      </c>
      <c r="AM22" s="230">
        <f>('Energy Use'!AM78-'E-electricity'!AM22-'E-Coal'!AM22)*'Energy Use 2020'!$AE84</f>
        <v>10871913926821.42</v>
      </c>
      <c r="AN22" s="230">
        <f>('Energy Use'!AN78-'E-electricity'!AN22-'E-Coal'!AN22)*'Energy Use 2020'!$AE84</f>
        <v>10530104451647.801</v>
      </c>
      <c r="AO22" s="230">
        <f>('Energy Use'!AO78-'E-electricity'!AO22-'E-Coal'!AO22)*'Energy Use 2020'!$AE84</f>
        <v>10188400679670.369</v>
      </c>
      <c r="AP22" s="230">
        <f>('Energy Use'!AP78-'E-electricity'!AP22-'E-Coal'!AP22)*'Energy Use 2020'!$AE84</f>
        <v>9846802605778.4336</v>
      </c>
      <c r="AQ22" s="230">
        <f>('Energy Use'!AQ78-'E-electricity'!AQ22-'E-Coal'!AQ22)*'Energy Use 2020'!$AE84</f>
        <v>9502003000812.9551</v>
      </c>
      <c r="AR22" s="133" t="str">
        <f>VLOOKUP($A22,'Sector Match'!$A$1:$B$43,2,0)</f>
        <v>refined petroleum and coke 19</v>
      </c>
    </row>
    <row r="23" spans="1:44" x14ac:dyDescent="0.25">
      <c r="A23" s="74" t="s">
        <v>1</v>
      </c>
      <c r="B23" s="230">
        <f>('Energy Use'!B79-'E-electricity'!B23)*'Energy Use 2019'!$V85</f>
        <v>25264313827500.012</v>
      </c>
      <c r="C23" s="230">
        <f>('Energy Use'!C79-'E-electricity'!C23-'E-Coal'!C23)*'Energy Use 2020'!$AE85</f>
        <v>52210898199961.797</v>
      </c>
      <c r="D23" s="230">
        <f>('Energy Use'!D79-'E-electricity'!D23-'E-Coal'!D23)*'Energy Use 2020'!$AE85</f>
        <v>57050152790503.227</v>
      </c>
      <c r="E23" s="230">
        <f>('Energy Use'!E79-'E-electricity'!E23-'E-Coal'!E23)*'Energy Use 2020'!$AE85</f>
        <v>63498878420048.219</v>
      </c>
      <c r="F23" s="230">
        <f>('Energy Use'!F79-'E-electricity'!F23-'E-Coal'!F23)*'Energy Use 2020'!$AE85</f>
        <v>70861954367104.391</v>
      </c>
      <c r="G23" s="230">
        <f>('Energy Use'!G79-'E-electricity'!G23-'E-Coal'!G23)*'Energy Use 2020'!$AE85</f>
        <v>75589776595311.891</v>
      </c>
      <c r="H23" s="230">
        <f>('Energy Use'!H79-'E-electricity'!H23-'E-Coal'!H23)*'Energy Use 2020'!$AE85</f>
        <v>80240361660905.516</v>
      </c>
      <c r="I23" s="230">
        <f>('Energy Use'!I79-'E-electricity'!I23-'E-Coal'!I23)*'Energy Use 2020'!$AE85</f>
        <v>83182833439862.641</v>
      </c>
      <c r="J23" s="230">
        <f>('Energy Use'!J79-'E-electricity'!J23-'E-Coal'!J23)*'Energy Use 2020'!$AE85</f>
        <v>86126576708562.281</v>
      </c>
      <c r="K23" s="230">
        <f>('Energy Use'!K79-'E-electricity'!K23-'E-Coal'!K23)*'Energy Use 2020'!$AE85</f>
        <v>89071576238841.875</v>
      </c>
      <c r="L23" s="230">
        <f>('Energy Use'!L79-'E-electricity'!L23-'E-Coal'!L23)*'Energy Use 2020'!$AE85</f>
        <v>92017816810663.297</v>
      </c>
      <c r="M23" s="230">
        <f>('Energy Use'!M79-'E-electricity'!M23-'E-Coal'!M23)*'Energy Use 2020'!$AE85</f>
        <v>94965283212112.828</v>
      </c>
      <c r="N23" s="230">
        <f>('Energy Use'!N79-'E-electricity'!N23-'E-Coal'!N23)*'Energy Use 2020'!$AE85</f>
        <v>96661371640740.688</v>
      </c>
      <c r="O23" s="230">
        <f>('Energy Use'!O79-'E-electricity'!O23-'E-Coal'!O23)*'Energy Use 2020'!$AE85</f>
        <v>98357928828425.844</v>
      </c>
      <c r="P23" s="230">
        <f>('Energy Use'!P79-'E-electricity'!P23-'E-Coal'!P23)*'Energy Use 2020'!$AE85</f>
        <v>100054950589372.55</v>
      </c>
      <c r="Q23" s="230">
        <f>('Energy Use'!Q79-'E-electricity'!Q23-'E-Coal'!Q23)*'Energy Use 2020'!$AE85</f>
        <v>101752432739306.66</v>
      </c>
      <c r="R23" s="230">
        <f>('Energy Use'!R79-'E-electricity'!R23-'E-Coal'!R23)*'Energy Use 2020'!$AE85</f>
        <v>103450371095475.83</v>
      </c>
      <c r="S23" s="230">
        <f>('Energy Use'!S79-'E-electricity'!S23-'E-Coal'!S23)*'Energy Use 2020'!$AE85</f>
        <v>104306583736386.48</v>
      </c>
      <c r="T23" s="230">
        <f>('Energy Use'!T79-'E-electricity'!T23-'E-Coal'!T23)*'Energy Use 2020'!$AE85</f>
        <v>105162463878376.75</v>
      </c>
      <c r="U23" s="230">
        <f>('Energy Use'!U79-'E-electricity'!U23-'E-Coal'!U23)*'Energy Use 2020'!$AE85</f>
        <v>106018011402384.41</v>
      </c>
      <c r="V23" s="230">
        <f>('Energy Use'!V79-'E-electricity'!V23-'E-Coal'!V23)*'Energy Use 2020'!$AE85</f>
        <v>106873226189368.81</v>
      </c>
      <c r="W23" s="230">
        <f>('Energy Use'!W79-'E-electricity'!W23-'E-Coal'!W23)*'Energy Use 2020'!$AE85</f>
        <v>107728108120310.75</v>
      </c>
      <c r="X23" s="230">
        <f>('Energy Use'!X79-'E-electricity'!X23-'E-Coal'!X23)*'Energy Use 2020'!$AE85</f>
        <v>108103733747223.75</v>
      </c>
      <c r="Y23" s="230">
        <f>('Energy Use'!Y79-'E-electricity'!Y23-'E-Coal'!Y23)*'Energy Use 2020'!$AE85</f>
        <v>108479205960179.69</v>
      </c>
      <c r="Z23" s="230">
        <f>('Energy Use'!Z79-'E-electricity'!Z23-'E-Coal'!Z23)*'Energy Use 2020'!$AE85</f>
        <v>108854524705714.44</v>
      </c>
      <c r="AA23" s="230">
        <f>('Energy Use'!AA79-'E-electricity'!AA23-'E-Coal'!AA23)*'Energy Use 2020'!$AE85</f>
        <v>109229689930373.66</v>
      </c>
      <c r="AB23" s="230">
        <f>('Energy Use'!AB79-'E-electricity'!AB23-'E-Coal'!AB23)*'Energy Use 2020'!$AE85</f>
        <v>109604701580712.81</v>
      </c>
      <c r="AC23" s="230">
        <f>('Energy Use'!AC79-'E-electricity'!AC23-'E-Coal'!AC23)*'Energy Use 2020'!$AE85</f>
        <v>109568805368244.2</v>
      </c>
      <c r="AD23" s="230">
        <f>('Energy Use'!AD79-'E-electricity'!AD23-'E-Coal'!AD23)*'Energy Use 2020'!$AE85</f>
        <v>109532909911415.5</v>
      </c>
      <c r="AE23" s="230">
        <f>('Energy Use'!AE79-'E-electricity'!AE23-'E-Coal'!AE23)*'Energy Use 2020'!$AE85</f>
        <v>109497015212994.81</v>
      </c>
      <c r="AF23" s="230">
        <f>('Energy Use'!AF79-'E-electricity'!AF23-'E-Coal'!AF23)*'Energy Use 2020'!$AE85</f>
        <v>109461121275749.86</v>
      </c>
      <c r="AG23" s="230">
        <f>('Energy Use'!AG79-'E-electricity'!AG23-'E-Coal'!AG23)*'Energy Use 2020'!$AE85</f>
        <v>109425228102447.91</v>
      </c>
      <c r="AH23" s="230">
        <f>('Energy Use'!AH79-'E-electricity'!AH23-'E-Coal'!AH23)*'Energy Use 2020'!$AE85</f>
        <v>109016504152192.34</v>
      </c>
      <c r="AI23" s="230">
        <f>('Energy Use'!AI79-'E-electricity'!AI23-'E-Coal'!AI23)*'Energy Use 2020'!$AE85</f>
        <v>108607921451978.34</v>
      </c>
      <c r="AJ23" s="230">
        <f>('Energy Use'!AJ79-'E-electricity'!AJ23-'E-Coal'!AJ23)*'Energy Use 2020'!$AE85</f>
        <v>108199480055581.91</v>
      </c>
      <c r="AK23" s="230">
        <f>('Energy Use'!AK79-'E-electricity'!AK23-'E-Coal'!AK23)*'Energy Use 2020'!$AE85</f>
        <v>107791180016769.55</v>
      </c>
      <c r="AL23" s="230">
        <f>('Energy Use'!AL79-'E-electricity'!AL23-'E-Coal'!AL23)*'Energy Use 2020'!$AE85</f>
        <v>107383021389298.05</v>
      </c>
      <c r="AM23" s="230">
        <f>('Energy Use'!AM79-'E-electricity'!AM23-'E-Coal'!AM23)*'Energy Use 2020'!$AE85</f>
        <v>106906553540240.13</v>
      </c>
      <c r="AN23" s="230">
        <f>('Energy Use'!AN79-'E-electricity'!AN23-'E-Coal'!AN23)*'Energy Use 2020'!$AE85</f>
        <v>106430253057362.08</v>
      </c>
      <c r="AO23" s="230">
        <f>('Energy Use'!AO79-'E-electricity'!AO23-'E-Coal'!AO23)*'Energy Use 2020'!$AE85</f>
        <v>105954120003759.73</v>
      </c>
      <c r="AP23" s="230">
        <f>('Energy Use'!AP79-'E-electricity'!AP23-'E-Coal'!AP23)*'Energy Use 2020'!$AE85</f>
        <v>105478154442517.72</v>
      </c>
      <c r="AQ23" s="230">
        <f>('Energy Use'!AQ79-'E-electricity'!AQ23-'E-Coal'!AQ23)*'Energy Use 2020'!$AE85</f>
        <v>104963639892062.42</v>
      </c>
      <c r="AR23" s="133" t="str">
        <f>VLOOKUP($A23,'Sector Match'!$A$1:$B$43,2,0)</f>
        <v>chemicals 20</v>
      </c>
    </row>
    <row r="24" spans="1:44" x14ac:dyDescent="0.25">
      <c r="A24" s="74" t="s">
        <v>22</v>
      </c>
      <c r="B24" s="230">
        <f>('Energy Use'!B80-'E-electricity'!B24)*'Energy Use 2019'!$V86</f>
        <v>7002895564500</v>
      </c>
      <c r="C24" s="230">
        <f>('Energy Use'!C80-'E-electricity'!C24-'E-Coal'!C24)*'Energy Use 2020'!$AE86</f>
        <v>5527870755000</v>
      </c>
      <c r="D24" s="230">
        <f>('Energy Use'!D80-'E-electricity'!D24-'E-Coal'!D24)*'Energy Use 2020'!$AE86</f>
        <v>7240981046238.625</v>
      </c>
      <c r="E24" s="230">
        <f>('Energy Use'!E80-'E-electricity'!E24-'E-Coal'!E24)*'Energy Use 2020'!$AE86</f>
        <v>7234671590136.0439</v>
      </c>
      <c r="F24" s="230">
        <f>('Energy Use'!F80-'E-electricity'!F24-'E-Coal'!F24)*'Energy Use 2020'!$AE86</f>
        <v>7579303036390.4229</v>
      </c>
      <c r="G24" s="230">
        <f>('Energy Use'!G80-'E-electricity'!G24-'E-Coal'!G24)*'Energy Use 2020'!$AE86</f>
        <v>7941619856434.665</v>
      </c>
      <c r="H24" s="230">
        <f>('Energy Use'!H80-'E-electricity'!H24-'E-Coal'!H24)*'Energy Use 2020'!$AE86</f>
        <v>8370471704426.6934</v>
      </c>
      <c r="I24" s="230">
        <f>('Energy Use'!I80-'E-electricity'!I24-'E-Coal'!I24)*'Energy Use 2020'!$AE86</f>
        <v>8741045009328.5225</v>
      </c>
      <c r="J24" s="230">
        <f>('Energy Use'!J80-'E-electricity'!J24-'E-Coal'!J24)*'Energy Use 2020'!$AE86</f>
        <v>9038966812292.4512</v>
      </c>
      <c r="K24" s="230">
        <f>('Energy Use'!K80-'E-electricity'!K24-'E-Coal'!K24)*'Energy Use 2020'!$AE86</f>
        <v>9285055034060.9219</v>
      </c>
      <c r="L24" s="230">
        <f>('Energy Use'!L80-'E-electricity'!L24-'E-Coal'!L24)*'Energy Use 2020'!$AE86</f>
        <v>9504486787215.8008</v>
      </c>
      <c r="M24" s="230">
        <f>('Energy Use'!M80-'E-electricity'!M24-'E-Coal'!M24)*'Energy Use 2020'!$AE86</f>
        <v>9725671637002.6328</v>
      </c>
      <c r="N24" s="230">
        <f>('Energy Use'!N80-'E-electricity'!N24-'E-Coal'!N24)*'Energy Use 2020'!$AE86</f>
        <v>9975452860727.9414</v>
      </c>
      <c r="O24" s="230">
        <f>('Energy Use'!O80-'E-electricity'!O24-'E-Coal'!O24)*'Energy Use 2020'!$AE86</f>
        <v>10254261547006.92</v>
      </c>
      <c r="P24" s="230">
        <f>('Energy Use'!P80-'E-electricity'!P24-'E-Coal'!P24)*'Energy Use 2020'!$AE86</f>
        <v>10557916646233.072</v>
      </c>
      <c r="Q24" s="230">
        <f>('Energy Use'!Q80-'E-electricity'!Q24-'E-Coal'!Q24)*'Energy Use 2020'!$AE86</f>
        <v>10881717660092.045</v>
      </c>
      <c r="R24" s="230">
        <f>('Energy Use'!R80-'E-electricity'!R24-'E-Coal'!R24)*'Energy Use 2020'!$AE86</f>
        <v>11220323560668.018</v>
      </c>
      <c r="S24" s="230">
        <f>('Energy Use'!S80-'E-electricity'!S24-'E-Coal'!S24)*'Energy Use 2020'!$AE86</f>
        <v>11568482491628.145</v>
      </c>
      <c r="T24" s="230">
        <f>('Energy Use'!T80-'E-electricity'!T24-'E-Coal'!T24)*'Energy Use 2020'!$AE86</f>
        <v>11924548702376.025</v>
      </c>
      <c r="U24" s="230">
        <f>('Energy Use'!U80-'E-electricity'!U24-'E-Coal'!U24)*'Energy Use 2020'!$AE86</f>
        <v>12287520140719.84</v>
      </c>
      <c r="V24" s="230">
        <f>('Energy Use'!V80-'E-electricity'!V24-'E-Coal'!V24)*'Energy Use 2020'!$AE86</f>
        <v>12656261935224.668</v>
      </c>
      <c r="W24" s="230">
        <f>('Energy Use'!W80-'E-electricity'!W24-'E-Coal'!W24)*'Energy Use 2020'!$AE86</f>
        <v>13029500732593.617</v>
      </c>
      <c r="X24" s="230">
        <f>('Energy Use'!X80-'E-electricity'!X24-'E-Coal'!X24)*'Energy Use 2020'!$AE86</f>
        <v>13405820221291.66</v>
      </c>
      <c r="Y24" s="230">
        <f>('Energy Use'!Y80-'E-electricity'!Y24-'E-Coal'!Y24)*'Energy Use 2020'!$AE86</f>
        <v>13783658075526.615</v>
      </c>
      <c r="Z24" s="230">
        <f>('Energy Use'!Z80-'E-electricity'!Z24-'E-Coal'!Z24)*'Energy Use 2020'!$AE86</f>
        <v>14161304562471.527</v>
      </c>
      <c r="AA24" s="230">
        <f>('Energy Use'!AA80-'E-electricity'!AA24-'E-Coal'!AA24)*'Energy Use 2020'!$AE86</f>
        <v>14536903059751.861</v>
      </c>
      <c r="AB24" s="230">
        <f>('Energy Use'!AB80-'E-electricity'!AB24-'E-Coal'!AB24)*'Energy Use 2020'!$AE86</f>
        <v>14908452728793.418</v>
      </c>
      <c r="AC24" s="230">
        <f>('Energy Use'!AC80-'E-electricity'!AC24-'E-Coal'!AC24)*'Energy Use 2020'!$AE86</f>
        <v>15273813581707.836</v>
      </c>
      <c r="AD24" s="230">
        <f>('Energy Use'!AD80-'E-electricity'!AD24-'E-Coal'!AD24)*'Energy Use 2020'!$AE86</f>
        <v>15630714164092.578</v>
      </c>
      <c r="AE24" s="230">
        <f>('Energy Use'!AE80-'E-electricity'!AE24-'E-Coal'!AE24)*'Energy Use 2020'!$AE86</f>
        <v>15976762052638.676</v>
      </c>
      <c r="AF24" s="230">
        <f>('Energy Use'!AF80-'E-electricity'!AF24-'E-Coal'!AF24)*'Energy Use 2020'!$AE86</f>
        <v>16309457334093.99</v>
      </c>
      <c r="AG24" s="230">
        <f>('Energy Use'!AG80-'E-electricity'!AG24-'E-Coal'!AG24)*'Energy Use 2020'!$AE86</f>
        <v>16626209190437.832</v>
      </c>
      <c r="AH24" s="230">
        <f>('Energy Use'!AH80-'E-electricity'!AH24-'E-Coal'!AH24)*'Energy Use 2020'!$AE86</f>
        <v>16924355663816.131</v>
      </c>
      <c r="AI24" s="230">
        <f>('Energy Use'!AI80-'E-electricity'!AI24-'E-Coal'!AI24)*'Energy Use 2020'!$AE86</f>
        <v>17201186613910.1</v>
      </c>
      <c r="AJ24" s="230">
        <f>('Energy Use'!AJ80-'E-electricity'!AJ24-'E-Coal'!AJ24)*'Energy Use 2020'!$AE86</f>
        <v>17453969810333.684</v>
      </c>
      <c r="AK24" s="230">
        <f>('Energy Use'!AK80-'E-electricity'!AK24-'E-Coal'!AK24)*'Energy Use 2020'!$AE86</f>
        <v>17679980024142.414</v>
      </c>
      <c r="AL24" s="230">
        <f>('Energy Use'!AL80-'E-electricity'!AL24-'E-Coal'!AL24)*'Energy Use 2020'!$AE86</f>
        <v>17876530896784.063</v>
      </c>
      <c r="AM24" s="230">
        <f>('Energy Use'!AM80-'E-electricity'!AM24-'E-Coal'!AM24)*'Energy Use 2020'!$AE86</f>
        <v>18041009273474.602</v>
      </c>
      <c r="AN24" s="230">
        <f>('Energy Use'!AN80-'E-electricity'!AN24-'E-Coal'!AN24)*'Energy Use 2020'!$AE86</f>
        <v>18170911593147.117</v>
      </c>
      <c r="AO24" s="230">
        <f>('Energy Use'!AO80-'E-electricity'!AO24-'E-Coal'!AO24)*'Energy Use 2020'!$AE86</f>
        <v>18263881831370.133</v>
      </c>
      <c r="AP24" s="230">
        <f>('Energy Use'!AP80-'E-electricity'!AP24-'E-Coal'!AP24)*'Energy Use 2020'!$AE86</f>
        <v>18317750398939.168</v>
      </c>
      <c r="AQ24" s="230">
        <f>('Energy Use'!AQ80-'E-electricity'!AQ24-'E-Coal'!AQ24)*'Energy Use 2020'!$AE86</f>
        <v>18324452823063.496</v>
      </c>
      <c r="AR24" s="133">
        <f>VLOOKUP($A24,'Sector Match'!$A$1:$B$43,2,0)</f>
        <v>0</v>
      </c>
    </row>
    <row r="25" spans="1:44" x14ac:dyDescent="0.25">
      <c r="A25" s="74" t="s">
        <v>23</v>
      </c>
      <c r="B25" s="230">
        <f>('Energy Use'!B81-'E-electricity'!B25)*'Energy Use 2019'!$V87</f>
        <v>3505614519000</v>
      </c>
      <c r="C25" s="230">
        <f>('Energy Use'!C81-'E-electricity'!C25-'E-Coal'!C25)*'Energy Use 2020'!$AE87</f>
        <v>4108402435499.9995</v>
      </c>
      <c r="D25" s="230">
        <f>('Energy Use'!D81-'E-electricity'!D25-'E-Coal'!D25)*'Energy Use 2020'!$AE87</f>
        <v>4664750847617.626</v>
      </c>
      <c r="E25" s="230">
        <f>('Energy Use'!E81-'E-electricity'!E25-'E-Coal'!E25)*'Energy Use 2020'!$AE87</f>
        <v>4872786399742.583</v>
      </c>
      <c r="F25" s="230">
        <f>('Energy Use'!F81-'E-electricity'!F25-'E-Coal'!F25)*'Energy Use 2020'!$AE87</f>
        <v>5134110972004.54</v>
      </c>
      <c r="G25" s="230">
        <f>('Energy Use'!G81-'E-electricity'!G25-'E-Coal'!G25)*'Energy Use 2020'!$AE87</f>
        <v>5443640229725.2666</v>
      </c>
      <c r="H25" s="230">
        <f>('Energy Use'!H81-'E-electricity'!H25-'E-Coal'!H25)*'Energy Use 2020'!$AE87</f>
        <v>5824953619065.9883</v>
      </c>
      <c r="I25" s="230">
        <f>('Energy Use'!I81-'E-electricity'!I25-'E-Coal'!I25)*'Energy Use 2020'!$AE87</f>
        <v>6176904648131.3926</v>
      </c>
      <c r="J25" s="230">
        <f>('Energy Use'!J81-'E-electricity'!J25-'E-Coal'!J25)*'Energy Use 2020'!$AE87</f>
        <v>6477413538069.1016</v>
      </c>
      <c r="K25" s="230">
        <f>('Energy Use'!K81-'E-electricity'!K25-'E-Coal'!K25)*'Energy Use 2020'!$AE87</f>
        <v>6725862401908.6045</v>
      </c>
      <c r="L25" s="230">
        <f>('Energy Use'!L81-'E-electricity'!L25-'E-Coal'!L25)*'Energy Use 2020'!$AE87</f>
        <v>6924258654680.1885</v>
      </c>
      <c r="M25" s="230">
        <f>('Energy Use'!M81-'E-electricity'!M25-'E-Coal'!M25)*'Energy Use 2020'!$AE87</f>
        <v>7076864199723.2959</v>
      </c>
      <c r="N25" s="230">
        <f>('Energy Use'!N81-'E-electricity'!N25-'E-Coal'!N25)*'Energy Use 2020'!$AE87</f>
        <v>7190124213058.999</v>
      </c>
      <c r="O25" s="230">
        <f>('Energy Use'!O81-'E-electricity'!O25-'E-Coal'!O25)*'Energy Use 2020'!$AE87</f>
        <v>7270085824829.1074</v>
      </c>
      <c r="P25" s="230">
        <f>('Energy Use'!P81-'E-electricity'!P25-'E-Coal'!P25)*'Energy Use 2020'!$AE87</f>
        <v>7324058724856.5059</v>
      </c>
      <c r="Q25" s="230">
        <f>('Energy Use'!Q81-'E-electricity'!Q25-'E-Coal'!Q25)*'Energy Use 2020'!$AE87</f>
        <v>7359948153792.5488</v>
      </c>
      <c r="R25" s="230">
        <f>('Energy Use'!R81-'E-electricity'!R25-'E-Coal'!R25)*'Energy Use 2020'!$AE87</f>
        <v>7386009657193.5068</v>
      </c>
      <c r="S25" s="230">
        <f>('Energy Use'!S81-'E-electricity'!S25-'E-Coal'!S25)*'Energy Use 2020'!$AE87</f>
        <v>7407914582049.9443</v>
      </c>
      <c r="T25" s="230">
        <f>('Energy Use'!T81-'E-electricity'!T25-'E-Coal'!T25)*'Energy Use 2020'!$AE87</f>
        <v>7428450622434.4375</v>
      </c>
      <c r="U25" s="230">
        <f>('Energy Use'!U81-'E-electricity'!U25-'E-Coal'!U25)*'Energy Use 2020'!$AE87</f>
        <v>7447641906053.8281</v>
      </c>
      <c r="V25" s="230">
        <f>('Energy Use'!V81-'E-electricity'!V25-'E-Coal'!V25)*'Energy Use 2020'!$AE87</f>
        <v>7465513672758.998</v>
      </c>
      <c r="W25" s="230">
        <f>('Energy Use'!W81-'E-electricity'!W25-'E-Coal'!W25)*'Energy Use 2020'!$AE87</f>
        <v>7482092220120.209</v>
      </c>
      <c r="X25" s="230">
        <f>('Energy Use'!X81-'E-electricity'!X25-'E-Coal'!X25)*'Energy Use 2020'!$AE87</f>
        <v>7497404849137.4434</v>
      </c>
      <c r="Y25" s="230">
        <f>('Energy Use'!Y81-'E-electricity'!Y25-'E-Coal'!Y25)*'Energy Use 2020'!$AE87</f>
        <v>7511479810219.4785</v>
      </c>
      <c r="Z25" s="230">
        <f>('Energy Use'!Z81-'E-electricity'!Z25-'E-Coal'!Z25)*'Energy Use 2020'!$AE87</f>
        <v>7524346249560.1953</v>
      </c>
      <c r="AA25" s="230">
        <f>('Energy Use'!AA81-'E-electricity'!AA25-'E-Coal'!AA25)*'Energy Use 2020'!$AE87</f>
        <v>7536034156034.6885</v>
      </c>
      <c r="AB25" s="230">
        <f>('Energy Use'!AB81-'E-electricity'!AB25-'E-Coal'!AB25)*'Energy Use 2020'!$AE87</f>
        <v>7546574308732.0566</v>
      </c>
      <c r="AC25" s="230">
        <f>('Energy Use'!AC81-'E-electricity'!AC25-'E-Coal'!AC25)*'Energy Use 2020'!$AE87</f>
        <v>7555998225236.0713</v>
      </c>
      <c r="AD25" s="230">
        <f>('Energy Use'!AD81-'E-electricity'!AD25-'E-Coal'!AD25)*'Energy Use 2020'!$AE87</f>
        <v>7564338110758.7227</v>
      </c>
      <c r="AE25" s="230">
        <f>('Energy Use'!AE81-'E-electricity'!AE25-'E-Coal'!AE25)*'Energy Use 2020'!$AE87</f>
        <v>7571626808225.9033</v>
      </c>
      <c r="AF25" s="230">
        <f>('Energy Use'!AF81-'E-electricity'!AF25-'E-Coal'!AF25)*'Energy Use 2020'!$AE87</f>
        <v>7577897749408.2725</v>
      </c>
      <c r="AG25" s="230">
        <f>('Energy Use'!AG81-'E-electricity'!AG25-'E-Coal'!AG25)*'Energy Use 2020'!$AE87</f>
        <v>7583184907184.9063</v>
      </c>
      <c r="AH25" s="230">
        <f>('Energy Use'!AH81-'E-electricity'!AH25-'E-Coal'!AH25)*'Energy Use 2020'!$AE87</f>
        <v>7587522749020.708</v>
      </c>
      <c r="AI25" s="230">
        <f>('Energy Use'!AI81-'E-electricity'!AI25-'E-Coal'!AI25)*'Energy Use 2020'!$AE87</f>
        <v>7590946191733.375</v>
      </c>
      <c r="AJ25" s="230">
        <f>('Energy Use'!AJ81-'E-electricity'!AJ25-'E-Coal'!AJ25)*'Energy Use 2020'!$AE87</f>
        <v>7593490557619.585</v>
      </c>
      <c r="AK25" s="230">
        <f>('Energy Use'!AK81-'E-electricity'!AK25-'E-Coal'!AK25)*'Energy Use 2020'!$AE87</f>
        <v>7595191532004.5195</v>
      </c>
      <c r="AL25" s="230">
        <f>('Energy Use'!AL81-'E-electricity'!AL25-'E-Coal'!AL25)*'Energy Use 2020'!$AE87</f>
        <v>7596085122273.2686</v>
      </c>
      <c r="AM25" s="230">
        <f>('Energy Use'!AM81-'E-electricity'!AM25-'E-Coal'!AM25)*'Energy Use 2020'!$AE87</f>
        <v>7596207618437.3809</v>
      </c>
      <c r="AN25" s="230">
        <f>('Energy Use'!AN81-'E-electricity'!AN25-'E-Coal'!AN25)*'Energy Use 2020'!$AE87</f>
        <v>7595595555284.4121</v>
      </c>
      <c r="AO25" s="230">
        <f>('Energy Use'!AO81-'E-electricity'!AO25-'E-Coal'!AO25)*'Energy Use 2020'!$AE87</f>
        <v>7594285676153.4248</v>
      </c>
      <c r="AP25" s="230">
        <f>('Energy Use'!AP81-'E-electricity'!AP25-'E-Coal'!AP25)*'Energy Use 2020'!$AE87</f>
        <v>7592314898374.2041</v>
      </c>
      <c r="AQ25" s="230">
        <f>('Energy Use'!AQ81-'E-electricity'!AQ25-'E-Coal'!AQ25)*'Energy Use 2020'!$AE87</f>
        <v>7587186150093.1455</v>
      </c>
      <c r="AR25" s="133" t="str">
        <f>VLOOKUP($A25,'Sector Match'!$A$1:$B$43,2,0)</f>
        <v>chemicals 20</v>
      </c>
    </row>
    <row r="26" spans="1:44" x14ac:dyDescent="0.25">
      <c r="A26" s="74" t="s">
        <v>24</v>
      </c>
      <c r="B26" s="230">
        <f>('Energy Use'!B82-'E-electricity'!B26)*'Energy Use 2019'!$V88</f>
        <v>4522298286000</v>
      </c>
      <c r="C26" s="230">
        <f>('Energy Use'!C82-'E-electricity'!C26-'E-Coal'!C26)*'Energy Use 2020'!$AE88</f>
        <v>3847286932500</v>
      </c>
      <c r="D26" s="230">
        <f>('Energy Use'!D82-'E-electricity'!D26-'E-Coal'!D26)*'Energy Use 2020'!$AE88</f>
        <v>3922235264367.6685</v>
      </c>
      <c r="E26" s="230">
        <f>('Energy Use'!E82-'E-electricity'!E26-'E-Coal'!E26)*'Energy Use 2020'!$AE88</f>
        <v>4330181518142.1724</v>
      </c>
      <c r="F26" s="230">
        <f>('Energy Use'!F82-'E-electricity'!F26-'E-Coal'!F26)*'Energy Use 2020'!$AE88</f>
        <v>4460269243746.2539</v>
      </c>
      <c r="G26" s="230">
        <f>('Energy Use'!G82-'E-electricity'!G26-'E-Coal'!G26)*'Energy Use 2020'!$AE88</f>
        <v>4594553596304.1172</v>
      </c>
      <c r="H26" s="230">
        <f>('Energy Use'!H82-'E-electricity'!H26-'E-Coal'!H26)*'Energy Use 2020'!$AE88</f>
        <v>4761435383718.582</v>
      </c>
      <c r="I26" s="230">
        <f>('Energy Use'!I82-'E-electricity'!I26-'E-Coal'!I26)*'Energy Use 2020'!$AE88</f>
        <v>4909675459021.0498</v>
      </c>
      <c r="J26" s="230">
        <f>('Energy Use'!J82-'E-electricity'!J26-'E-Coal'!J26)*'Energy Use 2020'!$AE88</f>
        <v>5030185278508.2861</v>
      </c>
      <c r="K26" s="230">
        <f>('Energy Use'!K82-'E-electricity'!K26-'E-Coal'!K26)*'Energy Use 2020'!$AE88</f>
        <v>5121039660055.3496</v>
      </c>
      <c r="L26" s="230">
        <f>('Energy Use'!L82-'E-electricity'!L26-'E-Coal'!L26)*'Energy Use 2020'!$AE88</f>
        <v>5180860584432.5928</v>
      </c>
      <c r="M26" s="230">
        <f>('Energy Use'!M82-'E-electricity'!M26-'E-Coal'!M26)*'Energy Use 2020'!$AE88</f>
        <v>5208850866838.7061</v>
      </c>
      <c r="N26" s="230">
        <f>('Energy Use'!N82-'E-electricity'!N26-'E-Coal'!N26)*'Energy Use 2020'!$AE88</f>
        <v>5216045436360.5137</v>
      </c>
      <c r="O26" s="230">
        <f>('Energy Use'!O82-'E-electricity'!O26-'E-Coal'!O26)*'Energy Use 2020'!$AE88</f>
        <v>5197758832660.0645</v>
      </c>
      <c r="P26" s="230">
        <f>('Energy Use'!P82-'E-electricity'!P26-'E-Coal'!P26)*'Energy Use 2020'!$AE88</f>
        <v>5160689222460.9131</v>
      </c>
      <c r="Q26" s="230">
        <f>('Energy Use'!Q82-'E-electricity'!Q26-'E-Coal'!Q26)*'Energy Use 2020'!$AE88</f>
        <v>5111608856467.2109</v>
      </c>
      <c r="R26" s="230">
        <f>('Energy Use'!R82-'E-electricity'!R26-'E-Coal'!R26)*'Energy Use 2020'!$AE88</f>
        <v>5057167626478.5791</v>
      </c>
      <c r="S26" s="230">
        <f>('Energy Use'!S82-'E-electricity'!S26-'E-Coal'!S26)*'Energy Use 2020'!$AE88</f>
        <v>5012209384486.9082</v>
      </c>
      <c r="T26" s="230">
        <f>('Energy Use'!T82-'E-electricity'!T26-'E-Coal'!T26)*'Energy Use 2020'!$AE88</f>
        <v>4968259323482.9609</v>
      </c>
      <c r="U26" s="230">
        <f>('Energy Use'!U82-'E-electricity'!U26-'E-Coal'!U26)*'Energy Use 2020'!$AE88</f>
        <v>4925345110809.1953</v>
      </c>
      <c r="V26" s="230">
        <f>('Energy Use'!V82-'E-electricity'!V26-'E-Coal'!V26)*'Energy Use 2020'!$AE88</f>
        <v>4883493335708.8945</v>
      </c>
      <c r="W26" s="230">
        <f>('Energy Use'!W82-'E-electricity'!W26-'E-Coal'!W26)*'Energy Use 2020'!$AE88</f>
        <v>4842729593271.8711</v>
      </c>
      <c r="X26" s="230">
        <f>('Energy Use'!X82-'E-electricity'!X26-'E-Coal'!X26)*'Energy Use 2020'!$AE88</f>
        <v>4803078569448.8223</v>
      </c>
      <c r="Y26" s="230">
        <f>('Energy Use'!Y82-'E-electricity'!Y26-'E-Coal'!Y26)*'Energy Use 2020'!$AE88</f>
        <v>4764564127063.0986</v>
      </c>
      <c r="Z26" s="230">
        <f>('Energy Use'!Z82-'E-electricity'!Z26-'E-Coal'!Z26)*'Energy Use 2020'!$AE88</f>
        <v>4727209392767.4443</v>
      </c>
      <c r="AA26" s="230">
        <f>('Energy Use'!AA82-'E-electricity'!AA26-'E-Coal'!AA26)*'Energy Use 2020'!$AE88</f>
        <v>4691036844912.1016</v>
      </c>
      <c r="AB26" s="230">
        <f>('Energy Use'!AB82-'E-electricity'!AB26-'E-Coal'!AB26)*'Energy Use 2020'!$AE88</f>
        <v>4656068402309.6416</v>
      </c>
      <c r="AC26" s="230">
        <f>('Energy Use'!AC82-'E-electricity'!AC26-'E-Coal'!AC26)*'Energy Use 2020'!$AE88</f>
        <v>4622325513900.6123</v>
      </c>
      <c r="AD26" s="230">
        <f>('Energy Use'!AD82-'E-electricity'!AD26-'E-Coal'!AD26)*'Energy Use 2020'!$AE88</f>
        <v>4589829249343.4297</v>
      </c>
      <c r="AE26" s="230">
        <f>('Energy Use'!AE82-'E-electricity'!AE26-'E-Coal'!AE26)*'Energy Use 2020'!$AE88</f>
        <v>4558600390570.998</v>
      </c>
      <c r="AF26" s="230">
        <f>('Energy Use'!AF82-'E-electricity'!AF26-'E-Coal'!AF26)*'Energy Use 2020'!$AE88</f>
        <v>4528659524375.8711</v>
      </c>
      <c r="AG26" s="230">
        <f>('Energy Use'!AG82-'E-electricity'!AG26-'E-Coal'!AG26)*'Energy Use 2020'!$AE88</f>
        <v>4500027136105.4141</v>
      </c>
      <c r="AH26" s="230">
        <f>('Energy Use'!AH82-'E-electricity'!AH26-'E-Coal'!AH26)*'Energy Use 2020'!$AE88</f>
        <v>4472723704568.29</v>
      </c>
      <c r="AI26" s="230">
        <f>('Energy Use'!AI82-'E-electricity'!AI26-'E-Coal'!AI26)*'Energy Use 2020'!$AE88</f>
        <v>4446769798273.9961</v>
      </c>
      <c r="AJ26" s="230">
        <f>('Energy Use'!AJ82-'E-electricity'!AJ26-'E-Coal'!AJ26)*'Energy Use 2020'!$AE88</f>
        <v>4422186173147.5586</v>
      </c>
      <c r="AK26" s="230">
        <f>('Energy Use'!AK82-'E-electricity'!AK26-'E-Coal'!AK26)*'Energy Use 2020'!$AE88</f>
        <v>4398993871882.9668</v>
      </c>
      <c r="AL26" s="230">
        <f>('Energy Use'!AL82-'E-electricity'!AL26-'E-Coal'!AL26)*'Energy Use 2020'!$AE88</f>
        <v>4377214325120.6963</v>
      </c>
      <c r="AM26" s="230">
        <f>('Energy Use'!AM82-'E-electricity'!AM26-'E-Coal'!AM26)*'Energy Use 2020'!$AE88</f>
        <v>4356869454657.2646</v>
      </c>
      <c r="AN26" s="230">
        <f>('Energy Use'!AN82-'E-electricity'!AN26-'E-Coal'!AN26)*'Energy Use 2020'!$AE88</f>
        <v>4337981778918.2065</v>
      </c>
      <c r="AO26" s="230">
        <f>('Energy Use'!AO82-'E-electricity'!AO26-'E-Coal'!AO26)*'Energy Use 2020'!$AE88</f>
        <v>4320574520950.1729</v>
      </c>
      <c r="AP26" s="230">
        <f>('Energy Use'!AP82-'E-electricity'!AP26-'E-Coal'!AP26)*'Energy Use 2020'!$AE88</f>
        <v>4304671719213.5244</v>
      </c>
      <c r="AQ26" s="230">
        <f>('Energy Use'!AQ82-'E-electricity'!AQ26-'E-Coal'!AQ26)*'Energy Use 2020'!$AE88</f>
        <v>4288861906843.7251</v>
      </c>
      <c r="AR26" s="133" t="str">
        <f>VLOOKUP($A26,'Sector Match'!$A$1:$B$43,2,0)</f>
        <v>rubber and plastic products 22</v>
      </c>
    </row>
    <row r="27" spans="1:44" x14ac:dyDescent="0.25">
      <c r="A27" s="74" t="s">
        <v>25</v>
      </c>
      <c r="B27" s="230">
        <f>('Energy Use'!B83-'E-electricity'!B27)*'Energy Use 2019'!$V89</f>
        <v>25011531798000</v>
      </c>
      <c r="C27" s="230">
        <f>('Energy Use'!C83-'E-electricity'!C27-'E-Coal'!C27)*'Energy Use 2020'!$AE89</f>
        <v>18662322431197.332</v>
      </c>
      <c r="D27" s="230">
        <f>('Energy Use'!D83-'E-electricity'!D27-'E-Coal'!D27)*'Energy Use 2020'!$AE89</f>
        <v>22655444198988.711</v>
      </c>
      <c r="E27" s="230">
        <f>('Energy Use'!E83-'E-electricity'!E27-'E-Coal'!E27)*'Energy Use 2020'!$AE89</f>
        <v>23505210833521.043</v>
      </c>
      <c r="F27" s="230">
        <f>('Energy Use'!F83-'E-electricity'!F27-'E-Coal'!F27)*'Energy Use 2020'!$AE89</f>
        <v>25174096154217.289</v>
      </c>
      <c r="G27" s="230">
        <f>('Energy Use'!G83-'E-electricity'!G27-'E-Coal'!G27)*'Energy Use 2020'!$AE89</f>
        <v>26039880983091.227</v>
      </c>
      <c r="H27" s="230">
        <f>('Energy Use'!H83-'E-electricity'!H27-'E-Coal'!H27)*'Energy Use 2020'!$AE89</f>
        <v>26768758076386.938</v>
      </c>
      <c r="I27" s="230">
        <f>('Energy Use'!I83-'E-electricity'!I27-'E-Coal'!I27)*'Energy Use 2020'!$AE89</f>
        <v>27231695400862.371</v>
      </c>
      <c r="J27" s="230">
        <f>('Energy Use'!J83-'E-electricity'!J27-'E-Coal'!J27)*'Energy Use 2020'!$AE89</f>
        <v>27697505274242.43</v>
      </c>
      <c r="K27" s="230">
        <f>('Energy Use'!K83-'E-electricity'!K27-'E-Coal'!K27)*'Energy Use 2020'!$AE89</f>
        <v>28166179614265.348</v>
      </c>
      <c r="L27" s="230">
        <f>('Energy Use'!L83-'E-electricity'!L27-'E-Coal'!L27)*'Energy Use 2020'!$AE89</f>
        <v>28637710343991.926</v>
      </c>
      <c r="M27" s="230">
        <f>('Energy Use'!M83-'E-electricity'!M27-'E-Coal'!M27)*'Energy Use 2020'!$AE89</f>
        <v>29112089391805.66</v>
      </c>
      <c r="N27" s="230">
        <f>('Energy Use'!N83-'E-electricity'!N27-'E-Coal'!N27)*'Energy Use 2020'!$AE89</f>
        <v>28870806103703.078</v>
      </c>
      <c r="O27" s="230">
        <f>('Energy Use'!O83-'E-electricity'!O27-'E-Coal'!O27)*'Energy Use 2020'!$AE89</f>
        <v>28627397367336.656</v>
      </c>
      <c r="P27" s="230">
        <f>('Energy Use'!P83-'E-electricity'!P27-'E-Coal'!P27)*'Energy Use 2020'!$AE89</f>
        <v>28381866931943.063</v>
      </c>
      <c r="Q27" s="230">
        <f>('Energy Use'!Q83-'E-electricity'!Q27-'E-Coal'!Q27)*'Energy Use 2020'!$AE89</f>
        <v>28134218545111.402</v>
      </c>
      <c r="R27" s="230">
        <f>('Energy Use'!R83-'E-electricity'!R27-'E-Coal'!R27)*'Energy Use 2020'!$AE89</f>
        <v>27884455952783.082</v>
      </c>
      <c r="S27" s="230">
        <f>('Energy Use'!S83-'E-electricity'!S27-'E-Coal'!S27)*'Energy Use 2020'!$AE89</f>
        <v>27413642277507.07</v>
      </c>
      <c r="T27" s="230">
        <f>('Energy Use'!T83-'E-electricity'!T27-'E-Coal'!T27)*'Energy Use 2020'!$AE89</f>
        <v>26942591033823.496</v>
      </c>
      <c r="U27" s="230">
        <f>('Energy Use'!U83-'E-electricity'!U27-'E-Coal'!U27)*'Energy Use 2020'!$AE89</f>
        <v>26471302564527.285</v>
      </c>
      <c r="V27" s="230">
        <f>('Energy Use'!V83-'E-electricity'!V27-'E-Coal'!V27)*'Energy Use 2020'!$AE89</f>
        <v>25999777212349.434</v>
      </c>
      <c r="W27" s="230">
        <f>('Energy Use'!W83-'E-electricity'!W27-'E-Coal'!W27)*'Energy Use 2020'!$AE89</f>
        <v>25528015319957.008</v>
      </c>
      <c r="X27" s="230">
        <f>('Energy Use'!X83-'E-electricity'!X27-'E-Coal'!X27)*'Energy Use 2020'!$AE89</f>
        <v>24878427523439.078</v>
      </c>
      <c r="Y27" s="230">
        <f>('Energy Use'!Y83-'E-electricity'!Y27-'E-Coal'!Y27)*'Energy Use 2020'!$AE89</f>
        <v>24228518529976.105</v>
      </c>
      <c r="Z27" s="230">
        <f>('Energy Use'!Z83-'E-electricity'!Z27-'E-Coal'!Z27)*'Energy Use 2020'!$AE89</f>
        <v>23578288808927.922</v>
      </c>
      <c r="AA27" s="230">
        <f>('Energy Use'!AA83-'E-electricity'!AA27-'E-Coal'!AA27)*'Energy Use 2020'!$AE89</f>
        <v>22927738829566.68</v>
      </c>
      <c r="AB27" s="230">
        <f>('Energy Use'!AB83-'E-electricity'!AB27-'E-Coal'!AB27)*'Energy Use 2020'!$AE89</f>
        <v>22276869061076.887</v>
      </c>
      <c r="AC27" s="230">
        <f>('Energy Use'!AC83-'E-electricity'!AC27-'E-Coal'!AC27)*'Energy Use 2020'!$AE89</f>
        <v>21775266860154.406</v>
      </c>
      <c r="AD27" s="230">
        <f>('Energy Use'!AD83-'E-electricity'!AD27-'E-Coal'!AD27)*'Energy Use 2020'!$AE89</f>
        <v>21273417251329.996</v>
      </c>
      <c r="AE27" s="230">
        <f>('Energy Use'!AE83-'E-electricity'!AE27-'E-Coal'!AE27)*'Energy Use 2020'!$AE89</f>
        <v>20771320596850.969</v>
      </c>
      <c r="AF27" s="230">
        <f>('Energy Use'!AF83-'E-electricity'!AF27-'E-Coal'!AF27)*'Energy Use 2020'!$AE89</f>
        <v>20268977258896.961</v>
      </c>
      <c r="AG27" s="230">
        <f>('Energy Use'!AG83-'E-electricity'!AG27-'E-Coal'!AG27)*'Energy Use 2020'!$AE89</f>
        <v>19766387599579.891</v>
      </c>
      <c r="AH27" s="230">
        <f>('Energy Use'!AH83-'E-electricity'!AH27-'E-Coal'!AH27)*'Energy Use 2020'!$AE89</f>
        <v>19465817494860.336</v>
      </c>
      <c r="AI27" s="230">
        <f>('Energy Use'!AI83-'E-electricity'!AI27-'E-Coal'!AI27)*'Energy Use 2020'!$AE89</f>
        <v>19165097800307.688</v>
      </c>
      <c r="AJ27" s="230">
        <f>('Energy Use'!AJ83-'E-electricity'!AJ27-'E-Coal'!AJ27)*'Energy Use 2020'!$AE89</f>
        <v>18864228733863.039</v>
      </c>
      <c r="AK27" s="230">
        <f>('Energy Use'!AK83-'E-electricity'!AK27-'E-Coal'!AK27)*'Energy Use 2020'!$AE89</f>
        <v>18563210513426.738</v>
      </c>
      <c r="AL27" s="230">
        <f>('Energy Use'!AL83-'E-electricity'!AL27-'E-Coal'!AL27)*'Energy Use 2020'!$AE89</f>
        <v>18262043356858.453</v>
      </c>
      <c r="AM27" s="230">
        <f>('Energy Use'!AM83-'E-electricity'!AM27-'E-Coal'!AM27)*'Energy Use 2020'!$AE89</f>
        <v>18113763749084.047</v>
      </c>
      <c r="AN27" s="230">
        <f>('Energy Use'!AN83-'E-electricity'!AN27-'E-Coal'!AN27)*'Energy Use 2020'!$AE89</f>
        <v>17965407832605.57</v>
      </c>
      <c r="AO27" s="230">
        <f>('Energy Use'!AO83-'E-electricity'!AO27-'E-Coal'!AO27)*'Energy Use 2020'!$AE89</f>
        <v>17816975716438.27</v>
      </c>
      <c r="AP27" s="230">
        <f>('Energy Use'!AP83-'E-electricity'!AP27-'E-Coal'!AP27)*'Energy Use 2020'!$AE89</f>
        <v>17668467509577.074</v>
      </c>
      <c r="AQ27" s="230">
        <f>('Energy Use'!AQ83-'E-electricity'!AQ27-'E-Coal'!AQ27)*'Energy Use 2020'!$AE89</f>
        <v>17513849682159.834</v>
      </c>
      <c r="AR27" s="133" t="str">
        <f>VLOOKUP($A27,'Sector Match'!$A$1:$B$43,2,0)</f>
        <v>cement and other nonmetallic minerals 239</v>
      </c>
    </row>
    <row r="28" spans="1:44" x14ac:dyDescent="0.25">
      <c r="A28" s="74" t="s">
        <v>26</v>
      </c>
      <c r="B28" s="230">
        <f>('Energy Use'!B84-'E-electricity'!B28)*'Energy Use 2019'!$V90</f>
        <v>28189363026000</v>
      </c>
      <c r="C28" s="230">
        <f>('Energy Use'!C84-'E-electricity'!C28-'E-Coal'!C28)*'Energy Use 2020'!$AE90</f>
        <v>13136332060500</v>
      </c>
      <c r="D28" s="230">
        <f>('Energy Use'!D84-'E-electricity'!D28-'E-Coal'!D28)*'Energy Use 2020'!$AE90</f>
        <v>15387898527527.869</v>
      </c>
      <c r="E28" s="230">
        <f>('Energy Use'!E84-'E-electricity'!E28-'E-Coal'!E28)*'Energy Use 2020'!$AE90</f>
        <v>16436282556792.271</v>
      </c>
      <c r="F28" s="230">
        <f>('Energy Use'!F84-'E-electricity'!F28-'E-Coal'!F28)*'Energy Use 2020'!$AE90</f>
        <v>18056474653095.41</v>
      </c>
      <c r="G28" s="230">
        <f>('Energy Use'!G84-'E-electricity'!G28-'E-Coal'!G28)*'Energy Use 2020'!$AE90</f>
        <v>19123849429050.254</v>
      </c>
      <c r="H28" s="230">
        <f>('Energy Use'!H84-'E-electricity'!H28-'E-Coal'!H28)*'Energy Use 2020'!$AE90</f>
        <v>20134032674489.359</v>
      </c>
      <c r="I28" s="230">
        <f>('Energy Use'!I84-'E-electricity'!I28-'E-Coal'!I28)*'Energy Use 2020'!$AE90</f>
        <v>20646339855115.09</v>
      </c>
      <c r="J28" s="230">
        <f>('Energy Use'!J84-'E-electricity'!J28-'E-Coal'!J28)*'Energy Use 2020'!$AE90</f>
        <v>21161384962813.379</v>
      </c>
      <c r="K28" s="230">
        <f>('Energy Use'!K84-'E-electricity'!K28-'E-Coal'!K28)*'Energy Use 2020'!$AE90</f>
        <v>21679162724471.977</v>
      </c>
      <c r="L28" s="230">
        <f>('Energy Use'!L84-'E-electricity'!L28-'E-Coal'!L28)*'Energy Use 2020'!$AE90</f>
        <v>22199667869714.887</v>
      </c>
      <c r="M28" s="230">
        <f>('Energy Use'!M84-'E-electricity'!M28-'E-Coal'!M28)*'Energy Use 2020'!$AE90</f>
        <v>22722895130902.344</v>
      </c>
      <c r="N28" s="230">
        <f>('Energy Use'!N84-'E-electricity'!N28-'E-Coal'!N28)*'Energy Use 2020'!$AE90</f>
        <v>22804113342485.07</v>
      </c>
      <c r="O28" s="230">
        <f>('Energy Use'!O84-'E-electricity'!O28-'E-Coal'!O28)*'Energy Use 2020'!$AE90</f>
        <v>22885428668909.5</v>
      </c>
      <c r="P28" s="230">
        <f>('Energy Use'!P84-'E-electricity'!P28-'E-Coal'!P28)*'Energy Use 2020'!$AE90</f>
        <v>22966840941925.754</v>
      </c>
      <c r="Q28" s="230">
        <f>('Energy Use'!Q84-'E-electricity'!Q28-'E-Coal'!Q28)*'Energy Use 2020'!$AE90</f>
        <v>23048349993347.715</v>
      </c>
      <c r="R28" s="230">
        <f>('Energy Use'!R84-'E-electricity'!R28-'E-Coal'!R28)*'Energy Use 2020'!$AE90</f>
        <v>23129955655053</v>
      </c>
      <c r="S28" s="230">
        <f>('Energy Use'!S84-'E-electricity'!S28-'E-Coal'!S28)*'Energy Use 2020'!$AE90</f>
        <v>22871703702764.52</v>
      </c>
      <c r="T28" s="230">
        <f>('Energy Use'!T84-'E-electricity'!T28-'E-Coal'!T28)*'Energy Use 2020'!$AE90</f>
        <v>22613352562814.922</v>
      </c>
      <c r="U28" s="230">
        <f>('Energy Use'!U84-'E-electricity'!U28-'E-Coal'!U28)*'Energy Use 2020'!$AE90</f>
        <v>22354902319644.656</v>
      </c>
      <c r="V28" s="230">
        <f>('Energy Use'!V84-'E-electricity'!V28-'E-Coal'!V28)*'Energy Use 2020'!$AE90</f>
        <v>22096353057680.293</v>
      </c>
      <c r="W28" s="230">
        <f>('Energy Use'!W84-'E-electricity'!W28-'E-Coal'!W28)*'Energy Use 2020'!$AE90</f>
        <v>21837704861334.559</v>
      </c>
      <c r="X28" s="230">
        <f>('Energy Use'!X84-'E-electricity'!X28-'E-Coal'!X28)*'Energy Use 2020'!$AE90</f>
        <v>21349045022456.789</v>
      </c>
      <c r="Y28" s="230">
        <f>('Energy Use'!Y84-'E-electricity'!Y28-'E-Coal'!Y28)*'Energy Use 2020'!$AE90</f>
        <v>20860202036912.438</v>
      </c>
      <c r="Z28" s="230">
        <f>('Energy Use'!Z84-'E-electricity'!Z28-'E-Coal'!Z28)*'Energy Use 2020'!$AE90</f>
        <v>20371176062645.332</v>
      </c>
      <c r="AA28" s="230">
        <f>('Energy Use'!AA84-'E-electricity'!AA28-'E-Coal'!AA28)*'Energy Use 2020'!$AE90</f>
        <v>19881967257573.305</v>
      </c>
      <c r="AB28" s="230">
        <f>('Energy Use'!AB84-'E-electricity'!AB28-'E-Coal'!AB28)*'Energy Use 2020'!$AE90</f>
        <v>19392575779588.223</v>
      </c>
      <c r="AC28" s="230">
        <f>('Energy Use'!AC84-'E-electricity'!AC28-'E-Coal'!AC28)*'Energy Use 2020'!$AE90</f>
        <v>18903001786555.926</v>
      </c>
      <c r="AD28" s="230">
        <f>('Energy Use'!AD84-'E-electricity'!AD28-'E-Coal'!AD28)*'Energy Use 2020'!$AE90</f>
        <v>18413245436316.305</v>
      </c>
      <c r="AE28" s="230">
        <f>('Energy Use'!AE84-'E-electricity'!AE28-'E-Coal'!AE28)*'Energy Use 2020'!$AE90</f>
        <v>17923306886683.223</v>
      </c>
      <c r="AF28" s="230">
        <f>('Energy Use'!AF84-'E-electricity'!AF28-'E-Coal'!AF28)*'Energy Use 2020'!$AE90</f>
        <v>17433186295444.564</v>
      </c>
      <c r="AG28" s="230">
        <f>('Energy Use'!AG84-'E-electricity'!AG28-'E-Coal'!AG28)*'Energy Use 2020'!$AE90</f>
        <v>16942883820362.242</v>
      </c>
      <c r="AH28" s="230">
        <f>('Energy Use'!AH84-'E-electricity'!AH28-'E-Coal'!AH28)*'Energy Use 2020'!$AE90</f>
        <v>16518209217648.83</v>
      </c>
      <c r="AI28" s="230">
        <f>('Energy Use'!AI84-'E-electricity'!AI28-'E-Coal'!AI28)*'Energy Use 2020'!$AE90</f>
        <v>16093377015353.971</v>
      </c>
      <c r="AJ28" s="230">
        <f>('Energy Use'!AJ84-'E-electricity'!AJ28-'E-Coal'!AJ28)*'Energy Use 2020'!$AE90</f>
        <v>15668387350166.791</v>
      </c>
      <c r="AK28" s="230">
        <f>('Energy Use'!AK84-'E-electricity'!AK28-'E-Coal'!AK28)*'Energy Use 2020'!$AE90</f>
        <v>15243240358753.924</v>
      </c>
      <c r="AL28" s="230">
        <f>('Energy Use'!AL84-'E-electricity'!AL28-'E-Coal'!AL28)*'Energy Use 2020'!$AE90</f>
        <v>14817936177759.459</v>
      </c>
      <c r="AM28" s="230">
        <f>('Energy Use'!AM84-'E-electricity'!AM28-'E-Coal'!AM28)*'Energy Use 2020'!$AE90</f>
        <v>14370966098098.051</v>
      </c>
      <c r="AN28" s="230">
        <f>('Energy Use'!AN84-'E-electricity'!AN28-'E-Coal'!AN28)*'Energy Use 2020'!$AE90</f>
        <v>13923831298204.566</v>
      </c>
      <c r="AO28" s="230">
        <f>('Energy Use'!AO84-'E-electricity'!AO28-'E-Coal'!AO28)*'Energy Use 2020'!$AE90</f>
        <v>13476531921506.869</v>
      </c>
      <c r="AP28" s="230">
        <f>('Energy Use'!AP84-'E-electricity'!AP28-'E-Coal'!AP28)*'Energy Use 2020'!$AE90</f>
        <v>13029068111409.164</v>
      </c>
      <c r="AQ28" s="230">
        <f>('Energy Use'!AQ84-'E-electricity'!AQ28-'E-Coal'!AQ28)*'Energy Use 2020'!$AE90</f>
        <v>12577195536355.578</v>
      </c>
      <c r="AR28" s="133" t="str">
        <f>VLOOKUP($A28,'Sector Match'!$A$1:$B$43,2,0)</f>
        <v>iron and steel 241</v>
      </c>
    </row>
    <row r="29" spans="1:44" x14ac:dyDescent="0.25">
      <c r="A29" s="74" t="s">
        <v>27</v>
      </c>
      <c r="B29" s="230">
        <f>('Energy Use'!B85-'E-electricity'!B29)*'Energy Use 2019'!$V91</f>
        <v>1655583402000.0005</v>
      </c>
      <c r="C29" s="230">
        <f>('Energy Use'!C85-'E-electricity'!C29-'E-Coal'!C29)*'Energy Use 2020'!$AE91</f>
        <v>1966699746000</v>
      </c>
      <c r="D29" s="230">
        <f>('Energy Use'!D85-'E-electricity'!D29-'E-Coal'!D29)*'Energy Use 2020'!$AE91</f>
        <v>2087780098985.0715</v>
      </c>
      <c r="E29" s="230">
        <f>('Energy Use'!E85-'E-electricity'!E29-'E-Coal'!E29)*'Energy Use 2020'!$AE91</f>
        <v>2434979781908.7227</v>
      </c>
      <c r="F29" s="230">
        <f>('Energy Use'!F85-'E-electricity'!F29-'E-Coal'!F29)*'Energy Use 2020'!$AE91</f>
        <v>2709403451356.1748</v>
      </c>
      <c r="G29" s="230">
        <f>('Energy Use'!G85-'E-electricity'!G29-'E-Coal'!G29)*'Energy Use 2020'!$AE91</f>
        <v>2908728452043.1133</v>
      </c>
      <c r="H29" s="230">
        <f>('Energy Use'!H85-'E-electricity'!H29-'E-Coal'!H29)*'Energy Use 2020'!$AE91</f>
        <v>3102411732128.9746</v>
      </c>
      <c r="I29" s="230">
        <f>('Energy Use'!I85-'E-electricity'!I29-'E-Coal'!I29)*'Energy Use 2020'!$AE91</f>
        <v>3254176223277.8188</v>
      </c>
      <c r="J29" s="230">
        <f>('Energy Use'!J85-'E-electricity'!J29-'E-Coal'!J29)*'Energy Use 2020'!$AE91</f>
        <v>3405027109401.7432</v>
      </c>
      <c r="K29" s="230">
        <f>('Energy Use'!K85-'E-electricity'!K29-'E-Coal'!K29)*'Energy Use 2020'!$AE91</f>
        <v>3554957009755.4546</v>
      </c>
      <c r="L29" s="230">
        <f>('Energy Use'!L85-'E-electricity'!L29-'E-Coal'!L29)*'Energy Use 2020'!$AE91</f>
        <v>3703958553106.9268</v>
      </c>
      <c r="M29" s="230">
        <f>('Energy Use'!M85-'E-electricity'!M29-'E-Coal'!M29)*'Energy Use 2020'!$AE91</f>
        <v>3852024377737.4038</v>
      </c>
      <c r="N29" s="230">
        <f>('Energy Use'!N85-'E-electricity'!N29-'E-Coal'!N29)*'Energy Use 2020'!$AE91</f>
        <v>3929624168116.1768</v>
      </c>
      <c r="O29" s="230">
        <f>('Energy Use'!O85-'E-electricity'!O29-'E-Coal'!O29)*'Energy Use 2020'!$AE91</f>
        <v>4006853285010.8535</v>
      </c>
      <c r="P29" s="230">
        <f>('Energy Use'!P85-'E-electricity'!P29-'E-Coal'!P29)*'Energy Use 2020'!$AE91</f>
        <v>4083709788134.5049</v>
      </c>
      <c r="Q29" s="230">
        <f>('Energy Use'!Q85-'E-electricity'!Q29-'E-Coal'!Q29)*'Energy Use 2020'!$AE91</f>
        <v>4160191738874.3022</v>
      </c>
      <c r="R29" s="230">
        <f>('Energy Use'!R85-'E-electricity'!R29-'E-Coal'!R29)*'Energy Use 2020'!$AE91</f>
        <v>4236297200291.5215</v>
      </c>
      <c r="S29" s="230">
        <f>('Energy Use'!S85-'E-electricity'!S29-'E-Coal'!S29)*'Energy Use 2020'!$AE91</f>
        <v>4253853446748.8892</v>
      </c>
      <c r="T29" s="230">
        <f>('Energy Use'!T85-'E-electricity'!T29-'E-Coal'!T29)*'Energy Use 2020'!$AE91</f>
        <v>4271323256263.811</v>
      </c>
      <c r="U29" s="230">
        <f>('Energy Use'!U85-'E-electricity'!U29-'E-Coal'!U29)*'Energy Use 2020'!$AE91</f>
        <v>4288706594201.3535</v>
      </c>
      <c r="V29" s="230">
        <f>('Energy Use'!V85-'E-electricity'!V29-'E-Coal'!V29)*'Energy Use 2020'!$AE91</f>
        <v>4306003425939.9365</v>
      </c>
      <c r="W29" s="230">
        <f>('Energy Use'!W85-'E-electricity'!W29-'E-Coal'!W29)*'Energy Use 2020'!$AE91</f>
        <v>4323213716871.3228</v>
      </c>
      <c r="X29" s="230">
        <f>('Energy Use'!X85-'E-electricity'!X29-'E-Coal'!X29)*'Energy Use 2020'!$AE91</f>
        <v>4304989717870.5352</v>
      </c>
      <c r="Y29" s="230">
        <f>('Energy Use'!Y85-'E-electricity'!Y29-'E-Coal'!Y29)*'Energy Use 2020'!$AE91</f>
        <v>4286800832670.583</v>
      </c>
      <c r="Z29" s="230">
        <f>('Energy Use'!Z85-'E-electricity'!Z29-'E-Coal'!Z29)*'Energy Use 2020'!$AE91</f>
        <v>4268647077314.5615</v>
      </c>
      <c r="AA29" s="230">
        <f>('Energy Use'!AA85-'E-electricity'!AA29-'E-Coal'!AA29)*'Energy Use 2020'!$AE91</f>
        <v>4250528467839.6987</v>
      </c>
      <c r="AB29" s="230">
        <f>('Energy Use'!AB85-'E-electricity'!AB29-'E-Coal'!AB29)*'Energy Use 2020'!$AE91</f>
        <v>4232445020277.3516</v>
      </c>
      <c r="AC29" s="230">
        <f>('Energy Use'!AC85-'E-electricity'!AC29-'E-Coal'!AC29)*'Energy Use 2020'!$AE91</f>
        <v>4168651384250.5029</v>
      </c>
      <c r="AD29" s="230">
        <f>('Energy Use'!AD85-'E-electricity'!AD29-'E-Coal'!AD29)*'Energy Use 2020'!$AE91</f>
        <v>4105052060251.8994</v>
      </c>
      <c r="AE29" s="230">
        <f>('Energy Use'!AE85-'E-electricity'!AE29-'E-Coal'!AE29)*'Energy Use 2020'!$AE91</f>
        <v>4041647130269.1011</v>
      </c>
      <c r="AF29" s="230">
        <f>('Energy Use'!AF85-'E-electricity'!AF29-'E-Coal'!AF29)*'Energy Use 2020'!$AE91</f>
        <v>3978436676258.73</v>
      </c>
      <c r="AG29" s="230">
        <f>('Energy Use'!AG85-'E-electricity'!AG29-'E-Coal'!AG29)*'Energy Use 2020'!$AE91</f>
        <v>3915420780146.4434</v>
      </c>
      <c r="AH29" s="230">
        <f>('Energy Use'!AH85-'E-electricity'!AH29-'E-Coal'!AH29)*'Energy Use 2020'!$AE91</f>
        <v>3818589010294.9722</v>
      </c>
      <c r="AI29" s="230">
        <f>('Energy Use'!AI85-'E-electricity'!AI29-'E-Coal'!AI29)*'Energy Use 2020'!$AE91</f>
        <v>3722071465493.4878</v>
      </c>
      <c r="AJ29" s="230">
        <f>('Energy Use'!AJ85-'E-electricity'!AJ29-'E-Coal'!AJ29)*'Energy Use 2020'!$AE91</f>
        <v>3625868276984.6157</v>
      </c>
      <c r="AK29" s="230">
        <f>('Energy Use'!AK85-'E-electricity'!AK29-'E-Coal'!AK29)*'Energy Use 2020'!$AE91</f>
        <v>3529979575961.2144</v>
      </c>
      <c r="AL29" s="230">
        <f>('Energy Use'!AL85-'E-electricity'!AL29-'E-Coal'!AL29)*'Energy Use 2020'!$AE91</f>
        <v>3434405493566.3789</v>
      </c>
      <c r="AM29" s="230">
        <f>('Energy Use'!AM85-'E-electricity'!AM29-'E-Coal'!AM29)*'Energy Use 2020'!$AE91</f>
        <v>3339001875585.251</v>
      </c>
      <c r="AN29" s="230">
        <f>('Energy Use'!AN85-'E-electricity'!AN29-'E-Coal'!AN29)*'Energy Use 2020'!$AE91</f>
        <v>3243913650547.562</v>
      </c>
      <c r="AO29" s="230">
        <f>('Energy Use'!AO85-'E-electricity'!AO29-'E-Coal'!AO29)*'Energy Use 2020'!$AE91</f>
        <v>3149140949658.2856</v>
      </c>
      <c r="AP29" s="230">
        <f>('Energy Use'!AP85-'E-electricity'!AP29-'E-Coal'!AP29)*'Energy Use 2020'!$AE91</f>
        <v>3054683904072.5557</v>
      </c>
      <c r="AQ29" s="230">
        <f>('Energy Use'!AQ85-'E-electricity'!AQ29-'E-Coal'!AQ29)*'Energy Use 2020'!$AE91</f>
        <v>2959509349734.9048</v>
      </c>
      <c r="AR29" s="133" t="str">
        <f>VLOOKUP($A29,'Sector Match'!$A$1:$B$43,2,0)</f>
        <v>other metals 242</v>
      </c>
    </row>
    <row r="30" spans="1:44" x14ac:dyDescent="0.25">
      <c r="A30" s="74" t="s">
        <v>28</v>
      </c>
      <c r="B30" s="230">
        <f>('Energy Use'!B86-'E-electricity'!B30)*'Energy Use 2019'!$V92</f>
        <v>1355578356000</v>
      </c>
      <c r="C30" s="230">
        <f>('Energy Use'!C86-'E-electricity'!C30-'E-Coal'!C30)*'Energy Use 2020'!$AE92</f>
        <v>1288910568000</v>
      </c>
      <c r="D30" s="230">
        <f>('Energy Use'!D86-'E-electricity'!D30-'E-Coal'!D30)*'Energy Use 2020'!$AE92</f>
        <v>1544815580326.5571</v>
      </c>
      <c r="E30" s="230">
        <f>('Energy Use'!E86-'E-electricity'!E30-'E-Coal'!E30)*'Energy Use 2020'!$AE92</f>
        <v>1633142873377.2021</v>
      </c>
      <c r="F30" s="230">
        <f>('Energy Use'!F86-'E-electricity'!F30-'E-Coal'!F30)*'Energy Use 2020'!$AE92</f>
        <v>1697109677543.8562</v>
      </c>
      <c r="G30" s="230">
        <f>('Energy Use'!G86-'E-electricity'!G30-'E-Coal'!G30)*'Energy Use 2020'!$AE92</f>
        <v>1752897247375.3035</v>
      </c>
      <c r="H30" s="230">
        <f>('Energy Use'!H86-'E-electricity'!H30-'E-Coal'!H30)*'Energy Use 2020'!$AE92</f>
        <v>1820061059252.6411</v>
      </c>
      <c r="I30" s="230">
        <f>('Energy Use'!I86-'E-electricity'!I30-'E-Coal'!I30)*'Energy Use 2020'!$AE92</f>
        <v>1881045182429.1294</v>
      </c>
      <c r="J30" s="230">
        <f>('Energy Use'!J86-'E-electricity'!J30-'E-Coal'!J30)*'Energy Use 2020'!$AE92</f>
        <v>1934096034927.481</v>
      </c>
      <c r="K30" s="230">
        <f>('Energy Use'!K86-'E-electricity'!K30-'E-Coal'!K30)*'Energy Use 2020'!$AE92</f>
        <v>1979587073630.5034</v>
      </c>
      <c r="L30" s="230">
        <f>('Energy Use'!L86-'E-electricity'!L30-'E-Coal'!L30)*'Energy Use 2020'!$AE92</f>
        <v>2018093023047.6206</v>
      </c>
      <c r="M30" s="230">
        <f>('Energy Use'!M86-'E-electricity'!M30-'E-Coal'!M30)*'Energy Use 2020'!$AE92</f>
        <v>2050359330897.343</v>
      </c>
      <c r="N30" s="230">
        <f>('Energy Use'!N86-'E-electricity'!N30-'E-Coal'!N30)*'Energy Use 2020'!$AE92</f>
        <v>2078471528011.1177</v>
      </c>
      <c r="O30" s="230">
        <f>('Energy Use'!O86-'E-electricity'!O30-'E-Coal'!O30)*'Energy Use 2020'!$AE92</f>
        <v>2101991391950.5981</v>
      </c>
      <c r="P30" s="230">
        <f>('Energy Use'!P86-'E-electricity'!P30-'E-Coal'!P30)*'Energy Use 2020'!$AE92</f>
        <v>2121713358983.6313</v>
      </c>
      <c r="Q30" s="230">
        <f>('Energy Use'!Q86-'E-electricity'!Q30-'E-Coal'!Q30)*'Energy Use 2020'!$AE92</f>
        <v>2138491774125.5205</v>
      </c>
      <c r="R30" s="230">
        <f>('Energy Use'!R86-'E-electricity'!R30-'E-Coal'!R30)*'Energy Use 2020'!$AE92</f>
        <v>2153226539670.0112</v>
      </c>
      <c r="S30" s="230">
        <f>('Energy Use'!S86-'E-electricity'!S30-'E-Coal'!S30)*'Energy Use 2020'!$AE92</f>
        <v>2167424030717.729</v>
      </c>
      <c r="T30" s="230">
        <f>('Energy Use'!T86-'E-electricity'!T30-'E-Coal'!T30)*'Energy Use 2020'!$AE92</f>
        <v>2180545373290.9314</v>
      </c>
      <c r="U30" s="230">
        <f>('Energy Use'!U86-'E-electricity'!U30-'E-Coal'!U30)*'Energy Use 2020'!$AE92</f>
        <v>2192610991054.7932</v>
      </c>
      <c r="V30" s="230">
        <f>('Energy Use'!V86-'E-electricity'!V30-'E-Coal'!V30)*'Energy Use 2020'!$AE92</f>
        <v>2203643779147.4331</v>
      </c>
      <c r="W30" s="230">
        <f>('Energy Use'!W86-'E-electricity'!W30-'E-Coal'!W30)*'Energy Use 2020'!$AE92</f>
        <v>2213668953687.8833</v>
      </c>
      <c r="X30" s="230">
        <f>('Energy Use'!X86-'E-electricity'!X30-'E-Coal'!X30)*'Energy Use 2020'!$AE92</f>
        <v>2222713899193.6699</v>
      </c>
      <c r="Y30" s="230">
        <f>('Energy Use'!Y86-'E-electricity'!Y30-'E-Coal'!Y30)*'Energy Use 2020'!$AE92</f>
        <v>2230808014977.8589</v>
      </c>
      <c r="Z30" s="230">
        <f>('Energy Use'!Z86-'E-electricity'!Z30-'E-Coal'!Z30)*'Energy Use 2020'!$AE92</f>
        <v>2237982561544.1919</v>
      </c>
      <c r="AA30" s="230">
        <f>('Energy Use'!AA86-'E-electricity'!AA30-'E-Coal'!AA30)*'Energy Use 2020'!$AE92</f>
        <v>2244270507942.5957</v>
      </c>
      <c r="AB30" s="230">
        <f>('Energy Use'!AB86-'E-electricity'!AB30-'E-Coal'!AB30)*'Energy Use 2020'!$AE92</f>
        <v>2249706380988.1045</v>
      </c>
      <c r="AC30" s="230">
        <f>('Energy Use'!AC86-'E-electricity'!AC30-'E-Coal'!AC30)*'Energy Use 2020'!$AE92</f>
        <v>2254326117184.0864</v>
      </c>
      <c r="AD30" s="230">
        <f>('Energy Use'!AD86-'E-electricity'!AD30-'E-Coal'!AD30)*'Energy Use 2020'!$AE92</f>
        <v>2258166918126.6416</v>
      </c>
      <c r="AE30" s="230">
        <f>('Energy Use'!AE86-'E-electricity'!AE30-'E-Coal'!AE30)*'Energy Use 2020'!$AE92</f>
        <v>2261267110102.4497</v>
      </c>
      <c r="AF30" s="230">
        <f>('Energy Use'!AF86-'E-electricity'!AF30-'E-Coal'!AF30)*'Energy Use 2020'!$AE92</f>
        <v>2263666008526.7461</v>
      </c>
      <c r="AG30" s="230">
        <f>('Energy Use'!AG86-'E-electricity'!AG30-'E-Coal'!AG30)*'Energy Use 2020'!$AE92</f>
        <v>2265403787803.5688</v>
      </c>
      <c r="AH30" s="230">
        <f>('Energy Use'!AH86-'E-electricity'!AH30-'E-Coal'!AH30)*'Energy Use 2020'!$AE92</f>
        <v>2266521357126.3818</v>
      </c>
      <c r="AI30" s="230">
        <f>('Energy Use'!AI86-'E-electricity'!AI30-'E-Coal'!AI30)*'Energy Use 2020'!$AE92</f>
        <v>2267060242675.0171</v>
      </c>
      <c r="AJ30" s="230">
        <f>('Energy Use'!AJ86-'E-electricity'!AJ30-'E-Coal'!AJ30)*'Energy Use 2020'!$AE92</f>
        <v>2267062476604.4814</v>
      </c>
      <c r="AK30" s="230">
        <f>('Energy Use'!AK86-'E-electricity'!AK30-'E-Coal'!AK30)*'Energy Use 2020'!$AE92</f>
        <v>2266570493163.606</v>
      </c>
      <c r="AL30" s="230">
        <f>('Energy Use'!AL86-'E-electricity'!AL30-'E-Coal'!AL30)*'Energy Use 2020'!$AE92</f>
        <v>2265627032226.5034</v>
      </c>
      <c r="AM30" s="230">
        <f>('Energy Use'!AM86-'E-electricity'!AM30-'E-Coal'!AM30)*'Energy Use 2020'!$AE92</f>
        <v>2264275050468.4561</v>
      </c>
      <c r="AN30" s="230">
        <f>('Energy Use'!AN86-'E-electricity'!AN30-'E-Coal'!AN30)*'Energy Use 2020'!$AE92</f>
        <v>2262557640369.4053</v>
      </c>
      <c r="AO30" s="230">
        <f>('Energy Use'!AO86-'E-electricity'!AO30-'E-Coal'!AO30)*'Energy Use 2020'!$AE92</f>
        <v>2260517957184.2144</v>
      </c>
      <c r="AP30" s="230">
        <f>('Energy Use'!AP86-'E-electricity'!AP30-'E-Coal'!AP30)*'Energy Use 2020'!$AE92</f>
        <v>2258199153978.3887</v>
      </c>
      <c r="AQ30" s="230">
        <f>('Energy Use'!AQ86-'E-electricity'!AQ30-'E-Coal'!AQ30)*'Energy Use 2020'!$AE92</f>
        <v>2254891188122.082</v>
      </c>
      <c r="AR30" s="133" t="str">
        <f>VLOOKUP($A30,'Sector Match'!$A$1:$B$43,2,0)</f>
        <v>metal products except machinery and vehicles 25</v>
      </c>
    </row>
    <row r="31" spans="1:44" x14ac:dyDescent="0.25">
      <c r="A31" s="74" t="s">
        <v>29</v>
      </c>
      <c r="B31" s="230">
        <f>('Energy Use'!B87-'E-electricity'!B31)*'Energy Use 2019'!$V93</f>
        <v>1419468319500</v>
      </c>
      <c r="C31" s="230">
        <f>('Energy Use'!C87-'E-electricity'!C31-'E-Coal'!C31)*'Energy Use 2020'!$AE93</f>
        <v>1405579197000.0002</v>
      </c>
      <c r="D31" s="230">
        <f>('Energy Use'!D87-'E-electricity'!D31-'E-Coal'!D31)*'Energy Use 2020'!$AE93</f>
        <v>1669759141648.637</v>
      </c>
      <c r="E31" s="230">
        <f>('Energy Use'!E87-'E-electricity'!E31-'E-Coal'!E31)*'Energy Use 2020'!$AE93</f>
        <v>1766934628145.5322</v>
      </c>
      <c r="F31" s="230">
        <f>('Energy Use'!F87-'E-electricity'!F31-'E-Coal'!F31)*'Energy Use 2020'!$AE93</f>
        <v>1844953389950.1106</v>
      </c>
      <c r="G31" s="230">
        <f>('Energy Use'!G87-'E-electricity'!G31-'E-Coal'!G31)*'Energy Use 2020'!$AE93</f>
        <v>1915671911367.8398</v>
      </c>
      <c r="H31" s="230">
        <f>('Energy Use'!H87-'E-electricity'!H31-'E-Coal'!H31)*'Energy Use 2020'!$AE93</f>
        <v>1998318763454.1304</v>
      </c>
      <c r="I31" s="230">
        <f>('Energy Use'!I87-'E-electricity'!I31-'E-Coal'!I31)*'Energy Use 2020'!$AE93</f>
        <v>2070347106924.5808</v>
      </c>
      <c r="J31" s="230">
        <f>('Energy Use'!J87-'E-electricity'!J31-'E-Coal'!J31)*'Energy Use 2020'!$AE93</f>
        <v>2133196297561.0945</v>
      </c>
      <c r="K31" s="230">
        <f>('Energy Use'!K87-'E-electricity'!K31-'E-Coal'!K31)*'Energy Use 2020'!$AE93</f>
        <v>2187373425808.5293</v>
      </c>
      <c r="L31" s="230">
        <f>('Energy Use'!L87-'E-electricity'!L31-'E-Coal'!L31)*'Energy Use 2020'!$AE93</f>
        <v>2233647762391.1641</v>
      </c>
      <c r="M31" s="230">
        <f>('Energy Use'!M87-'E-electricity'!M31-'E-Coal'!M31)*'Energy Use 2020'!$AE93</f>
        <v>2273009660941.6963</v>
      </c>
      <c r="N31" s="230">
        <f>('Energy Use'!N87-'E-electricity'!N31-'E-Coal'!N31)*'Energy Use 2020'!$AE93</f>
        <v>2307621353965.5127</v>
      </c>
      <c r="O31" s="230">
        <f>('Energy Use'!O87-'E-electricity'!O31-'E-Coal'!O31)*'Energy Use 2020'!$AE93</f>
        <v>2337314106944.0024</v>
      </c>
      <c r="P31" s="230">
        <f>('Energy Use'!P87-'E-electricity'!P31-'E-Coal'!P31)*'Energy Use 2020'!$AE93</f>
        <v>2362951013075.6758</v>
      </c>
      <c r="Q31" s="230">
        <f>('Energy Use'!Q87-'E-electricity'!Q31-'E-Coal'!Q31)*'Energy Use 2020'!$AE93</f>
        <v>2385466413153.0171</v>
      </c>
      <c r="R31" s="230">
        <f>('Energy Use'!R87-'E-electricity'!R31-'E-Coal'!R31)*'Energy Use 2020'!$AE93</f>
        <v>2405850778641.4629</v>
      </c>
      <c r="S31" s="230">
        <f>('Energy Use'!S87-'E-electricity'!S31-'E-Coal'!S31)*'Energy Use 2020'!$AE93</f>
        <v>2424873717811.4897</v>
      </c>
      <c r="T31" s="230">
        <f>('Energy Use'!T87-'E-electricity'!T31-'E-Coal'!T31)*'Energy Use 2020'!$AE93</f>
        <v>2442809452812.5684</v>
      </c>
      <c r="U31" s="230">
        <f>('Energy Use'!U87-'E-electricity'!U31-'E-Coal'!U31)*'Energy Use 2020'!$AE93</f>
        <v>2459659329705.0273</v>
      </c>
      <c r="V31" s="230">
        <f>('Energy Use'!V87-'E-electricity'!V31-'E-Coal'!V31)*'Energy Use 2020'!$AE93</f>
        <v>2475426910719.5693</v>
      </c>
      <c r="W31" s="230">
        <f>('Energy Use'!W87-'E-electricity'!W31-'E-Coal'!W31)*'Energy Use 2020'!$AE93</f>
        <v>2490117909322.436</v>
      </c>
      <c r="X31" s="230">
        <f>('Energy Use'!X87-'E-electricity'!X31-'E-Coal'!X31)*'Energy Use 2020'!$AE93</f>
        <v>2503740120147.4556</v>
      </c>
      <c r="Y31" s="230">
        <f>('Energy Use'!Y87-'E-electricity'!Y31-'E-Coal'!Y31)*'Energy Use 2020'!$AE93</f>
        <v>2516303344320.874</v>
      </c>
      <c r="Z31" s="230">
        <f>('Energy Use'!Z87-'E-electricity'!Z31-'E-Coal'!Z31)*'Energy Use 2020'!$AE93</f>
        <v>2527819310706.4565</v>
      </c>
      <c r="AA31" s="230">
        <f>('Energy Use'!AA87-'E-electricity'!AA31-'E-Coal'!AA31)*'Energy Use 2020'!$AE93</f>
        <v>2538301593596.3286</v>
      </c>
      <c r="AB31" s="230">
        <f>('Energy Use'!AB87-'E-electricity'!AB31-'E-Coal'!AB31)*'Energy Use 2020'!$AE93</f>
        <v>2547765527368.2271</v>
      </c>
      <c r="AC31" s="230">
        <f>('Energy Use'!AC87-'E-electricity'!AC31-'E-Coal'!AC31)*'Energy Use 2020'!$AE93</f>
        <v>2556228118621.5576</v>
      </c>
      <c r="AD31" s="230">
        <f>('Energy Use'!AD87-'E-electricity'!AD31-'E-Coal'!AD31)*'Energy Use 2020'!$AE93</f>
        <v>2563707956294.4204</v>
      </c>
      <c r="AE31" s="230">
        <f>('Energy Use'!AE87-'E-electricity'!AE31-'E-Coal'!AE31)*'Energy Use 2020'!$AE93</f>
        <v>2570225120250.3394</v>
      </c>
      <c r="AF31" s="230">
        <f>('Energy Use'!AF87-'E-electricity'!AF31-'E-Coal'!AF31)*'Energy Use 2020'!$AE93</f>
        <v>2575801088808.2856</v>
      </c>
      <c r="AG31" s="230">
        <f>('Energy Use'!AG87-'E-electricity'!AG31-'E-Coal'!AG31)*'Energy Use 2020'!$AE93</f>
        <v>2580458645672.3604</v>
      </c>
      <c r="AH31" s="230">
        <f>('Energy Use'!AH87-'E-electricity'!AH31-'E-Coal'!AH31)*'Energy Use 2020'!$AE93</f>
        <v>2584221786698.313</v>
      </c>
      <c r="AI31" s="230">
        <f>('Energy Use'!AI87-'E-electricity'!AI31-'E-Coal'!AI31)*'Energy Use 2020'!$AE93</f>
        <v>2587115626913.7188</v>
      </c>
      <c r="AJ31" s="230">
        <f>('Energy Use'!AJ87-'E-electricity'!AJ31-'E-Coal'!AJ31)*'Energy Use 2020'!$AE93</f>
        <v>2589166308186.814</v>
      </c>
      <c r="AK31" s="230">
        <f>('Energy Use'!AK87-'E-electricity'!AK31-'E-Coal'!AK31)*'Energy Use 2020'!$AE93</f>
        <v>2590400907916.2065</v>
      </c>
      <c r="AL31" s="230">
        <f>('Energy Use'!AL87-'E-electricity'!AL31-'E-Coal'!AL31)*'Energy Use 2020'!$AE93</f>
        <v>2590847349090.1523</v>
      </c>
      <c r="AM31" s="230">
        <f>('Energy Use'!AM87-'E-electricity'!AM31-'E-Coal'!AM31)*'Energy Use 2020'!$AE93</f>
        <v>2590534312039.8652</v>
      </c>
      <c r="AN31" s="230">
        <f>('Energy Use'!AN87-'E-electricity'!AN31-'E-Coal'!AN31)*'Energy Use 2020'!$AE93</f>
        <v>2589491148186.8838</v>
      </c>
      <c r="AO31" s="230">
        <f>('Energy Use'!AO87-'E-electricity'!AO31-'E-Coal'!AO31)*'Energy Use 2020'!$AE93</f>
        <v>2587747796059.6851</v>
      </c>
      <c r="AP31" s="230">
        <f>('Energy Use'!AP87-'E-electricity'!AP31-'E-Coal'!AP31)*'Energy Use 2020'!$AE93</f>
        <v>2585334699830.2295</v>
      </c>
      <c r="AQ31" s="230">
        <f>('Energy Use'!AQ87-'E-electricity'!AQ31-'E-Coal'!AQ31)*'Energy Use 2020'!$AE93</f>
        <v>2581416055850.9507</v>
      </c>
      <c r="AR31" s="133" t="str">
        <f>VLOOKUP($A31,'Sector Match'!$A$1:$B$43,2,0)</f>
        <v>other manufacturing 31T33</v>
      </c>
    </row>
    <row r="32" spans="1:44" x14ac:dyDescent="0.25">
      <c r="A32" s="74" t="s">
        <v>30</v>
      </c>
      <c r="B32" s="230">
        <f>('Energy Use'!B88-'E-electricity'!B32)*'Energy Use 2019'!$V94</f>
        <v>1505580879000</v>
      </c>
      <c r="C32" s="230">
        <f>('Energy Use'!C88-'E-electricity'!C32-'E-Coal'!C32)*'Energy Use 2020'!$AE94</f>
        <v>1208353657500</v>
      </c>
      <c r="D32" s="230">
        <f>('Energy Use'!D88-'E-electricity'!D32-'E-Coal'!D32)*'Energy Use 2020'!$AE94</f>
        <v>1353136163373.8994</v>
      </c>
      <c r="E32" s="230">
        <f>('Energy Use'!E88-'E-electricity'!E32-'E-Coal'!E32)*'Energy Use 2020'!$AE94</f>
        <v>1489214016589.4749</v>
      </c>
      <c r="F32" s="230">
        <f>('Energy Use'!F88-'E-electricity'!F32-'E-Coal'!F32)*'Energy Use 2020'!$AE94</f>
        <v>1552987738470.6602</v>
      </c>
      <c r="G32" s="230">
        <f>('Energy Use'!G88-'E-electricity'!G32-'E-Coal'!G32)*'Energy Use 2020'!$AE94</f>
        <v>1632626385710.7024</v>
      </c>
      <c r="H32" s="230">
        <f>('Energy Use'!H88-'E-electricity'!H32-'E-Coal'!H32)*'Energy Use 2020'!$AE94</f>
        <v>1734159265124.3064</v>
      </c>
      <c r="I32" s="230">
        <f>('Energy Use'!I88-'E-electricity'!I32-'E-Coal'!I32)*'Energy Use 2020'!$AE94</f>
        <v>1831228593644.0913</v>
      </c>
      <c r="J32" s="230">
        <f>('Energy Use'!J88-'E-electricity'!J32-'E-Coal'!J32)*'Energy Use 2020'!$AE94</f>
        <v>1916107283476.281</v>
      </c>
      <c r="K32" s="230">
        <f>('Energy Use'!K88-'E-electricity'!K32-'E-Coal'!K32)*'Energy Use 2020'!$AE94</f>
        <v>1990030614323.0591</v>
      </c>
      <c r="L32" s="230">
        <f>('Energy Use'!L88-'E-electricity'!L32-'E-Coal'!L32)*'Energy Use 2020'!$AE94</f>
        <v>2054950491576.9229</v>
      </c>
      <c r="M32" s="230">
        <f>('Energy Use'!M88-'E-electricity'!M32-'E-Coal'!M32)*'Energy Use 2020'!$AE94</f>
        <v>2113409391141.9158</v>
      </c>
      <c r="N32" s="230">
        <f>('Energy Use'!N88-'E-electricity'!N32-'E-Coal'!N32)*'Energy Use 2020'!$AE94</f>
        <v>2170176283504.6394</v>
      </c>
      <c r="O32" s="230">
        <f>('Energy Use'!O88-'E-electricity'!O32-'E-Coal'!O32)*'Energy Use 2020'!$AE94</f>
        <v>2224236106983.6587</v>
      </c>
      <c r="P32" s="230">
        <f>('Energy Use'!P88-'E-electricity'!P32-'E-Coal'!P32)*'Energy Use 2020'!$AE94</f>
        <v>2276323085639.0679</v>
      </c>
      <c r="Q32" s="230">
        <f>('Energy Use'!Q88-'E-electricity'!Q32-'E-Coal'!Q32)*'Energy Use 2020'!$AE94</f>
        <v>2327269678855.0112</v>
      </c>
      <c r="R32" s="230">
        <f>('Energy Use'!R88-'E-electricity'!R32-'E-Coal'!R32)*'Energy Use 2020'!$AE94</f>
        <v>2378000606575.6494</v>
      </c>
      <c r="S32" s="230">
        <f>('Energy Use'!S88-'E-electricity'!S32-'E-Coal'!S32)*'Energy Use 2020'!$AE94</f>
        <v>2431920310761.0972</v>
      </c>
      <c r="T32" s="230">
        <f>('Energy Use'!T88-'E-electricity'!T32-'E-Coal'!T32)*'Energy Use 2020'!$AE94</f>
        <v>2486591057748.6641</v>
      </c>
      <c r="U32" s="230">
        <f>('Energy Use'!U88-'E-electricity'!U32-'E-Coal'!U32)*'Energy Use 2020'!$AE94</f>
        <v>2541839398613.3701</v>
      </c>
      <c r="V32" s="230">
        <f>('Energy Use'!V88-'E-electricity'!V32-'E-Coal'!V32)*'Energy Use 2020'!$AE94</f>
        <v>2597476465370.543</v>
      </c>
      <c r="W32" s="230">
        <f>('Energy Use'!W88-'E-electricity'!W32-'E-Coal'!W32)*'Energy Use 2020'!$AE94</f>
        <v>2653297655986.5923</v>
      </c>
      <c r="X32" s="230">
        <f>('Energy Use'!X88-'E-electricity'!X32-'E-Coal'!X32)*'Energy Use 2020'!$AE94</f>
        <v>2709082470614.8521</v>
      </c>
      <c r="Y32" s="230">
        <f>('Energy Use'!Y88-'E-electricity'!Y32-'E-Coal'!Y32)*'Energy Use 2020'!$AE94</f>
        <v>2764594518651.9858</v>
      </c>
      <c r="Z32" s="230">
        <f>('Energy Use'!Z88-'E-electricity'!Z32-'E-Coal'!Z32)*'Energy Use 2020'!$AE94</f>
        <v>2819581716269.8096</v>
      </c>
      <c r="AA32" s="230">
        <f>('Energy Use'!AA88-'E-electricity'!AA32-'E-Coal'!AA32)*'Energy Use 2020'!$AE94</f>
        <v>2873776693730.6919</v>
      </c>
      <c r="AB32" s="230">
        <f>('Energy Use'!AB88-'E-electricity'!AB32-'E-Coal'!AB32)*'Energy Use 2020'!$AE94</f>
        <v>2926897430987.4321</v>
      </c>
      <c r="AC32" s="230">
        <f>('Energy Use'!AC88-'E-electricity'!AC32-'E-Coal'!AC32)*'Energy Use 2020'!$AE94</f>
        <v>2978648138749.6289</v>
      </c>
      <c r="AD32" s="230">
        <f>('Energy Use'!AD88-'E-electricity'!AD32-'E-Coal'!AD32)*'Energy Use 2020'!$AE94</f>
        <v>3028720400322.4404</v>
      </c>
      <c r="AE32" s="230">
        <f>('Energy Use'!AE88-'E-electricity'!AE32-'E-Coal'!AE32)*'Energy Use 2020'!$AE94</f>
        <v>3076794587050.2578</v>
      </c>
      <c r="AF32" s="230">
        <f>('Energy Use'!AF88-'E-electricity'!AF32-'E-Coal'!AF32)*'Energy Use 2020'!$AE94</f>
        <v>3122541557099.8428</v>
      </c>
      <c r="AG32" s="230">
        <f>('Energy Use'!AG88-'E-electricity'!AG32-'E-Coal'!AG32)*'Energy Use 2020'!$AE94</f>
        <v>3165624643577.9507</v>
      </c>
      <c r="AH32" s="230">
        <f>('Energy Use'!AH88-'E-electricity'!AH32-'E-Coal'!AH32)*'Energy Use 2020'!$AE94</f>
        <v>3205701933596.856</v>
      </c>
      <c r="AI32" s="230">
        <f>('Energy Use'!AI88-'E-electricity'!AI32-'E-Coal'!AI32)*'Energy Use 2020'!$AE94</f>
        <v>3242428834894.8506</v>
      </c>
      <c r="AJ32" s="230">
        <f>('Energy Use'!AJ88-'E-electricity'!AJ32-'E-Coal'!AJ32)*'Energy Use 2020'!$AE94</f>
        <v>3275460921025.543</v>
      </c>
      <c r="AK32" s="230">
        <f>('Energy Use'!AK88-'E-electricity'!AK32-'E-Coal'!AK32)*'Energy Use 2020'!$AE94</f>
        <v>3304457040009.3574</v>
      </c>
      <c r="AL32" s="230">
        <f>('Energy Use'!AL88-'E-electricity'!AL32-'E-Coal'!AL32)*'Energy Use 2020'!$AE94</f>
        <v>3329082664778.1006</v>
      </c>
      <c r="AM32" s="230">
        <f>('Energy Use'!AM88-'E-electricity'!AM32-'E-Coal'!AM32)*'Energy Use 2020'!$AE94</f>
        <v>3349013456848.0156</v>
      </c>
      <c r="AN32" s="230">
        <f>('Energy Use'!AN88-'E-electricity'!AN32-'E-Coal'!AN32)*'Energy Use 2020'!$AE94</f>
        <v>3363939007563.5591</v>
      </c>
      <c r="AO32" s="230">
        <f>('Energy Use'!AO88-'E-electricity'!AO32-'E-Coal'!AO32)*'Energy Use 2020'!$AE94</f>
        <v>3373566714123.8228</v>
      </c>
      <c r="AP32" s="230">
        <f>('Energy Use'!AP88-'E-electricity'!AP32-'E-Coal'!AP32)*'Energy Use 2020'!$AE94</f>
        <v>3377625740618.2954</v>
      </c>
      <c r="AQ32" s="230">
        <f>('Energy Use'!AQ88-'E-electricity'!AQ32-'E-Coal'!AQ32)*'Energy Use 2020'!$AE94</f>
        <v>3374730797634.0327</v>
      </c>
      <c r="AR32" s="133" t="str">
        <f>VLOOKUP($A32,'Sector Match'!$A$1:$B$43,2,0)</f>
        <v>glass and glass products 231</v>
      </c>
    </row>
    <row r="33" spans="1:44" x14ac:dyDescent="0.25">
      <c r="A33" s="74" t="s">
        <v>31</v>
      </c>
      <c r="B33" s="230">
        <f>('Energy Use'!B89-'E-electricity'!B33)*'Energy Use 2019'!$V95</f>
        <v>836125174500</v>
      </c>
      <c r="C33" s="230">
        <f>('Energy Use'!C89-'E-electricity'!C33-'E-Coal'!C33)*'Energy Use 2020'!$AE95</f>
        <v>644455284000</v>
      </c>
      <c r="D33" s="230">
        <f>('Energy Use'!D89-'E-electricity'!D33-'E-Coal'!D33)*'Energy Use 2020'!$AE95</f>
        <v>659420888428.71582</v>
      </c>
      <c r="E33" s="230">
        <f>('Energy Use'!E89-'E-electricity'!E33-'E-Coal'!E33)*'Energy Use 2020'!$AE95</f>
        <v>755979421151.34009</v>
      </c>
      <c r="F33" s="230">
        <f>('Energy Use'!F89-'E-electricity'!F33-'E-Coal'!F33)*'Energy Use 2020'!$AE95</f>
        <v>833596892890.49866</v>
      </c>
      <c r="G33" s="230">
        <f>('Energy Use'!G89-'E-electricity'!G33-'E-Coal'!G33)*'Energy Use 2020'!$AE95</f>
        <v>883902414965.87415</v>
      </c>
      <c r="H33" s="230">
        <f>('Energy Use'!H89-'E-electricity'!H33-'E-Coal'!H33)*'Energy Use 2020'!$AE95</f>
        <v>933696591106.15356</v>
      </c>
      <c r="I33" s="230">
        <f>('Energy Use'!I89-'E-electricity'!I33-'E-Coal'!I33)*'Energy Use 2020'!$AE95</f>
        <v>958477216234.72937</v>
      </c>
      <c r="J33" s="230">
        <f>('Energy Use'!J89-'E-electricity'!J33-'E-Coal'!J33)*'Energy Use 2020'!$AE95</f>
        <v>983092933468.26538</v>
      </c>
      <c r="K33" s="230">
        <f>('Energy Use'!K89-'E-electricity'!K33-'E-Coal'!K33)*'Energy Use 2020'!$AE95</f>
        <v>1007543835902.7211</v>
      </c>
      <c r="L33" s="230">
        <f>('Energy Use'!L89-'E-electricity'!L33-'E-Coal'!L33)*'Energy Use 2020'!$AE95</f>
        <v>1031830016682.0701</v>
      </c>
      <c r="M33" s="230">
        <f>('Energy Use'!M89-'E-electricity'!M33-'E-Coal'!M33)*'Energy Use 2020'!$AE95</f>
        <v>1055951568998.3002</v>
      </c>
      <c r="N33" s="230">
        <f>('Energy Use'!N89-'E-electricity'!N33-'E-Coal'!N33)*'Energy Use 2020'!$AE95</f>
        <v>1067289641886.4504</v>
      </c>
      <c r="O33" s="230">
        <f>('Energy Use'!O89-'E-electricity'!O33-'E-Coal'!O33)*'Energy Use 2020'!$AE95</f>
        <v>1078570013534.3562</v>
      </c>
      <c r="P33" s="230">
        <f>('Energy Use'!P89-'E-electricity'!P33-'E-Coal'!P33)*'Energy Use 2020'!$AE95</f>
        <v>1089792705572.9403</v>
      </c>
      <c r="Q33" s="230">
        <f>('Energy Use'!Q89-'E-electricity'!Q33-'E-Coal'!Q33)*'Energy Use 2020'!$AE95</f>
        <v>1100957739640.9548</v>
      </c>
      <c r="R33" s="230">
        <f>('Energy Use'!R89-'E-electricity'!R33-'E-Coal'!R33)*'Energy Use 2020'!$AE95</f>
        <v>1112065137384.9834</v>
      </c>
      <c r="S33" s="230">
        <f>('Energy Use'!S89-'E-electricity'!S33-'E-Coal'!S33)*'Energy Use 2020'!$AE95</f>
        <v>1107343344152.2876</v>
      </c>
      <c r="T33" s="230">
        <f>('Energy Use'!T89-'E-electricity'!T33-'E-Coal'!T33)*'Energy Use 2020'!$AE95</f>
        <v>1102629915325.9233</v>
      </c>
      <c r="U33" s="230">
        <f>('Energy Use'!U89-'E-electricity'!U33-'E-Coal'!U33)*'Energy Use 2020'!$AE95</f>
        <v>1097924849573.2639</v>
      </c>
      <c r="V33" s="230">
        <f>('Energy Use'!V89-'E-electricity'!V33-'E-Coal'!V33)*'Energy Use 2020'!$AE95</f>
        <v>1093228145561.6293</v>
      </c>
      <c r="W33" s="230">
        <f>('Energy Use'!W89-'E-electricity'!W33-'E-Coal'!W33)*'Energy Use 2020'!$AE95</f>
        <v>1088539801958.2876</v>
      </c>
      <c r="X33" s="230">
        <f>('Energy Use'!X89-'E-electricity'!X33-'E-Coal'!X33)*'Energy Use 2020'!$AE95</f>
        <v>1083859817430.4518</v>
      </c>
      <c r="Y33" s="230">
        <f>('Energy Use'!Y89-'E-electricity'!Y33-'E-Coal'!Y33)*'Energy Use 2020'!$AE95</f>
        <v>1079188190645.2823</v>
      </c>
      <c r="Z33" s="230">
        <f>('Energy Use'!Z89-'E-electricity'!Z33-'E-Coal'!Z33)*'Energy Use 2020'!$AE95</f>
        <v>1074524920269.8868</v>
      </c>
      <c r="AA33" s="230">
        <f>('Energy Use'!AA89-'E-electricity'!AA33-'E-Coal'!AA33)*'Energy Use 2020'!$AE95</f>
        <v>1069870004971.3199</v>
      </c>
      <c r="AB33" s="230">
        <f>('Energy Use'!AB89-'E-electricity'!AB33-'E-Coal'!AB33)*'Energy Use 2020'!$AE95</f>
        <v>1065223443416.5822</v>
      </c>
      <c r="AC33" s="230">
        <f>('Energy Use'!AC89-'E-electricity'!AC33-'E-Coal'!AC33)*'Energy Use 2020'!$AE95</f>
        <v>1060585234272.6212</v>
      </c>
      <c r="AD33" s="230">
        <f>('Energy Use'!AD89-'E-electricity'!AD33-'E-Coal'!AD33)*'Energy Use 2020'!$AE95</f>
        <v>1055955376206.3312</v>
      </c>
      <c r="AE33" s="230">
        <f>('Energy Use'!AE89-'E-electricity'!AE33-'E-Coal'!AE33)*'Energy Use 2020'!$AE95</f>
        <v>1051333867884.5541</v>
      </c>
      <c r="AF33" s="230">
        <f>('Energy Use'!AF89-'E-electricity'!AF33-'E-Coal'!AF33)*'Energy Use 2020'!$AE95</f>
        <v>1046720707974.0782</v>
      </c>
      <c r="AG33" s="230">
        <f>('Energy Use'!AG89-'E-electricity'!AG33-'E-Coal'!AG33)*'Energy Use 2020'!$AE95</f>
        <v>1042115895141.6377</v>
      </c>
      <c r="AH33" s="230">
        <f>('Energy Use'!AH89-'E-electricity'!AH33-'E-Coal'!AH33)*'Energy Use 2020'!$AE95</f>
        <v>1039501949254.0176</v>
      </c>
      <c r="AI33" s="230">
        <f>('Energy Use'!AI89-'E-electricity'!AI33-'E-Coal'!AI33)*'Energy Use 2020'!$AE95</f>
        <v>1036891425398.1544</v>
      </c>
      <c r="AJ33" s="230">
        <f>('Energy Use'!AJ89-'E-electricity'!AJ33-'E-Coal'!AJ33)*'Energy Use 2020'!$AE95</f>
        <v>1034284323043.1921</v>
      </c>
      <c r="AK33" s="230">
        <f>('Energy Use'!AK89-'E-electricity'!AK33-'E-Coal'!AK33)*'Energy Use 2020'!$AE95</f>
        <v>1031680641658.2534</v>
      </c>
      <c r="AL33" s="230">
        <f>('Energy Use'!AL89-'E-electricity'!AL33-'E-Coal'!AL33)*'Energy Use 2020'!$AE95</f>
        <v>1029080380712.4407</v>
      </c>
      <c r="AM33" s="230">
        <f>('Energy Use'!AM89-'E-electricity'!AM33-'E-Coal'!AM33)*'Energy Use 2020'!$AE95</f>
        <v>1025826800366.0199</v>
      </c>
      <c r="AN33" s="230">
        <f>('Energy Use'!AN89-'E-electricity'!AN33-'E-Coal'!AN33)*'Energy Use 2020'!$AE95</f>
        <v>1022578279298.2643</v>
      </c>
      <c r="AO33" s="230">
        <f>('Energy Use'!AO89-'E-electricity'!AO33-'E-Coal'!AO33)*'Energy Use 2020'!$AE95</f>
        <v>1019334816710.6483</v>
      </c>
      <c r="AP33" s="230">
        <f>('Energy Use'!AP89-'E-electricity'!AP33-'E-Coal'!AP33)*'Energy Use 2020'!$AE95</f>
        <v>1016096411804.6146</v>
      </c>
      <c r="AQ33" s="230">
        <f>('Energy Use'!AQ89-'E-electricity'!AQ33-'E-Coal'!AQ33)*'Energy Use 2020'!$AE95</f>
        <v>1012520181572.1804</v>
      </c>
      <c r="AR33" s="133" t="str">
        <f>VLOOKUP($A33,'Sector Match'!$A$1:$B$43,2,0)</f>
        <v>road vehicles 29</v>
      </c>
    </row>
    <row r="34" spans="1:44" x14ac:dyDescent="0.25">
      <c r="A34" s="74" t="s">
        <v>32</v>
      </c>
      <c r="B34" s="230">
        <f>('Energy Use'!B90-'E-electricity'!B34)*'Energy Use 2019'!$V96</f>
        <v>83334735000</v>
      </c>
      <c r="C34" s="230">
        <f>('Energy Use'!C90-'E-electricity'!C34-'E-Coal'!C34)*'Energy Use 2020'!$AE96</f>
        <v>66667788000</v>
      </c>
      <c r="D34" s="230">
        <f>('Energy Use'!D90-'E-electricity'!D34-'E-Coal'!D34)*'Energy Use 2020'!$AE96</f>
        <v>72806532473.257278</v>
      </c>
      <c r="E34" s="230">
        <f>('Energy Use'!E90-'E-electricity'!E34-'E-Coal'!E34)*'Energy Use 2020'!$AE96</f>
        <v>78379444207.794296</v>
      </c>
      <c r="F34" s="230">
        <f>('Energy Use'!F90-'E-electricity'!F34-'E-Coal'!F34)*'Energy Use 2020'!$AE96</f>
        <v>80721375755.902695</v>
      </c>
      <c r="G34" s="230">
        <f>('Energy Use'!G90-'E-electricity'!G34-'E-Coal'!G34)*'Energy Use 2020'!$AE96</f>
        <v>82170755325.149078</v>
      </c>
      <c r="H34" s="230">
        <f>('Energy Use'!H90-'E-electricity'!H34-'E-Coal'!H34)*'Energy Use 2020'!$AE96</f>
        <v>84023556568.40332</v>
      </c>
      <c r="I34" s="230">
        <f>('Energy Use'!I90-'E-electricity'!I34-'E-Coal'!I34)*'Energy Use 2020'!$AE96</f>
        <v>85848062333.921967</v>
      </c>
      <c r="J34" s="230">
        <f>('Energy Use'!J90-'E-electricity'!J34-'E-Coal'!J34)*'Energy Use 2020'!$AE96</f>
        <v>87429961036.726776</v>
      </c>
      <c r="K34" s="230">
        <f>('Energy Use'!K90-'E-electricity'!K34-'E-Coal'!K34)*'Energy Use 2020'!$AE96</f>
        <v>88758506108.644882</v>
      </c>
      <c r="L34" s="230">
        <f>('Energy Use'!L90-'E-electricity'!L34-'E-Coal'!L34)*'Energy Use 2020'!$AE96</f>
        <v>89825399051.550644</v>
      </c>
      <c r="M34" s="230">
        <f>('Energy Use'!M90-'E-electricity'!M34-'E-Coal'!M34)*'Energy Use 2020'!$AE96</f>
        <v>90624862138.366577</v>
      </c>
      <c r="N34" s="230">
        <f>('Energy Use'!N90-'E-electricity'!N34-'E-Coal'!N34)*'Energy Use 2020'!$AE96</f>
        <v>91230511670.28717</v>
      </c>
      <c r="O34" s="230">
        <f>('Energy Use'!O90-'E-electricity'!O34-'E-Coal'!O34)*'Energy Use 2020'!$AE96</f>
        <v>91603217019.238068</v>
      </c>
      <c r="P34" s="230">
        <f>('Energy Use'!P90-'E-electricity'!P34-'E-Coal'!P34)*'Energy Use 2020'!$AE96</f>
        <v>91781931881.872314</v>
      </c>
      <c r="Q34" s="230">
        <f>('Energy Use'!Q90-'E-electricity'!Q34-'E-Coal'!Q34)*'Energy Use 2020'!$AE96</f>
        <v>91807361651.411972</v>
      </c>
      <c r="R34" s="230">
        <f>('Energy Use'!R90-'E-electricity'!R34-'E-Coal'!R34)*'Energy Use 2020'!$AE96</f>
        <v>91721183973.425858</v>
      </c>
      <c r="S34" s="230">
        <f>('Energy Use'!S90-'E-electricity'!S34-'E-Coal'!S34)*'Energy Use 2020'!$AE96</f>
        <v>91632658771.53804</v>
      </c>
      <c r="T34" s="230">
        <f>('Energy Use'!T90-'E-electricity'!T34-'E-Coal'!T34)*'Energy Use 2020'!$AE96</f>
        <v>91480242651.48912</v>
      </c>
      <c r="U34" s="230">
        <f>('Energy Use'!U90-'E-electricity'!U34-'E-Coal'!U34)*'Energy Use 2020'!$AE96</f>
        <v>91269653235.098145</v>
      </c>
      <c r="V34" s="230">
        <f>('Energy Use'!V90-'E-electricity'!V34-'E-Coal'!V34)*'Energy Use 2020'!$AE96</f>
        <v>91006676513.241837</v>
      </c>
      <c r="W34" s="230">
        <f>('Energy Use'!W90-'E-electricity'!W34-'E-Coal'!W34)*'Energy Use 2020'!$AE96</f>
        <v>90697133003.301346</v>
      </c>
      <c r="X34" s="230">
        <f>('Energy Use'!X90-'E-electricity'!X34-'E-Coal'!X34)*'Energy Use 2020'!$AE96</f>
        <v>90346847315.707062</v>
      </c>
      <c r="Y34" s="230">
        <f>('Energy Use'!Y90-'E-electricity'!Y34-'E-Coal'!Y34)*'Energy Use 2020'!$AE96</f>
        <v>89961621238.066498</v>
      </c>
      <c r="Z34" s="230">
        <f>('Energy Use'!Z90-'E-electricity'!Z34-'E-Coal'!Z34)*'Energy Use 2020'!$AE96</f>
        <v>89547210396.687088</v>
      </c>
      <c r="AA34" s="230">
        <f>('Energy Use'!AA90-'E-electricity'!AA34-'E-Coal'!AA34)*'Energy Use 2020'!$AE96</f>
        <v>89109304512.411667</v>
      </c>
      <c r="AB34" s="230">
        <f>('Energy Use'!AB90-'E-electricity'!AB34-'E-Coal'!AB34)*'Energy Use 2020'!$AE96</f>
        <v>88653511230.8078</v>
      </c>
      <c r="AC34" s="230">
        <f>('Energy Use'!AC90-'E-electricity'!AC34-'E-Coal'!AC34)*'Energy Use 2020'!$AE96</f>
        <v>88185343475.989014</v>
      </c>
      <c r="AD34" s="230">
        <f>('Energy Use'!AD90-'E-electricity'!AD34-'E-Coal'!AD34)*'Energy Use 2020'!$AE96</f>
        <v>87710210252.722473</v>
      </c>
      <c r="AE34" s="230">
        <f>('Energy Use'!AE90-'E-electricity'!AE34-'E-Coal'!AE34)*'Energy Use 2020'!$AE96</f>
        <v>87233410802.852966</v>
      </c>
      <c r="AF34" s="230">
        <f>('Energy Use'!AF90-'E-electricity'!AF34-'E-Coal'!AF34)*'Energy Use 2020'!$AE96</f>
        <v>86760132009.327515</v>
      </c>
      <c r="AG34" s="230">
        <f>('Energy Use'!AG90-'E-electricity'!AG34-'E-Coal'!AG34)*'Energy Use 2020'!$AE96</f>
        <v>86295448933.97023</v>
      </c>
      <c r="AH34" s="230">
        <f>('Energy Use'!AH90-'E-electricity'!AH34-'E-Coal'!AH34)*'Energy Use 2020'!$AE96</f>
        <v>85844328373.414642</v>
      </c>
      <c r="AI34" s="230">
        <f>('Energy Use'!AI90-'E-electricity'!AI34-'E-Coal'!AI34)*'Energy Use 2020'!$AE96</f>
        <v>85411635320.95166</v>
      </c>
      <c r="AJ34" s="230">
        <f>('Energy Use'!AJ90-'E-electricity'!AJ34-'E-Coal'!AJ34)*'Energy Use 2020'!$AE96</f>
        <v>85002142230.25972</v>
      </c>
      <c r="AK34" s="230">
        <f>('Energy Use'!AK90-'E-electricity'!AK34-'E-Coal'!AK34)*'Energy Use 2020'!$AE96</f>
        <v>84620540989.768112</v>
      </c>
      <c r="AL34" s="230">
        <f>('Energy Use'!AL90-'E-electricity'!AL34-'E-Coal'!AL34)*'Energy Use 2020'!$AE96</f>
        <v>84271457533.575516</v>
      </c>
      <c r="AM34" s="230">
        <f>('Energy Use'!AM90-'E-electricity'!AM34-'E-Coal'!AM34)*'Energy Use 2020'!$AE96</f>
        <v>83959469036.222977</v>
      </c>
      <c r="AN34" s="230">
        <f>('Energy Use'!AN90-'E-electricity'!AN34-'E-Coal'!AN34)*'Energy Use 2020'!$AE96</f>
        <v>83689123664.10704</v>
      </c>
      <c r="AO34" s="230">
        <f>('Energy Use'!AO90-'E-electricity'!AO34-'E-Coal'!AO34)*'Energy Use 2020'!$AE96</f>
        <v>83464962885.864899</v>
      </c>
      <c r="AP34" s="230">
        <f>('Energy Use'!AP90-'E-electricity'!AP34-'E-Coal'!AP34)*'Energy Use 2020'!$AE96</f>
        <v>83291546377.757965</v>
      </c>
      <c r="AQ34" s="230">
        <f>('Energy Use'!AQ90-'E-electricity'!AQ34-'E-Coal'!AQ34)*'Energy Use 2020'!$AE96</f>
        <v>83145687126.182922</v>
      </c>
      <c r="AR34" s="133" t="str">
        <f>VLOOKUP($A34,'Sector Match'!$A$1:$B$43,2,0)</f>
        <v>nonroad vehicles 30</v>
      </c>
    </row>
    <row r="35" spans="1:44" x14ac:dyDescent="0.25">
      <c r="A35" s="74" t="s">
        <v>33</v>
      </c>
      <c r="B35" s="230">
        <f>('Energy Use'!B91-'E-electricity'!B35)*'Energy Use 2019'!$V97</f>
        <v>1719473365500</v>
      </c>
      <c r="C35" s="230">
        <f>('Energy Use'!C91-'E-electricity'!C35-'E-Coal'!C35)*'Energy Use 2020'!$AE97</f>
        <v>1322244462000</v>
      </c>
      <c r="D35" s="230">
        <f>('Energy Use'!D91-'E-electricity'!D35-'E-Coal'!D35)*'Energy Use 2020'!$AE97</f>
        <v>1416554165072.406</v>
      </c>
      <c r="E35" s="230">
        <f>('Energy Use'!E91-'E-electricity'!E35-'E-Coal'!E35)*'Energy Use 2020'!$AE97</f>
        <v>1821762721061.4121</v>
      </c>
      <c r="F35" s="230">
        <f>('Energy Use'!F91-'E-electricity'!F35-'E-Coal'!F35)*'Energy Use 2020'!$AE97</f>
        <v>1896693093651.6467</v>
      </c>
      <c r="G35" s="230">
        <f>('Energy Use'!G91-'E-electricity'!G35-'E-Coal'!G35)*'Energy Use 2020'!$AE97</f>
        <v>2026487745405.7329</v>
      </c>
      <c r="H35" s="230">
        <f>('Energy Use'!H91-'E-electricity'!H35-'E-Coal'!H35)*'Energy Use 2020'!$AE97</f>
        <v>2195078980999.314</v>
      </c>
      <c r="I35" s="230">
        <f>('Energy Use'!I91-'E-electricity'!I35-'E-Coal'!I35)*'Energy Use 2020'!$AE97</f>
        <v>2353903842558.3281</v>
      </c>
      <c r="J35" s="230">
        <f>('Energy Use'!J91-'E-electricity'!J35-'E-Coal'!J35)*'Energy Use 2020'!$AE97</f>
        <v>2491846058171.061</v>
      </c>
      <c r="K35" s="230">
        <f>('Energy Use'!K91-'E-electricity'!K35-'E-Coal'!K35)*'Energy Use 2020'!$AE97</f>
        <v>2611525624866.6279</v>
      </c>
      <c r="L35" s="230">
        <f>('Energy Use'!L91-'E-electricity'!L35-'E-Coal'!L35)*'Energy Use 2020'!$AE97</f>
        <v>2717406560887.6792</v>
      </c>
      <c r="M35" s="230">
        <f>('Energy Use'!M91-'E-electricity'!M35-'E-Coal'!M35)*'Energy Use 2020'!$AE97</f>
        <v>2815456569547.3477</v>
      </c>
      <c r="N35" s="230">
        <f>('Energy Use'!N91-'E-electricity'!N35-'E-Coal'!N35)*'Energy Use 2020'!$AE97</f>
        <v>2919213186207.8408</v>
      </c>
      <c r="O35" s="230">
        <f>('Energy Use'!O91-'E-electricity'!O35-'E-Coal'!O35)*'Energy Use 2020'!$AE97</f>
        <v>3022351527234.0391</v>
      </c>
      <c r="P35" s="230">
        <f>('Energy Use'!P91-'E-electricity'!P35-'E-Coal'!P35)*'Energy Use 2020'!$AE97</f>
        <v>3124290252210.9189</v>
      </c>
      <c r="Q35" s="230">
        <f>('Energy Use'!Q91-'E-electricity'!Q35-'E-Coal'!Q35)*'Energy Use 2020'!$AE97</f>
        <v>3224408482291.1616</v>
      </c>
      <c r="R35" s="230">
        <f>('Energy Use'!R91-'E-electricity'!R35-'E-Coal'!R35)*'Energy Use 2020'!$AE97</f>
        <v>3322049216112.356</v>
      </c>
      <c r="S35" s="230">
        <f>('Energy Use'!S91-'E-electricity'!S35-'E-Coal'!S35)*'Energy Use 2020'!$AE97</f>
        <v>3426223985607.5889</v>
      </c>
      <c r="T35" s="230">
        <f>('Energy Use'!T91-'E-electricity'!T35-'E-Coal'!T35)*'Energy Use 2020'!$AE97</f>
        <v>3527532905352.8164</v>
      </c>
      <c r="U35" s="230">
        <f>('Energy Use'!U91-'E-electricity'!U35-'E-Coal'!U35)*'Energy Use 2020'!$AE97</f>
        <v>3625629893395.144</v>
      </c>
      <c r="V35" s="230">
        <f>('Energy Use'!V91-'E-electricity'!V35-'E-Coal'!V35)*'Energy Use 2020'!$AE97</f>
        <v>3720183616463.8667</v>
      </c>
      <c r="W35" s="230">
        <f>('Energy Use'!W91-'E-electricity'!W35-'E-Coal'!W35)*'Energy Use 2020'!$AE97</f>
        <v>3810879637839.3237</v>
      </c>
      <c r="X35" s="230">
        <f>('Energy Use'!X91-'E-electricity'!X35-'E-Coal'!X35)*'Energy Use 2020'!$AE97</f>
        <v>3897422393182.29</v>
      </c>
      <c r="Y35" s="230">
        <f>('Energy Use'!Y91-'E-electricity'!Y35-'E-Coal'!Y35)*'Energy Use 2020'!$AE97</f>
        <v>3979536976940.7285</v>
      </c>
      <c r="Z35" s="230">
        <f>('Energy Use'!Z91-'E-electricity'!Z35-'E-Coal'!Z35)*'Energy Use 2020'!$AE97</f>
        <v>4056970724782.5078</v>
      </c>
      <c r="AA35" s="230">
        <f>('Energy Use'!AA91-'E-electricity'!AA35-'E-Coal'!AA35)*'Energy Use 2020'!$AE97</f>
        <v>4129494580451.9409</v>
      </c>
      <c r="AB35" s="230">
        <f>('Energy Use'!AB91-'E-electricity'!AB35-'E-Coal'!AB35)*'Energy Use 2020'!$AE97</f>
        <v>4196904238458.3613</v>
      </c>
      <c r="AC35" s="230">
        <f>('Energy Use'!AC91-'E-electricity'!AC35-'E-Coal'!AC35)*'Energy Use 2020'!$AE97</f>
        <v>4259021057027.4434</v>
      </c>
      <c r="AD35" s="230">
        <f>('Energy Use'!AD91-'E-electricity'!AD35-'E-Coal'!AD35)*'Energy Use 2020'!$AE97</f>
        <v>4315692738728.3838</v>
      </c>
      <c r="AE35" s="230">
        <f>('Energy Use'!AE91-'E-electricity'!AE35-'E-Coal'!AE35)*'Energy Use 2020'!$AE97</f>
        <v>4366793779087.2134</v>
      </c>
      <c r="AF35" s="230">
        <f>('Energy Use'!AF91-'E-electricity'!AF35-'E-Coal'!AF35)*'Energy Use 2020'!$AE97</f>
        <v>4412225686265.0713</v>
      </c>
      <c r="AG35" s="230">
        <f>('Energy Use'!AG91-'E-electricity'!AG35-'E-Coal'!AG35)*'Energy Use 2020'!$AE97</f>
        <v>4451916977482.6396</v>
      </c>
      <c r="AH35" s="230">
        <f>('Energy Use'!AH91-'E-electricity'!AH35-'E-Coal'!AH35)*'Energy Use 2020'!$AE97</f>
        <v>4485822960275.415</v>
      </c>
      <c r="AI35" s="230">
        <f>('Energy Use'!AI91-'E-electricity'!AI35-'E-Coal'!AI35)*'Energy Use 2020'!$AE97</f>
        <v>4513925308840.7129</v>
      </c>
      <c r="AJ35" s="230">
        <f>('Energy Use'!AJ91-'E-electricity'!AJ35-'E-Coal'!AJ35)*'Energy Use 2020'!$AE97</f>
        <v>4536231447666.0273</v>
      </c>
      <c r="AK35" s="230">
        <f>('Energy Use'!AK91-'E-electricity'!AK35-'E-Coal'!AK35)*'Energy Use 2020'!$AE97</f>
        <v>4552773756292.2236</v>
      </c>
      <c r="AL35" s="230">
        <f>('Energy Use'!AL91-'E-electricity'!AL35-'E-Coal'!AL35)*'Energy Use 2020'!$AE97</f>
        <v>4563608610454.416</v>
      </c>
      <c r="AM35" s="230">
        <f>('Energy Use'!AM91-'E-electricity'!AM35-'E-Coal'!AM35)*'Energy Use 2020'!$AE97</f>
        <v>4568815275952.6738</v>
      </c>
      <c r="AN35" s="230">
        <f>('Energy Use'!AN91-'E-electricity'!AN35-'E-Coal'!AN35)*'Energy Use 2020'!$AE97</f>
        <v>4568494672435.1787</v>
      </c>
      <c r="AO35" s="230">
        <f>('Energy Use'!AO91-'E-electricity'!AO35-'E-Coal'!AO35)*'Energy Use 2020'!$AE97</f>
        <v>4562768024831.9639</v>
      </c>
      <c r="AP35" s="230">
        <f>('Energy Use'!AP91-'E-electricity'!AP35-'E-Coal'!AP35)*'Energy Use 2020'!$AE97</f>
        <v>4551775420467.8975</v>
      </c>
      <c r="AQ35" s="230">
        <f>('Energy Use'!AQ91-'E-electricity'!AQ35-'E-Coal'!AQ35)*'Energy Use 2020'!$AE97</f>
        <v>4534159874466.6738</v>
      </c>
      <c r="AR35" s="133" t="str">
        <f>VLOOKUP($A35,'Sector Match'!$A$1:$B$43,2,0)</f>
        <v>appliances and electrical equipment 27</v>
      </c>
    </row>
    <row r="36" spans="1:44" x14ac:dyDescent="0.25">
      <c r="A36" s="74" t="s">
        <v>34</v>
      </c>
      <c r="B36" s="230">
        <f>('Energy Use'!B92-'E-electricity'!B36)*'Energy Use 2019'!$V98</f>
        <v>627788337000</v>
      </c>
      <c r="C36" s="230">
        <f>('Energy Use'!C92-'E-electricity'!C36-'E-Coal'!C36)*'Energy Use 2020'!$AE98</f>
        <v>797235631500</v>
      </c>
      <c r="D36" s="230">
        <f>('Energy Use'!D92-'E-electricity'!D36-'E-Coal'!D36)*'Energy Use 2020'!$AE98</f>
        <v>809846003964.87756</v>
      </c>
      <c r="E36" s="230">
        <f>('Energy Use'!E92-'E-electricity'!E36-'E-Coal'!E36)*'Energy Use 2020'!$AE98</f>
        <v>1044372159272.8329</v>
      </c>
      <c r="F36" s="230">
        <f>('Energy Use'!F92-'E-electricity'!F36-'E-Coal'!F36)*'Energy Use 2020'!$AE98</f>
        <v>1077420005641.7843</v>
      </c>
      <c r="G36" s="230">
        <f>('Energy Use'!G92-'E-electricity'!G36-'E-Coal'!G36)*'Energy Use 2020'!$AE98</f>
        <v>1136736049441.3345</v>
      </c>
      <c r="H36" s="230">
        <f>('Energy Use'!H92-'E-electricity'!H36-'E-Coal'!H36)*'Energy Use 2020'!$AE98</f>
        <v>1211017748863.7002</v>
      </c>
      <c r="I36" s="230">
        <f>('Energy Use'!I92-'E-electricity'!I36-'E-Coal'!I36)*'Energy Use 2020'!$AE98</f>
        <v>1274400398561.5383</v>
      </c>
      <c r="J36" s="230">
        <f>('Energy Use'!J92-'E-electricity'!J36-'E-Coal'!J36)*'Energy Use 2020'!$AE98</f>
        <v>1323459948976.9507</v>
      </c>
      <c r="K36" s="230">
        <f>('Energy Use'!K92-'E-electricity'!K36-'E-Coal'!K36)*'Energy Use 2020'!$AE98</f>
        <v>1362056574919.394</v>
      </c>
      <c r="L36" s="230">
        <f>('Energy Use'!L92-'E-electricity'!L36-'E-Coal'!L36)*'Energy Use 2020'!$AE98</f>
        <v>1395046913066.8818</v>
      </c>
      <c r="M36" s="230">
        <f>('Energy Use'!M92-'E-electricity'!M36-'E-Coal'!M36)*'Energy Use 2020'!$AE98</f>
        <v>1427978393336.3325</v>
      </c>
      <c r="N36" s="230">
        <f>('Energy Use'!N92-'E-electricity'!N36-'E-Coal'!N36)*'Energy Use 2020'!$AE98</f>
        <v>1470904818933.4565</v>
      </c>
      <c r="O36" s="230">
        <f>('Energy Use'!O92-'E-electricity'!O36-'E-Coal'!O36)*'Energy Use 2020'!$AE98</f>
        <v>1519006358939.0911</v>
      </c>
      <c r="P36" s="230">
        <f>('Energy Use'!P92-'E-electricity'!P36-'E-Coal'!P36)*'Energy Use 2020'!$AE98</f>
        <v>1570940720719.4729</v>
      </c>
      <c r="Q36" s="230">
        <f>('Energy Use'!Q92-'E-electricity'!Q36-'E-Coal'!Q36)*'Energy Use 2020'!$AE98</f>
        <v>1625168033283.8027</v>
      </c>
      <c r="R36" s="230">
        <f>('Energy Use'!R92-'E-electricity'!R36-'E-Coal'!R36)*'Energy Use 2020'!$AE98</f>
        <v>1679918003698.7144</v>
      </c>
      <c r="S36" s="230">
        <f>('Energy Use'!S92-'E-electricity'!S36-'E-Coal'!S36)*'Energy Use 2020'!$AE98</f>
        <v>1740118079431.5928</v>
      </c>
      <c r="T36" s="230">
        <f>('Energy Use'!T92-'E-electricity'!T36-'E-Coal'!T36)*'Energy Use 2020'!$AE98</f>
        <v>1799129727779.5779</v>
      </c>
      <c r="U36" s="230">
        <f>('Energy Use'!U92-'E-electricity'!U36-'E-Coal'!U36)*'Energy Use 2020'!$AE98</f>
        <v>1856719266907.2361</v>
      </c>
      <c r="V36" s="230">
        <f>('Energy Use'!V92-'E-electricity'!V36-'E-Coal'!V36)*'Energy Use 2020'!$AE98</f>
        <v>1912656097017.4421</v>
      </c>
      <c r="W36" s="230">
        <f>('Energy Use'!W92-'E-electricity'!W36-'E-Coal'!W36)*'Energy Use 2020'!$AE98</f>
        <v>1966714366285.2297</v>
      </c>
      <c r="X36" s="230">
        <f>('Energy Use'!X92-'E-electricity'!X36-'E-Coal'!X36)*'Energy Use 2020'!$AE98</f>
        <v>2018674608032.9551</v>
      </c>
      <c r="Y36" s="230">
        <f>('Energy Use'!Y92-'E-electricity'!Y36-'E-Coal'!Y36)*'Energy Use 2020'!$AE98</f>
        <v>2068325331542.9495</v>
      </c>
      <c r="Z36" s="230">
        <f>('Energy Use'!Z92-'E-electricity'!Z36-'E-Coal'!Z36)*'Energy Use 2020'!$AE98</f>
        <v>2115464549526.5122</v>
      </c>
      <c r="AA36" s="230">
        <f>('Energy Use'!AA92-'E-electricity'!AA36-'E-Coal'!AA36)*'Energy Use 2020'!$AE98</f>
        <v>2159901226131.5818</v>
      </c>
      <c r="AB36" s="230">
        <f>('Energy Use'!AB92-'E-electricity'!AB36-'E-Coal'!AB36)*'Energy Use 2020'!$AE98</f>
        <v>2201456630457.8389</v>
      </c>
      <c r="AC36" s="230">
        <f>('Energy Use'!AC92-'E-electricity'!AC36-'E-Coal'!AC36)*'Energy Use 2020'!$AE98</f>
        <v>2239965581837.3442</v>
      </c>
      <c r="AD36" s="230">
        <f>('Energy Use'!AD92-'E-electricity'!AD36-'E-Coal'!AD36)*'Energy Use 2020'!$AE98</f>
        <v>2275277574606.3735</v>
      </c>
      <c r="AE36" s="230">
        <f>('Energy Use'!AE92-'E-electricity'!AE36-'E-Coal'!AE36)*'Energy Use 2020'!$AE98</f>
        <v>2307257771713.5991</v>
      </c>
      <c r="AF36" s="230">
        <f>('Energy Use'!AF92-'E-electricity'!AF36-'E-Coal'!AF36)*'Energy Use 2020'!$AE98</f>
        <v>2335787858251.8828</v>
      </c>
      <c r="AG36" s="230">
        <f>('Energy Use'!AG92-'E-electricity'!AG36-'E-Coal'!AG36)*'Energy Use 2020'!$AE98</f>
        <v>2360766747835.6323</v>
      </c>
      <c r="AH36" s="230">
        <f>('Energy Use'!AH92-'E-electricity'!AH36-'E-Coal'!AH36)*'Energy Use 2020'!$AE98</f>
        <v>2382111136641.5391</v>
      </c>
      <c r="AI36" s="230">
        <f>('Energy Use'!AI92-'E-electricity'!AI36-'E-Coal'!AI36)*'Energy Use 2020'!$AE98</f>
        <v>2399755901856.1255</v>
      </c>
      <c r="AJ36" s="230">
        <f>('Energy Use'!AJ92-'E-electricity'!AJ36-'E-Coal'!AJ36)*'Energy Use 2020'!$AE98</f>
        <v>2413654343198.2017</v>
      </c>
      <c r="AK36" s="230">
        <f>('Energy Use'!AK92-'E-electricity'!AK36-'E-Coal'!AK36)*'Energy Use 2020'!$AE98</f>
        <v>2423778268077.4409</v>
      </c>
      <c r="AL36" s="230">
        <f>('Energy Use'!AL92-'E-electricity'!AL36-'E-Coal'!AL36)*'Energy Use 2020'!$AE98</f>
        <v>2430117922784.3169</v>
      </c>
      <c r="AM36" s="230">
        <f>('Energy Use'!AM92-'E-electricity'!AM36-'E-Coal'!AM36)*'Energy Use 2020'!$AE98</f>
        <v>2432681773854.2197</v>
      </c>
      <c r="AN36" s="230">
        <f>('Energy Use'!AN92-'E-electricity'!AN36-'E-Coal'!AN36)*'Energy Use 2020'!$AE98</f>
        <v>2431496145386.7075</v>
      </c>
      <c r="AO36" s="230">
        <f>('Energy Use'!AO92-'E-electricity'!AO36-'E-Coal'!AO36)*'Energy Use 2020'!$AE98</f>
        <v>2426604719607.4512</v>
      </c>
      <c r="AP36" s="230">
        <f>('Energy Use'!AP92-'E-electricity'!AP36-'E-Coal'!AP36)*'Energy Use 2020'!$AE98</f>
        <v>2418067909318.6328</v>
      </c>
      <c r="AQ36" s="230">
        <f>('Energy Use'!AQ92-'E-electricity'!AQ36-'E-Coal'!AQ36)*'Energy Use 2020'!$AE98</f>
        <v>2405158785829.6465</v>
      </c>
      <c r="AR36" s="133" t="str">
        <f>VLOOKUP($A36,'Sector Match'!$A$1:$B$43,2,0)</f>
        <v>computers and electronics 26</v>
      </c>
    </row>
    <row r="37" spans="1:44" x14ac:dyDescent="0.25">
      <c r="A37" s="74" t="s">
        <v>35</v>
      </c>
      <c r="B37" s="230">
        <f>('Energy Use'!B93-'E-electricity'!B37)*'Energy Use 2019'!$V99</f>
        <v>408340201499.99976</v>
      </c>
      <c r="C37" s="230">
        <f>('Energy Use'!C93-'E-electricity'!C37-'E-Coal'!C37)*'Energy Use 2020'!$AE99</f>
        <v>336116764500</v>
      </c>
      <c r="D37" s="230">
        <f>('Energy Use'!D93-'E-electricity'!D37-'E-Coal'!D37)*'Energy Use 2020'!$AE99</f>
        <v>333592868239.9762</v>
      </c>
      <c r="E37" s="230">
        <f>('Energy Use'!E93-'E-electricity'!E37-'E-Coal'!E37)*'Energy Use 2020'!$AE99</f>
        <v>416111145841.96893</v>
      </c>
      <c r="F37" s="230">
        <f>('Energy Use'!F93-'E-electricity'!F37-'E-Coal'!F37)*'Energy Use 2020'!$AE99</f>
        <v>425142037444.30011</v>
      </c>
      <c r="G37" s="230">
        <f>('Energy Use'!G93-'E-electricity'!G37-'E-Coal'!G37)*'Energy Use 2020'!$AE99</f>
        <v>437430346970.50409</v>
      </c>
      <c r="H37" s="230">
        <f>('Energy Use'!H93-'E-electricity'!H37-'E-Coal'!H37)*'Energy Use 2020'!$AE99</f>
        <v>452408258044.17609</v>
      </c>
      <c r="I37" s="230">
        <f>('Energy Use'!I93-'E-electricity'!I37-'E-Coal'!I37)*'Energy Use 2020'!$AE99</f>
        <v>463998602910.88055</v>
      </c>
      <c r="J37" s="230">
        <f>('Energy Use'!J93-'E-electricity'!J37-'E-Coal'!J37)*'Energy Use 2020'!$AE99</f>
        <v>471822050571.20813</v>
      </c>
      <c r="K37" s="230">
        <f>('Energy Use'!K93-'E-electricity'!K37-'E-Coal'!K37)*'Energy Use 2020'!$AE99</f>
        <v>477000728845.46185</v>
      </c>
      <c r="L37" s="230">
        <f>('Energy Use'!L93-'E-electricity'!L37-'E-Coal'!L37)*'Energy Use 2020'!$AE99</f>
        <v>480776130635.21637</v>
      </c>
      <c r="M37" s="230">
        <f>('Energy Use'!M93-'E-electricity'!M37-'E-Coal'!M37)*'Energy Use 2020'!$AE99</f>
        <v>484455128716.65955</v>
      </c>
      <c r="N37" s="230">
        <f>('Energy Use'!N93-'E-electricity'!N37-'E-Coal'!N37)*'Energy Use 2020'!$AE99</f>
        <v>490786164483.98077</v>
      </c>
      <c r="O37" s="230">
        <f>('Energy Use'!O93-'E-electricity'!O37-'E-Coal'!O37)*'Energy Use 2020'!$AE99</f>
        <v>498188469435.09534</v>
      </c>
      <c r="P37" s="230">
        <f>('Energy Use'!P93-'E-electricity'!P37-'E-Coal'!P37)*'Energy Use 2020'!$AE99</f>
        <v>506409225143.30084</v>
      </c>
      <c r="Q37" s="230">
        <f>('Energy Use'!Q93-'E-electricity'!Q37-'E-Coal'!Q37)*'Energy Use 2020'!$AE99</f>
        <v>515181287411.85022</v>
      </c>
      <c r="R37" s="230">
        <f>('Energy Use'!R93-'E-electricity'!R37-'E-Coal'!R37)*'Energy Use 2020'!$AE99</f>
        <v>524219331302.9978</v>
      </c>
      <c r="S37" s="230">
        <f>('Energy Use'!S93-'E-electricity'!S37-'E-Coal'!S37)*'Energy Use 2020'!$AE99</f>
        <v>535192154285.0528</v>
      </c>
      <c r="T37" s="230">
        <f>('Energy Use'!T93-'E-electricity'!T37-'E-Coal'!T37)*'Energy Use 2020'!$AE99</f>
        <v>546185099651.40192</v>
      </c>
      <c r="U37" s="230">
        <f>('Energy Use'!U93-'E-electricity'!U37-'E-Coal'!U37)*'Energy Use 2020'!$AE99</f>
        <v>557157468721.90247</v>
      </c>
      <c r="V37" s="230">
        <f>('Energy Use'!V93-'E-electricity'!V37-'E-Coal'!V37)*'Energy Use 2020'!$AE99</f>
        <v>568065817876.70178</v>
      </c>
      <c r="W37" s="230">
        <f>('Energy Use'!W93-'E-electricity'!W37-'E-Coal'!W37)*'Energy Use 2020'!$AE99</f>
        <v>578864001176.59717</v>
      </c>
      <c r="X37" s="230">
        <f>('Energy Use'!X93-'E-electricity'!X37-'E-Coal'!X37)*'Energy Use 2020'!$AE99</f>
        <v>589503247093.72668</v>
      </c>
      <c r="Y37" s="230">
        <f>('Energy Use'!Y93-'E-electricity'!Y37-'E-Coal'!Y37)*'Energy Use 2020'!$AE99</f>
        <v>599932272128.74609</v>
      </c>
      <c r="Z37" s="230">
        <f>('Energy Use'!Z93-'E-electricity'!Z37-'E-Coal'!Z37)*'Energy Use 2020'!$AE99</f>
        <v>610097433880.36804</v>
      </c>
      <c r="AA37" s="230">
        <f>('Energy Use'!AA93-'E-electricity'!AA37-'E-Coal'!AA37)*'Energy Use 2020'!$AE99</f>
        <v>619942925843.68921</v>
      </c>
      <c r="AB37" s="230">
        <f>('Energy Use'!AB93-'E-electricity'!AB37-'E-Coal'!AB37)*'Energy Use 2020'!$AE99</f>
        <v>629411015840.1272</v>
      </c>
      <c r="AC37" s="230">
        <f>('Energy Use'!AC93-'E-electricity'!AC37-'E-Coal'!AC37)*'Energy Use 2020'!$AE99</f>
        <v>638442329520.44165</v>
      </c>
      <c r="AD37" s="230">
        <f>('Energy Use'!AD93-'E-electricity'!AD37-'E-Coal'!AD37)*'Energy Use 2020'!$AE99</f>
        <v>646976179831.25098</v>
      </c>
      <c r="AE37" s="230">
        <f>('Energy Use'!AE93-'E-electricity'!AE37-'E-Coal'!AE37)*'Energy Use 2020'!$AE99</f>
        <v>654950942694.61047</v>
      </c>
      <c r="AF37" s="230">
        <f>('Energy Use'!AF93-'E-electricity'!AF37-'E-Coal'!AF37)*'Energy Use 2020'!$AE99</f>
        <v>662304478422.16663</v>
      </c>
      <c r="AG37" s="230">
        <f>('Energy Use'!AG93-'E-electricity'!AG37-'E-Coal'!AG37)*'Energy Use 2020'!$AE99</f>
        <v>668974597574.75024</v>
      </c>
      <c r="AH37" s="230">
        <f>('Energy Use'!AH93-'E-electricity'!AH37-'E-Coal'!AH37)*'Energy Use 2020'!$AE99</f>
        <v>674899569093.27612</v>
      </c>
      <c r="AI37" s="230">
        <f>('Energy Use'!AI93-'E-electricity'!AI37-'E-Coal'!AI37)*'Energy Use 2020'!$AE99</f>
        <v>680018667578.08679</v>
      </c>
      <c r="AJ37" s="230">
        <f>('Energy Use'!AJ93-'E-electricity'!AJ37-'E-Coal'!AJ37)*'Energy Use 2020'!$AE99</f>
        <v>684272755595.82568</v>
      </c>
      <c r="AK37" s="230">
        <f>('Energy Use'!AK93-'E-electricity'!AK37-'E-Coal'!AK37)*'Energy Use 2020'!$AE99</f>
        <v>687604895862.75427</v>
      </c>
      <c r="AL37" s="230">
        <f>('Energy Use'!AL93-'E-electricity'!AL37-'E-Coal'!AL37)*'Energy Use 2020'!$AE99</f>
        <v>689960987112.099</v>
      </c>
      <c r="AM37" s="230">
        <f>('Energy Use'!AM93-'E-electricity'!AM37-'E-Coal'!AM37)*'Energy Use 2020'!$AE99</f>
        <v>691290416423.98462</v>
      </c>
      <c r="AN37" s="230">
        <f>('Energy Use'!AN93-'E-electricity'!AN37-'E-Coal'!AN37)*'Energy Use 2020'!$AE99</f>
        <v>691546719806.33948</v>
      </c>
      <c r="AO37" s="230">
        <f>('Energy Use'!AO93-'E-electricity'!AO37-'E-Coal'!AO37)*'Energy Use 2020'!$AE99</f>
        <v>690688241892.63025</v>
      </c>
      <c r="AP37" s="230">
        <f>('Energy Use'!AP93-'E-electricity'!AP37-'E-Coal'!AP37)*'Energy Use 2020'!$AE99</f>
        <v>688678784797.82202</v>
      </c>
      <c r="AQ37" s="230">
        <f>('Energy Use'!AQ93-'E-electricity'!AQ37-'E-Coal'!AQ37)*'Energy Use 2020'!$AE99</f>
        <v>685259357937.76465</v>
      </c>
      <c r="AR37" s="133" t="str">
        <f>VLOOKUP($A37,'Sector Match'!$A$1:$B$43,2,0)</f>
        <v>computers and electronics 26</v>
      </c>
    </row>
    <row r="38" spans="1:44" x14ac:dyDescent="0.25">
      <c r="A38" s="74" t="s">
        <v>36</v>
      </c>
      <c r="B38" s="230">
        <f>('Energy Use'!B94-'E-electricity'!B38)*'Energy Use 2019'!$V100</f>
        <v>288893748000</v>
      </c>
      <c r="C38" s="230">
        <f>('Energy Use'!C94-'E-electricity'!C38-'E-Coal'!C38)*'Energy Use 2020'!$AE100</f>
        <v>211114662000</v>
      </c>
      <c r="D38" s="230">
        <f>('Energy Use'!D94-'E-electricity'!D38-'E-Coal'!D38)*'Energy Use 2020'!$AE100</f>
        <v>167011973706.22675</v>
      </c>
      <c r="E38" s="230">
        <f>('Energy Use'!E94-'E-electricity'!E38-'E-Coal'!E38)*'Energy Use 2020'!$AE100</f>
        <v>260949009410.53799</v>
      </c>
      <c r="F38" s="230">
        <f>('Energy Use'!F94-'E-electricity'!F38-'E-Coal'!F38)*'Energy Use 2020'!$AE100</f>
        <v>259230946841.62927</v>
      </c>
      <c r="G38" s="230">
        <f>('Energy Use'!G94-'E-electricity'!G38-'E-Coal'!G38)*'Energy Use 2020'!$AE100</f>
        <v>260749557068.8804</v>
      </c>
      <c r="H38" s="230">
        <f>('Energy Use'!H94-'E-electricity'!H38-'E-Coal'!H38)*'Energy Use 2020'!$AE100</f>
        <v>264185426099.47195</v>
      </c>
      <c r="I38" s="230">
        <f>('Energy Use'!I94-'E-electricity'!I38-'E-Coal'!I38)*'Energy Use 2020'!$AE100</f>
        <v>267321593011.03885</v>
      </c>
      <c r="J38" s="230">
        <f>('Energy Use'!J94-'E-electricity'!J38-'E-Coal'!J38)*'Energy Use 2020'!$AE100</f>
        <v>270115668276.83301</v>
      </c>
      <c r="K38" s="230">
        <f>('Energy Use'!K94-'E-electricity'!K38-'E-Coal'!K38)*'Energy Use 2020'!$AE100</f>
        <v>272364037779.42093</v>
      </c>
      <c r="L38" s="230">
        <f>('Energy Use'!L94-'E-electricity'!L38-'E-Coal'!L38)*'Energy Use 2020'!$AE100</f>
        <v>273858923740.87534</v>
      </c>
      <c r="M38" s="230">
        <f>('Energy Use'!M94-'E-electricity'!M38-'E-Coal'!M38)*'Energy Use 2020'!$AE100</f>
        <v>274393098459.31265</v>
      </c>
      <c r="N38" s="230">
        <f>('Energy Use'!N94-'E-electricity'!N38-'E-Coal'!N38)*'Energy Use 2020'!$AE100</f>
        <v>275918577588.63641</v>
      </c>
      <c r="O38" s="230">
        <f>('Energy Use'!O94-'E-electricity'!O38-'E-Coal'!O38)*'Energy Use 2020'!$AE100</f>
        <v>276441668977.09894</v>
      </c>
      <c r="P38" s="230">
        <f>('Energy Use'!P94-'E-electricity'!P38-'E-Coal'!P38)*'Energy Use 2020'!$AE100</f>
        <v>276029429363.00397</v>
      </c>
      <c r="Q38" s="230">
        <f>('Energy Use'!Q94-'E-electricity'!Q38-'E-Coal'!Q38)*'Energy Use 2020'!$AE100</f>
        <v>274758278535.23032</v>
      </c>
      <c r="R38" s="230">
        <f>('Energy Use'!R94-'E-electricity'!R38-'E-Coal'!R38)*'Energy Use 2020'!$AE100</f>
        <v>272711572337.74063</v>
      </c>
      <c r="S38" s="230">
        <f>('Energy Use'!S94-'E-electricity'!S38-'E-Coal'!S38)*'Energy Use 2020'!$AE100</f>
        <v>272298155675.77759</v>
      </c>
      <c r="T38" s="230">
        <f>('Energy Use'!T94-'E-electricity'!T38-'E-Coal'!T38)*'Energy Use 2020'!$AE100</f>
        <v>271287452983.41794</v>
      </c>
      <c r="U38" s="230">
        <f>('Energy Use'!U94-'E-electricity'!U38-'E-Coal'!U38)*'Energy Use 2020'!$AE100</f>
        <v>269723499449.39987</v>
      </c>
      <c r="V38" s="230">
        <f>('Energy Use'!V94-'E-electricity'!V38-'E-Coal'!V38)*'Energy Use 2020'!$AE100</f>
        <v>267652977134.83426</v>
      </c>
      <c r="W38" s="230">
        <f>('Energy Use'!W94-'E-electricity'!W38-'E-Coal'!W38)*'Energy Use 2020'!$AE100</f>
        <v>265124390547.98953</v>
      </c>
      <c r="X38" s="230">
        <f>('Energy Use'!X94-'E-electricity'!X38-'E-Coal'!X38)*'Energy Use 2020'!$AE100</f>
        <v>262187296111.01709</v>
      </c>
      <c r="Y38" s="230">
        <f>('Energy Use'!Y94-'E-electricity'!Y38-'E-Coal'!Y38)*'Energy Use 2020'!$AE100</f>
        <v>258891596553.44501</v>
      </c>
      <c r="Z38" s="230">
        <f>('Energy Use'!Z94-'E-electricity'!Z38-'E-Coal'!Z38)*'Energy Use 2020'!$AE100</f>
        <v>255286908231.99973</v>
      </c>
      <c r="AA38" s="230">
        <f>('Energy Use'!AA94-'E-electricity'!AA38-'E-Coal'!AA38)*'Energy Use 2020'!$AE100</f>
        <v>251422006526.70148</v>
      </c>
      <c r="AB38" s="230">
        <f>('Energy Use'!AB94-'E-electricity'!AB38-'E-Coal'!AB38)*'Energy Use 2020'!$AE100</f>
        <v>247344351871.772</v>
      </c>
      <c r="AC38" s="230">
        <f>('Energy Use'!AC94-'E-electricity'!AC38-'E-Coal'!AC38)*'Energy Use 2020'!$AE100</f>
        <v>243099696697.22516</v>
      </c>
      <c r="AD38" s="230">
        <f>('Energy Use'!AD94-'E-electricity'!AD38-'E-Coal'!AD38)*'Energy Use 2020'!$AE100</f>
        <v>238731771613.85483</v>
      </c>
      <c r="AE38" s="230">
        <f>('Energy Use'!AE94-'E-electricity'!AE38-'E-Coal'!AE38)*'Energy Use 2020'!$AE100</f>
        <v>234282047583.35928</v>
      </c>
      <c r="AF38" s="230">
        <f>('Energy Use'!AF94-'E-electricity'!AF38-'E-Coal'!AF38)*'Energy Use 2020'!$AE100</f>
        <v>229789569574.23834</v>
      </c>
      <c r="AG38" s="230">
        <f>('Energy Use'!AG94-'E-electricity'!AG38-'E-Coal'!AG38)*'Energy Use 2020'!$AE100</f>
        <v>225290856298.22754</v>
      </c>
      <c r="AH38" s="230">
        <f>('Energy Use'!AH94-'E-electricity'!AH38-'E-Coal'!AH38)*'Energy Use 2020'!$AE100</f>
        <v>220819860027.50531</v>
      </c>
      <c r="AI38" s="230">
        <f>('Energy Use'!AI94-'E-electricity'!AI38-'E-Coal'!AI38)*'Energy Use 2020'!$AE100</f>
        <v>216407980179.28598</v>
      </c>
      <c r="AJ38" s="230">
        <f>('Energy Use'!AJ94-'E-electricity'!AJ38-'E-Coal'!AJ38)*'Energy Use 2020'!$AE100</f>
        <v>212084124287.40936</v>
      </c>
      <c r="AK38" s="230">
        <f>('Energy Use'!AK94-'E-electricity'!AK38-'E-Coal'!AK38)*'Energy Use 2020'!$AE100</f>
        <v>207874810124.04279</v>
      </c>
      <c r="AL38" s="230">
        <f>('Energy Use'!AL94-'E-electricity'!AL38-'E-Coal'!AL38)*'Energy Use 2020'!$AE100</f>
        <v>203804303052.95178</v>
      </c>
      <c r="AM38" s="230">
        <f>('Energy Use'!AM94-'E-electricity'!AM38-'E-Coal'!AM38)*'Energy Use 2020'!$AE100</f>
        <v>199894783154.82895</v>
      </c>
      <c r="AN38" s="230">
        <f>('Energy Use'!AN94-'E-electricity'!AN38-'E-Coal'!AN38)*'Energy Use 2020'!$AE100</f>
        <v>196166537233.90976</v>
      </c>
      <c r="AO38" s="230">
        <f>('Energy Use'!AO94-'E-electricity'!AO38-'E-Coal'!AO38)*'Energy Use 2020'!$AE100</f>
        <v>192638171466.20258</v>
      </c>
      <c r="AP38" s="230">
        <f>('Energy Use'!AP94-'E-electricity'!AP38-'E-Coal'!AP38)*'Energy Use 2020'!$AE100</f>
        <v>189326841160.29626</v>
      </c>
      <c r="AQ38" s="230">
        <f>('Energy Use'!AQ94-'E-electricity'!AQ38-'E-Coal'!AQ38)*'Energy Use 2020'!$AE100</f>
        <v>186186308378.00323</v>
      </c>
      <c r="AR38" s="133" t="str">
        <f>VLOOKUP($A38,'Sector Match'!$A$1:$B$43,2,0)</f>
        <v>other machinery 28</v>
      </c>
    </row>
    <row r="39" spans="1:44" x14ac:dyDescent="0.25">
      <c r="A39" s="74" t="s">
        <v>37</v>
      </c>
      <c r="B39" s="230">
        <f>('Energy Use'!B95-'E-electricity'!B39)*'Energy Use 2019'!$V101</f>
        <v>1630582981500</v>
      </c>
      <c r="C39" s="230">
        <f>('Energy Use'!C95-'E-electricity'!C39-'E-Coal'!C39)*'Energy Use 2020'!$AE101</f>
        <v>1666694700000</v>
      </c>
      <c r="D39" s="230">
        <f>('Energy Use'!D95-'E-electricity'!D39-'E-Coal'!D39)*'Energy Use 2020'!$AE101</f>
        <v>2364873673618.2378</v>
      </c>
      <c r="E39" s="230">
        <f>('Energy Use'!E95-'E-electricity'!E39-'E-Coal'!E39)*'Energy Use 2020'!$AE101</f>
        <v>2984579923706.6489</v>
      </c>
      <c r="F39" s="230">
        <f>('Energy Use'!F95-'E-electricity'!F39-'E-Coal'!F39)*'Energy Use 2020'!$AE101</f>
        <v>3207693393086.21</v>
      </c>
      <c r="G39" s="230">
        <f>('Energy Use'!G95-'E-electricity'!G39-'E-Coal'!G39)*'Energy Use 2020'!$AE101</f>
        <v>3543020012089.6865</v>
      </c>
      <c r="H39" s="230">
        <f>('Energy Use'!H95-'E-electricity'!H39-'E-Coal'!H39)*'Energy Use 2020'!$AE101</f>
        <v>3983739380092.3926</v>
      </c>
      <c r="I39" s="230">
        <f>('Energy Use'!I95-'E-electricity'!I39-'E-Coal'!I39)*'Energy Use 2020'!$AE101</f>
        <v>4428219222150.3838</v>
      </c>
      <c r="J39" s="230">
        <f>('Energy Use'!J95-'E-electricity'!J39-'E-Coal'!J39)*'Energy Use 2020'!$AE101</f>
        <v>4857909447556.7832</v>
      </c>
      <c r="K39" s="230">
        <f>('Energy Use'!K95-'E-electricity'!K39-'E-Coal'!K39)*'Energy Use 2020'!$AE101</f>
        <v>5274102679149.0498</v>
      </c>
      <c r="L39" s="230">
        <f>('Energy Use'!L95-'E-electricity'!L39-'E-Coal'!L39)*'Energy Use 2020'!$AE101</f>
        <v>5682289596955.4678</v>
      </c>
      <c r="M39" s="230">
        <f>('Energy Use'!M95-'E-electricity'!M39-'E-Coal'!M39)*'Energy Use 2020'!$AE101</f>
        <v>6092149033651.3701</v>
      </c>
      <c r="N39" s="230">
        <f>('Energy Use'!N95-'E-electricity'!N39-'E-Coal'!N39)*'Energy Use 2020'!$AE101</f>
        <v>6513241598185.3164</v>
      </c>
      <c r="O39" s="230">
        <f>('Energy Use'!O95-'E-electricity'!O39-'E-Coal'!O39)*'Energy Use 2020'!$AE101</f>
        <v>6950295270100.1787</v>
      </c>
      <c r="P39" s="230">
        <f>('Energy Use'!P95-'E-electricity'!P39-'E-Coal'!P39)*'Energy Use 2020'!$AE101</f>
        <v>7404542112250.0898</v>
      </c>
      <c r="Q39" s="230">
        <f>('Energy Use'!Q95-'E-electricity'!Q39-'E-Coal'!Q39)*'Energy Use 2020'!$AE101</f>
        <v>7877556586685.5518</v>
      </c>
      <c r="R39" s="230">
        <f>('Energy Use'!R95-'E-electricity'!R39-'E-Coal'!R39)*'Energy Use 2020'!$AE101</f>
        <v>8371296301962.291</v>
      </c>
      <c r="S39" s="230">
        <f>('Energy Use'!S95-'E-electricity'!S39-'E-Coal'!S39)*'Energy Use 2020'!$AE101</f>
        <v>8881333470530.1133</v>
      </c>
      <c r="T39" s="230">
        <f>('Energy Use'!T95-'E-electricity'!T39-'E-Coal'!T39)*'Energy Use 2020'!$AE101</f>
        <v>9413024262410.2266</v>
      </c>
      <c r="U39" s="230">
        <f>('Energy Use'!U95-'E-electricity'!U39-'E-Coal'!U39)*'Energy Use 2020'!$AE101</f>
        <v>9965365479982.3086</v>
      </c>
      <c r="V39" s="230">
        <f>('Energy Use'!V95-'E-electricity'!V39-'E-Coal'!V39)*'Energy Use 2020'!$AE101</f>
        <v>10537021097334.889</v>
      </c>
      <c r="W39" s="230">
        <f>('Energy Use'!W95-'E-electricity'!W39-'E-Coal'!W39)*'Energy Use 2020'!$AE101</f>
        <v>11126294404620.008</v>
      </c>
      <c r="X39" s="230">
        <f>('Energy Use'!X95-'E-electricity'!X39-'E-Coal'!X39)*'Energy Use 2020'!$AE101</f>
        <v>11731102727262.229</v>
      </c>
      <c r="Y39" s="230">
        <f>('Energy Use'!Y95-'E-electricity'!Y39-'E-Coal'!Y39)*'Energy Use 2020'!$AE101</f>
        <v>12348955763785.984</v>
      </c>
      <c r="Z39" s="230">
        <f>('Energy Use'!Z95-'E-electricity'!Z39-'E-Coal'!Z39)*'Energy Use 2020'!$AE101</f>
        <v>12976938670209.846</v>
      </c>
      <c r="AA39" s="230">
        <f>('Energy Use'!AA95-'E-electricity'!AA39-'E-Coal'!AA39)*'Energy Use 2020'!$AE101</f>
        <v>13611701080120.311</v>
      </c>
      <c r="AB39" s="230">
        <f>('Energy Use'!AB95-'E-electricity'!AB39-'E-Coal'!AB39)*'Energy Use 2020'!$AE101</f>
        <v>14249453280438.533</v>
      </c>
      <c r="AC39" s="230">
        <f>('Energy Use'!AC95-'E-electricity'!AC39-'E-Coal'!AC39)*'Energy Use 2020'!$AE101</f>
        <v>14885970756122.188</v>
      </c>
      <c r="AD39" s="230">
        <f>('Energy Use'!AD95-'E-electricity'!AD39-'E-Coal'!AD39)*'Energy Use 2020'!$AE101</f>
        <v>15516608265388.088</v>
      </c>
      <c r="AE39" s="230">
        <f>('Energy Use'!AE95-'E-electricity'!AE39-'E-Coal'!AE39)*'Energy Use 2020'!$AE101</f>
        <v>16136324503906.613</v>
      </c>
      <c r="AF39" s="230">
        <f>('Energy Use'!AF95-'E-electricity'!AF39-'E-Coal'!AF39)*'Energy Use 2020'!$AE101</f>
        <v>16739718256330.1</v>
      </c>
      <c r="AG39" s="230">
        <f>('Energy Use'!AG95-'E-electricity'!AG39-'E-Coal'!AG39)*'Energy Use 2020'!$AE101</f>
        <v>17321076712652.58</v>
      </c>
      <c r="AH39" s="230">
        <f>('Energy Use'!AH95-'E-electricity'!AH39-'E-Coal'!AH39)*'Energy Use 2020'!$AE101</f>
        <v>17874436343650.41</v>
      </c>
      <c r="AI39" s="230">
        <f>('Energy Use'!AI95-'E-electricity'!AI39-'E-Coal'!AI39)*'Energy Use 2020'!$AE101</f>
        <v>18393656385185.074</v>
      </c>
      <c r="AJ39" s="230">
        <f>('Energy Use'!AJ95-'E-electricity'!AJ39-'E-Coal'!AJ39)*'Energy Use 2020'!$AE101</f>
        <v>18872504579876.316</v>
      </c>
      <c r="AK39" s="230">
        <f>('Energy Use'!AK95-'E-electricity'!AK39-'E-Coal'!AK39)*'Energy Use 2020'!$AE101</f>
        <v>19304754374658.707</v>
      </c>
      <c r="AL39" s="230">
        <f>('Energy Use'!AL95-'E-electricity'!AL39-'E-Coal'!AL39)*'Energy Use 2020'!$AE101</f>
        <v>19684292286005.383</v>
      </c>
      <c r="AM39" s="230">
        <f>('Energy Use'!AM95-'E-electricity'!AM39-'E-Coal'!AM39)*'Energy Use 2020'!$AE101</f>
        <v>20005233637090.012</v>
      </c>
      <c r="AN39" s="230">
        <f>('Energy Use'!AN95-'E-electricity'!AN39-'E-Coal'!AN39)*'Energy Use 2020'!$AE101</f>
        <v>20262044362588.34</v>
      </c>
      <c r="AO39" s="230">
        <f>('Energy Use'!AO95-'E-electricity'!AO39-'E-Coal'!AO39)*'Energy Use 2020'!$AE101</f>
        <v>20449666090218.426</v>
      </c>
      <c r="AP39" s="230">
        <f>('Energy Use'!AP95-'E-electricity'!AP39-'E-Coal'!AP39)*'Energy Use 2020'!$AE101</f>
        <v>20563641269043.969</v>
      </c>
      <c r="AQ39" s="230">
        <f>('Energy Use'!AQ95-'E-electricity'!AQ39-'E-Coal'!AQ39)*'Energy Use 2020'!$AE101</f>
        <v>20593356541437.941</v>
      </c>
      <c r="AR39" s="133" t="str">
        <f>VLOOKUP($A39,'Sector Match'!$A$1:$B$43,2,0)</f>
        <v>water and waste 36T39</v>
      </c>
    </row>
    <row r="40" spans="1:44" x14ac:dyDescent="0.25">
      <c r="A40" s="74" t="s">
        <v>38</v>
      </c>
      <c r="B40" s="230">
        <f>('Energy Use'!B96-'E-electricity'!B40)*'Energy Use 2019'!$V102</f>
        <v>0</v>
      </c>
      <c r="C40" s="230">
        <f>('Energy Use'!C96-'E-electricity'!C40-'E-Coal'!C40)*'Energy Use 2020'!$AE102</f>
        <v>0</v>
      </c>
      <c r="D40" s="230">
        <f>('Energy Use'!D96-'E-electricity'!D40-'E-Coal'!D40)*'Energy Use 2020'!$AE102</f>
        <v>0</v>
      </c>
      <c r="E40" s="230">
        <f>('Energy Use'!E96-'E-electricity'!E40-'E-Coal'!E40)*'Energy Use 2020'!$AE102</f>
        <v>0</v>
      </c>
      <c r="F40" s="230">
        <f>('Energy Use'!F96-'E-electricity'!F40-'E-Coal'!F40)*'Energy Use 2020'!$AE102</f>
        <v>0</v>
      </c>
      <c r="G40" s="230">
        <f>('Energy Use'!G96-'E-electricity'!G40-'E-Coal'!G40)*'Energy Use 2020'!$AE102</f>
        <v>0</v>
      </c>
      <c r="H40" s="230">
        <f>('Energy Use'!H96-'E-electricity'!H40-'E-Coal'!H40)*'Energy Use 2020'!$AE102</f>
        <v>0</v>
      </c>
      <c r="I40" s="230">
        <f>('Energy Use'!I96-'E-electricity'!I40-'E-Coal'!I40)*'Energy Use 2020'!$AE102</f>
        <v>0</v>
      </c>
      <c r="J40" s="230">
        <f>('Energy Use'!J96-'E-electricity'!J40-'E-Coal'!J40)*'Energy Use 2020'!$AE102</f>
        <v>0</v>
      </c>
      <c r="K40" s="230">
        <f>('Energy Use'!K96-'E-electricity'!K40-'E-Coal'!K40)*'Energy Use 2020'!$AE102</f>
        <v>0</v>
      </c>
      <c r="L40" s="230">
        <f>('Energy Use'!L96-'E-electricity'!L40-'E-Coal'!L40)*'Energy Use 2020'!$AE102</f>
        <v>0</v>
      </c>
      <c r="M40" s="230">
        <f>('Energy Use'!M96-'E-electricity'!M40-'E-Coal'!M40)*'Energy Use 2020'!$AE102</f>
        <v>0</v>
      </c>
      <c r="N40" s="230">
        <f>('Energy Use'!N96-'E-electricity'!N40-'E-Coal'!N40)*'Energy Use 2020'!$AE102</f>
        <v>0</v>
      </c>
      <c r="O40" s="230">
        <f>('Energy Use'!O96-'E-electricity'!O40-'E-Coal'!O40)*'Energy Use 2020'!$AE102</f>
        <v>0</v>
      </c>
      <c r="P40" s="230">
        <f>('Energy Use'!P96-'E-electricity'!P40-'E-Coal'!P40)*'Energy Use 2020'!$AE102</f>
        <v>0</v>
      </c>
      <c r="Q40" s="230">
        <f>('Energy Use'!Q96-'E-electricity'!Q40-'E-Coal'!Q40)*'Energy Use 2020'!$AE102</f>
        <v>0</v>
      </c>
      <c r="R40" s="230">
        <f>('Energy Use'!R96-'E-electricity'!R40-'E-Coal'!R40)*'Energy Use 2020'!$AE102</f>
        <v>0</v>
      </c>
      <c r="S40" s="230">
        <f>('Energy Use'!S96-'E-electricity'!S40-'E-Coal'!S40)*'Energy Use 2020'!$AE102</f>
        <v>0</v>
      </c>
      <c r="T40" s="230">
        <f>('Energy Use'!T96-'E-electricity'!T40-'E-Coal'!T40)*'Energy Use 2020'!$AE102</f>
        <v>0</v>
      </c>
      <c r="U40" s="230">
        <f>('Energy Use'!U96-'E-electricity'!U40-'E-Coal'!U40)*'Energy Use 2020'!$AE102</f>
        <v>0</v>
      </c>
      <c r="V40" s="230">
        <f>('Energy Use'!V96-'E-electricity'!V40-'E-Coal'!V40)*'Energy Use 2020'!$AE102</f>
        <v>0</v>
      </c>
      <c r="W40" s="230">
        <f>('Energy Use'!W96-'E-electricity'!W40-'E-Coal'!W40)*'Energy Use 2020'!$AE102</f>
        <v>0</v>
      </c>
      <c r="X40" s="230">
        <f>('Energy Use'!X96-'E-electricity'!X40-'E-Coal'!X40)*'Energy Use 2020'!$AE102</f>
        <v>0</v>
      </c>
      <c r="Y40" s="230">
        <f>('Energy Use'!Y96-'E-electricity'!Y40-'E-Coal'!Y40)*'Energy Use 2020'!$AE102</f>
        <v>0</v>
      </c>
      <c r="Z40" s="230">
        <f>('Energy Use'!Z96-'E-electricity'!Z40-'E-Coal'!Z40)*'Energy Use 2020'!$AE102</f>
        <v>0</v>
      </c>
      <c r="AA40" s="230">
        <f>('Energy Use'!AA96-'E-electricity'!AA40-'E-Coal'!AA40)*'Energy Use 2020'!$AE102</f>
        <v>0</v>
      </c>
      <c r="AB40" s="230">
        <f>('Energy Use'!AB96-'E-electricity'!AB40-'E-Coal'!AB40)*'Energy Use 2020'!$AE102</f>
        <v>0</v>
      </c>
      <c r="AC40" s="230">
        <f>('Energy Use'!AC96-'E-electricity'!AC40-'E-Coal'!AC40)*'Energy Use 2020'!$AE102</f>
        <v>0</v>
      </c>
      <c r="AD40" s="230">
        <f>('Energy Use'!AD96-'E-electricity'!AD40-'E-Coal'!AD40)*'Energy Use 2020'!$AE102</f>
        <v>0</v>
      </c>
      <c r="AE40" s="230">
        <f>('Energy Use'!AE96-'E-electricity'!AE40-'E-Coal'!AE40)*'Energy Use 2020'!$AE102</f>
        <v>0</v>
      </c>
      <c r="AF40" s="230">
        <f>('Energy Use'!AF96-'E-electricity'!AF40-'E-Coal'!AF40)*'Energy Use 2020'!$AE102</f>
        <v>0</v>
      </c>
      <c r="AG40" s="230">
        <f>('Energy Use'!AG96-'E-electricity'!AG40-'E-Coal'!AG40)*'Energy Use 2020'!$AE102</f>
        <v>0</v>
      </c>
      <c r="AH40" s="230">
        <f>('Energy Use'!AH96-'E-electricity'!AH40-'E-Coal'!AH40)*'Energy Use 2020'!$AE102</f>
        <v>0</v>
      </c>
      <c r="AI40" s="230">
        <f>('Energy Use'!AI96-'E-electricity'!AI40-'E-Coal'!AI40)*'Energy Use 2020'!$AE102</f>
        <v>0</v>
      </c>
      <c r="AJ40" s="230">
        <f>('Energy Use'!AJ96-'E-electricity'!AJ40-'E-Coal'!AJ40)*'Energy Use 2020'!$AE102</f>
        <v>0</v>
      </c>
      <c r="AK40" s="230">
        <f>('Energy Use'!AK96-'E-electricity'!AK40-'E-Coal'!AK40)*'Energy Use 2020'!$AE102</f>
        <v>0</v>
      </c>
      <c r="AL40" s="230">
        <f>('Energy Use'!AL96-'E-electricity'!AL40-'E-Coal'!AL40)*'Energy Use 2020'!$AE102</f>
        <v>0</v>
      </c>
      <c r="AM40" s="230">
        <f>('Energy Use'!AM96-'E-electricity'!AM40-'E-Coal'!AM40)*'Energy Use 2020'!$AE102</f>
        <v>0</v>
      </c>
      <c r="AN40" s="230">
        <f>('Energy Use'!AN96-'E-electricity'!AN40-'E-Coal'!AN40)*'Energy Use 2020'!$AE102</f>
        <v>0</v>
      </c>
      <c r="AO40" s="230">
        <f>('Energy Use'!AO96-'E-electricity'!AO40-'E-Coal'!AO40)*'Energy Use 2020'!$AE102</f>
        <v>0</v>
      </c>
      <c r="AP40" s="230">
        <f>('Energy Use'!AP96-'E-electricity'!AP40-'E-Coal'!AP40)*'Energy Use 2020'!$AE102</f>
        <v>0</v>
      </c>
      <c r="AQ40" s="230">
        <f>('Energy Use'!AQ96-'E-electricity'!AQ40-'E-Coal'!AQ40)*'Energy Use 2020'!$AE102</f>
        <v>0</v>
      </c>
      <c r="AR40" s="133" t="str">
        <f>VLOOKUP($A40,'Sector Match'!$A$1:$B$43,2,0)</f>
        <v>other machinery 28</v>
      </c>
    </row>
    <row r="41" spans="1:44" x14ac:dyDescent="0.25">
      <c r="A41" s="74" t="s">
        <v>39</v>
      </c>
      <c r="B41" s="230">
        <f>('Energy Use'!B97-'E-electricity'!B41)*'Energy Use 2019'!$V103</f>
        <v>2988939162000</v>
      </c>
      <c r="C41" s="230">
        <f>('Energy Use'!C97-'E-electricity'!C41-'E-Coal'!C41)*'Energy Use 2020'!$AE103</f>
        <v>2672267169000</v>
      </c>
      <c r="D41" s="230">
        <f>('Energy Use'!D97-'E-electricity'!D41-'E-Coal'!D41)*'Energy Use 2020'!$AE103</f>
        <v>1888345163960.7324</v>
      </c>
      <c r="E41" s="230">
        <f>('Energy Use'!E97-'E-electricity'!E41-'E-Coal'!E41)*'Energy Use 2020'!$AE103</f>
        <v>2024049027903.3906</v>
      </c>
      <c r="F41" s="230">
        <f>('Energy Use'!F97-'E-electricity'!F41-'E-Coal'!F41)*'Energy Use 2020'!$AE103</f>
        <v>2157370108009.7959</v>
      </c>
      <c r="G41" s="230">
        <f>('Energy Use'!G97-'E-electricity'!G41-'E-Coal'!G41)*'Energy Use 2020'!$AE103</f>
        <v>2328471480340.1265</v>
      </c>
      <c r="H41" s="230">
        <f>('Energy Use'!H97-'E-electricity'!H41-'E-Coal'!H41)*'Energy Use 2020'!$AE103</f>
        <v>2533580428028.3643</v>
      </c>
      <c r="I41" s="230">
        <f>('Energy Use'!I97-'E-electricity'!I41-'E-Coal'!I41)*'Energy Use 2020'!$AE103</f>
        <v>2710874559280.0854</v>
      </c>
      <c r="J41" s="230">
        <f>('Energy Use'!J97-'E-electricity'!J41-'E-Coal'!J41)*'Energy Use 2020'!$AE103</f>
        <v>2855069778015.4102</v>
      </c>
      <c r="K41" s="230">
        <f>('Energy Use'!K97-'E-electricity'!K41-'E-Coal'!K41)*'Energy Use 2020'!$AE103</f>
        <v>2976426988890.8267</v>
      </c>
      <c r="L41" s="230">
        <f>('Energy Use'!L97-'E-electricity'!L41-'E-Coal'!L41)*'Energy Use 2020'!$AE103</f>
        <v>3088755744975.2686</v>
      </c>
      <c r="M41" s="230">
        <f>('Energy Use'!M97-'E-electricity'!M41-'E-Coal'!M41)*'Energy Use 2020'!$AE103</f>
        <v>3208635226615.3179</v>
      </c>
      <c r="N41" s="230">
        <f>('Energy Use'!N97-'E-electricity'!N41-'E-Coal'!N41)*'Energy Use 2020'!$AE103</f>
        <v>3349922845607.2749</v>
      </c>
      <c r="O41" s="230">
        <f>('Energy Use'!O97-'E-electricity'!O41-'E-Coal'!O41)*'Energy Use 2020'!$AE103</f>
        <v>3514049933322.9092</v>
      </c>
      <c r="P41" s="230">
        <f>('Energy Use'!P97-'E-electricity'!P41-'E-Coal'!P41)*'Energy Use 2020'!$AE103</f>
        <v>3696670465912.8872</v>
      </c>
      <c r="Q41" s="230">
        <f>('Energy Use'!Q97-'E-electricity'!Q41-'E-Coal'!Q41)*'Energy Use 2020'!$AE103</f>
        <v>3892371215108.0645</v>
      </c>
      <c r="R41" s="230">
        <f>('Energy Use'!R97-'E-electricity'!R41-'E-Coal'!R41)*'Energy Use 2020'!$AE103</f>
        <v>4094392669384.7358</v>
      </c>
      <c r="S41" s="230">
        <f>('Energy Use'!S97-'E-electricity'!S41-'E-Coal'!S41)*'Energy Use 2020'!$AE103</f>
        <v>4292470093803.6006</v>
      </c>
      <c r="T41" s="230">
        <f>('Energy Use'!T97-'E-electricity'!T41-'E-Coal'!T41)*'Energy Use 2020'!$AE103</f>
        <v>4487467624654.626</v>
      </c>
      <c r="U41" s="230">
        <f>('Energy Use'!U97-'E-electricity'!U41-'E-Coal'!U41)*'Energy Use 2020'!$AE103</f>
        <v>4678478633685.6357</v>
      </c>
      <c r="V41" s="230">
        <f>('Energy Use'!V97-'E-electricity'!V41-'E-Coal'!V41)*'Energy Use 2020'!$AE103</f>
        <v>4864634919518.2842</v>
      </c>
      <c r="W41" s="230">
        <f>('Energy Use'!W97-'E-electricity'!W41-'E-Coal'!W41)*'Energy Use 2020'!$AE103</f>
        <v>5045115864356.0918</v>
      </c>
      <c r="X41" s="230">
        <f>('Energy Use'!X97-'E-electricity'!X41-'E-Coal'!X41)*'Energy Use 2020'!$AE103</f>
        <v>5219156669951.3564</v>
      </c>
      <c r="Y41" s="230">
        <f>('Energy Use'!Y97-'E-electricity'!Y41-'E-Coal'!Y41)*'Energy Use 2020'!$AE103</f>
        <v>5386055563814.0762</v>
      </c>
      <c r="Z41" s="230">
        <f>('Energy Use'!Z97-'E-electricity'!Z41-'E-Coal'!Z41)*'Energy Use 2020'!$AE103</f>
        <v>5545179893914.3564</v>
      </c>
      <c r="AA41" s="230">
        <f>('Energy Use'!AA97-'E-electricity'!AA41-'E-Coal'!AA41)*'Energy Use 2020'!$AE103</f>
        <v>5695971057801.3223</v>
      </c>
      <c r="AB41" s="230">
        <f>('Energy Use'!AB97-'E-electricity'!AB41-'E-Coal'!AB41)*'Energy Use 2020'!$AE103</f>
        <v>5837948239331.083</v>
      </c>
      <c r="AC41" s="230">
        <f>('Energy Use'!AC97-'E-electricity'!AC41-'E-Coal'!AC41)*'Energy Use 2020'!$AE103</f>
        <v>5970710952330.0078</v>
      </c>
      <c r="AD41" s="230">
        <f>('Energy Use'!AD97-'E-electricity'!AD41-'E-Coal'!AD41)*'Energy Use 2020'!$AE103</f>
        <v>6093940414881.9424</v>
      </c>
      <c r="AE41" s="230">
        <f>('Energy Use'!AE97-'E-electricity'!AE41-'E-Coal'!AE41)*'Energy Use 2020'!$AE103</f>
        <v>6207399799993.0605</v>
      </c>
      <c r="AF41" s="230">
        <f>('Energy Use'!AF97-'E-electricity'!AF41-'E-Coal'!AF41)*'Energy Use 2020'!$AE103</f>
        <v>6310933427747.46</v>
      </c>
      <c r="AG41" s="230">
        <f>('Energy Use'!AG97-'E-electricity'!AG41-'E-Coal'!AG41)*'Energy Use 2020'!$AE103</f>
        <v>6404464980431.8184</v>
      </c>
      <c r="AH41" s="230">
        <f>('Energy Use'!AH97-'E-electricity'!AH41-'E-Coal'!AH41)*'Energy Use 2020'!$AE103</f>
        <v>6487994835307.9414</v>
      </c>
      <c r="AI41" s="230">
        <f>('Energy Use'!AI97-'E-electricity'!AI41-'E-Coal'!AI41)*'Energy Use 2020'!$AE103</f>
        <v>6561596619691.9482</v>
      </c>
      <c r="AJ41" s="230">
        <f>('Energy Use'!AJ97-'E-electricity'!AJ41-'E-Coal'!AJ41)*'Energy Use 2020'!$AE103</f>
        <v>6625413099797.2275</v>
      </c>
      <c r="AK41" s="230">
        <f>('Energy Use'!AK97-'E-electricity'!AK41-'E-Coal'!AK41)*'Energy Use 2020'!$AE103</f>
        <v>6679651518551.9805</v>
      </c>
      <c r="AL41" s="230">
        <f>('Energy Use'!AL97-'E-electricity'!AL41-'E-Coal'!AL41)*'Energy Use 2020'!$AE103</f>
        <v>6724578498517.4727</v>
      </c>
      <c r="AM41" s="230">
        <f>('Energy Use'!AM97-'E-electricity'!AM41-'E-Coal'!AM41)*'Energy Use 2020'!$AE103</f>
        <v>6760514624375.5469</v>
      </c>
      <c r="AN41" s="230">
        <f>('Energy Use'!AN97-'E-electricity'!AN41-'E-Coal'!AN41)*'Energy Use 2020'!$AE103</f>
        <v>6787828815539.7754</v>
      </c>
      <c r="AO41" s="230">
        <f>('Energy Use'!AO97-'E-electricity'!AO41-'E-Coal'!AO41)*'Energy Use 2020'!$AE103</f>
        <v>6806932593609.3486</v>
      </c>
      <c r="AP41" s="230">
        <f>('Energy Use'!AP97-'E-electricity'!AP41-'E-Coal'!AP41)*'Energy Use 2020'!$AE103</f>
        <v>6818274341989.7373</v>
      </c>
      <c r="AQ41" s="230">
        <f>('Energy Use'!AQ97-'E-electricity'!AQ41-'E-Coal'!AQ41)*'Energy Use 2020'!$AE103</f>
        <v>6820055738674.123</v>
      </c>
      <c r="AR41" s="133">
        <f>VLOOKUP($A41,'Sector Match'!$A$1:$B$43,2,0)</f>
        <v>0</v>
      </c>
    </row>
    <row r="42" spans="1:44" x14ac:dyDescent="0.25">
      <c r="A42" s="74" t="s">
        <v>40</v>
      </c>
      <c r="B42" s="230">
        <f>('Energy Use'!B98-'E-electricity'!B42)*'Energy Use 2019'!$V104</f>
        <v>0</v>
      </c>
      <c r="C42" s="230">
        <f>('Energy Use'!C98-'E-electricity'!C42-'E-Coal'!C42)*'Energy Use 2020'!$AE104</f>
        <v>0</v>
      </c>
      <c r="D42" s="230">
        <f>('Energy Use'!D98-'E-electricity'!D42-'E-Coal'!D42)*'Energy Use 2020'!$AE104</f>
        <v>0</v>
      </c>
      <c r="E42" s="230">
        <f>('Energy Use'!E98-'E-electricity'!E42-'E-Coal'!E42)*'Energy Use 2020'!$AE104</f>
        <v>0</v>
      </c>
      <c r="F42" s="230">
        <f>('Energy Use'!F98-'E-electricity'!F42-'E-Coal'!F42)*'Energy Use 2020'!$AE104</f>
        <v>0</v>
      </c>
      <c r="G42" s="230">
        <f>('Energy Use'!G98-'E-electricity'!G42-'E-Coal'!G42)*'Energy Use 2020'!$AE104</f>
        <v>0</v>
      </c>
      <c r="H42" s="230">
        <f>('Energy Use'!H98-'E-electricity'!H42-'E-Coal'!H42)*'Energy Use 2020'!$AE104</f>
        <v>0</v>
      </c>
      <c r="I42" s="230">
        <f>('Energy Use'!I98-'E-electricity'!I42-'E-Coal'!I42)*'Energy Use 2020'!$AE104</f>
        <v>0</v>
      </c>
      <c r="J42" s="230">
        <f>('Energy Use'!J98-'E-electricity'!J42-'E-Coal'!J42)*'Energy Use 2020'!$AE104</f>
        <v>0</v>
      </c>
      <c r="K42" s="230">
        <f>('Energy Use'!K98-'E-electricity'!K42-'E-Coal'!K42)*'Energy Use 2020'!$AE104</f>
        <v>0</v>
      </c>
      <c r="L42" s="230">
        <f>('Energy Use'!L98-'E-electricity'!L42-'E-Coal'!L42)*'Energy Use 2020'!$AE104</f>
        <v>0</v>
      </c>
      <c r="M42" s="230">
        <f>('Energy Use'!M98-'E-electricity'!M42-'E-Coal'!M42)*'Energy Use 2020'!$AE104</f>
        <v>0</v>
      </c>
      <c r="N42" s="230">
        <f>('Energy Use'!N98-'E-electricity'!N42-'E-Coal'!N42)*'Energy Use 2020'!$AE104</f>
        <v>0</v>
      </c>
      <c r="O42" s="230">
        <f>('Energy Use'!O98-'E-electricity'!O42-'E-Coal'!O42)*'Energy Use 2020'!$AE104</f>
        <v>0</v>
      </c>
      <c r="P42" s="230">
        <f>('Energy Use'!P98-'E-electricity'!P42-'E-Coal'!P42)*'Energy Use 2020'!$AE104</f>
        <v>0</v>
      </c>
      <c r="Q42" s="230">
        <f>('Energy Use'!Q98-'E-electricity'!Q42-'E-Coal'!Q42)*'Energy Use 2020'!$AE104</f>
        <v>0</v>
      </c>
      <c r="R42" s="230">
        <f>('Energy Use'!R98-'E-electricity'!R42-'E-Coal'!R42)*'Energy Use 2020'!$AE104</f>
        <v>0</v>
      </c>
      <c r="S42" s="230">
        <f>('Energy Use'!S98-'E-electricity'!S42-'E-Coal'!S42)*'Energy Use 2020'!$AE104</f>
        <v>0</v>
      </c>
      <c r="T42" s="230">
        <f>('Energy Use'!T98-'E-electricity'!T42-'E-Coal'!T42)*'Energy Use 2020'!$AE104</f>
        <v>0</v>
      </c>
      <c r="U42" s="230">
        <f>('Energy Use'!U98-'E-electricity'!U42-'E-Coal'!U42)*'Energy Use 2020'!$AE104</f>
        <v>0</v>
      </c>
      <c r="V42" s="230">
        <f>('Energy Use'!V98-'E-electricity'!V42-'E-Coal'!V42)*'Energy Use 2020'!$AE104</f>
        <v>0</v>
      </c>
      <c r="W42" s="230">
        <f>('Energy Use'!W98-'E-electricity'!W42-'E-Coal'!W42)*'Energy Use 2020'!$AE104</f>
        <v>0</v>
      </c>
      <c r="X42" s="230">
        <f>('Energy Use'!X98-'E-electricity'!X42-'E-Coal'!X42)*'Energy Use 2020'!$AE104</f>
        <v>0</v>
      </c>
      <c r="Y42" s="230">
        <f>('Energy Use'!Y98-'E-electricity'!Y42-'E-Coal'!Y42)*'Energy Use 2020'!$AE104</f>
        <v>0</v>
      </c>
      <c r="Z42" s="230">
        <f>('Energy Use'!Z98-'E-electricity'!Z42-'E-Coal'!Z42)*'Energy Use 2020'!$AE104</f>
        <v>0</v>
      </c>
      <c r="AA42" s="230">
        <f>('Energy Use'!AA98-'E-electricity'!AA42-'E-Coal'!AA42)*'Energy Use 2020'!$AE104</f>
        <v>0</v>
      </c>
      <c r="AB42" s="230">
        <f>('Energy Use'!AB98-'E-electricity'!AB42-'E-Coal'!AB42)*'Energy Use 2020'!$AE104</f>
        <v>0</v>
      </c>
      <c r="AC42" s="230">
        <f>('Energy Use'!AC98-'E-electricity'!AC42-'E-Coal'!AC42)*'Energy Use 2020'!$AE104</f>
        <v>0</v>
      </c>
      <c r="AD42" s="230">
        <f>('Energy Use'!AD98-'E-electricity'!AD42-'E-Coal'!AD42)*'Energy Use 2020'!$AE104</f>
        <v>0</v>
      </c>
      <c r="AE42" s="230">
        <f>('Energy Use'!AE98-'E-electricity'!AE42-'E-Coal'!AE42)*'Energy Use 2020'!$AE104</f>
        <v>0</v>
      </c>
      <c r="AF42" s="230">
        <f>('Energy Use'!AF98-'E-electricity'!AF42-'E-Coal'!AF42)*'Energy Use 2020'!$AE104</f>
        <v>0</v>
      </c>
      <c r="AG42" s="230">
        <f>('Energy Use'!AG98-'E-electricity'!AG42-'E-Coal'!AG42)*'Energy Use 2020'!$AE104</f>
        <v>0</v>
      </c>
      <c r="AH42" s="230">
        <f>('Energy Use'!AH98-'E-electricity'!AH42-'E-Coal'!AH42)*'Energy Use 2020'!$AE104</f>
        <v>0</v>
      </c>
      <c r="AI42" s="230">
        <f>('Energy Use'!AI98-'E-electricity'!AI42-'E-Coal'!AI42)*'Energy Use 2020'!$AE104</f>
        <v>0</v>
      </c>
      <c r="AJ42" s="230">
        <f>('Energy Use'!AJ98-'E-electricity'!AJ42-'E-Coal'!AJ42)*'Energy Use 2020'!$AE104</f>
        <v>0</v>
      </c>
      <c r="AK42" s="230">
        <f>('Energy Use'!AK98-'E-electricity'!AK42-'E-Coal'!AK42)*'Energy Use 2020'!$AE104</f>
        <v>0</v>
      </c>
      <c r="AL42" s="230">
        <f>('Energy Use'!AL98-'E-electricity'!AL42-'E-Coal'!AL42)*'Energy Use 2020'!$AE104</f>
        <v>0</v>
      </c>
      <c r="AM42" s="230">
        <f>('Energy Use'!AM98-'E-electricity'!AM42-'E-Coal'!AM42)*'Energy Use 2020'!$AE104</f>
        <v>0</v>
      </c>
      <c r="AN42" s="230">
        <f>('Energy Use'!AN98-'E-electricity'!AN42-'E-Coal'!AN42)*'Energy Use 2020'!$AE104</f>
        <v>0</v>
      </c>
      <c r="AO42" s="230">
        <f>('Energy Use'!AO98-'E-electricity'!AO42-'E-Coal'!AO42)*'Energy Use 2020'!$AE104</f>
        <v>0</v>
      </c>
      <c r="AP42" s="230">
        <f>('Energy Use'!AP98-'E-electricity'!AP42-'E-Coal'!AP42)*'Energy Use 2020'!$AE104</f>
        <v>0</v>
      </c>
      <c r="AQ42" s="230">
        <f>('Energy Use'!AQ98-'E-electricity'!AQ42-'E-Coal'!AQ42)*'Energy Use 2020'!$AE104</f>
        <v>0</v>
      </c>
      <c r="AR42" s="133" t="str">
        <f>VLOOKUP($A42,'Sector Match'!$A$1:$B$43,2,0)</f>
        <v>energy pipelines and gas processing 352T353</v>
      </c>
    </row>
    <row r="43" spans="1:44" x14ac:dyDescent="0.25">
      <c r="A43" s="211" t="s">
        <v>41</v>
      </c>
      <c r="B43" s="230">
        <f>('Energy Use'!B99-'E-electricity'!B43)*'Energy Use 2019'!$V105</f>
        <v>0</v>
      </c>
      <c r="C43" s="230">
        <f>('Energy Use'!C99-'E-electricity'!C43-'E-Coal'!C43)*'Energy Use 2020'!$AE105</f>
        <v>0</v>
      </c>
      <c r="D43" s="230">
        <f>('Energy Use'!D99-'E-electricity'!D43-'E-Coal'!D43)*'Energy Use 2020'!$AE105</f>
        <v>0</v>
      </c>
      <c r="E43" s="230">
        <f>('Energy Use'!E99-'E-electricity'!E43-'E-Coal'!E43)*'Energy Use 2020'!$AE105</f>
        <v>0</v>
      </c>
      <c r="F43" s="230">
        <f>('Energy Use'!F99-'E-electricity'!F43-'E-Coal'!F43)*'Energy Use 2020'!$AE105</f>
        <v>0</v>
      </c>
      <c r="G43" s="230">
        <f>('Energy Use'!G99-'E-electricity'!G43-'E-Coal'!G43)*'Energy Use 2020'!$AE105</f>
        <v>0</v>
      </c>
      <c r="H43" s="230">
        <f>('Energy Use'!H99-'E-electricity'!H43-'E-Coal'!H43)*'Energy Use 2020'!$AE105</f>
        <v>0</v>
      </c>
      <c r="I43" s="230">
        <f>('Energy Use'!I99-'E-electricity'!I43-'E-Coal'!I43)*'Energy Use 2020'!$AE105</f>
        <v>0</v>
      </c>
      <c r="J43" s="230">
        <f>('Energy Use'!J99-'E-electricity'!J43-'E-Coal'!J43)*'Energy Use 2020'!$AE105</f>
        <v>0</v>
      </c>
      <c r="K43" s="230">
        <f>('Energy Use'!K99-'E-electricity'!K43-'E-Coal'!K43)*'Energy Use 2020'!$AE105</f>
        <v>0</v>
      </c>
      <c r="L43" s="230">
        <f>('Energy Use'!L99-'E-electricity'!L43-'E-Coal'!L43)*'Energy Use 2020'!$AE105</f>
        <v>0</v>
      </c>
      <c r="M43" s="230">
        <f>('Energy Use'!M99-'E-electricity'!M43-'E-Coal'!M43)*'Energy Use 2020'!$AE105</f>
        <v>0</v>
      </c>
      <c r="N43" s="230">
        <f>('Energy Use'!N99-'E-electricity'!N43-'E-Coal'!N43)*'Energy Use 2020'!$AE105</f>
        <v>0</v>
      </c>
      <c r="O43" s="230">
        <f>('Energy Use'!O99-'E-electricity'!O43-'E-Coal'!O43)*'Energy Use 2020'!$AE105</f>
        <v>0</v>
      </c>
      <c r="P43" s="230">
        <f>('Energy Use'!P99-'E-electricity'!P43-'E-Coal'!P43)*'Energy Use 2020'!$AE105</f>
        <v>0</v>
      </c>
      <c r="Q43" s="230">
        <f>('Energy Use'!Q99-'E-electricity'!Q43-'E-Coal'!Q43)*'Energy Use 2020'!$AE105</f>
        <v>0</v>
      </c>
      <c r="R43" s="230">
        <f>('Energy Use'!R99-'E-electricity'!R43-'E-Coal'!R43)*'Energy Use 2020'!$AE105</f>
        <v>0</v>
      </c>
      <c r="S43" s="230">
        <f>('Energy Use'!S99-'E-electricity'!S43-'E-Coal'!S43)*'Energy Use 2020'!$AE105</f>
        <v>0</v>
      </c>
      <c r="T43" s="230">
        <f>('Energy Use'!T99-'E-electricity'!T43-'E-Coal'!T43)*'Energy Use 2020'!$AE105</f>
        <v>0</v>
      </c>
      <c r="U43" s="230">
        <f>('Energy Use'!U99-'E-electricity'!U43-'E-Coal'!U43)*'Energy Use 2020'!$AE105</f>
        <v>0</v>
      </c>
      <c r="V43" s="230">
        <f>('Energy Use'!V99-'E-electricity'!V43-'E-Coal'!V43)*'Energy Use 2020'!$AE105</f>
        <v>0</v>
      </c>
      <c r="W43" s="230">
        <f>('Energy Use'!W99-'E-electricity'!W43-'E-Coal'!W43)*'Energy Use 2020'!$AE105</f>
        <v>0</v>
      </c>
      <c r="X43" s="230">
        <f>('Energy Use'!X99-'E-electricity'!X43-'E-Coal'!X43)*'Energy Use 2020'!$AE105</f>
        <v>0</v>
      </c>
      <c r="Y43" s="230">
        <f>('Energy Use'!Y99-'E-electricity'!Y43-'E-Coal'!Y43)*'Energy Use 2020'!$AE105</f>
        <v>0</v>
      </c>
      <c r="Z43" s="230">
        <f>('Energy Use'!Z99-'E-electricity'!Z43-'E-Coal'!Z43)*'Energy Use 2020'!$AE105</f>
        <v>0</v>
      </c>
      <c r="AA43" s="230">
        <f>('Energy Use'!AA99-'E-electricity'!AA43-'E-Coal'!AA43)*'Energy Use 2020'!$AE105</f>
        <v>0</v>
      </c>
      <c r="AB43" s="230">
        <f>('Energy Use'!AB99-'E-electricity'!AB43-'E-Coal'!AB43)*'Energy Use 2020'!$AE105</f>
        <v>0</v>
      </c>
      <c r="AC43" s="230">
        <f>('Energy Use'!AC99-'E-electricity'!AC43-'E-Coal'!AC43)*'Energy Use 2020'!$AE105</f>
        <v>0</v>
      </c>
      <c r="AD43" s="230">
        <f>('Energy Use'!AD99-'E-electricity'!AD43-'E-Coal'!AD43)*'Energy Use 2020'!$AE105</f>
        <v>0</v>
      </c>
      <c r="AE43" s="230">
        <f>('Energy Use'!AE99-'E-electricity'!AE43-'E-Coal'!AE43)*'Energy Use 2020'!$AE105</f>
        <v>0</v>
      </c>
      <c r="AF43" s="230">
        <f>('Energy Use'!AF99-'E-electricity'!AF43-'E-Coal'!AF43)*'Energy Use 2020'!$AE105</f>
        <v>0</v>
      </c>
      <c r="AG43" s="230">
        <f>('Energy Use'!AG99-'E-electricity'!AG43-'E-Coal'!AG43)*'Energy Use 2020'!$AE105</f>
        <v>0</v>
      </c>
      <c r="AH43" s="230">
        <f>('Energy Use'!AH99-'E-electricity'!AH43-'E-Coal'!AH43)*'Energy Use 2020'!$AE105</f>
        <v>0</v>
      </c>
      <c r="AI43" s="230">
        <f>('Energy Use'!AI99-'E-electricity'!AI43-'E-Coal'!AI43)*'Energy Use 2020'!$AE105</f>
        <v>0</v>
      </c>
      <c r="AJ43" s="230">
        <f>('Energy Use'!AJ99-'E-electricity'!AJ43-'E-Coal'!AJ43)*'Energy Use 2020'!$AE105</f>
        <v>0</v>
      </c>
      <c r="AK43" s="230">
        <f>('Energy Use'!AK99-'E-electricity'!AK43-'E-Coal'!AK43)*'Energy Use 2020'!$AE105</f>
        <v>0</v>
      </c>
      <c r="AL43" s="230">
        <f>('Energy Use'!AL99-'E-electricity'!AL43-'E-Coal'!AL43)*'Energy Use 2020'!$AE105</f>
        <v>0</v>
      </c>
      <c r="AM43" s="230">
        <f>('Energy Use'!AM99-'E-electricity'!AM43-'E-Coal'!AM43)*'Energy Use 2020'!$AE105</f>
        <v>0</v>
      </c>
      <c r="AN43" s="230">
        <f>('Energy Use'!AN99-'E-electricity'!AN43-'E-Coal'!AN43)*'Energy Use 2020'!$AE105</f>
        <v>0</v>
      </c>
      <c r="AO43" s="230">
        <f>('Energy Use'!AO99-'E-electricity'!AO43-'E-Coal'!AO43)*'Energy Use 2020'!$AE105</f>
        <v>0</v>
      </c>
      <c r="AP43" s="230">
        <f>('Energy Use'!AP99-'E-electricity'!AP43-'E-Coal'!AP43)*'Energy Use 2020'!$AE105</f>
        <v>0</v>
      </c>
      <c r="AQ43" s="230">
        <f>('Energy Use'!AQ99-'E-electricity'!AQ43-'E-Coal'!AQ43)*'Energy Use 2020'!$AE105</f>
        <v>0</v>
      </c>
      <c r="AR43" s="133" t="str">
        <f>VLOOKUP($A43,'Sector Match'!$A$1:$B$43,2,0)</f>
        <v>water and waste 36T39</v>
      </c>
    </row>
    <row r="44" spans="1:44" x14ac:dyDescent="0.25">
      <c r="A44" s="76" t="s">
        <v>88</v>
      </c>
      <c r="B44" s="241">
        <f>('Energy Use'!B100-'E-electricity'!B44)*'Energy Use 2019'!$V106</f>
        <v>8447364304500</v>
      </c>
      <c r="C44" s="241">
        <f>('Energy Use'!C100-'E-electricity'!C44-'E-Coal'!C44)*'Energy Use 2020'!$AE106</f>
        <v>7930688947500</v>
      </c>
      <c r="D44" s="241">
        <f>('Energy Use'!D100-'E-electricity'!D44-'E-Coal'!D44)*'Energy Use 2020'!$AE106</f>
        <v>8382193596783.9248</v>
      </c>
      <c r="E44" s="241">
        <f>('Energy Use'!E100-'E-electricity'!E44-'E-Coal'!E44)*'Energy Use 2020'!$AE106</f>
        <v>8672338973686.3574</v>
      </c>
      <c r="F44" s="241">
        <f>('Energy Use'!F100-'E-electricity'!F44-'E-Coal'!F44)*'Energy Use 2020'!$AE106</f>
        <v>9418689284915.4473</v>
      </c>
      <c r="G44" s="241">
        <f>('Energy Use'!G100-'E-electricity'!G44-'E-Coal'!G44)*'Energy Use 2020'!$AE106</f>
        <v>9891858698414.1719</v>
      </c>
      <c r="H44" s="241">
        <f>('Energy Use'!H100-'E-electricity'!H44-'E-Coal'!H44)*'Energy Use 2020'!$AE106</f>
        <v>10286620358506.949</v>
      </c>
      <c r="I44" s="241">
        <f>('Energy Use'!I100-'E-electricity'!I44-'E-Coal'!I44)*'Energy Use 2020'!$AE106</f>
        <v>10814545812109.051</v>
      </c>
      <c r="J44" s="241">
        <f>('Energy Use'!J100-'E-electricity'!J44-'E-Coal'!J44)*'Energy Use 2020'!$AE106</f>
        <v>11266099227947.572</v>
      </c>
      <c r="K44" s="241">
        <f>('Energy Use'!K100-'E-electricity'!K44-'E-Coal'!K44)*'Energy Use 2020'!$AE106</f>
        <v>11705497226569.783</v>
      </c>
      <c r="L44" s="241">
        <f>('Energy Use'!L100-'E-electricity'!L44-'E-Coal'!L44)*'Energy Use 2020'!$AE106</f>
        <v>12131031386497.531</v>
      </c>
      <c r="M44" s="241">
        <f>('Energy Use'!M100-'E-electricity'!M44-'E-Coal'!M44)*'Energy Use 2020'!$AE106</f>
        <v>12611619307523.803</v>
      </c>
      <c r="N44" s="241">
        <f>('Energy Use'!N100-'E-electricity'!N44-'E-Coal'!N44)*'Energy Use 2020'!$AE106</f>
        <v>12938123144320.734</v>
      </c>
      <c r="O44" s="241">
        <f>('Energy Use'!O100-'E-electricity'!O44-'E-Coal'!O44)*'Energy Use 2020'!$AE106</f>
        <v>13317372622457.361</v>
      </c>
      <c r="P44" s="241">
        <f>('Energy Use'!P100-'E-electricity'!P44-'E-Coal'!P44)*'Energy Use 2020'!$AE106</f>
        <v>13677920769038.449</v>
      </c>
      <c r="Q44" s="241">
        <f>('Energy Use'!Q100-'E-electricity'!Q44-'E-Coal'!Q44)*'Energy Use 2020'!$AE106</f>
        <v>14018980661499.779</v>
      </c>
      <c r="R44" s="241">
        <f>('Energy Use'!R100-'E-electricity'!R44-'E-Coal'!R44)*'Energy Use 2020'!$AE106</f>
        <v>14310334296923.15</v>
      </c>
      <c r="S44" s="241">
        <f>('Energy Use'!S100-'E-electricity'!S44-'E-Coal'!S44)*'Energy Use 2020'!$AE106</f>
        <v>14643127254463.131</v>
      </c>
      <c r="T44" s="241">
        <f>('Energy Use'!T100-'E-electricity'!T44-'E-Coal'!T44)*'Energy Use 2020'!$AE106</f>
        <v>14925755895794.221</v>
      </c>
      <c r="U44" s="241">
        <f>('Energy Use'!U100-'E-electricity'!U44-'E-Coal'!U44)*'Energy Use 2020'!$AE106</f>
        <v>15187847394081.824</v>
      </c>
      <c r="V44" s="241">
        <f>('Energy Use'!V100-'E-electricity'!V44-'E-Coal'!V44)*'Energy Use 2020'!$AE106</f>
        <v>15429578674121.521</v>
      </c>
      <c r="W44" s="241">
        <f>('Energy Use'!W100-'E-electricity'!W44-'E-Coal'!W44)*'Energy Use 2020'!$AE106</f>
        <v>15651300232255.359</v>
      </c>
      <c r="X44" s="241">
        <f>('Energy Use'!X100-'E-electricity'!X44-'E-Coal'!X44)*'Energy Use 2020'!$AE106</f>
        <v>15853525323141.219</v>
      </c>
      <c r="Y44" s="241">
        <f>('Energy Use'!Y100-'E-electricity'!Y44-'E-Coal'!Y44)*'Energy Use 2020'!$AE106</f>
        <v>16036918138546.012</v>
      </c>
      <c r="Z44" s="241">
        <f>('Energy Use'!Z100-'E-electricity'!Z44-'E-Coal'!Z44)*'Energy Use 2020'!$AE106</f>
        <v>16202281289663.531</v>
      </c>
      <c r="AA44" s="241">
        <f>('Energy Use'!AA100-'E-electricity'!AA44-'E-Coal'!AA44)*'Energy Use 2020'!$AE106</f>
        <v>16350542891868.639</v>
      </c>
      <c r="AB44" s="241">
        <f>('Energy Use'!AB100-'E-electricity'!AB44-'E-Coal'!AB44)*'Energy Use 2020'!$AE106</f>
        <v>16482743533290.244</v>
      </c>
      <c r="AC44" s="241">
        <f>('Energy Use'!AC100-'E-electricity'!AC44-'E-Coal'!AC44)*'Energy Use 2020'!$AE106</f>
        <v>16600023387258.604</v>
      </c>
      <c r="AD44" s="241">
        <f>('Energy Use'!AD100-'E-electricity'!AD44-'E-Coal'!AD44)*'Energy Use 2020'!$AE106</f>
        <v>16703609704656.088</v>
      </c>
      <c r="AE44" s="241">
        <f>('Energy Use'!AE100-'E-electricity'!AE44-'E-Coal'!AE44)*'Energy Use 2020'!$AE106</f>
        <v>16794804896540.631</v>
      </c>
      <c r="AF44" s="241">
        <f>('Energy Use'!AF100-'E-electricity'!AF44-'E-Coal'!AF44)*'Energy Use 2020'!$AE106</f>
        <v>16874975391094.107</v>
      </c>
      <c r="AG44" s="241">
        <f>('Energy Use'!AG100-'E-electricity'!AG44-'E-Coal'!AG44)*'Energy Use 2020'!$AE106</f>
        <v>16945541422866.537</v>
      </c>
      <c r="AH44" s="241">
        <f>('Energy Use'!AH100-'E-electricity'!AH44-'E-Coal'!AH44)*'Energy Use 2020'!$AE106</f>
        <v>17007967887217.844</v>
      </c>
      <c r="AI44" s="241">
        <f>('Energy Use'!AI100-'E-electricity'!AI44-'E-Coal'!AI44)*'Energy Use 2020'!$AE106</f>
        <v>17063756369482.834</v>
      </c>
      <c r="AJ44" s="241">
        <f>('Energy Use'!AJ100-'E-electricity'!AJ44-'E-Coal'!AJ44)*'Energy Use 2020'!$AE106</f>
        <v>17114438437254.961</v>
      </c>
      <c r="AK44" s="241">
        <f>('Energy Use'!AK100-'E-electricity'!AK44-'E-Coal'!AK44)*'Energy Use 2020'!$AE106</f>
        <v>17161570265763.697</v>
      </c>
      <c r="AL44" s="241">
        <f>('Energy Use'!AL100-'E-electricity'!AL44-'E-Coal'!AL44)*'Energy Use 2020'!$AE106</f>
        <v>17206728650968.701</v>
      </c>
      <c r="AM44" s="241">
        <f>('Energy Use'!AM100-'E-electricity'!AM44-'E-Coal'!AM44)*'Energy Use 2020'!$AE106</f>
        <v>17251508452988.768</v>
      </c>
      <c r="AN44" s="241">
        <f>('Energy Use'!AN100-'E-electricity'!AN44-'E-Coal'!AN44)*'Energy Use 2020'!$AE106</f>
        <v>17297521504036.025</v>
      </c>
      <c r="AO44" s="241">
        <f>('Energy Use'!AO100-'E-electricity'!AO44-'E-Coal'!AO44)*'Energy Use 2020'!$AE106</f>
        <v>17346397010296.35</v>
      </c>
      <c r="AP44" s="241">
        <f>('Energy Use'!AP100-'E-electricity'!AP44-'E-Coal'!AP44)*'Energy Use 2020'!$AE106</f>
        <v>17399783476304.391</v>
      </c>
      <c r="AQ44" s="241">
        <f>('Energy Use'!AQ100-'E-electricity'!AQ44-'E-Coal'!AQ44)*'Energy Use 2020'!$AE106</f>
        <v>17452416079520.486</v>
      </c>
      <c r="AR44" s="133" t="str">
        <f>VLOOKUP($A44,'Sector Match'!$A$1:$B$43,2,0)</f>
        <v>construction 41T43</v>
      </c>
    </row>
    <row r="49" spans="1:43" x14ac:dyDescent="0.25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5">
      <c r="A50" s="277" t="s">
        <v>275</v>
      </c>
      <c r="B50" s="240">
        <f t="shared" ref="B50:B74" si="0">SUMIFS(B$2:B$44,$AR$2:$AR$44,$A50)</f>
        <v>187736491008000.03</v>
      </c>
      <c r="C50" s="240">
        <f t="shared" ref="C50:AQ56" si="1">SUMIFS(C$2:C$44,$AR$2:$AR$44,$A50)</f>
        <v>185067001663500</v>
      </c>
      <c r="D50" s="240">
        <f t="shared" si="1"/>
        <v>192842144218264.34</v>
      </c>
      <c r="E50" s="240">
        <f t="shared" si="1"/>
        <v>204072070393791.53</v>
      </c>
      <c r="F50" s="240">
        <f t="shared" si="1"/>
        <v>219595866249743.13</v>
      </c>
      <c r="G50" s="240">
        <f t="shared" si="1"/>
        <v>231217001051446.88</v>
      </c>
      <c r="H50" s="240">
        <f t="shared" si="1"/>
        <v>237833960415656.81</v>
      </c>
      <c r="I50" s="240">
        <f t="shared" si="1"/>
        <v>253229510326973.91</v>
      </c>
      <c r="J50" s="240">
        <f t="shared" si="1"/>
        <v>263758385170528.03</v>
      </c>
      <c r="K50" s="240">
        <f t="shared" si="1"/>
        <v>273958296170255.94</v>
      </c>
      <c r="L50" s="240">
        <f t="shared" si="1"/>
        <v>283786122823229.06</v>
      </c>
      <c r="M50" s="240">
        <f t="shared" si="1"/>
        <v>298142937661592.25</v>
      </c>
      <c r="N50" s="240">
        <f t="shared" si="1"/>
        <v>302183355509961.5</v>
      </c>
      <c r="O50" s="240">
        <f t="shared" si="1"/>
        <v>310690587422820.75</v>
      </c>
      <c r="P50" s="240">
        <f t="shared" si="1"/>
        <v>318701149927752.44</v>
      </c>
      <c r="Q50" s="240">
        <f t="shared" si="1"/>
        <v>326196605530410.31</v>
      </c>
      <c r="R50" s="240">
        <f t="shared" si="1"/>
        <v>331114900377207.19</v>
      </c>
      <c r="S50" s="240">
        <f t="shared" si="1"/>
        <v>339498698515189.88</v>
      </c>
      <c r="T50" s="240">
        <f t="shared" si="1"/>
        <v>345291530977542.69</v>
      </c>
      <c r="U50" s="240">
        <f t="shared" si="1"/>
        <v>350544812926471.19</v>
      </c>
      <c r="V50" s="240">
        <f t="shared" si="1"/>
        <v>355265687930938.56</v>
      </c>
      <c r="W50" s="240">
        <f t="shared" si="1"/>
        <v>359465636686988.25</v>
      </c>
      <c r="X50" s="240">
        <f t="shared" si="1"/>
        <v>363160149441900.31</v>
      </c>
      <c r="Y50" s="240">
        <f t="shared" si="1"/>
        <v>366368374654995.56</v>
      </c>
      <c r="Z50" s="240">
        <f t="shared" si="1"/>
        <v>369112752568136.31</v>
      </c>
      <c r="AA50" s="240">
        <f t="shared" si="1"/>
        <v>371418641884064.88</v>
      </c>
      <c r="AB50" s="240">
        <f t="shared" si="1"/>
        <v>373313947143253.31</v>
      </c>
      <c r="AC50" s="240">
        <f t="shared" si="1"/>
        <v>374828753684101.81</v>
      </c>
      <c r="AD50" s="240">
        <f t="shared" si="1"/>
        <v>375994976300220.06</v>
      </c>
      <c r="AE50" s="240">
        <f t="shared" si="1"/>
        <v>376846026903052.06</v>
      </c>
      <c r="AF50" s="240">
        <f t="shared" si="1"/>
        <v>377416505686324.31</v>
      </c>
      <c r="AG50" s="240">
        <f t="shared" si="1"/>
        <v>377741919495594.31</v>
      </c>
      <c r="AH50" s="240">
        <f t="shared" si="1"/>
        <v>377858430352559.81</v>
      </c>
      <c r="AI50" s="240">
        <f t="shared" si="1"/>
        <v>377802636387540.5</v>
      </c>
      <c r="AJ50" s="240">
        <f t="shared" si="1"/>
        <v>377611386808419</v>
      </c>
      <c r="AK50" s="240">
        <f t="shared" si="1"/>
        <v>377321631991074.5</v>
      </c>
      <c r="AL50" s="240">
        <f t="shared" si="1"/>
        <v>376970309322426.88</v>
      </c>
      <c r="AM50" s="240">
        <f t="shared" si="1"/>
        <v>376594265067643.44</v>
      </c>
      <c r="AN50" s="240">
        <f t="shared" si="1"/>
        <v>376230212270631.19</v>
      </c>
      <c r="AO50" s="240">
        <f t="shared" si="1"/>
        <v>375914724532699.56</v>
      </c>
      <c r="AP50" s="240">
        <f t="shared" si="1"/>
        <v>375684265448277.19</v>
      </c>
      <c r="AQ50" s="240">
        <f t="shared" si="1"/>
        <v>375487585359850.56</v>
      </c>
    </row>
    <row r="51" spans="1:43" x14ac:dyDescent="0.25">
      <c r="A51" s="278" t="s">
        <v>90</v>
      </c>
      <c r="B51" s="230">
        <f t="shared" si="0"/>
        <v>800013456000</v>
      </c>
      <c r="C51" s="230">
        <f t="shared" si="1"/>
        <v>313894168500.00012</v>
      </c>
      <c r="D51" s="230">
        <f t="shared" si="1"/>
        <v>359739224933.59747</v>
      </c>
      <c r="E51" s="230">
        <f t="shared" si="1"/>
        <v>398323141232.47235</v>
      </c>
      <c r="F51" s="230">
        <f t="shared" si="1"/>
        <v>440923186395.20813</v>
      </c>
      <c r="G51" s="230">
        <f t="shared" si="1"/>
        <v>468702966858.12665</v>
      </c>
      <c r="H51" s="230">
        <f t="shared" si="1"/>
        <v>495266205682.01068</v>
      </c>
      <c r="I51" s="230">
        <f t="shared" si="1"/>
        <v>504202212707.30634</v>
      </c>
      <c r="J51" s="230">
        <f t="shared" si="1"/>
        <v>513160907809.43591</v>
      </c>
      <c r="K51" s="230">
        <f t="shared" si="1"/>
        <v>522142075429.76715</v>
      </c>
      <c r="L51" s="230">
        <f t="shared" si="1"/>
        <v>531145500238.13367</v>
      </c>
      <c r="M51" s="230">
        <f t="shared" si="1"/>
        <v>540170967132.83496</v>
      </c>
      <c r="N51" s="230">
        <f t="shared" si="1"/>
        <v>543837787189.25714</v>
      </c>
      <c r="O51" s="230">
        <f t="shared" si="1"/>
        <v>547509097428.57098</v>
      </c>
      <c r="P51" s="230">
        <f t="shared" si="1"/>
        <v>551184859342.14453</v>
      </c>
      <c r="Q51" s="230">
        <f t="shared" si="1"/>
        <v>554865034449.28845</v>
      </c>
      <c r="R51" s="230">
        <f t="shared" si="1"/>
        <v>558549584297.25574</v>
      </c>
      <c r="S51" s="230">
        <f t="shared" si="1"/>
        <v>553280756796.56384</v>
      </c>
      <c r="T51" s="230">
        <f t="shared" si="1"/>
        <v>548014450507.83221</v>
      </c>
      <c r="U51" s="230">
        <f t="shared" si="1"/>
        <v>542750669812.44843</v>
      </c>
      <c r="V51" s="230">
        <f t="shared" si="1"/>
        <v>537489419090.53357</v>
      </c>
      <c r="W51" s="230">
        <f t="shared" si="1"/>
        <v>532230702720.94336</v>
      </c>
      <c r="X51" s="230">
        <f t="shared" si="1"/>
        <v>523904770566.23102</v>
      </c>
      <c r="Y51" s="230">
        <f t="shared" si="1"/>
        <v>515582997717.85522</v>
      </c>
      <c r="Z51" s="230">
        <f t="shared" si="1"/>
        <v>507265391156.16095</v>
      </c>
      <c r="AA51" s="230">
        <f t="shared" si="1"/>
        <v>498951957859.46704</v>
      </c>
      <c r="AB51" s="230">
        <f t="shared" si="1"/>
        <v>490642704804.0675</v>
      </c>
      <c r="AC51" s="230">
        <f t="shared" si="1"/>
        <v>482337638964.23065</v>
      </c>
      <c r="AD51" s="230">
        <f t="shared" si="1"/>
        <v>474036767312.19952</v>
      </c>
      <c r="AE51" s="230">
        <f t="shared" si="1"/>
        <v>465740096818.19147</v>
      </c>
      <c r="AF51" s="230">
        <f t="shared" si="1"/>
        <v>457447634450.3985</v>
      </c>
      <c r="AG51" s="230">
        <f t="shared" si="1"/>
        <v>449159387174.9873</v>
      </c>
      <c r="AH51" s="230">
        <f t="shared" si="1"/>
        <v>438834272317.41333</v>
      </c>
      <c r="AI51" s="230">
        <f t="shared" si="1"/>
        <v>428514475512.86981</v>
      </c>
      <c r="AJ51" s="230">
        <f t="shared" si="1"/>
        <v>418200005454.50696</v>
      </c>
      <c r="AK51" s="230">
        <f t="shared" si="1"/>
        <v>407890870832.94366</v>
      </c>
      <c r="AL51" s="230">
        <f t="shared" si="1"/>
        <v>397587080336.26672</v>
      </c>
      <c r="AM51" s="230">
        <f t="shared" si="1"/>
        <v>389327003927.13641</v>
      </c>
      <c r="AN51" s="230">
        <f t="shared" si="1"/>
        <v>381071194202.74414</v>
      </c>
      <c r="AO51" s="230">
        <f t="shared" si="1"/>
        <v>372819658112.41956</v>
      </c>
      <c r="AP51" s="230">
        <f t="shared" si="1"/>
        <v>364572402603.46796</v>
      </c>
      <c r="AQ51" s="230">
        <f t="shared" si="1"/>
        <v>356210459851.67786</v>
      </c>
    </row>
    <row r="52" spans="1:43" x14ac:dyDescent="0.25">
      <c r="A52" s="278" t="s">
        <v>91</v>
      </c>
      <c r="B52" s="230">
        <f t="shared" si="0"/>
        <v>0</v>
      </c>
      <c r="C52" s="230">
        <f t="shared" si="1"/>
        <v>0</v>
      </c>
      <c r="D52" s="230">
        <f t="shared" si="1"/>
        <v>0</v>
      </c>
      <c r="E52" s="230">
        <f t="shared" si="1"/>
        <v>0</v>
      </c>
      <c r="F52" s="230">
        <f t="shared" si="1"/>
        <v>0</v>
      </c>
      <c r="G52" s="230">
        <f t="shared" si="1"/>
        <v>0</v>
      </c>
      <c r="H52" s="230">
        <f t="shared" si="1"/>
        <v>0</v>
      </c>
      <c r="I52" s="230">
        <f t="shared" si="1"/>
        <v>0</v>
      </c>
      <c r="J52" s="230">
        <f t="shared" si="1"/>
        <v>0</v>
      </c>
      <c r="K52" s="230">
        <f t="shared" si="1"/>
        <v>0</v>
      </c>
      <c r="L52" s="230">
        <f t="shared" si="1"/>
        <v>0</v>
      </c>
      <c r="M52" s="230">
        <f t="shared" si="1"/>
        <v>0</v>
      </c>
      <c r="N52" s="230">
        <f t="shared" si="1"/>
        <v>0</v>
      </c>
      <c r="O52" s="230">
        <f t="shared" si="1"/>
        <v>0</v>
      </c>
      <c r="P52" s="230">
        <f t="shared" si="1"/>
        <v>0</v>
      </c>
      <c r="Q52" s="230">
        <f t="shared" si="1"/>
        <v>0</v>
      </c>
      <c r="R52" s="230">
        <f t="shared" si="1"/>
        <v>0</v>
      </c>
      <c r="S52" s="230">
        <f t="shared" si="1"/>
        <v>0</v>
      </c>
      <c r="T52" s="230">
        <f t="shared" si="1"/>
        <v>0</v>
      </c>
      <c r="U52" s="230">
        <f t="shared" si="1"/>
        <v>0</v>
      </c>
      <c r="V52" s="230">
        <f t="shared" si="1"/>
        <v>0</v>
      </c>
      <c r="W52" s="230">
        <f t="shared" si="1"/>
        <v>0</v>
      </c>
      <c r="X52" s="230">
        <f t="shared" si="1"/>
        <v>0</v>
      </c>
      <c r="Y52" s="230">
        <f t="shared" si="1"/>
        <v>0</v>
      </c>
      <c r="Z52" s="230">
        <f t="shared" si="1"/>
        <v>0</v>
      </c>
      <c r="AA52" s="230">
        <f t="shared" si="1"/>
        <v>0</v>
      </c>
      <c r="AB52" s="230">
        <f t="shared" si="1"/>
        <v>0</v>
      </c>
      <c r="AC52" s="230">
        <f t="shared" si="1"/>
        <v>0</v>
      </c>
      <c r="AD52" s="230">
        <f t="shared" si="1"/>
        <v>0</v>
      </c>
      <c r="AE52" s="230">
        <f t="shared" si="1"/>
        <v>0</v>
      </c>
      <c r="AF52" s="230">
        <f t="shared" si="1"/>
        <v>0</v>
      </c>
      <c r="AG52" s="230">
        <f t="shared" si="1"/>
        <v>0</v>
      </c>
      <c r="AH52" s="230">
        <f t="shared" si="1"/>
        <v>0</v>
      </c>
      <c r="AI52" s="230">
        <f t="shared" si="1"/>
        <v>0</v>
      </c>
      <c r="AJ52" s="230">
        <f t="shared" si="1"/>
        <v>0</v>
      </c>
      <c r="AK52" s="230">
        <f t="shared" si="1"/>
        <v>0</v>
      </c>
      <c r="AL52" s="230">
        <f t="shared" si="1"/>
        <v>0</v>
      </c>
      <c r="AM52" s="230">
        <f t="shared" si="1"/>
        <v>0</v>
      </c>
      <c r="AN52" s="230">
        <f t="shared" si="1"/>
        <v>0</v>
      </c>
      <c r="AO52" s="230">
        <f t="shared" si="1"/>
        <v>0</v>
      </c>
      <c r="AP52" s="230">
        <f t="shared" si="1"/>
        <v>0</v>
      </c>
      <c r="AQ52" s="230">
        <f t="shared" si="1"/>
        <v>0</v>
      </c>
    </row>
    <row r="53" spans="1:43" x14ac:dyDescent="0.25">
      <c r="A53" s="278" t="s">
        <v>92</v>
      </c>
      <c r="B53" s="230">
        <f t="shared" si="0"/>
        <v>1011128118000</v>
      </c>
      <c r="C53" s="230">
        <f t="shared" si="1"/>
        <v>2425040788499.999</v>
      </c>
      <c r="D53" s="230">
        <f t="shared" si="1"/>
        <v>2543135125109.7295</v>
      </c>
      <c r="E53" s="230">
        <f t="shared" si="1"/>
        <v>3044011496241.9937</v>
      </c>
      <c r="F53" s="230">
        <f t="shared" si="1"/>
        <v>3333458812699.2183</v>
      </c>
      <c r="G53" s="230">
        <f t="shared" si="1"/>
        <v>3527093064106.8013</v>
      </c>
      <c r="H53" s="230">
        <f t="shared" si="1"/>
        <v>3710590849047.0928</v>
      </c>
      <c r="I53" s="230">
        <f t="shared" si="1"/>
        <v>3847416645870.4995</v>
      </c>
      <c r="J53" s="230">
        <f t="shared" si="1"/>
        <v>3982602156777.1709</v>
      </c>
      <c r="K53" s="230">
        <f t="shared" si="1"/>
        <v>4116132750596.103</v>
      </c>
      <c r="L53" s="230">
        <f t="shared" si="1"/>
        <v>4247993815414.1284</v>
      </c>
      <c r="M53" s="230">
        <f t="shared" si="1"/>
        <v>4378170758575.9302</v>
      </c>
      <c r="N53" s="230">
        <f t="shared" si="1"/>
        <v>4429226609768.7275</v>
      </c>
      <c r="O53" s="230">
        <f t="shared" si="1"/>
        <v>4479586179041.6123</v>
      </c>
      <c r="P53" s="230">
        <f t="shared" si="1"/>
        <v>4529246203250.1563</v>
      </c>
      <c r="Q53" s="230">
        <f t="shared" si="1"/>
        <v>4578203422186.582</v>
      </c>
      <c r="R53" s="230">
        <f t="shared" si="1"/>
        <v>4626454578579.7656</v>
      </c>
      <c r="S53" s="230">
        <f t="shared" si="1"/>
        <v>4614107423116.7627</v>
      </c>
      <c r="T53" s="230">
        <f t="shared" si="1"/>
        <v>4601655732944.2988</v>
      </c>
      <c r="U53" s="230">
        <f t="shared" si="1"/>
        <v>4589099499645.6836</v>
      </c>
      <c r="V53" s="230">
        <f t="shared" si="1"/>
        <v>4576438714812.124</v>
      </c>
      <c r="W53" s="230">
        <f t="shared" si="1"/>
        <v>4563673370042.7432</v>
      </c>
      <c r="X53" s="230">
        <f t="shared" si="1"/>
        <v>4510337223013.8848</v>
      </c>
      <c r="Y53" s="230">
        <f t="shared" si="1"/>
        <v>4457108887168.3369</v>
      </c>
      <c r="Z53" s="230">
        <f t="shared" si="1"/>
        <v>4403988485238.2539</v>
      </c>
      <c r="AA53" s="230">
        <f t="shared" si="1"/>
        <v>4350976139917.667</v>
      </c>
      <c r="AB53" s="230">
        <f t="shared" si="1"/>
        <v>4298071973862.4858</v>
      </c>
      <c r="AC53" s="230">
        <f t="shared" si="1"/>
        <v>4212646656132.8569</v>
      </c>
      <c r="AD53" s="230">
        <f t="shared" si="1"/>
        <v>4127576987076.5317</v>
      </c>
      <c r="AE53" s="230">
        <f t="shared" si="1"/>
        <v>4042863204100.6577</v>
      </c>
      <c r="AF53" s="230">
        <f t="shared" si="1"/>
        <v>3958505544530.626</v>
      </c>
      <c r="AG53" s="230">
        <f t="shared" si="1"/>
        <v>3874504245610.0723</v>
      </c>
      <c r="AH53" s="230">
        <f t="shared" si="1"/>
        <v>3771155615358.1201</v>
      </c>
      <c r="AI53" s="230">
        <f t="shared" si="1"/>
        <v>3668342344869.6138</v>
      </c>
      <c r="AJ53" s="230">
        <f t="shared" si="1"/>
        <v>3566064744708.7251</v>
      </c>
      <c r="AK53" s="230">
        <f t="shared" si="1"/>
        <v>3464323125328.8267</v>
      </c>
      <c r="AL53" s="230">
        <f t="shared" si="1"/>
        <v>3363117797072.4902</v>
      </c>
      <c r="AM53" s="230">
        <f t="shared" si="1"/>
        <v>3261731427932.5015</v>
      </c>
      <c r="AN53" s="230">
        <f t="shared" si="1"/>
        <v>3160884158832.291</v>
      </c>
      <c r="AO53" s="230">
        <f t="shared" si="1"/>
        <v>3060576303685.9463</v>
      </c>
      <c r="AP53" s="230">
        <f t="shared" si="1"/>
        <v>2960808176295.5957</v>
      </c>
      <c r="AQ53" s="230">
        <f t="shared" si="1"/>
        <v>2860624637900.5405</v>
      </c>
    </row>
    <row r="54" spans="1:43" x14ac:dyDescent="0.25">
      <c r="A54" s="278" t="s">
        <v>93</v>
      </c>
      <c r="B54" s="230">
        <f t="shared" si="0"/>
        <v>76770735706500</v>
      </c>
      <c r="C54" s="230">
        <f t="shared" si="1"/>
        <v>57541048936237.703</v>
      </c>
      <c r="D54" s="230">
        <f t="shared" si="1"/>
        <v>65693632685238.648</v>
      </c>
      <c r="E54" s="230">
        <f t="shared" si="1"/>
        <v>69033692046021.977</v>
      </c>
      <c r="F54" s="230">
        <f t="shared" si="1"/>
        <v>71618072862962.578</v>
      </c>
      <c r="G54" s="230">
        <f t="shared" si="1"/>
        <v>73287727143739.328</v>
      </c>
      <c r="H54" s="230">
        <f t="shared" si="1"/>
        <v>75433054153264.359</v>
      </c>
      <c r="I54" s="230">
        <f t="shared" si="1"/>
        <v>77717535792588.484</v>
      </c>
      <c r="J54" s="230">
        <f t="shared" si="1"/>
        <v>80057413038240.578</v>
      </c>
      <c r="K54" s="230">
        <f t="shared" si="1"/>
        <v>82379062583665.797</v>
      </c>
      <c r="L54" s="230">
        <f t="shared" si="1"/>
        <v>84601752713572.078</v>
      </c>
      <c r="M54" s="230">
        <f t="shared" si="1"/>
        <v>86638090029386.672</v>
      </c>
      <c r="N54" s="230">
        <f t="shared" si="1"/>
        <v>88421411624770.313</v>
      </c>
      <c r="O54" s="230">
        <f t="shared" si="1"/>
        <v>89931791699020.094</v>
      </c>
      <c r="P54" s="230">
        <f t="shared" si="1"/>
        <v>91178468331015.281</v>
      </c>
      <c r="Q54" s="230">
        <f t="shared" si="1"/>
        <v>92174471413605.031</v>
      </c>
      <c r="R54" s="230">
        <f t="shared" si="1"/>
        <v>92936104573350.094</v>
      </c>
      <c r="S54" s="230">
        <f t="shared" si="1"/>
        <v>93466054189553.438</v>
      </c>
      <c r="T54" s="230">
        <f t="shared" si="1"/>
        <v>93793000646626.125</v>
      </c>
      <c r="U54" s="230">
        <f t="shared" si="1"/>
        <v>93930997713213.969</v>
      </c>
      <c r="V54" s="230">
        <f t="shared" si="1"/>
        <v>93895317144989.969</v>
      </c>
      <c r="W54" s="230">
        <f t="shared" si="1"/>
        <v>93702139971982.203</v>
      </c>
      <c r="X54" s="230">
        <f t="shared" si="1"/>
        <v>93368268664342.281</v>
      </c>
      <c r="Y54" s="230">
        <f t="shared" si="1"/>
        <v>92910865062178.25</v>
      </c>
      <c r="Z54" s="230">
        <f t="shared" si="1"/>
        <v>92347217588282.641</v>
      </c>
      <c r="AA54" s="230">
        <f t="shared" si="1"/>
        <v>91694540002275.938</v>
      </c>
      <c r="AB54" s="230">
        <f t="shared" si="1"/>
        <v>90969802835467.969</v>
      </c>
      <c r="AC54" s="230">
        <f t="shared" si="1"/>
        <v>90189597690174.609</v>
      </c>
      <c r="AD54" s="230">
        <f t="shared" si="1"/>
        <v>89370033807161.547</v>
      </c>
      <c r="AE54" s="230">
        <f t="shared" si="1"/>
        <v>88526665703112.891</v>
      </c>
      <c r="AF54" s="230">
        <f t="shared" si="1"/>
        <v>87674450252193.703</v>
      </c>
      <c r="AG54" s="230">
        <f t="shared" si="1"/>
        <v>86827731322240.203</v>
      </c>
      <c r="AH54" s="230">
        <f t="shared" si="1"/>
        <v>86000249963819.906</v>
      </c>
      <c r="AI54" s="230">
        <f t="shared" si="1"/>
        <v>85205178174542.547</v>
      </c>
      <c r="AJ54" s="230">
        <f t="shared" si="1"/>
        <v>84455174406535.297</v>
      </c>
      <c r="AK54" s="230">
        <f t="shared" si="1"/>
        <v>83762459237935.391</v>
      </c>
      <c r="AL54" s="230">
        <f t="shared" si="1"/>
        <v>83138909977785.031</v>
      </c>
      <c r="AM54" s="230">
        <f t="shared" si="1"/>
        <v>82596173409155.344</v>
      </c>
      <c r="AN54" s="230">
        <f t="shared" si="1"/>
        <v>82145796392877.063</v>
      </c>
      <c r="AO54" s="230">
        <f t="shared" si="1"/>
        <v>81799374653893.031</v>
      </c>
      <c r="AP54" s="230">
        <f t="shared" si="1"/>
        <v>81568720759327.547</v>
      </c>
      <c r="AQ54" s="230">
        <f t="shared" si="1"/>
        <v>81438679729071.938</v>
      </c>
    </row>
    <row r="55" spans="1:43" x14ac:dyDescent="0.25">
      <c r="A55" s="278" t="s">
        <v>94</v>
      </c>
      <c r="B55" s="230">
        <f t="shared" si="0"/>
        <v>23183723277000</v>
      </c>
      <c r="C55" s="230">
        <f t="shared" si="1"/>
        <v>18358642120500</v>
      </c>
      <c r="D55" s="230">
        <f t="shared" si="1"/>
        <v>18977895435525.727</v>
      </c>
      <c r="E55" s="230">
        <f t="shared" si="1"/>
        <v>19627914742155.227</v>
      </c>
      <c r="F55" s="230">
        <f t="shared" si="1"/>
        <v>20105246229817.375</v>
      </c>
      <c r="G55" s="230">
        <f t="shared" si="1"/>
        <v>20228621255328.746</v>
      </c>
      <c r="H55" s="230">
        <f t="shared" si="1"/>
        <v>20415369669575.914</v>
      </c>
      <c r="I55" s="230">
        <f t="shared" si="1"/>
        <v>20640486349463.32</v>
      </c>
      <c r="J55" s="230">
        <f t="shared" si="1"/>
        <v>20856374601729.766</v>
      </c>
      <c r="K55" s="230">
        <f t="shared" si="1"/>
        <v>21034320779697.164</v>
      </c>
      <c r="L55" s="230">
        <f t="shared" si="1"/>
        <v>21144995461757.422</v>
      </c>
      <c r="M55" s="230">
        <f t="shared" si="1"/>
        <v>21159096472466.914</v>
      </c>
      <c r="N55" s="230">
        <f t="shared" si="1"/>
        <v>21075758305820.945</v>
      </c>
      <c r="O55" s="230">
        <f t="shared" si="1"/>
        <v>20894218754489.348</v>
      </c>
      <c r="P55" s="230">
        <f t="shared" si="1"/>
        <v>20641739090566.887</v>
      </c>
      <c r="Q55" s="230">
        <f t="shared" si="1"/>
        <v>20345248615380.063</v>
      </c>
      <c r="R55" s="230">
        <f t="shared" si="1"/>
        <v>20030644917072.988</v>
      </c>
      <c r="S55" s="230">
        <f t="shared" si="1"/>
        <v>19735948890091.57</v>
      </c>
      <c r="T55" s="230">
        <f t="shared" si="1"/>
        <v>19447908186700.727</v>
      </c>
      <c r="U55" s="230">
        <f t="shared" si="1"/>
        <v>19167102050797.078</v>
      </c>
      <c r="V55" s="230">
        <f t="shared" si="1"/>
        <v>18894110751397.141</v>
      </c>
      <c r="W55" s="230">
        <f t="shared" si="1"/>
        <v>18629501992726.711</v>
      </c>
      <c r="X55" s="230">
        <f t="shared" si="1"/>
        <v>18373819995891.895</v>
      </c>
      <c r="Y55" s="230">
        <f t="shared" si="1"/>
        <v>18127577194097.133</v>
      </c>
      <c r="Z55" s="230">
        <f t="shared" si="1"/>
        <v>17891248403413.063</v>
      </c>
      <c r="AA55" s="230">
        <f t="shared" si="1"/>
        <v>17665267272271.813</v>
      </c>
      <c r="AB55" s="230">
        <f t="shared" si="1"/>
        <v>17450024774007.564</v>
      </c>
      <c r="AC55" s="230">
        <f t="shared" si="1"/>
        <v>17245869485907.326</v>
      </c>
      <c r="AD55" s="230">
        <f t="shared" si="1"/>
        <v>17053109392923.697</v>
      </c>
      <c r="AE55" s="230">
        <f t="shared" si="1"/>
        <v>16872014961752.139</v>
      </c>
      <c r="AF55" s="230">
        <f t="shared" si="1"/>
        <v>16702823248688.469</v>
      </c>
      <c r="AG55" s="230">
        <f t="shared" si="1"/>
        <v>16545742830046.318</v>
      </c>
      <c r="AH55" s="230">
        <f t="shared" si="1"/>
        <v>16400959374704.453</v>
      </c>
      <c r="AI55" s="230">
        <f t="shared" si="1"/>
        <v>16268641712714.996</v>
      </c>
      <c r="AJ55" s="230">
        <f t="shared" si="1"/>
        <v>16148948290426.008</v>
      </c>
      <c r="AK55" s="230">
        <f t="shared" si="1"/>
        <v>16042033940267.184</v>
      </c>
      <c r="AL55" s="230">
        <f t="shared" si="1"/>
        <v>15948056931700.939</v>
      </c>
      <c r="AM55" s="230">
        <f t="shared" si="1"/>
        <v>15867186308765.816</v>
      </c>
      <c r="AN55" s="230">
        <f t="shared" si="1"/>
        <v>15799609559505.805</v>
      </c>
      <c r="AO55" s="230">
        <f t="shared" si="1"/>
        <v>15745540704199.131</v>
      </c>
      <c r="AP55" s="230">
        <f t="shared" si="1"/>
        <v>15705228933970.984</v>
      </c>
      <c r="AQ55" s="230">
        <f t="shared" si="1"/>
        <v>15673732933172.469</v>
      </c>
    </row>
    <row r="56" spans="1:43" x14ac:dyDescent="0.25">
      <c r="A56" s="278" t="s">
        <v>95</v>
      </c>
      <c r="B56" s="230">
        <f t="shared" si="0"/>
        <v>30536624728500.004</v>
      </c>
      <c r="C56" s="230">
        <f t="shared" si="1"/>
        <v>23378170992000</v>
      </c>
      <c r="D56" s="230">
        <f t="shared" si="1"/>
        <v>24968710848746.074</v>
      </c>
      <c r="E56" s="230">
        <f t="shared" si="1"/>
        <v>27281065338866.379</v>
      </c>
      <c r="F56" s="230">
        <f t="shared" si="1"/>
        <v>27855717171396.836</v>
      </c>
      <c r="G56" s="230">
        <f t="shared" si="1"/>
        <v>28075302047566.242</v>
      </c>
      <c r="H56" s="230">
        <f t="shared" si="1"/>
        <v>28440435623445.891</v>
      </c>
      <c r="I56" s="230">
        <f t="shared" si="1"/>
        <v>28900780676608.805</v>
      </c>
      <c r="J56" s="230">
        <f t="shared" si="1"/>
        <v>29406574441748.82</v>
      </c>
      <c r="K56" s="230">
        <f t="shared" si="1"/>
        <v>29920746238324.273</v>
      </c>
      <c r="L56" s="230">
        <f t="shared" ref="L56:AQ63" si="2">SUMIFS(L$2:L$44,$AR$2:$AR$44,$A56)</f>
        <v>30403610003573.266</v>
      </c>
      <c r="M56" s="230">
        <f t="shared" si="2"/>
        <v>30813022158415.863</v>
      </c>
      <c r="N56" s="230">
        <f t="shared" si="2"/>
        <v>31164770682510.578</v>
      </c>
      <c r="O56" s="230">
        <f t="shared" si="2"/>
        <v>31405464053943.078</v>
      </c>
      <c r="P56" s="230">
        <f t="shared" si="2"/>
        <v>31540961010371.063</v>
      </c>
      <c r="Q56" s="230">
        <f t="shared" si="2"/>
        <v>31578379613105.434</v>
      </c>
      <c r="R56" s="230">
        <f t="shared" si="2"/>
        <v>31525846662613.488</v>
      </c>
      <c r="S56" s="230">
        <f t="shared" si="2"/>
        <v>31444409481303.727</v>
      </c>
      <c r="T56" s="230">
        <f t="shared" si="2"/>
        <v>31288971293067.52</v>
      </c>
      <c r="U56" s="230">
        <f t="shared" si="2"/>
        <v>31066905931738.953</v>
      </c>
      <c r="V56" s="230">
        <f t="shared" si="2"/>
        <v>30785861656956.539</v>
      </c>
      <c r="W56" s="230">
        <f t="shared" si="2"/>
        <v>30453620688321.309</v>
      </c>
      <c r="X56" s="230">
        <f t="shared" si="2"/>
        <v>30077973989206.762</v>
      </c>
      <c r="Y56" s="230">
        <f t="shared" si="2"/>
        <v>29666612779687.027</v>
      </c>
      <c r="Z56" s="230">
        <f t="shared" si="2"/>
        <v>29227037547483.602</v>
      </c>
      <c r="AA56" s="230">
        <f t="shared" si="2"/>
        <v>28766484707991.824</v>
      </c>
      <c r="AB56" s="230">
        <f t="shared" si="2"/>
        <v>28291870550335.641</v>
      </c>
      <c r="AC56" s="230">
        <f t="shared" si="2"/>
        <v>27809751700291.105</v>
      </c>
      <c r="AD56" s="230">
        <f t="shared" si="2"/>
        <v>27326301031544.051</v>
      </c>
      <c r="AE56" s="230">
        <f t="shared" si="2"/>
        <v>26847297758573.844</v>
      </c>
      <c r="AF56" s="230">
        <f t="shared" si="2"/>
        <v>26378130338890.117</v>
      </c>
      <c r="AG56" s="230">
        <f t="shared" si="2"/>
        <v>25923810789018.922</v>
      </c>
      <c r="AH56" s="230">
        <f t="shared" si="2"/>
        <v>25488999066310.684</v>
      </c>
      <c r="AI56" s="230">
        <f t="shared" si="2"/>
        <v>25078036276261.352</v>
      </c>
      <c r="AJ56" s="230">
        <f t="shared" si="2"/>
        <v>24694985622347.832</v>
      </c>
      <c r="AK56" s="230">
        <f t="shared" si="2"/>
        <v>24343680213577.555</v>
      </c>
      <c r="AL56" s="230">
        <f t="shared" si="2"/>
        <v>24027777077115.34</v>
      </c>
      <c r="AM56" s="230">
        <f t="shared" si="2"/>
        <v>23750816984792.863</v>
      </c>
      <c r="AN56" s="230">
        <f t="shared" si="2"/>
        <v>23516289990858.305</v>
      </c>
      <c r="AO56" s="230">
        <f t="shared" si="2"/>
        <v>23327706894593.586</v>
      </c>
      <c r="AP56" s="230">
        <f t="shared" si="2"/>
        <v>23188677189073.492</v>
      </c>
      <c r="AQ56" s="230">
        <f t="shared" si="2"/>
        <v>23095199586727.879</v>
      </c>
    </row>
    <row r="57" spans="1:43" x14ac:dyDescent="0.25">
      <c r="A57" s="278" t="s">
        <v>96</v>
      </c>
      <c r="B57" s="230">
        <f t="shared" si="0"/>
        <v>29328271071000</v>
      </c>
      <c r="C57" s="230">
        <f t="shared" ref="C57:AP68" si="3">SUMIFS(C$2:C$44,$AR$2:$AR$44,$A57)</f>
        <v>20964241501500</v>
      </c>
      <c r="D57" s="230">
        <f t="shared" si="3"/>
        <v>22275898604829.102</v>
      </c>
      <c r="E57" s="230">
        <f t="shared" si="3"/>
        <v>24320367875777.98</v>
      </c>
      <c r="F57" s="230">
        <f t="shared" si="3"/>
        <v>26306262616583.336</v>
      </c>
      <c r="G57" s="230">
        <f t="shared" si="3"/>
        <v>27541983773757.48</v>
      </c>
      <c r="H57" s="230">
        <f t="shared" si="3"/>
        <v>28795007995206.695</v>
      </c>
      <c r="I57" s="230">
        <f t="shared" si="3"/>
        <v>29514747598349.316</v>
      </c>
      <c r="J57" s="230">
        <f t="shared" si="3"/>
        <v>30234193337790.188</v>
      </c>
      <c r="K57" s="230">
        <f t="shared" si="3"/>
        <v>30949496855170.344</v>
      </c>
      <c r="L57" s="230">
        <f t="shared" si="2"/>
        <v>31656400502132.301</v>
      </c>
      <c r="M57" s="230">
        <f t="shared" si="2"/>
        <v>32350279279017.789</v>
      </c>
      <c r="N57" s="230">
        <f t="shared" si="2"/>
        <v>32738051697749.469</v>
      </c>
      <c r="O57" s="230">
        <f t="shared" si="2"/>
        <v>33109256925200.398</v>
      </c>
      <c r="P57" s="230">
        <f t="shared" si="2"/>
        <v>33464447808727.867</v>
      </c>
      <c r="Q57" s="230">
        <f t="shared" si="2"/>
        <v>33804399169310.891</v>
      </c>
      <c r="R57" s="230">
        <f t="shared" si="2"/>
        <v>34130077297870.406</v>
      </c>
      <c r="S57" s="230">
        <f t="shared" si="2"/>
        <v>34301992965271.883</v>
      </c>
      <c r="T57" s="230">
        <f t="shared" si="2"/>
        <v>34461762268273.57</v>
      </c>
      <c r="U57" s="230">
        <f t="shared" si="2"/>
        <v>34610109593572.473</v>
      </c>
      <c r="V57" s="230">
        <f t="shared" si="2"/>
        <v>34747839846091.508</v>
      </c>
      <c r="W57" s="230">
        <f t="shared" si="2"/>
        <v>34875822063629.43</v>
      </c>
      <c r="X57" s="230">
        <f t="shared" si="2"/>
        <v>34694915945243.141</v>
      </c>
      <c r="Y57" s="230">
        <f t="shared" si="2"/>
        <v>34506463174292.219</v>
      </c>
      <c r="Z57" s="230">
        <f t="shared" si="2"/>
        <v>34311435295338.488</v>
      </c>
      <c r="AA57" s="230">
        <f t="shared" si="2"/>
        <v>34110812133274.004</v>
      </c>
      <c r="AB57" s="230">
        <f t="shared" si="2"/>
        <v>33905571310158.719</v>
      </c>
      <c r="AC57" s="230">
        <f t="shared" si="2"/>
        <v>33487221086933.766</v>
      </c>
      <c r="AD57" s="230">
        <f t="shared" si="2"/>
        <v>33066400876860.129</v>
      </c>
      <c r="AE57" s="230">
        <f t="shared" si="2"/>
        <v>32644035059620.793</v>
      </c>
      <c r="AF57" s="230">
        <f t="shared" si="2"/>
        <v>32221020141612.684</v>
      </c>
      <c r="AG57" s="230">
        <f t="shared" si="2"/>
        <v>31798222295820.898</v>
      </c>
      <c r="AH57" s="230">
        <f t="shared" si="2"/>
        <v>31346636909251.16</v>
      </c>
      <c r="AI57" s="230">
        <f t="shared" si="2"/>
        <v>30896940562686.609</v>
      </c>
      <c r="AJ57" s="230">
        <f t="shared" si="2"/>
        <v>30449907806645.363</v>
      </c>
      <c r="AK57" s="230">
        <f t="shared" si="2"/>
        <v>30006286733001.023</v>
      </c>
      <c r="AL57" s="230">
        <f t="shared" si="2"/>
        <v>29566802964129.813</v>
      </c>
      <c r="AM57" s="230">
        <f t="shared" si="2"/>
        <v>29072652145943.074</v>
      </c>
      <c r="AN57" s="230">
        <f t="shared" si="2"/>
        <v>28584110291836.02</v>
      </c>
      <c r="AO57" s="230">
        <f t="shared" si="2"/>
        <v>28101870133287.695</v>
      </c>
      <c r="AP57" s="230">
        <f t="shared" si="2"/>
        <v>27626628382124.773</v>
      </c>
      <c r="AQ57" s="230">
        <f t="shared" si="2"/>
        <v>27150025913910.73</v>
      </c>
    </row>
    <row r="58" spans="1:43" x14ac:dyDescent="0.25">
      <c r="A58" s="278" t="s">
        <v>97</v>
      </c>
      <c r="B58" s="230">
        <f t="shared" si="0"/>
        <v>1711139892000.0005</v>
      </c>
      <c r="C58" s="230">
        <f t="shared" si="3"/>
        <v>11710309510603.168</v>
      </c>
      <c r="D58" s="230">
        <f t="shared" si="3"/>
        <v>12256492602098.426</v>
      </c>
      <c r="E58" s="230">
        <f t="shared" si="3"/>
        <v>13118003238368.861</v>
      </c>
      <c r="F58" s="230">
        <f t="shared" si="3"/>
        <v>14300841674732.25</v>
      </c>
      <c r="G58" s="230">
        <f t="shared" si="3"/>
        <v>15056130467377.15</v>
      </c>
      <c r="H58" s="230">
        <f t="shared" si="3"/>
        <v>15806833106898.426</v>
      </c>
      <c r="I58" s="230">
        <f t="shared" si="3"/>
        <v>16150952387441.596</v>
      </c>
      <c r="J58" s="230">
        <f t="shared" si="3"/>
        <v>16494760814751.215</v>
      </c>
      <c r="K58" s="230">
        <f t="shared" si="3"/>
        <v>16838258366107.443</v>
      </c>
      <c r="L58" s="230">
        <f t="shared" si="2"/>
        <v>17181445018831.375</v>
      </c>
      <c r="M58" s="230">
        <f t="shared" si="2"/>
        <v>17524320750285.029</v>
      </c>
      <c r="N58" s="230">
        <f t="shared" si="2"/>
        <v>17544060175037.01</v>
      </c>
      <c r="O58" s="230">
        <f t="shared" si="2"/>
        <v>17563784301943.402</v>
      </c>
      <c r="P58" s="230">
        <f t="shared" si="2"/>
        <v>17583493130370.693</v>
      </c>
      <c r="Q58" s="230">
        <f t="shared" si="2"/>
        <v>17603186659686.328</v>
      </c>
      <c r="R58" s="230">
        <f t="shared" si="2"/>
        <v>17622864889258.703</v>
      </c>
      <c r="S58" s="230">
        <f t="shared" si="2"/>
        <v>17420192135726.908</v>
      </c>
      <c r="T58" s="230">
        <f t="shared" si="2"/>
        <v>17217581416562.781</v>
      </c>
      <c r="U58" s="230">
        <f t="shared" si="2"/>
        <v>17015032728777.906</v>
      </c>
      <c r="V58" s="230">
        <f t="shared" si="2"/>
        <v>16812546069383.666</v>
      </c>
      <c r="W58" s="230">
        <f t="shared" si="2"/>
        <v>16610121435391.234</v>
      </c>
      <c r="X58" s="230">
        <f t="shared" si="2"/>
        <v>16232942550362.748</v>
      </c>
      <c r="Y58" s="230">
        <f t="shared" si="2"/>
        <v>15855879879649.674</v>
      </c>
      <c r="Z58" s="230">
        <f t="shared" si="2"/>
        <v>15478933417643.004</v>
      </c>
      <c r="AA58" s="230">
        <f t="shared" si="2"/>
        <v>15102103158733.336</v>
      </c>
      <c r="AB58" s="230">
        <f t="shared" si="2"/>
        <v>14725389097310.867</v>
      </c>
      <c r="AC58" s="230">
        <f t="shared" si="2"/>
        <v>14348791227765.43</v>
      </c>
      <c r="AD58" s="230">
        <f t="shared" si="2"/>
        <v>13972309544486.457</v>
      </c>
      <c r="AE58" s="230">
        <f t="shared" si="2"/>
        <v>13595944041862.99</v>
      </c>
      <c r="AF58" s="230">
        <f t="shared" si="2"/>
        <v>13219694714283.684</v>
      </c>
      <c r="AG58" s="230">
        <f t="shared" si="2"/>
        <v>12843561556136.793</v>
      </c>
      <c r="AH58" s="230">
        <f t="shared" si="2"/>
        <v>12517413718227.014</v>
      </c>
      <c r="AI58" s="230">
        <f t="shared" si="2"/>
        <v>12191366559552.85</v>
      </c>
      <c r="AJ58" s="230">
        <f t="shared" si="2"/>
        <v>11865420075250.221</v>
      </c>
      <c r="AK58" s="230">
        <f t="shared" si="2"/>
        <v>11539574260454.711</v>
      </c>
      <c r="AL58" s="230">
        <f t="shared" si="2"/>
        <v>11213829110301.563</v>
      </c>
      <c r="AM58" s="230">
        <f t="shared" si="2"/>
        <v>10871913926821.42</v>
      </c>
      <c r="AN58" s="230">
        <f t="shared" si="2"/>
        <v>10530104451647.801</v>
      </c>
      <c r="AO58" s="230">
        <f t="shared" si="2"/>
        <v>10188400679670.369</v>
      </c>
      <c r="AP58" s="230">
        <f t="shared" si="2"/>
        <v>9846802605778.4336</v>
      </c>
      <c r="AQ58" s="230">
        <f t="shared" si="2"/>
        <v>9502003000812.9551</v>
      </c>
    </row>
    <row r="59" spans="1:43" x14ac:dyDescent="0.25">
      <c r="A59" s="278" t="s">
        <v>98</v>
      </c>
      <c r="B59" s="230">
        <f t="shared" si="0"/>
        <v>28769928346500.012</v>
      </c>
      <c r="C59" s="230">
        <f t="shared" si="3"/>
        <v>56319300635461.797</v>
      </c>
      <c r="D59" s="230">
        <f t="shared" si="3"/>
        <v>61714903638120.852</v>
      </c>
      <c r="E59" s="230">
        <f t="shared" si="3"/>
        <v>68371664819790.805</v>
      </c>
      <c r="F59" s="230">
        <f t="shared" si="3"/>
        <v>75996065339108.938</v>
      </c>
      <c r="G59" s="230">
        <f t="shared" si="3"/>
        <v>81033416825037.156</v>
      </c>
      <c r="H59" s="230">
        <f t="shared" si="3"/>
        <v>86065315279971.5</v>
      </c>
      <c r="I59" s="230">
        <f t="shared" si="3"/>
        <v>89359738087994.031</v>
      </c>
      <c r="J59" s="230">
        <f t="shared" si="3"/>
        <v>92603990246631.375</v>
      </c>
      <c r="K59" s="230">
        <f t="shared" si="3"/>
        <v>95797438640750.484</v>
      </c>
      <c r="L59" s="230">
        <f t="shared" si="2"/>
        <v>98942075465343.484</v>
      </c>
      <c r="M59" s="230">
        <f t="shared" si="2"/>
        <v>102042147411836.13</v>
      </c>
      <c r="N59" s="230">
        <f t="shared" si="2"/>
        <v>103851495853799.69</v>
      </c>
      <c r="O59" s="230">
        <f t="shared" si="2"/>
        <v>105628014653254.95</v>
      </c>
      <c r="P59" s="230">
        <f t="shared" si="2"/>
        <v>107379009314229.05</v>
      </c>
      <c r="Q59" s="230">
        <f t="shared" si="2"/>
        <v>109112380893099.2</v>
      </c>
      <c r="R59" s="230">
        <f t="shared" si="2"/>
        <v>110836380752669.33</v>
      </c>
      <c r="S59" s="230">
        <f t="shared" si="2"/>
        <v>111714498318436.42</v>
      </c>
      <c r="T59" s="230">
        <f t="shared" si="2"/>
        <v>112590914500811.19</v>
      </c>
      <c r="U59" s="230">
        <f t="shared" si="2"/>
        <v>113465653308438.23</v>
      </c>
      <c r="V59" s="230">
        <f t="shared" si="2"/>
        <v>114338739862127.81</v>
      </c>
      <c r="W59" s="230">
        <f t="shared" si="2"/>
        <v>115210200340430.95</v>
      </c>
      <c r="X59" s="230">
        <f t="shared" si="2"/>
        <v>115601138596361.19</v>
      </c>
      <c r="Y59" s="230">
        <f t="shared" si="2"/>
        <v>115990685770399.17</v>
      </c>
      <c r="Z59" s="230">
        <f t="shared" si="2"/>
        <v>116378870955274.63</v>
      </c>
      <c r="AA59" s="230">
        <f t="shared" si="2"/>
        <v>116765724086408.34</v>
      </c>
      <c r="AB59" s="230">
        <f t="shared" si="2"/>
        <v>117151275889444.88</v>
      </c>
      <c r="AC59" s="230">
        <f t="shared" si="2"/>
        <v>117124803593480.28</v>
      </c>
      <c r="AD59" s="230">
        <f t="shared" si="2"/>
        <v>117097248022174.22</v>
      </c>
      <c r="AE59" s="230">
        <f t="shared" si="2"/>
        <v>117068642021220.72</v>
      </c>
      <c r="AF59" s="230">
        <f t="shared" si="2"/>
        <v>117039019025158.13</v>
      </c>
      <c r="AG59" s="230">
        <f t="shared" si="2"/>
        <v>117008413009632.81</v>
      </c>
      <c r="AH59" s="230">
        <f t="shared" si="2"/>
        <v>116604026901213.05</v>
      </c>
      <c r="AI59" s="230">
        <f t="shared" si="2"/>
        <v>116198867643711.72</v>
      </c>
      <c r="AJ59" s="230">
        <f t="shared" si="2"/>
        <v>115792970613201.48</v>
      </c>
      <c r="AK59" s="230">
        <f t="shared" si="2"/>
        <v>115386371548774.06</v>
      </c>
      <c r="AL59" s="230">
        <f t="shared" si="2"/>
        <v>114979106511571.31</v>
      </c>
      <c r="AM59" s="230">
        <f t="shared" si="2"/>
        <v>114502761158677.5</v>
      </c>
      <c r="AN59" s="230">
        <f t="shared" si="2"/>
        <v>114025848612646.48</v>
      </c>
      <c r="AO59" s="230">
        <f t="shared" si="2"/>
        <v>113548405679913.16</v>
      </c>
      <c r="AP59" s="230">
        <f t="shared" si="2"/>
        <v>113070469340891.92</v>
      </c>
      <c r="AQ59" s="230">
        <f t="shared" si="2"/>
        <v>112550826042155.56</v>
      </c>
    </row>
    <row r="60" spans="1:43" x14ac:dyDescent="0.25">
      <c r="A60" s="278" t="s">
        <v>99</v>
      </c>
      <c r="B60" s="230">
        <f t="shared" si="0"/>
        <v>4522298286000</v>
      </c>
      <c r="C60" s="230">
        <f t="shared" si="3"/>
        <v>3847286932500</v>
      </c>
      <c r="D60" s="230">
        <f t="shared" si="3"/>
        <v>3922235264367.6685</v>
      </c>
      <c r="E60" s="230">
        <f t="shared" si="3"/>
        <v>4330181518142.1724</v>
      </c>
      <c r="F60" s="230">
        <f t="shared" si="3"/>
        <v>4460269243746.2539</v>
      </c>
      <c r="G60" s="230">
        <f t="shared" si="3"/>
        <v>4594553596304.1172</v>
      </c>
      <c r="H60" s="230">
        <f t="shared" si="3"/>
        <v>4761435383718.582</v>
      </c>
      <c r="I60" s="230">
        <f t="shared" si="3"/>
        <v>4909675459021.0498</v>
      </c>
      <c r="J60" s="230">
        <f t="shared" si="3"/>
        <v>5030185278508.2861</v>
      </c>
      <c r="K60" s="230">
        <f t="shared" si="3"/>
        <v>5121039660055.3496</v>
      </c>
      <c r="L60" s="230">
        <f t="shared" si="2"/>
        <v>5180860584432.5928</v>
      </c>
      <c r="M60" s="230">
        <f t="shared" si="2"/>
        <v>5208850866838.7061</v>
      </c>
      <c r="N60" s="230">
        <f t="shared" si="2"/>
        <v>5216045436360.5137</v>
      </c>
      <c r="O60" s="230">
        <f t="shared" si="2"/>
        <v>5197758832660.0645</v>
      </c>
      <c r="P60" s="230">
        <f t="shared" si="2"/>
        <v>5160689222460.9131</v>
      </c>
      <c r="Q60" s="230">
        <f t="shared" si="2"/>
        <v>5111608856467.2109</v>
      </c>
      <c r="R60" s="230">
        <f t="shared" si="2"/>
        <v>5057167626478.5791</v>
      </c>
      <c r="S60" s="230">
        <f t="shared" si="2"/>
        <v>5012209384486.9082</v>
      </c>
      <c r="T60" s="230">
        <f t="shared" si="2"/>
        <v>4968259323482.9609</v>
      </c>
      <c r="U60" s="230">
        <f t="shared" si="2"/>
        <v>4925345110809.1953</v>
      </c>
      <c r="V60" s="230">
        <f t="shared" si="2"/>
        <v>4883493335708.8945</v>
      </c>
      <c r="W60" s="230">
        <f t="shared" si="2"/>
        <v>4842729593271.8711</v>
      </c>
      <c r="X60" s="230">
        <f t="shared" si="2"/>
        <v>4803078569448.8223</v>
      </c>
      <c r="Y60" s="230">
        <f t="shared" si="2"/>
        <v>4764564127063.0986</v>
      </c>
      <c r="Z60" s="230">
        <f t="shared" si="2"/>
        <v>4727209392767.4443</v>
      </c>
      <c r="AA60" s="230">
        <f t="shared" si="2"/>
        <v>4691036844912.1016</v>
      </c>
      <c r="AB60" s="230">
        <f t="shared" si="2"/>
        <v>4656068402309.6416</v>
      </c>
      <c r="AC60" s="230">
        <f t="shared" si="2"/>
        <v>4622325513900.6123</v>
      </c>
      <c r="AD60" s="230">
        <f t="shared" si="2"/>
        <v>4589829249343.4297</v>
      </c>
      <c r="AE60" s="230">
        <f t="shared" si="2"/>
        <v>4558600390570.998</v>
      </c>
      <c r="AF60" s="230">
        <f t="shared" si="2"/>
        <v>4528659524375.8711</v>
      </c>
      <c r="AG60" s="230">
        <f t="shared" si="2"/>
        <v>4500027136105.4141</v>
      </c>
      <c r="AH60" s="230">
        <f t="shared" si="2"/>
        <v>4472723704568.29</v>
      </c>
      <c r="AI60" s="230">
        <f t="shared" si="2"/>
        <v>4446769798273.9961</v>
      </c>
      <c r="AJ60" s="230">
        <f t="shared" si="2"/>
        <v>4422186173147.5586</v>
      </c>
      <c r="AK60" s="230">
        <f t="shared" si="2"/>
        <v>4398993871882.9668</v>
      </c>
      <c r="AL60" s="230">
        <f t="shared" si="2"/>
        <v>4377214325120.6963</v>
      </c>
      <c r="AM60" s="230">
        <f t="shared" si="2"/>
        <v>4356869454657.2646</v>
      </c>
      <c r="AN60" s="230">
        <f t="shared" si="2"/>
        <v>4337981778918.2065</v>
      </c>
      <c r="AO60" s="230">
        <f t="shared" si="2"/>
        <v>4320574520950.1729</v>
      </c>
      <c r="AP60" s="230">
        <f t="shared" si="2"/>
        <v>4304671719213.5244</v>
      </c>
      <c r="AQ60" s="230">
        <f t="shared" si="2"/>
        <v>4288861906843.7251</v>
      </c>
    </row>
    <row r="61" spans="1:43" x14ac:dyDescent="0.25">
      <c r="A61" s="278" t="s">
        <v>100</v>
      </c>
      <c r="B61" s="230">
        <f t="shared" si="0"/>
        <v>1505580879000</v>
      </c>
      <c r="C61" s="230">
        <f t="shared" si="3"/>
        <v>1208353657500</v>
      </c>
      <c r="D61" s="230">
        <f t="shared" si="3"/>
        <v>1353136163373.8994</v>
      </c>
      <c r="E61" s="230">
        <f t="shared" si="3"/>
        <v>1489214016589.4749</v>
      </c>
      <c r="F61" s="230">
        <f t="shared" si="3"/>
        <v>1552987738470.6602</v>
      </c>
      <c r="G61" s="230">
        <f t="shared" si="3"/>
        <v>1632626385710.7024</v>
      </c>
      <c r="H61" s="230">
        <f t="shared" si="3"/>
        <v>1734159265124.3064</v>
      </c>
      <c r="I61" s="230">
        <f t="shared" si="3"/>
        <v>1831228593644.0913</v>
      </c>
      <c r="J61" s="230">
        <f t="shared" si="3"/>
        <v>1916107283476.281</v>
      </c>
      <c r="K61" s="230">
        <f t="shared" si="3"/>
        <v>1990030614323.0591</v>
      </c>
      <c r="L61" s="230">
        <f t="shared" si="2"/>
        <v>2054950491576.9229</v>
      </c>
      <c r="M61" s="230">
        <f t="shared" si="2"/>
        <v>2113409391141.9158</v>
      </c>
      <c r="N61" s="230">
        <f t="shared" si="2"/>
        <v>2170176283504.6394</v>
      </c>
      <c r="O61" s="230">
        <f t="shared" si="2"/>
        <v>2224236106983.6587</v>
      </c>
      <c r="P61" s="230">
        <f t="shared" si="2"/>
        <v>2276323085639.0679</v>
      </c>
      <c r="Q61" s="230">
        <f t="shared" si="2"/>
        <v>2327269678855.0112</v>
      </c>
      <c r="R61" s="230">
        <f t="shared" si="2"/>
        <v>2378000606575.6494</v>
      </c>
      <c r="S61" s="230">
        <f t="shared" si="2"/>
        <v>2431920310761.0972</v>
      </c>
      <c r="T61" s="230">
        <f t="shared" si="2"/>
        <v>2486591057748.6641</v>
      </c>
      <c r="U61" s="230">
        <f t="shared" si="2"/>
        <v>2541839398613.3701</v>
      </c>
      <c r="V61" s="230">
        <f t="shared" si="2"/>
        <v>2597476465370.543</v>
      </c>
      <c r="W61" s="230">
        <f t="shared" si="2"/>
        <v>2653297655986.5923</v>
      </c>
      <c r="X61" s="230">
        <f t="shared" si="2"/>
        <v>2709082470614.8521</v>
      </c>
      <c r="Y61" s="230">
        <f t="shared" si="2"/>
        <v>2764594518651.9858</v>
      </c>
      <c r="Z61" s="230">
        <f t="shared" si="2"/>
        <v>2819581716269.8096</v>
      </c>
      <c r="AA61" s="230">
        <f t="shared" si="2"/>
        <v>2873776693730.6919</v>
      </c>
      <c r="AB61" s="230">
        <f t="shared" si="2"/>
        <v>2926897430987.4321</v>
      </c>
      <c r="AC61" s="230">
        <f t="shared" si="2"/>
        <v>2978648138749.6289</v>
      </c>
      <c r="AD61" s="230">
        <f t="shared" si="2"/>
        <v>3028720400322.4404</v>
      </c>
      <c r="AE61" s="230">
        <f t="shared" si="2"/>
        <v>3076794587050.2578</v>
      </c>
      <c r="AF61" s="230">
        <f t="shared" si="2"/>
        <v>3122541557099.8428</v>
      </c>
      <c r="AG61" s="230">
        <f t="shared" si="2"/>
        <v>3165624643577.9507</v>
      </c>
      <c r="AH61" s="230">
        <f t="shared" si="2"/>
        <v>3205701933596.856</v>
      </c>
      <c r="AI61" s="230">
        <f t="shared" si="2"/>
        <v>3242428834894.8506</v>
      </c>
      <c r="AJ61" s="230">
        <f t="shared" si="2"/>
        <v>3275460921025.543</v>
      </c>
      <c r="AK61" s="230">
        <f t="shared" si="2"/>
        <v>3304457040009.3574</v>
      </c>
      <c r="AL61" s="230">
        <f t="shared" si="2"/>
        <v>3329082664778.1006</v>
      </c>
      <c r="AM61" s="230">
        <f t="shared" si="2"/>
        <v>3349013456848.0156</v>
      </c>
      <c r="AN61" s="230">
        <f t="shared" si="2"/>
        <v>3363939007563.5591</v>
      </c>
      <c r="AO61" s="230">
        <f t="shared" si="2"/>
        <v>3373566714123.8228</v>
      </c>
      <c r="AP61" s="230">
        <f t="shared" si="2"/>
        <v>3377625740618.2954</v>
      </c>
      <c r="AQ61" s="230">
        <f t="shared" si="2"/>
        <v>3374730797634.0327</v>
      </c>
    </row>
    <row r="62" spans="1:43" x14ac:dyDescent="0.25">
      <c r="A62" s="278" t="s">
        <v>101</v>
      </c>
      <c r="B62" s="230">
        <f t="shared" si="0"/>
        <v>25011531798000</v>
      </c>
      <c r="C62" s="230">
        <f t="shared" si="3"/>
        <v>18662322431197.332</v>
      </c>
      <c r="D62" s="230">
        <f t="shared" si="3"/>
        <v>22655444198988.711</v>
      </c>
      <c r="E62" s="230">
        <f t="shared" si="3"/>
        <v>23505210833521.043</v>
      </c>
      <c r="F62" s="230">
        <f t="shared" si="3"/>
        <v>25174096154217.289</v>
      </c>
      <c r="G62" s="230">
        <f t="shared" si="3"/>
        <v>26039880983091.227</v>
      </c>
      <c r="H62" s="230">
        <f t="shared" si="3"/>
        <v>26768758076386.938</v>
      </c>
      <c r="I62" s="230">
        <f t="shared" si="3"/>
        <v>27231695400862.371</v>
      </c>
      <c r="J62" s="230">
        <f t="shared" si="3"/>
        <v>27697505274242.43</v>
      </c>
      <c r="K62" s="230">
        <f t="shared" si="3"/>
        <v>28166179614265.348</v>
      </c>
      <c r="L62" s="230">
        <f t="shared" si="2"/>
        <v>28637710343991.926</v>
      </c>
      <c r="M62" s="230">
        <f t="shared" si="2"/>
        <v>29112089391805.66</v>
      </c>
      <c r="N62" s="230">
        <f t="shared" si="2"/>
        <v>28870806103703.078</v>
      </c>
      <c r="O62" s="230">
        <f t="shared" si="2"/>
        <v>28627397367336.656</v>
      </c>
      <c r="P62" s="230">
        <f t="shared" si="2"/>
        <v>28381866931943.063</v>
      </c>
      <c r="Q62" s="230">
        <f t="shared" si="2"/>
        <v>28134218545111.402</v>
      </c>
      <c r="R62" s="230">
        <f t="shared" si="2"/>
        <v>27884455952783.082</v>
      </c>
      <c r="S62" s="230">
        <f t="shared" si="2"/>
        <v>27413642277507.07</v>
      </c>
      <c r="T62" s="230">
        <f t="shared" si="2"/>
        <v>26942591033823.496</v>
      </c>
      <c r="U62" s="230">
        <f t="shared" si="2"/>
        <v>26471302564527.285</v>
      </c>
      <c r="V62" s="230">
        <f t="shared" si="2"/>
        <v>25999777212349.434</v>
      </c>
      <c r="W62" s="230">
        <f t="shared" si="2"/>
        <v>25528015319957.008</v>
      </c>
      <c r="X62" s="230">
        <f t="shared" si="2"/>
        <v>24878427523439.078</v>
      </c>
      <c r="Y62" s="230">
        <f t="shared" si="2"/>
        <v>24228518529976.105</v>
      </c>
      <c r="Z62" s="230">
        <f t="shared" si="2"/>
        <v>23578288808927.922</v>
      </c>
      <c r="AA62" s="230">
        <f t="shared" si="2"/>
        <v>22927738829566.68</v>
      </c>
      <c r="AB62" s="230">
        <f t="shared" si="2"/>
        <v>22276869061076.887</v>
      </c>
      <c r="AC62" s="230">
        <f t="shared" si="2"/>
        <v>21775266860154.406</v>
      </c>
      <c r="AD62" s="230">
        <f t="shared" si="2"/>
        <v>21273417251329.996</v>
      </c>
      <c r="AE62" s="230">
        <f t="shared" si="2"/>
        <v>20771320596850.969</v>
      </c>
      <c r="AF62" s="230">
        <f t="shared" si="2"/>
        <v>20268977258896.961</v>
      </c>
      <c r="AG62" s="230">
        <f t="shared" si="2"/>
        <v>19766387599579.891</v>
      </c>
      <c r="AH62" s="230">
        <f t="shared" si="2"/>
        <v>19465817494860.336</v>
      </c>
      <c r="AI62" s="230">
        <f t="shared" si="2"/>
        <v>19165097800307.688</v>
      </c>
      <c r="AJ62" s="230">
        <f t="shared" si="2"/>
        <v>18864228733863.039</v>
      </c>
      <c r="AK62" s="230">
        <f t="shared" si="2"/>
        <v>18563210513426.738</v>
      </c>
      <c r="AL62" s="230">
        <f t="shared" si="2"/>
        <v>18262043356858.453</v>
      </c>
      <c r="AM62" s="230">
        <f t="shared" si="2"/>
        <v>18113763749084.047</v>
      </c>
      <c r="AN62" s="230">
        <f t="shared" si="2"/>
        <v>17965407832605.57</v>
      </c>
      <c r="AO62" s="230">
        <f t="shared" si="2"/>
        <v>17816975716438.27</v>
      </c>
      <c r="AP62" s="230">
        <f t="shared" si="2"/>
        <v>17668467509577.074</v>
      </c>
      <c r="AQ62" s="230">
        <f t="shared" si="2"/>
        <v>17513849682159.834</v>
      </c>
    </row>
    <row r="63" spans="1:43" x14ac:dyDescent="0.25">
      <c r="A63" s="278" t="s">
        <v>102</v>
      </c>
      <c r="B63" s="230">
        <f t="shared" si="0"/>
        <v>28189363026000</v>
      </c>
      <c r="C63" s="230">
        <f t="shared" si="3"/>
        <v>13136332060500</v>
      </c>
      <c r="D63" s="230">
        <f t="shared" si="3"/>
        <v>15387898527527.869</v>
      </c>
      <c r="E63" s="230">
        <f t="shared" si="3"/>
        <v>16436282556792.271</v>
      </c>
      <c r="F63" s="230">
        <f t="shared" si="3"/>
        <v>18056474653095.41</v>
      </c>
      <c r="G63" s="230">
        <f t="shared" si="3"/>
        <v>19123849429050.254</v>
      </c>
      <c r="H63" s="230">
        <f t="shared" si="3"/>
        <v>20134032674489.359</v>
      </c>
      <c r="I63" s="230">
        <f t="shared" si="3"/>
        <v>20646339855115.09</v>
      </c>
      <c r="J63" s="230">
        <f t="shared" si="3"/>
        <v>21161384962813.379</v>
      </c>
      <c r="K63" s="230">
        <f t="shared" si="3"/>
        <v>21679162724471.977</v>
      </c>
      <c r="L63" s="230">
        <f t="shared" si="2"/>
        <v>22199667869714.887</v>
      </c>
      <c r="M63" s="230">
        <f t="shared" si="2"/>
        <v>22722895130902.344</v>
      </c>
      <c r="N63" s="230">
        <f t="shared" si="2"/>
        <v>22804113342485.07</v>
      </c>
      <c r="O63" s="230">
        <f t="shared" si="2"/>
        <v>22885428668909.5</v>
      </c>
      <c r="P63" s="230">
        <f t="shared" si="2"/>
        <v>22966840941925.754</v>
      </c>
      <c r="Q63" s="230">
        <f t="shared" si="2"/>
        <v>23048349993347.715</v>
      </c>
      <c r="R63" s="230">
        <f t="shared" si="2"/>
        <v>23129955655053</v>
      </c>
      <c r="S63" s="230">
        <f t="shared" si="2"/>
        <v>22871703702764.52</v>
      </c>
      <c r="T63" s="230">
        <f t="shared" si="2"/>
        <v>22613352562814.922</v>
      </c>
      <c r="U63" s="230">
        <f t="shared" si="2"/>
        <v>22354902319644.656</v>
      </c>
      <c r="V63" s="230">
        <f t="shared" si="2"/>
        <v>22096353057680.293</v>
      </c>
      <c r="W63" s="230">
        <f t="shared" si="2"/>
        <v>21837704861334.559</v>
      </c>
      <c r="X63" s="230">
        <f t="shared" si="2"/>
        <v>21349045022456.789</v>
      </c>
      <c r="Y63" s="230">
        <f t="shared" si="2"/>
        <v>20860202036912.438</v>
      </c>
      <c r="Z63" s="230">
        <f t="shared" si="2"/>
        <v>20371176062645.332</v>
      </c>
      <c r="AA63" s="230">
        <f t="shared" si="2"/>
        <v>19881967257573.305</v>
      </c>
      <c r="AB63" s="230">
        <f t="shared" si="2"/>
        <v>19392575779588.223</v>
      </c>
      <c r="AC63" s="230">
        <f t="shared" si="2"/>
        <v>18903001786555.926</v>
      </c>
      <c r="AD63" s="230">
        <f t="shared" si="2"/>
        <v>18413245436316.305</v>
      </c>
      <c r="AE63" s="230">
        <f t="shared" si="2"/>
        <v>17923306886683.223</v>
      </c>
      <c r="AF63" s="230">
        <f t="shared" si="2"/>
        <v>17433186295444.564</v>
      </c>
      <c r="AG63" s="230">
        <f t="shared" si="2"/>
        <v>16942883820362.242</v>
      </c>
      <c r="AH63" s="230">
        <f t="shared" si="2"/>
        <v>16518209217648.83</v>
      </c>
      <c r="AI63" s="230">
        <f t="shared" si="2"/>
        <v>16093377015353.971</v>
      </c>
      <c r="AJ63" s="230">
        <f t="shared" si="2"/>
        <v>15668387350166.791</v>
      </c>
      <c r="AK63" s="230">
        <f t="shared" si="2"/>
        <v>15243240358753.924</v>
      </c>
      <c r="AL63" s="230">
        <f t="shared" si="2"/>
        <v>14817936177759.459</v>
      </c>
      <c r="AM63" s="230">
        <f t="shared" si="2"/>
        <v>14370966098098.051</v>
      </c>
      <c r="AN63" s="230">
        <f t="shared" si="2"/>
        <v>13923831298204.566</v>
      </c>
      <c r="AO63" s="230">
        <f t="shared" si="2"/>
        <v>13476531921506.869</v>
      </c>
      <c r="AP63" s="230">
        <f t="shared" si="2"/>
        <v>13029068111409.164</v>
      </c>
      <c r="AQ63" s="230">
        <f t="shared" ref="AQ63:AQ74" si="4">SUMIFS(AQ$2:AQ$44,$AR$2:$AR$44,$A63)</f>
        <v>12577195536355.578</v>
      </c>
    </row>
    <row r="64" spans="1:43" x14ac:dyDescent="0.25">
      <c r="A64" s="278" t="s">
        <v>103</v>
      </c>
      <c r="B64" s="230">
        <f t="shared" si="0"/>
        <v>1655583402000.0005</v>
      </c>
      <c r="C64" s="230">
        <f t="shared" si="3"/>
        <v>1966699746000</v>
      </c>
      <c r="D64" s="230">
        <f t="shared" si="3"/>
        <v>2087780098985.0715</v>
      </c>
      <c r="E64" s="230">
        <f t="shared" si="3"/>
        <v>2434979781908.7227</v>
      </c>
      <c r="F64" s="230">
        <f t="shared" si="3"/>
        <v>2709403451356.1748</v>
      </c>
      <c r="G64" s="230">
        <f t="shared" si="3"/>
        <v>2908728452043.1133</v>
      </c>
      <c r="H64" s="230">
        <f t="shared" si="3"/>
        <v>3102411732128.9746</v>
      </c>
      <c r="I64" s="230">
        <f t="shared" si="3"/>
        <v>3254176223277.8188</v>
      </c>
      <c r="J64" s="230">
        <f t="shared" si="3"/>
        <v>3405027109401.7432</v>
      </c>
      <c r="K64" s="230">
        <f t="shared" si="3"/>
        <v>3554957009755.4546</v>
      </c>
      <c r="L64" s="230">
        <f t="shared" si="3"/>
        <v>3703958553106.9268</v>
      </c>
      <c r="M64" s="230">
        <f t="shared" si="3"/>
        <v>3852024377737.4038</v>
      </c>
      <c r="N64" s="230">
        <f t="shared" si="3"/>
        <v>3929624168116.1768</v>
      </c>
      <c r="O64" s="230">
        <f t="shared" si="3"/>
        <v>4006853285010.8535</v>
      </c>
      <c r="P64" s="230">
        <f t="shared" si="3"/>
        <v>4083709788134.5049</v>
      </c>
      <c r="Q64" s="230">
        <f t="shared" si="3"/>
        <v>4160191738874.3022</v>
      </c>
      <c r="R64" s="230">
        <f t="shared" si="3"/>
        <v>4236297200291.5215</v>
      </c>
      <c r="S64" s="230">
        <f t="shared" si="3"/>
        <v>4253853446748.8892</v>
      </c>
      <c r="T64" s="230">
        <f t="shared" si="3"/>
        <v>4271323256263.811</v>
      </c>
      <c r="U64" s="230">
        <f t="shared" si="3"/>
        <v>4288706594201.3535</v>
      </c>
      <c r="V64" s="230">
        <f t="shared" si="3"/>
        <v>4306003425939.9365</v>
      </c>
      <c r="W64" s="230">
        <f t="shared" si="3"/>
        <v>4323213716871.3228</v>
      </c>
      <c r="X64" s="230">
        <f t="shared" si="3"/>
        <v>4304989717870.5352</v>
      </c>
      <c r="Y64" s="230">
        <f t="shared" si="3"/>
        <v>4286800832670.583</v>
      </c>
      <c r="Z64" s="230">
        <f t="shared" si="3"/>
        <v>4268647077314.5615</v>
      </c>
      <c r="AA64" s="230">
        <f t="shared" si="3"/>
        <v>4250528467839.6987</v>
      </c>
      <c r="AB64" s="230">
        <f t="shared" si="3"/>
        <v>4232445020277.3516</v>
      </c>
      <c r="AC64" s="230">
        <f t="shared" si="3"/>
        <v>4168651384250.5029</v>
      </c>
      <c r="AD64" s="230">
        <f t="shared" si="3"/>
        <v>4105052060251.8994</v>
      </c>
      <c r="AE64" s="230">
        <f t="shared" si="3"/>
        <v>4041647130269.1011</v>
      </c>
      <c r="AF64" s="230">
        <f t="shared" si="3"/>
        <v>3978436676258.73</v>
      </c>
      <c r="AG64" s="230">
        <f t="shared" si="3"/>
        <v>3915420780146.4434</v>
      </c>
      <c r="AH64" s="230">
        <f t="shared" si="3"/>
        <v>3818589010294.9722</v>
      </c>
      <c r="AI64" s="230">
        <f t="shared" si="3"/>
        <v>3722071465493.4878</v>
      </c>
      <c r="AJ64" s="230">
        <f t="shared" si="3"/>
        <v>3625868276984.6157</v>
      </c>
      <c r="AK64" s="230">
        <f t="shared" si="3"/>
        <v>3529979575961.2144</v>
      </c>
      <c r="AL64" s="230">
        <f t="shared" si="3"/>
        <v>3434405493566.3789</v>
      </c>
      <c r="AM64" s="230">
        <f t="shared" si="3"/>
        <v>3339001875585.251</v>
      </c>
      <c r="AN64" s="230">
        <f t="shared" si="3"/>
        <v>3243913650547.562</v>
      </c>
      <c r="AO64" s="230">
        <f t="shared" si="3"/>
        <v>3149140949658.2856</v>
      </c>
      <c r="AP64" s="230">
        <f t="shared" si="3"/>
        <v>3054683904072.5557</v>
      </c>
      <c r="AQ64" s="230">
        <f t="shared" si="4"/>
        <v>2959509349734.9048</v>
      </c>
    </row>
    <row r="65" spans="1:43" x14ac:dyDescent="0.25">
      <c r="A65" s="278" t="s">
        <v>104</v>
      </c>
      <c r="B65" s="230">
        <f t="shared" si="0"/>
        <v>1355578356000</v>
      </c>
      <c r="C65" s="230">
        <f t="shared" si="3"/>
        <v>1288910568000</v>
      </c>
      <c r="D65" s="230">
        <f t="shared" si="3"/>
        <v>1544815580326.5571</v>
      </c>
      <c r="E65" s="230">
        <f t="shared" si="3"/>
        <v>1633142873377.2021</v>
      </c>
      <c r="F65" s="230">
        <f t="shared" si="3"/>
        <v>1697109677543.8562</v>
      </c>
      <c r="G65" s="230">
        <f t="shared" si="3"/>
        <v>1752897247375.3035</v>
      </c>
      <c r="H65" s="230">
        <f t="shared" si="3"/>
        <v>1820061059252.6411</v>
      </c>
      <c r="I65" s="230">
        <f t="shared" si="3"/>
        <v>1881045182429.1294</v>
      </c>
      <c r="J65" s="230">
        <f t="shared" si="3"/>
        <v>1934096034927.481</v>
      </c>
      <c r="K65" s="230">
        <f t="shared" si="3"/>
        <v>1979587073630.5034</v>
      </c>
      <c r="L65" s="230">
        <f t="shared" si="3"/>
        <v>2018093023047.6206</v>
      </c>
      <c r="M65" s="230">
        <f t="shared" si="3"/>
        <v>2050359330897.343</v>
      </c>
      <c r="N65" s="230">
        <f t="shared" si="3"/>
        <v>2078471528011.1177</v>
      </c>
      <c r="O65" s="230">
        <f t="shared" si="3"/>
        <v>2101991391950.5981</v>
      </c>
      <c r="P65" s="230">
        <f t="shared" si="3"/>
        <v>2121713358983.6313</v>
      </c>
      <c r="Q65" s="230">
        <f t="shared" si="3"/>
        <v>2138491774125.5205</v>
      </c>
      <c r="R65" s="230">
        <f t="shared" si="3"/>
        <v>2153226539670.0112</v>
      </c>
      <c r="S65" s="230">
        <f t="shared" si="3"/>
        <v>2167424030717.729</v>
      </c>
      <c r="T65" s="230">
        <f t="shared" si="3"/>
        <v>2180545373290.9314</v>
      </c>
      <c r="U65" s="230">
        <f t="shared" si="3"/>
        <v>2192610991054.7932</v>
      </c>
      <c r="V65" s="230">
        <f t="shared" si="3"/>
        <v>2203643779147.4331</v>
      </c>
      <c r="W65" s="230">
        <f t="shared" si="3"/>
        <v>2213668953687.8833</v>
      </c>
      <c r="X65" s="230">
        <f t="shared" si="3"/>
        <v>2222713899193.6699</v>
      </c>
      <c r="Y65" s="230">
        <f t="shared" si="3"/>
        <v>2230808014977.8589</v>
      </c>
      <c r="Z65" s="230">
        <f t="shared" si="3"/>
        <v>2237982561544.1919</v>
      </c>
      <c r="AA65" s="230">
        <f t="shared" si="3"/>
        <v>2244270507942.5957</v>
      </c>
      <c r="AB65" s="230">
        <f t="shared" si="3"/>
        <v>2249706380988.1045</v>
      </c>
      <c r="AC65" s="230">
        <f t="shared" si="3"/>
        <v>2254326117184.0864</v>
      </c>
      <c r="AD65" s="230">
        <f t="shared" si="3"/>
        <v>2258166918126.6416</v>
      </c>
      <c r="AE65" s="230">
        <f t="shared" si="3"/>
        <v>2261267110102.4497</v>
      </c>
      <c r="AF65" s="230">
        <f t="shared" si="3"/>
        <v>2263666008526.7461</v>
      </c>
      <c r="AG65" s="230">
        <f t="shared" si="3"/>
        <v>2265403787803.5688</v>
      </c>
      <c r="AH65" s="230">
        <f t="shared" si="3"/>
        <v>2266521357126.3818</v>
      </c>
      <c r="AI65" s="230">
        <f t="shared" si="3"/>
        <v>2267060242675.0171</v>
      </c>
      <c r="AJ65" s="230">
        <f t="shared" si="3"/>
        <v>2267062476604.4814</v>
      </c>
      <c r="AK65" s="230">
        <f t="shared" si="3"/>
        <v>2266570493163.606</v>
      </c>
      <c r="AL65" s="230">
        <f t="shared" si="3"/>
        <v>2265627032226.5034</v>
      </c>
      <c r="AM65" s="230">
        <f t="shared" si="3"/>
        <v>2264275050468.4561</v>
      </c>
      <c r="AN65" s="230">
        <f t="shared" si="3"/>
        <v>2262557640369.4053</v>
      </c>
      <c r="AO65" s="230">
        <f t="shared" si="3"/>
        <v>2260517957184.2144</v>
      </c>
      <c r="AP65" s="230">
        <f t="shared" si="3"/>
        <v>2258199153978.3887</v>
      </c>
      <c r="AQ65" s="230">
        <f t="shared" si="4"/>
        <v>2254891188122.082</v>
      </c>
    </row>
    <row r="66" spans="1:43" x14ac:dyDescent="0.25">
      <c r="A66" s="278" t="s">
        <v>105</v>
      </c>
      <c r="B66" s="230">
        <f t="shared" si="0"/>
        <v>1036128538499.9998</v>
      </c>
      <c r="C66" s="230">
        <f t="shared" si="3"/>
        <v>1133352396000</v>
      </c>
      <c r="D66" s="230">
        <f t="shared" si="3"/>
        <v>1143438872204.8538</v>
      </c>
      <c r="E66" s="230">
        <f t="shared" si="3"/>
        <v>1460483305114.8018</v>
      </c>
      <c r="F66" s="230">
        <f t="shared" si="3"/>
        <v>1502562043086.0845</v>
      </c>
      <c r="G66" s="230">
        <f t="shared" si="3"/>
        <v>1574166396411.8386</v>
      </c>
      <c r="H66" s="230">
        <f t="shared" si="3"/>
        <v>1663426006907.8762</v>
      </c>
      <c r="I66" s="230">
        <f t="shared" si="3"/>
        <v>1738399001472.4189</v>
      </c>
      <c r="J66" s="230">
        <f t="shared" si="3"/>
        <v>1795281999548.1587</v>
      </c>
      <c r="K66" s="230">
        <f t="shared" si="3"/>
        <v>1839057303764.856</v>
      </c>
      <c r="L66" s="230">
        <f t="shared" si="3"/>
        <v>1875823043702.0981</v>
      </c>
      <c r="M66" s="230">
        <f t="shared" si="3"/>
        <v>1912433522052.9922</v>
      </c>
      <c r="N66" s="230">
        <f t="shared" si="3"/>
        <v>1961690983417.4373</v>
      </c>
      <c r="O66" s="230">
        <f t="shared" si="3"/>
        <v>2017194828374.1865</v>
      </c>
      <c r="P66" s="230">
        <f t="shared" si="3"/>
        <v>2077349945862.7737</v>
      </c>
      <c r="Q66" s="230">
        <f t="shared" si="3"/>
        <v>2140349320695.6528</v>
      </c>
      <c r="R66" s="230">
        <f t="shared" si="3"/>
        <v>2204137335001.7119</v>
      </c>
      <c r="S66" s="230">
        <f t="shared" si="3"/>
        <v>2275310233716.6455</v>
      </c>
      <c r="T66" s="230">
        <f t="shared" si="3"/>
        <v>2345314827430.98</v>
      </c>
      <c r="U66" s="230">
        <f t="shared" si="3"/>
        <v>2413876735629.1387</v>
      </c>
      <c r="V66" s="230">
        <f t="shared" si="3"/>
        <v>2480721914894.144</v>
      </c>
      <c r="W66" s="230">
        <f t="shared" si="3"/>
        <v>2545578367461.8271</v>
      </c>
      <c r="X66" s="230">
        <f t="shared" si="3"/>
        <v>2608177855126.6816</v>
      </c>
      <c r="Y66" s="230">
        <f t="shared" si="3"/>
        <v>2668257603671.6953</v>
      </c>
      <c r="Z66" s="230">
        <f t="shared" si="3"/>
        <v>2725561983406.8804</v>
      </c>
      <c r="AA66" s="230">
        <f t="shared" si="3"/>
        <v>2779844151975.271</v>
      </c>
      <c r="AB66" s="230">
        <f t="shared" si="3"/>
        <v>2830867646297.9658</v>
      </c>
      <c r="AC66" s="230">
        <f t="shared" si="3"/>
        <v>2878407911357.7861</v>
      </c>
      <c r="AD66" s="230">
        <f t="shared" si="3"/>
        <v>2922253754437.6245</v>
      </c>
      <c r="AE66" s="230">
        <f t="shared" si="3"/>
        <v>2962208714408.2095</v>
      </c>
      <c r="AF66" s="230">
        <f t="shared" si="3"/>
        <v>2998092336674.0493</v>
      </c>
      <c r="AG66" s="230">
        <f t="shared" si="3"/>
        <v>3029741345410.3828</v>
      </c>
      <c r="AH66" s="230">
        <f t="shared" si="3"/>
        <v>3057010705734.8154</v>
      </c>
      <c r="AI66" s="230">
        <f t="shared" si="3"/>
        <v>3079774569434.2124</v>
      </c>
      <c r="AJ66" s="230">
        <f t="shared" si="3"/>
        <v>3097927098794.0273</v>
      </c>
      <c r="AK66" s="230">
        <f t="shared" si="3"/>
        <v>3111383163940.1953</v>
      </c>
      <c r="AL66" s="230">
        <f t="shared" si="3"/>
        <v>3120078909896.416</v>
      </c>
      <c r="AM66" s="230">
        <f t="shared" si="3"/>
        <v>3123972190278.2041</v>
      </c>
      <c r="AN66" s="230">
        <f t="shared" si="3"/>
        <v>3123042865193.0469</v>
      </c>
      <c r="AO66" s="230">
        <f t="shared" si="3"/>
        <v>3117292961500.0815</v>
      </c>
      <c r="AP66" s="230">
        <f t="shared" si="3"/>
        <v>3106746694116.4551</v>
      </c>
      <c r="AQ66" s="230">
        <f t="shared" si="4"/>
        <v>3090418143767.4111</v>
      </c>
    </row>
    <row r="67" spans="1:43" x14ac:dyDescent="0.25">
      <c r="A67" s="278" t="s">
        <v>106</v>
      </c>
      <c r="B67" s="230">
        <f t="shared" si="0"/>
        <v>1719473365500</v>
      </c>
      <c r="C67" s="230">
        <f t="shared" si="3"/>
        <v>1322244462000</v>
      </c>
      <c r="D67" s="230">
        <f t="shared" si="3"/>
        <v>1416554165072.406</v>
      </c>
      <c r="E67" s="230">
        <f t="shared" si="3"/>
        <v>1821762721061.4121</v>
      </c>
      <c r="F67" s="230">
        <f t="shared" si="3"/>
        <v>1896693093651.6467</v>
      </c>
      <c r="G67" s="230">
        <f t="shared" si="3"/>
        <v>2026487745405.7329</v>
      </c>
      <c r="H67" s="230">
        <f t="shared" si="3"/>
        <v>2195078980999.314</v>
      </c>
      <c r="I67" s="230">
        <f t="shared" si="3"/>
        <v>2353903842558.3281</v>
      </c>
      <c r="J67" s="230">
        <f t="shared" si="3"/>
        <v>2491846058171.061</v>
      </c>
      <c r="K67" s="230">
        <f t="shared" si="3"/>
        <v>2611525624866.6279</v>
      </c>
      <c r="L67" s="230">
        <f t="shared" si="3"/>
        <v>2717406560887.6792</v>
      </c>
      <c r="M67" s="230">
        <f t="shared" si="3"/>
        <v>2815456569547.3477</v>
      </c>
      <c r="N67" s="230">
        <f t="shared" si="3"/>
        <v>2919213186207.8408</v>
      </c>
      <c r="O67" s="230">
        <f t="shared" si="3"/>
        <v>3022351527234.0391</v>
      </c>
      <c r="P67" s="230">
        <f t="shared" si="3"/>
        <v>3124290252210.9189</v>
      </c>
      <c r="Q67" s="230">
        <f t="shared" si="3"/>
        <v>3224408482291.1616</v>
      </c>
      <c r="R67" s="230">
        <f t="shared" si="3"/>
        <v>3322049216112.356</v>
      </c>
      <c r="S67" s="230">
        <f t="shared" si="3"/>
        <v>3426223985607.5889</v>
      </c>
      <c r="T67" s="230">
        <f t="shared" si="3"/>
        <v>3527532905352.8164</v>
      </c>
      <c r="U67" s="230">
        <f t="shared" si="3"/>
        <v>3625629893395.144</v>
      </c>
      <c r="V67" s="230">
        <f t="shared" si="3"/>
        <v>3720183616463.8667</v>
      </c>
      <c r="W67" s="230">
        <f t="shared" si="3"/>
        <v>3810879637839.3237</v>
      </c>
      <c r="X67" s="230">
        <f t="shared" si="3"/>
        <v>3897422393182.29</v>
      </c>
      <c r="Y67" s="230">
        <f t="shared" si="3"/>
        <v>3979536976940.7285</v>
      </c>
      <c r="Z67" s="230">
        <f t="shared" si="3"/>
        <v>4056970724782.5078</v>
      </c>
      <c r="AA67" s="230">
        <f t="shared" si="3"/>
        <v>4129494580451.9409</v>
      </c>
      <c r="AB67" s="230">
        <f t="shared" si="3"/>
        <v>4196904238458.3613</v>
      </c>
      <c r="AC67" s="230">
        <f t="shared" si="3"/>
        <v>4259021057027.4434</v>
      </c>
      <c r="AD67" s="230">
        <f t="shared" si="3"/>
        <v>4315692738728.3838</v>
      </c>
      <c r="AE67" s="230">
        <f t="shared" si="3"/>
        <v>4366793779087.2134</v>
      </c>
      <c r="AF67" s="230">
        <f t="shared" si="3"/>
        <v>4412225686265.0713</v>
      </c>
      <c r="AG67" s="230">
        <f t="shared" si="3"/>
        <v>4451916977482.6396</v>
      </c>
      <c r="AH67" s="230">
        <f t="shared" si="3"/>
        <v>4485822960275.415</v>
      </c>
      <c r="AI67" s="230">
        <f t="shared" si="3"/>
        <v>4513925308840.7129</v>
      </c>
      <c r="AJ67" s="230">
        <f t="shared" si="3"/>
        <v>4536231447666.0273</v>
      </c>
      <c r="AK67" s="230">
        <f t="shared" si="3"/>
        <v>4552773756292.2236</v>
      </c>
      <c r="AL67" s="230">
        <f t="shared" si="3"/>
        <v>4563608610454.416</v>
      </c>
      <c r="AM67" s="230">
        <f t="shared" si="3"/>
        <v>4568815275952.6738</v>
      </c>
      <c r="AN67" s="230">
        <f t="shared" si="3"/>
        <v>4568494672435.1787</v>
      </c>
      <c r="AO67" s="230">
        <f t="shared" si="3"/>
        <v>4562768024831.9639</v>
      </c>
      <c r="AP67" s="230">
        <f t="shared" si="3"/>
        <v>4551775420467.8975</v>
      </c>
      <c r="AQ67" s="230">
        <f t="shared" si="4"/>
        <v>4534159874466.6738</v>
      </c>
    </row>
    <row r="68" spans="1:43" x14ac:dyDescent="0.25">
      <c r="A68" s="278" t="s">
        <v>107</v>
      </c>
      <c r="B68" s="230">
        <f t="shared" si="0"/>
        <v>288893748000</v>
      </c>
      <c r="C68" s="230">
        <f t="shared" si="3"/>
        <v>211114662000</v>
      </c>
      <c r="D68" s="230">
        <f t="shared" si="3"/>
        <v>167011973706.22675</v>
      </c>
      <c r="E68" s="230">
        <f t="shared" si="3"/>
        <v>260949009410.53799</v>
      </c>
      <c r="F68" s="230">
        <f t="shared" si="3"/>
        <v>259230946841.62927</v>
      </c>
      <c r="G68" s="230">
        <f t="shared" si="3"/>
        <v>260749557068.8804</v>
      </c>
      <c r="H68" s="230">
        <f t="shared" si="3"/>
        <v>264185426099.47195</v>
      </c>
      <c r="I68" s="230">
        <f t="shared" si="3"/>
        <v>267321593011.03885</v>
      </c>
      <c r="J68" s="230">
        <f t="shared" si="3"/>
        <v>270115668276.83301</v>
      </c>
      <c r="K68" s="230">
        <f t="shared" si="3"/>
        <v>272364037779.42093</v>
      </c>
      <c r="L68" s="230">
        <f t="shared" si="3"/>
        <v>273858923740.87534</v>
      </c>
      <c r="M68" s="230">
        <f t="shared" si="3"/>
        <v>274393098459.31265</v>
      </c>
      <c r="N68" s="230">
        <f t="shared" si="3"/>
        <v>275918577588.63641</v>
      </c>
      <c r="O68" s="230">
        <f t="shared" si="3"/>
        <v>276441668977.09894</v>
      </c>
      <c r="P68" s="230">
        <f t="shared" si="3"/>
        <v>276029429363.00397</v>
      </c>
      <c r="Q68" s="230">
        <f t="shared" si="3"/>
        <v>274758278535.23032</v>
      </c>
      <c r="R68" s="230">
        <f t="shared" si="3"/>
        <v>272711572337.74063</v>
      </c>
      <c r="S68" s="230">
        <f t="shared" si="3"/>
        <v>272298155675.77759</v>
      </c>
      <c r="T68" s="230">
        <f t="shared" si="3"/>
        <v>271287452983.41794</v>
      </c>
      <c r="U68" s="230">
        <f t="shared" si="3"/>
        <v>269723499449.39987</v>
      </c>
      <c r="V68" s="230">
        <f t="shared" si="3"/>
        <v>267652977134.83426</v>
      </c>
      <c r="W68" s="230">
        <f t="shared" si="3"/>
        <v>265124390547.98953</v>
      </c>
      <c r="X68" s="230">
        <f t="shared" si="3"/>
        <v>262187296111.01709</v>
      </c>
      <c r="Y68" s="230">
        <f t="shared" si="3"/>
        <v>258891596553.44501</v>
      </c>
      <c r="Z68" s="230">
        <f t="shared" si="3"/>
        <v>255286908231.99973</v>
      </c>
      <c r="AA68" s="230">
        <f t="shared" si="3"/>
        <v>251422006526.70148</v>
      </c>
      <c r="AB68" s="230">
        <f t="shared" si="3"/>
        <v>247344351871.772</v>
      </c>
      <c r="AC68" s="230">
        <f t="shared" si="3"/>
        <v>243099696697.22516</v>
      </c>
      <c r="AD68" s="230">
        <f t="shared" si="3"/>
        <v>238731771613.85483</v>
      </c>
      <c r="AE68" s="230">
        <f t="shared" si="3"/>
        <v>234282047583.35928</v>
      </c>
      <c r="AF68" s="230">
        <f t="shared" si="3"/>
        <v>229789569574.23834</v>
      </c>
      <c r="AG68" s="230">
        <f t="shared" si="3"/>
        <v>225290856298.22754</v>
      </c>
      <c r="AH68" s="230">
        <f t="shared" si="3"/>
        <v>220819860027.50531</v>
      </c>
      <c r="AI68" s="230">
        <f t="shared" ref="AI68:AP74" si="5">SUMIFS(AI$2:AI$44,$AR$2:$AR$44,$A68)</f>
        <v>216407980179.28598</v>
      </c>
      <c r="AJ68" s="230">
        <f t="shared" si="5"/>
        <v>212084124287.40936</v>
      </c>
      <c r="AK68" s="230">
        <f t="shared" si="5"/>
        <v>207874810124.04279</v>
      </c>
      <c r="AL68" s="230">
        <f t="shared" si="5"/>
        <v>203804303052.95178</v>
      </c>
      <c r="AM68" s="230">
        <f t="shared" si="5"/>
        <v>199894783154.82895</v>
      </c>
      <c r="AN68" s="230">
        <f t="shared" si="5"/>
        <v>196166537233.90976</v>
      </c>
      <c r="AO68" s="230">
        <f t="shared" si="5"/>
        <v>192638171466.20258</v>
      </c>
      <c r="AP68" s="230">
        <f t="shared" si="5"/>
        <v>189326841160.29626</v>
      </c>
      <c r="AQ68" s="230">
        <f t="shared" si="4"/>
        <v>186186308378.00323</v>
      </c>
    </row>
    <row r="69" spans="1:43" x14ac:dyDescent="0.25">
      <c r="A69" s="278" t="s">
        <v>108</v>
      </c>
      <c r="B69" s="230">
        <f t="shared" si="0"/>
        <v>836125174500</v>
      </c>
      <c r="C69" s="230">
        <f t="shared" ref="C69:AH74" si="6">SUMIFS(C$2:C$44,$AR$2:$AR$44,$A69)</f>
        <v>644455284000</v>
      </c>
      <c r="D69" s="230">
        <f t="shared" si="6"/>
        <v>659420888428.71582</v>
      </c>
      <c r="E69" s="230">
        <f t="shared" si="6"/>
        <v>755979421151.34009</v>
      </c>
      <c r="F69" s="230">
        <f t="shared" si="6"/>
        <v>833596892890.49866</v>
      </c>
      <c r="G69" s="230">
        <f t="shared" si="6"/>
        <v>883902414965.87415</v>
      </c>
      <c r="H69" s="230">
        <f t="shared" si="6"/>
        <v>933696591106.15356</v>
      </c>
      <c r="I69" s="230">
        <f t="shared" si="6"/>
        <v>958477216234.72937</v>
      </c>
      <c r="J69" s="230">
        <f t="shared" si="6"/>
        <v>983092933468.26538</v>
      </c>
      <c r="K69" s="230">
        <f t="shared" si="6"/>
        <v>1007543835902.7211</v>
      </c>
      <c r="L69" s="230">
        <f t="shared" si="6"/>
        <v>1031830016682.0701</v>
      </c>
      <c r="M69" s="230">
        <f t="shared" si="6"/>
        <v>1055951568998.3002</v>
      </c>
      <c r="N69" s="230">
        <f t="shared" si="6"/>
        <v>1067289641886.4504</v>
      </c>
      <c r="O69" s="230">
        <f t="shared" si="6"/>
        <v>1078570013534.3562</v>
      </c>
      <c r="P69" s="230">
        <f t="shared" si="6"/>
        <v>1089792705572.9403</v>
      </c>
      <c r="Q69" s="230">
        <f t="shared" si="6"/>
        <v>1100957739640.9548</v>
      </c>
      <c r="R69" s="230">
        <f t="shared" si="6"/>
        <v>1112065137384.9834</v>
      </c>
      <c r="S69" s="230">
        <f t="shared" si="6"/>
        <v>1107343344152.2876</v>
      </c>
      <c r="T69" s="230">
        <f t="shared" si="6"/>
        <v>1102629915325.9233</v>
      </c>
      <c r="U69" s="230">
        <f t="shared" si="6"/>
        <v>1097924849573.2639</v>
      </c>
      <c r="V69" s="230">
        <f t="shared" si="6"/>
        <v>1093228145561.6293</v>
      </c>
      <c r="W69" s="230">
        <f t="shared" si="6"/>
        <v>1088539801958.2876</v>
      </c>
      <c r="X69" s="230">
        <f t="shared" si="6"/>
        <v>1083859817430.4518</v>
      </c>
      <c r="Y69" s="230">
        <f t="shared" si="6"/>
        <v>1079188190645.2823</v>
      </c>
      <c r="Z69" s="230">
        <f t="shared" si="6"/>
        <v>1074524920269.8868</v>
      </c>
      <c r="AA69" s="230">
        <f t="shared" si="6"/>
        <v>1069870004971.3199</v>
      </c>
      <c r="AB69" s="230">
        <f t="shared" si="6"/>
        <v>1065223443416.5822</v>
      </c>
      <c r="AC69" s="230">
        <f t="shared" si="6"/>
        <v>1060585234272.6212</v>
      </c>
      <c r="AD69" s="230">
        <f t="shared" si="6"/>
        <v>1055955376206.3312</v>
      </c>
      <c r="AE69" s="230">
        <f t="shared" si="6"/>
        <v>1051333867884.5541</v>
      </c>
      <c r="AF69" s="230">
        <f t="shared" si="6"/>
        <v>1046720707974.0782</v>
      </c>
      <c r="AG69" s="230">
        <f t="shared" si="6"/>
        <v>1042115895141.6377</v>
      </c>
      <c r="AH69" s="230">
        <f t="shared" si="6"/>
        <v>1039501949254.0176</v>
      </c>
      <c r="AI69" s="230">
        <f t="shared" si="5"/>
        <v>1036891425398.1544</v>
      </c>
      <c r="AJ69" s="230">
        <f t="shared" si="5"/>
        <v>1034284323043.1921</v>
      </c>
      <c r="AK69" s="230">
        <f t="shared" si="5"/>
        <v>1031680641658.2534</v>
      </c>
      <c r="AL69" s="230">
        <f t="shared" si="5"/>
        <v>1029080380712.4407</v>
      </c>
      <c r="AM69" s="230">
        <f t="shared" si="5"/>
        <v>1025826800366.0199</v>
      </c>
      <c r="AN69" s="230">
        <f t="shared" si="5"/>
        <v>1022578279298.2643</v>
      </c>
      <c r="AO69" s="230">
        <f t="shared" si="5"/>
        <v>1019334816710.6483</v>
      </c>
      <c r="AP69" s="230">
        <f t="shared" si="5"/>
        <v>1016096411804.6146</v>
      </c>
      <c r="AQ69" s="230">
        <f t="shared" si="4"/>
        <v>1012520181572.1804</v>
      </c>
    </row>
    <row r="70" spans="1:43" x14ac:dyDescent="0.25">
      <c r="A70" s="278" t="s">
        <v>109</v>
      </c>
      <c r="B70" s="230">
        <f t="shared" si="0"/>
        <v>83334735000</v>
      </c>
      <c r="C70" s="230">
        <f t="shared" si="6"/>
        <v>66667788000</v>
      </c>
      <c r="D70" s="230">
        <f t="shared" si="6"/>
        <v>72806532473.257278</v>
      </c>
      <c r="E70" s="230">
        <f t="shared" si="6"/>
        <v>78379444207.794296</v>
      </c>
      <c r="F70" s="230">
        <f t="shared" si="6"/>
        <v>80721375755.902695</v>
      </c>
      <c r="G70" s="230">
        <f t="shared" si="6"/>
        <v>82170755325.149078</v>
      </c>
      <c r="H70" s="230">
        <f t="shared" si="6"/>
        <v>84023556568.40332</v>
      </c>
      <c r="I70" s="230">
        <f t="shared" si="6"/>
        <v>85848062333.921967</v>
      </c>
      <c r="J70" s="230">
        <f t="shared" si="6"/>
        <v>87429961036.726776</v>
      </c>
      <c r="K70" s="230">
        <f t="shared" si="6"/>
        <v>88758506108.644882</v>
      </c>
      <c r="L70" s="230">
        <f t="shared" si="6"/>
        <v>89825399051.550644</v>
      </c>
      <c r="M70" s="230">
        <f t="shared" si="6"/>
        <v>90624862138.366577</v>
      </c>
      <c r="N70" s="230">
        <f t="shared" si="6"/>
        <v>91230511670.28717</v>
      </c>
      <c r="O70" s="230">
        <f t="shared" si="6"/>
        <v>91603217019.238068</v>
      </c>
      <c r="P70" s="230">
        <f t="shared" si="6"/>
        <v>91781931881.872314</v>
      </c>
      <c r="Q70" s="230">
        <f t="shared" si="6"/>
        <v>91807361651.411972</v>
      </c>
      <c r="R70" s="230">
        <f t="shared" si="6"/>
        <v>91721183973.425858</v>
      </c>
      <c r="S70" s="230">
        <f t="shared" si="6"/>
        <v>91632658771.53804</v>
      </c>
      <c r="T70" s="230">
        <f t="shared" si="6"/>
        <v>91480242651.48912</v>
      </c>
      <c r="U70" s="230">
        <f t="shared" si="6"/>
        <v>91269653235.098145</v>
      </c>
      <c r="V70" s="230">
        <f t="shared" si="6"/>
        <v>91006676513.241837</v>
      </c>
      <c r="W70" s="230">
        <f t="shared" si="6"/>
        <v>90697133003.301346</v>
      </c>
      <c r="X70" s="230">
        <f t="shared" si="6"/>
        <v>90346847315.707062</v>
      </c>
      <c r="Y70" s="230">
        <f t="shared" si="6"/>
        <v>89961621238.066498</v>
      </c>
      <c r="Z70" s="230">
        <f t="shared" si="6"/>
        <v>89547210396.687088</v>
      </c>
      <c r="AA70" s="230">
        <f t="shared" si="6"/>
        <v>89109304512.411667</v>
      </c>
      <c r="AB70" s="230">
        <f t="shared" si="6"/>
        <v>88653511230.8078</v>
      </c>
      <c r="AC70" s="230">
        <f t="shared" si="6"/>
        <v>88185343475.989014</v>
      </c>
      <c r="AD70" s="230">
        <f t="shared" si="6"/>
        <v>87710210252.722473</v>
      </c>
      <c r="AE70" s="230">
        <f t="shared" si="6"/>
        <v>87233410802.852966</v>
      </c>
      <c r="AF70" s="230">
        <f t="shared" si="6"/>
        <v>86760132009.327515</v>
      </c>
      <c r="AG70" s="230">
        <f t="shared" si="6"/>
        <v>86295448933.97023</v>
      </c>
      <c r="AH70" s="230">
        <f t="shared" si="6"/>
        <v>85844328373.414642</v>
      </c>
      <c r="AI70" s="230">
        <f t="shared" si="5"/>
        <v>85411635320.95166</v>
      </c>
      <c r="AJ70" s="230">
        <f t="shared" si="5"/>
        <v>85002142230.25972</v>
      </c>
      <c r="AK70" s="230">
        <f t="shared" si="5"/>
        <v>84620540989.768112</v>
      </c>
      <c r="AL70" s="230">
        <f t="shared" si="5"/>
        <v>84271457533.575516</v>
      </c>
      <c r="AM70" s="230">
        <f t="shared" si="5"/>
        <v>83959469036.222977</v>
      </c>
      <c r="AN70" s="230">
        <f t="shared" si="5"/>
        <v>83689123664.10704</v>
      </c>
      <c r="AO70" s="230">
        <f t="shared" si="5"/>
        <v>83464962885.864899</v>
      </c>
      <c r="AP70" s="230">
        <f t="shared" si="5"/>
        <v>83291546377.757965</v>
      </c>
      <c r="AQ70" s="230">
        <f t="shared" si="4"/>
        <v>83145687126.182922</v>
      </c>
    </row>
    <row r="71" spans="1:43" x14ac:dyDescent="0.25">
      <c r="A71" s="278" t="s">
        <v>110</v>
      </c>
      <c r="B71" s="230">
        <f t="shared" si="0"/>
        <v>1419468319500</v>
      </c>
      <c r="C71" s="230">
        <f t="shared" si="6"/>
        <v>1405579197000.0002</v>
      </c>
      <c r="D71" s="230">
        <f t="shared" si="6"/>
        <v>1669759141648.637</v>
      </c>
      <c r="E71" s="230">
        <f t="shared" si="6"/>
        <v>1766934628145.5322</v>
      </c>
      <c r="F71" s="230">
        <f t="shared" si="6"/>
        <v>1844953389950.1106</v>
      </c>
      <c r="G71" s="230">
        <f t="shared" si="6"/>
        <v>1915671911367.8398</v>
      </c>
      <c r="H71" s="230">
        <f t="shared" si="6"/>
        <v>1998318763454.1304</v>
      </c>
      <c r="I71" s="230">
        <f t="shared" si="6"/>
        <v>2070347106924.5808</v>
      </c>
      <c r="J71" s="230">
        <f t="shared" si="6"/>
        <v>2133196297561.0945</v>
      </c>
      <c r="K71" s="230">
        <f t="shared" si="6"/>
        <v>2187373425808.5293</v>
      </c>
      <c r="L71" s="230">
        <f t="shared" si="6"/>
        <v>2233647762391.1641</v>
      </c>
      <c r="M71" s="230">
        <f t="shared" si="6"/>
        <v>2273009660941.6963</v>
      </c>
      <c r="N71" s="230">
        <f t="shared" si="6"/>
        <v>2307621353965.5127</v>
      </c>
      <c r="O71" s="230">
        <f t="shared" si="6"/>
        <v>2337314106944.0024</v>
      </c>
      <c r="P71" s="230">
        <f t="shared" si="6"/>
        <v>2362951013075.6758</v>
      </c>
      <c r="Q71" s="230">
        <f t="shared" si="6"/>
        <v>2385466413153.0171</v>
      </c>
      <c r="R71" s="230">
        <f t="shared" si="6"/>
        <v>2405850778641.4629</v>
      </c>
      <c r="S71" s="230">
        <f t="shared" si="6"/>
        <v>2424873717811.4897</v>
      </c>
      <c r="T71" s="230">
        <f t="shared" si="6"/>
        <v>2442809452812.5684</v>
      </c>
      <c r="U71" s="230">
        <f t="shared" si="6"/>
        <v>2459659329705.0273</v>
      </c>
      <c r="V71" s="230">
        <f t="shared" si="6"/>
        <v>2475426910719.5693</v>
      </c>
      <c r="W71" s="230">
        <f t="shared" si="6"/>
        <v>2490117909322.436</v>
      </c>
      <c r="X71" s="230">
        <f t="shared" si="6"/>
        <v>2503740120147.4556</v>
      </c>
      <c r="Y71" s="230">
        <f t="shared" si="6"/>
        <v>2516303344320.874</v>
      </c>
      <c r="Z71" s="230">
        <f t="shared" si="6"/>
        <v>2527819310706.4565</v>
      </c>
      <c r="AA71" s="230">
        <f t="shared" si="6"/>
        <v>2538301593596.3286</v>
      </c>
      <c r="AB71" s="230">
        <f t="shared" si="6"/>
        <v>2547765527368.2271</v>
      </c>
      <c r="AC71" s="230">
        <f t="shared" si="6"/>
        <v>2556228118621.5576</v>
      </c>
      <c r="AD71" s="230">
        <f t="shared" si="6"/>
        <v>2563707956294.4204</v>
      </c>
      <c r="AE71" s="230">
        <f t="shared" si="6"/>
        <v>2570225120250.3394</v>
      </c>
      <c r="AF71" s="230">
        <f t="shared" si="6"/>
        <v>2575801088808.2856</v>
      </c>
      <c r="AG71" s="230">
        <f t="shared" si="6"/>
        <v>2580458645672.3604</v>
      </c>
      <c r="AH71" s="230">
        <f t="shared" si="6"/>
        <v>2584221786698.313</v>
      </c>
      <c r="AI71" s="230">
        <f t="shared" si="5"/>
        <v>2587115626913.7188</v>
      </c>
      <c r="AJ71" s="230">
        <f t="shared" si="5"/>
        <v>2589166308186.814</v>
      </c>
      <c r="AK71" s="230">
        <f t="shared" si="5"/>
        <v>2590400907916.2065</v>
      </c>
      <c r="AL71" s="230">
        <f t="shared" si="5"/>
        <v>2590847349090.1523</v>
      </c>
      <c r="AM71" s="230">
        <f t="shared" si="5"/>
        <v>2590534312039.8652</v>
      </c>
      <c r="AN71" s="230">
        <f t="shared" si="5"/>
        <v>2589491148186.8838</v>
      </c>
      <c r="AO71" s="230">
        <f t="shared" si="5"/>
        <v>2587747796059.6851</v>
      </c>
      <c r="AP71" s="230">
        <f t="shared" si="5"/>
        <v>2585334699830.2295</v>
      </c>
      <c r="AQ71" s="230">
        <f t="shared" si="4"/>
        <v>2581416055850.9507</v>
      </c>
    </row>
    <row r="72" spans="1:43" x14ac:dyDescent="0.25">
      <c r="A72" s="278" t="s">
        <v>111</v>
      </c>
      <c r="B72" s="230">
        <f t="shared" si="0"/>
        <v>0</v>
      </c>
      <c r="C72" s="230">
        <f t="shared" si="6"/>
        <v>0</v>
      </c>
      <c r="D72" s="230">
        <f t="shared" si="6"/>
        <v>0</v>
      </c>
      <c r="E72" s="230">
        <f t="shared" si="6"/>
        <v>0</v>
      </c>
      <c r="F72" s="230">
        <f t="shared" si="6"/>
        <v>0</v>
      </c>
      <c r="G72" s="230">
        <f t="shared" si="6"/>
        <v>0</v>
      </c>
      <c r="H72" s="230">
        <f t="shared" si="6"/>
        <v>0</v>
      </c>
      <c r="I72" s="230">
        <f t="shared" si="6"/>
        <v>0</v>
      </c>
      <c r="J72" s="230">
        <f t="shared" si="6"/>
        <v>0</v>
      </c>
      <c r="K72" s="230">
        <f t="shared" si="6"/>
        <v>0</v>
      </c>
      <c r="L72" s="230">
        <f t="shared" si="6"/>
        <v>0</v>
      </c>
      <c r="M72" s="230">
        <f t="shared" si="6"/>
        <v>0</v>
      </c>
      <c r="N72" s="230">
        <f t="shared" si="6"/>
        <v>0</v>
      </c>
      <c r="O72" s="230">
        <f t="shared" si="6"/>
        <v>0</v>
      </c>
      <c r="P72" s="230">
        <f t="shared" si="6"/>
        <v>0</v>
      </c>
      <c r="Q72" s="230">
        <f t="shared" si="6"/>
        <v>0</v>
      </c>
      <c r="R72" s="230">
        <f t="shared" si="6"/>
        <v>0</v>
      </c>
      <c r="S72" s="230">
        <f t="shared" si="6"/>
        <v>0</v>
      </c>
      <c r="T72" s="230">
        <f t="shared" si="6"/>
        <v>0</v>
      </c>
      <c r="U72" s="230">
        <f t="shared" si="6"/>
        <v>0</v>
      </c>
      <c r="V72" s="230">
        <f t="shared" si="6"/>
        <v>0</v>
      </c>
      <c r="W72" s="230">
        <f t="shared" si="6"/>
        <v>0</v>
      </c>
      <c r="X72" s="230">
        <f t="shared" si="6"/>
        <v>0</v>
      </c>
      <c r="Y72" s="230">
        <f t="shared" si="6"/>
        <v>0</v>
      </c>
      <c r="Z72" s="230">
        <f t="shared" si="6"/>
        <v>0</v>
      </c>
      <c r="AA72" s="230">
        <f t="shared" si="6"/>
        <v>0</v>
      </c>
      <c r="AB72" s="230">
        <f t="shared" si="6"/>
        <v>0</v>
      </c>
      <c r="AC72" s="230">
        <f t="shared" si="6"/>
        <v>0</v>
      </c>
      <c r="AD72" s="230">
        <f t="shared" si="6"/>
        <v>0</v>
      </c>
      <c r="AE72" s="230">
        <f t="shared" si="6"/>
        <v>0</v>
      </c>
      <c r="AF72" s="230">
        <f t="shared" si="6"/>
        <v>0</v>
      </c>
      <c r="AG72" s="230">
        <f t="shared" si="6"/>
        <v>0</v>
      </c>
      <c r="AH72" s="230">
        <f t="shared" si="6"/>
        <v>0</v>
      </c>
      <c r="AI72" s="230">
        <f t="shared" si="5"/>
        <v>0</v>
      </c>
      <c r="AJ72" s="230">
        <f t="shared" si="5"/>
        <v>0</v>
      </c>
      <c r="AK72" s="230">
        <f t="shared" si="5"/>
        <v>0</v>
      </c>
      <c r="AL72" s="230">
        <f t="shared" si="5"/>
        <v>0</v>
      </c>
      <c r="AM72" s="230">
        <f t="shared" si="5"/>
        <v>0</v>
      </c>
      <c r="AN72" s="230">
        <f t="shared" si="5"/>
        <v>0</v>
      </c>
      <c r="AO72" s="230">
        <f t="shared" si="5"/>
        <v>0</v>
      </c>
      <c r="AP72" s="230">
        <f t="shared" si="5"/>
        <v>0</v>
      </c>
      <c r="AQ72" s="230">
        <f t="shared" si="4"/>
        <v>0</v>
      </c>
    </row>
    <row r="73" spans="1:43" x14ac:dyDescent="0.25">
      <c r="A73" s="278" t="s">
        <v>112</v>
      </c>
      <c r="B73" s="230">
        <f t="shared" si="0"/>
        <v>1630582981500</v>
      </c>
      <c r="C73" s="230">
        <f t="shared" si="6"/>
        <v>1666694700000</v>
      </c>
      <c r="D73" s="230">
        <f t="shared" si="6"/>
        <v>2364873673618.2378</v>
      </c>
      <c r="E73" s="230">
        <f t="shared" si="6"/>
        <v>2984579923706.6489</v>
      </c>
      <c r="F73" s="230">
        <f t="shared" si="6"/>
        <v>3207693393086.21</v>
      </c>
      <c r="G73" s="230">
        <f t="shared" si="6"/>
        <v>3543020012089.6865</v>
      </c>
      <c r="H73" s="230">
        <f t="shared" si="6"/>
        <v>3983739380092.3926</v>
      </c>
      <c r="I73" s="230">
        <f t="shared" si="6"/>
        <v>4428219222150.3838</v>
      </c>
      <c r="J73" s="230">
        <f t="shared" si="6"/>
        <v>4857909447556.7832</v>
      </c>
      <c r="K73" s="230">
        <f t="shared" si="6"/>
        <v>5274102679149.0498</v>
      </c>
      <c r="L73" s="230">
        <f t="shared" si="6"/>
        <v>5682289596955.4678</v>
      </c>
      <c r="M73" s="230">
        <f t="shared" si="6"/>
        <v>6092149033651.3701</v>
      </c>
      <c r="N73" s="230">
        <f t="shared" si="6"/>
        <v>6513241598185.3164</v>
      </c>
      <c r="O73" s="230">
        <f t="shared" si="6"/>
        <v>6950295270100.1787</v>
      </c>
      <c r="P73" s="230">
        <f t="shared" si="6"/>
        <v>7404542112250.0898</v>
      </c>
      <c r="Q73" s="230">
        <f t="shared" si="6"/>
        <v>7877556586685.5518</v>
      </c>
      <c r="R73" s="230">
        <f t="shared" si="6"/>
        <v>8371296301962.291</v>
      </c>
      <c r="S73" s="230">
        <f t="shared" si="6"/>
        <v>8881333470530.1133</v>
      </c>
      <c r="T73" s="230">
        <f t="shared" si="6"/>
        <v>9413024262410.2266</v>
      </c>
      <c r="U73" s="230">
        <f t="shared" si="6"/>
        <v>9965365479982.3086</v>
      </c>
      <c r="V73" s="230">
        <f t="shared" si="6"/>
        <v>10537021097334.889</v>
      </c>
      <c r="W73" s="230">
        <f t="shared" si="6"/>
        <v>11126294404620.008</v>
      </c>
      <c r="X73" s="230">
        <f t="shared" si="6"/>
        <v>11731102727262.229</v>
      </c>
      <c r="Y73" s="230">
        <f t="shared" si="6"/>
        <v>12348955763785.984</v>
      </c>
      <c r="Z73" s="230">
        <f t="shared" si="6"/>
        <v>12976938670209.846</v>
      </c>
      <c r="AA73" s="230">
        <f t="shared" si="6"/>
        <v>13611701080120.311</v>
      </c>
      <c r="AB73" s="230">
        <f t="shared" si="6"/>
        <v>14249453280438.533</v>
      </c>
      <c r="AC73" s="230">
        <f t="shared" si="6"/>
        <v>14885970756122.188</v>
      </c>
      <c r="AD73" s="230">
        <f t="shared" si="6"/>
        <v>15516608265388.088</v>
      </c>
      <c r="AE73" s="230">
        <f t="shared" si="6"/>
        <v>16136324503906.613</v>
      </c>
      <c r="AF73" s="230">
        <f t="shared" si="6"/>
        <v>16739718256330.1</v>
      </c>
      <c r="AG73" s="230">
        <f t="shared" si="6"/>
        <v>17321076712652.58</v>
      </c>
      <c r="AH73" s="230">
        <f t="shared" si="6"/>
        <v>17874436343650.41</v>
      </c>
      <c r="AI73" s="230">
        <f t="shared" si="5"/>
        <v>18393656385185.074</v>
      </c>
      <c r="AJ73" s="230">
        <f t="shared" si="5"/>
        <v>18872504579876.316</v>
      </c>
      <c r="AK73" s="230">
        <f t="shared" si="5"/>
        <v>19304754374658.707</v>
      </c>
      <c r="AL73" s="230">
        <f t="shared" si="5"/>
        <v>19684292286005.383</v>
      </c>
      <c r="AM73" s="230">
        <f t="shared" si="5"/>
        <v>20005233637090.012</v>
      </c>
      <c r="AN73" s="230">
        <f t="shared" si="5"/>
        <v>20262044362588.34</v>
      </c>
      <c r="AO73" s="230">
        <f t="shared" si="5"/>
        <v>20449666090218.426</v>
      </c>
      <c r="AP73" s="230">
        <f t="shared" si="5"/>
        <v>20563641269043.969</v>
      </c>
      <c r="AQ73" s="230">
        <f t="shared" si="4"/>
        <v>20593356541437.941</v>
      </c>
    </row>
    <row r="74" spans="1:43" x14ac:dyDescent="0.25">
      <c r="A74" s="279" t="s">
        <v>276</v>
      </c>
      <c r="B74" s="239">
        <f t="shared" si="0"/>
        <v>8447364304500</v>
      </c>
      <c r="C74" s="239">
        <f t="shared" si="6"/>
        <v>7930688947500</v>
      </c>
      <c r="D74" s="239">
        <f t="shared" si="6"/>
        <v>8382193596783.9248</v>
      </c>
      <c r="E74" s="239">
        <f t="shared" si="6"/>
        <v>8672338973686.3574</v>
      </c>
      <c r="F74" s="239">
        <f t="shared" si="6"/>
        <v>9418689284915.4473</v>
      </c>
      <c r="G74" s="239">
        <f t="shared" si="6"/>
        <v>9891858698414.1719</v>
      </c>
      <c r="H74" s="239">
        <f t="shared" si="6"/>
        <v>10286620358506.949</v>
      </c>
      <c r="I74" s="239">
        <f t="shared" si="6"/>
        <v>10814545812109.051</v>
      </c>
      <c r="J74" s="239">
        <f t="shared" si="6"/>
        <v>11266099227947.572</v>
      </c>
      <c r="K74" s="239">
        <f t="shared" si="6"/>
        <v>11705497226569.783</v>
      </c>
      <c r="L74" s="239">
        <f t="shared" si="6"/>
        <v>12131031386497.531</v>
      </c>
      <c r="M74" s="239">
        <f t="shared" si="6"/>
        <v>12611619307523.803</v>
      </c>
      <c r="N74" s="239">
        <f t="shared" si="6"/>
        <v>12938123144320.734</v>
      </c>
      <c r="O74" s="239">
        <f t="shared" si="6"/>
        <v>13317372622457.361</v>
      </c>
      <c r="P74" s="239">
        <f t="shared" si="6"/>
        <v>13677920769038.449</v>
      </c>
      <c r="Q74" s="239">
        <f t="shared" si="6"/>
        <v>14018980661499.779</v>
      </c>
      <c r="R74" s="239">
        <f t="shared" si="6"/>
        <v>14310334296923.15</v>
      </c>
      <c r="S74" s="239">
        <f t="shared" si="6"/>
        <v>14643127254463.131</v>
      </c>
      <c r="T74" s="239">
        <f t="shared" si="6"/>
        <v>14925755895794.221</v>
      </c>
      <c r="U74" s="239">
        <f t="shared" si="6"/>
        <v>15187847394081.824</v>
      </c>
      <c r="V74" s="239">
        <f t="shared" si="6"/>
        <v>15429578674121.521</v>
      </c>
      <c r="W74" s="239">
        <f t="shared" si="6"/>
        <v>15651300232255.359</v>
      </c>
      <c r="X74" s="239">
        <f t="shared" si="6"/>
        <v>15853525323141.219</v>
      </c>
      <c r="Y74" s="239">
        <f t="shared" si="6"/>
        <v>16036918138546.012</v>
      </c>
      <c r="Z74" s="239">
        <f t="shared" si="6"/>
        <v>16202281289663.531</v>
      </c>
      <c r="AA74" s="239">
        <f t="shared" si="6"/>
        <v>16350542891868.639</v>
      </c>
      <c r="AB74" s="239">
        <f t="shared" si="6"/>
        <v>16482743533290.244</v>
      </c>
      <c r="AC74" s="239">
        <f t="shared" si="6"/>
        <v>16600023387258.604</v>
      </c>
      <c r="AD74" s="239">
        <f t="shared" si="6"/>
        <v>16703609704656.088</v>
      </c>
      <c r="AE74" s="239">
        <f t="shared" si="6"/>
        <v>16794804896540.631</v>
      </c>
      <c r="AF74" s="239">
        <f t="shared" si="6"/>
        <v>16874975391094.107</v>
      </c>
      <c r="AG74" s="239">
        <f t="shared" si="6"/>
        <v>16945541422866.537</v>
      </c>
      <c r="AH74" s="239">
        <f t="shared" si="6"/>
        <v>17007967887217.844</v>
      </c>
      <c r="AI74" s="239">
        <f t="shared" si="5"/>
        <v>17063756369482.834</v>
      </c>
      <c r="AJ74" s="239">
        <f t="shared" si="5"/>
        <v>17114438437254.961</v>
      </c>
      <c r="AK74" s="239">
        <f t="shared" si="5"/>
        <v>17161570265763.697</v>
      </c>
      <c r="AL74" s="239">
        <f t="shared" si="5"/>
        <v>17206728650968.701</v>
      </c>
      <c r="AM74" s="239">
        <f t="shared" si="5"/>
        <v>17251508452988.768</v>
      </c>
      <c r="AN74" s="239">
        <f t="shared" si="5"/>
        <v>17297521504036.025</v>
      </c>
      <c r="AO74" s="239">
        <f t="shared" si="5"/>
        <v>17346397010296.35</v>
      </c>
      <c r="AP74" s="239">
        <f t="shared" si="5"/>
        <v>17399783476304.391</v>
      </c>
      <c r="AQ74" s="239">
        <f t="shared" si="4"/>
        <v>17452416079520.486</v>
      </c>
    </row>
  </sheetData>
  <phoneticPr fontId="3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5736-D551-4EC2-8D25-D1E7BE7FF9D0}">
  <sheetPr codeName="Sheet45"/>
  <dimension ref="A1:AQ28"/>
  <sheetViews>
    <sheetView topLeftCell="A6" workbookViewId="0">
      <selection activeCell="A28" sqref="A28"/>
    </sheetView>
  </sheetViews>
  <sheetFormatPr defaultColWidth="9" defaultRowHeight="13.2" x14ac:dyDescent="0.25"/>
  <cols>
    <col min="1" max="1" width="36.109375" style="299" customWidth="1"/>
    <col min="2" max="16384" width="9" style="299"/>
  </cols>
  <sheetData>
    <row r="1" spans="1:43" x14ac:dyDescent="0.25">
      <c r="A1" s="299" t="s">
        <v>213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310">
        <f>'BIFUbC-coal'!B2+'BIFUbC-LPG-propane-or-butane'!B2+'BIFUbC-petroleum-diesel'!B2+'BIFUbC-crude-oil'!B2+'BIFUbC-heavy-or-residual-oil'!B2+'BIFUbC-natural-gas'!B2+'BIFUbC-electricity'!B2+'BIFUbC-heat'!B2+'BIFUbC-biomass'!B2+'BIFUbC-hydrogen'!D2</f>
        <v>1709205415018200</v>
      </c>
      <c r="C2" s="310">
        <f>'BIFUbC-coal'!C2+'BIFUbC-LPG-propane-or-butane'!C2+'BIFUbC-petroleum-diesel'!C2+'BIFUbC-crude-oil'!C2+'BIFUbC-heavy-or-residual-oil'!C2+'BIFUbC-natural-gas'!C2+'BIFUbC-electricity'!C2+'BIFUbC-heat'!C2+'BIFUbC-biomass'!C2+'BIFUbC-hydrogen'!E2</f>
        <v>1736651987772900</v>
      </c>
      <c r="D2" s="310">
        <f>'BIFUbC-coal'!D2+'BIFUbC-LPG-propane-or-butane'!D2+'BIFUbC-petroleum-diesel'!D2+'BIFUbC-crude-oil'!D2+'BIFUbC-heavy-or-residual-oil'!D2+'BIFUbC-natural-gas'!D2+'BIFUbC-electricity'!D2+'BIFUbC-heat'!D2+'BIFUbC-biomass'!D2+'BIFUbC-hydrogen'!F2</f>
        <v>1769117311738932.8</v>
      </c>
      <c r="E2" s="310">
        <f>'BIFUbC-coal'!E2+'BIFUbC-LPG-propane-or-butane'!E2+'BIFUbC-petroleum-diesel'!E2+'BIFUbC-crude-oil'!E2+'BIFUbC-heavy-or-residual-oil'!E2+'BIFUbC-natural-gas'!E2+'BIFUbC-electricity'!E2+'BIFUbC-heat'!E2+'BIFUbC-biomass'!E2+'BIFUbC-hydrogen'!G2</f>
        <v>1845825618026952.3</v>
      </c>
      <c r="F2" s="310">
        <f>'BIFUbC-coal'!F2+'BIFUbC-LPG-propane-or-butane'!F2+'BIFUbC-petroleum-diesel'!F2+'BIFUbC-crude-oil'!F2+'BIFUbC-heavy-or-residual-oil'!F2+'BIFUbC-natural-gas'!F2+'BIFUbC-electricity'!F2+'BIFUbC-heat'!F2+'BIFUbC-biomass'!F2+'BIFUbC-hydrogen'!H2</f>
        <v>1977948103334109.5</v>
      </c>
      <c r="G2" s="310">
        <f>'BIFUbC-coal'!G2+'BIFUbC-LPG-propane-or-butane'!G2+'BIFUbC-petroleum-diesel'!G2+'BIFUbC-crude-oil'!G2+'BIFUbC-heavy-or-residual-oil'!G2+'BIFUbC-natural-gas'!G2+'BIFUbC-electricity'!G2+'BIFUbC-heat'!G2+'BIFUbC-biomass'!G2+'BIFUbC-hydrogen'!I2</f>
        <v>2074605453163389</v>
      </c>
      <c r="H2" s="310">
        <f>'BIFUbC-coal'!H2+'BIFUbC-LPG-propane-or-butane'!H2+'BIFUbC-petroleum-diesel'!H2+'BIFUbC-crude-oil'!H2+'BIFUbC-heavy-or-residual-oil'!H2+'BIFUbC-natural-gas'!H2+'BIFUbC-electricity'!H2+'BIFUbC-heat'!H2+'BIFUbC-biomass'!H2+'BIFUbC-hydrogen'!J2</f>
        <v>2128255420226872.8</v>
      </c>
      <c r="I2" s="310">
        <f>'BIFUbC-coal'!I2+'BIFUbC-LPG-propane-or-butane'!I2+'BIFUbC-petroleum-diesel'!I2+'BIFUbC-crude-oil'!I2+'BIFUbC-heavy-or-residual-oil'!I2+'BIFUbC-natural-gas'!I2+'BIFUbC-electricity'!I2+'BIFUbC-heat'!I2+'BIFUbC-biomass'!I2+'BIFUbC-hydrogen'!K2</f>
        <v>2265365471655159</v>
      </c>
      <c r="J2" s="310">
        <f>'BIFUbC-coal'!J2+'BIFUbC-LPG-propane-or-butane'!J2+'BIFUbC-petroleum-diesel'!J2+'BIFUbC-crude-oil'!J2+'BIFUbC-heavy-or-residual-oil'!J2+'BIFUbC-natural-gas'!J2+'BIFUbC-electricity'!J2+'BIFUbC-heat'!J2+'BIFUbC-biomass'!J2+'BIFUbC-hydrogen'!L2</f>
        <v>2358875211866975.5</v>
      </c>
      <c r="K2" s="310">
        <f>'BIFUbC-coal'!K2+'BIFUbC-LPG-propane-or-butane'!K2+'BIFUbC-petroleum-diesel'!K2+'BIFUbC-crude-oil'!K2+'BIFUbC-heavy-or-residual-oil'!K2+'BIFUbC-natural-gas'!K2+'BIFUbC-electricity'!K2+'BIFUbC-heat'!K2+'BIFUbC-biomass'!K2+'BIFUbC-hydrogen'!M2</f>
        <v>2449393301383703</v>
      </c>
      <c r="L2" s="310">
        <f>'BIFUbC-coal'!L2+'BIFUbC-LPG-propane-or-butane'!L2+'BIFUbC-petroleum-diesel'!L2+'BIFUbC-crude-oil'!L2+'BIFUbC-heavy-or-residual-oil'!L2+'BIFUbC-natural-gas'!L2+'BIFUbC-electricity'!L2+'BIFUbC-heat'!L2+'BIFUbC-biomass'!L2+'BIFUbC-hydrogen'!N2</f>
        <v>2536537277277415</v>
      </c>
      <c r="M2" s="310">
        <f>'BIFUbC-coal'!M2+'BIFUbC-LPG-propane-or-butane'!M2+'BIFUbC-petroleum-diesel'!M2+'BIFUbC-crude-oil'!M2+'BIFUbC-heavy-or-residual-oil'!M2+'BIFUbC-natural-gas'!M2+'BIFUbC-electricity'!M2+'BIFUbC-heat'!M2+'BIFUbC-biomass'!M2+'BIFUbC-hydrogen'!O2</f>
        <v>2664104726998681</v>
      </c>
      <c r="N2" s="310">
        <f>'BIFUbC-coal'!N2+'BIFUbC-LPG-propane-or-butane'!N2+'BIFUbC-petroleum-diesel'!N2+'BIFUbC-crude-oil'!N2+'BIFUbC-heavy-or-residual-oil'!N2+'BIFUbC-natural-gas'!N2+'BIFUbC-electricity'!N2+'BIFUbC-heat'!N2+'BIFUbC-biomass'!N2+'BIFUbC-hydrogen'!P2</f>
        <v>2699647147633216.5</v>
      </c>
      <c r="O2" s="310">
        <f>'BIFUbC-coal'!O2+'BIFUbC-LPG-propane-or-butane'!O2+'BIFUbC-petroleum-diesel'!O2+'BIFUbC-crude-oil'!O2+'BIFUbC-heavy-or-residual-oil'!O2+'BIFUbC-natural-gas'!O2+'BIFUbC-electricity'!O2+'BIFUbC-heat'!O2+'BIFUbC-biomass'!O2+'BIFUbC-hydrogen'!Q2</f>
        <v>2775074505598216</v>
      </c>
      <c r="P2" s="310">
        <f>'BIFUbC-coal'!P2+'BIFUbC-LPG-propane-or-butane'!P2+'BIFUbC-petroleum-diesel'!P2+'BIFUbC-crude-oil'!P2+'BIFUbC-heavy-or-residual-oil'!P2+'BIFUbC-natural-gas'!P2+'BIFUbC-electricity'!P2+'BIFUbC-heat'!P2+'BIFUbC-biomass'!P2+'BIFUbC-hydrogen'!R2</f>
        <v>2846037753031869.5</v>
      </c>
      <c r="Q2" s="310">
        <f>'BIFUbC-coal'!Q2+'BIFUbC-LPG-propane-or-butane'!Q2+'BIFUbC-petroleum-diesel'!Q2+'BIFUbC-crude-oil'!Q2+'BIFUbC-heavy-or-residual-oil'!Q2+'BIFUbC-natural-gas'!Q2+'BIFUbC-electricity'!Q2+'BIFUbC-heat'!Q2+'BIFUbC-biomass'!Q2+'BIFUbC-hydrogen'!S2</f>
        <v>2912375215802944</v>
      </c>
      <c r="R2" s="310">
        <f>'BIFUbC-coal'!R2+'BIFUbC-LPG-propane-or-butane'!R2+'BIFUbC-petroleum-diesel'!R2+'BIFUbC-crude-oil'!R2+'BIFUbC-heavy-or-residual-oil'!R2+'BIFUbC-natural-gas'!R2+'BIFUbC-electricity'!R2+'BIFUbC-heat'!R2+'BIFUbC-biomass'!R2+'BIFUbC-hydrogen'!T2</f>
        <v>2955683074622554</v>
      </c>
      <c r="S2" s="310">
        <f>'BIFUbC-coal'!S2+'BIFUbC-LPG-propane-or-butane'!S2+'BIFUbC-petroleum-diesel'!S2+'BIFUbC-crude-oil'!S2+'BIFUbC-heavy-or-residual-oil'!S2+'BIFUbC-natural-gas'!S2+'BIFUbC-electricity'!S2+'BIFUbC-heat'!S2+'BIFUbC-biomass'!S2+'BIFUbC-hydrogen'!U2</f>
        <v>3031166751453321.5</v>
      </c>
      <c r="T2" s="310">
        <f>'BIFUbC-coal'!T2+'BIFUbC-LPG-propane-or-butane'!T2+'BIFUbC-petroleum-diesel'!T2+'BIFUbC-crude-oil'!T2+'BIFUbC-heavy-or-residual-oil'!T2+'BIFUbC-natural-gas'!T2+'BIFUbC-electricity'!T2+'BIFUbC-heat'!T2+'BIFUbC-biomass'!T2+'BIFUbC-hydrogen'!V2</f>
        <v>3083544825158025</v>
      </c>
      <c r="U2" s="310">
        <f>'BIFUbC-coal'!U2+'BIFUbC-LPG-propane-or-butane'!U2+'BIFUbC-petroleum-diesel'!U2+'BIFUbC-crude-oil'!U2+'BIFUbC-heavy-or-residual-oil'!U2+'BIFUbC-natural-gas'!U2+'BIFUbC-electricity'!U2+'BIFUbC-heat'!U2+'BIFUbC-biomass'!U2+'BIFUbC-hydrogen'!W2</f>
        <v>3131126108695108</v>
      </c>
      <c r="V2" s="310">
        <f>'BIFUbC-coal'!V2+'BIFUbC-LPG-propane-or-butane'!V2+'BIFUbC-petroleum-diesel'!V2+'BIFUbC-crude-oil'!V2+'BIFUbC-heavy-or-residual-oil'!V2+'BIFUbC-natural-gas'!V2+'BIFUbC-electricity'!V2+'BIFUbC-heat'!V2+'BIFUbC-biomass'!V2+'BIFUbC-hydrogen'!X2</f>
        <v>3173971361423738.5</v>
      </c>
      <c r="W2" s="310">
        <f>'BIFUbC-coal'!W2+'BIFUbC-LPG-propane-or-butane'!W2+'BIFUbC-petroleum-diesel'!W2+'BIFUbC-crude-oil'!W2+'BIFUbC-heavy-or-residual-oil'!W2+'BIFUbC-natural-gas'!W2+'BIFUbC-electricity'!W2+'BIFUbC-heat'!W2+'BIFUbC-biomass'!W2+'BIFUbC-hydrogen'!Y2</f>
        <v>3212180149135479</v>
      </c>
      <c r="X2" s="310">
        <f>'BIFUbC-coal'!X2+'BIFUbC-LPG-propane-or-butane'!X2+'BIFUbC-petroleum-diesel'!X2+'BIFUbC-crude-oil'!X2+'BIFUbC-heavy-or-residual-oil'!X2+'BIFUbC-natural-gas'!X2+'BIFUbC-electricity'!X2+'BIFUbC-heat'!X2+'BIFUbC-biomass'!X2+'BIFUbC-hydrogen'!Z2</f>
        <v>3245887957733691.5</v>
      </c>
      <c r="Y2" s="310">
        <f>'BIFUbC-coal'!Y2+'BIFUbC-LPG-propane-or-butane'!Y2+'BIFUbC-petroleum-diesel'!Y2+'BIFUbC-crude-oil'!Y2+'BIFUbC-heavy-or-residual-oil'!Y2+'BIFUbC-natural-gas'!Y2+'BIFUbC-electricity'!Y2+'BIFUbC-heat'!Y2+'BIFUbC-biomass'!Y2+'BIFUbC-hydrogen'!AA2</f>
        <v>3275263090809752.5</v>
      </c>
      <c r="Z2" s="310">
        <f>'BIFUbC-coal'!Z2+'BIFUbC-LPG-propane-or-butane'!Z2+'BIFUbC-petroleum-diesel'!Z2+'BIFUbC-crude-oil'!Z2+'BIFUbC-heavy-or-residual-oil'!Z2+'BIFUbC-natural-gas'!Z2+'BIFUbC-electricity'!Z2+'BIFUbC-heat'!Z2+'BIFUbC-biomass'!Z2+'BIFUbC-hydrogen'!AB2</f>
        <v>3300503428340130</v>
      </c>
      <c r="AA2" s="310">
        <f>'BIFUbC-coal'!AA2+'BIFUbC-LPG-propane-or-butane'!AA2+'BIFUbC-petroleum-diesel'!AA2+'BIFUbC-crude-oil'!AA2+'BIFUbC-heavy-or-residual-oil'!AA2+'BIFUbC-natural-gas'!AA2+'BIFUbC-electricity'!AA2+'BIFUbC-heat'!AA2+'BIFUbC-biomass'!AA2+'BIFUbC-hydrogen'!AC2</f>
        <v>3321833119612839.5</v>
      </c>
      <c r="AB2" s="310">
        <f>'BIFUbC-coal'!AB2+'BIFUbC-LPG-propane-or-butane'!AB2+'BIFUbC-petroleum-diesel'!AB2+'BIFUbC-crude-oil'!AB2+'BIFUbC-heavy-or-residual-oil'!AB2+'BIFUbC-natural-gas'!AB2+'BIFUbC-electricity'!AB2+'BIFUbC-heat'!AB2+'BIFUbC-biomass'!AB2+'BIFUbC-hydrogen'!AD2</f>
        <v>3339499278182667.5</v>
      </c>
      <c r="AC2" s="310">
        <f>'BIFUbC-coal'!AC2+'BIFUbC-LPG-propane-or-butane'!AC2+'BIFUbC-petroleum-diesel'!AC2+'BIFUbC-crude-oil'!AC2+'BIFUbC-heavy-or-residual-oil'!AC2+'BIFUbC-natural-gas'!AC2+'BIFUbC-electricity'!AC2+'BIFUbC-heat'!AC2+'BIFUbC-biomass'!AC2+'BIFUbC-hydrogen'!AE2</f>
        <v>3353768740455270</v>
      </c>
      <c r="AD2" s="310">
        <f>'BIFUbC-coal'!AD2+'BIFUbC-LPG-propane-or-butane'!AD2+'BIFUbC-petroleum-diesel'!AD2+'BIFUbC-crude-oil'!AD2+'BIFUbC-heavy-or-residual-oil'!AD2+'BIFUbC-natural-gas'!AD2+'BIFUbC-electricity'!AD2+'BIFUbC-heat'!AD2+'BIFUbC-biomass'!AD2+'BIFUbC-hydrogen'!AF2</f>
        <v>3364924942704975.5</v>
      </c>
      <c r="AE2" s="310">
        <f>'BIFUbC-coal'!AE2+'BIFUbC-LPG-propane-or-butane'!AE2+'BIFUbC-petroleum-diesel'!AE2+'BIFUbC-crude-oil'!AE2+'BIFUbC-heavy-or-residual-oil'!AE2+'BIFUbC-natural-gas'!AE2+'BIFUbC-electricity'!AE2+'BIFUbC-heat'!AE2+'BIFUbC-biomass'!AE2+'BIFUbC-hydrogen'!AG2</f>
        <v>3373264964215337</v>
      </c>
      <c r="AF2" s="310">
        <f>'BIFUbC-coal'!AF2+'BIFUbC-LPG-propane-or-butane'!AF2+'BIFUbC-petroleum-diesel'!AF2+'BIFUbC-crude-oil'!AF2+'BIFUbC-heavy-or-residual-oil'!AF2+'BIFUbC-natural-gas'!AF2+'BIFUbC-electricity'!AF2+'BIFUbC-heat'!AF2+'BIFUbC-biomass'!AF2+'BIFUbC-hydrogen'!AH2</f>
        <v>3379096777045524.5</v>
      </c>
      <c r="AG2" s="310">
        <f>'BIFUbC-coal'!AG2+'BIFUbC-LPG-propane-or-butane'!AG2+'BIFUbC-petroleum-diesel'!AG2+'BIFUbC-crude-oil'!AG2+'BIFUbC-heavy-or-residual-oil'!AG2+'BIFUbC-natural-gas'!AG2+'BIFUbC-electricity'!AG2+'BIFUbC-heat'!AG2+'BIFUbC-biomass'!AG2+'BIFUbC-hydrogen'!AI2</f>
        <v>3382736735892317</v>
      </c>
      <c r="AH2" s="310">
        <f>'BIFUbC-coal'!AH2+'BIFUbC-LPG-propane-or-butane'!AH2+'BIFUbC-petroleum-diesel'!AH2+'BIFUbC-crude-oil'!AH2+'BIFUbC-heavy-or-residual-oil'!AH2+'BIFUbC-natural-gas'!AH2+'BIFUbC-electricity'!AH2+'BIFUbC-heat'!AH2+'BIFUbC-biomass'!AH2+'BIFUbC-hydrogen'!AJ2</f>
        <v>3384507334825220.5</v>
      </c>
      <c r="AI2" s="310">
        <f>'BIFUbC-coal'!AI2+'BIFUbC-LPG-propane-or-butane'!AI2+'BIFUbC-petroleum-diesel'!AI2+'BIFUbC-crude-oil'!AI2+'BIFUbC-heavy-or-residual-oil'!AI2+'BIFUbC-natural-gas'!AI2+'BIFUbC-electricity'!AI2+'BIFUbC-heat'!AI2+'BIFUbC-biomass'!AI2+'BIFUbC-hydrogen'!AK2</f>
        <v>3384735251481056</v>
      </c>
      <c r="AJ2" s="310">
        <f>'BIFUbC-coal'!AJ2+'BIFUbC-LPG-propane-or-butane'!AJ2+'BIFUbC-petroleum-diesel'!AJ2+'BIFUbC-crude-oil'!AJ2+'BIFUbC-heavy-or-residual-oil'!AJ2+'BIFUbC-natural-gas'!AJ2+'BIFUbC-electricity'!AJ2+'BIFUbC-heat'!AJ2+'BIFUbC-biomass'!AJ2+'BIFUbC-hydrogen'!AL2</f>
        <v>3383749693738621</v>
      </c>
      <c r="AK2" s="310">
        <f>'BIFUbC-coal'!AK2+'BIFUbC-LPG-propane-or-butane'!AK2+'BIFUbC-petroleum-diesel'!AK2+'BIFUbC-crude-oil'!AK2+'BIFUbC-heavy-or-residual-oil'!AK2+'BIFUbC-natural-gas'!AK2+'BIFUbC-electricity'!AK2+'BIFUbC-heat'!AK2+'BIFUbC-biomass'!AK2+'BIFUbC-hydrogen'!AM2</f>
        <v>3381881059051364.5</v>
      </c>
      <c r="AL2" s="310">
        <f>'BIFUbC-coal'!AL2+'BIFUbC-LPG-propane-or-butane'!AL2+'BIFUbC-petroleum-diesel'!AL2+'BIFUbC-crude-oil'!AL2+'BIFUbC-heavy-or-residual-oil'!AL2+'BIFUbC-natural-gas'!AL2+'BIFUbC-electricity'!AL2+'BIFUbC-heat'!AL2+'BIFUbC-biomass'!AL2+'BIFUbC-hydrogen'!AN2</f>
        <v>3379459912564856.5</v>
      </c>
      <c r="AM2" s="310">
        <f>'BIFUbC-coal'!AM2+'BIFUbC-LPG-propane-or-butane'!AM2+'BIFUbC-petroleum-diesel'!AM2+'BIFUbC-crude-oil'!AM2+'BIFUbC-heavy-or-residual-oil'!AM2+'BIFUbC-natural-gas'!AM2+'BIFUbC-electricity'!AM2+'BIFUbC-heat'!AM2+'BIFUbC-biomass'!AM2+'BIFUbC-hydrogen'!AO2</f>
        <v>3376816286932908</v>
      </c>
      <c r="AN2" s="310">
        <f>'BIFUbC-coal'!AN2+'BIFUbC-LPG-propane-or-butane'!AN2+'BIFUbC-petroleum-diesel'!AN2+'BIFUbC-crude-oil'!AN2+'BIFUbC-heavy-or-residual-oil'!AN2+'BIFUbC-natural-gas'!AN2+'BIFUbC-electricity'!AN2+'BIFUbC-heat'!AN2+'BIFUbC-biomass'!AN2+'BIFUbC-hydrogen'!AP2</f>
        <v>3374279304398202</v>
      </c>
      <c r="AO2" s="310">
        <f>'BIFUbC-coal'!AO2+'BIFUbC-LPG-propane-or-butane'!AO2+'BIFUbC-petroleum-diesel'!AO2+'BIFUbC-crude-oil'!AO2+'BIFUbC-heavy-or-residual-oil'!AO2+'BIFUbC-natural-gas'!AO2+'BIFUbC-electricity'!AO2+'BIFUbC-heat'!AO2+'BIFUbC-biomass'!AO2+'BIFUbC-hydrogen'!AQ2</f>
        <v>3372177120231576.5</v>
      </c>
      <c r="AP2" s="310">
        <f>'BIFUbC-coal'!AP2+'BIFUbC-LPG-propane-or-butane'!AP2+'BIFUbC-petroleum-diesel'!AP2+'BIFUbC-crude-oil'!AP2+'BIFUbC-heavy-or-residual-oil'!AP2+'BIFUbC-natural-gas'!AP2+'BIFUbC-electricity'!AP2+'BIFUbC-heat'!AP2+'BIFUbC-biomass'!AP2+'BIFUbC-hydrogen'!AR2</f>
        <v>3370837186030980.5</v>
      </c>
      <c r="AQ2" s="310">
        <f>'BIFUbC-coal'!AQ2+'BIFUbC-LPG-propane-or-butane'!AQ2+'BIFUbC-petroleum-diesel'!AQ2+'BIFUbC-crude-oil'!AQ2+'BIFUbC-heavy-or-residual-oil'!AQ2+'BIFUbC-natural-gas'!AQ2+'BIFUbC-electricity'!AQ2+'BIFUbC-heat'!AQ2+'BIFUbC-biomass'!AQ2+'BIFUbC-hydrogen'!AS2</f>
        <v>3369800056965787.5</v>
      </c>
    </row>
    <row r="3" spans="1:43" x14ac:dyDescent="0.25">
      <c r="A3" s="299" t="s">
        <v>90</v>
      </c>
      <c r="B3" s="310">
        <f>'BIFUbC-coal'!B3+'BIFUbC-LPG-propane-or-butane'!B3+'BIFUbC-petroleum-diesel'!B3+'BIFUbC-crude-oil'!B3+'BIFUbC-heavy-or-residual-oil'!B3+'BIFUbC-natural-gas'!B3+'BIFUbC-electricity'!B3+'BIFUbC-heat'!B3+'BIFUbC-biomass'!B3+'BIFUbC-hydrogen'!D3</f>
        <v>2330812500391501.5</v>
      </c>
      <c r="C3" s="310">
        <f>'BIFUbC-coal'!C3+'BIFUbC-LPG-propane-or-butane'!C3+'BIFUbC-petroleum-diesel'!C3+'BIFUbC-crude-oil'!C3+'BIFUbC-heavy-or-residual-oil'!C3+'BIFUbC-natural-gas'!C3+'BIFUbC-electricity'!C3+'BIFUbC-heat'!C3+'BIFUbC-biomass'!C3+'BIFUbC-hydrogen'!E3</f>
        <v>2088463251408978.8</v>
      </c>
      <c r="D3" s="310">
        <f>'BIFUbC-coal'!D3+'BIFUbC-LPG-propane-or-butane'!D3+'BIFUbC-petroleum-diesel'!D3+'BIFUbC-crude-oil'!D3+'BIFUbC-heavy-or-residual-oil'!D3+'BIFUbC-natural-gas'!D3+'BIFUbC-electricity'!D3+'BIFUbC-heat'!D3+'BIFUbC-biomass'!D3+'BIFUbC-hydrogen'!F3</f>
        <v>2151329875404918.3</v>
      </c>
      <c r="E3" s="310">
        <f>'BIFUbC-coal'!E3+'BIFUbC-LPG-propane-or-butane'!E3+'BIFUbC-petroleum-diesel'!E3+'BIFUbC-crude-oil'!E3+'BIFUbC-heavy-or-residual-oil'!E3+'BIFUbC-natural-gas'!E3+'BIFUbC-electricity'!E3+'BIFUbC-heat'!E3+'BIFUbC-biomass'!E3+'BIFUbC-hydrogen'!G3</f>
        <v>2478118499626400.5</v>
      </c>
      <c r="F3" s="310">
        <f>'BIFUbC-coal'!F3+'BIFUbC-LPG-propane-or-butane'!F3+'BIFUbC-petroleum-diesel'!F3+'BIFUbC-crude-oil'!F3+'BIFUbC-heavy-or-residual-oil'!F3+'BIFUbC-natural-gas'!F3+'BIFUbC-electricity'!F3+'BIFUbC-heat'!F3+'BIFUbC-biomass'!F3+'BIFUbC-hydrogen'!H3</f>
        <v>2581779327815995.5</v>
      </c>
      <c r="G3" s="310">
        <f>'BIFUbC-coal'!G3+'BIFUbC-LPG-propane-or-butane'!G3+'BIFUbC-petroleum-diesel'!G3+'BIFUbC-crude-oil'!G3+'BIFUbC-heavy-or-residual-oil'!G3+'BIFUbC-natural-gas'!G3+'BIFUbC-electricity'!G3+'BIFUbC-heat'!G3+'BIFUbC-biomass'!G3+'BIFUbC-hydrogen'!I3</f>
        <v>2684490142005058.5</v>
      </c>
      <c r="H3" s="310">
        <f>'BIFUbC-coal'!H3+'BIFUbC-LPG-propane-or-butane'!H3+'BIFUbC-petroleum-diesel'!H3+'BIFUbC-crude-oil'!H3+'BIFUbC-heavy-or-residual-oil'!H3+'BIFUbC-natural-gas'!H3+'BIFUbC-electricity'!H3+'BIFUbC-heat'!H3+'BIFUbC-biomass'!H3+'BIFUbC-hydrogen'!J3</f>
        <v>2814786827553465</v>
      </c>
      <c r="I3" s="310">
        <f>'BIFUbC-coal'!I3+'BIFUbC-LPG-propane-or-butane'!I3+'BIFUbC-petroleum-diesel'!I3+'BIFUbC-crude-oil'!I3+'BIFUbC-heavy-or-residual-oil'!I3+'BIFUbC-natural-gas'!I3+'BIFUbC-electricity'!I3+'BIFUbC-heat'!I3+'BIFUbC-biomass'!I3+'BIFUbC-hydrogen'!K3</f>
        <v>2860194637563722</v>
      </c>
      <c r="J3" s="310">
        <f>'BIFUbC-coal'!J3+'BIFUbC-LPG-propane-or-butane'!J3+'BIFUbC-petroleum-diesel'!J3+'BIFUbC-crude-oil'!J3+'BIFUbC-heavy-or-residual-oil'!J3+'BIFUbC-natural-gas'!J3+'BIFUbC-electricity'!J3+'BIFUbC-heat'!J3+'BIFUbC-biomass'!J3+'BIFUbC-hydrogen'!L3</f>
        <v>2905591471525465</v>
      </c>
      <c r="K3" s="310">
        <f>'BIFUbC-coal'!K3+'BIFUbC-LPG-propane-or-butane'!K3+'BIFUbC-petroleum-diesel'!K3+'BIFUbC-crude-oil'!K3+'BIFUbC-heavy-or-residual-oil'!K3+'BIFUbC-natural-gas'!K3+'BIFUbC-electricity'!K3+'BIFUbC-heat'!K3+'BIFUbC-biomass'!K3+'BIFUbC-hydrogen'!M3</f>
        <v>2950977329438696.5</v>
      </c>
      <c r="L3" s="310">
        <f>'BIFUbC-coal'!L3+'BIFUbC-LPG-propane-or-butane'!L3+'BIFUbC-petroleum-diesel'!L3+'BIFUbC-crude-oil'!L3+'BIFUbC-heavy-or-residual-oil'!L3+'BIFUbC-natural-gas'!L3+'BIFUbC-electricity'!L3+'BIFUbC-heat'!L3+'BIFUbC-biomass'!L3+'BIFUbC-hydrogen'!N3</f>
        <v>2996352211303412.5</v>
      </c>
      <c r="M3" s="310">
        <f>'BIFUbC-coal'!M3+'BIFUbC-LPG-propane-or-butane'!M3+'BIFUbC-petroleum-diesel'!M3+'BIFUbC-crude-oil'!M3+'BIFUbC-heavy-or-residual-oil'!M3+'BIFUbC-natural-gas'!M3+'BIFUbC-electricity'!M3+'BIFUbC-heat'!M3+'BIFUbC-biomass'!M3+'BIFUbC-hydrogen'!O3</f>
        <v>3041716117119617</v>
      </c>
      <c r="N3" s="310">
        <f>'BIFUbC-coal'!N3+'BIFUbC-LPG-propane-or-butane'!N3+'BIFUbC-petroleum-diesel'!N3+'BIFUbC-crude-oil'!N3+'BIFUbC-heavy-or-residual-oil'!N3+'BIFUbC-natural-gas'!N3+'BIFUbC-electricity'!N3+'BIFUbC-heat'!N3+'BIFUbC-biomass'!N3+'BIFUbC-hydrogen'!P3</f>
        <v>3058618472789771.5</v>
      </c>
      <c r="O3" s="310">
        <f>'BIFUbC-coal'!O3+'BIFUbC-LPG-propane-or-butane'!O3+'BIFUbC-petroleum-diesel'!O3+'BIFUbC-crude-oil'!O3+'BIFUbC-heavy-or-residual-oil'!O3+'BIFUbC-natural-gas'!O3+'BIFUbC-electricity'!O3+'BIFUbC-heat'!O3+'BIFUbC-biomass'!O3+'BIFUbC-hydrogen'!Q3</f>
        <v>3075518088563816.5</v>
      </c>
      <c r="P3" s="310">
        <f>'BIFUbC-coal'!P3+'BIFUbC-LPG-propane-or-butane'!P3+'BIFUbC-petroleum-diesel'!P3+'BIFUbC-crude-oil'!P3+'BIFUbC-heavy-or-residual-oil'!P3+'BIFUbC-natural-gas'!P3+'BIFUbC-electricity'!P3+'BIFUbC-heat'!P3+'BIFUbC-biomass'!P3+'BIFUbC-hydrogen'!R3</f>
        <v>3092414964441751.5</v>
      </c>
      <c r="Q3" s="310">
        <f>'BIFUbC-coal'!Q3+'BIFUbC-LPG-propane-or-butane'!Q3+'BIFUbC-petroleum-diesel'!Q3+'BIFUbC-crude-oil'!Q3+'BIFUbC-heavy-or-residual-oil'!Q3+'BIFUbC-natural-gas'!Q3+'BIFUbC-electricity'!Q3+'BIFUbC-heat'!Q3+'BIFUbC-biomass'!Q3+'BIFUbC-hydrogen'!S3</f>
        <v>3109309100423576</v>
      </c>
      <c r="R3" s="310">
        <f>'BIFUbC-coal'!R3+'BIFUbC-LPG-propane-or-butane'!R3+'BIFUbC-petroleum-diesel'!R3+'BIFUbC-crude-oil'!R3+'BIFUbC-heavy-or-residual-oil'!R3+'BIFUbC-natural-gas'!R3+'BIFUbC-electricity'!R3+'BIFUbC-heat'!R3+'BIFUbC-biomass'!R3+'BIFUbC-hydrogen'!T3</f>
        <v>3126200496509292</v>
      </c>
      <c r="S3" s="310">
        <f>'BIFUbC-coal'!S3+'BIFUbC-LPG-propane-or-butane'!S3+'BIFUbC-petroleum-diesel'!S3+'BIFUbC-crude-oil'!S3+'BIFUbC-heavy-or-residual-oil'!S3+'BIFUbC-natural-gas'!S3+'BIFUbC-electricity'!S3+'BIFUbC-heat'!S3+'BIFUbC-biomass'!S3+'BIFUbC-hydrogen'!U3</f>
        <v>3097553548432317</v>
      </c>
      <c r="T3" s="310">
        <f>'BIFUbC-coal'!T3+'BIFUbC-LPG-propane-or-butane'!T3+'BIFUbC-petroleum-diesel'!T3+'BIFUbC-crude-oil'!T3+'BIFUbC-heavy-or-residual-oil'!T3+'BIFUbC-natural-gas'!T3+'BIFUbC-electricity'!T3+'BIFUbC-heat'!T3+'BIFUbC-biomass'!T3+'BIFUbC-hydrogen'!V3</f>
        <v>3068908120997682.5</v>
      </c>
      <c r="U3" s="310">
        <f>'BIFUbC-coal'!U3+'BIFUbC-LPG-propane-or-butane'!U3+'BIFUbC-petroleum-diesel'!U3+'BIFUbC-crude-oil'!U3+'BIFUbC-heavy-or-residual-oil'!U3+'BIFUbC-natural-gas'!U3+'BIFUbC-electricity'!U3+'BIFUbC-heat'!U3+'BIFUbC-biomass'!U3+'BIFUbC-hydrogen'!W3</f>
        <v>3040264214205391.5</v>
      </c>
      <c r="V3" s="310">
        <f>'BIFUbC-coal'!V3+'BIFUbC-LPG-propane-or-butane'!V3+'BIFUbC-petroleum-diesel'!V3+'BIFUbC-crude-oil'!V3+'BIFUbC-heavy-or-residual-oil'!V3+'BIFUbC-natural-gas'!V3+'BIFUbC-electricity'!V3+'BIFUbC-heat'!V3+'BIFUbC-biomass'!V3+'BIFUbC-hydrogen'!X3</f>
        <v>3011621828055439.5</v>
      </c>
      <c r="W3" s="310">
        <f>'BIFUbC-coal'!W3+'BIFUbC-LPG-propane-or-butane'!W3+'BIFUbC-petroleum-diesel'!W3+'BIFUbC-crude-oil'!W3+'BIFUbC-heavy-or-residual-oil'!W3+'BIFUbC-natural-gas'!W3+'BIFUbC-electricity'!W3+'BIFUbC-heat'!W3+'BIFUbC-biomass'!W3+'BIFUbC-hydrogen'!Y3</f>
        <v>2982980962547829</v>
      </c>
      <c r="X3" s="310">
        <f>'BIFUbC-coal'!X3+'BIFUbC-LPG-propane-or-butane'!X3+'BIFUbC-petroleum-diesel'!X3+'BIFUbC-crude-oil'!X3+'BIFUbC-heavy-or-residual-oil'!X3+'BIFUbC-natural-gas'!X3+'BIFUbC-electricity'!X3+'BIFUbC-heat'!X3+'BIFUbC-biomass'!X3+'BIFUbC-hydrogen'!Z3</f>
        <v>2937205454804441.5</v>
      </c>
      <c r="Y3" s="310">
        <f>'BIFUbC-coal'!Y3+'BIFUbC-LPG-propane-or-butane'!Y3+'BIFUbC-petroleum-diesel'!Y3+'BIFUbC-crude-oil'!Y3+'BIFUbC-heavy-or-residual-oil'!Y3+'BIFUbC-natural-gas'!Y3+'BIFUbC-electricity'!Y3+'BIFUbC-heat'!Y3+'BIFUbC-biomass'!Y3+'BIFUbC-hydrogen'!AA3</f>
        <v>2891432380088802</v>
      </c>
      <c r="Z3" s="310">
        <f>'BIFUbC-coal'!Z3+'BIFUbC-LPG-propane-or-butane'!Z3+'BIFUbC-petroleum-diesel'!Z3+'BIFUbC-crude-oil'!Z3+'BIFUbC-heavy-or-residual-oil'!Z3+'BIFUbC-natural-gas'!Z3+'BIFUbC-electricity'!Z3+'BIFUbC-heat'!Z3+'BIFUbC-biomass'!Z3+'BIFUbC-hydrogen'!AB3</f>
        <v>2845661738400905.5</v>
      </c>
      <c r="AA3" s="310">
        <f>'BIFUbC-coal'!AA3+'BIFUbC-LPG-propane-or-butane'!AA3+'BIFUbC-petroleum-diesel'!AA3+'BIFUbC-crude-oil'!AA3+'BIFUbC-heavy-or-residual-oil'!AA3+'BIFUbC-natural-gas'!AA3+'BIFUbC-electricity'!AA3+'BIFUbC-heat'!AA3+'BIFUbC-biomass'!AA3+'BIFUbC-hydrogen'!AC3</f>
        <v>2799893529740756.5</v>
      </c>
      <c r="AB3" s="310">
        <f>'BIFUbC-coal'!AB3+'BIFUbC-LPG-propane-or-butane'!AB3+'BIFUbC-petroleum-diesel'!AB3+'BIFUbC-crude-oil'!AB3+'BIFUbC-heavy-or-residual-oil'!AB3+'BIFUbC-natural-gas'!AB3+'BIFUbC-electricity'!AB3+'BIFUbC-heat'!AB3+'BIFUbC-biomass'!AB3+'BIFUbC-hydrogen'!AD3</f>
        <v>2754127754108353</v>
      </c>
      <c r="AC3" s="310">
        <f>'BIFUbC-coal'!AC3+'BIFUbC-LPG-propane-or-butane'!AC3+'BIFUbC-petroleum-diesel'!AC3+'BIFUbC-crude-oil'!AC3+'BIFUbC-heavy-or-residual-oil'!AC3+'BIFUbC-natural-gas'!AC3+'BIFUbC-electricity'!AC3+'BIFUbC-heat'!AC3+'BIFUbC-biomass'!AC3+'BIFUbC-hydrogen'!AE3</f>
        <v>2708364411503694.5</v>
      </c>
      <c r="AD3" s="310">
        <f>'BIFUbC-coal'!AD3+'BIFUbC-LPG-propane-or-butane'!AD3+'BIFUbC-petroleum-diesel'!AD3+'BIFUbC-crude-oil'!AD3+'BIFUbC-heavy-or-residual-oil'!AD3+'BIFUbC-natural-gas'!AD3+'BIFUbC-electricity'!AD3+'BIFUbC-heat'!AD3+'BIFUbC-biomass'!AD3+'BIFUbC-hydrogen'!AF3</f>
        <v>2662603501926783.5</v>
      </c>
      <c r="AE3" s="310">
        <f>'BIFUbC-coal'!AE3+'BIFUbC-LPG-propane-or-butane'!AE3+'BIFUbC-petroleum-diesel'!AE3+'BIFUbC-crude-oil'!AE3+'BIFUbC-heavy-or-residual-oil'!AE3+'BIFUbC-natural-gas'!AE3+'BIFUbC-electricity'!AE3+'BIFUbC-heat'!AE3+'BIFUbC-biomass'!AE3+'BIFUbC-hydrogen'!AG3</f>
        <v>2616845025377616.5</v>
      </c>
      <c r="AF3" s="310">
        <f>'BIFUbC-coal'!AF3+'BIFUbC-LPG-propane-or-butane'!AF3+'BIFUbC-petroleum-diesel'!AF3+'BIFUbC-crude-oil'!AF3+'BIFUbC-heavy-or-residual-oil'!AF3+'BIFUbC-natural-gas'!AF3+'BIFUbC-electricity'!AF3+'BIFUbC-heat'!AF3+'BIFUbC-biomass'!AF3+'BIFUbC-hydrogen'!AH3</f>
        <v>2571088981856196.5</v>
      </c>
      <c r="AG3" s="310">
        <f>'BIFUbC-coal'!AG3+'BIFUbC-LPG-propane-or-butane'!AG3+'BIFUbC-petroleum-diesel'!AG3+'BIFUbC-crude-oil'!AG3+'BIFUbC-heavy-or-residual-oil'!AG3+'BIFUbC-natural-gas'!AG3+'BIFUbC-electricity'!AG3+'BIFUbC-heat'!AG3+'BIFUbC-biomass'!AG3+'BIFUbC-hydrogen'!AI3</f>
        <v>2525335371362522</v>
      </c>
      <c r="AH3" s="310">
        <f>'BIFUbC-coal'!AH3+'BIFUbC-LPG-propane-or-butane'!AH3+'BIFUbC-petroleum-diesel'!AH3+'BIFUbC-crude-oil'!AH3+'BIFUbC-heavy-or-residual-oil'!AH3+'BIFUbC-natural-gas'!AH3+'BIFUbC-electricity'!AH3+'BIFUbC-heat'!AH3+'BIFUbC-biomass'!AH3+'BIFUbC-hydrogen'!AJ3</f>
        <v>2468163126595863</v>
      </c>
      <c r="AI3" s="310">
        <f>'BIFUbC-coal'!AI3+'BIFUbC-LPG-propane-or-butane'!AI3+'BIFUbC-petroleum-diesel'!AI3+'BIFUbC-crude-oil'!AI3+'BIFUbC-heavy-or-residual-oil'!AI3+'BIFUbC-natural-gas'!AI3+'BIFUbC-electricity'!AI3+'BIFUbC-heat'!AI3+'BIFUbC-biomass'!AI3+'BIFUbC-hydrogen'!AK3</f>
        <v>2410993923113887</v>
      </c>
      <c r="AJ3" s="310">
        <f>'BIFUbC-coal'!AJ3+'BIFUbC-LPG-propane-or-butane'!AJ3+'BIFUbC-petroleum-diesel'!AJ3+'BIFUbC-crude-oil'!AJ3+'BIFUbC-heavy-or-residual-oil'!AJ3+'BIFUbC-natural-gas'!AJ3+'BIFUbC-electricity'!AJ3+'BIFUbC-heat'!AJ3+'BIFUbC-biomass'!AJ3+'BIFUbC-hydrogen'!AL3</f>
        <v>2353827760916592.5</v>
      </c>
      <c r="AK3" s="310">
        <f>'BIFUbC-coal'!AK3+'BIFUbC-LPG-propane-or-butane'!AK3+'BIFUbC-petroleum-diesel'!AK3+'BIFUbC-crude-oil'!AK3+'BIFUbC-heavy-or-residual-oil'!AK3+'BIFUbC-natural-gas'!AK3+'BIFUbC-electricity'!AK3+'BIFUbC-heat'!AK3+'BIFUbC-biomass'!AK3+'BIFUbC-hydrogen'!AM3</f>
        <v>2296664640003980.5</v>
      </c>
      <c r="AL3" s="310">
        <f>'BIFUbC-coal'!AL3+'BIFUbC-LPG-propane-or-butane'!AL3+'BIFUbC-petroleum-diesel'!AL3+'BIFUbC-crude-oil'!AL3+'BIFUbC-heavy-or-residual-oil'!AL3+'BIFUbC-natural-gas'!AL3+'BIFUbC-electricity'!AL3+'BIFUbC-heat'!AL3+'BIFUbC-biomass'!AL3+'BIFUbC-hydrogen'!AN3</f>
        <v>2239504560376052.5</v>
      </c>
      <c r="AM3" s="310">
        <f>'BIFUbC-coal'!AM3+'BIFUbC-LPG-propane-or-butane'!AM3+'BIFUbC-petroleum-diesel'!AM3+'BIFUbC-crude-oil'!AM3+'BIFUbC-heavy-or-residual-oil'!AM3+'BIFUbC-natural-gas'!AM3+'BIFUbC-electricity'!AM3+'BIFUbC-heat'!AM3+'BIFUbC-biomass'!AM3+'BIFUbC-hydrogen'!AO3</f>
        <v>2193767068691193.8</v>
      </c>
      <c r="AN3" s="310">
        <f>'BIFUbC-coal'!AN3+'BIFUbC-LPG-propane-or-butane'!AN3+'BIFUbC-petroleum-diesel'!AN3+'BIFUbC-crude-oil'!AN3+'BIFUbC-heavy-or-residual-oil'!AN3+'BIFUbC-natural-gas'!AN3+'BIFUbC-electricity'!AN3+'BIFUbC-heat'!AN3+'BIFUbC-biomass'!AN3+'BIFUbC-hydrogen'!AP3</f>
        <v>2148032010034081</v>
      </c>
      <c r="AO3" s="310">
        <f>'BIFUbC-coal'!AO3+'BIFUbC-LPG-propane-or-butane'!AO3+'BIFUbC-petroleum-diesel'!AO3+'BIFUbC-crude-oil'!AO3+'BIFUbC-heavy-or-residual-oil'!AO3+'BIFUbC-natural-gas'!AO3+'BIFUbC-electricity'!AO3+'BIFUbC-heat'!AO3+'BIFUbC-biomass'!AO3+'BIFUbC-hydrogen'!AQ3</f>
        <v>2102299384404714.3</v>
      </c>
      <c r="AP3" s="310">
        <f>'BIFUbC-coal'!AP3+'BIFUbC-LPG-propane-or-butane'!AP3+'BIFUbC-petroleum-diesel'!AP3+'BIFUbC-crude-oil'!AP3+'BIFUbC-heavy-or-residual-oil'!AP3+'BIFUbC-natural-gas'!AP3+'BIFUbC-electricity'!AP3+'BIFUbC-heat'!AP3+'BIFUbC-biomass'!AP3+'BIFUbC-hydrogen'!AR3</f>
        <v>2056569191803092.8</v>
      </c>
      <c r="AQ3" s="310">
        <f>'BIFUbC-coal'!AQ3+'BIFUbC-LPG-propane-or-butane'!AQ3+'BIFUbC-petroleum-diesel'!AQ3+'BIFUbC-crude-oil'!AQ3+'BIFUbC-heavy-or-residual-oil'!AQ3+'BIFUbC-natural-gas'!AQ3+'BIFUbC-electricity'!AQ3+'BIFUbC-heat'!AQ3+'BIFUbC-biomass'!AQ3+'BIFUbC-hydrogen'!AS3</f>
        <v>2010575319819519.5</v>
      </c>
    </row>
    <row r="4" spans="1:43" x14ac:dyDescent="0.25">
      <c r="A4" s="299" t="s">
        <v>91</v>
      </c>
      <c r="B4" s="310">
        <f>'BIFUbC-coal'!B4+'BIFUbC-LPG-propane-or-butane'!B4+'BIFUbC-petroleum-diesel'!B4+'BIFUbC-crude-oil'!B4+'BIFUbC-heavy-or-residual-oil'!B4+'BIFUbC-natural-gas'!B4+'BIFUbC-electricity'!B4+'BIFUbC-heat'!B4+'BIFUbC-biomass'!B4+'BIFUbC-hydrogen'!D4</f>
        <v>800257778884091</v>
      </c>
      <c r="C4" s="310">
        <f>'BIFUbC-coal'!C4+'BIFUbC-LPG-propane-or-butane'!C4+'BIFUbC-petroleum-diesel'!C4+'BIFUbC-crude-oil'!C4+'BIFUbC-heavy-or-residual-oil'!C4+'BIFUbC-natural-gas'!C4+'BIFUbC-electricity'!C4+'BIFUbC-heat'!C4+'BIFUbC-biomass'!C4+'BIFUbC-hydrogen'!E4</f>
        <v>768298506206903.75</v>
      </c>
      <c r="D4" s="310">
        <f>'BIFUbC-coal'!D4+'BIFUbC-LPG-propane-or-butane'!D4+'BIFUbC-petroleum-diesel'!D4+'BIFUbC-crude-oil'!D4+'BIFUbC-heavy-or-residual-oil'!D4+'BIFUbC-natural-gas'!D4+'BIFUbC-electricity'!D4+'BIFUbC-heat'!D4+'BIFUbC-biomass'!D4+'BIFUbC-hydrogen'!F4</f>
        <v>810834310861440.38</v>
      </c>
      <c r="E4" s="310">
        <f>'BIFUbC-coal'!E4+'BIFUbC-LPG-propane-or-butane'!E4+'BIFUbC-petroleum-diesel'!E4+'BIFUbC-crude-oil'!E4+'BIFUbC-heavy-or-residual-oil'!E4+'BIFUbC-natural-gas'!E4+'BIFUbC-electricity'!E4+'BIFUbC-heat'!E4+'BIFUbC-biomass'!E4+'BIFUbC-hydrogen'!G4</f>
        <v>882191093860698.63</v>
      </c>
      <c r="F4" s="310">
        <f>'BIFUbC-coal'!F4+'BIFUbC-LPG-propane-or-butane'!F4+'BIFUbC-petroleum-diesel'!F4+'BIFUbC-crude-oil'!F4+'BIFUbC-heavy-or-residual-oil'!F4+'BIFUbC-natural-gas'!F4+'BIFUbC-electricity'!F4+'BIFUbC-heat'!F4+'BIFUbC-biomass'!F4+'BIFUbC-hydrogen'!H4</f>
        <v>968755963982226.25</v>
      </c>
      <c r="G4" s="310">
        <f>'BIFUbC-coal'!G4+'BIFUbC-LPG-propane-or-butane'!G4+'BIFUbC-petroleum-diesel'!G4+'BIFUbC-crude-oil'!G4+'BIFUbC-heavy-or-residual-oil'!G4+'BIFUbC-natural-gas'!G4+'BIFUbC-electricity'!G4+'BIFUbC-heat'!G4+'BIFUbC-biomass'!G4+'BIFUbC-hydrogen'!I4</f>
        <v>1022420287472432.3</v>
      </c>
      <c r="H4" s="310">
        <f>'BIFUbC-coal'!H4+'BIFUbC-LPG-propane-or-butane'!H4+'BIFUbC-petroleum-diesel'!H4+'BIFUbC-crude-oil'!H4+'BIFUbC-heavy-or-residual-oil'!H4+'BIFUbC-natural-gas'!H4+'BIFUbC-electricity'!H4+'BIFUbC-heat'!H4+'BIFUbC-biomass'!H4+'BIFUbC-hydrogen'!J4</f>
        <v>1075866078644821.1</v>
      </c>
      <c r="I4" s="310">
        <f>'BIFUbC-coal'!I4+'BIFUbC-LPG-propane-or-butane'!I4+'BIFUbC-petroleum-diesel'!I4+'BIFUbC-crude-oil'!I4+'BIFUbC-heavy-or-residual-oil'!I4+'BIFUbC-natural-gas'!I4+'BIFUbC-electricity'!I4+'BIFUbC-heat'!I4+'BIFUbC-biomass'!I4+'BIFUbC-hydrogen'!K4</f>
        <v>1102012382266017.6</v>
      </c>
      <c r="J4" s="310">
        <f>'BIFUbC-coal'!J4+'BIFUbC-LPG-propane-or-butane'!J4+'BIFUbC-petroleum-diesel'!J4+'BIFUbC-crude-oil'!J4+'BIFUbC-heavy-or-residual-oil'!J4+'BIFUbC-natural-gas'!J4+'BIFUbC-electricity'!J4+'BIFUbC-heat'!J4+'BIFUbC-biomass'!J4+'BIFUbC-hydrogen'!L4</f>
        <v>1128142799683286</v>
      </c>
      <c r="K4" s="310">
        <f>'BIFUbC-coal'!K4+'BIFUbC-LPG-propane-or-butane'!K4+'BIFUbC-petroleum-diesel'!K4+'BIFUbC-crude-oil'!K4+'BIFUbC-heavy-or-residual-oil'!K4+'BIFUbC-natural-gas'!K4+'BIFUbC-electricity'!K4+'BIFUbC-heat'!K4+'BIFUbC-biomass'!K4+'BIFUbC-hydrogen'!M4</f>
        <v>1154257330896626.3</v>
      </c>
      <c r="L4" s="310">
        <f>'BIFUbC-coal'!L4+'BIFUbC-LPG-propane-or-butane'!L4+'BIFUbC-petroleum-diesel'!L4+'BIFUbC-crude-oil'!L4+'BIFUbC-heavy-or-residual-oil'!L4+'BIFUbC-natural-gas'!L4+'BIFUbC-electricity'!L4+'BIFUbC-heat'!L4+'BIFUbC-biomass'!L4+'BIFUbC-hydrogen'!N4</f>
        <v>1180355975906038.5</v>
      </c>
      <c r="M4" s="310">
        <f>'BIFUbC-coal'!M4+'BIFUbC-LPG-propane-or-butane'!M4+'BIFUbC-petroleum-diesel'!M4+'BIFUbC-crude-oil'!M4+'BIFUbC-heavy-or-residual-oil'!M4+'BIFUbC-natural-gas'!M4+'BIFUbC-electricity'!M4+'BIFUbC-heat'!M4+'BIFUbC-biomass'!M4+'BIFUbC-hydrogen'!O4</f>
        <v>1206438734711523</v>
      </c>
      <c r="N4" s="310">
        <f>'BIFUbC-coal'!N4+'BIFUbC-LPG-propane-or-butane'!N4+'BIFUbC-petroleum-diesel'!N4+'BIFUbC-crude-oil'!N4+'BIFUbC-heavy-or-residual-oil'!N4+'BIFUbC-natural-gas'!N4+'BIFUbC-electricity'!N4+'BIFUbC-heat'!N4+'BIFUbC-biomass'!N4+'BIFUbC-hydrogen'!P4</f>
        <v>1223422197888046</v>
      </c>
      <c r="O4" s="310">
        <f>'BIFUbC-coal'!O4+'BIFUbC-LPG-propane-or-butane'!O4+'BIFUbC-petroleum-diesel'!O4+'BIFUbC-crude-oil'!O4+'BIFUbC-heavy-or-residual-oil'!O4+'BIFUbC-natural-gas'!O4+'BIFUbC-electricity'!O4+'BIFUbC-heat'!O4+'BIFUbC-biomass'!O4+'BIFUbC-hydrogen'!Q4</f>
        <v>1240398769785943.8</v>
      </c>
      <c r="P4" s="310">
        <f>'BIFUbC-coal'!P4+'BIFUbC-LPG-propane-or-butane'!P4+'BIFUbC-petroleum-diesel'!P4+'BIFUbC-crude-oil'!P4+'BIFUbC-heavy-or-residual-oil'!P4+'BIFUbC-natural-gas'!P4+'BIFUbC-electricity'!P4+'BIFUbC-heat'!P4+'BIFUbC-biomass'!P4+'BIFUbC-hydrogen'!R4</f>
        <v>1257368450405216.5</v>
      </c>
      <c r="Q4" s="310">
        <f>'BIFUbC-coal'!Q4+'BIFUbC-LPG-propane-or-butane'!Q4+'BIFUbC-petroleum-diesel'!Q4+'BIFUbC-crude-oil'!Q4+'BIFUbC-heavy-or-residual-oil'!Q4+'BIFUbC-natural-gas'!Q4+'BIFUbC-electricity'!Q4+'BIFUbC-heat'!Q4+'BIFUbC-biomass'!Q4+'BIFUbC-hydrogen'!S4</f>
        <v>1274331239745864.5</v>
      </c>
      <c r="R4" s="310">
        <f>'BIFUbC-coal'!R4+'BIFUbC-LPG-propane-or-butane'!R4+'BIFUbC-petroleum-diesel'!R4+'BIFUbC-crude-oil'!R4+'BIFUbC-heavy-or-residual-oil'!R4+'BIFUbC-natural-gas'!R4+'BIFUbC-electricity'!R4+'BIFUbC-heat'!R4+'BIFUbC-biomass'!R4+'BIFUbC-hydrogen'!T4</f>
        <v>1291287137807887</v>
      </c>
      <c r="S4" s="310">
        <f>'BIFUbC-coal'!S4+'BIFUbC-LPG-propane-or-butane'!S4+'BIFUbC-petroleum-diesel'!S4+'BIFUbC-crude-oil'!S4+'BIFUbC-heavy-or-residual-oil'!S4+'BIFUbC-natural-gas'!S4+'BIFUbC-electricity'!S4+'BIFUbC-heat'!S4+'BIFUbC-biomass'!S4+'BIFUbC-hydrogen'!U4</f>
        <v>1308405712085086.3</v>
      </c>
      <c r="T4" s="310">
        <f>'BIFUbC-coal'!T4+'BIFUbC-LPG-propane-or-butane'!T4+'BIFUbC-petroleum-diesel'!T4+'BIFUbC-crude-oil'!T4+'BIFUbC-heavy-or-residual-oil'!T4+'BIFUbC-natural-gas'!T4+'BIFUbC-electricity'!T4+'BIFUbC-heat'!T4+'BIFUbC-biomass'!T4+'BIFUbC-hydrogen'!V4</f>
        <v>1325521992254666.5</v>
      </c>
      <c r="U4" s="310">
        <f>'BIFUbC-coal'!U4+'BIFUbC-LPG-propane-or-butane'!U4+'BIFUbC-petroleum-diesel'!U4+'BIFUbC-crude-oil'!U4+'BIFUbC-heavy-or-residual-oil'!U4+'BIFUbC-natural-gas'!U4+'BIFUbC-electricity'!U4+'BIFUbC-heat'!U4+'BIFUbC-biomass'!U4+'BIFUbC-hydrogen'!W4</f>
        <v>1342635978316628.5</v>
      </c>
      <c r="V4" s="310">
        <f>'BIFUbC-coal'!V4+'BIFUbC-LPG-propane-or-butane'!V4+'BIFUbC-petroleum-diesel'!V4+'BIFUbC-crude-oil'!V4+'BIFUbC-heavy-or-residual-oil'!V4+'BIFUbC-natural-gas'!V4+'BIFUbC-electricity'!V4+'BIFUbC-heat'!V4+'BIFUbC-biomass'!V4+'BIFUbC-hydrogen'!X4</f>
        <v>1359747670270971.5</v>
      </c>
      <c r="W4" s="310">
        <f>'BIFUbC-coal'!W4+'BIFUbC-LPG-propane-or-butane'!W4+'BIFUbC-petroleum-diesel'!W4+'BIFUbC-crude-oil'!W4+'BIFUbC-heavy-or-residual-oil'!W4+'BIFUbC-natural-gas'!W4+'BIFUbC-electricity'!W4+'BIFUbC-heat'!W4+'BIFUbC-biomass'!W4+'BIFUbC-hydrogen'!Y4</f>
        <v>1376857068117695.3</v>
      </c>
      <c r="X4" s="310">
        <f>'BIFUbC-coal'!X4+'BIFUbC-LPG-propane-or-butane'!X4+'BIFUbC-petroleum-diesel'!X4+'BIFUbC-crude-oil'!X4+'BIFUbC-heavy-or-residual-oil'!X4+'BIFUbC-natural-gas'!X4+'BIFUbC-electricity'!X4+'BIFUbC-heat'!X4+'BIFUbC-biomass'!X4+'BIFUbC-hydrogen'!Z4</f>
        <v>1385355250985327.8</v>
      </c>
      <c r="Y4" s="310">
        <f>'BIFUbC-coal'!Y4+'BIFUbC-LPG-propane-or-butane'!Y4+'BIFUbC-petroleum-diesel'!Y4+'BIFUbC-crude-oil'!Y4+'BIFUbC-heavy-or-residual-oil'!Y4+'BIFUbC-natural-gas'!Y4+'BIFUbC-electricity'!Y4+'BIFUbC-heat'!Y4+'BIFUbC-biomass'!Y4+'BIFUbC-hydrogen'!AA4</f>
        <v>1393852288060784</v>
      </c>
      <c r="Z4" s="310">
        <f>'BIFUbC-coal'!Z4+'BIFUbC-LPG-propane-or-butane'!Z4+'BIFUbC-petroleum-diesel'!Z4+'BIFUbC-crude-oil'!Z4+'BIFUbC-heavy-or-residual-oil'!Z4+'BIFUbC-natural-gas'!Z4+'BIFUbC-electricity'!Z4+'BIFUbC-heat'!Z4+'BIFUbC-biomass'!Z4+'BIFUbC-hydrogen'!AB4</f>
        <v>1402348179344063.8</v>
      </c>
      <c r="AA4" s="310">
        <f>'BIFUbC-coal'!AA4+'BIFUbC-LPG-propane-or-butane'!AA4+'BIFUbC-petroleum-diesel'!AA4+'BIFUbC-crude-oil'!AA4+'BIFUbC-heavy-or-residual-oil'!AA4+'BIFUbC-natural-gas'!AA4+'BIFUbC-electricity'!AA4+'BIFUbC-heat'!AA4+'BIFUbC-biomass'!AA4+'BIFUbC-hydrogen'!AC4</f>
        <v>1410842924835167.3</v>
      </c>
      <c r="AB4" s="310">
        <f>'BIFUbC-coal'!AB4+'BIFUbC-LPG-propane-or-butane'!AB4+'BIFUbC-petroleum-diesel'!AB4+'BIFUbC-crude-oil'!AB4+'BIFUbC-heavy-or-residual-oil'!AB4+'BIFUbC-natural-gas'!AB4+'BIFUbC-electricity'!AB4+'BIFUbC-heat'!AB4+'BIFUbC-biomass'!AB4+'BIFUbC-hydrogen'!AD4</f>
        <v>1419336524534095</v>
      </c>
      <c r="AC4" s="310">
        <f>'BIFUbC-coal'!AC4+'BIFUbC-LPG-propane-or-butane'!AC4+'BIFUbC-petroleum-diesel'!AC4+'BIFUbC-crude-oil'!AC4+'BIFUbC-heavy-or-residual-oil'!AC4+'BIFUbC-natural-gas'!AC4+'BIFUbC-electricity'!AC4+'BIFUbC-heat'!AC4+'BIFUbC-biomass'!AC4+'BIFUbC-hydrogen'!AE4</f>
        <v>1427828978440846</v>
      </c>
      <c r="AD4" s="310">
        <f>'BIFUbC-coal'!AD4+'BIFUbC-LPG-propane-or-butane'!AD4+'BIFUbC-petroleum-diesel'!AD4+'BIFUbC-crude-oil'!AD4+'BIFUbC-heavy-or-residual-oil'!AD4+'BIFUbC-natural-gas'!AD4+'BIFUbC-electricity'!AD4+'BIFUbC-heat'!AD4+'BIFUbC-biomass'!AD4+'BIFUbC-hydrogen'!AF4</f>
        <v>1436320286555420.5</v>
      </c>
      <c r="AE4" s="310">
        <f>'BIFUbC-coal'!AE4+'BIFUbC-LPG-propane-or-butane'!AE4+'BIFUbC-petroleum-diesel'!AE4+'BIFUbC-crude-oil'!AE4+'BIFUbC-heavy-or-residual-oil'!AE4+'BIFUbC-natural-gas'!AE4+'BIFUbC-electricity'!AE4+'BIFUbC-heat'!AE4+'BIFUbC-biomass'!AE4+'BIFUbC-hydrogen'!AG4</f>
        <v>1444810448877818.8</v>
      </c>
      <c r="AF4" s="310">
        <f>'BIFUbC-coal'!AF4+'BIFUbC-LPG-propane-or-butane'!AF4+'BIFUbC-petroleum-diesel'!AF4+'BIFUbC-crude-oil'!AF4+'BIFUbC-heavy-or-residual-oil'!AF4+'BIFUbC-natural-gas'!AF4+'BIFUbC-electricity'!AF4+'BIFUbC-heat'!AF4+'BIFUbC-biomass'!AF4+'BIFUbC-hydrogen'!AH4</f>
        <v>1453299465408040.5</v>
      </c>
      <c r="AG4" s="310">
        <f>'BIFUbC-coal'!AG4+'BIFUbC-LPG-propane-or-butane'!AG4+'BIFUbC-petroleum-diesel'!AG4+'BIFUbC-crude-oil'!AG4+'BIFUbC-heavy-or-residual-oil'!AG4+'BIFUbC-natural-gas'!AG4+'BIFUbC-electricity'!AG4+'BIFUbC-heat'!AG4+'BIFUbC-biomass'!AG4+'BIFUbC-hydrogen'!AI4</f>
        <v>1461787336146086.5</v>
      </c>
      <c r="AH4" s="310">
        <f>'BIFUbC-coal'!AH4+'BIFUbC-LPG-propane-or-butane'!AH4+'BIFUbC-petroleum-diesel'!AH4+'BIFUbC-crude-oil'!AH4+'BIFUbC-heavy-or-residual-oil'!AH4+'BIFUbC-natural-gas'!AH4+'BIFUbC-electricity'!AH4+'BIFUbC-heat'!AH4+'BIFUbC-biomass'!AH4+'BIFUbC-hydrogen'!AJ4</f>
        <v>1470269764658029.3</v>
      </c>
      <c r="AI4" s="310">
        <f>'BIFUbC-coal'!AI4+'BIFUbC-LPG-propane-or-butane'!AI4+'BIFUbC-petroleum-diesel'!AI4+'BIFUbC-crude-oil'!AI4+'BIFUbC-heavy-or-residual-oil'!AI4+'BIFUbC-natural-gas'!AI4+'BIFUbC-electricity'!AI4+'BIFUbC-heat'!AI4+'BIFUbC-biomass'!AI4+'BIFUbC-hydrogen'!AK4</f>
        <v>1478751047951265</v>
      </c>
      <c r="AJ4" s="310">
        <f>'BIFUbC-coal'!AJ4+'BIFUbC-LPG-propane-or-butane'!AJ4+'BIFUbC-petroleum-diesel'!AJ4+'BIFUbC-crude-oil'!AJ4+'BIFUbC-heavy-or-residual-oil'!AJ4+'BIFUbC-natural-gas'!AJ4+'BIFUbC-electricity'!AJ4+'BIFUbC-heat'!AJ4+'BIFUbC-biomass'!AJ4+'BIFUbC-hydrogen'!AL4</f>
        <v>1487231186025794.3</v>
      </c>
      <c r="AK4" s="310">
        <f>'BIFUbC-coal'!AK4+'BIFUbC-LPG-propane-or-butane'!AK4+'BIFUbC-petroleum-diesel'!AK4+'BIFUbC-crude-oil'!AK4+'BIFUbC-heavy-or-residual-oil'!AK4+'BIFUbC-natural-gas'!AK4+'BIFUbC-electricity'!AK4+'BIFUbC-heat'!AK4+'BIFUbC-biomass'!AK4+'BIFUbC-hydrogen'!AM4</f>
        <v>1495710178881617.3</v>
      </c>
      <c r="AL4" s="310">
        <f>'BIFUbC-coal'!AL4+'BIFUbC-LPG-propane-or-butane'!AL4+'BIFUbC-petroleum-diesel'!AL4+'BIFUbC-crude-oil'!AL4+'BIFUbC-heavy-or-residual-oil'!AL4+'BIFUbC-natural-gas'!AL4+'BIFUbC-electricity'!AL4+'BIFUbC-heat'!AL4+'BIFUbC-biomass'!AL4+'BIFUbC-hydrogen'!AN4</f>
        <v>1504188026518733.3</v>
      </c>
      <c r="AM4" s="310">
        <f>'BIFUbC-coal'!AM4+'BIFUbC-LPG-propane-or-butane'!AM4+'BIFUbC-petroleum-diesel'!AM4+'BIFUbC-crude-oil'!AM4+'BIFUbC-heavy-or-residual-oil'!AM4+'BIFUbC-natural-gas'!AM4+'BIFUbC-electricity'!AM4+'BIFUbC-heat'!AM4+'BIFUbC-biomass'!AM4+'BIFUbC-hydrogen'!AO4</f>
        <v>1504082459432547.5</v>
      </c>
      <c r="AN4" s="310">
        <f>'BIFUbC-coal'!AN4+'BIFUbC-LPG-propane-or-butane'!AN4+'BIFUbC-petroleum-diesel'!AN4+'BIFUbC-crude-oil'!AN4+'BIFUbC-heavy-or-residual-oil'!AN4+'BIFUbC-natural-gas'!AN4+'BIFUbC-electricity'!AN4+'BIFUbC-heat'!AN4+'BIFUbC-biomass'!AN4+'BIFUbC-hydrogen'!AP4</f>
        <v>1503976893034525.5</v>
      </c>
      <c r="AO4" s="310">
        <f>'BIFUbC-coal'!AO4+'BIFUbC-LPG-propane-or-butane'!AO4+'BIFUbC-petroleum-diesel'!AO4+'BIFUbC-crude-oil'!AO4+'BIFUbC-heavy-or-residual-oil'!AO4+'BIFUbC-natural-gas'!AO4+'BIFUbC-electricity'!AO4+'BIFUbC-heat'!AO4+'BIFUbC-biomass'!AO4+'BIFUbC-hydrogen'!AQ4</f>
        <v>1503871327324667</v>
      </c>
      <c r="AP4" s="310">
        <f>'BIFUbC-coal'!AP4+'BIFUbC-LPG-propane-or-butane'!AP4+'BIFUbC-petroleum-diesel'!AP4+'BIFUbC-crude-oil'!AP4+'BIFUbC-heavy-or-residual-oil'!AP4+'BIFUbC-natural-gas'!AP4+'BIFUbC-electricity'!AP4+'BIFUbC-heat'!AP4+'BIFUbC-biomass'!AP4+'BIFUbC-hydrogen'!AR4</f>
        <v>1503765762302971.8</v>
      </c>
      <c r="AQ4" s="310">
        <f>'BIFUbC-coal'!AQ4+'BIFUbC-LPG-propane-or-butane'!AQ4+'BIFUbC-petroleum-diesel'!AQ4+'BIFUbC-crude-oil'!AQ4+'BIFUbC-heavy-or-residual-oil'!AQ4+'BIFUbC-natural-gas'!AQ4+'BIFUbC-electricity'!AQ4+'BIFUbC-heat'!AQ4+'BIFUbC-biomass'!AQ4+'BIFUbC-hydrogen'!AS4</f>
        <v>1503158141142074</v>
      </c>
    </row>
    <row r="5" spans="1:43" x14ac:dyDescent="0.25">
      <c r="A5" s="299" t="s">
        <v>92</v>
      </c>
      <c r="B5" s="310">
        <f>'BIFUbC-coal'!B5+'BIFUbC-LPG-propane-or-butane'!B5+'BIFUbC-petroleum-diesel'!B5+'BIFUbC-crude-oil'!B5+'BIFUbC-heavy-or-residual-oil'!B5+'BIFUbC-natural-gas'!B5+'BIFUbC-electricity'!B5+'BIFUbC-heat'!B5+'BIFUbC-biomass'!B5+'BIFUbC-hydrogen'!D5</f>
        <v>639514138143227.75</v>
      </c>
      <c r="C5" s="310">
        <f>'BIFUbC-coal'!C5+'BIFUbC-LPG-propane-or-butane'!C5+'BIFUbC-petroleum-diesel'!C5+'BIFUbC-crude-oil'!C5+'BIFUbC-heavy-or-residual-oil'!C5+'BIFUbC-natural-gas'!C5+'BIFUbC-electricity'!C5+'BIFUbC-heat'!C5+'BIFUbC-biomass'!C5+'BIFUbC-hydrogen'!E5</f>
        <v>590351799018880.25</v>
      </c>
      <c r="D5" s="310">
        <f>'BIFUbC-coal'!D5+'BIFUbC-LPG-propane-or-butane'!D5+'BIFUbC-petroleum-diesel'!D5+'BIFUbC-crude-oil'!D5+'BIFUbC-heavy-or-residual-oil'!D5+'BIFUbC-natural-gas'!D5+'BIFUbC-electricity'!D5+'BIFUbC-heat'!D5+'BIFUbC-biomass'!D5+'BIFUbC-hydrogen'!F5</f>
        <v>615945915742471.88</v>
      </c>
      <c r="E5" s="310">
        <f>'BIFUbC-coal'!E5+'BIFUbC-LPG-propane-or-butane'!E5+'BIFUbC-petroleum-diesel'!E5+'BIFUbC-crude-oil'!E5+'BIFUbC-heavy-or-residual-oil'!E5+'BIFUbC-natural-gas'!E5+'BIFUbC-electricity'!E5+'BIFUbC-heat'!E5+'BIFUbC-biomass'!E5+'BIFUbC-hydrogen'!G5</f>
        <v>658962917833617</v>
      </c>
      <c r="F5" s="310">
        <f>'BIFUbC-coal'!F5+'BIFUbC-LPG-propane-or-butane'!F5+'BIFUbC-petroleum-diesel'!F5+'BIFUbC-crude-oil'!F5+'BIFUbC-heavy-or-residual-oil'!F5+'BIFUbC-natural-gas'!F5+'BIFUbC-electricity'!F5+'BIFUbC-heat'!F5+'BIFUbC-biomass'!F5+'BIFUbC-hydrogen'!H5</f>
        <v>714349443308870.63</v>
      </c>
      <c r="G5" s="310">
        <f>'BIFUbC-coal'!G5+'BIFUbC-LPG-propane-or-butane'!G5+'BIFUbC-petroleum-diesel'!G5+'BIFUbC-crude-oil'!G5+'BIFUbC-heavy-or-residual-oil'!G5+'BIFUbC-natural-gas'!G5+'BIFUbC-electricity'!G5+'BIFUbC-heat'!G5+'BIFUbC-biomass'!G5+'BIFUbC-hydrogen'!I5</f>
        <v>746459741006922.38</v>
      </c>
      <c r="H5" s="310">
        <f>'BIFUbC-coal'!H5+'BIFUbC-LPG-propane-or-butane'!H5+'BIFUbC-petroleum-diesel'!H5+'BIFUbC-crude-oil'!H5+'BIFUbC-heavy-or-residual-oil'!H5+'BIFUbC-natural-gas'!H5+'BIFUbC-electricity'!H5+'BIFUbC-heat'!H5+'BIFUbC-biomass'!H5+'BIFUbC-hydrogen'!J5</f>
        <v>778438740116408.75</v>
      </c>
      <c r="I5" s="310">
        <f>'BIFUbC-coal'!I5+'BIFUbC-LPG-propane-or-butane'!I5+'BIFUbC-petroleum-diesel'!I5+'BIFUbC-crude-oil'!I5+'BIFUbC-heavy-or-residual-oil'!I5+'BIFUbC-natural-gas'!I5+'BIFUbC-electricity'!I5+'BIFUbC-heat'!I5+'BIFUbC-biomass'!I5+'BIFUbC-hydrogen'!K5</f>
        <v>798936761209217</v>
      </c>
      <c r="J5" s="310">
        <f>'BIFUbC-coal'!J5+'BIFUbC-LPG-propane-or-butane'!J5+'BIFUbC-petroleum-diesel'!J5+'BIFUbC-crude-oil'!J5+'BIFUbC-heavy-or-residual-oil'!J5+'BIFUbC-natural-gas'!J5+'BIFUbC-electricity'!J5+'BIFUbC-heat'!J5+'BIFUbC-biomass'!J5+'BIFUbC-hydrogen'!L5</f>
        <v>819422339637597.13</v>
      </c>
      <c r="K5" s="310">
        <f>'BIFUbC-coal'!K5+'BIFUbC-LPG-propane-or-butane'!K5+'BIFUbC-petroleum-diesel'!K5+'BIFUbC-crude-oil'!K5+'BIFUbC-heavy-or-residual-oil'!K5+'BIFUbC-natural-gas'!K5+'BIFUbC-electricity'!K5+'BIFUbC-heat'!K5+'BIFUbC-biomass'!K5+'BIFUbC-hydrogen'!M5</f>
        <v>839895475401549.13</v>
      </c>
      <c r="L5" s="310">
        <f>'BIFUbC-coal'!L5+'BIFUbC-LPG-propane-or-butane'!L5+'BIFUbC-petroleum-diesel'!L5+'BIFUbC-crude-oil'!L5+'BIFUbC-heavy-or-residual-oil'!L5+'BIFUbC-natural-gas'!L5+'BIFUbC-electricity'!L5+'BIFUbC-heat'!L5+'BIFUbC-biomass'!L5+'BIFUbC-hydrogen'!N5</f>
        <v>860356168501072.75</v>
      </c>
      <c r="M5" s="310">
        <f>'BIFUbC-coal'!M5+'BIFUbC-LPG-propane-or-butane'!M5+'BIFUbC-petroleum-diesel'!M5+'BIFUbC-crude-oil'!M5+'BIFUbC-heavy-or-residual-oil'!M5+'BIFUbC-natural-gas'!M5+'BIFUbC-electricity'!M5+'BIFUbC-heat'!M5+'BIFUbC-biomass'!M5+'BIFUbC-hydrogen'!O5</f>
        <v>880804418936168.25</v>
      </c>
      <c r="N5" s="310">
        <f>'BIFUbC-coal'!N5+'BIFUbC-LPG-propane-or-butane'!N5+'BIFUbC-petroleum-diesel'!N5+'BIFUbC-crude-oil'!N5+'BIFUbC-heavy-or-residual-oil'!N5+'BIFUbC-natural-gas'!N5+'BIFUbC-electricity'!N5+'BIFUbC-heat'!N5+'BIFUbC-biomass'!N5+'BIFUbC-hydrogen'!P5</f>
        <v>883790581116836</v>
      </c>
      <c r="O5" s="310">
        <f>'BIFUbC-coal'!O5+'BIFUbC-LPG-propane-or-butane'!O5+'BIFUbC-petroleum-diesel'!O5+'BIFUbC-crude-oil'!O5+'BIFUbC-heavy-or-residual-oil'!O5+'BIFUbC-natural-gas'!O5+'BIFUbC-electricity'!O5+'BIFUbC-heat'!O5+'BIFUbC-biomass'!O5+'BIFUbC-hydrogen'!Q5</f>
        <v>886775478115241.5</v>
      </c>
      <c r="P5" s="310">
        <f>'BIFUbC-coal'!P5+'BIFUbC-LPG-propane-or-butane'!P5+'BIFUbC-petroleum-diesel'!P5+'BIFUbC-crude-oil'!P5+'BIFUbC-heavy-or-residual-oil'!P5+'BIFUbC-natural-gas'!P5+'BIFUbC-electricity'!P5+'BIFUbC-heat'!P5+'BIFUbC-biomass'!P5+'BIFUbC-hydrogen'!R5</f>
        <v>889759109931384.75</v>
      </c>
      <c r="Q5" s="310">
        <f>'BIFUbC-coal'!Q5+'BIFUbC-LPG-propane-or-butane'!Q5+'BIFUbC-petroleum-diesel'!Q5+'BIFUbC-crude-oil'!Q5+'BIFUbC-heavy-or-residual-oil'!Q5+'BIFUbC-natural-gas'!Q5+'BIFUbC-electricity'!Q5+'BIFUbC-heat'!Q5+'BIFUbC-biomass'!Q5+'BIFUbC-hydrogen'!S5</f>
        <v>892741476565265.75</v>
      </c>
      <c r="R5" s="310">
        <f>'BIFUbC-coal'!R5+'BIFUbC-LPG-propane-or-butane'!R5+'BIFUbC-petroleum-diesel'!R5+'BIFUbC-crude-oil'!R5+'BIFUbC-heavy-or-residual-oil'!R5+'BIFUbC-natural-gas'!R5+'BIFUbC-electricity'!R5+'BIFUbC-heat'!R5+'BIFUbC-biomass'!R5+'BIFUbC-hydrogen'!T5</f>
        <v>895722578016884.25</v>
      </c>
      <c r="S5" s="310">
        <f>'BIFUbC-coal'!S5+'BIFUbC-LPG-propane-or-butane'!S5+'BIFUbC-petroleum-diesel'!S5+'BIFUbC-crude-oil'!S5+'BIFUbC-heavy-or-residual-oil'!S5+'BIFUbC-natural-gas'!S5+'BIFUbC-electricity'!S5+'BIFUbC-heat'!S5+'BIFUbC-biomass'!S5+'BIFUbC-hydrogen'!U5</f>
        <v>888634939240341.25</v>
      </c>
      <c r="T5" s="310">
        <f>'BIFUbC-coal'!T5+'BIFUbC-LPG-propane-or-butane'!T5+'BIFUbC-petroleum-diesel'!T5+'BIFUbC-crude-oil'!T5+'BIFUbC-heavy-or-residual-oil'!T5+'BIFUbC-natural-gas'!T5+'BIFUbC-electricity'!T5+'BIFUbC-heat'!T5+'BIFUbC-biomass'!T5+'BIFUbC-hydrogen'!V5</f>
        <v>881548237582797.75</v>
      </c>
      <c r="U5" s="310">
        <f>'BIFUbC-coal'!U5+'BIFUbC-LPG-propane-or-butane'!U5+'BIFUbC-petroleum-diesel'!U5+'BIFUbC-crude-oil'!U5+'BIFUbC-heavy-or-residual-oil'!U5+'BIFUbC-natural-gas'!U5+'BIFUbC-electricity'!U5+'BIFUbC-heat'!U5+'BIFUbC-biomass'!U5+'BIFUbC-hydrogen'!W5</f>
        <v>874462473044253.88</v>
      </c>
      <c r="V5" s="310">
        <f>'BIFUbC-coal'!V5+'BIFUbC-LPG-propane-or-butane'!V5+'BIFUbC-petroleum-diesel'!V5+'BIFUbC-crude-oil'!V5+'BIFUbC-heavy-or-residual-oil'!V5+'BIFUbC-natural-gas'!V5+'BIFUbC-electricity'!V5+'BIFUbC-heat'!V5+'BIFUbC-biomass'!V5+'BIFUbC-hydrogen'!X5</f>
        <v>867377645624710</v>
      </c>
      <c r="W5" s="310">
        <f>'BIFUbC-coal'!W5+'BIFUbC-LPG-propane-or-butane'!W5+'BIFUbC-petroleum-diesel'!W5+'BIFUbC-crude-oil'!W5+'BIFUbC-heavy-or-residual-oil'!W5+'BIFUbC-natural-gas'!W5+'BIFUbC-electricity'!W5+'BIFUbC-heat'!W5+'BIFUbC-biomass'!W5+'BIFUbC-hydrogen'!Y5</f>
        <v>860293755324165.63</v>
      </c>
      <c r="X5" s="310">
        <f>'BIFUbC-coal'!X5+'BIFUbC-LPG-propane-or-butane'!X5+'BIFUbC-petroleum-diesel'!X5+'BIFUbC-crude-oil'!X5+'BIFUbC-heavy-or-residual-oil'!X5+'BIFUbC-natural-gas'!X5+'BIFUbC-electricity'!X5+'BIFUbC-heat'!X5+'BIFUbC-biomass'!X5+'BIFUbC-hydrogen'!Z5</f>
        <v>845367963550837.38</v>
      </c>
      <c r="Y5" s="310">
        <f>'BIFUbC-coal'!Y5+'BIFUbC-LPG-propane-or-butane'!Y5+'BIFUbC-petroleum-diesel'!Y5+'BIFUbC-crude-oil'!Y5+'BIFUbC-heavy-or-residual-oil'!Y5+'BIFUbC-natural-gas'!Y5+'BIFUbC-electricity'!Y5+'BIFUbC-heat'!Y5+'BIFUbC-biomass'!Y5+'BIFUbC-hydrogen'!AA5</f>
        <v>830444155026773.25</v>
      </c>
      <c r="Z5" s="310">
        <f>'BIFUbC-coal'!Z5+'BIFUbC-LPG-propane-or-butane'!Z5+'BIFUbC-petroleum-diesel'!Z5+'BIFUbC-crude-oil'!Z5+'BIFUbC-heavy-or-residual-oil'!Z5+'BIFUbC-natural-gas'!Z5+'BIFUbC-electricity'!Z5+'BIFUbC-heat'!Z5+'BIFUbC-biomass'!Z5+'BIFUbC-hydrogen'!AB5</f>
        <v>815522329751973.13</v>
      </c>
      <c r="AA5" s="310">
        <f>'BIFUbC-coal'!AA5+'BIFUbC-LPG-propane-or-butane'!AA5+'BIFUbC-petroleum-diesel'!AA5+'BIFUbC-crude-oil'!AA5+'BIFUbC-heavy-or-residual-oil'!AA5+'BIFUbC-natural-gas'!AA5+'BIFUbC-electricity'!AA5+'BIFUbC-heat'!AA5+'BIFUbC-biomass'!AA5+'BIFUbC-hydrogen'!AC5</f>
        <v>800602487726436.88</v>
      </c>
      <c r="AB5" s="310">
        <f>'BIFUbC-coal'!AB5+'BIFUbC-LPG-propane-or-butane'!AB5+'BIFUbC-petroleum-diesel'!AB5+'BIFUbC-crude-oil'!AB5+'BIFUbC-heavy-or-residual-oil'!AB5+'BIFUbC-natural-gas'!AB5+'BIFUbC-electricity'!AB5+'BIFUbC-heat'!AB5+'BIFUbC-biomass'!AB5+'BIFUbC-hydrogen'!AD5</f>
        <v>785684628950164.75</v>
      </c>
      <c r="AC5" s="310">
        <f>'BIFUbC-coal'!AC5+'BIFUbC-LPG-propane-or-butane'!AC5+'BIFUbC-petroleum-diesel'!AC5+'BIFUbC-crude-oil'!AC5+'BIFUbC-heavy-or-residual-oil'!AC5+'BIFUbC-natural-gas'!AC5+'BIFUbC-electricity'!AC5+'BIFUbC-heat'!AC5+'BIFUbC-biomass'!AC5+'BIFUbC-hydrogen'!AE5</f>
        <v>769106412209028.88</v>
      </c>
      <c r="AD5" s="310">
        <f>'BIFUbC-coal'!AD5+'BIFUbC-LPG-propane-or-butane'!AD5+'BIFUbC-petroleum-diesel'!AD5+'BIFUbC-crude-oil'!AD5+'BIFUbC-heavy-or-residual-oil'!AD5+'BIFUbC-natural-gas'!AD5+'BIFUbC-electricity'!AD5+'BIFUbC-heat'!AD5+'BIFUbC-biomass'!AD5+'BIFUbC-hydrogen'!AF5</f>
        <v>752530400525311.38</v>
      </c>
      <c r="AE5" s="310">
        <f>'BIFUbC-coal'!AE5+'BIFUbC-LPG-propane-or-butane'!AE5+'BIFUbC-petroleum-diesel'!AE5+'BIFUbC-crude-oil'!AE5+'BIFUbC-heavy-or-residual-oil'!AE5+'BIFUbC-natural-gas'!AE5+'BIFUbC-electricity'!AE5+'BIFUbC-heat'!AE5+'BIFUbC-biomass'!AE5+'BIFUbC-hydrogen'!AG5</f>
        <v>735956593899012.5</v>
      </c>
      <c r="AF5" s="310">
        <f>'BIFUbC-coal'!AF5+'BIFUbC-LPG-propane-or-butane'!AF5+'BIFUbC-petroleum-diesel'!AF5+'BIFUbC-crude-oil'!AF5+'BIFUbC-heavy-or-residual-oil'!AF5+'BIFUbC-natural-gas'!AF5+'BIFUbC-electricity'!AF5+'BIFUbC-heat'!AF5+'BIFUbC-biomass'!AF5+'BIFUbC-hydrogen'!AH5</f>
        <v>719384992330132.13</v>
      </c>
      <c r="AG5" s="310">
        <f>'BIFUbC-coal'!AG5+'BIFUbC-LPG-propane-or-butane'!AG5+'BIFUbC-petroleum-diesel'!AG5+'BIFUbC-crude-oil'!AG5+'BIFUbC-heavy-or-residual-oil'!AG5+'BIFUbC-natural-gas'!AG5+'BIFUbC-electricity'!AG5+'BIFUbC-heat'!AG5+'BIFUbC-biomass'!AG5+'BIFUbC-hydrogen'!AI5</f>
        <v>702815595818670.25</v>
      </c>
      <c r="AH5" s="310">
        <f>'BIFUbC-coal'!AH5+'BIFUbC-LPG-propane-or-butane'!AH5+'BIFUbC-petroleum-diesel'!AH5+'BIFUbC-crude-oil'!AH5+'BIFUbC-heavy-or-residual-oil'!AH5+'BIFUbC-natural-gas'!AH5+'BIFUbC-electricity'!AH5+'BIFUbC-heat'!AH5+'BIFUbC-biomass'!AH5+'BIFUbC-hydrogen'!AJ5</f>
        <v>686871143818049</v>
      </c>
      <c r="AI5" s="310">
        <f>'BIFUbC-coal'!AI5+'BIFUbC-LPG-propane-or-butane'!AI5+'BIFUbC-petroleum-diesel'!AI5+'BIFUbC-crude-oil'!AI5+'BIFUbC-heavy-or-residual-oil'!AI5+'BIFUbC-natural-gas'!AI5+'BIFUbC-electricity'!AI5+'BIFUbC-heat'!AI5+'BIFUbC-biomass'!AI5+'BIFUbC-hydrogen'!AK5</f>
        <v>670928813754257</v>
      </c>
      <c r="AJ5" s="310">
        <f>'BIFUbC-coal'!AJ5+'BIFUbC-LPG-propane-or-butane'!AJ5+'BIFUbC-petroleum-diesel'!AJ5+'BIFUbC-crude-oil'!AJ5+'BIFUbC-heavy-or-residual-oil'!AJ5+'BIFUbC-natural-gas'!AJ5+'BIFUbC-electricity'!AJ5+'BIFUbC-heat'!AJ5+'BIFUbC-biomass'!AJ5+'BIFUbC-hydrogen'!AL5</f>
        <v>654988605627294.63</v>
      </c>
      <c r="AK5" s="310">
        <f>'BIFUbC-coal'!AK5+'BIFUbC-LPG-propane-or-butane'!AK5+'BIFUbC-petroleum-diesel'!AK5+'BIFUbC-crude-oil'!AK5+'BIFUbC-heavy-or-residual-oil'!AK5+'BIFUbC-natural-gas'!AK5+'BIFUbC-electricity'!AK5+'BIFUbC-heat'!AK5+'BIFUbC-biomass'!AK5+'BIFUbC-hydrogen'!AM5</f>
        <v>639050519437161.63</v>
      </c>
      <c r="AL5" s="310">
        <f>'BIFUbC-coal'!AL5+'BIFUbC-LPG-propane-or-butane'!AL5+'BIFUbC-petroleum-diesel'!AL5+'BIFUbC-crude-oil'!AL5+'BIFUbC-heavy-or-residual-oil'!AL5+'BIFUbC-natural-gas'!AL5+'BIFUbC-electricity'!AL5+'BIFUbC-heat'!AL5+'BIFUbC-biomass'!AL5+'BIFUbC-hydrogen'!AN5</f>
        <v>623114555183858</v>
      </c>
      <c r="AM5" s="310">
        <f>'BIFUbC-coal'!AM5+'BIFUbC-LPG-propane-or-butane'!AM5+'BIFUbC-petroleum-diesel'!AM5+'BIFUbC-crude-oil'!AM5+'BIFUbC-heavy-or-residual-oil'!AM5+'BIFUbC-natural-gas'!AM5+'BIFUbC-electricity'!AM5+'BIFUbC-heat'!AM5+'BIFUbC-biomass'!AM5+'BIFUbC-hydrogen'!AO5</f>
        <v>607991945914624.88</v>
      </c>
      <c r="AN5" s="310">
        <f>'BIFUbC-coal'!AN5+'BIFUbC-LPG-propane-or-butane'!AN5+'BIFUbC-petroleum-diesel'!AN5+'BIFUbC-crude-oil'!AN5+'BIFUbC-heavy-or-residual-oil'!AN5+'BIFUbC-natural-gas'!AN5+'BIFUbC-electricity'!AN5+'BIFUbC-heat'!AN5+'BIFUbC-biomass'!AN5+'BIFUbC-hydrogen'!AP5</f>
        <v>592871350266172.5</v>
      </c>
      <c r="AO5" s="310">
        <f>'BIFUbC-coal'!AO5+'BIFUbC-LPG-propane-or-butane'!AO5+'BIFUbC-petroleum-diesel'!AO5+'BIFUbC-crude-oil'!AO5+'BIFUbC-heavy-or-residual-oil'!AO5+'BIFUbC-natural-gas'!AO5+'BIFUbC-electricity'!AO5+'BIFUbC-heat'!AO5+'BIFUbC-biomass'!AO5+'BIFUbC-hydrogen'!AQ5</f>
        <v>577752768238500.88</v>
      </c>
      <c r="AP5" s="310">
        <f>'BIFUbC-coal'!AP5+'BIFUbC-LPG-propane-or-butane'!AP5+'BIFUbC-petroleum-diesel'!AP5+'BIFUbC-crude-oil'!AP5+'BIFUbC-heavy-or-residual-oil'!AP5+'BIFUbC-natural-gas'!AP5+'BIFUbC-electricity'!AP5+'BIFUbC-heat'!AP5+'BIFUbC-biomass'!AP5+'BIFUbC-hydrogen'!AR5</f>
        <v>562636199831609.75</v>
      </c>
      <c r="AQ5" s="310">
        <f>'BIFUbC-coal'!AQ5+'BIFUbC-LPG-propane-or-butane'!AQ5+'BIFUbC-petroleum-diesel'!AQ5+'BIFUbC-crude-oil'!AQ5+'BIFUbC-heavy-or-residual-oil'!AQ5+'BIFUbC-natural-gas'!AQ5+'BIFUbC-electricity'!AQ5+'BIFUbC-heat'!AQ5+'BIFUbC-biomass'!AQ5+'BIFUbC-hydrogen'!AS5</f>
        <v>547338833143982.19</v>
      </c>
    </row>
    <row r="6" spans="1:43" x14ac:dyDescent="0.25">
      <c r="A6" s="299" t="s">
        <v>93</v>
      </c>
      <c r="B6" s="310">
        <f>'BIFUbC-coal'!B6+'BIFUbC-LPG-propane-or-butane'!B6+'BIFUbC-petroleum-diesel'!B6+'BIFUbC-crude-oil'!B6+'BIFUbC-heavy-or-residual-oil'!B6+'BIFUbC-natural-gas'!B6+'BIFUbC-electricity'!B6+'BIFUbC-heat'!B6+'BIFUbC-biomass'!B6+'BIFUbC-hydrogen'!D6</f>
        <v>1422127867116979</v>
      </c>
      <c r="C6" s="310">
        <f>'BIFUbC-coal'!C6+'BIFUbC-LPG-propane-or-butane'!C6+'BIFUbC-petroleum-diesel'!C6+'BIFUbC-crude-oil'!C6+'BIFUbC-heavy-or-residual-oil'!C6+'BIFUbC-natural-gas'!C6+'BIFUbC-electricity'!C6+'BIFUbC-heat'!C6+'BIFUbC-biomass'!C6+'BIFUbC-hydrogen'!E6</f>
        <v>1333201638838097.5</v>
      </c>
      <c r="D6" s="310">
        <f>'BIFUbC-coal'!D6+'BIFUbC-LPG-propane-or-butane'!D6+'BIFUbC-petroleum-diesel'!D6+'BIFUbC-crude-oil'!D6+'BIFUbC-heavy-or-residual-oil'!D6+'BIFUbC-natural-gas'!D6+'BIFUbC-electricity'!D6+'BIFUbC-heat'!D6+'BIFUbC-biomass'!D6+'BIFUbC-hydrogen'!F6</f>
        <v>1501855307571600.5</v>
      </c>
      <c r="E6" s="310">
        <f>'BIFUbC-coal'!E6+'BIFUbC-LPG-propane-or-butane'!E6+'BIFUbC-petroleum-diesel'!E6+'BIFUbC-crude-oil'!E6+'BIFUbC-heavy-or-residual-oil'!E6+'BIFUbC-natural-gas'!E6+'BIFUbC-electricity'!E6+'BIFUbC-heat'!E6+'BIFUbC-biomass'!E6+'BIFUbC-hydrogen'!G6</f>
        <v>1560927796116216</v>
      </c>
      <c r="F6" s="310">
        <f>'BIFUbC-coal'!F6+'BIFUbC-LPG-propane-or-butane'!F6+'BIFUbC-petroleum-diesel'!F6+'BIFUbC-crude-oil'!F6+'BIFUbC-heavy-or-residual-oil'!F6+'BIFUbC-natural-gas'!F6+'BIFUbC-electricity'!F6+'BIFUbC-heat'!F6+'BIFUbC-biomass'!F6+'BIFUbC-hydrogen'!H6</f>
        <v>1616895583981384</v>
      </c>
      <c r="G6" s="310">
        <f>'BIFUbC-coal'!G6+'BIFUbC-LPG-propane-or-butane'!G6+'BIFUbC-petroleum-diesel'!G6+'BIFUbC-crude-oil'!G6+'BIFUbC-heavy-or-residual-oil'!G6+'BIFUbC-natural-gas'!G6+'BIFUbC-electricity'!G6+'BIFUbC-heat'!G6+'BIFUbC-biomass'!G6+'BIFUbC-hydrogen'!I6</f>
        <v>1657412629731098.8</v>
      </c>
      <c r="H6" s="310">
        <f>'BIFUbC-coal'!H6+'BIFUbC-LPG-propane-or-butane'!H6+'BIFUbC-petroleum-diesel'!H6+'BIFUbC-crude-oil'!H6+'BIFUbC-heavy-or-residual-oil'!H6+'BIFUbC-natural-gas'!H6+'BIFUbC-electricity'!H6+'BIFUbC-heat'!H6+'BIFUbC-biomass'!H6+'BIFUbC-hydrogen'!J6</f>
        <v>1712395566408860</v>
      </c>
      <c r="I6" s="310">
        <f>'BIFUbC-coal'!I6+'BIFUbC-LPG-propane-or-butane'!I6+'BIFUbC-petroleum-diesel'!I6+'BIFUbC-crude-oil'!I6+'BIFUbC-heavy-or-residual-oil'!I6+'BIFUbC-natural-gas'!I6+'BIFUbC-electricity'!I6+'BIFUbC-heat'!I6+'BIFUbC-biomass'!I6+'BIFUbC-hydrogen'!K6</f>
        <v>1773755177827150.8</v>
      </c>
      <c r="J6" s="310">
        <f>'BIFUbC-coal'!J6+'BIFUbC-LPG-propane-or-butane'!J6+'BIFUbC-petroleum-diesel'!J6+'BIFUbC-crude-oil'!J6+'BIFUbC-heavy-or-residual-oil'!J6+'BIFUbC-natural-gas'!J6+'BIFUbC-electricity'!J6+'BIFUbC-heat'!J6+'BIFUbC-biomass'!J6+'BIFUbC-hydrogen'!L6</f>
        <v>1835337439425467</v>
      </c>
      <c r="K6" s="310">
        <f>'BIFUbC-coal'!K6+'BIFUbC-LPG-propane-or-butane'!K6+'BIFUbC-petroleum-diesel'!K6+'BIFUbC-crude-oil'!K6+'BIFUbC-heavy-or-residual-oil'!K6+'BIFUbC-natural-gas'!K6+'BIFUbC-electricity'!K6+'BIFUbC-heat'!K6+'BIFUbC-biomass'!K6+'BIFUbC-hydrogen'!M6</f>
        <v>1895775540500916</v>
      </c>
      <c r="L6" s="310">
        <f>'BIFUbC-coal'!L6+'BIFUbC-LPG-propane-or-butane'!L6+'BIFUbC-petroleum-diesel'!L6+'BIFUbC-crude-oil'!L6+'BIFUbC-heavy-or-residual-oil'!L6+'BIFUbC-natural-gas'!L6+'BIFUbC-electricity'!L6+'BIFUbC-heat'!L6+'BIFUbC-biomass'!L6+'BIFUbC-hydrogen'!N6</f>
        <v>1953584540209959.8</v>
      </c>
      <c r="M6" s="310">
        <f>'BIFUbC-coal'!M6+'BIFUbC-LPG-propane-or-butane'!M6+'BIFUbC-petroleum-diesel'!M6+'BIFUbC-crude-oil'!M6+'BIFUbC-heavy-or-residual-oil'!M6+'BIFUbC-natural-gas'!M6+'BIFUbC-electricity'!M6+'BIFUbC-heat'!M6+'BIFUbC-biomass'!M6+'BIFUbC-hydrogen'!O6</f>
        <v>2007171811141106.3</v>
      </c>
      <c r="N6" s="310">
        <f>'BIFUbC-coal'!N6+'BIFUbC-LPG-propane-or-butane'!N6+'BIFUbC-petroleum-diesel'!N6+'BIFUbC-crude-oil'!N6+'BIFUbC-heavy-or-residual-oil'!N6+'BIFUbC-natural-gas'!N6+'BIFUbC-electricity'!N6+'BIFUbC-heat'!N6+'BIFUbC-biomass'!N6+'BIFUbC-hydrogen'!P6</f>
        <v>2055361161330953.5</v>
      </c>
      <c r="O6" s="310">
        <f>'BIFUbC-coal'!O6+'BIFUbC-LPG-propane-or-butane'!O6+'BIFUbC-petroleum-diesel'!O6+'BIFUbC-crude-oil'!O6+'BIFUbC-heavy-or-residual-oil'!O6+'BIFUbC-natural-gas'!O6+'BIFUbC-electricity'!O6+'BIFUbC-heat'!O6+'BIFUbC-biomass'!O6+'BIFUbC-hydrogen'!Q6</f>
        <v>2097745843338949</v>
      </c>
      <c r="P6" s="310">
        <f>'BIFUbC-coal'!P6+'BIFUbC-LPG-propane-or-butane'!P6+'BIFUbC-petroleum-diesel'!P6+'BIFUbC-crude-oil'!P6+'BIFUbC-heavy-or-residual-oil'!P6+'BIFUbC-natural-gas'!P6+'BIFUbC-electricity'!P6+'BIFUbC-heat'!P6+'BIFUbC-biomass'!P6+'BIFUbC-hydrogen'!R6</f>
        <v>2134492228290509</v>
      </c>
      <c r="Q6" s="310">
        <f>'BIFUbC-coal'!Q6+'BIFUbC-LPG-propane-or-butane'!Q6+'BIFUbC-petroleum-diesel'!Q6+'BIFUbC-crude-oil'!Q6+'BIFUbC-heavy-or-residual-oil'!Q6+'BIFUbC-natural-gas'!Q6+'BIFUbC-electricity'!Q6+'BIFUbC-heat'!Q6+'BIFUbC-biomass'!Q6+'BIFUbC-hydrogen'!S6</f>
        <v>2165854155722209.5</v>
      </c>
      <c r="R6" s="310">
        <f>'BIFUbC-coal'!R6+'BIFUbC-LPG-propane-or-butane'!R6+'BIFUbC-petroleum-diesel'!R6+'BIFUbC-crude-oil'!R6+'BIFUbC-heavy-or-residual-oil'!R6+'BIFUbC-natural-gas'!R6+'BIFUbC-electricity'!R6+'BIFUbC-heat'!R6+'BIFUbC-biomass'!R6+'BIFUbC-hydrogen'!T6</f>
        <v>2192162683437815.8</v>
      </c>
      <c r="S6" s="310">
        <f>'BIFUbC-coal'!S6+'BIFUbC-LPG-propane-or-butane'!S6+'BIFUbC-petroleum-diesel'!S6+'BIFUbC-crude-oil'!S6+'BIFUbC-heavy-or-residual-oil'!S6+'BIFUbC-natural-gas'!S6+'BIFUbC-electricity'!S6+'BIFUbC-heat'!S6+'BIFUbC-biomass'!S6+'BIFUbC-hydrogen'!U6</f>
        <v>2214067223856367.5</v>
      </c>
      <c r="T6" s="310">
        <f>'BIFUbC-coal'!T6+'BIFUbC-LPG-propane-or-butane'!T6+'BIFUbC-petroleum-diesel'!T6+'BIFUbC-crude-oil'!T6+'BIFUbC-heavy-or-residual-oil'!T6+'BIFUbC-natural-gas'!T6+'BIFUbC-electricity'!T6+'BIFUbC-heat'!T6+'BIFUbC-biomass'!T6+'BIFUbC-hydrogen'!V6</f>
        <v>2231518750976905.8</v>
      </c>
      <c r="U6" s="310">
        <f>'BIFUbC-coal'!U6+'BIFUbC-LPG-propane-or-butane'!U6+'BIFUbC-petroleum-diesel'!U6+'BIFUbC-crude-oil'!U6+'BIFUbC-heavy-or-residual-oil'!U6+'BIFUbC-natural-gas'!U6+'BIFUbC-electricity'!U6+'BIFUbC-heat'!U6+'BIFUbC-biomass'!U6+'BIFUbC-hydrogen'!W6</f>
        <v>2244750971510238.3</v>
      </c>
      <c r="V6" s="310">
        <f>'BIFUbC-coal'!V6+'BIFUbC-LPG-propane-or-butane'!V6+'BIFUbC-petroleum-diesel'!V6+'BIFUbC-crude-oil'!V6+'BIFUbC-heavy-or-residual-oil'!V6+'BIFUbC-natural-gas'!V6+'BIFUbC-electricity'!V6+'BIFUbC-heat'!V6+'BIFUbC-biomass'!V6+'BIFUbC-hydrogen'!X6</f>
        <v>2254027977949889.5</v>
      </c>
      <c r="W6" s="310">
        <f>'BIFUbC-coal'!W6+'BIFUbC-LPG-propane-or-butane'!W6+'BIFUbC-petroleum-diesel'!W6+'BIFUbC-crude-oil'!W6+'BIFUbC-heavy-or-residual-oil'!W6+'BIFUbC-natural-gas'!W6+'BIFUbC-electricity'!W6+'BIFUbC-heat'!W6+'BIFUbC-biomass'!W6+'BIFUbC-hydrogen'!Y6</f>
        <v>2259638534212470.5</v>
      </c>
      <c r="X6" s="310">
        <f>'BIFUbC-coal'!X6+'BIFUbC-LPG-propane-or-butane'!X6+'BIFUbC-petroleum-diesel'!X6+'BIFUbC-crude-oil'!X6+'BIFUbC-heavy-or-residual-oil'!X6+'BIFUbC-natural-gas'!X6+'BIFUbC-electricity'!X6+'BIFUbC-heat'!X6+'BIFUbC-biomass'!X6+'BIFUbC-hydrogen'!Z6</f>
        <v>2261890615814014.5</v>
      </c>
      <c r="Y6" s="310">
        <f>'BIFUbC-coal'!Y6+'BIFUbC-LPG-propane-or-butane'!Y6+'BIFUbC-petroleum-diesel'!Y6+'BIFUbC-crude-oil'!Y6+'BIFUbC-heavy-or-residual-oil'!Y6+'BIFUbC-natural-gas'!Y6+'BIFUbC-electricity'!Y6+'BIFUbC-heat'!Y6+'BIFUbC-biomass'!Y6+'BIFUbC-hydrogen'!AA6</f>
        <v>2261106308316081</v>
      </c>
      <c r="Z6" s="310">
        <f>'BIFUbC-coal'!Z6+'BIFUbC-LPG-propane-or-butane'!Z6+'BIFUbC-petroleum-diesel'!Z6+'BIFUbC-crude-oil'!Z6+'BIFUbC-heavy-or-residual-oil'!Z6+'BIFUbC-natural-gas'!Z6+'BIFUbC-electricity'!Z6+'BIFUbC-heat'!Z6+'BIFUbC-biomass'!Z6+'BIFUbC-hydrogen'!AB6</f>
        <v>2257617144794644.5</v>
      </c>
      <c r="AA6" s="310">
        <f>'BIFUbC-coal'!AA6+'BIFUbC-LPG-propane-or-butane'!AA6+'BIFUbC-petroleum-diesel'!AA6+'BIFUbC-crude-oil'!AA6+'BIFUbC-heavy-or-residual-oil'!AA6+'BIFUbC-natural-gas'!AA6+'BIFUbC-electricity'!AA6+'BIFUbC-heat'!AA6+'BIFUbC-biomass'!AA6+'BIFUbC-hydrogen'!AC6</f>
        <v>2251759941270176.8</v>
      </c>
      <c r="AB6" s="310">
        <f>'BIFUbC-coal'!AB6+'BIFUbC-LPG-propane-or-butane'!AB6+'BIFUbC-petroleum-diesel'!AB6+'BIFUbC-crude-oil'!AB6+'BIFUbC-heavy-or-residual-oil'!AB6+'BIFUbC-natural-gas'!AB6+'BIFUbC-electricity'!AB6+'BIFUbC-heat'!AB6+'BIFUbC-biomass'!AB6+'BIFUbC-hydrogen'!AD6</f>
        <v>2243873169071043</v>
      </c>
      <c r="AC6" s="310">
        <f>'BIFUbC-coal'!AC6+'BIFUbC-LPG-propane-or-butane'!AC6+'BIFUbC-petroleum-diesel'!AC6+'BIFUbC-crude-oil'!AC6+'BIFUbC-heavy-or-residual-oil'!AC6+'BIFUbC-natural-gas'!AC6+'BIFUbC-electricity'!AC6+'BIFUbC-heat'!AC6+'BIFUbC-biomass'!AC6+'BIFUbC-hydrogen'!AE6</f>
        <v>2234293885472759.8</v>
      </c>
      <c r="AD6" s="310">
        <f>'BIFUbC-coal'!AD6+'BIFUbC-LPG-propane-or-butane'!AD6+'BIFUbC-petroleum-diesel'!AD6+'BIFUbC-crude-oil'!AD6+'BIFUbC-heavy-or-residual-oil'!AD6+'BIFUbC-natural-gas'!AD6+'BIFUbC-electricity'!AD6+'BIFUbC-heat'!AD6+'BIFUbC-biomass'!AD6+'BIFUbC-hydrogen'!AF6</f>
        <v>2223355228973686.8</v>
      </c>
      <c r="AE6" s="310">
        <f>'BIFUbC-coal'!AE6+'BIFUbC-LPG-propane-or-butane'!AE6+'BIFUbC-petroleum-diesel'!AE6+'BIFUbC-crude-oil'!AE6+'BIFUbC-heavy-or-residual-oil'!AE6+'BIFUbC-natural-gas'!AE6+'BIFUbC-electricity'!AE6+'BIFUbC-heat'!AE6+'BIFUbC-biomass'!AE6+'BIFUbC-hydrogen'!AG6</f>
        <v>2211384473388846</v>
      </c>
      <c r="AF6" s="310">
        <f>'BIFUbC-coal'!AF6+'BIFUbC-LPG-propane-or-butane'!AF6+'BIFUbC-petroleum-diesel'!AF6+'BIFUbC-crude-oil'!AF6+'BIFUbC-heavy-or-residual-oil'!AF6+'BIFUbC-natural-gas'!AF6+'BIFUbC-electricity'!AF6+'BIFUbC-heat'!AF6+'BIFUbC-biomass'!AF6+'BIFUbC-hydrogen'!AH6</f>
        <v>2198701625595991</v>
      </c>
      <c r="AG6" s="310">
        <f>'BIFUbC-coal'!AG6+'BIFUbC-LPG-propane-or-butane'!AG6+'BIFUbC-petroleum-diesel'!AG6+'BIFUbC-crude-oil'!AG6+'BIFUbC-heavy-or-residual-oil'!AG6+'BIFUbC-natural-gas'!AG6+'BIFUbC-electricity'!AG6+'BIFUbC-heat'!AG6+'BIFUbC-biomass'!AG6+'BIFUbC-hydrogen'!AI6</f>
        <v>2185618545179868.3</v>
      </c>
      <c r="AH6" s="310">
        <f>'BIFUbC-coal'!AH6+'BIFUbC-LPG-propane-or-butane'!AH6+'BIFUbC-petroleum-diesel'!AH6+'BIFUbC-crude-oil'!AH6+'BIFUbC-heavy-or-residual-oil'!AH6+'BIFUbC-natural-gas'!AH6+'BIFUbC-electricity'!AH6+'BIFUbC-heat'!AH6+'BIFUbC-biomass'!AH6+'BIFUbC-hydrogen'!AJ6</f>
        <v>2172438560249901.5</v>
      </c>
      <c r="AI6" s="310">
        <f>'BIFUbC-coal'!AI6+'BIFUbC-LPG-propane-or-butane'!AI6+'BIFUbC-petroleum-diesel'!AI6+'BIFUbC-crude-oil'!AI6+'BIFUbC-heavy-or-residual-oil'!AI6+'BIFUbC-natural-gas'!AI6+'BIFUbC-electricity'!AI6+'BIFUbC-heat'!AI6+'BIFUbC-biomass'!AI6+'BIFUbC-hydrogen'!AK6</f>
        <v>2159456552167901.5</v>
      </c>
      <c r="AJ6" s="310">
        <f>'BIFUbC-coal'!AJ6+'BIFUbC-LPG-propane-or-butane'!AJ6+'BIFUbC-petroleum-diesel'!AJ6+'BIFUbC-crude-oil'!AJ6+'BIFUbC-heavy-or-residual-oil'!AJ6+'BIFUbC-natural-gas'!AJ6+'BIFUbC-electricity'!AJ6+'BIFUbC-heat'!AJ6+'BIFUbC-biomass'!AJ6+'BIFUbC-hydrogen'!AL6</f>
        <v>2146959482612121.5</v>
      </c>
      <c r="AK6" s="310">
        <f>'BIFUbC-coal'!AK6+'BIFUbC-LPG-propane-or-butane'!AK6+'BIFUbC-petroleum-diesel'!AK6+'BIFUbC-crude-oil'!AK6+'BIFUbC-heavy-or-residual-oil'!AK6+'BIFUbC-natural-gas'!AK6+'BIFUbC-electricity'!AK6+'BIFUbC-heat'!AK6+'BIFUbC-biomass'!AK6+'BIFUbC-hydrogen'!AM6</f>
        <v>2135227339122676</v>
      </c>
      <c r="AL6" s="310">
        <f>'BIFUbC-coal'!AL6+'BIFUbC-LPG-propane-or-butane'!AL6+'BIFUbC-petroleum-diesel'!AL6+'BIFUbC-crude-oil'!AL6+'BIFUbC-heavy-or-residual-oil'!AL6+'BIFUbC-natural-gas'!AL6+'BIFUbC-electricity'!AL6+'BIFUbC-heat'!AL6+'BIFUbC-biomass'!AL6+'BIFUbC-hydrogen'!AN6</f>
        <v>2124534479845173.5</v>
      </c>
      <c r="AM6" s="310">
        <f>'BIFUbC-coal'!AM6+'BIFUbC-LPG-propane-or-butane'!AM6+'BIFUbC-petroleum-diesel'!AM6+'BIFUbC-crude-oil'!AM6+'BIFUbC-heavy-or-residual-oil'!AM6+'BIFUbC-natural-gas'!AM6+'BIFUbC-electricity'!AM6+'BIFUbC-heat'!AM6+'BIFUbC-biomass'!AM6+'BIFUbC-hydrogen'!AO6</f>
        <v>2115151364480143</v>
      </c>
      <c r="AN6" s="310">
        <f>'BIFUbC-coal'!AN6+'BIFUbC-LPG-propane-or-butane'!AN6+'BIFUbC-petroleum-diesel'!AN6+'BIFUbC-crude-oil'!AN6+'BIFUbC-heavy-or-residual-oil'!AN6+'BIFUbC-natural-gas'!AN6+'BIFUbC-electricity'!AN6+'BIFUbC-heat'!AN6+'BIFUbC-biomass'!AN6+'BIFUbC-hydrogen'!AP6</f>
        <v>2107346666377162.5</v>
      </c>
      <c r="AO6" s="310">
        <f>'BIFUbC-coal'!AO6+'BIFUbC-LPG-propane-or-butane'!AO6+'BIFUbC-petroleum-diesel'!AO6+'BIFUbC-crude-oil'!AO6+'BIFUbC-heavy-or-residual-oil'!AO6+'BIFUbC-natural-gas'!AO6+'BIFUbC-electricity'!AO6+'BIFUbC-heat'!AO6+'BIFUbC-biomass'!AO6+'BIFUbC-hydrogen'!AQ6</f>
        <v>2101389770278082.5</v>
      </c>
      <c r="AP6" s="310">
        <f>'BIFUbC-coal'!AP6+'BIFUbC-LPG-propane-or-butane'!AP6+'BIFUbC-petroleum-diesel'!AP6+'BIFUbC-crude-oil'!AP6+'BIFUbC-heavy-or-residual-oil'!AP6+'BIFUbC-natural-gas'!AP6+'BIFUbC-electricity'!AP6+'BIFUbC-heat'!AP6+'BIFUbC-biomass'!AP6+'BIFUbC-hydrogen'!AR6</f>
        <v>2097553671491864</v>
      </c>
      <c r="AQ6" s="310">
        <f>'BIFUbC-coal'!AQ6+'BIFUbC-LPG-propane-or-butane'!AQ6+'BIFUbC-petroleum-diesel'!AQ6+'BIFUbC-crude-oil'!AQ6+'BIFUbC-heavy-or-residual-oil'!AQ6+'BIFUbC-natural-gas'!AQ6+'BIFUbC-electricity'!AQ6+'BIFUbC-heat'!AQ6+'BIFUbC-biomass'!AQ6+'BIFUbC-hydrogen'!AS6</f>
        <v>2095422259691788.5</v>
      </c>
    </row>
    <row r="7" spans="1:43" x14ac:dyDescent="0.25">
      <c r="A7" s="299" t="s">
        <v>94</v>
      </c>
      <c r="B7" s="310">
        <f>'BIFUbC-coal'!B7+'BIFUbC-LPG-propane-or-butane'!B7+'BIFUbC-petroleum-diesel'!B7+'BIFUbC-crude-oil'!B7+'BIFUbC-heavy-or-residual-oil'!B7+'BIFUbC-natural-gas'!B7+'BIFUbC-electricity'!B7+'BIFUbC-heat'!B7+'BIFUbC-biomass'!B7+'BIFUbC-hydrogen'!D7</f>
        <v>1407938774190934.3</v>
      </c>
      <c r="C7" s="310">
        <f>'BIFUbC-coal'!C7+'BIFUbC-LPG-propane-or-butane'!C7+'BIFUbC-petroleum-diesel'!C7+'BIFUbC-crude-oil'!C7+'BIFUbC-heavy-or-residual-oil'!C7+'BIFUbC-natural-gas'!C7+'BIFUbC-electricity'!C7+'BIFUbC-heat'!C7+'BIFUbC-biomass'!C7+'BIFUbC-hydrogen'!E7</f>
        <v>1338950123736663.3</v>
      </c>
      <c r="D7" s="310">
        <f>'BIFUbC-coal'!D7+'BIFUbC-LPG-propane-or-butane'!D7+'BIFUbC-petroleum-diesel'!D7+'BIFUbC-crude-oil'!D7+'BIFUbC-heavy-or-residual-oil'!D7+'BIFUbC-natural-gas'!D7+'BIFUbC-electricity'!D7+'BIFUbC-heat'!D7+'BIFUbC-biomass'!D7+'BIFUbC-hydrogen'!F7</f>
        <v>1431570889312748</v>
      </c>
      <c r="E7" s="310">
        <f>'BIFUbC-coal'!E7+'BIFUbC-LPG-propane-or-butane'!E7+'BIFUbC-petroleum-diesel'!E7+'BIFUbC-crude-oil'!E7+'BIFUbC-heavy-or-residual-oil'!E7+'BIFUbC-natural-gas'!E7+'BIFUbC-electricity'!E7+'BIFUbC-heat'!E7+'BIFUbC-biomass'!E7+'BIFUbC-hydrogen'!G7</f>
        <v>1418490441733257.3</v>
      </c>
      <c r="F7" s="310">
        <f>'BIFUbC-coal'!F7+'BIFUbC-LPG-propane-or-butane'!F7+'BIFUbC-petroleum-diesel'!F7+'BIFUbC-crude-oil'!F7+'BIFUbC-heavy-or-residual-oil'!F7+'BIFUbC-natural-gas'!F7+'BIFUbC-electricity'!F7+'BIFUbC-heat'!F7+'BIFUbC-biomass'!F7+'BIFUbC-hydrogen'!H7</f>
        <v>1459934352853676.5</v>
      </c>
      <c r="G7" s="310">
        <f>'BIFUbC-coal'!G7+'BIFUbC-LPG-propane-or-butane'!G7+'BIFUbC-petroleum-diesel'!G7+'BIFUbC-crude-oil'!G7+'BIFUbC-heavy-or-residual-oil'!G7+'BIFUbC-natural-gas'!G7+'BIFUbC-electricity'!G7+'BIFUbC-heat'!G7+'BIFUbC-biomass'!G7+'BIFUbC-hydrogen'!I7</f>
        <v>1472220658192492.3</v>
      </c>
      <c r="H7" s="310">
        <f>'BIFUbC-coal'!H7+'BIFUbC-LPG-propane-or-butane'!H7+'BIFUbC-petroleum-diesel'!H7+'BIFUbC-crude-oil'!H7+'BIFUbC-heavy-or-residual-oil'!H7+'BIFUbC-natural-gas'!H7+'BIFUbC-electricity'!H7+'BIFUbC-heat'!H7+'BIFUbC-biomass'!H7+'BIFUbC-hydrogen'!J7</f>
        <v>1489615696940512</v>
      </c>
      <c r="I7" s="310">
        <f>'BIFUbC-coal'!I7+'BIFUbC-LPG-propane-or-butane'!I7+'BIFUbC-petroleum-diesel'!I7+'BIFUbC-crude-oil'!I7+'BIFUbC-heavy-or-residual-oil'!I7+'BIFUbC-natural-gas'!I7+'BIFUbC-electricity'!I7+'BIFUbC-heat'!I7+'BIFUbC-biomass'!I7+'BIFUbC-hydrogen'!K7</f>
        <v>1510850152036002.5</v>
      </c>
      <c r="J7" s="310">
        <f>'BIFUbC-coal'!J7+'BIFUbC-LPG-propane-or-butane'!J7+'BIFUbC-petroleum-diesel'!J7+'BIFUbC-crude-oil'!J7+'BIFUbC-heavy-or-residual-oil'!J7+'BIFUbC-natural-gas'!J7+'BIFUbC-electricity'!J7+'BIFUbC-heat'!J7+'BIFUbC-biomass'!J7+'BIFUbC-hydrogen'!L7</f>
        <v>1531066910973951.3</v>
      </c>
      <c r="K7" s="310">
        <f>'BIFUbC-coal'!K7+'BIFUbC-LPG-propane-or-butane'!K7+'BIFUbC-petroleum-diesel'!K7+'BIFUbC-crude-oil'!K7+'BIFUbC-heavy-or-residual-oil'!K7+'BIFUbC-natural-gas'!K7+'BIFUbC-electricity'!K7+'BIFUbC-heat'!K7+'BIFUbC-biomass'!K7+'BIFUbC-hydrogen'!M7</f>
        <v>1548223528254951.5</v>
      </c>
      <c r="L7" s="310">
        <f>'BIFUbC-coal'!L7+'BIFUbC-LPG-propane-or-butane'!L7+'BIFUbC-petroleum-diesel'!L7+'BIFUbC-crude-oil'!L7+'BIFUbC-heavy-or-residual-oil'!L7+'BIFUbC-natural-gas'!L7+'BIFUbC-electricity'!L7+'BIFUbC-heat'!L7+'BIFUbC-biomass'!L7+'BIFUbC-hydrogen'!N7</f>
        <v>1560209749643212.5</v>
      </c>
      <c r="M7" s="310">
        <f>'BIFUbC-coal'!M7+'BIFUbC-LPG-propane-or-butane'!M7+'BIFUbC-petroleum-diesel'!M7+'BIFUbC-crude-oil'!M7+'BIFUbC-heavy-or-residual-oil'!M7+'BIFUbC-natural-gas'!M7+'BIFUbC-electricity'!M7+'BIFUbC-heat'!M7+'BIFUbC-biomass'!M7+'BIFUbC-hydrogen'!O7</f>
        <v>1564898779842373.8</v>
      </c>
      <c r="N7" s="310">
        <f>'BIFUbC-coal'!N7+'BIFUbC-LPG-propane-or-butane'!N7+'BIFUbC-petroleum-diesel'!N7+'BIFUbC-crude-oil'!N7+'BIFUbC-heavy-or-residual-oil'!N7+'BIFUbC-natural-gas'!N7+'BIFUbC-electricity'!N7+'BIFUbC-heat'!N7+'BIFUbC-biomass'!N7+'BIFUbC-hydrogen'!P7</f>
        <v>1561042490061334.3</v>
      </c>
      <c r="O7" s="310">
        <f>'BIFUbC-coal'!O7+'BIFUbC-LPG-propane-or-butane'!O7+'BIFUbC-petroleum-diesel'!O7+'BIFUbC-crude-oil'!O7+'BIFUbC-heavy-or-residual-oil'!O7+'BIFUbC-natural-gas'!O7+'BIFUbC-electricity'!O7+'BIFUbC-heat'!O7+'BIFUbC-biomass'!O7+'BIFUbC-hydrogen'!Q7</f>
        <v>1549834374694498.5</v>
      </c>
      <c r="P7" s="310">
        <f>'BIFUbC-coal'!P7+'BIFUbC-LPG-propane-or-butane'!P7+'BIFUbC-petroleum-diesel'!P7+'BIFUbC-crude-oil'!P7+'BIFUbC-heavy-or-residual-oil'!P7+'BIFUbC-natural-gas'!P7+'BIFUbC-electricity'!P7+'BIFUbC-heat'!P7+'BIFUbC-biomass'!P7+'BIFUbC-hydrogen'!R7</f>
        <v>1533348339099636</v>
      </c>
      <c r="Q7" s="310">
        <f>'BIFUbC-coal'!Q7+'BIFUbC-LPG-propane-or-butane'!Q7+'BIFUbC-petroleum-diesel'!Q7+'BIFUbC-crude-oil'!Q7+'BIFUbC-heavy-or-residual-oil'!Q7+'BIFUbC-natural-gas'!Q7+'BIFUbC-electricity'!Q7+'BIFUbC-heat'!Q7+'BIFUbC-biomass'!Q7+'BIFUbC-hydrogen'!S7</f>
        <v>1513641866106804.5</v>
      </c>
      <c r="R7" s="310">
        <f>'BIFUbC-coal'!R7+'BIFUbC-LPG-propane-or-butane'!R7+'BIFUbC-petroleum-diesel'!R7+'BIFUbC-crude-oil'!R7+'BIFUbC-heavy-or-residual-oil'!R7+'BIFUbC-natural-gas'!R7+'BIFUbC-electricity'!R7+'BIFUbC-heat'!R7+'BIFUbC-biomass'!R7+'BIFUbC-hydrogen'!T7</f>
        <v>1492701897249239.3</v>
      </c>
      <c r="S7" s="310">
        <f>'BIFUbC-coal'!S7+'BIFUbC-LPG-propane-or-butane'!S7+'BIFUbC-petroleum-diesel'!S7+'BIFUbC-crude-oil'!S7+'BIFUbC-heavy-or-residual-oil'!S7+'BIFUbC-natural-gas'!S7+'BIFUbC-electricity'!S7+'BIFUbC-heat'!S7+'BIFUbC-biomass'!S7+'BIFUbC-hydrogen'!U7</f>
        <v>1472314709938716</v>
      </c>
      <c r="T7" s="310">
        <f>'BIFUbC-coal'!T7+'BIFUbC-LPG-propane-or-butane'!T7+'BIFUbC-petroleum-diesel'!T7+'BIFUbC-crude-oil'!T7+'BIFUbC-heavy-or-residual-oil'!T7+'BIFUbC-natural-gas'!T7+'BIFUbC-electricity'!T7+'BIFUbC-heat'!T7+'BIFUbC-biomass'!T7+'BIFUbC-hydrogen'!V7</f>
        <v>1452600434493076.3</v>
      </c>
      <c r="U7" s="310">
        <f>'BIFUbC-coal'!U7+'BIFUbC-LPG-propane-or-butane'!U7+'BIFUbC-petroleum-diesel'!U7+'BIFUbC-crude-oil'!U7+'BIFUbC-heavy-or-residual-oil'!U7+'BIFUbC-natural-gas'!U7+'BIFUbC-electricity'!U7+'BIFUbC-heat'!U7+'BIFUbC-biomass'!U7+'BIFUbC-hydrogen'!W7</f>
        <v>1433574371912717.5</v>
      </c>
      <c r="V7" s="310">
        <f>'BIFUbC-coal'!V7+'BIFUbC-LPG-propane-or-butane'!V7+'BIFUbC-petroleum-diesel'!V7+'BIFUbC-crude-oil'!V7+'BIFUbC-heavy-or-residual-oil'!V7+'BIFUbC-natural-gas'!V7+'BIFUbC-electricity'!V7+'BIFUbC-heat'!V7+'BIFUbC-biomass'!V7+'BIFUbC-hydrogen'!X7</f>
        <v>1415252835412995.3</v>
      </c>
      <c r="W7" s="310">
        <f>'BIFUbC-coal'!W7+'BIFUbC-LPG-propane-or-butane'!W7+'BIFUbC-petroleum-diesel'!W7+'BIFUbC-crude-oil'!W7+'BIFUbC-heavy-or-residual-oil'!W7+'BIFUbC-natural-gas'!W7+'BIFUbC-electricity'!W7+'BIFUbC-heat'!W7+'BIFUbC-biomass'!W7+'BIFUbC-hydrogen'!Y7</f>
        <v>1397652541663090.8</v>
      </c>
      <c r="X7" s="310">
        <f>'BIFUbC-coal'!X7+'BIFUbC-LPG-propane-or-butane'!X7+'BIFUbC-petroleum-diesel'!X7+'BIFUbC-crude-oil'!X7+'BIFUbC-heavy-or-residual-oil'!X7+'BIFUbC-natural-gas'!X7+'BIFUbC-electricity'!X7+'BIFUbC-heat'!X7+'BIFUbC-biomass'!X7+'BIFUbC-hydrogen'!Z7</f>
        <v>1380790109524687.5</v>
      </c>
      <c r="Y7" s="310">
        <f>'BIFUbC-coal'!Y7+'BIFUbC-LPG-propane-or-butane'!Y7+'BIFUbC-petroleum-diesel'!Y7+'BIFUbC-crude-oil'!Y7+'BIFUbC-heavy-or-residual-oil'!Y7+'BIFUbC-natural-gas'!Y7+'BIFUbC-electricity'!Y7+'BIFUbC-heat'!Y7+'BIFUbC-biomass'!Y7+'BIFUbC-hydrogen'!AA7</f>
        <v>1364681666217022</v>
      </c>
      <c r="Z7" s="310">
        <f>'BIFUbC-coal'!Z7+'BIFUbC-LPG-propane-or-butane'!Z7+'BIFUbC-petroleum-diesel'!Z7+'BIFUbC-crude-oil'!Z7+'BIFUbC-heavy-or-residual-oil'!Z7+'BIFUbC-natural-gas'!Z7+'BIFUbC-electricity'!Z7+'BIFUbC-heat'!Z7+'BIFUbC-biomass'!Z7+'BIFUbC-hydrogen'!AB7</f>
        <v>1349342557258591.5</v>
      </c>
      <c r="AA7" s="310">
        <f>'BIFUbC-coal'!AA7+'BIFUbC-LPG-propane-or-butane'!AA7+'BIFUbC-petroleum-diesel'!AA7+'BIFUbC-crude-oil'!AA7+'BIFUbC-heavy-or-residual-oil'!AA7+'BIFUbC-natural-gas'!AA7+'BIFUbC-electricity'!AA7+'BIFUbC-heat'!AA7+'BIFUbC-biomass'!AA7+'BIFUbC-hydrogen'!AC7</f>
        <v>1334787153799228</v>
      </c>
      <c r="AB7" s="310">
        <f>'BIFUbC-coal'!AB7+'BIFUbC-LPG-propane-or-butane'!AB7+'BIFUbC-petroleum-diesel'!AB7+'BIFUbC-crude-oil'!AB7+'BIFUbC-heavy-or-residual-oil'!AB7+'BIFUbC-natural-gas'!AB7+'BIFUbC-electricity'!AB7+'BIFUbC-heat'!AB7+'BIFUbC-biomass'!AB7+'BIFUbC-hydrogen'!AD7</f>
        <v>1321028749034969.5</v>
      </c>
      <c r="AC7" s="310">
        <f>'BIFUbC-coal'!AC7+'BIFUbC-LPG-propane-or-butane'!AC7+'BIFUbC-petroleum-diesel'!AC7+'BIFUbC-crude-oil'!AC7+'BIFUbC-heavy-or-residual-oil'!AC7+'BIFUbC-natural-gas'!AC7+'BIFUbC-electricity'!AC7+'BIFUbC-heat'!AC7+'BIFUbC-biomass'!AC7+'BIFUbC-hydrogen'!AE7</f>
        <v>1308079534231541</v>
      </c>
      <c r="AD7" s="310">
        <f>'BIFUbC-coal'!AD7+'BIFUbC-LPG-propane-or-butane'!AD7+'BIFUbC-petroleum-diesel'!AD7+'BIFUbC-crude-oil'!AD7+'BIFUbC-heavy-or-residual-oil'!AD7+'BIFUbC-natural-gas'!AD7+'BIFUbC-electricity'!AD7+'BIFUbC-heat'!AD7+'BIFUbC-biomass'!AD7+'BIFUbC-hydrogen'!AF7</f>
        <v>1295950644384014.8</v>
      </c>
      <c r="AE7" s="310">
        <f>'BIFUbC-coal'!AE7+'BIFUbC-LPG-propane-or-butane'!AE7+'BIFUbC-petroleum-diesel'!AE7+'BIFUbC-crude-oil'!AE7+'BIFUbC-heavy-or-residual-oil'!AE7+'BIFUbC-natural-gas'!AE7+'BIFUbC-electricity'!AE7+'BIFUbC-heat'!AE7+'BIFUbC-biomass'!AE7+'BIFUbC-hydrogen'!AG7</f>
        <v>1284652263611910.3</v>
      </c>
      <c r="AF7" s="310">
        <f>'BIFUbC-coal'!AF7+'BIFUbC-LPG-propane-or-butane'!AF7+'BIFUbC-petroleum-diesel'!AF7+'BIFUbC-crude-oil'!AF7+'BIFUbC-heavy-or-residual-oil'!AF7+'BIFUbC-natural-gas'!AF7+'BIFUbC-electricity'!AF7+'BIFUbC-heat'!AF7+'BIFUbC-biomass'!AF7+'BIFUbC-hydrogen'!AH7</f>
        <v>1274193780926504</v>
      </c>
      <c r="AG7" s="310">
        <f>'BIFUbC-coal'!AG7+'BIFUbC-LPG-propane-or-butane'!AG7+'BIFUbC-petroleum-diesel'!AG7+'BIFUbC-crude-oil'!AG7+'BIFUbC-heavy-or-residual-oil'!AG7+'BIFUbC-natural-gas'!AG7+'BIFUbC-electricity'!AG7+'BIFUbC-heat'!AG7+'BIFUbC-biomass'!AG7+'BIFUbC-hydrogen'!AI7</f>
        <v>1264583987911851</v>
      </c>
      <c r="AH7" s="310">
        <f>'BIFUbC-coal'!AH7+'BIFUbC-LPG-propane-or-butane'!AH7+'BIFUbC-petroleum-diesel'!AH7+'BIFUbC-crude-oil'!AH7+'BIFUbC-heavy-or-residual-oil'!AH7+'BIFUbC-natural-gas'!AH7+'BIFUbC-electricity'!AH7+'BIFUbC-heat'!AH7+'BIFUbC-biomass'!AH7+'BIFUbC-hydrogen'!AJ7</f>
        <v>1255831311043387</v>
      </c>
      <c r="AI7" s="310">
        <f>'BIFUbC-coal'!AI7+'BIFUbC-LPG-propane-or-butane'!AI7+'BIFUbC-petroleum-diesel'!AI7+'BIFUbC-crude-oil'!AI7+'BIFUbC-heavy-or-residual-oil'!AI7+'BIFUbC-natural-gas'!AI7+'BIFUbC-electricity'!AI7+'BIFUbC-heat'!AI7+'BIFUbC-biomass'!AI7+'BIFUbC-hydrogen'!AK7</f>
        <v>1247944072751910</v>
      </c>
      <c r="AJ7" s="310">
        <f>'BIFUbC-coal'!AJ7+'BIFUbC-LPG-propane-or-butane'!AJ7+'BIFUbC-petroleum-diesel'!AJ7+'BIFUbC-crude-oil'!AJ7+'BIFUbC-heavy-or-residual-oil'!AJ7+'BIFUbC-natural-gas'!AJ7+'BIFUbC-electricity'!AJ7+'BIFUbC-heat'!AJ7+'BIFUbC-biomass'!AJ7+'BIFUbC-hydrogen'!AL7</f>
        <v>1240930776868458</v>
      </c>
      <c r="AK7" s="310">
        <f>'BIFUbC-coal'!AK7+'BIFUbC-LPG-propane-or-butane'!AK7+'BIFUbC-petroleum-diesel'!AK7+'BIFUbC-crude-oil'!AK7+'BIFUbC-heavy-or-residual-oil'!AK7+'BIFUbC-natural-gas'!AK7+'BIFUbC-electricity'!AK7+'BIFUbC-heat'!AK7+'BIFUbC-biomass'!AK7+'BIFUbC-hydrogen'!AM7</f>
        <v>1234800415715771</v>
      </c>
      <c r="AL7" s="310">
        <f>'BIFUbC-coal'!AL7+'BIFUbC-LPG-propane-or-butane'!AL7+'BIFUbC-petroleum-diesel'!AL7+'BIFUbC-crude-oil'!AL7+'BIFUbC-heavy-or-residual-oil'!AL7+'BIFUbC-natural-gas'!AL7+'BIFUbC-electricity'!AL7+'BIFUbC-heat'!AL7+'BIFUbC-biomass'!AL7+'BIFUbC-hydrogen'!AN7</f>
        <v>1229562797824774</v>
      </c>
      <c r="AM7" s="310">
        <f>'BIFUbC-coal'!AM7+'BIFUbC-LPG-propane-or-butane'!AM7+'BIFUbC-petroleum-diesel'!AM7+'BIFUbC-crude-oil'!AM7+'BIFUbC-heavy-or-residual-oil'!AM7+'BIFUbC-natural-gas'!AM7+'BIFUbC-electricity'!AM7+'BIFUbC-heat'!AM7+'BIFUbC-biomass'!AM7+'BIFUbC-hydrogen'!AO7</f>
        <v>1225228897048349.8</v>
      </c>
      <c r="AN7" s="310">
        <f>'BIFUbC-coal'!AN7+'BIFUbC-LPG-propane-or-butane'!AN7+'BIFUbC-petroleum-diesel'!AN7+'BIFUbC-crude-oil'!AN7+'BIFUbC-heavy-or-residual-oil'!AN7+'BIFUbC-natural-gas'!AN7+'BIFUbC-electricity'!AN7+'BIFUbC-heat'!AN7+'BIFUbC-biomass'!AN7+'BIFUbC-hydrogen'!AP7</f>
        <v>1221811225740105</v>
      </c>
      <c r="AO7" s="310">
        <f>'BIFUbC-coal'!AO7+'BIFUbC-LPG-propane-or-butane'!AO7+'BIFUbC-petroleum-diesel'!AO7+'BIFUbC-crude-oil'!AO7+'BIFUbC-heavy-or-residual-oil'!AO7+'BIFUbC-natural-gas'!AO7+'BIFUbC-electricity'!AO7+'BIFUbC-heat'!AO7+'BIFUbC-biomass'!AO7+'BIFUbC-hydrogen'!AQ7</f>
        <v>1219324236704610.8</v>
      </c>
      <c r="AP7" s="310">
        <f>'BIFUbC-coal'!AP7+'BIFUbC-LPG-propane-or-butane'!AP7+'BIFUbC-petroleum-diesel'!AP7+'BIFUbC-crude-oil'!AP7+'BIFUbC-heavy-or-residual-oil'!AP7+'BIFUbC-natural-gas'!AP7+'BIFUbC-electricity'!AP7+'BIFUbC-heat'!AP7+'BIFUbC-biomass'!AP7+'BIFUbC-hydrogen'!AR7</f>
        <v>1217784760874307.8</v>
      </c>
      <c r="AQ7" s="310">
        <f>'BIFUbC-coal'!AQ7+'BIFUbC-LPG-propane-or-butane'!AQ7+'BIFUbC-petroleum-diesel'!AQ7+'BIFUbC-crude-oil'!AQ7+'BIFUbC-heavy-or-residual-oil'!AQ7+'BIFUbC-natural-gas'!AQ7+'BIFUbC-electricity'!AQ7+'BIFUbC-heat'!AQ7+'BIFUbC-biomass'!AQ7+'BIFUbC-hydrogen'!AS7</f>
        <v>1216806075365615</v>
      </c>
    </row>
    <row r="8" spans="1:43" x14ac:dyDescent="0.25">
      <c r="A8" s="299" t="s">
        <v>95</v>
      </c>
      <c r="B8" s="310">
        <f>'BIFUbC-coal'!B8+'BIFUbC-LPG-propane-or-butane'!B8+'BIFUbC-petroleum-diesel'!B8+'BIFUbC-crude-oil'!B8+'BIFUbC-heavy-or-residual-oil'!B8+'BIFUbC-natural-gas'!B8+'BIFUbC-electricity'!B8+'BIFUbC-heat'!B8+'BIFUbC-biomass'!B8+'BIFUbC-hydrogen'!D8</f>
        <v>243378819590011.59</v>
      </c>
      <c r="C8" s="310">
        <f>'BIFUbC-coal'!C8+'BIFUbC-LPG-propane-or-butane'!C8+'BIFUbC-petroleum-diesel'!C8+'BIFUbC-crude-oil'!C8+'BIFUbC-heavy-or-residual-oil'!C8+'BIFUbC-natural-gas'!C8+'BIFUbC-electricity'!C8+'BIFUbC-heat'!C8+'BIFUbC-biomass'!C8+'BIFUbC-hydrogen'!E8</f>
        <v>237646551682524.75</v>
      </c>
      <c r="D8" s="310">
        <f>'BIFUbC-coal'!D8+'BIFUbC-LPG-propane-or-butane'!D8+'BIFUbC-petroleum-diesel'!D8+'BIFUbC-crude-oil'!D8+'BIFUbC-heavy-or-residual-oil'!D8+'BIFUbC-natural-gas'!D8+'BIFUbC-electricity'!D8+'BIFUbC-heat'!D8+'BIFUbC-biomass'!D8+'BIFUbC-hydrogen'!F8</f>
        <v>274282643612189.56</v>
      </c>
      <c r="E8" s="310">
        <f>'BIFUbC-coal'!E8+'BIFUbC-LPG-propane-or-butane'!E8+'BIFUbC-petroleum-diesel'!E8+'BIFUbC-crude-oil'!E8+'BIFUbC-heavy-or-residual-oil'!E8+'BIFUbC-natural-gas'!E8+'BIFUbC-electricity'!E8+'BIFUbC-heat'!E8+'BIFUbC-biomass'!E8+'BIFUbC-hydrogen'!G8</f>
        <v>272268090149088.88</v>
      </c>
      <c r="F8" s="310">
        <f>'BIFUbC-coal'!F8+'BIFUbC-LPG-propane-or-butane'!F8+'BIFUbC-petroleum-diesel'!F8+'BIFUbC-crude-oil'!F8+'BIFUbC-heavy-or-residual-oil'!F8+'BIFUbC-natural-gas'!F8+'BIFUbC-electricity'!F8+'BIFUbC-heat'!F8+'BIFUbC-biomass'!F8+'BIFUbC-hydrogen'!H8</f>
        <v>280425073684189.47</v>
      </c>
      <c r="G8" s="310">
        <f>'BIFUbC-coal'!G8+'BIFUbC-LPG-propane-or-butane'!G8+'BIFUbC-petroleum-diesel'!G8+'BIFUbC-crude-oil'!G8+'BIFUbC-heavy-or-residual-oil'!G8+'BIFUbC-natural-gas'!G8+'BIFUbC-electricity'!G8+'BIFUbC-heat'!G8+'BIFUbC-biomass'!G8+'BIFUbC-hydrogen'!I8</f>
        <v>283501805410053.81</v>
      </c>
      <c r="H8" s="310">
        <f>'BIFUbC-coal'!H8+'BIFUbC-LPG-propane-or-butane'!H8+'BIFUbC-petroleum-diesel'!H8+'BIFUbC-crude-oil'!H8+'BIFUbC-heavy-or-residual-oil'!H8+'BIFUbC-natural-gas'!H8+'BIFUbC-electricity'!H8+'BIFUbC-heat'!H8+'BIFUbC-biomass'!H8+'BIFUbC-hydrogen'!J8</f>
        <v>288152732002939</v>
      </c>
      <c r="I8" s="310">
        <f>'BIFUbC-coal'!I8+'BIFUbC-LPG-propane-or-butane'!I8+'BIFUbC-petroleum-diesel'!I8+'BIFUbC-crude-oil'!I8+'BIFUbC-heavy-or-residual-oil'!I8+'BIFUbC-natural-gas'!I8+'BIFUbC-electricity'!I8+'BIFUbC-heat'!I8+'BIFUbC-biomass'!I8+'BIFUbC-hydrogen'!K8</f>
        <v>294237287458959.44</v>
      </c>
      <c r="J8" s="310">
        <f>'BIFUbC-coal'!J8+'BIFUbC-LPG-propane-or-butane'!J8+'BIFUbC-petroleum-diesel'!J8+'BIFUbC-crude-oil'!J8+'BIFUbC-heavy-or-residual-oil'!J8+'BIFUbC-natural-gas'!J8+'BIFUbC-electricity'!J8+'BIFUbC-heat'!J8+'BIFUbC-biomass'!J8+'BIFUbC-hydrogen'!L8</f>
        <v>300865195722715.31</v>
      </c>
      <c r="K8" s="310">
        <f>'BIFUbC-coal'!K8+'BIFUbC-LPG-propane-or-butane'!K8+'BIFUbC-petroleum-diesel'!K8+'BIFUbC-crude-oil'!K8+'BIFUbC-heavy-or-residual-oil'!K8+'BIFUbC-natural-gas'!K8+'BIFUbC-electricity'!K8+'BIFUbC-heat'!K8+'BIFUbC-biomass'!K8+'BIFUbC-hydrogen'!M8</f>
        <v>307659515395611.19</v>
      </c>
      <c r="L8" s="310">
        <f>'BIFUbC-coal'!L8+'BIFUbC-LPG-propane-or-butane'!L8+'BIFUbC-petroleum-diesel'!L8+'BIFUbC-crude-oil'!L8+'BIFUbC-heavy-or-residual-oil'!L8+'BIFUbC-natural-gas'!L8+'BIFUbC-electricity'!L8+'BIFUbC-heat'!L8+'BIFUbC-biomass'!L8+'BIFUbC-hydrogen'!N8</f>
        <v>314208422239705.44</v>
      </c>
      <c r="M8" s="310">
        <f>'BIFUbC-coal'!M8+'BIFUbC-LPG-propane-or-butane'!M8+'BIFUbC-petroleum-diesel'!M8+'BIFUbC-crude-oil'!M8+'BIFUbC-heavy-or-residual-oil'!M8+'BIFUbC-natural-gas'!M8+'BIFUbC-electricity'!M8+'BIFUbC-heat'!M8+'BIFUbC-biomass'!M8+'BIFUbC-hydrogen'!O8</f>
        <v>320065819664914.44</v>
      </c>
      <c r="N8" s="310">
        <f>'BIFUbC-coal'!N8+'BIFUbC-LPG-propane-or-butane'!N8+'BIFUbC-petroleum-diesel'!N8+'BIFUbC-crude-oil'!N8+'BIFUbC-heavy-or-residual-oil'!N8+'BIFUbC-natural-gas'!N8+'BIFUbC-electricity'!N8+'BIFUbC-heat'!N8+'BIFUbC-biomass'!N8+'BIFUbC-hydrogen'!P8</f>
        <v>324876715426343.31</v>
      </c>
      <c r="O8" s="310">
        <f>'BIFUbC-coal'!O8+'BIFUbC-LPG-propane-or-butane'!O8+'BIFUbC-petroleum-diesel'!O8+'BIFUbC-crude-oil'!O8+'BIFUbC-heavy-or-residual-oil'!O8+'BIFUbC-natural-gas'!O8+'BIFUbC-electricity'!O8+'BIFUbC-heat'!O8+'BIFUbC-biomass'!O8+'BIFUbC-hydrogen'!Q8</f>
        <v>328559342301536.81</v>
      </c>
      <c r="P8" s="310">
        <f>'BIFUbC-coal'!P8+'BIFUbC-LPG-propane-or-butane'!P8+'BIFUbC-petroleum-diesel'!P8+'BIFUbC-crude-oil'!P8+'BIFUbC-heavy-or-residual-oil'!P8+'BIFUbC-natural-gas'!P8+'BIFUbC-electricity'!P8+'BIFUbC-heat'!P8+'BIFUbC-biomass'!P8+'BIFUbC-hydrogen'!R8</f>
        <v>331163122502591</v>
      </c>
      <c r="Q8" s="310">
        <f>'BIFUbC-coal'!Q8+'BIFUbC-LPG-propane-or-butane'!Q8+'BIFUbC-petroleum-diesel'!Q8+'BIFUbC-crude-oil'!Q8+'BIFUbC-heavy-or-residual-oil'!Q8+'BIFUbC-natural-gas'!Q8+'BIFUbC-electricity'!Q8+'BIFUbC-heat'!Q8+'BIFUbC-biomass'!Q8+'BIFUbC-hydrogen'!S8</f>
        <v>332751481238329.38</v>
      </c>
      <c r="R8" s="310">
        <f>'BIFUbC-coal'!R8+'BIFUbC-LPG-propane-or-butane'!R8+'BIFUbC-petroleum-diesel'!R8+'BIFUbC-crude-oil'!R8+'BIFUbC-heavy-or-residual-oil'!R8+'BIFUbC-natural-gas'!R8+'BIFUbC-electricity'!R8+'BIFUbC-heat'!R8+'BIFUbC-biomass'!R8+'BIFUbC-hydrogen'!T8</f>
        <v>333399444975814.38</v>
      </c>
      <c r="S8" s="310">
        <f>'BIFUbC-coal'!S8+'BIFUbC-LPG-propane-or-butane'!S8+'BIFUbC-petroleum-diesel'!S8+'BIFUbC-crude-oil'!S8+'BIFUbC-heavy-or-residual-oil'!S8+'BIFUbC-natural-gas'!S8+'BIFUbC-electricity'!S8+'BIFUbC-heat'!S8+'BIFUbC-biomass'!S8+'BIFUbC-hydrogen'!U8</f>
        <v>333231928397378.38</v>
      </c>
      <c r="T8" s="310">
        <f>'BIFUbC-coal'!T8+'BIFUbC-LPG-propane-or-butane'!T8+'BIFUbC-petroleum-diesel'!T8+'BIFUbC-crude-oil'!T8+'BIFUbC-heavy-or-residual-oil'!T8+'BIFUbC-natural-gas'!T8+'BIFUbC-electricity'!T8+'BIFUbC-heat'!T8+'BIFUbC-biomass'!T8+'BIFUbC-hydrogen'!V8</f>
        <v>332277043453178.31</v>
      </c>
      <c r="U8" s="310">
        <f>'BIFUbC-coal'!U8+'BIFUbC-LPG-propane-or-butane'!U8+'BIFUbC-petroleum-diesel'!U8+'BIFUbC-crude-oil'!U8+'BIFUbC-heavy-or-residual-oil'!U8+'BIFUbC-natural-gas'!U8+'BIFUbC-electricity'!U8+'BIFUbC-heat'!U8+'BIFUbC-biomass'!U8+'BIFUbC-hydrogen'!W8</f>
        <v>330608666714482.94</v>
      </c>
      <c r="V8" s="310">
        <f>'BIFUbC-coal'!V8+'BIFUbC-LPG-propane-or-butane'!V8+'BIFUbC-petroleum-diesel'!V8+'BIFUbC-crude-oil'!V8+'BIFUbC-heavy-or-residual-oil'!V8+'BIFUbC-natural-gas'!V8+'BIFUbC-electricity'!V8+'BIFUbC-heat'!V8+'BIFUbC-biomass'!V8+'BIFUbC-hydrogen'!X8</f>
        <v>328304218498143.56</v>
      </c>
      <c r="W8" s="310">
        <f>'BIFUbC-coal'!W8+'BIFUbC-LPG-propane-or-butane'!W8+'BIFUbC-petroleum-diesel'!W8+'BIFUbC-crude-oil'!W8+'BIFUbC-heavy-or-residual-oil'!W8+'BIFUbC-natural-gas'!W8+'BIFUbC-electricity'!W8+'BIFUbC-heat'!W8+'BIFUbC-biomass'!W8+'BIFUbC-hydrogen'!Y8</f>
        <v>325443191444699.81</v>
      </c>
      <c r="X8" s="310">
        <f>'BIFUbC-coal'!X8+'BIFUbC-LPG-propane-or-butane'!X8+'BIFUbC-petroleum-diesel'!X8+'BIFUbC-crude-oil'!X8+'BIFUbC-heavy-or-residual-oil'!X8+'BIFUbC-natural-gas'!X8+'BIFUbC-electricity'!X8+'BIFUbC-heat'!X8+'BIFUbC-biomass'!X8+'BIFUbC-hydrogen'!Z8</f>
        <v>322105825505561.88</v>
      </c>
      <c r="Y8" s="310">
        <f>'BIFUbC-coal'!Y8+'BIFUbC-LPG-propane-or-butane'!Y8+'BIFUbC-petroleum-diesel'!Y8+'BIFUbC-crude-oil'!Y8+'BIFUbC-heavy-or-residual-oil'!Y8+'BIFUbC-natural-gas'!Y8+'BIFUbC-electricity'!Y8+'BIFUbC-heat'!Y8+'BIFUbC-biomass'!Y8+'BIFUbC-hydrogen'!AA8</f>
        <v>318371947401221.63</v>
      </c>
      <c r="Z8" s="310">
        <f>'BIFUbC-coal'!Z8+'BIFUbC-LPG-propane-or-butane'!Z8+'BIFUbC-petroleum-diesel'!Z8+'BIFUbC-crude-oil'!Z8+'BIFUbC-heavy-or-residual-oil'!Z8+'BIFUbC-natural-gas'!Z8+'BIFUbC-electricity'!Z8+'BIFUbC-heat'!Z8+'BIFUbC-biomass'!Z8+'BIFUbC-hydrogen'!AB8</f>
        <v>314319985207561.75</v>
      </c>
      <c r="AA8" s="310">
        <f>'BIFUbC-coal'!AA8+'BIFUbC-LPG-propane-or-butane'!AA8+'BIFUbC-petroleum-diesel'!AA8+'BIFUbC-crude-oil'!AA8+'BIFUbC-heavy-or-residual-oil'!AA8+'BIFUbC-natural-gas'!AA8+'BIFUbC-electricity'!AA8+'BIFUbC-heat'!AA8+'BIFUbC-biomass'!AA8+'BIFUbC-hydrogen'!AC8</f>
        <v>310026162196814.25</v>
      </c>
      <c r="AB8" s="310">
        <f>'BIFUbC-coal'!AB8+'BIFUbC-LPG-propane-or-butane'!AB8+'BIFUbC-petroleum-diesel'!AB8+'BIFUbC-crude-oil'!AB8+'BIFUbC-heavy-or-residual-oil'!AB8+'BIFUbC-natural-gas'!AB8+'BIFUbC-electricity'!AB8+'BIFUbC-heat'!AB8+'BIFUbC-biomass'!AB8+'BIFUbC-hydrogen'!AD8</f>
        <v>305563868541070.31</v>
      </c>
      <c r="AC8" s="310">
        <f>'BIFUbC-coal'!AC8+'BIFUbC-LPG-propane-or-butane'!AC8+'BIFUbC-petroleum-diesel'!AC8+'BIFUbC-crude-oil'!AC8+'BIFUbC-heavy-or-residual-oil'!AC8+'BIFUbC-natural-gas'!AC8+'BIFUbC-electricity'!AC8+'BIFUbC-heat'!AC8+'BIFUbC-biomass'!AC8+'BIFUbC-hydrogen'!AE8</f>
        <v>301003205046489.19</v>
      </c>
      <c r="AD8" s="310">
        <f>'BIFUbC-coal'!AD8+'BIFUbC-LPG-propane-or-butane'!AD8+'BIFUbC-petroleum-diesel'!AD8+'BIFUbC-crude-oil'!AD8+'BIFUbC-heavy-or-residual-oil'!AD8+'BIFUbC-natural-gas'!AD8+'BIFUbC-electricity'!AD8+'BIFUbC-heat'!AD8+'BIFUbC-biomass'!AD8+'BIFUbC-hydrogen'!AF8</f>
        <v>296410689733324.38</v>
      </c>
      <c r="AE8" s="310">
        <f>'BIFUbC-coal'!AE8+'BIFUbC-LPG-propane-or-butane'!AE8+'BIFUbC-petroleum-diesel'!AE8+'BIFUbC-crude-oil'!AE8+'BIFUbC-heavy-or-residual-oil'!AE8+'BIFUbC-natural-gas'!AE8+'BIFUbC-electricity'!AE8+'BIFUbC-heat'!AE8+'BIFUbC-biomass'!AE8+'BIFUbC-hydrogen'!AG8</f>
        <v>291849115771814.63</v>
      </c>
      <c r="AF8" s="310">
        <f>'BIFUbC-coal'!AF8+'BIFUbC-LPG-propane-or-butane'!AF8+'BIFUbC-petroleum-diesel'!AF8+'BIFUbC-crude-oil'!AF8+'BIFUbC-heavy-or-residual-oil'!AF8+'BIFUbC-natural-gas'!AF8+'BIFUbC-electricity'!AF8+'BIFUbC-heat'!AF8+'BIFUbC-biomass'!AF8+'BIFUbC-hydrogen'!AH8</f>
        <v>287377547953862.63</v>
      </c>
      <c r="AG8" s="310">
        <f>'BIFUbC-coal'!AG8+'BIFUbC-LPG-propane-or-butane'!AG8+'BIFUbC-petroleum-diesel'!AG8+'BIFUbC-crude-oil'!AG8+'BIFUbC-heavy-or-residual-oil'!AG8+'BIFUbC-natural-gas'!AG8+'BIFUbC-electricity'!AG8+'BIFUbC-heat'!AG8+'BIFUbC-biomass'!AG8+'BIFUbC-hydrogen'!AI8</f>
        <v>283051444430885.5</v>
      </c>
      <c r="AH8" s="310">
        <f>'BIFUbC-coal'!AH8+'BIFUbC-LPG-propane-or-butane'!AH8+'BIFUbC-petroleum-diesel'!AH8+'BIFUbC-crude-oil'!AH8+'BIFUbC-heavy-or-residual-oil'!AH8+'BIFUbC-natural-gas'!AH8+'BIFUbC-electricity'!AH8+'BIFUbC-heat'!AH8+'BIFUbC-biomass'!AH8+'BIFUbC-hydrogen'!AJ8</f>
        <v>278922890773818.13</v>
      </c>
      <c r="AI8" s="310">
        <f>'BIFUbC-coal'!AI8+'BIFUbC-LPG-propane-or-butane'!AI8+'BIFUbC-petroleum-diesel'!AI8+'BIFUbC-crude-oil'!AI8+'BIFUbC-heavy-or-residual-oil'!AI8+'BIFUbC-natural-gas'!AI8+'BIFUbC-electricity'!AI8+'BIFUbC-heat'!AI8+'BIFUbC-biomass'!AI8+'BIFUbC-hydrogen'!AK8</f>
        <v>275040934405918.22</v>
      </c>
      <c r="AJ8" s="310">
        <f>'BIFUbC-coal'!AJ8+'BIFUbC-LPG-propane-or-butane'!AJ8+'BIFUbC-petroleum-diesel'!AJ8+'BIFUbC-crude-oil'!AJ8+'BIFUbC-heavy-or-residual-oil'!AJ8+'BIFUbC-natural-gas'!AJ8+'BIFUbC-electricity'!AJ8+'BIFUbC-heat'!AJ8+'BIFUbC-biomass'!AJ8+'BIFUbC-hydrogen'!AL8</f>
        <v>271452009023744.41</v>
      </c>
      <c r="AK8" s="310">
        <f>'BIFUbC-coal'!AK8+'BIFUbC-LPG-propane-or-butane'!AK8+'BIFUbC-petroleum-diesel'!AK8+'BIFUbC-crude-oil'!AK8+'BIFUbC-heavy-or-residual-oil'!AK8+'BIFUbC-natural-gas'!AK8+'BIFUbC-electricity'!AK8+'BIFUbC-heat'!AK8+'BIFUbC-biomass'!AK8+'BIFUbC-hydrogen'!AM8</f>
        <v>268200440671408.19</v>
      </c>
      <c r="AL8" s="310">
        <f>'BIFUbC-coal'!AL8+'BIFUbC-LPG-propane-or-butane'!AL8+'BIFUbC-petroleum-diesel'!AL8+'BIFUbC-crude-oil'!AL8+'BIFUbC-heavy-or-residual-oil'!AL8+'BIFUbC-natural-gas'!AL8+'BIFUbC-electricity'!AL8+'BIFUbC-heat'!AL8+'BIFUbC-biomass'!AL8+'BIFUbC-hydrogen'!AN8</f>
        <v>265329029602242</v>
      </c>
      <c r="AM8" s="310">
        <f>'BIFUbC-coal'!AM8+'BIFUbC-LPG-propane-or-butane'!AM8+'BIFUbC-petroleum-diesel'!AM8+'BIFUbC-crude-oil'!AM8+'BIFUbC-heavy-or-residual-oil'!AM8+'BIFUbC-natural-gas'!AM8+'BIFUbC-electricity'!AM8+'BIFUbC-heat'!AM8+'BIFUbC-biomass'!AM8+'BIFUbC-hydrogen'!AO8</f>
        <v>262879704908467.72</v>
      </c>
      <c r="AN8" s="310">
        <f>'BIFUbC-coal'!AN8+'BIFUbC-LPG-propane-or-butane'!AN8+'BIFUbC-petroleum-diesel'!AN8+'BIFUbC-crude-oil'!AN8+'BIFUbC-heavy-or-residual-oil'!AN8+'BIFUbC-natural-gas'!AN8+'BIFUbC-electricity'!AN8+'BIFUbC-heat'!AN8+'BIFUbC-biomass'!AN8+'BIFUbC-hydrogen'!AP8</f>
        <v>260894252108970.47</v>
      </c>
      <c r="AO8" s="310">
        <f>'BIFUbC-coal'!AO8+'BIFUbC-LPG-propane-or-butane'!AO8+'BIFUbC-petroleum-diesel'!AO8+'BIFUbC-crude-oil'!AO8+'BIFUbC-heavy-or-residual-oil'!AO8+'BIFUbC-natural-gas'!AO8+'BIFUbC-electricity'!AO8+'BIFUbC-heat'!AO8+'BIFUbC-biomass'!AO8+'BIFUbC-hydrogen'!AQ8</f>
        <v>259415117474855.56</v>
      </c>
      <c r="AP8" s="310">
        <f>'BIFUbC-coal'!AP8+'BIFUbC-LPG-propane-or-butane'!AP8+'BIFUbC-petroleum-diesel'!AP8+'BIFUbC-crude-oil'!AP8+'BIFUbC-heavy-or-residual-oil'!AP8+'BIFUbC-natural-gas'!AP8+'BIFUbC-electricity'!AP8+'BIFUbC-heat'!AP8+'BIFUbC-biomass'!AP8+'BIFUbC-hydrogen'!AR8</f>
        <v>258486296894365.09</v>
      </c>
      <c r="AQ8" s="310">
        <f>'BIFUbC-coal'!AQ8+'BIFUbC-LPG-propane-or-butane'!AQ8+'BIFUbC-petroleum-diesel'!AQ8+'BIFUbC-crude-oil'!AQ8+'BIFUbC-heavy-or-residual-oil'!AQ8+'BIFUbC-natural-gas'!AQ8+'BIFUbC-electricity'!AQ8+'BIFUbC-heat'!AQ8+'BIFUbC-biomass'!AQ8+'BIFUbC-hydrogen'!AS8</f>
        <v>258068358381764.56</v>
      </c>
    </row>
    <row r="9" spans="1:43" x14ac:dyDescent="0.25">
      <c r="A9" s="299" t="s">
        <v>96</v>
      </c>
      <c r="B9" s="310">
        <f>'BIFUbC-coal'!B9+'BIFUbC-LPG-propane-or-butane'!B9+'BIFUbC-petroleum-diesel'!B9+'BIFUbC-crude-oil'!B9+'BIFUbC-heavy-or-residual-oil'!B9+'BIFUbC-natural-gas'!B9+'BIFUbC-electricity'!B9+'BIFUbC-heat'!B9+'BIFUbC-biomass'!B9+'BIFUbC-hydrogen'!D9</f>
        <v>891601055687162.25</v>
      </c>
      <c r="C9" s="310">
        <f>'BIFUbC-coal'!C9+'BIFUbC-LPG-propane-or-butane'!C9+'BIFUbC-petroleum-diesel'!C9+'BIFUbC-crude-oil'!C9+'BIFUbC-heavy-or-residual-oil'!C9+'BIFUbC-natural-gas'!C9+'BIFUbC-electricity'!C9+'BIFUbC-heat'!C9+'BIFUbC-biomass'!C9+'BIFUbC-hydrogen'!E9</f>
        <v>883986747789292</v>
      </c>
      <c r="D9" s="310">
        <f>'BIFUbC-coal'!D9+'BIFUbC-LPG-propane-or-butane'!D9+'BIFUbC-petroleum-diesel'!D9+'BIFUbC-crude-oil'!D9+'BIFUbC-heavy-or-residual-oil'!D9+'BIFUbC-natural-gas'!D9+'BIFUbC-electricity'!D9+'BIFUbC-heat'!D9+'BIFUbC-biomass'!D9+'BIFUbC-hydrogen'!F9</f>
        <v>953468206476890.38</v>
      </c>
      <c r="E9" s="310">
        <f>'BIFUbC-coal'!E9+'BIFUbC-LPG-propane-or-butane'!E9+'BIFUbC-petroleum-diesel'!E9+'BIFUbC-crude-oil'!E9+'BIFUbC-heavy-or-residual-oil'!E9+'BIFUbC-natural-gas'!E9+'BIFUbC-electricity'!E9+'BIFUbC-heat'!E9+'BIFUbC-biomass'!E9+'BIFUbC-hydrogen'!G9</f>
        <v>1011259468154170.3</v>
      </c>
      <c r="F9" s="310">
        <f>'BIFUbC-coal'!F9+'BIFUbC-LPG-propane-or-butane'!F9+'BIFUbC-petroleum-diesel'!F9+'BIFUbC-crude-oil'!F9+'BIFUbC-heavy-or-residual-oil'!F9+'BIFUbC-natural-gas'!F9+'BIFUbC-electricity'!F9+'BIFUbC-heat'!F9+'BIFUbC-biomass'!F9+'BIFUbC-hydrogen'!H9</f>
        <v>1090929295169001.9</v>
      </c>
      <c r="G9" s="310">
        <f>'BIFUbC-coal'!G9+'BIFUbC-LPG-propane-or-butane'!G9+'BIFUbC-petroleum-diesel'!G9+'BIFUbC-crude-oil'!G9+'BIFUbC-heavy-or-residual-oil'!G9+'BIFUbC-natural-gas'!G9+'BIFUbC-electricity'!G9+'BIFUbC-heat'!G9+'BIFUbC-biomass'!G9+'BIFUbC-hydrogen'!I9</f>
        <v>1139408474573466.5</v>
      </c>
      <c r="H9" s="310">
        <f>'BIFUbC-coal'!H9+'BIFUbC-LPG-propane-or-butane'!H9+'BIFUbC-petroleum-diesel'!H9+'BIFUbC-crude-oil'!H9+'BIFUbC-heavy-or-residual-oil'!H9+'BIFUbC-natural-gas'!H9+'BIFUbC-electricity'!H9+'BIFUbC-heat'!H9+'BIFUbC-biomass'!H9+'BIFUbC-hydrogen'!J9</f>
        <v>1189640088407740</v>
      </c>
      <c r="I9" s="310">
        <f>'BIFUbC-coal'!I9+'BIFUbC-LPG-propane-or-butane'!I9+'BIFUbC-petroleum-diesel'!I9+'BIFUbC-crude-oil'!I9+'BIFUbC-heavy-or-residual-oil'!I9+'BIFUbC-natural-gas'!I9+'BIFUbC-electricity'!I9+'BIFUbC-heat'!I9+'BIFUbC-biomass'!I9+'BIFUbC-hydrogen'!K9</f>
        <v>1221002064026584.8</v>
      </c>
      <c r="J9" s="310">
        <f>'BIFUbC-coal'!J9+'BIFUbC-LPG-propane-or-butane'!J9+'BIFUbC-petroleum-diesel'!J9+'BIFUbC-crude-oil'!J9+'BIFUbC-heavy-or-residual-oil'!J9+'BIFUbC-natural-gas'!J9+'BIFUbC-electricity'!J9+'BIFUbC-heat'!J9+'BIFUbC-biomass'!J9+'BIFUbC-hydrogen'!L9</f>
        <v>1252472107916769.3</v>
      </c>
      <c r="K9" s="310">
        <f>'BIFUbC-coal'!K9+'BIFUbC-LPG-propane-or-butane'!K9+'BIFUbC-petroleum-diesel'!K9+'BIFUbC-crude-oil'!K9+'BIFUbC-heavy-or-residual-oil'!K9+'BIFUbC-natural-gas'!K9+'BIFUbC-electricity'!K9+'BIFUbC-heat'!K9+'BIFUbC-biomass'!K9+'BIFUbC-hydrogen'!M9</f>
        <v>1283830522261477.8</v>
      </c>
      <c r="L9" s="310">
        <f>'BIFUbC-coal'!L9+'BIFUbC-LPG-propane-or-butane'!L9+'BIFUbC-petroleum-diesel'!L9+'BIFUbC-crude-oil'!L9+'BIFUbC-heavy-or-residual-oil'!L9+'BIFUbC-natural-gas'!L9+'BIFUbC-electricity'!L9+'BIFUbC-heat'!L9+'BIFUbC-biomass'!L9+'BIFUbC-hydrogen'!N9</f>
        <v>1314831819960234.8</v>
      </c>
      <c r="M9" s="310">
        <f>'BIFUbC-coal'!M9+'BIFUbC-LPG-propane-or-butane'!M9+'BIFUbC-petroleum-diesel'!M9+'BIFUbC-crude-oil'!M9+'BIFUbC-heavy-or-residual-oil'!M9+'BIFUbC-natural-gas'!M9+'BIFUbC-electricity'!M9+'BIFUbC-heat'!M9+'BIFUbC-biomass'!M9+'BIFUbC-hydrogen'!O9</f>
        <v>1345206686709810.8</v>
      </c>
      <c r="N9" s="310">
        <f>'BIFUbC-coal'!N9+'BIFUbC-LPG-propane-or-butane'!N9+'BIFUbC-petroleum-diesel'!N9+'BIFUbC-crude-oil'!N9+'BIFUbC-heavy-or-residual-oil'!N9+'BIFUbC-natural-gas'!N9+'BIFUbC-electricity'!N9+'BIFUbC-heat'!N9+'BIFUbC-biomass'!N9+'BIFUbC-hydrogen'!P9</f>
        <v>1363125493133739</v>
      </c>
      <c r="O9" s="310">
        <f>'BIFUbC-coal'!O9+'BIFUbC-LPG-propane-or-butane'!O9+'BIFUbC-petroleum-diesel'!O9+'BIFUbC-crude-oil'!O9+'BIFUbC-heavy-or-residual-oil'!O9+'BIFUbC-natural-gas'!O9+'BIFUbC-electricity'!O9+'BIFUbC-heat'!O9+'BIFUbC-biomass'!O9+'BIFUbC-hydrogen'!Q9</f>
        <v>1380156235094496.5</v>
      </c>
      <c r="P9" s="310">
        <f>'BIFUbC-coal'!P9+'BIFUbC-LPG-propane-or-butane'!P9+'BIFUbC-petroleum-diesel'!P9+'BIFUbC-crude-oil'!P9+'BIFUbC-heavy-or-residual-oil'!P9+'BIFUbC-natural-gas'!P9+'BIFUbC-electricity'!P9+'BIFUbC-heat'!P9+'BIFUbC-biomass'!P9+'BIFUbC-hydrogen'!R9</f>
        <v>1396327164624080.8</v>
      </c>
      <c r="Q9" s="310">
        <f>'BIFUbC-coal'!Q9+'BIFUbC-LPG-propane-or-butane'!Q9+'BIFUbC-petroleum-diesel'!Q9+'BIFUbC-crude-oil'!Q9+'BIFUbC-heavy-or-residual-oil'!Q9+'BIFUbC-natural-gas'!Q9+'BIFUbC-electricity'!Q9+'BIFUbC-heat'!Q9+'BIFUbC-biomass'!Q9+'BIFUbC-hydrogen'!S9</f>
        <v>1411679247840519.3</v>
      </c>
      <c r="R9" s="310">
        <f>'BIFUbC-coal'!R9+'BIFUbC-LPG-propane-or-butane'!R9+'BIFUbC-petroleum-diesel'!R9+'BIFUbC-crude-oil'!R9+'BIFUbC-heavy-or-residual-oil'!R9+'BIFUbC-natural-gas'!R9+'BIFUbC-electricity'!R9+'BIFUbC-heat'!R9+'BIFUbC-biomass'!R9+'BIFUbC-hydrogen'!T9</f>
        <v>1426264516511836.8</v>
      </c>
      <c r="S9" s="310">
        <f>'BIFUbC-coal'!S9+'BIFUbC-LPG-propane-or-butane'!S9+'BIFUbC-petroleum-diesel'!S9+'BIFUbC-crude-oil'!S9+'BIFUbC-heavy-or-residual-oil'!S9+'BIFUbC-natural-gas'!S9+'BIFUbC-electricity'!S9+'BIFUbC-heat'!S9+'BIFUbC-biomass'!S9+'BIFUbC-hydrogen'!U9</f>
        <v>1434470481554493.5</v>
      </c>
      <c r="T9" s="310">
        <f>'BIFUbC-coal'!T9+'BIFUbC-LPG-propane-or-butane'!T9+'BIFUbC-petroleum-diesel'!T9+'BIFUbC-crude-oil'!T9+'BIFUbC-heavy-or-residual-oil'!T9+'BIFUbC-natural-gas'!T9+'BIFUbC-electricity'!T9+'BIFUbC-heat'!T9+'BIFUbC-biomass'!T9+'BIFUbC-hydrogen'!V9</f>
        <v>1442008644227461.5</v>
      </c>
      <c r="U9" s="310">
        <f>'BIFUbC-coal'!U9+'BIFUbC-LPG-propane-or-butane'!U9+'BIFUbC-petroleum-diesel'!U9+'BIFUbC-crude-oil'!U9+'BIFUbC-heavy-or-residual-oil'!U9+'BIFUbC-natural-gas'!U9+'BIFUbC-electricity'!U9+'BIFUbC-heat'!U9+'BIFUbC-biomass'!U9+'BIFUbC-hydrogen'!W9</f>
        <v>1448917618299555.5</v>
      </c>
      <c r="V9" s="310">
        <f>'BIFUbC-coal'!V9+'BIFUbC-LPG-propane-or-butane'!V9+'BIFUbC-petroleum-diesel'!V9+'BIFUbC-crude-oil'!V9+'BIFUbC-heavy-or-residual-oil'!V9+'BIFUbC-natural-gas'!V9+'BIFUbC-electricity'!V9+'BIFUbC-heat'!V9+'BIFUbC-biomass'!V9+'BIFUbC-hydrogen'!X9</f>
        <v>1455240664165355.5</v>
      </c>
      <c r="W9" s="310">
        <f>'BIFUbC-coal'!W9+'BIFUbC-LPG-propane-or-butane'!W9+'BIFUbC-petroleum-diesel'!W9+'BIFUbC-crude-oil'!W9+'BIFUbC-heavy-or-residual-oil'!W9+'BIFUbC-natural-gas'!W9+'BIFUbC-electricity'!W9+'BIFUbC-heat'!W9+'BIFUbC-biomass'!W9+'BIFUbC-hydrogen'!Y9</f>
        <v>1461024800884159.5</v>
      </c>
      <c r="X9" s="310">
        <f>'BIFUbC-coal'!X9+'BIFUbC-LPG-propane-or-butane'!X9+'BIFUbC-petroleum-diesel'!X9+'BIFUbC-crude-oil'!X9+'BIFUbC-heavy-or-residual-oil'!X9+'BIFUbC-natural-gas'!X9+'BIFUbC-electricity'!X9+'BIFUbC-heat'!X9+'BIFUbC-biomass'!X9+'BIFUbC-hydrogen'!Z9</f>
        <v>1454603341360084.8</v>
      </c>
      <c r="Y9" s="310">
        <f>'BIFUbC-coal'!Y9+'BIFUbC-LPG-propane-or-butane'!Y9+'BIFUbC-petroleum-diesel'!Y9+'BIFUbC-crude-oil'!Y9+'BIFUbC-heavy-or-residual-oil'!Y9+'BIFUbC-natural-gas'!Y9+'BIFUbC-electricity'!Y9+'BIFUbC-heat'!Y9+'BIFUbC-biomass'!Y9+'BIFUbC-hydrogen'!AA9</f>
        <v>1447746482006902.5</v>
      </c>
      <c r="Z9" s="310">
        <f>'BIFUbC-coal'!Z9+'BIFUbC-LPG-propane-or-butane'!Z9+'BIFUbC-petroleum-diesel'!Z9+'BIFUbC-crude-oil'!Z9+'BIFUbC-heavy-or-residual-oil'!Z9+'BIFUbC-natural-gas'!Z9+'BIFUbC-electricity'!Z9+'BIFUbC-heat'!Z9+'BIFUbC-biomass'!Z9+'BIFUbC-hydrogen'!AB9</f>
        <v>1440507606226098.3</v>
      </c>
      <c r="AA9" s="310">
        <f>'BIFUbC-coal'!AA9+'BIFUbC-LPG-propane-or-butane'!AA9+'BIFUbC-petroleum-diesel'!AA9+'BIFUbC-crude-oil'!AA9+'BIFUbC-heavy-or-residual-oil'!AA9+'BIFUbC-natural-gas'!AA9+'BIFUbC-electricity'!AA9+'BIFUbC-heat'!AA9+'BIFUbC-biomass'!AA9+'BIFUbC-hydrogen'!AC9</f>
        <v>1432940792210263</v>
      </c>
      <c r="AB9" s="310">
        <f>'BIFUbC-coal'!AB9+'BIFUbC-LPG-propane-or-butane'!AB9+'BIFUbC-petroleum-diesel'!AB9+'BIFUbC-crude-oil'!AB9+'BIFUbC-heavy-or-residual-oil'!AB9+'BIFUbC-natural-gas'!AB9+'BIFUbC-electricity'!AB9+'BIFUbC-heat'!AB9+'BIFUbC-biomass'!AB9+'BIFUbC-hydrogen'!AD9</f>
        <v>1425100229625950.3</v>
      </c>
      <c r="AC9" s="310">
        <f>'BIFUbC-coal'!AC9+'BIFUbC-LPG-propane-or-butane'!AC9+'BIFUbC-petroleum-diesel'!AC9+'BIFUbC-crude-oil'!AC9+'BIFUbC-heavy-or-residual-oil'!AC9+'BIFUbC-natural-gas'!AC9+'BIFUbC-electricity'!AC9+'BIFUbC-heat'!AC9+'BIFUbC-biomass'!AC9+'BIFUbC-hydrogen'!AE9</f>
        <v>1408840830719109</v>
      </c>
      <c r="AD9" s="310">
        <f>'BIFUbC-coal'!AD9+'BIFUbC-LPG-propane-or-butane'!AD9+'BIFUbC-petroleum-diesel'!AD9+'BIFUbC-crude-oil'!AD9+'BIFUbC-heavy-or-residual-oil'!AD9+'BIFUbC-natural-gas'!AD9+'BIFUbC-electricity'!AD9+'BIFUbC-heat'!AD9+'BIFUbC-biomass'!AD9+'BIFUbC-hydrogen'!AF9</f>
        <v>1392415593240670.5</v>
      </c>
      <c r="AE9" s="310">
        <f>'BIFUbC-coal'!AE9+'BIFUbC-LPG-propane-or-butane'!AE9+'BIFUbC-petroleum-diesel'!AE9+'BIFUbC-crude-oil'!AE9+'BIFUbC-heavy-or-residual-oil'!AE9+'BIFUbC-natural-gas'!AE9+'BIFUbC-electricity'!AE9+'BIFUbC-heat'!AE9+'BIFUbC-biomass'!AE9+'BIFUbC-hydrogen'!AG9</f>
        <v>1375876416977372</v>
      </c>
      <c r="AF9" s="310">
        <f>'BIFUbC-coal'!AF9+'BIFUbC-LPG-propane-or-butane'!AF9+'BIFUbC-petroleum-diesel'!AF9+'BIFUbC-crude-oil'!AF9+'BIFUbC-heavy-or-residual-oil'!AF9+'BIFUbC-natural-gas'!AF9+'BIFUbC-electricity'!AF9+'BIFUbC-heat'!AF9+'BIFUbC-biomass'!AF9+'BIFUbC-hydrogen'!AH9</f>
        <v>1359273858708582.5</v>
      </c>
      <c r="AG9" s="310">
        <f>'BIFUbC-coal'!AG9+'BIFUbC-LPG-propane-or-butane'!AG9+'BIFUbC-petroleum-diesel'!AG9+'BIFUbC-crude-oil'!AG9+'BIFUbC-heavy-or-residual-oil'!AG9+'BIFUbC-natural-gas'!AG9+'BIFUbC-electricity'!AG9+'BIFUbC-heat'!AG9+'BIFUbC-biomass'!AG9+'BIFUbC-hydrogen'!AI9</f>
        <v>1342656985662307.5</v>
      </c>
      <c r="AH9" s="310">
        <f>'BIFUbC-coal'!AH9+'BIFUbC-LPG-propane-or-butane'!AH9+'BIFUbC-petroleum-diesel'!AH9+'BIFUbC-crude-oil'!AH9+'BIFUbC-heavy-or-residual-oil'!AH9+'BIFUbC-natural-gas'!AH9+'BIFUbC-electricity'!AH9+'BIFUbC-heat'!AH9+'BIFUbC-biomass'!AH9+'BIFUbC-hydrogen'!AJ9</f>
        <v>1324902430459266.8</v>
      </c>
      <c r="AI9" s="310">
        <f>'BIFUbC-coal'!AI9+'BIFUbC-LPG-propane-or-butane'!AI9+'BIFUbC-petroleum-diesel'!AI9+'BIFUbC-crude-oil'!AI9+'BIFUbC-heavy-or-residual-oil'!AI9+'BIFUbC-natural-gas'!AI9+'BIFUbC-electricity'!AI9+'BIFUbC-heat'!AI9+'BIFUbC-biomass'!AI9+'BIFUbC-hydrogen'!AK9</f>
        <v>1307227197771063.8</v>
      </c>
      <c r="AJ9" s="310">
        <f>'BIFUbC-coal'!AJ9+'BIFUbC-LPG-propane-or-butane'!AJ9+'BIFUbC-petroleum-diesel'!AJ9+'BIFUbC-crude-oil'!AJ9+'BIFUbC-heavy-or-residual-oil'!AJ9+'BIFUbC-natural-gas'!AJ9+'BIFUbC-electricity'!AJ9+'BIFUbC-heat'!AJ9+'BIFUbC-biomass'!AJ9+'BIFUbC-hydrogen'!AL9</f>
        <v>1289675797223515.5</v>
      </c>
      <c r="AK9" s="310">
        <f>'BIFUbC-coal'!AK9+'BIFUbC-LPG-propane-or-butane'!AK9+'BIFUbC-petroleum-diesel'!AK9+'BIFUbC-crude-oil'!AK9+'BIFUbC-heavy-or-residual-oil'!AK9+'BIFUbC-natural-gas'!AK9+'BIFUbC-electricity'!AK9+'BIFUbC-heat'!AK9+'BIFUbC-biomass'!AK9+'BIFUbC-hydrogen'!AM9</f>
        <v>1272291432327323.8</v>
      </c>
      <c r="AL9" s="310">
        <f>'BIFUbC-coal'!AL9+'BIFUbC-LPG-propane-or-butane'!AL9+'BIFUbC-petroleum-diesel'!AL9+'BIFUbC-crude-oil'!AL9+'BIFUbC-heavy-or-residual-oil'!AL9+'BIFUbC-natural-gas'!AL9+'BIFUbC-electricity'!AL9+'BIFUbC-heat'!AL9+'BIFUbC-biomass'!AL9+'BIFUbC-hydrogen'!AN9</f>
        <v>1255116218739066.5</v>
      </c>
      <c r="AM9" s="310">
        <f>'BIFUbC-coal'!AM9+'BIFUbC-LPG-propane-or-butane'!AM9+'BIFUbC-petroleum-diesel'!AM9+'BIFUbC-crude-oil'!AM9+'BIFUbC-heavy-or-residual-oil'!AM9+'BIFUbC-natural-gas'!AM9+'BIFUbC-electricity'!AM9+'BIFUbC-heat'!AM9+'BIFUbC-biomass'!AM9+'BIFUbC-hydrogen'!AO9</f>
        <v>1235850487231619</v>
      </c>
      <c r="AN9" s="310">
        <f>'BIFUbC-coal'!AN9+'BIFUbC-LPG-propane-or-butane'!AN9+'BIFUbC-petroleum-diesel'!AN9+'BIFUbC-crude-oil'!AN9+'BIFUbC-heavy-or-residual-oil'!AN9+'BIFUbC-natural-gas'!AN9+'BIFUbC-electricity'!AN9+'BIFUbC-heat'!AN9+'BIFUbC-biomass'!AN9+'BIFUbC-hydrogen'!AP9</f>
        <v>1216876371290650</v>
      </c>
      <c r="AO9" s="310">
        <f>'BIFUbC-coal'!AO9+'BIFUbC-LPG-propane-or-butane'!AO9+'BIFUbC-petroleum-diesel'!AO9+'BIFUbC-crude-oil'!AO9+'BIFUbC-heavy-or-residual-oil'!AO9+'BIFUbC-natural-gas'!AO9+'BIFUbC-electricity'!AO9+'BIFUbC-heat'!AO9+'BIFUbC-biomass'!AO9+'BIFUbC-hydrogen'!AQ9</f>
        <v>1198234650725754.3</v>
      </c>
      <c r="AP9" s="310">
        <f>'BIFUbC-coal'!AP9+'BIFUbC-LPG-propane-or-butane'!AP9+'BIFUbC-petroleum-diesel'!AP9+'BIFUbC-crude-oil'!AP9+'BIFUbC-heavy-or-residual-oil'!AP9+'BIFUbC-natural-gas'!AP9+'BIFUbC-electricity'!AP9+'BIFUbC-heat'!AP9+'BIFUbC-biomass'!AP9+'BIFUbC-hydrogen'!AR9</f>
        <v>1179966505947629.3</v>
      </c>
      <c r="AQ9" s="310">
        <f>'BIFUbC-coal'!AQ9+'BIFUbC-LPG-propane-or-butane'!AQ9+'BIFUbC-petroleum-diesel'!AQ9+'BIFUbC-crude-oil'!AQ9+'BIFUbC-heavy-or-residual-oil'!AQ9+'BIFUbC-natural-gas'!AQ9+'BIFUbC-electricity'!AQ9+'BIFUbC-heat'!AQ9+'BIFUbC-biomass'!AQ9+'BIFUbC-hydrogen'!AS9</f>
        <v>1161726120345776</v>
      </c>
    </row>
    <row r="10" spans="1:43" x14ac:dyDescent="0.25">
      <c r="A10" s="299" t="s">
        <v>97</v>
      </c>
      <c r="B10" s="310">
        <f>'BIFUbC-coal'!B10+'BIFUbC-LPG-propane-or-butane'!B10+'BIFUbC-petroleum-diesel'!B10+'BIFUbC-crude-oil'!B10+'BIFUbC-heavy-or-residual-oil'!B10+'BIFUbC-natural-gas'!B10+'BIFUbC-electricity'!B10+'BIFUbC-heat'!B10+'BIFUbC-biomass'!B10+'BIFUbC-hydrogen'!D10</f>
        <v>4.1539860564351224E+16</v>
      </c>
      <c r="C10" s="310">
        <f>'BIFUbC-coal'!C10+'BIFUbC-LPG-propane-or-butane'!C10+'BIFUbC-petroleum-diesel'!C10+'BIFUbC-crude-oil'!C10+'BIFUbC-heavy-or-residual-oil'!C10+'BIFUbC-natural-gas'!C10+'BIFUbC-electricity'!C10+'BIFUbC-heat'!C10+'BIFUbC-biomass'!C10+'BIFUbC-hydrogen'!E10</f>
        <v>4.3980180641948744E+16</v>
      </c>
      <c r="D10" s="310">
        <f>'BIFUbC-coal'!D10+'BIFUbC-LPG-propane-or-butane'!D10+'BIFUbC-petroleum-diesel'!D10+'BIFUbC-crude-oil'!D10+'BIFUbC-heavy-or-residual-oil'!D10+'BIFUbC-natural-gas'!D10+'BIFUbC-electricity'!D10+'BIFUbC-heat'!D10+'BIFUbC-biomass'!D10+'BIFUbC-hydrogen'!F10</f>
        <v>4.5807264046171304E+16</v>
      </c>
      <c r="E10" s="310">
        <f>'BIFUbC-coal'!E10+'BIFUbC-LPG-propane-or-butane'!E10+'BIFUbC-petroleum-diesel'!E10+'BIFUbC-crude-oil'!E10+'BIFUbC-heavy-or-residual-oil'!E10+'BIFUbC-natural-gas'!E10+'BIFUbC-electricity'!E10+'BIFUbC-heat'!E10+'BIFUbC-biomass'!E10+'BIFUbC-hydrogen'!G10</f>
        <v>4.691719941947384E+16</v>
      </c>
      <c r="F10" s="310">
        <f>'BIFUbC-coal'!F10+'BIFUbC-LPG-propane-or-butane'!F10+'BIFUbC-petroleum-diesel'!F10+'BIFUbC-crude-oil'!F10+'BIFUbC-heavy-or-residual-oil'!F10+'BIFUbC-natural-gas'!F10+'BIFUbC-electricity'!F10+'BIFUbC-heat'!F10+'BIFUbC-biomass'!F10+'BIFUbC-hydrogen'!H10</f>
        <v>5.02719128712434E+16</v>
      </c>
      <c r="G10" s="310">
        <f>'BIFUbC-coal'!G10+'BIFUbC-LPG-propane-or-butane'!G10+'BIFUbC-petroleum-diesel'!G10+'BIFUbC-crude-oil'!G10+'BIFUbC-heavy-or-residual-oil'!G10+'BIFUbC-natural-gas'!G10+'BIFUbC-electricity'!G10+'BIFUbC-heat'!G10+'BIFUbC-biomass'!G10+'BIFUbC-hydrogen'!I10</f>
        <v>5.3862194109354664E+16</v>
      </c>
      <c r="H10" s="310">
        <f>'BIFUbC-coal'!H10+'BIFUbC-LPG-propane-or-butane'!H10+'BIFUbC-petroleum-diesel'!H10+'BIFUbC-crude-oil'!H10+'BIFUbC-heavy-or-residual-oil'!H10+'BIFUbC-natural-gas'!H10+'BIFUbC-electricity'!H10+'BIFUbC-heat'!H10+'BIFUbC-biomass'!H10+'BIFUbC-hydrogen'!J10</f>
        <v>5.6716171586298904E+16</v>
      </c>
      <c r="I10" s="310">
        <f>'BIFUbC-coal'!I10+'BIFUbC-LPG-propane-or-butane'!I10+'BIFUbC-petroleum-diesel'!I10+'BIFUbC-crude-oil'!I10+'BIFUbC-heavy-or-residual-oil'!I10+'BIFUbC-natural-gas'!I10+'BIFUbC-electricity'!I10+'BIFUbC-heat'!I10+'BIFUbC-biomass'!I10+'BIFUbC-hydrogen'!K10</f>
        <v>5.800426201605116E+16</v>
      </c>
      <c r="J10" s="310">
        <f>'BIFUbC-coal'!J10+'BIFUbC-LPG-propane-or-butane'!J10+'BIFUbC-petroleum-diesel'!J10+'BIFUbC-crude-oil'!J10+'BIFUbC-heavy-or-residual-oil'!J10+'BIFUbC-natural-gas'!J10+'BIFUbC-electricity'!J10+'BIFUbC-heat'!J10+'BIFUbC-biomass'!J10+'BIFUbC-hydrogen'!L10</f>
        <v>5.9292273293563712E+16</v>
      </c>
      <c r="K10" s="310">
        <f>'BIFUbC-coal'!K10+'BIFUbC-LPG-propane-or-butane'!K10+'BIFUbC-petroleum-diesel'!K10+'BIFUbC-crude-oil'!K10+'BIFUbC-heavy-or-residual-oil'!K10+'BIFUbC-natural-gas'!K10+'BIFUbC-electricity'!K10+'BIFUbC-heat'!K10+'BIFUbC-biomass'!K10+'BIFUbC-hydrogen'!M10</f>
        <v>6.0580205418836584E+16</v>
      </c>
      <c r="L10" s="310">
        <f>'BIFUbC-coal'!L10+'BIFUbC-LPG-propane-or-butane'!L10+'BIFUbC-petroleum-diesel'!L10+'BIFUbC-crude-oil'!L10+'BIFUbC-heavy-or-residual-oil'!L10+'BIFUbC-natural-gas'!L10+'BIFUbC-electricity'!L10+'BIFUbC-heat'!L10+'BIFUbC-biomass'!L10+'BIFUbC-hydrogen'!N10</f>
        <v>6.1868058391869736E+16</v>
      </c>
      <c r="M10" s="310">
        <f>'BIFUbC-coal'!M10+'BIFUbC-LPG-propane-or-butane'!M10+'BIFUbC-petroleum-diesel'!M10+'BIFUbC-crude-oil'!M10+'BIFUbC-heavy-or-residual-oil'!M10+'BIFUbC-natural-gas'!M10+'BIFUbC-electricity'!M10+'BIFUbC-heat'!M10+'BIFUbC-biomass'!M10+'BIFUbC-hydrogen'!O10</f>
        <v>6.3155832212663192E+16</v>
      </c>
      <c r="N10" s="310">
        <f>'BIFUbC-coal'!N10+'BIFUbC-LPG-propane-or-butane'!N10+'BIFUbC-petroleum-diesel'!N10+'BIFUbC-crude-oil'!N10+'BIFUbC-heavy-or-residual-oil'!N10+'BIFUbC-natural-gas'!N10+'BIFUbC-electricity'!N10+'BIFUbC-heat'!N10+'BIFUbC-biomass'!N10+'BIFUbC-hydrogen'!P10</f>
        <v>6.3246638668058048E+16</v>
      </c>
      <c r="O10" s="310">
        <f>'BIFUbC-coal'!O10+'BIFUbC-LPG-propane-or-butane'!O10+'BIFUbC-petroleum-diesel'!O10+'BIFUbC-crude-oil'!O10+'BIFUbC-heavy-or-residual-oil'!O10+'BIFUbC-natural-gas'!O10+'BIFUbC-electricity'!O10+'BIFUbC-heat'!O10+'BIFUbC-biomass'!O10+'BIFUbC-hydrogen'!Q10</f>
        <v>6.3337441359821296E+16</v>
      </c>
      <c r="P10" s="310">
        <f>'BIFUbC-coal'!P10+'BIFUbC-LPG-propane-or-butane'!P10+'BIFUbC-petroleum-diesel'!P10+'BIFUbC-crude-oil'!P10+'BIFUbC-heavy-or-residual-oil'!P10+'BIFUbC-natural-gas'!P10+'BIFUbC-electricity'!P10+'BIFUbC-heat'!P10+'BIFUbC-biomass'!P10+'BIFUbC-hydrogen'!R10</f>
        <v>6.3428240287952912E+16</v>
      </c>
      <c r="Q10" s="310">
        <f>'BIFUbC-coal'!Q10+'BIFUbC-LPG-propane-or-butane'!Q10+'BIFUbC-petroleum-diesel'!Q10+'BIFUbC-crude-oil'!Q10+'BIFUbC-heavy-or-residual-oil'!Q10+'BIFUbC-natural-gas'!Q10+'BIFUbC-electricity'!Q10+'BIFUbC-heat'!Q10+'BIFUbC-biomass'!Q10+'BIFUbC-hydrogen'!S10</f>
        <v>6.3519035452452912E+16</v>
      </c>
      <c r="R10" s="310">
        <f>'BIFUbC-coal'!R10+'BIFUbC-LPG-propane-or-butane'!R10+'BIFUbC-petroleum-diesel'!R10+'BIFUbC-crude-oil'!R10+'BIFUbC-heavy-or-residual-oil'!R10+'BIFUbC-natural-gas'!R10+'BIFUbC-electricity'!R10+'BIFUbC-heat'!R10+'BIFUbC-biomass'!R10+'BIFUbC-hydrogen'!T10</f>
        <v>6.3609826853321248E+16</v>
      </c>
      <c r="S10" s="310">
        <f>'BIFUbC-coal'!S10+'BIFUbC-LPG-propane-or-butane'!S10+'BIFUbC-petroleum-diesel'!S10+'BIFUbC-crude-oil'!S10+'BIFUbC-heavy-or-residual-oil'!S10+'BIFUbC-natural-gas'!S10+'BIFUbC-electricity'!S10+'BIFUbC-heat'!S10+'BIFUbC-biomass'!S10+'BIFUbC-hydrogen'!U10</f>
        <v>6.2872488002105992E+16</v>
      </c>
      <c r="T10" s="310">
        <f>'BIFUbC-coal'!T10+'BIFUbC-LPG-propane-or-butane'!T10+'BIFUbC-petroleum-diesel'!T10+'BIFUbC-crude-oil'!T10+'BIFUbC-heavy-or-residual-oil'!T10+'BIFUbC-natural-gas'!T10+'BIFUbC-electricity'!T10+'BIFUbC-heat'!T10+'BIFUbC-biomass'!T10+'BIFUbC-hydrogen'!V10</f>
        <v>6.2135159176835352E+16</v>
      </c>
      <c r="U10" s="310">
        <f>'BIFUbC-coal'!U10+'BIFUbC-LPG-propane-or-butane'!U10+'BIFUbC-petroleum-diesel'!U10+'BIFUbC-crude-oil'!U10+'BIFUbC-heavy-or-residual-oil'!U10+'BIFUbC-natural-gas'!U10+'BIFUbC-electricity'!U10+'BIFUbC-heat'!U10+'BIFUbC-biomass'!U10+'BIFUbC-hydrogen'!W10</f>
        <v>6.1397840377509304E+16</v>
      </c>
      <c r="V10" s="310">
        <f>'BIFUbC-coal'!V10+'BIFUbC-LPG-propane-or-butane'!V10+'BIFUbC-petroleum-diesel'!V10+'BIFUbC-crude-oil'!V10+'BIFUbC-heavy-or-residual-oil'!V10+'BIFUbC-natural-gas'!V10+'BIFUbC-electricity'!V10+'BIFUbC-heat'!V10+'BIFUbC-biomass'!V10+'BIFUbC-hydrogen'!X10</f>
        <v>6.0660531604127888E+16</v>
      </c>
      <c r="W10" s="310">
        <f>'BIFUbC-coal'!W10+'BIFUbC-LPG-propane-or-butane'!W10+'BIFUbC-petroleum-diesel'!W10+'BIFUbC-crude-oil'!W10+'BIFUbC-heavy-or-residual-oil'!W10+'BIFUbC-natural-gas'!W10+'BIFUbC-electricity'!W10+'BIFUbC-heat'!W10+'BIFUbC-biomass'!W10+'BIFUbC-hydrogen'!Y10</f>
        <v>5.9923232856691072E+16</v>
      </c>
      <c r="X10" s="310">
        <f>'BIFUbC-coal'!X10+'BIFUbC-LPG-propane-or-butane'!X10+'BIFUbC-petroleum-diesel'!X10+'BIFUbC-crude-oil'!X10+'BIFUbC-heavy-or-residual-oil'!X10+'BIFUbC-natural-gas'!X10+'BIFUbC-electricity'!X10+'BIFUbC-heat'!X10+'BIFUbC-biomass'!X10+'BIFUbC-hydrogen'!Z10</f>
        <v>5.8541175456462152E+16</v>
      </c>
      <c r="Y10" s="310">
        <f>'BIFUbC-coal'!Y10+'BIFUbC-LPG-propane-or-butane'!Y10+'BIFUbC-petroleum-diesel'!Y10+'BIFUbC-crude-oil'!Y10+'BIFUbC-heavy-or-residual-oil'!Y10+'BIFUbC-natural-gas'!Y10+'BIFUbC-electricity'!Y10+'BIFUbC-heat'!Y10+'BIFUbC-biomass'!Y10+'BIFUbC-hydrogen'!AA10</f>
        <v>5.7159136854956488E+16</v>
      </c>
      <c r="Z10" s="310">
        <f>'BIFUbC-coal'!Z10+'BIFUbC-LPG-propane-or-butane'!Z10+'BIFUbC-petroleum-diesel'!Z10+'BIFUbC-crude-oil'!Z10+'BIFUbC-heavy-or-residual-oil'!Z10+'BIFUbC-natural-gas'!Z10+'BIFUbC-electricity'!Z10+'BIFUbC-heat'!Z10+'BIFUbC-biomass'!Z10+'BIFUbC-hydrogen'!AB10</f>
        <v>5.5777117052174056E+16</v>
      </c>
      <c r="AA10" s="310">
        <f>'BIFUbC-coal'!AA10+'BIFUbC-LPG-propane-or-butane'!AA10+'BIFUbC-petroleum-diesel'!AA10+'BIFUbC-crude-oil'!AA10+'BIFUbC-heavy-or-residual-oil'!AA10+'BIFUbC-natural-gas'!AA10+'BIFUbC-electricity'!AA10+'BIFUbC-heat'!AA10+'BIFUbC-biomass'!AA10+'BIFUbC-hydrogen'!AC10</f>
        <v>5.4395116048114864E+16</v>
      </c>
      <c r="AB10" s="310">
        <f>'BIFUbC-coal'!AB10+'BIFUbC-LPG-propane-or-butane'!AB10+'BIFUbC-petroleum-diesel'!AB10+'BIFUbC-crude-oil'!AB10+'BIFUbC-heavy-or-residual-oil'!AB10+'BIFUbC-natural-gas'!AB10+'BIFUbC-electricity'!AB10+'BIFUbC-heat'!AB10+'BIFUbC-biomass'!AB10+'BIFUbC-hydrogen'!AD10</f>
        <v>5.3013133842778928E+16</v>
      </c>
      <c r="AC10" s="310">
        <f>'BIFUbC-coal'!AC10+'BIFUbC-LPG-propane-or-butane'!AC10+'BIFUbC-petroleum-diesel'!AC10+'BIFUbC-crude-oil'!AC10+'BIFUbC-heavy-or-residual-oil'!AC10+'BIFUbC-natural-gas'!AC10+'BIFUbC-electricity'!AC10+'BIFUbC-heat'!AC10+'BIFUbC-biomass'!AC10+'BIFUbC-hydrogen'!AE10</f>
        <v>5.163117043616624E+16</v>
      </c>
      <c r="AD10" s="310">
        <f>'BIFUbC-coal'!AD10+'BIFUbC-LPG-propane-or-butane'!AD10+'BIFUbC-petroleum-diesel'!AD10+'BIFUbC-crude-oil'!AD10+'BIFUbC-heavy-or-residual-oil'!AD10+'BIFUbC-natural-gas'!AD10+'BIFUbC-electricity'!AD10+'BIFUbC-heat'!AD10+'BIFUbC-biomass'!AD10+'BIFUbC-hydrogen'!AF10</f>
        <v>5.0249225828276792E+16</v>
      </c>
      <c r="AE10" s="310">
        <f>'BIFUbC-coal'!AE10+'BIFUbC-LPG-propane-or-butane'!AE10+'BIFUbC-petroleum-diesel'!AE10+'BIFUbC-crude-oil'!AE10+'BIFUbC-heavy-or-residual-oil'!AE10+'BIFUbC-natural-gas'!AE10+'BIFUbC-electricity'!AE10+'BIFUbC-heat'!AE10+'BIFUbC-biomass'!AE10+'BIFUbC-hydrogen'!AG10</f>
        <v>4.8867300019110584E+16</v>
      </c>
      <c r="AF10" s="310">
        <f>'BIFUbC-coal'!AF10+'BIFUbC-LPG-propane-or-butane'!AF10+'BIFUbC-petroleum-diesel'!AF10+'BIFUbC-crude-oil'!AF10+'BIFUbC-heavy-or-residual-oil'!AF10+'BIFUbC-natural-gas'!AF10+'BIFUbC-electricity'!AF10+'BIFUbC-heat'!AF10+'BIFUbC-biomass'!AF10+'BIFUbC-hydrogen'!AH10</f>
        <v>4.7485393008667632E+16</v>
      </c>
      <c r="AG10" s="310">
        <f>'BIFUbC-coal'!AG10+'BIFUbC-LPG-propane-or-butane'!AG10+'BIFUbC-petroleum-diesel'!AG10+'BIFUbC-crude-oil'!AG10+'BIFUbC-heavy-or-residual-oil'!AG10+'BIFUbC-natural-gas'!AG10+'BIFUbC-electricity'!AG10+'BIFUbC-heat'!AG10+'BIFUbC-biomass'!AG10+'BIFUbC-hydrogen'!AI10</f>
        <v>4.610350479694792E+16</v>
      </c>
      <c r="AH10" s="310">
        <f>'BIFUbC-coal'!AH10+'BIFUbC-LPG-propane-or-butane'!AH10+'BIFUbC-petroleum-diesel'!AH10+'BIFUbC-crude-oil'!AH10+'BIFUbC-heavy-or-residual-oil'!AH10+'BIFUbC-natural-gas'!AH10+'BIFUbC-electricity'!AH10+'BIFUbC-heat'!AH10+'BIFUbC-biomass'!AH10+'BIFUbC-hydrogen'!AJ10</f>
        <v>4.4905839000917312E+16</v>
      </c>
      <c r="AI10" s="310">
        <f>'BIFUbC-coal'!AI10+'BIFUbC-LPG-propane-or-butane'!AI10+'BIFUbC-petroleum-diesel'!AI10+'BIFUbC-crude-oil'!AI10+'BIFUbC-heavy-or-residual-oil'!AI10+'BIFUbC-natural-gas'!AI10+'BIFUbC-electricity'!AI10+'BIFUbC-heat'!AI10+'BIFUbC-biomass'!AI10+'BIFUbC-hydrogen'!AK10</f>
        <v>4.3708189497149008E+16</v>
      </c>
      <c r="AJ10" s="310">
        <f>'BIFUbC-coal'!AJ10+'BIFUbC-LPG-propane-or-butane'!AJ10+'BIFUbC-petroleum-diesel'!AJ10+'BIFUbC-crude-oil'!AJ10+'BIFUbC-heavy-or-residual-oil'!AJ10+'BIFUbC-natural-gas'!AJ10+'BIFUbC-electricity'!AJ10+'BIFUbC-heat'!AJ10+'BIFUbC-biomass'!AJ10+'BIFUbC-hydrogen'!AL10</f>
        <v>4.2510556285643048E+16</v>
      </c>
      <c r="AK10" s="310">
        <f>'BIFUbC-coal'!AK10+'BIFUbC-LPG-propane-or-butane'!AK10+'BIFUbC-petroleum-diesel'!AK10+'BIFUbC-crude-oil'!AK10+'BIFUbC-heavy-or-residual-oil'!AK10+'BIFUbC-natural-gas'!AK10+'BIFUbC-electricity'!AK10+'BIFUbC-heat'!AK10+'BIFUbC-biomass'!AK10+'BIFUbC-hydrogen'!AM10</f>
        <v>4.13129393663994E+16</v>
      </c>
      <c r="AL10" s="310">
        <f>'BIFUbC-coal'!AL10+'BIFUbC-LPG-propane-or-butane'!AL10+'BIFUbC-petroleum-diesel'!AL10+'BIFUbC-crude-oil'!AL10+'BIFUbC-heavy-or-residual-oil'!AL10+'BIFUbC-natural-gas'!AL10+'BIFUbC-electricity'!AL10+'BIFUbC-heat'!AL10+'BIFUbC-biomass'!AL10+'BIFUbC-hydrogen'!AN10</f>
        <v>4.0115338739418064E+16</v>
      </c>
      <c r="AM10" s="310">
        <f>'BIFUbC-coal'!AM10+'BIFUbC-LPG-propane-or-butane'!AM10+'BIFUbC-petroleum-diesel'!AM10+'BIFUbC-crude-oil'!AM10+'BIFUbC-heavy-or-residual-oil'!AM10+'BIFUbC-natural-gas'!AM10+'BIFUbC-electricity'!AM10+'BIFUbC-heat'!AM10+'BIFUbC-biomass'!AM10+'BIFUbC-hydrogen'!AO10</f>
        <v>3.8857610097852648E+16</v>
      </c>
      <c r="AN10" s="310">
        <f>'BIFUbC-coal'!AN10+'BIFUbC-LPG-propane-or-butane'!AN10+'BIFUbC-petroleum-diesel'!AN10+'BIFUbC-crude-oil'!AN10+'BIFUbC-heavy-or-residual-oil'!AN10+'BIFUbC-natural-gas'!AN10+'BIFUbC-electricity'!AN10+'BIFUbC-heat'!AN10+'BIFUbC-biomass'!AN10+'BIFUbC-hydrogen'!AP10</f>
        <v>3.759989856696172E+16</v>
      </c>
      <c r="AO10" s="310">
        <f>'BIFUbC-coal'!AO10+'BIFUbC-LPG-propane-or-butane'!AO10+'BIFUbC-petroleum-diesel'!AO10+'BIFUbC-crude-oil'!AO10+'BIFUbC-heavy-or-residual-oil'!AO10+'BIFUbC-natural-gas'!AO10+'BIFUbC-electricity'!AO10+'BIFUbC-heat'!AO10+'BIFUbC-biomass'!AO10+'BIFUbC-hydrogen'!AQ10</f>
        <v>3.6342204146745304E+16</v>
      </c>
      <c r="AP10" s="310">
        <f>'BIFUbC-coal'!AP10+'BIFUbC-LPG-propane-or-butane'!AP10+'BIFUbC-petroleum-diesel'!AP10+'BIFUbC-crude-oil'!AP10+'BIFUbC-heavy-or-residual-oil'!AP10+'BIFUbC-natural-gas'!AP10+'BIFUbC-electricity'!AP10+'BIFUbC-heat'!AP10+'BIFUbC-biomass'!AP10+'BIFUbC-hydrogen'!AR10</f>
        <v>3.5084526837203376E+16</v>
      </c>
      <c r="AQ10" s="310">
        <f>'BIFUbC-coal'!AQ10+'BIFUbC-LPG-propane-or-butane'!AQ10+'BIFUbC-petroleum-diesel'!AQ10+'BIFUbC-crude-oil'!AQ10+'BIFUbC-heavy-or-residual-oil'!AQ10+'BIFUbC-natural-gas'!AQ10+'BIFUbC-electricity'!AQ10+'BIFUbC-heat'!AQ10+'BIFUbC-biomass'!AQ10+'BIFUbC-hydrogen'!AS10</f>
        <v>3.3825670608062424E+16</v>
      </c>
    </row>
    <row r="11" spans="1:43" x14ac:dyDescent="0.25">
      <c r="A11" s="299" t="s">
        <v>98</v>
      </c>
      <c r="B11" s="310">
        <f>'BIFUbC-coal'!B11+'BIFUbC-LPG-propane-or-butane'!B11+'BIFUbC-petroleum-diesel'!B11+'BIFUbC-crude-oil'!B11+'BIFUbC-heavy-or-residual-oil'!B11+'BIFUbC-natural-gas'!B11+'BIFUbC-electricity'!B11+'BIFUbC-heat'!B11+'BIFUbC-biomass'!B11+'BIFUbC-hydrogen'!D11</f>
        <v>1.1736426313897648E+16</v>
      </c>
      <c r="C11" s="310">
        <f>'BIFUbC-coal'!C11+'BIFUbC-LPG-propane-or-butane'!C11+'BIFUbC-petroleum-diesel'!C11+'BIFUbC-crude-oil'!C11+'BIFUbC-heavy-or-residual-oil'!C11+'BIFUbC-natural-gas'!C11+'BIFUbC-electricity'!C11+'BIFUbC-heat'!C11+'BIFUbC-biomass'!C11+'BIFUbC-hydrogen'!E11</f>
        <v>1.2538279702746712E+16</v>
      </c>
      <c r="D11" s="310">
        <f>'BIFUbC-coal'!D11+'BIFUbC-LPG-propane-or-butane'!D11+'BIFUbC-petroleum-diesel'!D11+'BIFUbC-crude-oil'!D11+'BIFUbC-heavy-or-residual-oil'!D11+'BIFUbC-natural-gas'!D11+'BIFUbC-electricity'!D11+'BIFUbC-heat'!D11+'BIFUbC-biomass'!D11+'BIFUbC-hydrogen'!F11</f>
        <v>1.3324575702783258E+16</v>
      </c>
      <c r="E11" s="310">
        <f>'BIFUbC-coal'!E11+'BIFUbC-LPG-propane-or-butane'!E11+'BIFUbC-petroleum-diesel'!E11+'BIFUbC-crude-oil'!E11+'BIFUbC-heavy-or-residual-oil'!E11+'BIFUbC-natural-gas'!E11+'BIFUbC-electricity'!E11+'BIFUbC-heat'!E11+'BIFUbC-biomass'!E11+'BIFUbC-hydrogen'!G11</f>
        <v>1.4805243286660644E+16</v>
      </c>
      <c r="F11" s="310">
        <f>'BIFUbC-coal'!F11+'BIFUbC-LPG-propane-or-butane'!F11+'BIFUbC-petroleum-diesel'!F11+'BIFUbC-crude-oil'!F11+'BIFUbC-heavy-or-residual-oil'!F11+'BIFUbC-natural-gas'!F11+'BIFUbC-electricity'!F11+'BIFUbC-heat'!F11+'BIFUbC-biomass'!F11+'BIFUbC-hydrogen'!H11</f>
        <v>1.614435466797633E+16</v>
      </c>
      <c r="G11" s="310">
        <f>'BIFUbC-coal'!G11+'BIFUbC-LPG-propane-or-butane'!G11+'BIFUbC-petroleum-diesel'!G11+'BIFUbC-crude-oil'!G11+'BIFUbC-heavy-or-residual-oil'!G11+'BIFUbC-natural-gas'!G11+'BIFUbC-electricity'!G11+'BIFUbC-heat'!G11+'BIFUbC-biomass'!G11+'BIFUbC-hydrogen'!I11</f>
        <v>1.7131513685359714E+16</v>
      </c>
      <c r="H11" s="310">
        <f>'BIFUbC-coal'!H11+'BIFUbC-LPG-propane-or-butane'!H11+'BIFUbC-petroleum-diesel'!H11+'BIFUbC-crude-oil'!H11+'BIFUbC-heavy-or-residual-oil'!H11+'BIFUbC-natural-gas'!H11+'BIFUbC-electricity'!H11+'BIFUbC-heat'!H11+'BIFUbC-biomass'!H11+'BIFUbC-hydrogen'!J11</f>
        <v>1.8152888824944784E+16</v>
      </c>
      <c r="I11" s="310">
        <f>'BIFUbC-coal'!I11+'BIFUbC-LPG-propane-or-butane'!I11+'BIFUbC-petroleum-diesel'!I11+'BIFUbC-crude-oil'!I11+'BIFUbC-heavy-or-residual-oil'!I11+'BIFUbC-natural-gas'!I11+'BIFUbC-electricity'!I11+'BIFUbC-heat'!I11+'BIFUbC-biomass'!I11+'BIFUbC-hydrogen'!K11</f>
        <v>1.882363028623406E+16</v>
      </c>
      <c r="J11" s="310">
        <f>'BIFUbC-coal'!J11+'BIFUbC-LPG-propane-or-butane'!J11+'BIFUbC-petroleum-diesel'!J11+'BIFUbC-crude-oil'!J11+'BIFUbC-heavy-or-residual-oil'!J11+'BIFUbC-natural-gas'!J11+'BIFUbC-electricity'!J11+'BIFUbC-heat'!J11+'BIFUbC-biomass'!J11+'BIFUbC-hydrogen'!L11</f>
        <v>1.948911331787414E+16</v>
      </c>
      <c r="K11" s="310">
        <f>'BIFUbC-coal'!K11+'BIFUbC-LPG-propane-or-butane'!K11+'BIFUbC-petroleum-diesel'!K11+'BIFUbC-crude-oil'!K11+'BIFUbC-heavy-or-residual-oil'!K11+'BIFUbC-natural-gas'!K11+'BIFUbC-electricity'!K11+'BIFUbC-heat'!K11+'BIFUbC-biomass'!K11+'BIFUbC-hydrogen'!M11</f>
        <v>2.0149278586055936E+16</v>
      </c>
      <c r="L11" s="310">
        <f>'BIFUbC-coal'!L11+'BIFUbC-LPG-propane-or-butane'!L11+'BIFUbC-petroleum-diesel'!L11+'BIFUbC-crude-oil'!L11+'BIFUbC-heavy-or-residual-oil'!L11+'BIFUbC-natural-gas'!L11+'BIFUbC-electricity'!L11+'BIFUbC-heat'!L11+'BIFUbC-biomass'!L11+'BIFUbC-hydrogen'!N11</f>
        <v>2.0804322489200252E+16</v>
      </c>
      <c r="M11" s="310">
        <f>'BIFUbC-coal'!M11+'BIFUbC-LPG-propane-or-butane'!M11+'BIFUbC-petroleum-diesel'!M11+'BIFUbC-crude-oil'!M11+'BIFUbC-heavy-or-residual-oil'!M11+'BIFUbC-natural-gas'!M11+'BIFUbC-electricity'!M11+'BIFUbC-heat'!M11+'BIFUbC-biomass'!M11+'BIFUbC-hydrogen'!O11</f>
        <v>2.1454660979299684E+16</v>
      </c>
      <c r="N11" s="310">
        <f>'BIFUbC-coal'!N11+'BIFUbC-LPG-propane-or-butane'!N11+'BIFUbC-petroleum-diesel'!N11+'BIFUbC-crude-oil'!N11+'BIFUbC-heavy-or-residual-oil'!N11+'BIFUbC-natural-gas'!N11+'BIFUbC-electricity'!N11+'BIFUbC-heat'!N11+'BIFUbC-biomass'!N11+'BIFUbC-hydrogen'!P11</f>
        <v>2.1830172616258928E+16</v>
      </c>
      <c r="O11" s="310">
        <f>'BIFUbC-coal'!O11+'BIFUbC-LPG-propane-or-butane'!O11+'BIFUbC-petroleum-diesel'!O11+'BIFUbC-crude-oil'!O11+'BIFUbC-heavy-or-residual-oil'!O11+'BIFUbC-natural-gas'!O11+'BIFUbC-electricity'!O11+'BIFUbC-heat'!O11+'BIFUbC-biomass'!O11+'BIFUbC-hydrogen'!Q11</f>
        <v>2.2202347343250096E+16</v>
      </c>
      <c r="P11" s="310">
        <f>'BIFUbC-coal'!P11+'BIFUbC-LPG-propane-or-butane'!P11+'BIFUbC-petroleum-diesel'!P11+'BIFUbC-crude-oil'!P11+'BIFUbC-heavy-or-residual-oil'!P11+'BIFUbC-natural-gas'!P11+'BIFUbC-electricity'!P11+'BIFUbC-heat'!P11+'BIFUbC-biomass'!P11+'BIFUbC-hydrogen'!R11</f>
        <v>2.2571897429228288E+16</v>
      </c>
      <c r="Q11" s="310">
        <f>'BIFUbC-coal'!Q11+'BIFUbC-LPG-propane-or-butane'!Q11+'BIFUbC-petroleum-diesel'!Q11+'BIFUbC-crude-oil'!Q11+'BIFUbC-heavy-or-residual-oil'!Q11+'BIFUbC-natural-gas'!Q11+'BIFUbC-electricity'!Q11+'BIFUbC-heat'!Q11+'BIFUbC-biomass'!Q11+'BIFUbC-hydrogen'!S11</f>
        <v>2.2939593119092076E+16</v>
      </c>
      <c r="R11" s="310">
        <f>'BIFUbC-coal'!R11+'BIFUbC-LPG-propane-or-butane'!R11+'BIFUbC-petroleum-diesel'!R11+'BIFUbC-crude-oil'!R11+'BIFUbC-heavy-or-residual-oil'!R11+'BIFUbC-natural-gas'!R11+'BIFUbC-electricity'!R11+'BIFUbC-heat'!R11+'BIFUbC-biomass'!R11+'BIFUbC-hydrogen'!T11</f>
        <v>2.3306238746384316E+16</v>
      </c>
      <c r="S11" s="310">
        <f>'BIFUbC-coal'!S11+'BIFUbC-LPG-propane-or-butane'!S11+'BIFUbC-petroleum-diesel'!S11+'BIFUbC-crude-oil'!S11+'BIFUbC-heavy-or-residual-oil'!S11+'BIFUbC-natural-gas'!S11+'BIFUbC-electricity'!S11+'BIFUbC-heat'!S11+'BIFUbC-biomass'!S11+'BIFUbC-hydrogen'!U11</f>
        <v>2.3498721796869744E+16</v>
      </c>
      <c r="T11" s="310">
        <f>'BIFUbC-coal'!T11+'BIFUbC-LPG-propane-or-butane'!T11+'BIFUbC-petroleum-diesel'!T11+'BIFUbC-crude-oil'!T11+'BIFUbC-heavy-or-residual-oil'!T11+'BIFUbC-natural-gas'!T11+'BIFUbC-electricity'!T11+'BIFUbC-heat'!T11+'BIFUbC-biomass'!T11+'BIFUbC-hydrogen'!V11</f>
        <v>2.3691056750798304E+16</v>
      </c>
      <c r="U11" s="310">
        <f>'BIFUbC-coal'!U11+'BIFUbC-LPG-propane-or-butane'!U11+'BIFUbC-petroleum-diesel'!U11+'BIFUbC-crude-oil'!U11+'BIFUbC-heavy-or-residual-oil'!U11+'BIFUbC-natural-gas'!U11+'BIFUbC-electricity'!U11+'BIFUbC-heat'!U11+'BIFUbC-biomass'!U11+'BIFUbC-hydrogen'!W11</f>
        <v>2.3883245838669676E+16</v>
      </c>
      <c r="V11" s="310">
        <f>'BIFUbC-coal'!V11+'BIFUbC-LPG-propane-or-butane'!V11+'BIFUbC-petroleum-diesel'!V11+'BIFUbC-crude-oil'!V11+'BIFUbC-heavy-or-residual-oil'!V11+'BIFUbC-natural-gas'!V11+'BIFUbC-electricity'!V11+'BIFUbC-heat'!V11+'BIFUbC-biomass'!V11+'BIFUbC-hydrogen'!X11</f>
        <v>2.4075291402170684E+16</v>
      </c>
      <c r="W11" s="310">
        <f>'BIFUbC-coal'!W11+'BIFUbC-LPG-propane-or-butane'!W11+'BIFUbC-petroleum-diesel'!W11+'BIFUbC-crude-oil'!W11+'BIFUbC-heavy-or-residual-oil'!W11+'BIFUbC-natural-gas'!W11+'BIFUbC-electricity'!W11+'BIFUbC-heat'!W11+'BIFUbC-biomass'!W11+'BIFUbC-hydrogen'!Y11</f>
        <v>2.4267195889039592E+16</v>
      </c>
      <c r="X11" s="310">
        <f>'BIFUbC-coal'!X11+'BIFUbC-LPG-propane-or-butane'!X11+'BIFUbC-petroleum-diesel'!X11+'BIFUbC-crude-oil'!X11+'BIFUbC-heavy-or-residual-oil'!X11+'BIFUbC-natural-gas'!X11+'BIFUbC-electricity'!X11+'BIFUbC-heat'!X11+'BIFUbC-biomass'!X11+'BIFUbC-hydrogen'!Z11</f>
        <v>2.4354367631830964E+16</v>
      </c>
      <c r="Y11" s="310">
        <f>'BIFUbC-coal'!Y11+'BIFUbC-LPG-propane-or-butane'!Y11+'BIFUbC-petroleum-diesel'!Y11+'BIFUbC-crude-oil'!Y11+'BIFUbC-heavy-or-residual-oil'!Y11+'BIFUbC-natural-gas'!Y11+'BIFUbC-electricity'!Y11+'BIFUbC-heat'!Y11+'BIFUbC-biomass'!Y11+'BIFUbC-hydrogen'!AA11</f>
        <v>2.4441412348405972E+16</v>
      </c>
      <c r="Z11" s="310">
        <f>'BIFUbC-coal'!Z11+'BIFUbC-LPG-propane-or-butane'!Z11+'BIFUbC-petroleum-diesel'!Z11+'BIFUbC-crude-oil'!Z11+'BIFUbC-heavy-or-residual-oil'!Z11+'BIFUbC-natural-gas'!Z11+'BIFUbC-electricity'!Z11+'BIFUbC-heat'!Z11+'BIFUbC-biomass'!Z11+'BIFUbC-hydrogen'!AB11</f>
        <v>2.4528332773944996E+16</v>
      </c>
      <c r="AA11" s="310">
        <f>'BIFUbC-coal'!AA11+'BIFUbC-LPG-propane-or-butane'!AA11+'BIFUbC-petroleum-diesel'!AA11+'BIFUbC-crude-oil'!AA11+'BIFUbC-heavy-or-residual-oil'!AA11+'BIFUbC-natural-gas'!AA11+'BIFUbC-electricity'!AA11+'BIFUbC-heat'!AA11+'BIFUbC-biomass'!AA11+'BIFUbC-hydrogen'!AC11</f>
        <v>2.4615131729302384E+16</v>
      </c>
      <c r="AB11" s="310">
        <f>'BIFUbC-coal'!AB11+'BIFUbC-LPG-propane-or-butane'!AB11+'BIFUbC-petroleum-diesel'!AB11+'BIFUbC-crude-oil'!AB11+'BIFUbC-heavy-or-residual-oil'!AB11+'BIFUbC-natural-gas'!AB11+'BIFUbC-electricity'!AB11+'BIFUbC-heat'!AB11+'BIFUbC-biomass'!AB11+'BIFUbC-hydrogen'!AD11</f>
        <v>2.4701812116014912E+16</v>
      </c>
      <c r="AC11" s="310">
        <f>'BIFUbC-coal'!AC11+'BIFUbC-LPG-propane-or-butane'!AC11+'BIFUbC-petroleum-diesel'!AC11+'BIFUbC-crude-oil'!AC11+'BIFUbC-heavy-or-residual-oil'!AC11+'BIFUbC-natural-gas'!AC11+'BIFUbC-electricity'!AC11+'BIFUbC-heat'!AC11+'BIFUbC-biomass'!AC11+'BIFUbC-hydrogen'!AE11</f>
        <v>2.469860520000616E+16</v>
      </c>
      <c r="AD11" s="310">
        <f>'BIFUbC-coal'!AD11+'BIFUbC-LPG-propane-or-butane'!AD11+'BIFUbC-petroleum-diesel'!AD11+'BIFUbC-crude-oil'!AD11+'BIFUbC-heavy-or-residual-oil'!AD11+'BIFUbC-natural-gas'!AD11+'BIFUbC-electricity'!AD11+'BIFUbC-heat'!AD11+'BIFUbC-biomass'!AD11+'BIFUbC-hydrogen'!AF11</f>
        <v>2.469529334453658E+16</v>
      </c>
      <c r="AE11" s="310">
        <f>'BIFUbC-coal'!AE11+'BIFUbC-LPG-propane-or-butane'!AE11+'BIFUbC-petroleum-diesel'!AE11+'BIFUbC-crude-oil'!AE11+'BIFUbC-heavy-or-residual-oil'!AE11+'BIFUbC-natural-gas'!AE11+'BIFUbC-electricity'!AE11+'BIFUbC-heat'!AE11+'BIFUbC-biomass'!AE11+'BIFUbC-hydrogen'!AG11</f>
        <v>2.4691879663931224E+16</v>
      </c>
      <c r="AF11" s="310">
        <f>'BIFUbC-coal'!AF11+'BIFUbC-LPG-propane-or-butane'!AF11+'BIFUbC-petroleum-diesel'!AF11+'BIFUbC-crude-oil'!AF11+'BIFUbC-heavy-or-residual-oil'!AF11+'BIFUbC-natural-gas'!AF11+'BIFUbC-electricity'!AF11+'BIFUbC-heat'!AF11+'BIFUbC-biomass'!AF11+'BIFUbC-hydrogen'!AH11</f>
        <v>2.4688367333971468E+16</v>
      </c>
      <c r="AG11" s="310">
        <f>'BIFUbC-coal'!AG11+'BIFUbC-LPG-propane-or-butane'!AG11+'BIFUbC-petroleum-diesel'!AG11+'BIFUbC-crude-oil'!AG11+'BIFUbC-heavy-or-residual-oil'!AG11+'BIFUbC-natural-gas'!AG11+'BIFUbC-electricity'!AG11+'BIFUbC-heat'!AG11+'BIFUbC-biomass'!AG11+'BIFUbC-hydrogen'!AI11</f>
        <v>2.4684759587321344E+16</v>
      </c>
      <c r="AH11" s="310">
        <f>'BIFUbC-coal'!AH11+'BIFUbC-LPG-propane-or-butane'!AH11+'BIFUbC-petroleum-diesel'!AH11+'BIFUbC-crude-oil'!AH11+'BIFUbC-heavy-or-residual-oil'!AH11+'BIFUbC-natural-gas'!AH11+'BIFUbC-electricity'!AH11+'BIFUbC-heat'!AH11+'BIFUbC-biomass'!AH11+'BIFUbC-hydrogen'!AJ11</f>
        <v>2.4599516698675288E+16</v>
      </c>
      <c r="AI11" s="310">
        <f>'BIFUbC-coal'!AI11+'BIFUbC-LPG-propane-or-butane'!AI11+'BIFUbC-petroleum-diesel'!AI11+'BIFUbC-crude-oil'!AI11+'BIFUbC-heavy-or-residual-oil'!AI11+'BIFUbC-natural-gas'!AI11+'BIFUbC-electricity'!AI11+'BIFUbC-heat'!AI11+'BIFUbC-biomass'!AI11+'BIFUbC-hydrogen'!AK11</f>
        <v>2.4514191919767804E+16</v>
      </c>
      <c r="AJ11" s="310">
        <f>'BIFUbC-coal'!AJ11+'BIFUbC-LPG-propane-or-butane'!AJ11+'BIFUbC-petroleum-diesel'!AJ11+'BIFUbC-crude-oil'!AJ11+'BIFUbC-heavy-or-residual-oil'!AJ11+'BIFUbC-natural-gas'!AJ11+'BIFUbC-electricity'!AJ11+'BIFUbC-heat'!AJ11+'BIFUbC-biomass'!AJ11+'BIFUbC-hydrogen'!AL11</f>
        <v>2.4428788627610072E+16</v>
      </c>
      <c r="AK11" s="310">
        <f>'BIFUbC-coal'!AK11+'BIFUbC-LPG-propane-or-butane'!AK11+'BIFUbC-petroleum-diesel'!AK11+'BIFUbC-crude-oil'!AK11+'BIFUbC-heavy-or-residual-oil'!AK11+'BIFUbC-natural-gas'!AK11+'BIFUbC-electricity'!AK11+'BIFUbC-heat'!AK11+'BIFUbC-biomass'!AK11+'BIFUbC-hydrogen'!AM11</f>
        <v>2.4343310238978436E+16</v>
      </c>
      <c r="AL11" s="310">
        <f>'BIFUbC-coal'!AL11+'BIFUbC-LPG-propane-or-butane'!AL11+'BIFUbC-petroleum-diesel'!AL11+'BIFUbC-crude-oil'!AL11+'BIFUbC-heavy-or-residual-oil'!AL11+'BIFUbC-natural-gas'!AL11+'BIFUbC-electricity'!AL11+'BIFUbC-heat'!AL11+'BIFUbC-biomass'!AL11+'BIFUbC-hydrogen'!AN11</f>
        <v>2.4257760206463312E+16</v>
      </c>
      <c r="AM11" s="310">
        <f>'BIFUbC-coal'!AM11+'BIFUbC-LPG-propane-or-butane'!AM11+'BIFUbC-petroleum-diesel'!AM11+'BIFUbC-crude-oil'!AM11+'BIFUbC-heavy-or-residual-oil'!AM11+'BIFUbC-natural-gas'!AM11+'BIFUbC-electricity'!AM11+'BIFUbC-heat'!AM11+'BIFUbC-biomass'!AM11+'BIFUbC-hydrogen'!AO11</f>
        <v>2.4157160028249904E+16</v>
      </c>
      <c r="AN11" s="310">
        <f>'BIFUbC-coal'!AN11+'BIFUbC-LPG-propane-or-butane'!AN11+'BIFUbC-petroleum-diesel'!AN11+'BIFUbC-crude-oil'!AN11+'BIFUbC-heavy-or-residual-oil'!AN11+'BIFUbC-natural-gas'!AN11+'BIFUbC-electricity'!AN11+'BIFUbC-heat'!AN11+'BIFUbC-biomass'!AN11+'BIFUbC-hydrogen'!AP11</f>
        <v>2.4056496473210868E+16</v>
      </c>
      <c r="AO11" s="310">
        <f>'BIFUbC-coal'!AO11+'BIFUbC-LPG-propane-or-butane'!AO11+'BIFUbC-petroleum-diesel'!AO11+'BIFUbC-crude-oil'!AO11+'BIFUbC-heavy-or-residual-oil'!AO11+'BIFUbC-natural-gas'!AO11+'BIFUbC-electricity'!AO11+'BIFUbC-heat'!AO11+'BIFUbC-biomass'!AO11+'BIFUbC-hydrogen'!AQ11</f>
        <v>2.395577307912906E+16</v>
      </c>
      <c r="AP11" s="310">
        <f>'BIFUbC-coal'!AP11+'BIFUbC-LPG-propane-or-butane'!AP11+'BIFUbC-petroleum-diesel'!AP11+'BIFUbC-crude-oil'!AP11+'BIFUbC-heavy-or-residual-oil'!AP11+'BIFUbC-natural-gas'!AP11+'BIFUbC-electricity'!AP11+'BIFUbC-heat'!AP11+'BIFUbC-biomass'!AP11+'BIFUbC-hydrogen'!AR11</f>
        <v>2.3854993405276596E+16</v>
      </c>
      <c r="AQ11" s="310">
        <f>'BIFUbC-coal'!AQ11+'BIFUbC-LPG-propane-or-butane'!AQ11+'BIFUbC-petroleum-diesel'!AQ11+'BIFUbC-crude-oil'!AQ11+'BIFUbC-heavy-or-residual-oil'!AQ11+'BIFUbC-natural-gas'!AQ11+'BIFUbC-electricity'!AQ11+'BIFUbC-heat'!AQ11+'BIFUbC-biomass'!AQ11+'BIFUbC-hydrogen'!AS11</f>
        <v>2.3749039977076728E+16</v>
      </c>
    </row>
    <row r="12" spans="1:43" x14ac:dyDescent="0.25">
      <c r="A12" s="299" t="s">
        <v>99</v>
      </c>
      <c r="B12" s="310">
        <f>'BIFUbC-coal'!B12+'BIFUbC-LPG-propane-or-butane'!B12+'BIFUbC-petroleum-diesel'!B12+'BIFUbC-crude-oil'!B12+'BIFUbC-heavy-or-residual-oil'!B12+'BIFUbC-natural-gas'!B12+'BIFUbC-electricity'!B12+'BIFUbC-heat'!B12+'BIFUbC-biomass'!B12+'BIFUbC-hydrogen'!D12</f>
        <v>645211326511539</v>
      </c>
      <c r="C12" s="310">
        <f>'BIFUbC-coal'!C12+'BIFUbC-LPG-propane-or-butane'!C12+'BIFUbC-petroleum-diesel'!C12+'BIFUbC-crude-oil'!C12+'BIFUbC-heavy-or-residual-oil'!C12+'BIFUbC-natural-gas'!C12+'BIFUbC-electricity'!C12+'BIFUbC-heat'!C12+'BIFUbC-biomass'!C12+'BIFUbC-hydrogen'!E12</f>
        <v>659795827134432</v>
      </c>
      <c r="D12" s="310">
        <f>'BIFUbC-coal'!D12+'BIFUbC-LPG-propane-or-butane'!D12+'BIFUbC-petroleum-diesel'!D12+'BIFUbC-crude-oil'!D12+'BIFUbC-heavy-or-residual-oil'!D12+'BIFUbC-natural-gas'!D12+'BIFUbC-electricity'!D12+'BIFUbC-heat'!D12+'BIFUbC-biomass'!D12+'BIFUbC-hydrogen'!F12</f>
        <v>729886745200648.38</v>
      </c>
      <c r="E12" s="310">
        <f>'BIFUbC-coal'!E12+'BIFUbC-LPG-propane-or-butane'!E12+'BIFUbC-petroleum-diesel'!E12+'BIFUbC-crude-oil'!E12+'BIFUbC-heavy-or-residual-oil'!E12+'BIFUbC-natural-gas'!E12+'BIFUbC-electricity'!E12+'BIFUbC-heat'!E12+'BIFUbC-biomass'!E12+'BIFUbC-hydrogen'!G12</f>
        <v>727950817409482.38</v>
      </c>
      <c r="F12" s="310">
        <f>'BIFUbC-coal'!F12+'BIFUbC-LPG-propane-or-butane'!F12+'BIFUbC-petroleum-diesel'!F12+'BIFUbC-crude-oil'!F12+'BIFUbC-heavy-or-residual-oil'!F12+'BIFUbC-natural-gas'!F12+'BIFUbC-electricity'!F12+'BIFUbC-heat'!F12+'BIFUbC-biomass'!F12+'BIFUbC-hydrogen'!H12</f>
        <v>756983095291252.88</v>
      </c>
      <c r="G12" s="310">
        <f>'BIFUbC-coal'!G12+'BIFUbC-LPG-propane-or-butane'!G12+'BIFUbC-petroleum-diesel'!G12+'BIFUbC-crude-oil'!G12+'BIFUbC-heavy-or-residual-oil'!G12+'BIFUbC-natural-gas'!G12+'BIFUbC-electricity'!G12+'BIFUbC-heat'!G12+'BIFUbC-biomass'!G12+'BIFUbC-hydrogen'!I12</f>
        <v>781967769370204.13</v>
      </c>
      <c r="H12" s="310">
        <f>'BIFUbC-coal'!H12+'BIFUbC-LPG-propane-or-butane'!H12+'BIFUbC-petroleum-diesel'!H12+'BIFUbC-crude-oil'!H12+'BIFUbC-heavy-or-residual-oil'!H12+'BIFUbC-natural-gas'!H12+'BIFUbC-electricity'!H12+'BIFUbC-heat'!H12+'BIFUbC-biomass'!H12+'BIFUbC-hydrogen'!J12</f>
        <v>813295754457619.13</v>
      </c>
      <c r="I12" s="310">
        <f>'BIFUbC-coal'!I12+'BIFUbC-LPG-propane-or-butane'!I12+'BIFUbC-petroleum-diesel'!I12+'BIFUbC-crude-oil'!I12+'BIFUbC-heavy-or-residual-oil'!I12+'BIFUbC-natural-gas'!I12+'BIFUbC-electricity'!I12+'BIFUbC-heat'!I12+'BIFUbC-biomass'!I12+'BIFUbC-hydrogen'!K12</f>
        <v>843760424708551.38</v>
      </c>
      <c r="J12" s="310">
        <f>'BIFUbC-coal'!J12+'BIFUbC-LPG-propane-or-butane'!J12+'BIFUbC-petroleum-diesel'!J12+'BIFUbC-crude-oil'!J12+'BIFUbC-heavy-or-residual-oil'!J12+'BIFUbC-natural-gas'!J12+'BIFUbC-electricity'!J12+'BIFUbC-heat'!J12+'BIFUbC-biomass'!J12+'BIFUbC-hydrogen'!L12</f>
        <v>869814664442046.63</v>
      </c>
      <c r="K12" s="310">
        <f>'BIFUbC-coal'!K12+'BIFUbC-LPG-propane-or-butane'!K12+'BIFUbC-petroleum-diesel'!K12+'BIFUbC-crude-oil'!K12+'BIFUbC-heavy-or-residual-oil'!K12+'BIFUbC-natural-gas'!K12+'BIFUbC-electricity'!K12+'BIFUbC-heat'!K12+'BIFUbC-biomass'!K12+'BIFUbC-hydrogen'!M12</f>
        <v>891041974005051.75</v>
      </c>
      <c r="L12" s="310">
        <f>'BIFUbC-coal'!L12+'BIFUbC-LPG-propane-or-butane'!L12+'BIFUbC-petroleum-diesel'!L12+'BIFUbC-crude-oil'!L12+'BIFUbC-heavy-or-residual-oil'!L12+'BIFUbC-natural-gas'!L12+'BIFUbC-electricity'!L12+'BIFUbC-heat'!L12+'BIFUbC-biomass'!L12+'BIFUbC-hydrogen'!N12</f>
        <v>907110930722856.63</v>
      </c>
      <c r="M12" s="310">
        <f>'BIFUbC-coal'!M12+'BIFUbC-LPG-propane-or-butane'!M12+'BIFUbC-petroleum-diesel'!M12+'BIFUbC-crude-oil'!M12+'BIFUbC-heavy-or-residual-oil'!M12+'BIFUbC-natural-gas'!M12+'BIFUbC-electricity'!M12+'BIFUbC-heat'!M12+'BIFUbC-biomass'!M12+'BIFUbC-hydrogen'!O12</f>
        <v>917783772120401.5</v>
      </c>
      <c r="N12" s="310">
        <f>'BIFUbC-coal'!N12+'BIFUbC-LPG-propane-or-butane'!N12+'BIFUbC-petroleum-diesel'!N12+'BIFUbC-crude-oil'!N12+'BIFUbC-heavy-or-residual-oil'!N12+'BIFUbC-natural-gas'!N12+'BIFUbC-electricity'!N12+'BIFUbC-heat'!N12+'BIFUbC-biomass'!N12+'BIFUbC-hydrogen'!P12</f>
        <v>923197049503066.63</v>
      </c>
      <c r="O12" s="310">
        <f>'BIFUbC-coal'!O12+'BIFUbC-LPG-propane-or-butane'!O12+'BIFUbC-petroleum-diesel'!O12+'BIFUbC-crude-oil'!O12+'BIFUbC-heavy-or-residual-oil'!O12+'BIFUbC-natural-gas'!O12+'BIFUbC-electricity'!O12+'BIFUbC-heat'!O12+'BIFUbC-biomass'!O12+'BIFUbC-hydrogen'!Q12</f>
        <v>924133579567597</v>
      </c>
      <c r="P12" s="310">
        <f>'BIFUbC-coal'!P12+'BIFUbC-LPG-propane-or-butane'!P12+'BIFUbC-petroleum-diesel'!P12+'BIFUbC-crude-oil'!P12+'BIFUbC-heavy-or-residual-oil'!P12+'BIFUbC-natural-gas'!P12+'BIFUbC-electricity'!P12+'BIFUbC-heat'!P12+'BIFUbC-biomass'!P12+'BIFUbC-hydrogen'!R12</f>
        <v>921728507139211</v>
      </c>
      <c r="Q12" s="310">
        <f>'BIFUbC-coal'!Q12+'BIFUbC-LPG-propane-or-butane'!Q12+'BIFUbC-petroleum-diesel'!Q12+'BIFUbC-crude-oil'!Q12+'BIFUbC-heavy-or-residual-oil'!Q12+'BIFUbC-natural-gas'!Q12+'BIFUbC-electricity'!Q12+'BIFUbC-heat'!Q12+'BIFUbC-biomass'!Q12+'BIFUbC-hydrogen'!S12</f>
        <v>917150966260008.88</v>
      </c>
      <c r="R12" s="310">
        <f>'BIFUbC-coal'!R12+'BIFUbC-LPG-propane-or-butane'!R12+'BIFUbC-petroleum-diesel'!R12+'BIFUbC-crude-oil'!R12+'BIFUbC-heavy-or-residual-oil'!R12+'BIFUbC-natural-gas'!R12+'BIFUbC-electricity'!R12+'BIFUbC-heat'!R12+'BIFUbC-biomass'!R12+'BIFUbC-hydrogen'!T12</f>
        <v>911569512049366</v>
      </c>
      <c r="S12" s="310">
        <f>'BIFUbC-coal'!S12+'BIFUbC-LPG-propane-or-butane'!S12+'BIFUbC-petroleum-diesel'!S12+'BIFUbC-crude-oil'!S12+'BIFUbC-heavy-or-residual-oil'!S12+'BIFUbC-natural-gas'!S12+'BIFUbC-electricity'!S12+'BIFUbC-heat'!S12+'BIFUbC-biomass'!S12+'BIFUbC-hydrogen'!U12</f>
        <v>906066169497983.63</v>
      </c>
      <c r="T12" s="310">
        <f>'BIFUbC-coal'!T12+'BIFUbC-LPG-propane-or-butane'!T12+'BIFUbC-petroleum-diesel'!T12+'BIFUbC-crude-oil'!T12+'BIFUbC-heavy-or-residual-oil'!T12+'BIFUbC-natural-gas'!T12+'BIFUbC-electricity'!T12+'BIFUbC-heat'!T12+'BIFUbC-biomass'!T12+'BIFUbC-hydrogen'!V12</f>
        <v>900714203154074.88</v>
      </c>
      <c r="U12" s="310">
        <f>'BIFUbC-coal'!U12+'BIFUbC-LPG-propane-or-butane'!U12+'BIFUbC-petroleum-diesel'!U12+'BIFUbC-crude-oil'!U12+'BIFUbC-heavy-or-residual-oil'!U12+'BIFUbC-natural-gas'!U12+'BIFUbC-electricity'!U12+'BIFUbC-heat'!U12+'BIFUbC-biomass'!U12+'BIFUbC-hydrogen'!W12</f>
        <v>895519951715333.75</v>
      </c>
      <c r="V12" s="310">
        <f>'BIFUbC-coal'!V12+'BIFUbC-LPG-propane-or-butane'!V12+'BIFUbC-petroleum-diesel'!V12+'BIFUbC-crude-oil'!V12+'BIFUbC-heavy-or-residual-oil'!V12+'BIFUbC-natural-gas'!V12+'BIFUbC-electricity'!V12+'BIFUbC-heat'!V12+'BIFUbC-biomass'!V12+'BIFUbC-hydrogen'!X12</f>
        <v>890489631317130</v>
      </c>
      <c r="W12" s="310">
        <f>'BIFUbC-coal'!W12+'BIFUbC-LPG-propane-or-butane'!W12+'BIFUbC-petroleum-diesel'!W12+'BIFUbC-crude-oil'!W12+'BIFUbC-heavy-or-residual-oil'!W12+'BIFUbC-natural-gas'!W12+'BIFUbC-electricity'!W12+'BIFUbC-heat'!W12+'BIFUbC-biomass'!W12+'BIFUbC-hydrogen'!Y12</f>
        <v>885629349125286.5</v>
      </c>
      <c r="X12" s="310">
        <f>'BIFUbC-coal'!X12+'BIFUbC-LPG-propane-or-butane'!X12+'BIFUbC-petroleum-diesel'!X12+'BIFUbC-crude-oil'!X12+'BIFUbC-heavy-or-residual-oil'!X12+'BIFUbC-natural-gas'!X12+'BIFUbC-electricity'!X12+'BIFUbC-heat'!X12+'BIFUbC-biomass'!X12+'BIFUbC-hydrogen'!Z12</f>
        <v>880945117362449.13</v>
      </c>
      <c r="Y12" s="310">
        <f>'BIFUbC-coal'!Y12+'BIFUbC-LPG-propane-or-butane'!Y12+'BIFUbC-petroleum-diesel'!Y12+'BIFUbC-crude-oil'!Y12+'BIFUbC-heavy-or-residual-oil'!Y12+'BIFUbC-natural-gas'!Y12+'BIFUbC-electricity'!Y12+'BIFUbC-heat'!Y12+'BIFUbC-biomass'!Y12+'BIFUbC-hydrogen'!AA12</f>
        <v>876442867763954.13</v>
      </c>
      <c r="Z12" s="310">
        <f>'BIFUbC-coal'!Z12+'BIFUbC-LPG-propane-or-butane'!Z12+'BIFUbC-petroleum-diesel'!Z12+'BIFUbC-crude-oil'!Z12+'BIFUbC-heavy-or-residual-oil'!Z12+'BIFUbC-natural-gas'!Z12+'BIFUbC-electricity'!Z12+'BIFUbC-heat'!Z12+'BIFUbC-biomass'!Z12+'BIFUbC-hydrogen'!AB12</f>
        <v>872128466462479.75</v>
      </c>
      <c r="AA12" s="310">
        <f>'BIFUbC-coal'!AA12+'BIFUbC-LPG-propane-or-butane'!AA12+'BIFUbC-petroleum-diesel'!AA12+'BIFUbC-crude-oil'!AA12+'BIFUbC-heavy-or-residual-oil'!AA12+'BIFUbC-natural-gas'!AA12+'BIFUbC-electricity'!AA12+'BIFUbC-heat'!AA12+'BIFUbC-biomass'!AA12+'BIFUbC-hydrogen'!AC12</f>
        <v>868007729304258.38</v>
      </c>
      <c r="AB12" s="310">
        <f>'BIFUbC-coal'!AB12+'BIFUbC-LPG-propane-or-butane'!AB12+'BIFUbC-petroleum-diesel'!AB12+'BIFUbC-crude-oil'!AB12+'BIFUbC-heavy-or-residual-oil'!AB12+'BIFUbC-natural-gas'!AB12+'BIFUbC-electricity'!AB12+'BIFUbC-heat'!AB12+'BIFUbC-biomass'!AB12+'BIFUbC-hydrogen'!AD12</f>
        <v>864086437603184.5</v>
      </c>
      <c r="AC12" s="310">
        <f>'BIFUbC-coal'!AC12+'BIFUbC-LPG-propane-or-butane'!AC12+'BIFUbC-petroleum-diesel'!AC12+'BIFUbC-crude-oil'!AC12+'BIFUbC-heavy-or-residual-oil'!AC12+'BIFUbC-natural-gas'!AC12+'BIFUbC-electricity'!AC12+'BIFUbC-heat'!AC12+'BIFUbC-biomass'!AC12+'BIFUbC-hydrogen'!AE12</f>
        <v>860370354342829.5</v>
      </c>
      <c r="AD12" s="310">
        <f>'BIFUbC-coal'!AD12+'BIFUbC-LPG-propane-or-butane'!AD12+'BIFUbC-petroleum-diesel'!AD12+'BIFUbC-crude-oil'!AD12+'BIFUbC-heavy-or-residual-oil'!AD12+'BIFUbC-natural-gas'!AD12+'BIFUbC-electricity'!AD12+'BIFUbC-heat'!AD12+'BIFUbC-biomass'!AD12+'BIFUbC-hydrogen'!AF12</f>
        <v>856865240840204.13</v>
      </c>
      <c r="AE12" s="310">
        <f>'BIFUbC-coal'!AE12+'BIFUbC-LPG-propane-or-butane'!AE12+'BIFUbC-petroleum-diesel'!AE12+'BIFUbC-crude-oil'!AE12+'BIFUbC-heavy-or-residual-oil'!AE12+'BIFUbC-natural-gas'!AE12+'BIFUbC-electricity'!AE12+'BIFUbC-heat'!AE12+'BIFUbC-biomass'!AE12+'BIFUbC-hydrogen'!AG12</f>
        <v>853576873889026.88</v>
      </c>
      <c r="AF12" s="310">
        <f>'BIFUbC-coal'!AF12+'BIFUbC-LPG-propane-or-butane'!AF12+'BIFUbC-petroleum-diesel'!AF12+'BIFUbC-crude-oil'!AF12+'BIFUbC-heavy-or-residual-oil'!AF12+'BIFUbC-natural-gas'!AF12+'BIFUbC-electricity'!AF12+'BIFUbC-heat'!AF12+'BIFUbC-biomass'!AF12+'BIFUbC-hydrogen'!AH12</f>
        <v>850511063404306.63</v>
      </c>
      <c r="AG12" s="310">
        <f>'BIFUbC-coal'!AG12+'BIFUbC-LPG-propane-or-butane'!AG12+'BIFUbC-petroleum-diesel'!AG12+'BIFUbC-crude-oil'!AG12+'BIFUbC-heavy-or-residual-oil'!AG12+'BIFUbC-natural-gas'!AG12+'BIFUbC-electricity'!AG12+'BIFUbC-heat'!AG12+'BIFUbC-biomass'!AG12+'BIFUbC-hydrogen'!AI12</f>
        <v>847673670594290.38</v>
      </c>
      <c r="AH12" s="310">
        <f>'BIFUbC-coal'!AH12+'BIFUbC-LPG-propane-or-butane'!AH12+'BIFUbC-petroleum-diesel'!AH12+'BIFUbC-crude-oil'!AH12+'BIFUbC-heavy-or-residual-oil'!AH12+'BIFUbC-natural-gas'!AH12+'BIFUbC-electricity'!AH12+'BIFUbC-heat'!AH12+'BIFUbC-biomass'!AH12+'BIFUbC-hydrogen'!AJ12</f>
        <v>845070626690214.75</v>
      </c>
      <c r="AI12" s="310">
        <f>'BIFUbC-coal'!AI12+'BIFUbC-LPG-propane-or-butane'!AI12+'BIFUbC-petroleum-diesel'!AI12+'BIFUbC-crude-oil'!AI12+'BIFUbC-heavy-or-residual-oil'!AI12+'BIFUbC-natural-gas'!AI12+'BIFUbC-electricity'!AI12+'BIFUbC-heat'!AI12+'BIFUbC-biomass'!AI12+'BIFUbC-hydrogen'!AK12</f>
        <v>842707952268885</v>
      </c>
      <c r="AJ12" s="310">
        <f>'BIFUbC-coal'!AJ12+'BIFUbC-LPG-propane-or-butane'!AJ12+'BIFUbC-petroleum-diesel'!AJ12+'BIFUbC-crude-oil'!AJ12+'BIFUbC-heavy-or-residual-oil'!AJ12+'BIFUbC-natural-gas'!AJ12+'BIFUbC-electricity'!AJ12+'BIFUbC-heat'!AJ12+'BIFUbC-biomass'!AJ12+'BIFUbC-hydrogen'!AL12</f>
        <v>840591777207877.25</v>
      </c>
      <c r="AK12" s="310">
        <f>'BIFUbC-coal'!AK12+'BIFUbC-LPG-propane-or-butane'!AK12+'BIFUbC-petroleum-diesel'!AK12+'BIFUbC-crude-oil'!AK12+'BIFUbC-heavy-or-residual-oil'!AK12+'BIFUbC-natural-gas'!AK12+'BIFUbC-electricity'!AK12+'BIFUbC-heat'!AK12+'BIFUbC-biomass'!AK12+'BIFUbC-hydrogen'!AM12</f>
        <v>838728361318192.13</v>
      </c>
      <c r="AL12" s="310">
        <f>'BIFUbC-coal'!AL12+'BIFUbC-LPG-propane-or-butane'!AL12+'BIFUbC-petroleum-diesel'!AL12+'BIFUbC-crude-oil'!AL12+'BIFUbC-heavy-or-residual-oil'!AL12+'BIFUbC-natural-gas'!AL12+'BIFUbC-electricity'!AL12+'BIFUbC-heat'!AL12+'BIFUbC-biomass'!AL12+'BIFUbC-hydrogen'!AN12</f>
        <v>837124115704479.38</v>
      </c>
      <c r="AM12" s="310">
        <f>'BIFUbC-coal'!AM12+'BIFUbC-LPG-propane-or-butane'!AM12+'BIFUbC-petroleum-diesel'!AM12+'BIFUbC-crude-oil'!AM12+'BIFUbC-heavy-or-residual-oil'!AM12+'BIFUbC-natural-gas'!AM12+'BIFUbC-electricity'!AM12+'BIFUbC-heat'!AM12+'BIFUbC-biomass'!AM12+'BIFUbC-hydrogen'!AO12</f>
        <v>835785624908506.75</v>
      </c>
      <c r="AN12" s="310">
        <f>'BIFUbC-coal'!AN12+'BIFUbC-LPG-propane-or-butane'!AN12+'BIFUbC-petroleum-diesel'!AN12+'BIFUbC-crude-oil'!AN12+'BIFUbC-heavy-or-residual-oil'!AN12+'BIFUbC-natural-gas'!AN12+'BIFUbC-electricity'!AN12+'BIFUbC-heat'!AN12+'BIFUbC-biomass'!AN12+'BIFUbC-hydrogen'!AP12</f>
        <v>834719669897446.63</v>
      </c>
      <c r="AO12" s="310">
        <f>'BIFUbC-coal'!AO12+'BIFUbC-LPG-propane-or-butane'!AO12+'BIFUbC-petroleum-diesel'!AO12+'BIFUbC-crude-oil'!AO12+'BIFUbC-heavy-or-residual-oil'!AO12+'BIFUbC-natural-gas'!AO12+'BIFUbC-electricity'!AO12+'BIFUbC-heat'!AO12+'BIFUbC-biomass'!AO12+'BIFUbC-hydrogen'!AQ12</f>
        <v>833933251964773.13</v>
      </c>
      <c r="AP12" s="310">
        <f>'BIFUbC-coal'!AP12+'BIFUbC-LPG-propane-or-butane'!AP12+'BIFUbC-petroleum-diesel'!AP12+'BIFUbC-crude-oil'!AP12+'BIFUbC-heavy-or-residual-oil'!AP12+'BIFUbC-natural-gas'!AP12+'BIFUbC-electricity'!AP12+'BIFUbC-heat'!AP12+'BIFUbC-biomass'!AP12+'BIFUbC-hydrogen'!AR12</f>
        <v>833433617618212.5</v>
      </c>
      <c r="AQ12" s="310">
        <f>'BIFUbC-coal'!AQ12+'BIFUbC-LPG-propane-or-butane'!AQ12+'BIFUbC-petroleum-diesel'!AQ12+'BIFUbC-crude-oil'!AQ12+'BIFUbC-heavy-or-residual-oil'!AQ12+'BIFUbC-natural-gas'!AQ12+'BIFUbC-electricity'!AQ12+'BIFUbC-heat'!AQ12+'BIFUbC-biomass'!AQ12+'BIFUbC-hydrogen'!AS12</f>
        <v>832950267625993.13</v>
      </c>
    </row>
    <row r="13" spans="1:43" x14ac:dyDescent="0.25">
      <c r="A13" s="299" t="s">
        <v>100</v>
      </c>
      <c r="B13" s="310">
        <f>'BIFUbC-coal'!B13+'BIFUbC-LPG-propane-or-butane'!B13+'BIFUbC-petroleum-diesel'!B13+'BIFUbC-crude-oil'!B13+'BIFUbC-heavy-or-residual-oil'!B13+'BIFUbC-natural-gas'!B13+'BIFUbC-electricity'!B13+'BIFUbC-heat'!B13+'BIFUbC-biomass'!B13+'BIFUbC-hydrogen'!D13</f>
        <v>236974400169641.38</v>
      </c>
      <c r="C13" s="310">
        <f>'BIFUbC-coal'!C13+'BIFUbC-LPG-propane-or-butane'!C13+'BIFUbC-petroleum-diesel'!C13+'BIFUbC-crude-oil'!C13+'BIFUbC-heavy-or-residual-oil'!C13+'BIFUbC-natural-gas'!C13+'BIFUbC-electricity'!C13+'BIFUbC-heat'!C13+'BIFUbC-biomass'!C13+'BIFUbC-hydrogen'!E13</f>
        <v>221106833331857.81</v>
      </c>
      <c r="D13" s="310">
        <f>'BIFUbC-coal'!D13+'BIFUbC-LPG-propane-or-butane'!D13+'BIFUbC-petroleum-diesel'!D13+'BIFUbC-crude-oil'!D13+'BIFUbC-heavy-or-residual-oil'!D13+'BIFUbC-natural-gas'!D13+'BIFUbC-electricity'!D13+'BIFUbC-heat'!D13+'BIFUbC-biomass'!D13+'BIFUbC-hydrogen'!F13</f>
        <v>259092324780144.03</v>
      </c>
      <c r="E13" s="310">
        <f>'BIFUbC-coal'!E13+'BIFUbC-LPG-propane-or-butane'!E13+'BIFUbC-petroleum-diesel'!E13+'BIFUbC-crude-oil'!E13+'BIFUbC-heavy-or-residual-oil'!E13+'BIFUbC-natural-gas'!E13+'BIFUbC-electricity'!E13+'BIFUbC-heat'!E13+'BIFUbC-biomass'!E13+'BIFUbC-hydrogen'!G13</f>
        <v>272615104481473.06</v>
      </c>
      <c r="F13" s="310">
        <f>'BIFUbC-coal'!F13+'BIFUbC-LPG-propane-or-butane'!F13+'BIFUbC-petroleum-diesel'!F13+'BIFUbC-crude-oil'!F13+'BIFUbC-heavy-or-residual-oil'!F13+'BIFUbC-natural-gas'!F13+'BIFUbC-electricity'!F13+'BIFUbC-heat'!F13+'BIFUbC-biomass'!F13+'BIFUbC-hydrogen'!H13</f>
        <v>285848678468992</v>
      </c>
      <c r="G13" s="310">
        <f>'BIFUbC-coal'!G13+'BIFUbC-LPG-propane-or-butane'!G13+'BIFUbC-petroleum-diesel'!G13+'BIFUbC-crude-oil'!G13+'BIFUbC-heavy-or-residual-oil'!G13+'BIFUbC-natural-gas'!G13+'BIFUbC-electricity'!G13+'BIFUbC-heat'!G13+'BIFUbC-biomass'!G13+'BIFUbC-hydrogen'!I13</f>
        <v>301254273442928.13</v>
      </c>
      <c r="H13" s="310">
        <f>'BIFUbC-coal'!H13+'BIFUbC-LPG-propane-or-butane'!H13+'BIFUbC-petroleum-diesel'!H13+'BIFUbC-crude-oil'!H13+'BIFUbC-heavy-or-residual-oil'!H13+'BIFUbC-natural-gas'!H13+'BIFUbC-electricity'!H13+'BIFUbC-heat'!H13+'BIFUbC-biomass'!H13+'BIFUbC-hydrogen'!J13</f>
        <v>320802209600627.56</v>
      </c>
      <c r="I13" s="310">
        <f>'BIFUbC-coal'!I13+'BIFUbC-LPG-propane-or-butane'!I13+'BIFUbC-petroleum-diesel'!I13+'BIFUbC-crude-oil'!I13+'BIFUbC-heavy-or-residual-oil'!I13+'BIFUbC-natural-gas'!I13+'BIFUbC-electricity'!I13+'BIFUbC-heat'!I13+'BIFUbC-biomass'!I13+'BIFUbC-hydrogen'!K13</f>
        <v>339800571787824.63</v>
      </c>
      <c r="J13" s="310">
        <f>'BIFUbC-coal'!J13+'BIFUbC-LPG-propane-or-butane'!J13+'BIFUbC-petroleum-diesel'!J13+'BIFUbC-crude-oil'!J13+'BIFUbC-heavy-or-residual-oil'!J13+'BIFUbC-natural-gas'!J13+'BIFUbC-electricity'!J13+'BIFUbC-heat'!J13+'BIFUbC-biomass'!J13+'BIFUbC-hydrogen'!L13</f>
        <v>356647150852462.25</v>
      </c>
      <c r="K13" s="310">
        <f>'BIFUbC-coal'!K13+'BIFUbC-LPG-propane-or-butane'!K13+'BIFUbC-petroleum-diesel'!K13+'BIFUbC-crude-oil'!K13+'BIFUbC-heavy-or-residual-oil'!K13+'BIFUbC-natural-gas'!K13+'BIFUbC-electricity'!K13+'BIFUbC-heat'!K13+'BIFUbC-biomass'!K13+'BIFUbC-hydrogen'!M13</f>
        <v>371552624196572.88</v>
      </c>
      <c r="L13" s="310">
        <f>'BIFUbC-coal'!L13+'BIFUbC-LPG-propane-or-butane'!L13+'BIFUbC-petroleum-diesel'!L13+'BIFUbC-crude-oil'!L13+'BIFUbC-heavy-or-residual-oil'!L13+'BIFUbC-natural-gas'!L13+'BIFUbC-electricity'!L13+'BIFUbC-heat'!L13+'BIFUbC-biomass'!L13+'BIFUbC-hydrogen'!N13</f>
        <v>384864495808881.13</v>
      </c>
      <c r="M13" s="310">
        <f>'BIFUbC-coal'!M13+'BIFUbC-LPG-propane-or-butane'!M13+'BIFUbC-petroleum-diesel'!M13+'BIFUbC-crude-oil'!M13+'BIFUbC-heavy-or-residual-oil'!M13+'BIFUbC-natural-gas'!M13+'BIFUbC-electricity'!M13+'BIFUbC-heat'!M13+'BIFUbC-biomass'!M13+'BIFUbC-hydrogen'!O13</f>
        <v>397045545135283.63</v>
      </c>
      <c r="N13" s="310">
        <f>'BIFUbC-coal'!N13+'BIFUbC-LPG-propane-or-butane'!N13+'BIFUbC-petroleum-diesel'!N13+'BIFUbC-crude-oil'!N13+'BIFUbC-heavy-or-residual-oil'!N13+'BIFUbC-natural-gas'!N13+'BIFUbC-electricity'!N13+'BIFUbC-heat'!N13+'BIFUbC-biomass'!N13+'BIFUbC-hydrogen'!P13</f>
        <v>408610075725215.38</v>
      </c>
      <c r="O13" s="310">
        <f>'BIFUbC-coal'!O13+'BIFUbC-LPG-propane-or-butane'!O13+'BIFUbC-petroleum-diesel'!O13+'BIFUbC-crude-oil'!O13+'BIFUbC-heavy-or-residual-oil'!O13+'BIFUbC-natural-gas'!O13+'BIFUbC-electricity'!O13+'BIFUbC-heat'!O13+'BIFUbC-biomass'!O13+'BIFUbC-hydrogen'!Q13</f>
        <v>419714990152379</v>
      </c>
      <c r="P13" s="310">
        <f>'BIFUbC-coal'!P13+'BIFUbC-LPG-propane-or-butane'!P13+'BIFUbC-petroleum-diesel'!P13+'BIFUbC-crude-oil'!P13+'BIFUbC-heavy-or-residual-oil'!P13+'BIFUbC-natural-gas'!P13+'BIFUbC-electricity'!P13+'BIFUbC-heat'!P13+'BIFUbC-biomass'!P13+'BIFUbC-hydrogen'!R13</f>
        <v>430496091951709</v>
      </c>
      <c r="Q13" s="310">
        <f>'BIFUbC-coal'!Q13+'BIFUbC-LPG-propane-or-butane'!Q13+'BIFUbC-petroleum-diesel'!Q13+'BIFUbC-crude-oil'!Q13+'BIFUbC-heavy-or-residual-oil'!Q13+'BIFUbC-natural-gas'!Q13+'BIFUbC-electricity'!Q13+'BIFUbC-heat'!Q13+'BIFUbC-biomass'!Q13+'BIFUbC-hydrogen'!S13</f>
        <v>441109010741945.31</v>
      </c>
      <c r="R13" s="310">
        <f>'BIFUbC-coal'!R13+'BIFUbC-LPG-propane-or-butane'!R13+'BIFUbC-petroleum-diesel'!R13+'BIFUbC-crude-oil'!R13+'BIFUbC-heavy-or-residual-oil'!R13+'BIFUbC-natural-gas'!R13+'BIFUbC-electricity'!R13+'BIFUbC-heat'!R13+'BIFUbC-biomass'!R13+'BIFUbC-hydrogen'!T13</f>
        <v>451728288194680.69</v>
      </c>
      <c r="S13" s="310">
        <f>'BIFUbC-coal'!S13+'BIFUbC-LPG-propane-or-butane'!S13+'BIFUbC-petroleum-diesel'!S13+'BIFUbC-crude-oil'!S13+'BIFUbC-heavy-or-residual-oil'!S13+'BIFUbC-natural-gas'!S13+'BIFUbC-electricity'!S13+'BIFUbC-heat'!S13+'BIFUbC-biomass'!S13+'BIFUbC-hydrogen'!U13</f>
        <v>462569105867354.44</v>
      </c>
      <c r="T13" s="310">
        <f>'BIFUbC-coal'!T13+'BIFUbC-LPG-propane-or-butane'!T13+'BIFUbC-petroleum-diesel'!T13+'BIFUbC-crude-oil'!T13+'BIFUbC-heavy-or-residual-oil'!T13+'BIFUbC-natural-gas'!T13+'BIFUbC-electricity'!T13+'BIFUbC-heat'!T13+'BIFUbC-biomass'!T13+'BIFUbC-hydrogen'!V13</f>
        <v>473581077282115.94</v>
      </c>
      <c r="U13" s="310">
        <f>'BIFUbC-coal'!U13+'BIFUbC-LPG-propane-or-butane'!U13+'BIFUbC-petroleum-diesel'!U13+'BIFUbC-crude-oil'!U13+'BIFUbC-heavy-or-residual-oil'!U13+'BIFUbC-natural-gas'!U13+'BIFUbC-electricity'!U13+'BIFUbC-heat'!U13+'BIFUbC-biomass'!U13+'BIFUbC-hydrogen'!W13</f>
        <v>484731792435191.25</v>
      </c>
      <c r="V13" s="310">
        <f>'BIFUbC-coal'!V13+'BIFUbC-LPG-propane-or-butane'!V13+'BIFUbC-petroleum-diesel'!V13+'BIFUbC-crude-oil'!V13+'BIFUbC-heavy-or-residual-oil'!V13+'BIFUbC-natural-gas'!V13+'BIFUbC-electricity'!V13+'BIFUbC-heat'!V13+'BIFUbC-biomass'!V13+'BIFUbC-hydrogen'!X13</f>
        <v>495985728563149</v>
      </c>
      <c r="W13" s="310">
        <f>'BIFUbC-coal'!W13+'BIFUbC-LPG-propane-or-butane'!W13+'BIFUbC-petroleum-diesel'!W13+'BIFUbC-crude-oil'!W13+'BIFUbC-heavy-or-residual-oil'!W13+'BIFUbC-natural-gas'!W13+'BIFUbC-electricity'!W13+'BIFUbC-heat'!W13+'BIFUbC-biomass'!W13+'BIFUbC-hydrogen'!Y13</f>
        <v>507304169656759.13</v>
      </c>
      <c r="X13" s="310">
        <f>'BIFUbC-coal'!X13+'BIFUbC-LPG-propane-or-butane'!X13+'BIFUbC-petroleum-diesel'!X13+'BIFUbC-crude-oil'!X13+'BIFUbC-heavy-or-residual-oil'!X13+'BIFUbC-natural-gas'!X13+'BIFUbC-electricity'!X13+'BIFUbC-heat'!X13+'BIFUbC-biomass'!X13+'BIFUbC-hydrogen'!Z13</f>
        <v>518645154296525.13</v>
      </c>
      <c r="Y13" s="310">
        <f>'BIFUbC-coal'!Y13+'BIFUbC-LPG-propane-or-butane'!Y13+'BIFUbC-petroleum-diesel'!Y13+'BIFUbC-crude-oil'!Y13+'BIFUbC-heavy-or-residual-oil'!Y13+'BIFUbC-natural-gas'!Y13+'BIFUbC-electricity'!Y13+'BIFUbC-heat'!Y13+'BIFUbC-biomass'!Y13+'BIFUbC-hydrogen'!AA13</f>
        <v>529963455824975.75</v>
      </c>
      <c r="Z13" s="310">
        <f>'BIFUbC-coal'!Z13+'BIFUbC-LPG-propane-or-butane'!Z13+'BIFUbC-petroleum-diesel'!Z13+'BIFUbC-crude-oil'!Z13+'BIFUbC-heavy-or-residual-oil'!Z13+'BIFUbC-natural-gas'!Z13+'BIFUbC-electricity'!Z13+'BIFUbC-heat'!Z13+'BIFUbC-biomass'!Z13+'BIFUbC-hydrogen'!AB13</f>
        <v>541210598924188.44</v>
      </c>
      <c r="AA13" s="310">
        <f>'BIFUbC-coal'!AA13+'BIFUbC-LPG-propane-or-butane'!AA13+'BIFUbC-petroleum-diesel'!AA13+'BIFUbC-crude-oil'!AA13+'BIFUbC-heavy-or-residual-oil'!AA13+'BIFUbC-natural-gas'!AA13+'BIFUbC-electricity'!AA13+'BIFUbC-heat'!AA13+'BIFUbC-biomass'!AA13+'BIFUbC-hydrogen'!AC13</f>
        <v>552334916642960.38</v>
      </c>
      <c r="AB13" s="310">
        <f>'BIFUbC-coal'!AB13+'BIFUbC-LPG-propane-or-butane'!AB13+'BIFUbC-petroleum-diesel'!AB13+'BIFUbC-crude-oil'!AB13+'BIFUbC-heavy-or-residual-oil'!AB13+'BIFUbC-natural-gas'!AB13+'BIFUbC-electricity'!AB13+'BIFUbC-heat'!AB13+'BIFUbC-biomass'!AB13+'BIFUbC-hydrogen'!AD13</f>
        <v>563281651805109.5</v>
      </c>
      <c r="AC13" s="310">
        <f>'BIFUbC-coal'!AC13+'BIFUbC-LPG-propane-or-butane'!AC13+'BIFUbC-petroleum-diesel'!AC13+'BIFUbC-crude-oil'!AC13+'BIFUbC-heavy-or-residual-oil'!AC13+'BIFUbC-natural-gas'!AC13+'BIFUbC-electricity'!AC13+'BIFUbC-heat'!AC13+'BIFUbC-biomass'!AC13+'BIFUbC-hydrogen'!AE13</f>
        <v>573993106517487</v>
      </c>
      <c r="AD13" s="310">
        <f>'BIFUbC-coal'!AD13+'BIFUbC-LPG-propane-or-butane'!AD13+'BIFUbC-petroleum-diesel'!AD13+'BIFUbC-crude-oil'!AD13+'BIFUbC-heavy-or-residual-oil'!AD13+'BIFUbC-natural-gas'!AD13+'BIFUbC-electricity'!AD13+'BIFUbC-heat'!AD13+'BIFUbC-biomass'!AD13+'BIFUbC-hydrogen'!AF13</f>
        <v>584408843173385.38</v>
      </c>
      <c r="AE13" s="310">
        <f>'BIFUbC-coal'!AE13+'BIFUbC-LPG-propane-or-butane'!AE13+'BIFUbC-petroleum-diesel'!AE13+'BIFUbC-crude-oil'!AE13+'BIFUbC-heavy-or-residual-oil'!AE13+'BIFUbC-natural-gas'!AE13+'BIFUbC-electricity'!AE13+'BIFUbC-heat'!AE13+'BIFUbC-biomass'!AE13+'BIFUbC-hydrogen'!AG13</f>
        <v>594465939904882.25</v>
      </c>
      <c r="AF13" s="310">
        <f>'BIFUbC-coal'!AF13+'BIFUbC-LPG-propane-or-butane'!AF13+'BIFUbC-petroleum-diesel'!AF13+'BIFUbC-crude-oil'!AF13+'BIFUbC-heavy-or-residual-oil'!AF13+'BIFUbC-natural-gas'!AF13+'BIFUbC-electricity'!AF13+'BIFUbC-heat'!AF13+'BIFUbC-biomass'!AF13+'BIFUbC-hydrogen'!AH13</f>
        <v>604099302869456.25</v>
      </c>
      <c r="AG13" s="310">
        <f>'BIFUbC-coal'!AG13+'BIFUbC-LPG-propane-or-butane'!AG13+'BIFUbC-petroleum-diesel'!AG13+'BIFUbC-crude-oil'!AG13+'BIFUbC-heavy-or-residual-oil'!AG13+'BIFUbC-natural-gas'!AG13+'BIFUbC-electricity'!AG13+'BIFUbC-heat'!AG13+'BIFUbC-biomass'!AG13+'BIFUbC-hydrogen'!AI13</f>
        <v>613242037056972</v>
      </c>
      <c r="AH13" s="310">
        <f>'BIFUbC-coal'!AH13+'BIFUbC-LPG-propane-or-butane'!AH13+'BIFUbC-petroleum-diesel'!AH13+'BIFUbC-crude-oil'!AH13+'BIFUbC-heavy-or-residual-oil'!AH13+'BIFUbC-natural-gas'!AH13+'BIFUbC-electricity'!AH13+'BIFUbC-heat'!AH13+'BIFUbC-biomass'!AH13+'BIFUbC-hydrogen'!AJ13</f>
        <v>621825876471049</v>
      </c>
      <c r="AI13" s="310">
        <f>'BIFUbC-coal'!AI13+'BIFUbC-LPG-propane-or-butane'!AI13+'BIFUbC-petroleum-diesel'!AI13+'BIFUbC-crude-oil'!AI13+'BIFUbC-heavy-or-residual-oil'!AI13+'BIFUbC-natural-gas'!AI13+'BIFUbC-electricity'!AI13+'BIFUbC-heat'!AI13+'BIFUbC-biomass'!AI13+'BIFUbC-hydrogen'!AK13</f>
        <v>629781673575480.13</v>
      </c>
      <c r="AJ13" s="310">
        <f>'BIFUbC-coal'!AJ13+'BIFUbC-LPG-propane-or-butane'!AJ13+'BIFUbC-petroleum-diesel'!AJ13+'BIFUbC-crude-oil'!AJ13+'BIFUbC-heavy-or-residual-oil'!AJ13+'BIFUbC-natural-gas'!AJ13+'BIFUbC-electricity'!AJ13+'BIFUbC-heat'!AJ13+'BIFUbC-biomass'!AJ13+'BIFUbC-hydrogen'!AL13</f>
        <v>637039946807414.63</v>
      </c>
      <c r="AK13" s="310">
        <f>'BIFUbC-coal'!AK13+'BIFUbC-LPG-propane-or-butane'!AK13+'BIFUbC-petroleum-diesel'!AK13+'BIFUbC-crude-oil'!AK13+'BIFUbC-heavy-or-residual-oil'!AK13+'BIFUbC-natural-gas'!AK13+'BIFUbC-electricity'!AK13+'BIFUbC-heat'!AK13+'BIFUbC-biomass'!AK13+'BIFUbC-hydrogen'!AM13</f>
        <v>643531483754386.75</v>
      </c>
      <c r="AL13" s="310">
        <f>'BIFUbC-coal'!AL13+'BIFUbC-LPG-propane-or-butane'!AL13+'BIFUbC-petroleum-diesel'!AL13+'BIFUbC-crude-oil'!AL13+'BIFUbC-heavy-or-residual-oil'!AL13+'BIFUbC-natural-gas'!AL13+'BIFUbC-electricity'!AL13+'BIFUbC-heat'!AL13+'BIFUbC-biomass'!AL13+'BIFUbC-hydrogen'!AN13</f>
        <v>649187996287047.13</v>
      </c>
      <c r="AM13" s="310">
        <f>'BIFUbC-coal'!AM13+'BIFUbC-LPG-propane-or-butane'!AM13+'BIFUbC-petroleum-diesel'!AM13+'BIFUbC-crude-oil'!AM13+'BIFUbC-heavy-or-residual-oil'!AM13+'BIFUbC-natural-gas'!AM13+'BIFUbC-electricity'!AM13+'BIFUbC-heat'!AM13+'BIFUbC-biomass'!AM13+'BIFUbC-hydrogen'!AO13</f>
        <v>653942822553596.5</v>
      </c>
      <c r="AN13" s="310">
        <f>'BIFUbC-coal'!AN13+'BIFUbC-LPG-propane-or-butane'!AN13+'BIFUbC-petroleum-diesel'!AN13+'BIFUbC-crude-oil'!AN13+'BIFUbC-heavy-or-residual-oil'!AN13+'BIFUbC-natural-gas'!AN13+'BIFUbC-electricity'!AN13+'BIFUbC-heat'!AN13+'BIFUbC-biomass'!AN13+'BIFUbC-hydrogen'!AP13</f>
        <v>657731669300792.38</v>
      </c>
      <c r="AO13" s="310">
        <f>'BIFUbC-coal'!AO13+'BIFUbC-LPG-propane-or-butane'!AO13+'BIFUbC-petroleum-diesel'!AO13+'BIFUbC-crude-oil'!AO13+'BIFUbC-heavy-or-residual-oil'!AO13+'BIFUbC-natural-gas'!AO13+'BIFUbC-electricity'!AO13+'BIFUbC-heat'!AO13+'BIFUbC-biomass'!AO13+'BIFUbC-hydrogen'!AQ13</f>
        <v>660493386520727.13</v>
      </c>
      <c r="AP13" s="310">
        <f>'BIFUbC-coal'!AP13+'BIFUbC-LPG-propane-or-butane'!AP13+'BIFUbC-petroleum-diesel'!AP13+'BIFUbC-crude-oil'!AP13+'BIFUbC-heavy-or-residual-oil'!AP13+'BIFUbC-natural-gas'!AP13+'BIFUbC-electricity'!AP13+'BIFUbC-heat'!AP13+'BIFUbC-biomass'!AP13+'BIFUbC-hydrogen'!AR13</f>
        <v>662170764967712.5</v>
      </c>
      <c r="AQ13" s="310">
        <f>'BIFUbC-coal'!AQ13+'BIFUbC-LPG-propane-or-butane'!AQ13+'BIFUbC-petroleum-diesel'!AQ13+'BIFUbC-crude-oil'!AQ13+'BIFUbC-heavy-or-residual-oil'!AQ13+'BIFUbC-natural-gas'!AQ13+'BIFUbC-electricity'!AQ13+'BIFUbC-heat'!AQ13+'BIFUbC-biomass'!AQ13+'BIFUbC-hydrogen'!AS13</f>
        <v>662491572176930.75</v>
      </c>
    </row>
    <row r="14" spans="1:43" x14ac:dyDescent="0.25">
      <c r="A14" s="299" t="s">
        <v>101</v>
      </c>
      <c r="B14" s="310">
        <f>'BIFUbC-coal'!B14+'BIFUbC-LPG-propane-or-butane'!B14+'BIFUbC-petroleum-diesel'!B14+'BIFUbC-crude-oil'!B14+'BIFUbC-heavy-or-residual-oil'!B14+'BIFUbC-natural-gas'!B14+'BIFUbC-electricity'!B14+'BIFUbC-heat'!B14+'BIFUbC-biomass'!B14+'BIFUbC-hydrogen'!D14</f>
        <v>7650498778963101</v>
      </c>
      <c r="C14" s="310">
        <f>'BIFUbC-coal'!C14+'BIFUbC-LPG-propane-or-butane'!C14+'BIFUbC-petroleum-diesel'!C14+'BIFUbC-crude-oil'!C14+'BIFUbC-heavy-or-residual-oil'!C14+'BIFUbC-natural-gas'!C14+'BIFUbC-electricity'!C14+'BIFUbC-heat'!C14+'BIFUbC-biomass'!C14+'BIFUbC-hydrogen'!E14</f>
        <v>8178975429413974</v>
      </c>
      <c r="D14" s="310">
        <f>'BIFUbC-coal'!D14+'BIFUbC-LPG-propane-or-butane'!D14+'BIFUbC-petroleum-diesel'!D14+'BIFUbC-crude-oil'!D14+'BIFUbC-heavy-or-residual-oil'!D14+'BIFUbC-natural-gas'!D14+'BIFUbC-electricity'!D14+'BIFUbC-heat'!D14+'BIFUbC-biomass'!D14+'BIFUbC-hydrogen'!F14</f>
        <v>8253170380330814</v>
      </c>
      <c r="E14" s="310">
        <f>'BIFUbC-coal'!E14+'BIFUbC-LPG-propane-or-butane'!E14+'BIFUbC-petroleum-diesel'!E14+'BIFUbC-crude-oil'!E14+'BIFUbC-heavy-or-residual-oil'!E14+'BIFUbC-natural-gas'!E14+'BIFUbC-electricity'!E14+'BIFUbC-heat'!E14+'BIFUbC-biomass'!E14+'BIFUbC-hydrogen'!G14</f>
        <v>8419933410230952</v>
      </c>
      <c r="F14" s="310">
        <f>'BIFUbC-coal'!F14+'BIFUbC-LPG-propane-or-butane'!F14+'BIFUbC-petroleum-diesel'!F14+'BIFUbC-crude-oil'!F14+'BIFUbC-heavy-or-residual-oil'!F14+'BIFUbC-natural-gas'!F14+'BIFUbC-electricity'!F14+'BIFUbC-heat'!F14+'BIFUbC-biomass'!F14+'BIFUbC-hydrogen'!H14</f>
        <v>8715668422556142</v>
      </c>
      <c r="G14" s="310">
        <f>'BIFUbC-coal'!G14+'BIFUbC-LPG-propane-or-butane'!G14+'BIFUbC-petroleum-diesel'!G14+'BIFUbC-crude-oil'!G14+'BIFUbC-heavy-or-residual-oil'!G14+'BIFUbC-natural-gas'!G14+'BIFUbC-electricity'!G14+'BIFUbC-heat'!G14+'BIFUbC-biomass'!G14+'BIFUbC-hydrogen'!I14</f>
        <v>8816088690036728</v>
      </c>
      <c r="H14" s="310">
        <f>'BIFUbC-coal'!H14+'BIFUbC-LPG-propane-or-butane'!H14+'BIFUbC-petroleum-diesel'!H14+'BIFUbC-crude-oil'!H14+'BIFUbC-heavy-or-residual-oil'!H14+'BIFUbC-natural-gas'!H14+'BIFUbC-electricity'!H14+'BIFUbC-heat'!H14+'BIFUbC-biomass'!H14+'BIFUbC-hydrogen'!J14</f>
        <v>8923167923303515</v>
      </c>
      <c r="I14" s="310">
        <f>'BIFUbC-coal'!I14+'BIFUbC-LPG-propane-or-butane'!I14+'BIFUbC-petroleum-diesel'!I14+'BIFUbC-crude-oil'!I14+'BIFUbC-heavy-or-residual-oil'!I14+'BIFUbC-natural-gas'!I14+'BIFUbC-electricity'!I14+'BIFUbC-heat'!I14+'BIFUbC-biomass'!I14+'BIFUbC-hydrogen'!K14</f>
        <v>9033901851693180</v>
      </c>
      <c r="J14" s="310">
        <f>'BIFUbC-coal'!J14+'BIFUbC-LPG-propane-or-butane'!J14+'BIFUbC-petroleum-diesel'!J14+'BIFUbC-crude-oil'!J14+'BIFUbC-heavy-or-residual-oil'!J14+'BIFUbC-natural-gas'!J14+'BIFUbC-electricity'!J14+'BIFUbC-heat'!J14+'BIFUbC-biomass'!J14+'BIFUbC-hydrogen'!L14</f>
        <v>9144576599039506</v>
      </c>
      <c r="K14" s="310">
        <f>'BIFUbC-coal'!K14+'BIFUbC-LPG-propane-or-butane'!K14+'BIFUbC-petroleum-diesel'!K14+'BIFUbC-crude-oil'!K14+'BIFUbC-heavy-or-residual-oil'!K14+'BIFUbC-natural-gas'!K14+'BIFUbC-electricity'!K14+'BIFUbC-heat'!K14+'BIFUbC-biomass'!K14+'BIFUbC-hydrogen'!M14</f>
        <v>9255192165342496</v>
      </c>
      <c r="L14" s="310">
        <f>'BIFUbC-coal'!L14+'BIFUbC-LPG-propane-or-butane'!L14+'BIFUbC-petroleum-diesel'!L14+'BIFUbC-crude-oil'!L14+'BIFUbC-heavy-or-residual-oil'!L14+'BIFUbC-natural-gas'!L14+'BIFUbC-electricity'!L14+'BIFUbC-heat'!L14+'BIFUbC-biomass'!L14+'BIFUbC-hydrogen'!N14</f>
        <v>9365748550602150</v>
      </c>
      <c r="M14" s="310">
        <f>'BIFUbC-coal'!M14+'BIFUbC-LPG-propane-or-butane'!M14+'BIFUbC-petroleum-diesel'!M14+'BIFUbC-crude-oil'!M14+'BIFUbC-heavy-or-residual-oil'!M14+'BIFUbC-natural-gas'!M14+'BIFUbC-electricity'!M14+'BIFUbC-heat'!M14+'BIFUbC-biomass'!M14+'BIFUbC-hydrogen'!O14</f>
        <v>9476245754818464</v>
      </c>
      <c r="N14" s="310">
        <f>'BIFUbC-coal'!N14+'BIFUbC-LPG-propane-or-butane'!N14+'BIFUbC-petroleum-diesel'!N14+'BIFUbC-crude-oil'!N14+'BIFUbC-heavy-or-residual-oil'!N14+'BIFUbC-natural-gas'!N14+'BIFUbC-electricity'!N14+'BIFUbC-heat'!N14+'BIFUbC-biomass'!N14+'BIFUbC-hydrogen'!P14</f>
        <v>9367407666752938</v>
      </c>
      <c r="O14" s="310">
        <f>'BIFUbC-coal'!O14+'BIFUbC-LPG-propane-or-butane'!O14+'BIFUbC-petroleum-diesel'!O14+'BIFUbC-crude-oil'!O14+'BIFUbC-heavy-or-residual-oil'!O14+'BIFUbC-natural-gas'!O14+'BIFUbC-electricity'!O14+'BIFUbC-heat'!O14+'BIFUbC-biomass'!O14+'BIFUbC-hydrogen'!Q14</f>
        <v>9258606969915234</v>
      </c>
      <c r="P14" s="310">
        <f>'BIFUbC-coal'!P14+'BIFUbC-LPG-propane-or-butane'!P14+'BIFUbC-petroleum-diesel'!P14+'BIFUbC-crude-oil'!P14+'BIFUbC-heavy-or-residual-oil'!P14+'BIFUbC-natural-gas'!P14+'BIFUbC-electricity'!P14+'BIFUbC-heat'!P14+'BIFUbC-biomass'!P14+'BIFUbC-hydrogen'!R14</f>
        <v>9149843664305350</v>
      </c>
      <c r="Q14" s="310">
        <f>'BIFUbC-coal'!Q14+'BIFUbC-LPG-propane-or-butane'!Q14+'BIFUbC-petroleum-diesel'!Q14+'BIFUbC-crude-oil'!Q14+'BIFUbC-heavy-or-residual-oil'!Q14+'BIFUbC-natural-gas'!Q14+'BIFUbC-electricity'!Q14+'BIFUbC-heat'!Q14+'BIFUbC-biomass'!Q14+'BIFUbC-hydrogen'!S14</f>
        <v>9041117749923292</v>
      </c>
      <c r="R14" s="310">
        <f>'BIFUbC-coal'!R14+'BIFUbC-LPG-propane-or-butane'!R14+'BIFUbC-petroleum-diesel'!R14+'BIFUbC-crude-oil'!R14+'BIFUbC-heavy-or-residual-oil'!R14+'BIFUbC-natural-gas'!R14+'BIFUbC-electricity'!R14+'BIFUbC-heat'!R14+'BIFUbC-biomass'!R14+'BIFUbC-hydrogen'!T14</f>
        <v>8932429226769057</v>
      </c>
      <c r="S14" s="310">
        <f>'BIFUbC-coal'!S14+'BIFUbC-LPG-propane-or-butane'!S14+'BIFUbC-petroleum-diesel'!S14+'BIFUbC-crude-oil'!S14+'BIFUbC-heavy-or-residual-oil'!S14+'BIFUbC-natural-gas'!S14+'BIFUbC-electricity'!S14+'BIFUbC-heat'!S14+'BIFUbC-biomass'!S14+'BIFUbC-hydrogen'!U14</f>
        <v>8779029749095523</v>
      </c>
      <c r="T14" s="310">
        <f>'BIFUbC-coal'!T14+'BIFUbC-LPG-propane-or-butane'!T14+'BIFUbC-petroleum-diesel'!T14+'BIFUbC-crude-oil'!T14+'BIFUbC-heavy-or-residual-oil'!T14+'BIFUbC-natural-gas'!T14+'BIFUbC-electricity'!T14+'BIFUbC-heat'!T14+'BIFUbC-biomass'!T14+'BIFUbC-hydrogen'!V14</f>
        <v>8625648044228529</v>
      </c>
      <c r="U14" s="310">
        <f>'BIFUbC-coal'!U14+'BIFUbC-LPG-propane-or-butane'!U14+'BIFUbC-petroleum-diesel'!U14+'BIFUbC-crude-oil'!U14+'BIFUbC-heavy-or-residual-oil'!U14+'BIFUbC-natural-gas'!U14+'BIFUbC-electricity'!U14+'BIFUbC-heat'!U14+'BIFUbC-biomass'!U14+'BIFUbC-hydrogen'!W14</f>
        <v>8472284112168072</v>
      </c>
      <c r="V14" s="310">
        <f>'BIFUbC-coal'!V14+'BIFUbC-LPG-propane-or-butane'!V14+'BIFUbC-petroleum-diesel'!V14+'BIFUbC-crude-oil'!V14+'BIFUbC-heavy-or-residual-oil'!V14+'BIFUbC-natural-gas'!V14+'BIFUbC-electricity'!V14+'BIFUbC-heat'!V14+'BIFUbC-biomass'!V14+'BIFUbC-hydrogen'!X14</f>
        <v>8318937952914156</v>
      </c>
      <c r="W14" s="310">
        <f>'BIFUbC-coal'!W14+'BIFUbC-LPG-propane-or-butane'!W14+'BIFUbC-petroleum-diesel'!W14+'BIFUbC-crude-oil'!W14+'BIFUbC-heavy-or-residual-oil'!W14+'BIFUbC-natural-gas'!W14+'BIFUbC-electricity'!W14+'BIFUbC-heat'!W14+'BIFUbC-biomass'!W14+'BIFUbC-hydrogen'!Y14</f>
        <v>8165609566466782</v>
      </c>
      <c r="X14" s="310">
        <f>'BIFUbC-coal'!X14+'BIFUbC-LPG-propane-or-butane'!X14+'BIFUbC-petroleum-diesel'!X14+'BIFUbC-crude-oil'!X14+'BIFUbC-heavy-or-residual-oil'!X14+'BIFUbC-natural-gas'!X14+'BIFUbC-electricity'!X14+'BIFUbC-heat'!X14+'BIFUbC-biomass'!X14+'BIFUbC-hydrogen'!Z14</f>
        <v>7955532860368849</v>
      </c>
      <c r="Y14" s="310">
        <f>'BIFUbC-coal'!Y14+'BIFUbC-LPG-propane-or-butane'!Y14+'BIFUbC-petroleum-diesel'!Y14+'BIFUbC-crude-oil'!Y14+'BIFUbC-heavy-or-residual-oil'!Y14+'BIFUbC-natural-gas'!Y14+'BIFUbC-electricity'!Y14+'BIFUbC-heat'!Y14+'BIFUbC-biomass'!Y14+'BIFUbC-hydrogen'!AA14</f>
        <v>7745480528221419</v>
      </c>
      <c r="Z14" s="310">
        <f>'BIFUbC-coal'!Z14+'BIFUbC-LPG-propane-or-butane'!Z14+'BIFUbC-petroleum-diesel'!Z14+'BIFUbC-crude-oil'!Z14+'BIFUbC-heavy-or-residual-oil'!Z14+'BIFUbC-natural-gas'!Z14+'BIFUbC-electricity'!Z14+'BIFUbC-heat'!Z14+'BIFUbC-biomass'!Z14+'BIFUbC-hydrogen'!AB14</f>
        <v>7535452570024486</v>
      </c>
      <c r="AA14" s="310">
        <f>'BIFUbC-coal'!AA14+'BIFUbC-LPG-propane-or-butane'!AA14+'BIFUbC-petroleum-diesel'!AA14+'BIFUbC-crude-oil'!AA14+'BIFUbC-heavy-or-residual-oil'!AA14+'BIFUbC-natural-gas'!AA14+'BIFUbC-electricity'!AA14+'BIFUbC-heat'!AA14+'BIFUbC-biomass'!AA14+'BIFUbC-hydrogen'!AC14</f>
        <v>7325448985778051</v>
      </c>
      <c r="AB14" s="310">
        <f>'BIFUbC-coal'!AB14+'BIFUbC-LPG-propane-or-butane'!AB14+'BIFUbC-petroleum-diesel'!AB14+'BIFUbC-crude-oil'!AB14+'BIFUbC-heavy-or-residual-oil'!AB14+'BIFUbC-natural-gas'!AB14+'BIFUbC-electricity'!AB14+'BIFUbC-heat'!AB14+'BIFUbC-biomass'!AB14+'BIFUbC-hydrogen'!AD14</f>
        <v>7115469775482116</v>
      </c>
      <c r="AC14" s="310">
        <f>'BIFUbC-coal'!AC14+'BIFUbC-LPG-propane-or-butane'!AC14+'BIFUbC-petroleum-diesel'!AC14+'BIFUbC-crude-oil'!AC14+'BIFUbC-heavy-or-residual-oil'!AC14+'BIFUbC-natural-gas'!AC14+'BIFUbC-electricity'!AC14+'BIFUbC-heat'!AC14+'BIFUbC-biomass'!AC14+'BIFUbC-hydrogen'!AE14</f>
        <v>6953258856556587</v>
      </c>
      <c r="AD14" s="310">
        <f>'BIFUbC-coal'!AD14+'BIFUbC-LPG-propane-or-butane'!AD14+'BIFUbC-petroleum-diesel'!AD14+'BIFUbC-crude-oil'!AD14+'BIFUbC-heavy-or-residual-oil'!AD14+'BIFUbC-natural-gas'!AD14+'BIFUbC-electricity'!AD14+'BIFUbC-heat'!AD14+'BIFUbC-biomass'!AD14+'BIFUbC-hydrogen'!AF14</f>
        <v>6791066757982414</v>
      </c>
      <c r="AE14" s="310">
        <f>'BIFUbC-coal'!AE14+'BIFUbC-LPG-propane-or-butane'!AE14+'BIFUbC-petroleum-diesel'!AE14+'BIFUbC-crude-oil'!AE14+'BIFUbC-heavy-or-residual-oil'!AE14+'BIFUbC-natural-gas'!AE14+'BIFUbC-electricity'!AE14+'BIFUbC-heat'!AE14+'BIFUbC-biomass'!AE14+'BIFUbC-hydrogen'!AG14</f>
        <v>6628893479759597</v>
      </c>
      <c r="AF14" s="310">
        <f>'BIFUbC-coal'!AF14+'BIFUbC-LPG-propane-or-butane'!AF14+'BIFUbC-petroleum-diesel'!AF14+'BIFUbC-crude-oil'!AF14+'BIFUbC-heavy-or-residual-oil'!AF14+'BIFUbC-natural-gas'!AF14+'BIFUbC-electricity'!AF14+'BIFUbC-heat'!AF14+'BIFUbC-biomass'!AF14+'BIFUbC-hydrogen'!AH14</f>
        <v>6466739021888140</v>
      </c>
      <c r="AG14" s="310">
        <f>'BIFUbC-coal'!AG14+'BIFUbC-LPG-propane-or-butane'!AG14+'BIFUbC-petroleum-diesel'!AG14+'BIFUbC-crude-oil'!AG14+'BIFUbC-heavy-or-residual-oil'!AG14+'BIFUbC-natural-gas'!AG14+'BIFUbC-electricity'!AG14+'BIFUbC-heat'!AG14+'BIFUbC-biomass'!AG14+'BIFUbC-hydrogen'!AI14</f>
        <v>6304603384368039</v>
      </c>
      <c r="AH14" s="310">
        <f>'BIFUbC-coal'!AH14+'BIFUbC-LPG-propane-or-butane'!AH14+'BIFUbC-petroleum-diesel'!AH14+'BIFUbC-crude-oil'!AH14+'BIFUbC-heavy-or-residual-oil'!AH14+'BIFUbC-natural-gas'!AH14+'BIFUbC-electricity'!AH14+'BIFUbC-heat'!AH14+'BIFUbC-biomass'!AH14+'BIFUbC-hydrogen'!AJ14</f>
        <v>6206948428936446</v>
      </c>
      <c r="AI14" s="310">
        <f>'BIFUbC-coal'!AI14+'BIFUbC-LPG-propane-or-butane'!AI14+'BIFUbC-petroleum-diesel'!AI14+'BIFUbC-crude-oil'!AI14+'BIFUbC-heavy-or-residual-oil'!AI14+'BIFUbC-natural-gas'!AI14+'BIFUbC-electricity'!AI14+'BIFUbC-heat'!AI14+'BIFUbC-biomass'!AI14+'BIFUbC-hydrogen'!AK14</f>
        <v>6109304793435317</v>
      </c>
      <c r="AJ14" s="310">
        <f>'BIFUbC-coal'!AJ14+'BIFUbC-LPG-propane-or-butane'!AJ14+'BIFUbC-petroleum-diesel'!AJ14+'BIFUbC-crude-oil'!AJ14+'BIFUbC-heavy-or-residual-oil'!AJ14+'BIFUbC-natural-gas'!AJ14+'BIFUbC-electricity'!AJ14+'BIFUbC-heat'!AJ14+'BIFUbC-biomass'!AJ14+'BIFUbC-hydrogen'!AL14</f>
        <v>6011672477864650</v>
      </c>
      <c r="AK14" s="310">
        <f>'BIFUbC-coal'!AK14+'BIFUbC-LPG-propane-or-butane'!AK14+'BIFUbC-petroleum-diesel'!AK14+'BIFUbC-crude-oil'!AK14+'BIFUbC-heavy-or-residual-oil'!AK14+'BIFUbC-natural-gas'!AK14+'BIFUbC-electricity'!AK14+'BIFUbC-heat'!AK14+'BIFUbC-biomass'!AK14+'BIFUbC-hydrogen'!AM14</f>
        <v>5914051482224442</v>
      </c>
      <c r="AL14" s="310">
        <f>'BIFUbC-coal'!AL14+'BIFUbC-LPG-propane-or-butane'!AL14+'BIFUbC-petroleum-diesel'!AL14+'BIFUbC-crude-oil'!AL14+'BIFUbC-heavy-or-residual-oil'!AL14+'BIFUbC-natural-gas'!AL14+'BIFUbC-electricity'!AL14+'BIFUbC-heat'!AL14+'BIFUbC-biomass'!AL14+'BIFUbC-hydrogen'!AN14</f>
        <v>5816441806514698</v>
      </c>
      <c r="AM14" s="310">
        <f>'BIFUbC-coal'!AM14+'BIFUbC-LPG-propane-or-butane'!AM14+'BIFUbC-petroleum-diesel'!AM14+'BIFUbC-crude-oil'!AM14+'BIFUbC-heavy-or-residual-oil'!AM14+'BIFUbC-natural-gas'!AM14+'BIFUbC-electricity'!AM14+'BIFUbC-heat'!AM14+'BIFUbC-biomass'!AM14+'BIFUbC-hydrogen'!AO14</f>
        <v>5767544127387602</v>
      </c>
      <c r="AN14" s="310">
        <f>'BIFUbC-coal'!AN14+'BIFUbC-LPG-propane-or-butane'!AN14+'BIFUbC-petroleum-diesel'!AN14+'BIFUbC-crude-oil'!AN14+'BIFUbC-heavy-or-residual-oil'!AN14+'BIFUbC-natural-gas'!AN14+'BIFUbC-electricity'!AN14+'BIFUbC-heat'!AN14+'BIFUbC-biomass'!AN14+'BIFUbC-hydrogen'!AP14</f>
        <v>5718652100004425</v>
      </c>
      <c r="AO14" s="310">
        <f>'BIFUbC-coal'!AO14+'BIFUbC-LPG-propane-or-butane'!AO14+'BIFUbC-petroleum-diesel'!AO14+'BIFUbC-crude-oil'!AO14+'BIFUbC-heavy-or-residual-oil'!AO14+'BIFUbC-natural-gas'!AO14+'BIFUbC-electricity'!AO14+'BIFUbC-heat'!AO14+'BIFUbC-biomass'!AO14+'BIFUbC-hydrogen'!AQ14</f>
        <v>5669765724365164</v>
      </c>
      <c r="AP14" s="310">
        <f>'BIFUbC-coal'!AP14+'BIFUbC-LPG-propane-or-butane'!AP14+'BIFUbC-petroleum-diesel'!AP14+'BIFUbC-crude-oil'!AP14+'BIFUbC-heavy-or-residual-oil'!AP14+'BIFUbC-natural-gas'!AP14+'BIFUbC-electricity'!AP14+'BIFUbC-heat'!AP14+'BIFUbC-biomass'!AP14+'BIFUbC-hydrogen'!AR14</f>
        <v>5620885000469824</v>
      </c>
      <c r="AQ14" s="310">
        <f>'BIFUbC-coal'!AQ14+'BIFUbC-LPG-propane-or-butane'!AQ14+'BIFUbC-petroleum-diesel'!AQ14+'BIFUbC-crude-oil'!AQ14+'BIFUbC-heavy-or-residual-oil'!AQ14+'BIFUbC-natural-gas'!AQ14+'BIFUbC-electricity'!AQ14+'BIFUbC-heat'!AQ14+'BIFUbC-biomass'!AQ14+'BIFUbC-hydrogen'!AS14</f>
        <v>5570389193138508</v>
      </c>
    </row>
    <row r="15" spans="1:43" x14ac:dyDescent="0.25">
      <c r="A15" s="299" t="s">
        <v>102</v>
      </c>
      <c r="B15" s="310">
        <f>'BIFUbC-coal'!B15+'BIFUbC-LPG-propane-or-butane'!B15+'BIFUbC-petroleum-diesel'!B15+'BIFUbC-crude-oil'!B15+'BIFUbC-heavy-or-residual-oil'!B15+'BIFUbC-natural-gas'!B15+'BIFUbC-electricity'!B15+'BIFUbC-heat'!B15+'BIFUbC-biomass'!B15+'BIFUbC-hydrogen'!D15</f>
        <v>1.9426389873799284E+16</v>
      </c>
      <c r="C15" s="310">
        <f>'BIFUbC-coal'!C15+'BIFUbC-LPG-propane-or-butane'!C15+'BIFUbC-petroleum-diesel'!C15+'BIFUbC-crude-oil'!C15+'BIFUbC-heavy-or-residual-oil'!C15+'BIFUbC-natural-gas'!C15+'BIFUbC-electricity'!C15+'BIFUbC-heat'!C15+'BIFUbC-biomass'!C15+'BIFUbC-hydrogen'!E15</f>
        <v>2.0096009373213932E+16</v>
      </c>
      <c r="D15" s="310">
        <f>'BIFUbC-coal'!D15+'BIFUbC-LPG-propane-or-butane'!D15+'BIFUbC-petroleum-diesel'!D15+'BIFUbC-crude-oil'!D15+'BIFUbC-heavy-or-residual-oil'!D15+'BIFUbC-natural-gas'!D15+'BIFUbC-electricity'!D15+'BIFUbC-heat'!D15+'BIFUbC-biomass'!D15+'BIFUbC-hydrogen'!F15</f>
        <v>2.0802199374788972E+16</v>
      </c>
      <c r="E15" s="310">
        <f>'BIFUbC-coal'!E15+'BIFUbC-LPG-propane-or-butane'!E15+'BIFUbC-petroleum-diesel'!E15+'BIFUbC-crude-oil'!E15+'BIFUbC-heavy-or-residual-oil'!E15+'BIFUbC-natural-gas'!E15+'BIFUbC-electricity'!E15+'BIFUbC-heat'!E15+'BIFUbC-biomass'!E15+'BIFUbC-hydrogen'!G15</f>
        <v>2.2116507729053096E+16</v>
      </c>
      <c r="F15" s="310">
        <f>'BIFUbC-coal'!F15+'BIFUbC-LPG-propane-or-butane'!F15+'BIFUbC-petroleum-diesel'!F15+'BIFUbC-crude-oil'!F15+'BIFUbC-heavy-or-residual-oil'!F15+'BIFUbC-natural-gas'!F15+'BIFUbC-electricity'!F15+'BIFUbC-heat'!F15+'BIFUbC-biomass'!F15+'BIFUbC-hydrogen'!H15</f>
        <v>2.3678450078282448E+16</v>
      </c>
      <c r="G15" s="310">
        <f>'BIFUbC-coal'!G15+'BIFUbC-LPG-propane-or-butane'!G15+'BIFUbC-petroleum-diesel'!G15+'BIFUbC-crude-oil'!G15+'BIFUbC-heavy-or-residual-oil'!G15+'BIFUbC-natural-gas'!G15+'BIFUbC-electricity'!G15+'BIFUbC-heat'!G15+'BIFUbC-biomass'!G15+'BIFUbC-hydrogen'!I15</f>
        <v>2.4669195257619488E+16</v>
      </c>
      <c r="H15" s="310">
        <f>'BIFUbC-coal'!H15+'BIFUbC-LPG-propane-or-butane'!H15+'BIFUbC-petroleum-diesel'!H15+'BIFUbC-crude-oil'!H15+'BIFUbC-heavy-or-residual-oil'!H15+'BIFUbC-natural-gas'!H15+'BIFUbC-electricity'!H15+'BIFUbC-heat'!H15+'BIFUbC-biomass'!H15+'BIFUbC-hydrogen'!J15</f>
        <v>2.5691130333209676E+16</v>
      </c>
      <c r="I15" s="310">
        <f>'BIFUbC-coal'!I15+'BIFUbC-LPG-propane-or-butane'!I15+'BIFUbC-petroleum-diesel'!I15+'BIFUbC-crude-oil'!I15+'BIFUbC-heavy-or-residual-oil'!I15+'BIFUbC-natural-gas'!I15+'BIFUbC-electricity'!I15+'BIFUbC-heat'!I15+'BIFUbC-biomass'!I15+'BIFUbC-hydrogen'!K15</f>
        <v>2.6254444623843488E+16</v>
      </c>
      <c r="J15" s="310">
        <f>'BIFUbC-coal'!J15+'BIFUbC-LPG-propane-or-butane'!J15+'BIFUbC-petroleum-diesel'!J15+'BIFUbC-crude-oil'!J15+'BIFUbC-heavy-or-residual-oil'!J15+'BIFUbC-natural-gas'!J15+'BIFUbC-electricity'!J15+'BIFUbC-heat'!J15+'BIFUbC-biomass'!J15+'BIFUbC-hydrogen'!L15</f>
        <v>2.6817443880481624E+16</v>
      </c>
      <c r="K15" s="310">
        <f>'BIFUbC-coal'!K15+'BIFUbC-LPG-propane-or-butane'!K15+'BIFUbC-petroleum-diesel'!K15+'BIFUbC-crude-oil'!K15+'BIFUbC-heavy-or-residual-oil'!K15+'BIFUbC-natural-gas'!K15+'BIFUbC-electricity'!K15+'BIFUbC-heat'!K15+'BIFUbC-biomass'!K15+'BIFUbC-hydrogen'!M15</f>
        <v>2.7380128103124084E+16</v>
      </c>
      <c r="L15" s="310">
        <f>'BIFUbC-coal'!L15+'BIFUbC-LPG-propane-or-butane'!L15+'BIFUbC-petroleum-diesel'!L15+'BIFUbC-crude-oil'!L15+'BIFUbC-heavy-or-residual-oil'!L15+'BIFUbC-natural-gas'!L15+'BIFUbC-electricity'!L15+'BIFUbC-heat'!L15+'BIFUbC-biomass'!L15+'BIFUbC-hydrogen'!N15</f>
        <v>2.7942497291770856E+16</v>
      </c>
      <c r="M15" s="310">
        <f>'BIFUbC-coal'!M15+'BIFUbC-LPG-propane-or-butane'!M15+'BIFUbC-petroleum-diesel'!M15+'BIFUbC-crude-oil'!M15+'BIFUbC-heavy-or-residual-oil'!M15+'BIFUbC-natural-gas'!M15+'BIFUbC-electricity'!M15+'BIFUbC-heat'!M15+'BIFUbC-biomass'!M15+'BIFUbC-hydrogen'!O15</f>
        <v>2.850455144642196E+16</v>
      </c>
      <c r="N15" s="310">
        <f>'BIFUbC-coal'!N15+'BIFUbC-LPG-propane-or-butane'!N15+'BIFUbC-petroleum-diesel'!N15+'BIFUbC-crude-oil'!N15+'BIFUbC-heavy-or-residual-oil'!N15+'BIFUbC-natural-gas'!N15+'BIFUbC-electricity'!N15+'BIFUbC-heat'!N15+'BIFUbC-biomass'!N15+'BIFUbC-hydrogen'!P15</f>
        <v>2.8539999300943656E+16</v>
      </c>
      <c r="O15" s="310">
        <f>'BIFUbC-coal'!O15+'BIFUbC-LPG-propane-or-butane'!O15+'BIFUbC-petroleum-diesel'!O15+'BIFUbC-crude-oil'!O15+'BIFUbC-heavy-or-residual-oil'!O15+'BIFUbC-natural-gas'!O15+'BIFUbC-electricity'!O15+'BIFUbC-heat'!O15+'BIFUbC-biomass'!O15+'BIFUbC-hydrogen'!Q15</f>
        <v>2.8575432176348944E+16</v>
      </c>
      <c r="P15" s="310">
        <f>'BIFUbC-coal'!P15+'BIFUbC-LPG-propane-or-butane'!P15+'BIFUbC-petroleum-diesel'!P15+'BIFUbC-crude-oil'!P15+'BIFUbC-heavy-or-residual-oil'!P15+'BIFUbC-natural-gas'!P15+'BIFUbC-electricity'!P15+'BIFUbC-heat'!P15+'BIFUbC-biomass'!P15+'BIFUbC-hydrogen'!R15</f>
        <v>2.8610850072637816E+16</v>
      </c>
      <c r="Q15" s="310">
        <f>'BIFUbC-coal'!Q15+'BIFUbC-LPG-propane-or-butane'!Q15+'BIFUbC-petroleum-diesel'!Q15+'BIFUbC-crude-oil'!Q15+'BIFUbC-heavy-or-residual-oil'!Q15+'BIFUbC-natural-gas'!Q15+'BIFUbC-electricity'!Q15+'BIFUbC-heat'!Q15+'BIFUbC-biomass'!Q15+'BIFUbC-hydrogen'!S15</f>
        <v>2.8646252989810276E+16</v>
      </c>
      <c r="R15" s="310">
        <f>'BIFUbC-coal'!R15+'BIFUbC-LPG-propane-or-butane'!R15+'BIFUbC-petroleum-diesel'!R15+'BIFUbC-crude-oil'!R15+'BIFUbC-heavy-or-residual-oil'!R15+'BIFUbC-natural-gas'!R15+'BIFUbC-electricity'!R15+'BIFUbC-heat'!R15+'BIFUbC-biomass'!R15+'BIFUbC-hydrogen'!T15</f>
        <v>2.8681640927866332E+16</v>
      </c>
      <c r="S15" s="310">
        <f>'BIFUbC-coal'!S15+'BIFUbC-LPG-propane-or-butane'!S15+'BIFUbC-petroleum-diesel'!S15+'BIFUbC-crude-oil'!S15+'BIFUbC-heavy-or-residual-oil'!S15+'BIFUbC-natural-gas'!S15+'BIFUbC-electricity'!S15+'BIFUbC-heat'!S15+'BIFUbC-biomass'!S15+'BIFUbC-hydrogen'!U15</f>
        <v>2.835461789764798E+16</v>
      </c>
      <c r="T15" s="310">
        <f>'BIFUbC-coal'!T15+'BIFUbC-LPG-propane-or-butane'!T15+'BIFUbC-petroleum-diesel'!T15+'BIFUbC-crude-oil'!T15+'BIFUbC-heavy-or-residual-oil'!T15+'BIFUbC-natural-gas'!T15+'BIFUbC-electricity'!T15+'BIFUbC-heat'!T15+'BIFUbC-biomass'!T15+'BIFUbC-hydrogen'!V15</f>
        <v>2.8027634771795756E+16</v>
      </c>
      <c r="U15" s="310">
        <f>'BIFUbC-coal'!U15+'BIFUbC-LPG-propane-or-butane'!U15+'BIFUbC-petroleum-diesel'!U15+'BIFUbC-crude-oil'!U15+'BIFUbC-heavy-or-residual-oil'!U15+'BIFUbC-natural-gas'!U15+'BIFUbC-electricity'!U15+'BIFUbC-heat'!U15+'BIFUbC-biomass'!U15+'BIFUbC-hydrogen'!W15</f>
        <v>2.770069155030966E+16</v>
      </c>
      <c r="V15" s="310">
        <f>'BIFUbC-coal'!V15+'BIFUbC-LPG-propane-or-butane'!V15+'BIFUbC-petroleum-diesel'!V15+'BIFUbC-crude-oil'!V15+'BIFUbC-heavy-or-residual-oil'!V15+'BIFUbC-natural-gas'!V15+'BIFUbC-electricity'!V15+'BIFUbC-heat'!V15+'BIFUbC-biomass'!V15+'BIFUbC-hydrogen'!X15</f>
        <v>2.7373788233189684E+16</v>
      </c>
      <c r="W15" s="310">
        <f>'BIFUbC-coal'!W15+'BIFUbC-LPG-propane-or-butane'!W15+'BIFUbC-petroleum-diesel'!W15+'BIFUbC-crude-oil'!W15+'BIFUbC-heavy-or-residual-oil'!W15+'BIFUbC-natural-gas'!W15+'BIFUbC-electricity'!W15+'BIFUbC-heat'!W15+'BIFUbC-biomass'!W15+'BIFUbC-hydrogen'!Y15</f>
        <v>2.7046924820435832E+16</v>
      </c>
      <c r="X15" s="310">
        <f>'BIFUbC-coal'!X15+'BIFUbC-LPG-propane-or-butane'!X15+'BIFUbC-petroleum-diesel'!X15+'BIFUbC-crude-oil'!X15+'BIFUbC-heavy-or-residual-oil'!X15+'BIFUbC-natural-gas'!X15+'BIFUbC-electricity'!X15+'BIFUbC-heat'!X15+'BIFUbC-biomass'!X15+'BIFUbC-hydrogen'!Z15</f>
        <v>2.6435581951773816E+16</v>
      </c>
      <c r="Y15" s="310">
        <f>'BIFUbC-coal'!Y15+'BIFUbC-LPG-propane-or-butane'!Y15+'BIFUbC-petroleum-diesel'!Y15+'BIFUbC-crude-oil'!Y15+'BIFUbC-heavy-or-residual-oil'!Y15+'BIFUbC-natural-gas'!Y15+'BIFUbC-electricity'!Y15+'BIFUbC-heat'!Y15+'BIFUbC-biomass'!Y15+'BIFUbC-hydrogen'!AA15</f>
        <v>2.5824313903798288E+16</v>
      </c>
      <c r="Z15" s="310">
        <f>'BIFUbC-coal'!Z15+'BIFUbC-LPG-propane-or-butane'!Z15+'BIFUbC-petroleum-diesel'!Z15+'BIFUbC-crude-oil'!Z15+'BIFUbC-heavy-or-residual-oil'!Z15+'BIFUbC-natural-gas'!Z15+'BIFUbC-electricity'!Z15+'BIFUbC-heat'!Z15+'BIFUbC-biomass'!Z15+'BIFUbC-hydrogen'!AB15</f>
        <v>2.5213120676509252E+16</v>
      </c>
      <c r="AA15" s="310">
        <f>'BIFUbC-coal'!AA15+'BIFUbC-LPG-propane-or-butane'!AA15+'BIFUbC-petroleum-diesel'!AA15+'BIFUbC-crude-oil'!AA15+'BIFUbC-heavy-or-residual-oil'!AA15+'BIFUbC-natural-gas'!AA15+'BIFUbC-electricity'!AA15+'BIFUbC-heat'!AA15+'BIFUbC-biomass'!AA15+'BIFUbC-hydrogen'!AC15</f>
        <v>2.4602002269906692E+16</v>
      </c>
      <c r="AB15" s="310">
        <f>'BIFUbC-coal'!AB15+'BIFUbC-LPG-propane-or-butane'!AB15+'BIFUbC-petroleum-diesel'!AB15+'BIFUbC-crude-oil'!AB15+'BIFUbC-heavy-or-residual-oil'!AB15+'BIFUbC-natural-gas'!AB15+'BIFUbC-electricity'!AB15+'BIFUbC-heat'!AB15+'BIFUbC-biomass'!AB15+'BIFUbC-hydrogen'!AD15</f>
        <v>2.3990958683990624E+16</v>
      </c>
      <c r="AC15" s="310">
        <f>'BIFUbC-coal'!AC15+'BIFUbC-LPG-propane-or-butane'!AC15+'BIFUbC-petroleum-diesel'!AC15+'BIFUbC-crude-oil'!AC15+'BIFUbC-heavy-or-residual-oil'!AC15+'BIFUbC-natural-gas'!AC15+'BIFUbC-electricity'!AC15+'BIFUbC-heat'!AC15+'BIFUbC-biomass'!AC15+'BIFUbC-hydrogen'!AE15</f>
        <v>2.3379989918761028E+16</v>
      </c>
      <c r="AD15" s="310">
        <f>'BIFUbC-coal'!AD15+'BIFUbC-LPG-propane-or-butane'!AD15+'BIFUbC-petroleum-diesel'!AD15+'BIFUbC-crude-oil'!AD15+'BIFUbC-heavy-or-residual-oil'!AD15+'BIFUbC-natural-gas'!AD15+'BIFUbC-electricity'!AD15+'BIFUbC-heat'!AD15+'BIFUbC-biomass'!AD15+'BIFUbC-hydrogen'!AF15</f>
        <v>2.2769095974217936E+16</v>
      </c>
      <c r="AE15" s="310">
        <f>'BIFUbC-coal'!AE15+'BIFUbC-LPG-propane-or-butane'!AE15+'BIFUbC-petroleum-diesel'!AE15+'BIFUbC-crude-oil'!AE15+'BIFUbC-heavy-or-residual-oil'!AE15+'BIFUbC-natural-gas'!AE15+'BIFUbC-electricity'!AE15+'BIFUbC-heat'!AE15+'BIFUbC-biomass'!AE15+'BIFUbC-hydrogen'!AG15</f>
        <v>2.2158276850361324E+16</v>
      </c>
      <c r="AF15" s="310">
        <f>'BIFUbC-coal'!AF15+'BIFUbC-LPG-propane-or-butane'!AF15+'BIFUbC-petroleum-diesel'!AF15+'BIFUbC-crude-oil'!AF15+'BIFUbC-heavy-or-residual-oil'!AF15+'BIFUbC-natural-gas'!AF15+'BIFUbC-electricity'!AF15+'BIFUbC-heat'!AF15+'BIFUbC-biomass'!AF15+'BIFUbC-hydrogen'!AH15</f>
        <v>2.1547532547191188E+16</v>
      </c>
      <c r="AG15" s="310">
        <f>'BIFUbC-coal'!AG15+'BIFUbC-LPG-propane-or-butane'!AG15+'BIFUbC-petroleum-diesel'!AG15+'BIFUbC-crude-oil'!AG15+'BIFUbC-heavy-or-residual-oil'!AG15+'BIFUbC-natural-gas'!AG15+'BIFUbC-electricity'!AG15+'BIFUbC-heat'!AG15+'BIFUbC-biomass'!AG15+'BIFUbC-hydrogen'!AI15</f>
        <v>2.0936863064707552E+16</v>
      </c>
      <c r="AH15" s="310">
        <f>'BIFUbC-coal'!AH15+'BIFUbC-LPG-propane-or-butane'!AH15+'BIFUbC-petroleum-diesel'!AH15+'BIFUbC-crude-oil'!AH15+'BIFUbC-heavy-or-residual-oil'!AH15+'BIFUbC-natural-gas'!AH15+'BIFUbC-electricity'!AH15+'BIFUbC-heat'!AH15+'BIFUbC-biomass'!AH15+'BIFUbC-hydrogen'!AJ15</f>
        <v>2.0407509768245388E+16</v>
      </c>
      <c r="AI15" s="310">
        <f>'BIFUbC-coal'!AI15+'BIFUbC-LPG-propane-or-butane'!AI15+'BIFUbC-petroleum-diesel'!AI15+'BIFUbC-crude-oil'!AI15+'BIFUbC-heavy-or-residual-oil'!AI15+'BIFUbC-natural-gas'!AI15+'BIFUbC-electricity'!AI15+'BIFUbC-heat'!AI15+'BIFUbC-biomass'!AI15+'BIFUbC-hydrogen'!AK15</f>
        <v>1.987822131637818E+16</v>
      </c>
      <c r="AJ15" s="310">
        <f>'BIFUbC-coal'!AJ15+'BIFUbC-LPG-propane-or-butane'!AJ15+'BIFUbC-petroleum-diesel'!AJ15+'BIFUbC-crude-oil'!AJ15+'BIFUbC-heavy-or-residual-oil'!AJ15+'BIFUbC-natural-gas'!AJ15+'BIFUbC-electricity'!AJ15+'BIFUbC-heat'!AJ15+'BIFUbC-biomass'!AJ15+'BIFUbC-hydrogen'!AL15</f>
        <v>1.934899770910594E+16</v>
      </c>
      <c r="AK15" s="310">
        <f>'BIFUbC-coal'!AK15+'BIFUbC-LPG-propane-or-butane'!AK15+'BIFUbC-petroleum-diesel'!AK15+'BIFUbC-crude-oil'!AK15+'BIFUbC-heavy-or-residual-oil'!AK15+'BIFUbC-natural-gas'!AK15+'BIFUbC-electricity'!AK15+'BIFUbC-heat'!AK15+'BIFUbC-biomass'!AK15+'BIFUbC-hydrogen'!AM15</f>
        <v>1.8819838946428636E+16</v>
      </c>
      <c r="AL15" s="310">
        <f>'BIFUbC-coal'!AL15+'BIFUbC-LPG-propane-or-butane'!AL15+'BIFUbC-petroleum-diesel'!AL15+'BIFUbC-crude-oil'!AL15+'BIFUbC-heavy-or-residual-oil'!AL15+'BIFUbC-natural-gas'!AL15+'BIFUbC-electricity'!AL15+'BIFUbC-heat'!AL15+'BIFUbC-biomass'!AL15+'BIFUbC-hydrogen'!AN15</f>
        <v>1.8290745028346296E+16</v>
      </c>
      <c r="AM15" s="310">
        <f>'BIFUbC-coal'!AM15+'BIFUbC-LPG-propane-or-butane'!AM15+'BIFUbC-petroleum-diesel'!AM15+'BIFUbC-crude-oil'!AM15+'BIFUbC-heavy-or-residual-oil'!AM15+'BIFUbC-natural-gas'!AM15+'BIFUbC-electricity'!AM15+'BIFUbC-heat'!AM15+'BIFUbC-biomass'!AM15+'BIFUbC-hydrogen'!AO15</f>
        <v>1.7735195746445808E+16</v>
      </c>
      <c r="AN15" s="310">
        <f>'BIFUbC-coal'!AN15+'BIFUbC-LPG-propane-or-butane'!AN15+'BIFUbC-petroleum-diesel'!AN15+'BIFUbC-crude-oil'!AN15+'BIFUbC-heavy-or-residual-oil'!AN15+'BIFUbC-natural-gas'!AN15+'BIFUbC-electricity'!AN15+'BIFUbC-heat'!AN15+'BIFUbC-biomass'!AN15+'BIFUbC-hydrogen'!AP15</f>
        <v>1.7179714566708252E+16</v>
      </c>
      <c r="AO15" s="310">
        <f>'BIFUbC-coal'!AO15+'BIFUbC-LPG-propane-or-butane'!AO15+'BIFUbC-petroleum-diesel'!AO15+'BIFUbC-crude-oil'!AO15+'BIFUbC-heavy-or-residual-oil'!AO15+'BIFUbC-natural-gas'!AO15+'BIFUbC-electricity'!AO15+'BIFUbC-heat'!AO15+'BIFUbC-biomass'!AO15+'BIFUbC-hydrogen'!AQ15</f>
        <v>1.6624301489133646E+16</v>
      </c>
      <c r="AP15" s="310">
        <f>'BIFUbC-coal'!AP15+'BIFUbC-LPG-propane-or-butane'!AP15+'BIFUbC-petroleum-diesel'!AP15+'BIFUbC-crude-oil'!AP15+'BIFUbC-heavy-or-residual-oil'!AP15+'BIFUbC-natural-gas'!AP15+'BIFUbC-electricity'!AP15+'BIFUbC-heat'!AP15+'BIFUbC-biomass'!AP15+'BIFUbC-hydrogen'!AR15</f>
        <v>1.6068956513721984E+16</v>
      </c>
      <c r="AQ15" s="310">
        <f>'BIFUbC-coal'!AQ15+'BIFUbC-LPG-propane-or-butane'!AQ15+'BIFUbC-petroleum-diesel'!AQ15+'BIFUbC-crude-oil'!AQ15+'BIFUbC-heavy-or-residual-oil'!AQ15+'BIFUbC-natural-gas'!AQ15+'BIFUbC-electricity'!AQ15+'BIFUbC-heat'!AQ15+'BIFUbC-biomass'!AQ15+'BIFUbC-hydrogen'!AS15</f>
        <v>1.5508919366023598E+16</v>
      </c>
    </row>
    <row r="16" spans="1:43" x14ac:dyDescent="0.25">
      <c r="A16" s="299" t="s">
        <v>103</v>
      </c>
      <c r="B16" s="310">
        <f>'BIFUbC-coal'!B16+'BIFUbC-LPG-propane-or-butane'!B16+'BIFUbC-petroleum-diesel'!B16+'BIFUbC-crude-oil'!B16+'BIFUbC-heavy-or-residual-oil'!B16+'BIFUbC-natural-gas'!B16+'BIFUbC-electricity'!B16+'BIFUbC-heat'!B16+'BIFUbC-biomass'!B16+'BIFUbC-hydrogen'!D16</f>
        <v>3311619800620959</v>
      </c>
      <c r="C16" s="310">
        <f>'BIFUbC-coal'!C16+'BIFUbC-LPG-propane-or-butane'!C16+'BIFUbC-petroleum-diesel'!C16+'BIFUbC-crude-oil'!C16+'BIFUbC-heavy-or-residual-oil'!C16+'BIFUbC-natural-gas'!C16+'BIFUbC-electricity'!C16+'BIFUbC-heat'!C16+'BIFUbC-biomass'!C16+'BIFUbC-hydrogen'!E16</f>
        <v>3410530606926317</v>
      </c>
      <c r="D16" s="310">
        <f>'BIFUbC-coal'!D16+'BIFUbC-LPG-propane-or-butane'!D16+'BIFUbC-petroleum-diesel'!D16+'BIFUbC-crude-oil'!D16+'BIFUbC-heavy-or-residual-oil'!D16+'BIFUbC-natural-gas'!D16+'BIFUbC-electricity'!D16+'BIFUbC-heat'!D16+'BIFUbC-biomass'!D16+'BIFUbC-hydrogen'!F16</f>
        <v>3631979564082622</v>
      </c>
      <c r="E16" s="310">
        <f>'BIFUbC-coal'!E16+'BIFUbC-LPG-propane-or-butane'!E16+'BIFUbC-petroleum-diesel'!E16+'BIFUbC-crude-oil'!E16+'BIFUbC-heavy-or-residual-oil'!E16+'BIFUbC-natural-gas'!E16+'BIFUbC-electricity'!E16+'BIFUbC-heat'!E16+'BIFUbC-biomass'!E16+'BIFUbC-hydrogen'!G16</f>
        <v>3958448226217562.5</v>
      </c>
      <c r="F16" s="310">
        <f>'BIFUbC-coal'!F16+'BIFUbC-LPG-propane-or-butane'!F16+'BIFUbC-petroleum-diesel'!F16+'BIFUbC-crude-oil'!F16+'BIFUbC-heavy-or-residual-oil'!F16+'BIFUbC-natural-gas'!F16+'BIFUbC-electricity'!F16+'BIFUbC-heat'!F16+'BIFUbC-biomass'!F16+'BIFUbC-hydrogen'!H16</f>
        <v>4390740415780671.5</v>
      </c>
      <c r="G16" s="310">
        <f>'BIFUbC-coal'!G16+'BIFUbC-LPG-propane-or-butane'!G16+'BIFUbC-petroleum-diesel'!G16+'BIFUbC-crude-oil'!G16+'BIFUbC-heavy-or-residual-oil'!G16+'BIFUbC-natural-gas'!G16+'BIFUbC-electricity'!G16+'BIFUbC-heat'!G16+'BIFUbC-biomass'!G16+'BIFUbC-hydrogen'!I16</f>
        <v>4693859092506271</v>
      </c>
      <c r="H16" s="310">
        <f>'BIFUbC-coal'!H16+'BIFUbC-LPG-propane-or-butane'!H16+'BIFUbC-petroleum-diesel'!H16+'BIFUbC-crude-oil'!H16+'BIFUbC-heavy-or-residual-oil'!H16+'BIFUbC-natural-gas'!H16+'BIFUbC-electricity'!H16+'BIFUbC-heat'!H16+'BIFUbC-biomass'!H16+'BIFUbC-hydrogen'!J16</f>
        <v>4995771160402706</v>
      </c>
      <c r="I16" s="310">
        <f>'BIFUbC-coal'!I16+'BIFUbC-LPG-propane-or-butane'!I16+'BIFUbC-petroleum-diesel'!I16+'BIFUbC-crude-oil'!I16+'BIFUbC-heavy-or-residual-oil'!I16+'BIFUbC-natural-gas'!I16+'BIFUbC-electricity'!I16+'BIFUbC-heat'!I16+'BIFUbC-biomass'!I16+'BIFUbC-hydrogen'!K16</f>
        <v>5252696421713933</v>
      </c>
      <c r="J16" s="310">
        <f>'BIFUbC-coal'!J16+'BIFUbC-LPG-propane-or-butane'!J16+'BIFUbC-petroleum-diesel'!J16+'BIFUbC-crude-oil'!J16+'BIFUbC-heavy-or-residual-oil'!J16+'BIFUbC-natural-gas'!J16+'BIFUbC-electricity'!J16+'BIFUbC-heat'!J16+'BIFUbC-biomass'!J16+'BIFUbC-hydrogen'!L16</f>
        <v>5509469478767547</v>
      </c>
      <c r="K16" s="310">
        <f>'BIFUbC-coal'!K16+'BIFUbC-LPG-propane-or-butane'!K16+'BIFUbC-petroleum-diesel'!K16+'BIFUbC-crude-oil'!K16+'BIFUbC-heavy-or-residual-oil'!K16+'BIFUbC-natural-gas'!K16+'BIFUbC-electricity'!K16+'BIFUbC-heat'!K16+'BIFUbC-biomass'!K16+'BIFUbC-hydrogen'!M16</f>
        <v>5766090331563545</v>
      </c>
      <c r="L16" s="310">
        <f>'BIFUbC-coal'!L16+'BIFUbC-LPG-propane-or-butane'!L16+'BIFUbC-petroleum-diesel'!L16+'BIFUbC-crude-oil'!L16+'BIFUbC-heavy-or-residual-oil'!L16+'BIFUbC-natural-gas'!L16+'BIFUbC-electricity'!L16+'BIFUbC-heat'!L16+'BIFUbC-biomass'!L16+'BIFUbC-hydrogen'!N16</f>
        <v>6022558980101930</v>
      </c>
      <c r="M16" s="310">
        <f>'BIFUbC-coal'!M16+'BIFUbC-LPG-propane-or-butane'!M16+'BIFUbC-petroleum-diesel'!M16+'BIFUbC-crude-oil'!M16+'BIFUbC-heavy-or-residual-oil'!M16+'BIFUbC-natural-gas'!M16+'BIFUbC-electricity'!M16+'BIFUbC-heat'!M16+'BIFUbC-biomass'!M16+'BIFUbC-hydrogen'!O16</f>
        <v>6278875424382702</v>
      </c>
      <c r="N16" s="310">
        <f>'BIFUbC-coal'!N16+'BIFUbC-LPG-propane-or-butane'!N16+'BIFUbC-petroleum-diesel'!N16+'BIFUbC-crude-oil'!N16+'BIFUbC-heavy-or-residual-oil'!N16+'BIFUbC-natural-gas'!N16+'BIFUbC-electricity'!N16+'BIFUbC-heat'!N16+'BIFUbC-biomass'!N16+'BIFUbC-hydrogen'!P16</f>
        <v>6416872454014016</v>
      </c>
      <c r="O16" s="310">
        <f>'BIFUbC-coal'!O16+'BIFUbC-LPG-propane-or-butane'!O16+'BIFUbC-petroleum-diesel'!O16+'BIFUbC-crude-oil'!O16+'BIFUbC-heavy-or-residual-oil'!O16+'BIFUbC-natural-gas'!O16+'BIFUbC-electricity'!O16+'BIFUbC-heat'!O16+'BIFUbC-biomass'!O16+'BIFUbC-hydrogen'!Q16</f>
        <v>6554814816568317</v>
      </c>
      <c r="P16" s="310">
        <f>'BIFUbC-coal'!P16+'BIFUbC-LPG-propane-or-butane'!P16+'BIFUbC-petroleum-diesel'!P16+'BIFUbC-crude-oil'!P16+'BIFUbC-heavy-or-residual-oil'!P16+'BIFUbC-natural-gas'!P16+'BIFUbC-electricity'!P16+'BIFUbC-heat'!P16+'BIFUbC-biomass'!P16+'BIFUbC-hydrogen'!R16</f>
        <v>6692702512045605</v>
      </c>
      <c r="Q16" s="310">
        <f>'BIFUbC-coal'!Q16+'BIFUbC-LPG-propane-or-butane'!Q16+'BIFUbC-petroleum-diesel'!Q16+'BIFUbC-crude-oil'!Q16+'BIFUbC-heavy-or-residual-oil'!Q16+'BIFUbC-natural-gas'!Q16+'BIFUbC-electricity'!Q16+'BIFUbC-heat'!Q16+'BIFUbC-biomass'!Q16+'BIFUbC-hydrogen'!S16</f>
        <v>6830535540445882</v>
      </c>
      <c r="R16" s="310">
        <f>'BIFUbC-coal'!R16+'BIFUbC-LPG-propane-or-butane'!R16+'BIFUbC-petroleum-diesel'!R16+'BIFUbC-crude-oil'!R16+'BIFUbC-heavy-or-residual-oil'!R16+'BIFUbC-natural-gas'!R16+'BIFUbC-electricity'!R16+'BIFUbC-heat'!R16+'BIFUbC-biomass'!R16+'BIFUbC-hydrogen'!T16</f>
        <v>6968313901769149</v>
      </c>
      <c r="S16" s="310">
        <f>'BIFUbC-coal'!S16+'BIFUbC-LPG-propane-or-butane'!S16+'BIFUbC-petroleum-diesel'!S16+'BIFUbC-crude-oil'!S16+'BIFUbC-heavy-or-residual-oil'!S16+'BIFUbC-natural-gas'!S16+'BIFUbC-electricity'!S16+'BIFUbC-heat'!S16+'BIFUbC-biomass'!S16+'BIFUbC-hydrogen'!U16</f>
        <v>7008658880740453</v>
      </c>
      <c r="T16" s="310">
        <f>'BIFUbC-coal'!T16+'BIFUbC-LPG-propane-or-butane'!T16+'BIFUbC-petroleum-diesel'!T16+'BIFUbC-crude-oil'!T16+'BIFUbC-heavy-or-residual-oil'!T16+'BIFUbC-natural-gas'!T16+'BIFUbC-electricity'!T16+'BIFUbC-heat'!T16+'BIFUbC-biomass'!T16+'BIFUbC-hydrogen'!V16</f>
        <v>7048998520487524</v>
      </c>
      <c r="U16" s="310">
        <f>'BIFUbC-coal'!U16+'BIFUbC-LPG-propane-or-butane'!U16+'BIFUbC-petroleum-diesel'!U16+'BIFUbC-crude-oil'!U16+'BIFUbC-heavy-or-residual-oil'!U16+'BIFUbC-natural-gas'!U16+'BIFUbC-electricity'!U16+'BIFUbC-heat'!U16+'BIFUbC-biomass'!U16+'BIFUbC-hydrogen'!W16</f>
        <v>7089332821010358</v>
      </c>
      <c r="V16" s="310">
        <f>'BIFUbC-coal'!V16+'BIFUbC-LPG-propane-or-butane'!V16+'BIFUbC-petroleum-diesel'!V16+'BIFUbC-crude-oil'!V16+'BIFUbC-heavy-or-residual-oil'!V16+'BIFUbC-natural-gas'!V16+'BIFUbC-electricity'!V16+'BIFUbC-heat'!V16+'BIFUbC-biomass'!V16+'BIFUbC-hydrogen'!X16</f>
        <v>7129661782308956</v>
      </c>
      <c r="W16" s="310">
        <f>'BIFUbC-coal'!W16+'BIFUbC-LPG-propane-or-butane'!W16+'BIFUbC-petroleum-diesel'!W16+'BIFUbC-crude-oil'!W16+'BIFUbC-heavy-or-residual-oil'!W16+'BIFUbC-natural-gas'!W16+'BIFUbC-electricity'!W16+'BIFUbC-heat'!W16+'BIFUbC-biomass'!W16+'BIFUbC-hydrogen'!Y16</f>
        <v>7169985404383319</v>
      </c>
      <c r="X16" s="310">
        <f>'BIFUbC-coal'!X16+'BIFUbC-LPG-propane-or-butane'!X16+'BIFUbC-petroleum-diesel'!X16+'BIFUbC-crude-oil'!X16+'BIFUbC-heavy-or-residual-oil'!X16+'BIFUbC-natural-gas'!X16+'BIFUbC-electricity'!X16+'BIFUbC-heat'!X16+'BIFUbC-biomass'!X16+'BIFUbC-hydrogen'!Z16</f>
        <v>7151582963238826</v>
      </c>
      <c r="Y16" s="310">
        <f>'BIFUbC-coal'!Y16+'BIFUbC-LPG-propane-or-butane'!Y16+'BIFUbC-petroleum-diesel'!Y16+'BIFUbC-crude-oil'!Y16+'BIFUbC-heavy-or-residual-oil'!Y16+'BIFUbC-natural-gas'!Y16+'BIFUbC-electricity'!Y16+'BIFUbC-heat'!Y16+'BIFUbC-biomass'!Y16+'BIFUbC-hydrogen'!AA16</f>
        <v>7133182869607661</v>
      </c>
      <c r="Z16" s="310">
        <f>'BIFUbC-coal'!Z16+'BIFUbC-LPG-propane-or-butane'!Z16+'BIFUbC-petroleum-diesel'!Z16+'BIFUbC-crude-oil'!Z16+'BIFUbC-heavy-or-residual-oil'!Z16+'BIFUbC-natural-gas'!Z16+'BIFUbC-electricity'!Z16+'BIFUbC-heat'!Z16+'BIFUbC-biomass'!Z16+'BIFUbC-hydrogen'!AB16</f>
        <v>7114785123489829</v>
      </c>
      <c r="AA16" s="310">
        <f>'BIFUbC-coal'!AA16+'BIFUbC-LPG-propane-or-butane'!AA16+'BIFUbC-petroleum-diesel'!AA16+'BIFUbC-crude-oil'!AA16+'BIFUbC-heavy-or-residual-oil'!AA16+'BIFUbC-natural-gas'!AA16+'BIFUbC-electricity'!AA16+'BIFUbC-heat'!AA16+'BIFUbC-biomass'!AA16+'BIFUbC-hydrogen'!AC16</f>
        <v>7096389724885327</v>
      </c>
      <c r="AB16" s="310">
        <f>'BIFUbC-coal'!AB16+'BIFUbC-LPG-propane-or-butane'!AB16+'BIFUbC-petroleum-diesel'!AB16+'BIFUbC-crude-oil'!AB16+'BIFUbC-heavy-or-residual-oil'!AB16+'BIFUbC-natural-gas'!AB16+'BIFUbC-electricity'!AB16+'BIFUbC-heat'!AB16+'BIFUbC-biomass'!AB16+'BIFUbC-hydrogen'!AD16</f>
        <v>7077996673794154</v>
      </c>
      <c r="AC16" s="310">
        <f>'BIFUbC-coal'!AC16+'BIFUbC-LPG-propane-or-butane'!AC16+'BIFUbC-petroleum-diesel'!AC16+'BIFUbC-crude-oil'!AC16+'BIFUbC-heavy-or-residual-oil'!AC16+'BIFUbC-natural-gas'!AC16+'BIFUbC-electricity'!AC16+'BIFUbC-heat'!AC16+'BIFUbC-biomass'!AC16+'BIFUbC-hydrogen'!AE16</f>
        <v>6982977147428129</v>
      </c>
      <c r="AD16" s="310">
        <f>'BIFUbC-coal'!AD16+'BIFUbC-LPG-propane-or-butane'!AD16+'BIFUbC-petroleum-diesel'!AD16+'BIFUbC-crude-oil'!AD16+'BIFUbC-heavy-or-residual-oil'!AD16+'BIFUbC-natural-gas'!AD16+'BIFUbC-electricity'!AD16+'BIFUbC-heat'!AD16+'BIFUbC-biomass'!AD16+'BIFUbC-hydrogen'!AF16</f>
        <v>6887970002826333</v>
      </c>
      <c r="AE16" s="310">
        <f>'BIFUbC-coal'!AE16+'BIFUbC-LPG-propane-or-butane'!AE16+'BIFUbC-petroleum-diesel'!AE16+'BIFUbC-crude-oil'!AE16+'BIFUbC-heavy-or-residual-oil'!AE16+'BIFUbC-natural-gas'!AE16+'BIFUbC-electricity'!AE16+'BIFUbC-heat'!AE16+'BIFUbC-biomass'!AE16+'BIFUbC-hydrogen'!AG16</f>
        <v>6792975239988766</v>
      </c>
      <c r="AF16" s="310">
        <f>'BIFUbC-coal'!AF16+'BIFUbC-LPG-propane-or-butane'!AF16+'BIFUbC-petroleum-diesel'!AF16+'BIFUbC-crude-oil'!AF16+'BIFUbC-heavy-or-residual-oil'!AF16+'BIFUbC-natural-gas'!AF16+'BIFUbC-electricity'!AF16+'BIFUbC-heat'!AF16+'BIFUbC-biomass'!AF16+'BIFUbC-hydrogen'!AH16</f>
        <v>6697992858915429</v>
      </c>
      <c r="AG16" s="310">
        <f>'BIFUbC-coal'!AG16+'BIFUbC-LPG-propane-or-butane'!AG16+'BIFUbC-petroleum-diesel'!AG16+'BIFUbC-crude-oil'!AG16+'BIFUbC-heavy-or-residual-oil'!AG16+'BIFUbC-natural-gas'!AG16+'BIFUbC-electricity'!AG16+'BIFUbC-heat'!AG16+'BIFUbC-biomass'!AG16+'BIFUbC-hydrogen'!AI16</f>
        <v>6603022859606318</v>
      </c>
      <c r="AH16" s="310">
        <f>'BIFUbC-coal'!AH16+'BIFUbC-LPG-propane-or-butane'!AH16+'BIFUbC-petroleum-diesel'!AH16+'BIFUbC-crude-oil'!AH16+'BIFUbC-heavy-or-residual-oil'!AH16+'BIFUbC-natural-gas'!AH16+'BIFUbC-electricity'!AH16+'BIFUbC-heat'!AH16+'BIFUbC-biomass'!AH16+'BIFUbC-hydrogen'!AJ16</f>
        <v>6450612439190732</v>
      </c>
      <c r="AI16" s="310">
        <f>'BIFUbC-coal'!AI16+'BIFUbC-LPG-propane-or-butane'!AI16+'BIFUbC-petroleum-diesel'!AI16+'BIFUbC-crude-oil'!AI16+'BIFUbC-heavy-or-residual-oil'!AI16+'BIFUbC-natural-gas'!AI16+'BIFUbC-electricity'!AI16+'BIFUbC-heat'!AI16+'BIFUbC-biomass'!AI16+'BIFUbC-hydrogen'!AK16</f>
        <v>6298221926227548</v>
      </c>
      <c r="AJ16" s="310">
        <f>'BIFUbC-coal'!AJ16+'BIFUbC-LPG-propane-or-butane'!AJ16+'BIFUbC-petroleum-diesel'!AJ16+'BIFUbC-crude-oil'!AJ16+'BIFUbC-heavy-or-residual-oil'!AJ16+'BIFUbC-natural-gas'!AJ16+'BIFUbC-electricity'!AJ16+'BIFUbC-heat'!AJ16+'BIFUbC-biomass'!AJ16+'BIFUbC-hydrogen'!AL16</f>
        <v>6145851320716768</v>
      </c>
      <c r="AK16" s="310">
        <f>'BIFUbC-coal'!AK16+'BIFUbC-LPG-propane-or-butane'!AK16+'BIFUbC-petroleum-diesel'!AK16+'BIFUbC-crude-oil'!AK16+'BIFUbC-heavy-or-residual-oil'!AK16+'BIFUbC-natural-gas'!AK16+'BIFUbC-electricity'!AK16+'BIFUbC-heat'!AK16+'BIFUbC-biomass'!AK16+'BIFUbC-hydrogen'!AM16</f>
        <v>5993500622658388</v>
      </c>
      <c r="AL16" s="310">
        <f>'BIFUbC-coal'!AL16+'BIFUbC-LPG-propane-or-butane'!AL16+'BIFUbC-petroleum-diesel'!AL16+'BIFUbC-crude-oil'!AL16+'BIFUbC-heavy-or-residual-oil'!AL16+'BIFUbC-natural-gas'!AL16+'BIFUbC-electricity'!AL16+'BIFUbC-heat'!AL16+'BIFUbC-biomass'!AL16+'BIFUbC-hydrogen'!AN16</f>
        <v>5841169832052412</v>
      </c>
      <c r="AM16" s="310">
        <f>'BIFUbC-coal'!AM16+'BIFUbC-LPG-propane-or-butane'!AM16+'BIFUbC-petroleum-diesel'!AM16+'BIFUbC-crude-oil'!AM16+'BIFUbC-heavy-or-residual-oil'!AM16+'BIFUbC-natural-gas'!AM16+'BIFUbC-electricity'!AM16+'BIFUbC-heat'!AM16+'BIFUbC-biomass'!AM16+'BIFUbC-hydrogen'!AO16</f>
        <v>5688613131936319</v>
      </c>
      <c r="AN16" s="310">
        <f>'BIFUbC-coal'!AN16+'BIFUbC-LPG-propane-or-butane'!AN16+'BIFUbC-petroleum-diesel'!AN16+'BIFUbC-crude-oil'!AN16+'BIFUbC-heavy-or-residual-oil'!AN16+'BIFUbC-natural-gas'!AN16+'BIFUbC-electricity'!AN16+'BIFUbC-heat'!AN16+'BIFUbC-biomass'!AN16+'BIFUbC-hydrogen'!AP16</f>
        <v>5536076371482505</v>
      </c>
      <c r="AO16" s="310">
        <f>'BIFUbC-coal'!AO16+'BIFUbC-LPG-propane-or-butane'!AO16+'BIFUbC-petroleum-diesel'!AO16+'BIFUbC-crude-oil'!AO16+'BIFUbC-heavy-or-residual-oil'!AO16+'BIFUbC-natural-gas'!AO16+'BIFUbC-electricity'!AO16+'BIFUbC-heat'!AO16+'BIFUbC-biomass'!AO16+'BIFUbC-hydrogen'!AQ16</f>
        <v>5383559550690972</v>
      </c>
      <c r="AP16" s="310">
        <f>'BIFUbC-coal'!AP16+'BIFUbC-LPG-propane-or-butane'!AP16+'BIFUbC-petroleum-diesel'!AP16+'BIFUbC-crude-oil'!AP16+'BIFUbC-heavy-or-residual-oil'!AP16+'BIFUbC-natural-gas'!AP16+'BIFUbC-electricity'!AP16+'BIFUbC-heat'!AP16+'BIFUbC-biomass'!AP16+'BIFUbC-hydrogen'!AR16</f>
        <v>5231062669561722</v>
      </c>
      <c r="AQ16" s="310">
        <f>'BIFUbC-coal'!AQ16+'BIFUbC-LPG-propane-or-butane'!AQ16+'BIFUbC-petroleum-diesel'!AQ16+'BIFUbC-crude-oil'!AQ16+'BIFUbC-heavy-or-residual-oil'!AQ16+'BIFUbC-natural-gas'!AQ16+'BIFUbC-electricity'!AQ16+'BIFUbC-heat'!AQ16+'BIFUbC-biomass'!AQ16+'BIFUbC-hydrogen'!AS16</f>
        <v>5076921649379341</v>
      </c>
    </row>
    <row r="17" spans="1:43" x14ac:dyDescent="0.25">
      <c r="A17" s="299" t="s">
        <v>104</v>
      </c>
      <c r="B17" s="310">
        <f>'BIFUbC-coal'!B17+'BIFUbC-LPG-propane-or-butane'!B17+'BIFUbC-petroleum-diesel'!B17+'BIFUbC-crude-oil'!B17+'BIFUbC-heavy-or-residual-oil'!B17+'BIFUbC-natural-gas'!B17+'BIFUbC-electricity'!B17+'BIFUbC-heat'!B17+'BIFUbC-biomass'!B17+'BIFUbC-hydrogen'!D17</f>
        <v>1250991188856060.5</v>
      </c>
      <c r="C17" s="310">
        <f>'BIFUbC-coal'!C17+'BIFUbC-LPG-propane-or-butane'!C17+'BIFUbC-petroleum-diesel'!C17+'BIFUbC-crude-oil'!C17+'BIFUbC-heavy-or-residual-oil'!C17+'BIFUbC-natural-gas'!C17+'BIFUbC-electricity'!C17+'BIFUbC-heat'!C17+'BIFUbC-biomass'!C17+'BIFUbC-hydrogen'!E17</f>
        <v>1274478057333611.5</v>
      </c>
      <c r="D17" s="310">
        <f>'BIFUbC-coal'!D17+'BIFUbC-LPG-propane-or-butane'!D17+'BIFUbC-petroleum-diesel'!D17+'BIFUbC-crude-oil'!D17+'BIFUbC-heavy-or-residual-oil'!D17+'BIFUbC-natural-gas'!D17+'BIFUbC-electricity'!D17+'BIFUbC-heat'!D17+'BIFUbC-biomass'!D17+'BIFUbC-hydrogen'!F17</f>
        <v>1538518948226182.5</v>
      </c>
      <c r="E17" s="310">
        <f>'BIFUbC-coal'!E17+'BIFUbC-LPG-propane-or-butane'!E17+'BIFUbC-petroleum-diesel'!E17+'BIFUbC-crude-oil'!E17+'BIFUbC-heavy-or-residual-oil'!E17+'BIFUbC-natural-gas'!E17+'BIFUbC-electricity'!E17+'BIFUbC-heat'!E17+'BIFUbC-biomass'!E17+'BIFUbC-hydrogen'!G17</f>
        <v>1556313916639596.5</v>
      </c>
      <c r="F17" s="310">
        <f>'BIFUbC-coal'!F17+'BIFUbC-LPG-propane-or-butane'!F17+'BIFUbC-petroleum-diesel'!F17+'BIFUbC-crude-oil'!F17+'BIFUbC-heavy-or-residual-oil'!F17+'BIFUbC-natural-gas'!F17+'BIFUbC-electricity'!F17+'BIFUbC-heat'!F17+'BIFUbC-biomass'!F17+'BIFUbC-hydrogen'!H17</f>
        <v>1616742399771298.5</v>
      </c>
      <c r="G17" s="310">
        <f>'BIFUbC-coal'!G17+'BIFUbC-LPG-propane-or-butane'!G17+'BIFUbC-petroleum-diesel'!G17+'BIFUbC-crude-oil'!G17+'BIFUbC-heavy-or-residual-oil'!G17+'BIFUbC-natural-gas'!G17+'BIFUbC-electricity'!G17+'BIFUbC-heat'!G17+'BIFUbC-biomass'!G17+'BIFUbC-hydrogen'!I17</f>
        <v>1666096424808026.3</v>
      </c>
      <c r="H17" s="310">
        <f>'BIFUbC-coal'!H17+'BIFUbC-LPG-propane-or-butane'!H17+'BIFUbC-petroleum-diesel'!H17+'BIFUbC-crude-oil'!H17+'BIFUbC-heavy-or-residual-oil'!H17+'BIFUbC-natural-gas'!H17+'BIFUbC-electricity'!H17+'BIFUbC-heat'!H17+'BIFUbC-biomass'!H17+'BIFUbC-hydrogen'!J17</f>
        <v>1728115062106158.3</v>
      </c>
      <c r="I17" s="310">
        <f>'BIFUbC-coal'!I17+'BIFUbC-LPG-propane-or-butane'!I17+'BIFUbC-petroleum-diesel'!I17+'BIFUbC-crude-oil'!I17+'BIFUbC-heavy-or-residual-oil'!I17+'BIFUbC-natural-gas'!I17+'BIFUbC-electricity'!I17+'BIFUbC-heat'!I17+'BIFUbC-biomass'!I17+'BIFUbC-hydrogen'!K17</f>
        <v>1789066307757383.3</v>
      </c>
      <c r="J17" s="310">
        <f>'BIFUbC-coal'!J17+'BIFUbC-LPG-propane-or-butane'!J17+'BIFUbC-petroleum-diesel'!J17+'BIFUbC-crude-oil'!J17+'BIFUbC-heavy-or-residual-oil'!J17+'BIFUbC-natural-gas'!J17+'BIFUbC-electricity'!J17+'BIFUbC-heat'!J17+'BIFUbC-biomass'!J17+'BIFUbC-hydrogen'!L17</f>
        <v>1842679752946704.8</v>
      </c>
      <c r="K17" s="310">
        <f>'BIFUbC-coal'!K17+'BIFUbC-LPG-propane-or-butane'!K17+'BIFUbC-petroleum-diesel'!K17+'BIFUbC-crude-oil'!K17+'BIFUbC-heavy-or-residual-oil'!K17+'BIFUbC-natural-gas'!K17+'BIFUbC-electricity'!K17+'BIFUbC-heat'!K17+'BIFUbC-biomass'!K17+'BIFUbC-hydrogen'!M17</f>
        <v>1889275030843062.3</v>
      </c>
      <c r="L17" s="310">
        <f>'BIFUbC-coal'!L17+'BIFUbC-LPG-propane-or-butane'!L17+'BIFUbC-petroleum-diesel'!L17+'BIFUbC-crude-oil'!L17+'BIFUbC-heavy-or-residual-oil'!L17+'BIFUbC-natural-gas'!L17+'BIFUbC-electricity'!L17+'BIFUbC-heat'!L17+'BIFUbC-biomass'!L17+'BIFUbC-hydrogen'!N17</f>
        <v>1929366122561923</v>
      </c>
      <c r="M17" s="310">
        <f>'BIFUbC-coal'!M17+'BIFUbC-LPG-propane-or-butane'!M17+'BIFUbC-petroleum-diesel'!M17+'BIFUbC-crude-oil'!M17+'BIFUbC-heavy-or-residual-oil'!M17+'BIFUbC-natural-gas'!M17+'BIFUbC-electricity'!M17+'BIFUbC-heat'!M17+'BIFUbC-biomass'!M17+'BIFUbC-hydrogen'!O17</f>
        <v>1963633821141125</v>
      </c>
      <c r="N17" s="310">
        <f>'BIFUbC-coal'!N17+'BIFUbC-LPG-propane-or-butane'!N17+'BIFUbC-petroleum-diesel'!N17+'BIFUbC-crude-oil'!N17+'BIFUbC-heavy-or-residual-oil'!N17+'BIFUbC-natural-gas'!N17+'BIFUbC-electricity'!N17+'BIFUbC-heat'!N17+'BIFUbC-biomass'!N17+'BIFUbC-hydrogen'!P17</f>
        <v>1993055029353036.5</v>
      </c>
      <c r="O17" s="310">
        <f>'BIFUbC-coal'!O17+'BIFUbC-LPG-propane-or-butane'!O17+'BIFUbC-petroleum-diesel'!O17+'BIFUbC-crude-oil'!O17+'BIFUbC-heavy-or-residual-oil'!O17+'BIFUbC-natural-gas'!O17+'BIFUbC-electricity'!O17+'BIFUbC-heat'!O17+'BIFUbC-biomass'!O17+'BIFUbC-hydrogen'!Q17</f>
        <v>2018147557667908</v>
      </c>
      <c r="P17" s="310">
        <f>'BIFUbC-coal'!P17+'BIFUbC-LPG-propane-or-butane'!P17+'BIFUbC-petroleum-diesel'!P17+'BIFUbC-crude-oil'!P17+'BIFUbC-heavy-or-residual-oil'!P17+'BIFUbC-natural-gas'!P17+'BIFUbC-electricity'!P17+'BIFUbC-heat'!P17+'BIFUbC-biomass'!P17+'BIFUbC-hydrogen'!R17</f>
        <v>2039658981910907.3</v>
      </c>
      <c r="Q17" s="310">
        <f>'BIFUbC-coal'!Q17+'BIFUbC-LPG-propane-or-butane'!Q17+'BIFUbC-petroleum-diesel'!Q17+'BIFUbC-crude-oil'!Q17+'BIFUbC-heavy-or-residual-oil'!Q17+'BIFUbC-natural-gas'!Q17+'BIFUbC-electricity'!Q17+'BIFUbC-heat'!Q17+'BIFUbC-biomass'!Q17+'BIFUbC-hydrogen'!S17</f>
        <v>2058398254791054.8</v>
      </c>
      <c r="R17" s="310">
        <f>'BIFUbC-coal'!R17+'BIFUbC-LPG-propane-or-butane'!R17+'BIFUbC-petroleum-diesel'!R17+'BIFUbC-crude-oil'!R17+'BIFUbC-heavy-or-residual-oil'!R17+'BIFUbC-natural-gas'!R17+'BIFUbC-electricity'!R17+'BIFUbC-heat'!R17+'BIFUbC-biomass'!R17+'BIFUbC-hydrogen'!T17</f>
        <v>2075222289661161</v>
      </c>
      <c r="S17" s="310">
        <f>'BIFUbC-coal'!S17+'BIFUbC-LPG-propane-or-butane'!S17+'BIFUbC-petroleum-diesel'!S17+'BIFUbC-crude-oil'!S17+'BIFUbC-heavy-or-residual-oil'!S17+'BIFUbC-natural-gas'!S17+'BIFUbC-electricity'!S17+'BIFUbC-heat'!S17+'BIFUbC-biomass'!S17+'BIFUbC-hydrogen'!U17</f>
        <v>2091154186477131</v>
      </c>
      <c r="T17" s="310">
        <f>'BIFUbC-coal'!T17+'BIFUbC-LPG-propane-or-butane'!T17+'BIFUbC-petroleum-diesel'!T17+'BIFUbC-crude-oil'!T17+'BIFUbC-heavy-or-residual-oil'!T17+'BIFUbC-natural-gas'!T17+'BIFUbC-electricity'!T17+'BIFUbC-heat'!T17+'BIFUbC-biomass'!T17+'BIFUbC-hydrogen'!V17</f>
        <v>2106081582360479.5</v>
      </c>
      <c r="U17" s="310">
        <f>'BIFUbC-coal'!U17+'BIFUbC-LPG-propane-or-butane'!U17+'BIFUbC-petroleum-diesel'!U17+'BIFUbC-crude-oil'!U17+'BIFUbC-heavy-or-residual-oil'!U17+'BIFUbC-natural-gas'!U17+'BIFUbC-electricity'!U17+'BIFUbC-heat'!U17+'BIFUbC-biomass'!U17+'BIFUbC-hydrogen'!W17</f>
        <v>2120020984837515.8</v>
      </c>
      <c r="V17" s="310">
        <f>'BIFUbC-coal'!V17+'BIFUbC-LPG-propane-or-butane'!V17+'BIFUbC-petroleum-diesel'!V17+'BIFUbC-crude-oil'!V17+'BIFUbC-heavy-or-residual-oil'!V17+'BIFUbC-natural-gas'!V17+'BIFUbC-electricity'!V17+'BIFUbC-heat'!V17+'BIFUbC-biomass'!V17+'BIFUbC-hydrogen'!X17</f>
        <v>2132991363430398.5</v>
      </c>
      <c r="W17" s="310">
        <f>'BIFUbC-coal'!W17+'BIFUbC-LPG-propane-or-butane'!W17+'BIFUbC-petroleum-diesel'!W17+'BIFUbC-crude-oil'!W17+'BIFUbC-heavy-or-residual-oil'!W17+'BIFUbC-natural-gas'!W17+'BIFUbC-electricity'!W17+'BIFUbC-heat'!W17+'BIFUbC-biomass'!W17+'BIFUbC-hydrogen'!Y17</f>
        <v>2145014017198736.3</v>
      </c>
      <c r="X17" s="310">
        <f>'BIFUbC-coal'!X17+'BIFUbC-LPG-propane-or-butane'!X17+'BIFUbC-petroleum-diesel'!X17+'BIFUbC-crude-oil'!X17+'BIFUbC-heavy-or-residual-oil'!X17+'BIFUbC-natural-gas'!X17+'BIFUbC-electricity'!X17+'BIFUbC-heat'!X17+'BIFUbC-biomass'!X17+'BIFUbC-hydrogen'!Z17</f>
        <v>2156112439402036.5</v>
      </c>
      <c r="Y17" s="310">
        <f>'BIFUbC-coal'!Y17+'BIFUbC-LPG-propane-or-butane'!Y17+'BIFUbC-petroleum-diesel'!Y17+'BIFUbC-crude-oil'!Y17+'BIFUbC-heavy-or-residual-oil'!Y17+'BIFUbC-natural-gas'!Y17+'BIFUbC-electricity'!Y17+'BIFUbC-heat'!Y17+'BIFUbC-biomass'!Y17+'BIFUbC-hydrogen'!AA17</f>
        <v>2166312180299295.3</v>
      </c>
      <c r="Z17" s="310">
        <f>'BIFUbC-coal'!Z17+'BIFUbC-LPG-propane-or-butane'!Z17+'BIFUbC-petroleum-diesel'!Z17+'BIFUbC-crude-oil'!Z17+'BIFUbC-heavy-or-residual-oil'!Z17+'BIFUbC-natural-gas'!Z17+'BIFUbC-electricity'!Z17+'BIFUbC-heat'!Z17+'BIFUbC-biomass'!Z17+'BIFUbC-hydrogen'!AB17</f>
        <v>2175640709061065.8</v>
      </c>
      <c r="AA17" s="310">
        <f>'BIFUbC-coal'!AA17+'BIFUbC-LPG-propane-or-butane'!AA17+'BIFUbC-petroleum-diesel'!AA17+'BIFUbC-crude-oil'!AA17+'BIFUbC-heavy-or-residual-oil'!AA17+'BIFUbC-natural-gas'!AA17+'BIFUbC-electricity'!AA17+'BIFUbC-heat'!AA17+'BIFUbC-biomass'!AA17+'BIFUbC-hydrogen'!AC17</f>
        <v>2184127275722963.3</v>
      </c>
      <c r="AB17" s="310">
        <f>'BIFUbC-coal'!AB17+'BIFUbC-LPG-propane-or-butane'!AB17+'BIFUbC-petroleum-diesel'!AB17+'BIFUbC-crude-oil'!AB17+'BIFUbC-heavy-or-residual-oil'!AB17+'BIFUbC-natural-gas'!AB17+'BIFUbC-electricity'!AB17+'BIFUbC-heat'!AB17+'BIFUbC-biomass'!AB17+'BIFUbC-hydrogen'!AD17</f>
        <v>2191802774059943.5</v>
      </c>
      <c r="AC17" s="310">
        <f>'BIFUbC-coal'!AC17+'BIFUbC-LPG-propane-or-butane'!AC17+'BIFUbC-petroleum-diesel'!AC17+'BIFUbC-crude-oil'!AC17+'BIFUbC-heavy-or-residual-oil'!AC17+'BIFUbC-natural-gas'!AC17+'BIFUbC-electricity'!AC17+'BIFUbC-heat'!AC17+'BIFUbC-biomass'!AC17+'BIFUbC-hydrogen'!AE17</f>
        <v>2198699606207753.5</v>
      </c>
      <c r="AD17" s="310">
        <f>'BIFUbC-coal'!AD17+'BIFUbC-LPG-propane-or-butane'!AD17+'BIFUbC-petroleum-diesel'!AD17+'BIFUbC-crude-oil'!AD17+'BIFUbC-heavy-or-residual-oil'!AD17+'BIFUbC-natural-gas'!AD17+'BIFUbC-electricity'!AD17+'BIFUbC-heat'!AD17+'BIFUbC-biomass'!AD17+'BIFUbC-hydrogen'!AF17</f>
        <v>2204851549802668.3</v>
      </c>
      <c r="AE17" s="310">
        <f>'BIFUbC-coal'!AE17+'BIFUbC-LPG-propane-or-butane'!AE17+'BIFUbC-petroleum-diesel'!AE17+'BIFUbC-crude-oil'!AE17+'BIFUbC-heavy-or-residual-oil'!AE17+'BIFUbC-natural-gas'!AE17+'BIFUbC-electricity'!AE17+'BIFUbC-heat'!AE17+'BIFUbC-biomass'!AE17+'BIFUbC-hydrogen'!AG17</f>
        <v>2210293628354244</v>
      </c>
      <c r="AF17" s="310">
        <f>'BIFUbC-coal'!AF17+'BIFUbC-LPG-propane-or-butane'!AF17+'BIFUbC-petroleum-diesel'!AF17+'BIFUbC-crude-oil'!AF17+'BIFUbC-heavy-or-residual-oil'!AF17+'BIFUbC-natural-gas'!AF17+'BIFUbC-electricity'!AF17+'BIFUbC-heat'!AF17+'BIFUbC-biomass'!AF17+'BIFUbC-hydrogen'!AH17</f>
        <v>2215061985507940.3</v>
      </c>
      <c r="AG17" s="310">
        <f>'BIFUbC-coal'!AG17+'BIFUbC-LPG-propane-or-butane'!AG17+'BIFUbC-petroleum-diesel'!AG17+'BIFUbC-crude-oil'!AG17+'BIFUbC-heavy-or-residual-oil'!AG17+'BIFUbC-natural-gas'!AG17+'BIFUbC-electricity'!AG17+'BIFUbC-heat'!AG17+'BIFUbC-biomass'!AG17+'BIFUbC-hydrogen'!AI17</f>
        <v>2219193763796988</v>
      </c>
      <c r="AH17" s="310">
        <f>'BIFUbC-coal'!AH17+'BIFUbC-LPG-propane-or-butane'!AH17+'BIFUbC-petroleum-diesel'!AH17+'BIFUbC-crude-oil'!AH17+'BIFUbC-heavy-or-residual-oil'!AH17+'BIFUbC-natural-gas'!AH17+'BIFUbC-electricity'!AH17+'BIFUbC-heat'!AH17+'BIFUbC-biomass'!AH17+'BIFUbC-hydrogen'!AJ17</f>
        <v>2222726988425409</v>
      </c>
      <c r="AI17" s="310">
        <f>'BIFUbC-coal'!AI17+'BIFUbC-LPG-propane-or-butane'!AI17+'BIFUbC-petroleum-diesel'!AI17+'BIFUbC-crude-oil'!AI17+'BIFUbC-heavy-or-residual-oil'!AI17+'BIFUbC-natural-gas'!AI17+'BIFUbC-electricity'!AI17+'BIFUbC-heat'!AI17+'BIFUbC-biomass'!AI17+'BIFUbC-hydrogen'!AK17</f>
        <v>2225700456567864.5</v>
      </c>
      <c r="AJ17" s="310">
        <f>'BIFUbC-coal'!AJ17+'BIFUbC-LPG-propane-or-butane'!AJ17+'BIFUbC-petroleum-diesel'!AJ17+'BIFUbC-crude-oil'!AJ17+'BIFUbC-heavy-or-residual-oil'!AJ17+'BIFUbC-natural-gas'!AJ17+'BIFUbC-electricity'!AJ17+'BIFUbC-heat'!AJ17+'BIFUbC-biomass'!AJ17+'BIFUbC-hydrogen'!AL17</f>
        <v>2228153632616938.3</v>
      </c>
      <c r="AK17" s="310">
        <f>'BIFUbC-coal'!AK17+'BIFUbC-LPG-propane-or-butane'!AK17+'BIFUbC-petroleum-diesel'!AK17+'BIFUbC-crude-oil'!AK17+'BIFUbC-heavy-or-residual-oil'!AK17+'BIFUbC-natural-gas'!AK17+'BIFUbC-electricity'!AK17+'BIFUbC-heat'!AK17+'BIFUbC-biomass'!AK17+'BIFUbC-hydrogen'!AM17</f>
        <v>2230126549755688</v>
      </c>
      <c r="AL17" s="310">
        <f>'BIFUbC-coal'!AL17+'BIFUbC-LPG-propane-or-butane'!AL17+'BIFUbC-petroleum-diesel'!AL17+'BIFUbC-crude-oil'!AL17+'BIFUbC-heavy-or-residual-oil'!AL17+'BIFUbC-natural-gas'!AL17+'BIFUbC-electricity'!AL17+'BIFUbC-heat'!AL17+'BIFUbC-biomass'!AL17+'BIFUbC-hydrogen'!AN17</f>
        <v>2231659718182484.5</v>
      </c>
      <c r="AM17" s="310">
        <f>'BIFUbC-coal'!AM17+'BIFUbC-LPG-propane-or-butane'!AM17+'BIFUbC-petroleum-diesel'!AM17+'BIFUbC-crude-oil'!AM17+'BIFUbC-heavy-or-residual-oil'!AM17+'BIFUbC-natural-gas'!AM17+'BIFUbC-electricity'!AM17+'BIFUbC-heat'!AM17+'BIFUbC-biomass'!AM17+'BIFUbC-hydrogen'!AO17</f>
        <v>2232794040267465</v>
      </c>
      <c r="AN17" s="310">
        <f>'BIFUbC-coal'!AN17+'BIFUbC-LPG-propane-or-butane'!AN17+'BIFUbC-petroleum-diesel'!AN17+'BIFUbC-crude-oil'!AN17+'BIFUbC-heavy-or-residual-oil'!AN17+'BIFUbC-natural-gas'!AN17+'BIFUbC-electricity'!AN17+'BIFUbC-heat'!AN17+'BIFUbC-biomass'!AN17+'BIFUbC-hydrogen'!AP17</f>
        <v>2233570732874621.3</v>
      </c>
      <c r="AO17" s="310">
        <f>'BIFUbC-coal'!AO17+'BIFUbC-LPG-propane-or-butane'!AO17+'BIFUbC-petroleum-diesel'!AO17+'BIFUbC-crude-oil'!AO17+'BIFUbC-heavy-or-residual-oil'!AO17+'BIFUbC-natural-gas'!AO17+'BIFUbC-electricity'!AO17+'BIFUbC-heat'!AO17+'BIFUbC-biomass'!AO17+'BIFUbC-hydrogen'!AQ17</f>
        <v>2234031257042190.8</v>
      </c>
      <c r="AP17" s="310">
        <f>'BIFUbC-coal'!AP17+'BIFUbC-LPG-propane-or-butane'!AP17+'BIFUbC-petroleum-diesel'!AP17+'BIFUbC-crude-oil'!AP17+'BIFUbC-heavy-or-residual-oil'!AP17+'BIFUbC-natural-gas'!AP17+'BIFUbC-electricity'!AP17+'BIFUbC-heat'!AP17+'BIFUbC-biomass'!AP17+'BIFUbC-hydrogen'!AR17</f>
        <v>2234217255175741.5</v>
      </c>
      <c r="AQ17" s="310">
        <f>'BIFUbC-coal'!AQ17+'BIFUbC-LPG-propane-or-butane'!AQ17+'BIFUbC-petroleum-diesel'!AQ17+'BIFUbC-crude-oil'!AQ17+'BIFUbC-heavy-or-residual-oil'!AQ17+'BIFUbC-natural-gas'!AQ17+'BIFUbC-electricity'!AQ17+'BIFUbC-heat'!AQ17+'BIFUbC-biomass'!AQ17+'BIFUbC-hydrogen'!AS17</f>
        <v>2233424529096999</v>
      </c>
    </row>
    <row r="18" spans="1:43" x14ac:dyDescent="0.25">
      <c r="A18" s="299" t="s">
        <v>105</v>
      </c>
      <c r="B18" s="310">
        <f>'BIFUbC-coal'!B18+'BIFUbC-LPG-propane-or-butane'!B18+'BIFUbC-petroleum-diesel'!B18+'BIFUbC-crude-oil'!B18+'BIFUbC-heavy-or-residual-oil'!B18+'BIFUbC-natural-gas'!B18+'BIFUbC-electricity'!B18+'BIFUbC-heat'!B18+'BIFUbC-biomass'!B18+'BIFUbC-hydrogen'!D18</f>
        <v>713283680006255.88</v>
      </c>
      <c r="C18" s="310">
        <f>'BIFUbC-coal'!C18+'BIFUbC-LPG-propane-or-butane'!C18+'BIFUbC-petroleum-diesel'!C18+'BIFUbC-crude-oil'!C18+'BIFUbC-heavy-or-residual-oil'!C18+'BIFUbC-natural-gas'!C18+'BIFUbC-electricity'!C18+'BIFUbC-heat'!C18+'BIFUbC-biomass'!C18+'BIFUbC-hydrogen'!E18</f>
        <v>773177021555770.13</v>
      </c>
      <c r="D18" s="310">
        <f>'BIFUbC-coal'!D18+'BIFUbC-LPG-propane-or-butane'!D18+'BIFUbC-petroleum-diesel'!D18+'BIFUbC-crude-oil'!D18+'BIFUbC-heavy-or-residual-oil'!D18+'BIFUbC-natural-gas'!D18+'BIFUbC-electricity'!D18+'BIFUbC-heat'!D18+'BIFUbC-biomass'!D18+'BIFUbC-hydrogen'!F18</f>
        <v>929717332828424.88</v>
      </c>
      <c r="E18" s="310">
        <f>'BIFUbC-coal'!E18+'BIFUbC-LPG-propane-or-butane'!E18+'BIFUbC-petroleum-diesel'!E18+'BIFUbC-crude-oil'!E18+'BIFUbC-heavy-or-residual-oil'!E18+'BIFUbC-natural-gas'!E18+'BIFUbC-electricity'!E18+'BIFUbC-heat'!E18+'BIFUbC-biomass'!E18+'BIFUbC-hydrogen'!G18</f>
        <v>1014876734209457.6</v>
      </c>
      <c r="F18" s="310">
        <f>'BIFUbC-coal'!F18+'BIFUbC-LPG-propane-or-butane'!F18+'BIFUbC-petroleum-diesel'!F18+'BIFUbC-crude-oil'!F18+'BIFUbC-heavy-or-residual-oil'!F18+'BIFUbC-natural-gas'!F18+'BIFUbC-electricity'!F18+'BIFUbC-heat'!F18+'BIFUbC-biomass'!F18+'BIFUbC-hydrogen'!H18</f>
        <v>1068900710750476</v>
      </c>
      <c r="G18" s="310">
        <f>'BIFUbC-coal'!G18+'BIFUbC-LPG-propane-or-butane'!G18+'BIFUbC-petroleum-diesel'!G18+'BIFUbC-crude-oil'!G18+'BIFUbC-heavy-or-residual-oil'!G18+'BIFUbC-natural-gas'!G18+'BIFUbC-electricity'!G18+'BIFUbC-heat'!G18+'BIFUbC-biomass'!G18+'BIFUbC-hydrogen'!I18</f>
        <v>1136894046586693.3</v>
      </c>
      <c r="H18" s="310">
        <f>'BIFUbC-coal'!H18+'BIFUbC-LPG-propane-or-butane'!H18+'BIFUbC-petroleum-diesel'!H18+'BIFUbC-crude-oil'!H18+'BIFUbC-heavy-or-residual-oil'!H18+'BIFUbC-natural-gas'!H18+'BIFUbC-electricity'!H18+'BIFUbC-heat'!H18+'BIFUbC-biomass'!H18+'BIFUbC-hydrogen'!J18</f>
        <v>1221032618926789.8</v>
      </c>
      <c r="I18" s="310">
        <f>'BIFUbC-coal'!I18+'BIFUbC-LPG-propane-or-butane'!I18+'BIFUbC-petroleum-diesel'!I18+'BIFUbC-crude-oil'!I18+'BIFUbC-heavy-or-residual-oil'!I18+'BIFUbC-natural-gas'!I18+'BIFUbC-electricity'!I18+'BIFUbC-heat'!I18+'BIFUbC-biomass'!I18+'BIFUbC-hydrogen'!K18</f>
        <v>1298069410677635.5</v>
      </c>
      <c r="J18" s="310">
        <f>'BIFUbC-coal'!J18+'BIFUbC-LPG-propane-or-butane'!J18+'BIFUbC-petroleum-diesel'!J18+'BIFUbC-crude-oil'!J18+'BIFUbC-heavy-or-residual-oil'!J18+'BIFUbC-natural-gas'!J18+'BIFUbC-electricity'!J18+'BIFUbC-heat'!J18+'BIFUbC-biomass'!J18+'BIFUbC-hydrogen'!L18</f>
        <v>1362239309872627.3</v>
      </c>
      <c r="K18" s="310">
        <f>'BIFUbC-coal'!K18+'BIFUbC-LPG-propane-or-butane'!K18+'BIFUbC-petroleum-diesel'!K18+'BIFUbC-crude-oil'!K18+'BIFUbC-heavy-or-residual-oil'!K18+'BIFUbC-natural-gas'!K18+'BIFUbC-electricity'!K18+'BIFUbC-heat'!K18+'BIFUbC-biomass'!K18+'BIFUbC-hydrogen'!M18</f>
        <v>1417094657009904.3</v>
      </c>
      <c r="L18" s="310">
        <f>'BIFUbC-coal'!L18+'BIFUbC-LPG-propane-or-butane'!L18+'BIFUbC-petroleum-diesel'!L18+'BIFUbC-crude-oil'!L18+'BIFUbC-heavy-or-residual-oil'!L18+'BIFUbC-natural-gas'!L18+'BIFUbC-electricity'!L18+'BIFUbC-heat'!L18+'BIFUbC-biomass'!L18+'BIFUbC-hydrogen'!N18</f>
        <v>1467376873820411.5</v>
      </c>
      <c r="M18" s="310">
        <f>'BIFUbC-coal'!M18+'BIFUbC-LPG-propane-or-butane'!M18+'BIFUbC-petroleum-diesel'!M18+'BIFUbC-crude-oil'!M18+'BIFUbC-heavy-or-residual-oil'!M18+'BIFUbC-natural-gas'!M18+'BIFUbC-electricity'!M18+'BIFUbC-heat'!M18+'BIFUbC-biomass'!M18+'BIFUbC-hydrogen'!O18</f>
        <v>1518766101797459.5</v>
      </c>
      <c r="N18" s="310">
        <f>'BIFUbC-coal'!N18+'BIFUbC-LPG-propane-or-butane'!N18+'BIFUbC-petroleum-diesel'!N18+'BIFUbC-crude-oil'!N18+'BIFUbC-heavy-or-residual-oil'!N18+'BIFUbC-natural-gas'!N18+'BIFUbC-electricity'!N18+'BIFUbC-heat'!N18+'BIFUbC-biomass'!N18+'BIFUbC-hydrogen'!P18</f>
        <v>1576590890449991</v>
      </c>
      <c r="O18" s="310">
        <f>'BIFUbC-coal'!O18+'BIFUbC-LPG-propane-or-butane'!O18+'BIFUbC-petroleum-diesel'!O18+'BIFUbC-crude-oil'!O18+'BIFUbC-heavy-or-residual-oil'!O18+'BIFUbC-natural-gas'!O18+'BIFUbC-electricity'!O18+'BIFUbC-heat'!O18+'BIFUbC-biomass'!O18+'BIFUbC-hydrogen'!Q18</f>
        <v>1640913150231273.8</v>
      </c>
      <c r="P18" s="310">
        <f>'BIFUbC-coal'!P18+'BIFUbC-LPG-propane-or-butane'!P18+'BIFUbC-petroleum-diesel'!P18+'BIFUbC-crude-oil'!P18+'BIFUbC-heavy-or-residual-oil'!P18+'BIFUbC-natural-gas'!P18+'BIFUbC-electricity'!P18+'BIFUbC-heat'!P18+'BIFUbC-biomass'!P18+'BIFUbC-hydrogen'!R18</f>
        <v>1710455922274983</v>
      </c>
      <c r="Q18" s="310">
        <f>'BIFUbC-coal'!Q18+'BIFUbC-LPG-propane-or-butane'!Q18+'BIFUbC-petroleum-diesel'!Q18+'BIFUbC-crude-oil'!Q18+'BIFUbC-heavy-or-residual-oil'!Q18+'BIFUbC-natural-gas'!Q18+'BIFUbC-electricity'!Q18+'BIFUbC-heat'!Q18+'BIFUbC-biomass'!Q18+'BIFUbC-hydrogen'!S18</f>
        <v>1783686933153543.5</v>
      </c>
      <c r="R18" s="310">
        <f>'BIFUbC-coal'!R18+'BIFUbC-LPG-propane-or-butane'!R18+'BIFUbC-petroleum-diesel'!R18+'BIFUbC-crude-oil'!R18+'BIFUbC-heavy-or-residual-oil'!R18+'BIFUbC-natural-gas'!R18+'BIFUbC-electricity'!R18+'BIFUbC-heat'!R18+'BIFUbC-biomass'!R18+'BIFUbC-hydrogen'!T18</f>
        <v>1858771922536689.8</v>
      </c>
      <c r="S18" s="310">
        <f>'BIFUbC-coal'!S18+'BIFUbC-LPG-propane-or-butane'!S18+'BIFUbC-petroleum-diesel'!S18+'BIFUbC-crude-oil'!S18+'BIFUbC-heavy-or-residual-oil'!S18+'BIFUbC-natural-gas'!S18+'BIFUbC-electricity'!S18+'BIFUbC-heat'!S18+'BIFUbC-biomass'!S18+'BIFUbC-hydrogen'!U18</f>
        <v>1934163102098579</v>
      </c>
      <c r="T18" s="310">
        <f>'BIFUbC-coal'!T18+'BIFUbC-LPG-propane-or-butane'!T18+'BIFUbC-petroleum-diesel'!T18+'BIFUbC-crude-oil'!T18+'BIFUbC-heavy-or-residual-oil'!T18+'BIFUbC-natural-gas'!T18+'BIFUbC-electricity'!T18+'BIFUbC-heat'!T18+'BIFUbC-biomass'!T18+'BIFUbC-hydrogen'!V18</f>
        <v>2009027439009508.3</v>
      </c>
      <c r="U18" s="310">
        <f>'BIFUbC-coal'!U18+'BIFUbC-LPG-propane-or-butane'!U18+'BIFUbC-petroleum-diesel'!U18+'BIFUbC-crude-oil'!U18+'BIFUbC-heavy-or-residual-oil'!U18+'BIFUbC-natural-gas'!U18+'BIFUbC-electricity'!U18+'BIFUbC-heat'!U18+'BIFUbC-biomass'!U18+'BIFUbC-hydrogen'!W18</f>
        <v>2083098001338617.5</v>
      </c>
      <c r="V18" s="310">
        <f>'BIFUbC-coal'!V18+'BIFUbC-LPG-propane-or-butane'!V18+'BIFUbC-petroleum-diesel'!V18+'BIFUbC-crude-oil'!V18+'BIFUbC-heavy-or-residual-oil'!V18+'BIFUbC-natural-gas'!V18+'BIFUbC-electricity'!V18+'BIFUbC-heat'!V18+'BIFUbC-biomass'!V18+'BIFUbC-hydrogen'!X18</f>
        <v>2156105500686154.3</v>
      </c>
      <c r="W18" s="310">
        <f>'BIFUbC-coal'!W18+'BIFUbC-LPG-propane-or-butane'!W18+'BIFUbC-petroleum-diesel'!W18+'BIFUbC-crude-oil'!W18+'BIFUbC-heavy-or-residual-oil'!W18+'BIFUbC-natural-gas'!W18+'BIFUbC-electricity'!W18+'BIFUbC-heat'!W18+'BIFUbC-biomass'!W18+'BIFUbC-hydrogen'!Y18</f>
        <v>2227780069555373.3</v>
      </c>
      <c r="X18" s="310">
        <f>'BIFUbC-coal'!X18+'BIFUbC-LPG-propane-or-butane'!X18+'BIFUbC-petroleum-diesel'!X18+'BIFUbC-crude-oil'!X18+'BIFUbC-heavy-or-residual-oil'!X18+'BIFUbC-natural-gas'!X18+'BIFUbC-electricity'!X18+'BIFUbC-heat'!X18+'BIFUbC-biomass'!X18+'BIFUbC-hydrogen'!Z18</f>
        <v>2297853065520780</v>
      </c>
      <c r="Y18" s="310">
        <f>'BIFUbC-coal'!Y18+'BIFUbC-LPG-propane-or-butane'!Y18+'BIFUbC-petroleum-diesel'!Y18+'BIFUbC-crude-oil'!Y18+'BIFUbC-heavy-or-residual-oil'!Y18+'BIFUbC-natural-gas'!Y18+'BIFUbC-electricity'!Y18+'BIFUbC-heat'!Y18+'BIFUbC-biomass'!Y18+'BIFUbC-hydrogen'!AA18</f>
        <v>2366058883904213</v>
      </c>
      <c r="Z18" s="310">
        <f>'BIFUbC-coal'!Z18+'BIFUbC-LPG-propane-or-butane'!Z18+'BIFUbC-petroleum-diesel'!Z18+'BIFUbC-crude-oil'!Z18+'BIFUbC-heavy-or-residual-oil'!Z18+'BIFUbC-natural-gas'!Z18+'BIFUbC-electricity'!Z18+'BIFUbC-heat'!Z18+'BIFUbC-biomass'!Z18+'BIFUbC-hydrogen'!AB18</f>
        <v>2432136760582119.5</v>
      </c>
      <c r="AA18" s="310">
        <f>'BIFUbC-coal'!AA18+'BIFUbC-LPG-propane-or-butane'!AA18+'BIFUbC-petroleum-diesel'!AA18+'BIFUbC-crude-oil'!AA18+'BIFUbC-heavy-or-residual-oil'!AA18+'BIFUbC-natural-gas'!AA18+'BIFUbC-electricity'!AA18+'BIFUbC-heat'!AA18+'BIFUbC-biomass'!AA18+'BIFUbC-hydrogen'!AC18</f>
        <v>2495832546716557.5</v>
      </c>
      <c r="AB18" s="310">
        <f>'BIFUbC-coal'!AB18+'BIFUbC-LPG-propane-or-butane'!AB18+'BIFUbC-petroleum-diesel'!AB18+'BIFUbC-crude-oil'!AB18+'BIFUbC-heavy-or-residual-oil'!AB18+'BIFUbC-natural-gas'!AB18+'BIFUbC-electricity'!AB18+'BIFUbC-heat'!AB18+'BIFUbC-biomass'!AB18+'BIFUbC-hydrogen'!AD18</f>
        <v>2556900437621663.5</v>
      </c>
      <c r="AC18" s="310">
        <f>'BIFUbC-coal'!AC18+'BIFUbC-LPG-propane-or-butane'!AC18+'BIFUbC-petroleum-diesel'!AC18+'BIFUbC-crude-oil'!AC18+'BIFUbC-heavy-or-residual-oil'!AC18+'BIFUbC-natural-gas'!AC18+'BIFUbC-electricity'!AC18+'BIFUbC-heat'!AC18+'BIFUbC-biomass'!AC18+'BIFUbC-hydrogen'!AE18</f>
        <v>2615104638636766.5</v>
      </c>
      <c r="AD18" s="310">
        <f>'BIFUbC-coal'!AD18+'BIFUbC-LPG-propane-or-butane'!AD18+'BIFUbC-petroleum-diesel'!AD18+'BIFUbC-crude-oil'!AD18+'BIFUbC-heavy-or-residual-oil'!AD18+'BIFUbC-natural-gas'!AD18+'BIFUbC-electricity'!AD18+'BIFUbC-heat'!AD18+'BIFUbC-biomass'!AD18+'BIFUbC-hydrogen'!AF18</f>
        <v>2670220951761188.5</v>
      </c>
      <c r="AE18" s="310">
        <f>'BIFUbC-coal'!AE18+'BIFUbC-LPG-propane-or-butane'!AE18+'BIFUbC-petroleum-diesel'!AE18+'BIFUbC-crude-oil'!AE18+'BIFUbC-heavy-or-residual-oil'!AE18+'BIFUbC-natural-gas'!AE18+'BIFUbC-electricity'!AE18+'BIFUbC-heat'!AE18+'BIFUbC-biomass'!AE18+'BIFUbC-hydrogen'!AG18</f>
        <v>2722038267896082</v>
      </c>
      <c r="AF18" s="310">
        <f>'BIFUbC-coal'!AF18+'BIFUbC-LPG-propane-or-butane'!AF18+'BIFUbC-petroleum-diesel'!AF18+'BIFUbC-crude-oil'!AF18+'BIFUbC-heavy-or-residual-oil'!AF18+'BIFUbC-natural-gas'!AF18+'BIFUbC-electricity'!AF18+'BIFUbC-heat'!AF18+'BIFUbC-biomass'!AF18+'BIFUbC-hydrogen'!AH18</f>
        <v>2770359950812746</v>
      </c>
      <c r="AG18" s="310">
        <f>'BIFUbC-coal'!AG18+'BIFUbC-LPG-propane-or-butane'!AG18+'BIFUbC-petroleum-diesel'!AG18+'BIFUbC-crude-oil'!AG18+'BIFUbC-heavy-or-residual-oil'!AG18+'BIFUbC-natural-gas'!AG18+'BIFUbC-electricity'!AG18+'BIFUbC-heat'!AG18+'BIFUbC-biomass'!AG18+'BIFUbC-hydrogen'!AI18</f>
        <v>2815005100400667</v>
      </c>
      <c r="AH18" s="310">
        <f>'BIFUbC-coal'!AH18+'BIFUbC-LPG-propane-or-butane'!AH18+'BIFUbC-petroleum-diesel'!AH18+'BIFUbC-crude-oil'!AH18+'BIFUbC-heavy-or-residual-oil'!AH18+'BIFUbC-natural-gas'!AH18+'BIFUbC-electricity'!AH18+'BIFUbC-heat'!AH18+'BIFUbC-biomass'!AH18+'BIFUbC-hydrogen'!AJ18</f>
        <v>2855809684314849.5</v>
      </c>
      <c r="AI18" s="310">
        <f>'BIFUbC-coal'!AI18+'BIFUbC-LPG-propane-or-butane'!AI18+'BIFUbC-petroleum-diesel'!AI18+'BIFUbC-crude-oil'!AI18+'BIFUbC-heavy-or-residual-oil'!AI18+'BIFUbC-natural-gas'!AI18+'BIFUbC-electricity'!AI18+'BIFUbC-heat'!AI18+'BIFUbC-biomass'!AI18+'BIFUbC-hydrogen'!AK18</f>
        <v>2892627528812646.5</v>
      </c>
      <c r="AJ18" s="310">
        <f>'BIFUbC-coal'!AJ18+'BIFUbC-LPG-propane-or-butane'!AJ18+'BIFUbC-petroleum-diesel'!AJ18+'BIFUbC-crude-oil'!AJ18+'BIFUbC-heavy-or-residual-oil'!AJ18+'BIFUbC-natural-gas'!AJ18+'BIFUbC-electricity'!AJ18+'BIFUbC-heat'!AJ18+'BIFUbC-biomass'!AJ18+'BIFUbC-hydrogen'!AL18</f>
        <v>2925331161316447.5</v>
      </c>
      <c r="AK18" s="310">
        <f>'BIFUbC-coal'!AK18+'BIFUbC-LPG-propane-or-butane'!AK18+'BIFUbC-petroleum-diesel'!AK18+'BIFUbC-crude-oil'!AK18+'BIFUbC-heavy-or-residual-oil'!AK18+'BIFUbC-natural-gas'!AK18+'BIFUbC-electricity'!AK18+'BIFUbC-heat'!AK18+'BIFUbC-biomass'!AK18+'BIFUbC-hydrogen'!AM18</f>
        <v>2953812499030439.5</v>
      </c>
      <c r="AL18" s="310">
        <f>'BIFUbC-coal'!AL18+'BIFUbC-LPG-propane-or-butane'!AL18+'BIFUbC-petroleum-diesel'!AL18+'BIFUbC-crude-oil'!AL18+'BIFUbC-heavy-or-residual-oil'!AL18+'BIFUbC-natural-gas'!AL18+'BIFUbC-electricity'!AL18+'BIFUbC-heat'!AL18+'BIFUbC-biomass'!AL18+'BIFUbC-hydrogen'!AN18</f>
        <v>2977983379748979.5</v>
      </c>
      <c r="AM18" s="310">
        <f>'BIFUbC-coal'!AM18+'BIFUbC-LPG-propane-or-butane'!AM18+'BIFUbC-petroleum-diesel'!AM18+'BIFUbC-crude-oil'!AM18+'BIFUbC-heavy-or-residual-oil'!AM18+'BIFUbC-natural-gas'!AM18+'BIFUbC-electricity'!AM18+'BIFUbC-heat'!AM18+'BIFUbC-biomass'!AM18+'BIFUbC-hydrogen'!AO18</f>
        <v>2997775932792752.5</v>
      </c>
      <c r="AN18" s="310">
        <f>'BIFUbC-coal'!AN18+'BIFUbC-LPG-propane-or-butane'!AN18+'BIFUbC-petroleum-diesel'!AN18+'BIFUbC-crude-oil'!AN18+'BIFUbC-heavy-or-residual-oil'!AN18+'BIFUbC-natural-gas'!AN18+'BIFUbC-electricity'!AN18+'BIFUbC-heat'!AN18+'BIFUbC-biomass'!AN18+'BIFUbC-hydrogen'!AP18</f>
        <v>3013142789770757</v>
      </c>
      <c r="AO18" s="310">
        <f>'BIFUbC-coal'!AO18+'BIFUbC-LPG-propane-or-butane'!AO18+'BIFUbC-petroleum-diesel'!AO18+'BIFUbC-crude-oil'!AO18+'BIFUbC-heavy-or-residual-oil'!AO18+'BIFUbC-natural-gas'!AO18+'BIFUbC-electricity'!AO18+'BIFUbC-heat'!AO18+'BIFUbC-biomass'!AO18+'BIFUbC-hydrogen'!AQ18</f>
        <v>3024057136566989</v>
      </c>
      <c r="AP18" s="310">
        <f>'BIFUbC-coal'!AP18+'BIFUbC-LPG-propane-or-butane'!AP18+'BIFUbC-petroleum-diesel'!AP18+'BIFUbC-crude-oil'!AP18+'BIFUbC-heavy-or-residual-oil'!AP18+'BIFUbC-natural-gas'!AP18+'BIFUbC-electricity'!AP18+'BIFUbC-heat'!AP18+'BIFUbC-biomass'!AP18+'BIFUbC-hydrogen'!AR18</f>
        <v>3030512609569283.5</v>
      </c>
      <c r="AQ18" s="310">
        <f>'BIFUbC-coal'!AQ18+'BIFUbC-LPG-propane-or-butane'!AQ18+'BIFUbC-petroleum-diesel'!AQ18+'BIFUbC-crude-oil'!AQ18+'BIFUbC-heavy-or-residual-oil'!AQ18+'BIFUbC-natural-gas'!AQ18+'BIFUbC-electricity'!AQ18+'BIFUbC-heat'!AQ18+'BIFUbC-biomass'!AQ18+'BIFUbC-hydrogen'!AS18</f>
        <v>3031510512113327.5</v>
      </c>
    </row>
    <row r="19" spans="1:43" x14ac:dyDescent="0.25">
      <c r="A19" s="299" t="s">
        <v>106</v>
      </c>
      <c r="B19" s="310">
        <f>'BIFUbC-coal'!B19+'BIFUbC-LPG-propane-or-butane'!B19+'BIFUbC-petroleum-diesel'!B19+'BIFUbC-crude-oil'!B19+'BIFUbC-heavy-or-residual-oil'!B19+'BIFUbC-natural-gas'!B19+'BIFUbC-electricity'!B19+'BIFUbC-heat'!B19+'BIFUbC-biomass'!B19+'BIFUbC-hydrogen'!D19</f>
        <v>355602451056580.88</v>
      </c>
      <c r="C19" s="310">
        <f>'BIFUbC-coal'!C19+'BIFUbC-LPG-propane-or-butane'!C19+'BIFUbC-petroleum-diesel'!C19+'BIFUbC-crude-oil'!C19+'BIFUbC-heavy-or-residual-oil'!C19+'BIFUbC-natural-gas'!C19+'BIFUbC-electricity'!C19+'BIFUbC-heat'!C19+'BIFUbC-biomass'!C19+'BIFUbC-hydrogen'!E19</f>
        <v>391851376450712.25</v>
      </c>
      <c r="D19" s="310">
        <f>'BIFUbC-coal'!D19+'BIFUbC-LPG-propane-or-butane'!D19+'BIFUbC-petroleum-diesel'!D19+'BIFUbC-crude-oil'!D19+'BIFUbC-heavy-or-residual-oil'!D19+'BIFUbC-natural-gas'!D19+'BIFUbC-electricity'!D19+'BIFUbC-heat'!D19+'BIFUbC-biomass'!D19+'BIFUbC-hydrogen'!F19</f>
        <v>476295761622883.69</v>
      </c>
      <c r="E19" s="310">
        <f>'BIFUbC-coal'!E19+'BIFUbC-LPG-propane-or-butane'!E19+'BIFUbC-petroleum-diesel'!E19+'BIFUbC-crude-oil'!E19+'BIFUbC-heavy-or-residual-oil'!E19+'BIFUbC-natural-gas'!E19+'BIFUbC-electricity'!E19+'BIFUbC-heat'!E19+'BIFUbC-biomass'!E19+'BIFUbC-hydrogen'!G19</f>
        <v>541304723254829.69</v>
      </c>
      <c r="F19" s="310">
        <f>'BIFUbC-coal'!F19+'BIFUbC-LPG-propane-or-butane'!F19+'BIFUbC-petroleum-diesel'!F19+'BIFUbC-crude-oil'!F19+'BIFUbC-heavy-or-residual-oil'!F19+'BIFUbC-natural-gas'!F19+'BIFUbC-electricity'!F19+'BIFUbC-heat'!F19+'BIFUbC-biomass'!F19+'BIFUbC-hydrogen'!H19</f>
        <v>572624423835619.75</v>
      </c>
      <c r="G19" s="310">
        <f>'BIFUbC-coal'!G19+'BIFUbC-LPG-propane-or-butane'!G19+'BIFUbC-petroleum-diesel'!G19+'BIFUbC-crude-oil'!G19+'BIFUbC-heavy-or-residual-oil'!G19+'BIFUbC-natural-gas'!G19+'BIFUbC-electricity'!G19+'BIFUbC-heat'!G19+'BIFUbC-biomass'!G19+'BIFUbC-hydrogen'!I19</f>
        <v>615963970582912.25</v>
      </c>
      <c r="H19" s="310">
        <f>'BIFUbC-coal'!H19+'BIFUbC-LPG-propane-or-butane'!H19+'BIFUbC-petroleum-diesel'!H19+'BIFUbC-crude-oil'!H19+'BIFUbC-heavy-or-residual-oil'!H19+'BIFUbC-natural-gas'!H19+'BIFUbC-electricity'!H19+'BIFUbC-heat'!H19+'BIFUbC-biomass'!H19+'BIFUbC-hydrogen'!J19</f>
        <v>671823176294404.38</v>
      </c>
      <c r="I19" s="310">
        <f>'BIFUbC-coal'!I19+'BIFUbC-LPG-propane-or-butane'!I19+'BIFUbC-petroleum-diesel'!I19+'BIFUbC-crude-oil'!I19+'BIFUbC-heavy-or-residual-oil'!I19+'BIFUbC-natural-gas'!I19+'BIFUbC-electricity'!I19+'BIFUbC-heat'!I19+'BIFUbC-biomass'!I19+'BIFUbC-hydrogen'!K19</f>
        <v>726471916412773.13</v>
      </c>
      <c r="J19" s="310">
        <f>'BIFUbC-coal'!J19+'BIFUbC-LPG-propane-or-butane'!J19+'BIFUbC-petroleum-diesel'!J19+'BIFUbC-crude-oil'!J19+'BIFUbC-heavy-or-residual-oil'!J19+'BIFUbC-natural-gas'!J19+'BIFUbC-electricity'!J19+'BIFUbC-heat'!J19+'BIFUbC-biomass'!J19+'BIFUbC-hydrogen'!L19</f>
        <v>775546035020223.5</v>
      </c>
      <c r="K19" s="310">
        <f>'BIFUbC-coal'!K19+'BIFUbC-LPG-propane-or-butane'!K19+'BIFUbC-petroleum-diesel'!K19+'BIFUbC-crude-oil'!K19+'BIFUbC-heavy-or-residual-oil'!K19+'BIFUbC-natural-gas'!K19+'BIFUbC-electricity'!K19+'BIFUbC-heat'!K19+'BIFUbC-biomass'!K19+'BIFUbC-hydrogen'!M19</f>
        <v>819725478813511.38</v>
      </c>
      <c r="L19" s="310">
        <f>'BIFUbC-coal'!L19+'BIFUbC-LPG-propane-or-butane'!L19+'BIFUbC-petroleum-diesel'!L19+'BIFUbC-crude-oil'!L19+'BIFUbC-heavy-or-residual-oil'!L19+'BIFUbC-natural-gas'!L19+'BIFUbC-electricity'!L19+'BIFUbC-heat'!L19+'BIFUbC-biomass'!L19+'BIFUbC-hydrogen'!N19</f>
        <v>860297348225820.13</v>
      </c>
      <c r="M19" s="310">
        <f>'BIFUbC-coal'!M19+'BIFUbC-LPG-propane-or-butane'!M19+'BIFUbC-petroleum-diesel'!M19+'BIFUbC-crude-oil'!M19+'BIFUbC-heavy-or-residual-oil'!M19+'BIFUbC-natural-gas'!M19+'BIFUbC-electricity'!M19+'BIFUbC-heat'!M19+'BIFUbC-biomass'!M19+'BIFUbC-hydrogen'!O19</f>
        <v>899073567217824</v>
      </c>
      <c r="N19" s="310">
        <f>'BIFUbC-coal'!N19+'BIFUbC-LPG-propane-or-butane'!N19+'BIFUbC-petroleum-diesel'!N19+'BIFUbC-crude-oil'!N19+'BIFUbC-heavy-or-residual-oil'!N19+'BIFUbC-natural-gas'!N19+'BIFUbC-electricity'!N19+'BIFUbC-heat'!N19+'BIFUbC-biomass'!N19+'BIFUbC-hydrogen'!P19</f>
        <v>937962655916580.88</v>
      </c>
      <c r="O19" s="310">
        <f>'BIFUbC-coal'!O19+'BIFUbC-LPG-propane-or-butane'!O19+'BIFUbC-petroleum-diesel'!O19+'BIFUbC-crude-oil'!O19+'BIFUbC-heavy-or-residual-oil'!O19+'BIFUbC-natural-gas'!O19+'BIFUbC-electricity'!O19+'BIFUbC-heat'!O19+'BIFUbC-biomass'!O19+'BIFUbC-hydrogen'!Q19</f>
        <v>977135614092409.63</v>
      </c>
      <c r="P19" s="310">
        <f>'BIFUbC-coal'!P19+'BIFUbC-LPG-propane-or-butane'!P19+'BIFUbC-petroleum-diesel'!P19+'BIFUbC-crude-oil'!P19+'BIFUbC-heavy-or-residual-oil'!P19+'BIFUbC-natural-gas'!P19+'BIFUbC-electricity'!P19+'BIFUbC-heat'!P19+'BIFUbC-biomass'!P19+'BIFUbC-hydrogen'!R19</f>
        <v>1016408705918380.1</v>
      </c>
      <c r="Q19" s="310">
        <f>'BIFUbC-coal'!Q19+'BIFUbC-LPG-propane-or-butane'!Q19+'BIFUbC-petroleum-diesel'!Q19+'BIFUbC-crude-oil'!Q19+'BIFUbC-heavy-or-residual-oil'!Q19+'BIFUbC-natural-gas'!Q19+'BIFUbC-electricity'!Q19+'BIFUbC-heat'!Q19+'BIFUbC-biomass'!Q19+'BIFUbC-hydrogen'!S19</f>
        <v>1055580627898805.4</v>
      </c>
      <c r="R19" s="310">
        <f>'BIFUbC-coal'!R19+'BIFUbC-LPG-propane-or-butane'!R19+'BIFUbC-petroleum-diesel'!R19+'BIFUbC-crude-oil'!R19+'BIFUbC-heavy-or-residual-oil'!R19+'BIFUbC-natural-gas'!R19+'BIFUbC-electricity'!R19+'BIFUbC-heat'!R19+'BIFUbC-biomass'!R19+'BIFUbC-hydrogen'!T19</f>
        <v>1094433076917246.9</v>
      </c>
      <c r="S19" s="310">
        <f>'BIFUbC-coal'!S19+'BIFUbC-LPG-propane-or-butane'!S19+'BIFUbC-petroleum-diesel'!S19+'BIFUbC-crude-oil'!S19+'BIFUbC-heavy-or-residual-oil'!S19+'BIFUbC-natural-gas'!S19+'BIFUbC-electricity'!S19+'BIFUbC-heat'!S19+'BIFUbC-biomass'!S19+'BIFUbC-hydrogen'!U19</f>
        <v>1132903031755431</v>
      </c>
      <c r="T19" s="310">
        <f>'BIFUbC-coal'!T19+'BIFUbC-LPG-propane-or-butane'!T19+'BIFUbC-petroleum-diesel'!T19+'BIFUbC-crude-oil'!T19+'BIFUbC-heavy-or-residual-oil'!T19+'BIFUbC-natural-gas'!T19+'BIFUbC-electricity'!T19+'BIFUbC-heat'!T19+'BIFUbC-biomass'!T19+'BIFUbC-hydrogen'!V19</f>
        <v>1170705859552117</v>
      </c>
      <c r="U19" s="310">
        <f>'BIFUbC-coal'!U19+'BIFUbC-LPG-propane-or-butane'!U19+'BIFUbC-petroleum-diesel'!U19+'BIFUbC-crude-oil'!U19+'BIFUbC-heavy-or-residual-oil'!U19+'BIFUbC-natural-gas'!U19+'BIFUbC-electricity'!U19+'BIFUbC-heat'!U19+'BIFUbC-biomass'!U19+'BIFUbC-hydrogen'!W19</f>
        <v>1207718870444809</v>
      </c>
      <c r="V19" s="310">
        <f>'BIFUbC-coal'!V19+'BIFUbC-LPG-propane-or-butane'!V19+'BIFUbC-petroleum-diesel'!V19+'BIFUbC-crude-oil'!V19+'BIFUbC-heavy-or-residual-oil'!V19+'BIFUbC-natural-gas'!V19+'BIFUbC-electricity'!V19+'BIFUbC-heat'!V19+'BIFUbC-biomass'!V19+'BIFUbC-hydrogen'!X19</f>
        <v>1243822480962310.3</v>
      </c>
      <c r="W19" s="310">
        <f>'BIFUbC-coal'!W19+'BIFUbC-LPG-propane-or-butane'!W19+'BIFUbC-petroleum-diesel'!W19+'BIFUbC-crude-oil'!W19+'BIFUbC-heavy-or-residual-oil'!W19+'BIFUbC-natural-gas'!W19+'BIFUbC-electricity'!W19+'BIFUbC-heat'!W19+'BIFUbC-biomass'!W19+'BIFUbC-hydrogen'!Y19</f>
        <v>1278900992737723.8</v>
      </c>
      <c r="X19" s="310">
        <f>'BIFUbC-coal'!X19+'BIFUbC-LPG-propane-or-butane'!X19+'BIFUbC-petroleum-diesel'!X19+'BIFUbC-crude-oil'!X19+'BIFUbC-heavy-or-residual-oil'!X19+'BIFUbC-natural-gas'!X19+'BIFUbC-electricity'!X19+'BIFUbC-heat'!X19+'BIFUbC-biomass'!X19+'BIFUbC-hydrogen'!Z19</f>
        <v>1312843330773608</v>
      </c>
      <c r="Y19" s="310">
        <f>'BIFUbC-coal'!Y19+'BIFUbC-LPG-propane-or-butane'!Y19+'BIFUbC-petroleum-diesel'!Y19+'BIFUbC-crude-oil'!Y19+'BIFUbC-heavy-or-residual-oil'!Y19+'BIFUbC-natural-gas'!Y19+'BIFUbC-electricity'!Y19+'BIFUbC-heat'!Y19+'BIFUbC-biomass'!Y19+'BIFUbC-hydrogen'!AA19</f>
        <v>1345543734317936.3</v>
      </c>
      <c r="Z19" s="310">
        <f>'BIFUbC-coal'!Z19+'BIFUbC-LPG-propane-or-butane'!Z19+'BIFUbC-petroleum-diesel'!Z19+'BIFUbC-crude-oil'!Z19+'BIFUbC-heavy-or-residual-oil'!Z19+'BIFUbC-natural-gas'!Z19+'BIFUbC-electricity'!Z19+'BIFUbC-heat'!Z19+'BIFUbC-biomass'!Z19+'BIFUbC-hydrogen'!AB19</f>
        <v>1376902394161000.3</v>
      </c>
      <c r="AA19" s="310">
        <f>'BIFUbC-coal'!AA19+'BIFUbC-LPG-propane-or-butane'!AA19+'BIFUbC-petroleum-diesel'!AA19+'BIFUbC-crude-oil'!AA19+'BIFUbC-heavy-or-residual-oil'!AA19+'BIFUbC-natural-gas'!AA19+'BIFUbC-electricity'!AA19+'BIFUbC-heat'!AA19+'BIFUbC-biomass'!AA19+'BIFUbC-hydrogen'!AC19</f>
        <v>1406826030980430.8</v>
      </c>
      <c r="AB19" s="310">
        <f>'BIFUbC-coal'!AB19+'BIFUbC-LPG-propane-or-butane'!AB19+'BIFUbC-petroleum-diesel'!AB19+'BIFUbC-crude-oil'!AB19+'BIFUbC-heavy-or-residual-oil'!AB19+'BIFUbC-natural-gas'!AB19+'BIFUbC-electricity'!AB19+'BIFUbC-heat'!AB19+'BIFUbC-biomass'!AB19+'BIFUbC-hydrogen'!AD19</f>
        <v>1435228410227482.8</v>
      </c>
      <c r="AC19" s="310">
        <f>'BIFUbC-coal'!AC19+'BIFUbC-LPG-propane-or-butane'!AC19+'BIFUbC-petroleum-diesel'!AC19+'BIFUbC-crude-oil'!AC19+'BIFUbC-heavy-or-residual-oil'!AC19+'BIFUbC-natural-gas'!AC19+'BIFUbC-electricity'!AC19+'BIFUbC-heat'!AC19+'BIFUbC-biomass'!AC19+'BIFUbC-hydrogen'!AE19</f>
        <v>1462030789947552.8</v>
      </c>
      <c r="AD19" s="310">
        <f>'BIFUbC-coal'!AD19+'BIFUbC-LPG-propane-or-butane'!AD19+'BIFUbC-petroleum-diesel'!AD19+'BIFUbC-crude-oil'!AD19+'BIFUbC-heavy-or-residual-oil'!AD19+'BIFUbC-natural-gas'!AD19+'BIFUbC-electricity'!AD19+'BIFUbC-heat'!AD19+'BIFUbC-biomass'!AD19+'BIFUbC-hydrogen'!AF19</f>
        <v>1487162298844928</v>
      </c>
      <c r="AE19" s="310">
        <f>'BIFUbC-coal'!AE19+'BIFUbC-LPG-propane-or-butane'!AE19+'BIFUbC-petroleum-diesel'!AE19+'BIFUbC-crude-oil'!AE19+'BIFUbC-heavy-or-residual-oil'!AE19+'BIFUbC-natural-gas'!AE19+'BIFUbC-electricity'!AE19+'BIFUbC-heat'!AE19+'BIFUbC-biomass'!AE19+'BIFUbC-hydrogen'!AG19</f>
        <v>1510560242821141</v>
      </c>
      <c r="AF19" s="310">
        <f>'BIFUbC-coal'!AF19+'BIFUbC-LPG-propane-or-butane'!AF19+'BIFUbC-petroleum-diesel'!AF19+'BIFUbC-crude-oil'!AF19+'BIFUbC-heavy-or-residual-oil'!AF19+'BIFUbC-natural-gas'!AF19+'BIFUbC-electricity'!AF19+'BIFUbC-heat'!AF19+'BIFUbC-biomass'!AF19+'BIFUbC-hydrogen'!AH19</f>
        <v>1532170339122803.5</v>
      </c>
      <c r="AG19" s="310">
        <f>'BIFUbC-coal'!AG19+'BIFUbC-LPG-propane-or-butane'!AG19+'BIFUbC-petroleum-diesel'!AG19+'BIFUbC-crude-oil'!AG19+'BIFUbC-heavy-or-residual-oil'!AG19+'BIFUbC-natural-gas'!AG19+'BIFUbC-electricity'!AG19+'BIFUbC-heat'!AG19+'BIFUbC-biomass'!AG19+'BIFUbC-hydrogen'!AI19</f>
        <v>1551946878115205.8</v>
      </c>
      <c r="AH19" s="310">
        <f>'BIFUbC-coal'!AH19+'BIFUbC-LPG-propane-or-butane'!AH19+'BIFUbC-petroleum-diesel'!AH19+'BIFUbC-crude-oil'!AH19+'BIFUbC-heavy-or-residual-oil'!AH19+'BIFUbC-natural-gas'!AH19+'BIFUbC-electricity'!AH19+'BIFUbC-heat'!AH19+'BIFUbC-biomass'!AH19+'BIFUbC-hydrogen'!AJ19</f>
        <v>1569852813539385.3</v>
      </c>
      <c r="AI19" s="310">
        <f>'BIFUbC-coal'!AI19+'BIFUbC-LPG-propane-or-butane'!AI19+'BIFUbC-petroleum-diesel'!AI19+'BIFUbC-crude-oil'!AI19+'BIFUbC-heavy-or-residual-oil'!AI19+'BIFUbC-natural-gas'!AI19+'BIFUbC-electricity'!AI19+'BIFUbC-heat'!AI19+'BIFUbC-biomass'!AI19+'BIFUbC-hydrogen'!AK19</f>
        <v>1585859782901723.3</v>
      </c>
      <c r="AJ19" s="310">
        <f>'BIFUbC-coal'!AJ19+'BIFUbC-LPG-propane-or-butane'!AJ19+'BIFUbC-petroleum-diesel'!AJ19+'BIFUbC-crude-oil'!AJ19+'BIFUbC-heavy-or-residual-oil'!AJ19+'BIFUbC-natural-gas'!AJ19+'BIFUbC-electricity'!AJ19+'BIFUbC-heat'!AJ19+'BIFUbC-biomass'!AJ19+'BIFUbC-hydrogen'!AL19</f>
        <v>1599948060377012</v>
      </c>
      <c r="AK19" s="310">
        <f>'BIFUbC-coal'!AK19+'BIFUbC-LPG-propane-or-butane'!AK19+'BIFUbC-petroleum-diesel'!AK19+'BIFUbC-crude-oil'!AK19+'BIFUbC-heavy-or-residual-oil'!AK19+'BIFUbC-natural-gas'!AK19+'BIFUbC-electricity'!AK19+'BIFUbC-heat'!AK19+'BIFUbC-biomass'!AK19+'BIFUbC-hydrogen'!AM19</f>
        <v>1612106445270024.3</v>
      </c>
      <c r="AL19" s="310">
        <f>'BIFUbC-coal'!AL19+'BIFUbC-LPG-propane-or-butane'!AL19+'BIFUbC-petroleum-diesel'!AL19+'BIFUbC-crude-oil'!AL19+'BIFUbC-heavy-or-residual-oil'!AL19+'BIFUbC-natural-gas'!AL19+'BIFUbC-electricity'!AL19+'BIFUbC-heat'!AL19+'BIFUbC-biomass'!AL19+'BIFUbC-hydrogen'!AN19</f>
        <v>1622332089670747.8</v>
      </c>
      <c r="AM19" s="310">
        <f>'BIFUbC-coal'!AM19+'BIFUbC-LPG-propane-or-butane'!AM19+'BIFUbC-petroleum-diesel'!AM19+'BIFUbC-crude-oil'!AM19+'BIFUbC-heavy-or-residual-oil'!AM19+'BIFUbC-natural-gas'!AM19+'BIFUbC-electricity'!AM19+'BIFUbC-heat'!AM19+'BIFUbC-biomass'!AM19+'BIFUbC-hydrogen'!AO19</f>
        <v>1630630269449721.3</v>
      </c>
      <c r="AN19" s="310">
        <f>'BIFUbC-coal'!AN19+'BIFUbC-LPG-propane-or-butane'!AN19+'BIFUbC-petroleum-diesel'!AN19+'BIFUbC-crude-oil'!AN19+'BIFUbC-heavy-or-residual-oil'!AN19+'BIFUbC-natural-gas'!AN19+'BIFUbC-electricity'!AN19+'BIFUbC-heat'!AN19+'BIFUbC-biomass'!AN19+'BIFUbC-hydrogen'!AP19</f>
        <v>1637014103169607.8</v>
      </c>
      <c r="AO19" s="310">
        <f>'BIFUbC-coal'!AO19+'BIFUbC-LPG-propane-or-butane'!AO19+'BIFUbC-petroleum-diesel'!AO19+'BIFUbC-crude-oil'!AO19+'BIFUbC-heavy-or-residual-oil'!AO19+'BIFUbC-natural-gas'!AO19+'BIFUbC-electricity'!AO19+'BIFUbC-heat'!AO19+'BIFUbC-biomass'!AO19+'BIFUbC-hydrogen'!AQ19</f>
        <v>1641504223835363.5</v>
      </c>
      <c r="AP19" s="310">
        <f>'BIFUbC-coal'!AP19+'BIFUbC-LPG-propane-or-butane'!AP19+'BIFUbC-petroleum-diesel'!AP19+'BIFUbC-crude-oil'!AP19+'BIFUbC-heavy-or-residual-oil'!AP19+'BIFUbC-natural-gas'!AP19+'BIFUbC-electricity'!AP19+'BIFUbC-heat'!AP19+'BIFUbC-biomass'!AP19+'BIFUbC-hydrogen'!AR19</f>
        <v>1644128408668518.8</v>
      </c>
      <c r="AQ19" s="310">
        <f>'BIFUbC-coal'!AQ19+'BIFUbC-LPG-propane-or-butane'!AQ19+'BIFUbC-petroleum-diesel'!AQ19+'BIFUbC-crude-oil'!AQ19+'BIFUbC-heavy-or-residual-oil'!AQ19+'BIFUbC-natural-gas'!AQ19+'BIFUbC-electricity'!AQ19+'BIFUbC-heat'!AQ19+'BIFUbC-biomass'!AQ19+'BIFUbC-hydrogen'!AS19</f>
        <v>1644371949844199.3</v>
      </c>
    </row>
    <row r="20" spans="1:43" x14ac:dyDescent="0.25">
      <c r="A20" s="299" t="s">
        <v>107</v>
      </c>
      <c r="B20" s="310">
        <f>'BIFUbC-coal'!B20+'BIFUbC-LPG-propane-or-butane'!B20+'BIFUbC-petroleum-diesel'!B20+'BIFUbC-crude-oil'!B20+'BIFUbC-heavy-or-residual-oil'!B20+'BIFUbC-natural-gas'!B20+'BIFUbC-electricity'!B20+'BIFUbC-heat'!B20+'BIFUbC-biomass'!B20+'BIFUbC-hydrogen'!D20</f>
        <v>239928922216129.44</v>
      </c>
      <c r="C20" s="310">
        <f>'BIFUbC-coal'!C20+'BIFUbC-LPG-propane-or-butane'!C20+'BIFUbC-petroleum-diesel'!C20+'BIFUbC-crude-oil'!C20+'BIFUbC-heavy-or-residual-oil'!C20+'BIFUbC-natural-gas'!C20+'BIFUbC-electricity'!C20+'BIFUbC-heat'!C20+'BIFUbC-biomass'!C20+'BIFUbC-hydrogen'!E20</f>
        <v>242793277946328.5</v>
      </c>
      <c r="D20" s="310">
        <f>'BIFUbC-coal'!D20+'BIFUbC-LPG-propane-or-butane'!D20+'BIFUbC-petroleum-diesel'!D20+'BIFUbC-crude-oil'!D20+'BIFUbC-heavy-or-residual-oil'!D20+'BIFUbC-natural-gas'!D20+'BIFUbC-electricity'!D20+'BIFUbC-heat'!D20+'BIFUbC-biomass'!D20+'BIFUbC-hydrogen'!F20</f>
        <v>274537908211829.13</v>
      </c>
      <c r="E20" s="310">
        <f>'BIFUbC-coal'!E20+'BIFUbC-LPG-propane-or-butane'!E20+'BIFUbC-petroleum-diesel'!E20+'BIFUbC-crude-oil'!E20+'BIFUbC-heavy-or-residual-oil'!E20+'BIFUbC-natural-gas'!E20+'BIFUbC-electricity'!E20+'BIFUbC-heat'!E20+'BIFUbC-biomass'!E20+'BIFUbC-hydrogen'!G20</f>
        <v>303046129825858.19</v>
      </c>
      <c r="F20" s="310">
        <f>'BIFUbC-coal'!F20+'BIFUbC-LPG-propane-or-butane'!F20+'BIFUbC-petroleum-diesel'!F20+'BIFUbC-crude-oil'!F20+'BIFUbC-heavy-or-residual-oil'!F20+'BIFUbC-natural-gas'!F20+'BIFUbC-electricity'!F20+'BIFUbC-heat'!F20+'BIFUbC-biomass'!F20+'BIFUbC-hydrogen'!H20</f>
        <v>314575866973166.88</v>
      </c>
      <c r="G20" s="310">
        <f>'BIFUbC-coal'!G20+'BIFUbC-LPG-propane-or-butane'!G20+'BIFUbC-petroleum-diesel'!G20+'BIFUbC-crude-oil'!G20+'BIFUbC-heavy-or-residual-oil'!G20+'BIFUbC-natural-gas'!G20+'BIFUbC-electricity'!G20+'BIFUbC-heat'!G20+'BIFUbC-biomass'!G20+'BIFUbC-hydrogen'!I20</f>
        <v>323955925067743.94</v>
      </c>
      <c r="H20" s="310">
        <f>'BIFUbC-coal'!H20+'BIFUbC-LPG-propane-or-butane'!H20+'BIFUbC-petroleum-diesel'!H20+'BIFUbC-crude-oil'!H20+'BIFUbC-heavy-or-residual-oil'!H20+'BIFUbC-natural-gas'!H20+'BIFUbC-electricity'!H20+'BIFUbC-heat'!H20+'BIFUbC-biomass'!H20+'BIFUbC-hydrogen'!J20</f>
        <v>336579002320985.19</v>
      </c>
      <c r="I20" s="310">
        <f>'BIFUbC-coal'!I20+'BIFUbC-LPG-propane-or-butane'!I20+'BIFUbC-petroleum-diesel'!I20+'BIFUbC-crude-oil'!I20+'BIFUbC-heavy-or-residual-oil'!I20+'BIFUbC-natural-gas'!I20+'BIFUbC-electricity'!I20+'BIFUbC-heat'!I20+'BIFUbC-biomass'!I20+'BIFUbC-hydrogen'!K20</f>
        <v>350412626302280.94</v>
      </c>
      <c r="J20" s="310">
        <f>'BIFUbC-coal'!J20+'BIFUbC-LPG-propane-or-butane'!J20+'BIFUbC-petroleum-diesel'!J20+'BIFUbC-crude-oil'!J20+'BIFUbC-heavy-or-residual-oil'!J20+'BIFUbC-natural-gas'!J20+'BIFUbC-electricity'!J20+'BIFUbC-heat'!J20+'BIFUbC-biomass'!J20+'BIFUbC-hydrogen'!L20</f>
        <v>364174031188978.5</v>
      </c>
      <c r="K20" s="310">
        <f>'BIFUbC-coal'!K20+'BIFUbC-LPG-propane-or-butane'!K20+'BIFUbC-petroleum-diesel'!K20+'BIFUbC-crude-oil'!K20+'BIFUbC-heavy-or-residual-oil'!K20+'BIFUbC-natural-gas'!K20+'BIFUbC-electricity'!K20+'BIFUbC-heat'!K20+'BIFUbC-biomass'!K20+'BIFUbC-hydrogen'!M20</f>
        <v>377639960061209.31</v>
      </c>
      <c r="L20" s="310">
        <f>'BIFUbC-coal'!L20+'BIFUbC-LPG-propane-or-butane'!L20+'BIFUbC-petroleum-diesel'!L20+'BIFUbC-crude-oil'!L20+'BIFUbC-heavy-or-residual-oil'!L20+'BIFUbC-natural-gas'!L20+'BIFUbC-electricity'!L20+'BIFUbC-heat'!L20+'BIFUbC-biomass'!L20+'BIFUbC-hydrogen'!N20</f>
        <v>390575131961159.94</v>
      </c>
      <c r="M20" s="310">
        <f>'BIFUbC-coal'!M20+'BIFUbC-LPG-propane-or-butane'!M20+'BIFUbC-petroleum-diesel'!M20+'BIFUbC-crude-oil'!M20+'BIFUbC-heavy-or-residual-oil'!M20+'BIFUbC-natural-gas'!M20+'BIFUbC-electricity'!M20+'BIFUbC-heat'!M20+'BIFUbC-biomass'!M20+'BIFUbC-hydrogen'!O20</f>
        <v>402734001289045.75</v>
      </c>
      <c r="N20" s="310">
        <f>'BIFUbC-coal'!N20+'BIFUbC-LPG-propane-or-butane'!N20+'BIFUbC-petroleum-diesel'!N20+'BIFUbC-crude-oil'!N20+'BIFUbC-heavy-or-residual-oil'!N20+'BIFUbC-natural-gas'!N20+'BIFUbC-electricity'!N20+'BIFUbC-heat'!N20+'BIFUbC-biomass'!N20+'BIFUbC-hydrogen'!P20</f>
        <v>413950012892228.81</v>
      </c>
      <c r="O20" s="310">
        <f>'BIFUbC-coal'!O20+'BIFUbC-LPG-propane-or-butane'!O20+'BIFUbC-petroleum-diesel'!O20+'BIFUbC-crude-oil'!O20+'BIFUbC-heavy-or-residual-oil'!O20+'BIFUbC-natural-gas'!O20+'BIFUbC-electricity'!O20+'BIFUbC-heat'!O20+'BIFUbC-biomass'!O20+'BIFUbC-hydrogen'!Q20</f>
        <v>424155750334033.44</v>
      </c>
      <c r="P20" s="310">
        <f>'BIFUbC-coal'!P20+'BIFUbC-LPG-propane-or-butane'!P20+'BIFUbC-petroleum-diesel'!P20+'BIFUbC-crude-oil'!P20+'BIFUbC-heavy-or-residual-oil'!P20+'BIFUbC-natural-gas'!P20+'BIFUbC-electricity'!P20+'BIFUbC-heat'!P20+'BIFUbC-biomass'!P20+'BIFUbC-hydrogen'!R20</f>
        <v>433384275732107.38</v>
      </c>
      <c r="Q20" s="310">
        <f>'BIFUbC-coal'!Q20+'BIFUbC-LPG-propane-or-butane'!Q20+'BIFUbC-petroleum-diesel'!Q20+'BIFUbC-crude-oil'!Q20+'BIFUbC-heavy-or-residual-oil'!Q20+'BIFUbC-natural-gas'!Q20+'BIFUbC-electricity'!Q20+'BIFUbC-heat'!Q20+'BIFUbC-biomass'!Q20+'BIFUbC-hydrogen'!S20</f>
        <v>441686232478647.56</v>
      </c>
      <c r="R20" s="310">
        <f>'BIFUbC-coal'!R20+'BIFUbC-LPG-propane-or-butane'!R20+'BIFUbC-petroleum-diesel'!R20+'BIFUbC-crude-oil'!R20+'BIFUbC-heavy-or-residual-oil'!R20+'BIFUbC-natural-gas'!R20+'BIFUbC-electricity'!R20+'BIFUbC-heat'!R20+'BIFUbC-biomass'!R20+'BIFUbC-hydrogen'!T20</f>
        <v>449128067683894.88</v>
      </c>
      <c r="S20" s="310">
        <f>'BIFUbC-coal'!S20+'BIFUbC-LPG-propane-or-butane'!S20+'BIFUbC-petroleum-diesel'!S20+'BIFUbC-crude-oil'!S20+'BIFUbC-heavy-or-residual-oil'!S20+'BIFUbC-natural-gas'!S20+'BIFUbC-electricity'!S20+'BIFUbC-heat'!S20+'BIFUbC-biomass'!S20+'BIFUbC-hydrogen'!U20</f>
        <v>455839018259975</v>
      </c>
      <c r="T20" s="310">
        <f>'BIFUbC-coal'!T20+'BIFUbC-LPG-propane-or-butane'!T20+'BIFUbC-petroleum-diesel'!T20+'BIFUbC-crude-oil'!T20+'BIFUbC-heavy-or-residual-oil'!T20+'BIFUbC-natural-gas'!T20+'BIFUbC-electricity'!T20+'BIFUbC-heat'!T20+'BIFUbC-biomass'!T20+'BIFUbC-hydrogen'!V20</f>
        <v>461790587390030.25</v>
      </c>
      <c r="U20" s="310">
        <f>'BIFUbC-coal'!U20+'BIFUbC-LPG-propane-or-butane'!U20+'BIFUbC-petroleum-diesel'!U20+'BIFUbC-crude-oil'!U20+'BIFUbC-heavy-or-residual-oil'!U20+'BIFUbC-natural-gas'!U20+'BIFUbC-electricity'!U20+'BIFUbC-heat'!U20+'BIFUbC-biomass'!U20+'BIFUbC-hydrogen'!W20</f>
        <v>467007709229329.44</v>
      </c>
      <c r="V20" s="310">
        <f>'BIFUbC-coal'!V20+'BIFUbC-LPG-propane-or-butane'!V20+'BIFUbC-petroleum-diesel'!V20+'BIFUbC-crude-oil'!V20+'BIFUbC-heavy-or-residual-oil'!V20+'BIFUbC-natural-gas'!V20+'BIFUbC-electricity'!V20+'BIFUbC-heat'!V20+'BIFUbC-biomass'!V20+'BIFUbC-hydrogen'!X20</f>
        <v>471520593769358.13</v>
      </c>
      <c r="W20" s="310">
        <f>'BIFUbC-coal'!W20+'BIFUbC-LPG-propane-or-butane'!W20+'BIFUbC-petroleum-diesel'!W20+'BIFUbC-crude-oil'!W20+'BIFUbC-heavy-or-residual-oil'!W20+'BIFUbC-natural-gas'!W20+'BIFUbC-electricity'!W20+'BIFUbC-heat'!W20+'BIFUbC-biomass'!W20+'BIFUbC-hydrogen'!Y20</f>
        <v>475363946016263</v>
      </c>
      <c r="X20" s="310">
        <f>'BIFUbC-coal'!X20+'BIFUbC-LPG-propane-or-butane'!X20+'BIFUbC-petroleum-diesel'!X20+'BIFUbC-crude-oil'!X20+'BIFUbC-heavy-or-residual-oil'!X20+'BIFUbC-natural-gas'!X20+'BIFUbC-electricity'!X20+'BIFUbC-heat'!X20+'BIFUbC-biomass'!X20+'BIFUbC-hydrogen'!Z20</f>
        <v>478576201574808.63</v>
      </c>
      <c r="Y20" s="310">
        <f>'BIFUbC-coal'!Y20+'BIFUbC-LPG-propane-or-butane'!Y20+'BIFUbC-petroleum-diesel'!Y20+'BIFUbC-crude-oil'!Y20+'BIFUbC-heavy-or-residual-oil'!Y20+'BIFUbC-natural-gas'!Y20+'BIFUbC-electricity'!Y20+'BIFUbC-heat'!Y20+'BIFUbC-biomass'!Y20+'BIFUbC-hydrogen'!AA20</f>
        <v>481198795348874.56</v>
      </c>
      <c r="Z20" s="310">
        <f>'BIFUbC-coal'!Z20+'BIFUbC-LPG-propane-or-butane'!Z20+'BIFUbC-petroleum-diesel'!Z20+'BIFUbC-crude-oil'!Z20+'BIFUbC-heavy-or-residual-oil'!Z20+'BIFUbC-natural-gas'!Z20+'BIFUbC-electricity'!Z20+'BIFUbC-heat'!Z20+'BIFUbC-biomass'!Z20+'BIFUbC-hydrogen'!AB20</f>
        <v>483275477353882.94</v>
      </c>
      <c r="AA20" s="310">
        <f>'BIFUbC-coal'!AA20+'BIFUbC-LPG-propane-or-butane'!AA20+'BIFUbC-petroleum-diesel'!AA20+'BIFUbC-crude-oil'!AA20+'BIFUbC-heavy-or-residual-oil'!AA20+'BIFUbC-natural-gas'!AA20+'BIFUbC-electricity'!AA20+'BIFUbC-heat'!AA20+'BIFUbC-biomass'!AA20+'BIFUbC-hydrogen'!AC20</f>
        <v>484851686893649</v>
      </c>
      <c r="AB20" s="310">
        <f>'BIFUbC-coal'!AB20+'BIFUbC-LPG-propane-or-butane'!AB20+'BIFUbC-petroleum-diesel'!AB20+'BIFUbC-crude-oil'!AB20+'BIFUbC-heavy-or-residual-oil'!AB20+'BIFUbC-natural-gas'!AB20+'BIFUbC-electricity'!AB20+'BIFUbC-heat'!AB20+'BIFUbC-biomass'!AB20+'BIFUbC-hydrogen'!AD20</f>
        <v>485973993688033.63</v>
      </c>
      <c r="AC20" s="310">
        <f>'BIFUbC-coal'!AC20+'BIFUbC-LPG-propane-or-butane'!AC20+'BIFUbC-petroleum-diesel'!AC20+'BIFUbC-crude-oil'!AC20+'BIFUbC-heavy-or-residual-oil'!AC20+'BIFUbC-natural-gas'!AC20+'BIFUbC-electricity'!AC20+'BIFUbC-heat'!AC20+'BIFUbC-biomass'!AC20+'BIFUbC-hydrogen'!AE20</f>
        <v>486689612034260.06</v>
      </c>
      <c r="AD20" s="310">
        <f>'BIFUbC-coal'!AD20+'BIFUbC-LPG-propane-or-butane'!AD20+'BIFUbC-petroleum-diesel'!AD20+'BIFUbC-crude-oil'!AD20+'BIFUbC-heavy-or-residual-oil'!AD20+'BIFUbC-natural-gas'!AD20+'BIFUbC-electricity'!AD20+'BIFUbC-heat'!AD20+'BIFUbC-biomass'!AD20+'BIFUbC-hydrogen'!AF20</f>
        <v>487045991811126</v>
      </c>
      <c r="AE20" s="310">
        <f>'BIFUbC-coal'!AE20+'BIFUbC-LPG-propane-or-butane'!AE20+'BIFUbC-petroleum-diesel'!AE20+'BIFUbC-crude-oil'!AE20+'BIFUbC-heavy-or-residual-oil'!AE20+'BIFUbC-natural-gas'!AE20+'BIFUbC-electricity'!AE20+'BIFUbC-heat'!AE20+'BIFUbC-biomass'!AE20+'BIFUbC-hydrogen'!AG20</f>
        <v>487090488141046.94</v>
      </c>
      <c r="AF20" s="310">
        <f>'BIFUbC-coal'!AF20+'BIFUbC-LPG-propane-or-butane'!AF20+'BIFUbC-petroleum-diesel'!AF20+'BIFUbC-crude-oil'!AF20+'BIFUbC-heavy-or-residual-oil'!AF20+'BIFUbC-natural-gas'!AF20+'BIFUbC-electricity'!AF20+'BIFUbC-heat'!AF20+'BIFUbC-biomass'!AF20+'BIFUbC-hydrogen'!AH20</f>
        <v>486870109842638.44</v>
      </c>
      <c r="AG20" s="310">
        <f>'BIFUbC-coal'!AG20+'BIFUbC-LPG-propane-or-butane'!AG20+'BIFUbC-petroleum-diesel'!AG20+'BIFUbC-crude-oil'!AG20+'BIFUbC-heavy-or-residual-oil'!AG20+'BIFUbC-natural-gas'!AG20+'BIFUbC-electricity'!AG20+'BIFUbC-heat'!AG20+'BIFUbC-biomass'!AG20+'BIFUbC-hydrogen'!AI20</f>
        <v>486431345454567.5</v>
      </c>
      <c r="AH20" s="310">
        <f>'BIFUbC-coal'!AH20+'BIFUbC-LPG-propane-or-butane'!AH20+'BIFUbC-petroleum-diesel'!AH20+'BIFUbC-crude-oil'!AH20+'BIFUbC-heavy-or-residual-oil'!AH20+'BIFUbC-natural-gas'!AH20+'BIFUbC-electricity'!AH20+'BIFUbC-heat'!AH20+'BIFUbC-biomass'!AH20+'BIFUbC-hydrogen'!AJ20</f>
        <v>485820064595550</v>
      </c>
      <c r="AI20" s="310">
        <f>'BIFUbC-coal'!AI20+'BIFUbC-LPG-propane-or-butane'!AI20+'BIFUbC-petroleum-diesel'!AI20+'BIFUbC-crude-oil'!AI20+'BIFUbC-heavy-or-residual-oil'!AI20+'BIFUbC-natural-gas'!AI20+'BIFUbC-electricity'!AI20+'BIFUbC-heat'!AI20+'BIFUbC-biomass'!AI20+'BIFUbC-hydrogen'!AK20</f>
        <v>485081491741703.13</v>
      </c>
      <c r="AJ20" s="310">
        <f>'BIFUbC-coal'!AJ20+'BIFUbC-LPG-propane-or-butane'!AJ20+'BIFUbC-petroleum-diesel'!AJ20+'BIFUbC-crude-oil'!AJ20+'BIFUbC-heavy-or-residual-oil'!AJ20+'BIFUbC-natural-gas'!AJ20+'BIFUbC-electricity'!AJ20+'BIFUbC-heat'!AJ20+'BIFUbC-biomass'!AJ20+'BIFUbC-hydrogen'!AL20</f>
        <v>484260249140019.06</v>
      </c>
      <c r="AK20" s="310">
        <f>'BIFUbC-coal'!AK20+'BIFUbC-LPG-propane-or-butane'!AK20+'BIFUbC-petroleum-diesel'!AK20+'BIFUbC-crude-oil'!AK20+'BIFUbC-heavy-or-residual-oil'!AK20+'BIFUbC-natural-gas'!AK20+'BIFUbC-electricity'!AK20+'BIFUbC-heat'!AK20+'BIFUbC-biomass'!AK20+'BIFUbC-hydrogen'!AM20</f>
        <v>483400465519907.31</v>
      </c>
      <c r="AL20" s="310">
        <f>'BIFUbC-coal'!AL20+'BIFUbC-LPG-propane-or-butane'!AL20+'BIFUbC-petroleum-diesel'!AL20+'BIFUbC-crude-oil'!AL20+'BIFUbC-heavy-or-residual-oil'!AL20+'BIFUbC-natural-gas'!AL20+'BIFUbC-electricity'!AL20+'BIFUbC-heat'!AL20+'BIFUbC-biomass'!AL20+'BIFUbC-hydrogen'!AN20</f>
        <v>482545947496022.75</v>
      </c>
      <c r="AM20" s="310">
        <f>'BIFUbC-coal'!AM20+'BIFUbC-LPG-propane-or-butane'!AM20+'BIFUbC-petroleum-diesel'!AM20+'BIFUbC-crude-oil'!AM20+'BIFUbC-heavy-or-residual-oil'!AM20+'BIFUbC-natural-gas'!AM20+'BIFUbC-electricity'!AM20+'BIFUbC-heat'!AM20+'BIFUbC-biomass'!AM20+'BIFUbC-hydrogen'!AO20</f>
        <v>481740411057577</v>
      </c>
      <c r="AN20" s="310">
        <f>'BIFUbC-coal'!AN20+'BIFUbC-LPG-propane-or-butane'!AN20+'BIFUbC-petroleum-diesel'!AN20+'BIFUbC-crude-oil'!AN20+'BIFUbC-heavy-or-residual-oil'!AN20+'BIFUbC-natural-gas'!AN20+'BIFUbC-electricity'!AN20+'BIFUbC-heat'!AN20+'BIFUbC-biomass'!AN20+'BIFUbC-hydrogen'!AP20</f>
        <v>481027771297168.38</v>
      </c>
      <c r="AO20" s="310">
        <f>'BIFUbC-coal'!AO20+'BIFUbC-LPG-propane-or-butane'!AO20+'BIFUbC-petroleum-diesel'!AO20+'BIFUbC-crude-oil'!AO20+'BIFUbC-heavy-or-residual-oil'!AO20+'BIFUbC-natural-gas'!AO20+'BIFUbC-electricity'!AO20+'BIFUbC-heat'!AO20+'BIFUbC-biomass'!AO20+'BIFUbC-hydrogen'!AQ20</f>
        <v>480452489535371.13</v>
      </c>
      <c r="AP20" s="310">
        <f>'BIFUbC-coal'!AP20+'BIFUbC-LPG-propane-or-butane'!AP20+'BIFUbC-petroleum-diesel'!AP20+'BIFUbC-crude-oil'!AP20+'BIFUbC-heavy-or-residual-oil'!AP20+'BIFUbC-natural-gas'!AP20+'BIFUbC-electricity'!AP20+'BIFUbC-heat'!AP20+'BIFUbC-biomass'!AP20+'BIFUbC-hydrogen'!AR20</f>
        <v>480059978241804.63</v>
      </c>
      <c r="AQ20" s="310">
        <f>'BIFUbC-coal'!AQ20+'BIFUbC-LPG-propane-or-butane'!AQ20+'BIFUbC-petroleum-diesel'!AQ20+'BIFUbC-crude-oil'!AQ20+'BIFUbC-heavy-or-residual-oil'!AQ20+'BIFUbC-natural-gas'!AQ20+'BIFUbC-electricity'!AQ20+'BIFUbC-heat'!AQ20+'BIFUbC-biomass'!AQ20+'BIFUbC-hydrogen'!AS20</f>
        <v>479736832900078.69</v>
      </c>
    </row>
    <row r="21" spans="1:43" x14ac:dyDescent="0.25">
      <c r="A21" s="299" t="s">
        <v>108</v>
      </c>
      <c r="B21" s="310">
        <f>'BIFUbC-coal'!B21+'BIFUbC-LPG-propane-or-butane'!B21+'BIFUbC-petroleum-diesel'!B21+'BIFUbC-crude-oil'!B21+'BIFUbC-heavy-or-residual-oil'!B21+'BIFUbC-natural-gas'!B21+'BIFUbC-electricity'!B21+'BIFUbC-heat'!B21+'BIFUbC-biomass'!B21+'BIFUbC-hydrogen'!D21</f>
        <v>317102944436984.94</v>
      </c>
      <c r="C21" s="310">
        <f>'BIFUbC-coal'!C21+'BIFUbC-LPG-propane-or-butane'!C21+'BIFUbC-petroleum-diesel'!C21+'BIFUbC-crude-oil'!C21+'BIFUbC-heavy-or-residual-oil'!C21+'BIFUbC-natural-gas'!C21+'BIFUbC-electricity'!C21+'BIFUbC-heat'!C21+'BIFUbC-biomass'!C21+'BIFUbC-hydrogen'!E21</f>
        <v>339259391172511.13</v>
      </c>
      <c r="D21" s="310">
        <f>'BIFUbC-coal'!D21+'BIFUbC-LPG-propane-or-butane'!D21+'BIFUbC-petroleum-diesel'!D21+'BIFUbC-crude-oil'!D21+'BIFUbC-heavy-or-residual-oil'!D21+'BIFUbC-natural-gas'!D21+'BIFUbC-electricity'!D21+'BIFUbC-heat'!D21+'BIFUbC-biomass'!D21+'BIFUbC-hydrogen'!F21</f>
        <v>361013586760950.13</v>
      </c>
      <c r="E21" s="310">
        <f>'BIFUbC-coal'!E21+'BIFUbC-LPG-propane-or-butane'!E21+'BIFUbC-petroleum-diesel'!E21+'BIFUbC-crude-oil'!E21+'BIFUbC-heavy-or-residual-oil'!E21+'BIFUbC-natural-gas'!E21+'BIFUbC-electricity'!E21+'BIFUbC-heat'!E21+'BIFUbC-biomass'!E21+'BIFUbC-hydrogen'!G21</f>
        <v>397471904240601.5</v>
      </c>
      <c r="F21" s="310">
        <f>'BIFUbC-coal'!F21+'BIFUbC-LPG-propane-or-butane'!F21+'BIFUbC-petroleum-diesel'!F21+'BIFUbC-crude-oil'!F21+'BIFUbC-heavy-or-residual-oil'!F21+'BIFUbC-natural-gas'!F21+'BIFUbC-electricity'!F21+'BIFUbC-heat'!F21+'BIFUbC-biomass'!F21+'BIFUbC-hydrogen'!H21</f>
        <v>440259109062941.69</v>
      </c>
      <c r="G21" s="310">
        <f>'BIFUbC-coal'!G21+'BIFUbC-LPG-propane-or-butane'!G21+'BIFUbC-petroleum-diesel'!G21+'BIFUbC-crude-oil'!G21+'BIFUbC-heavy-or-residual-oil'!G21+'BIFUbC-natural-gas'!G21+'BIFUbC-electricity'!G21+'BIFUbC-heat'!G21+'BIFUbC-biomass'!G21+'BIFUbC-hydrogen'!I21</f>
        <v>467780489279901.94</v>
      </c>
      <c r="H21" s="310">
        <f>'BIFUbC-coal'!H21+'BIFUbC-LPG-propane-or-butane'!H21+'BIFUbC-petroleum-diesel'!H21+'BIFUbC-crude-oil'!H21+'BIFUbC-heavy-or-residual-oil'!H21+'BIFUbC-natural-gas'!H21+'BIFUbC-electricity'!H21+'BIFUbC-heat'!H21+'BIFUbC-biomass'!H21+'BIFUbC-hydrogen'!J21</f>
        <v>495191067834169.19</v>
      </c>
      <c r="I21" s="310">
        <f>'BIFUbC-coal'!I21+'BIFUbC-LPG-propane-or-butane'!I21+'BIFUbC-petroleum-diesel'!I21+'BIFUbC-crude-oil'!I21+'BIFUbC-heavy-or-residual-oil'!I21+'BIFUbC-natural-gas'!I21+'BIFUbC-electricity'!I21+'BIFUbC-heat'!I21+'BIFUbC-biomass'!I21+'BIFUbC-hydrogen'!K21</f>
        <v>509711825278672</v>
      </c>
      <c r="J21" s="310">
        <f>'BIFUbC-coal'!J21+'BIFUbC-LPG-propane-or-butane'!J21+'BIFUbC-petroleum-diesel'!J21+'BIFUbC-crude-oil'!J21+'BIFUbC-heavy-or-residual-oil'!J21+'BIFUbC-natural-gas'!J21+'BIFUbC-electricity'!J21+'BIFUbC-heat'!J21+'BIFUbC-biomass'!J21+'BIFUbC-hydrogen'!L21</f>
        <v>524223859241659.63</v>
      </c>
      <c r="K21" s="310">
        <f>'BIFUbC-coal'!K21+'BIFUbC-LPG-propane-or-butane'!K21+'BIFUbC-petroleum-diesel'!K21+'BIFUbC-crude-oil'!K21+'BIFUbC-heavy-or-residual-oil'!K21+'BIFUbC-natural-gas'!K21+'BIFUbC-electricity'!K21+'BIFUbC-heat'!K21+'BIFUbC-biomass'!K21+'BIFUbC-hydrogen'!M21</f>
        <v>538727169723132.19</v>
      </c>
      <c r="L21" s="310">
        <f>'BIFUbC-coal'!L21+'BIFUbC-LPG-propane-or-butane'!L21+'BIFUbC-petroleum-diesel'!L21+'BIFUbC-crude-oil'!L21+'BIFUbC-heavy-or-residual-oil'!L21+'BIFUbC-natural-gas'!L21+'BIFUbC-electricity'!L21+'BIFUbC-heat'!L21+'BIFUbC-biomass'!L21+'BIFUbC-hydrogen'!N21</f>
        <v>553221756723089.63</v>
      </c>
      <c r="M21" s="310">
        <f>'BIFUbC-coal'!M21+'BIFUbC-LPG-propane-or-butane'!M21+'BIFUbC-petroleum-diesel'!M21+'BIFUbC-crude-oil'!M21+'BIFUbC-heavy-or-residual-oil'!M21+'BIFUbC-natural-gas'!M21+'BIFUbC-electricity'!M21+'BIFUbC-heat'!M21+'BIFUbC-biomass'!M21+'BIFUbC-hydrogen'!O21</f>
        <v>567707620241532.13</v>
      </c>
      <c r="N21" s="310">
        <f>'BIFUbC-coal'!N21+'BIFUbC-LPG-propane-or-butane'!N21+'BIFUbC-petroleum-diesel'!N21+'BIFUbC-crude-oil'!N21+'BIFUbC-heavy-or-residual-oil'!N21+'BIFUbC-natural-gas'!N21+'BIFUbC-electricity'!N21+'BIFUbC-heat'!N21+'BIFUbC-biomass'!N21+'BIFUbC-hydrogen'!P21</f>
        <v>574918918839387.75</v>
      </c>
      <c r="O21" s="310">
        <f>'BIFUbC-coal'!O21+'BIFUbC-LPG-propane-or-butane'!O21+'BIFUbC-petroleum-diesel'!O21+'BIFUbC-crude-oil'!O21+'BIFUbC-heavy-or-residual-oil'!O21+'BIFUbC-natural-gas'!O21+'BIFUbC-electricity'!O21+'BIFUbC-heat'!O21+'BIFUbC-biomass'!O21+'BIFUbC-hydrogen'!Q21</f>
        <v>582127313971812.13</v>
      </c>
      <c r="P21" s="310">
        <f>'BIFUbC-coal'!P21+'BIFUbC-LPG-propane-or-butane'!P21+'BIFUbC-petroleum-diesel'!P21+'BIFUbC-crude-oil'!P21+'BIFUbC-heavy-or-residual-oil'!P21+'BIFUbC-natural-gas'!P21+'BIFUbC-electricity'!P21+'BIFUbC-heat'!P21+'BIFUbC-biomass'!P21+'BIFUbC-hydrogen'!R21</f>
        <v>589332805638805.88</v>
      </c>
      <c r="Q21" s="310">
        <f>'BIFUbC-coal'!Q21+'BIFUbC-LPG-propane-or-butane'!Q21+'BIFUbC-petroleum-diesel'!Q21+'BIFUbC-crude-oil'!Q21+'BIFUbC-heavy-or-residual-oil'!Q21+'BIFUbC-natural-gas'!Q21+'BIFUbC-electricity'!Q21+'BIFUbC-heat'!Q21+'BIFUbC-biomass'!Q21+'BIFUbC-hydrogen'!S21</f>
        <v>596535393840368.63</v>
      </c>
      <c r="R21" s="310">
        <f>'BIFUbC-coal'!R21+'BIFUbC-LPG-propane-or-butane'!R21+'BIFUbC-petroleum-diesel'!R21+'BIFUbC-crude-oil'!R21+'BIFUbC-heavy-or-residual-oil'!R21+'BIFUbC-natural-gas'!R21+'BIFUbC-electricity'!R21+'BIFUbC-heat'!R21+'BIFUbC-biomass'!R21+'BIFUbC-hydrogen'!T21</f>
        <v>603735078576500.5</v>
      </c>
      <c r="S21" s="310">
        <f>'BIFUbC-coal'!S21+'BIFUbC-LPG-propane-or-butane'!S21+'BIFUbC-petroleum-diesel'!S21+'BIFUbC-crude-oil'!S21+'BIFUbC-heavy-or-residual-oil'!S21+'BIFUbC-natural-gas'!S21+'BIFUbC-electricity'!S21+'BIFUbC-heat'!S21+'BIFUbC-biomass'!S21+'BIFUbC-hydrogen'!U21</f>
        <v>601865816468112.75</v>
      </c>
      <c r="T21" s="310">
        <f>'BIFUbC-coal'!T21+'BIFUbC-LPG-propane-or-butane'!T21+'BIFUbC-petroleum-diesel'!T21+'BIFUbC-crude-oil'!T21+'BIFUbC-heavy-or-residual-oil'!T21+'BIFUbC-natural-gas'!T21+'BIFUbC-electricity'!T21+'BIFUbC-heat'!T21+'BIFUbC-biomass'!T21+'BIFUbC-hydrogen'!V21</f>
        <v>599996796073222.13</v>
      </c>
      <c r="U21" s="310">
        <f>'BIFUbC-coal'!U21+'BIFUbC-LPG-propane-or-butane'!U21+'BIFUbC-petroleum-diesel'!U21+'BIFUbC-crude-oil'!U21+'BIFUbC-heavy-or-residual-oil'!U21+'BIFUbC-natural-gas'!U21+'BIFUbC-electricity'!U21+'BIFUbC-heat'!U21+'BIFUbC-biomass'!U21+'BIFUbC-hydrogen'!W21</f>
        <v>598128017391828.75</v>
      </c>
      <c r="V21" s="310">
        <f>'BIFUbC-coal'!V21+'BIFUbC-LPG-propane-or-butane'!V21+'BIFUbC-petroleum-diesel'!V21+'BIFUbC-crude-oil'!V21+'BIFUbC-heavy-or-residual-oil'!V21+'BIFUbC-natural-gas'!V21+'BIFUbC-electricity'!V21+'BIFUbC-heat'!V21+'BIFUbC-biomass'!V21+'BIFUbC-hydrogen'!X21</f>
        <v>596259480423932.38</v>
      </c>
      <c r="W21" s="310">
        <f>'BIFUbC-coal'!W21+'BIFUbC-LPG-propane-or-butane'!W21+'BIFUbC-petroleum-diesel'!W21+'BIFUbC-crude-oil'!W21+'BIFUbC-heavy-or-residual-oil'!W21+'BIFUbC-natural-gas'!W21+'BIFUbC-electricity'!W21+'BIFUbC-heat'!W21+'BIFUbC-biomass'!W21+'BIFUbC-hydrogen'!Y21</f>
        <v>594391185169533.13</v>
      </c>
      <c r="X21" s="310">
        <f>'BIFUbC-coal'!X21+'BIFUbC-LPG-propane-or-butane'!X21+'BIFUbC-petroleum-diesel'!X21+'BIFUbC-crude-oil'!X21+'BIFUbC-heavy-or-residual-oil'!X21+'BIFUbC-natural-gas'!X21+'BIFUbC-electricity'!X21+'BIFUbC-heat'!X21+'BIFUbC-biomass'!X21+'BIFUbC-hydrogen'!Z21</f>
        <v>592523131628631.13</v>
      </c>
      <c r="Y21" s="310">
        <f>'BIFUbC-coal'!Y21+'BIFUbC-LPG-propane-or-butane'!Y21+'BIFUbC-petroleum-diesel'!Y21+'BIFUbC-crude-oil'!Y21+'BIFUbC-heavy-or-residual-oil'!Y21+'BIFUbC-natural-gas'!Y21+'BIFUbC-electricity'!Y21+'BIFUbC-heat'!Y21+'BIFUbC-biomass'!Y21+'BIFUbC-hydrogen'!AA21</f>
        <v>590655319801226.13</v>
      </c>
      <c r="Z21" s="310">
        <f>'BIFUbC-coal'!Z21+'BIFUbC-LPG-propane-or-butane'!Z21+'BIFUbC-petroleum-diesel'!Z21+'BIFUbC-crude-oil'!Z21+'BIFUbC-heavy-or-residual-oil'!Z21+'BIFUbC-natural-gas'!Z21+'BIFUbC-electricity'!Z21+'BIFUbC-heat'!Z21+'BIFUbC-biomass'!Z21+'BIFUbC-hydrogen'!AB21</f>
        <v>588787749687318.25</v>
      </c>
      <c r="AA21" s="310">
        <f>'BIFUbC-coal'!AA21+'BIFUbC-LPG-propane-or-butane'!AA21+'BIFUbC-petroleum-diesel'!AA21+'BIFUbC-crude-oil'!AA21+'BIFUbC-heavy-or-residual-oil'!AA21+'BIFUbC-natural-gas'!AA21+'BIFUbC-electricity'!AA21+'BIFUbC-heat'!AA21+'BIFUbC-biomass'!AA21+'BIFUbC-hydrogen'!AC21</f>
        <v>586920421286907.63</v>
      </c>
      <c r="AB21" s="310">
        <f>'BIFUbC-coal'!AB21+'BIFUbC-LPG-propane-or-butane'!AB21+'BIFUbC-petroleum-diesel'!AB21+'BIFUbC-crude-oil'!AB21+'BIFUbC-heavy-or-residual-oil'!AB21+'BIFUbC-natural-gas'!AB21+'BIFUbC-electricity'!AB21+'BIFUbC-heat'!AB21+'BIFUbC-biomass'!AB21+'BIFUbC-hydrogen'!AD21</f>
        <v>585053334599994.13</v>
      </c>
      <c r="AC21" s="310">
        <f>'BIFUbC-coal'!AC21+'BIFUbC-LPG-propane-or-butane'!AC21+'BIFUbC-petroleum-diesel'!AC21+'BIFUbC-crude-oil'!AC21+'BIFUbC-heavy-or-residual-oil'!AC21+'BIFUbC-natural-gas'!AC21+'BIFUbC-electricity'!AC21+'BIFUbC-heat'!AC21+'BIFUbC-biomass'!AC21+'BIFUbC-hydrogen'!AE21</f>
        <v>583186489626577.63</v>
      </c>
      <c r="AD21" s="310">
        <f>'BIFUbC-coal'!AD21+'BIFUbC-LPG-propane-or-butane'!AD21+'BIFUbC-petroleum-diesel'!AD21+'BIFUbC-crude-oil'!AD21+'BIFUbC-heavy-or-residual-oil'!AD21+'BIFUbC-natural-gas'!AD21+'BIFUbC-electricity'!AD21+'BIFUbC-heat'!AD21+'BIFUbC-biomass'!AD21+'BIFUbC-hydrogen'!AF21</f>
        <v>581319886366658.25</v>
      </c>
      <c r="AE21" s="310">
        <f>'BIFUbC-coal'!AE21+'BIFUbC-LPG-propane-or-butane'!AE21+'BIFUbC-petroleum-diesel'!AE21+'BIFUbC-crude-oil'!AE21+'BIFUbC-heavy-or-residual-oil'!AE21+'BIFUbC-natural-gas'!AE21+'BIFUbC-electricity'!AE21+'BIFUbC-heat'!AE21+'BIFUbC-biomass'!AE21+'BIFUbC-hydrogen'!AG21</f>
        <v>579453524820236</v>
      </c>
      <c r="AF21" s="310">
        <f>'BIFUbC-coal'!AF21+'BIFUbC-LPG-propane-or-butane'!AF21+'BIFUbC-petroleum-diesel'!AF21+'BIFUbC-crude-oil'!AF21+'BIFUbC-heavy-or-residual-oil'!AF21+'BIFUbC-natural-gas'!AF21+'BIFUbC-electricity'!AF21+'BIFUbC-heat'!AF21+'BIFUbC-biomass'!AF21+'BIFUbC-hydrogen'!AH21</f>
        <v>577587404987311.13</v>
      </c>
      <c r="AG21" s="310">
        <f>'BIFUbC-coal'!AG21+'BIFUbC-LPG-propane-or-butane'!AG21+'BIFUbC-petroleum-diesel'!AG21+'BIFUbC-crude-oil'!AG21+'BIFUbC-heavy-or-residual-oil'!AG21+'BIFUbC-natural-gas'!AG21+'BIFUbC-electricity'!AG21+'BIFUbC-heat'!AG21+'BIFUbC-biomass'!AG21+'BIFUbC-hydrogen'!AI21</f>
        <v>575721526867883</v>
      </c>
      <c r="AH21" s="310">
        <f>'BIFUbC-coal'!AH21+'BIFUbC-LPG-propane-or-butane'!AH21+'BIFUbC-petroleum-diesel'!AH21+'BIFUbC-crude-oil'!AH21+'BIFUbC-heavy-or-residual-oil'!AH21+'BIFUbC-natural-gas'!AH21+'BIFUbC-electricity'!AH21+'BIFUbC-heat'!AH21+'BIFUbC-biomass'!AH21+'BIFUbC-hydrogen'!AJ21</f>
        <v>574952430380032.25</v>
      </c>
      <c r="AI21" s="310">
        <f>'BIFUbC-coal'!AI21+'BIFUbC-LPG-propane-or-butane'!AI21+'BIFUbC-petroleum-diesel'!AI21+'BIFUbC-crude-oil'!AI21+'BIFUbC-heavy-or-residual-oil'!AI21+'BIFUbC-natural-gas'!AI21+'BIFUbC-electricity'!AI21+'BIFUbC-heat'!AI21+'BIFUbC-biomass'!AI21+'BIFUbC-hydrogen'!AK21</f>
        <v>574183430577580.5</v>
      </c>
      <c r="AJ21" s="310">
        <f>'BIFUbC-coal'!AJ21+'BIFUbC-LPG-propane-or-butane'!AJ21+'BIFUbC-petroleum-diesel'!AJ21+'BIFUbC-crude-oil'!AJ21+'BIFUbC-heavy-or-residual-oil'!AJ21+'BIFUbC-natural-gas'!AJ21+'BIFUbC-electricity'!AJ21+'BIFUbC-heat'!AJ21+'BIFUbC-biomass'!AJ21+'BIFUbC-hydrogen'!AL21</f>
        <v>573414527460527.5</v>
      </c>
      <c r="AK21" s="310">
        <f>'BIFUbC-coal'!AK21+'BIFUbC-LPG-propane-or-butane'!AK21+'BIFUbC-petroleum-diesel'!AK21+'BIFUbC-crude-oil'!AK21+'BIFUbC-heavy-or-residual-oil'!AK21+'BIFUbC-natural-gas'!AK21+'BIFUbC-electricity'!AK21+'BIFUbC-heat'!AK21+'BIFUbC-biomass'!AK21+'BIFUbC-hydrogen'!AM21</f>
        <v>572645721028873.5</v>
      </c>
      <c r="AL21" s="310">
        <f>'BIFUbC-coal'!AL21+'BIFUbC-LPG-propane-or-butane'!AL21+'BIFUbC-petroleum-diesel'!AL21+'BIFUbC-crude-oil'!AL21+'BIFUbC-heavy-or-residual-oil'!AL21+'BIFUbC-natural-gas'!AL21+'BIFUbC-electricity'!AL21+'BIFUbC-heat'!AL21+'BIFUbC-biomass'!AL21+'BIFUbC-hydrogen'!AN21</f>
        <v>571877011282618.25</v>
      </c>
      <c r="AM21" s="310">
        <f>'BIFUbC-coal'!AM21+'BIFUbC-LPG-propane-or-butane'!AM21+'BIFUbC-petroleum-diesel'!AM21+'BIFUbC-crude-oil'!AM21+'BIFUbC-heavy-or-residual-oil'!AM21+'BIFUbC-natural-gas'!AM21+'BIFUbC-electricity'!AM21+'BIFUbC-heat'!AM21+'BIFUbC-biomass'!AM21+'BIFUbC-hydrogen'!AO21</f>
        <v>570743005772483.5</v>
      </c>
      <c r="AN21" s="310">
        <f>'BIFUbC-coal'!AN21+'BIFUbC-LPG-propane-or-butane'!AN21+'BIFUbC-petroleum-diesel'!AN21+'BIFUbC-crude-oil'!AN21+'BIFUbC-heavy-or-residual-oil'!AN21+'BIFUbC-natural-gas'!AN21+'BIFUbC-electricity'!AN21+'BIFUbC-heat'!AN21+'BIFUbC-biomass'!AN21+'BIFUbC-hydrogen'!AP21</f>
        <v>569609145290447.25</v>
      </c>
      <c r="AO21" s="310">
        <f>'BIFUbC-coal'!AO21+'BIFUbC-LPG-propane-or-butane'!AO21+'BIFUbC-petroleum-diesel'!AO21+'BIFUbC-crude-oil'!AO21+'BIFUbC-heavy-or-residual-oil'!AO21+'BIFUbC-natural-gas'!AO21+'BIFUbC-electricity'!AO21+'BIFUbC-heat'!AO21+'BIFUbC-biomass'!AO21+'BIFUbC-hydrogen'!AQ21</f>
        <v>568475429836509.38</v>
      </c>
      <c r="AP21" s="310">
        <f>'BIFUbC-coal'!AP21+'BIFUbC-LPG-propane-or-butane'!AP21+'BIFUbC-petroleum-diesel'!AP21+'BIFUbC-crude-oil'!AP21+'BIFUbC-heavy-or-residual-oil'!AP21+'BIFUbC-natural-gas'!AP21+'BIFUbC-electricity'!AP21+'BIFUbC-heat'!AP21+'BIFUbC-biomass'!AP21+'BIFUbC-hydrogen'!AR21</f>
        <v>567341859410669.63</v>
      </c>
      <c r="AQ21" s="310">
        <f>'BIFUbC-coal'!AQ21+'BIFUbC-LPG-propane-or-butane'!AQ21+'BIFUbC-petroleum-diesel'!AQ21+'BIFUbC-crude-oil'!AQ21+'BIFUbC-heavy-or-residual-oil'!AQ21+'BIFUbC-natural-gas'!AQ21+'BIFUbC-electricity'!AQ21+'BIFUbC-heat'!AQ21+'BIFUbC-biomass'!AQ21+'BIFUbC-hydrogen'!AS21</f>
        <v>566021106052655.25</v>
      </c>
    </row>
    <row r="22" spans="1:43" x14ac:dyDescent="0.25">
      <c r="A22" s="299" t="s">
        <v>109</v>
      </c>
      <c r="B22" s="310">
        <f>'BIFUbC-coal'!B22+'BIFUbC-LPG-propane-or-butane'!B22+'BIFUbC-petroleum-diesel'!B22+'BIFUbC-crude-oil'!B22+'BIFUbC-heavy-or-residual-oil'!B22+'BIFUbC-natural-gas'!B22+'BIFUbC-electricity'!B22+'BIFUbC-heat'!B22+'BIFUbC-biomass'!B22+'BIFUbC-hydrogen'!D22</f>
        <v>212632544735218.56</v>
      </c>
      <c r="C22" s="310">
        <f>'BIFUbC-coal'!C22+'BIFUbC-LPG-propane-or-butane'!C22+'BIFUbC-petroleum-diesel'!C22+'BIFUbC-crude-oil'!C22+'BIFUbC-heavy-or-residual-oil'!C22+'BIFUbC-natural-gas'!C22+'BIFUbC-electricity'!C22+'BIFUbC-heat'!C22+'BIFUbC-biomass'!C22+'BIFUbC-hydrogen'!E22</f>
        <v>207156667738263.25</v>
      </c>
      <c r="D22" s="310">
        <f>'BIFUbC-coal'!D22+'BIFUbC-LPG-propane-or-butane'!D22+'BIFUbC-petroleum-diesel'!D22+'BIFUbC-crude-oil'!D22+'BIFUbC-heavy-or-residual-oil'!D22+'BIFUbC-natural-gas'!D22+'BIFUbC-electricity'!D22+'BIFUbC-heat'!D22+'BIFUbC-biomass'!D22+'BIFUbC-hydrogen'!F22</f>
        <v>233690377335719.16</v>
      </c>
      <c r="E22" s="310">
        <f>'BIFUbC-coal'!E22+'BIFUbC-LPG-propane-or-butane'!E22+'BIFUbC-petroleum-diesel'!E22+'BIFUbC-crude-oil'!E22+'BIFUbC-heavy-or-residual-oil'!E22+'BIFUbC-natural-gas'!E22+'BIFUbC-electricity'!E22+'BIFUbC-heat'!E22+'BIFUbC-biomass'!E22+'BIFUbC-hydrogen'!G22</f>
        <v>243038934830303.06</v>
      </c>
      <c r="F22" s="310">
        <f>'BIFUbC-coal'!F22+'BIFUbC-LPG-propane-or-butane'!F22+'BIFUbC-petroleum-diesel'!F22+'BIFUbC-crude-oil'!F22+'BIFUbC-heavy-or-residual-oil'!F22+'BIFUbC-natural-gas'!F22+'BIFUbC-electricity'!F22+'BIFUbC-heat'!F22+'BIFUbC-biomass'!F22+'BIFUbC-hydrogen'!H22</f>
        <v>251332415703130.97</v>
      </c>
      <c r="G22" s="310">
        <f>'BIFUbC-coal'!G22+'BIFUbC-LPG-propane-or-butane'!G22+'BIFUbC-petroleum-diesel'!G22+'BIFUbC-crude-oil'!G22+'BIFUbC-heavy-or-residual-oil'!G22+'BIFUbC-natural-gas'!G22+'BIFUbC-electricity'!G22+'BIFUbC-heat'!G22+'BIFUbC-biomass'!G22+'BIFUbC-hydrogen'!I22</f>
        <v>256249875920627.06</v>
      </c>
      <c r="H22" s="310">
        <f>'BIFUbC-coal'!H22+'BIFUbC-LPG-propane-or-butane'!H22+'BIFUbC-petroleum-diesel'!H22+'BIFUbC-crude-oil'!H22+'BIFUbC-heavy-or-residual-oil'!H22+'BIFUbC-natural-gas'!H22+'BIFUbC-electricity'!H22+'BIFUbC-heat'!H22+'BIFUbC-biomass'!H22+'BIFUbC-hydrogen'!J22</f>
        <v>262473135462109.06</v>
      </c>
      <c r="I22" s="310">
        <f>'BIFUbC-coal'!I22+'BIFUbC-LPG-propane-or-butane'!I22+'BIFUbC-petroleum-diesel'!I22+'BIFUbC-crude-oil'!I22+'BIFUbC-heavy-or-residual-oil'!I22+'BIFUbC-natural-gas'!I22+'BIFUbC-electricity'!I22+'BIFUbC-heat'!I22+'BIFUbC-biomass'!I22+'BIFUbC-hydrogen'!K22</f>
        <v>268782981965653.22</v>
      </c>
      <c r="J22" s="310">
        <f>'BIFUbC-coal'!J22+'BIFUbC-LPG-propane-or-butane'!J22+'BIFUbC-petroleum-diesel'!J22+'BIFUbC-crude-oil'!J22+'BIFUbC-heavy-or-residual-oil'!J22+'BIFUbC-natural-gas'!J22+'BIFUbC-electricity'!J22+'BIFUbC-heat'!J22+'BIFUbC-biomass'!J22+'BIFUbC-hydrogen'!L22</f>
        <v>274360443941914.34</v>
      </c>
      <c r="K22" s="310">
        <f>'BIFUbC-coal'!K22+'BIFUbC-LPG-propane-or-butane'!K22+'BIFUbC-petroleum-diesel'!K22+'BIFUbC-crude-oil'!K22+'BIFUbC-heavy-or-residual-oil'!K22+'BIFUbC-natural-gas'!K22+'BIFUbC-electricity'!K22+'BIFUbC-heat'!K22+'BIFUbC-biomass'!K22+'BIFUbC-hydrogen'!M22</f>
        <v>279166703904046.53</v>
      </c>
      <c r="L22" s="310">
        <f>'BIFUbC-coal'!L22+'BIFUbC-LPG-propane-or-butane'!L22+'BIFUbC-petroleum-diesel'!L22+'BIFUbC-crude-oil'!L22+'BIFUbC-heavy-or-residual-oil'!L22+'BIFUbC-natural-gas'!L22+'BIFUbC-electricity'!L22+'BIFUbC-heat'!L22+'BIFUbC-biomass'!L22+'BIFUbC-hydrogen'!N22</f>
        <v>283170303448999.13</v>
      </c>
      <c r="M22" s="310">
        <f>'BIFUbC-coal'!M22+'BIFUbC-LPG-propane-or-butane'!M22+'BIFUbC-petroleum-diesel'!M22+'BIFUbC-crude-oil'!M22+'BIFUbC-heavy-or-residual-oil'!M22+'BIFUbC-natural-gas'!M22+'BIFUbC-electricity'!M22+'BIFUbC-heat'!M22+'BIFUbC-biomass'!M22+'BIFUbC-hydrogen'!O22</f>
        <v>286347457376852.44</v>
      </c>
      <c r="N22" s="310">
        <f>'BIFUbC-coal'!N22+'BIFUbC-LPG-propane-or-butane'!N22+'BIFUbC-petroleum-diesel'!N22+'BIFUbC-crude-oil'!N22+'BIFUbC-heavy-or-residual-oil'!N22+'BIFUbC-natural-gas'!N22+'BIFUbC-electricity'!N22+'BIFUbC-heat'!N22+'BIFUbC-biomass'!N22+'BIFUbC-hydrogen'!P22</f>
        <v>288730998538308.5</v>
      </c>
      <c r="O22" s="310">
        <f>'BIFUbC-coal'!O22+'BIFUbC-LPG-propane-or-butane'!O22+'BIFUbC-petroleum-diesel'!O22+'BIFUbC-crude-oil'!O22+'BIFUbC-heavy-or-residual-oil'!O22+'BIFUbC-natural-gas'!O22+'BIFUbC-electricity'!O22+'BIFUbC-heat'!O22+'BIFUbC-biomass'!O22+'BIFUbC-hydrogen'!Q22</f>
        <v>290383957993009.5</v>
      </c>
      <c r="P22" s="310">
        <f>'BIFUbC-coal'!P22+'BIFUbC-LPG-propane-or-butane'!P22+'BIFUbC-petroleum-diesel'!P22+'BIFUbC-crude-oil'!P22+'BIFUbC-heavy-or-residual-oil'!P22+'BIFUbC-natural-gas'!P22+'BIFUbC-electricity'!P22+'BIFUbC-heat'!P22+'BIFUbC-biomass'!P22+'BIFUbC-hydrogen'!R22</f>
        <v>291426438137527.88</v>
      </c>
      <c r="Q22" s="310">
        <f>'BIFUbC-coal'!Q22+'BIFUbC-LPG-propane-or-butane'!Q22+'BIFUbC-petroleum-diesel'!Q22+'BIFUbC-crude-oil'!Q22+'BIFUbC-heavy-or-residual-oil'!Q22+'BIFUbC-natural-gas'!Q22+'BIFUbC-electricity'!Q22+'BIFUbC-heat'!Q22+'BIFUbC-biomass'!Q22+'BIFUbC-hydrogen'!S22</f>
        <v>291984898665179.94</v>
      </c>
      <c r="R22" s="310">
        <f>'BIFUbC-coal'!R22+'BIFUbC-LPG-propane-or-butane'!R22+'BIFUbC-petroleum-diesel'!R22+'BIFUbC-crude-oil'!R22+'BIFUbC-heavy-or-residual-oil'!R22+'BIFUbC-natural-gas'!R22+'BIFUbC-electricity'!R22+'BIFUbC-heat'!R22+'BIFUbC-biomass'!R22+'BIFUbC-hydrogen'!T22</f>
        <v>292189726031414.06</v>
      </c>
      <c r="S22" s="310">
        <f>'BIFUbC-coal'!S22+'BIFUbC-LPG-propane-or-butane'!S22+'BIFUbC-petroleum-diesel'!S22+'BIFUbC-crude-oil'!S22+'BIFUbC-heavy-or-residual-oil'!S22+'BIFUbC-natural-gas'!S22+'BIFUbC-electricity'!S22+'BIFUbC-heat'!S22+'BIFUbC-biomass'!S22+'BIFUbC-hydrogen'!U22</f>
        <v>292193023751135.13</v>
      </c>
      <c r="T22" s="310">
        <f>'BIFUbC-coal'!T22+'BIFUbC-LPG-propane-or-butane'!T22+'BIFUbC-petroleum-diesel'!T22+'BIFUbC-crude-oil'!T22+'BIFUbC-heavy-or-residual-oil'!T22+'BIFUbC-natural-gas'!T22+'BIFUbC-electricity'!T22+'BIFUbC-heat'!T22+'BIFUbC-biomass'!T22+'BIFUbC-hydrogen'!V22</f>
        <v>291992402865262.88</v>
      </c>
      <c r="U22" s="310">
        <f>'BIFUbC-coal'!U22+'BIFUbC-LPG-propane-or-butane'!U22+'BIFUbC-petroleum-diesel'!U22+'BIFUbC-crude-oil'!U22+'BIFUbC-heavy-or-residual-oil'!U22+'BIFUbC-natural-gas'!U22+'BIFUbC-electricity'!U22+'BIFUbC-heat'!U22+'BIFUbC-biomass'!U22+'BIFUbC-hydrogen'!W22</f>
        <v>291605531995190.63</v>
      </c>
      <c r="V22" s="310">
        <f>'BIFUbC-coal'!V22+'BIFUbC-LPG-propane-or-butane'!V22+'BIFUbC-petroleum-diesel'!V22+'BIFUbC-crude-oil'!V22+'BIFUbC-heavy-or-residual-oil'!V22+'BIFUbC-natural-gas'!V22+'BIFUbC-electricity'!V22+'BIFUbC-heat'!V22+'BIFUbC-biomass'!V22+'BIFUbC-hydrogen'!X22</f>
        <v>291050367673352.06</v>
      </c>
      <c r="W22" s="310">
        <f>'BIFUbC-coal'!W22+'BIFUbC-LPG-propane-or-butane'!W22+'BIFUbC-petroleum-diesel'!W22+'BIFUbC-crude-oil'!W22+'BIFUbC-heavy-or-residual-oil'!W22+'BIFUbC-natural-gas'!W22+'BIFUbC-electricity'!W22+'BIFUbC-heat'!W22+'BIFUbC-biomass'!W22+'BIFUbC-hydrogen'!Y22</f>
        <v>290345047420710.25</v>
      </c>
      <c r="X22" s="310">
        <f>'BIFUbC-coal'!X22+'BIFUbC-LPG-propane-or-butane'!X22+'BIFUbC-petroleum-diesel'!X22+'BIFUbC-crude-oil'!X22+'BIFUbC-heavy-or-residual-oil'!X22+'BIFUbC-natural-gas'!X22+'BIFUbC-electricity'!X22+'BIFUbC-heat'!X22+'BIFUbC-biomass'!X22+'BIFUbC-hydrogen'!Z22</f>
        <v>289507793118290.31</v>
      </c>
      <c r="Y22" s="310">
        <f>'BIFUbC-coal'!Y22+'BIFUbC-LPG-propane-or-butane'!Y22+'BIFUbC-petroleum-diesel'!Y22+'BIFUbC-crude-oil'!Y22+'BIFUbC-heavy-or-residual-oil'!Y22+'BIFUbC-natural-gas'!Y22+'BIFUbC-electricity'!Y22+'BIFUbC-heat'!Y22+'BIFUbC-biomass'!Y22+'BIFUbC-hydrogen'!AA22</f>
        <v>288556825091534.56</v>
      </c>
      <c r="Z22" s="310">
        <f>'BIFUbC-coal'!Z22+'BIFUbC-LPG-propane-or-butane'!Z22+'BIFUbC-petroleum-diesel'!Z22+'BIFUbC-crude-oil'!Z22+'BIFUbC-heavy-or-residual-oil'!Z22+'BIFUbC-natural-gas'!Z22+'BIFUbC-electricity'!Z22+'BIFUbC-heat'!Z22+'BIFUbC-biomass'!Z22+'BIFUbC-hydrogen'!AB22</f>
        <v>287510287173286.5</v>
      </c>
      <c r="AA22" s="310">
        <f>'BIFUbC-coal'!AA22+'BIFUbC-LPG-propane-or-butane'!AA22+'BIFUbC-petroleum-diesel'!AA22+'BIFUbC-crude-oil'!AA22+'BIFUbC-heavy-or-residual-oil'!AA22+'BIFUbC-natural-gas'!AA22+'BIFUbC-electricity'!AA22+'BIFUbC-heat'!AA22+'BIFUbC-biomass'!AA22+'BIFUbC-hydrogen'!AC22</f>
        <v>286386182875454.44</v>
      </c>
      <c r="AB22" s="310">
        <f>'BIFUbC-coal'!AB22+'BIFUbC-LPG-propane-or-butane'!AB22+'BIFUbC-petroleum-diesel'!AB22+'BIFUbC-crude-oil'!AB22+'BIFUbC-heavy-or-residual-oil'!AB22+'BIFUbC-natural-gas'!AB22+'BIFUbC-electricity'!AB22+'BIFUbC-heat'!AB22+'BIFUbC-biomass'!AB22+'BIFUbC-hydrogen'!AD22</f>
        <v>285202322681805.88</v>
      </c>
      <c r="AC22" s="310">
        <f>'BIFUbC-coal'!AC22+'BIFUbC-LPG-propane-or-butane'!AC22+'BIFUbC-petroleum-diesel'!AC22+'BIFUbC-crude-oil'!AC22+'BIFUbC-heavy-or-residual-oil'!AC22+'BIFUbC-natural-gas'!AC22+'BIFUbC-electricity'!AC22+'BIFUbC-heat'!AC22+'BIFUbC-biomass'!AC22+'BIFUbC-hydrogen'!AE22</f>
        <v>283976282375382.5</v>
      </c>
      <c r="AD22" s="310">
        <f>'BIFUbC-coal'!AD22+'BIFUbC-LPG-propane-or-butane'!AD22+'BIFUbC-petroleum-diesel'!AD22+'BIFUbC-crude-oil'!AD22+'BIFUbC-heavy-or-residual-oil'!AD22+'BIFUbC-natural-gas'!AD22+'BIFUbC-electricity'!AD22+'BIFUbC-heat'!AD22+'BIFUbC-biomass'!AD22+'BIFUbC-hydrogen'!AF22</f>
        <v>282725372233979.13</v>
      </c>
      <c r="AE22" s="310">
        <f>'BIFUbC-coal'!AE22+'BIFUbC-LPG-propane-or-butane'!AE22+'BIFUbC-petroleum-diesel'!AE22+'BIFUbC-crude-oil'!AE22+'BIFUbC-heavy-or-residual-oil'!AE22+'BIFUbC-natural-gas'!AE22+'BIFUbC-electricity'!AE22+'BIFUbC-heat'!AE22+'BIFUbC-biomass'!AE22+'BIFUbC-hydrogen'!AG22</f>
        <v>281466616865721.19</v>
      </c>
      <c r="AF22" s="310">
        <f>'BIFUbC-coal'!AF22+'BIFUbC-LPG-propane-or-butane'!AF22+'BIFUbC-petroleum-diesel'!AF22+'BIFUbC-crude-oil'!AF22+'BIFUbC-heavy-or-residual-oil'!AF22+'BIFUbC-natural-gas'!AF22+'BIFUbC-electricity'!AF22+'BIFUbC-heat'!AF22+'BIFUbC-biomass'!AF22+'BIFUbC-hydrogen'!AH22</f>
        <v>280216745413813.13</v>
      </c>
      <c r="AG22" s="310">
        <f>'BIFUbC-coal'!AG22+'BIFUbC-LPG-propane-or-butane'!AG22+'BIFUbC-petroleum-diesel'!AG22+'BIFUbC-crude-oil'!AG22+'BIFUbC-heavy-or-residual-oil'!AG22+'BIFUbC-natural-gas'!AG22+'BIFUbC-electricity'!AG22+'BIFUbC-heat'!AG22+'BIFUbC-biomass'!AG22+'BIFUbC-hydrogen'!AI22</f>
        <v>278992191834319.5</v>
      </c>
      <c r="AH22" s="310">
        <f>'BIFUbC-coal'!AH22+'BIFUbC-LPG-propane-or-butane'!AH22+'BIFUbC-petroleum-diesel'!AH22+'BIFUbC-crude-oil'!AH22+'BIFUbC-heavy-or-residual-oil'!AH22+'BIFUbC-natural-gas'!AH22+'BIFUbC-electricity'!AH22+'BIFUbC-heat'!AH22+'BIFUbC-biomass'!AH22+'BIFUbC-hydrogen'!AJ22</f>
        <v>277809104942856.72</v>
      </c>
      <c r="AI22" s="310">
        <f>'BIFUbC-coal'!AI22+'BIFUbC-LPG-propane-or-butane'!AI22+'BIFUbC-petroleum-diesel'!AI22+'BIFUbC-crude-oil'!AI22+'BIFUbC-heavy-or-residual-oil'!AI22+'BIFUbC-natural-gas'!AI22+'BIFUbC-electricity'!AI22+'BIFUbC-heat'!AI22+'BIFUbC-biomass'!AI22+'BIFUbC-hydrogen'!AK22</f>
        <v>276683367934522.53</v>
      </c>
      <c r="AJ22" s="310">
        <f>'BIFUbC-coal'!AJ22+'BIFUbC-LPG-propane-or-butane'!AJ22+'BIFUbC-petroleum-diesel'!AJ22+'BIFUbC-crude-oil'!AJ22+'BIFUbC-heavy-or-residual-oil'!AJ22+'BIFUbC-natural-gas'!AJ22+'BIFUbC-electricity'!AJ22+'BIFUbC-heat'!AJ22+'BIFUbC-biomass'!AJ22+'BIFUbC-hydrogen'!AL22</f>
        <v>275630627105651.63</v>
      </c>
      <c r="AK22" s="310">
        <f>'BIFUbC-coal'!AK22+'BIFUbC-LPG-propane-or-butane'!AK22+'BIFUbC-petroleum-diesel'!AK22+'BIFUbC-crude-oil'!AK22+'BIFUbC-heavy-or-residual-oil'!AK22+'BIFUbC-natural-gas'!AK22+'BIFUbC-electricity'!AK22+'BIFUbC-heat'!AK22+'BIFUbC-biomass'!AK22+'BIFUbC-hydrogen'!AM22</f>
        <v>274666329545337.91</v>
      </c>
      <c r="AL22" s="310">
        <f>'BIFUbC-coal'!AL22+'BIFUbC-LPG-propane-or-butane'!AL22+'BIFUbC-petroleum-diesel'!AL22+'BIFUbC-crude-oil'!AL22+'BIFUbC-heavy-or-residual-oil'!AL22+'BIFUbC-natural-gas'!AL22+'BIFUbC-electricity'!AL22+'BIFUbC-heat'!AL22+'BIFUbC-biomass'!AL22+'BIFUbC-hydrogen'!AN22</f>
        <v>273805769618601.63</v>
      </c>
      <c r="AM22" s="310">
        <f>'BIFUbC-coal'!AM22+'BIFUbC-LPG-propane-or-butane'!AM22+'BIFUbC-petroleum-diesel'!AM22+'BIFUbC-crude-oil'!AM22+'BIFUbC-heavy-or-residual-oil'!AM22+'BIFUbC-natural-gas'!AM22+'BIFUbC-electricity'!AM22+'BIFUbC-heat'!AM22+'BIFUbC-biomass'!AM22+'BIFUbC-hydrogen'!AO22</f>
        <v>273064144131193.19</v>
      </c>
      <c r="AN22" s="310">
        <f>'BIFUbC-coal'!AN22+'BIFUbC-LPG-propane-or-butane'!AN22+'BIFUbC-petroleum-diesel'!AN22+'BIFUbC-crude-oil'!AN22+'BIFUbC-heavy-or-residual-oil'!AN22+'BIFUbC-natural-gas'!AN22+'BIFUbC-electricity'!AN22+'BIFUbC-heat'!AN22+'BIFUbC-biomass'!AN22+'BIFUbC-hydrogen'!AP22</f>
        <v>272456616148124.5</v>
      </c>
      <c r="AO22" s="310">
        <f>'BIFUbC-coal'!AO22+'BIFUbC-LPG-propane-or-butane'!AO22+'BIFUbC-petroleum-diesel'!AO22+'BIFUbC-crude-oil'!AO22+'BIFUbC-heavy-or-residual-oil'!AO22+'BIFUbC-natural-gas'!AO22+'BIFUbC-electricity'!AO22+'BIFUbC-heat'!AO22+'BIFUbC-biomass'!AO22+'BIFUbC-hydrogen'!AQ22</f>
        <v>271998387534087.47</v>
      </c>
      <c r="AP22" s="310">
        <f>'BIFUbC-coal'!AP22+'BIFUbC-LPG-propane-or-butane'!AP22+'BIFUbC-petroleum-diesel'!AP22+'BIFUbC-crude-oil'!AP22+'BIFUbC-heavy-or-residual-oil'!AP22+'BIFUbC-natural-gas'!AP22+'BIFUbC-electricity'!AP22+'BIFUbC-heat'!AP22+'BIFUbC-biomass'!AP22+'BIFUbC-hydrogen'!AR22</f>
        <v>271704780394382.78</v>
      </c>
      <c r="AQ22" s="310">
        <f>'BIFUbC-coal'!AQ22+'BIFUbC-LPG-propane-or-butane'!AQ22+'BIFUbC-petroleum-diesel'!AQ22+'BIFUbC-crude-oil'!AQ22+'BIFUbC-heavy-or-residual-oil'!AQ22+'BIFUbC-natural-gas'!AQ22+'BIFUbC-electricity'!AQ22+'BIFUbC-heat'!AQ22+'BIFUbC-biomass'!AQ22+'BIFUbC-hydrogen'!AS22</f>
        <v>271500701060898.84</v>
      </c>
    </row>
    <row r="23" spans="1:43" x14ac:dyDescent="0.25">
      <c r="A23" s="299" t="s">
        <v>110</v>
      </c>
      <c r="B23" s="310">
        <f>'BIFUbC-coal'!B23+'BIFUbC-LPG-propane-or-butane'!B23+'BIFUbC-petroleum-diesel'!B23+'BIFUbC-crude-oil'!B23+'BIFUbC-heavy-or-residual-oil'!B23+'BIFUbC-natural-gas'!B23+'BIFUbC-electricity'!B23+'BIFUbC-heat'!B23+'BIFUbC-biomass'!B23+'BIFUbC-hydrogen'!D23</f>
        <v>476831221078434.75</v>
      </c>
      <c r="C23" s="310">
        <f>'BIFUbC-coal'!C23+'BIFUbC-LPG-propane-or-butane'!C23+'BIFUbC-petroleum-diesel'!C23+'BIFUbC-crude-oil'!C23+'BIFUbC-heavy-or-residual-oil'!C23+'BIFUbC-natural-gas'!C23+'BIFUbC-electricity'!C23+'BIFUbC-heat'!C23+'BIFUbC-biomass'!C23+'BIFUbC-hydrogen'!E23</f>
        <v>543801799049952.25</v>
      </c>
      <c r="D23" s="310">
        <f>'BIFUbC-coal'!D23+'BIFUbC-LPG-propane-or-butane'!D23+'BIFUbC-petroleum-diesel'!D23+'BIFUbC-crude-oil'!D23+'BIFUbC-heavy-or-residual-oil'!D23+'BIFUbC-natural-gas'!D23+'BIFUbC-electricity'!D23+'BIFUbC-heat'!D23+'BIFUbC-biomass'!D23+'BIFUbC-hydrogen'!F23</f>
        <v>636092210102517.88</v>
      </c>
      <c r="E23" s="310">
        <f>'BIFUbC-coal'!E23+'BIFUbC-LPG-propane-or-butane'!E23+'BIFUbC-petroleum-diesel'!E23+'BIFUbC-crude-oil'!E23+'BIFUbC-heavy-or-residual-oil'!E23+'BIFUbC-natural-gas'!E23+'BIFUbC-electricity'!E23+'BIFUbC-heat'!E23+'BIFUbC-biomass'!E23+'BIFUbC-hydrogen'!G23</f>
        <v>638281542888463.5</v>
      </c>
      <c r="F23" s="310">
        <f>'BIFUbC-coal'!F23+'BIFUbC-LPG-propane-or-butane'!F23+'BIFUbC-petroleum-diesel'!F23+'BIFUbC-crude-oil'!F23+'BIFUbC-heavy-or-residual-oil'!F23+'BIFUbC-natural-gas'!F23+'BIFUbC-electricity'!F23+'BIFUbC-heat'!F23+'BIFUbC-biomass'!F23+'BIFUbC-hydrogen'!H23</f>
        <v>663572281005928.75</v>
      </c>
      <c r="G23" s="310">
        <f>'BIFUbC-coal'!G23+'BIFUbC-LPG-propane-or-butane'!G23+'BIFUbC-petroleum-diesel'!G23+'BIFUbC-crude-oil'!G23+'BIFUbC-heavy-or-residual-oil'!G23+'BIFUbC-natural-gas'!G23+'BIFUbC-electricity'!G23+'BIFUbC-heat'!G23+'BIFUbC-biomass'!G23+'BIFUbC-hydrogen'!I23</f>
        <v>685185630749101</v>
      </c>
      <c r="H23" s="310">
        <f>'BIFUbC-coal'!H23+'BIFUbC-LPG-propane-or-butane'!H23+'BIFUbC-petroleum-diesel'!H23+'BIFUbC-crude-oil'!H23+'BIFUbC-heavy-or-residual-oil'!H23+'BIFUbC-natural-gas'!H23+'BIFUbC-electricity'!H23+'BIFUbC-heat'!H23+'BIFUbC-biomass'!H23+'BIFUbC-hydrogen'!J23</f>
        <v>712345559311165.75</v>
      </c>
      <c r="I23" s="310">
        <f>'BIFUbC-coal'!I23+'BIFUbC-LPG-propane-or-butane'!I23+'BIFUbC-petroleum-diesel'!I23+'BIFUbC-crude-oil'!I23+'BIFUbC-heavy-or-residual-oil'!I23+'BIFUbC-natural-gas'!I23+'BIFUbC-electricity'!I23+'BIFUbC-heat'!I23+'BIFUbC-biomass'!I23+'BIFUbC-hydrogen'!K23</f>
        <v>738959106904664.63</v>
      </c>
      <c r="J23" s="310">
        <f>'BIFUbC-coal'!J23+'BIFUbC-LPG-propane-or-butane'!J23+'BIFUbC-petroleum-diesel'!J23+'BIFUbC-crude-oil'!J23+'BIFUbC-heavy-or-residual-oil'!J23+'BIFUbC-natural-gas'!J23+'BIFUbC-electricity'!J23+'BIFUbC-heat'!J23+'BIFUbC-biomass'!J23+'BIFUbC-hydrogen'!L23</f>
        <v>762370206423863.5</v>
      </c>
      <c r="K23" s="310">
        <f>'BIFUbC-coal'!K23+'BIFUbC-LPG-propane-or-butane'!K23+'BIFUbC-petroleum-diesel'!K23+'BIFUbC-crude-oil'!K23+'BIFUbC-heavy-or-residual-oil'!K23+'BIFUbC-natural-gas'!K23+'BIFUbC-electricity'!K23+'BIFUbC-heat'!K23+'BIFUbC-biomass'!K23+'BIFUbC-hydrogen'!M23</f>
        <v>782748904625608.88</v>
      </c>
      <c r="L23" s="310">
        <f>'BIFUbC-coal'!L23+'BIFUbC-LPG-propane-or-butane'!L23+'BIFUbC-petroleum-diesel'!L23+'BIFUbC-crude-oil'!L23+'BIFUbC-heavy-or-residual-oil'!L23+'BIFUbC-natural-gas'!L23+'BIFUbC-electricity'!L23+'BIFUbC-heat'!L23+'BIFUbC-biomass'!L23+'BIFUbC-hydrogen'!N23</f>
        <v>800359827413077.88</v>
      </c>
      <c r="M23" s="310">
        <f>'BIFUbC-coal'!M23+'BIFUbC-LPG-propane-or-butane'!M23+'BIFUbC-petroleum-diesel'!M23+'BIFUbC-crude-oil'!M23+'BIFUbC-heavy-or-residual-oil'!M23+'BIFUbC-natural-gas'!M23+'BIFUbC-electricity'!M23+'BIFUbC-heat'!M23+'BIFUbC-biomass'!M23+'BIFUbC-hydrogen'!O23</f>
        <v>815548086757482.75</v>
      </c>
      <c r="N23" s="310">
        <f>'BIFUbC-coal'!N23+'BIFUbC-LPG-propane-or-butane'!N23+'BIFUbC-petroleum-diesel'!N23+'BIFUbC-crude-oil'!N23+'BIFUbC-heavy-or-residual-oil'!N23+'BIFUbC-natural-gas'!N23+'BIFUbC-electricity'!N23+'BIFUbC-heat'!N23+'BIFUbC-biomass'!N23+'BIFUbC-hydrogen'!P23</f>
        <v>828776658802248.63</v>
      </c>
      <c r="O23" s="310">
        <f>'BIFUbC-coal'!O23+'BIFUbC-LPG-propane-or-butane'!O23+'BIFUbC-petroleum-diesel'!O23+'BIFUbC-crude-oil'!O23+'BIFUbC-heavy-or-residual-oil'!O23+'BIFUbC-natural-gas'!O23+'BIFUbC-electricity'!O23+'BIFUbC-heat'!O23+'BIFUbC-biomass'!O23+'BIFUbC-hydrogen'!Q23</f>
        <v>840268376551424</v>
      </c>
      <c r="P23" s="310">
        <f>'BIFUbC-coal'!P23+'BIFUbC-LPG-propane-or-butane'!P23+'BIFUbC-petroleum-diesel'!P23+'BIFUbC-crude-oil'!P23+'BIFUbC-heavy-or-residual-oil'!P23+'BIFUbC-natural-gas'!P23+'BIFUbC-electricity'!P23+'BIFUbC-heat'!P23+'BIFUbC-biomass'!P23+'BIFUbC-hydrogen'!R23</f>
        <v>850328919041938.88</v>
      </c>
      <c r="Q23" s="310">
        <f>'BIFUbC-coal'!Q23+'BIFUbC-LPG-propane-or-butane'!Q23+'BIFUbC-petroleum-diesel'!Q23+'BIFUbC-crude-oil'!Q23+'BIFUbC-heavy-or-residual-oil'!Q23+'BIFUbC-natural-gas'!Q23+'BIFUbC-electricity'!Q23+'BIFUbC-heat'!Q23+'BIFUbC-biomass'!Q23+'BIFUbC-hydrogen'!S23</f>
        <v>859290784802562</v>
      </c>
      <c r="R23" s="310">
        <f>'BIFUbC-coal'!R23+'BIFUbC-LPG-propane-or-butane'!R23+'BIFUbC-petroleum-diesel'!R23+'BIFUbC-crude-oil'!R23+'BIFUbC-heavy-or-residual-oil'!R23+'BIFUbC-natural-gas'!R23+'BIFUbC-electricity'!R23+'BIFUbC-heat'!R23+'BIFUbC-biomass'!R23+'BIFUbC-hydrogen'!T23</f>
        <v>867507996655193.75</v>
      </c>
      <c r="S23" s="310">
        <f>'BIFUbC-coal'!S23+'BIFUbC-LPG-propane-or-butane'!S23+'BIFUbC-petroleum-diesel'!S23+'BIFUbC-crude-oil'!S23+'BIFUbC-heavy-or-residual-oil'!S23+'BIFUbC-natural-gas'!S23+'BIFUbC-electricity'!S23+'BIFUbC-heat'!S23+'BIFUbC-biomass'!S23+'BIFUbC-hydrogen'!U23</f>
        <v>875404563041959.88</v>
      </c>
      <c r="T23" s="310">
        <f>'BIFUbC-coal'!T23+'BIFUbC-LPG-propane-or-butane'!T23+'BIFUbC-petroleum-diesel'!T23+'BIFUbC-crude-oil'!T23+'BIFUbC-heavy-or-residual-oil'!T23+'BIFUbC-natural-gas'!T23+'BIFUbC-electricity'!T23+'BIFUbC-heat'!T23+'BIFUbC-biomass'!T23+'BIFUbC-hydrogen'!V23</f>
        <v>882927410418696.38</v>
      </c>
      <c r="U23" s="310">
        <f>'BIFUbC-coal'!U23+'BIFUbC-LPG-propane-or-butane'!U23+'BIFUbC-petroleum-diesel'!U23+'BIFUbC-crude-oil'!U23+'BIFUbC-heavy-or-residual-oil'!U23+'BIFUbC-natural-gas'!U23+'BIFUbC-electricity'!U23+'BIFUbC-heat'!U23+'BIFUbC-biomass'!U23+'BIFUbC-hydrogen'!W23</f>
        <v>890075704463227.75</v>
      </c>
      <c r="V23" s="310">
        <f>'BIFUbC-coal'!V23+'BIFUbC-LPG-propane-or-butane'!V23+'BIFUbC-petroleum-diesel'!V23+'BIFUbC-crude-oil'!V23+'BIFUbC-heavy-or-residual-oil'!V23+'BIFUbC-natural-gas'!V23+'BIFUbC-electricity'!V23+'BIFUbC-heat'!V23+'BIFUbC-biomass'!V23+'BIFUbC-hydrogen'!X23</f>
        <v>896849408568001.13</v>
      </c>
      <c r="W23" s="310">
        <f>'BIFUbC-coal'!W23+'BIFUbC-LPG-propane-or-butane'!W23+'BIFUbC-petroleum-diesel'!W23+'BIFUbC-crude-oil'!W23+'BIFUbC-heavy-or-residual-oil'!W23+'BIFUbC-natural-gas'!W23+'BIFUbC-electricity'!W23+'BIFUbC-heat'!W23+'BIFUbC-biomass'!W23+'BIFUbC-hydrogen'!Y23</f>
        <v>903249265044275.38</v>
      </c>
      <c r="X23" s="310">
        <f>'BIFUbC-coal'!X23+'BIFUbC-LPG-propane-or-butane'!X23+'BIFUbC-petroleum-diesel'!X23+'BIFUbC-crude-oil'!X23+'BIFUbC-heavy-or-residual-oil'!X23+'BIFUbC-natural-gas'!X23+'BIFUbC-electricity'!X23+'BIFUbC-heat'!X23+'BIFUbC-biomass'!X23+'BIFUbC-hydrogen'!Z23</f>
        <v>909276774333804.75</v>
      </c>
      <c r="Y23" s="310">
        <f>'BIFUbC-coal'!Y23+'BIFUbC-LPG-propane-or-butane'!Y23+'BIFUbC-petroleum-diesel'!Y23+'BIFUbC-crude-oil'!Y23+'BIFUbC-heavy-or-residual-oil'!Y23+'BIFUbC-natural-gas'!Y23+'BIFUbC-electricity'!Y23+'BIFUbC-heat'!Y23+'BIFUbC-biomass'!Y23+'BIFUbC-hydrogen'!AA23</f>
        <v>914934172402311.63</v>
      </c>
      <c r="Z23" s="310">
        <f>'BIFUbC-coal'!Z23+'BIFUbC-LPG-propane-or-butane'!Z23+'BIFUbC-petroleum-diesel'!Z23+'BIFUbC-crude-oil'!Z23+'BIFUbC-heavy-or-residual-oil'!Z23+'BIFUbC-natural-gas'!Z23+'BIFUbC-electricity'!Z23+'BIFUbC-heat'!Z23+'BIFUbC-biomass'!Z23+'BIFUbC-hydrogen'!AB23</f>
        <v>920224406491257</v>
      </c>
      <c r="AA23" s="310">
        <f>'BIFUbC-coal'!AA23+'BIFUbC-LPG-propane-or-butane'!AA23+'BIFUbC-petroleum-diesel'!AA23+'BIFUbC-crude-oil'!AA23+'BIFUbC-heavy-or-residual-oil'!AA23+'BIFUbC-natural-gas'!AA23+'BIFUbC-electricity'!AA23+'BIFUbC-heat'!AA23+'BIFUbC-biomass'!AA23+'BIFUbC-hydrogen'!AC23</f>
        <v>925151109405358.75</v>
      </c>
      <c r="AB23" s="310">
        <f>'BIFUbC-coal'!AB23+'BIFUbC-LPG-propane-or-butane'!AB23+'BIFUbC-petroleum-diesel'!AB23+'BIFUbC-crude-oil'!AB23+'BIFUbC-heavy-or-residual-oil'!AB23+'BIFUbC-natural-gas'!AB23+'BIFUbC-electricity'!AB23+'BIFUbC-heat'!AB23+'BIFUbC-biomass'!AB23+'BIFUbC-hydrogen'!AD23</f>
        <v>929718572513230.75</v>
      </c>
      <c r="AC23" s="310">
        <f>'BIFUbC-coal'!AC23+'BIFUbC-LPG-propane-or-butane'!AC23+'BIFUbC-petroleum-diesel'!AC23+'BIFUbC-crude-oil'!AC23+'BIFUbC-heavy-or-residual-oil'!AC23+'BIFUbC-natural-gas'!AC23+'BIFUbC-electricity'!AC23+'BIFUbC-heat'!AC23+'BIFUbC-biomass'!AC23+'BIFUbC-hydrogen'!AE23</f>
        <v>933931717637194.88</v>
      </c>
      <c r="AD23" s="310">
        <f>'BIFUbC-coal'!AD23+'BIFUbC-LPG-propane-or-butane'!AD23+'BIFUbC-petroleum-diesel'!AD23+'BIFUbC-crude-oil'!AD23+'BIFUbC-heavy-or-residual-oil'!AD23+'BIFUbC-natural-gas'!AD23+'BIFUbC-electricity'!AD23+'BIFUbC-heat'!AD23+'BIFUbC-biomass'!AD23+'BIFUbC-hydrogen'!AF23</f>
        <v>937796068006238.38</v>
      </c>
      <c r="AE23" s="310">
        <f>'BIFUbC-coal'!AE23+'BIFUbC-LPG-propane-or-butane'!AE23+'BIFUbC-petroleum-diesel'!AE23+'BIFUbC-crude-oil'!AE23+'BIFUbC-heavy-or-residual-oil'!AE23+'BIFUbC-natural-gas'!AE23+'BIFUbC-electricity'!AE23+'BIFUbC-heat'!AE23+'BIFUbC-biomass'!AE23+'BIFUbC-hydrogen'!AG23</f>
        <v>941317718442858.13</v>
      </c>
      <c r="AF23" s="310">
        <f>'BIFUbC-coal'!AF23+'BIFUbC-LPG-propane-or-butane'!AF23+'BIFUbC-petroleum-diesel'!AF23+'BIFUbC-crude-oil'!AF23+'BIFUbC-heavy-or-residual-oil'!AF23+'BIFUbC-natural-gas'!AF23+'BIFUbC-electricity'!AF23+'BIFUbC-heat'!AF23+'BIFUbC-biomass'!AF23+'BIFUbC-hydrogen'!AH23</f>
        <v>944503304950604</v>
      </c>
      <c r="AG23" s="310">
        <f>'BIFUbC-coal'!AG23+'BIFUbC-LPG-propane-or-butane'!AG23+'BIFUbC-petroleum-diesel'!AG23+'BIFUbC-crude-oil'!AG23+'BIFUbC-heavy-or-residual-oil'!AG23+'BIFUbC-natural-gas'!AG23+'BIFUbC-electricity'!AG23+'BIFUbC-heat'!AG23+'BIFUbC-biomass'!AG23+'BIFUbC-hydrogen'!AI23</f>
        <v>947359973864430.13</v>
      </c>
      <c r="AH23" s="310">
        <f>'BIFUbC-coal'!AH23+'BIFUbC-LPG-propane-or-butane'!AH23+'BIFUbC-petroleum-diesel'!AH23+'BIFUbC-crude-oil'!AH23+'BIFUbC-heavy-or-residual-oil'!AH23+'BIFUbC-natural-gas'!AH23+'BIFUbC-electricity'!AH23+'BIFUbC-heat'!AH23+'BIFUbC-biomass'!AH23+'BIFUbC-hydrogen'!AJ23</f>
        <v>949895350720469.5</v>
      </c>
      <c r="AI23" s="310">
        <f>'BIFUbC-coal'!AI23+'BIFUbC-LPG-propane-or-butane'!AI23+'BIFUbC-petroleum-diesel'!AI23+'BIFUbC-crude-oil'!AI23+'BIFUbC-heavy-or-residual-oil'!AI23+'BIFUbC-natural-gas'!AI23+'BIFUbC-electricity'!AI23+'BIFUbC-heat'!AI23+'BIFUbC-biomass'!AI23+'BIFUbC-hydrogen'!AK23</f>
        <v>952117508995881.75</v>
      </c>
      <c r="AJ23" s="310">
        <f>'BIFUbC-coal'!AJ23+'BIFUbC-LPG-propane-or-butane'!AJ23+'BIFUbC-petroleum-diesel'!AJ23+'BIFUbC-crude-oil'!AJ23+'BIFUbC-heavy-or-residual-oil'!AJ23+'BIFUbC-natural-gas'!AJ23+'BIFUbC-electricity'!AJ23+'BIFUbC-heat'!AJ23+'BIFUbC-biomass'!AJ23+'BIFUbC-hydrogen'!AL23</f>
        <v>954034938862843.13</v>
      </c>
      <c r="AK23" s="310">
        <f>'BIFUbC-coal'!AK23+'BIFUbC-LPG-propane-or-butane'!AK23+'BIFUbC-petroleum-diesel'!AK23+'BIFUbC-crude-oil'!AK23+'BIFUbC-heavy-or-residual-oil'!AK23+'BIFUbC-natural-gas'!AK23+'BIFUbC-electricity'!AK23+'BIFUbC-heat'!AK23+'BIFUbC-biomass'!AK23+'BIFUbC-hydrogen'!AM23</f>
        <v>955656516093759.88</v>
      </c>
      <c r="AL23" s="310">
        <f>'BIFUbC-coal'!AL23+'BIFUbC-LPG-propane-or-butane'!AL23+'BIFUbC-petroleum-diesel'!AL23+'BIFUbC-crude-oil'!AL23+'BIFUbC-heavy-or-residual-oil'!AL23+'BIFUbC-natural-gas'!AL23+'BIFUbC-electricity'!AL23+'BIFUbC-heat'!AL23+'BIFUbC-biomass'!AL23+'BIFUbC-hydrogen'!AN23</f>
        <v>956991471247422.88</v>
      </c>
      <c r="AM23" s="310">
        <f>'BIFUbC-coal'!AM23+'BIFUbC-LPG-propane-or-butane'!AM23+'BIFUbC-petroleum-diesel'!AM23+'BIFUbC-crude-oil'!AM23+'BIFUbC-heavy-or-residual-oil'!AM23+'BIFUbC-natural-gas'!AM23+'BIFUbC-electricity'!AM23+'BIFUbC-heat'!AM23+'BIFUbC-biomass'!AM23+'BIFUbC-hydrogen'!AO23</f>
        <v>958049359258154.38</v>
      </c>
      <c r="AN23" s="310">
        <f>'BIFUbC-coal'!AN23+'BIFUbC-LPG-propane-or-butane'!AN23+'BIFUbC-petroleum-diesel'!AN23+'BIFUbC-crude-oil'!AN23+'BIFUbC-heavy-or-residual-oil'!AN23+'BIFUbC-natural-gas'!AN23+'BIFUbC-electricity'!AN23+'BIFUbC-heat'!AN23+'BIFUbC-biomass'!AN23+'BIFUbC-hydrogen'!AP23</f>
        <v>958840029542142.88</v>
      </c>
      <c r="AO23" s="310">
        <f>'BIFUbC-coal'!AO23+'BIFUbC-LPG-propane-or-butane'!AO23+'BIFUbC-petroleum-diesel'!AO23+'BIFUbC-crude-oil'!AO23+'BIFUbC-heavy-or-residual-oil'!AO23+'BIFUbC-natural-gas'!AO23+'BIFUbC-electricity'!AO23+'BIFUbC-heat'!AO23+'BIFUbC-biomass'!AO23+'BIFUbC-hydrogen'!AQ23</f>
        <v>959373596727078.63</v>
      </c>
      <c r="AP23" s="310">
        <f>'BIFUbC-coal'!AP23+'BIFUbC-LPG-propane-or-butane'!AP23+'BIFUbC-petroleum-diesel'!AP23+'BIFUbC-crude-oil'!AP23+'BIFUbC-heavy-or-residual-oil'!AP23+'BIFUbC-natural-gas'!AP23+'BIFUbC-electricity'!AP23+'BIFUbC-heat'!AP23+'BIFUbC-biomass'!AP23+'BIFUbC-hydrogen'!AR23</f>
        <v>959660412103181.88</v>
      </c>
      <c r="AQ23" s="310">
        <f>'BIFUbC-coal'!AQ23+'BIFUbC-LPG-propane-or-butane'!AQ23+'BIFUbC-petroleum-diesel'!AQ23+'BIFUbC-crude-oil'!AQ23+'BIFUbC-heavy-or-residual-oil'!AQ23+'BIFUbC-natural-gas'!AQ23+'BIFUbC-electricity'!AQ23+'BIFUbC-heat'!AQ23+'BIFUbC-biomass'!AQ23+'BIFUbC-hydrogen'!AS23</f>
        <v>959391510324256.88</v>
      </c>
    </row>
    <row r="24" spans="1:43" x14ac:dyDescent="0.25">
      <c r="A24" s="299" t="s">
        <v>111</v>
      </c>
      <c r="B24" s="310">
        <f>'BIFUbC-coal'!B24+'BIFUbC-LPG-propane-or-butane'!B24+'BIFUbC-petroleum-diesel'!B24+'BIFUbC-crude-oil'!B24+'BIFUbC-heavy-or-residual-oil'!B24+'BIFUbC-natural-gas'!B24+'BIFUbC-electricity'!B24+'BIFUbC-heat'!B24+'BIFUbC-biomass'!B24+'BIFUbC-hydrogen'!D24</f>
        <v>686810244762751.13</v>
      </c>
      <c r="C24" s="310">
        <f>'BIFUbC-coal'!C24+'BIFUbC-LPG-propane-or-butane'!C24+'BIFUbC-petroleum-diesel'!C24+'BIFUbC-crude-oil'!C24+'BIFUbC-heavy-or-residual-oil'!C24+'BIFUbC-natural-gas'!C24+'BIFUbC-electricity'!C24+'BIFUbC-heat'!C24+'BIFUbC-biomass'!C24+'BIFUbC-hydrogen'!E24</f>
        <v>1009897887835043</v>
      </c>
      <c r="D24" s="310">
        <f>'BIFUbC-coal'!D24+'BIFUbC-LPG-propane-or-butane'!D24+'BIFUbC-petroleum-diesel'!D24+'BIFUbC-crude-oil'!D24+'BIFUbC-heavy-or-residual-oil'!D24+'BIFUbC-natural-gas'!D24+'BIFUbC-electricity'!D24+'BIFUbC-heat'!D24+'BIFUbC-biomass'!D24+'BIFUbC-hydrogen'!F24</f>
        <v>1220966052962616.3</v>
      </c>
      <c r="E24" s="310">
        <f>'BIFUbC-coal'!E24+'BIFUbC-LPG-propane-or-butane'!E24+'BIFUbC-petroleum-diesel'!E24+'BIFUbC-crude-oil'!E24+'BIFUbC-heavy-or-residual-oil'!E24+'BIFUbC-natural-gas'!E24+'BIFUbC-electricity'!E24+'BIFUbC-heat'!E24+'BIFUbC-biomass'!E24+'BIFUbC-hydrogen'!G24</f>
        <v>1399134288031720.8</v>
      </c>
      <c r="F24" s="310">
        <f>'BIFUbC-coal'!F24+'BIFUbC-LPG-propane-or-butane'!F24+'BIFUbC-petroleum-diesel'!F24+'BIFUbC-crude-oil'!F24+'BIFUbC-heavy-or-residual-oil'!F24+'BIFUbC-natural-gas'!F24+'BIFUbC-electricity'!F24+'BIFUbC-heat'!F24+'BIFUbC-biomass'!F24+'BIFUbC-hydrogen'!H24</f>
        <v>1428574633976518.8</v>
      </c>
      <c r="G24" s="310">
        <f>'BIFUbC-coal'!G24+'BIFUbC-LPG-propane-or-butane'!G24+'BIFUbC-petroleum-diesel'!G24+'BIFUbC-crude-oil'!G24+'BIFUbC-heavy-or-residual-oil'!G24+'BIFUbC-natural-gas'!G24+'BIFUbC-electricity'!G24+'BIFUbC-heat'!G24+'BIFUbC-biomass'!G24+'BIFUbC-hydrogen'!I24</f>
        <v>1571017436497726.8</v>
      </c>
      <c r="H24" s="310">
        <f>'BIFUbC-coal'!H24+'BIFUbC-LPG-propane-or-butane'!H24+'BIFUbC-petroleum-diesel'!H24+'BIFUbC-crude-oil'!H24+'BIFUbC-heavy-or-residual-oil'!H24+'BIFUbC-natural-gas'!H24+'BIFUbC-electricity'!H24+'BIFUbC-heat'!H24+'BIFUbC-biomass'!H24+'BIFUbC-hydrogen'!J24</f>
        <v>1779445775526868.3</v>
      </c>
      <c r="I24" s="310">
        <f>'BIFUbC-coal'!I24+'BIFUbC-LPG-propane-or-butane'!I24+'BIFUbC-petroleum-diesel'!I24+'BIFUbC-crude-oil'!I24+'BIFUbC-heavy-or-residual-oil'!I24+'BIFUbC-natural-gas'!I24+'BIFUbC-electricity'!I24+'BIFUbC-heat'!I24+'BIFUbC-biomass'!I24+'BIFUbC-hydrogen'!K24</f>
        <v>1987126344303169.5</v>
      </c>
      <c r="J24" s="310">
        <f>'BIFUbC-coal'!J24+'BIFUbC-LPG-propane-or-butane'!J24+'BIFUbC-petroleum-diesel'!J24+'BIFUbC-crude-oil'!J24+'BIFUbC-heavy-or-residual-oil'!J24+'BIFUbC-natural-gas'!J24+'BIFUbC-electricity'!J24+'BIFUbC-heat'!J24+'BIFUbC-biomass'!J24+'BIFUbC-hydrogen'!L24</f>
        <v>2179620236608905.8</v>
      </c>
      <c r="K24" s="310">
        <f>'BIFUbC-coal'!K24+'BIFUbC-LPG-propane-or-butane'!K24+'BIFUbC-petroleum-diesel'!K24+'BIFUbC-crude-oil'!K24+'BIFUbC-heavy-or-residual-oil'!K24+'BIFUbC-natural-gas'!K24+'BIFUbC-electricity'!K24+'BIFUbC-heat'!K24+'BIFUbC-biomass'!K24+'BIFUbC-hydrogen'!M24</f>
        <v>2358184305555137.5</v>
      </c>
      <c r="L24" s="310">
        <f>'BIFUbC-coal'!L24+'BIFUbC-LPG-propane-or-butane'!L24+'BIFUbC-petroleum-diesel'!L24+'BIFUbC-crude-oil'!L24+'BIFUbC-heavy-or-residual-oil'!L24+'BIFUbC-natural-gas'!L24+'BIFUbC-electricity'!L24+'BIFUbC-heat'!L24+'BIFUbC-biomass'!L24+'BIFUbC-hydrogen'!N24</f>
        <v>2527241371547634</v>
      </c>
      <c r="M24" s="310">
        <f>'BIFUbC-coal'!M24+'BIFUbC-LPG-propane-or-butane'!M24+'BIFUbC-petroleum-diesel'!M24+'BIFUbC-crude-oil'!M24+'BIFUbC-heavy-or-residual-oil'!M24+'BIFUbC-natural-gas'!M24+'BIFUbC-electricity'!M24+'BIFUbC-heat'!M24+'BIFUbC-biomass'!M24+'BIFUbC-hydrogen'!O24</f>
        <v>2694142493642495.5</v>
      </c>
      <c r="N24" s="310">
        <f>'BIFUbC-coal'!N24+'BIFUbC-LPG-propane-or-butane'!N24+'BIFUbC-petroleum-diesel'!N24+'BIFUbC-crude-oil'!N24+'BIFUbC-heavy-or-residual-oil'!N24+'BIFUbC-natural-gas'!N24+'BIFUbC-electricity'!N24+'BIFUbC-heat'!N24+'BIFUbC-biomass'!N24+'BIFUbC-hydrogen'!P24</f>
        <v>2867017864258308.5</v>
      </c>
      <c r="O24" s="310">
        <f>'BIFUbC-coal'!O24+'BIFUbC-LPG-propane-or-butane'!O24+'BIFUbC-petroleum-diesel'!O24+'BIFUbC-crude-oil'!O24+'BIFUbC-heavy-or-residual-oil'!O24+'BIFUbC-natural-gas'!O24+'BIFUbC-electricity'!O24+'BIFUbC-heat'!O24+'BIFUbC-biomass'!O24+'BIFUbC-hydrogen'!Q24</f>
        <v>3047547649797765.5</v>
      </c>
      <c r="P24" s="310">
        <f>'BIFUbC-coal'!P24+'BIFUbC-LPG-propane-or-butane'!P24+'BIFUbC-petroleum-diesel'!P24+'BIFUbC-crude-oil'!P24+'BIFUbC-heavy-or-residual-oil'!P24+'BIFUbC-natural-gas'!P24+'BIFUbC-electricity'!P24+'BIFUbC-heat'!P24+'BIFUbC-biomass'!P24+'BIFUbC-hydrogen'!R24</f>
        <v>3235579230306186.5</v>
      </c>
      <c r="Q24" s="310">
        <f>'BIFUbC-coal'!Q24+'BIFUbC-LPG-propane-or-butane'!Q24+'BIFUbC-petroleum-diesel'!Q24+'BIFUbC-crude-oil'!Q24+'BIFUbC-heavy-or-residual-oil'!Q24+'BIFUbC-natural-gas'!Q24+'BIFUbC-electricity'!Q24+'BIFUbC-heat'!Q24+'BIFUbC-biomass'!Q24+'BIFUbC-hydrogen'!S24</f>
        <v>3430885208681616</v>
      </c>
      <c r="R24" s="310">
        <f>'BIFUbC-coal'!R24+'BIFUbC-LPG-propane-or-butane'!R24+'BIFUbC-petroleum-diesel'!R24+'BIFUbC-crude-oil'!R24+'BIFUbC-heavy-or-residual-oil'!R24+'BIFUbC-natural-gas'!R24+'BIFUbC-electricity'!R24+'BIFUbC-heat'!R24+'BIFUbC-biomass'!R24+'BIFUbC-hydrogen'!T24</f>
        <v>3633156963464760</v>
      </c>
      <c r="S24" s="310">
        <f>'BIFUbC-coal'!S24+'BIFUbC-LPG-propane-or-butane'!S24+'BIFUbC-petroleum-diesel'!S24+'BIFUbC-crude-oil'!S24+'BIFUbC-heavy-or-residual-oil'!S24+'BIFUbC-natural-gas'!S24+'BIFUbC-electricity'!S24+'BIFUbC-heat'!S24+'BIFUbC-biomass'!S24+'BIFUbC-hydrogen'!U24</f>
        <v>3842083818995736</v>
      </c>
      <c r="T24" s="310">
        <f>'BIFUbC-coal'!T24+'BIFUbC-LPG-propane-or-butane'!T24+'BIFUbC-petroleum-diesel'!T24+'BIFUbC-crude-oil'!T24+'BIFUbC-heavy-or-residual-oil'!T24+'BIFUbC-natural-gas'!T24+'BIFUbC-electricity'!T24+'BIFUbC-heat'!T24+'BIFUbC-biomass'!T24+'BIFUbC-hydrogen'!V24</f>
        <v>4057085360178259</v>
      </c>
      <c r="U24" s="310">
        <f>'BIFUbC-coal'!U24+'BIFUbC-LPG-propane-or-butane'!U24+'BIFUbC-petroleum-diesel'!U24+'BIFUbC-crude-oil'!U24+'BIFUbC-heavy-or-residual-oil'!U24+'BIFUbC-natural-gas'!U24+'BIFUbC-electricity'!U24+'BIFUbC-heat'!U24+'BIFUbC-biomass'!U24+'BIFUbC-hydrogen'!W24</f>
        <v>4277555826147065.5</v>
      </c>
      <c r="V24" s="310">
        <f>'BIFUbC-coal'!V24+'BIFUbC-LPG-propane-or-butane'!V24+'BIFUbC-petroleum-diesel'!V24+'BIFUbC-crude-oil'!V24+'BIFUbC-heavy-or-residual-oil'!V24+'BIFUbC-natural-gas'!V24+'BIFUbC-electricity'!V24+'BIFUbC-heat'!V24+'BIFUbC-biomass'!V24+'BIFUbC-hydrogen'!X24</f>
        <v>4502783559761931</v>
      </c>
      <c r="W24" s="310">
        <f>'BIFUbC-coal'!W24+'BIFUbC-LPG-propane-or-butane'!W24+'BIFUbC-petroleum-diesel'!W24+'BIFUbC-crude-oil'!W24+'BIFUbC-heavy-or-residual-oil'!W24+'BIFUbC-natural-gas'!W24+'BIFUbC-electricity'!W24+'BIFUbC-heat'!W24+'BIFUbC-biomass'!W24+'BIFUbC-hydrogen'!Y24</f>
        <v>4731947671333695</v>
      </c>
      <c r="X24" s="310">
        <f>'BIFUbC-coal'!X24+'BIFUbC-LPG-propane-or-butane'!X24+'BIFUbC-petroleum-diesel'!X24+'BIFUbC-crude-oil'!X24+'BIFUbC-heavy-or-residual-oil'!X24+'BIFUbC-natural-gas'!X24+'BIFUbC-electricity'!X24+'BIFUbC-heat'!X24+'BIFUbC-biomass'!X24+'BIFUbC-hydrogen'!Z24</f>
        <v>4964115970303941</v>
      </c>
      <c r="Y24" s="310">
        <f>'BIFUbC-coal'!Y24+'BIFUbC-LPG-propane-or-butane'!Y24+'BIFUbC-petroleum-diesel'!Y24+'BIFUbC-crude-oil'!Y24+'BIFUbC-heavy-or-residual-oil'!Y24+'BIFUbC-natural-gas'!Y24+'BIFUbC-electricity'!Y24+'BIFUbC-heat'!Y24+'BIFUbC-biomass'!Y24+'BIFUbC-hydrogen'!AA24</f>
        <v>5198244369877047</v>
      </c>
      <c r="Z24" s="310">
        <f>'BIFUbC-coal'!Z24+'BIFUbC-LPG-propane-or-butane'!Z24+'BIFUbC-petroleum-diesel'!Z24+'BIFUbC-crude-oil'!Z24+'BIFUbC-heavy-or-residual-oil'!Z24+'BIFUbC-natural-gas'!Z24+'BIFUbC-electricity'!Z24+'BIFUbC-heat'!Z24+'BIFUbC-biomass'!Z24+'BIFUbC-hydrogen'!AB24</f>
        <v>5433177964434175</v>
      </c>
      <c r="AA24" s="310">
        <f>'BIFUbC-coal'!AA24+'BIFUbC-LPG-propane-or-butane'!AA24+'BIFUbC-petroleum-diesel'!AA24+'BIFUbC-crude-oil'!AA24+'BIFUbC-heavy-or-residual-oil'!AA24+'BIFUbC-natural-gas'!AA24+'BIFUbC-electricity'!AA24+'BIFUbC-heat'!AA24+'BIFUbC-biomass'!AA24+'BIFUbC-hydrogen'!AC24</f>
        <v>5667653968201624</v>
      </c>
      <c r="AB24" s="310">
        <f>'BIFUbC-coal'!AB24+'BIFUbC-LPG-propane-or-butane'!AB24+'BIFUbC-petroleum-diesel'!AB24+'BIFUbC-crude-oil'!AB24+'BIFUbC-heavy-or-residual-oil'!AB24+'BIFUbC-natural-gas'!AB24+'BIFUbC-electricity'!AB24+'BIFUbC-heat'!AB24+'BIFUbC-biomass'!AB24+'BIFUbC-hydrogen'!AD24</f>
        <v>5900306685481849</v>
      </c>
      <c r="AC24" s="310">
        <f>'BIFUbC-coal'!AC24+'BIFUbC-LPG-propane-or-butane'!AC24+'BIFUbC-petroleum-diesel'!AC24+'BIFUbC-crude-oil'!AC24+'BIFUbC-heavy-or-residual-oil'!AC24+'BIFUbC-natural-gas'!AC24+'BIFUbC-electricity'!AC24+'BIFUbC-heat'!AC24+'BIFUbC-biomass'!AC24+'BIFUbC-hydrogen'!AE24</f>
        <v>6129674657306106</v>
      </c>
      <c r="AD24" s="310">
        <f>'BIFUbC-coal'!AD24+'BIFUbC-LPG-propane-or-butane'!AD24+'BIFUbC-petroleum-diesel'!AD24+'BIFUbC-crude-oil'!AD24+'BIFUbC-heavy-or-residual-oil'!AD24+'BIFUbC-natural-gas'!AD24+'BIFUbC-electricity'!AD24+'BIFUbC-heat'!AD24+'BIFUbC-biomass'!AD24+'BIFUbC-hydrogen'!AF24</f>
        <v>6354210096338760</v>
      </c>
      <c r="AE24" s="310">
        <f>'BIFUbC-coal'!AE24+'BIFUbC-LPG-propane-or-butane'!AE24+'BIFUbC-petroleum-diesel'!AE24+'BIFUbC-crude-oil'!AE24+'BIFUbC-heavy-or-residual-oil'!AE24+'BIFUbC-natural-gas'!AE24+'BIFUbC-electricity'!AE24+'BIFUbC-heat'!AE24+'BIFUbC-biomass'!AE24+'BIFUbC-hydrogen'!AG24</f>
        <v>6572290681191042</v>
      </c>
      <c r="AF24" s="310">
        <f>'BIFUbC-coal'!AF24+'BIFUbC-LPG-propane-or-butane'!AF24+'BIFUbC-petroleum-diesel'!AF24+'BIFUbC-crude-oil'!AF24+'BIFUbC-heavy-or-residual-oil'!AF24+'BIFUbC-natural-gas'!AF24+'BIFUbC-electricity'!AF24+'BIFUbC-heat'!AF24+'BIFUbC-biomass'!AF24+'BIFUbC-hydrogen'!AH24</f>
        <v>6782233733188615</v>
      </c>
      <c r="AG24" s="310">
        <f>'BIFUbC-coal'!AG24+'BIFUbC-LPG-propane-or-butane'!AG24+'BIFUbC-petroleum-diesel'!AG24+'BIFUbC-crude-oil'!AG24+'BIFUbC-heavy-or-residual-oil'!AG24+'BIFUbC-natural-gas'!AG24+'BIFUbC-electricity'!AG24+'BIFUbC-heat'!AG24+'BIFUbC-biomass'!AG24+'BIFUbC-hydrogen'!AI24</f>
        <v>6982312743593155</v>
      </c>
      <c r="AH24" s="310">
        <f>'BIFUbC-coal'!AH24+'BIFUbC-LPG-propane-or-butane'!AH24+'BIFUbC-petroleum-diesel'!AH24+'BIFUbC-crude-oil'!AH24+'BIFUbC-heavy-or-residual-oil'!AH24+'BIFUbC-natural-gas'!AH24+'BIFUbC-electricity'!AH24+'BIFUbC-heat'!AH24+'BIFUbC-biomass'!AH24+'BIFUbC-hydrogen'!AJ24</f>
        <v>7170776158144173</v>
      </c>
      <c r="AI24" s="310">
        <f>'BIFUbC-coal'!AI24+'BIFUbC-LPG-propane-or-butane'!AI24+'BIFUbC-petroleum-diesel'!AI24+'BIFUbC-crude-oil'!AI24+'BIFUbC-heavy-or-residual-oil'!AI24+'BIFUbC-natural-gas'!AI24+'BIFUbC-electricity'!AI24+'BIFUbC-heat'!AI24+'BIFUbC-biomass'!AI24+'BIFUbC-hydrogen'!AK24</f>
        <v>7345868259756540</v>
      </c>
      <c r="AJ24" s="310">
        <f>'BIFUbC-coal'!AJ24+'BIFUbC-LPG-propane-or-butane'!AJ24+'BIFUbC-petroleum-diesel'!AJ24+'BIFUbC-crude-oil'!AJ24+'BIFUbC-heavy-or-residual-oil'!AJ24+'BIFUbC-natural-gas'!AJ24+'BIFUbC-electricity'!AJ24+'BIFUbC-heat'!AJ24+'BIFUbC-biomass'!AJ24+'BIFUbC-hydrogen'!AL24</f>
        <v>7505851920825632</v>
      </c>
      <c r="AK24" s="310">
        <f>'BIFUbC-coal'!AK24+'BIFUbC-LPG-propane-or-butane'!AK24+'BIFUbC-petroleum-diesel'!AK24+'BIFUbC-crude-oil'!AK24+'BIFUbC-heavy-or-residual-oil'!AK24+'BIFUbC-natural-gas'!AK24+'BIFUbC-electricity'!AK24+'BIFUbC-heat'!AK24+'BIFUbC-biomass'!AK24+'BIFUbC-hydrogen'!AM24</f>
        <v>7649032925745141</v>
      </c>
      <c r="AL24" s="310">
        <f>'BIFUbC-coal'!AL24+'BIFUbC-LPG-propane-or-butane'!AL24+'BIFUbC-petroleum-diesel'!AL24+'BIFUbC-crude-oil'!AL24+'BIFUbC-heavy-or-residual-oil'!AL24+'BIFUbC-natural-gas'!AL24+'BIFUbC-electricity'!AL24+'BIFUbC-heat'!AL24+'BIFUbC-biomass'!AL24+'BIFUbC-hydrogen'!AN24</f>
        <v>7773785494129069</v>
      </c>
      <c r="AM24" s="310">
        <f>'BIFUbC-coal'!AM24+'BIFUbC-LPG-propane-or-butane'!AM24+'BIFUbC-petroleum-diesel'!AM24+'BIFUbC-crude-oil'!AM24+'BIFUbC-heavy-or-residual-oil'!AM24+'BIFUbC-natural-gas'!AM24+'BIFUbC-electricity'!AM24+'BIFUbC-heat'!AM24+'BIFUbC-biomass'!AM24+'BIFUbC-hydrogen'!AO24</f>
        <v>7878578568310821</v>
      </c>
      <c r="AN24" s="310">
        <f>'BIFUbC-coal'!AN24+'BIFUbC-LPG-propane-or-butane'!AN24+'BIFUbC-petroleum-diesel'!AN24+'BIFUbC-crude-oil'!AN24+'BIFUbC-heavy-or-residual-oil'!AN24+'BIFUbC-natural-gas'!AN24+'BIFUbC-electricity'!AN24+'BIFUbC-heat'!AN24+'BIFUbC-biomass'!AN24+'BIFUbC-hydrogen'!AP24</f>
        <v>7962002367620131</v>
      </c>
      <c r="AO24" s="310">
        <f>'BIFUbC-coal'!AO24+'BIFUbC-LPG-propane-or-butane'!AO24+'BIFUbC-petroleum-diesel'!AO24+'BIFUbC-crude-oil'!AO24+'BIFUbC-heavy-or-residual-oil'!AO24+'BIFUbC-natural-gas'!AO24+'BIFUbC-electricity'!AO24+'BIFUbC-heat'!AO24+'BIFUbC-biomass'!AO24+'BIFUbC-hydrogen'!AQ24</f>
        <v>8022794659468404</v>
      </c>
      <c r="AP24" s="310">
        <f>'BIFUbC-coal'!AP24+'BIFUbC-LPG-propane-or-butane'!AP24+'BIFUbC-petroleum-diesel'!AP24+'BIFUbC-crude-oil'!AP24+'BIFUbC-heavy-or-residual-oil'!AP24+'BIFUbC-natural-gas'!AP24+'BIFUbC-electricity'!AP24+'BIFUbC-heat'!AP24+'BIFUbC-biomass'!AP24+'BIFUbC-hydrogen'!AR24</f>
        <v>8059866156158323</v>
      </c>
      <c r="AQ24" s="310">
        <f>'BIFUbC-coal'!AQ24+'BIFUbC-LPG-propane-or-butane'!AQ24+'BIFUbC-petroleum-diesel'!AQ24+'BIFUbC-crude-oil'!AQ24+'BIFUbC-heavy-or-residual-oil'!AQ24+'BIFUbC-natural-gas'!AQ24+'BIFUbC-electricity'!AQ24+'BIFUbC-heat'!AQ24+'BIFUbC-biomass'!AQ24+'BIFUbC-hydrogen'!AS24</f>
        <v>8071863525324172</v>
      </c>
    </row>
    <row r="25" spans="1:43" x14ac:dyDescent="0.25">
      <c r="A25" s="299" t="s">
        <v>112</v>
      </c>
      <c r="B25" s="310">
        <f>'BIFUbC-coal'!B25+'BIFUbC-LPG-propane-or-butane'!B25+'BIFUbC-petroleum-diesel'!B25+'BIFUbC-crude-oil'!B25+'BIFUbC-heavy-or-residual-oil'!B25+'BIFUbC-natural-gas'!B25+'BIFUbC-electricity'!B25+'BIFUbC-heat'!B25+'BIFUbC-biomass'!B25+'BIFUbC-hydrogen'!D25</f>
        <v>374557946969505.38</v>
      </c>
      <c r="C25" s="310">
        <f>'BIFUbC-coal'!C25+'BIFUbC-LPG-propane-or-butane'!C25+'BIFUbC-petroleum-diesel'!C25+'BIFUbC-crude-oil'!C25+'BIFUbC-heavy-or-residual-oil'!C25+'BIFUbC-natural-gas'!C25+'BIFUbC-electricity'!C25+'BIFUbC-heat'!C25+'BIFUbC-biomass'!C25+'BIFUbC-hydrogen'!E25</f>
        <v>407212485139052.56</v>
      </c>
      <c r="D25" s="310">
        <f>'BIFUbC-coal'!D25+'BIFUbC-LPG-propane-or-butane'!D25+'BIFUbC-petroleum-diesel'!D25+'BIFUbC-crude-oil'!D25+'BIFUbC-heavy-or-residual-oil'!D25+'BIFUbC-natural-gas'!D25+'BIFUbC-electricity'!D25+'BIFUbC-heat'!D25+'BIFUbC-biomass'!D25+'BIFUbC-hydrogen'!F25</f>
        <v>503248104731382.75</v>
      </c>
      <c r="E25" s="310">
        <f>'BIFUbC-coal'!E25+'BIFUbC-LPG-propane-or-butane'!E25+'BIFUbC-petroleum-diesel'!E25+'BIFUbC-crude-oil'!E25+'BIFUbC-heavy-or-residual-oil'!E25+'BIFUbC-natural-gas'!E25+'BIFUbC-electricity'!E25+'BIFUbC-heat'!E25+'BIFUbC-biomass'!E25+'BIFUbC-hydrogen'!G25</f>
        <v>574766861349792.88</v>
      </c>
      <c r="F25" s="310">
        <f>'BIFUbC-coal'!F25+'BIFUbC-LPG-propane-or-butane'!F25+'BIFUbC-petroleum-diesel'!F25+'BIFUbC-crude-oil'!F25+'BIFUbC-heavy-or-residual-oil'!F25+'BIFUbC-natural-gas'!F25+'BIFUbC-electricity'!F25+'BIFUbC-heat'!F25+'BIFUbC-biomass'!F25+'BIFUbC-hydrogen'!H25</f>
        <v>609552067042354.5</v>
      </c>
      <c r="G25" s="310">
        <f>'BIFUbC-coal'!G25+'BIFUbC-LPG-propane-or-butane'!G25+'BIFUbC-petroleum-diesel'!G25+'BIFUbC-crude-oil'!G25+'BIFUbC-heavy-or-residual-oil'!G25+'BIFUbC-natural-gas'!G25+'BIFUbC-electricity'!G25+'BIFUbC-heat'!G25+'BIFUbC-biomass'!G25+'BIFUbC-hydrogen'!I25</f>
        <v>660080255706908.25</v>
      </c>
      <c r="H25" s="310">
        <f>'BIFUbC-coal'!H25+'BIFUbC-LPG-propane-or-butane'!H25+'BIFUbC-petroleum-diesel'!H25+'BIFUbC-crude-oil'!H25+'BIFUbC-heavy-or-residual-oil'!H25+'BIFUbC-natural-gas'!H25+'BIFUbC-electricity'!H25+'BIFUbC-heat'!H25+'BIFUbC-biomass'!H25+'BIFUbC-hydrogen'!J25</f>
        <v>726827151986738.13</v>
      </c>
      <c r="I25" s="310">
        <f>'BIFUbC-coal'!I25+'BIFUbC-LPG-propane-or-butane'!I25+'BIFUbC-petroleum-diesel'!I25+'BIFUbC-crude-oil'!I25+'BIFUbC-heavy-or-residual-oil'!I25+'BIFUbC-natural-gas'!I25+'BIFUbC-electricity'!I25+'BIFUbC-heat'!I25+'BIFUbC-biomass'!I25+'BIFUbC-hydrogen'!K25</f>
        <v>794659402132217.13</v>
      </c>
      <c r="J25" s="310">
        <f>'BIFUbC-coal'!J25+'BIFUbC-LPG-propane-or-butane'!J25+'BIFUbC-petroleum-diesel'!J25+'BIFUbC-crude-oil'!J25+'BIFUbC-heavy-or-residual-oil'!J25+'BIFUbC-natural-gas'!J25+'BIFUbC-electricity'!J25+'BIFUbC-heat'!J25+'BIFUbC-biomass'!J25+'BIFUbC-hydrogen'!L25</f>
        <v>858494826177093.13</v>
      </c>
      <c r="K25" s="310">
        <f>'BIFUbC-coal'!K25+'BIFUbC-LPG-propane-or-butane'!K25+'BIFUbC-petroleum-diesel'!K25+'BIFUbC-crude-oil'!K25+'BIFUbC-heavy-or-residual-oil'!K25+'BIFUbC-natural-gas'!K25+'BIFUbC-electricity'!K25+'BIFUbC-heat'!K25+'BIFUbC-biomass'!K25+'BIFUbC-hydrogen'!M25</f>
        <v>918706424251321.38</v>
      </c>
      <c r="L25" s="310">
        <f>'BIFUbC-coal'!L25+'BIFUbC-LPG-propane-or-butane'!L25+'BIFUbC-petroleum-diesel'!L25+'BIFUbC-crude-oil'!L25+'BIFUbC-heavy-or-residual-oil'!L25+'BIFUbC-natural-gas'!L25+'BIFUbC-electricity'!L25+'BIFUbC-heat'!L25+'BIFUbC-biomass'!L25+'BIFUbC-hydrogen'!N25</f>
        <v>976297322895894.63</v>
      </c>
      <c r="M25" s="310">
        <f>'BIFUbC-coal'!M25+'BIFUbC-LPG-propane-or-butane'!M25+'BIFUbC-petroleum-diesel'!M25+'BIFUbC-crude-oil'!M25+'BIFUbC-heavy-or-residual-oil'!M25+'BIFUbC-natural-gas'!M25+'BIFUbC-electricity'!M25+'BIFUbC-heat'!M25+'BIFUbC-biomass'!M25+'BIFUbC-hydrogen'!O25</f>
        <v>1032868366526424.1</v>
      </c>
      <c r="N25" s="310">
        <f>'BIFUbC-coal'!N25+'BIFUbC-LPG-propane-or-butane'!N25+'BIFUbC-petroleum-diesel'!N25+'BIFUbC-crude-oil'!N25+'BIFUbC-heavy-or-residual-oil'!N25+'BIFUbC-natural-gas'!N25+'BIFUbC-electricity'!N25+'BIFUbC-heat'!N25+'BIFUbC-biomass'!N25+'BIFUbC-hydrogen'!P25</f>
        <v>1090278994666534</v>
      </c>
      <c r="O25" s="310">
        <f>'BIFUbC-coal'!O25+'BIFUbC-LPG-propane-or-butane'!O25+'BIFUbC-petroleum-diesel'!O25+'BIFUbC-crude-oil'!O25+'BIFUbC-heavy-or-residual-oil'!O25+'BIFUbC-natural-gas'!O25+'BIFUbC-electricity'!O25+'BIFUbC-heat'!O25+'BIFUbC-biomass'!O25+'BIFUbC-hydrogen'!Q25</f>
        <v>1148872953157211.8</v>
      </c>
      <c r="P25" s="310">
        <f>'BIFUbC-coal'!P25+'BIFUbC-LPG-propane-or-butane'!P25+'BIFUbC-petroleum-diesel'!P25+'BIFUbC-crude-oil'!P25+'BIFUbC-heavy-or-residual-oil'!P25+'BIFUbC-natural-gas'!P25+'BIFUbC-electricity'!P25+'BIFUbC-heat'!P25+'BIFUbC-biomass'!P25+'BIFUbC-hydrogen'!R25</f>
        <v>1208748878987070.8</v>
      </c>
      <c r="Q25" s="310">
        <f>'BIFUbC-coal'!Q25+'BIFUbC-LPG-propane-or-butane'!Q25+'BIFUbC-petroleum-diesel'!Q25+'BIFUbC-crude-oil'!Q25+'BIFUbC-heavy-or-residual-oil'!Q25+'BIFUbC-natural-gas'!Q25+'BIFUbC-electricity'!Q25+'BIFUbC-heat'!Q25+'BIFUbC-biomass'!Q25+'BIFUbC-hydrogen'!S25</f>
        <v>1270046240100086.3</v>
      </c>
      <c r="R25" s="310">
        <f>'BIFUbC-coal'!R25+'BIFUbC-LPG-propane-or-butane'!R25+'BIFUbC-petroleum-diesel'!R25+'BIFUbC-crude-oil'!R25+'BIFUbC-heavy-or-residual-oil'!R25+'BIFUbC-natural-gas'!R25+'BIFUbC-electricity'!R25+'BIFUbC-heat'!R25+'BIFUbC-biomass'!R25+'BIFUbC-hydrogen'!T25</f>
        <v>1332949348921446</v>
      </c>
      <c r="S25" s="310">
        <f>'BIFUbC-coal'!S25+'BIFUbC-LPG-propane-or-butane'!S25+'BIFUbC-petroleum-diesel'!S25+'BIFUbC-crude-oil'!S25+'BIFUbC-heavy-or-residual-oil'!S25+'BIFUbC-natural-gas'!S25+'BIFUbC-electricity'!S25+'BIFUbC-heat'!S25+'BIFUbC-biomass'!S25+'BIFUbC-hydrogen'!U25</f>
        <v>1397816304681731.3</v>
      </c>
      <c r="T25" s="310">
        <f>'BIFUbC-coal'!T25+'BIFUbC-LPG-propane-or-butane'!T25+'BIFUbC-petroleum-diesel'!T25+'BIFUbC-crude-oil'!T25+'BIFUbC-heavy-or-residual-oil'!T25+'BIFUbC-natural-gas'!T25+'BIFUbC-electricity'!T25+'BIFUbC-heat'!T25+'BIFUbC-biomass'!T25+'BIFUbC-hydrogen'!V25</f>
        <v>1464427449054225</v>
      </c>
      <c r="U25" s="310">
        <f>'BIFUbC-coal'!U25+'BIFUbC-LPG-propane-or-butane'!U25+'BIFUbC-petroleum-diesel'!U25+'BIFUbC-crude-oil'!U25+'BIFUbC-heavy-or-residual-oil'!U25+'BIFUbC-natural-gas'!U25+'BIFUbC-electricity'!U25+'BIFUbC-heat'!U25+'BIFUbC-biomass'!U25+'BIFUbC-hydrogen'!W25</f>
        <v>1532649377091243</v>
      </c>
      <c r="V25" s="310">
        <f>'BIFUbC-coal'!V25+'BIFUbC-LPG-propane-or-butane'!V25+'BIFUbC-petroleum-diesel'!V25+'BIFUbC-crude-oil'!V25+'BIFUbC-heavy-or-residual-oil'!V25+'BIFUbC-natural-gas'!V25+'BIFUbC-electricity'!V25+'BIFUbC-heat'!V25+'BIFUbC-biomass'!V25+'BIFUbC-hydrogen'!X25</f>
        <v>1602318104404495</v>
      </c>
      <c r="W25" s="310">
        <f>'BIFUbC-coal'!W25+'BIFUbC-LPG-propane-or-butane'!W25+'BIFUbC-petroleum-diesel'!W25+'BIFUbC-crude-oil'!W25+'BIFUbC-heavy-or-residual-oil'!W25+'BIFUbC-natural-gas'!W25+'BIFUbC-electricity'!W25+'BIFUbC-heat'!W25+'BIFUbC-biomass'!W25+'BIFUbC-hydrogen'!Y25</f>
        <v>1673236414819086</v>
      </c>
      <c r="X25" s="310">
        <f>'BIFUbC-coal'!X25+'BIFUbC-LPG-propane-or-butane'!X25+'BIFUbC-petroleum-diesel'!X25+'BIFUbC-crude-oil'!X25+'BIFUbC-heavy-or-residual-oil'!X25+'BIFUbC-natural-gas'!X25+'BIFUbC-electricity'!X25+'BIFUbC-heat'!X25+'BIFUbC-biomass'!X25+'BIFUbC-hydrogen'!Z25</f>
        <v>1745171435146511.5</v>
      </c>
      <c r="Y25" s="310">
        <f>'BIFUbC-coal'!Y25+'BIFUbC-LPG-propane-or-butane'!Y25+'BIFUbC-petroleum-diesel'!Y25+'BIFUbC-crude-oil'!Y25+'BIFUbC-heavy-or-residual-oil'!Y25+'BIFUbC-natural-gas'!Y25+'BIFUbC-electricity'!Y25+'BIFUbC-heat'!Y25+'BIFUbC-biomass'!Y25+'BIFUbC-hydrogen'!AA25</f>
        <v>1817852541566183</v>
      </c>
      <c r="Z25" s="310">
        <f>'BIFUbC-coal'!Z25+'BIFUbC-LPG-propane-or-butane'!Z25+'BIFUbC-petroleum-diesel'!Z25+'BIFUbC-crude-oil'!Z25+'BIFUbC-heavy-or-residual-oil'!Z25+'BIFUbC-natural-gas'!Z25+'BIFUbC-electricity'!Z25+'BIFUbC-heat'!Z25+'BIFUbC-biomass'!Z25+'BIFUbC-hydrogen'!AB25</f>
        <v>1890969710976307.8</v>
      </c>
      <c r="AA25" s="310">
        <f>'BIFUbC-coal'!AA25+'BIFUbC-LPG-propane-or-butane'!AA25+'BIFUbC-petroleum-diesel'!AA25+'BIFUbC-crude-oil'!AA25+'BIFUbC-heavy-or-residual-oil'!AA25+'BIFUbC-natural-gas'!AA25+'BIFUbC-electricity'!AA25+'BIFUbC-heat'!AA25+'BIFUbC-biomass'!AA25+'BIFUbC-hydrogen'!AC25</f>
        <v>1964172437224114.5</v>
      </c>
      <c r="AB25" s="310">
        <f>'BIFUbC-coal'!AB25+'BIFUbC-LPG-propane-or-butane'!AB25+'BIFUbC-petroleum-diesel'!AB25+'BIFUbC-crude-oil'!AB25+'BIFUbC-heavy-or-residual-oil'!AB25+'BIFUbC-natural-gas'!AB25+'BIFUbC-electricity'!AB25+'BIFUbC-heat'!AB25+'BIFUbC-biomass'!AB25+'BIFUbC-hydrogen'!AD25</f>
        <v>2037069335621407</v>
      </c>
      <c r="AC25" s="310">
        <f>'BIFUbC-coal'!AC25+'BIFUbC-LPG-propane-or-butane'!AC25+'BIFUbC-petroleum-diesel'!AC25+'BIFUbC-crude-oil'!AC25+'BIFUbC-heavy-or-residual-oil'!AC25+'BIFUbC-natural-gas'!AC25+'BIFUbC-electricity'!AC25+'BIFUbC-heat'!AC25+'BIFUbC-biomass'!AC25+'BIFUbC-hydrogen'!AE25</f>
        <v>2109228558846559.5</v>
      </c>
      <c r="AD25" s="310">
        <f>'BIFUbC-coal'!AD25+'BIFUbC-LPG-propane-or-butane'!AD25+'BIFUbC-petroleum-diesel'!AD25+'BIFUbC-crude-oil'!AD25+'BIFUbC-heavy-or-residual-oil'!AD25+'BIFUbC-natural-gas'!AD25+'BIFUbC-electricity'!AD25+'BIFUbC-heat'!AD25+'BIFUbC-biomass'!AD25+'BIFUbC-hydrogen'!AF25</f>
        <v>2180179142500651.8</v>
      </c>
      <c r="AE25" s="310">
        <f>'BIFUbC-coal'!AE25+'BIFUbC-LPG-propane-or-butane'!AE25+'BIFUbC-petroleum-diesel'!AE25+'BIFUbC-crude-oil'!AE25+'BIFUbC-heavy-or-residual-oil'!AE25+'BIFUbC-natural-gas'!AE25+'BIFUbC-electricity'!AE25+'BIFUbC-heat'!AE25+'BIFUbC-biomass'!AE25+'BIFUbC-hydrogen'!AG25</f>
        <v>2249413388557855.3</v>
      </c>
      <c r="AF25" s="310">
        <f>'BIFUbC-coal'!AF25+'BIFUbC-LPG-propane-or-butane'!AF25+'BIFUbC-petroleum-diesel'!AF25+'BIFUbC-crude-oil'!AF25+'BIFUbC-heavy-or-residual-oil'!AF25+'BIFUbC-natural-gas'!AF25+'BIFUbC-electricity'!AF25+'BIFUbC-heat'!AF25+'BIFUbC-biomass'!AF25+'BIFUbC-hydrogen'!AH25</f>
        <v>2316390379175000.5</v>
      </c>
      <c r="AG25" s="310">
        <f>'BIFUbC-coal'!AG25+'BIFUbC-LPG-propane-or-butane'!AG25+'BIFUbC-petroleum-diesel'!AG25+'BIFUbC-crude-oil'!AG25+'BIFUbC-heavy-or-residual-oil'!AG25+'BIFUbC-natural-gas'!AG25+'BIFUbC-electricity'!AG25+'BIFUbC-heat'!AG25+'BIFUbC-biomass'!AG25+'BIFUbC-hydrogen'!AI25</f>
        <v>2380540691414879.5</v>
      </c>
      <c r="AH25" s="310">
        <f>'BIFUbC-coal'!AH25+'BIFUbC-LPG-propane-or-butane'!AH25+'BIFUbC-petroleum-diesel'!AH25+'BIFUbC-crude-oil'!AH25+'BIFUbC-heavy-or-residual-oil'!AH25+'BIFUbC-natural-gas'!AH25+'BIFUbC-electricity'!AH25+'BIFUbC-heat'!AH25+'BIFUbC-biomass'!AH25+'BIFUbC-hydrogen'!AJ25</f>
        <v>2441272355226535.5</v>
      </c>
      <c r="AI25" s="310">
        <f>'BIFUbC-coal'!AI25+'BIFUbC-LPG-propane-or-butane'!AI25+'BIFUbC-petroleum-diesel'!AI25+'BIFUbC-crude-oil'!AI25+'BIFUbC-heavy-or-residual-oil'!AI25+'BIFUbC-natural-gas'!AI25+'BIFUbC-electricity'!AI25+'BIFUbC-heat'!AI25+'BIFUbC-biomass'!AI25+'BIFUbC-hydrogen'!AK25</f>
        <v>2497978062626207.5</v>
      </c>
      <c r="AJ25" s="310">
        <f>'BIFUbC-coal'!AJ25+'BIFUbC-LPG-propane-or-butane'!AJ25+'BIFUbC-petroleum-diesel'!AJ25+'BIFUbC-crude-oil'!AJ25+'BIFUbC-heavy-or-residual-oil'!AJ25+'BIFUbC-natural-gas'!AJ25+'BIFUbC-electricity'!AJ25+'BIFUbC-heat'!AJ25+'BIFUbC-biomass'!AJ25+'BIFUbC-hydrogen'!AL25</f>
        <v>2550043595873094</v>
      </c>
      <c r="AK25" s="310">
        <f>'BIFUbC-coal'!AK25+'BIFUbC-LPG-propane-or-butane'!AK25+'BIFUbC-petroleum-diesel'!AK25+'BIFUbC-crude-oil'!AK25+'BIFUbC-heavy-or-residual-oil'!AK25+'BIFUbC-natural-gas'!AK25+'BIFUbC-electricity'!AK25+'BIFUbC-heat'!AK25+'BIFUbC-biomass'!AK25+'BIFUbC-hydrogen'!AM25</f>
        <v>2596857397341706</v>
      </c>
      <c r="AL25" s="310">
        <f>'BIFUbC-coal'!AL25+'BIFUbC-LPG-propane-or-butane'!AL25+'BIFUbC-petroleum-diesel'!AL25+'BIFUbC-crude-oil'!AL25+'BIFUbC-heavy-or-residual-oil'!AL25+'BIFUbC-natural-gas'!AL25+'BIFUbC-electricity'!AL25+'BIFUbC-heat'!AL25+'BIFUbC-biomass'!AL25+'BIFUbC-hydrogen'!AN25</f>
        <v>2637821154956444.5</v>
      </c>
      <c r="AM25" s="310">
        <f>'BIFUbC-coal'!AM25+'BIFUbC-LPG-propane-or-butane'!AM25+'BIFUbC-petroleum-diesel'!AM25+'BIFUbC-crude-oil'!AM25+'BIFUbC-heavy-or-residual-oil'!AM25+'BIFUbC-natural-gas'!AM25+'BIFUbC-electricity'!AM25+'BIFUbC-heat'!AM25+'BIFUbC-biomass'!AM25+'BIFUbC-hydrogen'!AO25</f>
        <v>2672361226071414.5</v>
      </c>
      <c r="AN25" s="310">
        <f>'BIFUbC-coal'!AN25+'BIFUbC-LPG-propane-or-butane'!AN25+'BIFUbC-petroleum-diesel'!AN25+'BIFUbC-crude-oil'!AN25+'BIFUbC-heavy-or-residual-oil'!AN25+'BIFUbC-natural-gas'!AN25+'BIFUbC-electricity'!AN25+'BIFUbC-heat'!AN25+'BIFUbC-biomass'!AN25+'BIFUbC-hydrogen'!AP25</f>
        <v>2699940671527169.5</v>
      </c>
      <c r="AO25" s="310">
        <f>'BIFUbC-coal'!AO25+'BIFUbC-LPG-propane-or-butane'!AO25+'BIFUbC-petroleum-diesel'!AO25+'BIFUbC-crude-oil'!AO25+'BIFUbC-heavy-or-residual-oil'!AO25+'BIFUbC-natural-gas'!AO25+'BIFUbC-electricity'!AO25+'BIFUbC-heat'!AO25+'BIFUbC-biomass'!AO25+'BIFUbC-hydrogen'!AQ25</f>
        <v>2720071622605339</v>
      </c>
      <c r="AP25" s="310">
        <f>'BIFUbC-coal'!AP25+'BIFUbC-LPG-propane-or-butane'!AP25+'BIFUbC-petroleum-diesel'!AP25+'BIFUbC-crude-oil'!AP25+'BIFUbC-heavy-or-residual-oil'!AP25+'BIFUbC-natural-gas'!AP25+'BIFUbC-electricity'!AP25+'BIFUbC-heat'!AP25+'BIFUbC-biomass'!AP25+'BIFUbC-hydrogen'!AR25</f>
        <v>2732327659298654.5</v>
      </c>
      <c r="AQ25" s="310">
        <f>'BIFUbC-coal'!AQ25+'BIFUbC-LPG-propane-or-butane'!AQ25+'BIFUbC-petroleum-diesel'!AQ25+'BIFUbC-crude-oil'!AQ25+'BIFUbC-heavy-or-residual-oil'!AQ25+'BIFUbC-natural-gas'!AQ25+'BIFUbC-electricity'!AQ25+'BIFUbC-heat'!AQ25+'BIFUbC-biomass'!AQ25+'BIFUbC-hydrogen'!AS25</f>
        <v>2735442200082252</v>
      </c>
    </row>
    <row r="26" spans="1:43" x14ac:dyDescent="0.25">
      <c r="A26" s="299" t="s">
        <v>113</v>
      </c>
      <c r="B26" s="310">
        <f>'BIFUbC-coal'!B26+'BIFUbC-LPG-propane-or-butane'!B26+'BIFUbC-petroleum-diesel'!B26+'BIFUbC-crude-oil'!B26+'BIFUbC-heavy-or-residual-oil'!B26+'BIFUbC-natural-gas'!B26+'BIFUbC-electricity'!B26+'BIFUbC-heat'!B26+'BIFUbC-biomass'!B26+'BIFUbC-hydrogen'!D26</f>
        <v>2054887340401500</v>
      </c>
      <c r="C26" s="310">
        <f>'BIFUbC-coal'!C26+'BIFUbC-LPG-propane-or-butane'!C26+'BIFUbC-petroleum-diesel'!C26+'BIFUbC-crude-oil'!C26+'BIFUbC-heavy-or-residual-oil'!C26+'BIFUbC-natural-gas'!C26+'BIFUbC-electricity'!C26+'BIFUbC-heat'!C26+'BIFUbC-biomass'!C26+'BIFUbC-hydrogen'!E26</f>
        <v>2097268608798000</v>
      </c>
      <c r="D26" s="310">
        <f>'BIFUbC-coal'!D26+'BIFUbC-LPG-propane-or-butane'!D26+'BIFUbC-petroleum-diesel'!D26+'BIFUbC-crude-oil'!D26+'BIFUbC-heavy-or-residual-oil'!D26+'BIFUbC-natural-gas'!D26+'BIFUbC-electricity'!D26+'BIFUbC-heat'!D26+'BIFUbC-biomass'!D26+'BIFUbC-hydrogen'!F26</f>
        <v>2217468058697782</v>
      </c>
      <c r="E26" s="310">
        <f>'BIFUbC-coal'!E26+'BIFUbC-LPG-propane-or-butane'!E26+'BIFUbC-petroleum-diesel'!E26+'BIFUbC-crude-oil'!E26+'BIFUbC-heavy-or-residual-oil'!E26+'BIFUbC-natural-gas'!E26+'BIFUbC-electricity'!E26+'BIFUbC-heat'!E26+'BIFUbC-biomass'!E26+'BIFUbC-hydrogen'!G26</f>
        <v>2256523906335946.5</v>
      </c>
      <c r="F26" s="310">
        <f>'BIFUbC-coal'!F26+'BIFUbC-LPG-propane-or-butane'!F26+'BIFUbC-petroleum-diesel'!F26+'BIFUbC-crude-oil'!F26+'BIFUbC-heavy-or-residual-oil'!F26+'BIFUbC-natural-gas'!F26+'BIFUbC-electricity'!F26+'BIFUbC-heat'!F26+'BIFUbC-biomass'!F26+'BIFUbC-hydrogen'!H26</f>
        <v>2401629231391289.5</v>
      </c>
      <c r="G26" s="310">
        <f>'BIFUbC-coal'!G26+'BIFUbC-LPG-propane-or-butane'!G26+'BIFUbC-petroleum-diesel'!G26+'BIFUbC-crude-oil'!G26+'BIFUbC-heavy-or-residual-oil'!G26+'BIFUbC-natural-gas'!G26+'BIFUbC-electricity'!G26+'BIFUbC-heat'!G26+'BIFUbC-biomass'!G26+'BIFUbC-hydrogen'!I26</f>
        <v>2523108989106534</v>
      </c>
      <c r="H26" s="310">
        <f>'BIFUbC-coal'!H26+'BIFUbC-LPG-propane-or-butane'!H26+'BIFUbC-petroleum-diesel'!H26+'BIFUbC-crude-oil'!H26+'BIFUbC-heavy-or-residual-oil'!H26+'BIFUbC-natural-gas'!H26+'BIFUbC-electricity'!H26+'BIFUbC-heat'!H26+'BIFUbC-biomass'!H26+'BIFUbC-hydrogen'!J26</f>
        <v>2626128505278811.5</v>
      </c>
      <c r="I26" s="310">
        <f>'BIFUbC-coal'!I26+'BIFUbC-LPG-propane-or-butane'!I26+'BIFUbC-petroleum-diesel'!I26+'BIFUbC-crude-oil'!I26+'BIFUbC-heavy-or-residual-oil'!I26+'BIFUbC-natural-gas'!I26+'BIFUbC-electricity'!I26+'BIFUbC-heat'!I26+'BIFUbC-biomass'!I26+'BIFUbC-hydrogen'!K26</f>
        <v>2763020296047125.5</v>
      </c>
      <c r="J26" s="310">
        <f>'BIFUbC-coal'!J26+'BIFUbC-LPG-propane-or-butane'!J26+'BIFUbC-petroleum-diesel'!J26+'BIFUbC-crude-oil'!J26+'BIFUbC-heavy-or-residual-oil'!J26+'BIFUbC-natural-gas'!J26+'BIFUbC-electricity'!J26+'BIFUbC-heat'!J26+'BIFUbC-biomass'!J26+'BIFUbC-hydrogen'!L26</f>
        <v>2880598741687170</v>
      </c>
      <c r="K26" s="310">
        <f>'BIFUbC-coal'!K26+'BIFUbC-LPG-propane-or-butane'!K26+'BIFUbC-petroleum-diesel'!K26+'BIFUbC-crude-oil'!K26+'BIFUbC-heavy-or-residual-oil'!K26+'BIFUbC-natural-gas'!K26+'BIFUbC-electricity'!K26+'BIFUbC-heat'!K26+'BIFUbC-biomass'!K26+'BIFUbC-hydrogen'!M26</f>
        <v>2995251834692092</v>
      </c>
      <c r="L26" s="310">
        <f>'BIFUbC-coal'!L26+'BIFUbC-LPG-propane-or-butane'!L26+'BIFUbC-petroleum-diesel'!L26+'BIFUbC-crude-oil'!L26+'BIFUbC-heavy-or-residual-oil'!L26+'BIFUbC-natural-gas'!L26+'BIFUbC-electricity'!L26+'BIFUbC-heat'!L26+'BIFUbC-biomass'!L26+'BIFUbC-hydrogen'!N26</f>
        <v>3106535809635041</v>
      </c>
      <c r="M26" s="310">
        <f>'BIFUbC-coal'!M26+'BIFUbC-LPG-propane-or-butane'!M26+'BIFUbC-petroleum-diesel'!M26+'BIFUbC-crude-oil'!M26+'BIFUbC-heavy-or-residual-oil'!M26+'BIFUbC-natural-gas'!M26+'BIFUbC-electricity'!M26+'BIFUbC-heat'!M26+'BIFUbC-biomass'!M26+'BIFUbC-hydrogen'!O26</f>
        <v>3232105537260614</v>
      </c>
      <c r="N26" s="310">
        <f>'BIFUbC-coal'!N26+'BIFUbC-LPG-propane-or-butane'!N26+'BIFUbC-petroleum-diesel'!N26+'BIFUbC-crude-oil'!N26+'BIFUbC-heavy-or-residual-oil'!N26+'BIFUbC-natural-gas'!N26+'BIFUbC-electricity'!N26+'BIFUbC-heat'!N26+'BIFUbC-biomass'!N26+'BIFUbC-hydrogen'!P26</f>
        <v>3317591901880915</v>
      </c>
      <c r="O26" s="310">
        <f>'BIFUbC-coal'!O26+'BIFUbC-LPG-propane-or-butane'!O26+'BIFUbC-petroleum-diesel'!O26+'BIFUbC-crude-oil'!O26+'BIFUbC-heavy-or-residual-oil'!O26+'BIFUbC-natural-gas'!O26+'BIFUbC-electricity'!O26+'BIFUbC-heat'!O26+'BIFUbC-biomass'!O26+'BIFUbC-hydrogen'!Q26</f>
        <v>3416706429890737.5</v>
      </c>
      <c r="P26" s="310">
        <f>'BIFUbC-coal'!P26+'BIFUbC-LPG-propane-or-butane'!P26+'BIFUbC-petroleum-diesel'!P26+'BIFUbC-crude-oil'!P26+'BIFUbC-heavy-or-residual-oil'!P26+'BIFUbC-natural-gas'!P26+'BIFUbC-electricity'!P26+'BIFUbC-heat'!P26+'BIFUbC-biomass'!P26+'BIFUbC-hydrogen'!R26</f>
        <v>3511131213006336.5</v>
      </c>
      <c r="Q26" s="310">
        <f>'BIFUbC-coal'!Q26+'BIFUbC-LPG-propane-or-butane'!Q26+'BIFUbC-petroleum-diesel'!Q26+'BIFUbC-crude-oil'!Q26+'BIFUbC-heavy-or-residual-oil'!Q26+'BIFUbC-natural-gas'!Q26+'BIFUbC-electricity'!Q26+'BIFUbC-heat'!Q26+'BIFUbC-biomass'!Q26+'BIFUbC-hydrogen'!S26</f>
        <v>3600656621397492.5</v>
      </c>
      <c r="R26" s="310">
        <f>'BIFUbC-coal'!R26+'BIFUbC-LPG-propane-or-butane'!R26+'BIFUbC-petroleum-diesel'!R26+'BIFUbC-crude-oil'!R26+'BIFUbC-heavy-or-residual-oil'!R26+'BIFUbC-natural-gas'!R26+'BIFUbC-electricity'!R26+'BIFUbC-heat'!R26+'BIFUbC-biomass'!R26+'BIFUbC-hydrogen'!T26</f>
        <v>3677509264289246</v>
      </c>
      <c r="S26" s="310">
        <f>'BIFUbC-coal'!S26+'BIFUbC-LPG-propane-or-butane'!S26+'BIFUbC-petroleum-diesel'!S26+'BIFUbC-crude-oil'!S26+'BIFUbC-heavy-or-residual-oil'!S26+'BIFUbC-natural-gas'!S26+'BIFUbC-electricity'!S26+'BIFUbC-heat'!S26+'BIFUbC-biomass'!S26+'BIFUbC-hydrogen'!U26</f>
        <v>3764669633808574</v>
      </c>
      <c r="T26" s="310">
        <f>'BIFUbC-coal'!T26+'BIFUbC-LPG-propane-or-butane'!T26+'BIFUbC-petroleum-diesel'!T26+'BIFUbC-crude-oil'!T26+'BIFUbC-heavy-or-residual-oil'!T26+'BIFUbC-natural-gas'!T26+'BIFUbC-electricity'!T26+'BIFUbC-heat'!T26+'BIFUbC-biomass'!T26+'BIFUbC-hydrogen'!V26</f>
        <v>3839003541795606.5</v>
      </c>
      <c r="U26" s="310">
        <f>'BIFUbC-coal'!U26+'BIFUbC-LPG-propane-or-butane'!U26+'BIFUbC-petroleum-diesel'!U26+'BIFUbC-crude-oil'!U26+'BIFUbC-heavy-or-residual-oil'!U26+'BIFUbC-natural-gas'!U26+'BIFUbC-electricity'!U26+'BIFUbC-heat'!U26+'BIFUbC-biomass'!U26+'BIFUbC-hydrogen'!W26</f>
        <v>3908117857800476.5</v>
      </c>
      <c r="V26" s="310">
        <f>'BIFUbC-coal'!V26+'BIFUbC-LPG-propane-or-butane'!V26+'BIFUbC-petroleum-diesel'!V26+'BIFUbC-crude-oil'!V26+'BIFUbC-heavy-or-residual-oil'!V26+'BIFUbC-natural-gas'!V26+'BIFUbC-electricity'!V26+'BIFUbC-heat'!V26+'BIFUbC-biomass'!V26+'BIFUbC-hydrogen'!X26</f>
        <v>3972051310892977</v>
      </c>
      <c r="W26" s="310">
        <f>'BIFUbC-coal'!W26+'BIFUbC-LPG-propane-or-butane'!W26+'BIFUbC-petroleum-diesel'!W26+'BIFUbC-crude-oil'!W26+'BIFUbC-heavy-or-residual-oil'!W26+'BIFUbC-natural-gas'!W26+'BIFUbC-electricity'!W26+'BIFUbC-heat'!W26+'BIFUbC-biomass'!W26+'BIFUbC-hydrogen'!Y26</f>
        <v>4030887398246871</v>
      </c>
      <c r="X26" s="310">
        <f>'BIFUbC-coal'!X26+'BIFUbC-LPG-propane-or-butane'!X26+'BIFUbC-petroleum-diesel'!X26+'BIFUbC-crude-oil'!X26+'BIFUbC-heavy-or-residual-oil'!X26+'BIFUbC-natural-gas'!X26+'BIFUbC-electricity'!X26+'BIFUbC-heat'!X26+'BIFUbC-biomass'!X26+'BIFUbC-hydrogen'!Z26</f>
        <v>4084751696796264.5</v>
      </c>
      <c r="Y26" s="310">
        <f>'BIFUbC-coal'!Y26+'BIFUbC-LPG-propane-or-butane'!Y26+'BIFUbC-petroleum-diesel'!Y26+'BIFUbC-crude-oil'!Y26+'BIFUbC-heavy-or-residual-oil'!Y26+'BIFUbC-natural-gas'!Y26+'BIFUbC-electricity'!Y26+'BIFUbC-heat'!Y26+'BIFUbC-biomass'!Y26+'BIFUbC-hydrogen'!AA26</f>
        <v>4133808908057600</v>
      </c>
      <c r="Z26" s="310">
        <f>'BIFUbC-coal'!Z26+'BIFUbC-LPG-propane-or-butane'!Z26+'BIFUbC-petroleum-diesel'!Z26+'BIFUbC-crude-oil'!Z26+'BIFUbC-heavy-or-residual-oil'!Z26+'BIFUbC-natural-gas'!Z26+'BIFUbC-electricity'!Z26+'BIFUbC-heat'!Z26+'BIFUbC-biomass'!Z26+'BIFUbC-hydrogen'!AB26</f>
        <v>4178259715627979</v>
      </c>
      <c r="AA26" s="310">
        <f>'BIFUbC-coal'!AA26+'BIFUbC-LPG-propane-or-butane'!AA26+'BIFUbC-petroleum-diesel'!AA26+'BIFUbC-crude-oil'!AA26+'BIFUbC-heavy-or-residual-oil'!AA26+'BIFUbC-natural-gas'!AA26+'BIFUbC-electricity'!AA26+'BIFUbC-heat'!AA26+'BIFUbC-biomass'!AA26+'BIFUbC-hydrogen'!AC26</f>
        <v>4218337531900365.5</v>
      </c>
      <c r="AB26" s="310">
        <f>'BIFUbC-coal'!AB26+'BIFUbC-LPG-propane-or-butane'!AB26+'BIFUbC-petroleum-diesel'!AB26+'BIFUbC-crude-oil'!AB26+'BIFUbC-heavy-or-residual-oil'!AB26+'BIFUbC-natural-gas'!AB26+'BIFUbC-electricity'!AB26+'BIFUbC-heat'!AB26+'BIFUbC-biomass'!AB26+'BIFUbC-hydrogen'!AD26</f>
        <v>4254305206279472</v>
      </c>
      <c r="AC26" s="310">
        <f>'BIFUbC-coal'!AC26+'BIFUbC-LPG-propane-or-butane'!AC26+'BIFUbC-petroleum-diesel'!AC26+'BIFUbC-crude-oil'!AC26+'BIFUbC-heavy-or-residual-oil'!AC26+'BIFUbC-natural-gas'!AC26+'BIFUbC-electricity'!AC26+'BIFUbC-heat'!AC26+'BIFUbC-biomass'!AC26+'BIFUbC-hydrogen'!AE26</f>
        <v>4286451761928087</v>
      </c>
      <c r="AD26" s="310">
        <f>'BIFUbC-coal'!AD26+'BIFUbC-LPG-propane-or-butane'!AD26+'BIFUbC-petroleum-diesel'!AD26+'BIFUbC-crude-oil'!AD26+'BIFUbC-heavy-or-residual-oil'!AD26+'BIFUbC-natural-gas'!AD26+'BIFUbC-electricity'!AD26+'BIFUbC-heat'!AD26+'BIFUbC-biomass'!AD26+'BIFUbC-hydrogen'!AF26</f>
        <v>4315089222101698</v>
      </c>
      <c r="AE26" s="310">
        <f>'BIFUbC-coal'!AE26+'BIFUbC-LPG-propane-or-butane'!AE26+'BIFUbC-petroleum-diesel'!AE26+'BIFUbC-crude-oil'!AE26+'BIFUbC-heavy-or-residual-oil'!AE26+'BIFUbC-natural-gas'!AE26+'BIFUbC-electricity'!AE26+'BIFUbC-heat'!AE26+'BIFUbC-biomass'!AE26+'BIFUbC-hydrogen'!AG26</f>
        <v>4340549580711626</v>
      </c>
      <c r="AF26" s="310">
        <f>'BIFUbC-coal'!AF26+'BIFUbC-LPG-propane-or-butane'!AF26+'BIFUbC-petroleum-diesel'!AF26+'BIFUbC-crude-oil'!AF26+'BIFUbC-heavy-or-residual-oil'!AF26+'BIFUbC-natural-gas'!AF26+'BIFUbC-electricity'!AF26+'BIFUbC-heat'!AF26+'BIFUbC-biomass'!AF26+'BIFUbC-hydrogen'!AH26</f>
        <v>4363181965144297.5</v>
      </c>
      <c r="AG26" s="310">
        <f>'BIFUbC-coal'!AG26+'BIFUbC-LPG-propane-or-butane'!AG26+'BIFUbC-petroleum-diesel'!AG26+'BIFUbC-crude-oil'!AG26+'BIFUbC-heavy-or-residual-oil'!AG26+'BIFUbC-natural-gas'!AG26+'BIFUbC-electricity'!AG26+'BIFUbC-heat'!AG26+'BIFUbC-biomass'!AG26+'BIFUbC-hydrogen'!AI26</f>
        <v>4383350032786504.5</v>
      </c>
      <c r="AH26" s="310">
        <f>'BIFUbC-coal'!AH26+'BIFUbC-LPG-propane-or-butane'!AH26+'BIFUbC-petroleum-diesel'!AH26+'BIFUbC-crude-oil'!AH26+'BIFUbC-heavy-or-residual-oil'!AH26+'BIFUbC-natural-gas'!AH26+'BIFUbC-electricity'!AH26+'BIFUbC-heat'!AH26+'BIFUbC-biomass'!AH26+'BIFUbC-hydrogen'!AJ26</f>
        <v>4401429636364832</v>
      </c>
      <c r="AI26" s="310">
        <f>'BIFUbC-coal'!AI26+'BIFUbC-LPG-propane-or-butane'!AI26+'BIFUbC-petroleum-diesel'!AI26+'BIFUbC-crude-oil'!AI26+'BIFUbC-heavy-or-residual-oil'!AI26+'BIFUbC-natural-gas'!AI26+'BIFUbC-electricity'!AI26+'BIFUbC-heat'!AI26+'BIFUbC-biomass'!AI26+'BIFUbC-hydrogen'!AK26</f>
        <v>4417806787279162</v>
      </c>
      <c r="AJ26" s="310">
        <f>'BIFUbC-coal'!AJ26+'BIFUbC-LPG-propane-or-butane'!AJ26+'BIFUbC-petroleum-diesel'!AJ26+'BIFUbC-crude-oil'!AJ26+'BIFUbC-heavy-or-residual-oil'!AJ26+'BIFUbC-natural-gas'!AJ26+'BIFUbC-electricity'!AJ26+'BIFUbC-heat'!AJ26+'BIFUbC-biomass'!AJ26+'BIFUbC-hydrogen'!AL26</f>
        <v>4432875940740076.5</v>
      </c>
      <c r="AK26" s="310">
        <f>'BIFUbC-coal'!AK26+'BIFUbC-LPG-propane-or-butane'!AK26+'BIFUbC-petroleum-diesel'!AK26+'BIFUbC-crude-oil'!AK26+'BIFUbC-heavy-or-residual-oil'!AK26+'BIFUbC-natural-gas'!AK26+'BIFUbC-electricity'!AK26+'BIFUbC-heat'!AK26+'BIFUbC-biomass'!AK26+'BIFUbC-hydrogen'!AM26</f>
        <v>4447038621830986.5</v>
      </c>
      <c r="AL26" s="310">
        <f>'BIFUbC-coal'!AL26+'BIFUbC-LPG-propane-or-butane'!AL26+'BIFUbC-petroleum-diesel'!AL26+'BIFUbC-crude-oil'!AL26+'BIFUbC-heavy-or-residual-oil'!AL26+'BIFUbC-natural-gas'!AL26+'BIFUbC-electricity'!AL26+'BIFUbC-heat'!AL26+'BIFUbC-biomass'!AL26+'BIFUbC-hydrogen'!AN26</f>
        <v>4460702407703770</v>
      </c>
      <c r="AM26" s="310">
        <f>'BIFUbC-coal'!AM26+'BIFUbC-LPG-propane-or-butane'!AM26+'BIFUbC-petroleum-diesel'!AM26+'BIFUbC-crude-oil'!AM26+'BIFUbC-heavy-or-residual-oil'!AM26+'BIFUbC-natural-gas'!AM26+'BIFUbC-electricity'!AM26+'BIFUbC-heat'!AM26+'BIFUbC-biomass'!AM26+'BIFUbC-hydrogen'!AO26</f>
        <v>4474280278057155.5</v>
      </c>
      <c r="AN26" s="310">
        <f>'BIFUbC-coal'!AN26+'BIFUbC-LPG-propane-or-butane'!AN26+'BIFUbC-petroleum-diesel'!AN26+'BIFUbC-crude-oil'!AN26+'BIFUbC-heavy-or-residual-oil'!AN26+'BIFUbC-natural-gas'!AN26+'BIFUbC-electricity'!AN26+'BIFUbC-heat'!AN26+'BIFUbC-biomass'!AN26+'BIFUbC-hydrogen'!AP26</f>
        <v>4488190343898620</v>
      </c>
      <c r="AO26" s="310">
        <f>'BIFUbC-coal'!AO26+'BIFUbC-LPG-propane-or-butane'!AO26+'BIFUbC-petroleum-diesel'!AO26+'BIFUbC-crude-oil'!AO26+'BIFUbC-heavy-or-residual-oil'!AO26+'BIFUbC-natural-gas'!AO26+'BIFUbC-electricity'!AO26+'BIFUbC-heat'!AO26+'BIFUbC-biomass'!AO26+'BIFUbC-hydrogen'!AQ26</f>
        <v>4502855963398643.5</v>
      </c>
      <c r="AP26" s="310">
        <f>'BIFUbC-coal'!AP26+'BIFUbC-LPG-propane-or-butane'!AP26+'BIFUbC-petroleum-diesel'!AP26+'BIFUbC-crude-oil'!AP26+'BIFUbC-heavy-or-residual-oil'!AP26+'BIFUbC-natural-gas'!AP26+'BIFUbC-electricity'!AP26+'BIFUbC-heat'!AP26+'BIFUbC-biomass'!AP26+'BIFUbC-hydrogen'!AR26</f>
        <v>4518706253446004</v>
      </c>
      <c r="AQ26" s="310">
        <f>'BIFUbC-coal'!AQ26+'BIFUbC-LPG-propane-or-butane'!AQ26+'BIFUbC-petroleum-diesel'!AQ26+'BIFUbC-crude-oil'!AQ26+'BIFUbC-heavy-or-residual-oil'!AQ26+'BIFUbC-natural-gas'!AQ26+'BIFUbC-electricity'!AQ26+'BIFUbC-heat'!AQ26+'BIFUbC-biomass'!AQ26+'BIFUbC-hydrogen'!AS26</f>
        <v>4535602617557624</v>
      </c>
    </row>
    <row r="27" spans="1:43" x14ac:dyDescent="0.25">
      <c r="B27" s="310">
        <f>SUM(B2:B26)</f>
        <v>1.0067444589185493E+17</v>
      </c>
      <c r="C27" s="310">
        <f t="shared" ref="C27:AQ27" si="0">SUM(C2:C26)</f>
        <v>1.0534932559418947E+17</v>
      </c>
      <c r="D27" s="310">
        <f t="shared" si="0"/>
        <v>1.1070812094033922E+17</v>
      </c>
      <c r="E27" s="310">
        <f t="shared" si="0"/>
        <v>1.1627070086063405E+17</v>
      </c>
      <c r="F27" s="310">
        <f t="shared" si="0"/>
        <v>1.2430273851324142E+17</v>
      </c>
      <c r="G27" s="310">
        <f t="shared" si="0"/>
        <v>1.312429251135511E+17</v>
      </c>
      <c r="H27" s="310">
        <f t="shared" si="0"/>
        <v>1.3765033999756766E+17</v>
      </c>
      <c r="I27" s="310">
        <f t="shared" si="0"/>
        <v>1.4160513034785658E+17</v>
      </c>
      <c r="J27" s="310">
        <f t="shared" si="0"/>
        <v>1.4543541930488243E+17</v>
      </c>
      <c r="K27" s="310">
        <f t="shared" si="0"/>
        <v>1.4920002221613686E+17</v>
      </c>
      <c r="L27" s="310">
        <f t="shared" si="0"/>
        <v>1.5290603916335078E+17</v>
      </c>
      <c r="M27" s="310">
        <f t="shared" si="0"/>
        <v>1.5662832928321677E+17</v>
      </c>
      <c r="N27" s="310">
        <f t="shared" si="0"/>
        <v>1.5779165601623363E+17</v>
      </c>
      <c r="O27" s="310">
        <f t="shared" si="0"/>
        <v>1.5899281262680419E+17</v>
      </c>
      <c r="P27" s="310">
        <f t="shared" si="0"/>
        <v>1.6017312506854218E+17</v>
      </c>
      <c r="Q27" s="310">
        <f t="shared" si="0"/>
        <v>1.6133622980798131E+17</v>
      </c>
      <c r="R27" s="310">
        <f t="shared" si="0"/>
        <v>1.6245977302022307E+17</v>
      </c>
      <c r="S27" s="310">
        <f t="shared" si="0"/>
        <v>1.6205008939612144E+17</v>
      </c>
      <c r="T27" s="310">
        <f t="shared" si="0"/>
        <v>1.6160375902242288E+17</v>
      </c>
      <c r="U27" s="310">
        <f t="shared" si="0"/>
        <v>1.611459647272553E+17</v>
      </c>
      <c r="V27" s="310">
        <f t="shared" si="0"/>
        <v>1.6067598270656576E+17</v>
      </c>
      <c r="W27" s="310">
        <f t="shared" si="0"/>
        <v>1.6019306906667046E+17</v>
      </c>
      <c r="X27" s="310">
        <f t="shared" si="0"/>
        <v>1.5850176949321088E+17</v>
      </c>
      <c r="Y27" s="310">
        <f t="shared" si="0"/>
        <v>1.5679599687717229E+17</v>
      </c>
      <c r="Z27" s="310">
        <f t="shared" si="0"/>
        <v>1.5507485540640163E+17</v>
      </c>
      <c r="AA27" s="310">
        <f t="shared" si="0"/>
        <v>1.5333737670653363E+17</v>
      </c>
      <c r="AB27" s="310">
        <f t="shared" si="0"/>
        <v>1.5158251445629222E+17</v>
      </c>
      <c r="AC27" s="310">
        <f t="shared" si="0"/>
        <v>1.4968062513240346E+17</v>
      </c>
      <c r="AD27" s="310">
        <f t="shared" si="0"/>
        <v>1.4775903785966576E+17</v>
      </c>
      <c r="AE27" s="310">
        <f t="shared" si="0"/>
        <v>1.4581648150686698E+17</v>
      </c>
      <c r="AF27" s="310">
        <f t="shared" si="0"/>
        <v>1.4385162808487822E+17</v>
      </c>
      <c r="AG27" s="310">
        <f t="shared" si="0"/>
        <v>1.4186310965113555E+17</v>
      </c>
      <c r="AH27" s="310">
        <f t="shared" si="0"/>
        <v>1.4002957398820406E+17</v>
      </c>
      <c r="AI27" s="310">
        <f t="shared" si="0"/>
        <v>1.3816960354939333E+17</v>
      </c>
      <c r="AJ27" s="310">
        <f t="shared" si="0"/>
        <v>1.3628185811131014E+17</v>
      </c>
      <c r="AK27" s="310">
        <f t="shared" si="0"/>
        <v>1.3436506999813506E+17</v>
      </c>
      <c r="AL27" s="310">
        <f t="shared" si="0"/>
        <v>1.3241808174947723E+17</v>
      </c>
      <c r="AM27" s="310">
        <f t="shared" si="0"/>
        <v>1.3038763702914299E+17</v>
      </c>
      <c r="AN27" s="310">
        <f t="shared" si="0"/>
        <v>1.2832517206195467E+17</v>
      </c>
      <c r="AO27" s="310">
        <f t="shared" si="0"/>
        <v>1.2623010977048237E+17</v>
      </c>
      <c r="AP27" s="310">
        <f t="shared" si="0"/>
        <v>1.2410215375646283E+17</v>
      </c>
      <c r="AQ27" s="310">
        <f t="shared" si="0"/>
        <v>1.2191814328269629E+17</v>
      </c>
    </row>
    <row r="28" spans="1:43" x14ac:dyDescent="0.25">
      <c r="C28" s="402">
        <f>C27/B27-1</f>
        <v>4.6435613932817921E-2</v>
      </c>
      <c r="D28" s="402">
        <f t="shared" ref="D28:H28" si="1">D27/C27-1</f>
        <v>5.0866916479295421E-2</v>
      </c>
      <c r="E28" s="402">
        <f t="shared" si="1"/>
        <v>5.0245455103447245E-2</v>
      </c>
      <c r="F28" s="402">
        <f t="shared" si="1"/>
        <v>6.9080495715208912E-2</v>
      </c>
      <c r="G28" s="402">
        <f t="shared" si="1"/>
        <v>5.5832934039263815E-2</v>
      </c>
      <c r="H28" s="402">
        <f t="shared" si="1"/>
        <v>4.8821030760118234E-2</v>
      </c>
    </row>
  </sheetData>
  <phoneticPr fontId="3" type="noConversion"/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2A229-F475-4F6B-9029-8B6617599DFD}">
  <sheetPr codeName="Sheet22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f>'NonE-Coal'!B50+'E-Coal'!B50</f>
        <v>493530523266000</v>
      </c>
      <c r="C2" s="310">
        <f>'NonE-Coal'!C50+'E-Coal'!C50</f>
        <v>486035952765000</v>
      </c>
      <c r="D2" s="310">
        <f>'NonE-Coal'!D50+'E-Coal'!D50</f>
        <v>462443461515995.94</v>
      </c>
      <c r="E2" s="310">
        <f>'NonE-Coal'!E50+'E-Coal'!E50</f>
        <v>485518322550795</v>
      </c>
      <c r="F2" s="310">
        <f>'NonE-Coal'!F50+'E-Coal'!F50</f>
        <v>514267799730294.88</v>
      </c>
      <c r="G2" s="310">
        <f>'NonE-Coal'!G50+'E-Coal'!G50</f>
        <v>534728068657710.63</v>
      </c>
      <c r="H2" s="310">
        <f>'NonE-Coal'!H50+'E-Coal'!H50</f>
        <v>544901834579681</v>
      </c>
      <c r="I2" s="310">
        <f>'NonE-Coal'!I50+'E-Coal'!I50</f>
        <v>578553179450104.88</v>
      </c>
      <c r="J2" s="310">
        <f>'NonE-Coal'!J50+'E-Coal'!J50</f>
        <v>600923005720130.38</v>
      </c>
      <c r="K2" s="310">
        <f>'NonE-Coal'!K50+'E-Coal'!K50</f>
        <v>622414370873033</v>
      </c>
      <c r="L2" s="310">
        <f>'NonE-Coal'!L50+'E-Coal'!L50</f>
        <v>642936254684706.13</v>
      </c>
      <c r="M2" s="310">
        <f>'NonE-Coal'!M50+'E-Coal'!M50</f>
        <v>673568696167324.38</v>
      </c>
      <c r="N2" s="310">
        <f>'NonE-Coal'!N50+'E-Coal'!N50</f>
        <v>681219925176519.38</v>
      </c>
      <c r="O2" s="310">
        <f>'NonE-Coal'!O50+'E-Coal'!O50</f>
        <v>698881803711479.88</v>
      </c>
      <c r="P2" s="310">
        <f>'NonE-Coal'!P50+'E-Coal'!P50</f>
        <v>715348216966505.75</v>
      </c>
      <c r="Q2" s="310">
        <f>'NonE-Coal'!Q50+'E-Coal'!Q50</f>
        <v>730585304081196.75</v>
      </c>
      <c r="R2" s="310">
        <f>'NonE-Coal'!R50+'E-Coal'!R50</f>
        <v>739992362372402.75</v>
      </c>
      <c r="S2" s="310">
        <f>'NonE-Coal'!S50+'E-Coal'!S50</f>
        <v>758495150017795.75</v>
      </c>
      <c r="T2" s="310">
        <f>'NonE-Coal'!T50+'E-Coal'!T50</f>
        <v>771199590754238</v>
      </c>
      <c r="U2" s="310">
        <f>'NonE-Coal'!U50+'E-Coal'!U50</f>
        <v>782691407956975.5</v>
      </c>
      <c r="V2" s="310">
        <f>'NonE-Coal'!V50+'E-Coal'!V50</f>
        <v>792987663077844</v>
      </c>
      <c r="W2" s="310">
        <f>'NonE-Coal'!W50+'E-Coal'!W50</f>
        <v>802115075336458.88</v>
      </c>
      <c r="X2" s="310">
        <f>'NonE-Coal'!X50+'E-Coal'!X50</f>
        <v>810109276085784.75</v>
      </c>
      <c r="Y2" s="310">
        <f>'NonE-Coal'!Y50+'E-Coal'!Y50</f>
        <v>817014011545768.75</v>
      </c>
      <c r="Z2" s="310">
        <f>'NonE-Coal'!Z50+'E-Coal'!Z50</f>
        <v>822880313353590</v>
      </c>
      <c r="AA2" s="310">
        <f>'NonE-Coal'!AA50+'E-Coal'!AA50</f>
        <v>827765655272899</v>
      </c>
      <c r="AB2" s="310">
        <f>'NonE-Coal'!AB50+'E-Coal'!AB50</f>
        <v>831733113005854.5</v>
      </c>
      <c r="AC2" s="310">
        <f>'NonE-Coal'!AC50+'E-Coal'!AC50</f>
        <v>834850542437931.88</v>
      </c>
      <c r="AD2" s="310">
        <f>'NonE-Coal'!AD50+'E-Coal'!AD50</f>
        <v>837189789890700</v>
      </c>
      <c r="AE2" s="310">
        <f>'NonE-Coal'!AE50+'E-Coal'!AE50</f>
        <v>838825946131306.38</v>
      </c>
      <c r="AF2" s="310">
        <f>'NonE-Coal'!AF50+'E-Coal'!AF50</f>
        <v>839836654051907.63</v>
      </c>
      <c r="AG2" s="310">
        <f>'NonE-Coal'!AG50+'E-Coal'!AG50</f>
        <v>840301478143165</v>
      </c>
      <c r="AH2" s="310">
        <f>'NonE-Coal'!AH50+'E-Coal'!AH50</f>
        <v>840301342189755.13</v>
      </c>
      <c r="AI2" s="310">
        <f>'NonE-Coal'!AI50+'E-Coal'!AI50</f>
        <v>839918040051898.63</v>
      </c>
      <c r="AJ2" s="310">
        <f>'NonE-Coal'!AJ50+'E-Coal'!AJ50</f>
        <v>839233822995332.75</v>
      </c>
      <c r="AK2" s="310">
        <f>'NonE-Coal'!AK50+'E-Coal'!AK50</f>
        <v>838331065816361.75</v>
      </c>
      <c r="AL2" s="310">
        <f>'NonE-Coal'!AL50+'E-Coal'!AL50</f>
        <v>837292012994617.25</v>
      </c>
      <c r="AM2" s="310">
        <f>'NonE-Coal'!AM50+'E-Coal'!AM50</f>
        <v>836198605304446</v>
      </c>
      <c r="AN2" s="310">
        <f>'NonE-Coal'!AN50+'E-Coal'!AN50</f>
        <v>835132386731989.13</v>
      </c>
      <c r="AO2" s="310">
        <f>'NonE-Coal'!AO50+'E-Coal'!AO50</f>
        <v>834174491180659.5</v>
      </c>
      <c r="AP2" s="310">
        <f>'NonE-Coal'!AP50+'E-Coal'!AP50</f>
        <v>833405708302304.5</v>
      </c>
      <c r="AQ2" s="310">
        <f>'NonE-Coal'!AQ50+'E-Coal'!AQ50</f>
        <v>832712207753628.38</v>
      </c>
    </row>
    <row r="3" spans="1:43" x14ac:dyDescent="0.25">
      <c r="A3" s="133" t="s">
        <v>90</v>
      </c>
      <c r="B3" s="310">
        <f>'NonE-Coal'!B51+'E-Coal'!B51</f>
        <v>1772232586228500</v>
      </c>
      <c r="C3" s="310">
        <f>'NonE-Coal'!C51+'E-Coal'!C51</f>
        <v>1609227066744000</v>
      </c>
      <c r="D3" s="310">
        <f>'NonE-Coal'!D51+'E-Coal'!D51</f>
        <v>1622391722472715</v>
      </c>
      <c r="E3" s="310">
        <f>'NonE-Coal'!E51+'E-Coal'!E51</f>
        <v>1912156660220470.8</v>
      </c>
      <c r="F3" s="310">
        <f>'NonE-Coal'!F51+'E-Coal'!F51</f>
        <v>1959382254113738.3</v>
      </c>
      <c r="G3" s="310">
        <f>'NonE-Coal'!G51+'E-Coal'!G51</f>
        <v>2027161521651163</v>
      </c>
      <c r="H3" s="310">
        <f>'NonE-Coal'!H51+'E-Coal'!H51</f>
        <v>2123194325956029</v>
      </c>
      <c r="I3" s="310">
        <f>'NonE-Coal'!I51+'E-Coal'!I51</f>
        <v>2156119241840976</v>
      </c>
      <c r="J3" s="310">
        <f>'NonE-Coal'!J51+'E-Coal'!J51</f>
        <v>2188997914574243</v>
      </c>
      <c r="K3" s="310">
        <f>'NonE-Coal'!K51+'E-Coal'!K51</f>
        <v>2221830485270044</v>
      </c>
      <c r="L3" s="310">
        <f>'NonE-Coal'!L51+'E-Coal'!L51</f>
        <v>2254617094919486.5</v>
      </c>
      <c r="M3" s="310">
        <f>'NonE-Coal'!M51+'E-Coal'!M51</f>
        <v>2287357884390573.5</v>
      </c>
      <c r="N3" s="310">
        <f>'NonE-Coal'!N51+'E-Coal'!N51</f>
        <v>2299103032702082.5</v>
      </c>
      <c r="O3" s="310">
        <f>'NonE-Coal'!O51+'E-Coal'!O51</f>
        <v>2310836991681870</v>
      </c>
      <c r="P3" s="310">
        <f>'NonE-Coal'!P51+'E-Coal'!P51</f>
        <v>2322559786485446.5</v>
      </c>
      <c r="Q3" s="310">
        <f>'NonE-Coal'!Q51+'E-Coal'!Q51</f>
        <v>2334271442253266</v>
      </c>
      <c r="R3" s="310">
        <f>'NonE-Coal'!R51+'E-Coal'!R51</f>
        <v>2345971984110727.5</v>
      </c>
      <c r="S3" s="310">
        <f>'NonE-Coal'!S51+'E-Coal'!S51</f>
        <v>2324212759087596.5</v>
      </c>
      <c r="T3" s="310">
        <f>'NonE-Coal'!T51+'E-Coal'!T51</f>
        <v>2302460194684049.5</v>
      </c>
      <c r="U3" s="310">
        <f>'NonE-Coal'!U51+'E-Coal'!U51</f>
        <v>2280714287132230.5</v>
      </c>
      <c r="V3" s="310">
        <f>'NonE-Coal'!V51+'E-Coal'!V51</f>
        <v>2258975032664963</v>
      </c>
      <c r="W3" s="310">
        <f>'NonE-Coal'!W51+'E-Coal'!W51</f>
        <v>2237242427515756</v>
      </c>
      <c r="X3" s="310">
        <f>'NonE-Coal'!X51+'E-Coal'!X51</f>
        <v>2202684140864546</v>
      </c>
      <c r="Y3" s="310">
        <f>'NonE-Coal'!Y51+'E-Coal'!Y51</f>
        <v>2168136403130490</v>
      </c>
      <c r="Z3" s="310">
        <f>'NonE-Coal'!Z51+'E-Coal'!Z51</f>
        <v>2133599208301113</v>
      </c>
      <c r="AA3" s="310">
        <f>'NonE-Coal'!AA51+'E-Coal'!AA51</f>
        <v>2099072550365034</v>
      </c>
      <c r="AB3" s="310">
        <f>'NonE-Coal'!AB51+'E-Coal'!AB51</f>
        <v>2064556423311962</v>
      </c>
      <c r="AC3" s="310">
        <f>'NonE-Coal'!AC51+'E-Coal'!AC51</f>
        <v>2030050821132699</v>
      </c>
      <c r="AD3" s="310">
        <f>'NonE-Coal'!AD51+'E-Coal'!AD51</f>
        <v>1995555737819136</v>
      </c>
      <c r="AE3" s="310">
        <f>'NonE-Coal'!AE51+'E-Coal'!AE51</f>
        <v>1961071167364257</v>
      </c>
      <c r="AF3" s="310">
        <f>'NonE-Coal'!AF51+'E-Coal'!AF51</f>
        <v>1926597103762137.5</v>
      </c>
      <c r="AG3" s="310">
        <f>'NonE-Coal'!AG51+'E-Coal'!AG51</f>
        <v>1892133541007943</v>
      </c>
      <c r="AH3" s="310">
        <f>'NonE-Coal'!AH51+'E-Coal'!AH51</f>
        <v>1849138589689788.5</v>
      </c>
      <c r="AI3" s="310">
        <f>'NonE-Coal'!AI51+'E-Coal'!AI51</f>
        <v>1806156721981430</v>
      </c>
      <c r="AJ3" s="310">
        <f>'NonE-Coal'!AJ51+'E-Coal'!AJ51</f>
        <v>1763187930384668.8</v>
      </c>
      <c r="AK3" s="310">
        <f>'NonE-Coal'!AK51+'E-Coal'!AK51</f>
        <v>1720232207402672.3</v>
      </c>
      <c r="AL3" s="310">
        <f>'NonE-Coal'!AL51+'E-Coal'!AL51</f>
        <v>1677289545539971.5</v>
      </c>
      <c r="AM3" s="310">
        <f>'NonE-Coal'!AM51+'E-Coal'!AM51</f>
        <v>1642895338778056.8</v>
      </c>
      <c r="AN3" s="310">
        <f>'NonE-Coal'!AN51+'E-Coal'!AN51</f>
        <v>1608511588367758.5</v>
      </c>
      <c r="AO3" s="310">
        <f>'NonE-Coal'!AO51+'E-Coal'!AO51</f>
        <v>1574138288313314</v>
      </c>
      <c r="AP3" s="310">
        <f>'NonE-Coal'!AP51+'E-Coal'!AP51</f>
        <v>1539775432620053.5</v>
      </c>
      <c r="AQ3" s="310">
        <f>'NonE-Coal'!AQ51+'E-Coal'!AQ51</f>
        <v>1505325656947115.3</v>
      </c>
    </row>
    <row r="4" spans="1:43" x14ac:dyDescent="0.25">
      <c r="A4" s="133" t="s">
        <v>91</v>
      </c>
      <c r="B4" s="310">
        <f>'NonE-Coal'!B52+'E-Coal'!B52</f>
        <v>22553157115499.992</v>
      </c>
      <c r="C4" s="310">
        <f>'NonE-Coal'!C52+'E-Coal'!C52</f>
        <v>13639118295000</v>
      </c>
      <c r="D4" s="310">
        <f>'NonE-Coal'!D52+'E-Coal'!D52</f>
        <v>13496821975537.561</v>
      </c>
      <c r="E4" s="310">
        <f>'NonE-Coal'!E52+'E-Coal'!E52</f>
        <v>14721203817487.59</v>
      </c>
      <c r="F4" s="310">
        <f>'NonE-Coal'!F52+'E-Coal'!F52</f>
        <v>15987452913341.945</v>
      </c>
      <c r="G4" s="310">
        <f>'NonE-Coal'!G52+'E-Coal'!G52</f>
        <v>16730674566675.893</v>
      </c>
      <c r="H4" s="310">
        <f>'NonE-Coal'!H52+'E-Coal'!H52</f>
        <v>17491844637157.246</v>
      </c>
      <c r="I4" s="310">
        <f>'NonE-Coal'!I52+'E-Coal'!I52</f>
        <v>17871741721084.199</v>
      </c>
      <c r="J4" s="310">
        <f>'NonE-Coal'!J52+'E-Coal'!J52</f>
        <v>18249275445094.461</v>
      </c>
      <c r="K4" s="310">
        <f>'NonE-Coal'!K52+'E-Coal'!K52</f>
        <v>18624450432548.492</v>
      </c>
      <c r="L4" s="310">
        <f>'NonE-Coal'!L52+'E-Coal'!L52</f>
        <v>18997271303559.965</v>
      </c>
      <c r="M4" s="310">
        <f>'NonE-Coal'!M52+'E-Coal'!M52</f>
        <v>19367742674995.754</v>
      </c>
      <c r="N4" s="310">
        <f>'NonE-Coal'!N52+'E-Coal'!N52</f>
        <v>19605610752873.168</v>
      </c>
      <c r="O4" s="310">
        <f>'NonE-Coal'!O52+'E-Coal'!O52</f>
        <v>19842423709254.469</v>
      </c>
      <c r="P4" s="310">
        <f>'NonE-Coal'!P52+'E-Coal'!P52</f>
        <v>20078182981470.418</v>
      </c>
      <c r="Q4" s="310">
        <f>'NonE-Coal'!Q52+'E-Coal'!Q52</f>
        <v>20312890006161.727</v>
      </c>
      <c r="R4" s="310">
        <f>'NonE-Coal'!R52+'E-Coal'!R52</f>
        <v>20546546219279.023</v>
      </c>
      <c r="S4" s="310">
        <f>'NonE-Coal'!S52+'E-Coal'!S52</f>
        <v>20810312419833.766</v>
      </c>
      <c r="T4" s="310">
        <f>'NonE-Coal'!T52+'E-Coal'!T52</f>
        <v>21073818417833.473</v>
      </c>
      <c r="U4" s="310">
        <f>'NonE-Coal'!U52+'E-Coal'!U52</f>
        <v>21337064328559.156</v>
      </c>
      <c r="V4" s="310">
        <f>'NonE-Coal'!V52+'E-Coal'!V52</f>
        <v>21600050267273.063</v>
      </c>
      <c r="W4" s="310">
        <f>'NonE-Coal'!W52+'E-Coal'!W52</f>
        <v>21862776349218.691</v>
      </c>
      <c r="X4" s="310">
        <f>'NonE-Coal'!X52+'E-Coal'!X52</f>
        <v>21988600394630.266</v>
      </c>
      <c r="Y4" s="310">
        <f>'NonE-Coal'!Y52+'E-Coal'!Y52</f>
        <v>22114296313323.703</v>
      </c>
      <c r="Z4" s="310">
        <f>'NonE-Coal'!Z52+'E-Coal'!Z52</f>
        <v>22239864162641.441</v>
      </c>
      <c r="AA4" s="310">
        <f>'NonE-Coal'!AA52+'E-Coal'!AA52</f>
        <v>22365303999916.547</v>
      </c>
      <c r="AB4" s="310">
        <f>'NonE-Coal'!AB52+'E-Coal'!AB52</f>
        <v>22490615882472.723</v>
      </c>
      <c r="AC4" s="310">
        <f>'NonE-Coal'!AC52+'E-Coal'!AC52</f>
        <v>22615799867624.309</v>
      </c>
      <c r="AD4" s="310">
        <f>'NonE-Coal'!AD52+'E-Coal'!AD52</f>
        <v>22740856012676.27</v>
      </c>
      <c r="AE4" s="310">
        <f>'NonE-Coal'!AE52+'E-Coal'!AE52</f>
        <v>22865784374924.219</v>
      </c>
      <c r="AF4" s="310">
        <f>'NonE-Coal'!AF52+'E-Coal'!AF52</f>
        <v>22990585011654.387</v>
      </c>
      <c r="AG4" s="310">
        <f>'NonE-Coal'!AG52+'E-Coal'!AG52</f>
        <v>23115257980143.676</v>
      </c>
      <c r="AH4" s="310">
        <f>'NonE-Coal'!AH52+'E-Coal'!AH52</f>
        <v>23239735426321.023</v>
      </c>
      <c r="AI4" s="310">
        <f>'NonE-Coal'!AI52+'E-Coal'!AI52</f>
        <v>23364085384261.652</v>
      </c>
      <c r="AJ4" s="310">
        <f>'NonE-Coal'!AJ52+'E-Coal'!AJ52</f>
        <v>23488307911185.5</v>
      </c>
      <c r="AK4" s="310">
        <f>'NonE-Coal'!AK52+'E-Coal'!AK52</f>
        <v>23612403064303.113</v>
      </c>
      <c r="AL4" s="310">
        <f>'NonE-Coal'!AL52+'E-Coal'!AL52</f>
        <v>23736370900815.711</v>
      </c>
      <c r="AM4" s="310">
        <f>'NonE-Coal'!AM52+'E-Coal'!AM52</f>
        <v>23724837947070.664</v>
      </c>
      <c r="AN4" s="310">
        <f>'NonE-Coal'!AN52+'E-Coal'!AN52</f>
        <v>23713308438153.039</v>
      </c>
      <c r="AO4" s="310">
        <f>'NonE-Coal'!AO52+'E-Coal'!AO52</f>
        <v>23701782373617.848</v>
      </c>
      <c r="AP4" s="310">
        <f>'NonE-Coal'!AP52+'E-Coal'!AP52</f>
        <v>23690259753020.105</v>
      </c>
      <c r="AQ4" s="310">
        <f>'NonE-Coal'!AQ52+'E-Coal'!AQ52</f>
        <v>23670834485572.371</v>
      </c>
    </row>
    <row r="5" spans="1:43" x14ac:dyDescent="0.25">
      <c r="A5" s="133" t="s">
        <v>92</v>
      </c>
      <c r="B5" s="310">
        <f>'NonE-Coal'!B53+'E-Coal'!B53</f>
        <v>192878244157500</v>
      </c>
      <c r="C5" s="310">
        <f>'NonE-Coal'!C53+'E-Coal'!C53</f>
        <v>160372141858500</v>
      </c>
      <c r="D5" s="310">
        <f>'NonE-Coal'!D53+'E-Coal'!D53</f>
        <v>151381215110689.09</v>
      </c>
      <c r="E5" s="310">
        <f>'NonE-Coal'!E53+'E-Coal'!E53</f>
        <v>167869381646425.47</v>
      </c>
      <c r="F5" s="310">
        <f>'NonE-Coal'!F53+'E-Coal'!F53</f>
        <v>179034887592955.06</v>
      </c>
      <c r="G5" s="310">
        <f>'NonE-Coal'!G53+'E-Coal'!G53</f>
        <v>185047259084378.34</v>
      </c>
      <c r="H5" s="310">
        <f>'NonE-Coal'!H53+'E-Coal'!H53</f>
        <v>191259653682043.5</v>
      </c>
      <c r="I5" s="310">
        <f>'NonE-Coal'!I53+'E-Coal'!I53</f>
        <v>194420281224295.59</v>
      </c>
      <c r="J5" s="310">
        <f>'NonE-Coal'!J53+'E-Coal'!J53</f>
        <v>197531891210533.38</v>
      </c>
      <c r="K5" s="310">
        <f>'NonE-Coal'!K53+'E-Coal'!K53</f>
        <v>200594722731700.06</v>
      </c>
      <c r="L5" s="310">
        <f>'NonE-Coal'!L53+'E-Coal'!L53</f>
        <v>203609014642500.75</v>
      </c>
      <c r="M5" s="310">
        <f>'NonE-Coal'!M53+'E-Coal'!M53</f>
        <v>206575005561402.34</v>
      </c>
      <c r="N5" s="310">
        <f>'NonE-Coal'!N53+'E-Coal'!N53</f>
        <v>205684855481409.78</v>
      </c>
      <c r="O5" s="310">
        <f>'NonE-Coal'!O53+'E-Coal'!O53</f>
        <v>204791282002421.38</v>
      </c>
      <c r="P5" s="310">
        <f>'NonE-Coal'!P53+'E-Coal'!P53</f>
        <v>203894309835971.5</v>
      </c>
      <c r="Q5" s="310">
        <f>'NonE-Coal'!Q53+'E-Coal'!Q53</f>
        <v>202993963675621.19</v>
      </c>
      <c r="R5" s="310">
        <f>'NonE-Coal'!R53+'E-Coal'!R53</f>
        <v>202090268196958.66</v>
      </c>
      <c r="S5" s="310">
        <f>'NonE-Coal'!S53+'E-Coal'!S53</f>
        <v>199510980656090.31</v>
      </c>
      <c r="T5" s="310">
        <f>'NonE-Coal'!T53+'E-Coal'!T53</f>
        <v>196936516432563.44</v>
      </c>
      <c r="U5" s="310">
        <f>'NonE-Coal'!U53+'E-Coal'!U53</f>
        <v>194366872546792.06</v>
      </c>
      <c r="V5" s="310">
        <f>'NonE-Coal'!V53+'E-Coal'!V53</f>
        <v>191802046019745.91</v>
      </c>
      <c r="W5" s="310">
        <f>'NonE-Coal'!W53+'E-Coal'!W53</f>
        <v>189242033872950.28</v>
      </c>
      <c r="X5" s="310">
        <f>'NonE-Coal'!X53+'E-Coal'!X53</f>
        <v>184928340382399.28</v>
      </c>
      <c r="Y5" s="310">
        <f>'NonE-Coal'!Y53+'E-Coal'!Y53</f>
        <v>180625205300128.34</v>
      </c>
      <c r="Z5" s="310">
        <f>'NonE-Coal'!Z53+'E-Coal'!Z53</f>
        <v>176332621655138.53</v>
      </c>
      <c r="AA5" s="310">
        <f>'NonE-Coal'!AA53+'E-Coal'!AA53</f>
        <v>172050582477757.69</v>
      </c>
      <c r="AB5" s="310">
        <f>'NonE-Coal'!AB53+'E-Coal'!AB53</f>
        <v>167779080799640.69</v>
      </c>
      <c r="AC5" s="310">
        <f>'NonE-Coal'!AC53+'E-Coal'!AC53</f>
        <v>163615770929004.47</v>
      </c>
      <c r="AD5" s="310">
        <f>'NonE-Coal'!AD53+'E-Coal'!AD53</f>
        <v>159464481756983.19</v>
      </c>
      <c r="AE5" s="310">
        <f>'NonE-Coal'!AE53+'E-Coal'!AE53</f>
        <v>155325205085176.88</v>
      </c>
      <c r="AF5" s="310">
        <f>'NonE-Coal'!AF53+'E-Coal'!AF53</f>
        <v>151197932716761.25</v>
      </c>
      <c r="AG5" s="310">
        <f>'NonE-Coal'!AG53+'E-Coal'!AG53</f>
        <v>147082656456487.44</v>
      </c>
      <c r="AH5" s="310">
        <f>'NonE-Coal'!AH53+'E-Coal'!AH53</f>
        <v>143568920320855.28</v>
      </c>
      <c r="AI5" s="310">
        <f>'NonE-Coal'!AI53+'E-Coal'!AI53</f>
        <v>140066977068074.63</v>
      </c>
      <c r="AJ5" s="310">
        <f>'NonE-Coal'!AJ53+'E-Coal'!AJ53</f>
        <v>136576818451971.72</v>
      </c>
      <c r="AK5" s="310">
        <f>'NonE-Coal'!AK53+'E-Coal'!AK53</f>
        <v>133098436227969.13</v>
      </c>
      <c r="AL5" s="310">
        <f>'NonE-Coal'!AL53+'E-Coal'!AL53</f>
        <v>129631822153085.52</v>
      </c>
      <c r="AM5" s="310">
        <f>'NonE-Coal'!AM53+'E-Coal'!AM53</f>
        <v>126418675175294.52</v>
      </c>
      <c r="AN5" s="310">
        <f>'NonE-Coal'!AN53+'E-Coal'!AN53</f>
        <v>123217027052808.22</v>
      </c>
      <c r="AO5" s="310">
        <f>'NonE-Coal'!AO53+'E-Coal'!AO53</f>
        <v>120026869666002.44</v>
      </c>
      <c r="AP5" s="310">
        <f>'NonE-Coal'!AP53+'E-Coal'!AP53</f>
        <v>116848194896829.44</v>
      </c>
      <c r="AQ5" s="310">
        <f>'NonE-Coal'!AQ53+'E-Coal'!AQ53</f>
        <v>113643037702397.55</v>
      </c>
    </row>
    <row r="6" spans="1:43" x14ac:dyDescent="0.25">
      <c r="A6" s="133" t="s">
        <v>93</v>
      </c>
      <c r="B6" s="310">
        <f>'NonE-Coal'!B54+'E-Coal'!B54</f>
        <v>448946440041000</v>
      </c>
      <c r="C6" s="310">
        <f>'NonE-Coal'!C54+'E-Coal'!C54</f>
        <v>335208415888500.06</v>
      </c>
      <c r="D6" s="310">
        <f>'NonE-Coal'!D54+'E-Coal'!D54</f>
        <v>352079304026548.88</v>
      </c>
      <c r="E6" s="310">
        <f>'NonE-Coal'!E54+'E-Coal'!E54</f>
        <v>369788866770448.56</v>
      </c>
      <c r="F6" s="310">
        <f>'NonE-Coal'!F54+'E-Coal'!F54</f>
        <v>378711871528366.19</v>
      </c>
      <c r="G6" s="310">
        <f>'NonE-Coal'!G54+'E-Coal'!G54</f>
        <v>385084757992661.06</v>
      </c>
      <c r="H6" s="310">
        <f>'NonE-Coal'!H54+'E-Coal'!H54</f>
        <v>395522428191759.94</v>
      </c>
      <c r="I6" s="310">
        <f>'NonE-Coal'!I54+'E-Coal'!I54</f>
        <v>408827071052515.25</v>
      </c>
      <c r="J6" s="310">
        <f>'NonE-Coal'!J54+'E-Coal'!J54</f>
        <v>422063769487261.38</v>
      </c>
      <c r="K6" s="310">
        <f>'NonE-Coal'!K54+'E-Coal'!K54</f>
        <v>434930065696505.56</v>
      </c>
      <c r="L6" s="310">
        <f>'NonE-Coal'!L54+'E-Coal'!L54</f>
        <v>447102345526636.88</v>
      </c>
      <c r="M6" s="310">
        <f>'NonE-Coal'!M54+'E-Coal'!M54</f>
        <v>458238572668991.88</v>
      </c>
      <c r="N6" s="310">
        <f>'NonE-Coal'!N54+'E-Coal'!N54</f>
        <v>468519787192723.69</v>
      </c>
      <c r="O6" s="310">
        <f>'NonE-Coal'!O54+'E-Coal'!O54</f>
        <v>477457931276455.06</v>
      </c>
      <c r="P6" s="310">
        <f>'NonE-Coal'!P54+'E-Coal'!P54</f>
        <v>485097687179803.81</v>
      </c>
      <c r="Q6" s="310">
        <f>'NonE-Coal'!Q54+'E-Coal'!Q54</f>
        <v>491503186655554.56</v>
      </c>
      <c r="R6" s="310">
        <f>'NonE-Coal'!R54+'E-Coal'!R54</f>
        <v>496755551746772.38</v>
      </c>
      <c r="S6" s="310">
        <f>'NonE-Coal'!S54+'E-Coal'!S54</f>
        <v>501760765622894.81</v>
      </c>
      <c r="T6" s="310">
        <f>'NonE-Coal'!T54+'E-Coal'!T54</f>
        <v>505768580138121.63</v>
      </c>
      <c r="U6" s="310">
        <f>'NonE-Coal'!U54+'E-Coal'!U54</f>
        <v>508830131412377.19</v>
      </c>
      <c r="V6" s="310">
        <f>'NonE-Coal'!V54+'E-Coal'!V54</f>
        <v>511003262151058.38</v>
      </c>
      <c r="W6" s="310">
        <f>'NonE-Coal'!W54+'E-Coal'!W54</f>
        <v>512351270221541.81</v>
      </c>
      <c r="X6" s="310">
        <f>'NonE-Coal'!X54+'E-Coal'!X54</f>
        <v>512941712811644.63</v>
      </c>
      <c r="Y6" s="310">
        <f>'NonE-Coal'!Y54+'E-Coal'!Y54</f>
        <v>512845288554048.69</v>
      </c>
      <c r="Z6" s="310">
        <f>'NonE-Coal'!Z54+'E-Coal'!Z54</f>
        <v>512134815011016.69</v>
      </c>
      <c r="AA6" s="310">
        <f>'NonE-Coal'!AA54+'E-Coal'!AA54</f>
        <v>510884314185675.69</v>
      </c>
      <c r="AB6" s="310">
        <f>'NonE-Coal'!AB54+'E-Coal'!AB54</f>
        <v>509168214404746</v>
      </c>
      <c r="AC6" s="310">
        <f>'NonE-Coal'!AC54+'E-Coal'!AC54</f>
        <v>507060673105930.88</v>
      </c>
      <c r="AD6" s="310">
        <f>'NonE-Coal'!AD54+'E-Coal'!AD54</f>
        <v>504635021826094.06</v>
      </c>
      <c r="AE6" s="310">
        <f>'NonE-Coal'!AE54+'E-Coal'!AE54</f>
        <v>501963332055270.69</v>
      </c>
      <c r="AF6" s="310">
        <f>'NonE-Coal'!AF54+'E-Coal'!AF54</f>
        <v>499116098600692.44</v>
      </c>
      <c r="AG6" s="310">
        <f>'NonE-Coal'!AG54+'E-Coal'!AG54</f>
        <v>496162035677146.25</v>
      </c>
      <c r="AH6" s="310">
        <f>'NonE-Coal'!AH54+'E-Coal'!AH54</f>
        <v>493167980073087.69</v>
      </c>
      <c r="AI6" s="310">
        <f>'NonE-Coal'!AI54+'E-Coal'!AI54</f>
        <v>490198895394698.56</v>
      </c>
      <c r="AJ6" s="310">
        <f>'NonE-Coal'!AJ54+'E-Coal'!AJ54</f>
        <v>487317971517416.31</v>
      </c>
      <c r="AK6" s="310">
        <f>'NonE-Coal'!AK54+'E-Coal'!AK54</f>
        <v>484586813932230.69</v>
      </c>
      <c r="AL6" s="310">
        <f>'NonE-Coal'!AL54+'E-Coal'!AL54</f>
        <v>482065718623085.25</v>
      </c>
      <c r="AM6" s="310">
        <f>'NonE-Coal'!AM54+'E-Coal'!AM54</f>
        <v>479814029421729.94</v>
      </c>
      <c r="AN6" s="310">
        <f>'NonE-Coal'!AN54+'E-Coal'!AN54</f>
        <v>477890576438711.31</v>
      </c>
      <c r="AO6" s="310">
        <f>'NonE-Coal'!AO54+'E-Coal'!AO54</f>
        <v>476354196160326.75</v>
      </c>
      <c r="AP6" s="310">
        <f>'NonE-Coal'!AP54+'E-Coal'!AP54</f>
        <v>475264336145390.88</v>
      </c>
      <c r="AQ6" s="310">
        <f>'NonE-Coal'!AQ54+'E-Coal'!AQ54</f>
        <v>474522737127592.25</v>
      </c>
    </row>
    <row r="7" spans="1:43" x14ac:dyDescent="0.25">
      <c r="A7" s="133" t="s">
        <v>94</v>
      </c>
      <c r="B7" s="310">
        <f>'NonE-Coal'!B55+'E-Coal'!B55</f>
        <v>100582247320500</v>
      </c>
      <c r="C7" s="310">
        <f>'NonE-Coal'!C55+'E-Coal'!C55</f>
        <v>68498374345500</v>
      </c>
      <c r="D7" s="310">
        <f>'NonE-Coal'!D55+'E-Coal'!D55</f>
        <v>66498939607793.563</v>
      </c>
      <c r="E7" s="310">
        <f>'NonE-Coal'!E55+'E-Coal'!E55</f>
        <v>67886095665576.648</v>
      </c>
      <c r="F7" s="310">
        <f>'NonE-Coal'!F55+'E-Coal'!F55</f>
        <v>68838022986914.547</v>
      </c>
      <c r="G7" s="310">
        <f>'NonE-Coal'!G55+'E-Coal'!G55</f>
        <v>68724292995005.664</v>
      </c>
      <c r="H7" s="310">
        <f>'NonE-Coal'!H55+'E-Coal'!H55</f>
        <v>68979885453981.547</v>
      </c>
      <c r="I7" s="310">
        <f>'NonE-Coal'!I55+'E-Coal'!I55</f>
        <v>69653125364742.547</v>
      </c>
      <c r="J7" s="310">
        <f>'NonE-Coal'!J55+'E-Coal'!J55</f>
        <v>70268007879708.727</v>
      </c>
      <c r="K7" s="310">
        <f>'NonE-Coal'!K55+'E-Coal'!K55</f>
        <v>70732020258614.219</v>
      </c>
      <c r="L7" s="310">
        <f>'NonE-Coal'!L55+'E-Coal'!L55</f>
        <v>70951300800362.141</v>
      </c>
      <c r="M7" s="310">
        <f>'NonE-Coal'!M55+'E-Coal'!M55</f>
        <v>70833087704198.063</v>
      </c>
      <c r="N7" s="310">
        <f>'NonE-Coal'!N55+'E-Coal'!N55</f>
        <v>70421403705808.047</v>
      </c>
      <c r="O7" s="310">
        <f>'NonE-Coal'!O55+'E-Coal'!O55</f>
        <v>69679341411020.961</v>
      </c>
      <c r="P7" s="310">
        <f>'NonE-Coal'!P55+'E-Coal'!P55</f>
        <v>68704327312974.57</v>
      </c>
      <c r="Q7" s="310">
        <f>'NonE-Coal'!Q55+'E-Coal'!Q55</f>
        <v>67591828710979.539</v>
      </c>
      <c r="R7" s="310">
        <f>'NonE-Coal'!R55+'E-Coal'!R55</f>
        <v>66432925687626.289</v>
      </c>
      <c r="S7" s="310">
        <f>'NonE-Coal'!S55+'E-Coal'!S55</f>
        <v>65437135314988.375</v>
      </c>
      <c r="T7" s="310">
        <f>'NonE-Coal'!T55+'E-Coal'!T55</f>
        <v>64476935643577.75</v>
      </c>
      <c r="U7" s="310">
        <f>'NonE-Coal'!U55+'E-Coal'!U55</f>
        <v>63552562048694.859</v>
      </c>
      <c r="V7" s="310">
        <f>'NonE-Coal'!V55+'E-Coal'!V55</f>
        <v>62664284755832.633</v>
      </c>
      <c r="W7" s="310">
        <f>'NonE-Coal'!W55+'E-Coal'!W55</f>
        <v>61812388053255.297</v>
      </c>
      <c r="X7" s="310">
        <f>'NonE-Coal'!X55+'E-Coal'!X55</f>
        <v>60997153558629.938</v>
      </c>
      <c r="Y7" s="310">
        <f>'NonE-Coal'!Y55+'E-Coal'!Y55</f>
        <v>60218847448049.391</v>
      </c>
      <c r="Z7" s="310">
        <f>'NonE-Coal'!Z55+'E-Coal'!Z55</f>
        <v>59477711437134.516</v>
      </c>
      <c r="AA7" s="310">
        <f>'NonE-Coal'!AA55+'E-Coal'!AA55</f>
        <v>58773957216959.578</v>
      </c>
      <c r="AB7" s="310">
        <f>'NonE-Coal'!AB55+'E-Coal'!AB55</f>
        <v>58107763990477.82</v>
      </c>
      <c r="AC7" s="310">
        <f>'NonE-Coal'!AC55+'E-Coal'!AC55</f>
        <v>57479278724963.781</v>
      </c>
      <c r="AD7" s="310">
        <f>'NonE-Coal'!AD55+'E-Coal'!AD55</f>
        <v>56888618728990.008</v>
      </c>
      <c r="AE7" s="310">
        <f>'NonE-Coal'!AE55+'E-Coal'!AE55</f>
        <v>56335876174612.828</v>
      </c>
      <c r="AF7" s="310">
        <f>'NonE-Coal'!AF55+'E-Coal'!AF55</f>
        <v>55821124212671.258</v>
      </c>
      <c r="AG7" s="310">
        <f>'NonE-Coal'!AG55+'E-Coal'!AG55</f>
        <v>55344424367659.68</v>
      </c>
      <c r="AH7" s="310">
        <f>'NonE-Coal'!AH55+'E-Coal'!AH55</f>
        <v>54905834945189.688</v>
      </c>
      <c r="AI7" s="310">
        <f>'NonE-Coal'!AI55+'E-Coal'!AI55</f>
        <v>54505420236823.586</v>
      </c>
      <c r="AJ7" s="310">
        <f>'NonE-Coal'!AJ55+'E-Coal'!AJ55</f>
        <v>54143260361963.305</v>
      </c>
      <c r="AK7" s="310">
        <f>'NonE-Coal'!AK55+'E-Coal'!AK55</f>
        <v>53819461643018.094</v>
      </c>
      <c r="AL7" s="310">
        <f>'NonE-Coal'!AL55+'E-Coal'!AL55</f>
        <v>53534167467508.055</v>
      </c>
      <c r="AM7" s="310">
        <f>'NonE-Coal'!AM55+'E-Coal'!AM55</f>
        <v>53287569648945.094</v>
      </c>
      <c r="AN7" s="310">
        <f>'NonE-Coal'!AN55+'E-Coal'!AN55</f>
        <v>53079920357828.039</v>
      </c>
      <c r="AO7" s="310">
        <f>'NonE-Coal'!AO55+'E-Coal'!AO55</f>
        <v>52911544756089.109</v>
      </c>
      <c r="AP7" s="310">
        <f>'NonE-Coal'!AP55+'E-Coal'!AP55</f>
        <v>52782854534764.672</v>
      </c>
      <c r="AQ7" s="310">
        <f>'NonE-Coal'!AQ55+'E-Coal'!AQ55</f>
        <v>52676768517141.32</v>
      </c>
    </row>
    <row r="8" spans="1:43" x14ac:dyDescent="0.25">
      <c r="A8" s="133" t="s">
        <v>95</v>
      </c>
      <c r="B8" s="310">
        <f>'NonE-Coal'!B56+'E-Coal'!B56</f>
        <v>11011296318000</v>
      </c>
      <c r="C8" s="310">
        <f>'NonE-Coal'!C56+'E-Coal'!C56</f>
        <v>7530682219500</v>
      </c>
      <c r="D8" s="310">
        <f>'NonE-Coal'!D56+'E-Coal'!D56</f>
        <v>7516430371404.2676</v>
      </c>
      <c r="E8" s="310">
        <f>'NonE-Coal'!E56+'E-Coal'!E56</f>
        <v>8174498777856.2969</v>
      </c>
      <c r="F8" s="310">
        <f>'NonE-Coal'!F56+'E-Coal'!F56</f>
        <v>8248062992433.9785</v>
      </c>
      <c r="G8" s="310">
        <f>'NonE-Coal'!G56+'E-Coal'!G56</f>
        <v>8235318821802.6211</v>
      </c>
      <c r="H8" s="310">
        <f>'NonE-Coal'!H56+'E-Coal'!H56</f>
        <v>8283618352994.2236</v>
      </c>
      <c r="I8" s="310">
        <f>'NonE-Coal'!I56+'E-Coal'!I56</f>
        <v>8396960029651.499</v>
      </c>
      <c r="J8" s="310">
        <f>'NonE-Coal'!J56+'E-Coal'!J56</f>
        <v>8522852138498.5137</v>
      </c>
      <c r="K8" s="310">
        <f>'NonE-Coal'!K56+'E-Coal'!K56</f>
        <v>8650471310739.917</v>
      </c>
      <c r="L8" s="310">
        <f>'NonE-Coal'!L56+'E-Coal'!L56</f>
        <v>8768345852492.0752</v>
      </c>
      <c r="M8" s="310">
        <f>'NonE-Coal'!M56+'E-Coal'!M56</f>
        <v>8864410253682.7754</v>
      </c>
      <c r="N8" s="310">
        <f>'NonE-Coal'!N56+'E-Coal'!N56</f>
        <v>8950127364644.7676</v>
      </c>
      <c r="O8" s="310">
        <f>'NonE-Coal'!O56+'E-Coal'!O56</f>
        <v>9003656240037.9746</v>
      </c>
      <c r="P8" s="310">
        <f>'NonE-Coal'!P56+'E-Coal'!P56</f>
        <v>9026839245274.6348</v>
      </c>
      <c r="Q8" s="310">
        <f>'NonE-Coal'!Q56+'E-Coal'!Q56</f>
        <v>9021866897367.3848</v>
      </c>
      <c r="R8" s="310">
        <f>'NonE-Coal'!R56+'E-Coal'!R56</f>
        <v>8991203264568.2852</v>
      </c>
      <c r="S8" s="310">
        <f>'NonE-Coal'!S56+'E-Coal'!S56</f>
        <v>8965238837674.7031</v>
      </c>
      <c r="T8" s="310">
        <f>'NonE-Coal'!T56+'E-Coal'!T56</f>
        <v>8918193287213.2598</v>
      </c>
      <c r="U8" s="310">
        <f>'NonE-Coal'!U56+'E-Coal'!U56</f>
        <v>8852187662578.1172</v>
      </c>
      <c r="V8" s="310">
        <f>'NonE-Coal'!V56+'E-Coal'!V56</f>
        <v>8769418618662.9229</v>
      </c>
      <c r="W8" s="310">
        <f>'NonE-Coal'!W56+'E-Coal'!W56</f>
        <v>8672118280370.333</v>
      </c>
      <c r="X8" s="310">
        <f>'NonE-Coal'!X56+'E-Coal'!X56</f>
        <v>8562518524786.8438</v>
      </c>
      <c r="Y8" s="310">
        <f>'NonE-Coal'!Y56+'E-Coal'!Y56</f>
        <v>8442820092831.9854</v>
      </c>
      <c r="Z8" s="310">
        <f>'NonE-Coal'!Z56+'E-Coal'!Z56</f>
        <v>8315166738865.8877</v>
      </c>
      <c r="AA8" s="310">
        <f>'NonE-Coal'!AA56+'E-Coal'!AA56</f>
        <v>8181624450373.8838</v>
      </c>
      <c r="AB8" s="310">
        <f>'NonE-Coal'!AB56+'E-Coal'!AB56</f>
        <v>8044165623488.2676</v>
      </c>
      <c r="AC8" s="310">
        <f>'NonE-Coal'!AC56+'E-Coal'!AC56</f>
        <v>7904657964879.4316</v>
      </c>
      <c r="AD8" s="310">
        <f>'NonE-Coal'!AD56+'E-Coal'!AD56</f>
        <v>7764857805993.4424</v>
      </c>
      <c r="AE8" s="310">
        <f>'NonE-Coal'!AE56+'E-Coal'!AE56</f>
        <v>7626407460062.749</v>
      </c>
      <c r="AF8" s="310">
        <f>'NonE-Coal'!AF56+'E-Coal'!AF56</f>
        <v>7490836223238.8242</v>
      </c>
      <c r="AG8" s="310">
        <f>'NonE-Coal'!AG56+'E-Coal'!AG56</f>
        <v>7359564615560.6729</v>
      </c>
      <c r="AH8" s="310">
        <f>'NonE-Coal'!AH56+'E-Coal'!AH56</f>
        <v>7233911472019.3857</v>
      </c>
      <c r="AI8" s="310">
        <f>'NonE-Coal'!AI56+'E-Coal'!AI56</f>
        <v>7115103525502.3896</v>
      </c>
      <c r="AJ8" s="310">
        <f>'NonE-Coal'!AJ56+'E-Coal'!AJ56</f>
        <v>7004287168939.4072</v>
      </c>
      <c r="AK8" s="310">
        <f>'NonE-Coal'!AK56+'E-Coal'!AK56</f>
        <v>6902542140984.5586</v>
      </c>
      <c r="AL8" s="310">
        <f>'NonE-Coal'!AL56+'E-Coal'!AL56</f>
        <v>6810896946056.1221</v>
      </c>
      <c r="AM8" s="310">
        <f>'NonE-Coal'!AM56+'E-Coal'!AM56</f>
        <v>6730345894159.8027</v>
      </c>
      <c r="AN8" s="310">
        <f>'NonE-Coal'!AN56+'E-Coal'!AN56</f>
        <v>6661867728003.5654</v>
      </c>
      <c r="AO8" s="310">
        <f>'NonE-Coal'!AO56+'E-Coal'!AO56</f>
        <v>6606445894622.1729</v>
      </c>
      <c r="AP8" s="310">
        <f>'NonE-Coal'!AP56+'E-Coal'!AP56</f>
        <v>6565090617081.5391</v>
      </c>
      <c r="AQ8" s="310">
        <f>'NonE-Coal'!AQ56+'E-Coal'!AQ56</f>
        <v>6536657145095.9697</v>
      </c>
    </row>
    <row r="9" spans="1:43" x14ac:dyDescent="0.25">
      <c r="A9" s="133" t="s">
        <v>96</v>
      </c>
      <c r="B9" s="310">
        <f>'NonE-Coal'!B57+'E-Coal'!B57</f>
        <v>137352310227000</v>
      </c>
      <c r="C9" s="310">
        <f>'NonE-Coal'!C57+'E-Coal'!C57</f>
        <v>109640733015000</v>
      </c>
      <c r="D9" s="310">
        <f>'NonE-Coal'!D57+'E-Coal'!D57</f>
        <v>107115037469649</v>
      </c>
      <c r="E9" s="310">
        <f>'NonE-Coal'!E57+'E-Coal'!E57</f>
        <v>116968419128371.25</v>
      </c>
      <c r="F9" s="310">
        <f>'NonE-Coal'!F57+'E-Coal'!F57</f>
        <v>125768641888916.98</v>
      </c>
      <c r="G9" s="310">
        <f>'NonE-Coal'!G57+'E-Coal'!G57</f>
        <v>130775061392144.33</v>
      </c>
      <c r="H9" s="310">
        <f>'NonE-Coal'!H57+'E-Coal'!H57</f>
        <v>135972861209101.47</v>
      </c>
      <c r="I9" s="310">
        <f>'NonE-Coal'!I57+'E-Coal'!I57</f>
        <v>138908518937769.09</v>
      </c>
      <c r="J9" s="310">
        <f>'NonE-Coal'!J57+'E-Coal'!J57</f>
        <v>141822243884535.63</v>
      </c>
      <c r="K9" s="310">
        <f>'NonE-Coal'!K57+'E-Coal'!K57</f>
        <v>144709214565722.47</v>
      </c>
      <c r="L9" s="310">
        <f>'NonE-Coal'!L57+'E-Coal'!L57</f>
        <v>147564130606962.53</v>
      </c>
      <c r="M9" s="310">
        <f>'NonE-Coal'!M57+'E-Coal'!M57</f>
        <v>150381270507536.78</v>
      </c>
      <c r="N9" s="310">
        <f>'NonE-Coal'!N57+'E-Coal'!N57</f>
        <v>151733734674597.81</v>
      </c>
      <c r="O9" s="310">
        <f>'NonE-Coal'!O57+'E-Coal'!O57</f>
        <v>153058016984649.34</v>
      </c>
      <c r="P9" s="310">
        <f>'NonE-Coal'!P57+'E-Coal'!P57</f>
        <v>154354922826029.28</v>
      </c>
      <c r="Q9" s="310">
        <f>'NonE-Coal'!Q57+'E-Coal'!Q57</f>
        <v>155625531054963.31</v>
      </c>
      <c r="R9" s="310">
        <f>'NonE-Coal'!R57+'E-Coal'!R57</f>
        <v>156871153736413.97</v>
      </c>
      <c r="S9" s="310">
        <f>'NonE-Coal'!S57+'E-Coal'!S57</f>
        <v>157583377639979.16</v>
      </c>
      <c r="T9" s="310">
        <f>'NonE-Coal'!T57+'E-Coal'!T57</f>
        <v>158279428353185.16</v>
      </c>
      <c r="U9" s="310">
        <f>'NonE-Coal'!U57+'E-Coal'!U57</f>
        <v>158960217439811.81</v>
      </c>
      <c r="V9" s="310">
        <f>'NonE-Coal'!V57+'E-Coal'!V57</f>
        <v>159626755861097.59</v>
      </c>
      <c r="W9" s="310">
        <f>'NonE-Coal'!W57+'E-Coal'!W57</f>
        <v>160280133523150.19</v>
      </c>
      <c r="X9" s="310">
        <f>'NonE-Coal'!X57+'E-Coal'!X57</f>
        <v>159350582856335.16</v>
      </c>
      <c r="Y9" s="310">
        <f>'NonE-Coal'!Y57+'E-Coal'!Y57</f>
        <v>158412765069855.91</v>
      </c>
      <c r="Z9" s="310">
        <f>'NonE-Coal'!Z57+'E-Coal'!Z57</f>
        <v>157467893382695.38</v>
      </c>
      <c r="AA9" s="310">
        <f>'NonE-Coal'!AA57+'E-Coal'!AA57</f>
        <v>156517190405648.5</v>
      </c>
      <c r="AB9" s="310">
        <f>'NonE-Coal'!AB57+'E-Coal'!AB57</f>
        <v>155561875119241.47</v>
      </c>
      <c r="AC9" s="310">
        <f>'NonE-Coal'!AC57+'E-Coal'!AC57</f>
        <v>153507976035920.13</v>
      </c>
      <c r="AD9" s="310">
        <f>'NonE-Coal'!AD57+'E-Coal'!AD57</f>
        <v>151453634044094.88</v>
      </c>
      <c r="AE9" s="310">
        <f>'NonE-Coal'!AE57+'E-Coal'!AE57</f>
        <v>149399998364294.97</v>
      </c>
      <c r="AF9" s="310">
        <f>'NonE-Coal'!AF57+'E-Coal'!AF57</f>
        <v>147348182793470.09</v>
      </c>
      <c r="AG9" s="310">
        <f>'NonE-Coal'!AG57+'E-Coal'!AG57</f>
        <v>145299262683588.38</v>
      </c>
      <c r="AH9" s="310">
        <f>'NonE-Coal'!AH57+'E-Coal'!AH57</f>
        <v>143098456784340.28</v>
      </c>
      <c r="AI9" s="310">
        <f>'NonE-Coal'!AI57+'E-Coal'!AI57</f>
        <v>140902832966168.97</v>
      </c>
      <c r="AJ9" s="310">
        <f>'NonE-Coal'!AJ57+'E-Coal'!AJ57</f>
        <v>138713350520950.02</v>
      </c>
      <c r="AK9" s="310">
        <f>'NonE-Coal'!AK57+'E-Coal'!AK57</f>
        <v>136530935228077.44</v>
      </c>
      <c r="AL9" s="310">
        <f>'NonE-Coal'!AL57+'E-Coal'!AL57</f>
        <v>134356484326217.8</v>
      </c>
      <c r="AM9" s="310">
        <f>'NonE-Coal'!AM57+'E-Coal'!AM57</f>
        <v>131880509917291.47</v>
      </c>
      <c r="AN9" s="310">
        <f>'NonE-Coal'!AN57+'E-Coal'!AN57</f>
        <v>129414743025652.44</v>
      </c>
      <c r="AO9" s="310">
        <f>'NonE-Coal'!AO57+'E-Coal'!AO57</f>
        <v>126960037852538.52</v>
      </c>
      <c r="AP9" s="310">
        <f>'NonE-Coal'!AP57+'E-Coal'!AP57</f>
        <v>124517252879556.75</v>
      </c>
      <c r="AQ9" s="310">
        <f>'NonE-Coal'!AQ57+'E-Coal'!AQ57</f>
        <v>122046497372235.16</v>
      </c>
    </row>
    <row r="10" spans="1:43" x14ac:dyDescent="0.25">
      <c r="A10" s="133" t="s">
        <v>97</v>
      </c>
      <c r="B10" s="310">
        <f>'NonE-Coal'!B58+'E-Coal'!B58</f>
        <v>4310208607600499.5</v>
      </c>
      <c r="C10" s="310">
        <f>'NonE-Coal'!C58+'E-Coal'!C58</f>
        <v>4150672590916501</v>
      </c>
      <c r="D10" s="310">
        <f>'NonE-Coal'!D58+'E-Coal'!D58</f>
        <v>4208959553892162.5</v>
      </c>
      <c r="E10" s="310">
        <f>'NonE-Coal'!E58+'E-Coal'!E58</f>
        <v>4977475767287700</v>
      </c>
      <c r="F10" s="310">
        <f>'NonE-Coal'!F58+'E-Coal'!F58</f>
        <v>5041550807268924</v>
      </c>
      <c r="G10" s="310">
        <f>'NonE-Coal'!G58+'E-Coal'!G58</f>
        <v>5221550468730465</v>
      </c>
      <c r="H10" s="310">
        <f>'NonE-Coal'!H58+'E-Coal'!H58</f>
        <v>5488430692171736</v>
      </c>
      <c r="I10" s="310">
        <f>'NonE-Coal'!I58+'E-Coal'!I58</f>
        <v>5608831582481540</v>
      </c>
      <c r="J10" s="310">
        <f>'NonE-Coal'!J58+'E-Coal'!J58</f>
        <v>5729203157737945</v>
      </c>
      <c r="K10" s="310">
        <f>'NonE-Coal'!K58+'E-Coal'!K58</f>
        <v>5849545458001957</v>
      </c>
      <c r="L10" s="310">
        <f>'NonE-Coal'!L58+'E-Coal'!L58</f>
        <v>5969858523321496</v>
      </c>
      <c r="M10" s="310">
        <f>'NonE-Coal'!M58+'E-Coal'!M58</f>
        <v>6090142393731420</v>
      </c>
      <c r="N10" s="310">
        <f>'NonE-Coal'!N58+'E-Coal'!N58</f>
        <v>6098270851633638</v>
      </c>
      <c r="O10" s="310">
        <f>'NonE-Coal'!O58+'E-Coal'!O58</f>
        <v>6106398155901218</v>
      </c>
      <c r="P10" s="310">
        <f>'NonE-Coal'!P58+'E-Coal'!P58</f>
        <v>6114524307839296</v>
      </c>
      <c r="Q10" s="310">
        <f>'NonE-Coal'!Q58+'E-Coal'!Q58</f>
        <v>6122649308752711</v>
      </c>
      <c r="R10" s="310">
        <f>'NonE-Coal'!R58+'E-Coal'!R58</f>
        <v>6130773159945991</v>
      </c>
      <c r="S10" s="310">
        <f>'NonE-Coal'!S58+'E-Coal'!S58</f>
        <v>6061546692203422</v>
      </c>
      <c r="T10" s="310">
        <f>'NonE-Coal'!T58+'E-Coal'!T58</f>
        <v>5992322647399005</v>
      </c>
      <c r="U10" s="310">
        <f>'NonE-Coal'!U58+'E-Coal'!U58</f>
        <v>5923101024796644</v>
      </c>
      <c r="V10" s="310">
        <f>'NonE-Coal'!V58+'E-Coal'!V58</f>
        <v>5853881823660316</v>
      </c>
      <c r="W10" s="310">
        <f>'NonE-Coal'!W58+'E-Coal'!W58</f>
        <v>5784665043254057</v>
      </c>
      <c r="X10" s="310">
        <f>'NonE-Coal'!X58+'E-Coal'!X58</f>
        <v>5654974846157345</v>
      </c>
      <c r="Y10" s="310">
        <f>'NonE-Coal'!Y58+'E-Coal'!Y58</f>
        <v>5525289167382090</v>
      </c>
      <c r="Z10" s="310">
        <f>'NonE-Coal'!Z58+'E-Coal'!Z58</f>
        <v>5395608005549929</v>
      </c>
      <c r="AA10" s="310">
        <f>'NonE-Coal'!AA58+'E-Coal'!AA58</f>
        <v>5265931359282635</v>
      </c>
      <c r="AB10" s="310">
        <f>'NonE-Coal'!AB58+'E-Coal'!AB58</f>
        <v>5136259227202099</v>
      </c>
      <c r="AC10" s="310">
        <f>'NonE-Coal'!AC58+'E-Coal'!AC58</f>
        <v>5006591607930341</v>
      </c>
      <c r="AD10" s="310">
        <f>'NonE-Coal'!AD58+'E-Coal'!AD58</f>
        <v>4876928500089501</v>
      </c>
      <c r="AE10" s="310">
        <f>'NonE-Coal'!AE58+'E-Coal'!AE58</f>
        <v>4747269902301844</v>
      </c>
      <c r="AF10" s="310">
        <f>'NonE-Coal'!AF58+'E-Coal'!AF58</f>
        <v>4617615813189760</v>
      </c>
      <c r="AG10" s="310">
        <f>'NonE-Coal'!AG58+'E-Coal'!AG58</f>
        <v>4487966231375762</v>
      </c>
      <c r="AH10" s="310">
        <f>'NonE-Coal'!AH58+'E-Coal'!AH58</f>
        <v>4375596644342282.5</v>
      </c>
      <c r="AI10" s="310">
        <f>'NonE-Coal'!AI58+'E-Coal'!AI58</f>
        <v>4263230963354872.5</v>
      </c>
      <c r="AJ10" s="310">
        <f>'NonE-Coal'!AJ58+'E-Coal'!AJ58</f>
        <v>4150869187219888.5</v>
      </c>
      <c r="AK10" s="310">
        <f>'NonE-Coal'!AK58+'E-Coal'!AK58</f>
        <v>4038511314743795</v>
      </c>
      <c r="AL10" s="310">
        <f>'NonE-Coal'!AL58+'E-Coal'!AL58</f>
        <v>3926157344733164.5</v>
      </c>
      <c r="AM10" s="310">
        <f>'NonE-Coal'!AM58+'E-Coal'!AM58</f>
        <v>3808166954108581.5</v>
      </c>
      <c r="AN10" s="310">
        <f>'NonE-Coal'!AN58+'E-Coal'!AN58</f>
        <v>3690180658785253</v>
      </c>
      <c r="AO10" s="310">
        <f>'NonE-Coal'!AO58+'E-Coal'!AO58</f>
        <v>3572198457510187</v>
      </c>
      <c r="AP10" s="310">
        <f>'NonE-Coal'!AP58+'E-Coal'!AP58</f>
        <v>3454220349030504</v>
      </c>
      <c r="AQ10" s="310">
        <f>'NonE-Coal'!AQ58+'E-Coal'!AQ58</f>
        <v>3336192226974172.5</v>
      </c>
    </row>
    <row r="11" spans="1:43" x14ac:dyDescent="0.25">
      <c r="A11" s="133" t="s">
        <v>98</v>
      </c>
      <c r="B11" s="310">
        <f>'NonE-Coal'!B59+'E-Coal'!B59</f>
        <v>3738862886616001</v>
      </c>
      <c r="C11" s="310">
        <f>'NonE-Coal'!C59+'E-Coal'!C59</f>
        <v>3786677579734499.5</v>
      </c>
      <c r="D11" s="310">
        <f>'NonE-Coal'!D59+'E-Coal'!D59</f>
        <v>3828346979521465</v>
      </c>
      <c r="E11" s="310">
        <f>'NonE-Coal'!E59+'E-Coal'!E59</f>
        <v>4382960219429379</v>
      </c>
      <c r="F11" s="310">
        <f>'NonE-Coal'!F59+'E-Coal'!F59</f>
        <v>4691053777501682</v>
      </c>
      <c r="G11" s="310">
        <f>'NonE-Coal'!G59+'E-Coal'!G59</f>
        <v>4928238761353236</v>
      </c>
      <c r="H11" s="310">
        <f>'NonE-Coal'!H59+'E-Coal'!H59</f>
        <v>5199380708107868</v>
      </c>
      <c r="I11" s="310">
        <f>'NonE-Coal'!I59+'E-Coal'!I59</f>
        <v>5381589727849060</v>
      </c>
      <c r="J11" s="310">
        <f>'NonE-Coal'!J59+'E-Coal'!J59</f>
        <v>5561961310714342</v>
      </c>
      <c r="K11" s="310">
        <f>'NonE-Coal'!K59+'E-Coal'!K59</f>
        <v>5740493664823666</v>
      </c>
      <c r="L11" s="310">
        <f>'NonE-Coal'!L59+'E-Coal'!L59</f>
        <v>5917243170548282</v>
      </c>
      <c r="M11" s="310">
        <f>'NonE-Coal'!M59+'E-Coal'!M59</f>
        <v>6092315316662248</v>
      </c>
      <c r="N11" s="310">
        <f>'NonE-Coal'!N59+'E-Coal'!N59</f>
        <v>6191789178806131</v>
      </c>
      <c r="O11" s="310">
        <f>'NonE-Coal'!O59+'E-Coal'!O59</f>
        <v>6290268634943044</v>
      </c>
      <c r="P11" s="310">
        <f>'NonE-Coal'!P59+'E-Coal'!P59</f>
        <v>6387918829734815</v>
      </c>
      <c r="Q11" s="310">
        <f>'NonE-Coal'!Q59+'E-Coal'!Q59</f>
        <v>6484916547147098</v>
      </c>
      <c r="R11" s="310">
        <f>'NonE-Coal'!R59+'E-Coal'!R59</f>
        <v>6581444727832800</v>
      </c>
      <c r="S11" s="310">
        <f>'NonE-Coal'!S59+'E-Coal'!S59</f>
        <v>6634134467289949</v>
      </c>
      <c r="T11" s="310">
        <f>'NonE-Coal'!T59+'E-Coal'!T59</f>
        <v>6686761465294846</v>
      </c>
      <c r="U11" s="310">
        <f>'NonE-Coal'!U59+'E-Coal'!U59</f>
        <v>6739326288514274</v>
      </c>
      <c r="V11" s="310">
        <f>'NonE-Coal'!V59+'E-Coal'!V59</f>
        <v>6791829527192436</v>
      </c>
      <c r="W11" s="310">
        <f>'NonE-Coal'!W59+'E-Coal'!W59</f>
        <v>6844271793929386</v>
      </c>
      <c r="X11" s="310">
        <f>'NonE-Coal'!X59+'E-Coal'!X59</f>
        <v>6867013508761470</v>
      </c>
      <c r="Y11" s="310">
        <f>'NonE-Coal'!Y59+'E-Coal'!Y59</f>
        <v>6889713672626074</v>
      </c>
      <c r="Z11" s="310">
        <f>'NonE-Coal'!Z59+'E-Coal'!Z59</f>
        <v>6912372950392384</v>
      </c>
      <c r="AA11" s="310">
        <f>'NonE-Coal'!AA59+'E-Coal'!AA59</f>
        <v>6934992024479521</v>
      </c>
      <c r="AB11" s="310">
        <f>'NonE-Coal'!AB59+'E-Coal'!AB59</f>
        <v>6957571593688306</v>
      </c>
      <c r="AC11" s="310">
        <f>'NonE-Coal'!AC59+'E-Coal'!AC59</f>
        <v>6954706112153586</v>
      </c>
      <c r="AD11" s="310">
        <f>'NonE-Coal'!AD59+'E-Coal'!AD59</f>
        <v>6951818113424174</v>
      </c>
      <c r="AE11" s="310">
        <f>'NonE-Coal'!AE59+'E-Coal'!AE59</f>
        <v>6948908332165696</v>
      </c>
      <c r="AF11" s="310">
        <f>'NonE-Coal'!AF59+'E-Coal'!AF59</f>
        <v>6945977514958533</v>
      </c>
      <c r="AG11" s="310">
        <f>'NonE-Coal'!AG59+'E-Coal'!AG59</f>
        <v>6943026419242448</v>
      </c>
      <c r="AH11" s="310">
        <f>'NonE-Coal'!AH59+'E-Coal'!AH59</f>
        <v>6917008755735465</v>
      </c>
      <c r="AI11" s="310">
        <f>'NonE-Coal'!AI59+'E-Coal'!AI59</f>
        <v>6890986461087087</v>
      </c>
      <c r="AJ11" s="310">
        <f>'NonE-Coal'!AJ59+'E-Coal'!AJ59</f>
        <v>6864960313401654</v>
      </c>
      <c r="AK11" s="310">
        <f>'NonE-Coal'!AK59+'E-Coal'!AK59</f>
        <v>6838931097719716</v>
      </c>
      <c r="AL11" s="310">
        <f>'NonE-Coal'!AL59+'E-Coal'!AL59</f>
        <v>6812899605118430</v>
      </c>
      <c r="AM11" s="310">
        <f>'NonE-Coal'!AM59+'E-Coal'!AM59</f>
        <v>6782637750057401</v>
      </c>
      <c r="AN11" s="310">
        <f>'NonE-Coal'!AN59+'E-Coal'!AN59</f>
        <v>6752377803212201</v>
      </c>
      <c r="AO11" s="310">
        <f>'NonE-Coal'!AO59+'E-Coal'!AO59</f>
        <v>6722120567647292</v>
      </c>
      <c r="AP11" s="310">
        <f>'NonE-Coal'!AP59+'E-Coal'!AP59</f>
        <v>6691866849223502</v>
      </c>
      <c r="AQ11" s="310">
        <f>'NonE-Coal'!AQ59+'E-Coal'!AQ59</f>
        <v>6660094975069796</v>
      </c>
    </row>
    <row r="12" spans="1:43" x14ac:dyDescent="0.25">
      <c r="A12" s="133" t="s">
        <v>99</v>
      </c>
      <c r="B12" s="310">
        <f>'NonE-Coal'!B60+'E-Coal'!B60</f>
        <v>53653680217500.008</v>
      </c>
      <c r="C12" s="310">
        <f>'NonE-Coal'!C60+'E-Coal'!C60</f>
        <v>44214632566500</v>
      </c>
      <c r="D12" s="310">
        <f>'NonE-Coal'!D60+'E-Coal'!D60</f>
        <v>41674364998245.109</v>
      </c>
      <c r="E12" s="310">
        <f>'NonE-Coal'!E60+'E-Coal'!E60</f>
        <v>45693807276939.539</v>
      </c>
      <c r="F12" s="310">
        <f>'NonE-Coal'!F60+'E-Coal'!F60</f>
        <v>46424331520224.539</v>
      </c>
      <c r="G12" s="310">
        <f>'NonE-Coal'!G60+'E-Coal'!G60</f>
        <v>47301519026167</v>
      </c>
      <c r="H12" s="310">
        <f>'NonE-Coal'!H60+'E-Coal'!H60</f>
        <v>48620301501247.828</v>
      </c>
      <c r="I12" s="310">
        <f>'NonE-Coal'!I60+'E-Coal'!I60</f>
        <v>49997996685521.133</v>
      </c>
      <c r="J12" s="310">
        <f>'NonE-Coal'!J60+'E-Coal'!J60</f>
        <v>51086052261029.234</v>
      </c>
      <c r="K12" s="310">
        <f>'NonE-Coal'!K60+'E-Coal'!K60</f>
        <v>51867284867157.773</v>
      </c>
      <c r="L12" s="310">
        <f>'NonE-Coal'!L60+'E-Coal'!L60</f>
        <v>52330243698150.063</v>
      </c>
      <c r="M12" s="310">
        <f>'NonE-Coal'!M60+'E-Coal'!M60</f>
        <v>52469473582686.625</v>
      </c>
      <c r="N12" s="310">
        <f>'NonE-Coal'!N60+'E-Coal'!N60</f>
        <v>52442488828909.367</v>
      </c>
      <c r="O12" s="310">
        <f>'NonE-Coal'!O60+'E-Coal'!O60</f>
        <v>52159623847810.211</v>
      </c>
      <c r="P12" s="310">
        <f>'NonE-Coal'!P60+'E-Coal'!P60</f>
        <v>51689422392909.984</v>
      </c>
      <c r="Q12" s="310">
        <f>'NonE-Coal'!Q60+'E-Coal'!Q60</f>
        <v>51100656607831.547</v>
      </c>
      <c r="R12" s="310">
        <f>'NonE-Coal'!R60+'E-Coal'!R60</f>
        <v>50460361147936.633</v>
      </c>
      <c r="S12" s="310">
        <f>'NonE-Coal'!S60+'E-Coal'!S60</f>
        <v>49998272015334.617</v>
      </c>
      <c r="T12" s="310">
        <f>'NonE-Coal'!T60+'E-Coal'!T60</f>
        <v>49546481058061.984</v>
      </c>
      <c r="U12" s="310">
        <f>'NonE-Coal'!U60+'E-Coal'!U60</f>
        <v>49105255924073.234</v>
      </c>
      <c r="V12" s="310">
        <f>'NonE-Coal'!V60+'E-Coal'!V60</f>
        <v>48674853220087.672</v>
      </c>
      <c r="W12" s="310">
        <f>'NonE-Coal'!W60+'E-Coal'!W60</f>
        <v>48255519362678.781</v>
      </c>
      <c r="X12" s="310">
        <f>'NonE-Coal'!X60+'E-Coal'!X60</f>
        <v>47847491438648.008</v>
      </c>
      <c r="Y12" s="310">
        <f>'NonE-Coal'!Y60+'E-Coal'!Y60</f>
        <v>47450998073953.953</v>
      </c>
      <c r="Z12" s="310">
        <f>'NonE-Coal'!Z60+'E-Coal'!Z60</f>
        <v>47066260310656.578</v>
      </c>
      <c r="AA12" s="310">
        <f>'NonE-Coal'!AA60+'E-Coal'!AA60</f>
        <v>46693492491525.133</v>
      </c>
      <c r="AB12" s="310">
        <f>'NonE-Coal'!AB60+'E-Coal'!AB60</f>
        <v>46332903152147.289</v>
      </c>
      <c r="AC12" s="310">
        <f>'NonE-Coal'!AC60+'E-Coal'!AC60</f>
        <v>45984695920564.234</v>
      </c>
      <c r="AD12" s="310">
        <f>'NonE-Coal'!AD60+'E-Coal'!AD60</f>
        <v>45649070424648.453</v>
      </c>
      <c r="AE12" s="310">
        <f>'NonE-Coal'!AE60+'E-Coal'!AE60</f>
        <v>45326223207629.852</v>
      </c>
      <c r="AF12" s="310">
        <f>'NonE-Coal'!AF60+'E-Coal'!AF60</f>
        <v>45016348652367.148</v>
      </c>
      <c r="AG12" s="310">
        <f>'NonE-Coal'!AG60+'E-Coal'!AG60</f>
        <v>44719639915155.703</v>
      </c>
      <c r="AH12" s="310">
        <f>'NonE-Coal'!AH60+'E-Coal'!AH60</f>
        <v>44436289870057.914</v>
      </c>
      <c r="AI12" s="310">
        <f>'NonE-Coal'!AI60+'E-Coal'!AI60</f>
        <v>44166492064943.359</v>
      </c>
      <c r="AJ12" s="310">
        <f>'NonE-Coal'!AJ60+'E-Coal'!AJ60</f>
        <v>43910441690625.438</v>
      </c>
      <c r="AK12" s="310">
        <f>'NonE-Coal'!AK60+'E-Coal'!AK60</f>
        <v>43668336564691.336</v>
      </c>
      <c r="AL12" s="310">
        <f>'NonE-Coal'!AL60+'E-Coal'!AL60</f>
        <v>43440378131834.688</v>
      </c>
      <c r="AM12" s="310">
        <f>'NonE-Coal'!AM60+'E-Coal'!AM60</f>
        <v>43226772482720.656</v>
      </c>
      <c r="AN12" s="310">
        <f>'NonE-Coal'!AN60+'E-Coal'!AN60</f>
        <v>43027731393641.055</v>
      </c>
      <c r="AO12" s="310">
        <f>'NonE-Coal'!AO60+'E-Coal'!AO60</f>
        <v>42843473389453.359</v>
      </c>
      <c r="AP12" s="310">
        <f>'NonE-Coal'!AP60+'E-Coal'!AP60</f>
        <v>42674224832546.578</v>
      </c>
      <c r="AQ12" s="310">
        <f>'NonE-Coal'!AQ60+'E-Coal'!AQ60</f>
        <v>42505984847094.891</v>
      </c>
    </row>
    <row r="13" spans="1:43" x14ac:dyDescent="0.25">
      <c r="A13" s="133" t="s">
        <v>100</v>
      </c>
      <c r="B13" s="310">
        <f>'NonE-Coal'!B61+'E-Coal'!B61</f>
        <v>5841764923500</v>
      </c>
      <c r="C13" s="310">
        <f>'NonE-Coal'!C61+'E-Coal'!C61</f>
        <v>1927810203000</v>
      </c>
      <c r="D13" s="310">
        <f>'NonE-Coal'!D61+'E-Coal'!D61</f>
        <v>2037529529488.7087</v>
      </c>
      <c r="E13" s="310">
        <f>'NonE-Coal'!E61+'E-Coal'!E61</f>
        <v>2230983099069.7036</v>
      </c>
      <c r="F13" s="310">
        <f>'NonE-Coal'!F61+'E-Coal'!F61</f>
        <v>2302768138873.834</v>
      </c>
      <c r="G13" s="310">
        <f>'NonE-Coal'!G61+'E-Coal'!G61</f>
        <v>2401085803524.1128</v>
      </c>
      <c r="H13" s="310">
        <f>'NonE-Coal'!H61+'E-Coal'!H61</f>
        <v>2534789727685.6724</v>
      </c>
      <c r="I13" s="310">
        <f>'NonE-Coal'!I61+'E-Coal'!I61</f>
        <v>2671210245549.8213</v>
      </c>
      <c r="J13" s="310">
        <f>'NonE-Coal'!J61+'E-Coal'!J61</f>
        <v>2789305877982.0156</v>
      </c>
      <c r="K13" s="310">
        <f>'NonE-Coal'!K61+'E-Coal'!K61</f>
        <v>2890980331379.3726</v>
      </c>
      <c r="L13" s="310">
        <f>'NonE-Coal'!L61+'E-Coal'!L61</f>
        <v>2979161481532.9829</v>
      </c>
      <c r="M13" s="310">
        <f>'NonE-Coal'!M61+'E-Coal'!M61</f>
        <v>3057608316627.0205</v>
      </c>
      <c r="N13" s="310">
        <f>'NonE-Coal'!N61+'E-Coal'!N61</f>
        <v>3135251103501.5566</v>
      </c>
      <c r="O13" s="310">
        <f>'NonE-Coal'!O61+'E-Coal'!O61</f>
        <v>3208754183653.7744</v>
      </c>
      <c r="P13" s="310">
        <f>'NonE-Coal'!P61+'E-Coal'!P61</f>
        <v>3279192059031.4268</v>
      </c>
      <c r="Q13" s="310">
        <f>'NonE-Coal'!Q61+'E-Coal'!Q61</f>
        <v>3347774471720.021</v>
      </c>
      <c r="R13" s="310">
        <f>'NonE-Coal'!R61+'E-Coal'!R61</f>
        <v>3415836807473.9868</v>
      </c>
      <c r="S13" s="310">
        <f>'NonE-Coal'!S61+'E-Coal'!S61</f>
        <v>3492575936182.9097</v>
      </c>
      <c r="T13" s="310">
        <f>'NonE-Coal'!T61+'E-Coal'!T61</f>
        <v>3570361841421.6055</v>
      </c>
      <c r="U13" s="310">
        <f>'NonE-Coal'!U61+'E-Coal'!U61</f>
        <v>3648944868018.4106</v>
      </c>
      <c r="V13" s="310">
        <f>'NonE-Coal'!V61+'E-Coal'!V61</f>
        <v>3728053433825.5254</v>
      </c>
      <c r="W13" s="310">
        <f>'NonE-Coal'!W61+'E-Coal'!W61</f>
        <v>3807393600314.23</v>
      </c>
      <c r="X13" s="310">
        <f>'NonE-Coal'!X61+'E-Coal'!X61</f>
        <v>3886648860682.1284</v>
      </c>
      <c r="Y13" s="310">
        <f>'NonE-Coal'!Y61+'E-Coal'!Y61</f>
        <v>3965480173269.5063</v>
      </c>
      <c r="Z13" s="310">
        <f>'NonE-Coal'!Z61+'E-Coal'!Z61</f>
        <v>4043526268121.0845</v>
      </c>
      <c r="AA13" s="310">
        <f>'NonE-Coal'!AA61+'E-Coal'!AA61</f>
        <v>4120404253986.2778</v>
      </c>
      <c r="AB13" s="310">
        <f>'NonE-Coal'!AB61+'E-Coal'!AB61</f>
        <v>4195710551848.6025</v>
      </c>
      <c r="AC13" s="310">
        <f>'NonE-Coal'!AC61+'E-Coal'!AC61</f>
        <v>4269022179141.2588</v>
      </c>
      <c r="AD13" s="310">
        <f>'NonE-Coal'!AD61+'E-Coal'!AD61</f>
        <v>4339898406077.3481</v>
      </c>
      <c r="AE13" s="310">
        <f>'NonE-Coal'!AE61+'E-Coal'!AE61</f>
        <v>4407882801943.876</v>
      </c>
      <c r="AF13" s="310">
        <f>'NonE-Coal'!AF61+'E-Coal'!AF61</f>
        <v>4472505684741.3301</v>
      </c>
      <c r="AG13" s="310">
        <f>'NonE-Coal'!AG61+'E-Coal'!AG61</f>
        <v>4533286982172.6396</v>
      </c>
      <c r="AH13" s="310">
        <f>'NonE-Coal'!AH61+'E-Coal'!AH61</f>
        <v>4589739505698.0088</v>
      </c>
      <c r="AI13" s="310">
        <f>'NonE-Coal'!AI61+'E-Coal'!AI61</f>
        <v>4641372632201.958</v>
      </c>
      <c r="AJ13" s="310">
        <f>'NonE-Coal'!AJ61+'E-Coal'!AJ61</f>
        <v>4687696379822.1416</v>
      </c>
      <c r="AK13" s="310">
        <f>'NonE-Coal'!AK61+'E-Coal'!AK61</f>
        <v>4728225855753.0537</v>
      </c>
      <c r="AL13" s="310">
        <f>'NonE-Coal'!AL61+'E-Coal'!AL61</f>
        <v>4762486044485.0293</v>
      </c>
      <c r="AM13" s="310">
        <f>'NonE-Coal'!AM61+'E-Coal'!AM61</f>
        <v>4790016895127.4014</v>
      </c>
      <c r="AN13" s="310">
        <f>'NonE-Coal'!AN61+'E-Coal'!AN61</f>
        <v>4810378656388.4502</v>
      </c>
      <c r="AO13" s="310">
        <f>'NonE-Coal'!AO61+'E-Coal'!AO61</f>
        <v>4823157397674.3594</v>
      </c>
      <c r="AP13" s="310">
        <f>'NonE-Coal'!AP61+'E-Coal'!AP61</f>
        <v>4827970644884.9541</v>
      </c>
      <c r="AQ13" s="310">
        <f>'NonE-Coal'!AQ61+'E-Coal'!AQ61</f>
        <v>4822843570631.1855</v>
      </c>
    </row>
    <row r="14" spans="1:43" x14ac:dyDescent="0.25">
      <c r="A14" s="133" t="s">
        <v>101</v>
      </c>
      <c r="B14" s="310">
        <f>'NonE-Coal'!B62+'E-Coal'!B62</f>
        <v>4628333402814000</v>
      </c>
      <c r="C14" s="310">
        <f>'NonE-Coal'!C62+'E-Coal'!C62</f>
        <v>4896701805583499</v>
      </c>
      <c r="D14" s="310">
        <f>'NonE-Coal'!D62+'E-Coal'!D62</f>
        <v>4652081069506212</v>
      </c>
      <c r="E14" s="310">
        <f>'NonE-Coal'!E62+'E-Coal'!E62</f>
        <v>4770677170821429</v>
      </c>
      <c r="F14" s="310">
        <f>'NonE-Coal'!F62+'E-Coal'!F62</f>
        <v>4890237889615565</v>
      </c>
      <c r="G14" s="310">
        <f>'NonE-Coal'!G62+'E-Coal'!G62</f>
        <v>4903963601300154</v>
      </c>
      <c r="H14" s="310">
        <f>'NonE-Coal'!H62+'E-Coal'!H62</f>
        <v>4933137924563343</v>
      </c>
      <c r="I14" s="310">
        <f>'NonE-Coal'!I62+'E-Coal'!I62</f>
        <v>4982756427107128</v>
      </c>
      <c r="J14" s="310">
        <f>'NonE-Coal'!J62+'E-Coal'!J62</f>
        <v>5032067943076759</v>
      </c>
      <c r="K14" s="310">
        <f>'NonE-Coal'!K62+'E-Coal'!K62</f>
        <v>5081073049997879</v>
      </c>
      <c r="L14" s="310">
        <f>'NonE-Coal'!L62+'E-Coal'!L62</f>
        <v>5129772325054459</v>
      </c>
      <c r="M14" s="310">
        <f>'NonE-Coal'!M62+'E-Coal'!M62</f>
        <v>5178166345088806</v>
      </c>
      <c r="N14" s="310">
        <f>'NonE-Coal'!N62+'E-Coal'!N62</f>
        <v>5110392362985650</v>
      </c>
      <c r="O14" s="310">
        <f>'NonE-Coal'!O62+'E-Coal'!O62</f>
        <v>5042836837985446</v>
      </c>
      <c r="P14" s="310">
        <f>'NonE-Coal'!P62+'E-Coal'!P62</f>
        <v>4975499503192431</v>
      </c>
      <c r="Q14" s="310">
        <f>'NonE-Coal'!Q62+'E-Coal'!Q62</f>
        <v>4908380091816606</v>
      </c>
      <c r="R14" s="310">
        <f>'NonE-Coal'!R62+'E-Coal'!R62</f>
        <v>4841478337173739</v>
      </c>
      <c r="S14" s="310">
        <f>'NonE-Coal'!S62+'E-Coal'!S62</f>
        <v>4756604911523919</v>
      </c>
      <c r="T14" s="310">
        <f>'NonE-Coal'!T62+'E-Coal'!T62</f>
        <v>4671802789052290</v>
      </c>
      <c r="U14" s="310">
        <f>'NonE-Coal'!U62+'E-Coal'!U62</f>
        <v>4587071940581239</v>
      </c>
      <c r="V14" s="310">
        <f>'NonE-Coal'!V62+'E-Coal'!V62</f>
        <v>4502412336937260.5</v>
      </c>
      <c r="W14" s="310">
        <f>'NonE-Coal'!W62+'E-Coal'!W62</f>
        <v>4417823948950950.5</v>
      </c>
      <c r="X14" s="310">
        <f>'NonE-Coal'!X62+'E-Coal'!X62</f>
        <v>4302616273484000.5</v>
      </c>
      <c r="Y14" s="310">
        <f>'NonE-Coal'!Y62+'E-Coal'!Y62</f>
        <v>4187505992042503</v>
      </c>
      <c r="Z14" s="310">
        <f>'NonE-Coal'!Z62+'E-Coal'!Z62</f>
        <v>4072493064660236</v>
      </c>
      <c r="AA14" s="310">
        <f>'NonE-Coal'!AA62+'E-Coal'!AA62</f>
        <v>3957577451376609.5</v>
      </c>
      <c r="AB14" s="310">
        <f>'NonE-Coal'!AB62+'E-Coal'!AB62</f>
        <v>3842759112236662</v>
      </c>
      <c r="AC14" s="310">
        <f>'NonE-Coal'!AC62+'E-Coal'!AC62</f>
        <v>3753803014209380.5</v>
      </c>
      <c r="AD14" s="310">
        <f>'NonE-Coal'!AD62+'E-Coal'!AD62</f>
        <v>3664922067582656.5</v>
      </c>
      <c r="AE14" s="310">
        <f>'NonE-Coal'!AE62+'E-Coal'!AE62</f>
        <v>3576116241507411.5</v>
      </c>
      <c r="AF14" s="310">
        <f>'NonE-Coal'!AF62+'E-Coal'!AF62</f>
        <v>3487385505138914</v>
      </c>
      <c r="AG14" s="310">
        <f>'NonE-Coal'!AG62+'E-Coal'!AG62</f>
        <v>3398729827636776.5</v>
      </c>
      <c r="AH14" s="310">
        <f>'NonE-Coal'!AH62+'E-Coal'!AH62</f>
        <v>3344871759309193.5</v>
      </c>
      <c r="AI14" s="310">
        <f>'NonE-Coal'!AI62+'E-Coal'!AI62</f>
        <v>3291058959087554</v>
      </c>
      <c r="AJ14" s="310">
        <f>'NonE-Coal'!AJ62+'E-Coal'!AJ62</f>
        <v>3237291408413176</v>
      </c>
      <c r="AK14" s="310">
        <f>'NonE-Coal'!AK62+'E-Coal'!AK62</f>
        <v>3183569088729994.5</v>
      </c>
      <c r="AL14" s="310">
        <f>'NonE-Coal'!AL62+'E-Coal'!AL62</f>
        <v>3129891981484556</v>
      </c>
      <c r="AM14" s="310">
        <f>'NonE-Coal'!AM62+'E-Coal'!AM62</f>
        <v>3102444335195178.5</v>
      </c>
      <c r="AN14" s="310">
        <f>'NonE-Coal'!AN62+'E-Coal'!AN62</f>
        <v>3075019428398438</v>
      </c>
      <c r="AO14" s="310">
        <f>'NonE-Coal'!AO62+'E-Coal'!AO62</f>
        <v>3047617251815442.5</v>
      </c>
      <c r="AP14" s="310">
        <f>'NonE-Coal'!AP62+'E-Coal'!AP62</f>
        <v>3020237796168606.5</v>
      </c>
      <c r="AQ14" s="310">
        <f>'NonE-Coal'!AQ62+'E-Coal'!AQ62</f>
        <v>2991925627050098</v>
      </c>
    </row>
    <row r="15" spans="1:43" x14ac:dyDescent="0.25">
      <c r="A15" s="133" t="s">
        <v>102</v>
      </c>
      <c r="B15" s="310">
        <f>'NonE-Coal'!B63+'E-Coal'!B63</f>
        <v>1.2819537843222E+16</v>
      </c>
      <c r="C15" s="310">
        <f>'NonE-Coal'!C63+'E-Coal'!C63</f>
        <v>1.3221483492723E+16</v>
      </c>
      <c r="D15" s="310">
        <f>'NonE-Coal'!D63+'E-Coal'!D63</f>
        <v>1.296295766533213E+16</v>
      </c>
      <c r="E15" s="310">
        <f>'NonE-Coal'!E63+'E-Coal'!E63</f>
        <v>1.3839075909153678E+16</v>
      </c>
      <c r="F15" s="310">
        <f>'NonE-Coal'!F63+'E-Coal'!F63</f>
        <v>1.4629331286428084E+16</v>
      </c>
      <c r="G15" s="310">
        <f>'NonE-Coal'!G63+'E-Coal'!G63</f>
        <v>1.5119192914594644E+16</v>
      </c>
      <c r="H15" s="310">
        <f>'NonE-Coal'!H63+'E-Coal'!H63</f>
        <v>1.5661192710018994E+16</v>
      </c>
      <c r="I15" s="310">
        <f>'NonE-Coal'!I63+'E-Coal'!I63</f>
        <v>1.597327944756187E+16</v>
      </c>
      <c r="J15" s="310">
        <f>'NonE-Coal'!J63+'E-Coal'!J63</f>
        <v>1.6283852395774472E+16</v>
      </c>
      <c r="K15" s="310">
        <f>'NonE-Coal'!K63+'E-Coal'!K63</f>
        <v>1.6592913675887962E+16</v>
      </c>
      <c r="L15" s="310">
        <f>'NonE-Coal'!L63+'E-Coal'!L63</f>
        <v>1.6900465408132728E+16</v>
      </c>
      <c r="M15" s="310">
        <f>'NonE-Coal'!M63+'E-Coal'!M63</f>
        <v>1.7206509711738376E+16</v>
      </c>
      <c r="N15" s="310">
        <f>'NonE-Coal'!N63+'E-Coal'!N63</f>
        <v>1.720441539004628E+16</v>
      </c>
      <c r="O15" s="310">
        <f>'NonE-Coal'!O63+'E-Coal'!O63</f>
        <v>1.7202261901072586E+16</v>
      </c>
      <c r="P15" s="310">
        <f>'NonE-Coal'!P63+'E-Coal'!P63</f>
        <v>1.7200049312828844E+16</v>
      </c>
      <c r="Q15" s="310">
        <f>'NonE-Coal'!Q63+'E-Coal'!Q63</f>
        <v>1.7197777693303292E+16</v>
      </c>
      <c r="R15" s="310">
        <f>'NonE-Coal'!R63+'E-Coal'!R63</f>
        <v>1.7195447110460862E+16</v>
      </c>
      <c r="S15" s="310">
        <f>'NonE-Coal'!S63+'E-Coal'!S63</f>
        <v>1.6995052716936948E+16</v>
      </c>
      <c r="T15" s="310">
        <f>'NonE-Coal'!T63+'E-Coal'!T63</f>
        <v>1.6794784587657814E+16</v>
      </c>
      <c r="U15" s="310">
        <f>'NonE-Coal'!U63+'E-Coal'!U63</f>
        <v>1.6594642681814596E+16</v>
      </c>
      <c r="V15" s="310">
        <f>'NonE-Coal'!V63+'E-Coal'!V63</f>
        <v>1.6394626958603496E+16</v>
      </c>
      <c r="W15" s="310">
        <f>'NonE-Coal'!W63+'E-Coal'!W63</f>
        <v>1.6194737377225792E+16</v>
      </c>
      <c r="X15" s="310">
        <f>'NonE-Coal'!X63+'E-Coal'!X63</f>
        <v>1.58247253005498E+16</v>
      </c>
      <c r="Y15" s="310">
        <f>'NonE-Coal'!Y63+'E-Coal'!Y63</f>
        <v>1.5454948600519118E+16</v>
      </c>
      <c r="Z15" s="310">
        <f>'NonE-Coal'!Z63+'E-Coal'!Z63</f>
        <v>1.5085407200756854E+16</v>
      </c>
      <c r="AA15" s="310">
        <f>'NonE-Coal'!AA63+'E-Coal'!AA63</f>
        <v>1.4716101024895606E+16</v>
      </c>
      <c r="AB15" s="310">
        <f>'NonE-Coal'!AB63+'E-Coal'!AB63</f>
        <v>1.434702999657749E+16</v>
      </c>
      <c r="AC15" s="310">
        <f>'NonE-Coal'!AC63+'E-Coal'!AC63</f>
        <v>1.3978194039454118E+16</v>
      </c>
      <c r="AD15" s="310">
        <f>'NonE-Coal'!AD63+'E-Coal'!AD63</f>
        <v>1.360959307718662E+16</v>
      </c>
      <c r="AE15" s="310">
        <f>'NonE-Coal'!AE63+'E-Coal'!AE63</f>
        <v>1.324122703344562E+16</v>
      </c>
      <c r="AF15" s="310">
        <f>'NonE-Coal'!AF63+'E-Coal'!AF63</f>
        <v>1.2873095831911254E+16</v>
      </c>
      <c r="AG15" s="310">
        <f>'NonE-Coal'!AG63+'E-Coal'!AG63</f>
        <v>1.2505199396273164E+16</v>
      </c>
      <c r="AH15" s="310">
        <f>'NonE-Coal'!AH63+'E-Coal'!AH63</f>
        <v>1.2186024092554774E+16</v>
      </c>
      <c r="AI15" s="310">
        <f>'NonE-Coal'!AI63+'E-Coal'!AI63</f>
        <v>1.1867052236653396E+16</v>
      </c>
      <c r="AJ15" s="310">
        <f>'NonE-Coal'!AJ63+'E-Coal'!AJ63</f>
        <v>1.1548283762447224E+16</v>
      </c>
      <c r="AK15" s="310">
        <f>'NonE-Coal'!AK63+'E-Coal'!AK63</f>
        <v>1.1229718603822684E+16</v>
      </c>
      <c r="AL15" s="310">
        <f>'NonE-Coal'!AL63+'E-Coal'!AL63</f>
        <v>1.091135669467445E+16</v>
      </c>
      <c r="AM15" s="310">
        <f>'NonE-Coal'!AM63+'E-Coal'!AM63</f>
        <v>1.0577390757937808E+16</v>
      </c>
      <c r="AN15" s="310">
        <f>'NonE-Coal'!AN63+'E-Coal'!AN63</f>
        <v>1.024363810413505E+16</v>
      </c>
      <c r="AO15" s="310">
        <f>'NonE-Coal'!AO63+'E-Coal'!AO63</f>
        <v>9910098663869484</v>
      </c>
      <c r="AP15" s="310">
        <f>'NonE-Coal'!AP63+'E-Coal'!AP63</f>
        <v>9576772367753070</v>
      </c>
      <c r="AQ15" s="310">
        <f>'NonE-Coal'!AQ63+'E-Coal'!AQ63</f>
        <v>9240954465931428</v>
      </c>
    </row>
    <row r="16" spans="1:43" x14ac:dyDescent="0.25">
      <c r="A16" s="133" t="s">
        <v>103</v>
      </c>
      <c r="B16" s="310">
        <f>'NonE-Coal'!B64+'E-Coal'!B64</f>
        <v>601671231051000.13</v>
      </c>
      <c r="C16" s="310">
        <f>'NonE-Coal'!C64+'E-Coal'!C64</f>
        <v>580059756441000</v>
      </c>
      <c r="D16" s="310">
        <f>'NonE-Coal'!D64+'E-Coal'!D64</f>
        <v>546958942593902.69</v>
      </c>
      <c r="E16" s="310">
        <f>'NonE-Coal'!E64+'E-Coal'!E64</f>
        <v>631471298515445.63</v>
      </c>
      <c r="F16" s="310">
        <f>'NonE-Coal'!F64+'E-Coal'!F64</f>
        <v>688579050375716.88</v>
      </c>
      <c r="G16" s="310">
        <f>'NonE-Coal'!G64+'E-Coal'!G64</f>
        <v>727496943865491.13</v>
      </c>
      <c r="H16" s="310">
        <f>'NonE-Coal'!H64+'E-Coal'!H64</f>
        <v>766751347788385.13</v>
      </c>
      <c r="I16" s="310">
        <f>'NonE-Coal'!I64+'E-Coal'!I64</f>
        <v>801091398575722.25</v>
      </c>
      <c r="J16" s="310">
        <f>'NonE-Coal'!J64+'E-Coal'!J64</f>
        <v>834924793052932.75</v>
      </c>
      <c r="K16" s="310">
        <f>'NonE-Coal'!K64+'E-Coal'!K64</f>
        <v>868254017330691.25</v>
      </c>
      <c r="L16" s="310">
        <f>'NonE-Coal'!L64+'E-Coal'!L64</f>
        <v>901081555104223.38</v>
      </c>
      <c r="M16" s="310">
        <f>'NonE-Coal'!M64+'E-Coal'!M64</f>
        <v>933409887653306.38</v>
      </c>
      <c r="N16" s="310">
        <f>'NonE-Coal'!N64+'E-Coal'!N64</f>
        <v>949611725866467</v>
      </c>
      <c r="O16" s="310">
        <f>'NonE-Coal'!O64+'E-Coal'!O64</f>
        <v>965628544193412</v>
      </c>
      <c r="P16" s="310">
        <f>'NonE-Coal'!P64+'E-Coal'!P64</f>
        <v>981460990715364.75</v>
      </c>
      <c r="Q16" s="310">
        <f>'NonE-Coal'!Q64+'E-Coal'!Q64</f>
        <v>997109713088490.25</v>
      </c>
      <c r="R16" s="310">
        <f>'NonE-Coal'!R64+'E-Coal'!R64</f>
        <v>1012575358543893.8</v>
      </c>
      <c r="S16" s="310">
        <f>'NonE-Coal'!S64+'E-Coal'!S64</f>
        <v>1016377000025188.8</v>
      </c>
      <c r="T16" s="310">
        <f>'NonE-Coal'!T64+'E-Coal'!T64</f>
        <v>1020154888153792.5</v>
      </c>
      <c r="U16" s="310">
        <f>'NonE-Coal'!U64+'E-Coal'!U64</f>
        <v>1023909040459288.9</v>
      </c>
      <c r="V16" s="310">
        <f>'NonE-Coal'!V64+'E-Coal'!V64</f>
        <v>1027639474467874.5</v>
      </c>
      <c r="W16" s="310">
        <f>'NonE-Coal'!W64+'E-Coal'!W64</f>
        <v>1031346207702356.1</v>
      </c>
      <c r="X16" s="310">
        <f>'NonE-Coal'!X64+'E-Coal'!X64</f>
        <v>1026599977862172.4</v>
      </c>
      <c r="Y16" s="310">
        <f>'NonE-Coal'!Y64+'E-Coal'!Y64</f>
        <v>1021865643246003.3</v>
      </c>
      <c r="Z16" s="310">
        <f>'NonE-Coal'!Z64+'E-Coal'!Z64</f>
        <v>1017143195939618.3</v>
      </c>
      <c r="AA16" s="310">
        <f>'NonE-Coal'!AA64+'E-Coal'!AA64</f>
        <v>1012432628030277.5</v>
      </c>
      <c r="AB16" s="310">
        <f>'NonE-Coal'!AB64+'E-Coal'!AB64</f>
        <v>1007733931606729.8</v>
      </c>
      <c r="AC16" s="310">
        <f>'NonE-Coal'!AC64+'E-Coal'!AC64</f>
        <v>992159477169101.75</v>
      </c>
      <c r="AD16" s="310">
        <f>'NonE-Coal'!AD64+'E-Coal'!AD64</f>
        <v>976643188995632.75</v>
      </c>
      <c r="AE16" s="310">
        <f>'NonE-Coal'!AE64+'E-Coal'!AE64</f>
        <v>961185026011240.63</v>
      </c>
      <c r="AF16" s="310">
        <f>'NonE-Coal'!AF64+'E-Coal'!AF64</f>
        <v>945784947148704.88</v>
      </c>
      <c r="AG16" s="310">
        <f>'NonE-Coal'!AG64+'E-Coal'!AG64</f>
        <v>930442911348660.63</v>
      </c>
      <c r="AH16" s="310">
        <f>'NonE-Coal'!AH64+'E-Coal'!AH64</f>
        <v>907079910826451</v>
      </c>
      <c r="AI16" s="310">
        <f>'NonE-Coal'!AI64+'E-Coal'!AI64</f>
        <v>883809521322011.25</v>
      </c>
      <c r="AJ16" s="310">
        <f>'NonE-Coal'!AJ64+'E-Coal'!AJ64</f>
        <v>860631676941240.75</v>
      </c>
      <c r="AK16" s="310">
        <f>'NonE-Coal'!AK64+'E-Coal'!AK64</f>
        <v>837546311802674.88</v>
      </c>
      <c r="AL16" s="310">
        <f>'NonE-Coal'!AL64+'E-Coal'!AL64</f>
        <v>814553360037482.63</v>
      </c>
      <c r="AM16" s="310">
        <f>'NonE-Coal'!AM64+'E-Coal'!AM64</f>
        <v>791618548283615</v>
      </c>
      <c r="AN16" s="310">
        <f>'NonE-Coal'!AN64+'E-Coal'!AN64</f>
        <v>768776166150733.13</v>
      </c>
      <c r="AO16" s="310">
        <f>'NonE-Coal'!AO64+'E-Coal'!AO64</f>
        <v>746026147701595.5</v>
      </c>
      <c r="AP16" s="310">
        <f>'NonE-Coal'!AP64+'E-Coal'!AP64</f>
        <v>723368427011617.38</v>
      </c>
      <c r="AQ16" s="310">
        <f>'NonE-Coal'!AQ64+'E-Coal'!AQ64</f>
        <v>700558342372924.13</v>
      </c>
    </row>
    <row r="17" spans="1:43" x14ac:dyDescent="0.25">
      <c r="A17" s="133" t="s">
        <v>104</v>
      </c>
      <c r="B17" s="310">
        <f>'NonE-Coal'!B65+'E-Coal'!B65</f>
        <v>181883614786500</v>
      </c>
      <c r="C17" s="310">
        <f>'NonE-Coal'!C65+'E-Coal'!C65</f>
        <v>211253553225000</v>
      </c>
      <c r="D17" s="310">
        <f>'NonE-Coal'!D65+'E-Coal'!D65</f>
        <v>230914531095396.78</v>
      </c>
      <c r="E17" s="310">
        <f>'NonE-Coal'!E65+'E-Coal'!E65</f>
        <v>242170272244727.69</v>
      </c>
      <c r="F17" s="310">
        <f>'NonE-Coal'!F65+'E-Coal'!F65</f>
        <v>247664749429613.09</v>
      </c>
      <c r="G17" s="310">
        <f>'NonE-Coal'!G65+'E-Coal'!G65</f>
        <v>252575832732497.94</v>
      </c>
      <c r="H17" s="310">
        <f>'NonE-Coal'!H65+'E-Coal'!H65</f>
        <v>259778394201708.81</v>
      </c>
      <c r="I17" s="310">
        <f>'NonE-Coal'!I65+'E-Coal'!I65</f>
        <v>267639029200283.31</v>
      </c>
      <c r="J17" s="310">
        <f>'NonE-Coal'!J65+'E-Coal'!J65</f>
        <v>274321739811369.31</v>
      </c>
      <c r="K17" s="310">
        <f>'NonE-Coal'!K65+'E-Coal'!K65</f>
        <v>279890134691988.19</v>
      </c>
      <c r="L17" s="310">
        <f>'NonE-Coal'!L65+'E-Coal'!L65</f>
        <v>284435474979622.13</v>
      </c>
      <c r="M17" s="310">
        <f>'NonE-Coal'!M65+'E-Coal'!M65</f>
        <v>288071939682016.94</v>
      </c>
      <c r="N17" s="310">
        <f>'NonE-Coal'!N65+'E-Coal'!N65</f>
        <v>291382744024973.75</v>
      </c>
      <c r="O17" s="310">
        <f>'NonE-Coal'!O65+'E-Coal'!O65</f>
        <v>294034892542662.31</v>
      </c>
      <c r="P17" s="310">
        <f>'NonE-Coal'!P65+'E-Coal'!P65</f>
        <v>296143530760953.25</v>
      </c>
      <c r="Q17" s="310">
        <f>'NonE-Coal'!Q65+'E-Coal'!Q65</f>
        <v>297831162167984.94</v>
      </c>
      <c r="R17" s="310">
        <f>'NonE-Coal'!R65+'E-Coal'!R65</f>
        <v>299225566222609.81</v>
      </c>
      <c r="S17" s="310">
        <f>'NonE-Coal'!S65+'E-Coal'!S65</f>
        <v>301104702051262.81</v>
      </c>
      <c r="T17" s="310">
        <f>'NonE-Coal'!T65+'E-Coal'!T65</f>
        <v>302833174619941.13</v>
      </c>
      <c r="U17" s="310">
        <f>'NonE-Coal'!U65+'E-Coal'!U65</f>
        <v>304413959585884.31</v>
      </c>
      <c r="V17" s="310">
        <f>'NonE-Coal'!V65+'E-Coal'!V65</f>
        <v>305850372032567.56</v>
      </c>
      <c r="W17" s="310">
        <f>'NonE-Coal'!W65+'E-Coal'!W65</f>
        <v>307146045056461.13</v>
      </c>
      <c r="X17" s="310">
        <f>'NonE-Coal'!X65+'E-Coal'!X65</f>
        <v>308304908103244.25</v>
      </c>
      <c r="Y17" s="310">
        <f>'NonE-Coal'!Y65+'E-Coal'!Y65</f>
        <v>309331165202423.13</v>
      </c>
      <c r="Z17" s="310">
        <f>'NonE-Coal'!Z65+'E-Coal'!Z65</f>
        <v>310229273241834.94</v>
      </c>
      <c r="AA17" s="310">
        <f>'NonE-Coal'!AA65+'E-Coal'!AA65</f>
        <v>311003920415354.06</v>
      </c>
      <c r="AB17" s="310">
        <f>'NonE-Coal'!AB65+'E-Coal'!AB65</f>
        <v>311660004968584.13</v>
      </c>
      <c r="AC17" s="310">
        <f>'NonE-Coal'!AC65+'E-Coal'!AC65</f>
        <v>312202614358392.19</v>
      </c>
      <c r="AD17" s="310">
        <f>'NonE-Coal'!AD65+'E-Coal'!AD65</f>
        <v>312637004932996.63</v>
      </c>
      <c r="AE17" s="310">
        <f>'NonE-Coal'!AE65+'E-Coal'!AE65</f>
        <v>312968582230104.56</v>
      </c>
      <c r="AF17" s="310">
        <f>'NonE-Coal'!AF65+'E-Coal'!AF65</f>
        <v>313202881981280.31</v>
      </c>
      <c r="AG17" s="310">
        <f>'NonE-Coal'!AG65+'E-Coal'!AG65</f>
        <v>313345551901573.44</v>
      </c>
      <c r="AH17" s="310">
        <f>'NonE-Coal'!AH65+'E-Coal'!AH65</f>
        <v>313402334334381.5</v>
      </c>
      <c r="AI17" s="310">
        <f>'NonE-Coal'!AI65+'E-Coal'!AI65</f>
        <v>313379049812755.06</v>
      </c>
      <c r="AJ17" s="310">
        <f>'NonE-Coal'!AJ65+'E-Coal'!AJ65</f>
        <v>313281581589845.63</v>
      </c>
      <c r="AK17" s="310">
        <f>'NonE-Coal'!AK65+'E-Coal'!AK65</f>
        <v>313115861183114.94</v>
      </c>
      <c r="AL17" s="310">
        <f>'NonE-Coal'!AL65+'E-Coal'!AL65</f>
        <v>312887854969208.38</v>
      </c>
      <c r="AM17" s="310">
        <f>'NonE-Coal'!AM65+'E-Coal'!AM65</f>
        <v>312603551859213.94</v>
      </c>
      <c r="AN17" s="310">
        <f>'NonE-Coal'!AN65+'E-Coal'!AN65</f>
        <v>312268952077259.94</v>
      </c>
      <c r="AO17" s="310">
        <f>'NonE-Coal'!AO65+'E-Coal'!AO65</f>
        <v>311890057059276.88</v>
      </c>
      <c r="AP17" s="310">
        <f>'NonE-Coal'!AP65+'E-Coal'!AP65</f>
        <v>311472860483116.19</v>
      </c>
      <c r="AQ17" s="310">
        <f>'NonE-Coal'!AQ65+'E-Coal'!AQ65</f>
        <v>310919492910133.06</v>
      </c>
    </row>
    <row r="18" spans="1:43" x14ac:dyDescent="0.25">
      <c r="A18" s="133" t="s">
        <v>105</v>
      </c>
      <c r="B18" s="310">
        <f>'NonE-Coal'!B66+'E-Coal'!B66</f>
        <v>4013956402499.9995</v>
      </c>
      <c r="C18" s="310">
        <f>'NonE-Coal'!C66+'E-Coal'!C66</f>
        <v>3711173532000</v>
      </c>
      <c r="D18" s="310">
        <f>'NonE-Coal'!D66+'E-Coal'!D66</f>
        <v>3545250859239.1929</v>
      </c>
      <c r="E18" s="310">
        <f>'NonE-Coal'!E66+'E-Coal'!E66</f>
        <v>4530221875167.7578</v>
      </c>
      <c r="F18" s="310">
        <f>'NonE-Coal'!F66+'E-Coal'!F66</f>
        <v>4620019943832.9697</v>
      </c>
      <c r="G18" s="310">
        <f>'NonE-Coal'!G66+'E-Coal'!G66</f>
        <v>4820095959794.8027</v>
      </c>
      <c r="H18" s="310">
        <f>'NonE-Coal'!H66+'E-Coal'!H66</f>
        <v>5086248455008.2031</v>
      </c>
      <c r="I18" s="310">
        <f>'NonE-Coal'!I66+'E-Coal'!I66</f>
        <v>5326330624839.7275</v>
      </c>
      <c r="J18" s="310">
        <f>'NonE-Coal'!J66+'E-Coal'!J66</f>
        <v>5507442370999.3398</v>
      </c>
      <c r="K18" s="310">
        <f>'NonE-Coal'!K66+'E-Coal'!K66</f>
        <v>5645658702000.5693</v>
      </c>
      <c r="L18" s="310">
        <f>'NonE-Coal'!L66+'E-Coal'!L66</f>
        <v>5760761481448.1064</v>
      </c>
      <c r="M18" s="310">
        <f>'NonE-Coal'!M66+'E-Coal'!M66</f>
        <v>5875003557561.4375</v>
      </c>
      <c r="N18" s="310">
        <f>'NonE-Coal'!N66+'E-Coal'!N66</f>
        <v>6032712993874.1533</v>
      </c>
      <c r="O18" s="310">
        <f>'NonE-Coal'!O66+'E-Coal'!O66</f>
        <v>6210330754292.916</v>
      </c>
      <c r="P18" s="310">
        <f>'NonE-Coal'!P66+'E-Coal'!P66</f>
        <v>6402519142129.0303</v>
      </c>
      <c r="Q18" s="310">
        <f>'NonE-Coal'!Q66+'E-Coal'!Q66</f>
        <v>6603227403664.75</v>
      </c>
      <c r="R18" s="310">
        <f>'NonE-Coal'!R66+'E-Coal'!R66</f>
        <v>6805571883150.8516</v>
      </c>
      <c r="S18" s="310">
        <f>'NonE-Coal'!S66+'E-Coal'!S66</f>
        <v>7038417620693.4473</v>
      </c>
      <c r="T18" s="310">
        <f>'NonE-Coal'!T66+'E-Coal'!T66</f>
        <v>7266833723517.7656</v>
      </c>
      <c r="U18" s="310">
        <f>'NonE-Coal'!U66+'E-Coal'!U66</f>
        <v>7489916258540.5889</v>
      </c>
      <c r="V18" s="310">
        <f>'NonE-Coal'!V66+'E-Coal'!V66</f>
        <v>7706769972839.4326</v>
      </c>
      <c r="W18" s="310">
        <f>'NonE-Coal'!W66+'E-Coal'!W66</f>
        <v>7916514443030.333</v>
      </c>
      <c r="X18" s="310">
        <f>'NonE-Coal'!X66+'E-Coal'!X66</f>
        <v>8118290153465.2021</v>
      </c>
      <c r="Y18" s="310">
        <f>'NonE-Coal'!Y66+'E-Coal'!Y66</f>
        <v>8311264442250.2383</v>
      </c>
      <c r="Z18" s="310">
        <f>'NonE-Coal'!Z66+'E-Coal'!Z66</f>
        <v>8494637256209.9648</v>
      </c>
      <c r="AA18" s="310">
        <f>'NonE-Coal'!AA66+'E-Coal'!AA66</f>
        <v>8667646658825.7568</v>
      </c>
      <c r="AB18" s="310">
        <f>'NonE-Coal'!AB66+'E-Coal'!AB66</f>
        <v>8829574038789.9336</v>
      </c>
      <c r="AC18" s="310">
        <f>'NonE-Coal'!AC66+'E-Coal'!AC66</f>
        <v>8979748971057.7578</v>
      </c>
      <c r="AD18" s="310">
        <f>'NonE-Coal'!AD66+'E-Coal'!AD66</f>
        <v>9117553687055.5703</v>
      </c>
      <c r="AE18" s="310">
        <f>'NonE-Coal'!AE66+'E-Coal'!AE66</f>
        <v>9242427115916.8457</v>
      </c>
      <c r="AF18" s="310">
        <f>'NonE-Coal'!AF66+'E-Coal'!AF66</f>
        <v>9353868464163.8477</v>
      </c>
      <c r="AG18" s="310">
        <f>'NonE-Coal'!AG66+'E-Coal'!AG66</f>
        <v>9451440307025.957</v>
      </c>
      <c r="AH18" s="310">
        <f>'NonE-Coal'!AH66+'E-Coal'!AH66</f>
        <v>9534771170481.7793</v>
      </c>
      <c r="AI18" s="310">
        <f>'NonE-Coal'!AI66+'E-Coal'!AI66</f>
        <v>9603557589027.9004</v>
      </c>
      <c r="AJ18" s="310">
        <f>'NonE-Coal'!AJ66+'E-Coal'!AJ66</f>
        <v>9657565630018.8574</v>
      </c>
      <c r="AK18" s="310">
        <f>'NonE-Coal'!AK66+'E-Coal'!AK66</f>
        <v>9696631881099.1602</v>
      </c>
      <c r="AL18" s="310">
        <f>'NonE-Coal'!AL66+'E-Coal'!AL66</f>
        <v>9720663902684.7598</v>
      </c>
      <c r="AM18" s="310">
        <f>'NonE-Coal'!AM66+'E-Coal'!AM66</f>
        <v>9729640152577.1641</v>
      </c>
      <c r="AN18" s="310">
        <f>'NonE-Coal'!AN66+'E-Coal'!AN66</f>
        <v>9723609394557.6953</v>
      </c>
      <c r="AO18" s="310">
        <f>'NonE-Coal'!AO66+'E-Coal'!AO66</f>
        <v>9702689607167.1055</v>
      </c>
      <c r="AP18" s="310">
        <f>'NonE-Coal'!AP66+'E-Coal'!AP66</f>
        <v>9667066412803.627</v>
      </c>
      <c r="AQ18" s="310">
        <f>'NonE-Coal'!AQ66+'E-Coal'!AQ66</f>
        <v>9613780035374.9258</v>
      </c>
    </row>
    <row r="19" spans="1:43" x14ac:dyDescent="0.25">
      <c r="A19" s="133" t="s">
        <v>106</v>
      </c>
      <c r="B19" s="310">
        <f>'NonE-Coal'!B67+'E-Coal'!B67</f>
        <v>3811175214000.0005</v>
      </c>
      <c r="C19" s="310">
        <f>'NonE-Coal'!C67+'E-Coal'!C67</f>
        <v>2580598960500</v>
      </c>
      <c r="D19" s="310">
        <f>'NonE-Coal'!D67+'E-Coal'!D67</f>
        <v>2607712580816.3228</v>
      </c>
      <c r="E19" s="310">
        <f>'NonE-Coal'!E67+'E-Coal'!E67</f>
        <v>3336349713185.0703</v>
      </c>
      <c r="F19" s="310">
        <f>'NonE-Coal'!F67+'E-Coal'!F67</f>
        <v>3437739956560.7544</v>
      </c>
      <c r="G19" s="310">
        <f>'NonE-Coal'!G67+'E-Coal'!G67</f>
        <v>3642684547777.4229</v>
      </c>
      <c r="H19" s="310">
        <f>'NonE-Coal'!H67+'E-Coal'!H67</f>
        <v>3921319765168.7271</v>
      </c>
      <c r="I19" s="310">
        <f>'NonE-Coal'!I67+'E-Coal'!I67</f>
        <v>4196374576535.5752</v>
      </c>
      <c r="J19" s="310">
        <f>'NonE-Coal'!J67+'E-Coal'!J67</f>
        <v>4433109083470.5537</v>
      </c>
      <c r="K19" s="310">
        <f>'NonE-Coal'!K67+'E-Coal'!K67</f>
        <v>4636405697384.0703</v>
      </c>
      <c r="L19" s="310">
        <f>'NonE-Coal'!L67+'E-Coal'!L67</f>
        <v>4814375192328.6094</v>
      </c>
      <c r="M19" s="310">
        <f>'NonE-Coal'!M67+'E-Coal'!M67</f>
        <v>4977721052193.5654</v>
      </c>
      <c r="N19" s="310">
        <f>'NonE-Coal'!N67+'E-Coal'!N67</f>
        <v>5153713937652.0283</v>
      </c>
      <c r="O19" s="310">
        <f>'NonE-Coal'!O67+'E-Coal'!O67</f>
        <v>5328088050308.626</v>
      </c>
      <c r="P19" s="310">
        <f>'NonE-Coal'!P67+'E-Coal'!P67</f>
        <v>5499824831725.8779</v>
      </c>
      <c r="Q19" s="310">
        <f>'NonE-Coal'!Q67+'E-Coal'!Q67</f>
        <v>5667842154052.7656</v>
      </c>
      <c r="R19" s="310">
        <f>'NonE-Coal'!R67+'E-Coal'!R67</f>
        <v>5831000818755.4189</v>
      </c>
      <c r="S19" s="310">
        <f>'NonE-Coal'!S67+'E-Coal'!S67</f>
        <v>6012613103640.7227</v>
      </c>
      <c r="T19" s="310">
        <f>'NonE-Coal'!T67+'E-Coal'!T67</f>
        <v>6189121833575.5244</v>
      </c>
      <c r="U19" s="310">
        <f>'NonE-Coal'!U67+'E-Coal'!U67</f>
        <v>6359923038616.4941</v>
      </c>
      <c r="V19" s="310">
        <f>'NonE-Coal'!V67+'E-Coal'!V67</f>
        <v>6524439115760.9551</v>
      </c>
      <c r="W19" s="310">
        <f>'NonE-Coal'!W67+'E-Coal'!W67</f>
        <v>6682122568395.6836</v>
      </c>
      <c r="X19" s="310">
        <f>'NonE-Coal'!X67+'E-Coal'!X67</f>
        <v>6832459439486.7383</v>
      </c>
      <c r="Y19" s="310">
        <f>'NonE-Coal'!Y67+'E-Coal'!Y67</f>
        <v>6974972408478.541</v>
      </c>
      <c r="Z19" s="310">
        <f>'NonE-Coal'!Z67+'E-Coal'!Z67</f>
        <v>7109223526883.0176</v>
      </c>
      <c r="AA19" s="310">
        <f>'NonE-Coal'!AA67+'E-Coal'!AA67</f>
        <v>7234816572748.6934</v>
      </c>
      <c r="AB19" s="310">
        <f>'NonE-Coal'!AB67+'E-Coal'!AB67</f>
        <v>7351399009506.3018</v>
      </c>
      <c r="AC19" s="310">
        <f>'NonE-Coal'!AC67+'E-Coal'!AC67</f>
        <v>7458663540005.3604</v>
      </c>
      <c r="AD19" s="310">
        <f>'NonE-Coal'!AD67+'E-Coal'!AD67</f>
        <v>7556349251794.2705</v>
      </c>
      <c r="AE19" s="310">
        <f>'NonE-Coal'!AE67+'E-Coal'!AE67</f>
        <v>7644242354775.4678</v>
      </c>
      <c r="AF19" s="310">
        <f>'NonE-Coal'!AF67+'E-Coal'!AF67</f>
        <v>7722176517211.7207</v>
      </c>
      <c r="AG19" s="310">
        <f>'NonE-Coal'!AG67+'E-Coal'!AG67</f>
        <v>7790032810604.3936</v>
      </c>
      <c r="AH19" s="310">
        <f>'NonE-Coal'!AH67+'E-Coal'!AH67</f>
        <v>7847739278152.792</v>
      </c>
      <c r="AI19" s="310">
        <f>'NonE-Coal'!AI67+'E-Coal'!AI67</f>
        <v>7895270145286.709</v>
      </c>
      <c r="AJ19" s="310">
        <f>'NonE-Coal'!AJ67+'E-Coal'!AJ67</f>
        <v>7932644694107.3467</v>
      </c>
      <c r="AK19" s="310">
        <f>'NonE-Coal'!AK67+'E-Coal'!AK67</f>
        <v>7959925826445.584</v>
      </c>
      <c r="AL19" s="310">
        <f>'NonE-Coal'!AL67+'E-Coal'!AL67</f>
        <v>7977218342635.0215</v>
      </c>
      <c r="AM19" s="310">
        <f>'NonE-Coal'!AM67+'E-Coal'!AM67</f>
        <v>7984666964991.7959</v>
      </c>
      <c r="AN19" s="310">
        <f>'NonE-Coal'!AN67+'E-Coal'!AN67</f>
        <v>7982454136396.8594</v>
      </c>
      <c r="AO19" s="310">
        <f>'NonE-Coal'!AO67+'E-Coal'!AO67</f>
        <v>7970797625297.1387</v>
      </c>
      <c r="AP19" s="310">
        <f>'NonE-Coal'!AP67+'E-Coal'!AP67</f>
        <v>7949947968898.0908</v>
      </c>
      <c r="AQ19" s="310">
        <f>'NonE-Coal'!AQ67+'E-Coal'!AQ67</f>
        <v>7917541316957.9668</v>
      </c>
    </row>
    <row r="20" spans="1:43" x14ac:dyDescent="0.25">
      <c r="A20" s="133" t="s">
        <v>107</v>
      </c>
      <c r="B20" s="310">
        <f>'NonE-Coal'!B68+'E-Coal'!B68</f>
        <v>508341883499.99994</v>
      </c>
      <c r="C20" s="310">
        <f>'NonE-Coal'!C68+'E-Coal'!C68</f>
        <v>1013905942500.0001</v>
      </c>
      <c r="D20" s="310">
        <f>'NonE-Coal'!D68+'E-Coal'!D68</f>
        <v>778586374494.39209</v>
      </c>
      <c r="E20" s="310">
        <f>'NonE-Coal'!E68+'E-Coal'!E68</f>
        <v>1177499621050.2754</v>
      </c>
      <c r="F20" s="310">
        <f>'NonE-Coal'!F68+'E-Coal'!F68</f>
        <v>1166629814254.1313</v>
      </c>
      <c r="G20" s="310">
        <f>'NonE-Coal'!G68+'E-Coal'!G68</f>
        <v>1176755942040.3269</v>
      </c>
      <c r="H20" s="310">
        <f>'NonE-Coal'!H68+'E-Coal'!H68</f>
        <v>1200647202597.127</v>
      </c>
      <c r="I20" s="310">
        <f>'NonE-Coal'!I68+'E-Coal'!I68</f>
        <v>1227767614973.9712</v>
      </c>
      <c r="J20" s="310">
        <f>'NonE-Coal'!J68+'E-Coal'!J68</f>
        <v>1252019785895.0984</v>
      </c>
      <c r="K20" s="310">
        <f>'NonE-Coal'!K68+'E-Coal'!K68</f>
        <v>1272825567454.0205</v>
      </c>
      <c r="L20" s="310">
        <f>'NonE-Coal'!L68+'E-Coal'!L68</f>
        <v>1289686636288.7415</v>
      </c>
      <c r="M20" s="310">
        <f>'NonE-Coal'!M68+'E-Coal'!M68</f>
        <v>1302189657711.6821</v>
      </c>
      <c r="N20" s="310">
        <f>'NonE-Coal'!N68+'E-Coal'!N68</f>
        <v>1319716335628.657</v>
      </c>
      <c r="O20" s="310">
        <f>'NonE-Coal'!O68+'E-Coal'!O68</f>
        <v>1333262185468.7671</v>
      </c>
      <c r="P20" s="310">
        <f>'NonE-Coal'!P68+'E-Coal'!P68</f>
        <v>1343080712307.324</v>
      </c>
      <c r="Q20" s="310">
        <f>'NonE-Coal'!Q68+'E-Coal'!Q68</f>
        <v>1349470347361.3</v>
      </c>
      <c r="R20" s="310">
        <f>'NonE-Coal'!R68+'E-Coal'!R68</f>
        <v>1352765425227.8357</v>
      </c>
      <c r="S20" s="310">
        <f>'NonE-Coal'!S68+'E-Coal'!S68</f>
        <v>1364881623743.3059</v>
      </c>
      <c r="T20" s="310">
        <f>'NonE-Coal'!T68+'E-Coal'!T68</f>
        <v>1374676761419.3508</v>
      </c>
      <c r="U20" s="310">
        <f>'NonE-Coal'!U68+'E-Coal'!U68</f>
        <v>1382244672138.9409</v>
      </c>
      <c r="V20" s="310">
        <f>'NonE-Coal'!V68+'E-Coal'!V68</f>
        <v>1387688748426.3589</v>
      </c>
      <c r="W20" s="310">
        <f>'NonE-Coal'!W68+'E-Coal'!W68</f>
        <v>1391119591597.9065</v>
      </c>
      <c r="X20" s="310">
        <f>'NonE-Coal'!X68+'E-Coal'!X68</f>
        <v>1392652830483.8721</v>
      </c>
      <c r="Y20" s="310">
        <f>'NonE-Coal'!Y68+'E-Coal'!Y68</f>
        <v>1392407141105.3545</v>
      </c>
      <c r="Z20" s="310">
        <f>'NonE-Coal'!Z68+'E-Coal'!Z68</f>
        <v>1390502489986.8411</v>
      </c>
      <c r="AA20" s="310">
        <f>'NonE-Coal'!AA68+'E-Coal'!AA68</f>
        <v>1387058614730.0884</v>
      </c>
      <c r="AB20" s="310">
        <f>'NonE-Coal'!AB68+'E-Coal'!AB68</f>
        <v>1382193747296.3364</v>
      </c>
      <c r="AC20" s="310">
        <f>'NonE-Coal'!AC68+'E-Coal'!AC68</f>
        <v>1376023578300.4189</v>
      </c>
      <c r="AD20" s="310">
        <f>'NonE-Coal'!AD68+'E-Coal'!AD68</f>
        <v>1368660454605.5718</v>
      </c>
      <c r="AE20" s="310">
        <f>'NonE-Coal'!AE68+'E-Coal'!AE68</f>
        <v>1360212797656.9631</v>
      </c>
      <c r="AF20" s="310">
        <f>'NonE-Coal'!AF68+'E-Coal'!AF68</f>
        <v>1350784726291.948</v>
      </c>
      <c r="AG20" s="310">
        <f>'NonE-Coal'!AG68+'E-Coal'!AG68</f>
        <v>1340475865162.6318</v>
      </c>
      <c r="AH20" s="310">
        <f>'NonE-Coal'!AH68+'E-Coal'!AH68</f>
        <v>1329381318318.9316</v>
      </c>
      <c r="AI20" s="310">
        <f>'NonE-Coal'!AI68+'E-Coal'!AI68</f>
        <v>1317591786824.1821</v>
      </c>
      <c r="AJ20" s="310">
        <f>'NonE-Coal'!AJ68+'E-Coal'!AJ68</f>
        <v>1305193809394.6672</v>
      </c>
      <c r="AK20" s="310">
        <f>'NonE-Coal'!AK68+'E-Coal'!AK68</f>
        <v>1292270105847.8926</v>
      </c>
      <c r="AL20" s="310">
        <f>'NonE-Coal'!AL68+'E-Coal'!AL68</f>
        <v>1278900004492.292</v>
      </c>
      <c r="AM20" s="310">
        <f>'NonE-Coal'!AM68+'E-Coal'!AM68</f>
        <v>1265159936379.1013</v>
      </c>
      <c r="AN20" s="310">
        <f>'NonE-Coal'!AN68+'E-Coal'!AN68</f>
        <v>1251123981461.5874</v>
      </c>
      <c r="AO20" s="310">
        <f>'NonE-Coal'!AO68+'E-Coal'!AO68</f>
        <v>1236864454076.0234</v>
      </c>
      <c r="AP20" s="310">
        <f>'NonE-Coal'!AP68+'E-Coal'!AP68</f>
        <v>1222452517696.2563</v>
      </c>
      <c r="AQ20" s="310">
        <f>'NonE-Coal'!AQ68+'E-Coal'!AQ68</f>
        <v>1207555496409.116</v>
      </c>
    </row>
    <row r="21" spans="1:43" x14ac:dyDescent="0.25">
      <c r="A21" s="133" t="s">
        <v>108</v>
      </c>
      <c r="B21" s="310">
        <f>'NonE-Coal'!B69+'E-Coal'!B69</f>
        <v>8350140447000</v>
      </c>
      <c r="C21" s="310">
        <f>'NonE-Coal'!C69+'E-Coal'!C69</f>
        <v>6480664558500</v>
      </c>
      <c r="D21" s="310">
        <f>'NonE-Coal'!D69+'E-Coal'!D69</f>
        <v>6250022916085.4678</v>
      </c>
      <c r="E21" s="310">
        <f>'NonE-Coal'!E69+'E-Coal'!E69</f>
        <v>7127778522939.6016</v>
      </c>
      <c r="F21" s="310">
        <f>'NonE-Coal'!F69+'E-Coal'!F69</f>
        <v>7777517799032.124</v>
      </c>
      <c r="G21" s="310">
        <f>'NonE-Coal'!G69+'E-Coal'!G69</f>
        <v>8177996941983.665</v>
      </c>
      <c r="H21" s="310">
        <f>'NonE-Coal'!H69+'E-Coal'!H69</f>
        <v>8584603850141.9424</v>
      </c>
      <c r="I21" s="310">
        <f>'NonE-Coal'!I69+'E-Coal'!I69</f>
        <v>8794049022864.1289</v>
      </c>
      <c r="J21" s="310">
        <f>'NonE-Coal'!J69+'E-Coal'!J69</f>
        <v>9001036544191.3965</v>
      </c>
      <c r="K21" s="310">
        <f>'NonE-Coal'!K69+'E-Coal'!K69</f>
        <v>9205577003447.2754</v>
      </c>
      <c r="L21" s="310">
        <f>'NonE-Coal'!L69+'E-Coal'!L69</f>
        <v>9407680979848.8477</v>
      </c>
      <c r="M21" s="310">
        <f>'NonE-Coal'!M69+'E-Coal'!M69</f>
        <v>9607359042506.7676</v>
      </c>
      <c r="N21" s="310">
        <f>'NonE-Coal'!N69+'E-Coal'!N69</f>
        <v>9696334688161.2969</v>
      </c>
      <c r="O21" s="310">
        <f>'NonE-Coal'!O69+'E-Coal'!O69</f>
        <v>9784487311919.8633</v>
      </c>
      <c r="P21" s="310">
        <f>'NonE-Coal'!P69+'E-Coal'!P69</f>
        <v>9871819463639.1133</v>
      </c>
      <c r="Q21" s="310">
        <f>'NonE-Coal'!Q69+'E-Coal'!Q69</f>
        <v>9958333691527.6191</v>
      </c>
      <c r="R21" s="310">
        <f>'NonE-Coal'!R69+'E-Coal'!R69</f>
        <v>10044032542145.881</v>
      </c>
      <c r="S21" s="310">
        <f>'NonE-Coal'!S69+'E-Coal'!S69</f>
        <v>9999299810336.0957</v>
      </c>
      <c r="T21" s="310">
        <f>'NonE-Coal'!T69+'E-Coal'!T69</f>
        <v>9954660419401.2227</v>
      </c>
      <c r="U21" s="310">
        <f>'NonE-Coal'!U69+'E-Coal'!U69</f>
        <v>9910114309583.0605</v>
      </c>
      <c r="V21" s="310">
        <f>'NonE-Coal'!V69+'E-Coal'!V69</f>
        <v>9865661421134.6016</v>
      </c>
      <c r="W21" s="310">
        <f>'NonE-Coal'!W69+'E-Coal'!W69</f>
        <v>9821301694320.0508</v>
      </c>
      <c r="X21" s="310">
        <f>'NonE-Coal'!X69+'E-Coal'!X69</f>
        <v>9777035069414.793</v>
      </c>
      <c r="Y21" s="310">
        <f>'NonE-Coal'!Y69+'E-Coal'!Y69</f>
        <v>9732861486705.4258</v>
      </c>
      <c r="Z21" s="310">
        <f>'NonE-Coal'!Z69+'E-Coal'!Z69</f>
        <v>9688780886489.7422</v>
      </c>
      <c r="AA21" s="310">
        <f>'NonE-Coal'!AA69+'E-Coal'!AA69</f>
        <v>9644793209076.7422</v>
      </c>
      <c r="AB21" s="310">
        <f>'NonE-Coal'!AB69+'E-Coal'!AB69</f>
        <v>9600898394786.6113</v>
      </c>
      <c r="AC21" s="310">
        <f>'NonE-Coal'!AC69+'E-Coal'!AC69</f>
        <v>9557096383950.748</v>
      </c>
      <c r="AD21" s="310">
        <f>'NonE-Coal'!AD69+'E-Coal'!AD69</f>
        <v>9513387116911.7363</v>
      </c>
      <c r="AE21" s="310">
        <f>'NonE-Coal'!AE69+'E-Coal'!AE69</f>
        <v>9469770534023.377</v>
      </c>
      <c r="AF21" s="310">
        <f>'NonE-Coal'!AF69+'E-Coal'!AF69</f>
        <v>9426246575650.6621</v>
      </c>
      <c r="AG21" s="310">
        <f>'NonE-Coal'!AG69+'E-Coal'!AG69</f>
        <v>9382815182169.7773</v>
      </c>
      <c r="AH21" s="310">
        <f>'NonE-Coal'!AH69+'E-Coal'!AH69</f>
        <v>9357322427013.9141</v>
      </c>
      <c r="AI21" s="310">
        <f>'NonE-Coal'!AI69+'E-Coal'!AI69</f>
        <v>9331870349277.2852</v>
      </c>
      <c r="AJ21" s="310">
        <f>'NonE-Coal'!AJ69+'E-Coal'!AJ69</f>
        <v>9306458924594.6191</v>
      </c>
      <c r="AK21" s="310">
        <f>'NonE-Coal'!AK69+'E-Coal'!AK69</f>
        <v>9281088128605.125</v>
      </c>
      <c r="AL21" s="310">
        <f>'NonE-Coal'!AL69+'E-Coal'!AL69</f>
        <v>9255757936952.5059</v>
      </c>
      <c r="AM21" s="310">
        <f>'NonE-Coal'!AM69+'E-Coal'!AM69</f>
        <v>9224562715351.918</v>
      </c>
      <c r="AN21" s="310">
        <f>'NonE-Coal'!AN69+'E-Coal'!AN69</f>
        <v>9193425266347.5957</v>
      </c>
      <c r="AO21" s="310">
        <f>'NonE-Coal'!AO69+'E-Coal'!AO69</f>
        <v>9162345553863.4199</v>
      </c>
      <c r="AP21" s="310">
        <f>'NonE-Coal'!AP69+'E-Coal'!AP69</f>
        <v>9131323541829.9922</v>
      </c>
      <c r="AQ21" s="310">
        <f>'NonE-Coal'!AQ69+'E-Coal'!AQ69</f>
        <v>9097278470463.5664</v>
      </c>
    </row>
    <row r="22" spans="1:43" x14ac:dyDescent="0.25">
      <c r="A22" s="133" t="s">
        <v>109</v>
      </c>
      <c r="B22" s="310">
        <f>'NonE-Coal'!B70+'E-Coal'!B70</f>
        <v>5997323095500</v>
      </c>
      <c r="C22" s="310">
        <f>'NonE-Coal'!C70+'E-Coal'!C70</f>
        <v>5225087884500</v>
      </c>
      <c r="D22" s="310">
        <f>'NonE-Coal'!D70+'E-Coal'!D70</f>
        <v>5375272399077.8389</v>
      </c>
      <c r="E22" s="310">
        <f>'NonE-Coal'!E70+'E-Coal'!E70</f>
        <v>5756216310891.6982</v>
      </c>
      <c r="F22" s="310">
        <f>'NonE-Coal'!F70+'E-Coal'!F70</f>
        <v>5865747787687.5254</v>
      </c>
      <c r="G22" s="310">
        <f>'NonE-Coal'!G70+'E-Coal'!G70</f>
        <v>5920760884361.0293</v>
      </c>
      <c r="H22" s="310">
        <f>'NonE-Coal'!H70+'E-Coal'!H70</f>
        <v>6016018491970.9209</v>
      </c>
      <c r="I22" s="310">
        <f>'NonE-Coal'!I70+'E-Coal'!I70</f>
        <v>6133710188693.6182</v>
      </c>
      <c r="J22" s="310">
        <f>'NonE-Coal'!J70+'E-Coal'!J70</f>
        <v>6233557264718.9551</v>
      </c>
      <c r="K22" s="310">
        <f>'NonE-Coal'!K70+'E-Coal'!K70</f>
        <v>6314904978305.1143</v>
      </c>
      <c r="L22" s="310">
        <f>'NonE-Coal'!L70+'E-Coal'!L70</f>
        <v>6377278821425.7031</v>
      </c>
      <c r="M22" s="310">
        <f>'NonE-Coal'!M70+'E-Coal'!M70</f>
        <v>6420387823281.3809</v>
      </c>
      <c r="N22" s="310">
        <f>'NonE-Coal'!N70+'E-Coal'!N70</f>
        <v>6453774570867.1152</v>
      </c>
      <c r="O22" s="310">
        <f>'NonE-Coal'!O70+'E-Coal'!O70</f>
        <v>6470581816182.4199</v>
      </c>
      <c r="P22" s="310">
        <f>'NonE-Coal'!P70+'E-Coal'!P70</f>
        <v>6473630007050.8662</v>
      </c>
      <c r="Q22" s="310">
        <f>'NonE-Coal'!Q70+'E-Coal'!Q70</f>
        <v>6465846685222.3232</v>
      </c>
      <c r="R22" s="310">
        <f>'NonE-Coal'!R70+'E-Coal'!R70</f>
        <v>6450210765090.3223</v>
      </c>
      <c r="S22" s="310">
        <f>'NonE-Coal'!S70+'E-Coal'!S70</f>
        <v>6442629646672.8867</v>
      </c>
      <c r="T22" s="310">
        <f>'NonE-Coal'!T70+'E-Coal'!T70</f>
        <v>6430559994147.7471</v>
      </c>
      <c r="U22" s="310">
        <f>'NonE-Coal'!U70+'E-Coal'!U70</f>
        <v>6414406475934.1074</v>
      </c>
      <c r="V22" s="310">
        <f>'NonE-Coal'!V70+'E-Coal'!V70</f>
        <v>6394578225943.7949</v>
      </c>
      <c r="W22" s="310">
        <f>'NonE-Coal'!W70+'E-Coal'!W70</f>
        <v>6371486461097.6299</v>
      </c>
      <c r="X22" s="310">
        <f>'NonE-Coal'!X70+'E-Coal'!X70</f>
        <v>6345542341285.1104</v>
      </c>
      <c r="Y22" s="310">
        <f>'NonE-Coal'!Y70+'E-Coal'!Y70</f>
        <v>6317155079032.0322</v>
      </c>
      <c r="Z22" s="310">
        <f>'NonE-Coal'!Z70+'E-Coal'!Z70</f>
        <v>6286730302710.7861</v>
      </c>
      <c r="AA22" s="310">
        <f>'NonE-Coal'!AA70+'E-Coal'!AA70</f>
        <v>6254668674110.1846</v>
      </c>
      <c r="AB22" s="310">
        <f>'NonE-Coal'!AB70+'E-Coal'!AB70</f>
        <v>6221364758591.8809</v>
      </c>
      <c r="AC22" s="310">
        <f>'NonE-Coal'!AC70+'E-Coal'!AC70</f>
        <v>6187206143904.4502</v>
      </c>
      <c r="AD22" s="310">
        <f>'NonE-Coal'!AD70+'E-Coal'!AD70</f>
        <v>6152572802004.9482</v>
      </c>
      <c r="AE22" s="310">
        <f>'NonE-Coal'!AE70+'E-Coal'!AE70</f>
        <v>6117836686940.5752</v>
      </c>
      <c r="AF22" s="310">
        <f>'NonE-Coal'!AF70+'E-Coal'!AF70</f>
        <v>6083361560960.4961</v>
      </c>
      <c r="AG22" s="310">
        <f>'NonE-Coal'!AG70+'E-Coal'!AG70</f>
        <v>6049503040540.3936</v>
      </c>
      <c r="AH22" s="310">
        <f>'NonE-Coal'!AH70+'E-Coal'!AH70</f>
        <v>6016608853893.6982</v>
      </c>
      <c r="AI22" s="310">
        <f>'NonE-Coal'!AI70+'E-Coal'!AI70</f>
        <v>5985019301791.957</v>
      </c>
      <c r="AJ22" s="310">
        <f>'NonE-Coal'!AJ70+'E-Coal'!AJ70</f>
        <v>5955067914105.168</v>
      </c>
      <c r="AK22" s="310">
        <f>'NonE-Coal'!AK70+'E-Coal'!AK70</f>
        <v>5927082295380.6914</v>
      </c>
      <c r="AL22" s="310">
        <f>'NonE-Coal'!AL70+'E-Coal'!AL70</f>
        <v>5901385153992.6611</v>
      </c>
      <c r="AM22" s="310">
        <f>'NonE-Coal'!AM70+'E-Coal'!AM70</f>
        <v>5878295510899.2471</v>
      </c>
      <c r="AN22" s="310">
        <f>'NonE-Coal'!AN70+'E-Coal'!AN70</f>
        <v>5858130085835.4492</v>
      </c>
      <c r="AO22" s="310">
        <f>'NonE-Coal'!AO70+'E-Coal'!AO70</f>
        <v>5841204860840.0664</v>
      </c>
      <c r="AP22" s="310">
        <f>'NonE-Coal'!AP70+'E-Coal'!AP70</f>
        <v>5827836823372.8281</v>
      </c>
      <c r="AQ22" s="310">
        <f>'NonE-Coal'!AQ70+'E-Coal'!AQ70</f>
        <v>5816401689895.3965</v>
      </c>
    </row>
    <row r="23" spans="1:43" x14ac:dyDescent="0.25">
      <c r="A23" s="133" t="s">
        <v>110</v>
      </c>
      <c r="B23" s="310">
        <f>'NonE-Coal'!B71+'E-Coal'!B71</f>
        <v>70023399996000</v>
      </c>
      <c r="C23" s="310">
        <f>'NonE-Coal'!C71+'E-Coal'!C71</f>
        <v>114140808704999.98</v>
      </c>
      <c r="D23" s="310">
        <f>'NonE-Coal'!D71+'E-Coal'!D71</f>
        <v>120062257521222.11</v>
      </c>
      <c r="E23" s="310">
        <f>'NonE-Coal'!E71+'E-Coal'!E71</f>
        <v>125733703437363.58</v>
      </c>
      <c r="F23" s="310">
        <f>'NonE-Coal'!F71+'E-Coal'!F71</f>
        <v>128594834669543.63</v>
      </c>
      <c r="G23" s="310">
        <f>'NonE-Coal'!G71+'E-Coal'!G71</f>
        <v>131353002211604.39</v>
      </c>
      <c r="H23" s="310">
        <f>'NonE-Coal'!H71+'E-Coal'!H71</f>
        <v>135359322736582.58</v>
      </c>
      <c r="I23" s="310">
        <f>'NonE-Coal'!I71+'E-Coal'!I71</f>
        <v>139672904837287.88</v>
      </c>
      <c r="J23" s="310">
        <f>'NonE-Coal'!J71+'E-Coal'!J71</f>
        <v>143332763225578.31</v>
      </c>
      <c r="K23" s="310">
        <f>'NonE-Coal'!K71+'E-Coal'!K71</f>
        <v>146380516588821.78</v>
      </c>
      <c r="L23" s="310">
        <f>'NonE-Coal'!L71+'E-Coal'!L71</f>
        <v>148874648785603.25</v>
      </c>
      <c r="M23" s="310">
        <f>'NonE-Coal'!M71+'E-Coal'!M71</f>
        <v>150887434645356.19</v>
      </c>
      <c r="N23" s="310">
        <f>'NonE-Coal'!N71+'E-Coal'!N71</f>
        <v>152756828693970.41</v>
      </c>
      <c r="O23" s="310">
        <f>'NonE-Coal'!O71+'E-Coal'!O71</f>
        <v>154289883253708.63</v>
      </c>
      <c r="P23" s="310">
        <f>'NonE-Coal'!P71+'E-Coal'!P71</f>
        <v>155546184917657.31</v>
      </c>
      <c r="Q23" s="310">
        <f>'NonE-Coal'!Q71+'E-Coal'!Q71</f>
        <v>156589346474479.56</v>
      </c>
      <c r="R23" s="310">
        <f>'NonE-Coal'!R71+'E-Coal'!R71</f>
        <v>157485956511311.09</v>
      </c>
      <c r="S23" s="310">
        <f>'NonE-Coal'!S71+'E-Coal'!S71</f>
        <v>158668167438745.13</v>
      </c>
      <c r="T23" s="310">
        <f>'NonE-Coal'!T71+'E-Coal'!T71</f>
        <v>159778303169026.5</v>
      </c>
      <c r="U23" s="310">
        <f>'NonE-Coal'!U71+'E-Coal'!U71</f>
        <v>160816536981909.44</v>
      </c>
      <c r="V23" s="310">
        <f>'NonE-Coal'!V71+'E-Coal'!V71</f>
        <v>161783186789497.22</v>
      </c>
      <c r="W23" s="310">
        <f>'NonE-Coal'!W71+'E-Coal'!W71</f>
        <v>162678710606733.84</v>
      </c>
      <c r="X23" s="310">
        <f>'NonE-Coal'!X71+'E-Coal'!X71</f>
        <v>163503701697128.09</v>
      </c>
      <c r="Y23" s="310">
        <f>'NonE-Coal'!Y71+'E-Coal'!Y71</f>
        <v>164258883428959.19</v>
      </c>
      <c r="Z23" s="310">
        <f>'NonE-Coal'!Z71+'E-Coal'!Z71</f>
        <v>164945103877202</v>
      </c>
      <c r="AA23" s="310">
        <f>'NonE-Coal'!AA71+'E-Coal'!AA71</f>
        <v>165563330206170.41</v>
      </c>
      <c r="AB23" s="310">
        <f>'NonE-Coal'!AB71+'E-Coal'!AB71</f>
        <v>166114642867454</v>
      </c>
      <c r="AC23" s="310">
        <f>'NonE-Coal'!AC71+'E-Coal'!AC71</f>
        <v>166600229647074.09</v>
      </c>
      <c r="AD23" s="310">
        <f>'NonE-Coal'!AD71+'E-Coal'!AD71</f>
        <v>167021379595012.59</v>
      </c>
      <c r="AE23" s="310">
        <f>'NonE-Coal'!AE71+'E-Coal'!AE71</f>
        <v>167379476869288.03</v>
      </c>
      <c r="AF23" s="310">
        <f>'NonE-Coal'!AF71+'E-Coal'!AF71</f>
        <v>167675994525664.53</v>
      </c>
      <c r="AG23" s="310">
        <f>'NonE-Coal'!AG71+'E-Coal'!AG71</f>
        <v>167912488282862.22</v>
      </c>
      <c r="AH23" s="310">
        <f>'NonE-Coal'!AH71+'E-Coal'!AH71</f>
        <v>168090590291792.97</v>
      </c>
      <c r="AI23" s="310">
        <f>'NonE-Coal'!AI71+'E-Coal'!AI71</f>
        <v>168212002935932.25</v>
      </c>
      <c r="AJ23" s="310">
        <f>'NonE-Coal'!AJ71+'E-Coal'!AJ71</f>
        <v>168278492688434.16</v>
      </c>
      <c r="AK23" s="310">
        <f>'NonE-Coal'!AK71+'E-Coal'!AK71</f>
        <v>168291884050033.63</v>
      </c>
      <c r="AL23" s="310">
        <f>'NonE-Coal'!AL71+'E-Coal'!AL71</f>
        <v>168254053590176.72</v>
      </c>
      <c r="AM23" s="310">
        <f>'NonE-Coal'!AM71+'E-Coal'!AM71</f>
        <v>168166924112174.69</v>
      </c>
      <c r="AN23" s="310">
        <f>'NonE-Coal'!AN71+'E-Coal'!AN71</f>
        <v>168032458961526.38</v>
      </c>
      <c r="AO23" s="310">
        <f>'NonE-Coal'!AO71+'E-Coal'!AO71</f>
        <v>167852656494879</v>
      </c>
      <c r="AP23" s="310">
        <f>'NonE-Coal'!AP71+'E-Coal'!AP71</f>
        <v>167629544725455.28</v>
      </c>
      <c r="AQ23" s="310">
        <f>'NonE-Coal'!AQ71+'E-Coal'!AQ71</f>
        <v>167309004474382.13</v>
      </c>
    </row>
    <row r="24" spans="1:43" x14ac:dyDescent="0.25">
      <c r="A24" s="133" t="s">
        <v>111</v>
      </c>
      <c r="B24" s="310">
        <f>'NonE-Coal'!B72+'E-Coal'!B72</f>
        <v>498061155025500</v>
      </c>
      <c r="C24" s="310">
        <f>'NonE-Coal'!C72+'E-Coal'!C72</f>
        <v>672427976715000</v>
      </c>
      <c r="D24" s="310">
        <f>'NonE-Coal'!D72+'E-Coal'!D72</f>
        <v>804022821687134.75</v>
      </c>
      <c r="E24" s="310">
        <f>'NonE-Coal'!E72+'E-Coal'!E72</f>
        <v>949242978207093</v>
      </c>
      <c r="F24" s="310">
        <f>'NonE-Coal'!F72+'E-Coal'!F72</f>
        <v>952656393500052</v>
      </c>
      <c r="G24" s="310">
        <f>'NonE-Coal'!G72+'E-Coal'!G72</f>
        <v>1042097134858778.8</v>
      </c>
      <c r="H24" s="310">
        <f>'NonE-Coal'!H72+'E-Coal'!H72</f>
        <v>1180113855985307.5</v>
      </c>
      <c r="I24" s="310">
        <f>'NonE-Coal'!I72+'E-Coal'!I72</f>
        <v>1317510786502681</v>
      </c>
      <c r="J24" s="310">
        <f>'NonE-Coal'!J72+'E-Coal'!J72</f>
        <v>1444839594190798.3</v>
      </c>
      <c r="K24" s="310">
        <f>'NonE-Coal'!K72+'E-Coal'!K72</f>
        <v>1562934009180121.5</v>
      </c>
      <c r="L24" s="310">
        <f>'NonE-Coal'!L72+'E-Coal'!L72</f>
        <v>1674722790011315.8</v>
      </c>
      <c r="M24" s="310">
        <f>'NonE-Coal'!M72+'E-Coal'!M72</f>
        <v>1785071779531784.3</v>
      </c>
      <c r="N24" s="310">
        <f>'NonE-Coal'!N72+'E-Coal'!N72</f>
        <v>1899392739346687</v>
      </c>
      <c r="O24" s="310">
        <f>'NonE-Coal'!O72+'E-Coal'!O72</f>
        <v>2018769025958319</v>
      </c>
      <c r="P24" s="310">
        <f>'NonE-Coal'!P72+'E-Coal'!P72</f>
        <v>2143099036962613.8</v>
      </c>
      <c r="Q24" s="310">
        <f>'NonE-Coal'!Q72+'E-Coal'!Q72</f>
        <v>2272231713865044.5</v>
      </c>
      <c r="R24" s="310">
        <f>'NonE-Coal'!R72+'E-Coal'!R72</f>
        <v>2405962286911081</v>
      </c>
      <c r="S24" s="310">
        <f>'NonE-Coal'!S72+'E-Coal'!S72</f>
        <v>2544163956113529.5</v>
      </c>
      <c r="T24" s="310">
        <f>'NonE-Coal'!T72+'E-Coal'!T72</f>
        <v>2686381586417797</v>
      </c>
      <c r="U24" s="310">
        <f>'NonE-Coal'!U72+'E-Coal'!U72</f>
        <v>2832214276118148</v>
      </c>
      <c r="V24" s="310">
        <f>'NonE-Coal'!V72+'E-Coal'!V72</f>
        <v>2981191081722537.5</v>
      </c>
      <c r="W24" s="310">
        <f>'NonE-Coal'!W72+'E-Coal'!W72</f>
        <v>3132768814619333.5</v>
      </c>
      <c r="X24" s="310">
        <f>'NonE-Coal'!X72+'E-Coal'!X72</f>
        <v>3286330676730588.5</v>
      </c>
      <c r="Y24" s="310">
        <f>'NonE-Coal'!Y72+'E-Coal'!Y72</f>
        <v>3441185870706438.5</v>
      </c>
      <c r="Z24" s="310">
        <f>'NonE-Coal'!Z72+'E-Coal'!Z72</f>
        <v>3596570316783608</v>
      </c>
      <c r="AA24" s="310">
        <f>'NonE-Coal'!AA72+'E-Coal'!AA72</f>
        <v>3751648600906018</v>
      </c>
      <c r="AB24" s="310">
        <f>'NonE-Coal'!AB72+'E-Coal'!AB72</f>
        <v>3905517266678266</v>
      </c>
      <c r="AC24" s="310">
        <f>'NonE-Coal'!AC72+'E-Coal'!AC72</f>
        <v>4057209546877223.5</v>
      </c>
      <c r="AD24" s="310">
        <f>'NonE-Coal'!AD72+'E-Coal'!AD72</f>
        <v>4205701608389130</v>
      </c>
      <c r="AE24" s="310">
        <f>'NonE-Coal'!AE72+'E-Coal'!AE72</f>
        <v>4349920357527624.5</v>
      </c>
      <c r="AF24" s="310">
        <f>'NonE-Coal'!AF72+'E-Coal'!AF72</f>
        <v>4488752820856503.5</v>
      </c>
      <c r="AG24" s="310">
        <f>'NonE-Coal'!AG72+'E-Coal'!AG72</f>
        <v>4621057080227775</v>
      </c>
      <c r="AH24" s="310">
        <f>'NonE-Coal'!AH72+'E-Coal'!AH72</f>
        <v>4745674700307591</v>
      </c>
      <c r="AI24" s="310">
        <f>'NonE-Coal'!AI72+'E-Coal'!AI72</f>
        <v>4861444543189484</v>
      </c>
      <c r="AJ24" s="310">
        <f>'NonE-Coal'!AJ72+'E-Coal'!AJ72</f>
        <v>4967217818807692</v>
      </c>
      <c r="AK24" s="310">
        <f>'NonE-Coal'!AK72+'E-Coal'!AK72</f>
        <v>5061874173013312</v>
      </c>
      <c r="AL24" s="310">
        <f>'NonE-Coal'!AL72+'E-Coal'!AL72</f>
        <v>5144338568815670</v>
      </c>
      <c r="AM24" s="310">
        <f>'NonE-Coal'!AM72+'E-Coal'!AM72</f>
        <v>5213598672048872</v>
      </c>
      <c r="AN24" s="310">
        <f>'NonE-Coal'!AN72+'E-Coal'!AN72</f>
        <v>5268722412352530</v>
      </c>
      <c r="AO24" s="310">
        <f>'NonE-Coal'!AO72+'E-Coal'!AO72</f>
        <v>5308875355678467</v>
      </c>
      <c r="AP24" s="310">
        <f>'NonE-Coal'!AP72+'E-Coal'!AP72</f>
        <v>5333337497372300</v>
      </c>
      <c r="AQ24" s="310">
        <f>'NonE-Coal'!AQ72+'E-Coal'!AQ72</f>
        <v>5341461846544786</v>
      </c>
    </row>
    <row r="25" spans="1:43" x14ac:dyDescent="0.25">
      <c r="A25" s="133" t="s">
        <v>112</v>
      </c>
      <c r="B25" s="310">
        <f>'NonE-Coal'!B73+'E-Coal'!B73</f>
        <v>53881461826500</v>
      </c>
      <c r="C25" s="310">
        <f>'NonE-Coal'!C73+'E-Coal'!C73</f>
        <v>71745651186000</v>
      </c>
      <c r="D25" s="310">
        <f>'NonE-Coal'!D73+'E-Coal'!D73</f>
        <v>90859310062811.469</v>
      </c>
      <c r="E25" s="310">
        <f>'NonE-Coal'!E73+'E-Coal'!E73</f>
        <v>113375352842852.67</v>
      </c>
      <c r="F25" s="310">
        <f>'NonE-Coal'!F73+'E-Coal'!F73</f>
        <v>119526865371680.22</v>
      </c>
      <c r="G25" s="310">
        <f>'NonE-Coal'!G73+'E-Coal'!G73</f>
        <v>130001093254041.73</v>
      </c>
      <c r="H25" s="310">
        <f>'NonE-Coal'!H73+'E-Coal'!H73</f>
        <v>144487051750806.13</v>
      </c>
      <c r="I25" s="310">
        <f>'NonE-Coal'!I73+'E-Coal'!I73</f>
        <v>159964661482080.88</v>
      </c>
      <c r="J25" s="310">
        <f>'NonE-Coal'!J73+'E-Coal'!J73</f>
        <v>174787900295537.59</v>
      </c>
      <c r="K25" s="310">
        <f>'NonE-Coal'!K73+'E-Coal'!K73</f>
        <v>189010183144964.28</v>
      </c>
      <c r="L25" s="310">
        <f>'NonE-Coal'!L73+'E-Coal'!L73</f>
        <v>202833724258249.94</v>
      </c>
      <c r="M25" s="310">
        <f>'NonE-Coal'!M73+'E-Coal'!M73</f>
        <v>216606297845574</v>
      </c>
      <c r="N25" s="310">
        <f>'NonE-Coal'!N73+'E-Coal'!N73</f>
        <v>230931845767750.5</v>
      </c>
      <c r="O25" s="310">
        <f>'NonE-Coal'!O73+'E-Coal'!O73</f>
        <v>245741019309161.28</v>
      </c>
      <c r="P25" s="310">
        <f>'NonE-Coal'!P73+'E-Coal'!P73</f>
        <v>261072822471191.38</v>
      </c>
      <c r="Q25" s="310">
        <f>'NonE-Coal'!Q73+'E-Coal'!Q73</f>
        <v>276977821064308.84</v>
      </c>
      <c r="R25" s="310">
        <f>'NonE-Coal'!R73+'E-Coal'!R73</f>
        <v>293519410138124</v>
      </c>
      <c r="S25" s="310">
        <f>'NonE-Coal'!S73+'E-Coal'!S73</f>
        <v>311231785356949.56</v>
      </c>
      <c r="T25" s="310">
        <f>'NonE-Coal'!T73+'E-Coal'!T73</f>
        <v>329683866419962.69</v>
      </c>
      <c r="U25" s="310">
        <f>'NonE-Coal'!U73+'E-Coal'!U73</f>
        <v>348839777018260.06</v>
      </c>
      <c r="V25" s="310">
        <f>'NonE-Coal'!V73+'E-Coal'!V73</f>
        <v>368652117191858.5</v>
      </c>
      <c r="W25" s="310">
        <f>'NonE-Coal'!W73+'E-Coal'!W73</f>
        <v>389061015927571.19</v>
      </c>
      <c r="X25" s="310">
        <f>'NonE-Coal'!X73+'E-Coal'!X73</f>
        <v>409993275345532.75</v>
      </c>
      <c r="Y25" s="310">
        <f>'NonE-Coal'!Y73+'E-Coal'!Y73</f>
        <v>431361642531791.75</v>
      </c>
      <c r="Z25" s="310">
        <f>'NonE-Coal'!Z73+'E-Coal'!Z73</f>
        <v>453064247894720.5</v>
      </c>
      <c r="AA25" s="310">
        <f>'NonE-Coal'!AA73+'E-Coal'!AA73</f>
        <v>474984250933832.44</v>
      </c>
      <c r="AB25" s="310">
        <f>'NonE-Coal'!AB73+'E-Coal'!AB73</f>
        <v>496989735262357.88</v>
      </c>
      <c r="AC25" s="310">
        <f>'NonE-Coal'!AC73+'E-Coal'!AC73</f>
        <v>518933894366254.19</v>
      </c>
      <c r="AD25" s="310">
        <f>'NonE-Coal'!AD73+'E-Coal'!AD73</f>
        <v>540655547666727.19</v>
      </c>
      <c r="AE25" s="310">
        <f>'NonE-Coal'!AE73+'E-Coal'!AE73</f>
        <v>561980022757819.81</v>
      </c>
      <c r="AF25" s="310">
        <f>'NonE-Coal'!AF73+'E-Coal'!AF73</f>
        <v>582720434031878.5</v>
      </c>
      <c r="AG25" s="310">
        <f>'NonE-Coal'!AG73+'E-Coal'!AG73</f>
        <v>602679380158509.25</v>
      </c>
      <c r="AH25" s="310">
        <f>'NonE-Coal'!AH73+'E-Coal'!AH73</f>
        <v>621651072999060.5</v>
      </c>
      <c r="AI25" s="310">
        <f>'NonE-Coal'!AI73+'E-Coal'!AI73</f>
        <v>639423898566948.88</v>
      </c>
      <c r="AJ25" s="310">
        <f>'NonE-Coal'!AJ73+'E-Coal'!AJ73</f>
        <v>655783396744960</v>
      </c>
      <c r="AK25" s="310">
        <f>'NonE-Coal'!AK73+'E-Coal'!AK73</f>
        <v>670515630931041.25</v>
      </c>
      <c r="AL25" s="310">
        <f>'NonE-Coal'!AL73+'E-Coal'!AL73</f>
        <v>683410902025025.13</v>
      </c>
      <c r="AM25" s="310">
        <f>'NonE-Coal'!AM73+'E-Coal'!AM73</f>
        <v>694267743746552</v>
      </c>
      <c r="AN25" s="310">
        <f>'NonE-Coal'!AN73+'E-Coal'!AN73</f>
        <v>702897118873883.13</v>
      </c>
      <c r="AO25" s="310">
        <f>'NonE-Coal'!AO73+'E-Coal'!AO73</f>
        <v>709126719410180.25</v>
      </c>
      <c r="AP25" s="310">
        <f>'NonE-Coal'!AP73+'E-Coal'!AP73</f>
        <v>712805258798462</v>
      </c>
      <c r="AQ25" s="310">
        <f>'NonE-Coal'!AQ73+'E-Coal'!AQ73</f>
        <v>713568299280527</v>
      </c>
    </row>
    <row r="26" spans="1:43" x14ac:dyDescent="0.25">
      <c r="A26" s="133" t="s">
        <v>113</v>
      </c>
      <c r="B26" s="310">
        <f>'NonE-Coal'!B74+'E-Coal'!B74</f>
        <v>152735902308000</v>
      </c>
      <c r="C26" s="310">
        <f>'NonE-Coal'!C74+'E-Coal'!C74</f>
        <v>148327494826500</v>
      </c>
      <c r="D26" s="310">
        <f>'NonE-Coal'!D74+'E-Coal'!D74</f>
        <v>145795293993201.78</v>
      </c>
      <c r="E26" s="310">
        <f>'NonE-Coal'!E74+'E-Coal'!E74</f>
        <v>149883098656533.38</v>
      </c>
      <c r="F26" s="310">
        <f>'NonE-Coal'!F74+'E-Coal'!F74</f>
        <v>160718342446495</v>
      </c>
      <c r="G26" s="310">
        <f>'NonE-Coal'!G74+'E-Coal'!G74</f>
        <v>167084017847841.53</v>
      </c>
      <c r="H26" s="310">
        <f>'NonE-Coal'!H74+'E-Coal'!H74</f>
        <v>172435125945237.28</v>
      </c>
      <c r="I26" s="310">
        <f>'NonE-Coal'!I74+'E-Coal'!I74</f>
        <v>180827031941845.34</v>
      </c>
      <c r="J26" s="310">
        <f>'NonE-Coal'!J74+'E-Coal'!J74</f>
        <v>187900986334478.44</v>
      </c>
      <c r="K26" s="310">
        <f>'NonE-Coal'!K74+'E-Coal'!K74</f>
        <v>194735056816892.66</v>
      </c>
      <c r="L26" s="310">
        <f>'NonE-Coal'!L74+'E-Coal'!L74</f>
        <v>201302491763888.78</v>
      </c>
      <c r="M26" s="310">
        <f>'NonE-Coal'!M74+'E-Coal'!M74</f>
        <v>208745816572188.81</v>
      </c>
      <c r="N26" s="310">
        <f>'NonE-Coal'!N74+'E-Coal'!N74</f>
        <v>213772493592803</v>
      </c>
      <c r="O26" s="310">
        <f>'NonE-Coal'!O74+'E-Coal'!O74</f>
        <v>219650356760204.31</v>
      </c>
      <c r="P26" s="310">
        <f>'NonE-Coal'!P74+'E-Coal'!P74</f>
        <v>225198485346082.25</v>
      </c>
      <c r="Q26" s="310">
        <f>'NonE-Coal'!Q74+'E-Coal'!Q74</f>
        <v>230405603562292.72</v>
      </c>
      <c r="R26" s="310">
        <f>'NonE-Coal'!R74+'E-Coal'!R74</f>
        <v>234777673710395.28</v>
      </c>
      <c r="S26" s="310">
        <f>'NonE-Coal'!S74+'E-Coal'!S74</f>
        <v>240177110788879.59</v>
      </c>
      <c r="T26" s="310">
        <f>'NonE-Coal'!T74+'E-Coal'!T74</f>
        <v>244751217991322.56</v>
      </c>
      <c r="U26" s="310">
        <f>'NonE-Coal'!U74+'E-Coal'!U74</f>
        <v>248986318088292.28</v>
      </c>
      <c r="V26" s="310">
        <f>'NonE-Coal'!V74+'E-Coal'!V74</f>
        <v>252885565310116.53</v>
      </c>
      <c r="W26" s="310">
        <f>'NonE-Coal'!W74+'E-Coal'!W74</f>
        <v>256454954978852.31</v>
      </c>
      <c r="X26" s="310">
        <f>'NonE-Coal'!X74+'E-Coal'!X74</f>
        <v>259703142794070.78</v>
      </c>
      <c r="Y26" s="310">
        <f>'NonE-Coal'!Y74+'E-Coal'!Y74</f>
        <v>262641247879360.75</v>
      </c>
      <c r="Z26" s="310">
        <f>'NonE-Coal'!Z74+'E-Coal'!Z74</f>
        <v>265282644718800.78</v>
      </c>
      <c r="AA26" s="310">
        <f>'NonE-Coal'!AA74+'E-Coal'!AA74</f>
        <v>267642748896291</v>
      </c>
      <c r="AB26" s="310">
        <f>'NonE-Coal'!AB74+'E-Coal'!AB74</f>
        <v>269738801253907.59</v>
      </c>
      <c r="AC26" s="310">
        <f>'NonE-Coal'!AC74+'E-Coal'!AC74</f>
        <v>271589654727231.66</v>
      </c>
      <c r="AD26" s="310">
        <f>'NonE-Coal'!AD74+'E-Coal'!AD74</f>
        <v>273215567714039.47</v>
      </c>
      <c r="AE26" s="310">
        <f>'NonE-Coal'!AE74+'E-Coal'!AE74</f>
        <v>274638007405353.38</v>
      </c>
      <c r="AF26" s="310">
        <f>'NonE-Coal'!AF74+'E-Coal'!AF74</f>
        <v>275879466070683.84</v>
      </c>
      <c r="AG26" s="310">
        <f>'NonE-Coal'!AG74+'E-Coal'!AG74</f>
        <v>276963292856949.19</v>
      </c>
      <c r="AH26" s="310">
        <f>'NonE-Coal'!AH74+'E-Coal'!AH74</f>
        <v>277913543245729.66</v>
      </c>
      <c r="AI26" s="310">
        <f>'NonE-Coal'!AI74+'E-Coal'!AI74</f>
        <v>278754847927269.28</v>
      </c>
      <c r="AJ26" s="310">
        <f>'NonE-Coal'!AJ74+'E-Coal'!AJ74</f>
        <v>279512302500947.09</v>
      </c>
      <c r="AK26" s="310">
        <f>'NonE-Coal'!AK74+'E-Coal'!AK74</f>
        <v>280211379108270.5</v>
      </c>
      <c r="AL26" s="310">
        <f>'NonE-Coal'!AL74+'E-Coal'!AL74</f>
        <v>280877860851556.84</v>
      </c>
      <c r="AM26" s="310">
        <f>'NonE-Coal'!AM74+'E-Coal'!AM74</f>
        <v>281537799653765.56</v>
      </c>
      <c r="AN26" s="310">
        <f>'NonE-Coal'!AN74+'E-Coal'!AN74</f>
        <v>282217498075731.5</v>
      </c>
      <c r="AO26" s="310">
        <f>'NonE-Coal'!AO74+'E-Coal'!AO74</f>
        <v>282943515528796.19</v>
      </c>
      <c r="AP26" s="310">
        <f>'NonE-Coal'!AP74+'E-Coal'!AP74</f>
        <v>283742699305326.06</v>
      </c>
      <c r="AQ26" s="310">
        <f>'NonE-Coal'!AQ74+'E-Coal'!AQ74</f>
        <v>284529160634381.69</v>
      </c>
    </row>
  </sheetData>
  <phoneticPr fontId="3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4920F-67CC-4D86-B4BE-DDA3A8845716}">
  <sheetPr codeName="Sheet28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f>'NonE-LPG propane or butane'!B50+'E-LPG propane or butane'!B50</f>
        <v>3725062654500</v>
      </c>
      <c r="C2" s="310">
        <f>'NonE-LPG propane or butane'!C50+'E-LPG propane or butane'!C50</f>
        <v>3080607370500</v>
      </c>
      <c r="D2" s="310">
        <f>'NonE-LPG propane or butane'!D50+'E-LPG propane or butane'!D50</f>
        <v>3210031639794.8931</v>
      </c>
      <c r="E2" s="310">
        <f>'NonE-LPG propane or butane'!E50+'E-LPG propane or butane'!E50</f>
        <v>3396963902356.7651</v>
      </c>
      <c r="F2" s="310">
        <f>'NonE-LPG propane or butane'!F50+'E-LPG propane or butane'!F50</f>
        <v>3655371503399.2031</v>
      </c>
      <c r="G2" s="310">
        <f>'NonE-LPG propane or butane'!G50+'E-LPG propane or butane'!G50</f>
        <v>3848815786831.1929</v>
      </c>
      <c r="H2" s="310">
        <f>'NonE-LPG propane or butane'!H50+'E-LPG propane or butane'!H50</f>
        <v>3958961051002.8579</v>
      </c>
      <c r="I2" s="310">
        <f>'NonE-LPG propane or butane'!I50+'E-LPG propane or butane'!I50</f>
        <v>4215233882482.2363</v>
      </c>
      <c r="J2" s="310">
        <f>'NonE-LPG propane or butane'!J50+'E-LPG propane or butane'!J50</f>
        <v>4390496512527.439</v>
      </c>
      <c r="K2" s="310">
        <f>'NonE-LPG propane or butane'!K50+'E-LPG propane or butane'!K50</f>
        <v>4560283242315.9238</v>
      </c>
      <c r="L2" s="310">
        <f>'NonE-LPG propane or butane'!L50+'E-LPG propane or butane'!L50</f>
        <v>4723876292135.7637</v>
      </c>
      <c r="M2" s="310">
        <f>'NonE-LPG propane or butane'!M50+'E-LPG propane or butane'!M50</f>
        <v>4962858440278.9688</v>
      </c>
      <c r="N2" s="310">
        <f>'NonE-LPG propane or butane'!N50+'E-LPG propane or butane'!N50</f>
        <v>5030114844131.1152</v>
      </c>
      <c r="O2" s="310">
        <f>'NonE-LPG propane or butane'!O50+'E-LPG propane or butane'!O50</f>
        <v>5171725401916.8779</v>
      </c>
      <c r="P2" s="310">
        <f>'NonE-LPG propane or butane'!P50+'E-LPG propane or butane'!P50</f>
        <v>5305068448882.1797</v>
      </c>
      <c r="Q2" s="310">
        <f>'NonE-LPG propane or butane'!Q50+'E-LPG propane or butane'!Q50</f>
        <v>5429837076283.3408</v>
      </c>
      <c r="R2" s="310">
        <f>'NonE-LPG propane or butane'!R50+'E-LPG propane or butane'!R50</f>
        <v>5511706535555.6299</v>
      </c>
      <c r="S2" s="310">
        <f>'NonE-LPG propane or butane'!S50+'E-LPG propane or butane'!S50</f>
        <v>5651262426689.665</v>
      </c>
      <c r="T2" s="310">
        <f>'NonE-LPG propane or butane'!T50+'E-LPG propane or butane'!T50</f>
        <v>5747689354338.5137</v>
      </c>
      <c r="U2" s="310">
        <f>'NonE-LPG propane or butane'!U50+'E-LPG propane or butane'!U50</f>
        <v>5835134976441.417</v>
      </c>
      <c r="V2" s="310">
        <f>'NonE-LPG propane or butane'!V50+'E-LPG propane or butane'!V50</f>
        <v>5913718204154.8838</v>
      </c>
      <c r="W2" s="310">
        <f>'NonE-LPG propane or butane'!W50+'E-LPG propane or butane'!W50</f>
        <v>5983630144032.3906</v>
      </c>
      <c r="X2" s="310">
        <f>'NonE-LPG propane or butane'!X50+'E-LPG propane or butane'!X50</f>
        <v>6045128645228.6367</v>
      </c>
      <c r="Y2" s="310">
        <f>'NonE-LPG propane or butane'!Y50+'E-LPG propane or butane'!Y50</f>
        <v>6098532451141.3486</v>
      </c>
      <c r="Z2" s="310">
        <f>'NonE-LPG propane or butane'!Z50+'E-LPG propane or butane'!Z50</f>
        <v>6144215099861.3555</v>
      </c>
      <c r="AA2" s="310">
        <f>'NonE-LPG propane or butane'!AA50+'E-LPG propane or butane'!AA50</f>
        <v>6182598709896.4004</v>
      </c>
      <c r="AB2" s="310">
        <f>'NonE-LPG propane or butane'!AB50+'E-LPG propane or butane'!AB50</f>
        <v>6214147777522.2949</v>
      </c>
      <c r="AC2" s="310">
        <f>'NonE-LPG propane or butane'!AC50+'E-LPG propane or butane'!AC50</f>
        <v>6239363100365.7725</v>
      </c>
      <c r="AD2" s="310">
        <f>'NonE-LPG propane or butane'!AD50+'E-LPG propane or butane'!AD50</f>
        <v>6258775928987.6475</v>
      </c>
      <c r="AE2" s="310">
        <f>'NonE-LPG propane or butane'!AE50+'E-LPG propane or butane'!AE50</f>
        <v>6272942434827.082</v>
      </c>
      <c r="AF2" s="310">
        <f>'NonE-LPG propane or butane'!AF50+'E-LPG propane or butane'!AF50</f>
        <v>6282438569354.9326</v>
      </c>
      <c r="AG2" s="310">
        <f>'NonE-LPG propane or butane'!AG50+'E-LPG propane or butane'!AG50</f>
        <v>6287855376080.543</v>
      </c>
      <c r="AH2" s="310">
        <f>'NonE-LPG propane or butane'!AH50+'E-LPG propane or butane'!AH50</f>
        <v>6289794804511.7881</v>
      </c>
      <c r="AI2" s="310">
        <f>'NonE-LPG propane or butane'!AI50+'E-LPG propane or butane'!AI50</f>
        <v>6288866063578.3799</v>
      </c>
      <c r="AJ2" s="310">
        <f>'NonE-LPG propane or butane'!AJ50+'E-LPG propane or butane'!AJ50</f>
        <v>6285682541622.8125</v>
      </c>
      <c r="AK2" s="310">
        <f>'NonE-LPG propane or butane'!AK50+'E-LPG propane or butane'!AK50</f>
        <v>6280859311020.2422</v>
      </c>
      <c r="AL2" s="310">
        <f>'NonE-LPG propane or butane'!AL50+'E-LPG propane or butane'!AL50</f>
        <v>6275011227932.8662</v>
      </c>
      <c r="AM2" s="310">
        <f>'NonE-LPG propane or butane'!AM50+'E-LPG propane or butane'!AM50</f>
        <v>6268751631719.0244</v>
      </c>
      <c r="AN2" s="310">
        <f>'NonE-LPG propane or butane'!AN50+'E-LPG propane or butane'!AN50</f>
        <v>6262691644148.8672</v>
      </c>
      <c r="AO2" s="310">
        <f>'NonE-LPG propane or butane'!AO50+'E-LPG propane or butane'!AO50</f>
        <v>6257440065844.585</v>
      </c>
      <c r="AP2" s="310">
        <f>'NonE-LPG propane or butane'!AP50+'E-LPG propane or butane'!AP50</f>
        <v>6253603866264.4932</v>
      </c>
      <c r="AQ2" s="310">
        <f>'NonE-LPG propane or butane'!AQ50+'E-LPG propane or butane'!AQ50</f>
        <v>6250329948577.4316</v>
      </c>
    </row>
    <row r="3" spans="1:43" x14ac:dyDescent="0.25">
      <c r="A3" s="133" t="s">
        <v>90</v>
      </c>
      <c r="B3" s="310">
        <f>'NonE-LPG propane or butane'!B51+'E-LPG propane or butane'!B51</f>
        <v>94368253914000</v>
      </c>
      <c r="C3" s="310">
        <f>'NonE-LPG propane or butane'!C51+'E-LPG propane or butane'!C51</f>
        <v>79454114173500.031</v>
      </c>
      <c r="D3" s="310">
        <f>'NonE-LPG propane or butane'!D51+'E-LPG propane or butane'!D51</f>
        <v>91058593369696.375</v>
      </c>
      <c r="E3" s="310">
        <f>'NonE-LPG propane or butane'!E51+'E-LPG propane or butane'!E51</f>
        <v>100825104501525.72</v>
      </c>
      <c r="F3" s="310">
        <f>'NonE-LPG propane or butane'!F51+'E-LPG propane or butane'!F51</f>
        <v>111608193809399.45</v>
      </c>
      <c r="G3" s="310">
        <f>'NonE-LPG propane or butane'!G51+'E-LPG propane or butane'!G51</f>
        <v>118639920009230.05</v>
      </c>
      <c r="H3" s="310">
        <f>'NonE-LPG propane or butane'!H51+'E-LPG propane or butane'!H51</f>
        <v>125363710452411.97</v>
      </c>
      <c r="I3" s="310">
        <f>'NonE-LPG propane or butane'!I51+'E-LPG propane or butane'!I51</f>
        <v>127625627345726.39</v>
      </c>
      <c r="J3" s="310">
        <f>'NonE-LPG propane or butane'!J51+'E-LPG propane or butane'!J51</f>
        <v>129893287133391.98</v>
      </c>
      <c r="K3" s="310">
        <f>'NonE-LPG propane or butane'!K51+'E-LPG propane or butane'!K51</f>
        <v>132166635252368.41</v>
      </c>
      <c r="L3" s="310">
        <f>'NonE-LPG propane or butane'!L51+'E-LPG propane or butane'!L51</f>
        <v>134445617197445.45</v>
      </c>
      <c r="M3" s="310">
        <f>'NonE-LPG propane or butane'!M51+'E-LPG propane or butane'!M51</f>
        <v>136730178521243.17</v>
      </c>
      <c r="N3" s="310">
        <f>'NonE-LPG propane or butane'!N51+'E-LPG propane or butane'!N51</f>
        <v>137658338291808.16</v>
      </c>
      <c r="O3" s="310">
        <f>'NonE-LPG propane or butane'!O51+'E-LPG propane or butane'!O51</f>
        <v>138587634634950.58</v>
      </c>
      <c r="P3" s="310">
        <f>'NonE-LPG propane or butane'!P51+'E-LPG propane or butane'!P51</f>
        <v>139518057803215.59</v>
      </c>
      <c r="Q3" s="310">
        <f>'NonE-LPG propane or butane'!Q51+'E-LPG propane or butane'!Q51</f>
        <v>140449598056221.2</v>
      </c>
      <c r="R3" s="310">
        <f>'NonE-LPG propane or butane'!R51+'E-LPG propane or butane'!R51</f>
        <v>141382245660658.47</v>
      </c>
      <c r="S3" s="310">
        <f>'NonE-LPG propane or butane'!S51+'E-LPG propane or butane'!S51</f>
        <v>140048579527894.83</v>
      </c>
      <c r="T3" s="310">
        <f>'NonE-LPG propane or butane'!T51+'E-LPG propane or butane'!T51</f>
        <v>138715551574119.69</v>
      </c>
      <c r="U3" s="310">
        <f>'NonE-LPG propane or butane'!U51+'E-LPG propane or butane'!U51</f>
        <v>137383162908366.92</v>
      </c>
      <c r="V3" s="310">
        <f>'NonE-LPG propane or butane'!V51+'E-LPG propane or butane'!V51</f>
        <v>136051414639349.83</v>
      </c>
      <c r="W3" s="310">
        <f>'NonE-LPG propane or butane'!W51+'E-LPG propane or butane'!W51</f>
        <v>134720307875461.44</v>
      </c>
      <c r="X3" s="310">
        <f>'NonE-LPG propane or butane'!X51+'E-LPG propane or butane'!X51</f>
        <v>132612815508901.81</v>
      </c>
      <c r="Y3" s="310">
        <f>'NonE-LPG propane or butane'!Y51+'E-LPG propane or butane'!Y51</f>
        <v>130506375962157.64</v>
      </c>
      <c r="Z3" s="310">
        <f>'NonE-LPG propane or butane'!Z51+'E-LPG propane or butane'!Z51</f>
        <v>128400991002120.98</v>
      </c>
      <c r="AA3" s="310">
        <f>'NonE-LPG propane or butane'!AA51+'E-LPG propane or butane'!AA51</f>
        <v>126296662395171.13</v>
      </c>
      <c r="AB3" s="310">
        <f>'NonE-LPG propane or butane'!AB51+'E-LPG propane or butane'!AB51</f>
        <v>124193391907174.72</v>
      </c>
      <c r="AC3" s="310">
        <f>'NonE-LPG propane or butane'!AC51+'E-LPG propane or butane'!AC51</f>
        <v>122091181303485.75</v>
      </c>
      <c r="AD3" s="310">
        <f>'NonE-LPG propane or butane'!AD51+'E-LPG propane or butane'!AD51</f>
        <v>119990032348945.52</v>
      </c>
      <c r="AE3" s="310">
        <f>'NonE-LPG propane or butane'!AE51+'E-LPG propane or butane'!AE51</f>
        <v>117889946807882.58</v>
      </c>
      <c r="AF3" s="310">
        <f>'NonE-LPG propane or butane'!AF51+'E-LPG propane or butane'!AF51</f>
        <v>115790926444112.81</v>
      </c>
      <c r="AG3" s="310">
        <f>'NonE-LPG propane or butane'!AG51+'E-LPG propane or butane'!AG51</f>
        <v>113692973020939.48</v>
      </c>
      <c r="AH3" s="310">
        <f>'NonE-LPG propane or butane'!AH51+'E-LPG propane or butane'!AH51</f>
        <v>111079439744203.3</v>
      </c>
      <c r="AI3" s="310">
        <f>'NonE-LPG propane or butane'!AI51+'E-LPG propane or butane'!AI51</f>
        <v>108467252593757.66</v>
      </c>
      <c r="AJ3" s="310">
        <f>'NonE-LPG propane or butane'!AJ51+'E-LPG propane or butane'!AJ51</f>
        <v>105856413770046.58</v>
      </c>
      <c r="AK3" s="310">
        <f>'NonE-LPG propane or butane'!AK51+'E-LPG propane or butane'!AK51</f>
        <v>103246925472873.34</v>
      </c>
      <c r="AL3" s="310">
        <f>'NonE-LPG propane or butane'!AL51+'E-LPG propane or butane'!AL51</f>
        <v>100638789901400.33</v>
      </c>
      <c r="AM3" s="310">
        <f>'NonE-LPG propane or butane'!AM51+'E-LPG propane or butane'!AM51</f>
        <v>98547967197591.891</v>
      </c>
      <c r="AN3" s="310">
        <f>'NonE-LPG propane or butane'!AN51+'E-LPG propane or butane'!AN51</f>
        <v>96458224493637.969</v>
      </c>
      <c r="AO3" s="310">
        <f>'NonE-LPG propane or butane'!AO51+'E-LPG propane or butane'!AO51</f>
        <v>94369563548579.969</v>
      </c>
      <c r="AP3" s="310">
        <f>'NonE-LPG propane or butane'!AP51+'E-LPG propane or butane'!AP51</f>
        <v>92281986120946.859</v>
      </c>
      <c r="AQ3" s="310">
        <f>'NonE-LPG propane or butane'!AQ51+'E-LPG propane or butane'!AQ51</f>
        <v>90165378611836.656</v>
      </c>
    </row>
    <row r="4" spans="1:43" x14ac:dyDescent="0.25">
      <c r="A4" s="133" t="s">
        <v>91</v>
      </c>
      <c r="B4" s="310">
        <f>'NonE-LPG propane or butane'!B52+'E-LPG propane or butane'!B52</f>
        <v>5661206330999.9971</v>
      </c>
      <c r="C4" s="310">
        <f>'NonE-LPG propane or butane'!C52+'E-LPG propane or butane'!C52</f>
        <v>4688967756000</v>
      </c>
      <c r="D4" s="310">
        <f>'NonE-LPG propane or butane'!D52+'E-LPG propane or butane'!D52</f>
        <v>4916277865003.0635</v>
      </c>
      <c r="E4" s="310">
        <f>'NonE-LPG propane or butane'!E52+'E-LPG propane or butane'!E52</f>
        <v>5389791933104.1318</v>
      </c>
      <c r="F4" s="310">
        <f>'NonE-LPG propane or butane'!F52+'E-LPG propane or butane'!F52</f>
        <v>5913791138261.8418</v>
      </c>
      <c r="G4" s="310">
        <f>'NonE-LPG propane or butane'!G52+'E-LPG propane or butane'!G52</f>
        <v>6239679782632.7266</v>
      </c>
      <c r="H4" s="310">
        <f>'NonE-LPG propane or butane'!H52+'E-LPG propane or butane'!H52</f>
        <v>6563764504022.666</v>
      </c>
      <c r="I4" s="310">
        <f>'NonE-LPG propane or butane'!I52+'E-LPG propane or butane'!I52</f>
        <v>6720040817300.8398</v>
      </c>
      <c r="J4" s="310">
        <f>'NonE-LPG propane or butane'!J52+'E-LPG propane or butane'!J52</f>
        <v>6876066257861.0264</v>
      </c>
      <c r="K4" s="310">
        <f>'NonE-LPG propane or butane'!K52+'E-LPG propane or butane'!K52</f>
        <v>7031840944847.5801</v>
      </c>
      <c r="L4" s="310">
        <f>'NonE-LPG propane or butane'!L52+'E-LPG propane or butane'!L52</f>
        <v>7187364997430.373</v>
      </c>
      <c r="M4" s="310">
        <f>'NonE-LPG propane or butane'!M52+'E-LPG propane or butane'!M52</f>
        <v>7342638534804.8018</v>
      </c>
      <c r="N4" s="310">
        <f>'NonE-LPG propane or butane'!N52+'E-LPG propane or butane'!N52</f>
        <v>7443454917708.9111</v>
      </c>
      <c r="O4" s="310">
        <f>'NonE-LPG propane or butane'!O52+'E-LPG propane or butane'!O52</f>
        <v>7544158467893.8848</v>
      </c>
      <c r="P4" s="310">
        <f>'NonE-LPG propane or butane'!P52+'E-LPG propane or butane'!P52</f>
        <v>7644749221747.6279</v>
      </c>
      <c r="Q4" s="310">
        <f>'NonE-LPG propane or butane'!Q52+'E-LPG propane or butane'!Q52</f>
        <v>7745227215663.4668</v>
      </c>
      <c r="R4" s="310">
        <f>'NonE-LPG propane or butane'!R52+'E-LPG propane or butane'!R52</f>
        <v>7845592486040.1475</v>
      </c>
      <c r="S4" s="310">
        <f>'NonE-LPG propane or butane'!S52+'E-LPG propane or butane'!S52</f>
        <v>7947932546543.2441</v>
      </c>
      <c r="T4" s="310">
        <f>'NonE-LPG propane or butane'!T52+'E-LPG propane or butane'!T52</f>
        <v>8050214991478.3545</v>
      </c>
      <c r="U4" s="310">
        <f>'NonE-LPG propane or butane'!U52+'E-LPG propane or butane'!U52</f>
        <v>8152439829073.9717</v>
      </c>
      <c r="V4" s="310">
        <f>'NonE-LPG propane or butane'!V52+'E-LPG propane or butane'!V52</f>
        <v>8254607067558.7324</v>
      </c>
      <c r="W4" s="310">
        <f>'NonE-LPG propane or butane'!W52+'E-LPG propane or butane'!W52</f>
        <v>8356716715161.4229</v>
      </c>
      <c r="X4" s="310">
        <f>'NonE-LPG propane or butane'!X52+'E-LPG propane or butane'!X52</f>
        <v>8406528649002.6865</v>
      </c>
      <c r="Y4" s="310">
        <f>'NonE-LPG propane or butane'!Y52+'E-LPG propane or butane'!Y52</f>
        <v>8456311937165.5049</v>
      </c>
      <c r="Z4" s="310">
        <f>'NonE-LPG propane or butane'!Z52+'E-LPG propane or butane'!Z52</f>
        <v>8506066583761.4463</v>
      </c>
      <c r="AA4" s="310">
        <f>'NonE-LPG propane or butane'!AA52+'E-LPG propane or butane'!AA52</f>
        <v>8555792592902.1494</v>
      </c>
      <c r="AB4" s="310">
        <f>'NonE-LPG propane or butane'!AB52+'E-LPG propane or butane'!AB52</f>
        <v>8605489968699.3232</v>
      </c>
      <c r="AC4" s="310">
        <f>'NonE-LPG propane or butane'!AC52+'E-LPG propane or butane'!AC52</f>
        <v>8655158715264.7559</v>
      </c>
      <c r="AD4" s="310">
        <f>'NonE-LPG propane or butane'!AD52+'E-LPG propane or butane'!AD52</f>
        <v>8704798836710.3037</v>
      </c>
      <c r="AE4" s="310">
        <f>'NonE-LPG propane or butane'!AE52+'E-LPG propane or butane'!AE52</f>
        <v>8754410337147.9023</v>
      </c>
      <c r="AF4" s="310">
        <f>'NonE-LPG propane or butane'!AF52+'E-LPG propane or butane'!AF52</f>
        <v>8803993220689.5566</v>
      </c>
      <c r="AG4" s="310">
        <f>'NonE-LPG propane or butane'!AG52+'E-LPG propane or butane'!AG52</f>
        <v>8853547491447.3516</v>
      </c>
      <c r="AH4" s="310">
        <f>'NonE-LPG propane or butane'!AH52+'E-LPG propane or butane'!AH52</f>
        <v>8903047136978.7285</v>
      </c>
      <c r="AI4" s="310">
        <f>'NonE-LPG propane or butane'!AI52+'E-LPG propane or butane'!AI52</f>
        <v>8952518192383.9473</v>
      </c>
      <c r="AJ4" s="310">
        <f>'NonE-LPG propane or butane'!AJ52+'E-LPG propane or butane'!AJ52</f>
        <v>9001960661773.2617</v>
      </c>
      <c r="AK4" s="310">
        <f>'NonE-LPG propane or butane'!AK52+'E-LPG propane or butane'!AK52</f>
        <v>9051374549256.9805</v>
      </c>
      <c r="AL4" s="310">
        <f>'NonE-LPG propane or butane'!AL52+'E-LPG propane or butane'!AL52</f>
        <v>9100759858945.502</v>
      </c>
      <c r="AM4" s="310">
        <f>'NonE-LPG propane or butane'!AM52+'E-LPG propane or butane'!AM52</f>
        <v>9098202403315.0957</v>
      </c>
      <c r="AN4" s="310">
        <f>'NonE-LPG propane or butane'!AN52+'E-LPG propane or butane'!AN52</f>
        <v>9095645205084.4238</v>
      </c>
      <c r="AO4" s="310">
        <f>'NonE-LPG propane or butane'!AO52+'E-LPG propane or butane'!AO52</f>
        <v>9093088264254.2363</v>
      </c>
      <c r="AP4" s="310">
        <f>'NonE-LPG propane or butane'!AP52+'E-LPG propane or butane'!AP52</f>
        <v>9090531580825.291</v>
      </c>
      <c r="AQ4" s="310">
        <f>'NonE-LPG propane or butane'!AQ52+'E-LPG propane or butane'!AQ52</f>
        <v>9084940772442.8379</v>
      </c>
    </row>
    <row r="5" spans="1:43" x14ac:dyDescent="0.25">
      <c r="A5" s="133" t="s">
        <v>92</v>
      </c>
      <c r="B5" s="310">
        <f>'NonE-LPG propane or butane'!B53+'E-LPG propane or butane'!B53</f>
        <v>14889139320000</v>
      </c>
      <c r="C5" s="310">
        <f>'NonE-LPG propane or butane'!C53+'E-LPG propane or butane'!C53</f>
        <v>16886395135499.998</v>
      </c>
      <c r="D5" s="310">
        <f>'NonE-LPG propane or butane'!D53+'E-LPG propane or butane'!D53</f>
        <v>19527402073459.895</v>
      </c>
      <c r="E5" s="310">
        <f>'NonE-LPG propane or butane'!E53+'E-LPG propane or butane'!E53</f>
        <v>22457372457130.559</v>
      </c>
      <c r="F5" s="310">
        <f>'NonE-LPG propane or butane'!F53+'E-LPG propane or butane'!F53</f>
        <v>25045402579086.539</v>
      </c>
      <c r="G5" s="310">
        <f>'NonE-LPG propane or butane'!G53+'E-LPG propane or butane'!G53</f>
        <v>26815386824762.789</v>
      </c>
      <c r="H5" s="310">
        <f>'NonE-LPG propane or butane'!H53+'E-LPG propane or butane'!H53</f>
        <v>28497796661313.543</v>
      </c>
      <c r="I5" s="310">
        <f>'NonE-LPG propane or butane'!I53+'E-LPG propane or butane'!I53</f>
        <v>29177542675844.609</v>
      </c>
      <c r="J5" s="310">
        <f>'NonE-LPG propane or butane'!J53+'E-LPG propane or butane'!J53</f>
        <v>29856528919792.352</v>
      </c>
      <c r="K5" s="310">
        <f>'NonE-LPG propane or butane'!K53+'E-LPG propane or butane'!K53</f>
        <v>30534699988007.578</v>
      </c>
      <c r="L5" s="310">
        <f>'NonE-LPG propane or butane'!L53+'E-LPG propane or butane'!L53</f>
        <v>31212000542262.105</v>
      </c>
      <c r="M5" s="310">
        <f>'NonE-LPG propane or butane'!M53+'E-LPG propane or butane'!M53</f>
        <v>31888375311248.84</v>
      </c>
      <c r="N5" s="310">
        <f>'NonE-LPG propane or butane'!N53+'E-LPG propane or butane'!N53</f>
        <v>31941014703871.102</v>
      </c>
      <c r="O5" s="310">
        <f>'NonE-LPG propane or butane'!O53+'E-LPG propane or butane'!O53</f>
        <v>31992675575566.574</v>
      </c>
      <c r="P5" s="310">
        <f>'NonE-LPG propane or butane'!P53+'E-LPG propane or butane'!P53</f>
        <v>32043354006439.355</v>
      </c>
      <c r="Q5" s="310">
        <f>'NonE-LPG propane or butane'!Q53+'E-LPG propane or butane'!Q53</f>
        <v>32093046080190.141</v>
      </c>
      <c r="R5" s="310">
        <f>'NonE-LPG propane or butane'!R53+'E-LPG propane or butane'!R53</f>
        <v>32141747884116.254</v>
      </c>
      <c r="S5" s="310">
        <f>'NonE-LPG propane or butane'!S53+'E-LPG propane or butane'!S53</f>
        <v>31768501172845.59</v>
      </c>
      <c r="T5" s="310">
        <f>'NonE-LPG propane or butane'!T53+'E-LPG propane or butane'!T53</f>
        <v>31395639864799.867</v>
      </c>
      <c r="U5" s="310">
        <f>'NonE-LPG propane or butane'!U53+'E-LPG propane or butane'!U53</f>
        <v>31023164810555.168</v>
      </c>
      <c r="V5" s="310">
        <f>'NonE-LPG propane or butane'!V53+'E-LPG propane or butane'!V53</f>
        <v>30651076860442.77</v>
      </c>
      <c r="W5" s="310">
        <f>'NonE-LPG propane or butane'!W53+'E-LPG propane or butane'!W53</f>
        <v>30279376864549.18</v>
      </c>
      <c r="X5" s="310">
        <f>'NonE-LPG propane or butane'!X53+'E-LPG propane or butane'!X53</f>
        <v>29609295664169.117</v>
      </c>
      <c r="Y5" s="310">
        <f>'NonE-LPG propane or butane'!Y53+'E-LPG propane or butane'!Y53</f>
        <v>28940227475371.836</v>
      </c>
      <c r="Z5" s="310">
        <f>'NonE-LPG propane or butane'!Z53+'E-LPG propane or butane'!Z53</f>
        <v>28272174001212.457</v>
      </c>
      <c r="AA5" s="310">
        <f>'NonE-LPG propane or butane'!AA53+'E-LPG propane or butane'!AA53</f>
        <v>27605136944242.422</v>
      </c>
      <c r="AB5" s="310">
        <f>'NonE-LPG propane or butane'!AB53+'E-LPG propane or butane'!AB53</f>
        <v>26939118006509.426</v>
      </c>
      <c r="AC5" s="310">
        <f>'NonE-LPG propane or butane'!AC53+'E-LPG propane or butane'!AC53</f>
        <v>26267187666666.691</v>
      </c>
      <c r="AD5" s="310">
        <f>'NonE-LPG propane or butane'!AD53+'E-LPG propane or butane'!AD53</f>
        <v>25596496420203.219</v>
      </c>
      <c r="AE5" s="310">
        <f>'NonE-LPG propane or butane'!AE53+'E-LPG propane or butane'!AE53</f>
        <v>24927046066023.371</v>
      </c>
      <c r="AF5" s="310">
        <f>'NonE-LPG propane or butane'!AF53+'E-LPG propane or butane'!AF53</f>
        <v>24258838402489.957</v>
      </c>
      <c r="AG5" s="310">
        <f>'NonE-LPG propane or butane'!AG53+'E-LPG propane or butane'!AG53</f>
        <v>23591875227424.258</v>
      </c>
      <c r="AH5" s="310">
        <f>'NonE-LPG propane or butane'!AH53+'E-LPG propane or butane'!AH53</f>
        <v>23004252019452.793</v>
      </c>
      <c r="AI5" s="310">
        <f>'NonE-LPG propane or butane'!AI53+'E-LPG propane or butane'!AI53</f>
        <v>22417908063675.59</v>
      </c>
      <c r="AJ5" s="310">
        <f>'NonE-LPG propane or butane'!AJ53+'E-LPG propane or butane'!AJ53</f>
        <v>21832845008022.23</v>
      </c>
      <c r="AK5" s="310">
        <f>'NonE-LPG propane or butane'!AK53+'E-LPG propane or butane'!AK53</f>
        <v>21249064499918.133</v>
      </c>
      <c r="AL5" s="310">
        <f>'NonE-LPG propane or butane'!AL53+'E-LPG propane or butane'!AL53</f>
        <v>20666568186284.496</v>
      </c>
      <c r="AM5" s="310">
        <f>'NonE-LPG propane or butane'!AM53+'E-LPG propane or butane'!AM53</f>
        <v>20088023921492.348</v>
      </c>
      <c r="AN5" s="310">
        <f>'NonE-LPG propane or butane'!AN53+'E-LPG propane or butane'!AN53</f>
        <v>19510784983745.684</v>
      </c>
      <c r="AO5" s="310">
        <f>'NonE-LPG propane or butane'!AO53+'E-LPG propane or butane'!AO53</f>
        <v>18934853075745.324</v>
      </c>
      <c r="AP5" s="310">
        <f>'NonE-LPG propane or butane'!AP53+'E-LPG propane or butane'!AP53</f>
        <v>18360229899671.645</v>
      </c>
      <c r="AQ5" s="310">
        <f>'NonE-LPG propane or butane'!AQ53+'E-LPG propane or butane'!AQ53</f>
        <v>17780978286681.355</v>
      </c>
    </row>
    <row r="6" spans="1:43" x14ac:dyDescent="0.25">
      <c r="A6" s="133" t="s">
        <v>93</v>
      </c>
      <c r="B6" s="310">
        <f>'NonE-LPG propane or butane'!B54+'E-LPG propane or butane'!B54</f>
        <v>12558544564500</v>
      </c>
      <c r="C6" s="310">
        <f>'NonE-LPG propane or butane'!C54+'E-LPG propane or butane'!C54</f>
        <v>1561137369000.0002</v>
      </c>
      <c r="D6" s="310">
        <f>'NonE-LPG propane or butane'!D54+'E-LPG propane or butane'!D54</f>
        <v>1794959934996.6948</v>
      </c>
      <c r="E6" s="310">
        <f>'NonE-LPG propane or butane'!E54+'E-LPG propane or butane'!E54</f>
        <v>1904549364742.6699</v>
      </c>
      <c r="F6" s="310">
        <f>'NonE-LPG propane or butane'!F54+'E-LPG propane or butane'!F54</f>
        <v>1982315630054.823</v>
      </c>
      <c r="G6" s="310">
        <f>'NonE-LPG propane or butane'!G54+'E-LPG propane or butane'!G54</f>
        <v>2043633967403.6755</v>
      </c>
      <c r="H6" s="310">
        <f>'NonE-LPG propane or butane'!H54+'E-LPG propane or butane'!H54</f>
        <v>2121962752177.3735</v>
      </c>
      <c r="I6" s="310">
        <f>'NonE-LPG propane or butane'!I54+'E-LPG propane or butane'!I54</f>
        <v>2203184825509.688</v>
      </c>
      <c r="J6" s="310">
        <f>'NonE-LPG propane or butane'!J54+'E-LPG propane or butane'!J54</f>
        <v>2284173707357.1055</v>
      </c>
      <c r="K6" s="310">
        <f>'NonE-LPG propane or butane'!K54+'E-LPG propane or butane'!K54</f>
        <v>2363389844778.5464</v>
      </c>
      <c r="L6" s="310">
        <f>'NonE-LPG propane or butane'!L54+'E-LPG propane or butane'!L54</f>
        <v>2439172829722.0571</v>
      </c>
      <c r="M6" s="310">
        <f>'NonE-LPG propane or butane'!M54+'E-LPG propane or butane'!M54</f>
        <v>2509754434612.2949</v>
      </c>
      <c r="N6" s="310">
        <f>'NonE-LPG propane or butane'!N54+'E-LPG propane or butane'!N54</f>
        <v>2573753456217.7417</v>
      </c>
      <c r="O6" s="310">
        <f>'NonE-LPG propane or butane'!O54+'E-LPG propane or butane'!O54</f>
        <v>2630790497143.4297</v>
      </c>
      <c r="P6" s="310">
        <f>'NonE-LPG propane or butane'!P54+'E-LPG propane or butane'!P54</f>
        <v>2681050975328.5527</v>
      </c>
      <c r="Q6" s="310">
        <f>'NonE-LPG propane or butane'!Q54+'E-LPG propane or butane'!Q54</f>
        <v>2724829479860.9341</v>
      </c>
      <c r="R6" s="310">
        <f>'NonE-LPG propane or butane'!R54+'E-LPG propane or butane'!R54</f>
        <v>2762517874242.5674</v>
      </c>
      <c r="S6" s="310">
        <f>'NonE-LPG propane or butane'!S54+'E-LPG propane or butane'!S54</f>
        <v>2793953644989.2749</v>
      </c>
      <c r="T6" s="310">
        <f>'NonE-LPG propane or butane'!T54+'E-LPG propane or butane'!T54</f>
        <v>2819964311248.8125</v>
      </c>
      <c r="U6" s="310">
        <f>'NonE-LPG propane or butane'!U54+'E-LPG propane or butane'!U54</f>
        <v>2840799640377.2017</v>
      </c>
      <c r="V6" s="310">
        <f>'NonE-LPG propane or butane'!V54+'E-LPG propane or butane'!V54</f>
        <v>2856747414201.9805</v>
      </c>
      <c r="W6" s="310">
        <f>'NonE-LPG propane or butane'!W54+'E-LPG propane or butane'!W54</f>
        <v>2868127008163.3252</v>
      </c>
      <c r="X6" s="310">
        <f>'NonE-LPG propane or butane'!X54+'E-LPG propane or butane'!X54</f>
        <v>2875283196521.9888</v>
      </c>
      <c r="Y6" s="310">
        <f>'NonE-LPG propane or butane'!Y54+'E-LPG propane or butane'!Y54</f>
        <v>2878580304737.8037</v>
      </c>
      <c r="Z6" s="310">
        <f>'NonE-LPG propane or butane'!Z54+'E-LPG propane or butane'!Z54</f>
        <v>2878396805491.7563</v>
      </c>
      <c r="AA6" s="310">
        <f>'NonE-LPG propane or butane'!AA54+'E-LPG propane or butane'!AA54</f>
        <v>2875120431182.7529</v>
      </c>
      <c r="AB6" s="310">
        <f>'NonE-LPG propane or butane'!AB54+'E-LPG propane or butane'!AB54</f>
        <v>2869143853843.3208</v>
      </c>
      <c r="AC6" s="310">
        <f>'NonE-LPG propane or butane'!AC54+'E-LPG propane or butane'!AC54</f>
        <v>2860860963849.4141</v>
      </c>
      <c r="AD6" s="310">
        <f>'NonE-LPG propane or butane'!AD54+'E-LPG propane or butane'!AD54</f>
        <v>2850663761923.1016</v>
      </c>
      <c r="AE6" s="310">
        <f>'NonE-LPG propane or butane'!AE54+'E-LPG propane or butane'!AE54</f>
        <v>2838939864951.4614</v>
      </c>
      <c r="AF6" s="310">
        <f>'NonE-LPG propane or butane'!AF54+'E-LPG propane or butane'!AF54</f>
        <v>2826070615140.3774</v>
      </c>
      <c r="AG6" s="310">
        <f>'NonE-LPG propane or butane'!AG54+'E-LPG propane or butane'!AG54</f>
        <v>2812429773947.1992</v>
      </c>
      <c r="AH6" s="310">
        <f>'NonE-LPG propane or butane'!AH54+'E-LPG propane or butane'!AH54</f>
        <v>2798382776970.7227</v>
      </c>
      <c r="AI6" s="310">
        <f>'NonE-LPG propane or butane'!AI54+'E-LPG propane or butane'!AI54</f>
        <v>2784286523348.0142</v>
      </c>
      <c r="AJ6" s="310">
        <f>'NonE-LPG propane or butane'!AJ54+'E-LPG propane or butane'!AJ54</f>
        <v>2770489673016.8447</v>
      </c>
      <c r="AK6" s="310">
        <f>'NonE-LPG propane or butane'!AK54+'E-LPG propane or butane'!AK54</f>
        <v>2757333427250.1343</v>
      </c>
      <c r="AL6" s="310">
        <f>'NonE-LPG propane or butane'!AL54+'E-LPG propane or butane'!AL54</f>
        <v>2745152771973.8623</v>
      </c>
      <c r="AM6" s="310">
        <f>'NonE-LPG propane or butane'!AM54+'E-LPG propane or butane'!AM54</f>
        <v>2734278169400.2217</v>
      </c>
      <c r="AN6" s="310">
        <f>'NonE-LPG propane or butane'!AN54+'E-LPG propane or butane'!AN54</f>
        <v>2725037691354.8115</v>
      </c>
      <c r="AO6" s="310">
        <f>'NonE-LPG propane or butane'!AO54+'E-LPG propane or butane'!AO54</f>
        <v>2717759597333.3667</v>
      </c>
      <c r="AP6" s="310">
        <f>'NonE-LPG propane or butane'!AP54+'E-LPG propane or butane'!AP54</f>
        <v>2712775371857.6323</v>
      </c>
      <c r="AQ6" s="310">
        <f>'NonE-LPG propane or butane'!AQ54+'E-LPG propane or butane'!AQ54</f>
        <v>2709515833545.9473</v>
      </c>
    </row>
    <row r="7" spans="1:43" x14ac:dyDescent="0.25">
      <c r="A7" s="133" t="s">
        <v>94</v>
      </c>
      <c r="B7" s="310">
        <f>'NonE-LPG propane or butane'!B55+'E-LPG propane or butane'!B55</f>
        <v>1125018922500</v>
      </c>
      <c r="C7" s="310">
        <f>'NonE-LPG propane or butane'!C55+'E-LPG propane or butane'!C55</f>
        <v>936126856500</v>
      </c>
      <c r="D7" s="310">
        <f>'NonE-LPG propane or butane'!D55+'E-LPG propane or butane'!D55</f>
        <v>967903559545.62354</v>
      </c>
      <c r="E7" s="310">
        <f>'NonE-LPG propane or butane'!E55+'E-LPG propane or butane'!E55</f>
        <v>1005319095551.7446</v>
      </c>
      <c r="F7" s="310">
        <f>'NonE-LPG propane or butane'!F55+'E-LPG propane or butane'!F55</f>
        <v>1029165570585.7985</v>
      </c>
      <c r="G7" s="310">
        <f>'NonE-LPG propane or butane'!G55+'E-LPG propane or butane'!G55</f>
        <v>1034914250403.1533</v>
      </c>
      <c r="H7" s="310">
        <f>'NonE-LPG propane or butane'!H55+'E-LPG propane or butane'!H55</f>
        <v>1043883270172.9045</v>
      </c>
      <c r="I7" s="310">
        <f>'NonE-LPG propane or butane'!I55+'E-LPG propane or butane'!I55</f>
        <v>1054913362505.0792</v>
      </c>
      <c r="J7" s="310">
        <f>'NonE-LPG propane or butane'!J55+'E-LPG propane or butane'!J55</f>
        <v>1065633663343.2496</v>
      </c>
      <c r="K7" s="310">
        <f>'NonE-LPG propane or butane'!K55+'E-LPG propane or butane'!K55</f>
        <v>1074552982876.8248</v>
      </c>
      <c r="L7" s="310">
        <f>'NonE-LPG propane or butane'!L55+'E-LPG propane or butane'!L55</f>
        <v>1080149748824.9315</v>
      </c>
      <c r="M7" s="310">
        <f>'NonE-LPG propane or butane'!M55+'E-LPG propane or butane'!M55</f>
        <v>1080902856360.3536</v>
      </c>
      <c r="N7" s="310">
        <f>'NonE-LPG propane or butane'!N55+'E-LPG propane or butane'!N55</f>
        <v>1076812266628.2271</v>
      </c>
      <c r="O7" s="310">
        <f>'NonE-LPG propane or butane'!O55+'E-LPG propane or butane'!O55</f>
        <v>1067732378338.8223</v>
      </c>
      <c r="P7" s="310">
        <f>'NonE-LPG propane or butane'!P55+'E-LPG propane or butane'!P55</f>
        <v>1055018565158.3876</v>
      </c>
      <c r="Q7" s="310">
        <f>'NonE-LPG propane or butane'!Q55+'E-LPG propane or butane'!Q55</f>
        <v>1040011135849.5885</v>
      </c>
      <c r="R7" s="310">
        <f>'NonE-LPG propane or butane'!R55+'E-LPG propane or butane'!R55</f>
        <v>1024000442203.7837</v>
      </c>
      <c r="S7" s="310">
        <f>'NonE-LPG propane or butane'!S55+'E-LPG propane or butane'!S55</f>
        <v>1008976191755.7928</v>
      </c>
      <c r="T7" s="310">
        <f>'NonE-LPG propane or butane'!T55+'E-LPG propane or butane'!T55</f>
        <v>994195190095.1239</v>
      </c>
      <c r="U7" s="310">
        <f>'NonE-LPG propane or butane'!U55+'E-LPG propane or butane'!U55</f>
        <v>979699235589.09937</v>
      </c>
      <c r="V7" s="310">
        <f>'NonE-LPG propane or butane'!V55+'E-LPG propane or butane'!V55</f>
        <v>965529945429.54834</v>
      </c>
      <c r="W7" s="310">
        <f>'NonE-LPG propane or butane'!W55+'E-LPG propane or butane'!W55</f>
        <v>951727882531.79492</v>
      </c>
      <c r="X7" s="310">
        <f>'NonE-LPG propane or butane'!X55+'E-LPG propane or butane'!X55</f>
        <v>938331854438.69348</v>
      </c>
      <c r="Y7" s="310">
        <f>'NonE-LPG propane or butane'!Y55+'E-LPG propane or butane'!Y55</f>
        <v>925378380473.14648</v>
      </c>
      <c r="Z7" s="310">
        <f>'NonE-LPG propane or butane'!Z55+'E-LPG propane or butane'!Z55</f>
        <v>912901318223.05212</v>
      </c>
      <c r="AA7" s="310">
        <f>'NonE-LPG propane or butane'!AA55+'E-LPG propane or butane'!AA55</f>
        <v>900931636646.64063</v>
      </c>
      <c r="AB7" s="310">
        <f>'NonE-LPG propane or butane'!AB55+'E-LPG propane or butane'!AB55</f>
        <v>889497320578.19519</v>
      </c>
      <c r="AC7" s="310">
        <f>'NonE-LPG propane or butane'!AC55+'E-LPG propane or butane'!AC55</f>
        <v>878623390067.73132</v>
      </c>
      <c r="AD7" s="310">
        <f>'NonE-LPG propane or butane'!AD55+'E-LPG propane or butane'!AD55</f>
        <v>868332017644.29272</v>
      </c>
      <c r="AE7" s="310">
        <f>'NonE-LPG propane or butane'!AE55+'E-LPG propane or butane'!AE55</f>
        <v>858642727078.26147</v>
      </c>
      <c r="AF7" s="310">
        <f>'NonE-LPG propane or butane'!AF55+'E-LPG propane or butane'!AF55</f>
        <v>849572658359.4187</v>
      </c>
      <c r="AG7" s="310">
        <f>'NonE-LPG propane or butane'!AG55+'E-LPG propane or butane'!AG55</f>
        <v>841136885242.20557</v>
      </c>
      <c r="AH7" s="310">
        <f>'NonE-LPG propane or butane'!AH55+'E-LPG propane or butane'!AH55</f>
        <v>833348773694.20752</v>
      </c>
      <c r="AI7" s="310">
        <f>'NonE-LPG propane or butane'!AI55+'E-LPG propane or butane'!AI55</f>
        <v>826220371798.72766</v>
      </c>
      <c r="AJ7" s="310">
        <f>'NonE-LPG propane or butane'!AJ55+'E-LPG propane or butane'!AJ55</f>
        <v>819762824016.28394</v>
      </c>
      <c r="AK7" s="310">
        <f>'NonE-LPG propane or butane'!AK55+'E-LPG propane or butane'!AK55</f>
        <v>813986805139.36548</v>
      </c>
      <c r="AL7" s="310">
        <f>'NonE-LPG propane or butane'!AL55+'E-LPG propane or butane'!AL55</f>
        <v>808902971746.41089</v>
      </c>
      <c r="AM7" s="310">
        <f>'NonE-LPG propane or butane'!AM55+'E-LPG propane or butane'!AM55</f>
        <v>804522431469.25073</v>
      </c>
      <c r="AN7" s="310">
        <f>'NonE-LPG propane or butane'!AN55+'E-LPG propane or butane'!AN55</f>
        <v>800857232956.94641</v>
      </c>
      <c r="AO7" s="310">
        <f>'NonE-LPG propane or butane'!AO55+'E-LPG propane or butane'!AO55</f>
        <v>797920882100.50415</v>
      </c>
      <c r="AP7" s="310">
        <f>'NonE-LPG propane or butane'!AP55+'E-LPG propane or butane'!AP55</f>
        <v>795728892960.89648</v>
      </c>
      <c r="AQ7" s="310">
        <f>'NonE-LPG propane or butane'!AQ55+'E-LPG propane or butane'!AQ55</f>
        <v>794034176558.65479</v>
      </c>
    </row>
    <row r="8" spans="1:43" x14ac:dyDescent="0.25">
      <c r="A8" s="133" t="s">
        <v>95</v>
      </c>
      <c r="B8" s="310">
        <f>'NonE-LPG propane or butane'!B56+'E-LPG propane or butane'!B56</f>
        <v>250004205000</v>
      </c>
      <c r="C8" s="310">
        <f>'NonE-LPG propane or butane'!C56+'E-LPG propane or butane'!C56</f>
        <v>255559853999.99988</v>
      </c>
      <c r="D8" s="310">
        <f>'NonE-LPG propane or butane'!D56+'E-LPG propane or butane'!D56</f>
        <v>258564223105.59738</v>
      </c>
      <c r="E8" s="310">
        <f>'NonE-LPG propane or butane'!E56+'E-LPG propane or butane'!E56</f>
        <v>290898504329.55975</v>
      </c>
      <c r="F8" s="310">
        <f>'NonE-LPG propane or butane'!F56+'E-LPG propane or butane'!F56</f>
        <v>294766451615.37793</v>
      </c>
      <c r="G8" s="310">
        <f>'NonE-LPG propane or butane'!G56+'E-LPG propane or butane'!G56</f>
        <v>295944252786.88611</v>
      </c>
      <c r="H8" s="310">
        <f>'NonE-LPG propane or butane'!H56+'E-LPG propane or butane'!H56</f>
        <v>298627752370.94592</v>
      </c>
      <c r="I8" s="310">
        <f>'NonE-LPG propane or butane'!I56+'E-LPG propane or butane'!I56</f>
        <v>302183755196.06476</v>
      </c>
      <c r="J8" s="310">
        <f>'NonE-LPG propane or butane'!J56+'E-LPG propane or butane'!J56</f>
        <v>306192829981.54053</v>
      </c>
      <c r="K8" s="310">
        <f>'NonE-LPG propane or butane'!K56+'E-LPG propane or butane'!K56</f>
        <v>310256527912.80292</v>
      </c>
      <c r="L8" s="310">
        <f>'NonE-LPG propane or butane'!L56+'E-LPG propane or butane'!L56</f>
        <v>313955558597.26025</v>
      </c>
      <c r="M8" s="310">
        <f>'NonE-LPG propane or butane'!M56+'E-LPG propane or butane'!M56</f>
        <v>316851938222.21094</v>
      </c>
      <c r="N8" s="310">
        <f>'NonE-LPG propane or butane'!N56+'E-LPG propane or butane'!N56</f>
        <v>319481499822.76129</v>
      </c>
      <c r="O8" s="310">
        <f>'NonE-LPG propane or butane'!O56+'E-LPG propane or butane'!O56</f>
        <v>320945565484.27521</v>
      </c>
      <c r="P8" s="310">
        <f>'NonE-LPG propane or butane'!P56+'E-LPG propane or butane'!P56</f>
        <v>321314427810.06689</v>
      </c>
      <c r="Q8" s="310">
        <f>'NonE-LPG propane or butane'!Q56+'E-LPG propane or butane'!Q56</f>
        <v>320670577452.20349</v>
      </c>
      <c r="R8" s="310">
        <f>'NonE-LPG propane or butane'!R56+'E-LPG propane or butane'!R56</f>
        <v>319105940693.62518</v>
      </c>
      <c r="S8" s="310">
        <f>'NonE-LPG propane or butane'!S56+'E-LPG propane or butane'!S56</f>
        <v>317649390247.83771</v>
      </c>
      <c r="T8" s="310">
        <f>'NonE-LPG propane or butane'!T56+'E-LPG propane or butane'!T56</f>
        <v>315446912652.22522</v>
      </c>
      <c r="U8" s="310">
        <f>'NonE-LPG propane or butane'!U56+'E-LPG propane or butane'!U56</f>
        <v>312577743117.76318</v>
      </c>
      <c r="V8" s="310">
        <f>'NonE-LPG propane or butane'!V56+'E-LPG propane or butane'!V56</f>
        <v>309123286538.16724</v>
      </c>
      <c r="W8" s="310">
        <f>'NonE-LPG propane or butane'!W56+'E-LPG propane or butane'!W56</f>
        <v>305165666429.44806</v>
      </c>
      <c r="X8" s="310">
        <f>'NonE-LPG propane or butane'!X56+'E-LPG propane or butane'!X56</f>
        <v>300786446120.30164</v>
      </c>
      <c r="Y8" s="310">
        <f>'NonE-LPG propane or butane'!Y56+'E-LPG propane or butane'!Y56</f>
        <v>296065534898.23846</v>
      </c>
      <c r="Z8" s="310">
        <f>'NonE-LPG propane or butane'!Z56+'E-LPG propane or butane'!Z56</f>
        <v>291080284369.79663</v>
      </c>
      <c r="AA8" s="310">
        <f>'NonE-LPG propane or butane'!AA56+'E-LPG propane or butane'!AA56</f>
        <v>285904773924.3808</v>
      </c>
      <c r="AB8" s="310">
        <f>'NonE-LPG propane or butane'!AB56+'E-LPG propane or butane'!AB56</f>
        <v>280609278991.07581</v>
      </c>
      <c r="AC8" s="310">
        <f>'NonE-LPG propane or butane'!AC56+'E-LPG propane or butane'!AC56</f>
        <v>275259911766.50568</v>
      </c>
      <c r="AD8" s="310">
        <f>'NonE-LPG propane or butane'!AD56+'E-LPG propane or butane'!AD56</f>
        <v>269918421232.72778</v>
      </c>
      <c r="AE8" s="310">
        <f>'NonE-LPG propane or butane'!AE56+'E-LPG propane or butane'!AE56</f>
        <v>264642137498.0401</v>
      </c>
      <c r="AF8" s="310">
        <f>'NonE-LPG propane or butane'!AF56+'E-LPG propane or butane'!AF56</f>
        <v>259484044672.07184</v>
      </c>
      <c r="AG8" s="310">
        <f>'NonE-LPG propane or butane'!AG56+'E-LPG propane or butane'!AG56</f>
        <v>254492966505.40759</v>
      </c>
      <c r="AH8" s="310">
        <f>'NonE-LPG propane or butane'!AH56+'E-LPG propane or butane'!AH56</f>
        <v>249713849753.47876</v>
      </c>
      <c r="AI8" s="310">
        <f>'NonE-LPG propane or butane'!AI56+'E-LPG propane or butane'!AI56</f>
        <v>245188131539.01636</v>
      </c>
      <c r="AJ8" s="310">
        <f>'NonE-LPG propane or butane'!AJ56+'E-LPG propane or butane'!AJ56</f>
        <v>240954178772.60663</v>
      </c>
      <c r="AK8" s="310">
        <f>'NonE-LPG propane or butane'!AK56+'E-LPG propane or butane'!AK56</f>
        <v>237047789849.3222</v>
      </c>
      <c r="AL8" s="310">
        <f>'NonE-LPG propane or butane'!AL56+'E-LPG propane or butane'!AL56</f>
        <v>233502751294.51318</v>
      </c>
      <c r="AM8" s="310">
        <f>'NonE-LPG propane or butane'!AM56+'E-LPG propane or butane'!AM56</f>
        <v>230351444731.01758</v>
      </c>
      <c r="AN8" s="310">
        <f>'NonE-LPG propane or butane'!AN56+'E-LPG propane or butane'!AN56</f>
        <v>227625502456.84552</v>
      </c>
      <c r="AO8" s="310">
        <f>'NonE-LPG propane or butane'!AO56+'E-LPG propane or butane'!AO56</f>
        <v>225356513058.40741</v>
      </c>
      <c r="AP8" s="310">
        <f>'NonE-LPG propane or butane'!AP56+'E-LPG propane or butane'!AP56</f>
        <v>223576781871.25827</v>
      </c>
      <c r="AQ8" s="310">
        <f>'NonE-LPG propane or butane'!AQ56+'E-LPG propane or butane'!AQ56</f>
        <v>222245424538.90533</v>
      </c>
    </row>
    <row r="9" spans="1:43" x14ac:dyDescent="0.25">
      <c r="A9" s="133" t="s">
        <v>96</v>
      </c>
      <c r="B9" s="310">
        <f>'NonE-LPG propane or butane'!B57+'E-LPG propane or butane'!B57</f>
        <v>1783363329000</v>
      </c>
      <c r="C9" s="310">
        <f>'NonE-LPG propane or butane'!C57+'E-LPG propane or butane'!C57</f>
        <v>2022256236000.0002</v>
      </c>
      <c r="D9" s="310">
        <f>'NonE-LPG propane or butane'!D57+'E-LPG propane or butane'!D57</f>
        <v>2212683805845.0078</v>
      </c>
      <c r="E9" s="310">
        <f>'NonE-LPG propane or butane'!E57+'E-LPG propane or butane'!E57</f>
        <v>2371538507540.7295</v>
      </c>
      <c r="F9" s="310">
        <f>'NonE-LPG propane or butane'!F57+'E-LPG propane or butane'!F57</f>
        <v>2502447344956.8906</v>
      </c>
      <c r="G9" s="310">
        <f>'NonE-LPG propane or butane'!G57+'E-LPG propane or butane'!G57</f>
        <v>2587627724563.4961</v>
      </c>
      <c r="H9" s="310">
        <f>'NonE-LPG propane or butane'!H57+'E-LPG propane or butane'!H57</f>
        <v>2683742137299.0947</v>
      </c>
      <c r="I9" s="310">
        <f>'NonE-LPG propane or butane'!I57+'E-LPG propane or butane'!I57</f>
        <v>2758478945618.9546</v>
      </c>
      <c r="J9" s="310">
        <f>'NonE-LPG propane or butane'!J57+'E-LPG propane or butane'!J57</f>
        <v>2833358890269.019</v>
      </c>
      <c r="K9" s="310">
        <f>'NonE-LPG propane or butane'!K57+'E-LPG propane or butane'!K57</f>
        <v>2907091334767.4082</v>
      </c>
      <c r="L9" s="310">
        <f>'NonE-LPG propane or butane'!L57+'E-LPG propane or butane'!L57</f>
        <v>2978250179918.5142</v>
      </c>
      <c r="M9" s="310">
        <f>'NonE-LPG propane or butane'!M57+'E-LPG propane or butane'!M57</f>
        <v>3045288671922.8472</v>
      </c>
      <c r="N9" s="310">
        <f>'NonE-LPG propane or butane'!N57+'E-LPG propane or butane'!N57</f>
        <v>3094584500963.9751</v>
      </c>
      <c r="O9" s="310">
        <f>'NonE-LPG propane or butane'!O57+'E-LPG propane or butane'!O57</f>
        <v>3138345096160.041</v>
      </c>
      <c r="P9" s="310">
        <f>'NonE-LPG propane or butane'!P57+'E-LPG propane or butane'!P57</f>
        <v>3176754815372.9355</v>
      </c>
      <c r="Q9" s="310">
        <f>'NonE-LPG propane or butane'!Q57+'E-LPG propane or butane'!Q57</f>
        <v>3210073687067.9326</v>
      </c>
      <c r="R9" s="310">
        <f>'NonE-LPG propane or butane'!R57+'E-LPG propane or butane'!R57</f>
        <v>3238627085629.6899</v>
      </c>
      <c r="S9" s="310">
        <f>'NonE-LPG propane or butane'!S57+'E-LPG propane or butane'!S57</f>
        <v>3257612315753.1299</v>
      </c>
      <c r="T9" s="310">
        <f>'NonE-LPG propane or butane'!T57+'E-LPG propane or butane'!T57</f>
        <v>3272472173798.0952</v>
      </c>
      <c r="U9" s="310">
        <f>'NonE-LPG propane or butane'!U57+'E-LPG propane or butane'!U57</f>
        <v>3283456336493.9707</v>
      </c>
      <c r="V9" s="310">
        <f>'NonE-LPG propane or butane'!V57+'E-LPG propane or butane'!V57</f>
        <v>3290842226596.7988</v>
      </c>
      <c r="W9" s="310">
        <f>'NonE-LPG propane or butane'!W57+'E-LPG propane or butane'!W57</f>
        <v>3294929335541.7334</v>
      </c>
      <c r="X9" s="310">
        <f>'NonE-LPG propane or butane'!X57+'E-LPG propane or butane'!X57</f>
        <v>3281852190759.3755</v>
      </c>
      <c r="Y9" s="310">
        <f>'NonE-LPG propane or butane'!Y57+'E-LPG propane or butane'!Y57</f>
        <v>3266135785347.8242</v>
      </c>
      <c r="Z9" s="310">
        <f>'NonE-LPG propane or butane'!Z57+'E-LPG propane or butane'!Z57</f>
        <v>3248114683641.813</v>
      </c>
      <c r="AA9" s="310">
        <f>'NonE-LPG propane or butane'!AA57+'E-LPG propane or butane'!AA57</f>
        <v>3228126180332.6792</v>
      </c>
      <c r="AB9" s="310">
        <f>'NonE-LPG propane or butane'!AB57+'E-LPG propane or butane'!AB57</f>
        <v>3206506675495.46</v>
      </c>
      <c r="AC9" s="310">
        <f>'NonE-LPG propane or butane'!AC57+'E-LPG propane or butane'!AC57</f>
        <v>3173689006735.0518</v>
      </c>
      <c r="AD9" s="310">
        <f>'NonE-LPG propane or butane'!AD57+'E-LPG propane or butane'!AD57</f>
        <v>3139909774233.1724</v>
      </c>
      <c r="AE9" s="310">
        <f>'NonE-LPG propane or butane'!AE57+'E-LPG propane or butane'!AE57</f>
        <v>3105486590418.7676</v>
      </c>
      <c r="AF9" s="310">
        <f>'NonE-LPG propane or butane'!AF57+'E-LPG propane or butane'!AF57</f>
        <v>3070727316062.4683</v>
      </c>
      <c r="AG9" s="310">
        <f>'NonE-LPG propane or butane'!AG57+'E-LPG propane or butane'!AG57</f>
        <v>3035929217202.0151</v>
      </c>
      <c r="AH9" s="310">
        <f>'NonE-LPG propane or butane'!AH57+'E-LPG propane or butane'!AH57</f>
        <v>2999968327176.9961</v>
      </c>
      <c r="AI9" s="310">
        <f>'NonE-LPG propane or butane'!AI57+'E-LPG propane or butane'!AI57</f>
        <v>2964532049136.8613</v>
      </c>
      <c r="AJ9" s="310">
        <f>'NonE-LPG propane or butane'!AJ57+'E-LPG propane or butane'!AJ57</f>
        <v>2929885694047.4927</v>
      </c>
      <c r="AK9" s="310">
        <f>'NonE-LPG propane or butane'!AK57+'E-LPG propane or butane'!AK57</f>
        <v>2896285344693.6533</v>
      </c>
      <c r="AL9" s="310">
        <f>'NonE-LPG propane or butane'!AL57+'E-LPG propane or butane'!AL57</f>
        <v>2863979238625.6582</v>
      </c>
      <c r="AM9" s="310">
        <f>'NonE-LPG propane or butane'!AM57+'E-LPG propane or butane'!AM57</f>
        <v>2830396784701.7471</v>
      </c>
      <c r="AN9" s="310">
        <f>'NonE-LPG propane or butane'!AN57+'E-LPG propane or butane'!AN57</f>
        <v>2798592024731.8984</v>
      </c>
      <c r="AO9" s="310">
        <f>'NonE-LPG propane or butane'!AO57+'E-LPG propane or butane'!AO57</f>
        <v>2768801596631.2759</v>
      </c>
      <c r="AP9" s="310">
        <f>'NonE-LPG propane or butane'!AP57+'E-LPG propane or butane'!AP57</f>
        <v>2741263431082.2178</v>
      </c>
      <c r="AQ9" s="310">
        <f>'NonE-LPG propane or butane'!AQ57+'E-LPG propane or butane'!AQ57</f>
        <v>2715312807533.0054</v>
      </c>
    </row>
    <row r="10" spans="1:43" x14ac:dyDescent="0.25">
      <c r="A10" s="133" t="s">
        <v>97</v>
      </c>
      <c r="B10" s="310">
        <f>'NonE-LPG propane or butane'!B58+'E-LPG propane or butane'!B58</f>
        <v>3196173203173500.5</v>
      </c>
      <c r="C10" s="310">
        <f>'NonE-LPG propane or butane'!C58+'E-LPG propane or butane'!C58</f>
        <v>3451669167210000</v>
      </c>
      <c r="D10" s="310">
        <f>'NonE-LPG propane or butane'!D58+'E-LPG propane or butane'!D58</f>
        <v>3614471640203350</v>
      </c>
      <c r="E10" s="310">
        <f>'NonE-LPG propane or butane'!E58+'E-LPG propane or butane'!E58</f>
        <v>3861034154967731</v>
      </c>
      <c r="F10" s="310">
        <f>'NonE-LPG propane or butane'!F58+'E-LPG propane or butane'!F58</f>
        <v>4148986941968857.5</v>
      </c>
      <c r="G10" s="310">
        <f>'NonE-LPG propane or butane'!G58+'E-LPG propane or butane'!G58</f>
        <v>4372622152006184</v>
      </c>
      <c r="H10" s="310">
        <f>'NonE-LPG propane or butane'!H58+'E-LPG propane or butane'!H58</f>
        <v>4595666619112923</v>
      </c>
      <c r="I10" s="310">
        <f>'NonE-LPG propane or butane'!I58+'E-LPG propane or butane'!I58</f>
        <v>4696871982326969</v>
      </c>
      <c r="J10" s="310">
        <f>'NonE-LPG propane or butane'!J58+'E-LPG propane or butane'!J58</f>
        <v>4798037304498943</v>
      </c>
      <c r="K10" s="310">
        <f>'NonE-LPG propane or butane'!K58+'E-LPG propane or butane'!K58</f>
        <v>4899162582702300</v>
      </c>
      <c r="L10" s="310">
        <f>'NonE-LPG propane or butane'!L58+'E-LPG propane or butane'!L58</f>
        <v>5000247814015767</v>
      </c>
      <c r="M10" s="310">
        <f>'NonE-LPG propane or butane'!M58+'E-LPG propane or butane'!M58</f>
        <v>5101292995523344</v>
      </c>
      <c r="N10" s="310">
        <f>'NonE-LPG propane or butane'!N58+'E-LPG propane or butane'!N58</f>
        <v>5107898583097868</v>
      </c>
      <c r="O10" s="310">
        <f>'NonE-LPG propane or butane'!O58+'E-LPG propane or butane'!O58</f>
        <v>5114502200155080</v>
      </c>
      <c r="P10" s="310">
        <f>'NonE-LPG propane or butane'!P58+'E-LPG propane or butane'!P58</f>
        <v>5121103846613374</v>
      </c>
      <c r="Q10" s="310">
        <f>'NonE-LPG propane or butane'!Q58+'E-LPG propane or butane'!Q58</f>
        <v>5127703522391272</v>
      </c>
      <c r="R10" s="310">
        <f>'NonE-LPG propane or butane'!R58+'E-LPG propane or butane'!R58</f>
        <v>5134301227407417</v>
      </c>
      <c r="S10" s="310">
        <f>'NonE-LPG propane or butane'!S58+'E-LPG propane or butane'!S58</f>
        <v>5075692526138796</v>
      </c>
      <c r="T10" s="310">
        <f>'NonE-LPG propane or butane'!T58+'E-LPG propane or butane'!T58</f>
        <v>5017091815524470</v>
      </c>
      <c r="U10" s="310">
        <f>'NonE-LPG propane or butane'!U58+'E-LPG propane or butane'!U58</f>
        <v>4958499095179499</v>
      </c>
      <c r="V10" s="310">
        <f>'NonE-LPG propane or butane'!V58+'E-LPG propane or butane'!V58</f>
        <v>4899914364718922</v>
      </c>
      <c r="W10" s="310">
        <f>'NonE-LPG propane or butane'!W58+'E-LPG propane or butane'!W58</f>
        <v>4841337623757746</v>
      </c>
      <c r="X10" s="310">
        <f>'NonE-LPG propane or butane'!X58+'E-LPG propane or butane'!X58</f>
        <v>4731810917205942</v>
      </c>
      <c r="Y10" s="310">
        <f>'NonE-LPG propane or butane'!Y58+'E-LPG propane or butane'!Y58</f>
        <v>4622299180233963</v>
      </c>
      <c r="Z10" s="310">
        <f>'NonE-LPG propane or butane'!Z58+'E-LPG propane or butane'!Z58</f>
        <v>4512802412119308</v>
      </c>
      <c r="AA10" s="310">
        <f>'NonE-LPG propane or butane'!AA58+'E-LPG propane or butane'!AA58</f>
        <v>4403320612139431</v>
      </c>
      <c r="AB10" s="310">
        <f>'NonE-LPG propane or butane'!AB58+'E-LPG propane or butane'!AB58</f>
        <v>4293853779571732</v>
      </c>
      <c r="AC10" s="310">
        <f>'NonE-LPG propane or butane'!AC58+'E-LPG propane or butane'!AC58</f>
        <v>4184401913693567</v>
      </c>
      <c r="AD10" s="310">
        <f>'NonE-LPG propane or butane'!AD58+'E-LPG propane or butane'!AD58</f>
        <v>4074965013782235</v>
      </c>
      <c r="AE10" s="310">
        <f>'NonE-LPG propane or butane'!AE58+'E-LPG propane or butane'!AE58</f>
        <v>3965543079114989.5</v>
      </c>
      <c r="AF10" s="310">
        <f>'NonE-LPG propane or butane'!AF58+'E-LPG propane or butane'!AF58</f>
        <v>3856136108969032</v>
      </c>
      <c r="AG10" s="310">
        <f>'NonE-LPG propane or butane'!AG58+'E-LPG propane or butane'!AG58</f>
        <v>3746744102621513</v>
      </c>
      <c r="AH10" s="310">
        <f>'NonE-LPG propane or butane'!AH58+'E-LPG propane or butane'!AH58</f>
        <v>3651916229471106</v>
      </c>
      <c r="AI10" s="310">
        <f>'NonE-LPG propane or butane'!AI58+'E-LPG propane or butane'!AI58</f>
        <v>3557101324825042</v>
      </c>
      <c r="AJ10" s="310">
        <f>'NonE-LPG propane or butane'!AJ58+'E-LPG propane or butane'!AJ58</f>
        <v>3462299388056777</v>
      </c>
      <c r="AK10" s="310">
        <f>'NonE-LPG propane or butane'!AK58+'E-LPG propane or butane'!AK58</f>
        <v>3367510418539724.5</v>
      </c>
      <c r="AL10" s="310">
        <f>'NonE-LPG propane or butane'!AL58+'E-LPG propane or butane'!AL58</f>
        <v>3272734415647255.5</v>
      </c>
      <c r="AM10" s="310">
        <f>'NonE-LPG propane or butane'!AM58+'E-LPG propane or butane'!AM58</f>
        <v>3173222396364650</v>
      </c>
      <c r="AN10" s="310">
        <f>'NonE-LPG propane or butane'!AN58+'E-LPG propane or butane'!AN58</f>
        <v>3073723993381610</v>
      </c>
      <c r="AO10" s="310">
        <f>'NonE-LPG propane or butane'!AO58+'E-LPG propane or butane'!AO58</f>
        <v>2974239206039872</v>
      </c>
      <c r="AP10" s="310">
        <f>'NonE-LPG propane or butane'!AP58+'E-LPG propane or butane'!AP58</f>
        <v>2874768033681127.5</v>
      </c>
      <c r="AQ10" s="310">
        <f>'NonE-LPG propane or butane'!AQ58+'E-LPG propane or butane'!AQ58</f>
        <v>2774884471723133</v>
      </c>
    </row>
    <row r="11" spans="1:43" x14ac:dyDescent="0.25">
      <c r="A11" s="133" t="s">
        <v>98</v>
      </c>
      <c r="B11" s="310">
        <f>'NonE-LPG propane or butane'!B59+'E-LPG propane or butane'!B59</f>
        <v>2440810498186500</v>
      </c>
      <c r="C11" s="310">
        <f>'NonE-LPG propane or butane'!C59+'E-LPG propane or butane'!C59</f>
        <v>2619121830666000</v>
      </c>
      <c r="D11" s="310">
        <f>'NonE-LPG propane or butane'!D59+'E-LPG propane or butane'!D59</f>
        <v>2800506408390760</v>
      </c>
      <c r="E11" s="310">
        <f>'NonE-LPG propane or butane'!E59+'E-LPG propane or butane'!E59</f>
        <v>3089711342985416.5</v>
      </c>
      <c r="F11" s="310">
        <f>'NonE-LPG propane or butane'!F59+'E-LPG propane or butane'!F59</f>
        <v>3357884296270431.5</v>
      </c>
      <c r="G11" s="310">
        <f>'NonE-LPG propane or butane'!G59+'E-LPG propane or butane'!G59</f>
        <v>3576279499099327</v>
      </c>
      <c r="H11" s="310">
        <f>'NonE-LPG propane or butane'!H59+'E-LPG propane or butane'!H59</f>
        <v>3794050232797829</v>
      </c>
      <c r="I11" s="310">
        <f>'NonE-LPG propane or butane'!I59+'E-LPG propane or butane'!I59</f>
        <v>3932390101099692</v>
      </c>
      <c r="J11" s="310">
        <f>'NonE-LPG propane or butane'!J59+'E-LPG propane or butane'!J59</f>
        <v>4070739535869169.5</v>
      </c>
      <c r="K11" s="310">
        <f>'NonE-LPG propane or butane'!K59+'E-LPG propane or butane'!K59</f>
        <v>4209098405011055</v>
      </c>
      <c r="L11" s="310">
        <f>'NonE-LPG propane or butane'!L59+'E-LPG propane or butane'!L59</f>
        <v>4347466613772024.5</v>
      </c>
      <c r="M11" s="310">
        <f>'NonE-LPG propane or butane'!M59+'E-LPG propane or butane'!M59</f>
        <v>4485844099475543</v>
      </c>
      <c r="N11" s="310">
        <f>'NonE-LPG propane or butane'!N59+'E-LPG propane or butane'!N59</f>
        <v>4565341472247350</v>
      </c>
      <c r="O11" s="310">
        <f>'NonE-LPG propane or butane'!O59+'E-LPG propane or butane'!O59</f>
        <v>4644842168365743</v>
      </c>
      <c r="P11" s="310">
        <f>'NonE-LPG propane or butane'!P59+'E-LPG propane or butane'!P59</f>
        <v>4724346257721666</v>
      </c>
      <c r="Q11" s="310">
        <f>'NonE-LPG propane or butane'!Q59+'E-LPG propane or butane'!Q59</f>
        <v>4803853818674477</v>
      </c>
      <c r="R11" s="310">
        <f>'NonE-LPG propane or butane'!R59+'E-LPG propane or butane'!R59</f>
        <v>4883364934569769</v>
      </c>
      <c r="S11" s="310">
        <f>'NonE-LPG propane or butane'!S59+'E-LPG propane or butane'!S59</f>
        <v>4924545146655697</v>
      </c>
      <c r="T11" s="310">
        <f>'NonE-LPG propane or butane'!T59+'E-LPG propane or butane'!T59</f>
        <v>4965722646634877</v>
      </c>
      <c r="U11" s="310">
        <f>'NonE-LPG propane or butane'!U59+'E-LPG propane or butane'!U59</f>
        <v>5006897433885693</v>
      </c>
      <c r="V11" s="310">
        <f>'NonE-LPG propane or butane'!V59+'E-LPG propane or butane'!V59</f>
        <v>5048069507802497</v>
      </c>
      <c r="W11" s="310">
        <f>'NonE-LPG propane or butane'!W59+'E-LPG propane or butane'!W59</f>
        <v>5089238867794828</v>
      </c>
      <c r="X11" s="310">
        <f>'NonE-LPG propane or butane'!X59+'E-LPG propane or butane'!X59</f>
        <v>5107777407009553</v>
      </c>
      <c r="Y11" s="310">
        <f>'NonE-LPG propane or butane'!Y59+'E-LPG propane or butane'!Y59</f>
        <v>5126314686261303</v>
      </c>
      <c r="Z11" s="310">
        <f>'NonE-LPG propane or butane'!Z59+'E-LPG propane or butane'!Z59</f>
        <v>5144850705530954</v>
      </c>
      <c r="AA11" s="310">
        <f>'NonE-LPG propane or butane'!AA59+'E-LPG propane or butane'!AA59</f>
        <v>5163385464811422</v>
      </c>
      <c r="AB11" s="310">
        <f>'NonE-LPG propane or butane'!AB59+'E-LPG propane or butane'!AB59</f>
        <v>5181918964106926</v>
      </c>
      <c r="AC11" s="310">
        <f>'NonE-LPG propane or butane'!AC59+'E-LPG propane or butane'!AC59</f>
        <v>5181028837171366</v>
      </c>
      <c r="AD11" s="310">
        <f>'NonE-LPG propane or butane'!AD59+'E-LPG propane or butane'!AD59</f>
        <v>5180138700963272</v>
      </c>
      <c r="AE11" s="310">
        <f>'NonE-LPG propane or butane'!AE59+'E-LPG propane or butane'!AE59</f>
        <v>5179248555971389</v>
      </c>
      <c r="AF11" s="310">
        <f>'NonE-LPG propane or butane'!AF59+'E-LPG propane or butane'!AF59</f>
        <v>5178358402692822</v>
      </c>
      <c r="AG11" s="310">
        <f>'NonE-LPG propane or butane'!AG59+'E-LPG propane or butane'!AG59</f>
        <v>5177468241632355</v>
      </c>
      <c r="AH11" s="310">
        <f>'NonE-LPG propane or butane'!AH59+'E-LPG propane or butane'!AH59</f>
        <v>5158935115556346</v>
      </c>
      <c r="AI11" s="310">
        <f>'NonE-LPG propane or butane'!AI59+'E-LPG propane or butane'!AI59</f>
        <v>5140403120379752</v>
      </c>
      <c r="AJ11" s="310">
        <f>'NonE-LPG propane or butane'!AJ59+'E-LPG propane or butane'!AJ59</f>
        <v>5121872257039598</v>
      </c>
      <c r="AK11" s="310">
        <f>'NonE-LPG propane or butane'!AK59+'E-LPG propane or butane'!AK59</f>
        <v>5103342526477988</v>
      </c>
      <c r="AL11" s="310">
        <f>'NonE-LPG propane or butane'!AL59+'E-LPG propane or butane'!AL59</f>
        <v>5084813929641520</v>
      </c>
      <c r="AM11" s="310">
        <f>'NonE-LPG propane or butane'!AM59+'E-LPG propane or butane'!AM59</f>
        <v>5063044743797555</v>
      </c>
      <c r="AN11" s="310">
        <f>'NonE-LPG propane or butane'!AN59+'E-LPG propane or butane'!AN59</f>
        <v>5041276902902381</v>
      </c>
      <c r="AO11" s="310">
        <f>'NonE-LPG propane or butane'!AO59+'E-LPG propane or butane'!AO59</f>
        <v>5019510407988676</v>
      </c>
      <c r="AP11" s="310">
        <f>'NonE-LPG propane or butane'!AP59+'E-LPG propane or butane'!AP59</f>
        <v>4997745260091498</v>
      </c>
      <c r="AQ11" s="310">
        <f>'NonE-LPG propane or butane'!AQ59+'E-LPG propane or butane'!AQ59</f>
        <v>4975667886742581</v>
      </c>
    </row>
    <row r="12" spans="1:43" x14ac:dyDescent="0.25">
      <c r="A12" s="133" t="s">
        <v>99</v>
      </c>
      <c r="B12" s="310">
        <f>'NonE-LPG propane or butane'!B60+'E-LPG propane or butane'!B60</f>
        <v>2238926547000</v>
      </c>
      <c r="C12" s="310">
        <f>'NonE-LPG propane or butane'!C60+'E-LPG propane or butane'!C60</f>
        <v>2552820715500</v>
      </c>
      <c r="D12" s="310">
        <f>'NonE-LPG propane or butane'!D60+'E-LPG propane or butane'!D60</f>
        <v>2602551774695.9478</v>
      </c>
      <c r="E12" s="310">
        <f>'NonE-LPG propane or butane'!E60+'E-LPG propane or butane'!E60</f>
        <v>2873239577741.9907</v>
      </c>
      <c r="F12" s="310">
        <f>'NonE-LPG propane or butane'!F60+'E-LPG propane or butane'!F60</f>
        <v>2959557714803.4712</v>
      </c>
      <c r="G12" s="310">
        <f>'NonE-LPG propane or butane'!G60+'E-LPG propane or butane'!G60</f>
        <v>3048660472926.7031</v>
      </c>
      <c r="H12" s="310">
        <f>'NonE-LPG propane or butane'!H60+'E-LPG propane or butane'!H60</f>
        <v>3159392864720.1279</v>
      </c>
      <c r="I12" s="310">
        <f>'NonE-LPG propane or butane'!I60+'E-LPG propane or butane'!I60</f>
        <v>3257755773891.9458</v>
      </c>
      <c r="J12" s="310">
        <f>'NonE-LPG propane or butane'!J60+'E-LPG propane or butane'!J60</f>
        <v>3337718607183.4771</v>
      </c>
      <c r="K12" s="310">
        <f>'NonE-LPG propane or butane'!K60+'E-LPG propane or butane'!K60</f>
        <v>3398003933278.6035</v>
      </c>
      <c r="L12" s="310">
        <f>'NonE-LPG propane or butane'!L60+'E-LPG propane or butane'!L60</f>
        <v>3437697384183.0708</v>
      </c>
      <c r="M12" s="310">
        <f>'NonE-LPG propane or butane'!M60+'E-LPG propane or butane'!M60</f>
        <v>3456269997563.0117</v>
      </c>
      <c r="N12" s="310">
        <f>'NonE-LPG propane or butane'!N60+'E-LPG propane or butane'!N60</f>
        <v>3461043867159.0703</v>
      </c>
      <c r="O12" s="310">
        <f>'NonE-LPG propane or butane'!O60+'E-LPG propane or butane'!O60</f>
        <v>3448910012429.314</v>
      </c>
      <c r="P12" s="310">
        <f>'NonE-LPG propane or butane'!P60+'E-LPG propane or butane'!P60</f>
        <v>3424312920896.4478</v>
      </c>
      <c r="Q12" s="310">
        <f>'NonE-LPG propane or butane'!Q60+'E-LPG propane or butane'!Q60</f>
        <v>3391746237612.5391</v>
      </c>
      <c r="R12" s="310">
        <f>'NonE-LPG propane or butane'!R60+'E-LPG propane or butane'!R60</f>
        <v>3355622417858.3501</v>
      </c>
      <c r="S12" s="310">
        <f>'NonE-LPG propane or butane'!S60+'E-LPG propane or butane'!S60</f>
        <v>3325790920103.5879</v>
      </c>
      <c r="T12" s="310">
        <f>'NonE-LPG propane or butane'!T60+'E-LPG propane or butane'!T60</f>
        <v>3296628388650.4272</v>
      </c>
      <c r="U12" s="310">
        <f>'NonE-LPG propane or butane'!U60+'E-LPG propane or butane'!U60</f>
        <v>3268153181829.3506</v>
      </c>
      <c r="V12" s="310">
        <f>'NonE-LPG propane or butane'!V60+'E-LPG propane or butane'!V60</f>
        <v>3240382942611.1729</v>
      </c>
      <c r="W12" s="310">
        <f>'NonE-LPG propane or butane'!W60+'E-LPG propane or butane'!W60</f>
        <v>3213334654308.1948</v>
      </c>
      <c r="X12" s="310">
        <f>'NonE-LPG propane or butane'!X60+'E-LPG propane or butane'!X60</f>
        <v>3187024696984.4531</v>
      </c>
      <c r="Y12" s="310">
        <f>'NonE-LPG propane or butane'!Y60+'E-LPG propane or butane'!Y60</f>
        <v>3161468904527.7891</v>
      </c>
      <c r="Z12" s="310">
        <f>'NonE-LPG propane or butane'!Z60+'E-LPG propane or butane'!Z60</f>
        <v>3136682622348.9399</v>
      </c>
      <c r="AA12" s="310">
        <f>'NonE-LPG propane or butane'!AA60+'E-LPG propane or butane'!AA60</f>
        <v>3112680765685.3584</v>
      </c>
      <c r="AB12" s="310">
        <f>'NonE-LPG propane or butane'!AB60+'E-LPG propane or butane'!AB60</f>
        <v>3089477878500.0439</v>
      </c>
      <c r="AC12" s="310">
        <f>'NonE-LPG propane or butane'!AC60+'E-LPG propane or butane'!AC60</f>
        <v>3067088192978.0957</v>
      </c>
      <c r="AD12" s="310">
        <f>'NonE-LPG propane or butane'!AD60+'E-LPG propane or butane'!AD60</f>
        <v>3045525689636.543</v>
      </c>
      <c r="AE12" s="310">
        <f>'NonE-LPG propane or butane'!AE60+'E-LPG propane or butane'!AE60</f>
        <v>3024804158075.6304</v>
      </c>
      <c r="AF12" s="310">
        <f>'NonE-LPG propane or butane'!AF60+'E-LPG propane or butane'!AF60</f>
        <v>3004937258412.582</v>
      </c>
      <c r="AG12" s="310">
        <f>'NonE-LPG propane or butane'!AG60+'E-LPG propane or butane'!AG60</f>
        <v>2985938583451.8955</v>
      </c>
      <c r="AH12" s="310">
        <f>'NonE-LPG propane or butane'!AH60+'E-LPG propane or butane'!AH60</f>
        <v>2967821721659.3931</v>
      </c>
      <c r="AI12" s="310">
        <f>'NonE-LPG propane or butane'!AI60+'E-LPG propane or butane'!AI60</f>
        <v>2950600321020.7964</v>
      </c>
      <c r="AJ12" s="310">
        <f>'NonE-LPG propane or butane'!AJ60+'E-LPG propane or butane'!AJ60</f>
        <v>2934288153879.1382</v>
      </c>
      <c r="AK12" s="310">
        <f>'NonE-LPG propane or butane'!AK60+'E-LPG propane or butane'!AK60</f>
        <v>2918899182859.5283</v>
      </c>
      <c r="AL12" s="310">
        <f>'NonE-LPG propane or butane'!AL60+'E-LPG propane or butane'!AL60</f>
        <v>2904447628004.2744</v>
      </c>
      <c r="AM12" s="310">
        <f>'NonE-LPG propane or butane'!AM60+'E-LPG propane or butane'!AM60</f>
        <v>2890948035256.3369</v>
      </c>
      <c r="AN12" s="310">
        <f>'NonE-LPG propane or butane'!AN60+'E-LPG propane or butane'!AN60</f>
        <v>2878415346444.644</v>
      </c>
      <c r="AO12" s="310">
        <f>'NonE-LPG propane or butane'!AO60+'E-LPG propane or butane'!AO60</f>
        <v>2866864970940.9453</v>
      </c>
      <c r="AP12" s="310">
        <f>'NonE-LPG propane or butane'!AP60+'E-LPG propane or butane'!AP60</f>
        <v>2856312859174.8945</v>
      </c>
      <c r="AQ12" s="310">
        <f>'NonE-LPG propane or butane'!AQ60+'E-LPG propane or butane'!AQ60</f>
        <v>2845822449378.6162</v>
      </c>
    </row>
    <row r="13" spans="1:43" x14ac:dyDescent="0.25">
      <c r="A13" s="133" t="s">
        <v>100</v>
      </c>
      <c r="B13" s="310">
        <f>'NonE-LPG propane or butane'!B61+'E-LPG propane or butane'!B61</f>
        <v>7569571762500</v>
      </c>
      <c r="C13" s="310">
        <f>'NonE-LPG propane or butane'!C61+'E-LPG propane or butane'!C61</f>
        <v>5427869073000</v>
      </c>
      <c r="D13" s="310">
        <f>'NonE-LPG propane or butane'!D61+'E-LPG propane or butane'!D61</f>
        <v>6151081095666.6504</v>
      </c>
      <c r="E13" s="310">
        <f>'NonE-LPG propane or butane'!E61+'E-LPG propane or butane'!E61</f>
        <v>6691396278953.9033</v>
      </c>
      <c r="F13" s="310">
        <f>'NonE-LPG propane or butane'!F61+'E-LPG propane or butane'!F61</f>
        <v>6944284908477.1602</v>
      </c>
      <c r="G13" s="310">
        <f>'NonE-LPG propane or butane'!G61+'E-LPG propane or butane'!G61</f>
        <v>7308637645173.6035</v>
      </c>
      <c r="H13" s="310">
        <f>'NonE-LPG propane or butane'!H61+'E-LPG propane or butane'!H61</f>
        <v>7772064037553.7354</v>
      </c>
      <c r="I13" s="310">
        <f>'NonE-LPG propane or butane'!I61+'E-LPG propane or butane'!I61</f>
        <v>8214127524729.8633</v>
      </c>
      <c r="J13" s="310">
        <f>'NonE-LPG propane or butane'!J61+'E-LPG propane or butane'!J61</f>
        <v>8602253003540.5195</v>
      </c>
      <c r="K13" s="310">
        <f>'NonE-LPG propane or butane'!K61+'E-LPG propane or butane'!K61</f>
        <v>8941856445706.998</v>
      </c>
      <c r="L13" s="310">
        <f>'NonE-LPG propane or butane'!L61+'E-LPG propane or butane'!L61</f>
        <v>9241594262617.1992</v>
      </c>
      <c r="M13" s="310">
        <f>'NonE-LPG propane or butane'!M61+'E-LPG propane or butane'!M61</f>
        <v>9512810283300.4141</v>
      </c>
      <c r="N13" s="310">
        <f>'NonE-LPG propane or butane'!N61+'E-LPG propane or butane'!N61</f>
        <v>9774365183270.1289</v>
      </c>
      <c r="O13" s="310">
        <f>'NonE-LPG propane or butane'!O61+'E-LPG propane or butane'!O61</f>
        <v>10024063821107.582</v>
      </c>
      <c r="P13" s="310">
        <f>'NonE-LPG propane or butane'!P61+'E-LPG propane or butane'!P61</f>
        <v>10265196750221.77</v>
      </c>
      <c r="Q13" s="310">
        <f>'NonE-LPG propane or butane'!Q61+'E-LPG propane or butane'!Q61</f>
        <v>10501505894703.875</v>
      </c>
      <c r="R13" s="310">
        <f>'NonE-LPG propane or butane'!R61+'E-LPG propane or butane'!R61</f>
        <v>10737159055366.098</v>
      </c>
      <c r="S13" s="310">
        <f>'NonE-LPG propane or butane'!S61+'E-LPG propane or butane'!S61</f>
        <v>10984491526340.072</v>
      </c>
      <c r="T13" s="310">
        <f>'NonE-LPG propane or butane'!T61+'E-LPG propane or butane'!T61</f>
        <v>11235399614796.668</v>
      </c>
      <c r="U13" s="310">
        <f>'NonE-LPG propane or butane'!U61+'E-LPG propane or butane'!U61</f>
        <v>11489103653293.34</v>
      </c>
      <c r="V13" s="310">
        <f>'NonE-LPG propane or butane'!V61+'E-LPG propane or butane'!V61</f>
        <v>11744753164253.264</v>
      </c>
      <c r="W13" s="310">
        <f>'NonE-LPG propane or butane'!W61+'E-LPG propane or butane'!W61</f>
        <v>12001425303962.178</v>
      </c>
      <c r="X13" s="310">
        <f>'NonE-LPG propane or butane'!X61+'E-LPG propane or butane'!X61</f>
        <v>12258123986750.252</v>
      </c>
      <c r="Y13" s="310">
        <f>'NonE-LPG propane or butane'!Y61+'E-LPG propane or butane'!Y61</f>
        <v>12513779779732.293</v>
      </c>
      <c r="Z13" s="310">
        <f>'NonE-LPG propane or butane'!Z61+'E-LPG propane or butane'!Z61</f>
        <v>12767250659020.4</v>
      </c>
      <c r="AA13" s="310">
        <f>'NonE-LPG propane or butane'!AA61+'E-LPG propane or butane'!AA61</f>
        <v>13017323717028.605</v>
      </c>
      <c r="AB13" s="310">
        <f>'NonE-LPG propane or butane'!AB61+'E-LPG propane or butane'!AB61</f>
        <v>13262717907105.852</v>
      </c>
      <c r="AC13" s="310">
        <f>'NonE-LPG propane or butane'!AC61+'E-LPG propane or butane'!AC61</f>
        <v>13502087906022.506</v>
      </c>
      <c r="AD13" s="310">
        <f>'NonE-LPG propane or butane'!AD61+'E-LPG propane or butane'!AD61</f>
        <v>13734029166581.52</v>
      </c>
      <c r="AE13" s="310">
        <f>'NonE-LPG propane or butane'!AE61+'E-LPG propane or butane'!AE61</f>
        <v>13957084221637.059</v>
      </c>
      <c r="AF13" s="310">
        <f>'NonE-LPG propane or butane'!AF61+'E-LPG propane or butane'!AF61</f>
        <v>14169750286946.932</v>
      </c>
      <c r="AG13" s="310">
        <f>'NonE-LPG propane or butane'!AG61+'E-LPG propane or butane'!AG61</f>
        <v>14370488193472.588</v>
      </c>
      <c r="AH13" s="310">
        <f>'NonE-LPG propane or butane'!AH61+'E-LPG propane or butane'!AH61</f>
        <v>14557732659958.309</v>
      </c>
      <c r="AI13" s="310">
        <f>'NonE-LPG propane or butane'!AI61+'E-LPG propane or butane'!AI61</f>
        <v>14729903893936.764</v>
      </c>
      <c r="AJ13" s="310">
        <f>'NonE-LPG propane or butane'!AJ61+'E-LPG propane or butane'!AJ61</f>
        <v>14885420483882.18</v>
      </c>
      <c r="AK13" s="310">
        <f>'NonE-LPG propane or butane'!AK61+'E-LPG propane or butane'!AK61</f>
        <v>15022713517325.563</v>
      </c>
      <c r="AL13" s="310">
        <f>'NonE-LPG propane or butane'!AL61+'E-LPG propane or butane'!AL61</f>
        <v>15140241829735.766</v>
      </c>
      <c r="AM13" s="310">
        <f>'NonE-LPG propane or butane'!AM61+'E-LPG propane or butane'!AM61</f>
        <v>15236508257343.727</v>
      </c>
      <c r="AN13" s="310">
        <f>'NonE-LPG propane or butane'!AN61+'E-LPG propane or butane'!AN61</f>
        <v>15310076734453.18</v>
      </c>
      <c r="AO13" s="310">
        <f>'NonE-LPG propane or butane'!AO61+'E-LPG propane or butane'!AO61</f>
        <v>15359590042866.289</v>
      </c>
      <c r="AP13" s="310">
        <f>'NonE-LPG propane or butane'!AP61+'E-LPG propane or butane'!AP61</f>
        <v>15383787988684.113</v>
      </c>
      <c r="AQ13" s="310">
        <f>'NonE-LPG propane or butane'!AQ61+'E-LPG propane or butane'!AQ61</f>
        <v>15377711923646.084</v>
      </c>
    </row>
    <row r="14" spans="1:43" x14ac:dyDescent="0.25">
      <c r="A14" s="133" t="s">
        <v>101</v>
      </c>
      <c r="B14" s="310">
        <f>'NonE-LPG propane or butane'!B62+'E-LPG propane or butane'!B62</f>
        <v>110237965282500</v>
      </c>
      <c r="C14" s="310">
        <f>'NonE-LPG propane or butane'!C62+'E-LPG propane or butane'!C62</f>
        <v>114829709181000</v>
      </c>
      <c r="D14" s="310">
        <f>'NonE-LPG propane or butane'!D62+'E-LPG propane or butane'!D62</f>
        <v>139399481405773.78</v>
      </c>
      <c r="E14" s="310">
        <f>'NonE-LPG propane or butane'!E62+'E-LPG propane or butane'!E62</f>
        <v>144628115509316.31</v>
      </c>
      <c r="F14" s="310">
        <f>'NonE-LPG propane or butane'!F62+'E-LPG propane or butane'!F62</f>
        <v>154896806168718.59</v>
      </c>
      <c r="G14" s="310">
        <f>'NonE-LPG propane or butane'!G62+'E-LPG propane or butane'!G62</f>
        <v>160224000599071.03</v>
      </c>
      <c r="H14" s="310">
        <f>'NonE-LPG propane or butane'!H62+'E-LPG propane or butane'!H62</f>
        <v>164708798509963.72</v>
      </c>
      <c r="I14" s="310">
        <f>'NonE-LPG propane or butane'!I62+'E-LPG propane or butane'!I62</f>
        <v>167557262763784.53</v>
      </c>
      <c r="J14" s="310">
        <f>'NonE-LPG propane or butane'!J62+'E-LPG propane or butane'!J62</f>
        <v>170423401878627.75</v>
      </c>
      <c r="K14" s="310">
        <f>'NonE-LPG propane or butane'!K62+'E-LPG propane or butane'!K62</f>
        <v>173307166124146.44</v>
      </c>
      <c r="L14" s="310">
        <f>'NonE-LPG propane or butane'!L62+'E-LPG propane or butane'!L62</f>
        <v>176208505802743.69</v>
      </c>
      <c r="M14" s="310">
        <f>'NonE-LPG propane or butane'!M62+'E-LPG propane or butane'!M62</f>
        <v>179127371249573.06</v>
      </c>
      <c r="N14" s="310">
        <f>'NonE-LPG propane or butane'!N62+'E-LPG propane or butane'!N62</f>
        <v>177642749498705.72</v>
      </c>
      <c r="O14" s="310">
        <f>'NonE-LPG propane or butane'!O62+'E-LPG propane or butane'!O62</f>
        <v>176145049814643.53</v>
      </c>
      <c r="P14" s="310">
        <f>'NonE-LPG propane or butane'!P62+'E-LPG propane or butane'!P62</f>
        <v>174634295266527.97</v>
      </c>
      <c r="Q14" s="310">
        <f>'NonE-LPG propane or butane'!Q62+'E-LPG propane or butane'!Q62</f>
        <v>173110508913362.97</v>
      </c>
      <c r="R14" s="310">
        <f>'NonE-LPG propane or butane'!R62+'E-LPG propane or butane'!R62</f>
        <v>171573713804014.22</v>
      </c>
      <c r="S14" s="310">
        <f>'NonE-LPG propane or butane'!S62+'E-LPG propane or butane'!S62</f>
        <v>168676786178328.91</v>
      </c>
      <c r="T14" s="310">
        <f>'NonE-LPG propane or butane'!T62+'E-LPG propane or butane'!T62</f>
        <v>165778396788640.13</v>
      </c>
      <c r="U14" s="310">
        <f>'NonE-LPG propane or butane'!U62+'E-LPG propane or butane'!U62</f>
        <v>162878547744173.13</v>
      </c>
      <c r="V14" s="310">
        <f>'NonE-LPG propane or butane'!V62+'E-LPG propane or butane'!V62</f>
        <v>159977241153759.81</v>
      </c>
      <c r="W14" s="310">
        <f>'NonE-LPG propane or butane'!W62+'E-LPG propane or butane'!W62</f>
        <v>157074479125838.66</v>
      </c>
      <c r="X14" s="310">
        <f>'NonE-LPG propane or butane'!X62+'E-LPG propane or butane'!X62</f>
        <v>153077550124280.56</v>
      </c>
      <c r="Y14" s="310">
        <f>'NonE-LPG propane or butane'!Y62+'E-LPG propane or butane'!Y62</f>
        <v>149078644790359.53</v>
      </c>
      <c r="Z14" s="310">
        <f>'NonE-LPG propane or butane'!Z62+'E-LPG propane or butane'!Z62</f>
        <v>145077766012057.59</v>
      </c>
      <c r="AA14" s="310">
        <f>'NonE-LPG propane or butane'!AA62+'E-LPG propane or butane'!AA62</f>
        <v>141074916676817.38</v>
      </c>
      <c r="AB14" s="310">
        <f>'NonE-LPG propane or butane'!AB62+'E-LPG propane or butane'!AB62</f>
        <v>137070099671542.17</v>
      </c>
      <c r="AC14" s="310">
        <f>'NonE-LPG propane or butane'!AC62+'E-LPG propane or butane'!AC62</f>
        <v>133983729522873.45</v>
      </c>
      <c r="AD14" s="310">
        <f>'NonE-LPG propane or butane'!AD62+'E-LPG propane or butane'!AD62</f>
        <v>130895837067560.84</v>
      </c>
      <c r="AE14" s="310">
        <f>'NonE-LPG propane or butane'!AE62+'E-LPG propane or butane'!AE62</f>
        <v>127806424534520.56</v>
      </c>
      <c r="AF14" s="310">
        <f>'NonE-LPG propane or butane'!AF62+'E-LPG propane or butane'!AF62</f>
        <v>124715494152252.45</v>
      </c>
      <c r="AG14" s="310">
        <f>'NonE-LPG propane or butane'!AG62+'E-LPG propane or butane'!AG62</f>
        <v>121623048148839.67</v>
      </c>
      <c r="AH14" s="310">
        <f>'NonE-LPG propane or butane'!AH62+'E-LPG propane or butane'!AH62</f>
        <v>119773633219872.83</v>
      </c>
      <c r="AI14" s="310">
        <f>'NonE-LPG propane or butane'!AI62+'E-LPG propane or butane'!AI62</f>
        <v>117923297861141.98</v>
      </c>
      <c r="AJ14" s="310">
        <f>'NonE-LPG propane or butane'!AJ62+'E-LPG propane or butane'!AJ62</f>
        <v>116072043413643.88</v>
      </c>
      <c r="AK14" s="310">
        <f>'NonE-LPG propane or butane'!AK62+'E-LPG propane or butane'!AK62</f>
        <v>114219871218124.44</v>
      </c>
      <c r="AL14" s="310">
        <f>'NonE-LPG propane or butane'!AL62+'E-LPG propane or butane'!AL62</f>
        <v>112366782615079.33</v>
      </c>
      <c r="AM14" s="310">
        <f>'NonE-LPG propane or butane'!AM62+'E-LPG propane or butane'!AM62</f>
        <v>111454414698332.56</v>
      </c>
      <c r="AN14" s="310">
        <f>'NonE-LPG propane or butane'!AN62+'E-LPG propane or butane'!AN62</f>
        <v>110541577252333.56</v>
      </c>
      <c r="AO14" s="310">
        <f>'NonE-LPG propane or butane'!AO62+'E-LPG propane or butane'!AO62</f>
        <v>109628270947855.69</v>
      </c>
      <c r="AP14" s="310">
        <f>'NonE-LPG propane or butane'!AP62+'E-LPG propane or butane'!AP62</f>
        <v>108714496455547.27</v>
      </c>
      <c r="AQ14" s="310">
        <f>'NonE-LPG propane or butane'!AQ62+'E-LPG propane or butane'!AQ62</f>
        <v>107763129324153.19</v>
      </c>
    </row>
    <row r="15" spans="1:43" x14ac:dyDescent="0.25">
      <c r="A15" s="133" t="s">
        <v>102</v>
      </c>
      <c r="B15" s="310">
        <f>'NonE-LPG propane or butane'!B63+'E-LPG propane or butane'!B63</f>
        <v>3850392540291000</v>
      </c>
      <c r="C15" s="310">
        <f>'NonE-LPG propane or butane'!C63+'E-LPG propane or butane'!C63</f>
        <v>4019548163218500</v>
      </c>
      <c r="D15" s="310">
        <f>'NonE-LPG propane or butane'!D63+'E-LPG propane or butane'!D63</f>
        <v>4708498458873691</v>
      </c>
      <c r="E15" s="310">
        <f>'NonE-LPG propane or butane'!E63+'E-LPG propane or butane'!E63</f>
        <v>5029290448583560</v>
      </c>
      <c r="F15" s="310">
        <f>'NonE-LPG propane or butane'!F63+'E-LPG propane or butane'!F63</f>
        <v>5525048330978969</v>
      </c>
      <c r="G15" s="310">
        <f>'NonE-LPG propane or butane'!G63+'E-LPG propane or butane'!G63</f>
        <v>5851651244211946</v>
      </c>
      <c r="H15" s="310">
        <f>'NonE-LPG propane or butane'!H63+'E-LPG propane or butane'!H63</f>
        <v>6160754286828266</v>
      </c>
      <c r="I15" s="310">
        <f>'NonE-LPG propane or butane'!I63+'E-LPG propane or butane'!I63</f>
        <v>6317513675781275</v>
      </c>
      <c r="J15" s="310">
        <f>'NonE-LPG propane or butane'!J63+'E-LPG propane or butane'!J63</f>
        <v>6475110835101602</v>
      </c>
      <c r="K15" s="310">
        <f>'NonE-LPG propane or butane'!K63+'E-LPG propane or butane'!K63</f>
        <v>6633544151284916</v>
      </c>
      <c r="L15" s="310">
        <f>'NonE-LPG propane or butane'!L63+'E-LPG propane or butane'!L63</f>
        <v>6792812011664146</v>
      </c>
      <c r="M15" s="310">
        <f>'NonE-LPG propane or butane'!M63+'E-LPG propane or butane'!M63</f>
        <v>6952912804409472</v>
      </c>
      <c r="N15" s="310">
        <f>'NonE-LPG propane or butane'!N63+'E-LPG propane or butane'!N63</f>
        <v>6977764529509272</v>
      </c>
      <c r="O15" s="310">
        <f>'NonE-LPG propane or butane'!O63+'E-LPG propane or butane'!O63</f>
        <v>7002645970497937</v>
      </c>
      <c r="P15" s="310">
        <f>'NonE-LPG propane or butane'!P63+'E-LPG propane or butane'!P63</f>
        <v>7027557075893173</v>
      </c>
      <c r="Q15" s="310">
        <f>'NonE-LPG propane or butane'!Q63+'E-LPG propane or butane'!Q63</f>
        <v>7052497794232196</v>
      </c>
      <c r="R15" s="310">
        <f>'NonE-LPG propane or butane'!R63+'E-LPG propane or butane'!R63</f>
        <v>7077468074071729</v>
      </c>
      <c r="S15" s="310">
        <f>'NonE-LPG propane or butane'!S63+'E-LPG propane or butane'!S63</f>
        <v>6998446307897737</v>
      </c>
      <c r="T15" s="310">
        <f>'NonE-LPG propane or butane'!T63+'E-LPG propane or butane'!T63</f>
        <v>6919394191578877</v>
      </c>
      <c r="U15" s="310">
        <f>'NonE-LPG propane or butane'!U63+'E-LPG propane or butane'!U63</f>
        <v>6840311750952838</v>
      </c>
      <c r="V15" s="310">
        <f>'NonE-LPG propane or butane'!V63+'E-LPG propane or butane'!V63</f>
        <v>6761199011853063</v>
      </c>
      <c r="W15" s="310">
        <f>'NonE-LPG propane or butane'!W63+'E-LPG propane or butane'!W63</f>
        <v>6682056000108756</v>
      </c>
      <c r="X15" s="310">
        <f>'NonE-LPG propane or butane'!X63+'E-LPG propane or butane'!X63</f>
        <v>6532532392700416</v>
      </c>
      <c r="Y15" s="310">
        <f>'NonE-LPG propane or butane'!Y63+'E-LPG propane or butane'!Y63</f>
        <v>6382952744774535</v>
      </c>
      <c r="Z15" s="310">
        <f>'NonE-LPG propane or butane'!Z63+'E-LPG propane or butane'!Z63</f>
        <v>6233317104659888</v>
      </c>
      <c r="AA15" s="310">
        <f>'NonE-LPG propane or butane'!AA63+'E-LPG propane or butane'!AA63</f>
        <v>6083625520677294</v>
      </c>
      <c r="AB15" s="310">
        <f>'NonE-LPG propane or butane'!AB63+'E-LPG propane or butane'!AB63</f>
        <v>5933878041139626</v>
      </c>
      <c r="AC15" s="310">
        <f>'NonE-LPG propane or butane'!AC63+'E-LPG propane or butane'!AC63</f>
        <v>5784074714351798</v>
      </c>
      <c r="AD15" s="310">
        <f>'NonE-LPG propane or butane'!AD63+'E-LPG propane or butane'!AD63</f>
        <v>5634215588610777</v>
      </c>
      <c r="AE15" s="310">
        <f>'NonE-LPG propane or butane'!AE63+'E-LPG propane or butane'!AE63</f>
        <v>5484300712205572</v>
      </c>
      <c r="AF15" s="310">
        <f>'NonE-LPG propane or butane'!AF63+'E-LPG propane or butane'!AF63</f>
        <v>5334330133417239</v>
      </c>
      <c r="AG15" s="310">
        <f>'NonE-LPG propane or butane'!AG63+'E-LPG propane or butane'!AG63</f>
        <v>5184303900518890</v>
      </c>
      <c r="AH15" s="310">
        <f>'NonE-LPG propane or butane'!AH63+'E-LPG propane or butane'!AH63</f>
        <v>5054358950022771</v>
      </c>
      <c r="AI15" s="310">
        <f>'NonE-LPG propane or butane'!AI63+'E-LPG propane or butane'!AI63</f>
        <v>4924365776087628</v>
      </c>
      <c r="AJ15" s="310">
        <f>'NonE-LPG propane or butane'!AJ63+'E-LPG propane or butane'!AJ63</f>
        <v>4794324420538570</v>
      </c>
      <c r="AK15" s="310">
        <f>'NonE-LPG propane or butane'!AK63+'E-LPG propane or butane'!AK63</f>
        <v>4664234925193823</v>
      </c>
      <c r="AL15" s="310">
        <f>'NonE-LPG propane or butane'!AL63+'E-LPG propane or butane'!AL63</f>
        <v>4534097331864717</v>
      </c>
      <c r="AM15" s="310">
        <f>'NonE-LPG propane or butane'!AM63+'E-LPG propane or butane'!AM63</f>
        <v>4397330253014835</v>
      </c>
      <c r="AN15" s="310">
        <f>'NonE-LPG propane or butane'!AN63+'E-LPG propane or butane'!AN63</f>
        <v>4260512771898685.5</v>
      </c>
      <c r="AO15" s="310">
        <f>'NonE-LPG propane or butane'!AO63+'E-LPG propane or butane'!AO63</f>
        <v>4123644932403345.5</v>
      </c>
      <c r="AP15" s="310">
        <f>'NonE-LPG propane or butane'!AP63+'E-LPG propane or butane'!AP63</f>
        <v>3986726778408651</v>
      </c>
      <c r="AQ15" s="310">
        <f>'NonE-LPG propane or butane'!AQ63+'E-LPG propane or butane'!AQ63</f>
        <v>3848459599206702</v>
      </c>
    </row>
    <row r="16" spans="1:43" x14ac:dyDescent="0.25">
      <c r="A16" s="133" t="s">
        <v>103</v>
      </c>
      <c r="B16" s="310">
        <f>'NonE-LPG propane or butane'!B64+'E-LPG propane or butane'!B64</f>
        <v>76881848686500.031</v>
      </c>
      <c r="C16" s="310">
        <f>'NonE-LPG propane or butane'!C64+'E-LPG propane or butane'!C64</f>
        <v>74504030914500</v>
      </c>
      <c r="D16" s="310">
        <f>'NonE-LPG propane or butane'!D64+'E-LPG propane or butane'!D64</f>
        <v>79090889879772.031</v>
      </c>
      <c r="E16" s="310">
        <f>'NonE-LPG propane or butane'!E64+'E-LPG propane or butane'!E64</f>
        <v>92243775043183.391</v>
      </c>
      <c r="F16" s="310">
        <f>'NonE-LPG propane or butane'!F64+'E-LPG propane or butane'!F64</f>
        <v>102639703345796.56</v>
      </c>
      <c r="G16" s="310">
        <f>'NonE-LPG propane or butane'!G64+'E-LPG propane or butane'!G64</f>
        <v>110190686175491.98</v>
      </c>
      <c r="H16" s="310">
        <f>'NonE-LPG propane or butane'!H64+'E-LPG propane or butane'!H64</f>
        <v>117527945010496.08</v>
      </c>
      <c r="I16" s="310">
        <f>'NonE-LPG propane or butane'!I64+'E-LPG propane or butane'!I64</f>
        <v>123277204074201.09</v>
      </c>
      <c r="J16" s="310">
        <f>'NonE-LPG propane or butane'!J64+'E-LPG propane or butane'!J64</f>
        <v>128991853250373.09</v>
      </c>
      <c r="K16" s="310">
        <f>'NonE-LPG propane or butane'!K64+'E-LPG propane or butane'!K64</f>
        <v>134671612935947.78</v>
      </c>
      <c r="L16" s="310">
        <f>'NonE-LPG propane or butane'!L64+'E-LPG propane or butane'!L64</f>
        <v>140316203888249.81</v>
      </c>
      <c r="M16" s="310">
        <f>'NonE-LPG propane or butane'!M64+'E-LPG propane or butane'!M64</f>
        <v>145925347224992.78</v>
      </c>
      <c r="N16" s="310">
        <f>'NonE-LPG propane or butane'!N64+'E-LPG propane or butane'!N64</f>
        <v>148865042108819.16</v>
      </c>
      <c r="O16" s="310">
        <f>'NonE-LPG propane or butane'!O64+'E-LPG propane or butane'!O64</f>
        <v>151790694854909.75</v>
      </c>
      <c r="P16" s="310">
        <f>'NonE-LPG propane or butane'!P64+'E-LPG propane or butane'!P64</f>
        <v>154702231959824.22</v>
      </c>
      <c r="Q16" s="310">
        <f>'NonE-LPG propane or butane'!Q64+'E-LPG propane or butane'!Q64</f>
        <v>157599579983541.88</v>
      </c>
      <c r="R16" s="310">
        <f>'NonE-LPG propane or butane'!R64+'E-LPG propane or butane'!R64</f>
        <v>160482665549461.69</v>
      </c>
      <c r="S16" s="310">
        <f>'NonE-LPG propane or butane'!S64+'E-LPG propane or butane'!S64</f>
        <v>161147744767305</v>
      </c>
      <c r="T16" s="310">
        <f>'NonE-LPG propane or butane'!T64+'E-LPG propane or butane'!T64</f>
        <v>161809549514479.75</v>
      </c>
      <c r="U16" s="310">
        <f>'NonE-LPG propane or butane'!U64+'E-LPG propane or butane'!U64</f>
        <v>162468078478918.78</v>
      </c>
      <c r="V16" s="310">
        <f>'NonE-LPG propane or butane'!V64+'E-LPG propane or butane'!V64</f>
        <v>163123330349060.78</v>
      </c>
      <c r="W16" s="310">
        <f>'NonE-LPG propane or butane'!W64+'E-LPG propane or butane'!W64</f>
        <v>163775303813849.91</v>
      </c>
      <c r="X16" s="310">
        <f>'NonE-LPG propane or butane'!X64+'E-LPG propane or butane'!X64</f>
        <v>163084928281081.38</v>
      </c>
      <c r="Y16" s="310">
        <f>'NonE-LPG propane or butane'!Y64+'E-LPG propane or butane'!Y64</f>
        <v>162395882956296.19</v>
      </c>
      <c r="Z16" s="310">
        <f>'NonE-LPG propane or butane'!Z64+'E-LPG propane or butane'!Z64</f>
        <v>161708168447251.19</v>
      </c>
      <c r="AA16" s="310">
        <f>'NonE-LPG propane or butane'!AA64+'E-LPG propane or butane'!AA64</f>
        <v>161021785361481</v>
      </c>
      <c r="AB16" s="310">
        <f>'NonE-LPG propane or butane'!AB64+'E-LPG propane or butane'!AB64</f>
        <v>160336734306297.78</v>
      </c>
      <c r="AC16" s="310">
        <f>'NonE-LPG propane or butane'!AC64+'E-LPG propane or butane'!AC64</f>
        <v>157920054769749.59</v>
      </c>
      <c r="AD16" s="310">
        <f>'NonE-LPG propane or butane'!AD64+'E-LPG propane or butane'!AD64</f>
        <v>155510736310757.31</v>
      </c>
      <c r="AE16" s="310">
        <f>'NonE-LPG propane or butane'!AE64+'E-LPG propane or butane'!AE64</f>
        <v>153108782035236.63</v>
      </c>
      <c r="AF16" s="310">
        <f>'NonE-LPG propane or butane'!AF64+'E-LPG propane or butane'!AF64</f>
        <v>150714195047931.34</v>
      </c>
      <c r="AG16" s="310">
        <f>'NonE-LPG propane or butane'!AG64+'E-LPG propane or butane'!AG64</f>
        <v>148326978452412.06</v>
      </c>
      <c r="AH16" s="310">
        <f>'NonE-LPG propane or butane'!AH64+'E-LPG propane or butane'!AH64</f>
        <v>144658722945086.78</v>
      </c>
      <c r="AI16" s="310">
        <f>'NonE-LPG propane or butane'!AI64+'E-LPG propane or butane'!AI64</f>
        <v>141002371152543.53</v>
      </c>
      <c r="AJ16" s="310">
        <f>'NonE-LPG propane or butane'!AJ64+'E-LPG propane or butane'!AJ64</f>
        <v>137357928046616.34</v>
      </c>
      <c r="AK16" s="310">
        <f>'NonE-LPG propane or butane'!AK64+'E-LPG propane or butane'!AK64</f>
        <v>133725398597253.84</v>
      </c>
      <c r="AL16" s="310">
        <f>'NonE-LPG propane or butane'!AL64+'E-LPG propane or butane'!AL64</f>
        <v>130104787772519.55</v>
      </c>
      <c r="AM16" s="310">
        <f>'NonE-LPG propane or butane'!AM64+'E-LPG propane or butane'!AM64</f>
        <v>126490634611683.63</v>
      </c>
      <c r="AN16" s="310">
        <f>'NonE-LPG propane or butane'!AN64+'E-LPG propane or butane'!AN64</f>
        <v>122888429408666.89</v>
      </c>
      <c r="AO16" s="310">
        <f>'NonE-LPG propane or butane'!AO64+'E-LPG propane or butane'!AO64</f>
        <v>119298177133876.94</v>
      </c>
      <c r="AP16" s="310">
        <f>'NonE-LPG propane or butane'!AP64+'E-LPG propane or butane'!AP64</f>
        <v>115719882755833.34</v>
      </c>
      <c r="AQ16" s="310">
        <f>'NonE-LPG propane or butane'!AQ64+'E-LPG propane or butane'!AQ64</f>
        <v>112114407159943.31</v>
      </c>
    </row>
    <row r="17" spans="1:43" x14ac:dyDescent="0.25">
      <c r="A17" s="133" t="s">
        <v>104</v>
      </c>
      <c r="B17" s="310">
        <f>'NonE-LPG propane or butane'!B65+'E-LPG propane or butane'!B65</f>
        <v>28889374799999.996</v>
      </c>
      <c r="C17" s="310">
        <f>'NonE-LPG propane or butane'!C65+'E-LPG propane or butane'!C65</f>
        <v>44406302457000</v>
      </c>
      <c r="D17" s="310">
        <f>'NonE-LPG propane or butane'!D65+'E-LPG propane or butane'!D65</f>
        <v>53222891954957.633</v>
      </c>
      <c r="E17" s="310">
        <f>'NonE-LPG propane or butane'!E65+'E-LPG propane or butane'!E65</f>
        <v>56265995633206.805</v>
      </c>
      <c r="F17" s="310">
        <f>'NonE-LPG propane or butane'!F65+'E-LPG propane or butane'!F65</f>
        <v>58469817468138.117</v>
      </c>
      <c r="G17" s="310">
        <f>'NonE-LPG propane or butane'!G65+'E-LPG propane or butane'!G65</f>
        <v>60391843527029.313</v>
      </c>
      <c r="H17" s="310">
        <f>'NonE-LPG propane or butane'!H65+'E-LPG propane or butane'!H65</f>
        <v>62705810545717.07</v>
      </c>
      <c r="I17" s="310">
        <f>'NonE-LPG propane or butane'!I65+'E-LPG propane or butane'!I65</f>
        <v>64806871306707.039</v>
      </c>
      <c r="J17" s="310">
        <f>'NonE-LPG propane or butane'!J65+'E-LPG propane or butane'!J65</f>
        <v>66634610375755.844</v>
      </c>
      <c r="K17" s="310">
        <f>'NonE-LPG propane or butane'!K65+'E-LPG propane or butane'!K65</f>
        <v>68201894308313</v>
      </c>
      <c r="L17" s="310">
        <f>'NonE-LPG propane or butane'!L65+'E-LPG propane or butane'!L65</f>
        <v>69528523850084.617</v>
      </c>
      <c r="M17" s="310">
        <f>'NonE-LPG propane or butane'!M65+'E-LPG propane or butane'!M65</f>
        <v>70640181602855.453</v>
      </c>
      <c r="N17" s="310">
        <f>'NonE-LPG propane or butane'!N65+'E-LPG propane or butane'!N65</f>
        <v>71608719497383.031</v>
      </c>
      <c r="O17" s="310">
        <f>'NonE-LPG propane or butane'!O65+'E-LPG propane or butane'!O65</f>
        <v>72419039637332.469</v>
      </c>
      <c r="P17" s="310">
        <f>'NonE-LPG propane or butane'!P65+'E-LPG propane or butane'!P65</f>
        <v>73098512406707.609</v>
      </c>
      <c r="Q17" s="310">
        <f>'NonE-LPG propane or butane'!Q65+'E-LPG propane or butane'!Q65</f>
        <v>73676572200798.656</v>
      </c>
      <c r="R17" s="310">
        <f>'NonE-LPG propane or butane'!R65+'E-LPG propane or butane'!R65</f>
        <v>74184222980958.625</v>
      </c>
      <c r="S17" s="310">
        <f>'NonE-LPG propane or butane'!S65+'E-LPG propane or butane'!S65</f>
        <v>74673363265201.766</v>
      </c>
      <c r="T17" s="310">
        <f>'NonE-LPG propane or butane'!T65+'E-LPG propane or butane'!T65</f>
        <v>75125427451355.25</v>
      </c>
      <c r="U17" s="310">
        <f>'NonE-LPG propane or butane'!U65+'E-LPG propane or butane'!U65</f>
        <v>75541119187504.156</v>
      </c>
      <c r="V17" s="310">
        <f>'NonE-LPG propane or butane'!V65+'E-LPG propane or butane'!V65</f>
        <v>75921227270368.266</v>
      </c>
      <c r="W17" s="310">
        <f>'NonE-LPG propane or butane'!W65+'E-LPG propane or butane'!W65</f>
        <v>76266620460462.297</v>
      </c>
      <c r="X17" s="310">
        <f>'NonE-LPG propane or butane'!X65+'E-LPG propane or butane'!X65</f>
        <v>76578242225237.094</v>
      </c>
      <c r="Y17" s="310">
        <f>'NonE-LPG propane or butane'!Y65+'E-LPG propane or butane'!Y65</f>
        <v>76857105447060.453</v>
      </c>
      <c r="Z17" s="310">
        <f>'NonE-LPG propane or butane'!Z65+'E-LPG propane or butane'!Z65</f>
        <v>77104287131132.453</v>
      </c>
      <c r="AA17" s="310">
        <f>'NonE-LPG propane or butane'!AA65+'E-LPG propane or butane'!AA65</f>
        <v>77320923146487.797</v>
      </c>
      <c r="AB17" s="310">
        <f>'NonE-LPG propane or butane'!AB65+'E-LPG propane or butane'!AB65</f>
        <v>77508203031197.938</v>
      </c>
      <c r="AC17" s="310">
        <f>'NonE-LPG propane or butane'!AC65+'E-LPG propane or butane'!AC65</f>
        <v>77667364890743.125</v>
      </c>
      <c r="AD17" s="310">
        <f>'NonE-LPG propane or butane'!AD65+'E-LPG propane or butane'!AD65</f>
        <v>77799690416320.031</v>
      </c>
      <c r="AE17" s="310">
        <f>'NonE-LPG propane or butane'!AE65+'E-LPG propane or butane'!AE65</f>
        <v>77906500047624.5</v>
      </c>
      <c r="AF17" s="310">
        <f>'NonE-LPG propane or butane'!AF65+'E-LPG propane or butane'!AF65</f>
        <v>77989148302389.156</v>
      </c>
      <c r="AG17" s="310">
        <f>'NonE-LPG propane or butane'!AG65+'E-LPG propane or butane'!AG65</f>
        <v>78049019292732.453</v>
      </c>
      <c r="AH17" s="310">
        <f>'NonE-LPG propane or butane'!AH65+'E-LPG propane or butane'!AH65</f>
        <v>78087522446168.844</v>
      </c>
      <c r="AI17" s="310">
        <f>'NonE-LPG propane or butane'!AI65+'E-LPG propane or butane'!AI65</f>
        <v>78106088446988.844</v>
      </c>
      <c r="AJ17" s="310">
        <f>'NonE-LPG propane or butane'!AJ65+'E-LPG propane or butane'!AJ65</f>
        <v>78106165411636.297</v>
      </c>
      <c r="AK17" s="310">
        <f>'NonE-LPG propane or butane'!AK65+'E-LPG propane or butane'!AK65</f>
        <v>78089215309727.172</v>
      </c>
      <c r="AL17" s="310">
        <f>'NonE-LPG propane or butane'!AL65+'E-LPG propane or butane'!AL65</f>
        <v>78056710640458.813</v>
      </c>
      <c r="AM17" s="310">
        <f>'NonE-LPG propane or butane'!AM65+'E-LPG propane or butane'!AM65</f>
        <v>78010131372389.531</v>
      </c>
      <c r="AN17" s="310">
        <f>'NonE-LPG propane or butane'!AN65+'E-LPG propane or butane'!AN65</f>
        <v>77950962152899.391</v>
      </c>
      <c r="AO17" s="310">
        <f>'NonE-LPG propane or butane'!AO65+'E-LPG propane or butane'!AO65</f>
        <v>77880689792126.828</v>
      </c>
      <c r="AP17" s="310">
        <f>'NonE-LPG propane or butane'!AP65+'E-LPG propane or butane'!AP65</f>
        <v>77800801024781.297</v>
      </c>
      <c r="AQ17" s="310">
        <f>'NonE-LPG propane or butane'!AQ65+'E-LPG propane or butane'!AQ65</f>
        <v>77686833045947.422</v>
      </c>
    </row>
    <row r="18" spans="1:43" x14ac:dyDescent="0.25">
      <c r="A18" s="133" t="s">
        <v>105</v>
      </c>
      <c r="B18" s="310">
        <f>'NonE-LPG propane or butane'!B66+'E-LPG propane or butane'!B66</f>
        <v>1327800111000</v>
      </c>
      <c r="C18" s="310">
        <f>'NonE-LPG propane or butane'!C66+'E-LPG propane or butane'!C66</f>
        <v>1008350293499.9999</v>
      </c>
      <c r="D18" s="310">
        <f>'NonE-LPG propane or butane'!D66+'E-LPG propane or butane'!D66</f>
        <v>1022550472922.7299</v>
      </c>
      <c r="E18" s="310">
        <f>'NonE-LPG propane or butane'!E66+'E-LPG propane or butane'!E66</f>
        <v>1315530848519.1841</v>
      </c>
      <c r="F18" s="310">
        <f>'NonE-LPG propane or butane'!F66+'E-LPG propane or butane'!F66</f>
        <v>1356236167752.1313</v>
      </c>
      <c r="G18" s="310">
        <f>'NonE-LPG propane or butane'!G66+'E-LPG propane or butane'!G66</f>
        <v>1428421360461.9265</v>
      </c>
      <c r="H18" s="310">
        <f>'NonE-LPG propane or butane'!H66+'E-LPG propane or butane'!H66</f>
        <v>1518727479753.1289</v>
      </c>
      <c r="I18" s="310">
        <f>'NonE-LPG propane or butane'!I66+'E-LPG propane or butane'!I66</f>
        <v>1595517832748.9939</v>
      </c>
      <c r="J18" s="310">
        <f>'NonE-LPG propane or butane'!J66+'E-LPG propane or butane'!J66</f>
        <v>1654699131957.3586</v>
      </c>
      <c r="K18" s="310">
        <f>'NonE-LPG propane or butane'!K66+'E-LPG propane or butane'!K66</f>
        <v>1701040998581.6902</v>
      </c>
      <c r="L18" s="310">
        <f>'NonE-LPG propane or butane'!L66+'E-LPG propane or butane'!L66</f>
        <v>1740506278513.5322</v>
      </c>
      <c r="M18" s="310">
        <f>'NonE-LPG propane or butane'!M66+'E-LPG propane or butane'!M66</f>
        <v>1779881140090.0547</v>
      </c>
      <c r="N18" s="310">
        <f>'NonE-LPG propane or butane'!N66+'E-LPG propane or butane'!N66</f>
        <v>1831549178078.8716</v>
      </c>
      <c r="O18" s="310">
        <f>'NonE-LPG propane or butane'!O66+'E-LPG propane or butane'!O66</f>
        <v>1889514930131.6045</v>
      </c>
      <c r="P18" s="310">
        <f>'NonE-LPG propane or butane'!P66+'E-LPG propane or butane'!P66</f>
        <v>1952150517672.3101</v>
      </c>
      <c r="Q18" s="310">
        <f>'NonE-LPG propane or butane'!Q66+'E-LPG propane or butane'!Q66</f>
        <v>2017593554218.3518</v>
      </c>
      <c r="R18" s="310">
        <f>'NonE-LPG propane or butane'!R66+'E-LPG propane or butane'!R66</f>
        <v>2083707834153.3059</v>
      </c>
      <c r="S18" s="310">
        <f>'NonE-LPG propane or butane'!S66+'E-LPG propane or butane'!S66</f>
        <v>2156634452757.9607</v>
      </c>
      <c r="T18" s="310">
        <f>'NonE-LPG propane or butane'!T66+'E-LPG propane or butane'!T66</f>
        <v>2228174231860.0864</v>
      </c>
      <c r="U18" s="310">
        <f>'NonE-LPG propane or butane'!U66+'E-LPG propane or butane'!U66</f>
        <v>2298044511201.8486</v>
      </c>
      <c r="V18" s="310">
        <f>'NonE-LPG propane or butane'!V66+'E-LPG propane or butane'!V66</f>
        <v>2365965626258.1758</v>
      </c>
      <c r="W18" s="310">
        <f>'NonE-LPG propane or butane'!W66+'E-LPG propane or butane'!W66</f>
        <v>2431662868108.6689</v>
      </c>
      <c r="X18" s="310">
        <f>'NonE-LPG propane or butane'!X66+'E-LPG propane or butane'!X66</f>
        <v>2494868417252.1987</v>
      </c>
      <c r="Y18" s="310">
        <f>'NonE-LPG propane or butane'!Y66+'E-LPG propane or butane'!Y66</f>
        <v>2555323231374.3135</v>
      </c>
      <c r="Z18" s="310">
        <f>'NonE-LPG propane or butane'!Z66+'E-LPG propane or butane'!Z66</f>
        <v>2612778867759.6348</v>
      </c>
      <c r="AA18" s="310">
        <f>'NonE-LPG propane or butane'!AA66+'E-LPG propane or butane'!AA66</f>
        <v>2666999221987.7422</v>
      </c>
      <c r="AB18" s="310">
        <f>'NonE-LPG propane or butane'!AB66+'E-LPG propane or butane'!AB66</f>
        <v>2717762165739.5986</v>
      </c>
      <c r="AC18" s="310">
        <f>'NonE-LPG propane or butane'!AC66+'E-LPG propane or butane'!AC66</f>
        <v>2764861067948.0791</v>
      </c>
      <c r="AD18" s="310">
        <f>'NonE-LPG propane or butane'!AD66+'E-LPG propane or butane'!AD66</f>
        <v>2808106185121.3486</v>
      </c>
      <c r="AE18" s="310">
        <f>'NonE-LPG propane or butane'!AE66+'E-LPG propane or butane'!AE66</f>
        <v>2847325908420.7852</v>
      </c>
      <c r="AF18" s="310">
        <f>'NonE-LPG propane or butane'!AF66+'E-LPG propane or butane'!AF66</f>
        <v>2882367856952.2817</v>
      </c>
      <c r="AG18" s="310">
        <f>'NonE-LPG propane or butane'!AG66+'E-LPG propane or butane'!AG66</f>
        <v>2913099808696.7544</v>
      </c>
      <c r="AH18" s="310">
        <f>'NonE-LPG propane or butane'!AH66+'E-LPG propane or butane'!AH66</f>
        <v>2939410462527.7793</v>
      </c>
      <c r="AI18" s="310">
        <f>'NonE-LPG propane or butane'!AI66+'E-LPG propane or butane'!AI66</f>
        <v>2961210026806.958</v>
      </c>
      <c r="AJ18" s="310">
        <f>'NonE-LPG propane or butane'!AJ66+'E-LPG propane or butane'!AJ66</f>
        <v>2978430632078.1563</v>
      </c>
      <c r="AK18" s="310">
        <f>'NonE-LPG propane or butane'!AK66+'E-LPG propane or butane'!AK66</f>
        <v>2991026567368.2412</v>
      </c>
      <c r="AL18" s="310">
        <f>'NonE-LPG propane or butane'!AL66+'E-LPG propane or butane'!AL66</f>
        <v>2998974341516.7114</v>
      </c>
      <c r="AM18" s="310">
        <f>'NonE-LPG propane or butane'!AM66+'E-LPG propane or butane'!AM66</f>
        <v>3002272572772.9609</v>
      </c>
      <c r="AN18" s="310">
        <f>'NonE-LPG propane or butane'!AN66+'E-LPG propane or butane'!AN66</f>
        <v>3000941711596.7778</v>
      </c>
      <c r="AO18" s="310">
        <f>'NonE-LPG propane or butane'!AO66+'E-LPG propane or butane'!AO66</f>
        <v>2995023603155.6577</v>
      </c>
      <c r="AP18" s="310">
        <f>'NonE-LPG propane or butane'!AP66+'E-LPG propane or butane'!AP66</f>
        <v>2984580897418.627</v>
      </c>
      <c r="AQ18" s="310">
        <f>'NonE-LPG propane or butane'!AQ66+'E-LPG propane or butane'!AQ66</f>
        <v>2968704764631.2622</v>
      </c>
    </row>
    <row r="19" spans="1:43" x14ac:dyDescent="0.25">
      <c r="A19" s="133" t="s">
        <v>106</v>
      </c>
      <c r="B19" s="310">
        <f>'NonE-LPG propane or butane'!B67+'E-LPG propane or butane'!B67</f>
        <v>2363928649500</v>
      </c>
      <c r="C19" s="310">
        <f>'NonE-LPG propane or butane'!C67+'E-LPG propane or butane'!C67</f>
        <v>2016700587000</v>
      </c>
      <c r="D19" s="310">
        <f>'NonE-LPG propane or butane'!D67+'E-LPG propane or butane'!D67</f>
        <v>2160542697148.2495</v>
      </c>
      <c r="E19" s="310">
        <f>'NonE-LPG propane or butane'!E67+'E-LPG propane or butane'!E67</f>
        <v>2778570872879.3809</v>
      </c>
      <c r="F19" s="310">
        <f>'NonE-LPG propane or butane'!F67+'E-LPG propane or butane'!F67</f>
        <v>2892855432754.4023</v>
      </c>
      <c r="G19" s="310">
        <f>'NonE-LPG propane or butane'!G67+'E-LPG propane or butane'!G67</f>
        <v>3090819544463.3662</v>
      </c>
      <c r="H19" s="310">
        <f>'NonE-LPG propane or butane'!H67+'E-LPG propane or butane'!H67</f>
        <v>3347956597070.3823</v>
      </c>
      <c r="I19" s="310">
        <f>'NonE-LPG propane or butane'!I67+'E-LPG propane or butane'!I67</f>
        <v>3590197877515.4341</v>
      </c>
      <c r="J19" s="310">
        <f>'NonE-LPG propane or butane'!J67+'E-LPG propane or butane'!J67</f>
        <v>3800588735781.9131</v>
      </c>
      <c r="K19" s="310">
        <f>'NonE-LPG propane or butane'!K67+'E-LPG propane or butane'!K67</f>
        <v>3983125217758.7646</v>
      </c>
      <c r="L19" s="310">
        <f>'NonE-LPG propane or butane'!L67+'E-LPG propane or butane'!L67</f>
        <v>4144615889084.9897</v>
      </c>
      <c r="M19" s="310">
        <f>'NonE-LPG propane or butane'!M67+'E-LPG propane or butane'!M67</f>
        <v>4294162751032.2993</v>
      </c>
      <c r="N19" s="310">
        <f>'NonE-LPG propane or butane'!N67+'E-LPG propane or butane'!N67</f>
        <v>4452413389048.0938</v>
      </c>
      <c r="O19" s="310">
        <f>'NonE-LPG propane or butane'!O67+'E-LPG propane or butane'!O67</f>
        <v>4609721026831.749</v>
      </c>
      <c r="P19" s="310">
        <f>'NonE-LPG propane or butane'!P67+'E-LPG propane or butane'!P67</f>
        <v>4765198998120.0156</v>
      </c>
      <c r="Q19" s="310">
        <f>'NonE-LPG propane or butane'!Q67+'E-LPG propane or butane'!Q67</f>
        <v>4917900332233.999</v>
      </c>
      <c r="R19" s="310">
        <f>'NonE-LPG propane or butane'!R67+'E-LPG propane or butane'!R67</f>
        <v>5066822964070.5264</v>
      </c>
      <c r="S19" s="310">
        <f>'NonE-LPG propane or butane'!S67+'E-LPG propane or butane'!S67</f>
        <v>5225711373006.5332</v>
      </c>
      <c r="T19" s="310">
        <f>'NonE-LPG propane or butane'!T67+'E-LPG propane or butane'!T67</f>
        <v>5380228759004.5059</v>
      </c>
      <c r="U19" s="310">
        <f>'NonE-LPG propane or butane'!U67+'E-LPG propane or butane'!U67</f>
        <v>5529847274379.9893</v>
      </c>
      <c r="V19" s="310">
        <f>'NonE-LPG propane or butane'!V67+'E-LPG propane or butane'!V67</f>
        <v>5674061566287.3262</v>
      </c>
      <c r="W19" s="310">
        <f>'NonE-LPG propane or butane'!W67+'E-LPG propane or butane'!W67</f>
        <v>5812392052670.9023</v>
      </c>
      <c r="X19" s="310">
        <f>'NonE-LPG propane or butane'!X67+'E-LPG propane or butane'!X67</f>
        <v>5944387935820.0479</v>
      </c>
      <c r="Y19" s="310">
        <f>'NonE-LPG propane or butane'!Y67+'E-LPG propane or butane'!Y67</f>
        <v>6069629927014.6406</v>
      </c>
      <c r="Z19" s="310">
        <f>'NonE-LPG propane or butane'!Z67+'E-LPG propane or butane'!Z67</f>
        <v>6187732660067.4395</v>
      </c>
      <c r="AA19" s="310">
        <f>'NonE-LPG propane or butane'!AA67+'E-LPG propane or butane'!AA67</f>
        <v>6298346776067.457</v>
      </c>
      <c r="AB19" s="310">
        <f>'NonE-LPG propane or butane'!AB67+'E-LPG propane or butane'!AB67</f>
        <v>6401160666220.1064</v>
      </c>
      <c r="AC19" s="310">
        <f>'NonE-LPG propane or butane'!AC67+'E-LPG propane or butane'!AC67</f>
        <v>6495901864289.7568</v>
      </c>
      <c r="AD19" s="310">
        <f>'NonE-LPG propane or butane'!AD67+'E-LPG propane or butane'!AD67</f>
        <v>6582338084699.1748</v>
      </c>
      <c r="AE19" s="310">
        <f>'NonE-LPG propane or butane'!AE67+'E-LPG propane or butane'!AE67</f>
        <v>6660277906759.0693</v>
      </c>
      <c r="AF19" s="310">
        <f>'NonE-LPG propane or butane'!AF67+'E-LPG propane or butane'!AF67</f>
        <v>6729571109723.6172</v>
      </c>
      <c r="AG19" s="310">
        <f>'NonE-LPG propane or butane'!AG67+'E-LPG propane or butane'!AG67</f>
        <v>6790108667336.9678</v>
      </c>
      <c r="AH19" s="310">
        <f>'NonE-LPG propane or butane'!AH67+'E-LPG propane or butane'!AH67</f>
        <v>6841822414201.5781</v>
      </c>
      <c r="AI19" s="310">
        <f>'NonE-LPG propane or butane'!AI67+'E-LPG propane or butane'!AI67</f>
        <v>6884684399618.3994</v>
      </c>
      <c r="AJ19" s="310">
        <f>'NonE-LPG propane or butane'!AJ67+'E-LPG propane or butane'!AJ67</f>
        <v>6918705947490.6221</v>
      </c>
      <c r="AK19" s="310">
        <f>'NonE-LPG propane or butane'!AK67+'E-LPG propane or butane'!AK67</f>
        <v>6943936443420.4932</v>
      </c>
      <c r="AL19" s="310">
        <f>'NonE-LPG propane or butane'!AL67+'E-LPG propane or butane'!AL67</f>
        <v>6960461872247.7021</v>
      </c>
      <c r="AM19" s="310">
        <f>'NonE-LPG propane or butane'!AM67+'E-LPG propane or butane'!AM67</f>
        <v>6968403130969.835</v>
      </c>
      <c r="AN19" s="310">
        <f>'NonE-LPG propane or butane'!AN67+'E-LPG propane or butane'!AN67</f>
        <v>6967914143251.9756</v>
      </c>
      <c r="AO19" s="310">
        <f>'NonE-LPG propane or butane'!AO67+'E-LPG propane or butane'!AO67</f>
        <v>6959179802579.8447</v>
      </c>
      <c r="AP19" s="310">
        <f>'NonE-LPG propane or butane'!AP67+'E-LPG propane or butane'!AP67</f>
        <v>6942413771553.9785</v>
      </c>
      <c r="AQ19" s="310">
        <f>'NonE-LPG propane or butane'!AQ67+'E-LPG propane or butane'!AQ67</f>
        <v>6915546363157.1543</v>
      </c>
    </row>
    <row r="20" spans="1:43" x14ac:dyDescent="0.25">
      <c r="A20" s="133" t="s">
        <v>107</v>
      </c>
      <c r="B20" s="310">
        <f>'NonE-LPG propane or butane'!B68+'E-LPG propane or butane'!B68</f>
        <v>1661139051000</v>
      </c>
      <c r="C20" s="310">
        <f>'NonE-LPG propane or butane'!C68+'E-LPG propane or butane'!C68</f>
        <v>1802808100500</v>
      </c>
      <c r="D20" s="310">
        <f>'NonE-LPG propane or butane'!D68+'E-LPG propane or butane'!D68</f>
        <v>1440086990921.613</v>
      </c>
      <c r="E20" s="310">
        <f>'NonE-LPG propane or butane'!E68+'E-LPG propane or butane'!E68</f>
        <v>2229836431170.502</v>
      </c>
      <c r="F20" s="310">
        <f>'NonE-LPG propane or butane'!F68+'E-LPG propane or butane'!F68</f>
        <v>2220845137262.3242</v>
      </c>
      <c r="G20" s="310">
        <f>'NonE-LPG propane or butane'!G68+'E-LPG propane or butane'!G68</f>
        <v>2242117741296.6299</v>
      </c>
      <c r="H20" s="310">
        <f>'NonE-LPG propane or butane'!H68+'E-LPG propane or butane'!H68</f>
        <v>2281732805211.8975</v>
      </c>
      <c r="I20" s="310">
        <f>'NonE-LPG propane or butane'!I68+'E-LPG propane or butane'!I68</f>
        <v>2318629215771.104</v>
      </c>
      <c r="J20" s="310">
        <f>'NonE-LPG propane or butane'!J68+'E-LPG propane or butane'!J68</f>
        <v>2351807615854.7925</v>
      </c>
      <c r="K20" s="310">
        <f>'NonE-LPG propane or butane'!K68+'E-LPG propane or butane'!K68</f>
        <v>2379716720114.6929</v>
      </c>
      <c r="L20" s="310">
        <f>'NonE-LPG propane or butane'!L68+'E-LPG propane or butane'!L68</f>
        <v>2400829297004.7114</v>
      </c>
      <c r="M20" s="310">
        <f>'NonE-LPG propane or butane'!M68+'E-LPG propane or butane'!M68</f>
        <v>2413673092819.8223</v>
      </c>
      <c r="N20" s="310">
        <f>'NonE-LPG propane or butane'!N68+'E-LPG propane or butane'!N68</f>
        <v>2434939663975.6289</v>
      </c>
      <c r="O20" s="310">
        <f>'NonE-LPG propane or butane'!O68+'E-LPG propane or butane'!O68</f>
        <v>2447916626592.375</v>
      </c>
      <c r="P20" s="310">
        <f>'NonE-LPG propane or butane'!P68+'E-LPG propane or butane'!P68</f>
        <v>2453141869489.7656</v>
      </c>
      <c r="Q20" s="310">
        <f>'NonE-LPG propane or butane'!Q68+'E-LPG propane or butane'!Q68</f>
        <v>2451237023234.0259</v>
      </c>
      <c r="R20" s="310">
        <f>'NonE-LPG propane or butane'!R68+'E-LPG propane or butane'!R68</f>
        <v>2442887891343.937</v>
      </c>
      <c r="S20" s="310">
        <f>'NonE-LPG propane or butane'!S68+'E-LPG propane or butane'!S68</f>
        <v>2448536835930.3696</v>
      </c>
      <c r="T20" s="310">
        <f>'NonE-LPG propane or butane'!T68+'E-LPG propane or butane'!T68</f>
        <v>2449253471118.2407</v>
      </c>
      <c r="U20" s="310">
        <f>'NonE-LPG propane or butane'!U68+'E-LPG propane or butane'!U68</f>
        <v>2445350722234.5479</v>
      </c>
      <c r="V20" s="310">
        <f>'NonE-LPG propane or butane'!V68+'E-LPG propane or butane'!V68</f>
        <v>2437162968335.9238</v>
      </c>
      <c r="W20" s="310">
        <f>'NonE-LPG propane or butane'!W68+'E-LPG propane or butane'!W68</f>
        <v>2425039787901.4829</v>
      </c>
      <c r="X20" s="310">
        <f>'NonE-LPG propane or butane'!X68+'E-LPG propane or butane'!X68</f>
        <v>2409340121617.4385</v>
      </c>
      <c r="Y20" s="310">
        <f>'NonE-LPG propane or butane'!Y68+'E-LPG propane or butane'!Y68</f>
        <v>2390426936821.6904</v>
      </c>
      <c r="Z20" s="310">
        <f>'NonE-LPG propane or butane'!Z68+'E-LPG propane or butane'!Z68</f>
        <v>2368662454476.4873</v>
      </c>
      <c r="AA20" s="310">
        <f>'NonE-LPG propane or butane'!AA68+'E-LPG propane or butane'!AA68</f>
        <v>2344403977312.2295</v>
      </c>
      <c r="AB20" s="310">
        <f>'NonE-LPG propane or butane'!AB68+'E-LPG propane or butane'!AB68</f>
        <v>2318000337602.2373</v>
      </c>
      <c r="AC20" s="310">
        <f>'NonE-LPG propane or butane'!AC68+'E-LPG propane or butane'!AC68</f>
        <v>2289788965281.0347</v>
      </c>
      <c r="AD20" s="310">
        <f>'NonE-LPG propane or butane'!AD68+'E-LPG propane or butane'!AD68</f>
        <v>2260093562046.4219</v>
      </c>
      <c r="AE20" s="310">
        <f>'NonE-LPG propane or butane'!AE68+'E-LPG propane or butane'!AE68</f>
        <v>2229222354785.5693</v>
      </c>
      <c r="AF20" s="310">
        <f>'NonE-LPG propane or butane'!AF68+'E-LPG propane or butane'!AF68</f>
        <v>2197466892117.2217</v>
      </c>
      <c r="AG20" s="310">
        <f>'NonE-LPG propane or butane'!AG68+'E-LPG propane or butane'!AG68</f>
        <v>2165101340928.7839</v>
      </c>
      <c r="AH20" s="310">
        <f>'NonE-LPG propane or butane'!AH68+'E-LPG propane or butane'!AH68</f>
        <v>2132382235319.0923</v>
      </c>
      <c r="AI20" s="310">
        <f>'NonE-LPG propane or butane'!AI68+'E-LPG propane or butane'!AI68</f>
        <v>2099548628094.0989</v>
      </c>
      <c r="AJ20" s="310">
        <f>'NonE-LPG propane or butane'!AJ68+'E-LPG propane or butane'!AJ68</f>
        <v>2066822594632.4922</v>
      </c>
      <c r="AK20" s="310">
        <f>'NonE-LPG propane or butane'!AK68+'E-LPG propane or butane'!AK68</f>
        <v>2034410040256.0581</v>
      </c>
      <c r="AL20" s="310">
        <f>'NonE-LPG propane or butane'!AL68+'E-LPG propane or butane'!AL68</f>
        <v>2002501764923.5024</v>
      </c>
      <c r="AM20" s="310">
        <f>'NonE-LPG propane or butane'!AM68+'E-LPG propane or butane'!AM68</f>
        <v>1971274742846.752</v>
      </c>
      <c r="AN20" s="310">
        <f>'NonE-LPG propane or butane'!AN68+'E-LPG propane or butane'!AN68</f>
        <v>1940893579260.4165</v>
      </c>
      <c r="AO20" s="310">
        <f>'NonE-LPG propane or butane'!AO68+'E-LPG propane or butane'!AO68</f>
        <v>1911512111841.8979</v>
      </c>
      <c r="AP20" s="310">
        <f>'NonE-LPG propane or butane'!AP68+'E-LPG propane or butane'!AP68</f>
        <v>1883275130000.8875</v>
      </c>
      <c r="AQ20" s="310">
        <f>'NonE-LPG propane or butane'!AQ68+'E-LPG propane or butane'!AQ68</f>
        <v>1855700384881.1831</v>
      </c>
    </row>
    <row r="21" spans="1:43" x14ac:dyDescent="0.25">
      <c r="A21" s="133" t="s">
        <v>108</v>
      </c>
      <c r="B21" s="310">
        <f>'NonE-LPG propane or butane'!B69+'E-LPG propane or butane'!B69</f>
        <v>4827858981000</v>
      </c>
      <c r="C21" s="310">
        <f>'NonE-LPG propane or butane'!C69+'E-LPG propane or butane'!C69</f>
        <v>4244515836000</v>
      </c>
      <c r="D21" s="310">
        <f>'NonE-LPG propane or butane'!D69+'E-LPG propane or butane'!D69</f>
        <v>4473220803813.084</v>
      </c>
      <c r="E21" s="310">
        <f>'NonE-LPG propane or butane'!E69+'E-LPG propane or butane'!E69</f>
        <v>4976989410776.2529</v>
      </c>
      <c r="F21" s="310">
        <f>'NonE-LPG propane or butane'!F69+'E-LPG propane or butane'!F69</f>
        <v>5407716976506.9688</v>
      </c>
      <c r="G21" s="310">
        <f>'NonE-LPG propane or butane'!G69+'E-LPG propane or butane'!G69</f>
        <v>5751074022802.3242</v>
      </c>
      <c r="H21" s="310">
        <f>'NonE-LPG propane or butane'!H69+'E-LPG propane or butane'!H69</f>
        <v>6093555735460.9619</v>
      </c>
      <c r="I21" s="310">
        <f>'NonE-LPG propane or butane'!I69+'E-LPG propane or butane'!I69</f>
        <v>6269167852222.9766</v>
      </c>
      <c r="J21" s="310">
        <f>'NonE-LPG propane or butane'!J69+'E-LPG propane or butane'!J69</f>
        <v>6444497675888.3184</v>
      </c>
      <c r="K21" s="310">
        <f>'NonE-LPG propane or butane'!K69+'E-LPG propane or butane'!K69</f>
        <v>6619545365820.7754</v>
      </c>
      <c r="L21" s="310">
        <f>'NonE-LPG propane or butane'!L69+'E-LPG propane or butane'!L69</f>
        <v>6794311081466.3281</v>
      </c>
      <c r="M21" s="310">
        <f>'NonE-LPG propane or butane'!M69+'E-LPG propane or butane'!M69</f>
        <v>6968794982353.1475</v>
      </c>
      <c r="N21" s="310">
        <f>'NonE-LPG propane or butane'!N69+'E-LPG propane or butane'!N69</f>
        <v>7054799792852.4443</v>
      </c>
      <c r="O21" s="310">
        <f>'NonE-LPG propane or butane'!O69+'E-LPG propane or butane'!O69</f>
        <v>7140705829052.3867</v>
      </c>
      <c r="P21" s="310">
        <f>'NonE-LPG propane or butane'!P69+'E-LPG propane or butane'!P69</f>
        <v>7226513127981.2842</v>
      </c>
      <c r="Q21" s="310">
        <f>'NonE-LPG propane or butane'!Q69+'E-LPG propane or butane'!Q69</f>
        <v>7312221726680.8457</v>
      </c>
      <c r="R21" s="310">
        <f>'NonE-LPG propane or butane'!R69+'E-LPG propane or butane'!R69</f>
        <v>7397831662206.1865</v>
      </c>
      <c r="S21" s="310">
        <f>'NonE-LPG propane or butane'!S69+'E-LPG propane or butane'!S69</f>
        <v>7373099779164.873</v>
      </c>
      <c r="T21" s="310">
        <f>'NonE-LPG propane or butane'!T69+'E-LPG propane or butane'!T69</f>
        <v>7348382214505.1299</v>
      </c>
      <c r="U21" s="310">
        <f>'NonE-LPG propane or butane'!U69+'E-LPG propane or butane'!U69</f>
        <v>7323678965945.7354</v>
      </c>
      <c r="V21" s="310">
        <f>'NonE-LPG propane or butane'!V69+'E-LPG propane or butane'!V69</f>
        <v>7298990031205.3789</v>
      </c>
      <c r="W21" s="310">
        <f>'NonE-LPG propane or butane'!W69+'E-LPG propane or butane'!W69</f>
        <v>7274315408002.6582</v>
      </c>
      <c r="X21" s="310">
        <f>'NonE-LPG propane or butane'!X69+'E-LPG propane or butane'!X69</f>
        <v>7249655094056.0791</v>
      </c>
      <c r="Y21" s="310">
        <f>'NonE-LPG propane or butane'!Y69+'E-LPG propane or butane'!Y69</f>
        <v>7225009087084.0576</v>
      </c>
      <c r="Z21" s="310">
        <f>'NonE-LPG propane or butane'!Z69+'E-LPG propane or butane'!Z69</f>
        <v>7200377384804.917</v>
      </c>
      <c r="AA21" s="310">
        <f>'NonE-LPG propane or butane'!AA69+'E-LPG propane or butane'!AA69</f>
        <v>7175759984936.8896</v>
      </c>
      <c r="AB21" s="310">
        <f>'NonE-LPG propane or butane'!AB69+'E-LPG propane or butane'!AB69</f>
        <v>7151156885198.1191</v>
      </c>
      <c r="AC21" s="310">
        <f>'NonE-LPG propane or butane'!AC69+'E-LPG propane or butane'!AC69</f>
        <v>7126568083306.6523</v>
      </c>
      <c r="AD21" s="310">
        <f>'NonE-LPG propane or butane'!AD69+'E-LPG propane or butane'!AD69</f>
        <v>7101993576980.4531</v>
      </c>
      <c r="AE21" s="310">
        <f>'NonE-LPG propane or butane'!AE69+'E-LPG propane or butane'!AE69</f>
        <v>7077433363937.3887</v>
      </c>
      <c r="AF21" s="310">
        <f>'NonE-LPG propane or butane'!AF69+'E-LPG propane or butane'!AF69</f>
        <v>7052887441895.2354</v>
      </c>
      <c r="AG21" s="310">
        <f>'NonE-LPG propane or butane'!AG69+'E-LPG propane or butane'!AG69</f>
        <v>7028355808571.6787</v>
      </c>
      <c r="AH21" s="310">
        <f>'NonE-LPG propane or butane'!AH69+'E-LPG propane or butane'!AH69</f>
        <v>7017221592502.8232</v>
      </c>
      <c r="AI21" s="310">
        <f>'NonE-LPG propane or butane'!AI69+'E-LPG propane or butane'!AI69</f>
        <v>7006093234345.9922</v>
      </c>
      <c r="AJ21" s="310">
        <f>'NonE-LPG propane or butane'!AJ69+'E-LPG propane or butane'!AJ69</f>
        <v>6994970733192.457</v>
      </c>
      <c r="AK21" s="310">
        <f>'NonE-LPG propane or butane'!AK69+'E-LPG propane or butane'!AK69</f>
        <v>6983854088133.4492</v>
      </c>
      <c r="AL21" s="310">
        <f>'NonE-LPG propane or butane'!AL69+'E-LPG propane or butane'!AL69</f>
        <v>6972743298260.1641</v>
      </c>
      <c r="AM21" s="310">
        <f>'NonE-LPG propane or butane'!AM69+'E-LPG propane or butane'!AM69</f>
        <v>6957184339399.1016</v>
      </c>
      <c r="AN21" s="310">
        <f>'NonE-LPG propane or butane'!AN69+'E-LPG propane or butane'!AN69</f>
        <v>6941634041126.6719</v>
      </c>
      <c r="AO21" s="310">
        <f>'NonE-LPG propane or butane'!AO69+'E-LPG propane or butane'!AO69</f>
        <v>6926092402075.9414</v>
      </c>
      <c r="AP21" s="310">
        <f>'NonE-LPG propane or butane'!AP69+'E-LPG propane or butane'!AP69</f>
        <v>6910559420879.9209</v>
      </c>
      <c r="AQ21" s="310">
        <f>'NonE-LPG propane or butane'!AQ69+'E-LPG propane or butane'!AQ69</f>
        <v>6894448142583.5664</v>
      </c>
    </row>
    <row r="22" spans="1:43" x14ac:dyDescent="0.25">
      <c r="A22" s="133" t="s">
        <v>109</v>
      </c>
      <c r="B22" s="310">
        <f>'NonE-LPG propane or butane'!B70+'E-LPG propane or butane'!B70</f>
        <v>1466691336000</v>
      </c>
      <c r="C22" s="310">
        <f>'NonE-LPG propane or butane'!C70+'E-LPG propane or butane'!C70</f>
        <v>1133352395999.9998</v>
      </c>
      <c r="D22" s="310">
        <f>'NonE-LPG propane or butane'!D70+'E-LPG propane or butane'!D70</f>
        <v>1242372159535.3555</v>
      </c>
      <c r="E22" s="310">
        <f>'NonE-LPG propane or butane'!E70+'E-LPG propane or butane'!E70</f>
        <v>1332241838387.9792</v>
      </c>
      <c r="F22" s="310">
        <f>'NonE-LPG propane or butane'!F70+'E-LPG propane or butane'!F70</f>
        <v>1368911562429.0779</v>
      </c>
      <c r="G22" s="310">
        <f>'NonE-LPG propane or butane'!G70+'E-LPG propane or butane'!G70</f>
        <v>1394042224950.5044</v>
      </c>
      <c r="H22" s="310">
        <f>'NonE-LPG propane or butane'!H70+'E-LPG propane or butane'!H70</f>
        <v>1426059773780.5083</v>
      </c>
      <c r="I22" s="310">
        <f>'NonE-LPG propane or butane'!I70+'E-LPG propane or butane'!I70</f>
        <v>1457442327795.2432</v>
      </c>
      <c r="J22" s="310">
        <f>'NonE-LPG propane or butane'!J70+'E-LPG propane or butane'!J70</f>
        <v>1484724730225.0754</v>
      </c>
      <c r="K22" s="310">
        <f>'NonE-LPG propane or butane'!K70+'E-LPG propane or butane'!K70</f>
        <v>1507721007205.1318</v>
      </c>
      <c r="L22" s="310">
        <f>'NonE-LPG propane or butane'!L70+'E-LPG propane or butane'!L70</f>
        <v>1526286536762.6016</v>
      </c>
      <c r="M22" s="310">
        <f>'NonE-LPG propane or butane'!M70+'E-LPG propane or butane'!M70</f>
        <v>1540319342101.167</v>
      </c>
      <c r="N22" s="310">
        <f>'NonE-LPG propane or butane'!N70+'E-LPG propane or butane'!N70</f>
        <v>1550932029738.7017</v>
      </c>
      <c r="O22" s="310">
        <f>'NonE-LPG propane or butane'!O70+'E-LPG propane or butane'!O70</f>
        <v>1557589152355.7136</v>
      </c>
      <c r="P22" s="310">
        <f>'NonE-LPG propane or butane'!P70+'E-LPG propane or butane'!P70</f>
        <v>1560950771690.5864</v>
      </c>
      <c r="Q22" s="310">
        <f>'NonE-LPG propane or butane'!Q70+'E-LPG propane or butane'!Q70</f>
        <v>1561707280178.3149</v>
      </c>
      <c r="R22" s="310">
        <f>'NonE-LPG propane or butane'!R70+'E-LPG propane or butane'!R70</f>
        <v>1560566174936.2903</v>
      </c>
      <c r="S22" s="310">
        <f>'NonE-LPG propane or butane'!S70+'E-LPG propane or butane'!S70</f>
        <v>1559244258264.2556</v>
      </c>
      <c r="T22" s="310">
        <f>'NonE-LPG propane or butane'!T70+'E-LPG propane or butane'!T70</f>
        <v>1556835038361.9751</v>
      </c>
      <c r="U22" s="310">
        <f>'NonE-LPG propane or butane'!U70+'E-LPG propane or butane'!U70</f>
        <v>1553435443817.9993</v>
      </c>
      <c r="V22" s="310">
        <f>'NonE-LPG propane or butane'!V70+'E-LPG propane or butane'!V70</f>
        <v>1549143611747.7881</v>
      </c>
      <c r="W22" s="310">
        <f>'NonE-LPG propane or butane'!W70+'E-LPG propane or butane'!W70</f>
        <v>1544058312562.3379</v>
      </c>
      <c r="X22" s="310">
        <f>'NonE-LPG propane or butane'!X70+'E-LPG propane or butane'!X70</f>
        <v>1538278432374.4014</v>
      </c>
      <c r="Y22" s="310">
        <f>'NonE-LPG propane or butane'!Y70+'E-LPG propane or butane'!Y70</f>
        <v>1531902514935.3623</v>
      </c>
      <c r="Z22" s="310">
        <f>'NonE-LPG propane or butane'!Z70+'E-LPG propane or butane'!Z70</f>
        <v>1525028364169.0176</v>
      </c>
      <c r="AA22" s="310">
        <f>'NonE-LPG propane or butane'!AA70+'E-LPG propane or butane'!AA70</f>
        <v>1517752707639.2942</v>
      </c>
      <c r="AB22" s="310">
        <f>'NonE-LPG propane or butane'!AB70+'E-LPG propane or butane'!AB70</f>
        <v>1510170920661.4211</v>
      </c>
      <c r="AC22" s="310">
        <f>'NonE-LPG propane or butane'!AC70+'E-LPG propane or butane'!AC70</f>
        <v>1502376810242.0444</v>
      </c>
      <c r="AD22" s="310">
        <f>'NonE-LPG propane or butane'!AD70+'E-LPG propane or butane'!AD70</f>
        <v>1494462457613.7898</v>
      </c>
      <c r="AE22" s="310">
        <f>'NonE-LPG propane or butane'!AE70+'E-LPG propane or butane'!AE70</f>
        <v>1486518117811.5449</v>
      </c>
      <c r="AF22" s="310">
        <f>'NonE-LPG propane or butane'!AF70+'E-LPG propane or butane'!AF70</f>
        <v>1478632174519.3721</v>
      </c>
      <c r="AG22" s="310">
        <f>'NonE-LPG propane or butane'!AG70+'E-LPG propane or butane'!AG70</f>
        <v>1470891148293.9438</v>
      </c>
      <c r="AH22" s="310">
        <f>'NonE-LPG propane or butane'!AH70+'E-LPG propane or butane'!AH70</f>
        <v>1463379756239.2009</v>
      </c>
      <c r="AI22" s="310">
        <f>'NonE-LPG propane or butane'!AI70+'E-LPG propane or butane'!AI70</f>
        <v>1456181021262.4968</v>
      </c>
      <c r="AJ22" s="310">
        <f>'NonE-LPG propane or butane'!AJ70+'E-LPG propane or butane'!AJ70</f>
        <v>1449376429180.938</v>
      </c>
      <c r="AK22" s="310">
        <f>'NonE-LPG propane or butane'!AK70+'E-LPG propane or butane'!AK70</f>
        <v>1443046132163.2563</v>
      </c>
      <c r="AL22" s="310">
        <f>'NonE-LPG propane or butane'!AL70+'E-LPG propane or butane'!AL70</f>
        <v>1437269197284.2212</v>
      </c>
      <c r="AM22" s="310">
        <f>'NonE-LPG propane or butane'!AM70+'E-LPG propane or butane'!AM70</f>
        <v>1432123899332.3093</v>
      </c>
      <c r="AN22" s="310">
        <f>'NonE-LPG propane or butane'!AN70+'E-LPG propane or butane'!AN70</f>
        <v>1427688057445.5869</v>
      </c>
      <c r="AO22" s="310">
        <f>'NonE-LPG propane or butane'!AO70+'E-LPG propane or butane'!AO70</f>
        <v>1424039415654.7119</v>
      </c>
      <c r="AP22" s="310">
        <f>'NonE-LPG propane or butane'!AP70+'E-LPG propane or butane'!AP70</f>
        <v>1421256067987.2747</v>
      </c>
      <c r="AQ22" s="310">
        <f>'NonE-LPG propane or butane'!AQ70+'E-LPG propane or butane'!AQ70</f>
        <v>1418997592350.3254</v>
      </c>
    </row>
    <row r="23" spans="1:43" x14ac:dyDescent="0.25">
      <c r="A23" s="133" t="s">
        <v>110</v>
      </c>
      <c r="B23" s="310">
        <f>'NonE-LPG propane or butane'!B71+'E-LPG propane or butane'!B71</f>
        <v>2794491447000</v>
      </c>
      <c r="C23" s="310">
        <f>'NonE-LPG propane or butane'!C71+'E-LPG propane or butane'!C71</f>
        <v>4975083679500</v>
      </c>
      <c r="D23" s="310">
        <f>'NonE-LPG propane or butane'!D71+'E-LPG propane or butane'!D71</f>
        <v>5886294149305.8564</v>
      </c>
      <c r="E23" s="310">
        <f>'NonE-LPG propane or butane'!E71+'E-LPG propane or butane'!E71</f>
        <v>6142567013023.1641</v>
      </c>
      <c r="F23" s="310">
        <f>'NonE-LPG propane or butane'!F71+'E-LPG propane or butane'!F71</f>
        <v>6366456398496.2432</v>
      </c>
      <c r="G23" s="310">
        <f>'NonE-LPG propane or butane'!G71+'E-LPG propane or butane'!G71</f>
        <v>6604535831246.1602</v>
      </c>
      <c r="H23" s="310">
        <f>'NonE-LPG propane or butane'!H71+'E-LPG propane or butane'!H71</f>
        <v>6887095871102.4805</v>
      </c>
      <c r="I23" s="310">
        <f>'NonE-LPG propane or butane'!I71+'E-LPG propane or butane'!I71</f>
        <v>7138160303894.8232</v>
      </c>
      <c r="J23" s="310">
        <f>'NonE-LPG propane or butane'!J71+'E-LPG propane or butane'!J71</f>
        <v>7357793496379.7656</v>
      </c>
      <c r="K23" s="310">
        <f>'NonE-LPG propane or butane'!K71+'E-LPG propane or butane'!K71</f>
        <v>7547710391507.4219</v>
      </c>
      <c r="L23" s="310">
        <f>'NonE-LPG propane or butane'!L71+'E-LPG propane or butane'!L71</f>
        <v>7710533013246.6055</v>
      </c>
      <c r="M23" s="310">
        <f>'NonE-LPG propane or butane'!M71+'E-LPG propane or butane'!M71</f>
        <v>7849650478727.9697</v>
      </c>
      <c r="N23" s="310">
        <f>'NonE-LPG propane or butane'!N71+'E-LPG propane or butane'!N71</f>
        <v>7971558954140.9834</v>
      </c>
      <c r="O23" s="310">
        <f>'NonE-LPG propane or butane'!O71+'E-LPG propane or butane'!O71</f>
        <v>8076560057680.9209</v>
      </c>
      <c r="P23" s="310">
        <f>'NonE-LPG propane or butane'!P71+'E-LPG propane or butane'!P71</f>
        <v>8167622576307.4873</v>
      </c>
      <c r="Q23" s="310">
        <f>'NonE-LPG propane or butane'!Q71+'E-LPG propane or butane'!Q71</f>
        <v>8247965055648.5947</v>
      </c>
      <c r="R23" s="310">
        <f>'NonE-LPG propane or butane'!R71+'E-LPG propane or butane'!R71</f>
        <v>8321003962071.5215</v>
      </c>
      <c r="S23" s="310">
        <f>'NonE-LPG propane or butane'!S71+'E-LPG propane or butane'!S71</f>
        <v>8389473272434.0313</v>
      </c>
      <c r="T23" s="310">
        <f>'NonE-LPG propane or butane'!T71+'E-LPG propane or butane'!T71</f>
        <v>8454229499472.3252</v>
      </c>
      <c r="U23" s="310">
        <f>'NonE-LPG propane or butane'!U71+'E-LPG propane or butane'!U71</f>
        <v>8515273893427.7188</v>
      </c>
      <c r="V23" s="310">
        <f>'NonE-LPG propane or butane'!V71+'E-LPG propane or butane'!V71</f>
        <v>8572615366020.1328</v>
      </c>
      <c r="W23" s="310">
        <f>'NonE-LPG propane or butane'!W71+'E-LPG propane or butane'!W71</f>
        <v>8626270277774.3438</v>
      </c>
      <c r="X23" s="310">
        <f>'NonE-LPG propane or butane'!X71+'E-LPG propane or butane'!X71</f>
        <v>8676262207226.6914</v>
      </c>
      <c r="Y23" s="310">
        <f>'NonE-LPG propane or butane'!Y71+'E-LPG propane or butane'!Y71</f>
        <v>8722621703791.6738</v>
      </c>
      <c r="Z23" s="310">
        <f>'NonE-LPG propane or butane'!Z71+'E-LPG propane or butane'!Z71</f>
        <v>8765386026077.4648</v>
      </c>
      <c r="AA23" s="310">
        <f>'NonE-LPG propane or butane'!AA71+'E-LPG propane or butane'!AA71</f>
        <v>8804598867436.8164</v>
      </c>
      <c r="AB23" s="310">
        <f>'NonE-LPG propane or butane'!AB71+'E-LPG propane or butane'!AB71</f>
        <v>8840310070527.457</v>
      </c>
      <c r="AC23" s="310">
        <f>'NonE-LPG propane or butane'!AC71+'E-LPG propane or butane'!AC71</f>
        <v>8872575332631.6992</v>
      </c>
      <c r="AD23" s="310">
        <f>'NonE-LPG propane or butane'!AD71+'E-LPG propane or butane'!AD71</f>
        <v>8901455903453.8496</v>
      </c>
      <c r="AE23" s="310">
        <f>'NonE-LPG propane or butane'!AE71+'E-LPG propane or butane'!AE71</f>
        <v>8927018277071.6172</v>
      </c>
      <c r="AF23" s="310">
        <f>'NonE-LPG propane or butane'!AF71+'E-LPG propane or butane'!AF71</f>
        <v>8949333879669.3555</v>
      </c>
      <c r="AG23" s="310">
        <f>'NonE-LPG propane or butane'!AG71+'E-LPG propane or butane'!AG71</f>
        <v>8968478754625.2676</v>
      </c>
      <c r="AH23" s="310">
        <f>'NonE-LPG propane or butane'!AH71+'E-LPG propane or butane'!AH71</f>
        <v>8984533246462.0117</v>
      </c>
      <c r="AI23" s="310">
        <f>'NonE-LPG propane or butane'!AI71+'E-LPG propane or butane'!AI71</f>
        <v>8997581685103.2832</v>
      </c>
      <c r="AJ23" s="310">
        <f>'NonE-LPG propane or butane'!AJ71+'E-LPG propane or butane'!AJ71</f>
        <v>9007712071806.8125</v>
      </c>
      <c r="AK23" s="310">
        <f>'NonE-LPG propane or butane'!AK71+'E-LPG propane or butane'!AK71</f>
        <v>9015015768068.582</v>
      </c>
      <c r="AL23" s="310">
        <f>'NonE-LPG propane or butane'!AL71+'E-LPG propane or butane'!AL71</f>
        <v>9019587188714.5508</v>
      </c>
      <c r="AM23" s="310">
        <f>'NonE-LPG propane or butane'!AM71+'E-LPG propane or butane'!AM71</f>
        <v>9021523500315.2031</v>
      </c>
      <c r="AN23" s="310">
        <f>'NonE-LPG propane or butane'!AN71+'E-LPG propane or butane'!AN71</f>
        <v>9020924325976.125</v>
      </c>
      <c r="AO23" s="310">
        <f>'NonE-LPG propane or butane'!AO71+'E-LPG propane or butane'!AO71</f>
        <v>9017891457474.1758</v>
      </c>
      <c r="AP23" s="310">
        <f>'NonE-LPG propane or butane'!AP71+'E-LPG propane or butane'!AP71</f>
        <v>9012528575626.1895</v>
      </c>
      <c r="AQ23" s="310">
        <f>'NonE-LPG propane or butane'!AQ71+'E-LPG propane or butane'!AQ71</f>
        <v>9002706748537.5586</v>
      </c>
    </row>
    <row r="24" spans="1:43" x14ac:dyDescent="0.25">
      <c r="A24" s="133" t="s">
        <v>111</v>
      </c>
      <c r="B24" s="310">
        <f>'NonE-LPG propane or butane'!B72+'E-LPG propane or butane'!B72</f>
        <v>4452852673500</v>
      </c>
      <c r="C24" s="310">
        <f>'NonE-LPG propane or butane'!C72+'E-LPG propane or butane'!C72</f>
        <v>85104209206500</v>
      </c>
      <c r="D24" s="310">
        <f>'NonE-LPG propane or butane'!D72+'E-LPG propane or butane'!D72</f>
        <v>104643247596398.86</v>
      </c>
      <c r="E24" s="310">
        <f>'NonE-LPG propane or butane'!E72+'E-LPG propane or butane'!E72</f>
        <v>113069468069897.13</v>
      </c>
      <c r="F24" s="310">
        <f>'NonE-LPG propane or butane'!F72+'E-LPG propane or butane'!F72</f>
        <v>118345986274464.14</v>
      </c>
      <c r="G24" s="310">
        <f>'NonE-LPG propane or butane'!G72+'E-LPG propane or butane'!G72</f>
        <v>131559486331224.25</v>
      </c>
      <c r="H24" s="310">
        <f>'NonE-LPG propane or butane'!H72+'E-LPG propane or butane'!H72</f>
        <v>149128559818527.19</v>
      </c>
      <c r="I24" s="310">
        <f>'NonE-LPG propane or butane'!I72+'E-LPG propane or butane'!I72</f>
        <v>166599835966349.03</v>
      </c>
      <c r="J24" s="310">
        <f>'NonE-LPG propane or butane'!J72+'E-LPG propane or butane'!J72</f>
        <v>182794245047559.41</v>
      </c>
      <c r="K24" s="310">
        <f>'NonE-LPG propane or butane'!K72+'E-LPG propane or butane'!K72</f>
        <v>197817445654047.47</v>
      </c>
      <c r="L24" s="310">
        <f>'NonE-LPG propane or butane'!L72+'E-LPG propane or butane'!L72</f>
        <v>212041418592575.03</v>
      </c>
      <c r="M24" s="310">
        <f>'NonE-LPG propane or butane'!M72+'E-LPG propane or butane'!M72</f>
        <v>226084490854673.56</v>
      </c>
      <c r="N24" s="310">
        <f>'NonE-LPG propane or butane'!N72+'E-LPG propane or butane'!N72</f>
        <v>240628972457217.22</v>
      </c>
      <c r="O24" s="310">
        <f>'NonE-LPG propane or butane'!O72+'E-LPG propane or butane'!O72</f>
        <v>255817626060300.19</v>
      </c>
      <c r="P24" s="310">
        <f>'NonE-LPG propane or butane'!P72+'E-LPG propane or butane'!P72</f>
        <v>271637630812047.41</v>
      </c>
      <c r="Q24" s="310">
        <f>'NonE-LPG propane or butane'!Q72+'E-LPG propane or butane'!Q72</f>
        <v>288069874868066.81</v>
      </c>
      <c r="R24" s="310">
        <f>'NonE-LPG propane or butane'!R72+'E-LPG propane or butane'!R72</f>
        <v>305088412732768.69</v>
      </c>
      <c r="S24" s="310">
        <f>'NonE-LPG propane or butane'!S72+'E-LPG propane or butane'!S72</f>
        <v>322661842833042.88</v>
      </c>
      <c r="T24" s="310">
        <f>'NonE-LPG propane or butane'!T72+'E-LPG propane or butane'!T72</f>
        <v>340746047615667.38</v>
      </c>
      <c r="U24" s="310">
        <f>'NonE-LPG propane or butane'!U72+'E-LPG propane or butane'!U72</f>
        <v>359290058889244.63</v>
      </c>
      <c r="V24" s="310">
        <f>'NonE-LPG propane or butane'!V72+'E-LPG propane or butane'!V72</f>
        <v>378234001749725.69</v>
      </c>
      <c r="W24" s="310">
        <f>'NonE-LPG propane or butane'!W72+'E-LPG propane or butane'!W72</f>
        <v>397508814237595.25</v>
      </c>
      <c r="X24" s="310">
        <f>'NonE-LPG propane or butane'!X72+'E-LPG propane or butane'!X72</f>
        <v>417036073666866.06</v>
      </c>
      <c r="Y24" s="310">
        <f>'NonE-LPG propane or butane'!Y72+'E-LPG propane or butane'!Y72</f>
        <v>436727946865113.56</v>
      </c>
      <c r="Z24" s="310">
        <f>'NonE-LPG propane or butane'!Z72+'E-LPG propane or butane'!Z72</f>
        <v>456487281128010.81</v>
      </c>
      <c r="AA24" s="310">
        <f>'NonE-LPG propane or butane'!AA72+'E-LPG propane or butane'!AA72</f>
        <v>476207851735556.38</v>
      </c>
      <c r="AB24" s="310">
        <f>'NonE-LPG propane or butane'!AB72+'E-LPG propane or butane'!AB72</f>
        <v>495774780348390.63</v>
      </c>
      <c r="AC24" s="310">
        <f>'NonE-LPG propane or butane'!AC72+'E-LPG propane or butane'!AC72</f>
        <v>515065136461085.63</v>
      </c>
      <c r="AD24" s="310">
        <f>'NonE-LPG propane or butane'!AD72+'E-LPG propane or butane'!AD72</f>
        <v>533948731310343.75</v>
      </c>
      <c r="AE24" s="310">
        <f>'NonE-LPG propane or butane'!AE72+'E-LPG propane or butane'!AE72</f>
        <v>552289110214340.44</v>
      </c>
      <c r="AF24" s="310">
        <f>'NonE-LPG propane or butane'!AF72+'E-LPG propane or butane'!AF72</f>
        <v>569944745272040.5</v>
      </c>
      <c r="AG24" s="310">
        <f>'NonE-LPG propane or butane'!AG72+'E-LPG propane or butane'!AG72</f>
        <v>586770425721183.88</v>
      </c>
      <c r="AH24" s="310">
        <f>'NonE-LPG propane or butane'!AH72+'E-LPG propane or butane'!AH72</f>
        <v>602618838111549.5</v>
      </c>
      <c r="AI24" s="310">
        <f>'NonE-LPG propane or butane'!AI72+'E-LPG propane or butane'!AI72</f>
        <v>617342322896454.88</v>
      </c>
      <c r="AJ24" s="310">
        <f>'NonE-LPG propane or butane'!AJ72+'E-LPG propane or butane'!AJ72</f>
        <v>630794788210123</v>
      </c>
      <c r="AK24" s="310">
        <f>'NonE-LPG propane or butane'!AK72+'E-LPG propane or butane'!AK72</f>
        <v>642833755640502.25</v>
      </c>
      <c r="AL24" s="310">
        <f>'NonE-LPG propane or butane'!AL72+'E-LPG propane or butane'!AL72</f>
        <v>653322506911133.88</v>
      </c>
      <c r="AM24" s="310">
        <f>'NonE-LPG propane or butane'!AM72+'E-LPG propane or butane'!AM72</f>
        <v>662132294758759.13</v>
      </c>
      <c r="AN24" s="310">
        <f>'NonE-LPG propane or butane'!AN72+'E-LPG propane or butane'!AN72</f>
        <v>669144576158554.88</v>
      </c>
      <c r="AO24" s="310">
        <f>'NonE-LPG propane or butane'!AO72+'E-LPG propane or butane'!AO72</f>
        <v>674253221637916.38</v>
      </c>
      <c r="AP24" s="310">
        <f>'NonE-LPG propane or butane'!AP72+'E-LPG propane or butane'!AP72</f>
        <v>677366650964111</v>
      </c>
      <c r="AQ24" s="310">
        <f>'NonE-LPG propane or butane'!AQ72+'E-LPG propane or butane'!AQ72</f>
        <v>678400632340906.63</v>
      </c>
    </row>
    <row r="25" spans="1:43" x14ac:dyDescent="0.25">
      <c r="A25" s="133" t="s">
        <v>112</v>
      </c>
      <c r="B25" s="310">
        <f>'NonE-LPG propane or butane'!B73+'E-LPG propane or butane'!B73</f>
        <v>4555632180000</v>
      </c>
      <c r="C25" s="310">
        <f>'NonE-LPG propane or butane'!C73+'E-LPG propane or butane'!C73</f>
        <v>7233454998000.001</v>
      </c>
      <c r="D25" s="310">
        <f>'NonE-LPG propane or butane'!D73+'E-LPG propane or butane'!D73</f>
        <v>10238364591474.945</v>
      </c>
      <c r="E25" s="310">
        <f>'NonE-LPG propane or butane'!E73+'E-LPG propane or butane'!E73</f>
        <v>12897565272786.959</v>
      </c>
      <c r="F25" s="310">
        <f>'NonE-LPG propane or butane'!F73+'E-LPG propane or butane'!F73</f>
        <v>13859581453768.498</v>
      </c>
      <c r="G25" s="310">
        <f>'NonE-LPG propane or butane'!G73+'E-LPG propane or butane'!G73</f>
        <v>15304034588288.963</v>
      </c>
      <c r="H25" s="310">
        <f>'NonE-LPG propane or butane'!H73+'E-LPG propane or butane'!H73</f>
        <v>17202145785910.488</v>
      </c>
      <c r="I25" s="310">
        <f>'NonE-LPG propane or butane'!I73+'E-LPG propane or butane'!I73</f>
        <v>19116063990158.504</v>
      </c>
      <c r="J25" s="310">
        <f>'NonE-LPG propane or butane'!J73+'E-LPG propane or butane'!J73</f>
        <v>20965612961150.852</v>
      </c>
      <c r="K25" s="310">
        <f>'NonE-LPG propane or butane'!K73+'E-LPG propane or butane'!K73</f>
        <v>22756429619026.266</v>
      </c>
      <c r="L25" s="310">
        <f>'NonE-LPG propane or butane'!L73+'E-LPG propane or butane'!L73</f>
        <v>24512221921281.227</v>
      </c>
      <c r="M25" s="310">
        <f>'NonE-LPG propane or butane'!M73+'E-LPG propane or butane'!M73</f>
        <v>26274714183644.984</v>
      </c>
      <c r="N25" s="310">
        <f>'NonE-LPG propane or butane'!N73+'E-LPG propane or butane'!N73</f>
        <v>28085123530017.539</v>
      </c>
      <c r="O25" s="310">
        <f>'NonE-LPG propane or butane'!O73+'E-LPG propane or butane'!O73</f>
        <v>29963751955507.164</v>
      </c>
      <c r="P25" s="310">
        <f>'NonE-LPG propane or butane'!P73+'E-LPG propane or butane'!P73</f>
        <v>31915867541198.773</v>
      </c>
      <c r="Q25" s="310">
        <f>'NonE-LPG propane or butane'!Q73+'E-LPG propane or butane'!Q73</f>
        <v>33948207928546.09</v>
      </c>
      <c r="R25" s="310">
        <f>'NonE-LPG propane or butane'!R73+'E-LPG propane or butane'!R73</f>
        <v>36069154885641.148</v>
      </c>
      <c r="S25" s="310">
        <f>'NonE-LPG propane or butane'!S73+'E-LPG propane or butane'!S73</f>
        <v>38259721316318.469</v>
      </c>
      <c r="T25" s="310">
        <f>'NonE-LPG propane or butane'!T73+'E-LPG propane or butane'!T73</f>
        <v>40542853909101.344</v>
      </c>
      <c r="U25" s="310">
        <f>'NonE-LPG propane or butane'!U73+'E-LPG propane or butane'!U73</f>
        <v>42914241230807.617</v>
      </c>
      <c r="V25" s="310">
        <f>'NonE-LPG propane or butane'!V73+'E-LPG propane or butane'!V73</f>
        <v>45368147405989.125</v>
      </c>
      <c r="W25" s="310">
        <f>'NonE-LPG propane or butane'!W73+'E-LPG propane or butane'!W73</f>
        <v>47897292865556.875</v>
      </c>
      <c r="X25" s="310">
        <f>'NonE-LPG propane or butane'!X73+'E-LPG propane or butane'!X73</f>
        <v>50492746111958.75</v>
      </c>
      <c r="Y25" s="310">
        <f>'NonE-LPG propane or butane'!Y73+'E-LPG propane or butane'!Y73</f>
        <v>53143830971658.078</v>
      </c>
      <c r="Z25" s="310">
        <f>'NonE-LPG propane or butane'!Z73+'E-LPG propane or butane'!Z73</f>
        <v>55838054166413.625</v>
      </c>
      <c r="AA25" s="310">
        <f>'NonE-LPG propane or butane'!AA73+'E-LPG propane or butane'!AA73</f>
        <v>58561058296997.352</v>
      </c>
      <c r="AB25" s="310">
        <f>'NonE-LPG propane or butane'!AB73+'E-LPG propane or butane'!AB73</f>
        <v>61296605465483.406</v>
      </c>
      <c r="AC25" s="310">
        <f>'NonE-LPG propane or butane'!AC73+'E-LPG propane or butane'!AC73</f>
        <v>64026596733361.344</v>
      </c>
      <c r="AD25" s="310">
        <f>'NonE-LPG propane or butane'!AD73+'E-LPG propane or butane'!AD73</f>
        <v>66731132391573.531</v>
      </c>
      <c r="AE25" s="310">
        <f>'NonE-LPG propane or butane'!AE73+'E-LPG propane or butane'!AE73</f>
        <v>69388617576908.773</v>
      </c>
      <c r="AF25" s="310">
        <f>'NonE-LPG propane or butane'!AF73+'E-LPG propane or butane'!AF73</f>
        <v>71975917083546.844</v>
      </c>
      <c r="AG25" s="310">
        <f>'NonE-LPG propane or butane'!AG73+'E-LPG propane or butane'!AG73</f>
        <v>74468562272570.188</v>
      </c>
      <c r="AH25" s="310">
        <f>'NonE-LPG propane or butane'!AH73+'E-LPG propane or butane'!AH73</f>
        <v>76841011769058.234</v>
      </c>
      <c r="AI25" s="310">
        <f>'NonE-LPG propane or butane'!AI73+'E-LPG propane or butane'!AI73</f>
        <v>79066966160934.563</v>
      </c>
      <c r="AJ25" s="310">
        <f>'NonE-LPG propane or butane'!AJ73+'E-LPG propane or butane'!AJ73</f>
        <v>81119735194964.172</v>
      </c>
      <c r="AK25" s="310">
        <f>'NonE-LPG propane or butane'!AK73+'E-LPG propane or butane'!AK73</f>
        <v>82972654037817.625</v>
      </c>
      <c r="AL25" s="310">
        <f>'NonE-LPG propane or butane'!AL73+'E-LPG propane or butane'!AL73</f>
        <v>84599543085281.688</v>
      </c>
      <c r="AM25" s="310">
        <f>'NonE-LPG propane or butane'!AM73+'E-LPG propane or butane'!AM73</f>
        <v>85975203628824.547</v>
      </c>
      <c r="AN25" s="310">
        <f>'NonE-LPG propane or butane'!AN73+'E-LPG propane or butane'!AN73</f>
        <v>87075939510314.75</v>
      </c>
      <c r="AO25" s="310">
        <f>'NonE-LPG propane or butane'!AO73+'E-LPG propane or butane'!AO73</f>
        <v>87880092811369.719</v>
      </c>
      <c r="AP25" s="310">
        <f>'NonE-LPG propane or butane'!AP73+'E-LPG propane or butane'!AP73</f>
        <v>88368579743055.281</v>
      </c>
      <c r="AQ25" s="310">
        <f>'NonE-LPG propane or butane'!AQ73+'E-LPG propane or butane'!AQ73</f>
        <v>88495853606863</v>
      </c>
    </row>
    <row r="26" spans="1:43" x14ac:dyDescent="0.25">
      <c r="A26" s="133" t="s">
        <v>113</v>
      </c>
      <c r="B26" s="310">
        <f>'NonE-LPG propane or butane'!B74+'E-LPG propane or butane'!B74</f>
        <v>6680667922500</v>
      </c>
      <c r="C26" s="310">
        <f>'NonE-LPG propane or butane'!C74+'E-LPG propane or butane'!C74</f>
        <v>5397313003500</v>
      </c>
      <c r="D26" s="310">
        <f>'NonE-LPG propane or butane'!D74+'E-LPG propane or butane'!D74</f>
        <v>5704589197390.9512</v>
      </c>
      <c r="E26" s="310">
        <f>'NonE-LPG propane or butane'!E74+'E-LPG propane or butane'!E74</f>
        <v>5902050657048.1943</v>
      </c>
      <c r="F26" s="310">
        <f>'NonE-LPG propane or butane'!F74+'E-LPG propane or butane'!F74</f>
        <v>6409987138560.6709</v>
      </c>
      <c r="G26" s="310">
        <f>'NonE-LPG propane or butane'!G74+'E-LPG propane or butane'!G74</f>
        <v>6732007513491.6768</v>
      </c>
      <c r="H26" s="310">
        <f>'NonE-LPG propane or butane'!H74+'E-LPG propane or butane'!H74</f>
        <v>7000666674808.7578</v>
      </c>
      <c r="I26" s="310">
        <f>'NonE-LPG propane or butane'!I74+'E-LPG propane or butane'!I74</f>
        <v>7359951843407.3154</v>
      </c>
      <c r="J26" s="310">
        <f>'NonE-LPG propane or butane'!J74+'E-LPG propane or butane'!J74</f>
        <v>7667261225885.1611</v>
      </c>
      <c r="K26" s="310">
        <f>'NonE-LPG propane or butane'!K74+'E-LPG propane or butane'!K74</f>
        <v>7966298112513.166</v>
      </c>
      <c r="L26" s="310">
        <f>'NonE-LPG propane or butane'!L74+'E-LPG propane or butane'!L74</f>
        <v>8255899819252.085</v>
      </c>
      <c r="M26" s="310">
        <f>'NonE-LPG propane or butane'!M74+'E-LPG propane or butane'!M74</f>
        <v>8582968936784.1504</v>
      </c>
      <c r="N26" s="310">
        <f>'NonE-LPG propane or butane'!N74+'E-LPG propane or butane'!N74</f>
        <v>8805174525189.207</v>
      </c>
      <c r="O26" s="310">
        <f>'NonE-LPG propane or butane'!O74+'E-LPG propane or butane'!O74</f>
        <v>9063276709434.2051</v>
      </c>
      <c r="P26" s="310">
        <f>'NonE-LPG propane or butane'!P74+'E-LPG propane or butane'!P74</f>
        <v>9308651507615.3105</v>
      </c>
      <c r="Q26" s="310">
        <f>'NonE-LPG propane or butane'!Q74+'E-LPG propane or butane'!Q74</f>
        <v>9540763371381.4629</v>
      </c>
      <c r="R26" s="310">
        <f>'NonE-LPG propane or butane'!R74+'E-LPG propane or butane'!R74</f>
        <v>9739047123965.5645</v>
      </c>
      <c r="S26" s="310">
        <f>'NonE-LPG propane or butane'!S74+'E-LPG propane or butane'!S74</f>
        <v>9965532839026.9219</v>
      </c>
      <c r="T26" s="310">
        <f>'NonE-LPG propane or butane'!T74+'E-LPG propane or butane'!T74</f>
        <v>10157878705964.334</v>
      </c>
      <c r="U26" s="310">
        <f>'NonE-LPG propane or butane'!U74+'E-LPG propane or butane'!U74</f>
        <v>10336247806199.994</v>
      </c>
      <c r="V26" s="310">
        <f>'NonE-LPG propane or butane'!V74+'E-LPG propane or butane'!V74</f>
        <v>10500760547747.152</v>
      </c>
      <c r="W26" s="310">
        <f>'NonE-LPG propane or butane'!W74+'E-LPG propane or butane'!W74</f>
        <v>10651655464543.666</v>
      </c>
      <c r="X26" s="310">
        <f>'NonE-LPG propane or butane'!X74+'E-LPG propane or butane'!X74</f>
        <v>10789281857395.232</v>
      </c>
      <c r="Y26" s="310">
        <f>'NonE-LPG propane or butane'!Y74+'E-LPG propane or butane'!Y74</f>
        <v>10914091748929.914</v>
      </c>
      <c r="Z26" s="310">
        <f>'NonE-LPG propane or butane'!Z74+'E-LPG propane or butane'!Z74</f>
        <v>11026631364559.104</v>
      </c>
      <c r="AA26" s="310">
        <f>'NonE-LPG propane or butane'!AA74+'E-LPG propane or butane'!AA74</f>
        <v>11127532342872.422</v>
      </c>
      <c r="AB26" s="310">
        <f>'NonE-LPG propane or butane'!AB74+'E-LPG propane or butane'!AB74</f>
        <v>11217502866964.254</v>
      </c>
      <c r="AC26" s="310">
        <f>'NonE-LPG propane or butane'!AC74+'E-LPG propane or butane'!AC74</f>
        <v>11297318893675.471</v>
      </c>
      <c r="AD26" s="310">
        <f>'NonE-LPG propane or butane'!AD74+'E-LPG propane or butane'!AD74</f>
        <v>11367815641382.41</v>
      </c>
      <c r="AE26" s="310">
        <f>'NonE-LPG propane or butane'!AE74+'E-LPG propane or butane'!AE74</f>
        <v>11429879479502.082</v>
      </c>
      <c r="AF26" s="310">
        <f>'NonE-LPG propane or butane'!AF74+'E-LPG propane or butane'!AF74</f>
        <v>11484440344972.277</v>
      </c>
      <c r="AG26" s="310">
        <f>'NonE-LPG propane or butane'!AG74+'E-LPG propane or butane'!AG74</f>
        <v>11532464793215.301</v>
      </c>
      <c r="AH26" s="310">
        <f>'NonE-LPG propane or butane'!AH74+'E-LPG propane or butane'!AH74</f>
        <v>11574949774033.02</v>
      </c>
      <c r="AI26" s="310">
        <f>'NonE-LPG propane or butane'!AI74+'E-LPG propane or butane'!AI74</f>
        <v>11612917206972.031</v>
      </c>
      <c r="AJ26" s="310">
        <f>'NonE-LPG propane or butane'!AJ74+'E-LPG propane or butane'!AJ74</f>
        <v>11647409416317.475</v>
      </c>
      <c r="AK26" s="310">
        <f>'NonE-LPG propane or butane'!AK74+'E-LPG propane or butane'!AK74</f>
        <v>11679485473337.605</v>
      </c>
      <c r="AL26" s="310">
        <f>'NonE-LPG propane or butane'!AL74+'E-LPG propane or butane'!AL74</f>
        <v>11710218482953.48</v>
      </c>
      <c r="AM26" s="310">
        <f>'NonE-LPG propane or butane'!AM74+'E-LPG propane or butane'!AM74</f>
        <v>11740693843837.891</v>
      </c>
      <c r="AN26" s="310">
        <f>'NonE-LPG propane or butane'!AN74+'E-LPG propane or butane'!AN74</f>
        <v>11772008505198.598</v>
      </c>
      <c r="AO26" s="310">
        <f>'NonE-LPG propane or butane'!AO74+'E-LPG propane or butane'!AO74</f>
        <v>11805271240282.246</v>
      </c>
      <c r="AP26" s="310">
        <f>'NonE-LPG propane or butane'!AP74+'E-LPG propane or butane'!AP74</f>
        <v>11841603956027.822</v>
      </c>
      <c r="AQ26" s="310">
        <f>'NonE-LPG propane or butane'!AQ74+'E-LPG propane or butane'!AQ74</f>
        <v>11877423622594.854</v>
      </c>
    </row>
  </sheetData>
  <phoneticPr fontId="3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82CF0-7B9C-4175-89F6-64EFDA6C5163}">
  <sheetPr codeName="Sheet29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f>'NonE-petroleum diesel'!B50+'E-petroleum diesel'!B50</f>
        <v>562505572295700</v>
      </c>
      <c r="C2" s="310">
        <f>'NonE-petroleum diesel'!C50+'E-petroleum diesel'!C50</f>
        <v>570918491576400</v>
      </c>
      <c r="D2" s="310">
        <f>'NonE-petroleum diesel'!D50+'E-petroleum diesel'!D50</f>
        <v>594904251432329.13</v>
      </c>
      <c r="E2" s="310">
        <f>'NonE-petroleum diesel'!E50+'E-petroleum diesel'!E50</f>
        <v>629547772184363.75</v>
      </c>
      <c r="F2" s="310">
        <f>'NonE-petroleum diesel'!F50+'E-petroleum diesel'!F50</f>
        <v>677437574439521</v>
      </c>
      <c r="G2" s="310">
        <f>'NonE-petroleum diesel'!G50+'E-petroleum diesel'!G50</f>
        <v>713287945882066.75</v>
      </c>
      <c r="H2" s="310">
        <f>'NonE-petroleum diesel'!H50+'E-petroleum diesel'!H50</f>
        <v>733700793256694.88</v>
      </c>
      <c r="I2" s="310">
        <f>'NonE-petroleum diesel'!I50+'E-petroleum diesel'!I50</f>
        <v>781194965925791.88</v>
      </c>
      <c r="J2" s="310">
        <f>'NonE-petroleum diesel'!J50+'E-petroleum diesel'!J50</f>
        <v>813675793353949.13</v>
      </c>
      <c r="K2" s="310">
        <f>'NonE-petroleum diesel'!K50+'E-petroleum diesel'!K50</f>
        <v>845141790802627.13</v>
      </c>
      <c r="L2" s="310">
        <f>'NonE-petroleum diesel'!L50+'E-petroleum diesel'!L50</f>
        <v>875459934597877.13</v>
      </c>
      <c r="M2" s="310">
        <f>'NonE-petroleum diesel'!M50+'E-petroleum diesel'!M50</f>
        <v>919749683703249.63</v>
      </c>
      <c r="N2" s="310">
        <f>'NonE-petroleum diesel'!N50+'E-petroleum diesel'!N50</f>
        <v>932214084393782.38</v>
      </c>
      <c r="O2" s="310">
        <f>'NonE-petroleum diesel'!O50+'E-petroleum diesel'!O50</f>
        <v>958458287668936.63</v>
      </c>
      <c r="P2" s="310">
        <f>'NonE-petroleum diesel'!P50+'E-petroleum diesel'!P50</f>
        <v>983170301268798.63</v>
      </c>
      <c r="Q2" s="310">
        <f>'NonE-petroleum diesel'!Q50+'E-petroleum diesel'!Q50</f>
        <v>1006293246839225.9</v>
      </c>
      <c r="R2" s="310">
        <f>'NonE-petroleum diesel'!R50+'E-petroleum diesel'!R50</f>
        <v>1021465835414291.5</v>
      </c>
      <c r="S2" s="310">
        <f>'NonE-petroleum diesel'!S50+'E-petroleum diesel'!S50</f>
        <v>1047329254303635.9</v>
      </c>
      <c r="T2" s="310">
        <f>'NonE-petroleum diesel'!T50+'E-petroleum diesel'!T50</f>
        <v>1065199729005412.8</v>
      </c>
      <c r="U2" s="310">
        <f>'NonE-petroleum diesel'!U50+'E-petroleum diesel'!U50</f>
        <v>1081405728881939.1</v>
      </c>
      <c r="V2" s="310">
        <f>'NonE-petroleum diesel'!V50+'E-petroleum diesel'!V50</f>
        <v>1095969291333617.5</v>
      </c>
      <c r="W2" s="310">
        <f>'NonE-petroleum diesel'!W50+'E-petroleum diesel'!W50</f>
        <v>1108925833488344.5</v>
      </c>
      <c r="X2" s="310">
        <f>'NonE-petroleum diesel'!X50+'E-petroleum diesel'!X50</f>
        <v>1120323141653413.1</v>
      </c>
      <c r="Y2" s="310">
        <f>'NonE-petroleum diesel'!Y50+'E-petroleum diesel'!Y50</f>
        <v>1130220287459169</v>
      </c>
      <c r="Z2" s="310">
        <f>'NonE-petroleum diesel'!Z50+'E-petroleum diesel'!Z50</f>
        <v>1138686497450157.8</v>
      </c>
      <c r="AA2" s="310">
        <f>'NonE-petroleum diesel'!AA50+'E-petroleum diesel'!AA50</f>
        <v>1145800001414445</v>
      </c>
      <c r="AB2" s="310">
        <f>'NonE-petroleum diesel'!AB50+'E-petroleum diesel'!AB50</f>
        <v>1151646882867791.3</v>
      </c>
      <c r="AC2" s="310">
        <f>'NonE-petroleum diesel'!AC50+'E-petroleum diesel'!AC50</f>
        <v>1156319952931917.5</v>
      </c>
      <c r="AD2" s="310">
        <f>'NonE-petroleum diesel'!AD50+'E-petroleum diesel'!AD50</f>
        <v>1159917666467295</v>
      </c>
      <c r="AE2" s="310">
        <f>'NonE-petroleum diesel'!AE50+'E-petroleum diesel'!AE50</f>
        <v>1162543096836062</v>
      </c>
      <c r="AF2" s="310">
        <f>'NonE-petroleum diesel'!AF50+'E-petroleum diesel'!AF50</f>
        <v>1164302983166388.8</v>
      </c>
      <c r="AG2" s="310">
        <f>'NonE-petroleum diesel'!AG50+'E-petroleum diesel'!AG50</f>
        <v>1165306861542634</v>
      </c>
      <c r="AH2" s="310">
        <f>'NonE-petroleum diesel'!AH50+'E-petroleum diesel'!AH50</f>
        <v>1165666289220789.3</v>
      </c>
      <c r="AI2" s="310">
        <f>'NonE-petroleum diesel'!AI50+'E-petroleum diesel'!AI50</f>
        <v>1165494168820817.5</v>
      </c>
      <c r="AJ2" s="310">
        <f>'NonE-petroleum diesel'!AJ50+'E-petroleum diesel'!AJ50</f>
        <v>1164904177519044.5</v>
      </c>
      <c r="AK2" s="310">
        <f>'NonE-petroleum diesel'!AK50+'E-petroleum diesel'!AK50</f>
        <v>1164010304587844.5</v>
      </c>
      <c r="AL2" s="310">
        <f>'NonE-petroleum diesel'!AL50+'E-petroleum diesel'!AL50</f>
        <v>1162926499229579.8</v>
      </c>
      <c r="AM2" s="310">
        <f>'NonE-petroleum diesel'!AM50+'E-petroleum diesel'!AM50</f>
        <v>1161766429542509</v>
      </c>
      <c r="AN2" s="310">
        <f>'NonE-petroleum diesel'!AN50+'E-petroleum diesel'!AN50</f>
        <v>1160643352646810.8</v>
      </c>
      <c r="AO2" s="310">
        <f>'NonE-petroleum diesel'!AO50+'E-petroleum diesel'!AO50</f>
        <v>1159670095492203.3</v>
      </c>
      <c r="AP2" s="310">
        <f>'NonE-petroleum diesel'!AP50+'E-petroleum diesel'!AP50</f>
        <v>1158959145665028</v>
      </c>
      <c r="AQ2" s="310">
        <f>'NonE-petroleum diesel'!AQ50+'E-petroleum diesel'!AQ50</f>
        <v>1158352401629633.8</v>
      </c>
    </row>
    <row r="3" spans="1:43" x14ac:dyDescent="0.25">
      <c r="A3" s="133" t="s">
        <v>90</v>
      </c>
      <c r="B3" s="310">
        <f>'NonE-petroleum diesel'!B51+'E-petroleum diesel'!B51</f>
        <v>48519649420110</v>
      </c>
      <c r="C3" s="310">
        <f>'NonE-petroleum diesel'!C51+'E-petroleum diesel'!C51</f>
        <v>44865976855260.016</v>
      </c>
      <c r="D3" s="310">
        <f>'NonE-petroleum diesel'!D51+'E-petroleum diesel'!D51</f>
        <v>51418768997615.055</v>
      </c>
      <c r="E3" s="310">
        <f>'NonE-petroleum diesel'!E51+'E-petroleum diesel'!E51</f>
        <v>56933701319942.055</v>
      </c>
      <c r="F3" s="310">
        <f>'NonE-petroleum diesel'!F51+'E-petroleum diesel'!F51</f>
        <v>63022672801756.422</v>
      </c>
      <c r="G3" s="310">
        <f>'NonE-petroleum diesel'!G51+'E-petroleum diesel'!G51</f>
        <v>66993332700439.773</v>
      </c>
      <c r="H3" s="310">
        <f>'NonE-petroleum diesel'!H51+'E-petroleum diesel'!H51</f>
        <v>70790108103972.406</v>
      </c>
      <c r="I3" s="310">
        <f>'NonE-petroleum diesel'!I51+'E-petroleum diesel'!I51</f>
        <v>72067362429184.094</v>
      </c>
      <c r="J3" s="310">
        <f>'NonE-petroleum diesel'!J51+'E-petroleum diesel'!J51</f>
        <v>73347859639521.656</v>
      </c>
      <c r="K3" s="310">
        <f>'NonE-petroleum diesel'!K51+'E-petroleum diesel'!K51</f>
        <v>74631568924445.797</v>
      </c>
      <c r="L3" s="310">
        <f>'NonE-petroleum diesel'!L51+'E-petroleum diesel'!L51</f>
        <v>75918459506072.656</v>
      </c>
      <c r="M3" s="310">
        <f>'NonE-petroleum diesel'!M51+'E-petroleum diesel'!M51</f>
        <v>77208500639173.813</v>
      </c>
      <c r="N3" s="310">
        <f>'NonE-petroleum diesel'!N51+'E-petroleum diesel'!N51</f>
        <v>77732611885234.891</v>
      </c>
      <c r="O3" s="310">
        <f>'NonE-petroleum diesel'!O51+'E-petroleum diesel'!O51</f>
        <v>78257364928633.75</v>
      </c>
      <c r="P3" s="310">
        <f>'NonE-petroleum diesel'!P51+'E-petroleum diesel'!P51</f>
        <v>78782754265198.766</v>
      </c>
      <c r="Q3" s="310">
        <f>'NonE-petroleum diesel'!Q51+'E-petroleum diesel'!Q51</f>
        <v>79308774394752.141</v>
      </c>
      <c r="R3" s="310">
        <f>'NonE-petroleum diesel'!R51+'E-petroleum diesel'!R51</f>
        <v>79835419821110.078</v>
      </c>
      <c r="S3" s="310">
        <f>'NonE-petroleum diesel'!S51+'E-petroleum diesel'!S51</f>
        <v>79082328121987.297</v>
      </c>
      <c r="T3" s="310">
        <f>'NonE-petroleum diesel'!T51+'E-petroleum diesel'!T51</f>
        <v>78329596788391.516</v>
      </c>
      <c r="U3" s="310">
        <f>'NonE-petroleum diesel'!U51+'E-petroleum diesel'!U51</f>
        <v>77577226446569.594</v>
      </c>
      <c r="V3" s="310">
        <f>'NonE-petroleum diesel'!V51+'E-petroleum diesel'!V51</f>
        <v>76825217722587.344</v>
      </c>
      <c r="W3" s="310">
        <f>'NonE-petroleum diesel'!W51+'E-petroleum diesel'!W51</f>
        <v>76073571242329.75</v>
      </c>
      <c r="X3" s="310">
        <f>'NonE-petroleum diesel'!X51+'E-petroleum diesel'!X51</f>
        <v>74883517023938.656</v>
      </c>
      <c r="Y3" s="310">
        <f>'NonE-petroleum diesel'!Y51+'E-petroleum diesel'!Y51</f>
        <v>73694057309557.375</v>
      </c>
      <c r="Z3" s="310">
        <f>'NonE-petroleum diesel'!Z51+'E-petroleum diesel'!Z51</f>
        <v>72505193096910.703</v>
      </c>
      <c r="AA3" s="310">
        <f>'NonE-petroleum diesel'!AA51+'E-petroleum diesel'!AA51</f>
        <v>71316925383433.844</v>
      </c>
      <c r="AB3" s="310">
        <f>'NonE-petroleum diesel'!AB51+'E-petroleum diesel'!AB51</f>
        <v>70129255166272.563</v>
      </c>
      <c r="AC3" s="310">
        <f>'NonE-petroleum diesel'!AC51+'E-petroleum diesel'!AC51</f>
        <v>68942183442283.109</v>
      </c>
      <c r="AD3" s="310">
        <f>'NonE-petroleum diesel'!AD51+'E-petroleum diesel'!AD51</f>
        <v>67755711208032.25</v>
      </c>
      <c r="AE3" s="310">
        <f>'NonE-petroleum diesel'!AE51+'E-petroleum diesel'!AE51</f>
        <v>66569839459797.188</v>
      </c>
      <c r="AF3" s="310">
        <f>'NonE-petroleum diesel'!AF51+'E-petroleum diesel'!AF51</f>
        <v>65384569193565.68</v>
      </c>
      <c r="AG3" s="310">
        <f>'NonE-petroleum diesel'!AG51+'E-petroleum diesel'!AG51</f>
        <v>64199901405035.961</v>
      </c>
      <c r="AH3" s="310">
        <f>'NonE-petroleum diesel'!AH51+'E-petroleum diesel'!AH51</f>
        <v>62724097103090.742</v>
      </c>
      <c r="AI3" s="310">
        <f>'NonE-petroleum diesel'!AI51+'E-petroleum diesel'!AI51</f>
        <v>61249052928819.516</v>
      </c>
      <c r="AJ3" s="310">
        <f>'NonE-petroleum diesel'!AJ51+'E-petroleum diesel'!AJ51</f>
        <v>59774770124764.242</v>
      </c>
      <c r="AK3" s="310">
        <f>'NonE-petroleum diesel'!AK51+'E-petroleum diesel'!AK51</f>
        <v>58301249933105.063</v>
      </c>
      <c r="AL3" s="310">
        <f>'NonE-petroleum diesel'!AL51+'E-petroleum diesel'!AL51</f>
        <v>56828493595660.219</v>
      </c>
      <c r="AM3" s="310">
        <f>'NonE-petroleum diesel'!AM51+'E-petroleum diesel'!AM51</f>
        <v>55647852366274.914</v>
      </c>
      <c r="AN3" s="310">
        <f>'NonE-petroleum diesel'!AN51+'E-petroleum diesel'!AN51</f>
        <v>54467820988864.93</v>
      </c>
      <c r="AO3" s="310">
        <f>'NonE-petroleum diesel'!AO51+'E-petroleum diesel'!AO51</f>
        <v>53288400456721.961</v>
      </c>
      <c r="AP3" s="310">
        <f>'NonE-petroleum diesel'!AP51+'E-petroleum diesel'!AP51</f>
        <v>52109591762848.32</v>
      </c>
      <c r="AQ3" s="310">
        <f>'NonE-petroleum diesel'!AQ51+'E-petroleum diesel'!AQ51</f>
        <v>50914390425532.539</v>
      </c>
    </row>
    <row r="4" spans="1:43" x14ac:dyDescent="0.25">
      <c r="A4" s="133" t="s">
        <v>91</v>
      </c>
      <c r="B4" s="310">
        <f>'NonE-petroleum diesel'!B52+'E-petroleum diesel'!B52</f>
        <v>12746158831229.994</v>
      </c>
      <c r="C4" s="310">
        <f>'NonE-petroleum diesel'!C52+'E-petroleum diesel'!C52</f>
        <v>7973272997085</v>
      </c>
      <c r="D4" s="310">
        <f>'NonE-petroleum diesel'!D52+'E-petroleum diesel'!D52</f>
        <v>8359798485932.6084</v>
      </c>
      <c r="E4" s="310">
        <f>'NonE-petroleum diesel'!E52+'E-petroleum diesel'!E52</f>
        <v>9164977179707.8086</v>
      </c>
      <c r="F4" s="310">
        <f>'NonE-petroleum diesel'!F52+'E-petroleum diesel'!F52</f>
        <v>10056002439506.584</v>
      </c>
      <c r="G4" s="310">
        <f>'NonE-petroleum diesel'!G52+'E-petroleum diesel'!G52</f>
        <v>10610154070192.059</v>
      </c>
      <c r="H4" s="310">
        <f>'NonE-petroleum diesel'!H52+'E-petroleum diesel'!H52</f>
        <v>11161238251677.357</v>
      </c>
      <c r="I4" s="310">
        <f>'NonE-petroleum diesel'!I52+'E-petroleum diesel'!I52</f>
        <v>11426975568200.9</v>
      </c>
      <c r="J4" s="310">
        <f>'NonE-petroleum diesel'!J52+'E-petroleum diesel'!J52</f>
        <v>11692286292610.332</v>
      </c>
      <c r="K4" s="310">
        <f>'NonE-petroleum diesel'!K52+'E-petroleum diesel'!K52</f>
        <v>11957170627502.58</v>
      </c>
      <c r="L4" s="310">
        <f>'NonE-petroleum diesel'!L52+'E-petroleum diesel'!L52</f>
        <v>12221628775517.963</v>
      </c>
      <c r="M4" s="310">
        <f>'NonE-petroleum diesel'!M52+'E-petroleum diesel'!M52</f>
        <v>12485660939340.205</v>
      </c>
      <c r="N4" s="310">
        <f>'NonE-petroleum diesel'!N52+'E-petroleum diesel'!N52</f>
        <v>12657092389779.275</v>
      </c>
      <c r="O4" s="310">
        <f>'NonE-petroleum diesel'!O52+'E-petroleum diesel'!O52</f>
        <v>12828331975799.676</v>
      </c>
      <c r="P4" s="310">
        <f>'NonE-petroleum diesel'!P52+'E-petroleum diesel'!P52</f>
        <v>12999379759276.58</v>
      </c>
      <c r="Q4" s="310">
        <f>'NonE-petroleum diesel'!Q52+'E-petroleum diesel'!Q52</f>
        <v>13170235802094.383</v>
      </c>
      <c r="R4" s="310">
        <f>'NonE-petroleum diesel'!R52+'E-petroleum diesel'!R52</f>
        <v>13340900166146.691</v>
      </c>
      <c r="S4" s="310">
        <f>'NonE-petroleum diesel'!S52+'E-petroleum diesel'!S52</f>
        <v>13514922527440.443</v>
      </c>
      <c r="T4" s="310">
        <f>'NonE-petroleum diesel'!T52+'E-petroleum diesel'!T52</f>
        <v>13688846917351.934</v>
      </c>
      <c r="U4" s="310">
        <f>'NonE-petroleum diesel'!U52+'E-petroleum diesel'!U52</f>
        <v>13862673349873.158</v>
      </c>
      <c r="V4" s="310">
        <f>'NonE-petroleum diesel'!V52+'E-petroleum diesel'!V52</f>
        <v>14036401838996.359</v>
      </c>
      <c r="W4" s="310">
        <f>'NonE-petroleum diesel'!W52+'E-petroleum diesel'!W52</f>
        <v>14210032398714.031</v>
      </c>
      <c r="X4" s="310">
        <f>'NonE-petroleum diesel'!X52+'E-petroleum diesel'!X52</f>
        <v>14294734228135</v>
      </c>
      <c r="Y4" s="310">
        <f>'NonE-petroleum diesel'!Y52+'E-petroleum diesel'!Y52</f>
        <v>14379387347514.375</v>
      </c>
      <c r="Z4" s="310">
        <f>'NonE-petroleum diesel'!Z52+'E-petroleum diesel'!Z52</f>
        <v>14463991763843.598</v>
      </c>
      <c r="AA4" s="310">
        <f>'NonE-petroleum diesel'!AA52+'E-petroleum diesel'!AA52</f>
        <v>14548547484114.232</v>
      </c>
      <c r="AB4" s="310">
        <f>'NonE-petroleum diesel'!AB52+'E-petroleum diesel'!AB52</f>
        <v>14633054515317.967</v>
      </c>
      <c r="AC4" s="310">
        <f>'NonE-petroleum diesel'!AC52+'E-petroleum diesel'!AC52</f>
        <v>14717512864446.615</v>
      </c>
      <c r="AD4" s="310">
        <f>'NonE-petroleum diesel'!AD52+'E-petroleum diesel'!AD52</f>
        <v>14801922538492.113</v>
      </c>
      <c r="AE4" s="310">
        <f>'NonE-petroleum diesel'!AE52+'E-petroleum diesel'!AE52</f>
        <v>14886283544446.525</v>
      </c>
      <c r="AF4" s="310">
        <f>'NonE-petroleum diesel'!AF52+'E-petroleum diesel'!AF52</f>
        <v>14970595889302.045</v>
      </c>
      <c r="AG4" s="310">
        <f>'NonE-petroleum diesel'!AG52+'E-petroleum diesel'!AG52</f>
        <v>15054859580050.994</v>
      </c>
      <c r="AH4" s="310">
        <f>'NonE-petroleum diesel'!AH52+'E-petroleum diesel'!AH52</f>
        <v>15139030384291.559</v>
      </c>
      <c r="AI4" s="310">
        <f>'NonE-petroleum diesel'!AI52+'E-petroleum diesel'!AI52</f>
        <v>15223152572953.445</v>
      </c>
      <c r="AJ4" s="310">
        <f>'NonE-petroleum diesel'!AJ52+'E-petroleum diesel'!AJ52</f>
        <v>15307226153025.855</v>
      </c>
      <c r="AK4" s="310">
        <f>'NonE-petroleum diesel'!AK52+'E-petroleum diesel'!AK52</f>
        <v>15391251131498.098</v>
      </c>
      <c r="AL4" s="310">
        <f>'NonE-petroleum diesel'!AL52+'E-petroleum diesel'!AL52</f>
        <v>15475227515359.621</v>
      </c>
      <c r="AM4" s="310">
        <f>'NonE-petroleum diesel'!AM52+'E-petroleum diesel'!AM52</f>
        <v>15470878734779.277</v>
      </c>
      <c r="AN4" s="310">
        <f>'NonE-petroleum diesel'!AN52+'E-petroleum diesel'!AN52</f>
        <v>15466530391889.795</v>
      </c>
      <c r="AO4" s="310">
        <f>'NonE-petroleum diesel'!AO52+'E-petroleum diesel'!AO52</f>
        <v>15462182486692.453</v>
      </c>
      <c r="AP4" s="310">
        <f>'NonE-petroleum diesel'!AP52+'E-petroleum diesel'!AP52</f>
        <v>15457835019188.541</v>
      </c>
      <c r="AQ4" s="310">
        <f>'NonE-petroleum diesel'!AQ52+'E-petroleum diesel'!AQ52</f>
        <v>15448328227112.471</v>
      </c>
    </row>
    <row r="5" spans="1:43" x14ac:dyDescent="0.25">
      <c r="A5" s="133" t="s">
        <v>92</v>
      </c>
      <c r="B5" s="310">
        <f>'NonE-petroleum diesel'!B53+'E-petroleum diesel'!B53</f>
        <v>35939465602755</v>
      </c>
      <c r="C5" s="310">
        <f>'NonE-petroleum diesel'!C53+'E-petroleum diesel'!C53</f>
        <v>30118534363004.992</v>
      </c>
      <c r="D5" s="310">
        <f>'NonE-petroleum diesel'!D53+'E-petroleum diesel'!D53</f>
        <v>33049516746886.148</v>
      </c>
      <c r="E5" s="310">
        <f>'NonE-petroleum diesel'!E53+'E-petroleum diesel'!E53</f>
        <v>36984128293041.266</v>
      </c>
      <c r="F5" s="310">
        <f>'NonE-petroleum diesel'!F53+'E-petroleum diesel'!F53</f>
        <v>40247950767713.563</v>
      </c>
      <c r="G5" s="310">
        <f>'NonE-petroleum diesel'!G53+'E-petroleum diesel'!G53</f>
        <v>42286427316012.422</v>
      </c>
      <c r="H5" s="310">
        <f>'NonE-petroleum diesel'!H53+'E-petroleum diesel'!H53</f>
        <v>44206010614197.742</v>
      </c>
      <c r="I5" s="310">
        <f>'NonE-petroleum diesel'!I53+'E-petroleum diesel'!I53</f>
        <v>45227688777191.867</v>
      </c>
      <c r="J5" s="310">
        <f>'NonE-petroleum diesel'!J53+'E-petroleum diesel'!J53</f>
        <v>46244913000056.813</v>
      </c>
      <c r="K5" s="310">
        <f>'NonE-petroleum diesel'!K53+'E-petroleum diesel'!K53</f>
        <v>47257602919261.422</v>
      </c>
      <c r="L5" s="310">
        <f>'NonE-petroleum diesel'!L53+'E-petroleum diesel'!L53</f>
        <v>48265678271943.18</v>
      </c>
      <c r="M5" s="310">
        <f>'NonE-petroleum diesel'!M53+'E-petroleum diesel'!M53</f>
        <v>49269058895908.422</v>
      </c>
      <c r="N5" s="310">
        <f>'NonE-petroleum diesel'!N53+'E-petroleum diesel'!N53</f>
        <v>49265672567192.141</v>
      </c>
      <c r="O5" s="310">
        <f>'NonE-petroleum diesel'!O53+'E-petroleum diesel'!O53</f>
        <v>49259759586956.695</v>
      </c>
      <c r="P5" s="310">
        <f>'NonE-petroleum diesel'!P53+'E-petroleum diesel'!P53</f>
        <v>49251310637444.117</v>
      </c>
      <c r="Q5" s="310">
        <f>'NonE-petroleum diesel'!Q53+'E-petroleum diesel'!Q53</f>
        <v>49240316409567.898</v>
      </c>
      <c r="R5" s="310">
        <f>'NonE-petroleum diesel'!R53+'E-petroleum diesel'!R53</f>
        <v>49226767602912.93</v>
      </c>
      <c r="S5" s="310">
        <f>'NonE-petroleum diesel'!S53+'E-petroleum diesel'!S53</f>
        <v>48668522929812.555</v>
      </c>
      <c r="T5" s="310">
        <f>'NonE-petroleum diesel'!T53+'E-petroleum diesel'!T53</f>
        <v>48110526683891.352</v>
      </c>
      <c r="U5" s="310">
        <f>'NonE-petroleum diesel'!U53+'E-petroleum diesel'!U53</f>
        <v>47552779620399.063</v>
      </c>
      <c r="V5" s="310">
        <f>'NonE-petroleum diesel'!V53+'E-petroleum diesel'!V53</f>
        <v>46995282494374.68</v>
      </c>
      <c r="W5" s="310">
        <f>'NonE-petroleum diesel'!W53+'E-petroleum diesel'!W53</f>
        <v>46438036060646.484</v>
      </c>
      <c r="X5" s="310">
        <f>'NonE-petroleum diesel'!X53+'E-petroleum diesel'!X53</f>
        <v>45465260073128.172</v>
      </c>
      <c r="Y5" s="310">
        <f>'NonE-petroleum diesel'!Y53+'E-petroleum diesel'!Y53</f>
        <v>44493799352060.188</v>
      </c>
      <c r="Z5" s="310">
        <f>'NonE-petroleum diesel'!Z53+'E-petroleum diesel'!Z53</f>
        <v>43523655666135.922</v>
      </c>
      <c r="AA5" s="310">
        <f>'NonE-petroleum diesel'!AA53+'E-petroleum diesel'!AA53</f>
        <v>42554830783513.539</v>
      </c>
      <c r="AB5" s="310">
        <f>'NonE-petroleum diesel'!AB53+'E-petroleum diesel'!AB53</f>
        <v>41587326471815.984</v>
      </c>
      <c r="AC5" s="310">
        <f>'NonE-petroleum diesel'!AC53+'E-petroleum diesel'!AC53</f>
        <v>40616448688352.203</v>
      </c>
      <c r="AD5" s="310">
        <f>'NonE-petroleum diesel'!AD53+'E-petroleum diesel'!AD53</f>
        <v>39647583347376.766</v>
      </c>
      <c r="AE5" s="310">
        <f>'NonE-petroleum diesel'!AE53+'E-petroleum diesel'!AE53</f>
        <v>38680732523964.102</v>
      </c>
      <c r="AF5" s="310">
        <f>'NonE-petroleum diesel'!AF53+'E-petroleum diesel'!AF53</f>
        <v>37715898292534.219</v>
      </c>
      <c r="AG5" s="310">
        <f>'NonE-petroleum diesel'!AG53+'E-petroleum diesel'!AG53</f>
        <v>36753082726852.703</v>
      </c>
      <c r="AH5" s="310">
        <f>'NonE-petroleum diesel'!AH53+'E-petroleum diesel'!AH53</f>
        <v>35905902336663.859</v>
      </c>
      <c r="AI5" s="310">
        <f>'NonE-petroleum diesel'!AI53+'E-petroleum diesel'!AI53</f>
        <v>35061106441377.656</v>
      </c>
      <c r="AJ5" s="310">
        <f>'NonE-petroleum diesel'!AJ53+'E-petroleum diesel'!AJ53</f>
        <v>34218697122484.172</v>
      </c>
      <c r="AK5" s="310">
        <f>'NonE-petroleum diesel'!AK53+'E-petroleum diesel'!AK53</f>
        <v>33378676460796.328</v>
      </c>
      <c r="AL5" s="310">
        <f>'NonE-petroleum diesel'!AL53+'E-petroleum diesel'!AL53</f>
        <v>32541046536449.836</v>
      </c>
      <c r="AM5" s="310">
        <f>'NonE-petroleum diesel'!AM53+'E-petroleum diesel'!AM53</f>
        <v>31784785339682.352</v>
      </c>
      <c r="AN5" s="310">
        <f>'NonE-petroleum diesel'!AN53+'E-petroleum diesel'!AN53</f>
        <v>31030868930476.738</v>
      </c>
      <c r="AO5" s="310">
        <f>'NonE-petroleum diesel'!AO53+'E-petroleum diesel'!AO53</f>
        <v>30279299399674.234</v>
      </c>
      <c r="AP5" s="310">
        <f>'NonE-petroleum diesel'!AP53+'E-petroleum diesel'!AP53</f>
        <v>29530078837437.617</v>
      </c>
      <c r="AQ5" s="310">
        <f>'NonE-petroleum diesel'!AQ53+'E-petroleum diesel'!AQ53</f>
        <v>28773598912772.672</v>
      </c>
    </row>
    <row r="6" spans="1:43" x14ac:dyDescent="0.25">
      <c r="A6" s="133" t="s">
        <v>93</v>
      </c>
      <c r="B6" s="310">
        <f>'NonE-petroleum diesel'!B54+'E-petroleum diesel'!B54</f>
        <v>11980562620785</v>
      </c>
      <c r="C6" s="310">
        <f>'NonE-petroleum diesel'!C54+'E-petroleum diesel'!C54</f>
        <v>7144620170490.001</v>
      </c>
      <c r="D6" s="310">
        <f>'NonE-petroleum diesel'!D54+'E-petroleum diesel'!D54</f>
        <v>8170450185752.4873</v>
      </c>
      <c r="E6" s="310">
        <f>'NonE-petroleum diesel'!E54+'E-petroleum diesel'!E54</f>
        <v>8630103516204.0049</v>
      </c>
      <c r="F6" s="310">
        <f>'NonE-petroleum diesel'!F54+'E-petroleum diesel'!F54</f>
        <v>8964815878968.8242</v>
      </c>
      <c r="G6" s="310">
        <f>'NonE-petroleum diesel'!G54+'E-petroleum diesel'!G54</f>
        <v>9202823260635.0723</v>
      </c>
      <c r="H6" s="310">
        <f>'NonE-petroleum diesel'!H54+'E-petroleum diesel'!H54</f>
        <v>9507989266118.7012</v>
      </c>
      <c r="I6" s="310">
        <f>'NonE-petroleum diesel'!I54+'E-petroleum diesel'!I54</f>
        <v>9828834804980.3535</v>
      </c>
      <c r="J6" s="310">
        <f>'NonE-petroleum diesel'!J54+'E-petroleum diesel'!J54</f>
        <v>10153135411080.988</v>
      </c>
      <c r="K6" s="310">
        <f>'NonE-petroleum diesel'!K54+'E-petroleum diesel'!K54</f>
        <v>10472656016896.623</v>
      </c>
      <c r="L6" s="310">
        <f>'NonE-petroleum diesel'!L54+'E-petroleum diesel'!L54</f>
        <v>10778420301491.125</v>
      </c>
      <c r="M6" s="310">
        <f>'NonE-petroleum diesel'!M54+'E-petroleum diesel'!M54</f>
        <v>11060768057678.029</v>
      </c>
      <c r="N6" s="310">
        <f>'NonE-petroleum diesel'!N54+'E-petroleum diesel'!N54</f>
        <v>11312415356296.813</v>
      </c>
      <c r="O6" s="310">
        <f>'NonE-petroleum diesel'!O54+'E-petroleum diesel'!O54</f>
        <v>11531070703477.863</v>
      </c>
      <c r="P6" s="310">
        <f>'NonE-petroleum diesel'!P54+'E-petroleum diesel'!P54</f>
        <v>11717757335197.277</v>
      </c>
      <c r="Q6" s="310">
        <f>'NonE-petroleum diesel'!Q54+'E-petroleum diesel'!Q54</f>
        <v>11873981160940.742</v>
      </c>
      <c r="R6" s="310">
        <f>'NonE-petroleum diesel'!R54+'E-petroleum diesel'!R54</f>
        <v>12001670635366.539</v>
      </c>
      <c r="S6" s="310">
        <f>'NonE-petroleum diesel'!S54+'E-petroleum diesel'!S54</f>
        <v>12100904262256.402</v>
      </c>
      <c r="T6" s="310">
        <f>'NonE-petroleum diesel'!T54+'E-petroleum diesel'!T54</f>
        <v>12175137669316.607</v>
      </c>
      <c r="U6" s="310">
        <f>'NonE-petroleum diesel'!U54+'E-petroleum diesel'!U54</f>
        <v>12225853482885.664</v>
      </c>
      <c r="V6" s="310">
        <f>'NonE-petroleum diesel'!V54+'E-petroleum diesel'!V54</f>
        <v>12254694975114.906</v>
      </c>
      <c r="W6" s="310">
        <f>'NonE-petroleum diesel'!W54+'E-petroleum diesel'!W54</f>
        <v>12263431680474.307</v>
      </c>
      <c r="X6" s="310">
        <f>'NonE-petroleum diesel'!X54+'E-petroleum diesel'!X54</f>
        <v>12253926927786.422</v>
      </c>
      <c r="Y6" s="310">
        <f>'NonE-petroleum diesel'!Y54+'E-petroleum diesel'!Y54</f>
        <v>12228107869854.373</v>
      </c>
      <c r="Z6" s="310">
        <f>'NonE-petroleum diesel'!Z54+'E-petroleum diesel'!Z54</f>
        <v>12187938448094.33</v>
      </c>
      <c r="AA6" s="310">
        <f>'NonE-petroleum diesel'!AA54+'E-petroleum diesel'!AA54</f>
        <v>12135395594375.236</v>
      </c>
      <c r="AB6" s="310">
        <f>'NonE-petroleum diesel'!AB54+'E-petroleum diesel'!AB54</f>
        <v>12072448850449.064</v>
      </c>
      <c r="AC6" s="310">
        <f>'NonE-petroleum diesel'!AC54+'E-petroleum diesel'!AC54</f>
        <v>12001043479614.664</v>
      </c>
      <c r="AD6" s="310">
        <f>'NonE-petroleum diesel'!AD54+'E-petroleum diesel'!AD54</f>
        <v>11923087057166.57</v>
      </c>
      <c r="AE6" s="310">
        <f>'NonE-petroleum diesel'!AE54+'E-petroleum diesel'!AE54</f>
        <v>11840439456340.617</v>
      </c>
      <c r="AF6" s="310">
        <f>'NonE-petroleum diesel'!AF54+'E-petroleum diesel'!AF54</f>
        <v>11754906094711.18</v>
      </c>
      <c r="AG6" s="310">
        <f>'NonE-petroleum diesel'!AG54+'E-petroleum diesel'!AG54</f>
        <v>11668234271559.531</v>
      </c>
      <c r="AH6" s="310">
        <f>'NonE-petroleum diesel'!AH54+'E-petroleum diesel'!AH54</f>
        <v>11582112408463.072</v>
      </c>
      <c r="AI6" s="310">
        <f>'NonE-petroleum diesel'!AI54+'E-petroleum diesel'!AI54</f>
        <v>11498172001868.492</v>
      </c>
      <c r="AJ6" s="310">
        <f>'NonE-petroleum diesel'!AJ54+'E-petroleum diesel'!AJ54</f>
        <v>11417992106260.189</v>
      </c>
      <c r="AK6" s="310">
        <f>'NonE-petroleum diesel'!AK54+'E-petroleum diesel'!AK54</f>
        <v>11343106188341.41</v>
      </c>
      <c r="AL6" s="310">
        <f>'NonE-petroleum diesel'!AL54+'E-petroleum diesel'!AL54</f>
        <v>11275011225222.34</v>
      </c>
      <c r="AM6" s="310">
        <f>'NonE-petroleum diesel'!AM54+'E-petroleum diesel'!AM54</f>
        <v>11215178962066.541</v>
      </c>
      <c r="AN6" s="310">
        <f>'NonE-petroleum diesel'!AN54+'E-petroleum diesel'!AN54</f>
        <v>11165069296472.9</v>
      </c>
      <c r="AO6" s="310">
        <f>'NonE-petroleum diesel'!AO54+'E-petroleum diesel'!AO54</f>
        <v>11126145818028.818</v>
      </c>
      <c r="AP6" s="310">
        <f>'NonE-petroleum diesel'!AP54+'E-petroleum diesel'!AP54</f>
        <v>11099893602472.643</v>
      </c>
      <c r="AQ6" s="310">
        <f>'NonE-petroleum diesel'!AQ54+'E-petroleum diesel'!AQ54</f>
        <v>11084120365859.43</v>
      </c>
    </row>
    <row r="7" spans="1:43" x14ac:dyDescent="0.25">
      <c r="A7" s="133" t="s">
        <v>94</v>
      </c>
      <c r="B7" s="310">
        <f>'NonE-petroleum diesel'!B55+'E-petroleum diesel'!B55</f>
        <v>5137641969240</v>
      </c>
      <c r="C7" s="310">
        <f>'NonE-petroleum diesel'!C55+'E-petroleum diesel'!C55</f>
        <v>2754657443670</v>
      </c>
      <c r="D7" s="310">
        <f>'NonE-petroleum diesel'!D55+'E-petroleum diesel'!D55</f>
        <v>2867554572954.3638</v>
      </c>
      <c r="E7" s="310">
        <f>'NonE-petroleum diesel'!E55+'E-petroleum diesel'!E55</f>
        <v>3008965079379.291</v>
      </c>
      <c r="F7" s="310">
        <f>'NonE-petroleum diesel'!F55+'E-petroleum diesel'!F55</f>
        <v>3077768442912.4297</v>
      </c>
      <c r="G7" s="310">
        <f>'NonE-petroleum diesel'!G55+'E-petroleum diesel'!G55</f>
        <v>3095253591973.917</v>
      </c>
      <c r="H7" s="310">
        <f>'NonE-petroleum diesel'!H55+'E-petroleum diesel'!H55</f>
        <v>3122674290282.627</v>
      </c>
      <c r="I7" s="310">
        <f>'NonE-petroleum diesel'!I55+'E-petroleum diesel'!I55</f>
        <v>3155739806015.5967</v>
      </c>
      <c r="J7" s="310">
        <f>'NonE-petroleum diesel'!J55+'E-petroleum diesel'!J55</f>
        <v>3187609942093.8623</v>
      </c>
      <c r="K7" s="310">
        <f>'NonE-petroleum diesel'!K55+'E-petroleum diesel'!K55</f>
        <v>3213902512622.6787</v>
      </c>
      <c r="L7" s="310">
        <f>'NonE-petroleum diesel'!L55+'E-petroleum diesel'!L55</f>
        <v>3230154059963.4502</v>
      </c>
      <c r="M7" s="310">
        <f>'NonE-petroleum diesel'!M55+'E-petroleum diesel'!M55</f>
        <v>3231910310083.2256</v>
      </c>
      <c r="N7" s="310">
        <f>'NonE-petroleum diesel'!N55+'E-petroleum diesel'!N55</f>
        <v>3219794588599.9229</v>
      </c>
      <c r="O7" s="310">
        <f>'NonE-petroleum diesel'!O55+'E-petroleum diesel'!O55</f>
        <v>3192809676731.0483</v>
      </c>
      <c r="P7" s="310">
        <f>'NonE-petroleum diesel'!P55+'E-petroleum diesel'!P55</f>
        <v>3154968271633.1963</v>
      </c>
      <c r="Q7" s="310">
        <f>'NonE-petroleum diesel'!Q55+'E-petroleum diesel'!Q55</f>
        <v>3110239780593.6455</v>
      </c>
      <c r="R7" s="310">
        <f>'NonE-petroleum diesel'!R55+'E-petroleum diesel'!R55</f>
        <v>3062447057263.5479</v>
      </c>
      <c r="S7" s="310">
        <f>'NonE-petroleum diesel'!S55+'E-petroleum diesel'!S55</f>
        <v>3018044622846.9189</v>
      </c>
      <c r="T7" s="310">
        <f>'NonE-petroleum diesel'!T55+'E-petroleum diesel'!T55</f>
        <v>2974268724927.8877</v>
      </c>
      <c r="U7" s="310">
        <f>'NonE-petroleum diesel'!U55+'E-petroleum diesel'!U55</f>
        <v>2931252144910.1519</v>
      </c>
      <c r="V7" s="310">
        <f>'NonE-petroleum diesel'!V55+'E-petroleum diesel'!V55</f>
        <v>2889126959018.3584</v>
      </c>
      <c r="W7" s="310">
        <f>'NonE-petroleum diesel'!W55+'E-petroleum diesel'!W55</f>
        <v>2848021802080.3145</v>
      </c>
      <c r="X7" s="310">
        <f>'NonE-petroleum diesel'!X55+'E-petroleum diesel'!X55</f>
        <v>2808059669207.8145</v>
      </c>
      <c r="Y7" s="310">
        <f>'NonE-petroleum diesel'!Y55+'E-petroleum diesel'!Y55</f>
        <v>2769356243569.6235</v>
      </c>
      <c r="Z7" s="310">
        <f>'NonE-petroleum diesel'!Z55+'E-petroleum diesel'!Z55</f>
        <v>2732018722318.1626</v>
      </c>
      <c r="AA7" s="310">
        <f>'NonE-petroleum diesel'!AA55+'E-petroleum diesel'!AA55</f>
        <v>2696145100862.2905</v>
      </c>
      <c r="AB7" s="310">
        <f>'NonE-petroleum diesel'!AB55+'E-petroleum diesel'!AB55</f>
        <v>2661823867836.6167</v>
      </c>
      <c r="AC7" s="310">
        <f>'NonE-petroleum diesel'!AC55+'E-petroleum diesel'!AC55</f>
        <v>2629134058907.1689</v>
      </c>
      <c r="AD7" s="310">
        <f>'NonE-petroleum diesel'!AD55+'E-petroleum diesel'!AD55</f>
        <v>2598145616477.1416</v>
      </c>
      <c r="AE7" s="310">
        <f>'NonE-petroleum diesel'!AE55+'E-petroleum diesel'!AE55</f>
        <v>2568920003873.8481</v>
      </c>
      <c r="AF7" s="310">
        <f>'NonE-petroleum diesel'!AF55+'E-petroleum diesel'!AF55</f>
        <v>2541511026165.0508</v>
      </c>
      <c r="AG7" s="310">
        <f>'NonE-petroleum diesel'!AG55+'E-petroleum diesel'!AG55</f>
        <v>2515965814862.1611</v>
      </c>
      <c r="AH7" s="310">
        <f>'NonE-petroleum diesel'!AH55+'E-petroleum diesel'!AH55</f>
        <v>2492325939970.4531</v>
      </c>
      <c r="AI7" s="310">
        <f>'NonE-petroleum diesel'!AI55+'E-petroleum diesel'!AI55</f>
        <v>2470628619768.7344</v>
      </c>
      <c r="AJ7" s="310">
        <f>'NonE-petroleum diesel'!AJ55+'E-petroleum diesel'!AJ55</f>
        <v>2450908006057.6001</v>
      </c>
      <c r="AK7" s="310">
        <f>'NonE-petroleum diesel'!AK55+'E-petroleum diesel'!AK55</f>
        <v>2433196530207.7783</v>
      </c>
      <c r="AL7" s="310">
        <f>'NonE-petroleum diesel'!AL55+'E-petroleum diesel'!AL55</f>
        <v>2417526303063.4248</v>
      </c>
      <c r="AM7" s="310">
        <f>'NonE-petroleum diesel'!AM55+'E-petroleum diesel'!AM55</f>
        <v>2403930569592.6895</v>
      </c>
      <c r="AN7" s="310">
        <f>'NonE-petroleum diesel'!AN55+'E-petroleum diesel'!AN55</f>
        <v>2392445227203.3037</v>
      </c>
      <c r="AO7" s="310">
        <f>'NonE-petroleum diesel'!AO55+'E-petroleum diesel'!AO55</f>
        <v>2383110425018.7158</v>
      </c>
      <c r="AP7" s="310">
        <f>'NonE-petroleum diesel'!AP55+'E-petroleum diesel'!AP55</f>
        <v>2375972270401.0713</v>
      </c>
      <c r="AQ7" s="310">
        <f>'NonE-petroleum diesel'!AQ55+'E-petroleum diesel'!AQ55</f>
        <v>2370292997950.1997</v>
      </c>
    </row>
    <row r="8" spans="1:43" x14ac:dyDescent="0.25">
      <c r="A8" s="133" t="s">
        <v>95</v>
      </c>
      <c r="B8" s="310">
        <f>'NonE-petroleum diesel'!B56+'E-petroleum diesel'!B56</f>
        <v>2806713874800</v>
      </c>
      <c r="C8" s="310">
        <f>'NonE-petroleum diesel'!C56+'E-petroleum diesel'!C56</f>
        <v>1980755537969.9995</v>
      </c>
      <c r="D8" s="310">
        <f>'NonE-petroleum diesel'!D56+'E-petroleum diesel'!D56</f>
        <v>2029999668252.7139</v>
      </c>
      <c r="E8" s="310">
        <f>'NonE-petroleum diesel'!E56+'E-petroleum diesel'!E56</f>
        <v>2267875415117.2979</v>
      </c>
      <c r="F8" s="310">
        <f>'NonE-petroleum diesel'!F56+'E-petroleum diesel'!F56</f>
        <v>2302211189427.2822</v>
      </c>
      <c r="G8" s="310">
        <f>'NonE-petroleum diesel'!G56+'E-petroleum diesel'!G56</f>
        <v>2313546505494.8984</v>
      </c>
      <c r="H8" s="310">
        <f>'NonE-petroleum diesel'!H56+'E-petroleum diesel'!H56</f>
        <v>2336706054773.2412</v>
      </c>
      <c r="I8" s="310">
        <f>'NonE-petroleum diesel'!I56+'E-petroleum diesel'!I56</f>
        <v>2366931837610.4824</v>
      </c>
      <c r="J8" s="310">
        <f>'NonE-petroleum diesel'!J56+'E-petroleum diesel'!J56</f>
        <v>2400748190798.5146</v>
      </c>
      <c r="K8" s="310">
        <f>'NonE-petroleum diesel'!K56+'E-petroleum diesel'!K56</f>
        <v>2435054618655.2837</v>
      </c>
      <c r="L8" s="310">
        <f>'NonE-petroleum diesel'!L56+'E-petroleum diesel'!L56</f>
        <v>2466575104743.0493</v>
      </c>
      <c r="M8" s="310">
        <f>'NonE-petroleum diesel'!M56+'E-petroleum diesel'!M56</f>
        <v>2491873999066.417</v>
      </c>
      <c r="N8" s="310">
        <f>'NonE-petroleum diesel'!N56+'E-petroleum diesel'!N56</f>
        <v>2514448761139.5615</v>
      </c>
      <c r="O8" s="310">
        <f>'NonE-petroleum diesel'!O56+'E-petroleum diesel'!O56</f>
        <v>2527902617391.0044</v>
      </c>
      <c r="P8" s="310">
        <f>'NonE-petroleum diesel'!P56+'E-petroleum diesel'!P56</f>
        <v>2532769105739.5308</v>
      </c>
      <c r="Q8" s="310">
        <f>'NonE-petroleum diesel'!Q56+'E-petroleum diesel'!Q56</f>
        <v>2529679137487.4189</v>
      </c>
      <c r="R8" s="310">
        <f>'NonE-petroleum diesel'!R56+'E-petroleum diesel'!R56</f>
        <v>2519339628541.6221</v>
      </c>
      <c r="S8" s="310">
        <f>'NonE-petroleum diesel'!S56+'E-petroleum diesel'!S56</f>
        <v>2509072513642.4653</v>
      </c>
      <c r="T8" s="310">
        <f>'NonE-petroleum diesel'!T56+'E-petroleum diesel'!T56</f>
        <v>2492910238048.4082</v>
      </c>
      <c r="U8" s="310">
        <f>'NonE-petroleum diesel'!U56+'E-petroleum diesel'!U56</f>
        <v>2471469403062.8545</v>
      </c>
      <c r="V8" s="310">
        <f>'NonE-petroleum diesel'!V56+'E-petroleum diesel'!V56</f>
        <v>2445384924847.6235</v>
      </c>
      <c r="W8" s="310">
        <f>'NonE-petroleum diesel'!W56+'E-petroleum diesel'!W56</f>
        <v>2415298635340.1475</v>
      </c>
      <c r="X8" s="310">
        <f>'NonE-petroleum diesel'!X56+'E-petroleum diesel'!X56</f>
        <v>2381849208213.1489</v>
      </c>
      <c r="Y8" s="310">
        <f>'NonE-petroleum diesel'!Y56+'E-petroleum diesel'!Y56</f>
        <v>2345663514607.1504</v>
      </c>
      <c r="Z8" s="310">
        <f>'NonE-petroleum diesel'!Z56+'E-petroleum diesel'!Z56</f>
        <v>2307349455071.1069</v>
      </c>
      <c r="AA8" s="310">
        <f>'NonE-petroleum diesel'!AA56+'E-petroleum diesel'!AA56</f>
        <v>2267490264088.9404</v>
      </c>
      <c r="AB8" s="310">
        <f>'NonE-petroleum diesel'!AB56+'E-petroleum diesel'!AB56</f>
        <v>2226640242507.0996</v>
      </c>
      <c r="AC8" s="310">
        <f>'NonE-petroleum diesel'!AC56+'E-petroleum diesel'!AC56</f>
        <v>2185321841315.5674</v>
      </c>
      <c r="AD8" s="310">
        <f>'NonE-petroleum diesel'!AD56+'E-petroleum diesel'!AD56</f>
        <v>2144023997328.6064</v>
      </c>
      <c r="AE8" s="310">
        <f>'NonE-petroleum diesel'!AE56+'E-petroleum diesel'!AE56</f>
        <v>2103201606781.7407</v>
      </c>
      <c r="AF8" s="310">
        <f>'NonE-petroleum diesel'!AF56+'E-petroleum diesel'!AF56</f>
        <v>2063276015894.1797</v>
      </c>
      <c r="AG8" s="310">
        <f>'NonE-petroleum diesel'!AG56+'E-petroleum diesel'!AG56</f>
        <v>2024636407097.8503</v>
      </c>
      <c r="AH8" s="310">
        <f>'NonE-petroleum diesel'!AH56+'E-petroleum diesel'!AH56</f>
        <v>1987641964912.2002</v>
      </c>
      <c r="AI8" s="310">
        <f>'NonE-petroleum diesel'!AI56+'E-petroleum diesel'!AI56</f>
        <v>1952624715383.3765</v>
      </c>
      <c r="AJ8" s="310">
        <f>'NonE-petroleum diesel'!AJ56+'E-petroleum diesel'!AJ56</f>
        <v>1919892946724.783</v>
      </c>
      <c r="AK8" s="310">
        <f>'NonE-petroleum diesel'!AK56+'E-petroleum diesel'!AK56</f>
        <v>1889735135540.0747</v>
      </c>
      <c r="AL8" s="310">
        <f>'NonE-petroleum diesel'!AL56+'E-petroleum diesel'!AL56</f>
        <v>1862424322187.7773</v>
      </c>
      <c r="AM8" s="310">
        <f>'NonE-petroleum diesel'!AM56+'E-petroleum diesel'!AM56</f>
        <v>1838222900053.6895</v>
      </c>
      <c r="AN8" s="310">
        <f>'NonE-petroleum diesel'!AN56+'E-petroleum diesel'!AN56</f>
        <v>1817387806533.0024</v>
      </c>
      <c r="AO8" s="310">
        <f>'NonE-petroleum diesel'!AO56+'E-petroleum diesel'!AO56</f>
        <v>1800176128410.1245</v>
      </c>
      <c r="AP8" s="310">
        <f>'NonE-petroleum diesel'!AP56+'E-petroleum diesel'!AP56</f>
        <v>1786851161321.0618</v>
      </c>
      <c r="AQ8" s="310">
        <f>'NonE-petroleum diesel'!AQ56+'E-petroleum diesel'!AQ56</f>
        <v>1777090870334.6724</v>
      </c>
    </row>
    <row r="9" spans="1:43" x14ac:dyDescent="0.25">
      <c r="A9" s="133" t="s">
        <v>96</v>
      </c>
      <c r="B9" s="310">
        <f>'NonE-petroleum diesel'!B57+'E-petroleum diesel'!B57</f>
        <v>7657823246865</v>
      </c>
      <c r="C9" s="310">
        <f>'NonE-petroleum diesel'!C57+'E-petroleum diesel'!C57</f>
        <v>4850748254880</v>
      </c>
      <c r="D9" s="310">
        <f>'NonE-petroleum diesel'!D57+'E-petroleum diesel'!D57</f>
        <v>5248718470249.6738</v>
      </c>
      <c r="E9" s="310">
        <f>'NonE-petroleum diesel'!E57+'E-petroleum diesel'!E57</f>
        <v>5660945453445.3564</v>
      </c>
      <c r="F9" s="310">
        <f>'NonE-petroleum diesel'!F57+'E-petroleum diesel'!F57</f>
        <v>6040496336786.0098</v>
      </c>
      <c r="G9" s="310">
        <f>'NonE-petroleum diesel'!G57+'E-petroleum diesel'!G57</f>
        <v>6281065222675.2246</v>
      </c>
      <c r="H9" s="310">
        <f>'NonE-petroleum diesel'!H57+'E-petroleum diesel'!H57</f>
        <v>6537833416635.0107</v>
      </c>
      <c r="I9" s="310">
        <f>'NonE-petroleum diesel'!I57+'E-petroleum diesel'!I57</f>
        <v>6711194171764.6504</v>
      </c>
      <c r="J9" s="310">
        <f>'NonE-petroleum diesel'!J57+'E-petroleum diesel'!J57</f>
        <v>6884846106029.4561</v>
      </c>
      <c r="K9" s="310">
        <f>'NonE-petroleum diesel'!K57+'E-petroleum diesel'!K57</f>
        <v>7056660180099.4814</v>
      </c>
      <c r="L9" s="310">
        <f>'NonE-petroleum diesel'!L57+'E-petroleum diesel'!L57</f>
        <v>7224281426089.8789</v>
      </c>
      <c r="M9" s="310">
        <f>'NonE-petroleum diesel'!M57+'E-petroleum diesel'!M57</f>
        <v>7385152390982.4678</v>
      </c>
      <c r="N9" s="310">
        <f>'NonE-petroleum diesel'!N57+'E-petroleum diesel'!N57</f>
        <v>7490698433112.8271</v>
      </c>
      <c r="O9" s="310">
        <f>'NonE-petroleum diesel'!O57+'E-petroleum diesel'!O57</f>
        <v>7587217950765.0215</v>
      </c>
      <c r="P9" s="310">
        <f>'NonE-petroleum diesel'!P57+'E-petroleum diesel'!P57</f>
        <v>7675016699999.2148</v>
      </c>
      <c r="Q9" s="310">
        <f>'NonE-petroleum diesel'!Q57+'E-petroleum diesel'!Q57</f>
        <v>7754523662731.0547</v>
      </c>
      <c r="R9" s="310">
        <f>'NonE-petroleum diesel'!R57+'E-petroleum diesel'!R57</f>
        <v>7826274136371.4375</v>
      </c>
      <c r="S9" s="310">
        <f>'NonE-petroleum diesel'!S57+'E-petroleum diesel'!S57</f>
        <v>7869328492376.2324</v>
      </c>
      <c r="T9" s="310">
        <f>'NonE-petroleum diesel'!T57+'E-petroleum diesel'!T57</f>
        <v>7905694005837.9551</v>
      </c>
      <c r="U9" s="310">
        <f>'NonE-petroleum diesel'!U57+'E-petroleum diesel'!U57</f>
        <v>7935773675635.4727</v>
      </c>
      <c r="V9" s="310">
        <f>'NonE-petroleum diesel'!V57+'E-petroleum diesel'!V57</f>
        <v>7960015293430.0762</v>
      </c>
      <c r="W9" s="310">
        <f>'NonE-petroleum diesel'!W57+'E-petroleum diesel'!W57</f>
        <v>7978902318570.7461</v>
      </c>
      <c r="X9" s="310">
        <f>'NonE-petroleum diesel'!X57+'E-petroleum diesel'!X57</f>
        <v>7943048836380.7285</v>
      </c>
      <c r="Y9" s="310">
        <f>'NonE-petroleum diesel'!Y57+'E-petroleum diesel'!Y57</f>
        <v>7902935612105.5459</v>
      </c>
      <c r="Z9" s="310">
        <f>'NonE-petroleum diesel'!Z57+'E-petroleum diesel'!Z57</f>
        <v>7859103051426.2285</v>
      </c>
      <c r="AA9" s="310">
        <f>'NonE-petroleum diesel'!AA57+'E-petroleum diesel'!AA57</f>
        <v>7812096127537.0713</v>
      </c>
      <c r="AB9" s="310">
        <f>'NonE-petroleum diesel'!AB57+'E-petroleum diesel'!AB57</f>
        <v>7762458545330.5742</v>
      </c>
      <c r="AC9" s="310">
        <f>'NonE-petroleum diesel'!AC57+'E-petroleum diesel'!AC57</f>
        <v>7675897198872.2354</v>
      </c>
      <c r="AD9" s="310">
        <f>'NonE-petroleum diesel'!AD57+'E-petroleum diesel'!AD57</f>
        <v>7587808696306.7031</v>
      </c>
      <c r="AE9" s="310">
        <f>'NonE-petroleum diesel'!AE57+'E-petroleum diesel'!AE57</f>
        <v>7498706984361.7109</v>
      </c>
      <c r="AF9" s="310">
        <f>'NonE-petroleum diesel'!AF57+'E-petroleum diesel'!AF57</f>
        <v>7409090457299.748</v>
      </c>
      <c r="AG9" s="310">
        <f>'NonE-petroleum diesel'!AG57+'E-petroleum diesel'!AG57</f>
        <v>7319440589810.9023</v>
      </c>
      <c r="AH9" s="310">
        <f>'NonE-petroleum diesel'!AH57+'E-petroleum diesel'!AH57</f>
        <v>7225259408925.002</v>
      </c>
      <c r="AI9" s="310">
        <f>'NonE-petroleum diesel'!AI57+'E-petroleum diesel'!AI57</f>
        <v>7131961148031.9785</v>
      </c>
      <c r="AJ9" s="310">
        <f>'NonE-petroleum diesel'!AJ57+'E-petroleum diesel'!AJ57</f>
        <v>7039976190756.3584</v>
      </c>
      <c r="AK9" s="310">
        <f>'NonE-petroleum diesel'!AK57+'E-petroleum diesel'!AK57</f>
        <v>6949720166615</v>
      </c>
      <c r="AL9" s="310">
        <f>'NonE-petroleum diesel'!AL57+'E-petroleum diesel'!AL57</f>
        <v>6861596172833.0156</v>
      </c>
      <c r="AM9" s="310">
        <f>'NonE-petroleum diesel'!AM57+'E-petroleum diesel'!AM57</f>
        <v>6766101308677.8906</v>
      </c>
      <c r="AN9" s="310">
        <f>'NonE-petroleum diesel'!AN57+'E-petroleum diesel'!AN57</f>
        <v>6673529990369.9648</v>
      </c>
      <c r="AO9" s="310">
        <f>'NonE-petroleum diesel'!AO57+'E-petroleum diesel'!AO57</f>
        <v>6584266933818.0723</v>
      </c>
      <c r="AP9" s="310">
        <f>'NonE-petroleum diesel'!AP57+'E-petroleum diesel'!AP57</f>
        <v>6498699044303.4395</v>
      </c>
      <c r="AQ9" s="310">
        <f>'NonE-petroleum diesel'!AQ57+'E-petroleum diesel'!AQ57</f>
        <v>6415077438093.2383</v>
      </c>
    </row>
    <row r="10" spans="1:43" x14ac:dyDescent="0.25">
      <c r="A10" s="133" t="s">
        <v>97</v>
      </c>
      <c r="B10" s="310">
        <f>'NonE-petroleum diesel'!B58+'E-petroleum diesel'!B58</f>
        <v>197253456636225.03</v>
      </c>
      <c r="C10" s="310">
        <f>'NonE-petroleum diesel'!C58+'E-petroleum diesel'!C58</f>
        <v>221542281834060</v>
      </c>
      <c r="D10" s="310">
        <f>'NonE-petroleum diesel'!D58+'E-petroleum diesel'!D58</f>
        <v>232061613594828.38</v>
      </c>
      <c r="E10" s="310">
        <f>'NonE-petroleum diesel'!E58+'E-petroleum diesel'!E58</f>
        <v>247602283800687.28</v>
      </c>
      <c r="F10" s="310">
        <f>'NonE-petroleum diesel'!F58+'E-petroleum diesel'!F58</f>
        <v>263740063626817.25</v>
      </c>
      <c r="G10" s="310">
        <f>'NonE-petroleum diesel'!G58+'E-petroleum diesel'!G58</f>
        <v>278132908029609.94</v>
      </c>
      <c r="H10" s="310">
        <f>'NonE-petroleum diesel'!H58+'E-petroleum diesel'!H58</f>
        <v>292517230181450.94</v>
      </c>
      <c r="I10" s="310">
        <f>'NonE-petroleum diesel'!I58+'E-petroleum diesel'!I58</f>
        <v>299004298837046.5</v>
      </c>
      <c r="J10" s="310">
        <f>'NonE-petroleum diesel'!J58+'E-petroleum diesel'!J58</f>
        <v>305490789847457.81</v>
      </c>
      <c r="K10" s="310">
        <f>'NonE-petroleum diesel'!K58+'E-petroleum diesel'!K58</f>
        <v>311976703170465.88</v>
      </c>
      <c r="L10" s="310">
        <f>'NonE-petroleum diesel'!L58+'E-petroleum diesel'!L58</f>
        <v>318462038763927.13</v>
      </c>
      <c r="M10" s="310">
        <f>'NonE-petroleum diesel'!M58+'E-petroleum diesel'!M58</f>
        <v>324946796585774.69</v>
      </c>
      <c r="N10" s="310">
        <f>'NonE-petroleum diesel'!N58+'E-petroleum diesel'!N58</f>
        <v>325401178244178.63</v>
      </c>
      <c r="O10" s="310">
        <f>'NonE-petroleum diesel'!O58+'E-petroleum diesel'!O58</f>
        <v>325855531475254.75</v>
      </c>
      <c r="P10" s="310">
        <f>'NonE-petroleum diesel'!P58+'E-petroleum diesel'!P58</f>
        <v>326309856277825.44</v>
      </c>
      <c r="Q10" s="310">
        <f>'NonE-petroleum diesel'!Q58+'E-petroleum diesel'!Q58</f>
        <v>326764152650715.56</v>
      </c>
      <c r="R10" s="310">
        <f>'NonE-petroleum diesel'!R58+'E-petroleum diesel'!R58</f>
        <v>327218420592751.25</v>
      </c>
      <c r="S10" s="310">
        <f>'NonE-petroleum diesel'!S58+'E-petroleum diesel'!S58</f>
        <v>323500319988608</v>
      </c>
      <c r="T10" s="310">
        <f>'NonE-petroleum diesel'!T58+'E-petroleum diesel'!T58</f>
        <v>319782334660260.13</v>
      </c>
      <c r="U10" s="310">
        <f>'NonE-petroleum diesel'!U58+'E-petroleum diesel'!U58</f>
        <v>316064464602154.13</v>
      </c>
      <c r="V10" s="310">
        <f>'NonE-petroleum diesel'!V58+'E-petroleum diesel'!V58</f>
        <v>312346709808736.81</v>
      </c>
      <c r="W10" s="310">
        <f>'NonE-petroleum diesel'!W58+'E-petroleum diesel'!W58</f>
        <v>308629070274453.94</v>
      </c>
      <c r="X10" s="310">
        <f>'NonE-petroleum diesel'!X58+'E-petroleum diesel'!X58</f>
        <v>301662869512427.5</v>
      </c>
      <c r="Y10" s="310">
        <f>'NonE-petroleum diesel'!Y58+'E-petroleum diesel'!Y58</f>
        <v>294696884706461.31</v>
      </c>
      <c r="Z10" s="310">
        <f>'NonE-petroleum diesel'!Z58+'E-petroleum diesel'!Z58</f>
        <v>287731115846132.31</v>
      </c>
      <c r="AA10" s="310">
        <f>'NonE-petroleum diesel'!AA58+'E-petroleum diesel'!AA58</f>
        <v>280765562921016.84</v>
      </c>
      <c r="AB10" s="310">
        <f>'NonE-petroleum diesel'!AB58+'E-petroleum diesel'!AB58</f>
        <v>273800225920690.38</v>
      </c>
      <c r="AC10" s="310">
        <f>'NonE-petroleum diesel'!AC58+'E-petroleum diesel'!AC58</f>
        <v>266835104834727.94</v>
      </c>
      <c r="AD10" s="310">
        <f>'NonE-petroleum diesel'!AD58+'E-petroleum diesel'!AD58</f>
        <v>259870199652703.59</v>
      </c>
      <c r="AE10" s="310">
        <f>'NonE-petroleum diesel'!AE58+'E-petroleum diesel'!AE58</f>
        <v>252905510364190.69</v>
      </c>
      <c r="AF10" s="310">
        <f>'NonE-petroleum diesel'!AF58+'E-petroleum diesel'!AF58</f>
        <v>245941036958761.91</v>
      </c>
      <c r="AG10" s="310">
        <f>'NonE-petroleum diesel'!AG58+'E-petroleum diesel'!AG58</f>
        <v>238976779425989.22</v>
      </c>
      <c r="AH10" s="310">
        <f>'NonE-petroleum diesel'!AH58+'E-petroleum diesel'!AH58</f>
        <v>232940769690878.75</v>
      </c>
      <c r="AI10" s="310">
        <f>'NonE-petroleum diesel'!AI58+'E-petroleum diesel'!AI58</f>
        <v>226904947043658.38</v>
      </c>
      <c r="AJ10" s="310">
        <f>'NonE-petroleum diesel'!AJ58+'E-petroleum diesel'!AJ58</f>
        <v>220869311475289.38</v>
      </c>
      <c r="AK10" s="310">
        <f>'NonE-petroleum diesel'!AK58+'E-petroleum diesel'!AK58</f>
        <v>214833862976732.44</v>
      </c>
      <c r="AL10" s="310">
        <f>'NonE-petroleum diesel'!AL58+'E-petroleum diesel'!AL58</f>
        <v>208798601538947.56</v>
      </c>
      <c r="AM10" s="310">
        <f>'NonE-petroleum diesel'!AM58+'E-petroleum diesel'!AM58</f>
        <v>202460528697393.53</v>
      </c>
      <c r="AN10" s="310">
        <f>'NonE-petroleum diesel'!AN58+'E-petroleum diesel'!AN58</f>
        <v>196122652289035.56</v>
      </c>
      <c r="AO10" s="310">
        <f>'NonE-petroleum diesel'!AO58+'E-petroleum diesel'!AO58</f>
        <v>189784972304377.41</v>
      </c>
      <c r="AP10" s="310">
        <f>'NonE-petroleum diesel'!AP58+'E-petroleum diesel'!AP58</f>
        <v>183447488733922.06</v>
      </c>
      <c r="AQ10" s="310">
        <f>'NonE-petroleum diesel'!AQ58+'E-petroleum diesel'!AQ58</f>
        <v>177104055896073.5</v>
      </c>
    </row>
    <row r="11" spans="1:43" x14ac:dyDescent="0.25">
      <c r="A11" s="133" t="s">
        <v>98</v>
      </c>
      <c r="B11" s="310">
        <f>'NonE-petroleum diesel'!B59+'E-petroleum diesel'!B59</f>
        <v>214030738825365.06</v>
      </c>
      <c r="C11" s="310">
        <f>'NonE-petroleum diesel'!C59+'E-petroleum diesel'!C59</f>
        <v>184495658720340</v>
      </c>
      <c r="D11" s="310">
        <f>'NonE-petroleum diesel'!D59+'E-petroleum diesel'!D59</f>
        <v>199511993647934.94</v>
      </c>
      <c r="E11" s="310">
        <f>'NonE-petroleum diesel'!E59+'E-petroleum diesel'!E59</f>
        <v>221099584286236.41</v>
      </c>
      <c r="F11" s="310">
        <f>'NonE-petroleum diesel'!F59+'E-petroleum diesel'!F59</f>
        <v>243627722072035.38</v>
      </c>
      <c r="G11" s="310">
        <f>'NonE-petroleum diesel'!G59+'E-petroleum diesel'!G59</f>
        <v>259686389082630.88</v>
      </c>
      <c r="H11" s="310">
        <f>'NonE-petroleum diesel'!H59+'E-petroleum diesel'!H59</f>
        <v>275590304824201.5</v>
      </c>
      <c r="I11" s="310">
        <f>'NonE-petroleum diesel'!I59+'E-petroleum diesel'!I59</f>
        <v>285681762417187.25</v>
      </c>
      <c r="J11" s="310">
        <f>'NonE-petroleum diesel'!J59+'E-petroleum diesel'!J59</f>
        <v>295771233236663.44</v>
      </c>
      <c r="K11" s="310">
        <f>'NonE-petroleum diesel'!K59+'E-petroleum diesel'!K59</f>
        <v>305858629751352</v>
      </c>
      <c r="L11" s="310">
        <f>'NonE-petroleum diesel'!L59+'E-petroleum diesel'!L59</f>
        <v>315944101292130.94</v>
      </c>
      <c r="M11" s="310">
        <f>'NonE-petroleum diesel'!M59+'E-petroleum diesel'!M59</f>
        <v>326028000598571.5</v>
      </c>
      <c r="N11" s="310">
        <f>'NonE-petroleum diesel'!N59+'E-petroleum diesel'!N59</f>
        <v>331828492817469.63</v>
      </c>
      <c r="O11" s="310">
        <f>'NonE-petroleum diesel'!O59+'E-petroleum diesel'!O59</f>
        <v>337626959478648.88</v>
      </c>
      <c r="P11" s="310">
        <f>'NonE-petroleum diesel'!P59+'E-petroleum diesel'!P59</f>
        <v>343424051298168.81</v>
      </c>
      <c r="Q11" s="310">
        <f>'NonE-petroleum diesel'!Q59+'E-petroleum diesel'!Q59</f>
        <v>349220472723694.63</v>
      </c>
      <c r="R11" s="310">
        <f>'NonE-petroleum diesel'!R59+'E-petroleum diesel'!R59</f>
        <v>355016959809302.56</v>
      </c>
      <c r="S11" s="310">
        <f>'NonE-petroleum diesel'!S59+'E-petroleum diesel'!S59</f>
        <v>357977853501171.19</v>
      </c>
      <c r="T11" s="310">
        <f>'NonE-petroleum diesel'!T59+'E-petroleum diesel'!T59</f>
        <v>360937929628171.69</v>
      </c>
      <c r="U11" s="310">
        <f>'NonE-petroleum diesel'!U59+'E-petroleum diesel'!U59</f>
        <v>363897190118483.63</v>
      </c>
      <c r="V11" s="310">
        <f>'NonE-petroleum diesel'!V59+'E-petroleum diesel'!V59</f>
        <v>366855637000665.13</v>
      </c>
      <c r="W11" s="310">
        <f>'NonE-petroleum diesel'!W59+'E-petroleum diesel'!W59</f>
        <v>369813272398742.75</v>
      </c>
      <c r="X11" s="310">
        <f>'NonE-petroleum diesel'!X59+'E-petroleum diesel'!X59</f>
        <v>371128912328191.06</v>
      </c>
      <c r="Y11" s="310">
        <f>'NonE-petroleum diesel'!Y59+'E-petroleum diesel'!Y59</f>
        <v>372444120358442.88</v>
      </c>
      <c r="Z11" s="310">
        <f>'NonE-petroleum diesel'!Z59+'E-petroleum diesel'!Z59</f>
        <v>373758899007359.19</v>
      </c>
      <c r="AA11" s="310">
        <f>'NonE-petroleum diesel'!AA59+'E-petroleum diesel'!AA59</f>
        <v>375073250868844.81</v>
      </c>
      <c r="AB11" s="310">
        <f>'NonE-petroleum diesel'!AB59+'E-petroleum diesel'!AB59</f>
        <v>376387178608115.38</v>
      </c>
      <c r="AC11" s="310">
        <f>'NonE-petroleum diesel'!AC59+'E-petroleum diesel'!AC59</f>
        <v>376292585527212.38</v>
      </c>
      <c r="AD11" s="310">
        <f>'NonE-petroleum diesel'!AD59+'E-petroleum diesel'!AD59</f>
        <v>376197896226325</v>
      </c>
      <c r="AE11" s="310">
        <f>'NonE-petroleum diesel'!AE59+'E-petroleum diesel'!AE59</f>
        <v>376103113674200.63</v>
      </c>
      <c r="AF11" s="310">
        <f>'NonE-petroleum diesel'!AF59+'E-petroleum diesel'!AF59</f>
        <v>376008240892709.5</v>
      </c>
      <c r="AG11" s="310">
        <f>'NonE-petroleum diesel'!AG59+'E-petroleum diesel'!AG59</f>
        <v>375913280952537.69</v>
      </c>
      <c r="AH11" s="310">
        <f>'NonE-petroleum diesel'!AH59+'E-petroleum diesel'!AH59</f>
        <v>374539669160053.38</v>
      </c>
      <c r="AI11" s="310">
        <f>'NonE-petroleum diesel'!AI59+'E-petroleum diesel'!AI59</f>
        <v>373166269723749.94</v>
      </c>
      <c r="AJ11" s="310">
        <f>'NonE-petroleum diesel'!AJ59+'E-petroleum diesel'!AJ59</f>
        <v>371793085942530.25</v>
      </c>
      <c r="AK11" s="310">
        <f>'NonE-petroleum diesel'!AK59+'E-petroleum diesel'!AK59</f>
        <v>370420121148028.38</v>
      </c>
      <c r="AL11" s="310">
        <f>'NonE-petroleum diesel'!AL59+'E-petroleum diesel'!AL59</f>
        <v>369047378700913.38</v>
      </c>
      <c r="AM11" s="310">
        <f>'NonE-petroleum diesel'!AM59+'E-petroleum diesel'!AM59</f>
        <v>367440034351193.5</v>
      </c>
      <c r="AN11" s="310">
        <f>'NonE-petroleum diesel'!AN59+'E-petroleum diesel'!AN59</f>
        <v>365832973097826.38</v>
      </c>
      <c r="AO11" s="310">
        <f>'NonE-petroleum diesel'!AO59+'E-petroleum diesel'!AO59</f>
        <v>364226198387370.75</v>
      </c>
      <c r="AP11" s="310">
        <f>'NonE-petroleum diesel'!AP59+'E-petroleum diesel'!AP59</f>
        <v>362619713682058.69</v>
      </c>
      <c r="AQ11" s="310">
        <f>'NonE-petroleum diesel'!AQ59+'E-petroleum diesel'!AQ59</f>
        <v>360932475658812.25</v>
      </c>
    </row>
    <row r="12" spans="1:43" x14ac:dyDescent="0.25">
      <c r="A12" s="133" t="s">
        <v>99</v>
      </c>
      <c r="B12" s="310">
        <f>'NonE-petroleum diesel'!B60+'E-petroleum diesel'!B60</f>
        <v>6109186088115</v>
      </c>
      <c r="C12" s="310">
        <f>'NonE-petroleum diesel'!C60+'E-petroleum diesel'!C60</f>
        <v>3652033648395</v>
      </c>
      <c r="D12" s="310">
        <f>'NonE-petroleum diesel'!D60+'E-petroleum diesel'!D60</f>
        <v>3763045291494.0254</v>
      </c>
      <c r="E12" s="310">
        <f>'NonE-petroleum diesel'!E60+'E-petroleum diesel'!E60</f>
        <v>4100627459029.0483</v>
      </c>
      <c r="F12" s="310">
        <f>'NonE-petroleum diesel'!F60+'E-petroleum diesel'!F60</f>
        <v>4216001338471.4424</v>
      </c>
      <c r="G12" s="310">
        <f>'NonE-petroleum diesel'!G60+'E-petroleum diesel'!G60</f>
        <v>4345472481179.7583</v>
      </c>
      <c r="H12" s="310">
        <f>'NonE-petroleum diesel'!H60+'E-petroleum diesel'!H60</f>
        <v>4506390824203.3584</v>
      </c>
      <c r="I12" s="310">
        <f>'NonE-petroleum diesel'!I60+'E-petroleum diesel'!I60</f>
        <v>4650351881292.1602</v>
      </c>
      <c r="J12" s="310">
        <f>'NonE-petroleum diesel'!J60+'E-petroleum diesel'!J60</f>
        <v>4768300014316.083</v>
      </c>
      <c r="K12" s="310">
        <f>'NonE-petroleum diesel'!K60+'E-petroleum diesel'!K60</f>
        <v>4858350753505.498</v>
      </c>
      <c r="L12" s="310">
        <f>'NonE-petroleum diesel'!L60+'E-petroleum diesel'!L60</f>
        <v>4919131522508.0996</v>
      </c>
      <c r="M12" s="310">
        <f>'NonE-petroleum diesel'!M60+'E-petroleum diesel'!M60</f>
        <v>4949815522459.3262</v>
      </c>
      <c r="N12" s="310">
        <f>'NonE-petroleum diesel'!N60+'E-petroleum diesel'!N60</f>
        <v>4959594384371.2285</v>
      </c>
      <c r="O12" s="310">
        <f>'NonE-petroleum diesel'!O60+'E-petroleum diesel'!O60</f>
        <v>4945168356832.5762</v>
      </c>
      <c r="P12" s="310">
        <f>'NonE-petroleum diesel'!P60+'E-petroleum diesel'!P60</f>
        <v>4912870535878.9189</v>
      </c>
      <c r="Q12" s="310">
        <f>'NonE-petroleum diesel'!Q60+'E-petroleum diesel'!Q60</f>
        <v>4869119276405.5928</v>
      </c>
      <c r="R12" s="310">
        <f>'NonE-petroleum diesel'!R60+'E-petroleum diesel'!R60</f>
        <v>4820231548834.793</v>
      </c>
      <c r="S12" s="310">
        <f>'NonE-petroleum diesel'!S60+'E-petroleum diesel'!S60</f>
        <v>4779189380564.1152</v>
      </c>
      <c r="T12" s="310">
        <f>'NonE-petroleum diesel'!T60+'E-petroleum diesel'!T60</f>
        <v>4739087036345.583</v>
      </c>
      <c r="U12" s="310">
        <f>'NonE-petroleum diesel'!U60+'E-petroleum diesel'!U60</f>
        <v>4699951827841.3398</v>
      </c>
      <c r="V12" s="310">
        <f>'NonE-petroleum diesel'!V60+'E-petroleum diesel'!V60</f>
        <v>4661810089068.3848</v>
      </c>
      <c r="W12" s="310">
        <f>'NonE-petroleum diesel'!W60+'E-petroleum diesel'!W60</f>
        <v>4624687255340.4873</v>
      </c>
      <c r="X12" s="310">
        <f>'NonE-petroleum diesel'!X60+'E-petroleum diesel'!X60</f>
        <v>4588607943396.373</v>
      </c>
      <c r="Y12" s="310">
        <f>'NonE-petroleum diesel'!Y60+'E-petroleum diesel'!Y60</f>
        <v>4553596032652.373</v>
      </c>
      <c r="Z12" s="310">
        <f>'NonE-petroleum diesel'!Z60+'E-petroleum diesel'!Z60</f>
        <v>4519674747535.6182</v>
      </c>
      <c r="AA12" s="310">
        <f>'NonE-petroleum diesel'!AA60+'E-petroleum diesel'!AA60</f>
        <v>4486866740871.9189</v>
      </c>
      <c r="AB12" s="310">
        <f>'NonE-petroleum diesel'!AB60+'E-petroleum diesel'!AB60</f>
        <v>4455194178320.5957</v>
      </c>
      <c r="AC12" s="310">
        <f>'NonE-petroleum diesel'!AC60+'E-petroleum diesel'!AC60</f>
        <v>4424678823866.6279</v>
      </c>
      <c r="AD12" s="310">
        <f>'NonE-petroleum diesel'!AD60+'E-petroleum diesel'!AD60</f>
        <v>4395342126399.1484</v>
      </c>
      <c r="AE12" s="310">
        <f>'NonE-petroleum diesel'!AE60+'E-petroleum diesel'!AE60</f>
        <v>4367205307423.7842</v>
      </c>
      <c r="AF12" s="310">
        <f>'NonE-petroleum diesel'!AF60+'E-petroleum diesel'!AF60</f>
        <v>4340289449975.2075</v>
      </c>
      <c r="AG12" s="310">
        <f>'NonE-petroleum diesel'!AG60+'E-petroleum diesel'!AG60</f>
        <v>4314615588815.4404</v>
      </c>
      <c r="AH12" s="310">
        <f>'NonE-petroleum diesel'!AH60+'E-petroleum diesel'!AH60</f>
        <v>4290204802022.959</v>
      </c>
      <c r="AI12" s="310">
        <f>'NonE-petroleum diesel'!AI60+'E-petroleum diesel'!AI60</f>
        <v>4267078304097.7222</v>
      </c>
      <c r="AJ12" s="310">
        <f>'NonE-petroleum diesel'!AJ60+'E-petroleum diesel'!AJ60</f>
        <v>4245257540727.4561</v>
      </c>
      <c r="AK12" s="310">
        <f>'NonE-petroleum diesel'!AK60+'E-petroleum diesel'!AK60</f>
        <v>4224764285381.7754</v>
      </c>
      <c r="AL12" s="310">
        <f>'NonE-petroleum diesel'!AL60+'E-petroleum diesel'!AL60</f>
        <v>4205620737922.437</v>
      </c>
      <c r="AM12" s="310">
        <f>'NonE-petroleum diesel'!AM60+'E-petroleum diesel'!AM60</f>
        <v>4187849625440.5889</v>
      </c>
      <c r="AN12" s="310">
        <f>'NonE-petroleum diesel'!AN60+'E-petroleum diesel'!AN60</f>
        <v>4171474305555.3862</v>
      </c>
      <c r="AO12" s="310">
        <f>'NonE-petroleum diesel'!AO60+'E-petroleum diesel'!AO60</f>
        <v>4156518872432.7969</v>
      </c>
      <c r="AP12" s="310">
        <f>'NonE-petroleum diesel'!AP60+'E-petroleum diesel'!AP60</f>
        <v>4143008265809.293</v>
      </c>
      <c r="AQ12" s="310">
        <f>'NonE-petroleum diesel'!AQ60+'E-petroleum diesel'!AQ60</f>
        <v>4129775344866.9717</v>
      </c>
    </row>
    <row r="13" spans="1:43" x14ac:dyDescent="0.25">
      <c r="A13" s="133" t="s">
        <v>100</v>
      </c>
      <c r="B13" s="310">
        <f>'NonE-petroleum diesel'!B61+'E-petroleum diesel'!B61</f>
        <v>5841764923500</v>
      </c>
      <c r="C13" s="310">
        <f>'NonE-petroleum diesel'!C61+'E-petroleum diesel'!C61</f>
        <v>6458441962499.999</v>
      </c>
      <c r="D13" s="310">
        <f>'NonE-petroleum diesel'!D61+'E-petroleum diesel'!D61</f>
        <v>7239403917905.6299</v>
      </c>
      <c r="E13" s="310">
        <f>'NonE-petroleum diesel'!E61+'E-petroleum diesel'!E61</f>
        <v>7959779459783.5547</v>
      </c>
      <c r="F13" s="310">
        <f>'NonE-petroleum diesel'!F61+'E-petroleum diesel'!F61</f>
        <v>8297355280361.8535</v>
      </c>
      <c r="G13" s="310">
        <f>'NonE-petroleum diesel'!G61+'E-petroleum diesel'!G61</f>
        <v>8723657437311.1719</v>
      </c>
      <c r="H13" s="310">
        <f>'NonE-petroleum diesel'!H61+'E-petroleum diesel'!H61</f>
        <v>9267051462237.2559</v>
      </c>
      <c r="I13" s="310">
        <f>'NonE-petroleum diesel'!I61+'E-petroleum diesel'!I61</f>
        <v>9786460196974.0605</v>
      </c>
      <c r="J13" s="310">
        <f>'NonE-petroleum diesel'!J61+'E-petroleum diesel'!J61</f>
        <v>10240792430158.188</v>
      </c>
      <c r="K13" s="310">
        <f>'NonE-petroleum diesel'!K61+'E-petroleum diesel'!K61</f>
        <v>10636637527861.139</v>
      </c>
      <c r="L13" s="310">
        <f>'NonE-petroleum diesel'!L61+'E-petroleum diesel'!L61</f>
        <v>10984417188603.92</v>
      </c>
      <c r="M13" s="310">
        <f>'NonE-petroleum diesel'!M61+'E-petroleum diesel'!M61</f>
        <v>11297712992141.984</v>
      </c>
      <c r="N13" s="310">
        <f>'NonE-petroleum diesel'!N61+'E-petroleum diesel'!N61</f>
        <v>11601763796558.531</v>
      </c>
      <c r="O13" s="310">
        <f>'NonE-petroleum diesel'!O61+'E-petroleum diesel'!O61</f>
        <v>11891375489338.723</v>
      </c>
      <c r="P13" s="310">
        <f>'NonE-petroleum diesel'!P61+'E-petroleum diesel'!P61</f>
        <v>12170471633455.41</v>
      </c>
      <c r="Q13" s="310">
        <f>'NonE-petroleum diesel'!Q61+'E-petroleum diesel'!Q61</f>
        <v>12443501830619.785</v>
      </c>
      <c r="R13" s="310">
        <f>'NonE-petroleum diesel'!R61+'E-petroleum diesel'!R61</f>
        <v>12715409918664.623</v>
      </c>
      <c r="S13" s="310">
        <f>'NonE-petroleum diesel'!S61+'E-petroleum diesel'!S61</f>
        <v>13004102863598.443</v>
      </c>
      <c r="T13" s="310">
        <f>'NonE-petroleum diesel'!T61+'E-petroleum diesel'!T61</f>
        <v>13296829752881.459</v>
      </c>
      <c r="U13" s="310">
        <f>'NonE-petroleum diesel'!U61+'E-petroleum diesel'!U61</f>
        <v>13592663478830.68</v>
      </c>
      <c r="V13" s="310">
        <f>'NonE-petroleum diesel'!V61+'E-petroleum diesel'!V61</f>
        <v>13890594370129.639</v>
      </c>
      <c r="W13" s="310">
        <f>'NonE-petroleum diesel'!W61+'E-petroleum diesel'!W61</f>
        <v>14189528494468.717</v>
      </c>
      <c r="X13" s="310">
        <f>'NonE-petroleum diesel'!X61+'E-petroleum diesel'!X61</f>
        <v>14488286769544.355</v>
      </c>
      <c r="Y13" s="310">
        <f>'NonE-petroleum diesel'!Y61+'E-petroleum diesel'!Y61</f>
        <v>14785604987381.555</v>
      </c>
      <c r="Z13" s="310">
        <f>'NonE-petroleum diesel'!Z61+'E-petroleum diesel'!Z61</f>
        <v>15080134857288.227</v>
      </c>
      <c r="AA13" s="310">
        <f>'NonE-petroleum diesel'!AA61+'E-petroleum diesel'!AA61</f>
        <v>15370446170922.646</v>
      </c>
      <c r="AB13" s="310">
        <f>'NonE-petroleum diesel'!AB61+'E-petroleum diesel'!AB61</f>
        <v>15655030188664.256</v>
      </c>
      <c r="AC13" s="310">
        <f>'NonE-petroleum diesel'!AC61+'E-petroleum diesel'!AC61</f>
        <v>15932304339449.805</v>
      </c>
      <c r="AD13" s="310">
        <f>'NonE-petroleum diesel'!AD61+'E-petroleum diesel'!AD61</f>
        <v>16200618316226.195</v>
      </c>
      <c r="AE13" s="310">
        <f>'NonE-petroleum diesel'!AE61+'E-petroleum diesel'!AE61</f>
        <v>16458261635963.588</v>
      </c>
      <c r="AF13" s="310">
        <f>'NonE-petroleum diesel'!AF61+'E-petroleum diesel'!AF61</f>
        <v>16703472716619.979</v>
      </c>
      <c r="AG13" s="310">
        <f>'NonE-petroleum diesel'!AG61+'E-petroleum diesel'!AG61</f>
        <v>16934449503459.914</v>
      </c>
      <c r="AH13" s="310">
        <f>'NonE-petroleum diesel'!AH61+'E-petroleum diesel'!AH61</f>
        <v>17149361653701.266</v>
      </c>
      <c r="AI13" s="310">
        <f>'NonE-petroleum diesel'!AI61+'E-petroleum diesel'!AI61</f>
        <v>17346364261686.744</v>
      </c>
      <c r="AJ13" s="310">
        <f>'NonE-petroleum diesel'!AJ61+'E-petroleum diesel'!AJ61</f>
        <v>17523613076852.486</v>
      </c>
      <c r="AK13" s="310">
        <f>'NonE-petroleum diesel'!AK61+'E-petroleum diesel'!AK61</f>
        <v>17679281134012.848</v>
      </c>
      <c r="AL13" s="310">
        <f>'NonE-petroleum diesel'!AL61+'E-petroleum diesel'!AL61</f>
        <v>17811576680352.957</v>
      </c>
      <c r="AM13" s="310">
        <f>'NonE-petroleum diesel'!AM61+'E-petroleum diesel'!AM61</f>
        <v>17918762246601.855</v>
      </c>
      <c r="AN13" s="310">
        <f>'NonE-petroleum diesel'!AN61+'E-petroleum diesel'!AN61</f>
        <v>17999174671871.512</v>
      </c>
      <c r="AO13" s="310">
        <f>'NonE-petroleum diesel'!AO61+'E-petroleum diesel'!AO61</f>
        <v>18051245853450.457</v>
      </c>
      <c r="AP13" s="310">
        <f>'NonE-petroleum diesel'!AP61+'E-petroleum diesel'!AP61</f>
        <v>18073523955408.598</v>
      </c>
      <c r="AQ13" s="310">
        <f>'NonE-petroleum diesel'!AQ61+'E-petroleum diesel'!AQ61</f>
        <v>18058728449750.516</v>
      </c>
    </row>
    <row r="14" spans="1:43" x14ac:dyDescent="0.25">
      <c r="A14" s="133" t="s">
        <v>101</v>
      </c>
      <c r="B14" s="310">
        <f>'NonE-petroleum diesel'!B62+'E-petroleum diesel'!B62</f>
        <v>102811534816485</v>
      </c>
      <c r="C14" s="310">
        <f>'NonE-petroleum diesel'!C62+'E-petroleum diesel'!C62</f>
        <v>76200642784365</v>
      </c>
      <c r="D14" s="310">
        <f>'NonE-petroleum diesel'!D62+'E-petroleum diesel'!D62</f>
        <v>92098832693615.188</v>
      </c>
      <c r="E14" s="310">
        <f>'NonE-petroleum diesel'!E62+'E-petroleum diesel'!E62</f>
        <v>95509075245519.859</v>
      </c>
      <c r="F14" s="310">
        <f>'NonE-petroleum diesel'!F62+'E-petroleum diesel'!F62</f>
        <v>102176136687902.55</v>
      </c>
      <c r="G14" s="310">
        <f>'NonE-petroleum diesel'!G62+'E-petroleum diesel'!G62</f>
        <v>105647915322699.44</v>
      </c>
      <c r="H14" s="310">
        <f>'NonE-petroleum diesel'!H62+'E-petroleum diesel'!H62</f>
        <v>108575348300370.73</v>
      </c>
      <c r="I14" s="310">
        <f>'NonE-petroleum diesel'!I62+'E-petroleum diesel'!I62</f>
        <v>110443155960252.19</v>
      </c>
      <c r="J14" s="310">
        <f>'NonE-petroleum diesel'!J62+'E-petroleum diesel'!J62</f>
        <v>112322384885079.08</v>
      </c>
      <c r="K14" s="310">
        <f>'NonE-petroleum diesel'!K62+'E-petroleum diesel'!K62</f>
        <v>114213002939749</v>
      </c>
      <c r="L14" s="310">
        <f>'NonE-petroleum diesel'!L62+'E-petroleum diesel'!L62</f>
        <v>116114978010322.25</v>
      </c>
      <c r="M14" s="310">
        <f>'NonE-petroleum diesel'!M62+'E-petroleum diesel'!M62</f>
        <v>118028278004022.03</v>
      </c>
      <c r="N14" s="310">
        <f>'NonE-petroleum diesel'!N62+'E-petroleum diesel'!N62</f>
        <v>117043149323718.16</v>
      </c>
      <c r="O14" s="310">
        <f>'NonE-petroleum diesel'!O62+'E-petroleum diesel'!O62</f>
        <v>116049569853347.66</v>
      </c>
      <c r="P14" s="310">
        <f>'NonE-petroleum diesel'!P62+'E-petroleum diesel'!P62</f>
        <v>115047554499889.25</v>
      </c>
      <c r="Q14" s="310">
        <f>'NonE-petroleum diesel'!Q62+'E-petroleum diesel'!Q62</f>
        <v>114037118163770.91</v>
      </c>
      <c r="R14" s="310">
        <f>'NonE-petroleum diesel'!R62+'E-petroleum diesel'!R62</f>
        <v>113018275738869.36</v>
      </c>
      <c r="S14" s="310">
        <f>'NonE-petroleum diesel'!S62+'E-petroleum diesel'!S62</f>
        <v>111109513009393.09</v>
      </c>
      <c r="T14" s="310">
        <f>'NonE-petroleum diesel'!T62+'E-petroleum diesel'!T62</f>
        <v>109199805707059.95</v>
      </c>
      <c r="U14" s="310">
        <f>'NonE-petroleum diesel'!U62+'E-petroleum diesel'!U62</f>
        <v>107289155194823.77</v>
      </c>
      <c r="V14" s="310">
        <f>'NonE-petroleum diesel'!V62+'E-petroleum diesel'!V62</f>
        <v>105377562835384.28</v>
      </c>
      <c r="W14" s="310">
        <f>'NonE-petroleum diesel'!W62+'E-petroleum diesel'!W62</f>
        <v>103465029991186.94</v>
      </c>
      <c r="X14" s="310">
        <f>'NonE-petroleum diesel'!X62+'E-petroleum diesel'!X62</f>
        <v>100831790344664.17</v>
      </c>
      <c r="Y14" s="310">
        <f>'NonE-petroleum diesel'!Y62+'E-petroleum diesel'!Y62</f>
        <v>98197273617913.781</v>
      </c>
      <c r="Z14" s="310">
        <f>'NonE-petroleum diesel'!Z62+'E-petroleum diesel'!Z62</f>
        <v>95561481677112.156</v>
      </c>
      <c r="AA14" s="310">
        <f>'NonE-petroleum diesel'!AA62+'E-petroleum diesel'!AA62</f>
        <v>92924416388087.125</v>
      </c>
      <c r="AB14" s="310">
        <f>'NonE-petroleum diesel'!AB62+'E-petroleum diesel'!AB62</f>
        <v>90286079616317.984</v>
      </c>
      <c r="AC14" s="310">
        <f>'NonE-petroleum diesel'!AC62+'E-petroleum diesel'!AC62</f>
        <v>88252732228071.484</v>
      </c>
      <c r="AD14" s="310">
        <f>'NonE-petroleum diesel'!AD62+'E-petroleum diesel'!AD62</f>
        <v>86218401145102.531</v>
      </c>
      <c r="AE14" s="310">
        <f>'NonE-petroleum diesel'!AE62+'E-petroleum diesel'!AE62</f>
        <v>84183087807707.719</v>
      </c>
      <c r="AF14" s="310">
        <f>'NonE-petroleum diesel'!AF62+'E-petroleum diesel'!AF62</f>
        <v>82146793655914.656</v>
      </c>
      <c r="AG14" s="310">
        <f>'NonE-petroleum diesel'!AG62+'E-petroleum diesel'!AG62</f>
        <v>80109520129481.625</v>
      </c>
      <c r="AH14" s="310">
        <f>'NonE-petroleum diesel'!AH62+'E-petroleum diesel'!AH62</f>
        <v>78891009767298.078</v>
      </c>
      <c r="AI14" s="310">
        <f>'NonE-petroleum diesel'!AI62+'E-petroleum diesel'!AI62</f>
        <v>77671904635391.344</v>
      </c>
      <c r="AJ14" s="310">
        <f>'NonE-petroleum diesel'!AJ62+'E-petroleum diesel'!AJ62</f>
        <v>76452205600295.984</v>
      </c>
      <c r="AK14" s="310">
        <f>'NonE-petroleum diesel'!AK62+'E-petroleum diesel'!AK62</f>
        <v>75231913528384.563</v>
      </c>
      <c r="AL14" s="310">
        <f>'NonE-petroleum diesel'!AL62+'E-petroleum diesel'!AL62</f>
        <v>74011029285867.969</v>
      </c>
      <c r="AM14" s="310">
        <f>'NonE-petroleum diesel'!AM62+'E-petroleum diesel'!AM62</f>
        <v>73409764785354.391</v>
      </c>
      <c r="AN14" s="310">
        <f>'NonE-petroleum diesel'!AN62+'E-petroleum diesel'!AN62</f>
        <v>72808196881154.484</v>
      </c>
      <c r="AO14" s="310">
        <f>'NonE-petroleum diesel'!AO62+'E-petroleum diesel'!AO62</f>
        <v>72206326006713.266</v>
      </c>
      <c r="AP14" s="310">
        <f>'NonE-petroleum diesel'!AP62+'E-petroleum diesel'!AP62</f>
        <v>71604152595394.953</v>
      </c>
      <c r="AQ14" s="310">
        <f>'NonE-petroleum diesel'!AQ62+'E-petroleum diesel'!AQ62</f>
        <v>70977687310412.094</v>
      </c>
    </row>
    <row r="15" spans="1:43" x14ac:dyDescent="0.25">
      <c r="A15" s="133" t="s">
        <v>102</v>
      </c>
      <c r="B15" s="310">
        <f>'NonE-petroleum diesel'!B63+'E-petroleum diesel'!B63</f>
        <v>113667161849505</v>
      </c>
      <c r="C15" s="310">
        <f>'NonE-petroleum diesel'!C63+'E-petroleum diesel'!C63</f>
        <v>117965484146070</v>
      </c>
      <c r="D15" s="310">
        <f>'NonE-petroleum diesel'!D63+'E-petroleum diesel'!D63</f>
        <v>132891811049879.03</v>
      </c>
      <c r="E15" s="310">
        <f>'NonE-petroleum diesel'!E63+'E-petroleum diesel'!E63</f>
        <v>141359042229522.94</v>
      </c>
      <c r="F15" s="310">
        <f>'NonE-petroleum diesel'!F63+'E-petroleum diesel'!F63</f>
        <v>153232065359314.31</v>
      </c>
      <c r="G15" s="310">
        <f>'NonE-petroleum diesel'!G63+'E-petroleum diesel'!G63</f>
        <v>161660849745908.88</v>
      </c>
      <c r="H15" s="310">
        <f>'NonE-petroleum diesel'!H63+'E-petroleum diesel'!H63</f>
        <v>169748991064531.56</v>
      </c>
      <c r="I15" s="310">
        <f>'NonE-petroleum diesel'!I63+'E-petroleum diesel'!I63</f>
        <v>173907653052859.91</v>
      </c>
      <c r="J15" s="310">
        <f>'NonE-petroleum diesel'!J63+'E-petroleum diesel'!J63</f>
        <v>178082622628508.75</v>
      </c>
      <c r="K15" s="310">
        <f>'NonE-petroleum diesel'!K63+'E-petroleum diesel'!K63</f>
        <v>182273868383870.78</v>
      </c>
      <c r="L15" s="310">
        <f>'NonE-petroleum diesel'!L63+'E-petroleum diesel'!L63</f>
        <v>186481358927636.25</v>
      </c>
      <c r="M15" s="310">
        <f>'NonE-petroleum diesel'!M63+'E-petroleum diesel'!M63</f>
        <v>190705062884792.84</v>
      </c>
      <c r="N15" s="310">
        <f>'NonE-petroleum diesel'!N63+'E-petroleum diesel'!N63</f>
        <v>191267903772191</v>
      </c>
      <c r="O15" s="310">
        <f>'NonE-petroleum diesel'!O63+'E-petroleum diesel'!O63</f>
        <v>191831323093097.16</v>
      </c>
      <c r="P15" s="310">
        <f>'NonE-petroleum diesel'!P63+'E-petroleum diesel'!P63</f>
        <v>192395319845384.69</v>
      </c>
      <c r="Q15" s="310">
        <f>'NonE-petroleum diesel'!Q63+'E-petroleum diesel'!Q63</f>
        <v>192959893027306.75</v>
      </c>
      <c r="R15" s="310">
        <f>'NonE-petroleum diesel'!R63+'E-petroleum diesel'!R63</f>
        <v>193525041637496.09</v>
      </c>
      <c r="S15" s="310">
        <f>'NonE-petroleum diesel'!S63+'E-petroleum diesel'!S63</f>
        <v>191354121846314.88</v>
      </c>
      <c r="T15" s="310">
        <f>'NonE-petroleum diesel'!T63+'E-petroleum diesel'!T63</f>
        <v>189182611275539.47</v>
      </c>
      <c r="U15" s="310">
        <f>'NonE-petroleum diesel'!U63+'E-petroleum diesel'!U63</f>
        <v>187010510428112.41</v>
      </c>
      <c r="V15" s="310">
        <f>'NonE-petroleum diesel'!V63+'E-petroleum diesel'!V63</f>
        <v>184837819806893.66</v>
      </c>
      <c r="W15" s="310">
        <f>'NonE-petroleum diesel'!W63+'E-petroleum diesel'!W63</f>
        <v>182664539914660.53</v>
      </c>
      <c r="X15" s="310">
        <f>'NonE-petroleum diesel'!X63+'E-petroleum diesel'!X63</f>
        <v>178567635182907.44</v>
      </c>
      <c r="Y15" s="310">
        <f>'NonE-petroleum diesel'!Y63+'E-petroleum diesel'!Y63</f>
        <v>174469639596584.94</v>
      </c>
      <c r="Z15" s="310">
        <f>'NonE-petroleum diesel'!Z63+'E-petroleum diesel'!Z63</f>
        <v>170370554096435</v>
      </c>
      <c r="AA15" s="310">
        <f>'NonE-petroleum diesel'!AA63+'E-petroleum diesel'!AA63</f>
        <v>166270379623044.66</v>
      </c>
      <c r="AB15" s="310">
        <f>'NonE-petroleum diesel'!AB63+'E-petroleum diesel'!AB63</f>
        <v>162169117116846.38</v>
      </c>
      <c r="AC15" s="310">
        <f>'NonE-petroleum diesel'!AC63+'E-petroleum diesel'!AC63</f>
        <v>158066767518117.53</v>
      </c>
      <c r="AD15" s="310">
        <f>'NonE-petroleum diesel'!AD63+'E-petroleum diesel'!AD63</f>
        <v>153963331766981</v>
      </c>
      <c r="AE15" s="310">
        <f>'NonE-petroleum diesel'!AE63+'E-petroleum diesel'!AE63</f>
        <v>149858810803404.59</v>
      </c>
      <c r="AF15" s="310">
        <f>'NonE-petroleum diesel'!AF63+'E-petroleum diesel'!AF63</f>
        <v>145753205567201.38</v>
      </c>
      <c r="AG15" s="310">
        <f>'NonE-petroleum diesel'!AG63+'E-petroleum diesel'!AG63</f>
        <v>141646516998029.81</v>
      </c>
      <c r="AH15" s="310">
        <f>'NonE-petroleum diesel'!AH63+'E-petroleum diesel'!AH63</f>
        <v>138088901019534.78</v>
      </c>
      <c r="AI15" s="310">
        <f>'NonE-petroleum diesel'!AI63+'E-petroleum diesel'!AI63</f>
        <v>134530346349515.84</v>
      </c>
      <c r="AJ15" s="310">
        <f>'NonE-petroleum diesel'!AJ63+'E-petroleum diesel'!AJ63</f>
        <v>130970853802118.06</v>
      </c>
      <c r="AK15" s="310">
        <f>'NonE-petroleum diesel'!AK63+'E-petroleum diesel'!AK63</f>
        <v>127410424191352.56</v>
      </c>
      <c r="AL15" s="310">
        <f>'NonE-petroleum diesel'!AL63+'E-petroleum diesel'!AL63</f>
        <v>123849058331096.16</v>
      </c>
      <c r="AM15" s="310">
        <f>'NonE-petroleum diesel'!AM63+'E-petroleum diesel'!AM63</f>
        <v>120106994394701.03</v>
      </c>
      <c r="AN15" s="310">
        <f>'NonE-petroleum diesel'!AN63+'E-petroleum diesel'!AN63</f>
        <v>116363949354902.89</v>
      </c>
      <c r="AO15" s="310">
        <f>'NonE-petroleum diesel'!AO63+'E-petroleum diesel'!AO63</f>
        <v>112619924065983.98</v>
      </c>
      <c r="AP15" s="310">
        <f>'NonE-petroleum diesel'!AP63+'E-petroleum diesel'!AP63</f>
        <v>108874919382085.59</v>
      </c>
      <c r="AQ15" s="310">
        <f>'NonE-petroleum diesel'!AQ63+'E-petroleum diesel'!AQ63</f>
        <v>105103655299164.38</v>
      </c>
    </row>
    <row r="16" spans="1:43" x14ac:dyDescent="0.25">
      <c r="A16" s="133" t="s">
        <v>103</v>
      </c>
      <c r="B16" s="310">
        <f>'NonE-petroleum diesel'!B64+'E-petroleum diesel'!B64</f>
        <v>17120149067175.004</v>
      </c>
      <c r="C16" s="310">
        <f>'NonE-petroleum diesel'!C64+'E-petroleum diesel'!C64</f>
        <v>10764986619585</v>
      </c>
      <c r="D16" s="310">
        <f>'NonE-petroleum diesel'!D64+'E-petroleum diesel'!D64</f>
        <v>11427735665253.979</v>
      </c>
      <c r="E16" s="310">
        <f>'NonE-petroleum diesel'!E64+'E-petroleum diesel'!E64</f>
        <v>13328178246079.561</v>
      </c>
      <c r="F16" s="310">
        <f>'NonE-petroleum diesel'!F64+'E-petroleum diesel'!F64</f>
        <v>14830271860373.059</v>
      </c>
      <c r="G16" s="310">
        <f>'NonE-petroleum diesel'!G64+'E-petroleum diesel'!G64</f>
        <v>15921303152621.805</v>
      </c>
      <c r="H16" s="310">
        <f>'NonE-petroleum diesel'!H64+'E-petroleum diesel'!H64</f>
        <v>16981453754055.619</v>
      </c>
      <c r="I16" s="310">
        <f>'NonE-petroleum diesel'!I64+'E-petroleum diesel'!I64</f>
        <v>17812156417168.402</v>
      </c>
      <c r="J16" s="310">
        <f>'NonE-petroleum diesel'!J64+'E-petroleum diesel'!J64</f>
        <v>18637858344460.25</v>
      </c>
      <c r="K16" s="310">
        <f>'NonE-petroleum diesel'!K64+'E-petroleum diesel'!K64</f>
        <v>19458519136462.719</v>
      </c>
      <c r="L16" s="310">
        <f>'NonE-petroleum diesel'!L64+'E-petroleum diesel'!L64</f>
        <v>20274098445779.473</v>
      </c>
      <c r="M16" s="310">
        <f>'NonE-petroleum diesel'!M64+'E-petroleum diesel'!M64</f>
        <v>21084555977086.289</v>
      </c>
      <c r="N16" s="310">
        <f>'NonE-petroleum diesel'!N64+'E-petroleum diesel'!N64</f>
        <v>21509308513313.082</v>
      </c>
      <c r="O16" s="310">
        <f>'NonE-petroleum diesel'!O64+'E-petroleum diesel'!O64</f>
        <v>21932032120058.066</v>
      </c>
      <c r="P16" s="310">
        <f>'NonE-petroleum diesel'!P64+'E-petroleum diesel'!P64</f>
        <v>22352716176908.602</v>
      </c>
      <c r="Q16" s="310">
        <f>'NonE-petroleum diesel'!Q64+'E-petroleum diesel'!Q64</f>
        <v>22771350072615.465</v>
      </c>
      <c r="R16" s="310">
        <f>'NonE-petroleum diesel'!R64+'E-petroleum diesel'!R64</f>
        <v>23187923205092.855</v>
      </c>
      <c r="S16" s="310">
        <f>'NonE-petroleum diesel'!S64+'E-petroleum diesel'!S64</f>
        <v>23284019601397.418</v>
      </c>
      <c r="T16" s="310">
        <f>'NonE-petroleum diesel'!T64+'E-petroleum diesel'!T64</f>
        <v>23379642873865.586</v>
      </c>
      <c r="U16" s="310">
        <f>'NonE-petroleum diesel'!U64+'E-petroleum diesel'!U64</f>
        <v>23474792832918.547</v>
      </c>
      <c r="V16" s="310">
        <f>'NonE-petroleum diesel'!V64+'E-petroleum diesel'!V64</f>
        <v>23569469289050.586</v>
      </c>
      <c r="W16" s="310">
        <f>'NonE-petroleum diesel'!W64+'E-petroleum diesel'!W64</f>
        <v>23663672052829.016</v>
      </c>
      <c r="X16" s="310">
        <f>'NonE-petroleum diesel'!X64+'E-petroleum diesel'!X64</f>
        <v>23563920626207.938</v>
      </c>
      <c r="Y16" s="310">
        <f>'NonE-petroleum diesel'!Y64+'E-petroleum diesel'!Y64</f>
        <v>23464361399538.543</v>
      </c>
      <c r="Z16" s="310">
        <f>'NonE-petroleum diesel'!Z64+'E-petroleum diesel'!Z64</f>
        <v>23364994460634.801</v>
      </c>
      <c r="AA16" s="310">
        <f>'NonE-petroleum diesel'!AA64+'E-petroleum diesel'!AA64</f>
        <v>23265819897278.559</v>
      </c>
      <c r="AB16" s="310">
        <f>'NonE-petroleum diesel'!AB64+'E-petroleum diesel'!AB64</f>
        <v>23166837797219.531</v>
      </c>
      <c r="AC16" s="310">
        <f>'NonE-petroleum diesel'!AC64+'E-petroleum diesel'!AC64</f>
        <v>22817655040858.051</v>
      </c>
      <c r="AD16" s="310">
        <f>'NonE-petroleum diesel'!AD64+'E-petroleum diesel'!AD64</f>
        <v>22469535876632.758</v>
      </c>
      <c r="AE16" s="310">
        <f>'NonE-petroleum diesel'!AE64+'E-petroleum diesel'!AE64</f>
        <v>22122480753313.211</v>
      </c>
      <c r="AF16" s="310">
        <f>'NonE-petroleum diesel'!AF64+'E-petroleum diesel'!AF64</f>
        <v>21776490119499.637</v>
      </c>
      <c r="AG16" s="310">
        <f>'NonE-petroleum diesel'!AG64+'E-petroleum diesel'!AG64</f>
        <v>21431564423622.762</v>
      </c>
      <c r="AH16" s="310">
        <f>'NonE-petroleum diesel'!AH64+'E-petroleum diesel'!AH64</f>
        <v>20901543148681.375</v>
      </c>
      <c r="AI16" s="310">
        <f>'NonE-petroleum diesel'!AI64+'E-petroleum diesel'!AI64</f>
        <v>20373241825382.594</v>
      </c>
      <c r="AJ16" s="310">
        <f>'NonE-petroleum diesel'!AJ64+'E-petroleum diesel'!AJ64</f>
        <v>19846661172099.988</v>
      </c>
      <c r="AK16" s="310">
        <f>'NonE-petroleum diesel'!AK64+'E-petroleum diesel'!AK64</f>
        <v>19321801906934.707</v>
      </c>
      <c r="AL16" s="310">
        <f>'NonE-petroleum diesel'!AL64+'E-petroleum diesel'!AL64</f>
        <v>18798664747715.531</v>
      </c>
      <c r="AM16" s="310">
        <f>'NonE-petroleum diesel'!AM64+'E-petroleum diesel'!AM64</f>
        <v>18276460647615.523</v>
      </c>
      <c r="AN16" s="310">
        <f>'NonE-petroleum diesel'!AN64+'E-petroleum diesel'!AN64</f>
        <v>17755982891774.695</v>
      </c>
      <c r="AO16" s="310">
        <f>'NonE-petroleum diesel'!AO64+'E-petroleum diesel'!AO64</f>
        <v>17237232198360.514</v>
      </c>
      <c r="AP16" s="310">
        <f>'NonE-petroleum diesel'!AP64+'E-petroleum diesel'!AP64</f>
        <v>16720209285267.65</v>
      </c>
      <c r="AQ16" s="310">
        <f>'NonE-petroleum diesel'!AQ64+'E-petroleum diesel'!AQ64</f>
        <v>16199258994785.549</v>
      </c>
    </row>
    <row r="17" spans="1:43" x14ac:dyDescent="0.25">
      <c r="A17" s="133" t="s">
        <v>104</v>
      </c>
      <c r="B17" s="310">
        <f>'NonE-petroleum diesel'!B65+'E-petroleum diesel'!B65</f>
        <v>7863521151090</v>
      </c>
      <c r="C17" s="310">
        <f>'NonE-petroleum diesel'!C65+'E-petroleum diesel'!C65</f>
        <v>5719318419540</v>
      </c>
      <c r="D17" s="310">
        <f>'NonE-petroleum diesel'!D65+'E-petroleum diesel'!D65</f>
        <v>6854852790185.2471</v>
      </c>
      <c r="E17" s="310">
        <f>'NonE-petroleum diesel'!E65+'E-petroleum diesel'!E65</f>
        <v>7246789924253.8564</v>
      </c>
      <c r="F17" s="310">
        <f>'NonE-petroleum diesel'!F65+'E-petroleum diesel'!F65</f>
        <v>7530631588984.0439</v>
      </c>
      <c r="G17" s="310">
        <f>'NonE-petroleum diesel'!G65+'E-petroleum diesel'!G65</f>
        <v>7778179311564.5684</v>
      </c>
      <c r="H17" s="310">
        <f>'NonE-petroleum diesel'!H65+'E-petroleum diesel'!H65</f>
        <v>8076207146802.6895</v>
      </c>
      <c r="I17" s="310">
        <f>'NonE-petroleum diesel'!I65+'E-petroleum diesel'!I65</f>
        <v>8346813678894.3604</v>
      </c>
      <c r="J17" s="310">
        <f>'NonE-petroleum diesel'!J65+'E-petroleum diesel'!J65</f>
        <v>8582217690157.0889</v>
      </c>
      <c r="K17" s="310">
        <f>'NonE-petroleum diesel'!K65+'E-petroleum diesel'!K65</f>
        <v>8784076331119.2158</v>
      </c>
      <c r="L17" s="310">
        <f>'NonE-petroleum diesel'!L65+'E-petroleum diesel'!L65</f>
        <v>8954939842700.877</v>
      </c>
      <c r="M17" s="310">
        <f>'NonE-petroleum diesel'!M65+'E-petroleum diesel'!M65</f>
        <v>9098116020627.4941</v>
      </c>
      <c r="N17" s="310">
        <f>'NonE-petroleum diesel'!N65+'E-petroleum diesel'!N65</f>
        <v>9222859048389.334</v>
      </c>
      <c r="O17" s="310">
        <f>'NonE-petroleum diesel'!O65+'E-petroleum diesel'!O65</f>
        <v>9327224389471.8223</v>
      </c>
      <c r="P17" s="310">
        <f>'NonE-petroleum diesel'!P65+'E-petroleum diesel'!P65</f>
        <v>9414737217841.7637</v>
      </c>
      <c r="Q17" s="310">
        <f>'NonE-petroleum diesel'!Q65+'E-petroleum diesel'!Q65</f>
        <v>9489188542203.6992</v>
      </c>
      <c r="R17" s="310">
        <f>'NonE-petroleum diesel'!R65+'E-petroleum diesel'!R65</f>
        <v>9554571523830.5586</v>
      </c>
      <c r="S17" s="310">
        <f>'NonE-petroleum diesel'!S65+'E-petroleum diesel'!S65</f>
        <v>9617570442511.5234</v>
      </c>
      <c r="T17" s="310">
        <f>'NonE-petroleum diesel'!T65+'E-petroleum diesel'!T65</f>
        <v>9675794137879.666</v>
      </c>
      <c r="U17" s="310">
        <f>'NonE-petroleum diesel'!U65+'E-petroleum diesel'!U65</f>
        <v>9729333236427.877</v>
      </c>
      <c r="V17" s="310">
        <f>'NonE-petroleum diesel'!V65+'E-petroleum diesel'!V65</f>
        <v>9778289331384.125</v>
      </c>
      <c r="W17" s="310">
        <f>'NonE-petroleum diesel'!W65+'E-petroleum diesel'!W65</f>
        <v>9822774314929.002</v>
      </c>
      <c r="X17" s="310">
        <f>'NonE-petroleum diesel'!X65+'E-petroleum diesel'!X65</f>
        <v>9862909701137.5664</v>
      </c>
      <c r="Y17" s="310">
        <f>'NonE-petroleum diesel'!Y65+'E-petroleum diesel'!Y65</f>
        <v>9898825944392.6992</v>
      </c>
      <c r="Z17" s="310">
        <f>'NonE-petroleum diesel'!Z65+'E-petroleum diesel'!Z65</f>
        <v>9930661757790.0176</v>
      </c>
      <c r="AA17" s="310">
        <f>'NonE-petroleum diesel'!AA65+'E-petroleum diesel'!AA65</f>
        <v>9958563435804.2441</v>
      </c>
      <c r="AB17" s="310">
        <f>'NonE-petroleum diesel'!AB65+'E-petroleum diesel'!AB65</f>
        <v>9982684185224.1992</v>
      </c>
      <c r="AC17" s="310">
        <f>'NonE-petroleum diesel'!AC65+'E-petroleum diesel'!AC65</f>
        <v>10003183468087.629</v>
      </c>
      <c r="AD17" s="310">
        <f>'NonE-petroleum diesel'!AD65+'E-petroleum diesel'!AD65</f>
        <v>10020226360063.158</v>
      </c>
      <c r="AE17" s="310">
        <f>'NonE-petroleum diesel'!AE65+'E-petroleum diesel'!AE65</f>
        <v>10033982927439.949</v>
      </c>
      <c r="AF17" s="310">
        <f>'NonE-petroleum diesel'!AF65+'E-petroleum diesel'!AF65</f>
        <v>10044627625594.586</v>
      </c>
      <c r="AG17" s="310">
        <f>'NonE-petroleum diesel'!AG65+'E-petroleum diesel'!AG65</f>
        <v>10052338721518.371</v>
      </c>
      <c r="AH17" s="310">
        <f>'NonE-petroleum diesel'!AH65+'E-petroleum diesel'!AH65</f>
        <v>10057297742703.988</v>
      </c>
      <c r="AI17" s="310">
        <f>'NonE-petroleum diesel'!AI65+'E-petroleum diesel'!AI65</f>
        <v>10059688954414.756</v>
      </c>
      <c r="AJ17" s="310">
        <f>'NonE-petroleum diesel'!AJ65+'E-petroleum diesel'!AJ65</f>
        <v>10059698867091.594</v>
      </c>
      <c r="AK17" s="310">
        <f>'NonE-petroleum diesel'!AK65+'E-petroleum diesel'!AK65</f>
        <v>10057515775397.439</v>
      </c>
      <c r="AL17" s="310">
        <f>'NonE-petroleum diesel'!AL65+'E-petroleum diesel'!AL65</f>
        <v>10053329330154.725</v>
      </c>
      <c r="AM17" s="310">
        <f>'NonE-petroleum diesel'!AM65+'E-petroleum diesel'!AM65</f>
        <v>10047330144203.693</v>
      </c>
      <c r="AN17" s="310">
        <f>'NonE-petroleum diesel'!AN65+'E-petroleum diesel'!AN65</f>
        <v>10039709432994.346</v>
      </c>
      <c r="AO17" s="310">
        <f>'NonE-petroleum diesel'!AO65+'E-petroleum diesel'!AO65</f>
        <v>10030658690529.574</v>
      </c>
      <c r="AP17" s="310">
        <f>'NonE-petroleum diesel'!AP65+'E-petroleum diesel'!AP65</f>
        <v>10020369401097.379</v>
      </c>
      <c r="AQ17" s="310">
        <f>'NonE-petroleum diesel'!AQ65+'E-petroleum diesel'!AQ65</f>
        <v>10005690872948.959</v>
      </c>
    </row>
    <row r="18" spans="1:43" x14ac:dyDescent="0.25">
      <c r="A18" s="133" t="s">
        <v>105</v>
      </c>
      <c r="B18" s="310">
        <f>'NonE-petroleum diesel'!B66+'E-petroleum diesel'!B66</f>
        <v>3492058735439.9995</v>
      </c>
      <c r="C18" s="310">
        <f>'NonE-petroleum diesel'!C66+'E-petroleum diesel'!C66</f>
        <v>2059645753770</v>
      </c>
      <c r="D18" s="310">
        <f>'NonE-petroleum diesel'!D66+'E-petroleum diesel'!D66</f>
        <v>2081637882395.7891</v>
      </c>
      <c r="E18" s="310">
        <f>'NonE-petroleum diesel'!E66+'E-petroleum diesel'!E66</f>
        <v>2665444357212.6533</v>
      </c>
      <c r="F18" s="310">
        <f>'NonE-petroleum diesel'!F66+'E-petroleum diesel'!F66</f>
        <v>2744203801782.9121</v>
      </c>
      <c r="G18" s="310">
        <f>'NonE-petroleum diesel'!G66+'E-petroleum diesel'!G66</f>
        <v>2880271392462.7637</v>
      </c>
      <c r="H18" s="310">
        <f>'NonE-petroleum diesel'!H66+'E-petroleum diesel'!H66</f>
        <v>3050114675498.1816</v>
      </c>
      <c r="I18" s="310">
        <f>'NonE-petroleum diesel'!I66+'E-petroleum diesel'!I66</f>
        <v>3193430863618.0005</v>
      </c>
      <c r="J18" s="310">
        <f>'NonE-petroleum diesel'!J66+'E-petroleum diesel'!J66</f>
        <v>3302810990424.2534</v>
      </c>
      <c r="K18" s="310">
        <f>'NonE-petroleum diesel'!K66+'E-petroleum diesel'!K66</f>
        <v>3387545432659.4648</v>
      </c>
      <c r="L18" s="310">
        <f>'NonE-petroleum diesel'!L66+'E-petroleum diesel'!L66</f>
        <v>3459092828987.335</v>
      </c>
      <c r="M18" s="310">
        <f>'NonE-petroleum diesel'!M66+'E-petroleum diesel'!M66</f>
        <v>3530391503925.9312</v>
      </c>
      <c r="N18" s="310">
        <f>'NonE-petroleum diesel'!N66+'E-petroleum diesel'!N66</f>
        <v>3625403066347.1963</v>
      </c>
      <c r="O18" s="310">
        <f>'NonE-petroleum diesel'!O66+'E-petroleum diesel'!O66</f>
        <v>3732284906158.2188</v>
      </c>
      <c r="P18" s="310">
        <f>'NonE-petroleum diesel'!P66+'E-petroleum diesel'!P66</f>
        <v>3847991988463.6719</v>
      </c>
      <c r="Q18" s="310">
        <f>'NonE-petroleum diesel'!Q66+'E-petroleum diesel'!Q66</f>
        <v>3969061969533.3218</v>
      </c>
      <c r="R18" s="310">
        <f>'NonE-petroleum diesel'!R66+'E-petroleum diesel'!R66</f>
        <v>4091543837559.0732</v>
      </c>
      <c r="S18" s="310">
        <f>'NonE-petroleum diesel'!S66+'E-petroleum diesel'!S66</f>
        <v>4227615826539.8975</v>
      </c>
      <c r="T18" s="310">
        <f>'NonE-petroleum diesel'!T66+'E-petroleum diesel'!T66</f>
        <v>4361321236241.9219</v>
      </c>
      <c r="U18" s="310">
        <f>'NonE-petroleum diesel'!U66+'E-petroleum diesel'!U66</f>
        <v>4492134427658.0195</v>
      </c>
      <c r="V18" s="310">
        <f>'NonE-petroleum diesel'!V66+'E-petroleum diesel'!V66</f>
        <v>4619532263322.8496</v>
      </c>
      <c r="W18" s="310">
        <f>'NonE-petroleum diesel'!W66+'E-petroleum diesel'!W66</f>
        <v>4742997520411.5742</v>
      </c>
      <c r="X18" s="310">
        <f>'NonE-petroleum diesel'!X66+'E-petroleum diesel'!X66</f>
        <v>4862022291969.7705</v>
      </c>
      <c r="Y18" s="310">
        <f>'NonE-petroleum diesel'!Y66+'E-petroleum diesel'!Y66</f>
        <v>4976111344565.1328</v>
      </c>
      <c r="Z18" s="310">
        <f>'NonE-petroleum diesel'!Z66+'E-petroleum diesel'!Z66</f>
        <v>5084785401621.8252</v>
      </c>
      <c r="AA18" s="310">
        <f>'NonE-petroleum diesel'!AA66+'E-petroleum diesel'!AA66</f>
        <v>5187584323046.7842</v>
      </c>
      <c r="AB18" s="310">
        <f>'NonE-petroleum diesel'!AB66+'E-petroleum diesel'!AB66</f>
        <v>5284070153441.0586</v>
      </c>
      <c r="AC18" s="310">
        <f>'NonE-petroleum diesel'!AC66+'E-petroleum diesel'!AC66</f>
        <v>5373830013163.4063</v>
      </c>
      <c r="AD18" s="310">
        <f>'NonE-petroleum diesel'!AD66+'E-petroleum diesel'!AD66</f>
        <v>5456478808725.2246</v>
      </c>
      <c r="AE18" s="310">
        <f>'NonE-petroleum diesel'!AE66+'E-petroleum diesel'!AE66</f>
        <v>5531661741392.6543</v>
      </c>
      <c r="AF18" s="310">
        <f>'NonE-petroleum diesel'!AF66+'E-petroleum diesel'!AF66</f>
        <v>5599056595397.5908</v>
      </c>
      <c r="AG18" s="310">
        <f>'NonE-petroleum diesel'!AG66+'E-petroleum diesel'!AG66</f>
        <v>5658375789760.2266</v>
      </c>
      <c r="AH18" s="310">
        <f>'NonE-petroleum diesel'!AH66+'E-petroleum diesel'!AH66</f>
        <v>5709368180349.4834</v>
      </c>
      <c r="AI18" s="310">
        <f>'NonE-petroleum diesel'!AI66+'E-petroleum diesel'!AI66</f>
        <v>5751820601405.2529</v>
      </c>
      <c r="AJ18" s="310">
        <f>'NonE-petroleum diesel'!AJ66+'E-petroleum diesel'!AJ66</f>
        <v>5785559138275.4502</v>
      </c>
      <c r="AK18" s="310">
        <f>'NonE-petroleum diesel'!AK66+'E-petroleum diesel'!AK66</f>
        <v>5810450125543.0449</v>
      </c>
      <c r="AL18" s="310">
        <f>'NonE-petroleum diesel'!AL66+'E-petroleum diesel'!AL66</f>
        <v>5826400867006.2959</v>
      </c>
      <c r="AM18" s="310">
        <f>'NonE-petroleum diesel'!AM66+'E-petroleum diesel'!AM66</f>
        <v>5833360076105.9971</v>
      </c>
      <c r="AN18" s="310">
        <f>'NonE-petroleum diesel'!AN66+'E-petroleum diesel'!AN66</f>
        <v>5831318037356.1016</v>
      </c>
      <c r="AO18" s="310">
        <f>'NonE-petroleum diesel'!AO66+'E-petroleum diesel'!AO66</f>
        <v>5820306491123.0938</v>
      </c>
      <c r="AP18" s="310">
        <f>'NonE-petroleum diesel'!AP66+'E-petroleum diesel'!AP66</f>
        <v>5800398245721.9365</v>
      </c>
      <c r="AQ18" s="310">
        <f>'NonE-petroleum diesel'!AQ66+'E-petroleum diesel'!AQ66</f>
        <v>5769779408231.7471</v>
      </c>
    </row>
    <row r="19" spans="1:43" x14ac:dyDescent="0.25">
      <c r="A19" s="133" t="s">
        <v>106</v>
      </c>
      <c r="B19" s="310">
        <f>'NonE-petroleum diesel'!B67+'E-petroleum diesel'!B67</f>
        <v>4663772887785</v>
      </c>
      <c r="C19" s="310">
        <f>'NonE-petroleum diesel'!C67+'E-petroleum diesel'!C67</f>
        <v>2875437252930.0005</v>
      </c>
      <c r="D19" s="310">
        <f>'NonE-petroleum diesel'!D67+'E-petroleum diesel'!D67</f>
        <v>3080529156371.9546</v>
      </c>
      <c r="E19" s="310">
        <f>'NonE-petroleum diesel'!E67+'E-petroleum diesel'!E67</f>
        <v>3961721561091.4087</v>
      </c>
      <c r="F19" s="310">
        <f>'NonE-petroleum diesel'!F67+'E-petroleum diesel'!F67</f>
        <v>4124669934795.3062</v>
      </c>
      <c r="G19" s="310">
        <f>'NonE-petroleum diesel'!G67+'E-petroleum diesel'!G67</f>
        <v>4406929673906.0723</v>
      </c>
      <c r="H19" s="310">
        <f>'NonE-petroleum diesel'!H67+'E-petroleum diesel'!H67</f>
        <v>4773558941999.2227</v>
      </c>
      <c r="I19" s="310">
        <f>'NonE-petroleum diesel'!I67+'E-petroleum diesel'!I67</f>
        <v>5118949629381.9922</v>
      </c>
      <c r="J19" s="310">
        <f>'NonE-petroleum diesel'!J67+'E-petroleum diesel'!J67</f>
        <v>5418927581208.3877</v>
      </c>
      <c r="K19" s="310">
        <f>'NonE-petroleum diesel'!K67+'E-petroleum diesel'!K67</f>
        <v>5679190410345.4658</v>
      </c>
      <c r="L19" s="310">
        <f>'NonE-petroleum diesel'!L67+'E-petroleum diesel'!L67</f>
        <v>5909445855960.6563</v>
      </c>
      <c r="M19" s="310">
        <f>'NonE-petroleum diesel'!M67+'E-petroleum diesel'!M67</f>
        <v>6122671666809.3311</v>
      </c>
      <c r="N19" s="310">
        <f>'NonE-petroleum diesel'!N67+'E-petroleum diesel'!N67</f>
        <v>6348307431872.2363</v>
      </c>
      <c r="O19" s="310">
        <f>'NonE-petroleum diesel'!O67+'E-petroleum diesel'!O67</f>
        <v>6572598655254.293</v>
      </c>
      <c r="P19" s="310">
        <f>'NonE-petroleum diesel'!P67+'E-petroleum diesel'!P67</f>
        <v>6794281116961.3672</v>
      </c>
      <c r="Q19" s="310">
        <f>'NonE-petroleum diesel'!Q67+'E-petroleum diesel'!Q67</f>
        <v>7012004614199.3145</v>
      </c>
      <c r="R19" s="310">
        <f>'NonE-petroleum diesel'!R67+'E-petroleum diesel'!R67</f>
        <v>7224340389845.6826</v>
      </c>
      <c r="S19" s="310">
        <f>'NonE-petroleum diesel'!S67+'E-petroleum diesel'!S67</f>
        <v>7450885496768.5713</v>
      </c>
      <c r="T19" s="310">
        <f>'NonE-petroleum diesel'!T67+'E-petroleum diesel'!T67</f>
        <v>7671198343796.0391</v>
      </c>
      <c r="U19" s="310">
        <f>'NonE-petroleum diesel'!U67+'E-petroleum diesel'!U67</f>
        <v>7884526319010.6084</v>
      </c>
      <c r="V19" s="310">
        <f>'NonE-petroleum diesel'!V67+'E-petroleum diesel'!V67</f>
        <v>8090148883921.0244</v>
      </c>
      <c r="W19" s="310">
        <f>'NonE-petroleum diesel'!W67+'E-petroleum diesel'!W67</f>
        <v>8287382244355.0381</v>
      </c>
      <c r="X19" s="310">
        <f>'NonE-petroleum diesel'!X67+'E-petroleum diesel'!X67</f>
        <v>8475583647224.1934</v>
      </c>
      <c r="Y19" s="310">
        <f>'NonE-petroleum diesel'!Y67+'E-petroleum diesel'!Y67</f>
        <v>8654155265358.0381</v>
      </c>
      <c r="Z19" s="310">
        <f>'NonE-petroleum diesel'!Z67+'E-petroleum diesel'!Z67</f>
        <v>8822547638763.373</v>
      </c>
      <c r="AA19" s="310">
        <f>'NonE-petroleum diesel'!AA67+'E-petroleum diesel'!AA67</f>
        <v>8980262647077.7793</v>
      </c>
      <c r="AB19" s="310">
        <f>'NonE-petroleum diesel'!AB67+'E-petroleum diesel'!AB67</f>
        <v>9126855994533.1699</v>
      </c>
      <c r="AC19" s="310">
        <f>'NonE-petroleum diesel'!AC67+'E-petroleum diesel'!AC67</f>
        <v>9261939195318.043</v>
      </c>
      <c r="AD19" s="310">
        <f>'NonE-petroleum diesel'!AD67+'E-petroleum diesel'!AD67</f>
        <v>9385181053712.8145</v>
      </c>
      <c r="AE19" s="310">
        <f>'NonE-petroleum diesel'!AE67+'E-petroleum diesel'!AE67</f>
        <v>9496308639672.9805</v>
      </c>
      <c r="AF19" s="310">
        <f>'NonE-petroleum diesel'!AF67+'E-petroleum diesel'!AF67</f>
        <v>9595107766555.5176</v>
      </c>
      <c r="AG19" s="310">
        <f>'NonE-petroleum diesel'!AG67+'E-petroleum diesel'!AG67</f>
        <v>9681422983343.2344</v>
      </c>
      <c r="AH19" s="310">
        <f>'NonE-petroleum diesel'!AH67+'E-petroleum diesel'!AH67</f>
        <v>9755157098948.5156</v>
      </c>
      <c r="AI19" s="310">
        <f>'NonE-petroleum diesel'!AI67+'E-petroleum diesel'!AI67</f>
        <v>9816270260910.4551</v>
      </c>
      <c r="AJ19" s="310">
        <f>'NonE-petroleum diesel'!AJ67+'E-petroleum diesel'!AJ67</f>
        <v>9864778614993.7227</v>
      </c>
      <c r="AK19" s="310">
        <f>'NonE-petroleum diesel'!AK67+'E-petroleum diesel'!AK67</f>
        <v>9900752575815.8262</v>
      </c>
      <c r="AL19" s="310">
        <f>'NonE-petroleum diesel'!AL67+'E-petroleum diesel'!AL67</f>
        <v>9924314741650.8086</v>
      </c>
      <c r="AM19" s="310">
        <f>'NonE-petroleum diesel'!AM67+'E-petroleum diesel'!AM67</f>
        <v>9935637488969.8555</v>
      </c>
      <c r="AN19" s="310">
        <f>'NonE-petroleum diesel'!AN67+'E-petroleum diesel'!AN67</f>
        <v>9934940284085.1934</v>
      </c>
      <c r="AO19" s="310">
        <f>'NonE-petroleum diesel'!AO67+'E-petroleum diesel'!AO67</f>
        <v>9922486750471.7637</v>
      </c>
      <c r="AP19" s="310">
        <f>'NonE-petroleum diesel'!AP67+'E-petroleum diesel'!AP67</f>
        <v>9898581530972.9844</v>
      </c>
      <c r="AQ19" s="310">
        <f>'NonE-petroleum diesel'!AQ67+'E-petroleum diesel'!AQ67</f>
        <v>9860273639612.2539</v>
      </c>
    </row>
    <row r="20" spans="1:43" x14ac:dyDescent="0.25">
      <c r="A20" s="133" t="s">
        <v>107</v>
      </c>
      <c r="B20" s="310">
        <f>'NonE-petroleum diesel'!B68+'E-petroleum diesel'!B68</f>
        <v>2405262678060</v>
      </c>
      <c r="C20" s="310">
        <f>'NonE-petroleum diesel'!C68+'E-petroleum diesel'!C68</f>
        <v>2056340142615</v>
      </c>
      <c r="D20" s="310">
        <f>'NonE-petroleum diesel'!D68+'E-petroleum diesel'!D68</f>
        <v>1787266237437.2417</v>
      </c>
      <c r="E20" s="310">
        <f>'NonE-petroleum diesel'!E68+'E-petroleum diesel'!E68</f>
        <v>2558720617293.8979</v>
      </c>
      <c r="F20" s="310">
        <f>'NonE-petroleum diesel'!F68+'E-petroleum diesel'!F68</f>
        <v>2607608540306.563</v>
      </c>
      <c r="G20" s="310">
        <f>'NonE-petroleum diesel'!G68+'E-petroleum diesel'!G68</f>
        <v>2718343198241.9302</v>
      </c>
      <c r="H20" s="310">
        <f>'NonE-petroleum diesel'!H68+'E-petroleum diesel'!H68</f>
        <v>2870513325789.7725</v>
      </c>
      <c r="I20" s="310">
        <f>'NonE-petroleum diesel'!I68+'E-petroleum diesel'!I68</f>
        <v>3017923184500.0254</v>
      </c>
      <c r="J20" s="310">
        <f>'NonE-petroleum diesel'!J68+'E-petroleum diesel'!J68</f>
        <v>3152796220441.6558</v>
      </c>
      <c r="K20" s="310">
        <f>'NonE-petroleum diesel'!K68+'E-petroleum diesel'!K68</f>
        <v>3275315044095.9121</v>
      </c>
      <c r="L20" s="310">
        <f>'NonE-petroleum diesel'!L68+'E-petroleum diesel'!L68</f>
        <v>3386310384990.7036</v>
      </c>
      <c r="M20" s="310">
        <f>'NonE-petroleum diesel'!M68+'E-petroleum diesel'!M68</f>
        <v>3487199228459.6172</v>
      </c>
      <c r="N20" s="310">
        <f>'NonE-petroleum diesel'!N68+'E-petroleum diesel'!N68</f>
        <v>3597253422675.1548</v>
      </c>
      <c r="O20" s="310">
        <f>'NonE-petroleum diesel'!O68+'E-petroleum diesel'!O68</f>
        <v>3700666262925.585</v>
      </c>
      <c r="P20" s="310">
        <f>'NonE-petroleum diesel'!P68+'E-petroleum diesel'!P68</f>
        <v>3797689546949.6294</v>
      </c>
      <c r="Q20" s="310">
        <f>'NonE-petroleum diesel'!Q68+'E-petroleum diesel'!Q68</f>
        <v>3888710015084.3877</v>
      </c>
      <c r="R20" s="310">
        <f>'NonE-petroleum diesel'!R68+'E-petroleum diesel'!R68</f>
        <v>3974239071242.3188</v>
      </c>
      <c r="S20" s="310">
        <f>'NonE-petroleum diesel'!S68+'E-petroleum diesel'!S68</f>
        <v>4076262103698.1821</v>
      </c>
      <c r="T20" s="310">
        <f>'NonE-petroleum diesel'!T68+'E-petroleum diesel'!T68</f>
        <v>4174410561718.8652</v>
      </c>
      <c r="U20" s="310">
        <f>'NonE-petroleum diesel'!U68+'E-petroleum diesel'!U68</f>
        <v>4268384223041.8818</v>
      </c>
      <c r="V20" s="310">
        <f>'NonE-petroleum diesel'!V68+'E-petroleum diesel'!V68</f>
        <v>4357895370485.9941</v>
      </c>
      <c r="W20" s="310">
        <f>'NonE-petroleum diesel'!W68+'E-petroleum diesel'!W68</f>
        <v>4442669840768.8223</v>
      </c>
      <c r="X20" s="310">
        <f>'NonE-petroleum diesel'!X68+'E-petroleum diesel'!X68</f>
        <v>4522448100115.7354</v>
      </c>
      <c r="Y20" s="310">
        <f>'NonE-petroleum diesel'!Y68+'E-petroleum diesel'!Y68</f>
        <v>4596986342500.6631</v>
      </c>
      <c r="Z20" s="310">
        <f>'NonE-petroleum diesel'!Z68+'E-petroleum diesel'!Z68</f>
        <v>4666057602436.8047</v>
      </c>
      <c r="AA20" s="310">
        <f>'NonE-petroleum diesel'!AA68+'E-petroleum diesel'!AA68</f>
        <v>4729452870846.6543</v>
      </c>
      <c r="AB20" s="310">
        <f>'NonE-petroleum diesel'!AB68+'E-petroleum diesel'!AB68</f>
        <v>4786982199781.6689</v>
      </c>
      <c r="AC20" s="310">
        <f>'NonE-petroleum diesel'!AC68+'E-petroleum diesel'!AC68</f>
        <v>4838475779694.1182</v>
      </c>
      <c r="AD20" s="310">
        <f>'NonE-petroleum diesel'!AD68+'E-petroleum diesel'!AD68</f>
        <v>4883784971611.8086</v>
      </c>
      <c r="AE20" s="310">
        <f>'NonE-petroleum diesel'!AE68+'E-petroleum diesel'!AE68</f>
        <v>4922783275927.501</v>
      </c>
      <c r="AF20" s="310">
        <f>'NonE-petroleum diesel'!AF68+'E-petroleum diesel'!AF68</f>
        <v>4955367219559.5</v>
      </c>
      <c r="AG20" s="310">
        <f>'NonE-petroleum diesel'!AG68+'E-petroleum diesel'!AG68</f>
        <v>4981457143916.9482</v>
      </c>
      <c r="AH20" s="310">
        <f>'NonE-petroleum diesel'!AH68+'E-petroleum diesel'!AH68</f>
        <v>5000997877348.3242</v>
      </c>
      <c r="AI20" s="310">
        <f>'NonE-petroleum diesel'!AI68+'E-petroleum diesel'!AI68</f>
        <v>5013959277486.7109</v>
      </c>
      <c r="AJ20" s="310">
        <f>'NonE-petroleum diesel'!AJ68+'E-petroleum diesel'!AJ68</f>
        <v>5020336631048.1416</v>
      </c>
      <c r="AK20" s="310">
        <f>'NonE-petroleum diesel'!AK68+'E-petroleum diesel'!AK68</f>
        <v>5020150901103.7373</v>
      </c>
      <c r="AL20" s="310">
        <f>'NonE-petroleum diesel'!AL68+'E-petroleum diesel'!AL68</f>
        <v>5013448814548.1445</v>
      </c>
      <c r="AM20" s="310">
        <f>'NonE-petroleum diesel'!AM68+'E-petroleum diesel'!AM68</f>
        <v>5000302785344.8271</v>
      </c>
      <c r="AN20" s="310">
        <f>'NonE-petroleum diesel'!AN68+'E-petroleum diesel'!AN68</f>
        <v>4980810672068.5654</v>
      </c>
      <c r="AO20" s="310">
        <f>'NonE-petroleum diesel'!AO68+'E-petroleum diesel'!AO68</f>
        <v>4955095371219.3818</v>
      </c>
      <c r="AP20" s="310">
        <f>'NonE-petroleum diesel'!AP68+'E-petroleum diesel'!AP68</f>
        <v>4923304250692.9307</v>
      </c>
      <c r="AQ20" s="310">
        <f>'NonE-petroleum diesel'!AQ68+'E-petroleum diesel'!AQ68</f>
        <v>4883977175709.3984</v>
      </c>
    </row>
    <row r="21" spans="1:43" x14ac:dyDescent="0.25">
      <c r="A21" s="133" t="s">
        <v>108</v>
      </c>
      <c r="B21" s="310">
        <f>'NonE-petroleum diesel'!B69+'E-petroleum diesel'!B69</f>
        <v>10305617782020</v>
      </c>
      <c r="C21" s="310">
        <f>'NonE-petroleum diesel'!C69+'E-petroleum diesel'!C69</f>
        <v>6159853606995</v>
      </c>
      <c r="D21" s="310">
        <f>'NonE-petroleum diesel'!D69+'E-petroleum diesel'!D69</f>
        <v>6302898337498.1113</v>
      </c>
      <c r="E21" s="310">
        <f>'NonE-petroleum diesel'!E69+'E-petroleum diesel'!E69</f>
        <v>7225827268091.8467</v>
      </c>
      <c r="F21" s="310">
        <f>'NonE-petroleum diesel'!F69+'E-petroleum diesel'!F69</f>
        <v>7967713129110.3867</v>
      </c>
      <c r="G21" s="310">
        <f>'NonE-petroleum diesel'!G69+'E-petroleum diesel'!G69</f>
        <v>8448545018150.7578</v>
      </c>
      <c r="H21" s="310">
        <f>'NonE-petroleum diesel'!H69+'E-petroleum diesel'!H69</f>
        <v>8924489343723.3047</v>
      </c>
      <c r="I21" s="310">
        <f>'NonE-petroleum diesel'!I69+'E-petroleum diesel'!I69</f>
        <v>9161348326606.3574</v>
      </c>
      <c r="J21" s="310">
        <f>'NonE-petroleum diesel'!J69+'E-petroleum diesel'!J69</f>
        <v>9396631081444.8848</v>
      </c>
      <c r="K21" s="310">
        <f>'NonE-petroleum diesel'!K69+'E-petroleum diesel'!K69</f>
        <v>9630338498071.7383</v>
      </c>
      <c r="L21" s="310">
        <f>'NonE-petroleum diesel'!L69+'E-petroleum diesel'!L69</f>
        <v>9862471466778.6953</v>
      </c>
      <c r="M21" s="310">
        <f>'NonE-petroleum diesel'!M69+'E-petroleum diesel'!M69</f>
        <v>10093030878316.469</v>
      </c>
      <c r="N21" s="310">
        <f>'NonE-petroleum diesel'!N69+'E-petroleum diesel'!N69</f>
        <v>10201402818015.617</v>
      </c>
      <c r="O21" s="310">
        <f>'NonE-petroleum diesel'!O69+'E-petroleum diesel'!O69</f>
        <v>10309223235830.045</v>
      </c>
      <c r="P21" s="310">
        <f>'NonE-petroleum diesel'!P69+'E-petroleum diesel'!P69</f>
        <v>10416492338513.15</v>
      </c>
      <c r="Q21" s="310">
        <f>'NonE-petroleum diesel'!Q69+'E-petroleum diesel'!Q69</f>
        <v>10523210332893.164</v>
      </c>
      <c r="R21" s="310">
        <f>'NonE-petroleum diesel'!R69+'E-petroleum diesel'!R69</f>
        <v>10629377425873.166</v>
      </c>
      <c r="S21" s="310">
        <f>'NonE-petroleum diesel'!S69+'E-petroleum diesel'!S69</f>
        <v>10584245427116.98</v>
      </c>
      <c r="T21" s="310">
        <f>'NonE-petroleum diesel'!T69+'E-petroleum diesel'!T69</f>
        <v>10539193377303.398</v>
      </c>
      <c r="U21" s="310">
        <f>'NonE-petroleum diesel'!U69+'E-petroleum diesel'!U69</f>
        <v>10494221263694.865</v>
      </c>
      <c r="V21" s="310">
        <f>'NonE-petroleum diesel'!V69+'E-petroleum diesel'!V69</f>
        <v>10449329073553.314</v>
      </c>
      <c r="W21" s="310">
        <f>'NonE-petroleum diesel'!W69+'E-petroleum diesel'!W69</f>
        <v>10404516794140.184</v>
      </c>
      <c r="X21" s="310">
        <f>'NonE-petroleum diesel'!X69+'E-petroleum diesel'!X69</f>
        <v>10359784412716.385</v>
      </c>
      <c r="Y21" s="310">
        <f>'NonE-petroleum diesel'!Y69+'E-petroleum diesel'!Y69</f>
        <v>10315131916542.33</v>
      </c>
      <c r="Z21" s="310">
        <f>'NonE-petroleum diesel'!Z69+'E-petroleum diesel'!Z69</f>
        <v>10270559292877.918</v>
      </c>
      <c r="AA21" s="310">
        <f>'NonE-petroleum diesel'!AA69+'E-petroleum diesel'!AA69</f>
        <v>10226066528982.553</v>
      </c>
      <c r="AB21" s="310">
        <f>'NonE-petroleum diesel'!AB69+'E-petroleum diesel'!AB69</f>
        <v>10181653612115.109</v>
      </c>
      <c r="AC21" s="310">
        <f>'NonE-petroleum diesel'!AC69+'E-petroleum diesel'!AC69</f>
        <v>10137320529533.967</v>
      </c>
      <c r="AD21" s="310">
        <f>'NonE-petroleum diesel'!AD69+'E-petroleum diesel'!AD69</f>
        <v>10093067268496.99</v>
      </c>
      <c r="AE21" s="310">
        <f>'NonE-petroleum diesel'!AE69+'E-petroleum diesel'!AE69</f>
        <v>10048893816261.543</v>
      </c>
      <c r="AF21" s="310">
        <f>'NonE-petroleum diesel'!AF69+'E-petroleum diesel'!AF69</f>
        <v>10004800160084.477</v>
      </c>
      <c r="AG21" s="310">
        <f>'NonE-petroleum diesel'!AG69+'E-petroleum diesel'!AG69</f>
        <v>9960786287222.127</v>
      </c>
      <c r="AH21" s="310">
        <f>'NonE-petroleum diesel'!AH69+'E-petroleum diesel'!AH69</f>
        <v>9935801584009.8145</v>
      </c>
      <c r="AI21" s="310">
        <f>'NonE-petroleum diesel'!AI69+'E-petroleum diesel'!AI69</f>
        <v>9910849589373.541</v>
      </c>
      <c r="AJ21" s="310">
        <f>'NonE-petroleum diesel'!AJ69+'E-petroleum diesel'!AJ69</f>
        <v>9885930298239.2637</v>
      </c>
      <c r="AK21" s="310">
        <f>'NonE-petroleum diesel'!AK69+'E-petroleum diesel'!AK69</f>
        <v>9861043705532.7305</v>
      </c>
      <c r="AL21" s="310">
        <f>'NonE-petroleum diesel'!AL69+'E-petroleum diesel'!AL69</f>
        <v>9836189806179.502</v>
      </c>
      <c r="AM21" s="310">
        <f>'NonE-petroleum diesel'!AM69+'E-petroleum diesel'!AM69</f>
        <v>9805091327929.5391</v>
      </c>
      <c r="AN21" s="310">
        <f>'NonE-petroleum diesel'!AN69+'E-petroleum diesel'!AN69</f>
        <v>9774041207442.6484</v>
      </c>
      <c r="AO21" s="310">
        <f>'NonE-petroleum diesel'!AO69+'E-petroleum diesel'!AO69</f>
        <v>9743039437086.3359</v>
      </c>
      <c r="AP21" s="310">
        <f>'NonE-petroleum diesel'!AP69+'E-petroleum diesel'!AP69</f>
        <v>9712086009227.8066</v>
      </c>
      <c r="AQ21" s="310">
        <f>'NonE-petroleum diesel'!AQ69+'E-petroleum diesel'!AQ69</f>
        <v>9677903568267.7852</v>
      </c>
    </row>
    <row r="22" spans="1:43" x14ac:dyDescent="0.25">
      <c r="A22" s="133" t="s">
        <v>109</v>
      </c>
      <c r="B22" s="310">
        <f>'NonE-petroleum diesel'!B70+'E-petroleum diesel'!B70</f>
        <v>4060484962875</v>
      </c>
      <c r="C22" s="310">
        <f>'NonE-petroleum diesel'!C70+'E-petroleum diesel'!C70</f>
        <v>3039578902635</v>
      </c>
      <c r="D22" s="310">
        <f>'NonE-petroleum diesel'!D70+'E-petroleum diesel'!D70</f>
        <v>3319462167842.1802</v>
      </c>
      <c r="E22" s="310">
        <f>'NonE-petroleum diesel'!E70+'E-petroleum diesel'!E70</f>
        <v>3573547468145.6147</v>
      </c>
      <c r="F22" s="310">
        <f>'NonE-petroleum diesel'!F70+'E-petroleum diesel'!F70</f>
        <v>3680322958057.5591</v>
      </c>
      <c r="G22" s="310">
        <f>'NonE-petroleum diesel'!G70+'E-petroleum diesel'!G70</f>
        <v>3746404399976.5786</v>
      </c>
      <c r="H22" s="310">
        <f>'NonE-petroleum diesel'!H70+'E-petroleum diesel'!H70</f>
        <v>3830879012660.1655</v>
      </c>
      <c r="I22" s="310">
        <f>'NonE-petroleum diesel'!I70+'E-petroleum diesel'!I70</f>
        <v>3914063551985.3101</v>
      </c>
      <c r="J22" s="310">
        <f>'NonE-petroleum diesel'!J70+'E-petroleum diesel'!J70</f>
        <v>3986186927717.3979</v>
      </c>
      <c r="K22" s="310">
        <f>'NonE-petroleum diesel'!K70+'E-petroleum diesel'!K70</f>
        <v>4046759172469.271</v>
      </c>
      <c r="L22" s="310">
        <f>'NonE-petroleum diesel'!L70+'E-petroleum diesel'!L70</f>
        <v>4095401933507.4277</v>
      </c>
      <c r="M22" s="310">
        <f>'NonE-petroleum diesel'!M70+'E-petroleum diesel'!M70</f>
        <v>4131851787402.7026</v>
      </c>
      <c r="N22" s="310">
        <f>'NonE-petroleum diesel'!N70+'E-petroleum diesel'!N70</f>
        <v>4159465116040.7637</v>
      </c>
      <c r="O22" s="310">
        <f>'NonE-petroleum diesel'!O70+'E-petroleum diesel'!O70</f>
        <v>4176457839956.7026</v>
      </c>
      <c r="P22" s="310">
        <f>'NonE-petroleum diesel'!P70+'E-petroleum diesel'!P70</f>
        <v>4184605971795.8813</v>
      </c>
      <c r="Q22" s="310">
        <f>'NonE-petroleum diesel'!Q70+'E-petroleum diesel'!Q70</f>
        <v>4185765389159.3555</v>
      </c>
      <c r="R22" s="310">
        <f>'NonE-petroleum diesel'!R70+'E-petroleum diesel'!R70</f>
        <v>4181836297468.4072</v>
      </c>
      <c r="S22" s="310">
        <f>'NonE-petroleum diesel'!S70+'E-petroleum diesel'!S70</f>
        <v>4177800175315.8364</v>
      </c>
      <c r="T22" s="310">
        <f>'NonE-petroleum diesel'!T70+'E-petroleum diesel'!T70</f>
        <v>4170851079855.7891</v>
      </c>
      <c r="U22" s="310">
        <f>'NonE-petroleum diesel'!U70+'E-petroleum diesel'!U70</f>
        <v>4161249694143.3936</v>
      </c>
      <c r="V22" s="310">
        <f>'NonE-petroleum diesel'!V70+'E-petroleum diesel'!V70</f>
        <v>4149259818378.5259</v>
      </c>
      <c r="W22" s="310">
        <f>'NonE-petroleum diesel'!W70+'E-petroleum diesel'!W70</f>
        <v>4135146826925.1016</v>
      </c>
      <c r="X22" s="310">
        <f>'NonE-petroleum diesel'!X70+'E-petroleum diesel'!X70</f>
        <v>4119176280761.0894</v>
      </c>
      <c r="Y22" s="310">
        <f>'NonE-petroleum diesel'!Y70+'E-petroleum diesel'!Y70</f>
        <v>4101612700305.3965</v>
      </c>
      <c r="Z22" s="310">
        <f>'NonE-petroleum diesel'!Z70+'E-petroleum diesel'!Z70</f>
        <v>4082718501348.6216</v>
      </c>
      <c r="AA22" s="310">
        <f>'NonE-petroleum diesel'!AA70+'E-petroleum diesel'!AA70</f>
        <v>4062753094859.0093</v>
      </c>
      <c r="AB22" s="310">
        <f>'NonE-petroleum diesel'!AB70+'E-petroleum diesel'!AB70</f>
        <v>4041972149753.6172</v>
      </c>
      <c r="AC22" s="310">
        <f>'NonE-petroleum diesel'!AC70+'E-petroleum diesel'!AC70</f>
        <v>4020627016322.144</v>
      </c>
      <c r="AD22" s="310">
        <f>'NonE-petroleum diesel'!AD70+'E-petroleum diesel'!AD70</f>
        <v>3998964306868.188</v>
      </c>
      <c r="AE22" s="310">
        <f>'NonE-petroleum diesel'!AE70+'E-petroleum diesel'!AE70</f>
        <v>3977225629283.5752</v>
      </c>
      <c r="AF22" s="310">
        <f>'NonE-petroleum diesel'!AF70+'E-petroleum diesel'!AF70</f>
        <v>3955647468690.2686</v>
      </c>
      <c r="AG22" s="310">
        <f>'NonE-petroleum diesel'!AG70+'E-petroleum diesel'!AG70</f>
        <v>3934461211959.0942</v>
      </c>
      <c r="AH22" s="310">
        <f>'NonE-petroleum diesel'!AH70+'E-petroleum diesel'!AH70</f>
        <v>3913893309835.063</v>
      </c>
      <c r="AI22" s="310">
        <f>'NonE-petroleum diesel'!AI70+'E-petroleum diesel'!AI70</f>
        <v>3894165571551.8726</v>
      </c>
      <c r="AJ22" s="310">
        <f>'NonE-petroleum diesel'!AJ70+'E-petroleum diesel'!AJ70</f>
        <v>3875495587192.3789</v>
      </c>
      <c r="AK22" s="310">
        <f>'NonE-petroleum diesel'!AK70+'E-petroleum diesel'!AK70</f>
        <v>3858097273634.748</v>
      </c>
      <c r="AL22" s="310">
        <f>'NonE-petroleum diesel'!AL70+'E-petroleum diesel'!AL70</f>
        <v>3842181540706.8472</v>
      </c>
      <c r="AM22" s="310">
        <f>'NonE-petroleum diesel'!AM70+'E-petroleum diesel'!AM70</f>
        <v>3827957075146.0942</v>
      </c>
      <c r="AN22" s="310">
        <f>'NonE-petroleum diesel'!AN70+'E-petroleum diesel'!AN70</f>
        <v>3815631241123.9937</v>
      </c>
      <c r="AO22" s="310">
        <f>'NonE-petroleum diesel'!AO70+'E-petroleum diesel'!AO70</f>
        <v>3805411097441.6646</v>
      </c>
      <c r="AP22" s="310">
        <f>'NonE-petroleum diesel'!AP70+'E-petroleum diesel'!AP70</f>
        <v>3797504533038.9209</v>
      </c>
      <c r="AQ22" s="310">
        <f>'NonE-petroleum diesel'!AQ70+'E-petroleum diesel'!AQ70</f>
        <v>3790854384336.7974</v>
      </c>
    </row>
    <row r="23" spans="1:43" x14ac:dyDescent="0.25">
      <c r="A23" s="133" t="s">
        <v>110</v>
      </c>
      <c r="B23" s="310">
        <f>'NonE-petroleum diesel'!B71+'E-petroleum diesel'!B71</f>
        <v>8337751349729.999</v>
      </c>
      <c r="C23" s="310">
        <f>'NonE-petroleum diesel'!C71+'E-petroleum diesel'!C71</f>
        <v>5919738457215.001</v>
      </c>
      <c r="D23" s="310">
        <f>'NonE-petroleum diesel'!D71+'E-petroleum diesel'!D71</f>
        <v>7028456586125.3447</v>
      </c>
      <c r="E23" s="310">
        <f>'NonE-petroleum diesel'!E71+'E-petroleum diesel'!E71</f>
        <v>7423381130288.8057</v>
      </c>
      <c r="F23" s="310">
        <f>'NonE-petroleum diesel'!F71+'E-petroleum diesel'!F71</f>
        <v>7743418253327.2188</v>
      </c>
      <c r="G23" s="310">
        <f>'NonE-petroleum diesel'!G71+'E-petroleum diesel'!G71</f>
        <v>8039256207861.2451</v>
      </c>
      <c r="H23" s="310">
        <f>'NonE-petroleum diesel'!H71+'E-petroleum diesel'!H71</f>
        <v>8385701131992.708</v>
      </c>
      <c r="I23" s="310">
        <f>'NonE-petroleum diesel'!I71+'E-petroleum diesel'!I71</f>
        <v>8688420929395.9883</v>
      </c>
      <c r="J23" s="310">
        <f>'NonE-petroleum diesel'!J71+'E-petroleum diesel'!J71</f>
        <v>8952654927114.1035</v>
      </c>
      <c r="K23" s="310">
        <f>'NonE-petroleum diesel'!K71+'E-petroleum diesel'!K71</f>
        <v>9180525717856.0156</v>
      </c>
      <c r="L23" s="310">
        <f>'NonE-petroleum diesel'!L71+'E-petroleum diesel'!L71</f>
        <v>9375256672860.3125</v>
      </c>
      <c r="M23" s="310">
        <f>'NonE-petroleum diesel'!M71+'E-petroleum diesel'!M71</f>
        <v>9540999751955.6328</v>
      </c>
      <c r="N23" s="310">
        <f>'NonE-petroleum diesel'!N71+'E-petroleum diesel'!N71</f>
        <v>9686672177940.0547</v>
      </c>
      <c r="O23" s="310">
        <f>'NonE-petroleum diesel'!O71+'E-petroleum diesel'!O71</f>
        <v>9811710310277.2148</v>
      </c>
      <c r="P23" s="310">
        <f>'NonE-petroleum diesel'!P71+'E-petroleum diesel'!P71</f>
        <v>9919735063156.8457</v>
      </c>
      <c r="Q23" s="310">
        <f>'NonE-petroleum diesel'!Q71+'E-petroleum diesel'!Q71</f>
        <v>10014667020760.363</v>
      </c>
      <c r="R23" s="310">
        <f>'NonE-petroleum diesel'!R71+'E-petroleum diesel'!R71</f>
        <v>10100663043744.959</v>
      </c>
      <c r="S23" s="310">
        <f>'NonE-petroleum diesel'!S71+'E-petroleum diesel'!S71</f>
        <v>10180966038664.854</v>
      </c>
      <c r="T23" s="310">
        <f>'NonE-petroleum diesel'!T71+'E-petroleum diesel'!T71</f>
        <v>10256712258907.631</v>
      </c>
      <c r="U23" s="310">
        <f>'NonE-petroleum diesel'!U71+'E-petroleum diesel'!U71</f>
        <v>10327906798823.895</v>
      </c>
      <c r="V23" s="310">
        <f>'NonE-petroleum diesel'!V71+'E-petroleum diesel'!V71</f>
        <v>10394564056507.668</v>
      </c>
      <c r="W23" s="310">
        <f>'NonE-petroleum diesel'!W71+'E-petroleum diesel'!W71</f>
        <v>10456707463123.973</v>
      </c>
      <c r="X23" s="310">
        <f>'NonE-petroleum diesel'!X71+'E-petroleum diesel'!X71</f>
        <v>10514369190625.816</v>
      </c>
      <c r="Y23" s="310">
        <f>'NonE-petroleum diesel'!Y71+'E-petroleum diesel'!Y71</f>
        <v>10567589840062.072</v>
      </c>
      <c r="Z23" s="310">
        <f>'NonE-petroleum diesel'!Z71+'E-petroleum diesel'!Z71</f>
        <v>10616418112685.041</v>
      </c>
      <c r="AA23" s="310">
        <f>'NonE-petroleum diesel'!AA71+'E-petroleum diesel'!AA71</f>
        <v>10660910466058.768</v>
      </c>
      <c r="AB23" s="310">
        <f>'NonE-petroleum diesel'!AB71+'E-petroleum diesel'!AB71</f>
        <v>10701130757349.695</v>
      </c>
      <c r="AC23" s="310">
        <f>'NonE-petroleum diesel'!AC71+'E-petroleum diesel'!AC71</f>
        <v>10737149875947.232</v>
      </c>
      <c r="AD23" s="310">
        <f>'NonE-petroleum diesel'!AD71+'E-petroleum diesel'!AD71</f>
        <v>10769045367519.512</v>
      </c>
      <c r="AE23" s="310">
        <f>'NonE-petroleum diesel'!AE71+'E-petroleum diesel'!AE71</f>
        <v>10796901051553.893</v>
      </c>
      <c r="AF23" s="310">
        <f>'NonE-petroleum diesel'!AF71+'E-petroleum diesel'!AF71</f>
        <v>10820806634368.898</v>
      </c>
      <c r="AG23" s="310">
        <f>'NonE-petroleum diesel'!AG71+'E-petroleum diesel'!AG71</f>
        <v>10840857319512.527</v>
      </c>
      <c r="AH23" s="310">
        <f>'NonE-petroleum diesel'!AH71+'E-petroleum diesel'!AH71</f>
        <v>10857153417381.939</v>
      </c>
      <c r="AI23" s="310">
        <f>'NonE-petroleum diesel'!AI71+'E-petroleum diesel'!AI71</f>
        <v>10869799955814.68</v>
      </c>
      <c r="AJ23" s="310">
        <f>'NonE-petroleum diesel'!AJ71+'E-petroleum diesel'!AJ71</f>
        <v>10878906293310.443</v>
      </c>
      <c r="AK23" s="310">
        <f>'NonE-petroleum diesel'!AK71+'E-petroleum diesel'!AK71</f>
        <v>10884585736447.363</v>
      </c>
      <c r="AL23" s="310">
        <f>'NonE-petroleum diesel'!AL71+'E-petroleum diesel'!AL71</f>
        <v>10886955162958.379</v>
      </c>
      <c r="AM23" s="310">
        <f>'NonE-petroleum diesel'!AM71+'E-petroleum diesel'!AM71</f>
        <v>10886134651832.111</v>
      </c>
      <c r="AN23" s="310">
        <f>'NonE-petroleum diesel'!AN71+'E-petroleum diesel'!AN71</f>
        <v>10882247121700.375</v>
      </c>
      <c r="AO23" s="310">
        <f>'NonE-petroleum diesel'!AO71+'E-petroleum diesel'!AO71</f>
        <v>10875417978670.57</v>
      </c>
      <c r="AP23" s="310">
        <f>'NonE-petroleum diesel'!AP71+'E-petroleum diesel'!AP71</f>
        <v>10865774774658.701</v>
      </c>
      <c r="AQ23" s="310">
        <f>'NonE-petroleum diesel'!AQ71+'E-petroleum diesel'!AQ71</f>
        <v>10849933083549.703</v>
      </c>
    </row>
    <row r="24" spans="1:43" x14ac:dyDescent="0.25">
      <c r="A24" s="133" t="s">
        <v>111</v>
      </c>
      <c r="B24" s="310">
        <f>'NonE-petroleum diesel'!B72+'E-petroleum diesel'!B72</f>
        <v>632510638650</v>
      </c>
      <c r="C24" s="310">
        <f>'NonE-petroleum diesel'!C72+'E-petroleum diesel'!C72</f>
        <v>2542459430115</v>
      </c>
      <c r="D24" s="310">
        <f>'NonE-petroleum diesel'!D72+'E-petroleum diesel'!D72</f>
        <v>3125746254066.3174</v>
      </c>
      <c r="E24" s="310">
        <f>'NonE-petroleum diesel'!E72+'E-petroleum diesel'!E72</f>
        <v>3384194693002.1538</v>
      </c>
      <c r="F24" s="310">
        <f>'NonE-petroleum diesel'!F72+'E-petroleum diesel'!F72</f>
        <v>3553456099199.5791</v>
      </c>
      <c r="G24" s="310">
        <f>'NonE-petroleum diesel'!G72+'E-petroleum diesel'!G72</f>
        <v>3949754024346.3125</v>
      </c>
      <c r="H24" s="310">
        <f>'NonE-petroleum diesel'!H72+'E-petroleum diesel'!H72</f>
        <v>4476417356035.4756</v>
      </c>
      <c r="I24" s="310">
        <f>'NonE-petroleum diesel'!I72+'E-petroleum diesel'!I72</f>
        <v>5000311271414.9131</v>
      </c>
      <c r="J24" s="310">
        <f>'NonE-petroleum diesel'!J72+'E-petroleum diesel'!J72</f>
        <v>5485770897337.6104</v>
      </c>
      <c r="K24" s="310">
        <f>'NonE-petroleum diesel'!K72+'E-petroleum diesel'!K72</f>
        <v>5935979157364.2002</v>
      </c>
      <c r="L24" s="310">
        <f>'NonE-petroleum diesel'!L72+'E-petroleum diesel'!L72</f>
        <v>6362108366553.126</v>
      </c>
      <c r="M24" s="310">
        <f>'NonE-petroleum diesel'!M72+'E-petroleum diesel'!M72</f>
        <v>6782716565198.4404</v>
      </c>
      <c r="N24" s="310">
        <f>'NonE-petroleum diesel'!N72+'E-petroleum diesel'!N72</f>
        <v>7218509612938.0811</v>
      </c>
      <c r="O24" s="310">
        <f>'NonE-petroleum diesel'!O72+'E-petroleum diesel'!O72</f>
        <v>7673558152875.209</v>
      </c>
      <c r="P24" s="310">
        <f>'NonE-petroleum diesel'!P72+'E-petroleum diesel'!P72</f>
        <v>8147473128643.8125</v>
      </c>
      <c r="Q24" s="310">
        <f>'NonE-petroleum diesel'!Q72+'E-petroleum diesel'!Q72</f>
        <v>8639676919623.9473</v>
      </c>
      <c r="R24" s="310">
        <f>'NonE-petroleum diesel'!R72+'E-petroleum diesel'!R72</f>
        <v>9149387139655.1973</v>
      </c>
      <c r="S24" s="310">
        <f>'NonE-petroleum diesel'!S72+'E-petroleum diesel'!S72</f>
        <v>9675853254213.0645</v>
      </c>
      <c r="T24" s="310">
        <f>'NonE-petroleum diesel'!T72+'E-petroleum diesel'!T72</f>
        <v>10217575627201.918</v>
      </c>
      <c r="U24" s="310">
        <f>'NonE-petroleum diesel'!U72+'E-petroleum diesel'!U72</f>
        <v>10773023411165.572</v>
      </c>
      <c r="V24" s="310">
        <f>'NonE-petroleum diesel'!V72+'E-petroleum diesel'!V72</f>
        <v>11340399059818.434</v>
      </c>
      <c r="W24" s="310">
        <f>'NonE-petroleum diesel'!W72+'E-petroleum diesel'!W72</f>
        <v>11917629998895.133</v>
      </c>
      <c r="X24" s="310">
        <f>'NonE-petroleum diesel'!X72+'E-petroleum diesel'!X72</f>
        <v>12502363497788.355</v>
      </c>
      <c r="Y24" s="310">
        <f>'NonE-petroleum diesel'!Y72+'E-petroleum diesel'!Y72</f>
        <v>13091965257492.287</v>
      </c>
      <c r="Z24" s="310">
        <f>'NonE-petroleum diesel'!Z72+'E-petroleum diesel'!Z72</f>
        <v>13683522217071.914</v>
      </c>
      <c r="AA24" s="310">
        <f>'NonE-petroleum diesel'!AA72+'E-petroleum diesel'!AA72</f>
        <v>14273850051986.523</v>
      </c>
      <c r="AB24" s="310">
        <f>'NonE-petroleum diesel'!AB72+'E-petroleum diesel'!AB72</f>
        <v>14859505791558.561</v>
      </c>
      <c r="AC24" s="310">
        <f>'NonE-petroleum diesel'!AC72+'E-petroleum diesel'!AC72</f>
        <v>15436805918501.623</v>
      </c>
      <c r="AD24" s="310">
        <f>'NonE-petroleum diesel'!AD72+'E-petroleum diesel'!AD72</f>
        <v>16001850229973.6</v>
      </c>
      <c r="AE24" s="310">
        <f>'NonE-petroleum diesel'!AE72+'E-petroleum diesel'!AE72</f>
        <v>16550551636954.201</v>
      </c>
      <c r="AF24" s="310">
        <f>'NonE-petroleum diesel'!AF72+'E-petroleum diesel'!AF72</f>
        <v>17078671957382.227</v>
      </c>
      <c r="AG24" s="310">
        <f>'NonE-petroleum diesel'!AG72+'E-petroleum diesel'!AG72</f>
        <v>17581863619725.074</v>
      </c>
      <c r="AH24" s="310">
        <f>'NonE-petroleum diesel'!AH72+'E-petroleum diesel'!AH72</f>
        <v>18055717039622.16</v>
      </c>
      <c r="AI24" s="310">
        <f>'NonE-petroleum diesel'!AI72+'E-petroleum diesel'!AI72</f>
        <v>18495813265960.813</v>
      </c>
      <c r="AJ24" s="310">
        <f>'NonE-petroleum diesel'!AJ72+'E-petroleum diesel'!AJ72</f>
        <v>18897781318106.695</v>
      </c>
      <c r="AK24" s="310">
        <f>'NonE-petroleum diesel'!AK72+'E-petroleum diesel'!AK72</f>
        <v>19257359457787.609</v>
      </c>
      <c r="AL24" s="310">
        <f>'NonE-petroleum diesel'!AL72+'E-petroleum diesel'!AL72</f>
        <v>19570459462855.664</v>
      </c>
      <c r="AM24" s="310">
        <f>'NonE-petroleum diesel'!AM72+'E-petroleum diesel'!AM72</f>
        <v>19833232802030.371</v>
      </c>
      <c r="AN24" s="310">
        <f>'NonE-petroleum diesel'!AN72+'E-petroleum diesel'!AN72</f>
        <v>20042137456427.414</v>
      </c>
      <c r="AO24" s="310">
        <f>'NonE-petroleum diesel'!AO72+'E-petroleum diesel'!AO72</f>
        <v>20194004002138.207</v>
      </c>
      <c r="AP24" s="310">
        <f>'NonE-petroleum diesel'!AP72+'E-petroleum diesel'!AP72</f>
        <v>20286099465264.883</v>
      </c>
      <c r="AQ24" s="310">
        <f>'NonE-petroleum diesel'!AQ72+'E-petroleum diesel'!AQ72</f>
        <v>20315055653608.379</v>
      </c>
    </row>
    <row r="25" spans="1:43" x14ac:dyDescent="0.25">
      <c r="A25" s="133" t="s">
        <v>112</v>
      </c>
      <c r="B25" s="310">
        <f>'NonE-petroleum diesel'!B73+'E-petroleum diesel'!B73</f>
        <v>2708656669950</v>
      </c>
      <c r="C25" s="310">
        <f>'NonE-petroleum diesel'!C73+'E-petroleum diesel'!C73</f>
        <v>1875614880645.0027</v>
      </c>
      <c r="D25" s="310">
        <f>'NonE-petroleum diesel'!D73+'E-petroleum diesel'!D73</f>
        <v>2545138553869.127</v>
      </c>
      <c r="E25" s="310">
        <f>'NonE-petroleum diesel'!E73+'E-petroleum diesel'!E73</f>
        <v>3102657943602.5044</v>
      </c>
      <c r="F25" s="310">
        <f>'NonE-petroleum diesel'!F73+'E-petroleum diesel'!F73</f>
        <v>3324698038661.7129</v>
      </c>
      <c r="G25" s="310">
        <f>'NonE-petroleum diesel'!G73+'E-petroleum diesel'!G73</f>
        <v>3651947439171.2695</v>
      </c>
      <c r="H25" s="310">
        <f>'NonE-petroleum diesel'!H73+'E-petroleum diesel'!H73</f>
        <v>4080520539118.0522</v>
      </c>
      <c r="I25" s="310">
        <f>'NonE-petroleum diesel'!I73+'E-petroleum diesel'!I73</f>
        <v>4510957272357.8682</v>
      </c>
      <c r="J25" s="310">
        <f>'NonE-petroleum diesel'!J73+'E-petroleum diesel'!J73</f>
        <v>4923909692451.1826</v>
      </c>
      <c r="K25" s="310">
        <f>'NonE-petroleum diesel'!K73+'E-petroleum diesel'!K73</f>
        <v>5320956695570.6807</v>
      </c>
      <c r="L25" s="310">
        <f>'NonE-petroleum diesel'!L73+'E-petroleum diesel'!L73</f>
        <v>5707716384844.0234</v>
      </c>
      <c r="M25" s="310">
        <f>'NonE-petroleum diesel'!M73+'E-petroleum diesel'!M73</f>
        <v>6093780990164.4131</v>
      </c>
      <c r="N25" s="310">
        <f>'NonE-petroleum diesel'!N73+'E-petroleum diesel'!N73</f>
        <v>6488636907292.6025</v>
      </c>
      <c r="O25" s="310">
        <f>'NonE-petroleum diesel'!O73+'E-petroleum diesel'!O73</f>
        <v>6896601875935.9521</v>
      </c>
      <c r="P25" s="310">
        <f>'NonE-petroleum diesel'!P73+'E-petroleum diesel'!P73</f>
        <v>7318697691429.9072</v>
      </c>
      <c r="Q25" s="310">
        <f>'NonE-petroleum diesel'!Q73+'E-petroleum diesel'!Q73</f>
        <v>7756255584953.4951</v>
      </c>
      <c r="R25" s="310">
        <f>'NonE-petroleum diesel'!R73+'E-petroleum diesel'!R73</f>
        <v>8210951575950.6836</v>
      </c>
      <c r="S25" s="310">
        <f>'NonE-petroleum diesel'!S73+'E-petroleum diesel'!S73</f>
        <v>8678861397014.9609</v>
      </c>
      <c r="T25" s="310">
        <f>'NonE-petroleum diesel'!T73+'E-petroleum diesel'!T73</f>
        <v>9164633108350.0684</v>
      </c>
      <c r="U25" s="310">
        <f>'NonE-petroleum diesel'!U73+'E-petroleum diesel'!U73</f>
        <v>9667333530482.4238</v>
      </c>
      <c r="V25" s="310">
        <f>'NonE-petroleum diesel'!V73+'E-petroleum diesel'!V73</f>
        <v>10185747332662.445</v>
      </c>
      <c r="W25" s="310">
        <f>'NonE-petroleum diesel'!W73+'E-petroleum diesel'!W73</f>
        <v>10718353259578.453</v>
      </c>
      <c r="X25" s="310">
        <f>'NonE-petroleum diesel'!X73+'E-petroleum diesel'!X73</f>
        <v>11263302525476.613</v>
      </c>
      <c r="Y25" s="310">
        <f>'NonE-petroleum diesel'!Y73+'E-petroleum diesel'!Y73</f>
        <v>11818400277294.086</v>
      </c>
      <c r="Z25" s="310">
        <f>'NonE-petroleum diesel'!Z73+'E-petroleum diesel'!Z73</f>
        <v>12381091101890.273</v>
      </c>
      <c r="AA25" s="310">
        <f>'NonE-petroleum diesel'!AA73+'E-petroleum diesel'!AA73</f>
        <v>12948449605999.793</v>
      </c>
      <c r="AB25" s="310">
        <f>'NonE-petroleum diesel'!AB73+'E-petroleum diesel'!AB73</f>
        <v>13517177124864.404</v>
      </c>
      <c r="AC25" s="310">
        <f>'NonE-petroleum diesel'!AC73+'E-petroleum diesel'!AC73</f>
        <v>14083605610221.902</v>
      </c>
      <c r="AD25" s="310">
        <f>'NonE-petroleum diesel'!AD73+'E-petroleum diesel'!AD73</f>
        <v>14643709704199.973</v>
      </c>
      <c r="AE25" s="310">
        <f>'NonE-petroleum diesel'!AE73+'E-petroleum diesel'!AE73</f>
        <v>15193127916982.996</v>
      </c>
      <c r="AF25" s="310">
        <f>'NonE-petroleum diesel'!AF73+'E-petroleum diesel'!AF73</f>
        <v>15727193688156.842</v>
      </c>
      <c r="AG25" s="310">
        <f>'NonE-petroleum diesel'!AG73+'E-petroleum diesel'!AG73</f>
        <v>16240976921088.418</v>
      </c>
      <c r="AH25" s="310">
        <f>'NonE-petroleum diesel'!AH73+'E-petroleum diesel'!AH73</f>
        <v>16729336335175.635</v>
      </c>
      <c r="AI25" s="310">
        <f>'NonE-petroleum diesel'!AI73+'E-petroleum diesel'!AI73</f>
        <v>17186982683316.842</v>
      </c>
      <c r="AJ25" s="310">
        <f>'NonE-petroleum diesel'!AJ73+'E-petroleum diesel'!AJ73</f>
        <v>17608552535315.5</v>
      </c>
      <c r="AK25" s="310">
        <f>'NonE-petroleum diesel'!AK73+'E-petroleum diesel'!AK73</f>
        <v>17988691939142.531</v>
      </c>
      <c r="AL25" s="310">
        <f>'NonE-petroleum diesel'!AL73+'E-petroleum diesel'!AL73</f>
        <v>18322148851390.055</v>
      </c>
      <c r="AM25" s="310">
        <f>'NonE-petroleum diesel'!AM73+'E-petroleum diesel'!AM73</f>
        <v>18603872789651.215</v>
      </c>
      <c r="AN25" s="310">
        <f>'NonE-petroleum diesel'!AN73+'E-petroleum diesel'!AN73</f>
        <v>18829119720002.555</v>
      </c>
      <c r="AO25" s="310">
        <f>'NonE-petroleum diesel'!AO73+'E-petroleum diesel'!AO73</f>
        <v>18993559772146.348</v>
      </c>
      <c r="AP25" s="310">
        <f>'NonE-petroleum diesel'!AP73+'E-petroleum diesel'!AP73</f>
        <v>19093384995181.16</v>
      </c>
      <c r="AQ25" s="310">
        <f>'NonE-petroleum diesel'!AQ73+'E-petroleum diesel'!AQ73</f>
        <v>19119028270773.098</v>
      </c>
    </row>
    <row r="26" spans="1:43" x14ac:dyDescent="0.25">
      <c r="A26" s="133" t="s">
        <v>113</v>
      </c>
      <c r="B26" s="310">
        <f>'NonE-petroleum diesel'!B74+'E-petroleum diesel'!B74</f>
        <v>425504379085500</v>
      </c>
      <c r="C26" s="310">
        <f>'NonE-petroleum diesel'!C74+'E-petroleum diesel'!C74</f>
        <v>416179222239000</v>
      </c>
      <c r="D26" s="310">
        <f>'NonE-petroleum diesel'!D74+'E-petroleum diesel'!D74</f>
        <v>439872857813436.56</v>
      </c>
      <c r="E26" s="310">
        <f>'NonE-petroleum diesel'!E74+'E-petroleum diesel'!E74</f>
        <v>455098833525617.38</v>
      </c>
      <c r="F26" s="310">
        <f>'NonE-petroleum diesel'!F74+'E-petroleum diesel'!F74</f>
        <v>494265101942067.38</v>
      </c>
      <c r="G26" s="310">
        <f>'NonE-petroleum diesel'!G74+'E-petroleum diesel'!G74</f>
        <v>519095640600283.13</v>
      </c>
      <c r="H26" s="310">
        <f>'NonE-petroleum diesel'!H74+'E-petroleum diesel'!H74</f>
        <v>539811571051568.63</v>
      </c>
      <c r="I26" s="310">
        <f>'NonE-petroleum diesel'!I74+'E-petroleum diesel'!I74</f>
        <v>567515545590823.88</v>
      </c>
      <c r="J26" s="310">
        <f>'NonE-petroleum diesel'!J74+'E-petroleum diesel'!J74</f>
        <v>591211740290564.38</v>
      </c>
      <c r="K26" s="310">
        <f>'NonE-petroleum diesel'!K74+'E-petroleum diesel'!K74</f>
        <v>614270054458542.25</v>
      </c>
      <c r="L26" s="310">
        <f>'NonE-petroleum diesel'!L74+'E-petroleum diesel'!L74</f>
        <v>636600835162113.25</v>
      </c>
      <c r="M26" s="310">
        <f>'NonE-petroleum diesel'!M74+'E-petroleum diesel'!M74</f>
        <v>661820675268592.38</v>
      </c>
      <c r="N26" s="310">
        <f>'NonE-petroleum diesel'!N74+'E-petroleum diesel'!N74</f>
        <v>678954635981933.88</v>
      </c>
      <c r="O26" s="310">
        <f>'NonE-petroleum diesel'!O74+'E-petroleum diesel'!O74</f>
        <v>698856532764205.63</v>
      </c>
      <c r="P26" s="310">
        <f>'NonE-petroleum diesel'!P74+'E-petroleum diesel'!P74</f>
        <v>717777038689624.75</v>
      </c>
      <c r="Q26" s="310">
        <f>'NonE-petroleum diesel'!Q74+'E-petroleum diesel'!Q74</f>
        <v>735674858377310.13</v>
      </c>
      <c r="R26" s="310">
        <f>'NonE-petroleum diesel'!R74+'E-petroleum diesel'!R74</f>
        <v>750964239941723.5</v>
      </c>
      <c r="S26" s="310">
        <f>'NonE-petroleum diesel'!S74+'E-petroleum diesel'!S74</f>
        <v>768428235207767.13</v>
      </c>
      <c r="T26" s="310">
        <f>'NonE-petroleum diesel'!T74+'E-petroleum diesel'!T74</f>
        <v>783259754752953.38</v>
      </c>
      <c r="U26" s="310">
        <f>'NonE-petroleum diesel'!U74+'E-petroleum diesel'!U74</f>
        <v>797013545455736.38</v>
      </c>
      <c r="V26" s="310">
        <f>'NonE-petroleum diesel'!V74+'E-petroleum diesel'!V74</f>
        <v>809698891808838.75</v>
      </c>
      <c r="W26" s="310">
        <f>'NonE-petroleum diesel'!W74+'E-petroleum diesel'!W74</f>
        <v>821334186829058.75</v>
      </c>
      <c r="X26" s="310">
        <f>'NonE-petroleum diesel'!X74+'E-petroleum diesel'!X74</f>
        <v>831946364610740.5</v>
      </c>
      <c r="Y26" s="310">
        <f>'NonE-petroleum diesel'!Y74+'E-petroleum diesel'!Y74</f>
        <v>841570279983622</v>
      </c>
      <c r="Z26" s="310">
        <f>'NonE-petroleum diesel'!Z74+'E-petroleum diesel'!Z74</f>
        <v>850248051621705.75</v>
      </c>
      <c r="AA26" s="310">
        <f>'NonE-petroleum diesel'!AA74+'E-petroleum diesel'!AA74</f>
        <v>858028384289157.13</v>
      </c>
      <c r="AB26" s="310">
        <f>'NonE-petroleum diesel'!AB74+'E-petroleum diesel'!AB74</f>
        <v>864965884989355.88</v>
      </c>
      <c r="AC26" s="310">
        <f>'NonE-petroleum diesel'!AC74+'E-petroleum diesel'!AC74</f>
        <v>871120386664048.63</v>
      </c>
      <c r="AD26" s="310">
        <f>'NonE-petroleum diesel'!AD74+'E-petroleum diesel'!AD74</f>
        <v>876556291828716.25</v>
      </c>
      <c r="AE26" s="310">
        <f>'NonE-petroleum diesel'!AE74+'E-petroleum diesel'!AE74</f>
        <v>881341947183716.5</v>
      </c>
      <c r="AF26" s="310">
        <f>'NonE-petroleum diesel'!AF74+'E-petroleum diesel'!AF74</f>
        <v>885549058859720.38</v>
      </c>
      <c r="AG26" s="310">
        <f>'NonE-petroleum diesel'!AG74+'E-petroleum diesel'!AG74</f>
        <v>889252156587289.13</v>
      </c>
      <c r="AH26" s="310">
        <f>'NonE-petroleum diesel'!AH74+'E-petroleum diesel'!AH74</f>
        <v>892528113764886.88</v>
      </c>
      <c r="AI26" s="310">
        <f>'NonE-petroleum diesel'!AI74+'E-petroleum diesel'!AI74</f>
        <v>895455729172909.75</v>
      </c>
      <c r="AJ26" s="310">
        <f>'NonE-petroleum diesel'!AJ74+'E-petroleum diesel'!AJ74</f>
        <v>898115374972473.88</v>
      </c>
      <c r="AK26" s="310">
        <f>'NonE-petroleum diesel'!AK74+'E-petroleum diesel'!AK74</f>
        <v>900588714661032.88</v>
      </c>
      <c r="AL26" s="310">
        <f>'NonE-petroleum diesel'!AL74+'E-petroleum diesel'!AL74</f>
        <v>902958493851290</v>
      </c>
      <c r="AM26" s="310">
        <f>'NonE-petroleum diesel'!AM74+'E-petroleum diesel'!AM74</f>
        <v>905308406109871.63</v>
      </c>
      <c r="AN26" s="310">
        <f>'NonE-petroleum diesel'!AN74+'E-petroleum diesel'!AN74</f>
        <v>907723035648926.63</v>
      </c>
      <c r="AO26" s="310">
        <f>'NonE-petroleum diesel'!AO74+'E-petroleum diesel'!AO74</f>
        <v>910287878415628.75</v>
      </c>
      <c r="AP26" s="310">
        <f>'NonE-petroleum diesel'!AP74+'E-petroleum diesel'!AP74</f>
        <v>913089443077715.13</v>
      </c>
      <c r="AQ26" s="310">
        <f>'NonE-petroleum diesel'!AQ74+'E-petroleum diesel'!AQ74</f>
        <v>915851447238500.38</v>
      </c>
    </row>
  </sheetData>
  <phoneticPr fontId="3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4A3B2-41DA-497A-9331-D63B3E54FFCE}">
  <sheetPr codeName="Sheet23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f>'NonE-crude oil'!B50+'E-crude oil'!B50</f>
        <v>0</v>
      </c>
      <c r="C2" s="310">
        <f>'NonE-crude oil'!C50+'E-crude oil'!C50</f>
        <v>0</v>
      </c>
      <c r="D2" s="310">
        <f>'NonE-crude oil'!D50+'E-crude oil'!D50</f>
        <v>0</v>
      </c>
      <c r="E2" s="310">
        <f>'NonE-crude oil'!E50+'E-crude oil'!E50</f>
        <v>0</v>
      </c>
      <c r="F2" s="310">
        <f>'NonE-crude oil'!F50+'E-crude oil'!F50</f>
        <v>0</v>
      </c>
      <c r="G2" s="310">
        <f>'NonE-crude oil'!G50+'E-crude oil'!G50</f>
        <v>0</v>
      </c>
      <c r="H2" s="310">
        <f>'NonE-crude oil'!H50+'E-crude oil'!H50</f>
        <v>0</v>
      </c>
      <c r="I2" s="310">
        <f>'NonE-crude oil'!I50+'E-crude oil'!I50</f>
        <v>0</v>
      </c>
      <c r="J2" s="310">
        <f>'NonE-crude oil'!J50+'E-crude oil'!J50</f>
        <v>0</v>
      </c>
      <c r="K2" s="310">
        <f>'NonE-crude oil'!K50+'E-crude oil'!K50</f>
        <v>0</v>
      </c>
      <c r="L2" s="310">
        <f>'NonE-crude oil'!L50+'E-crude oil'!L50</f>
        <v>0</v>
      </c>
      <c r="M2" s="310">
        <f>'NonE-crude oil'!M50+'E-crude oil'!M50</f>
        <v>0</v>
      </c>
      <c r="N2" s="310">
        <f>'NonE-crude oil'!N50+'E-crude oil'!N50</f>
        <v>0</v>
      </c>
      <c r="O2" s="310">
        <f>'NonE-crude oil'!O50+'E-crude oil'!O50</f>
        <v>0</v>
      </c>
      <c r="P2" s="310">
        <f>'NonE-crude oil'!P50+'E-crude oil'!P50</f>
        <v>0</v>
      </c>
      <c r="Q2" s="310">
        <f>'NonE-crude oil'!Q50+'E-crude oil'!Q50</f>
        <v>0</v>
      </c>
      <c r="R2" s="310">
        <f>'NonE-crude oil'!R50+'E-crude oil'!R50</f>
        <v>0</v>
      </c>
      <c r="S2" s="310">
        <f>'NonE-crude oil'!S50+'E-crude oil'!S50</f>
        <v>0</v>
      </c>
      <c r="T2" s="310">
        <f>'NonE-crude oil'!T50+'E-crude oil'!T50</f>
        <v>0</v>
      </c>
      <c r="U2" s="310">
        <f>'NonE-crude oil'!U50+'E-crude oil'!U50</f>
        <v>0</v>
      </c>
      <c r="V2" s="310">
        <f>'NonE-crude oil'!V50+'E-crude oil'!V50</f>
        <v>0</v>
      </c>
      <c r="W2" s="310">
        <f>'NonE-crude oil'!W50+'E-crude oil'!W50</f>
        <v>0</v>
      </c>
      <c r="X2" s="310">
        <f>'NonE-crude oil'!X50+'E-crude oil'!X50</f>
        <v>0</v>
      </c>
      <c r="Y2" s="310">
        <f>'NonE-crude oil'!Y50+'E-crude oil'!Y50</f>
        <v>0</v>
      </c>
      <c r="Z2" s="310">
        <f>'NonE-crude oil'!Z50+'E-crude oil'!Z50</f>
        <v>0</v>
      </c>
      <c r="AA2" s="310">
        <f>'NonE-crude oil'!AA50+'E-crude oil'!AA50</f>
        <v>0</v>
      </c>
      <c r="AB2" s="310">
        <f>'NonE-crude oil'!AB50+'E-crude oil'!AB50</f>
        <v>0</v>
      </c>
      <c r="AC2" s="310">
        <f>'NonE-crude oil'!AC50+'E-crude oil'!AC50</f>
        <v>0</v>
      </c>
      <c r="AD2" s="310">
        <f>'NonE-crude oil'!AD50+'E-crude oil'!AD50</f>
        <v>0</v>
      </c>
      <c r="AE2" s="310">
        <f>'NonE-crude oil'!AE50+'E-crude oil'!AE50</f>
        <v>0</v>
      </c>
      <c r="AF2" s="310">
        <f>'NonE-crude oil'!AF50+'E-crude oil'!AF50</f>
        <v>0</v>
      </c>
      <c r="AG2" s="310">
        <f>'NonE-crude oil'!AG50+'E-crude oil'!AG50</f>
        <v>0</v>
      </c>
      <c r="AH2" s="310">
        <f>'NonE-crude oil'!AH50+'E-crude oil'!AH50</f>
        <v>0</v>
      </c>
      <c r="AI2" s="310">
        <f>'NonE-crude oil'!AI50+'E-crude oil'!AI50</f>
        <v>0</v>
      </c>
      <c r="AJ2" s="310">
        <f>'NonE-crude oil'!AJ50+'E-crude oil'!AJ50</f>
        <v>0</v>
      </c>
      <c r="AK2" s="310">
        <f>'NonE-crude oil'!AK50+'E-crude oil'!AK50</f>
        <v>0</v>
      </c>
      <c r="AL2" s="310">
        <f>'NonE-crude oil'!AL50+'E-crude oil'!AL50</f>
        <v>0</v>
      </c>
      <c r="AM2" s="310">
        <f>'NonE-crude oil'!AM50+'E-crude oil'!AM50</f>
        <v>0</v>
      </c>
      <c r="AN2" s="310">
        <f>'NonE-crude oil'!AN50+'E-crude oil'!AN50</f>
        <v>0</v>
      </c>
      <c r="AO2" s="310">
        <f>'NonE-crude oil'!AO50+'E-crude oil'!AO50</f>
        <v>0</v>
      </c>
      <c r="AP2" s="310">
        <f>'NonE-crude oil'!AP50+'E-crude oil'!AP50</f>
        <v>0</v>
      </c>
      <c r="AQ2" s="310">
        <f>'NonE-crude oil'!AQ50+'E-crude oil'!AQ50</f>
        <v>0</v>
      </c>
    </row>
    <row r="3" spans="1:43" x14ac:dyDescent="0.25">
      <c r="A3" s="133" t="s">
        <v>90</v>
      </c>
      <c r="B3" s="310">
        <f>'NonE-crude oil'!B51+'E-crude oil'!B51</f>
        <v>86112559500</v>
      </c>
      <c r="C3" s="310">
        <f>'NonE-crude oil'!C51+'E-crude oil'!C51</f>
        <v>33333894000.000011</v>
      </c>
      <c r="D3" s="310">
        <f>'NonE-crude oil'!D51+'E-crude oil'!D51</f>
        <v>38202395568.169647</v>
      </c>
      <c r="E3" s="310">
        <f>'NonE-crude oil'!E51+'E-crude oil'!E51</f>
        <v>42299802608.758125</v>
      </c>
      <c r="F3" s="310">
        <f>'NonE-crude oil'!F51+'E-crude oil'!F51</f>
        <v>46823701210.110603</v>
      </c>
      <c r="G3" s="310">
        <f>'NonE-crude oil'!G51+'E-crude oil'!G51</f>
        <v>49773766392.013451</v>
      </c>
      <c r="H3" s="310">
        <f>'NonE-crude oil'!H51+'E-crude oil'!H51</f>
        <v>52594641311.363968</v>
      </c>
      <c r="I3" s="310">
        <f>'NonE-crude oil'!I51+'E-crude oil'!I51</f>
        <v>53543597809.62545</v>
      </c>
      <c r="J3" s="310">
        <f>'NonE-crude oil'!J51+'E-crude oil'!J51</f>
        <v>54494963661.179031</v>
      </c>
      <c r="K3" s="310">
        <f>'NonE-crude oil'!K51+'E-crude oil'!K51</f>
        <v>55448715974.842529</v>
      </c>
      <c r="L3" s="310">
        <f>'NonE-crude oil'!L51+'E-crude oil'!L51</f>
        <v>56404831883.69561</v>
      </c>
      <c r="M3" s="310">
        <f>'NonE-crude oil'!M51+'E-crude oil'!M51</f>
        <v>57363288545.079819</v>
      </c>
      <c r="N3" s="310">
        <f>'NonE-crude oil'!N51+'E-crude oil'!N51</f>
        <v>57752685365.23085</v>
      </c>
      <c r="O3" s="310">
        <f>'NonE-crude oil'!O51+'E-crude oil'!O51</f>
        <v>58142559018.963287</v>
      </c>
      <c r="P3" s="310">
        <f>'NonE-crude oil'!P51+'E-crude oil'!P51</f>
        <v>58532905416.864914</v>
      </c>
      <c r="Q3" s="310">
        <f>'NonE-crude oil'!Q51+'E-crude oil'!Q51</f>
        <v>58923720472.490807</v>
      </c>
      <c r="R3" s="310">
        <f>'NonE-crude oil'!R51+'E-crude oil'!R51</f>
        <v>59315000102.363441</v>
      </c>
      <c r="S3" s="310">
        <f>'NonE-crude oil'!S51+'E-crude oil'!S51</f>
        <v>58755478597.865189</v>
      </c>
      <c r="T3" s="310">
        <f>'NonE-crude oil'!T51+'E-crude oil'!T51</f>
        <v>58196224832.690147</v>
      </c>
      <c r="U3" s="310">
        <f>'NonE-crude oil'!U51+'E-crude oil'!U51</f>
        <v>57637239272.118416</v>
      </c>
      <c r="V3" s="310">
        <f>'NonE-crude oil'!V51+'E-crude oil'!V51</f>
        <v>57078522381.295601</v>
      </c>
      <c r="W3" s="310">
        <f>'NonE-crude oil'!W51+'E-crude oil'!W51</f>
        <v>56520074625.232925</v>
      </c>
      <c r="X3" s="310">
        <f>'NonE-crude oil'!X51+'E-crude oil'!X51</f>
        <v>55635904838.891785</v>
      </c>
      <c r="Y3" s="310">
        <f>'NonE-crude oil'!Y51+'E-crude oil'!Y51</f>
        <v>54752176748.798782</v>
      </c>
      <c r="Z3" s="310">
        <f>'NonE-crude oil'!Z51+'E-crude oil'!Z51</f>
        <v>53868891096.229477</v>
      </c>
      <c r="AA3" s="310">
        <f>'NonE-crude oil'!AA51+'E-crude oil'!AA51</f>
        <v>52986048622.244293</v>
      </c>
      <c r="AB3" s="310">
        <f>'NonE-crude oil'!AB51+'E-crude oil'!AB51</f>
        <v>52103650067.688591</v>
      </c>
      <c r="AC3" s="310">
        <f>'NonE-crude oil'!AC51+'E-crude oil'!AC51</f>
        <v>51221696173.192635</v>
      </c>
      <c r="AD3" s="310">
        <f>'NonE-crude oil'!AD51+'E-crude oil'!AD51</f>
        <v>50340187679.171631</v>
      </c>
      <c r="AE3" s="310">
        <f>'NonE-crude oil'!AE51+'E-crude oil'!AE51</f>
        <v>49459125325.825645</v>
      </c>
      <c r="AF3" s="310">
        <f>'NonE-crude oil'!AF51+'E-crude oil'!AF51</f>
        <v>48578509853.139664</v>
      </c>
      <c r="AG3" s="310">
        <f>'NonE-crude oil'!AG51+'E-crude oil'!AG51</f>
        <v>47698342000.883606</v>
      </c>
      <c r="AH3" s="310">
        <f>'NonE-crude oil'!AH51+'E-crude oil'!AH51</f>
        <v>46601869626.62796</v>
      </c>
      <c r="AI3" s="310">
        <f>'NonE-crude oil'!AI51+'E-crude oil'!AI51</f>
        <v>45505962001.366707</v>
      </c>
      <c r="AJ3" s="310">
        <f>'NonE-crude oil'!AJ51+'E-crude oil'!AJ51</f>
        <v>44410620048.266228</v>
      </c>
      <c r="AK3" s="310">
        <f>'NonE-crude oil'!AK51+'E-crude oil'!AK51</f>
        <v>43315844690.224106</v>
      </c>
      <c r="AL3" s="310">
        <f>'NonE-crude oil'!AL51+'E-crude oil'!AL51</f>
        <v>42221636849.869034</v>
      </c>
      <c r="AM3" s="310">
        <f>'NonE-crude oil'!AM51+'E-crude oil'!AM51</f>
        <v>41344460594.032188</v>
      </c>
      <c r="AN3" s="310">
        <f>'NonE-crude oil'!AN51+'E-crude oil'!AN51</f>
        <v>40467737437.459549</v>
      </c>
      <c r="AO3" s="310">
        <f>'NonE-crude oil'!AO51+'E-crude oil'!AO51</f>
        <v>39591468118.133049</v>
      </c>
      <c r="AP3" s="310">
        <f>'NonE-crude oil'!AP51+'E-crude oil'!AP51</f>
        <v>38715653373.819611</v>
      </c>
      <c r="AQ3" s="310">
        <f>'NonE-crude oil'!AQ51+'E-crude oil'!AQ51</f>
        <v>37827659453.27552</v>
      </c>
    </row>
    <row r="4" spans="1:43" x14ac:dyDescent="0.25">
      <c r="A4" s="133" t="s">
        <v>91</v>
      </c>
      <c r="B4" s="310">
        <f>'NonE-crude oil'!B52+'E-crude oil'!B52</f>
        <v>106432345717499.97</v>
      </c>
      <c r="C4" s="310">
        <f>'NonE-crude oil'!C52+'E-crude oil'!C52</f>
        <v>98223874319999.984</v>
      </c>
      <c r="D4" s="310">
        <f>'NonE-crude oil'!D52+'E-crude oil'!D52</f>
        <v>102985536319021.5</v>
      </c>
      <c r="E4" s="310">
        <f>'NonE-crude oil'!E52+'E-crude oil'!E52</f>
        <v>112904646181612.59</v>
      </c>
      <c r="F4" s="310">
        <f>'NonE-crude oil'!F52+'E-crude oil'!F52</f>
        <v>123881311995816.77</v>
      </c>
      <c r="G4" s="310">
        <f>'NonE-crude oil'!G52+'E-crude oil'!G52</f>
        <v>130707984072211.61</v>
      </c>
      <c r="H4" s="310">
        <f>'NonE-crude oil'!H52+'E-crude oil'!H52</f>
        <v>137496867809384.73</v>
      </c>
      <c r="I4" s="310">
        <f>'NonE-crude oil'!I52+'E-crude oil'!I52</f>
        <v>140770523281846.97</v>
      </c>
      <c r="J4" s="310">
        <f>'NonE-crude oil'!J52+'E-crude oil'!J52</f>
        <v>144038923505903.94</v>
      </c>
      <c r="K4" s="310">
        <f>'NonE-crude oil'!K52+'E-crude oil'!K52</f>
        <v>147302070977375.81</v>
      </c>
      <c r="L4" s="310">
        <f>'NonE-crude oil'!L52+'E-crude oil'!L52</f>
        <v>150559968192617.28</v>
      </c>
      <c r="M4" s="310">
        <f>'NonE-crude oil'!M52+'E-crude oil'!M52</f>
        <v>153812617648517.63</v>
      </c>
      <c r="N4" s="310">
        <f>'NonE-crude oil'!N52+'E-crude oil'!N52</f>
        <v>155924505859115.56</v>
      </c>
      <c r="O4" s="310">
        <f>'NonE-crude oil'!O52+'E-crude oil'!O52</f>
        <v>158034030464886.09</v>
      </c>
      <c r="P4" s="310">
        <f>'NonE-crude oil'!P52+'E-crude oil'!P52</f>
        <v>160141192228078.25</v>
      </c>
      <c r="Q4" s="310">
        <f>'NonE-crude oil'!Q52+'E-crude oil'!Q52</f>
        <v>162245991911054.59</v>
      </c>
      <c r="R4" s="310">
        <f>'NonE-crude oil'!R52+'E-crude oil'!R52</f>
        <v>164348430276291.22</v>
      </c>
      <c r="S4" s="310">
        <f>'NonE-crude oil'!S52+'E-crude oil'!S52</f>
        <v>166492236283038.56</v>
      </c>
      <c r="T4" s="310">
        <f>'NonE-crude oil'!T52+'E-crude oil'!T52</f>
        <v>168634835366513.38</v>
      </c>
      <c r="U4" s="310">
        <f>'NonE-crude oil'!U52+'E-crude oil'!U52</f>
        <v>170776227699085.06</v>
      </c>
      <c r="V4" s="310">
        <f>'NonE-crude oil'!V52+'E-crude oil'!V52</f>
        <v>172916413453126.03</v>
      </c>
      <c r="W4" s="310">
        <f>'NonE-crude oil'!W52+'E-crude oil'!W52</f>
        <v>175055392801011.75</v>
      </c>
      <c r="X4" s="310">
        <f>'NonE-crude oil'!X52+'E-crude oil'!X52</f>
        <v>176098846581004.13</v>
      </c>
      <c r="Y4" s="310">
        <f>'NonE-crude oil'!Y52+'E-crude oil'!Y52</f>
        <v>177141700295125.72</v>
      </c>
      <c r="Z4" s="310">
        <f>'NonE-crude oil'!Z52+'E-crude oil'!Z52</f>
        <v>178183954029505.16</v>
      </c>
      <c r="AA4" s="310">
        <f>'NonE-crude oil'!AA52+'E-crude oil'!AA52</f>
        <v>179225607870272.5</v>
      </c>
      <c r="AB4" s="310">
        <f>'NonE-crude oil'!AB52+'E-crude oil'!AB52</f>
        <v>180266661903559.25</v>
      </c>
      <c r="AC4" s="310">
        <f>'NonE-crude oil'!AC52+'E-crude oil'!AC52</f>
        <v>181307116215498.66</v>
      </c>
      <c r="AD4" s="310">
        <f>'NonE-crude oil'!AD52+'E-crude oil'!AD52</f>
        <v>182346970892225.31</v>
      </c>
      <c r="AE4" s="310">
        <f>'NonE-crude oil'!AE52+'E-crude oil'!AE52</f>
        <v>183386226019875.44</v>
      </c>
      <c r="AF4" s="310">
        <f>'NonE-crude oil'!AF52+'E-crude oil'!AF52</f>
        <v>184424881684586.88</v>
      </c>
      <c r="AG4" s="310">
        <f>'NonE-crude oil'!AG52+'E-crude oil'!AG52</f>
        <v>185462937972499</v>
      </c>
      <c r="AH4" s="310">
        <f>'NonE-crude oil'!AH52+'E-crude oil'!AH52</f>
        <v>186499849978416.91</v>
      </c>
      <c r="AI4" s="310">
        <f>'NonE-crude oil'!AI52+'E-crude oil'!AI52</f>
        <v>187536163082166.06</v>
      </c>
      <c r="AJ4" s="310">
        <f>'NonE-crude oil'!AJ52+'E-crude oil'!AJ52</f>
        <v>188571877369847.44</v>
      </c>
      <c r="AK4" s="310">
        <f>'NonE-crude oil'!AK52+'E-crude oil'!AK52</f>
        <v>189606992927563.25</v>
      </c>
      <c r="AL4" s="310">
        <f>'NonE-crude oil'!AL52+'E-crude oil'!AL52</f>
        <v>190641509841417.56</v>
      </c>
      <c r="AM4" s="310">
        <f>'NonE-crude oil'!AM52+'E-crude oil'!AM52</f>
        <v>190587936600249.84</v>
      </c>
      <c r="AN4" s="310">
        <f>'NonE-crude oil'!AN52+'E-crude oil'!AN52</f>
        <v>190534368751057.56</v>
      </c>
      <c r="AO4" s="310">
        <f>'NonE-crude oil'!AO52+'E-crude oil'!AO52</f>
        <v>190480806293856.5</v>
      </c>
      <c r="AP4" s="310">
        <f>'NonE-crude oil'!AP52+'E-crude oil'!AP52</f>
        <v>190427249228662.47</v>
      </c>
      <c r="AQ4" s="310">
        <f>'NonE-crude oil'!AQ52+'E-crude oil'!AQ52</f>
        <v>190310133716575.06</v>
      </c>
    </row>
    <row r="5" spans="1:43" x14ac:dyDescent="0.25">
      <c r="A5" s="133" t="s">
        <v>92</v>
      </c>
      <c r="B5" s="310">
        <f>'NonE-crude oil'!B53+'E-crude oil'!B53</f>
        <v>0</v>
      </c>
      <c r="C5" s="310">
        <f>'NonE-crude oil'!C53+'E-crude oil'!C53</f>
        <v>0</v>
      </c>
      <c r="D5" s="310">
        <f>'NonE-crude oil'!D53+'E-crude oil'!D53</f>
        <v>0</v>
      </c>
      <c r="E5" s="310">
        <f>'NonE-crude oil'!E53+'E-crude oil'!E53</f>
        <v>0</v>
      </c>
      <c r="F5" s="310">
        <f>'NonE-crude oil'!F53+'E-crude oil'!F53</f>
        <v>0</v>
      </c>
      <c r="G5" s="310">
        <f>'NonE-crude oil'!G53+'E-crude oil'!G53</f>
        <v>0</v>
      </c>
      <c r="H5" s="310">
        <f>'NonE-crude oil'!H53+'E-crude oil'!H53</f>
        <v>0</v>
      </c>
      <c r="I5" s="310">
        <f>'NonE-crude oil'!I53+'E-crude oil'!I53</f>
        <v>0</v>
      </c>
      <c r="J5" s="310">
        <f>'NonE-crude oil'!J53+'E-crude oil'!J53</f>
        <v>0</v>
      </c>
      <c r="K5" s="310">
        <f>'NonE-crude oil'!K53+'E-crude oil'!K53</f>
        <v>0</v>
      </c>
      <c r="L5" s="310">
        <f>'NonE-crude oil'!L53+'E-crude oil'!L53</f>
        <v>0</v>
      </c>
      <c r="M5" s="310">
        <f>'NonE-crude oil'!M53+'E-crude oil'!M53</f>
        <v>0</v>
      </c>
      <c r="N5" s="310">
        <f>'NonE-crude oil'!N53+'E-crude oil'!N53</f>
        <v>0</v>
      </c>
      <c r="O5" s="310">
        <f>'NonE-crude oil'!O53+'E-crude oil'!O53</f>
        <v>0</v>
      </c>
      <c r="P5" s="310">
        <f>'NonE-crude oil'!P53+'E-crude oil'!P53</f>
        <v>0</v>
      </c>
      <c r="Q5" s="310">
        <f>'NonE-crude oil'!Q53+'E-crude oil'!Q53</f>
        <v>0</v>
      </c>
      <c r="R5" s="310">
        <f>'NonE-crude oil'!R53+'E-crude oil'!R53</f>
        <v>0</v>
      </c>
      <c r="S5" s="310">
        <f>'NonE-crude oil'!S53+'E-crude oil'!S53</f>
        <v>0</v>
      </c>
      <c r="T5" s="310">
        <f>'NonE-crude oil'!T53+'E-crude oil'!T53</f>
        <v>0</v>
      </c>
      <c r="U5" s="310">
        <f>'NonE-crude oil'!U53+'E-crude oil'!U53</f>
        <v>0</v>
      </c>
      <c r="V5" s="310">
        <f>'NonE-crude oil'!V53+'E-crude oil'!V53</f>
        <v>0</v>
      </c>
      <c r="W5" s="310">
        <f>'NonE-crude oil'!W53+'E-crude oil'!W53</f>
        <v>0</v>
      </c>
      <c r="X5" s="310">
        <f>'NonE-crude oil'!X53+'E-crude oil'!X53</f>
        <v>0</v>
      </c>
      <c r="Y5" s="310">
        <f>'NonE-crude oil'!Y53+'E-crude oil'!Y53</f>
        <v>0</v>
      </c>
      <c r="Z5" s="310">
        <f>'NonE-crude oil'!Z53+'E-crude oil'!Z53</f>
        <v>0</v>
      </c>
      <c r="AA5" s="310">
        <f>'NonE-crude oil'!AA53+'E-crude oil'!AA53</f>
        <v>0</v>
      </c>
      <c r="AB5" s="310">
        <f>'NonE-crude oil'!AB53+'E-crude oil'!AB53</f>
        <v>0</v>
      </c>
      <c r="AC5" s="310">
        <f>'NonE-crude oil'!AC53+'E-crude oil'!AC53</f>
        <v>0</v>
      </c>
      <c r="AD5" s="310">
        <f>'NonE-crude oil'!AD53+'E-crude oil'!AD53</f>
        <v>0</v>
      </c>
      <c r="AE5" s="310">
        <f>'NonE-crude oil'!AE53+'E-crude oil'!AE53</f>
        <v>0</v>
      </c>
      <c r="AF5" s="310">
        <f>'NonE-crude oil'!AF53+'E-crude oil'!AF53</f>
        <v>0</v>
      </c>
      <c r="AG5" s="310">
        <f>'NonE-crude oil'!AG53+'E-crude oil'!AG53</f>
        <v>0</v>
      </c>
      <c r="AH5" s="310">
        <f>'NonE-crude oil'!AH53+'E-crude oil'!AH53</f>
        <v>0</v>
      </c>
      <c r="AI5" s="310">
        <f>'NonE-crude oil'!AI53+'E-crude oil'!AI53</f>
        <v>0</v>
      </c>
      <c r="AJ5" s="310">
        <f>'NonE-crude oil'!AJ53+'E-crude oil'!AJ53</f>
        <v>0</v>
      </c>
      <c r="AK5" s="310">
        <f>'NonE-crude oil'!AK53+'E-crude oil'!AK53</f>
        <v>0</v>
      </c>
      <c r="AL5" s="310">
        <f>'NonE-crude oil'!AL53+'E-crude oil'!AL53</f>
        <v>0</v>
      </c>
      <c r="AM5" s="310">
        <f>'NonE-crude oil'!AM53+'E-crude oil'!AM53</f>
        <v>0</v>
      </c>
      <c r="AN5" s="310">
        <f>'NonE-crude oil'!AN53+'E-crude oil'!AN53</f>
        <v>0</v>
      </c>
      <c r="AO5" s="310">
        <f>'NonE-crude oil'!AO53+'E-crude oil'!AO53</f>
        <v>0</v>
      </c>
      <c r="AP5" s="310">
        <f>'NonE-crude oil'!AP53+'E-crude oil'!AP53</f>
        <v>0</v>
      </c>
      <c r="AQ5" s="310">
        <f>'NonE-crude oil'!AQ53+'E-crude oil'!AQ53</f>
        <v>0</v>
      </c>
    </row>
    <row r="6" spans="1:43" x14ac:dyDescent="0.25">
      <c r="A6" s="133" t="s">
        <v>93</v>
      </c>
      <c r="B6" s="310">
        <f>'NonE-crude oil'!B54+'E-crude oil'!B54</f>
        <v>0</v>
      </c>
      <c r="C6" s="310">
        <f>'NonE-crude oil'!C54+'E-crude oil'!C54</f>
        <v>0</v>
      </c>
      <c r="D6" s="310">
        <f>'NonE-crude oil'!D54+'E-crude oil'!D54</f>
        <v>0</v>
      </c>
      <c r="E6" s="310">
        <f>'NonE-crude oil'!E54+'E-crude oil'!E54</f>
        <v>0</v>
      </c>
      <c r="F6" s="310">
        <f>'NonE-crude oil'!F54+'E-crude oil'!F54</f>
        <v>0</v>
      </c>
      <c r="G6" s="310">
        <f>'NonE-crude oil'!G54+'E-crude oil'!G54</f>
        <v>0</v>
      </c>
      <c r="H6" s="310">
        <f>'NonE-crude oil'!H54+'E-crude oil'!H54</f>
        <v>0</v>
      </c>
      <c r="I6" s="310">
        <f>'NonE-crude oil'!I54+'E-crude oil'!I54</f>
        <v>0</v>
      </c>
      <c r="J6" s="310">
        <f>'NonE-crude oil'!J54+'E-crude oil'!J54</f>
        <v>0</v>
      </c>
      <c r="K6" s="310">
        <f>'NonE-crude oil'!K54+'E-crude oil'!K54</f>
        <v>0</v>
      </c>
      <c r="L6" s="310">
        <f>'NonE-crude oil'!L54+'E-crude oil'!L54</f>
        <v>0</v>
      </c>
      <c r="M6" s="310">
        <f>'NonE-crude oil'!M54+'E-crude oil'!M54</f>
        <v>0</v>
      </c>
      <c r="N6" s="310">
        <f>'NonE-crude oil'!N54+'E-crude oil'!N54</f>
        <v>0</v>
      </c>
      <c r="O6" s="310">
        <f>'NonE-crude oil'!O54+'E-crude oil'!O54</f>
        <v>0</v>
      </c>
      <c r="P6" s="310">
        <f>'NonE-crude oil'!P54+'E-crude oil'!P54</f>
        <v>0</v>
      </c>
      <c r="Q6" s="310">
        <f>'NonE-crude oil'!Q54+'E-crude oil'!Q54</f>
        <v>0</v>
      </c>
      <c r="R6" s="310">
        <f>'NonE-crude oil'!R54+'E-crude oil'!R54</f>
        <v>0</v>
      </c>
      <c r="S6" s="310">
        <f>'NonE-crude oil'!S54+'E-crude oil'!S54</f>
        <v>0</v>
      </c>
      <c r="T6" s="310">
        <f>'NonE-crude oil'!T54+'E-crude oil'!T54</f>
        <v>0</v>
      </c>
      <c r="U6" s="310">
        <f>'NonE-crude oil'!U54+'E-crude oil'!U54</f>
        <v>0</v>
      </c>
      <c r="V6" s="310">
        <f>'NonE-crude oil'!V54+'E-crude oil'!V54</f>
        <v>0</v>
      </c>
      <c r="W6" s="310">
        <f>'NonE-crude oil'!W54+'E-crude oil'!W54</f>
        <v>0</v>
      </c>
      <c r="X6" s="310">
        <f>'NonE-crude oil'!X54+'E-crude oil'!X54</f>
        <v>0</v>
      </c>
      <c r="Y6" s="310">
        <f>'NonE-crude oil'!Y54+'E-crude oil'!Y54</f>
        <v>0</v>
      </c>
      <c r="Z6" s="310">
        <f>'NonE-crude oil'!Z54+'E-crude oil'!Z54</f>
        <v>0</v>
      </c>
      <c r="AA6" s="310">
        <f>'NonE-crude oil'!AA54+'E-crude oil'!AA54</f>
        <v>0</v>
      </c>
      <c r="AB6" s="310">
        <f>'NonE-crude oil'!AB54+'E-crude oil'!AB54</f>
        <v>0</v>
      </c>
      <c r="AC6" s="310">
        <f>'NonE-crude oil'!AC54+'E-crude oil'!AC54</f>
        <v>0</v>
      </c>
      <c r="AD6" s="310">
        <f>'NonE-crude oil'!AD54+'E-crude oil'!AD54</f>
        <v>0</v>
      </c>
      <c r="AE6" s="310">
        <f>'NonE-crude oil'!AE54+'E-crude oil'!AE54</f>
        <v>0</v>
      </c>
      <c r="AF6" s="310">
        <f>'NonE-crude oil'!AF54+'E-crude oil'!AF54</f>
        <v>0</v>
      </c>
      <c r="AG6" s="310">
        <f>'NonE-crude oil'!AG54+'E-crude oil'!AG54</f>
        <v>0</v>
      </c>
      <c r="AH6" s="310">
        <f>'NonE-crude oil'!AH54+'E-crude oil'!AH54</f>
        <v>0</v>
      </c>
      <c r="AI6" s="310">
        <f>'NonE-crude oil'!AI54+'E-crude oil'!AI54</f>
        <v>0</v>
      </c>
      <c r="AJ6" s="310">
        <f>'NonE-crude oil'!AJ54+'E-crude oil'!AJ54</f>
        <v>0</v>
      </c>
      <c r="AK6" s="310">
        <f>'NonE-crude oil'!AK54+'E-crude oil'!AK54</f>
        <v>0</v>
      </c>
      <c r="AL6" s="310">
        <f>'NonE-crude oil'!AL54+'E-crude oil'!AL54</f>
        <v>0</v>
      </c>
      <c r="AM6" s="310">
        <f>'NonE-crude oil'!AM54+'E-crude oil'!AM54</f>
        <v>0</v>
      </c>
      <c r="AN6" s="310">
        <f>'NonE-crude oil'!AN54+'E-crude oil'!AN54</f>
        <v>0</v>
      </c>
      <c r="AO6" s="310">
        <f>'NonE-crude oil'!AO54+'E-crude oil'!AO54</f>
        <v>0</v>
      </c>
      <c r="AP6" s="310">
        <f>'NonE-crude oil'!AP54+'E-crude oil'!AP54</f>
        <v>0</v>
      </c>
      <c r="AQ6" s="310">
        <f>'NonE-crude oil'!AQ54+'E-crude oil'!AQ54</f>
        <v>0</v>
      </c>
    </row>
    <row r="7" spans="1:43" x14ac:dyDescent="0.25">
      <c r="A7" s="133" t="s">
        <v>94</v>
      </c>
      <c r="B7" s="310">
        <f>'NonE-crude oil'!B55+'E-crude oil'!B55</f>
        <v>0</v>
      </c>
      <c r="C7" s="310">
        <f>'NonE-crude oil'!C55+'E-crude oil'!C55</f>
        <v>0</v>
      </c>
      <c r="D7" s="310">
        <f>'NonE-crude oil'!D55+'E-crude oil'!D55</f>
        <v>0</v>
      </c>
      <c r="E7" s="310">
        <f>'NonE-crude oil'!E55+'E-crude oil'!E55</f>
        <v>0</v>
      </c>
      <c r="F7" s="310">
        <f>'NonE-crude oil'!F55+'E-crude oil'!F55</f>
        <v>0</v>
      </c>
      <c r="G7" s="310">
        <f>'NonE-crude oil'!G55+'E-crude oil'!G55</f>
        <v>0</v>
      </c>
      <c r="H7" s="310">
        <f>'NonE-crude oil'!H55+'E-crude oil'!H55</f>
        <v>0</v>
      </c>
      <c r="I7" s="310">
        <f>'NonE-crude oil'!I55+'E-crude oil'!I55</f>
        <v>0</v>
      </c>
      <c r="J7" s="310">
        <f>'NonE-crude oil'!J55+'E-crude oil'!J55</f>
        <v>0</v>
      </c>
      <c r="K7" s="310">
        <f>'NonE-crude oil'!K55+'E-crude oil'!K55</f>
        <v>0</v>
      </c>
      <c r="L7" s="310">
        <f>'NonE-crude oil'!L55+'E-crude oil'!L55</f>
        <v>0</v>
      </c>
      <c r="M7" s="310">
        <f>'NonE-crude oil'!M55+'E-crude oil'!M55</f>
        <v>0</v>
      </c>
      <c r="N7" s="310">
        <f>'NonE-crude oil'!N55+'E-crude oil'!N55</f>
        <v>0</v>
      </c>
      <c r="O7" s="310">
        <f>'NonE-crude oil'!O55+'E-crude oil'!O55</f>
        <v>0</v>
      </c>
      <c r="P7" s="310">
        <f>'NonE-crude oil'!P55+'E-crude oil'!P55</f>
        <v>0</v>
      </c>
      <c r="Q7" s="310">
        <f>'NonE-crude oil'!Q55+'E-crude oil'!Q55</f>
        <v>0</v>
      </c>
      <c r="R7" s="310">
        <f>'NonE-crude oil'!R55+'E-crude oil'!R55</f>
        <v>0</v>
      </c>
      <c r="S7" s="310">
        <f>'NonE-crude oil'!S55+'E-crude oil'!S55</f>
        <v>0</v>
      </c>
      <c r="T7" s="310">
        <f>'NonE-crude oil'!T55+'E-crude oil'!T55</f>
        <v>0</v>
      </c>
      <c r="U7" s="310">
        <f>'NonE-crude oil'!U55+'E-crude oil'!U55</f>
        <v>0</v>
      </c>
      <c r="V7" s="310">
        <f>'NonE-crude oil'!V55+'E-crude oil'!V55</f>
        <v>0</v>
      </c>
      <c r="W7" s="310">
        <f>'NonE-crude oil'!W55+'E-crude oil'!W55</f>
        <v>0</v>
      </c>
      <c r="X7" s="310">
        <f>'NonE-crude oil'!X55+'E-crude oil'!X55</f>
        <v>0</v>
      </c>
      <c r="Y7" s="310">
        <f>'NonE-crude oil'!Y55+'E-crude oil'!Y55</f>
        <v>0</v>
      </c>
      <c r="Z7" s="310">
        <f>'NonE-crude oil'!Z55+'E-crude oil'!Z55</f>
        <v>0</v>
      </c>
      <c r="AA7" s="310">
        <f>'NonE-crude oil'!AA55+'E-crude oil'!AA55</f>
        <v>0</v>
      </c>
      <c r="AB7" s="310">
        <f>'NonE-crude oil'!AB55+'E-crude oil'!AB55</f>
        <v>0</v>
      </c>
      <c r="AC7" s="310">
        <f>'NonE-crude oil'!AC55+'E-crude oil'!AC55</f>
        <v>0</v>
      </c>
      <c r="AD7" s="310">
        <f>'NonE-crude oil'!AD55+'E-crude oil'!AD55</f>
        <v>0</v>
      </c>
      <c r="AE7" s="310">
        <f>'NonE-crude oil'!AE55+'E-crude oil'!AE55</f>
        <v>0</v>
      </c>
      <c r="AF7" s="310">
        <f>'NonE-crude oil'!AF55+'E-crude oil'!AF55</f>
        <v>0</v>
      </c>
      <c r="AG7" s="310">
        <f>'NonE-crude oil'!AG55+'E-crude oil'!AG55</f>
        <v>0</v>
      </c>
      <c r="AH7" s="310">
        <f>'NonE-crude oil'!AH55+'E-crude oil'!AH55</f>
        <v>0</v>
      </c>
      <c r="AI7" s="310">
        <f>'NonE-crude oil'!AI55+'E-crude oil'!AI55</f>
        <v>0</v>
      </c>
      <c r="AJ7" s="310">
        <f>'NonE-crude oil'!AJ55+'E-crude oil'!AJ55</f>
        <v>0</v>
      </c>
      <c r="AK7" s="310">
        <f>'NonE-crude oil'!AK55+'E-crude oil'!AK55</f>
        <v>0</v>
      </c>
      <c r="AL7" s="310">
        <f>'NonE-crude oil'!AL55+'E-crude oil'!AL55</f>
        <v>0</v>
      </c>
      <c r="AM7" s="310">
        <f>'NonE-crude oil'!AM55+'E-crude oil'!AM55</f>
        <v>0</v>
      </c>
      <c r="AN7" s="310">
        <f>'NonE-crude oil'!AN55+'E-crude oil'!AN55</f>
        <v>0</v>
      </c>
      <c r="AO7" s="310">
        <f>'NonE-crude oil'!AO55+'E-crude oil'!AO55</f>
        <v>0</v>
      </c>
      <c r="AP7" s="310">
        <f>'NonE-crude oil'!AP55+'E-crude oil'!AP55</f>
        <v>0</v>
      </c>
      <c r="AQ7" s="310">
        <f>'NonE-crude oil'!AQ55+'E-crude oil'!AQ55</f>
        <v>0</v>
      </c>
    </row>
    <row r="8" spans="1:43" x14ac:dyDescent="0.25">
      <c r="A8" s="133" t="s">
        <v>95</v>
      </c>
      <c r="B8" s="310">
        <f>'NonE-crude oil'!B56+'E-crude oil'!B56</f>
        <v>0</v>
      </c>
      <c r="C8" s="310">
        <f>'NonE-crude oil'!C56+'E-crude oil'!C56</f>
        <v>0</v>
      </c>
      <c r="D8" s="310">
        <f>'NonE-crude oil'!D56+'E-crude oil'!D56</f>
        <v>0</v>
      </c>
      <c r="E8" s="310">
        <f>'NonE-crude oil'!E56+'E-crude oil'!E56</f>
        <v>0</v>
      </c>
      <c r="F8" s="310">
        <f>'NonE-crude oil'!F56+'E-crude oil'!F56</f>
        <v>0</v>
      </c>
      <c r="G8" s="310">
        <f>'NonE-crude oil'!G56+'E-crude oil'!G56</f>
        <v>0</v>
      </c>
      <c r="H8" s="310">
        <f>'NonE-crude oil'!H56+'E-crude oil'!H56</f>
        <v>0</v>
      </c>
      <c r="I8" s="310">
        <f>'NonE-crude oil'!I56+'E-crude oil'!I56</f>
        <v>0</v>
      </c>
      <c r="J8" s="310">
        <f>'NonE-crude oil'!J56+'E-crude oil'!J56</f>
        <v>0</v>
      </c>
      <c r="K8" s="310">
        <f>'NonE-crude oil'!K56+'E-crude oil'!K56</f>
        <v>0</v>
      </c>
      <c r="L8" s="310">
        <f>'NonE-crude oil'!L56+'E-crude oil'!L56</f>
        <v>0</v>
      </c>
      <c r="M8" s="310">
        <f>'NonE-crude oil'!M56+'E-crude oil'!M56</f>
        <v>0</v>
      </c>
      <c r="N8" s="310">
        <f>'NonE-crude oil'!N56+'E-crude oil'!N56</f>
        <v>0</v>
      </c>
      <c r="O8" s="310">
        <f>'NonE-crude oil'!O56+'E-crude oil'!O56</f>
        <v>0</v>
      </c>
      <c r="P8" s="310">
        <f>'NonE-crude oil'!P56+'E-crude oil'!P56</f>
        <v>0</v>
      </c>
      <c r="Q8" s="310">
        <f>'NonE-crude oil'!Q56+'E-crude oil'!Q56</f>
        <v>0</v>
      </c>
      <c r="R8" s="310">
        <f>'NonE-crude oil'!R56+'E-crude oil'!R56</f>
        <v>0</v>
      </c>
      <c r="S8" s="310">
        <f>'NonE-crude oil'!S56+'E-crude oil'!S56</f>
        <v>0</v>
      </c>
      <c r="T8" s="310">
        <f>'NonE-crude oil'!T56+'E-crude oil'!T56</f>
        <v>0</v>
      </c>
      <c r="U8" s="310">
        <f>'NonE-crude oil'!U56+'E-crude oil'!U56</f>
        <v>0</v>
      </c>
      <c r="V8" s="310">
        <f>'NonE-crude oil'!V56+'E-crude oil'!V56</f>
        <v>0</v>
      </c>
      <c r="W8" s="310">
        <f>'NonE-crude oil'!W56+'E-crude oil'!W56</f>
        <v>0</v>
      </c>
      <c r="X8" s="310">
        <f>'NonE-crude oil'!X56+'E-crude oil'!X56</f>
        <v>0</v>
      </c>
      <c r="Y8" s="310">
        <f>'NonE-crude oil'!Y56+'E-crude oil'!Y56</f>
        <v>0</v>
      </c>
      <c r="Z8" s="310">
        <f>'NonE-crude oil'!Z56+'E-crude oil'!Z56</f>
        <v>0</v>
      </c>
      <c r="AA8" s="310">
        <f>'NonE-crude oil'!AA56+'E-crude oil'!AA56</f>
        <v>0</v>
      </c>
      <c r="AB8" s="310">
        <f>'NonE-crude oil'!AB56+'E-crude oil'!AB56</f>
        <v>0</v>
      </c>
      <c r="AC8" s="310">
        <f>'NonE-crude oil'!AC56+'E-crude oil'!AC56</f>
        <v>0</v>
      </c>
      <c r="AD8" s="310">
        <f>'NonE-crude oil'!AD56+'E-crude oil'!AD56</f>
        <v>0</v>
      </c>
      <c r="AE8" s="310">
        <f>'NonE-crude oil'!AE56+'E-crude oil'!AE56</f>
        <v>0</v>
      </c>
      <c r="AF8" s="310">
        <f>'NonE-crude oil'!AF56+'E-crude oil'!AF56</f>
        <v>0</v>
      </c>
      <c r="AG8" s="310">
        <f>'NonE-crude oil'!AG56+'E-crude oil'!AG56</f>
        <v>0</v>
      </c>
      <c r="AH8" s="310">
        <f>'NonE-crude oil'!AH56+'E-crude oil'!AH56</f>
        <v>0</v>
      </c>
      <c r="AI8" s="310">
        <f>'NonE-crude oil'!AI56+'E-crude oil'!AI56</f>
        <v>0</v>
      </c>
      <c r="AJ8" s="310">
        <f>'NonE-crude oil'!AJ56+'E-crude oil'!AJ56</f>
        <v>0</v>
      </c>
      <c r="AK8" s="310">
        <f>'NonE-crude oil'!AK56+'E-crude oil'!AK56</f>
        <v>0</v>
      </c>
      <c r="AL8" s="310">
        <f>'NonE-crude oil'!AL56+'E-crude oil'!AL56</f>
        <v>0</v>
      </c>
      <c r="AM8" s="310">
        <f>'NonE-crude oil'!AM56+'E-crude oil'!AM56</f>
        <v>0</v>
      </c>
      <c r="AN8" s="310">
        <f>'NonE-crude oil'!AN56+'E-crude oil'!AN56</f>
        <v>0</v>
      </c>
      <c r="AO8" s="310">
        <f>'NonE-crude oil'!AO56+'E-crude oil'!AO56</f>
        <v>0</v>
      </c>
      <c r="AP8" s="310">
        <f>'NonE-crude oil'!AP56+'E-crude oil'!AP56</f>
        <v>0</v>
      </c>
      <c r="AQ8" s="310">
        <f>'NonE-crude oil'!AQ56+'E-crude oil'!AQ56</f>
        <v>0</v>
      </c>
    </row>
    <row r="9" spans="1:43" x14ac:dyDescent="0.25">
      <c r="A9" s="133" t="s">
        <v>96</v>
      </c>
      <c r="B9" s="310">
        <f>'NonE-crude oil'!B57+'E-crude oil'!B57</f>
        <v>13889122500.000002</v>
      </c>
      <c r="C9" s="310">
        <f>'NonE-crude oil'!C57+'E-crude oil'!C57</f>
        <v>11111298000</v>
      </c>
      <c r="D9" s="310">
        <f>'NonE-crude oil'!D57+'E-crude oil'!D57</f>
        <v>11646776928.41206</v>
      </c>
      <c r="E9" s="310">
        <f>'NonE-crude oil'!E57+'E-crude oil'!E57</f>
        <v>12835090938.405289</v>
      </c>
      <c r="F9" s="310">
        <f>'NonE-crude oil'!F57+'E-crude oil'!F57</f>
        <v>14018322663.912994</v>
      </c>
      <c r="G9" s="310">
        <f>'NonE-crude oil'!G57+'E-crude oil'!G57</f>
        <v>14747670229.125397</v>
      </c>
      <c r="H9" s="310">
        <f>'NonE-crude oil'!H57+'E-crude oil'!H57</f>
        <v>15466262271.554356</v>
      </c>
      <c r="I9" s="310">
        <f>'NonE-crude oil'!I57+'E-crude oil'!I57</f>
        <v>15836664016.333733</v>
      </c>
      <c r="J9" s="310">
        <f>'NonE-crude oil'!J57+'E-crude oil'!J57</f>
        <v>16206254229.698528</v>
      </c>
      <c r="K9" s="310">
        <f>'NonE-crude oil'!K57+'E-crude oil'!K57</f>
        <v>16575031605.774521</v>
      </c>
      <c r="L9" s="310">
        <f>'NonE-crude oil'!L57+'E-crude oil'!L57</f>
        <v>16942994840.890232</v>
      </c>
      <c r="M9" s="310">
        <f>'NonE-crude oil'!M57+'E-crude oil'!M57</f>
        <v>17310142633.57695</v>
      </c>
      <c r="N9" s="310">
        <f>'NonE-crude oil'!N57+'E-crude oil'!N57</f>
        <v>17489726325.073204</v>
      </c>
      <c r="O9" s="310">
        <f>'NonE-crude oil'!O57+'E-crude oil'!O57</f>
        <v>17669019747.344101</v>
      </c>
      <c r="P9" s="310">
        <f>'NonE-crude oil'!P57+'E-crude oil'!P57</f>
        <v>17848022581.921078</v>
      </c>
      <c r="Q9" s="310">
        <f>'NonE-crude oil'!Q57+'E-crude oil'!Q57</f>
        <v>18026734510.694786</v>
      </c>
      <c r="R9" s="310">
        <f>'NonE-crude oil'!R57+'E-crude oil'!R57</f>
        <v>18205155215.915066</v>
      </c>
      <c r="S9" s="310">
        <f>'NonE-crude oil'!S57+'E-crude oil'!S57</f>
        <v>18290860542.084663</v>
      </c>
      <c r="T9" s="310">
        <f>'NonE-crude oil'!T57+'E-crude oil'!T57</f>
        <v>18376460011.213634</v>
      </c>
      <c r="U9" s="310">
        <f>'NonE-crude oil'!U57+'E-crude oil'!U57</f>
        <v>18461953623.853779</v>
      </c>
      <c r="V9" s="310">
        <f>'NonE-crude oil'!V57+'E-crude oil'!V57</f>
        <v>18547341380.561771</v>
      </c>
      <c r="W9" s="310">
        <f>'NonE-crude oil'!W57+'E-crude oil'!W57</f>
        <v>18632623281.899181</v>
      </c>
      <c r="X9" s="310">
        <f>'NonE-crude oil'!X57+'E-crude oil'!X57</f>
        <v>18526801376.101509</v>
      </c>
      <c r="Y9" s="310">
        <f>'NonE-crude oil'!Y57+'E-crude oil'!Y57</f>
        <v>18421085368.027676</v>
      </c>
      <c r="Z9" s="310">
        <f>'NonE-crude oil'!Z57+'E-crude oil'!Z57</f>
        <v>18315475257.577473</v>
      </c>
      <c r="AA9" s="310">
        <f>'NonE-crude oil'!AA57+'E-crude oil'!AA57</f>
        <v>18209971044.645805</v>
      </c>
      <c r="AB9" s="310">
        <f>'NonE-crude oil'!AB57+'E-crude oil'!AB57</f>
        <v>18104572729.122715</v>
      </c>
      <c r="AC9" s="310">
        <f>'NonE-crude oil'!AC57+'E-crude oil'!AC57</f>
        <v>17865952308.590427</v>
      </c>
      <c r="AD9" s="310">
        <f>'NonE-crude oil'!AD57+'E-crude oil'!AD57</f>
        <v>17627586009.9893</v>
      </c>
      <c r="AE9" s="310">
        <f>'NonE-crude oil'!AE57+'E-crude oil'!AE57</f>
        <v>17389473832.695591</v>
      </c>
      <c r="AF9" s="310">
        <f>'NonE-crude oil'!AF57+'E-crude oil'!AF57</f>
        <v>17151615776.073853</v>
      </c>
      <c r="AG9" s="310">
        <f>'NonE-crude oil'!AG57+'E-crude oil'!AG57</f>
        <v>16914011839.476912</v>
      </c>
      <c r="AH9" s="310">
        <f>'NonE-crude oil'!AH57+'E-crude oil'!AH57</f>
        <v>16657668101.947186</v>
      </c>
      <c r="AI9" s="310">
        <f>'NonE-crude oil'!AI57+'E-crude oil'!AI57</f>
        <v>16401599657.835501</v>
      </c>
      <c r="AJ9" s="310">
        <f>'NonE-crude oil'!AJ57+'E-crude oil'!AJ57</f>
        <v>16145806506.384577</v>
      </c>
      <c r="AK9" s="310">
        <f>'NonE-crude oil'!AK57+'E-crude oil'!AK57</f>
        <v>15890288646.82443</v>
      </c>
      <c r="AL9" s="310">
        <f>'NonE-crude oil'!AL57+'E-crude oil'!AL57</f>
        <v>15635046078.372379</v>
      </c>
      <c r="AM9" s="310">
        <f>'NonE-crude oil'!AM57+'E-crude oil'!AM57</f>
        <v>15342196832.744808</v>
      </c>
      <c r="AN9" s="310">
        <f>'NonE-crude oil'!AN57+'E-crude oil'!AN57</f>
        <v>15049665225.557882</v>
      </c>
      <c r="AO9" s="310">
        <f>'NonE-crude oil'!AO57+'E-crude oil'!AO57</f>
        <v>14757451255.833591</v>
      </c>
      <c r="AP9" s="310">
        <f>'NonE-crude oil'!AP57+'E-crude oil'!AP57</f>
        <v>14465554922.579285</v>
      </c>
      <c r="AQ9" s="310">
        <f>'NonE-crude oil'!AQ57+'E-crude oil'!AQ57</f>
        <v>14169243678.468853</v>
      </c>
    </row>
    <row r="10" spans="1:43" x14ac:dyDescent="0.25">
      <c r="A10" s="133" t="s">
        <v>97</v>
      </c>
      <c r="B10" s="310">
        <f>'NonE-crude oil'!B58+'E-crude oil'!B58</f>
        <v>2.65675996372875E+16</v>
      </c>
      <c r="C10" s="310">
        <f>'NonE-crude oil'!C58+'E-crude oil'!C58</f>
        <v>2.74121916208635E+16</v>
      </c>
      <c r="D10" s="310">
        <f>'NonE-crude oil'!D58+'E-crude oil'!D58</f>
        <v>2.8579319483996152E+16</v>
      </c>
      <c r="E10" s="310">
        <f>'NonE-crude oil'!E58+'E-crude oil'!E58</f>
        <v>2.8054244967319684E+16</v>
      </c>
      <c r="F10" s="310">
        <f>'NonE-crude oil'!F58+'E-crude oil'!F58</f>
        <v>3.0351059545099008E+16</v>
      </c>
      <c r="G10" s="310">
        <f>'NonE-crude oil'!G58+'E-crude oil'!G58</f>
        <v>3.2955068641246932E+16</v>
      </c>
      <c r="H10" s="310">
        <f>'NonE-crude oil'!H58+'E-crude oil'!H58</f>
        <v>3.4737325879220104E+16</v>
      </c>
      <c r="I10" s="310">
        <f>'NonE-crude oil'!I58+'E-crude oil'!I58</f>
        <v>3.5539683350592692E+16</v>
      </c>
      <c r="J10" s="310">
        <f>'NonE-crude oil'!J58+'E-crude oil'!J58</f>
        <v>3.6342040271584248E+16</v>
      </c>
      <c r="K10" s="310">
        <f>'NonE-crude oil'!K58+'E-crude oil'!K58</f>
        <v>3.7144396642154576E+16</v>
      </c>
      <c r="L10" s="310">
        <f>'NonE-crude oil'!L58+'E-crude oil'!L58</f>
        <v>3.7946752462263488E+16</v>
      </c>
      <c r="M10" s="310">
        <f>'NonE-crude oil'!M58+'E-crude oil'!M58</f>
        <v>3.874910773187092E+16</v>
      </c>
      <c r="N10" s="310">
        <f>'NonE-crude oil'!N58+'E-crude oil'!N58</f>
        <v>3.880641240417088E+16</v>
      </c>
      <c r="O10" s="310">
        <f>'NonE-crude oil'!O58+'E-crude oil'!O58</f>
        <v>3.8863717049385256E+16</v>
      </c>
      <c r="P10" s="310">
        <f>'NonE-crude oil'!P58+'E-crude oil'!P58</f>
        <v>3.8921021667512912E+16</v>
      </c>
      <c r="Q10" s="310">
        <f>'NonE-crude oil'!Q58+'E-crude oil'!Q58</f>
        <v>3.8978326258552736E+16</v>
      </c>
      <c r="R10" s="310">
        <f>'NonE-crude oil'!R58+'E-crude oil'!R58</f>
        <v>3.90356308225036E+16</v>
      </c>
      <c r="S10" s="310">
        <f>'NonE-crude oil'!S58+'E-crude oil'!S58</f>
        <v>3.8577131108460864E+16</v>
      </c>
      <c r="T10" s="310">
        <f>'NonE-crude oil'!T58+'E-crude oil'!T58</f>
        <v>3.8118631504253048E+16</v>
      </c>
      <c r="U10" s="310">
        <f>'NonE-crude oil'!U58+'E-crude oil'!U58</f>
        <v>3.766013200987484E+16</v>
      </c>
      <c r="V10" s="310">
        <f>'NonE-crude oil'!V58+'E-crude oil'!V58</f>
        <v>3.7201632625320976E+16</v>
      </c>
      <c r="W10" s="310">
        <f>'NonE-crude oil'!W58+'E-crude oil'!W58</f>
        <v>3.6743133350586152E+16</v>
      </c>
      <c r="X10" s="310">
        <f>'NonE-crude oil'!X58+'E-crude oil'!X58</f>
        <v>3.5883447879080752E+16</v>
      </c>
      <c r="Y10" s="310">
        <f>'NonE-crude oil'!Y58+'E-crude oil'!Y58</f>
        <v>3.5023762613338556E+16</v>
      </c>
      <c r="Z10" s="310">
        <f>'NonE-crude oil'!Z58+'E-crude oil'!Z58</f>
        <v>3.4164077553349608E+16</v>
      </c>
      <c r="AA10" s="310">
        <f>'NonE-crude oil'!AA58+'E-crude oil'!AA58</f>
        <v>3.3304392699104E+16</v>
      </c>
      <c r="AB10" s="310">
        <f>'NonE-crude oil'!AB58+'E-crude oil'!AB58</f>
        <v>3.2444708050591776E+16</v>
      </c>
      <c r="AC10" s="310">
        <f>'NonE-crude oil'!AC58+'E-crude oil'!AC58</f>
        <v>3.1585023607803024E+16</v>
      </c>
      <c r="AD10" s="310">
        <f>'NonE-crude oil'!AD58+'E-crude oil'!AD58</f>
        <v>3.0725339370727812E+16</v>
      </c>
      <c r="AE10" s="310">
        <f>'NonE-crude oil'!AE58+'E-crude oil'!AE58</f>
        <v>2.9865655339356184E+16</v>
      </c>
      <c r="AF10" s="310">
        <f>'NonE-crude oil'!AF58+'E-crude oil'!AF58</f>
        <v>2.9005971513678224E+16</v>
      </c>
      <c r="AG10" s="310">
        <f>'NonE-crude oil'!AG58+'E-crude oil'!AG58</f>
        <v>2.8146287893683984E+16</v>
      </c>
      <c r="AH10" s="310">
        <f>'NonE-crude oil'!AH58+'E-crude oil'!AH58</f>
        <v>2.7401226840230328E+16</v>
      </c>
      <c r="AI10" s="310">
        <f>'NonE-crude oil'!AI58+'E-crude oil'!AI58</f>
        <v>2.6656165965034232E+16</v>
      </c>
      <c r="AJ10" s="310">
        <f>'NonE-crude oil'!AJ58+'E-crude oil'!AJ58</f>
        <v>2.5911105268087096E+16</v>
      </c>
      <c r="AK10" s="310">
        <f>'NonE-crude oil'!AK58+'E-crude oil'!AK58</f>
        <v>2.5166044749380292E+16</v>
      </c>
      <c r="AL10" s="310">
        <f>'NonE-crude oil'!AL58+'E-crude oil'!AL58</f>
        <v>2.442098440890522E+16</v>
      </c>
      <c r="AM10" s="310">
        <f>'NonE-crude oil'!AM58+'E-crude oil'!AM58</f>
        <v>2.363849765885262E+16</v>
      </c>
      <c r="AN10" s="310">
        <f>'NonE-crude oil'!AN58+'E-crude oil'!AN58</f>
        <v>2.2856011095961804E+16</v>
      </c>
      <c r="AO10" s="310">
        <f>'NonE-crude oil'!AO58+'E-crude oil'!AO58</f>
        <v>2.2073524720223728E+16</v>
      </c>
      <c r="AP10" s="310">
        <f>'NonE-crude oil'!AP58+'E-crude oil'!AP58</f>
        <v>2.1291038531629336E+16</v>
      </c>
      <c r="AQ10" s="310">
        <f>'NonE-crude oil'!AQ58+'E-crude oil'!AQ58</f>
        <v>2.0508546674565856E+16</v>
      </c>
    </row>
    <row r="11" spans="1:43" x14ac:dyDescent="0.25">
      <c r="A11" s="133" t="s">
        <v>98</v>
      </c>
      <c r="B11" s="310">
        <f>'NonE-crude oil'!B59+'E-crude oil'!B59</f>
        <v>533342304000.00018</v>
      </c>
      <c r="C11" s="310">
        <f>'NonE-crude oil'!C59+'E-crude oil'!C59</f>
        <v>46917455804999.992</v>
      </c>
      <c r="D11" s="310">
        <f>'NonE-crude oil'!D59+'E-crude oil'!D59</f>
        <v>51266078816833.891</v>
      </c>
      <c r="E11" s="310">
        <f>'NonE-crude oil'!E59+'E-crude oil'!E59</f>
        <v>57060995398502.063</v>
      </c>
      <c r="F11" s="310">
        <f>'NonE-crude oil'!F59+'E-crude oil'!F59</f>
        <v>63677560181812.375</v>
      </c>
      <c r="G11" s="310">
        <f>'NonE-crude oil'!G59+'E-crude oil'!G59</f>
        <v>67926048487765.016</v>
      </c>
      <c r="H11" s="310">
        <f>'NonE-crude oil'!H59+'E-crude oil'!H59</f>
        <v>72105130380720.109</v>
      </c>
      <c r="I11" s="310">
        <f>'NonE-crude oil'!I59+'E-crude oil'!I59</f>
        <v>74749277376965.078</v>
      </c>
      <c r="J11" s="310">
        <f>'NonE-crude oil'!J59+'E-crude oil'!J59</f>
        <v>77394566951979.188</v>
      </c>
      <c r="K11" s="310">
        <f>'NonE-crude oil'!K59+'E-crude oil'!K59</f>
        <v>80040985421518.922</v>
      </c>
      <c r="L11" s="310">
        <f>'NonE-crude oil'!L59+'E-crude oil'!L59</f>
        <v>82688519108641.563</v>
      </c>
      <c r="M11" s="310">
        <f>'NonE-crude oil'!M59+'E-crude oil'!M59</f>
        <v>85337154343705.047</v>
      </c>
      <c r="N11" s="310">
        <f>'NonE-crude oil'!N59+'E-crude oil'!N59</f>
        <v>86861283531959.031</v>
      </c>
      <c r="O11" s="310">
        <f>'NonE-crude oil'!O59+'E-crude oil'!O59</f>
        <v>88385833953769.844</v>
      </c>
      <c r="P11" s="310">
        <f>'NonE-crude oil'!P59+'E-crude oil'!P59</f>
        <v>89910801847721.875</v>
      </c>
      <c r="Q11" s="310">
        <f>'NonE-crude oil'!Q59+'E-crude oil'!Q59</f>
        <v>91436183453766.891</v>
      </c>
      <c r="R11" s="310">
        <f>'NonE-crude oil'!R59+'E-crude oil'!R59</f>
        <v>92961975013224.094</v>
      </c>
      <c r="S11" s="310">
        <f>'NonE-crude oil'!S59+'E-crude oil'!S59</f>
        <v>93731379871684.031</v>
      </c>
      <c r="T11" s="310">
        <f>'NonE-crude oil'!T59+'E-crude oil'!T59</f>
        <v>94500485941884.422</v>
      </c>
      <c r="U11" s="310">
        <f>'NonE-crude oil'!U59+'E-crude oil'!U59</f>
        <v>95269293116834.281</v>
      </c>
      <c r="V11" s="310">
        <f>'NonE-crude oil'!V59+'E-crude oil'!V59</f>
        <v>96037801289561.953</v>
      </c>
      <c r="W11" s="310">
        <f>'NonE-crude oil'!W59+'E-crude oil'!W59</f>
        <v>96806010353115.094</v>
      </c>
      <c r="X11" s="310">
        <f>'NonE-crude oil'!X59+'E-crude oil'!X59</f>
        <v>97143552884607.672</v>
      </c>
      <c r="Y11" s="310">
        <f>'NonE-crude oil'!Y59+'E-crude oil'!Y59</f>
        <v>97480957556136.156</v>
      </c>
      <c r="Z11" s="310">
        <f>'NonE-crude oil'!Z59+'E-crude oil'!Z59</f>
        <v>97818224319656.953</v>
      </c>
      <c r="AA11" s="310">
        <f>'NonE-crude oil'!AA59+'E-crude oil'!AA59</f>
        <v>98155353127135.219</v>
      </c>
      <c r="AB11" s="310">
        <f>'NonE-crude oil'!AB59+'E-crude oil'!AB59</f>
        <v>98492343930544.922</v>
      </c>
      <c r="AC11" s="310">
        <f>'NonE-crude oil'!AC59+'E-crude oil'!AC59</f>
        <v>98460087083409.047</v>
      </c>
      <c r="AD11" s="310">
        <f>'NonE-crude oil'!AD59+'E-crude oil'!AD59</f>
        <v>98427830915301.953</v>
      </c>
      <c r="AE11" s="310">
        <f>'NonE-crude oil'!AE59+'E-crude oil'!AE59</f>
        <v>98395575428711.063</v>
      </c>
      <c r="AF11" s="310">
        <f>'NonE-crude oil'!AF59+'E-crude oil'!AF59</f>
        <v>98363320626123.531</v>
      </c>
      <c r="AG11" s="310">
        <f>'NonE-crude oil'!AG59+'E-crude oil'!AG59</f>
        <v>98331066510026.047</v>
      </c>
      <c r="AH11" s="310">
        <f>'NonE-crude oil'!AH59+'E-crude oil'!AH59</f>
        <v>97963781354365.297</v>
      </c>
      <c r="AI11" s="310">
        <f>'NonE-crude oil'!AI59+'E-crude oil'!AI59</f>
        <v>97596623128001.125</v>
      </c>
      <c r="AJ11" s="310">
        <f>'NonE-crude oil'!AJ59+'E-crude oil'!AJ59</f>
        <v>97229591879257.438</v>
      </c>
      <c r="AK11" s="310">
        <f>'NonE-crude oil'!AK59+'E-crude oil'!AK59</f>
        <v>96862687656449.547</v>
      </c>
      <c r="AL11" s="310">
        <f>'NonE-crude oil'!AL59+'E-crude oil'!AL59</f>
        <v>96495910507884.078</v>
      </c>
      <c r="AM11" s="310">
        <f>'NonE-crude oil'!AM59+'E-crude oil'!AM59</f>
        <v>96067749721125.313</v>
      </c>
      <c r="AN11" s="310">
        <f>'NonE-crude oil'!AN59+'E-crude oil'!AN59</f>
        <v>95639739331996.484</v>
      </c>
      <c r="AO11" s="310">
        <f>'NonE-crude oil'!AO59+'E-crude oil'!AO59</f>
        <v>95211879397196.438</v>
      </c>
      <c r="AP11" s="310">
        <f>'NonE-crude oil'!AP59+'E-crude oil'!AP59</f>
        <v>94784169973413.906</v>
      </c>
      <c r="AQ11" s="310">
        <f>'NonE-crude oil'!AQ59+'E-crude oil'!AQ59</f>
        <v>94321819879577.875</v>
      </c>
    </row>
    <row r="12" spans="1:43" x14ac:dyDescent="0.25">
      <c r="A12" s="133" t="s">
        <v>99</v>
      </c>
      <c r="B12" s="310">
        <f>'NonE-crude oil'!B60+'E-crude oil'!B60</f>
        <v>2777824500</v>
      </c>
      <c r="C12" s="310">
        <f>'NonE-crude oil'!C60+'E-crude oil'!C60</f>
        <v>16666947000.000002</v>
      </c>
      <c r="D12" s="310">
        <f>'NonE-crude oil'!D60+'E-crude oil'!D60</f>
        <v>16991632914.228167</v>
      </c>
      <c r="E12" s="310">
        <f>'NonE-crude oil'!E60+'E-crude oil'!E60</f>
        <v>18758909103.865009</v>
      </c>
      <c r="F12" s="310">
        <f>'NonE-crude oil'!F60+'E-crude oil'!F60</f>
        <v>19322466037.889908</v>
      </c>
      <c r="G12" s="310">
        <f>'NonE-crude oil'!G60+'E-crude oil'!G60</f>
        <v>19904203305.288597</v>
      </c>
      <c r="H12" s="310">
        <f>'NonE-crude oil'!H60+'E-crude oil'!H60</f>
        <v>20627156896.975807</v>
      </c>
      <c r="I12" s="310">
        <f>'NonE-crude oil'!I60+'E-crude oil'!I60</f>
        <v>21269352169.044258</v>
      </c>
      <c r="J12" s="310">
        <f>'NonE-crude oil'!J60+'E-crude oil'!J60</f>
        <v>21791416368.988968</v>
      </c>
      <c r="K12" s="310">
        <f>'NonE-crude oil'!K60+'E-crude oil'!K60</f>
        <v>22185009357.640503</v>
      </c>
      <c r="L12" s="310">
        <f>'NonE-crude oil'!L60+'E-crude oil'!L60</f>
        <v>22444161376.603294</v>
      </c>
      <c r="M12" s="310">
        <f>'NonE-crude oil'!M60+'E-crude oil'!M60</f>
        <v>22565418917.712811</v>
      </c>
      <c r="N12" s="310">
        <f>'NonE-crude oil'!N60+'E-crude oil'!N60</f>
        <v>22596586727.915585</v>
      </c>
      <c r="O12" s="310">
        <f>'NonE-crude oil'!O60+'E-crude oil'!O60</f>
        <v>22517366784.086926</v>
      </c>
      <c r="P12" s="310">
        <f>'NonE-crude oil'!P60+'E-crude oil'!P60</f>
        <v>22356776414.99313</v>
      </c>
      <c r="Q12" s="310">
        <f>'NonE-crude oil'!Q60+'E-crude oil'!Q60</f>
        <v>22144153890.832684</v>
      </c>
      <c r="R12" s="310">
        <f>'NonE-crude oil'!R60+'E-crude oil'!R60</f>
        <v>21908307407.127422</v>
      </c>
      <c r="S12" s="310">
        <f>'NonE-crude oil'!S60+'E-crude oil'!S60</f>
        <v>21713542459.871082</v>
      </c>
      <c r="T12" s="310">
        <f>'NonE-crude oil'!T60+'E-crude oil'!T60</f>
        <v>21523145083.680698</v>
      </c>
      <c r="U12" s="310">
        <f>'NonE-crude oil'!U60+'E-crude oil'!U60</f>
        <v>21337235137.079548</v>
      </c>
      <c r="V12" s="310">
        <f>'NonE-crude oil'!V60+'E-crude oil'!V60</f>
        <v>21155927808.125175</v>
      </c>
      <c r="W12" s="310">
        <f>'NonE-crude oil'!W60+'E-crude oil'!W60</f>
        <v>20979333978.07309</v>
      </c>
      <c r="X12" s="310">
        <f>'NonE-crude oil'!X60+'E-crude oil'!X60</f>
        <v>20807560589.669987</v>
      </c>
      <c r="Y12" s="310">
        <f>'NonE-crude oil'!Y60+'E-crude oil'!Y60</f>
        <v>20640711019.767941</v>
      </c>
      <c r="Z12" s="310">
        <f>'NonE-crude oil'!Z60+'E-crude oil'!Z60</f>
        <v>20478885456.032249</v>
      </c>
      <c r="AA12" s="310">
        <f>'NonE-crude oil'!AA60+'E-crude oil'!AA60</f>
        <v>20322181277.597553</v>
      </c>
      <c r="AB12" s="310">
        <f>'NonE-crude oil'!AB60+'E-crude oil'!AB60</f>
        <v>20170693439.608559</v>
      </c>
      <c r="AC12" s="310">
        <f>'NonE-crude oil'!AC60+'E-crude oil'!AC60</f>
        <v>20024514861.663303</v>
      </c>
      <c r="AD12" s="310">
        <f>'NonE-crude oil'!AD60+'E-crude oil'!AD60</f>
        <v>19883736820.260345</v>
      </c>
      <c r="AE12" s="310">
        <f>'NonE-crude oil'!AE60+'E-crude oil'!AE60</f>
        <v>19748449345.433929</v>
      </c>
      <c r="AF12" s="310">
        <f>'NonE-crude oil'!AF60+'E-crude oil'!AF60</f>
        <v>19618741621.844933</v>
      </c>
      <c r="AG12" s="310">
        <f>'NonE-crude oil'!AG60+'E-crude oil'!AG60</f>
        <v>19494702394.680492</v>
      </c>
      <c r="AH12" s="310">
        <f>'NonE-crude oil'!AH60+'E-crude oil'!AH60</f>
        <v>19376420380.801262</v>
      </c>
      <c r="AI12" s="310">
        <f>'NonE-crude oil'!AI60+'E-crude oil'!AI60</f>
        <v>19263984685.663525</v>
      </c>
      <c r="AJ12" s="310">
        <f>'NonE-crude oil'!AJ60+'E-crude oil'!AJ60</f>
        <v>19157485226.632023</v>
      </c>
      <c r="AK12" s="310">
        <f>'NonE-crude oil'!AK60+'E-crude oil'!AK60</f>
        <v>19057013163.391914</v>
      </c>
      <c r="AL12" s="310">
        <f>'NonE-crude oil'!AL60+'E-crude oil'!AL60</f>
        <v>18962661336.262943</v>
      </c>
      <c r="AM12" s="310">
        <f>'NonE-crude oil'!AM60+'E-crude oil'!AM60</f>
        <v>18874524713.316673</v>
      </c>
      <c r="AN12" s="310">
        <f>'NonE-crude oil'!AN60+'E-crude oil'!AN60</f>
        <v>18792700847.299091</v>
      </c>
      <c r="AO12" s="310">
        <f>'NonE-crude oil'!AO60+'E-crude oil'!AO60</f>
        <v>18717290343.466454</v>
      </c>
      <c r="AP12" s="310">
        <f>'NonE-crude oil'!AP60+'E-crude oil'!AP60</f>
        <v>18648397339.553177</v>
      </c>
      <c r="AQ12" s="310">
        <f>'NonE-crude oil'!AQ60+'E-crude oil'!AQ60</f>
        <v>18579907177.66235</v>
      </c>
    </row>
    <row r="13" spans="1:43" x14ac:dyDescent="0.25">
      <c r="A13" s="133" t="s">
        <v>100</v>
      </c>
      <c r="B13" s="310">
        <f>'NonE-crude oil'!B61+'E-crude oil'!B61</f>
        <v>0</v>
      </c>
      <c r="C13" s="310">
        <f>'NonE-crude oil'!C61+'E-crude oil'!C61</f>
        <v>2777824500</v>
      </c>
      <c r="D13" s="310">
        <f>'NonE-crude oil'!D61+'E-crude oil'!D61</f>
        <v>3110657846.8365507</v>
      </c>
      <c r="E13" s="310">
        <f>'NonE-crude oil'!E61+'E-crude oil'!E61</f>
        <v>3423480497.9068394</v>
      </c>
      <c r="F13" s="310">
        <f>'NonE-crude oil'!F61+'E-crude oil'!F61</f>
        <v>3570086755.1049657</v>
      </c>
      <c r="G13" s="310">
        <f>'NonE-crude oil'!G61+'E-crude oil'!G61</f>
        <v>3753164105.0820746</v>
      </c>
      <c r="H13" s="310">
        <f>'NonE-crude oil'!H61+'E-crude oil'!H61</f>
        <v>3986573023.2742677</v>
      </c>
      <c r="I13" s="310">
        <f>'NonE-crude oil'!I61+'E-crude oil'!I61</f>
        <v>4209720904.928946</v>
      </c>
      <c r="J13" s="310">
        <f>'NonE-crude oil'!J61+'E-crude oil'!J61</f>
        <v>4404844329.8305311</v>
      </c>
      <c r="K13" s="310">
        <f>'NonE-crude oil'!K61+'E-crude oil'!K61</f>
        <v>4574783021.4323196</v>
      </c>
      <c r="L13" s="310">
        <f>'NonE-crude oil'!L61+'E-crude oil'!L61</f>
        <v>4724024118.5676384</v>
      </c>
      <c r="M13" s="310">
        <f>'NonE-crude oil'!M61+'E-crude oil'!M61</f>
        <v>4858412393.4296913</v>
      </c>
      <c r="N13" s="310">
        <f>'NonE-crude oil'!N61+'E-crude oil'!N61</f>
        <v>4988910996.5623894</v>
      </c>
      <c r="O13" s="310">
        <f>'NonE-crude oil'!O61+'E-crude oil'!O61</f>
        <v>5113186452.8359966</v>
      </c>
      <c r="P13" s="310">
        <f>'NonE-crude oil'!P61+'E-crude oil'!P61</f>
        <v>5232926633.6530294</v>
      </c>
      <c r="Q13" s="310">
        <f>'NonE-crude oil'!Q61+'E-crude oil'!Q61</f>
        <v>5350045238.7471523</v>
      </c>
      <c r="R13" s="310">
        <f>'NonE-crude oil'!R61+'E-crude oil'!R61</f>
        <v>5466668061.0934477</v>
      </c>
      <c r="S13" s="310">
        <f>'NonE-crude oil'!S61+'E-crude oil'!S61</f>
        <v>5590621404.0484991</v>
      </c>
      <c r="T13" s="310">
        <f>'NonE-crude oil'!T61+'E-crude oil'!T61</f>
        <v>5716301282.1808376</v>
      </c>
      <c r="U13" s="310">
        <f>'NonE-crude oil'!U61+'E-crude oil'!U61</f>
        <v>5843308962.329587</v>
      </c>
      <c r="V13" s="310">
        <f>'NonE-crude oil'!V61+'E-crude oil'!V61</f>
        <v>5971210265.2196388</v>
      </c>
      <c r="W13" s="310">
        <f>'NonE-crude oil'!W61+'E-crude oil'!W61</f>
        <v>6099534841.3484879</v>
      </c>
      <c r="X13" s="310">
        <f>'NonE-crude oil'!X61+'E-crude oil'!X61</f>
        <v>6227775794.516901</v>
      </c>
      <c r="Y13" s="310">
        <f>'NonE-crude oil'!Y61+'E-crude oil'!Y61</f>
        <v>6355389698.0505428</v>
      </c>
      <c r="Z13" s="310">
        <f>'NonE-crude oil'!Z61+'E-crude oil'!Z61</f>
        <v>6481797048.8961143</v>
      </c>
      <c r="AA13" s="310">
        <f>'NonE-crude oil'!AA61+'E-crude oil'!AA61</f>
        <v>6606383203.9786024</v>
      </c>
      <c r="AB13" s="310">
        <f>'NonE-crude oil'!AB61+'E-crude oil'!AB61</f>
        <v>6728499841.350419</v>
      </c>
      <c r="AC13" s="310">
        <f>'NonE-crude oil'!AC61+'E-crude oil'!AC61</f>
        <v>6847466985.6313314</v>
      </c>
      <c r="AD13" s="310">
        <f>'NonE-crude oil'!AD61+'E-crude oil'!AD61</f>
        <v>6962575632.9251509</v>
      </c>
      <c r="AE13" s="310">
        <f>'NonE-crude oil'!AE61+'E-crude oil'!AE61</f>
        <v>7073091004.7132359</v>
      </c>
      <c r="AF13" s="310">
        <f>'NonE-crude oil'!AF61+'E-crude oil'!AF61</f>
        <v>7178256453.1030865</v>
      </c>
      <c r="AG13" s="310">
        <f>'NonE-crude oil'!AG61+'E-crude oil'!AG61</f>
        <v>7277298031.2136803</v>
      </c>
      <c r="AH13" s="310">
        <f>'NonE-crude oil'!AH61+'E-crude oil'!AH61</f>
        <v>7369429732.4065657</v>
      </c>
      <c r="AI13" s="310">
        <f>'NonE-crude oil'!AI61+'E-crude oil'!AI61</f>
        <v>7453859390.5628748</v>
      </c>
      <c r="AJ13" s="310">
        <f>'NonE-crude oil'!AJ61+'E-crude oil'!AJ61</f>
        <v>7529795220.7483749</v>
      </c>
      <c r="AK13" s="310">
        <f>'NonE-crude oil'!AK61+'E-crude oil'!AK61</f>
        <v>7596452965.5387535</v>
      </c>
      <c r="AL13" s="310">
        <f>'NonE-crude oil'!AL61+'E-crude oil'!AL61</f>
        <v>7653063597.1910362</v>
      </c>
      <c r="AM13" s="310">
        <f>'NonE-crude oil'!AM61+'E-crude oil'!AM61</f>
        <v>7698881509.9954395</v>
      </c>
      <c r="AN13" s="310">
        <f>'NonE-crude oil'!AN61+'E-crude oil'!AN61</f>
        <v>7733193120.8357687</v>
      </c>
      <c r="AO13" s="310">
        <f>'NonE-crude oil'!AO61+'E-crude oil'!AO61</f>
        <v>7755325779.5949945</v>
      </c>
      <c r="AP13" s="310">
        <f>'NonE-crude oil'!AP61+'E-crude oil'!AP61</f>
        <v>7764656874.9845877</v>
      </c>
      <c r="AQ13" s="310">
        <f>'NonE-crude oil'!AQ61+'E-crude oil'!AQ61</f>
        <v>7758001833.6414557</v>
      </c>
    </row>
    <row r="14" spans="1:43" x14ac:dyDescent="0.25">
      <c r="A14" s="133" t="s">
        <v>101</v>
      </c>
      <c r="B14" s="310">
        <f>'NonE-crude oil'!B62+'E-crude oil'!B62</f>
        <v>38889543000</v>
      </c>
      <c r="C14" s="310">
        <f>'NonE-crude oil'!C62+'E-crude oil'!C62</f>
        <v>144446874000</v>
      </c>
      <c r="D14" s="310">
        <f>'NonE-crude oil'!D62+'E-crude oil'!D62</f>
        <v>175353743120.1373</v>
      </c>
      <c r="E14" s="310">
        <f>'NonE-crude oil'!E62+'E-crude oil'!E62</f>
        <v>181930959564.67288</v>
      </c>
      <c r="F14" s="310">
        <f>'NonE-crude oil'!F62+'E-crude oil'!F62</f>
        <v>194848176514.9104</v>
      </c>
      <c r="G14" s="310">
        <f>'NonE-crude oil'!G62+'E-crude oil'!G62</f>
        <v>201549374211.42032</v>
      </c>
      <c r="H14" s="310">
        <f>'NonE-crude oil'!H62+'E-crude oil'!H62</f>
        <v>207190902378.39548</v>
      </c>
      <c r="I14" s="310">
        <f>'NonE-crude oil'!I62+'E-crude oil'!I62</f>
        <v>210774049632.70584</v>
      </c>
      <c r="J14" s="310">
        <f>'NonE-crude oil'!J62+'E-crude oil'!J62</f>
        <v>214379430492.25031</v>
      </c>
      <c r="K14" s="310">
        <f>'NonE-crude oil'!K62+'E-crude oil'!K62</f>
        <v>218006982400.10678</v>
      </c>
      <c r="L14" s="310">
        <f>'NonE-crude oil'!L62+'E-crude oil'!L62</f>
        <v>221656642840.55035</v>
      </c>
      <c r="M14" s="310">
        <f>'NonE-crude oil'!M62+'E-crude oil'!M62</f>
        <v>225328349339.05362</v>
      </c>
      <c r="N14" s="310">
        <f>'NonE-crude oil'!N62+'E-crude oil'!N62</f>
        <v>223460810245.60205</v>
      </c>
      <c r="O14" s="310">
        <f>'NonE-crude oil'!O62+'E-crude oil'!O62</f>
        <v>221576820125.82767</v>
      </c>
      <c r="P14" s="310">
        <f>'NonE-crude oil'!P62+'E-crude oil'!P62</f>
        <v>219676407998.92239</v>
      </c>
      <c r="Q14" s="310">
        <f>'NonE-crude oil'!Q62+'E-crude oil'!Q62</f>
        <v>217759602871.32599</v>
      </c>
      <c r="R14" s="310">
        <f>'NonE-crude oil'!R62+'E-crude oil'!R62</f>
        <v>215826433736.72501</v>
      </c>
      <c r="S14" s="310">
        <f>'NonE-crude oil'!S62+'E-crude oil'!S62</f>
        <v>212182323316.87799</v>
      </c>
      <c r="T14" s="310">
        <f>'NonE-crude oil'!T62+'E-crude oil'!T62</f>
        <v>208536374111.2121</v>
      </c>
      <c r="U14" s="310">
        <f>'NonE-crude oil'!U62+'E-crude oil'!U62</f>
        <v>204888588772.96924</v>
      </c>
      <c r="V14" s="310">
        <f>'NonE-crude oil'!V62+'E-crude oil'!V62</f>
        <v>201238969954.89645</v>
      </c>
      <c r="W14" s="310">
        <f>'NonE-crude oil'!W62+'E-crude oil'!W62</f>
        <v>197587520309.24597</v>
      </c>
      <c r="X14" s="310">
        <f>'NonE-crude oil'!X62+'E-crude oil'!X62</f>
        <v>192559693416.77365</v>
      </c>
      <c r="Y14" s="310">
        <f>'NonE-crude oil'!Y62+'E-crude oil'!Y62</f>
        <v>187529380451.36908</v>
      </c>
      <c r="Z14" s="310">
        <f>'NonE-crude oil'!Z62+'E-crude oil'!Z62</f>
        <v>182496585045.88983</v>
      </c>
      <c r="AA14" s="310">
        <f>'NonE-crude oil'!AA62+'E-crude oil'!AA62</f>
        <v>177461310832.51495</v>
      </c>
      <c r="AB14" s="310">
        <f>'NonE-crude oil'!AB62+'E-crude oil'!AB62</f>
        <v>172423561442.745</v>
      </c>
      <c r="AC14" s="310">
        <f>'NonE-crude oil'!AC62+'E-crude oil'!AC62</f>
        <v>168541147012.17813</v>
      </c>
      <c r="AD14" s="310">
        <f>'NonE-crude oil'!AD62+'E-crude oil'!AD62</f>
        <v>164656817637.84323</v>
      </c>
      <c r="AE14" s="310">
        <f>'NonE-crude oil'!AE62+'E-crude oil'!AE62</f>
        <v>160770576123.54419</v>
      </c>
      <c r="AF14" s="310">
        <f>'NonE-crude oil'!AF62+'E-crude oil'!AF62</f>
        <v>156882425272.561</v>
      </c>
      <c r="AG14" s="310">
        <f>'NonE-crude oil'!AG62+'E-crude oil'!AG62</f>
        <v>152992367887.64969</v>
      </c>
      <c r="AH14" s="310">
        <f>'NonE-crude oil'!AH62+'E-crude oil'!AH62</f>
        <v>150665947250.31174</v>
      </c>
      <c r="AI14" s="310">
        <f>'NonE-crude oil'!AI62+'E-crude oil'!AI62</f>
        <v>148338368783.67078</v>
      </c>
      <c r="AJ14" s="310">
        <f>'NonE-crude oil'!AJ62+'E-crude oil'!AJ62</f>
        <v>146009634174.59677</v>
      </c>
      <c r="AK14" s="310">
        <f>'NonE-crude oil'!AK62+'E-crude oil'!AK62</f>
        <v>143679745109.64417</v>
      </c>
      <c r="AL14" s="310">
        <f>'NonE-crude oil'!AL62+'E-crude oil'!AL62</f>
        <v>141348703275.05261</v>
      </c>
      <c r="AM14" s="310">
        <f>'NonE-crude oil'!AM62+'E-crude oil'!AM62</f>
        <v>140201015151.03036</v>
      </c>
      <c r="AN14" s="310">
        <f>'NonE-crude oil'!AN62+'E-crude oil'!AN62</f>
        <v>139052736395.60077</v>
      </c>
      <c r="AO14" s="310">
        <f>'NonE-crude oil'!AO62+'E-crude oil'!AO62</f>
        <v>137903867852.54477</v>
      </c>
      <c r="AP14" s="310">
        <f>'NonE-crude oil'!AP62+'E-crude oil'!AP62</f>
        <v>136754410365.48595</v>
      </c>
      <c r="AQ14" s="310">
        <f>'NonE-crude oil'!AQ62+'E-crude oil'!AQ62</f>
        <v>135557664252.16425</v>
      </c>
    </row>
    <row r="15" spans="1:43" x14ac:dyDescent="0.25">
      <c r="A15" s="133" t="s">
        <v>102</v>
      </c>
      <c r="B15" s="310">
        <f>'NonE-crude oil'!B63+'E-crude oil'!B63</f>
        <v>0</v>
      </c>
      <c r="C15" s="310">
        <f>'NonE-crude oil'!C63+'E-crude oil'!C63</f>
        <v>0</v>
      </c>
      <c r="D15" s="310">
        <f>'NonE-crude oil'!D63+'E-crude oil'!D63</f>
        <v>0</v>
      </c>
      <c r="E15" s="310">
        <f>'NonE-crude oil'!E63+'E-crude oil'!E63</f>
        <v>0</v>
      </c>
      <c r="F15" s="310">
        <f>'NonE-crude oil'!F63+'E-crude oil'!F63</f>
        <v>0</v>
      </c>
      <c r="G15" s="310">
        <f>'NonE-crude oil'!G63+'E-crude oil'!G63</f>
        <v>0</v>
      </c>
      <c r="H15" s="310">
        <f>'NonE-crude oil'!H63+'E-crude oil'!H63</f>
        <v>0</v>
      </c>
      <c r="I15" s="310">
        <f>'NonE-crude oil'!I63+'E-crude oil'!I63</f>
        <v>0</v>
      </c>
      <c r="J15" s="310">
        <f>'NonE-crude oil'!J63+'E-crude oil'!J63</f>
        <v>0</v>
      </c>
      <c r="K15" s="310">
        <f>'NonE-crude oil'!K63+'E-crude oil'!K63</f>
        <v>0</v>
      </c>
      <c r="L15" s="310">
        <f>'NonE-crude oil'!L63+'E-crude oil'!L63</f>
        <v>0</v>
      </c>
      <c r="M15" s="310">
        <f>'NonE-crude oil'!M63+'E-crude oil'!M63</f>
        <v>0</v>
      </c>
      <c r="N15" s="310">
        <f>'NonE-crude oil'!N63+'E-crude oil'!N63</f>
        <v>0</v>
      </c>
      <c r="O15" s="310">
        <f>'NonE-crude oil'!O63+'E-crude oil'!O63</f>
        <v>0</v>
      </c>
      <c r="P15" s="310">
        <f>'NonE-crude oil'!P63+'E-crude oil'!P63</f>
        <v>0</v>
      </c>
      <c r="Q15" s="310">
        <f>'NonE-crude oil'!Q63+'E-crude oil'!Q63</f>
        <v>0</v>
      </c>
      <c r="R15" s="310">
        <f>'NonE-crude oil'!R63+'E-crude oil'!R63</f>
        <v>0</v>
      </c>
      <c r="S15" s="310">
        <f>'NonE-crude oil'!S63+'E-crude oil'!S63</f>
        <v>0</v>
      </c>
      <c r="T15" s="310">
        <f>'NonE-crude oil'!T63+'E-crude oil'!T63</f>
        <v>0</v>
      </c>
      <c r="U15" s="310">
        <f>'NonE-crude oil'!U63+'E-crude oil'!U63</f>
        <v>0</v>
      </c>
      <c r="V15" s="310">
        <f>'NonE-crude oil'!V63+'E-crude oil'!V63</f>
        <v>0</v>
      </c>
      <c r="W15" s="310">
        <f>'NonE-crude oil'!W63+'E-crude oil'!W63</f>
        <v>0</v>
      </c>
      <c r="X15" s="310">
        <f>'NonE-crude oil'!X63+'E-crude oil'!X63</f>
        <v>0</v>
      </c>
      <c r="Y15" s="310">
        <f>'NonE-crude oil'!Y63+'E-crude oil'!Y63</f>
        <v>0</v>
      </c>
      <c r="Z15" s="310">
        <f>'NonE-crude oil'!Z63+'E-crude oil'!Z63</f>
        <v>0</v>
      </c>
      <c r="AA15" s="310">
        <f>'NonE-crude oil'!AA63+'E-crude oil'!AA63</f>
        <v>0</v>
      </c>
      <c r="AB15" s="310">
        <f>'NonE-crude oil'!AB63+'E-crude oil'!AB63</f>
        <v>0</v>
      </c>
      <c r="AC15" s="310">
        <f>'NonE-crude oil'!AC63+'E-crude oil'!AC63</f>
        <v>0</v>
      </c>
      <c r="AD15" s="310">
        <f>'NonE-crude oil'!AD63+'E-crude oil'!AD63</f>
        <v>0</v>
      </c>
      <c r="AE15" s="310">
        <f>'NonE-crude oil'!AE63+'E-crude oil'!AE63</f>
        <v>0</v>
      </c>
      <c r="AF15" s="310">
        <f>'NonE-crude oil'!AF63+'E-crude oil'!AF63</f>
        <v>0</v>
      </c>
      <c r="AG15" s="310">
        <f>'NonE-crude oil'!AG63+'E-crude oil'!AG63</f>
        <v>0</v>
      </c>
      <c r="AH15" s="310">
        <f>'NonE-crude oil'!AH63+'E-crude oil'!AH63</f>
        <v>0</v>
      </c>
      <c r="AI15" s="310">
        <f>'NonE-crude oil'!AI63+'E-crude oil'!AI63</f>
        <v>0</v>
      </c>
      <c r="AJ15" s="310">
        <f>'NonE-crude oil'!AJ63+'E-crude oil'!AJ63</f>
        <v>0</v>
      </c>
      <c r="AK15" s="310">
        <f>'NonE-crude oil'!AK63+'E-crude oil'!AK63</f>
        <v>0</v>
      </c>
      <c r="AL15" s="310">
        <f>'NonE-crude oil'!AL63+'E-crude oil'!AL63</f>
        <v>0</v>
      </c>
      <c r="AM15" s="310">
        <f>'NonE-crude oil'!AM63+'E-crude oil'!AM63</f>
        <v>0</v>
      </c>
      <c r="AN15" s="310">
        <f>'NonE-crude oil'!AN63+'E-crude oil'!AN63</f>
        <v>0</v>
      </c>
      <c r="AO15" s="310">
        <f>'NonE-crude oil'!AO63+'E-crude oil'!AO63</f>
        <v>0</v>
      </c>
      <c r="AP15" s="310">
        <f>'NonE-crude oil'!AP63+'E-crude oil'!AP63</f>
        <v>0</v>
      </c>
      <c r="AQ15" s="310">
        <f>'NonE-crude oil'!AQ63+'E-crude oil'!AQ63</f>
        <v>0</v>
      </c>
    </row>
    <row r="16" spans="1:43" x14ac:dyDescent="0.25">
      <c r="A16" s="133" t="s">
        <v>103</v>
      </c>
      <c r="B16" s="310">
        <f>'NonE-crude oil'!B64+'E-crude oil'!B64</f>
        <v>119446453500.00002</v>
      </c>
      <c r="C16" s="310">
        <f>'NonE-crude oil'!C64+'E-crude oil'!C64</f>
        <v>83334735000</v>
      </c>
      <c r="D16" s="310">
        <f>'NonE-crude oil'!D64+'E-crude oil'!D64</f>
        <v>88465258431.570831</v>
      </c>
      <c r="E16" s="310">
        <f>'NonE-crude oil'!E64+'E-crude oil'!E64</f>
        <v>103177109402.91196</v>
      </c>
      <c r="F16" s="310">
        <f>'NonE-crude oil'!F64+'E-crude oil'!F64</f>
        <v>114805230989.66843</v>
      </c>
      <c r="G16" s="310">
        <f>'NonE-crude oil'!G64+'E-crude oil'!G64</f>
        <v>123251205595.04715</v>
      </c>
      <c r="H16" s="310">
        <f>'NonE-crude oil'!H64+'E-crude oil'!H64</f>
        <v>131458124242.75316</v>
      </c>
      <c r="I16" s="310">
        <f>'NonE-crude oil'!I64+'E-crude oil'!I64</f>
        <v>137888823020.24655</v>
      </c>
      <c r="J16" s="310">
        <f>'NonE-crude oil'!J64+'E-crude oil'!J64</f>
        <v>144280809720.41284</v>
      </c>
      <c r="K16" s="310">
        <f>'NonE-crude oil'!K64+'E-crude oil'!K64</f>
        <v>150633771599.80737</v>
      </c>
      <c r="L16" s="310">
        <f>'NonE-crude oil'!L64+'E-crude oil'!L64</f>
        <v>156947396318.09009</v>
      </c>
      <c r="M16" s="310">
        <f>'NonE-crude oil'!M64+'E-crude oil'!M64</f>
        <v>163221371938.02557</v>
      </c>
      <c r="N16" s="310">
        <f>'NonE-crude oil'!N64+'E-crude oil'!N64</f>
        <v>166509498648.99054</v>
      </c>
      <c r="O16" s="310">
        <f>'NonE-crude oil'!O64+'E-crude oil'!O64</f>
        <v>169781918856.39209</v>
      </c>
      <c r="P16" s="310">
        <f>'NonE-crude oil'!P64+'E-crude oil'!P64</f>
        <v>173038550344.68237</v>
      </c>
      <c r="Q16" s="310">
        <f>'NonE-crude oil'!Q64+'E-crude oil'!Q64</f>
        <v>176279310969.25009</v>
      </c>
      <c r="R16" s="310">
        <f>'NonE-crude oil'!R64+'E-crude oil'!R64</f>
        <v>179504118656.42038</v>
      </c>
      <c r="S16" s="310">
        <f>'NonE-crude oil'!S64+'E-crude oil'!S64</f>
        <v>180248027404.61395</v>
      </c>
      <c r="T16" s="310">
        <f>'NonE-crude oil'!T64+'E-crude oil'!T64</f>
        <v>180988273570.50046</v>
      </c>
      <c r="U16" s="310">
        <f>'NonE-crude oil'!U64+'E-crude oil'!U64</f>
        <v>181724855686.49802</v>
      </c>
      <c r="V16" s="310">
        <f>'NonE-crude oil'!V64+'E-crude oil'!V64</f>
        <v>182457772285.59052</v>
      </c>
      <c r="W16" s="310">
        <f>'NonE-crude oil'!W64+'E-crude oil'!W64</f>
        <v>183187021901.32721</v>
      </c>
      <c r="X16" s="310">
        <f>'NonE-crude oil'!X64+'E-crude oil'!X64</f>
        <v>182414818553.83621</v>
      </c>
      <c r="Y16" s="310">
        <f>'NonE-crude oil'!Y64+'E-crude oil'!Y64</f>
        <v>181644103079.26196</v>
      </c>
      <c r="Z16" s="310">
        <f>'NonE-crude oil'!Z64+'E-crude oil'!Z64</f>
        <v>180874876157.39667</v>
      </c>
      <c r="AA16" s="310">
        <f>'NonE-crude oil'!AA64+'E-crude oil'!AA64</f>
        <v>180107138467.78381</v>
      </c>
      <c r="AB16" s="310">
        <f>'NonE-crude oil'!AB64+'E-crude oil'!AB64</f>
        <v>179340890689.71829</v>
      </c>
      <c r="AC16" s="310">
        <f>'NonE-crude oil'!AC64+'E-crude oil'!AC64</f>
        <v>176637770519.08908</v>
      </c>
      <c r="AD16" s="310">
        <f>'NonE-crude oil'!AD64+'E-crude oil'!AD64</f>
        <v>173942883908.97879</v>
      </c>
      <c r="AE16" s="310">
        <f>'NonE-crude oil'!AE64+'E-crude oil'!AE64</f>
        <v>171256234333.43646</v>
      </c>
      <c r="AF16" s="310">
        <f>'NonE-crude oil'!AF64+'E-crude oil'!AF64</f>
        <v>168577825265.20041</v>
      </c>
      <c r="AG16" s="310">
        <f>'NonE-crude oil'!AG64+'E-crude oil'!AG64</f>
        <v>165907660175.69675</v>
      </c>
      <c r="AH16" s="310">
        <f>'NonE-crude oil'!AH64+'E-crude oil'!AH64</f>
        <v>161804619080.29541</v>
      </c>
      <c r="AI16" s="310">
        <f>'NonE-crude oil'!AI64+'E-crude oil'!AI64</f>
        <v>157714892605.65625</v>
      </c>
      <c r="AJ16" s="310">
        <f>'NonE-crude oil'!AJ64+'E-crude oil'!AJ64</f>
        <v>153638486312.90744</v>
      </c>
      <c r="AK16" s="310">
        <f>'NonE-crude oil'!AK64+'E-crude oil'!AK64</f>
        <v>149575405761.06839</v>
      </c>
      <c r="AL16" s="310">
        <f>'NonE-crude oil'!AL64+'E-crude oil'!AL64</f>
        <v>145525656507.04996</v>
      </c>
      <c r="AM16" s="310">
        <f>'NonE-crude oil'!AM64+'E-crude oil'!AM64</f>
        <v>141483130321.40894</v>
      </c>
      <c r="AN16" s="310">
        <f>'NonE-crude oil'!AN64+'E-crude oil'!AN64</f>
        <v>137453968243.54077</v>
      </c>
      <c r="AO16" s="310">
        <f>'NonE-crude oil'!AO64+'E-crude oil'!AO64</f>
        <v>133438175832.9782</v>
      </c>
      <c r="AP16" s="310">
        <f>'NonE-crude oil'!AP64+'E-crude oil'!AP64</f>
        <v>129435758647.14218</v>
      </c>
      <c r="AQ16" s="310">
        <f>'NonE-crude oil'!AQ64+'E-crude oil'!AQ64</f>
        <v>125402938548.08917</v>
      </c>
    </row>
    <row r="17" spans="1:43" x14ac:dyDescent="0.25">
      <c r="A17" s="133" t="s">
        <v>104</v>
      </c>
      <c r="B17" s="310">
        <f>'NonE-crude oil'!B65+'E-crude oil'!B65</f>
        <v>2777824500</v>
      </c>
      <c r="C17" s="310">
        <f>'NonE-crude oil'!C65+'E-crude oil'!C65</f>
        <v>0</v>
      </c>
      <c r="D17" s="310">
        <f>'NonE-crude oil'!D65+'E-crude oil'!D65</f>
        <v>0</v>
      </c>
      <c r="E17" s="310">
        <f>'NonE-crude oil'!E65+'E-crude oil'!E65</f>
        <v>0</v>
      </c>
      <c r="F17" s="310">
        <f>'NonE-crude oil'!F65+'E-crude oil'!F65</f>
        <v>0</v>
      </c>
      <c r="G17" s="310">
        <f>'NonE-crude oil'!G65+'E-crude oil'!G65</f>
        <v>0</v>
      </c>
      <c r="H17" s="310">
        <f>'NonE-crude oil'!H65+'E-crude oil'!H65</f>
        <v>0</v>
      </c>
      <c r="I17" s="310">
        <f>'NonE-crude oil'!I65+'E-crude oil'!I65</f>
        <v>0</v>
      </c>
      <c r="J17" s="310">
        <f>'NonE-crude oil'!J65+'E-crude oil'!J65</f>
        <v>0</v>
      </c>
      <c r="K17" s="310">
        <f>'NonE-crude oil'!K65+'E-crude oil'!K65</f>
        <v>0</v>
      </c>
      <c r="L17" s="310">
        <f>'NonE-crude oil'!L65+'E-crude oil'!L65</f>
        <v>0</v>
      </c>
      <c r="M17" s="310">
        <f>'NonE-crude oil'!M65+'E-crude oil'!M65</f>
        <v>0</v>
      </c>
      <c r="N17" s="310">
        <f>'NonE-crude oil'!N65+'E-crude oil'!N65</f>
        <v>0</v>
      </c>
      <c r="O17" s="310">
        <f>'NonE-crude oil'!O65+'E-crude oil'!O65</f>
        <v>0</v>
      </c>
      <c r="P17" s="310">
        <f>'NonE-crude oil'!P65+'E-crude oil'!P65</f>
        <v>0</v>
      </c>
      <c r="Q17" s="310">
        <f>'NonE-crude oil'!Q65+'E-crude oil'!Q65</f>
        <v>0</v>
      </c>
      <c r="R17" s="310">
        <f>'NonE-crude oil'!R65+'E-crude oil'!R65</f>
        <v>0</v>
      </c>
      <c r="S17" s="310">
        <f>'NonE-crude oil'!S65+'E-crude oil'!S65</f>
        <v>0</v>
      </c>
      <c r="T17" s="310">
        <f>'NonE-crude oil'!T65+'E-crude oil'!T65</f>
        <v>0</v>
      </c>
      <c r="U17" s="310">
        <f>'NonE-crude oil'!U65+'E-crude oil'!U65</f>
        <v>0</v>
      </c>
      <c r="V17" s="310">
        <f>'NonE-crude oil'!V65+'E-crude oil'!V65</f>
        <v>0</v>
      </c>
      <c r="W17" s="310">
        <f>'NonE-crude oil'!W65+'E-crude oil'!W65</f>
        <v>0</v>
      </c>
      <c r="X17" s="310">
        <f>'NonE-crude oil'!X65+'E-crude oil'!X65</f>
        <v>0</v>
      </c>
      <c r="Y17" s="310">
        <f>'NonE-crude oil'!Y65+'E-crude oil'!Y65</f>
        <v>0</v>
      </c>
      <c r="Z17" s="310">
        <f>'NonE-crude oil'!Z65+'E-crude oil'!Z65</f>
        <v>0</v>
      </c>
      <c r="AA17" s="310">
        <f>'NonE-crude oil'!AA65+'E-crude oil'!AA65</f>
        <v>0</v>
      </c>
      <c r="AB17" s="310">
        <f>'NonE-crude oil'!AB65+'E-crude oil'!AB65</f>
        <v>0</v>
      </c>
      <c r="AC17" s="310">
        <f>'NonE-crude oil'!AC65+'E-crude oil'!AC65</f>
        <v>0</v>
      </c>
      <c r="AD17" s="310">
        <f>'NonE-crude oil'!AD65+'E-crude oil'!AD65</f>
        <v>0</v>
      </c>
      <c r="AE17" s="310">
        <f>'NonE-crude oil'!AE65+'E-crude oil'!AE65</f>
        <v>0</v>
      </c>
      <c r="AF17" s="310">
        <f>'NonE-crude oil'!AF65+'E-crude oil'!AF65</f>
        <v>0</v>
      </c>
      <c r="AG17" s="310">
        <f>'NonE-crude oil'!AG65+'E-crude oil'!AG65</f>
        <v>0</v>
      </c>
      <c r="AH17" s="310">
        <f>'NonE-crude oil'!AH65+'E-crude oil'!AH65</f>
        <v>0</v>
      </c>
      <c r="AI17" s="310">
        <f>'NonE-crude oil'!AI65+'E-crude oil'!AI65</f>
        <v>0</v>
      </c>
      <c r="AJ17" s="310">
        <f>'NonE-crude oil'!AJ65+'E-crude oil'!AJ65</f>
        <v>0</v>
      </c>
      <c r="AK17" s="310">
        <f>'NonE-crude oil'!AK65+'E-crude oil'!AK65</f>
        <v>0</v>
      </c>
      <c r="AL17" s="310">
        <f>'NonE-crude oil'!AL65+'E-crude oil'!AL65</f>
        <v>0</v>
      </c>
      <c r="AM17" s="310">
        <f>'NonE-crude oil'!AM65+'E-crude oil'!AM65</f>
        <v>0</v>
      </c>
      <c r="AN17" s="310">
        <f>'NonE-crude oil'!AN65+'E-crude oil'!AN65</f>
        <v>0</v>
      </c>
      <c r="AO17" s="310">
        <f>'NonE-crude oil'!AO65+'E-crude oil'!AO65</f>
        <v>0</v>
      </c>
      <c r="AP17" s="310">
        <f>'NonE-crude oil'!AP65+'E-crude oil'!AP65</f>
        <v>0</v>
      </c>
      <c r="AQ17" s="310">
        <f>'NonE-crude oil'!AQ65+'E-crude oil'!AQ65</f>
        <v>0</v>
      </c>
    </row>
    <row r="18" spans="1:43" x14ac:dyDescent="0.25">
      <c r="A18" s="133" t="s">
        <v>105</v>
      </c>
      <c r="B18" s="310">
        <f>'NonE-crude oil'!B66+'E-crude oil'!B66</f>
        <v>2777824500</v>
      </c>
      <c r="C18" s="310">
        <f>'NonE-crude oil'!C66+'E-crude oil'!C66</f>
        <v>0</v>
      </c>
      <c r="D18" s="310">
        <f>'NonE-crude oil'!D66+'E-crude oil'!D66</f>
        <v>0</v>
      </c>
      <c r="E18" s="310">
        <f>'NonE-crude oil'!E66+'E-crude oil'!E66</f>
        <v>0</v>
      </c>
      <c r="F18" s="310">
        <f>'NonE-crude oil'!F66+'E-crude oil'!F66</f>
        <v>0</v>
      </c>
      <c r="G18" s="310">
        <f>'NonE-crude oil'!G66+'E-crude oil'!G66</f>
        <v>0</v>
      </c>
      <c r="H18" s="310">
        <f>'NonE-crude oil'!H66+'E-crude oil'!H66</f>
        <v>0</v>
      </c>
      <c r="I18" s="310">
        <f>'NonE-crude oil'!I66+'E-crude oil'!I66</f>
        <v>0</v>
      </c>
      <c r="J18" s="310">
        <f>'NonE-crude oil'!J66+'E-crude oil'!J66</f>
        <v>0</v>
      </c>
      <c r="K18" s="310">
        <f>'NonE-crude oil'!K66+'E-crude oil'!K66</f>
        <v>0</v>
      </c>
      <c r="L18" s="310">
        <f>'NonE-crude oil'!L66+'E-crude oil'!L66</f>
        <v>0</v>
      </c>
      <c r="M18" s="310">
        <f>'NonE-crude oil'!M66+'E-crude oil'!M66</f>
        <v>0</v>
      </c>
      <c r="N18" s="310">
        <f>'NonE-crude oil'!N66+'E-crude oil'!N66</f>
        <v>0</v>
      </c>
      <c r="O18" s="310">
        <f>'NonE-crude oil'!O66+'E-crude oil'!O66</f>
        <v>0</v>
      </c>
      <c r="P18" s="310">
        <f>'NonE-crude oil'!P66+'E-crude oil'!P66</f>
        <v>0</v>
      </c>
      <c r="Q18" s="310">
        <f>'NonE-crude oil'!Q66+'E-crude oil'!Q66</f>
        <v>0</v>
      </c>
      <c r="R18" s="310">
        <f>'NonE-crude oil'!R66+'E-crude oil'!R66</f>
        <v>0</v>
      </c>
      <c r="S18" s="310">
        <f>'NonE-crude oil'!S66+'E-crude oil'!S66</f>
        <v>0</v>
      </c>
      <c r="T18" s="310">
        <f>'NonE-crude oil'!T66+'E-crude oil'!T66</f>
        <v>0</v>
      </c>
      <c r="U18" s="310">
        <f>'NonE-crude oil'!U66+'E-crude oil'!U66</f>
        <v>0</v>
      </c>
      <c r="V18" s="310">
        <f>'NonE-crude oil'!V66+'E-crude oil'!V66</f>
        <v>0</v>
      </c>
      <c r="W18" s="310">
        <f>'NonE-crude oil'!W66+'E-crude oil'!W66</f>
        <v>0</v>
      </c>
      <c r="X18" s="310">
        <f>'NonE-crude oil'!X66+'E-crude oil'!X66</f>
        <v>0</v>
      </c>
      <c r="Y18" s="310">
        <f>'NonE-crude oil'!Y66+'E-crude oil'!Y66</f>
        <v>0</v>
      </c>
      <c r="Z18" s="310">
        <f>'NonE-crude oil'!Z66+'E-crude oil'!Z66</f>
        <v>0</v>
      </c>
      <c r="AA18" s="310">
        <f>'NonE-crude oil'!AA66+'E-crude oil'!AA66</f>
        <v>0</v>
      </c>
      <c r="AB18" s="310">
        <f>'NonE-crude oil'!AB66+'E-crude oil'!AB66</f>
        <v>0</v>
      </c>
      <c r="AC18" s="310">
        <f>'NonE-crude oil'!AC66+'E-crude oil'!AC66</f>
        <v>0</v>
      </c>
      <c r="AD18" s="310">
        <f>'NonE-crude oil'!AD66+'E-crude oil'!AD66</f>
        <v>0</v>
      </c>
      <c r="AE18" s="310">
        <f>'NonE-crude oil'!AE66+'E-crude oil'!AE66</f>
        <v>0</v>
      </c>
      <c r="AF18" s="310">
        <f>'NonE-crude oil'!AF66+'E-crude oil'!AF66</f>
        <v>0</v>
      </c>
      <c r="AG18" s="310">
        <f>'NonE-crude oil'!AG66+'E-crude oil'!AG66</f>
        <v>0</v>
      </c>
      <c r="AH18" s="310">
        <f>'NonE-crude oil'!AH66+'E-crude oil'!AH66</f>
        <v>0</v>
      </c>
      <c r="AI18" s="310">
        <f>'NonE-crude oil'!AI66+'E-crude oil'!AI66</f>
        <v>0</v>
      </c>
      <c r="AJ18" s="310">
        <f>'NonE-crude oil'!AJ66+'E-crude oil'!AJ66</f>
        <v>0</v>
      </c>
      <c r="AK18" s="310">
        <f>'NonE-crude oil'!AK66+'E-crude oil'!AK66</f>
        <v>0</v>
      </c>
      <c r="AL18" s="310">
        <f>'NonE-crude oil'!AL66+'E-crude oil'!AL66</f>
        <v>0</v>
      </c>
      <c r="AM18" s="310">
        <f>'NonE-crude oil'!AM66+'E-crude oil'!AM66</f>
        <v>0</v>
      </c>
      <c r="AN18" s="310">
        <f>'NonE-crude oil'!AN66+'E-crude oil'!AN66</f>
        <v>0</v>
      </c>
      <c r="AO18" s="310">
        <f>'NonE-crude oil'!AO66+'E-crude oil'!AO66</f>
        <v>0</v>
      </c>
      <c r="AP18" s="310">
        <f>'NonE-crude oil'!AP66+'E-crude oil'!AP66</f>
        <v>0</v>
      </c>
      <c r="AQ18" s="310">
        <f>'NonE-crude oil'!AQ66+'E-crude oil'!AQ66</f>
        <v>0</v>
      </c>
    </row>
    <row r="19" spans="1:43" x14ac:dyDescent="0.25">
      <c r="A19" s="133" t="s">
        <v>106</v>
      </c>
      <c r="B19" s="310">
        <f>'NonE-crude oil'!B67+'E-crude oil'!B67</f>
        <v>0</v>
      </c>
      <c r="C19" s="310">
        <f>'NonE-crude oil'!C67+'E-crude oil'!C67</f>
        <v>0</v>
      </c>
      <c r="D19" s="310">
        <f>'NonE-crude oil'!D67+'E-crude oil'!D67</f>
        <v>0</v>
      </c>
      <c r="E19" s="310">
        <f>'NonE-crude oil'!E67+'E-crude oil'!E67</f>
        <v>0</v>
      </c>
      <c r="F19" s="310">
        <f>'NonE-crude oil'!F67+'E-crude oil'!F67</f>
        <v>0</v>
      </c>
      <c r="G19" s="310">
        <f>'NonE-crude oil'!G67+'E-crude oil'!G67</f>
        <v>0</v>
      </c>
      <c r="H19" s="310">
        <f>'NonE-crude oil'!H67+'E-crude oil'!H67</f>
        <v>0</v>
      </c>
      <c r="I19" s="310">
        <f>'NonE-crude oil'!I67+'E-crude oil'!I67</f>
        <v>0</v>
      </c>
      <c r="J19" s="310">
        <f>'NonE-crude oil'!J67+'E-crude oil'!J67</f>
        <v>0</v>
      </c>
      <c r="K19" s="310">
        <f>'NonE-crude oil'!K67+'E-crude oil'!K67</f>
        <v>0</v>
      </c>
      <c r="L19" s="310">
        <f>'NonE-crude oil'!L67+'E-crude oil'!L67</f>
        <v>0</v>
      </c>
      <c r="M19" s="310">
        <f>'NonE-crude oil'!M67+'E-crude oil'!M67</f>
        <v>0</v>
      </c>
      <c r="N19" s="310">
        <f>'NonE-crude oil'!N67+'E-crude oil'!N67</f>
        <v>0</v>
      </c>
      <c r="O19" s="310">
        <f>'NonE-crude oil'!O67+'E-crude oil'!O67</f>
        <v>0</v>
      </c>
      <c r="P19" s="310">
        <f>'NonE-crude oil'!P67+'E-crude oil'!P67</f>
        <v>0</v>
      </c>
      <c r="Q19" s="310">
        <f>'NonE-crude oil'!Q67+'E-crude oil'!Q67</f>
        <v>0</v>
      </c>
      <c r="R19" s="310">
        <f>'NonE-crude oil'!R67+'E-crude oil'!R67</f>
        <v>0</v>
      </c>
      <c r="S19" s="310">
        <f>'NonE-crude oil'!S67+'E-crude oil'!S67</f>
        <v>0</v>
      </c>
      <c r="T19" s="310">
        <f>'NonE-crude oil'!T67+'E-crude oil'!T67</f>
        <v>0</v>
      </c>
      <c r="U19" s="310">
        <f>'NonE-crude oil'!U67+'E-crude oil'!U67</f>
        <v>0</v>
      </c>
      <c r="V19" s="310">
        <f>'NonE-crude oil'!V67+'E-crude oil'!V67</f>
        <v>0</v>
      </c>
      <c r="W19" s="310">
        <f>'NonE-crude oil'!W67+'E-crude oil'!W67</f>
        <v>0</v>
      </c>
      <c r="X19" s="310">
        <f>'NonE-crude oil'!X67+'E-crude oil'!X67</f>
        <v>0</v>
      </c>
      <c r="Y19" s="310">
        <f>'NonE-crude oil'!Y67+'E-crude oil'!Y67</f>
        <v>0</v>
      </c>
      <c r="Z19" s="310">
        <f>'NonE-crude oil'!Z67+'E-crude oil'!Z67</f>
        <v>0</v>
      </c>
      <c r="AA19" s="310">
        <f>'NonE-crude oil'!AA67+'E-crude oil'!AA67</f>
        <v>0</v>
      </c>
      <c r="AB19" s="310">
        <f>'NonE-crude oil'!AB67+'E-crude oil'!AB67</f>
        <v>0</v>
      </c>
      <c r="AC19" s="310">
        <f>'NonE-crude oil'!AC67+'E-crude oil'!AC67</f>
        <v>0</v>
      </c>
      <c r="AD19" s="310">
        <f>'NonE-crude oil'!AD67+'E-crude oil'!AD67</f>
        <v>0</v>
      </c>
      <c r="AE19" s="310">
        <f>'NonE-crude oil'!AE67+'E-crude oil'!AE67</f>
        <v>0</v>
      </c>
      <c r="AF19" s="310">
        <f>'NonE-crude oil'!AF67+'E-crude oil'!AF67</f>
        <v>0</v>
      </c>
      <c r="AG19" s="310">
        <f>'NonE-crude oil'!AG67+'E-crude oil'!AG67</f>
        <v>0</v>
      </c>
      <c r="AH19" s="310">
        <f>'NonE-crude oil'!AH67+'E-crude oil'!AH67</f>
        <v>0</v>
      </c>
      <c r="AI19" s="310">
        <f>'NonE-crude oil'!AI67+'E-crude oil'!AI67</f>
        <v>0</v>
      </c>
      <c r="AJ19" s="310">
        <f>'NonE-crude oil'!AJ67+'E-crude oil'!AJ67</f>
        <v>0</v>
      </c>
      <c r="AK19" s="310">
        <f>'NonE-crude oil'!AK67+'E-crude oil'!AK67</f>
        <v>0</v>
      </c>
      <c r="AL19" s="310">
        <f>'NonE-crude oil'!AL67+'E-crude oil'!AL67</f>
        <v>0</v>
      </c>
      <c r="AM19" s="310">
        <f>'NonE-crude oil'!AM67+'E-crude oil'!AM67</f>
        <v>0</v>
      </c>
      <c r="AN19" s="310">
        <f>'NonE-crude oil'!AN67+'E-crude oil'!AN67</f>
        <v>0</v>
      </c>
      <c r="AO19" s="310">
        <f>'NonE-crude oil'!AO67+'E-crude oil'!AO67</f>
        <v>0</v>
      </c>
      <c r="AP19" s="310">
        <f>'NonE-crude oil'!AP67+'E-crude oil'!AP67</f>
        <v>0</v>
      </c>
      <c r="AQ19" s="310">
        <f>'NonE-crude oil'!AQ67+'E-crude oil'!AQ67</f>
        <v>0</v>
      </c>
    </row>
    <row r="20" spans="1:43" x14ac:dyDescent="0.25">
      <c r="A20" s="133" t="s">
        <v>107</v>
      </c>
      <c r="B20" s="310">
        <f>'NonE-crude oil'!B68+'E-crude oil'!B68</f>
        <v>5555649000</v>
      </c>
      <c r="C20" s="310">
        <f>'NonE-crude oil'!C68+'E-crude oil'!C68</f>
        <v>0</v>
      </c>
      <c r="D20" s="310">
        <f>'NonE-crude oil'!D68+'E-crude oil'!D68</f>
        <v>0</v>
      </c>
      <c r="E20" s="310">
        <f>'NonE-crude oil'!E68+'E-crude oil'!E68</f>
        <v>0</v>
      </c>
      <c r="F20" s="310">
        <f>'NonE-crude oil'!F68+'E-crude oil'!F68</f>
        <v>0</v>
      </c>
      <c r="G20" s="310">
        <f>'NonE-crude oil'!G68+'E-crude oil'!G68</f>
        <v>0</v>
      </c>
      <c r="H20" s="310">
        <f>'NonE-crude oil'!H68+'E-crude oil'!H68</f>
        <v>0</v>
      </c>
      <c r="I20" s="310">
        <f>'NonE-crude oil'!I68+'E-crude oil'!I68</f>
        <v>0</v>
      </c>
      <c r="J20" s="310">
        <f>'NonE-crude oil'!J68+'E-crude oil'!J68</f>
        <v>0</v>
      </c>
      <c r="K20" s="310">
        <f>'NonE-crude oil'!K68+'E-crude oil'!K68</f>
        <v>0</v>
      </c>
      <c r="L20" s="310">
        <f>'NonE-crude oil'!L68+'E-crude oil'!L68</f>
        <v>0</v>
      </c>
      <c r="M20" s="310">
        <f>'NonE-crude oil'!M68+'E-crude oil'!M68</f>
        <v>0</v>
      </c>
      <c r="N20" s="310">
        <f>'NonE-crude oil'!N68+'E-crude oil'!N68</f>
        <v>0</v>
      </c>
      <c r="O20" s="310">
        <f>'NonE-crude oil'!O68+'E-crude oil'!O68</f>
        <v>0</v>
      </c>
      <c r="P20" s="310">
        <f>'NonE-crude oil'!P68+'E-crude oil'!P68</f>
        <v>0</v>
      </c>
      <c r="Q20" s="310">
        <f>'NonE-crude oil'!Q68+'E-crude oil'!Q68</f>
        <v>0</v>
      </c>
      <c r="R20" s="310">
        <f>'NonE-crude oil'!R68+'E-crude oil'!R68</f>
        <v>0</v>
      </c>
      <c r="S20" s="310">
        <f>'NonE-crude oil'!S68+'E-crude oil'!S68</f>
        <v>0</v>
      </c>
      <c r="T20" s="310">
        <f>'NonE-crude oil'!T68+'E-crude oil'!T68</f>
        <v>0</v>
      </c>
      <c r="U20" s="310">
        <f>'NonE-crude oil'!U68+'E-crude oil'!U68</f>
        <v>0</v>
      </c>
      <c r="V20" s="310">
        <f>'NonE-crude oil'!V68+'E-crude oil'!V68</f>
        <v>0</v>
      </c>
      <c r="W20" s="310">
        <f>'NonE-crude oil'!W68+'E-crude oil'!W68</f>
        <v>0</v>
      </c>
      <c r="X20" s="310">
        <f>'NonE-crude oil'!X68+'E-crude oil'!X68</f>
        <v>0</v>
      </c>
      <c r="Y20" s="310">
        <f>'NonE-crude oil'!Y68+'E-crude oil'!Y68</f>
        <v>0</v>
      </c>
      <c r="Z20" s="310">
        <f>'NonE-crude oil'!Z68+'E-crude oil'!Z68</f>
        <v>0</v>
      </c>
      <c r="AA20" s="310">
        <f>'NonE-crude oil'!AA68+'E-crude oil'!AA68</f>
        <v>0</v>
      </c>
      <c r="AB20" s="310">
        <f>'NonE-crude oil'!AB68+'E-crude oil'!AB68</f>
        <v>0</v>
      </c>
      <c r="AC20" s="310">
        <f>'NonE-crude oil'!AC68+'E-crude oil'!AC68</f>
        <v>0</v>
      </c>
      <c r="AD20" s="310">
        <f>'NonE-crude oil'!AD68+'E-crude oil'!AD68</f>
        <v>0</v>
      </c>
      <c r="AE20" s="310">
        <f>'NonE-crude oil'!AE68+'E-crude oil'!AE68</f>
        <v>0</v>
      </c>
      <c r="AF20" s="310">
        <f>'NonE-crude oil'!AF68+'E-crude oil'!AF68</f>
        <v>0</v>
      </c>
      <c r="AG20" s="310">
        <f>'NonE-crude oil'!AG68+'E-crude oil'!AG68</f>
        <v>0</v>
      </c>
      <c r="AH20" s="310">
        <f>'NonE-crude oil'!AH68+'E-crude oil'!AH68</f>
        <v>0</v>
      </c>
      <c r="AI20" s="310">
        <f>'NonE-crude oil'!AI68+'E-crude oil'!AI68</f>
        <v>0</v>
      </c>
      <c r="AJ20" s="310">
        <f>'NonE-crude oil'!AJ68+'E-crude oil'!AJ68</f>
        <v>0</v>
      </c>
      <c r="AK20" s="310">
        <f>'NonE-crude oil'!AK68+'E-crude oil'!AK68</f>
        <v>0</v>
      </c>
      <c r="AL20" s="310">
        <f>'NonE-crude oil'!AL68+'E-crude oil'!AL68</f>
        <v>0</v>
      </c>
      <c r="AM20" s="310">
        <f>'NonE-crude oil'!AM68+'E-crude oil'!AM68</f>
        <v>0</v>
      </c>
      <c r="AN20" s="310">
        <f>'NonE-crude oil'!AN68+'E-crude oil'!AN68</f>
        <v>0</v>
      </c>
      <c r="AO20" s="310">
        <f>'NonE-crude oil'!AO68+'E-crude oil'!AO68</f>
        <v>0</v>
      </c>
      <c r="AP20" s="310">
        <f>'NonE-crude oil'!AP68+'E-crude oil'!AP68</f>
        <v>0</v>
      </c>
      <c r="AQ20" s="310">
        <f>'NonE-crude oil'!AQ68+'E-crude oil'!AQ68</f>
        <v>0</v>
      </c>
    </row>
    <row r="21" spans="1:43" x14ac:dyDescent="0.25">
      <c r="A21" s="133" t="s">
        <v>108</v>
      </c>
      <c r="B21" s="310">
        <f>'NonE-crude oil'!B69+'E-crude oil'!B69</f>
        <v>2777824500</v>
      </c>
      <c r="C21" s="310">
        <f>'NonE-crude oil'!C69+'E-crude oil'!C69</f>
        <v>2777824500</v>
      </c>
      <c r="D21" s="310">
        <f>'NonE-crude oil'!D69+'E-crude oil'!D69</f>
        <v>2842331415.6410165</v>
      </c>
      <c r="E21" s="310">
        <f>'NonE-crude oil'!E69+'E-crude oil'!E69</f>
        <v>3258531987.7212939</v>
      </c>
      <c r="F21" s="310">
        <f>'NonE-crude oil'!F69+'E-crude oil'!F69</f>
        <v>3593090055.5624943</v>
      </c>
      <c r="G21" s="310">
        <f>'NonE-crude oil'!G69+'E-crude oil'!G69</f>
        <v>3809924202.4391131</v>
      </c>
      <c r="H21" s="310">
        <f>'NonE-crude oil'!H69+'E-crude oil'!H69</f>
        <v>4024554272.0092831</v>
      </c>
      <c r="I21" s="310">
        <f>'NonE-crude oil'!I69+'E-crude oil'!I69</f>
        <v>4131367311.3565927</v>
      </c>
      <c r="J21" s="310">
        <f>'NonE-crude oil'!J69+'E-crude oil'!J69</f>
        <v>4237469540.8114886</v>
      </c>
      <c r="K21" s="310">
        <f>'NonE-crude oil'!K69+'E-crude oil'!K69</f>
        <v>4342861361.6496601</v>
      </c>
      <c r="L21" s="310">
        <f>'NonE-crude oil'!L69+'E-crude oil'!L69</f>
        <v>4447543175.3537502</v>
      </c>
      <c r="M21" s="310">
        <f>'NonE-crude oil'!M69+'E-crude oil'!M69</f>
        <v>4551515383.6133633</v>
      </c>
      <c r="N21" s="310">
        <f>'NonE-crude oil'!N69+'E-crude oil'!N69</f>
        <v>4600386387.441597</v>
      </c>
      <c r="O21" s="310">
        <f>'NonE-crude oil'!O69+'E-crude oil'!O69</f>
        <v>4649008679.0273981</v>
      </c>
      <c r="P21" s="310">
        <f>'NonE-crude oil'!P69+'E-crude oil'!P69</f>
        <v>4697382351.607501</v>
      </c>
      <c r="Q21" s="310">
        <f>'NonE-crude oil'!Q69+'E-crude oil'!Q69</f>
        <v>4745507498.4523916</v>
      </c>
      <c r="R21" s="310">
        <f>'NonE-crude oil'!R69+'E-crude oil'!R69</f>
        <v>4793384212.8663073</v>
      </c>
      <c r="S21" s="310">
        <f>'NonE-crude oil'!S69+'E-crude oil'!S69</f>
        <v>4773031655.828826</v>
      </c>
      <c r="T21" s="310">
        <f>'NonE-crude oil'!T69+'E-crude oil'!T69</f>
        <v>4752715152.2669106</v>
      </c>
      <c r="U21" s="310">
        <f>'NonE-crude oil'!U69+'E-crude oil'!U69</f>
        <v>4732434696.4364824</v>
      </c>
      <c r="V21" s="310">
        <f>'NonE-crude oil'!V69+'E-crude oil'!V69</f>
        <v>4712190282.5932302</v>
      </c>
      <c r="W21" s="310">
        <f>'NonE-crude oil'!W69+'E-crude oil'!W69</f>
        <v>4691981904.9926195</v>
      </c>
      <c r="X21" s="310">
        <f>'NonE-crude oil'!X69+'E-crude oil'!X69</f>
        <v>4671809557.8898783</v>
      </c>
      <c r="Y21" s="310">
        <f>'NonE-crude oil'!Y69+'E-crude oil'!Y69</f>
        <v>4651673235.5400105</v>
      </c>
      <c r="Z21" s="310">
        <f>'NonE-crude oil'!Z69+'E-crude oil'!Z69</f>
        <v>4631572932.1977882</v>
      </c>
      <c r="AA21" s="310">
        <f>'NonE-crude oil'!AA69+'E-crude oil'!AA69</f>
        <v>4611508642.1177588</v>
      </c>
      <c r="AB21" s="310">
        <f>'NonE-crude oil'!AB69+'E-crude oil'!AB69</f>
        <v>4591480359.5542336</v>
      </c>
      <c r="AC21" s="310">
        <f>'NonE-crude oil'!AC69+'E-crude oil'!AC69</f>
        <v>4571488078.7612982</v>
      </c>
      <c r="AD21" s="310">
        <f>'NonE-crude oil'!AD69+'E-crude oil'!AD69</f>
        <v>4551531793.9928074</v>
      </c>
      <c r="AE21" s="310">
        <f>'NonE-crude oil'!AE69+'E-crude oil'!AE69</f>
        <v>4531611499.502389</v>
      </c>
      <c r="AF21" s="310">
        <f>'NonE-crude oil'!AF69+'E-crude oil'!AF69</f>
        <v>4511727189.5434408</v>
      </c>
      <c r="AG21" s="310">
        <f>'NonE-crude oil'!AG69+'E-crude oil'!AG69</f>
        <v>4491878858.3691282</v>
      </c>
      <c r="AH21" s="310">
        <f>'NonE-crude oil'!AH69+'E-crude oil'!AH69</f>
        <v>4480611850.2328348</v>
      </c>
      <c r="AI21" s="310">
        <f>'NonE-crude oil'!AI69+'E-crude oil'!AI69</f>
        <v>4469359592.2334242</v>
      </c>
      <c r="AJ21" s="310">
        <f>'NonE-crude oil'!AJ69+'E-crude oil'!AJ69</f>
        <v>4458122082.0827255</v>
      </c>
      <c r="AK21" s="310">
        <f>'NonE-crude oil'!AK69+'E-crude oil'!AK69</f>
        <v>4446899317.4924717</v>
      </c>
      <c r="AL21" s="310">
        <f>'NonE-crude oil'!AL69+'E-crude oil'!AL69</f>
        <v>4435691296.1743135</v>
      </c>
      <c r="AM21" s="310">
        <f>'NonE-crude oil'!AM69+'E-crude oil'!AM69</f>
        <v>4421667242.9569826</v>
      </c>
      <c r="AN21" s="310">
        <f>'NonE-crude oil'!AN69+'E-crude oil'!AN69</f>
        <v>4407664996.9752769</v>
      </c>
      <c r="AO21" s="310">
        <f>'NonE-crude oil'!AO69+'E-crude oil'!AO69</f>
        <v>4393684554.7872782</v>
      </c>
      <c r="AP21" s="310">
        <f>'NonE-crude oil'!AP69+'E-crude oil'!AP69</f>
        <v>4379725912.9509258</v>
      </c>
      <c r="AQ21" s="310">
        <f>'NonE-crude oil'!AQ69+'E-crude oil'!AQ69</f>
        <v>4364311127.4662952</v>
      </c>
    </row>
    <row r="22" spans="1:43" x14ac:dyDescent="0.25">
      <c r="A22" s="133" t="s">
        <v>109</v>
      </c>
      <c r="B22" s="310">
        <f>'NonE-crude oil'!B70+'E-crude oil'!B70</f>
        <v>2777824500</v>
      </c>
      <c r="C22" s="310">
        <f>'NonE-crude oil'!C70+'E-crude oil'!C70</f>
        <v>0</v>
      </c>
      <c r="D22" s="310">
        <f>'NonE-crude oil'!D70+'E-crude oil'!D70</f>
        <v>0</v>
      </c>
      <c r="E22" s="310">
        <f>'NonE-crude oil'!E70+'E-crude oil'!E70</f>
        <v>0</v>
      </c>
      <c r="F22" s="310">
        <f>'NonE-crude oil'!F70+'E-crude oil'!F70</f>
        <v>0</v>
      </c>
      <c r="G22" s="310">
        <f>'NonE-crude oil'!G70+'E-crude oil'!G70</f>
        <v>0</v>
      </c>
      <c r="H22" s="310">
        <f>'NonE-crude oil'!H70+'E-crude oil'!H70</f>
        <v>0</v>
      </c>
      <c r="I22" s="310">
        <f>'NonE-crude oil'!I70+'E-crude oil'!I70</f>
        <v>0</v>
      </c>
      <c r="J22" s="310">
        <f>'NonE-crude oil'!J70+'E-crude oil'!J70</f>
        <v>0</v>
      </c>
      <c r="K22" s="310">
        <f>'NonE-crude oil'!K70+'E-crude oil'!K70</f>
        <v>0</v>
      </c>
      <c r="L22" s="310">
        <f>'NonE-crude oil'!L70+'E-crude oil'!L70</f>
        <v>0</v>
      </c>
      <c r="M22" s="310">
        <f>'NonE-crude oil'!M70+'E-crude oil'!M70</f>
        <v>0</v>
      </c>
      <c r="N22" s="310">
        <f>'NonE-crude oil'!N70+'E-crude oil'!N70</f>
        <v>0</v>
      </c>
      <c r="O22" s="310">
        <f>'NonE-crude oil'!O70+'E-crude oil'!O70</f>
        <v>0</v>
      </c>
      <c r="P22" s="310">
        <f>'NonE-crude oil'!P70+'E-crude oil'!P70</f>
        <v>0</v>
      </c>
      <c r="Q22" s="310">
        <f>'NonE-crude oil'!Q70+'E-crude oil'!Q70</f>
        <v>0</v>
      </c>
      <c r="R22" s="310">
        <f>'NonE-crude oil'!R70+'E-crude oil'!R70</f>
        <v>0</v>
      </c>
      <c r="S22" s="310">
        <f>'NonE-crude oil'!S70+'E-crude oil'!S70</f>
        <v>0</v>
      </c>
      <c r="T22" s="310">
        <f>'NonE-crude oil'!T70+'E-crude oil'!T70</f>
        <v>0</v>
      </c>
      <c r="U22" s="310">
        <f>'NonE-crude oil'!U70+'E-crude oil'!U70</f>
        <v>0</v>
      </c>
      <c r="V22" s="310">
        <f>'NonE-crude oil'!V70+'E-crude oil'!V70</f>
        <v>0</v>
      </c>
      <c r="W22" s="310">
        <f>'NonE-crude oil'!W70+'E-crude oil'!W70</f>
        <v>0</v>
      </c>
      <c r="X22" s="310">
        <f>'NonE-crude oil'!X70+'E-crude oil'!X70</f>
        <v>0</v>
      </c>
      <c r="Y22" s="310">
        <f>'NonE-crude oil'!Y70+'E-crude oil'!Y70</f>
        <v>0</v>
      </c>
      <c r="Z22" s="310">
        <f>'NonE-crude oil'!Z70+'E-crude oil'!Z70</f>
        <v>0</v>
      </c>
      <c r="AA22" s="310">
        <f>'NonE-crude oil'!AA70+'E-crude oil'!AA70</f>
        <v>0</v>
      </c>
      <c r="AB22" s="310">
        <f>'NonE-crude oil'!AB70+'E-crude oil'!AB70</f>
        <v>0</v>
      </c>
      <c r="AC22" s="310">
        <f>'NonE-crude oil'!AC70+'E-crude oil'!AC70</f>
        <v>0</v>
      </c>
      <c r="AD22" s="310">
        <f>'NonE-crude oil'!AD70+'E-crude oil'!AD70</f>
        <v>0</v>
      </c>
      <c r="AE22" s="310">
        <f>'NonE-crude oil'!AE70+'E-crude oil'!AE70</f>
        <v>0</v>
      </c>
      <c r="AF22" s="310">
        <f>'NonE-crude oil'!AF70+'E-crude oil'!AF70</f>
        <v>0</v>
      </c>
      <c r="AG22" s="310">
        <f>'NonE-crude oil'!AG70+'E-crude oil'!AG70</f>
        <v>0</v>
      </c>
      <c r="AH22" s="310">
        <f>'NonE-crude oil'!AH70+'E-crude oil'!AH70</f>
        <v>0</v>
      </c>
      <c r="AI22" s="310">
        <f>'NonE-crude oil'!AI70+'E-crude oil'!AI70</f>
        <v>0</v>
      </c>
      <c r="AJ22" s="310">
        <f>'NonE-crude oil'!AJ70+'E-crude oil'!AJ70</f>
        <v>0</v>
      </c>
      <c r="AK22" s="310">
        <f>'NonE-crude oil'!AK70+'E-crude oil'!AK70</f>
        <v>0</v>
      </c>
      <c r="AL22" s="310">
        <f>'NonE-crude oil'!AL70+'E-crude oil'!AL70</f>
        <v>0</v>
      </c>
      <c r="AM22" s="310">
        <f>'NonE-crude oil'!AM70+'E-crude oil'!AM70</f>
        <v>0</v>
      </c>
      <c r="AN22" s="310">
        <f>'NonE-crude oil'!AN70+'E-crude oil'!AN70</f>
        <v>0</v>
      </c>
      <c r="AO22" s="310">
        <f>'NonE-crude oil'!AO70+'E-crude oil'!AO70</f>
        <v>0</v>
      </c>
      <c r="AP22" s="310">
        <f>'NonE-crude oil'!AP70+'E-crude oil'!AP70</f>
        <v>0</v>
      </c>
      <c r="AQ22" s="310">
        <f>'NonE-crude oil'!AQ70+'E-crude oil'!AQ70</f>
        <v>0</v>
      </c>
    </row>
    <row r="23" spans="1:43" x14ac:dyDescent="0.25">
      <c r="A23" s="133" t="s">
        <v>110</v>
      </c>
      <c r="B23" s="310">
        <f>'NonE-crude oil'!B71+'E-crude oil'!B71</f>
        <v>0</v>
      </c>
      <c r="C23" s="310">
        <f>'NonE-crude oil'!C71+'E-crude oil'!C71</f>
        <v>0</v>
      </c>
      <c r="D23" s="310">
        <f>'NonE-crude oil'!D71+'E-crude oil'!D71</f>
        <v>0</v>
      </c>
      <c r="E23" s="310">
        <f>'NonE-crude oil'!E71+'E-crude oil'!E71</f>
        <v>0</v>
      </c>
      <c r="F23" s="310">
        <f>'NonE-crude oil'!F71+'E-crude oil'!F71</f>
        <v>0</v>
      </c>
      <c r="G23" s="310">
        <f>'NonE-crude oil'!G71+'E-crude oil'!G71</f>
        <v>0</v>
      </c>
      <c r="H23" s="310">
        <f>'NonE-crude oil'!H71+'E-crude oil'!H71</f>
        <v>0</v>
      </c>
      <c r="I23" s="310">
        <f>'NonE-crude oil'!I71+'E-crude oil'!I71</f>
        <v>0</v>
      </c>
      <c r="J23" s="310">
        <f>'NonE-crude oil'!J71+'E-crude oil'!J71</f>
        <v>0</v>
      </c>
      <c r="K23" s="310">
        <f>'NonE-crude oil'!K71+'E-crude oil'!K71</f>
        <v>0</v>
      </c>
      <c r="L23" s="310">
        <f>'NonE-crude oil'!L71+'E-crude oil'!L71</f>
        <v>0</v>
      </c>
      <c r="M23" s="310">
        <f>'NonE-crude oil'!M71+'E-crude oil'!M71</f>
        <v>0</v>
      </c>
      <c r="N23" s="310">
        <f>'NonE-crude oil'!N71+'E-crude oil'!N71</f>
        <v>0</v>
      </c>
      <c r="O23" s="310">
        <f>'NonE-crude oil'!O71+'E-crude oil'!O71</f>
        <v>0</v>
      </c>
      <c r="P23" s="310">
        <f>'NonE-crude oil'!P71+'E-crude oil'!P71</f>
        <v>0</v>
      </c>
      <c r="Q23" s="310">
        <f>'NonE-crude oil'!Q71+'E-crude oil'!Q71</f>
        <v>0</v>
      </c>
      <c r="R23" s="310">
        <f>'NonE-crude oil'!R71+'E-crude oil'!R71</f>
        <v>0</v>
      </c>
      <c r="S23" s="310">
        <f>'NonE-crude oil'!S71+'E-crude oil'!S71</f>
        <v>0</v>
      </c>
      <c r="T23" s="310">
        <f>'NonE-crude oil'!T71+'E-crude oil'!T71</f>
        <v>0</v>
      </c>
      <c r="U23" s="310">
        <f>'NonE-crude oil'!U71+'E-crude oil'!U71</f>
        <v>0</v>
      </c>
      <c r="V23" s="310">
        <f>'NonE-crude oil'!V71+'E-crude oil'!V71</f>
        <v>0</v>
      </c>
      <c r="W23" s="310">
        <f>'NonE-crude oil'!W71+'E-crude oil'!W71</f>
        <v>0</v>
      </c>
      <c r="X23" s="310">
        <f>'NonE-crude oil'!X71+'E-crude oil'!X71</f>
        <v>0</v>
      </c>
      <c r="Y23" s="310">
        <f>'NonE-crude oil'!Y71+'E-crude oil'!Y71</f>
        <v>0</v>
      </c>
      <c r="Z23" s="310">
        <f>'NonE-crude oil'!Z71+'E-crude oil'!Z71</f>
        <v>0</v>
      </c>
      <c r="AA23" s="310">
        <f>'NonE-crude oil'!AA71+'E-crude oil'!AA71</f>
        <v>0</v>
      </c>
      <c r="AB23" s="310">
        <f>'NonE-crude oil'!AB71+'E-crude oil'!AB71</f>
        <v>0</v>
      </c>
      <c r="AC23" s="310">
        <f>'NonE-crude oil'!AC71+'E-crude oil'!AC71</f>
        <v>0</v>
      </c>
      <c r="AD23" s="310">
        <f>'NonE-crude oil'!AD71+'E-crude oil'!AD71</f>
        <v>0</v>
      </c>
      <c r="AE23" s="310">
        <f>'NonE-crude oil'!AE71+'E-crude oil'!AE71</f>
        <v>0</v>
      </c>
      <c r="AF23" s="310">
        <f>'NonE-crude oil'!AF71+'E-crude oil'!AF71</f>
        <v>0</v>
      </c>
      <c r="AG23" s="310">
        <f>'NonE-crude oil'!AG71+'E-crude oil'!AG71</f>
        <v>0</v>
      </c>
      <c r="AH23" s="310">
        <f>'NonE-crude oil'!AH71+'E-crude oil'!AH71</f>
        <v>0</v>
      </c>
      <c r="AI23" s="310">
        <f>'NonE-crude oil'!AI71+'E-crude oil'!AI71</f>
        <v>0</v>
      </c>
      <c r="AJ23" s="310">
        <f>'NonE-crude oil'!AJ71+'E-crude oil'!AJ71</f>
        <v>0</v>
      </c>
      <c r="AK23" s="310">
        <f>'NonE-crude oil'!AK71+'E-crude oil'!AK71</f>
        <v>0</v>
      </c>
      <c r="AL23" s="310">
        <f>'NonE-crude oil'!AL71+'E-crude oil'!AL71</f>
        <v>0</v>
      </c>
      <c r="AM23" s="310">
        <f>'NonE-crude oil'!AM71+'E-crude oil'!AM71</f>
        <v>0</v>
      </c>
      <c r="AN23" s="310">
        <f>'NonE-crude oil'!AN71+'E-crude oil'!AN71</f>
        <v>0</v>
      </c>
      <c r="AO23" s="310">
        <f>'NonE-crude oil'!AO71+'E-crude oil'!AO71</f>
        <v>0</v>
      </c>
      <c r="AP23" s="310">
        <f>'NonE-crude oil'!AP71+'E-crude oil'!AP71</f>
        <v>0</v>
      </c>
      <c r="AQ23" s="310">
        <f>'NonE-crude oil'!AQ71+'E-crude oil'!AQ71</f>
        <v>0</v>
      </c>
    </row>
    <row r="24" spans="1:43" x14ac:dyDescent="0.25">
      <c r="A24" s="133" t="s">
        <v>111</v>
      </c>
      <c r="B24" s="310">
        <f>'NonE-crude oil'!B72+'E-crude oil'!B72</f>
        <v>0</v>
      </c>
      <c r="C24" s="310">
        <f>'NonE-crude oil'!C72+'E-crude oil'!C72</f>
        <v>0</v>
      </c>
      <c r="D24" s="310">
        <f>'NonE-crude oil'!D72+'E-crude oil'!D72</f>
        <v>0</v>
      </c>
      <c r="E24" s="310">
        <f>'NonE-crude oil'!E72+'E-crude oil'!E72</f>
        <v>0</v>
      </c>
      <c r="F24" s="310">
        <f>'NonE-crude oil'!F72+'E-crude oil'!F72</f>
        <v>0</v>
      </c>
      <c r="G24" s="310">
        <f>'NonE-crude oil'!G72+'E-crude oil'!G72</f>
        <v>0</v>
      </c>
      <c r="H24" s="310">
        <f>'NonE-crude oil'!H72+'E-crude oil'!H72</f>
        <v>0</v>
      </c>
      <c r="I24" s="310">
        <f>'NonE-crude oil'!I72+'E-crude oil'!I72</f>
        <v>0</v>
      </c>
      <c r="J24" s="310">
        <f>'NonE-crude oil'!J72+'E-crude oil'!J72</f>
        <v>0</v>
      </c>
      <c r="K24" s="310">
        <f>'NonE-crude oil'!K72+'E-crude oil'!K72</f>
        <v>0</v>
      </c>
      <c r="L24" s="310">
        <f>'NonE-crude oil'!L72+'E-crude oil'!L72</f>
        <v>0</v>
      </c>
      <c r="M24" s="310">
        <f>'NonE-crude oil'!M72+'E-crude oil'!M72</f>
        <v>0</v>
      </c>
      <c r="N24" s="310">
        <f>'NonE-crude oil'!N72+'E-crude oil'!N72</f>
        <v>0</v>
      </c>
      <c r="O24" s="310">
        <f>'NonE-crude oil'!O72+'E-crude oil'!O72</f>
        <v>0</v>
      </c>
      <c r="P24" s="310">
        <f>'NonE-crude oil'!P72+'E-crude oil'!P72</f>
        <v>0</v>
      </c>
      <c r="Q24" s="310">
        <f>'NonE-crude oil'!Q72+'E-crude oil'!Q72</f>
        <v>0</v>
      </c>
      <c r="R24" s="310">
        <f>'NonE-crude oil'!R72+'E-crude oil'!R72</f>
        <v>0</v>
      </c>
      <c r="S24" s="310">
        <f>'NonE-crude oil'!S72+'E-crude oil'!S72</f>
        <v>0</v>
      </c>
      <c r="T24" s="310">
        <f>'NonE-crude oil'!T72+'E-crude oil'!T72</f>
        <v>0</v>
      </c>
      <c r="U24" s="310">
        <f>'NonE-crude oil'!U72+'E-crude oil'!U72</f>
        <v>0</v>
      </c>
      <c r="V24" s="310">
        <f>'NonE-crude oil'!V72+'E-crude oil'!V72</f>
        <v>0</v>
      </c>
      <c r="W24" s="310">
        <f>'NonE-crude oil'!W72+'E-crude oil'!W72</f>
        <v>0</v>
      </c>
      <c r="X24" s="310">
        <f>'NonE-crude oil'!X72+'E-crude oil'!X72</f>
        <v>0</v>
      </c>
      <c r="Y24" s="310">
        <f>'NonE-crude oil'!Y72+'E-crude oil'!Y72</f>
        <v>0</v>
      </c>
      <c r="Z24" s="310">
        <f>'NonE-crude oil'!Z72+'E-crude oil'!Z72</f>
        <v>0</v>
      </c>
      <c r="AA24" s="310">
        <f>'NonE-crude oil'!AA72+'E-crude oil'!AA72</f>
        <v>0</v>
      </c>
      <c r="AB24" s="310">
        <f>'NonE-crude oil'!AB72+'E-crude oil'!AB72</f>
        <v>0</v>
      </c>
      <c r="AC24" s="310">
        <f>'NonE-crude oil'!AC72+'E-crude oil'!AC72</f>
        <v>0</v>
      </c>
      <c r="AD24" s="310">
        <f>'NonE-crude oil'!AD72+'E-crude oil'!AD72</f>
        <v>0</v>
      </c>
      <c r="AE24" s="310">
        <f>'NonE-crude oil'!AE72+'E-crude oil'!AE72</f>
        <v>0</v>
      </c>
      <c r="AF24" s="310">
        <f>'NonE-crude oil'!AF72+'E-crude oil'!AF72</f>
        <v>0</v>
      </c>
      <c r="AG24" s="310">
        <f>'NonE-crude oil'!AG72+'E-crude oil'!AG72</f>
        <v>0</v>
      </c>
      <c r="AH24" s="310">
        <f>'NonE-crude oil'!AH72+'E-crude oil'!AH72</f>
        <v>0</v>
      </c>
      <c r="AI24" s="310">
        <f>'NonE-crude oil'!AI72+'E-crude oil'!AI72</f>
        <v>0</v>
      </c>
      <c r="AJ24" s="310">
        <f>'NonE-crude oil'!AJ72+'E-crude oil'!AJ72</f>
        <v>0</v>
      </c>
      <c r="AK24" s="310">
        <f>'NonE-crude oil'!AK72+'E-crude oil'!AK72</f>
        <v>0</v>
      </c>
      <c r="AL24" s="310">
        <f>'NonE-crude oil'!AL72+'E-crude oil'!AL72</f>
        <v>0</v>
      </c>
      <c r="AM24" s="310">
        <f>'NonE-crude oil'!AM72+'E-crude oil'!AM72</f>
        <v>0</v>
      </c>
      <c r="AN24" s="310">
        <f>'NonE-crude oil'!AN72+'E-crude oil'!AN72</f>
        <v>0</v>
      </c>
      <c r="AO24" s="310">
        <f>'NonE-crude oil'!AO72+'E-crude oil'!AO72</f>
        <v>0</v>
      </c>
      <c r="AP24" s="310">
        <f>'NonE-crude oil'!AP72+'E-crude oil'!AP72</f>
        <v>0</v>
      </c>
      <c r="AQ24" s="310">
        <f>'NonE-crude oil'!AQ72+'E-crude oil'!AQ72</f>
        <v>0</v>
      </c>
    </row>
    <row r="25" spans="1:43" x14ac:dyDescent="0.25">
      <c r="A25" s="133" t="s">
        <v>112</v>
      </c>
      <c r="B25" s="310">
        <f>'NonE-crude oil'!B73+'E-crude oil'!B73</f>
        <v>0</v>
      </c>
      <c r="C25" s="310">
        <f>'NonE-crude oil'!C73+'E-crude oil'!C73</f>
        <v>13889122500.000086</v>
      </c>
      <c r="D25" s="310">
        <f>'NonE-crude oil'!D73+'E-crude oil'!D73</f>
        <v>16003287668.160831</v>
      </c>
      <c r="E25" s="310">
        <f>'NonE-crude oil'!E73+'E-crude oil'!E73</f>
        <v>16708029349.530928</v>
      </c>
      <c r="F25" s="310">
        <f>'NonE-crude oil'!F73+'E-crude oil'!F73</f>
        <v>17641385301.357567</v>
      </c>
      <c r="G25" s="310">
        <f>'NonE-crude oil'!G73+'E-crude oil'!G73</f>
        <v>18838069093.843742</v>
      </c>
      <c r="H25" s="310">
        <f>'NonE-crude oil'!H73+'E-crude oil'!H73</f>
        <v>20362074683.540363</v>
      </c>
      <c r="I25" s="310">
        <f>'NonE-crude oil'!I73+'E-crude oil'!I73</f>
        <v>21841910090.346867</v>
      </c>
      <c r="J25" s="310">
        <f>'NonE-crude oil'!J73+'E-crude oil'!J73</f>
        <v>23171690311.171455</v>
      </c>
      <c r="K25" s="310">
        <f>'NonE-crude oil'!K73+'E-crude oil'!K73</f>
        <v>24366148530.073357</v>
      </c>
      <c r="L25" s="310">
        <f>'NonE-crude oil'!L73+'E-crude oil'!L73</f>
        <v>25453158968.917072</v>
      </c>
      <c r="M25" s="310">
        <f>'NonE-crude oil'!M73+'E-crude oil'!M73</f>
        <v>26471934731.120323</v>
      </c>
      <c r="N25" s="310">
        <f>'NonE-crude oil'!N73+'E-crude oil'!N73</f>
        <v>27461571243.691017</v>
      </c>
      <c r="O25" s="310">
        <f>'NonE-crude oil'!O73+'E-crude oil'!O73</f>
        <v>28429492437.951145</v>
      </c>
      <c r="P25" s="310">
        <f>'NonE-crude oil'!P73+'E-crude oil'!P73</f>
        <v>29374337312.875736</v>
      </c>
      <c r="Q25" s="310">
        <f>'NonE-crude oil'!Q73+'E-crude oil'!Q73</f>
        <v>30295178761.221657</v>
      </c>
      <c r="R25" s="310">
        <f>'NonE-crude oil'!R73+'E-crude oil'!R73</f>
        <v>31191528270.000553</v>
      </c>
      <c r="S25" s="310">
        <f>'NonE-crude oil'!S73+'E-crude oil'!S73</f>
        <v>32060237874.679646</v>
      </c>
      <c r="T25" s="310">
        <f>'NonE-crude oil'!T73+'E-crude oil'!T73</f>
        <v>32901958594.737274</v>
      </c>
      <c r="U25" s="310">
        <f>'NonE-crude oil'!U73+'E-crude oil'!U73</f>
        <v>33714572286.773865</v>
      </c>
      <c r="V25" s="310">
        <f>'NonE-crude oil'!V73+'E-crude oil'!V73</f>
        <v>34496133196.766716</v>
      </c>
      <c r="W25" s="310">
        <f>'NonE-crude oil'!W73+'E-crude oil'!W73</f>
        <v>35244877318.799995</v>
      </c>
      <c r="X25" s="310">
        <f>'NonE-crude oil'!X73+'E-crude oil'!X73</f>
        <v>35959229929.244873</v>
      </c>
      <c r="Y25" s="310">
        <f>'NonE-crude oil'!Y73+'E-crude oil'!Y73</f>
        <v>36637811290.409149</v>
      </c>
      <c r="Z25" s="310">
        <f>'NonE-crude oil'!Z73+'E-crude oil'!Z73</f>
        <v>37279440541.389412</v>
      </c>
      <c r="AA25" s="310">
        <f>'NonE-crude oil'!AA73+'E-crude oil'!AA73</f>
        <v>37883137815.983719</v>
      </c>
      <c r="AB25" s="310">
        <f>'NonE-crude oil'!AB73+'E-crude oil'!AB73</f>
        <v>38448124647.79747</v>
      </c>
      <c r="AC25" s="310">
        <f>'NonE-crude oil'!AC73+'E-crude oil'!AC73</f>
        <v>38973822740.879173</v>
      </c>
      <c r="AD25" s="310">
        <f>'NonE-crude oil'!AD73+'E-crude oil'!AD73</f>
        <v>39459851200.179253</v>
      </c>
      <c r="AE25" s="310">
        <f>'NonE-crude oil'!AE73+'E-crude oil'!AE73</f>
        <v>39906022329.72245</v>
      </c>
      <c r="AF25" s="310">
        <f>'NonE-crude oil'!AF73+'E-crude oil'!AF73</f>
        <v>40312336117.584137</v>
      </c>
      <c r="AG25" s="310">
        <f>'NonE-crude oil'!AG73+'E-crude oil'!AG73</f>
        <v>40678973535.533272</v>
      </c>
      <c r="AH25" s="310">
        <f>'NonE-crude oil'!AH73+'E-crude oil'!AH73</f>
        <v>41006288787.593231</v>
      </c>
      <c r="AI25" s="310">
        <f>'NonE-crude oil'!AI73+'E-crude oil'!AI73</f>
        <v>41294800645.858055</v>
      </c>
      <c r="AJ25" s="310">
        <f>'NonE-crude oil'!AJ73+'E-crude oil'!AJ73</f>
        <v>41545183013.817192</v>
      </c>
      <c r="AK25" s="310">
        <f>'NonE-crude oil'!AK73+'E-crude oil'!AK73</f>
        <v>41758254857.277588</v>
      </c>
      <c r="AL25" s="310">
        <f>'NonE-crude oil'!AL73+'E-crude oil'!AL73</f>
        <v>41934969640.973755</v>
      </c>
      <c r="AM25" s="310">
        <f>'NonE-crude oil'!AM73+'E-crude oil'!AM73</f>
        <v>42076404405.243607</v>
      </c>
      <c r="AN25" s="310">
        <f>'NonE-crude oil'!AN73+'E-crude oil'!AN73</f>
        <v>42183748611.962898</v>
      </c>
      <c r="AO25" s="310">
        <f>'NonE-crude oil'!AO73+'E-crude oil'!AO73</f>
        <v>42258292882.470268</v>
      </c>
      <c r="AP25" s="310">
        <f>'NonE-crude oil'!AP73+'E-crude oil'!AP73</f>
        <v>42301417742.687706</v>
      </c>
      <c r="AQ25" s="310">
        <f>'NonE-crude oil'!AQ73+'E-crude oil'!AQ73</f>
        <v>42300454074.089523</v>
      </c>
    </row>
    <row r="26" spans="1:43" x14ac:dyDescent="0.25">
      <c r="A26" s="133" t="s">
        <v>113</v>
      </c>
      <c r="B26" s="310">
        <f>'NonE-crude oil'!B74+'E-crude oil'!B74</f>
        <v>0</v>
      </c>
      <c r="C26" s="310">
        <f>'NonE-crude oil'!C74+'E-crude oil'!C74</f>
        <v>0</v>
      </c>
      <c r="D26" s="310">
        <f>'NonE-crude oil'!D74+'E-crude oil'!D74</f>
        <v>0</v>
      </c>
      <c r="E26" s="310">
        <f>'NonE-crude oil'!E74+'E-crude oil'!E74</f>
        <v>0</v>
      </c>
      <c r="F26" s="310">
        <f>'NonE-crude oil'!F74+'E-crude oil'!F74</f>
        <v>0</v>
      </c>
      <c r="G26" s="310">
        <f>'NonE-crude oil'!G74+'E-crude oil'!G74</f>
        <v>0</v>
      </c>
      <c r="H26" s="310">
        <f>'NonE-crude oil'!H74+'E-crude oil'!H74</f>
        <v>0</v>
      </c>
      <c r="I26" s="310">
        <f>'NonE-crude oil'!I74+'E-crude oil'!I74</f>
        <v>0</v>
      </c>
      <c r="J26" s="310">
        <f>'NonE-crude oil'!J74+'E-crude oil'!J74</f>
        <v>0</v>
      </c>
      <c r="K26" s="310">
        <f>'NonE-crude oil'!K74+'E-crude oil'!K74</f>
        <v>0</v>
      </c>
      <c r="L26" s="310">
        <f>'NonE-crude oil'!L74+'E-crude oil'!L74</f>
        <v>0</v>
      </c>
      <c r="M26" s="310">
        <f>'NonE-crude oil'!M74+'E-crude oil'!M74</f>
        <v>0</v>
      </c>
      <c r="N26" s="310">
        <f>'NonE-crude oil'!N74+'E-crude oil'!N74</f>
        <v>0</v>
      </c>
      <c r="O26" s="310">
        <f>'NonE-crude oil'!O74+'E-crude oil'!O74</f>
        <v>0</v>
      </c>
      <c r="P26" s="310">
        <f>'NonE-crude oil'!P74+'E-crude oil'!P74</f>
        <v>0</v>
      </c>
      <c r="Q26" s="310">
        <f>'NonE-crude oil'!Q74+'E-crude oil'!Q74</f>
        <v>0</v>
      </c>
      <c r="R26" s="310">
        <f>'NonE-crude oil'!R74+'E-crude oil'!R74</f>
        <v>0</v>
      </c>
      <c r="S26" s="310">
        <f>'NonE-crude oil'!S74+'E-crude oil'!S74</f>
        <v>0</v>
      </c>
      <c r="T26" s="310">
        <f>'NonE-crude oil'!T74+'E-crude oil'!T74</f>
        <v>0</v>
      </c>
      <c r="U26" s="310">
        <f>'NonE-crude oil'!U74+'E-crude oil'!U74</f>
        <v>0</v>
      </c>
      <c r="V26" s="310">
        <f>'NonE-crude oil'!V74+'E-crude oil'!V74</f>
        <v>0</v>
      </c>
      <c r="W26" s="310">
        <f>'NonE-crude oil'!W74+'E-crude oil'!W74</f>
        <v>0</v>
      </c>
      <c r="X26" s="310">
        <f>'NonE-crude oil'!X74+'E-crude oil'!X74</f>
        <v>0</v>
      </c>
      <c r="Y26" s="310">
        <f>'NonE-crude oil'!Y74+'E-crude oil'!Y74</f>
        <v>0</v>
      </c>
      <c r="Z26" s="310">
        <f>'NonE-crude oil'!Z74+'E-crude oil'!Z74</f>
        <v>0</v>
      </c>
      <c r="AA26" s="310">
        <f>'NonE-crude oil'!AA74+'E-crude oil'!AA74</f>
        <v>0</v>
      </c>
      <c r="AB26" s="310">
        <f>'NonE-crude oil'!AB74+'E-crude oil'!AB74</f>
        <v>0</v>
      </c>
      <c r="AC26" s="310">
        <f>'NonE-crude oil'!AC74+'E-crude oil'!AC74</f>
        <v>0</v>
      </c>
      <c r="AD26" s="310">
        <f>'NonE-crude oil'!AD74+'E-crude oil'!AD74</f>
        <v>0</v>
      </c>
      <c r="AE26" s="310">
        <f>'NonE-crude oil'!AE74+'E-crude oil'!AE74</f>
        <v>0</v>
      </c>
      <c r="AF26" s="310">
        <f>'NonE-crude oil'!AF74+'E-crude oil'!AF74</f>
        <v>0</v>
      </c>
      <c r="AG26" s="310">
        <f>'NonE-crude oil'!AG74+'E-crude oil'!AG74</f>
        <v>0</v>
      </c>
      <c r="AH26" s="310">
        <f>'NonE-crude oil'!AH74+'E-crude oil'!AH74</f>
        <v>0</v>
      </c>
      <c r="AI26" s="310">
        <f>'NonE-crude oil'!AI74+'E-crude oil'!AI74</f>
        <v>0</v>
      </c>
      <c r="AJ26" s="310">
        <f>'NonE-crude oil'!AJ74+'E-crude oil'!AJ74</f>
        <v>0</v>
      </c>
      <c r="AK26" s="310">
        <f>'NonE-crude oil'!AK74+'E-crude oil'!AK74</f>
        <v>0</v>
      </c>
      <c r="AL26" s="310">
        <f>'NonE-crude oil'!AL74+'E-crude oil'!AL74</f>
        <v>0</v>
      </c>
      <c r="AM26" s="310">
        <f>'NonE-crude oil'!AM74+'E-crude oil'!AM74</f>
        <v>0</v>
      </c>
      <c r="AN26" s="310">
        <f>'NonE-crude oil'!AN74+'E-crude oil'!AN74</f>
        <v>0</v>
      </c>
      <c r="AO26" s="310">
        <f>'NonE-crude oil'!AO74+'E-crude oil'!AO74</f>
        <v>0</v>
      </c>
      <c r="AP26" s="310">
        <f>'NonE-crude oil'!AP74+'E-crude oil'!AP74</f>
        <v>0</v>
      </c>
      <c r="AQ26" s="310">
        <f>'NonE-crude oil'!AQ74+'E-crude oil'!AQ74</f>
        <v>0</v>
      </c>
    </row>
  </sheetData>
  <phoneticPr fontId="3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B4AF8-70FC-4E3C-875C-7C398F639601}">
  <sheetPr codeName="Sheet26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f>'NonE-heavy fuel oil'!B50+'E-heavy fuel oil'!B50</f>
        <v>472230165000</v>
      </c>
      <c r="C2" s="310">
        <f>'NonE-heavy fuel oil'!C50+'E-heavy fuel oil'!C50</f>
        <v>450007569000.00006</v>
      </c>
      <c r="D2" s="310">
        <f>'NonE-heavy fuel oil'!D50+'E-heavy fuel oil'!D50</f>
        <v>468913548824.86273</v>
      </c>
      <c r="E2" s="310">
        <f>'NonE-heavy fuel oil'!E50+'E-heavy fuel oil'!E50</f>
        <v>496220155258.60779</v>
      </c>
      <c r="F2" s="310">
        <f>'NonE-heavy fuel oil'!F50+'E-heavy fuel oil'!F50</f>
        <v>533967703832.88641</v>
      </c>
      <c r="G2" s="310">
        <f>'NonE-heavy fuel oil'!G50+'E-heavy fuel oil'!G50</f>
        <v>562225570303.5647</v>
      </c>
      <c r="H2" s="310">
        <f>'NonE-heavy fuel oil'!H50+'E-heavy fuel oil'!H50</f>
        <v>578315320344.87195</v>
      </c>
      <c r="I2" s="310">
        <f>'NonE-heavy fuel oil'!I50+'E-heavy fuel oil'!I50</f>
        <v>615751027017.24292</v>
      </c>
      <c r="J2" s="310">
        <f>'NonE-heavy fuel oil'!J50+'E-heavy fuel oil'!J50</f>
        <v>641352962154.59448</v>
      </c>
      <c r="K2" s="310">
        <f>'NonE-heavy fuel oil'!K50+'E-heavy fuel oil'!K50</f>
        <v>666154991212.96643</v>
      </c>
      <c r="L2" s="310">
        <f>'NonE-heavy fuel oil'!L50+'E-heavy fuel oil'!L50</f>
        <v>690052262692.51025</v>
      </c>
      <c r="M2" s="310">
        <f>'NonE-heavy fuel oil'!M50+'E-heavy fuel oil'!M50</f>
        <v>724962188751.30127</v>
      </c>
      <c r="N2" s="310">
        <f>'NonE-heavy fuel oil'!N50+'E-heavy fuel oil'!N50</f>
        <v>734786839268.92773</v>
      </c>
      <c r="O2" s="310">
        <f>'NonE-heavy fuel oil'!O50+'E-heavy fuel oil'!O50</f>
        <v>755472962227.7135</v>
      </c>
      <c r="P2" s="310">
        <f>'NonE-heavy fuel oil'!P50+'E-heavy fuel oil'!P50</f>
        <v>774951387483.24011</v>
      </c>
      <c r="Q2" s="310">
        <f>'NonE-heavy fuel oil'!Q50+'E-heavy fuel oil'!Q50</f>
        <v>793177282558.97327</v>
      </c>
      <c r="R2" s="310">
        <f>'NonE-heavy fuel oil'!R50+'E-heavy fuel oil'!R50</f>
        <v>805136572371.51685</v>
      </c>
      <c r="S2" s="310">
        <f>'NonE-heavy fuel oil'!S50+'E-heavy fuel oil'!S50</f>
        <v>825522554665.21716</v>
      </c>
      <c r="T2" s="310">
        <f>'NonE-heavy fuel oil'!T50+'E-heavy fuel oil'!T50</f>
        <v>839608363753.6875</v>
      </c>
      <c r="U2" s="310">
        <f>'NonE-heavy fuel oil'!U50+'E-heavy fuel oil'!U50</f>
        <v>852382205756.09521</v>
      </c>
      <c r="V2" s="310">
        <f>'NonE-heavy fuel oil'!V50+'E-heavy fuel oil'!V50</f>
        <v>863861450922.53503</v>
      </c>
      <c r="W2" s="310">
        <f>'NonE-heavy fuel oil'!W50+'E-heavy fuel oil'!W50</f>
        <v>874074015629.6189</v>
      </c>
      <c r="X2" s="310">
        <f>'NonE-heavy fuel oil'!X50+'E-heavy fuel oil'!X50</f>
        <v>883057565849.44922</v>
      </c>
      <c r="Y2" s="310">
        <f>'NonE-heavy fuel oil'!Y50+'E-heavy fuel oil'!Y50</f>
        <v>890858662835.79675</v>
      </c>
      <c r="Z2" s="310">
        <f>'NonE-heavy fuel oil'!Z50+'E-heavy fuel oil'!Z50</f>
        <v>897531872116.80774</v>
      </c>
      <c r="AA2" s="310">
        <f>'NonE-heavy fuel oil'!AA50+'E-heavy fuel oil'!AA50</f>
        <v>903138855728.78003</v>
      </c>
      <c r="AB2" s="310">
        <f>'NonE-heavy fuel oil'!AB50+'E-heavy fuel oil'!AB50</f>
        <v>907747466148.43274</v>
      </c>
      <c r="AC2" s="310">
        <f>'NonE-heavy fuel oil'!AC50+'E-heavy fuel oil'!AC50</f>
        <v>911430858664.79285</v>
      </c>
      <c r="AD2" s="310">
        <f>'NonE-heavy fuel oil'!AD50+'E-heavy fuel oil'!AD50</f>
        <v>914266637056.80713</v>
      </c>
      <c r="AE2" s="310">
        <f>'NonE-heavy fuel oil'!AE50+'E-heavy fuel oil'!AE50</f>
        <v>916336045484.20874</v>
      </c>
      <c r="AF2" s="310">
        <f>'NonE-heavy fuel oil'!AF50+'E-heavy fuel oil'!AF50</f>
        <v>917723217525.24719</v>
      </c>
      <c r="AG2" s="310">
        <f>'NonE-heavy fuel oil'!AG50+'E-heavy fuel oil'!AG50</f>
        <v>918514491366.13904</v>
      </c>
      <c r="AH2" s="310">
        <f>'NonE-heavy fuel oil'!AH50+'E-heavy fuel oil'!AH50</f>
        <v>918797798314.61658</v>
      </c>
      <c r="AI2" s="310">
        <f>'NonE-heavy fuel oil'!AI50+'E-heavy fuel oil'!AI50</f>
        <v>918662130116.95007</v>
      </c>
      <c r="AJ2" s="310">
        <f>'NonE-heavy fuel oil'!AJ50+'E-heavy fuel oil'!AJ50</f>
        <v>918197089037.77795</v>
      </c>
      <c r="AK2" s="310">
        <f>'NonE-heavy fuel oil'!AK50+'E-heavy fuel oil'!AK50</f>
        <v>917492523341.09949</v>
      </c>
      <c r="AL2" s="310">
        <f>'NonE-heavy fuel oil'!AL50+'E-heavy fuel oil'!AL50</f>
        <v>916638249707.05542</v>
      </c>
      <c r="AM2" s="310">
        <f>'NonE-heavy fuel oil'!AM50+'E-heavy fuel oil'!AM50</f>
        <v>915723863244.79895</v>
      </c>
      <c r="AN2" s="310">
        <f>'NonE-heavy fuel oil'!AN50+'E-heavy fuel oil'!AN50</f>
        <v>914838635123.63989</v>
      </c>
      <c r="AO2" s="310">
        <f>'NonE-heavy fuel oil'!AO50+'E-heavy fuel oil'!AO50</f>
        <v>914071497445.28662</v>
      </c>
      <c r="AP2" s="310">
        <f>'NonE-heavy fuel oil'!AP50+'E-heavy fuel oil'!AP50</f>
        <v>913511114819.52039</v>
      </c>
      <c r="AQ2" s="310">
        <f>'NonE-heavy fuel oil'!AQ50+'E-heavy fuel oil'!AQ50</f>
        <v>913032868953.60156</v>
      </c>
    </row>
    <row r="3" spans="1:43" x14ac:dyDescent="0.25">
      <c r="A3" s="133" t="s">
        <v>90</v>
      </c>
      <c r="B3" s="310">
        <f>'NonE-heavy fuel oil'!B51+'E-heavy fuel oil'!B51</f>
        <v>333338940000</v>
      </c>
      <c r="C3" s="310">
        <f>'NonE-heavy fuel oil'!C51+'E-heavy fuel oil'!C51</f>
        <v>394451079000.00012</v>
      </c>
      <c r="D3" s="310">
        <f>'NonE-heavy fuel oil'!D51+'E-heavy fuel oil'!D51</f>
        <v>452061680890.00751</v>
      </c>
      <c r="E3" s="310">
        <f>'NonE-heavy fuel oil'!E51+'E-heavy fuel oil'!E51</f>
        <v>500547664203.63782</v>
      </c>
      <c r="F3" s="310">
        <f>'NonE-heavy fuel oil'!F51+'E-heavy fuel oil'!F51</f>
        <v>554080464319.64209</v>
      </c>
      <c r="G3" s="310">
        <f>'NonE-heavy fuel oil'!G51+'E-heavy fuel oil'!G51</f>
        <v>588989568972.15918</v>
      </c>
      <c r="H3" s="310">
        <f>'NonE-heavy fuel oil'!H51+'E-heavy fuel oil'!H51</f>
        <v>622369922184.47363</v>
      </c>
      <c r="I3" s="310">
        <f>'NonE-heavy fuel oil'!I51+'E-heavy fuel oil'!I51</f>
        <v>633599240747.2345</v>
      </c>
      <c r="J3" s="310">
        <f>'NonE-heavy fuel oil'!J51+'E-heavy fuel oil'!J51</f>
        <v>644857069990.61853</v>
      </c>
      <c r="K3" s="310">
        <f>'NonE-heavy fuel oil'!K51+'E-heavy fuel oil'!K51</f>
        <v>656143139035.6366</v>
      </c>
      <c r="L3" s="310">
        <f>'NonE-heavy fuel oil'!L51+'E-heavy fuel oil'!L51</f>
        <v>667457177290.39807</v>
      </c>
      <c r="M3" s="310">
        <f>'NonE-heavy fuel oil'!M51+'E-heavy fuel oil'!M51</f>
        <v>678798914450.11121</v>
      </c>
      <c r="N3" s="310">
        <f>'NonE-heavy fuel oil'!N51+'E-heavy fuel oil'!N51</f>
        <v>683406776821.89832</v>
      </c>
      <c r="O3" s="310">
        <f>'NonE-heavy fuel oil'!O51+'E-heavy fuel oil'!O51</f>
        <v>688020281724.39893</v>
      </c>
      <c r="P3" s="310">
        <f>'NonE-heavy fuel oil'!P51+'E-heavy fuel oil'!P51</f>
        <v>692639380766.23474</v>
      </c>
      <c r="Q3" s="310">
        <f>'NonE-heavy fuel oil'!Q51+'E-heavy fuel oil'!Q51</f>
        <v>697264025591.14124</v>
      </c>
      <c r="R3" s="310">
        <f>'NonE-heavy fuel oil'!R51+'E-heavy fuel oil'!R51</f>
        <v>701894167877.96741</v>
      </c>
      <c r="S3" s="310">
        <f>'NonE-heavy fuel oil'!S51+'E-heavy fuel oil'!S51</f>
        <v>695273163408.07141</v>
      </c>
      <c r="T3" s="310">
        <f>'NonE-heavy fuel oil'!T51+'E-heavy fuel oil'!T51</f>
        <v>688655327186.83337</v>
      </c>
      <c r="U3" s="310">
        <f>'NonE-heavy fuel oil'!U51+'E-heavy fuel oil'!U51</f>
        <v>682040664720.06799</v>
      </c>
      <c r="V3" s="310">
        <f>'NonE-heavy fuel oil'!V51+'E-heavy fuel oil'!V51</f>
        <v>675429181511.99792</v>
      </c>
      <c r="W3" s="310">
        <f>'NonE-heavy fuel oil'!W51+'E-heavy fuel oil'!W51</f>
        <v>668820883065.25623</v>
      </c>
      <c r="X3" s="310">
        <f>'NonE-heavy fuel oil'!X51+'E-heavy fuel oil'!X51</f>
        <v>658358207260.21948</v>
      </c>
      <c r="Y3" s="310">
        <f>'NonE-heavy fuel oil'!Y51+'E-heavy fuel oil'!Y51</f>
        <v>647900758194.1189</v>
      </c>
      <c r="Z3" s="310">
        <f>'NonE-heavy fuel oil'!Z51+'E-heavy fuel oil'!Z51</f>
        <v>637448544638.71545</v>
      </c>
      <c r="AA3" s="310">
        <f>'NonE-heavy fuel oil'!AA51+'E-heavy fuel oil'!AA51</f>
        <v>627001575363.22412</v>
      </c>
      <c r="AB3" s="310">
        <f>'NonE-heavy fuel oil'!AB51+'E-heavy fuel oil'!AB51</f>
        <v>616559859134.31494</v>
      </c>
      <c r="AC3" s="310">
        <f>'NonE-heavy fuel oil'!AC51+'E-heavy fuel oil'!AC51</f>
        <v>606123404716.11279</v>
      </c>
      <c r="AD3" s="310">
        <f>'NonE-heavy fuel oil'!AD51+'E-heavy fuel oil'!AD51</f>
        <v>595692220870.19763</v>
      </c>
      <c r="AE3" s="310">
        <f>'NonE-heavy fuel oil'!AE51+'E-heavy fuel oil'!AE51</f>
        <v>585266316355.60339</v>
      </c>
      <c r="AF3" s="310">
        <f>'NonE-heavy fuel oil'!AF51+'E-heavy fuel oil'!AF51</f>
        <v>574845699928.81934</v>
      </c>
      <c r="AG3" s="310">
        <f>'NonE-heavy fuel oil'!AG51+'E-heavy fuel oil'!AG51</f>
        <v>564430380343.78943</v>
      </c>
      <c r="AH3" s="310">
        <f>'NonE-heavy fuel oil'!AH51+'E-heavy fuel oil'!AH51</f>
        <v>551455457248.43091</v>
      </c>
      <c r="AI3" s="310">
        <f>'NonE-heavy fuel oil'!AI51+'E-heavy fuel oil'!AI51</f>
        <v>538487217016.17267</v>
      </c>
      <c r="AJ3" s="310">
        <f>'NonE-heavy fuel oil'!AJ51+'E-heavy fuel oil'!AJ51</f>
        <v>525525670571.15039</v>
      </c>
      <c r="AK3" s="310">
        <f>'NonE-heavy fuel oil'!AK51+'E-heavy fuel oil'!AK51</f>
        <v>512570828834.31854</v>
      </c>
      <c r="AL3" s="310">
        <f>'NonE-heavy fuel oil'!AL51+'E-heavy fuel oil'!AL51</f>
        <v>499622702723.4502</v>
      </c>
      <c r="AM3" s="310">
        <f>'NonE-heavy fuel oil'!AM51+'E-heavy fuel oil'!AM51</f>
        <v>489242783696.04755</v>
      </c>
      <c r="AN3" s="310">
        <f>'NonE-heavy fuel oil'!AN51+'E-heavy fuel oil'!AN51</f>
        <v>478868226343.27136</v>
      </c>
      <c r="AO3" s="310">
        <f>'NonE-heavy fuel oil'!AO51+'E-heavy fuel oil'!AO51</f>
        <v>468499039397.90778</v>
      </c>
      <c r="AP3" s="310">
        <f>'NonE-heavy fuel oil'!AP51+'E-heavy fuel oil'!AP51</f>
        <v>458135231590.19867</v>
      </c>
      <c r="AQ3" s="310">
        <f>'NonE-heavy fuel oil'!AQ51+'E-heavy fuel oil'!AQ51</f>
        <v>447627303530.427</v>
      </c>
    </row>
    <row r="4" spans="1:43" x14ac:dyDescent="0.25">
      <c r="A4" s="133" t="s">
        <v>91</v>
      </c>
      <c r="B4" s="310">
        <f>'NonE-heavy fuel oil'!B52+'E-heavy fuel oil'!B52</f>
        <v>6814003498499.998</v>
      </c>
      <c r="C4" s="310">
        <f>'NonE-heavy fuel oil'!C52+'E-heavy fuel oil'!C52</f>
        <v>6141769969500</v>
      </c>
      <c r="D4" s="310">
        <f>'NonE-heavy fuel oil'!D52+'E-heavy fuel oil'!D52</f>
        <v>6439508506825.6943</v>
      </c>
      <c r="E4" s="310">
        <f>'NonE-heavy fuel oil'!E52+'E-heavy fuel oil'!E52</f>
        <v>7059733391050.4932</v>
      </c>
      <c r="F4" s="310">
        <f>'NonE-heavy fuel oil'!F52+'E-heavy fuel oil'!F52</f>
        <v>7746085430507.6602</v>
      </c>
      <c r="G4" s="310">
        <f>'NonE-heavy fuel oil'!G52+'E-heavy fuel oil'!G52</f>
        <v>8172945497275.4482</v>
      </c>
      <c r="H4" s="310">
        <f>'NonE-heavy fuel oil'!H52+'E-heavy fuel oil'!H52</f>
        <v>8597442724167.1279</v>
      </c>
      <c r="I4" s="310">
        <f>'NonE-heavy fuel oil'!I52+'E-heavy fuel oil'!I52</f>
        <v>8802138771950.3281</v>
      </c>
      <c r="J4" s="310">
        <f>'NonE-heavy fuel oil'!J52+'E-heavy fuel oil'!J52</f>
        <v>9006506218086.9238</v>
      </c>
      <c r="K4" s="310">
        <f>'NonE-heavy fuel oil'!K52+'E-heavy fuel oil'!K52</f>
        <v>9210545218636.2539</v>
      </c>
      <c r="L4" s="310">
        <f>'NonE-heavy fuel oil'!L52+'E-heavy fuel oil'!L52</f>
        <v>9414255929691.0859</v>
      </c>
      <c r="M4" s="310">
        <f>'NonE-heavy fuel oil'!M52+'E-heavy fuel oil'!M52</f>
        <v>9617638507377.6152</v>
      </c>
      <c r="N4" s="310">
        <f>'NonE-heavy fuel oil'!N52+'E-heavy fuel oil'!N52</f>
        <v>9749691245885.3086</v>
      </c>
      <c r="O4" s="310">
        <f>'NonE-heavy fuel oil'!O52+'E-heavy fuel oil'!O52</f>
        <v>9881596192247.2617</v>
      </c>
      <c r="P4" s="310">
        <f>'NonE-heavy fuel oil'!P52+'E-heavy fuel oil'!P52</f>
        <v>10013353394125.594</v>
      </c>
      <c r="Q4" s="310">
        <f>'NonE-heavy fuel oil'!Q52+'E-heavy fuel oil'!Q52</f>
        <v>10144962899189.527</v>
      </c>
      <c r="R4" s="310">
        <f>'NonE-heavy fuel oil'!R52+'E-heavy fuel oil'!R52</f>
        <v>10276424755115.381</v>
      </c>
      <c r="S4" s="310">
        <f>'NonE-heavy fuel oil'!S52+'E-heavy fuel oil'!S52</f>
        <v>10410473258535.018</v>
      </c>
      <c r="T4" s="310">
        <f>'NonE-heavy fuel oil'!T52+'E-heavy fuel oil'!T52</f>
        <v>10544446295117.678</v>
      </c>
      <c r="U4" s="310">
        <f>'NonE-heavy fuel oil'!U52+'E-heavy fuel oil'!U52</f>
        <v>10678343875641.32</v>
      </c>
      <c r="V4" s="310">
        <f>'NonE-heavy fuel oil'!V52+'E-heavy fuel oil'!V52</f>
        <v>10812166010884.096</v>
      </c>
      <c r="W4" s="310">
        <f>'NonE-heavy fuel oil'!W52+'E-heavy fuel oil'!W52</f>
        <v>10945912711624.35</v>
      </c>
      <c r="X4" s="310">
        <f>'NonE-heavy fuel oil'!X52+'E-heavy fuel oil'!X52</f>
        <v>11011158082313.352</v>
      </c>
      <c r="Y4" s="310">
        <f>'NonE-heavy fuel oil'!Y52+'E-heavy fuel oil'!Y52</f>
        <v>11076365931915.242</v>
      </c>
      <c r="Z4" s="310">
        <f>'NonE-heavy fuel oil'!Z52+'E-heavy fuel oil'!Z52</f>
        <v>11141536265815.494</v>
      </c>
      <c r="AA4" s="310">
        <f>'NonE-heavy fuel oil'!AA52+'E-heavy fuel oil'!AA52</f>
        <v>11206669089399.674</v>
      </c>
      <c r="AB4" s="310">
        <f>'NonE-heavy fuel oil'!AB52+'E-heavy fuel oil'!AB52</f>
        <v>11271764408053.436</v>
      </c>
      <c r="AC4" s="310">
        <f>'NonE-heavy fuel oil'!AC52+'E-heavy fuel oil'!AC52</f>
        <v>11336822227162.543</v>
      </c>
      <c r="AD4" s="310">
        <f>'NonE-heavy fuel oil'!AD52+'E-heavy fuel oil'!AD52</f>
        <v>11401842552112.844</v>
      </c>
      <c r="AE4" s="310">
        <f>'NonE-heavy fuel oil'!AE52+'E-heavy fuel oil'!AE52</f>
        <v>11466825388290.289</v>
      </c>
      <c r="AF4" s="310">
        <f>'NonE-heavy fuel oil'!AF52+'E-heavy fuel oil'!AF52</f>
        <v>11531770741080.928</v>
      </c>
      <c r="AG4" s="310">
        <f>'NonE-heavy fuel oil'!AG52+'E-heavy fuel oil'!AG52</f>
        <v>11596678615870.908</v>
      </c>
      <c r="AH4" s="310">
        <f>'NonE-heavy fuel oil'!AH52+'E-heavy fuel oil'!AH52</f>
        <v>11661514940675.334</v>
      </c>
      <c r="AI4" s="310">
        <f>'NonE-heavy fuel oil'!AI52+'E-heavy fuel oil'!AI52</f>
        <v>11726313817156.934</v>
      </c>
      <c r="AJ4" s="310">
        <f>'NonE-heavy fuel oil'!AJ52+'E-heavy fuel oil'!AJ52</f>
        <v>11791075250699.453</v>
      </c>
      <c r="AK4" s="310">
        <f>'NonE-heavy fuel oil'!AK52+'E-heavy fuel oil'!AK52</f>
        <v>11855799246686.719</v>
      </c>
      <c r="AL4" s="310">
        <f>'NonE-heavy fuel oil'!AL52+'E-heavy fuel oil'!AL52</f>
        <v>11920485810502.666</v>
      </c>
      <c r="AM4" s="310">
        <f>'NonE-heavy fuel oil'!AM52+'E-heavy fuel oil'!AM52</f>
        <v>11917135967849.334</v>
      </c>
      <c r="AN4" s="310">
        <f>'NonE-heavy fuel oil'!AN52+'E-heavy fuel oil'!AN52</f>
        <v>11913786462346.953</v>
      </c>
      <c r="AO4" s="310">
        <f>'NonE-heavy fuel oil'!AO52+'E-heavy fuel oil'!AO52</f>
        <v>11910437293996.514</v>
      </c>
      <c r="AP4" s="310">
        <f>'NonE-heavy fuel oil'!AP52+'E-heavy fuel oil'!AP52</f>
        <v>11907088462799.002</v>
      </c>
      <c r="AQ4" s="310">
        <f>'NonE-heavy fuel oil'!AQ52+'E-heavy fuel oil'!AQ52</f>
        <v>11899765431203.266</v>
      </c>
    </row>
    <row r="5" spans="1:43" x14ac:dyDescent="0.25">
      <c r="A5" s="133" t="s">
        <v>92</v>
      </c>
      <c r="B5" s="310">
        <f>'NonE-heavy fuel oil'!B53+'E-heavy fuel oil'!B53</f>
        <v>1155574992000</v>
      </c>
      <c r="C5" s="310">
        <f>'NonE-heavy fuel oil'!C53+'E-heavy fuel oil'!C53</f>
        <v>913904260499.99963</v>
      </c>
      <c r="D5" s="310">
        <f>'NonE-heavy fuel oil'!D53+'E-heavy fuel oil'!D53</f>
        <v>933182361076.58643</v>
      </c>
      <c r="E5" s="310">
        <f>'NonE-heavy fuel oil'!E53+'E-heavy fuel oil'!E53</f>
        <v>1049247018559.1671</v>
      </c>
      <c r="F5" s="310">
        <f>'NonE-heavy fuel oil'!F53+'E-heavy fuel oil'!F53</f>
        <v>1115710416798.7441</v>
      </c>
      <c r="G5" s="310">
        <f>'NonE-heavy fuel oil'!G53+'E-heavy fuel oil'!G53</f>
        <v>1151928084315.6187</v>
      </c>
      <c r="H5" s="310">
        <f>'NonE-heavy fuel oil'!H53+'E-heavy fuel oil'!H53</f>
        <v>1185466811894.6699</v>
      </c>
      <c r="I5" s="310">
        <f>'NonE-heavy fuel oil'!I53+'E-heavy fuel oil'!I53</f>
        <v>1220771667050.7085</v>
      </c>
      <c r="J5" s="310">
        <f>'NonE-heavy fuel oil'!J53+'E-heavy fuel oil'!J53</f>
        <v>1255631562295.5454</v>
      </c>
      <c r="K5" s="310">
        <f>'NonE-heavy fuel oil'!K53+'E-heavy fuel oil'!K53</f>
        <v>1290043138237.5283</v>
      </c>
      <c r="L5" s="310">
        <f>'NonE-heavy fuel oil'!L53+'E-heavy fuel oil'!L53</f>
        <v>1324003039978.0337</v>
      </c>
      <c r="M5" s="310">
        <f>'NonE-heavy fuel oil'!M53+'E-heavy fuel oil'!M53</f>
        <v>1357507917111.469</v>
      </c>
      <c r="N5" s="310">
        <f>'NonE-heavy fuel oil'!N53+'E-heavy fuel oil'!N53</f>
        <v>1363715538818.7407</v>
      </c>
      <c r="O5" s="310">
        <f>'NonE-heavy fuel oil'!O53+'E-heavy fuel oil'!O53</f>
        <v>1369738658504.6831</v>
      </c>
      <c r="P5" s="310">
        <f>'NonE-heavy fuel oil'!P53+'E-heavy fuel oil'!P53</f>
        <v>1375576489267.8052</v>
      </c>
      <c r="Q5" s="310">
        <f>'NonE-heavy fuel oil'!Q53+'E-heavy fuel oil'!Q53</f>
        <v>1381228244923.9209</v>
      </c>
      <c r="R5" s="310">
        <f>'NonE-heavy fuel oil'!R53+'E-heavy fuel oil'!R53</f>
        <v>1386693140006.147</v>
      </c>
      <c r="S5" s="310">
        <f>'NonE-heavy fuel oil'!S53+'E-heavy fuel oil'!S53</f>
        <v>1378423620701.5784</v>
      </c>
      <c r="T5" s="310">
        <f>'NonE-heavy fuel oil'!T53+'E-heavy fuel oil'!T53</f>
        <v>1370127738655.9695</v>
      </c>
      <c r="U5" s="310">
        <f>'NonE-heavy fuel oil'!U53+'E-heavy fuel oil'!U53</f>
        <v>1361805483680.2144</v>
      </c>
      <c r="V5" s="310">
        <f>'NonE-heavy fuel oil'!V53+'E-heavy fuel oil'!V53</f>
        <v>1353456845589.3887</v>
      </c>
      <c r="W5" s="310">
        <f>'NonE-heavy fuel oil'!W53+'E-heavy fuel oil'!W53</f>
        <v>1345081814202.752</v>
      </c>
      <c r="X5" s="310">
        <f>'NonE-heavy fuel oil'!X53+'E-heavy fuel oil'!X53</f>
        <v>1326065299881.5886</v>
      </c>
      <c r="Y5" s="310">
        <f>'NonE-heavy fuel oil'!Y53+'E-heavy fuel oil'!Y53</f>
        <v>1307075492377.6917</v>
      </c>
      <c r="Z5" s="310">
        <f>'NonE-heavy fuel oil'!Z53+'E-heavy fuel oil'!Z53</f>
        <v>1288112406966.9077</v>
      </c>
      <c r="AA5" s="310">
        <f>'NonE-heavy fuel oil'!AA53+'E-heavy fuel oil'!AA53</f>
        <v>1269176058919.7156</v>
      </c>
      <c r="AB5" s="310">
        <f>'NonE-heavy fuel oil'!AB53+'E-heavy fuel oil'!AB53</f>
        <v>1250266463501.229</v>
      </c>
      <c r="AC5" s="310">
        <f>'NonE-heavy fuel oil'!AC53+'E-heavy fuel oil'!AC53</f>
        <v>1225803947831.8916</v>
      </c>
      <c r="AD5" s="310">
        <f>'NonE-heavy fuel oil'!AD53+'E-heavy fuel oil'!AD53</f>
        <v>1201430963252.6367</v>
      </c>
      <c r="AE5" s="310">
        <f>'NonE-heavy fuel oil'!AE53+'E-heavy fuel oil'!AE53</f>
        <v>1177147553829.0659</v>
      </c>
      <c r="AF5" s="310">
        <f>'NonE-heavy fuel oil'!AF53+'E-heavy fuel oil'!AF53</f>
        <v>1152953763610.4104</v>
      </c>
      <c r="AG5" s="310">
        <f>'NonE-heavy fuel oil'!AG53+'E-heavy fuel oil'!AG53</f>
        <v>1128849636629.5317</v>
      </c>
      <c r="AH5" s="310">
        <f>'NonE-heavy fuel oil'!AH53+'E-heavy fuel oil'!AH53</f>
        <v>1102522643966.1284</v>
      </c>
      <c r="AI5" s="310">
        <f>'NonE-heavy fuel oil'!AI53+'E-heavy fuel oil'!AI53</f>
        <v>1076330973268.5706</v>
      </c>
      <c r="AJ5" s="310">
        <f>'NonE-heavy fuel oil'!AJ53+'E-heavy fuel oil'!AJ53</f>
        <v>1050274689112.0419</v>
      </c>
      <c r="AK5" s="310">
        <f>'NonE-heavy fuel oil'!AK53+'E-heavy fuel oil'!AK53</f>
        <v>1024353856047.4384</v>
      </c>
      <c r="AL5" s="310">
        <f>'NonE-heavy fuel oil'!AL53+'E-heavy fuel oil'!AL53</f>
        <v>998568538601.3678</v>
      </c>
      <c r="AM5" s="310">
        <f>'NonE-heavy fuel oil'!AM53+'E-heavy fuel oil'!AM53</f>
        <v>976120003089.9895</v>
      </c>
      <c r="AN5" s="310">
        <f>'NonE-heavy fuel oil'!AN53+'E-heavy fuel oil'!AN53</f>
        <v>953804425194.76636</v>
      </c>
      <c r="AO5" s="310">
        <f>'NonE-heavy fuel oil'!AO53+'E-heavy fuel oil'!AO53</f>
        <v>931621867796.48157</v>
      </c>
      <c r="AP5" s="310">
        <f>'NonE-heavy fuel oil'!AP53+'E-heavy fuel oil'!AP53</f>
        <v>909572393752.17139</v>
      </c>
      <c r="AQ5" s="310">
        <f>'NonE-heavy fuel oil'!AQ53+'E-heavy fuel oil'!AQ53</f>
        <v>887359686574.29004</v>
      </c>
    </row>
    <row r="6" spans="1:43" x14ac:dyDescent="0.25">
      <c r="A6" s="133" t="s">
        <v>93</v>
      </c>
      <c r="B6" s="310">
        <f>'NonE-heavy fuel oil'!B54+'E-heavy fuel oil'!B54</f>
        <v>2191703530500</v>
      </c>
      <c r="C6" s="310">
        <f>'NonE-heavy fuel oil'!C54+'E-heavy fuel oil'!C54</f>
        <v>1677805998000.0002</v>
      </c>
      <c r="D6" s="310">
        <f>'NonE-heavy fuel oil'!D54+'E-heavy fuel oil'!D54</f>
        <v>1920154243444.7231</v>
      </c>
      <c r="E6" s="310">
        <f>'NonE-heavy fuel oil'!E54+'E-heavy fuel oil'!E54</f>
        <v>2020722451408.5574</v>
      </c>
      <c r="F6" s="310">
        <f>'NonE-heavy fuel oil'!F54+'E-heavy fuel oil'!F54</f>
        <v>2098702891170.5979</v>
      </c>
      <c r="G6" s="310">
        <f>'NonE-heavy fuel oil'!G54+'E-heavy fuel oil'!G54</f>
        <v>2152842136742.2805</v>
      </c>
      <c r="H6" s="310">
        <f>'NonE-heavy fuel oil'!H54+'E-heavy fuel oil'!H54</f>
        <v>2222171997941.7749</v>
      </c>
      <c r="I6" s="310">
        <f>'NonE-heavy fuel oil'!I54+'E-heavy fuel oil'!I54</f>
        <v>2295184413784.1392</v>
      </c>
      <c r="J6" s="310">
        <f>'NonE-heavy fuel oil'!J54+'E-heavy fuel oil'!J54</f>
        <v>2369177961662.1655</v>
      </c>
      <c r="K6" s="310">
        <f>'NonE-heavy fuel oil'!K54+'E-heavy fuel oil'!K54</f>
        <v>2442170587301.8179</v>
      </c>
      <c r="L6" s="310">
        <f>'NonE-heavy fuel oil'!L54+'E-heavy fuel oil'!L54</f>
        <v>2511993832492.8584</v>
      </c>
      <c r="M6" s="310">
        <f>'NonE-heavy fuel oil'!M54+'E-heavy fuel oil'!M54</f>
        <v>2576306740781.0234</v>
      </c>
      <c r="N6" s="310">
        <f>'NonE-heavy fuel oil'!N54+'E-heavy fuel oil'!N54</f>
        <v>2633290769480.9629</v>
      </c>
      <c r="O6" s="310">
        <f>'NonE-heavy fuel oil'!O54+'E-heavy fuel oil'!O54</f>
        <v>2682433219794.9893</v>
      </c>
      <c r="P6" s="310">
        <f>'NonE-heavy fuel oil'!P54+'E-heavy fuel oil'!P54</f>
        <v>2723975570057.9219</v>
      </c>
      <c r="Q6" s="310">
        <f>'NonE-heavy fuel oil'!Q54+'E-heavy fuel oil'!Q54</f>
        <v>2758271829881.9355</v>
      </c>
      <c r="R6" s="310">
        <f>'NonE-heavy fuel oil'!R54+'E-heavy fuel oil'!R54</f>
        <v>2785774204984.8999</v>
      </c>
      <c r="S6" s="310">
        <f>'NonE-heavy fuel oil'!S54+'E-heavy fuel oil'!S54</f>
        <v>2806453229627.4438</v>
      </c>
      <c r="T6" s="310">
        <f>'NonE-heavy fuel oil'!T54+'E-heavy fuel oil'!T54</f>
        <v>2821187307628.4995</v>
      </c>
      <c r="U6" s="310">
        <f>'NonE-heavy fuel oil'!U54+'E-heavy fuel oil'!U54</f>
        <v>2830346149818.6348</v>
      </c>
      <c r="V6" s="310">
        <f>'NonE-heavy fuel oil'!V54+'E-heavy fuel oil'!V54</f>
        <v>2834337506493.4746</v>
      </c>
      <c r="W6" s="310">
        <f>'NonE-heavy fuel oil'!W54+'E-heavy fuel oil'!W54</f>
        <v>2833598721721.2852</v>
      </c>
      <c r="X6" s="310">
        <f>'NonE-heavy fuel oil'!X54+'E-heavy fuel oil'!X54</f>
        <v>2828588770585.7534</v>
      </c>
      <c r="Y6" s="310">
        <f>'NonE-heavy fuel oil'!Y54+'E-heavy fuel oil'!Y54</f>
        <v>2819780922081.3618</v>
      </c>
      <c r="Z6" s="310">
        <f>'NonE-heavy fuel oil'!Z54+'E-heavy fuel oil'!Z54</f>
        <v>2807656134660.5156</v>
      </c>
      <c r="AA6" s="310">
        <f>'NonE-heavy fuel oil'!AA54+'E-heavy fuel oil'!AA54</f>
        <v>2792697258028.5337</v>
      </c>
      <c r="AB6" s="310">
        <f>'NonE-heavy fuel oil'!AB54+'E-heavy fuel oil'!AB54</f>
        <v>2775384084672.5317</v>
      </c>
      <c r="AC6" s="310">
        <f>'NonE-heavy fuel oil'!AC54+'E-heavy fuel oil'!AC54</f>
        <v>2756189268463.2681</v>
      </c>
      <c r="AD6" s="310">
        <f>'NonE-heavy fuel oil'!AD54+'E-heavy fuel oil'!AD54</f>
        <v>2735575105879.0059</v>
      </c>
      <c r="AE6" s="310">
        <f>'NonE-heavy fuel oil'!AE54+'E-heavy fuel oil'!AE54</f>
        <v>2713991158122.0986</v>
      </c>
      <c r="AF6" s="310">
        <f>'NonE-heavy fuel oil'!AF54+'E-heavy fuel oil'!AF54</f>
        <v>2691872679595.6167</v>
      </c>
      <c r="AG6" s="310">
        <f>'NonE-heavy fuel oil'!AG54+'E-heavy fuel oil'!AG54</f>
        <v>2669639809694.6812</v>
      </c>
      <c r="AH6" s="310">
        <f>'NonE-heavy fuel oil'!AH54+'E-heavy fuel oil'!AH54</f>
        <v>2647697480362.3833</v>
      </c>
      <c r="AI6" s="310">
        <f>'NonE-heavy fuel oil'!AI54+'E-heavy fuel oil'!AI54</f>
        <v>2626435991022.5825</v>
      </c>
      <c r="AJ6" s="310">
        <f>'NonE-heavy fuel oil'!AJ54+'E-heavy fuel oil'!AJ54</f>
        <v>2606232204973.6079</v>
      </c>
      <c r="AK6" s="310">
        <f>'NonE-heavy fuel oil'!AK54+'E-heavy fuel oil'!AK54</f>
        <v>2587451326765.6641</v>
      </c>
      <c r="AL6" s="310">
        <f>'NonE-heavy fuel oil'!AL54+'E-heavy fuel oil'!AL54</f>
        <v>2570449228194.6304</v>
      </c>
      <c r="AM6" s="310">
        <f>'NonE-heavy fuel oil'!AM54+'E-heavy fuel oil'!AM54</f>
        <v>2555575301101.5527</v>
      </c>
      <c r="AN6" s="310">
        <f>'NonE-heavy fuel oil'!AN54+'E-heavy fuel oil'!AN54</f>
        <v>2543175828039.1973</v>
      </c>
      <c r="AO6" s="310">
        <f>'NonE-heavy fuel oil'!AO54+'E-heavy fuel oil'!AO54</f>
        <v>2533597877039.8145</v>
      </c>
      <c r="AP6" s="310">
        <f>'NonE-heavy fuel oil'!AP54+'E-heavy fuel oil'!AP54</f>
        <v>2527193744311.0557</v>
      </c>
      <c r="AQ6" s="310">
        <f>'NonE-heavy fuel oil'!AQ54+'E-heavy fuel oil'!AQ54</f>
        <v>2523479064366.9927</v>
      </c>
    </row>
    <row r="7" spans="1:43" x14ac:dyDescent="0.25">
      <c r="A7" s="133" t="s">
        <v>94</v>
      </c>
      <c r="B7" s="310">
        <f>'NonE-heavy fuel oil'!B55+'E-heavy fuel oil'!B55</f>
        <v>2780602324500</v>
      </c>
      <c r="C7" s="310">
        <f>'NonE-heavy fuel oil'!C55+'E-heavy fuel oil'!C55</f>
        <v>1480580458500</v>
      </c>
      <c r="D7" s="310">
        <f>'NonE-heavy fuel oil'!D55+'E-heavy fuel oil'!D55</f>
        <v>1530155994168.0244</v>
      </c>
      <c r="E7" s="310">
        <f>'NonE-heavy fuel oil'!E55+'E-heavy fuel oil'!E55</f>
        <v>1575403303954.7839</v>
      </c>
      <c r="F7" s="310">
        <f>'NonE-heavy fuel oil'!F55+'E-heavy fuel oil'!F55</f>
        <v>1614723921383.959</v>
      </c>
      <c r="G7" s="310">
        <f>'NonE-heavy fuel oil'!G55+'E-heavy fuel oil'!G55</f>
        <v>1625577684135.8333</v>
      </c>
      <c r="H7" s="310">
        <f>'NonE-heavy fuel oil'!H55+'E-heavy fuel oil'!H55</f>
        <v>1641560190580.4814</v>
      </c>
      <c r="I7" s="310">
        <f>'NonE-heavy fuel oil'!I55+'E-heavy fuel oil'!I55</f>
        <v>1660463130635.3301</v>
      </c>
      <c r="J7" s="310">
        <f>'NonE-heavy fuel oil'!J55+'E-heavy fuel oil'!J55</f>
        <v>1678354061238.5801</v>
      </c>
      <c r="K7" s="310">
        <f>'NonE-heavy fuel oil'!K55+'E-heavy fuel oil'!K55</f>
        <v>1692962413741.4692</v>
      </c>
      <c r="L7" s="310">
        <f>'NonE-heavy fuel oil'!L55+'E-heavy fuel oil'!L55</f>
        <v>1701966249571.7888</v>
      </c>
      <c r="M7" s="310">
        <f>'NonE-heavy fuel oil'!M55+'E-heavy fuel oil'!M55</f>
        <v>1703047352705.532</v>
      </c>
      <c r="N7" s="310">
        <f>'NonE-heavy fuel oil'!N55+'E-heavy fuel oil'!N55</f>
        <v>1696061344804.2544</v>
      </c>
      <c r="O7" s="310">
        <f>'NonE-heavy fuel oil'!O55+'E-heavy fuel oil'!O55</f>
        <v>1681125747917.0474</v>
      </c>
      <c r="P7" s="310">
        <f>'NonE-heavy fuel oil'!P55+'E-heavy fuel oil'!P55</f>
        <v>1660496981376.8716</v>
      </c>
      <c r="Q7" s="310">
        <f>'NonE-heavy fuel oil'!Q55+'E-heavy fuel oil'!Q55</f>
        <v>1636401582746.8225</v>
      </c>
      <c r="R7" s="310">
        <f>'NonE-heavy fuel oil'!R55+'E-heavy fuel oil'!R55</f>
        <v>1610978460704.6655</v>
      </c>
      <c r="S7" s="310">
        <f>'NonE-heavy fuel oil'!S55+'E-heavy fuel oil'!S55</f>
        <v>1587207880987.189</v>
      </c>
      <c r="T7" s="310">
        <f>'NonE-heavy fuel oil'!T55+'E-heavy fuel oil'!T55</f>
        <v>1564134527488.3433</v>
      </c>
      <c r="U7" s="310">
        <f>'NonE-heavy fuel oil'!U55+'E-heavy fuel oil'!U55</f>
        <v>1541784642150.0132</v>
      </c>
      <c r="V7" s="310">
        <f>'NonE-heavy fuel oil'!V55+'E-heavy fuel oil'!V55</f>
        <v>1520184939326.0898</v>
      </c>
      <c r="W7" s="310">
        <f>'NonE-heavy fuel oil'!W55+'E-heavy fuel oil'!W55</f>
        <v>1499361810581.5752</v>
      </c>
      <c r="X7" s="310">
        <f>'NonE-heavy fuel oil'!X55+'E-heavy fuel oil'!X55</f>
        <v>1479340685208.116</v>
      </c>
      <c r="Y7" s="310">
        <f>'NonE-heavy fuel oil'!Y55+'E-heavy fuel oil'!Y55</f>
        <v>1460145543106.9766</v>
      </c>
      <c r="Z7" s="310">
        <f>'NonE-heavy fuel oil'!Z55+'E-heavy fuel oil'!Z55</f>
        <v>1441798572048.5422</v>
      </c>
      <c r="AA7" s="310">
        <f>'NonE-heavy fuel oil'!AA55+'E-heavy fuel oil'!AA55</f>
        <v>1424319957903.0916</v>
      </c>
      <c r="AB7" s="310">
        <f>'NonE-heavy fuel oil'!AB55+'E-heavy fuel oil'!AB55</f>
        <v>1407727794182.7112</v>
      </c>
      <c r="AC7" s="310">
        <f>'NonE-heavy fuel oil'!AC55+'E-heavy fuel oil'!AC55</f>
        <v>1392038096025.186</v>
      </c>
      <c r="AD7" s="310">
        <f>'NonE-heavy fuel oil'!AD55+'E-heavy fuel oil'!AD55</f>
        <v>1377264903444.0964</v>
      </c>
      <c r="AE7" s="310">
        <f>'NonE-heavy fuel oil'!AE55+'E-heavy fuel oil'!AE55</f>
        <v>1363420459110.1089</v>
      </c>
      <c r="AF7" s="310">
        <f>'NonE-heavy fuel oil'!AF55+'E-heavy fuel oil'!AF55</f>
        <v>1350515446959.395</v>
      </c>
      <c r="AG7" s="310">
        <f>'NonE-heavy fuel oil'!AG55+'E-heavy fuel oil'!AG55</f>
        <v>1338559279400.6484</v>
      </c>
      <c r="AH7" s="310">
        <f>'NonE-heavy fuel oil'!AH55+'E-heavy fuel oil'!AH55</f>
        <v>1327560422683.1526</v>
      </c>
      <c r="AI7" s="310">
        <f>'NonE-heavy fuel oil'!AI55+'E-heavy fuel oil'!AI55</f>
        <v>1317526751986.8501</v>
      </c>
      <c r="AJ7" s="310">
        <f>'NonE-heavy fuel oil'!AJ55+'E-heavy fuel oil'!AJ55</f>
        <v>1308465929919.9082</v>
      </c>
      <c r="AK7" s="310">
        <f>'NonE-heavy fuel oil'!AK55+'E-heavy fuel oil'!AK55</f>
        <v>1300385804302.1248</v>
      </c>
      <c r="AL7" s="310">
        <f>'NonE-heavy fuel oil'!AL55+'E-heavy fuel oil'!AL55</f>
        <v>1293294823344.1675</v>
      </c>
      <c r="AM7" s="310">
        <f>'NonE-heavy fuel oil'!AM55+'E-heavy fuel oil'!AM55</f>
        <v>1287202468597.7844</v>
      </c>
      <c r="AN7" s="310">
        <f>'NonE-heavy fuel oil'!AN55+'E-heavy fuel oil'!AN55</f>
        <v>1282119708372.5564</v>
      </c>
      <c r="AO7" s="310">
        <f>'NonE-heavy fuel oil'!AO55+'E-heavy fuel oil'!AO55</f>
        <v>1278059476737.449</v>
      </c>
      <c r="AP7" s="310">
        <f>'NonE-heavy fuel oil'!AP55+'E-heavy fuel oil'!AP55</f>
        <v>1275037185825.9697</v>
      </c>
      <c r="AQ7" s="310">
        <f>'NonE-heavy fuel oil'!AQ55+'E-heavy fuel oil'!AQ55</f>
        <v>1272646216510.8145</v>
      </c>
    </row>
    <row r="8" spans="1:43" x14ac:dyDescent="0.25">
      <c r="A8" s="133" t="s">
        <v>95</v>
      </c>
      <c r="B8" s="310">
        <f>'NonE-heavy fuel oil'!B56+'E-heavy fuel oil'!B56</f>
        <v>788902158000</v>
      </c>
      <c r="C8" s="310">
        <f>'NonE-heavy fuel oil'!C56+'E-heavy fuel oil'!C56</f>
        <v>713900896500</v>
      </c>
      <c r="D8" s="310">
        <f>'NonE-heavy fuel oil'!D56+'E-heavy fuel oil'!D56</f>
        <v>811664582563.18384</v>
      </c>
      <c r="E8" s="310">
        <f>'NonE-heavy fuel oil'!E56+'E-heavy fuel oil'!E56</f>
        <v>828511582459.80347</v>
      </c>
      <c r="F8" s="310">
        <f>'NonE-heavy fuel oil'!F56+'E-heavy fuel oil'!F56</f>
        <v>833729529515.32654</v>
      </c>
      <c r="G8" s="310">
        <f>'NonE-heavy fuel oil'!G56+'E-heavy fuel oil'!G56</f>
        <v>844157092942.83801</v>
      </c>
      <c r="H8" s="310">
        <f>'NonE-heavy fuel oil'!H56+'E-heavy fuel oil'!H56</f>
        <v>859331689647.73364</v>
      </c>
      <c r="I8" s="310">
        <f>'NonE-heavy fuel oil'!I56+'E-heavy fuel oil'!I56</f>
        <v>877305650949.70667</v>
      </c>
      <c r="J8" s="310">
        <f>'NonE-heavy fuel oil'!J56+'E-heavy fuel oil'!J56</f>
        <v>896839816312.13184</v>
      </c>
      <c r="K8" s="310">
        <f>'NonE-heavy fuel oil'!K56+'E-heavy fuel oil'!K56</f>
        <v>916820999030.65796</v>
      </c>
      <c r="L8" s="310">
        <f>'NonE-heavy fuel oil'!L56+'E-heavy fuel oil'!L56</f>
        <v>936034486978.1687</v>
      </c>
      <c r="M8" s="310">
        <f>'NonE-heavy fuel oil'!M56+'E-heavy fuel oil'!M56</f>
        <v>953166421323.94128</v>
      </c>
      <c r="N8" s="310">
        <f>'NonE-heavy fuel oil'!N56+'E-heavy fuel oil'!N56</f>
        <v>967310112161.86963</v>
      </c>
      <c r="O8" s="310">
        <f>'NonE-heavy fuel oil'!O56+'E-heavy fuel oil'!O56</f>
        <v>978095323453.02197</v>
      </c>
      <c r="P8" s="310">
        <f>'NonE-heavy fuel oil'!P56+'E-heavy fuel oil'!P56</f>
        <v>985670902220.36047</v>
      </c>
      <c r="Q8" s="310">
        <f>'NonE-heavy fuel oil'!Q56+'E-heavy fuel oil'!Q56</f>
        <v>990227141750.52942</v>
      </c>
      <c r="R8" s="310">
        <f>'NonE-heavy fuel oil'!R56+'E-heavy fuel oil'!R56</f>
        <v>991988617838.97217</v>
      </c>
      <c r="S8" s="310">
        <f>'NonE-heavy fuel oil'!S56+'E-heavy fuel oil'!S56</f>
        <v>991435964632.29626</v>
      </c>
      <c r="T8" s="310">
        <f>'NonE-heavy fuel oil'!T56+'E-heavy fuel oil'!T56</f>
        <v>988544380368.38379</v>
      </c>
      <c r="U8" s="310">
        <f>'NonE-heavy fuel oil'!U56+'E-heavy fuel oil'!U56</f>
        <v>983532952803.97314</v>
      </c>
      <c r="V8" s="310">
        <f>'NonE-heavy fuel oil'!V56+'E-heavy fuel oil'!V56</f>
        <v>976631251888.55322</v>
      </c>
      <c r="W8" s="310">
        <f>'NonE-heavy fuel oil'!W56+'E-heavy fuel oil'!W56</f>
        <v>968074975544.85498</v>
      </c>
      <c r="X8" s="310">
        <f>'NonE-heavy fuel oil'!X56+'E-heavy fuel oil'!X56</f>
        <v>958102027512.55225</v>
      </c>
      <c r="Y8" s="310">
        <f>'NonE-heavy fuel oil'!Y56+'E-heavy fuel oil'!Y56</f>
        <v>946949080600.05664</v>
      </c>
      <c r="Z8" s="310">
        <f>'NonE-heavy fuel oil'!Z56+'E-heavy fuel oil'!Z56</f>
        <v>934848656865.5321</v>
      </c>
      <c r="AA8" s="310">
        <f>'NonE-heavy fuel oil'!AA56+'E-heavy fuel oil'!AA56</f>
        <v>922026736990.25024</v>
      </c>
      <c r="AB8" s="310">
        <f>'NonE-heavy fuel oil'!AB56+'E-heavy fuel oil'!AB56</f>
        <v>908700894820.724</v>
      </c>
      <c r="AC8" s="310">
        <f>'NonE-heavy fuel oil'!AC56+'E-heavy fuel oil'!AC56</f>
        <v>895078939939.09009</v>
      </c>
      <c r="AD8" s="310">
        <f>'NonE-heavy fuel oil'!AD56+'E-heavy fuel oil'!AD56</f>
        <v>881358041198.50757</v>
      </c>
      <c r="AE8" s="310">
        <f>'NonE-heavy fuel oil'!AE56+'E-heavy fuel oil'!AE56</f>
        <v>867724297319.42725</v>
      </c>
      <c r="AF8" s="310">
        <f>'NonE-heavy fuel oil'!AF56+'E-heavy fuel oil'!AF56</f>
        <v>854352716669.49854</v>
      </c>
      <c r="AG8" s="310">
        <f>'NonE-heavy fuel oil'!AG56+'E-heavy fuel oil'!AG56</f>
        <v>841407566968.18994</v>
      </c>
      <c r="AH8" s="310">
        <f>'NonE-heavy fuel oil'!AH56+'E-heavy fuel oil'!AH56</f>
        <v>829043056556.33496</v>
      </c>
      <c r="AI8" s="310">
        <f>'NonE-heavy fuel oil'!AI56+'E-heavy fuel oil'!AI56</f>
        <v>817404311738.5929</v>
      </c>
      <c r="AJ8" s="310">
        <f>'NonE-heavy fuel oil'!AJ56+'E-heavy fuel oil'!AJ56</f>
        <v>806628619250.35352</v>
      </c>
      <c r="AK8" s="310">
        <f>'NonE-heavy fuel oil'!AK56+'E-heavy fuel oil'!AK56</f>
        <v>796846908867.73572</v>
      </c>
      <c r="AL8" s="310">
        <f>'NonE-heavy fuel oil'!AL56+'E-heavy fuel oil'!AL56</f>
        <v>788185458373.5459</v>
      </c>
      <c r="AM8" s="310">
        <f>'NonE-heavy fuel oil'!AM56+'E-heavy fuel oil'!AM56</f>
        <v>780767811386.0426</v>
      </c>
      <c r="AN8" s="310">
        <f>'NonE-heavy fuel oil'!AN56+'E-heavy fuel oil'!AN56</f>
        <v>774716907903.51917</v>
      </c>
      <c r="AO8" s="310">
        <f>'NonE-heavy fuel oil'!AO56+'E-heavy fuel oil'!AO56</f>
        <v>770157437859.19092</v>
      </c>
      <c r="AP8" s="310">
        <f>'NonE-heavy fuel oil'!AP56+'E-heavy fuel oil'!AP56</f>
        <v>767218439662.71655</v>
      </c>
      <c r="AQ8" s="310">
        <f>'NonE-heavy fuel oil'!AQ56+'E-heavy fuel oil'!AQ56</f>
        <v>766012061825.18347</v>
      </c>
    </row>
    <row r="9" spans="1:43" x14ac:dyDescent="0.25">
      <c r="A9" s="133" t="s">
        <v>96</v>
      </c>
      <c r="B9" s="310">
        <f>'NonE-heavy fuel oil'!B57+'E-heavy fuel oil'!B57</f>
        <v>7483459203000</v>
      </c>
      <c r="C9" s="310">
        <f>'NonE-heavy fuel oil'!C57+'E-heavy fuel oil'!C57</f>
        <v>4980639328500</v>
      </c>
      <c r="D9" s="310">
        <f>'NonE-heavy fuel oil'!D57+'E-heavy fuel oil'!D57</f>
        <v>5673715468730.916</v>
      </c>
      <c r="E9" s="310">
        <f>'NonE-heavy fuel oil'!E57+'E-heavy fuel oil'!E57</f>
        <v>5862302478514.5049</v>
      </c>
      <c r="F9" s="310">
        <f>'NonE-heavy fuel oil'!F57+'E-heavy fuel oil'!F57</f>
        <v>6127882787780.3105</v>
      </c>
      <c r="G9" s="310">
        <f>'NonE-heavy fuel oil'!G57+'E-heavy fuel oil'!G57</f>
        <v>6301011513444.9922</v>
      </c>
      <c r="H9" s="310">
        <f>'NonE-heavy fuel oil'!H57+'E-heavy fuel oil'!H57</f>
        <v>6508732921389.3662</v>
      </c>
      <c r="I9" s="310">
        <f>'NonE-heavy fuel oil'!I57+'E-heavy fuel oil'!I57</f>
        <v>6694905429251.7334</v>
      </c>
      <c r="J9" s="310">
        <f>'NonE-heavy fuel oil'!J57+'E-heavy fuel oil'!J57</f>
        <v>6883740434851.9395</v>
      </c>
      <c r="K9" s="310">
        <f>'NonE-heavy fuel oil'!K57+'E-heavy fuel oil'!K57</f>
        <v>7070848717815.2988</v>
      </c>
      <c r="L9" s="310">
        <f>'NonE-heavy fuel oil'!L57+'E-heavy fuel oil'!L57</f>
        <v>7251348434242.3701</v>
      </c>
      <c r="M9" s="310">
        <f>'NonE-heavy fuel oil'!M57+'E-heavy fuel oil'!M57</f>
        <v>7419903349845.8506</v>
      </c>
      <c r="N9" s="310">
        <f>'NonE-heavy fuel oil'!N57+'E-heavy fuel oil'!N57</f>
        <v>7554191266877.0283</v>
      </c>
      <c r="O9" s="310">
        <f>'NonE-heavy fuel oil'!O57+'E-heavy fuel oil'!O57</f>
        <v>7671446352469.502</v>
      </c>
      <c r="P9" s="310">
        <f>'NonE-heavy fuel oil'!P57+'E-heavy fuel oil'!P57</f>
        <v>7772313471186.5068</v>
      </c>
      <c r="Q9" s="310">
        <f>'NonE-heavy fuel oil'!Q57+'E-heavy fuel oil'!Q57</f>
        <v>7857675878595.7061</v>
      </c>
      <c r="R9" s="310">
        <f>'NonE-heavy fuel oil'!R57+'E-heavy fuel oil'!R57</f>
        <v>7928621614377.8945</v>
      </c>
      <c r="S9" s="310">
        <f>'NonE-heavy fuel oil'!S57+'E-heavy fuel oil'!S57</f>
        <v>7979415230289.042</v>
      </c>
      <c r="T9" s="310">
        <f>'NonE-heavy fuel oil'!T57+'E-heavy fuel oil'!T57</f>
        <v>8017768743568.4404</v>
      </c>
      <c r="U9" s="310">
        <f>'NonE-heavy fuel oil'!U57+'E-heavy fuel oil'!U57</f>
        <v>8044423495509.8789</v>
      </c>
      <c r="V9" s="310">
        <f>'NonE-heavy fuel oil'!V57+'E-heavy fuel oil'!V57</f>
        <v>8060203569377.7695</v>
      </c>
      <c r="W9" s="310">
        <f>'NonE-heavy fuel oil'!W57+'E-heavy fuel oil'!W57</f>
        <v>8065999385174.0049</v>
      </c>
      <c r="X9" s="310">
        <f>'NonE-heavy fuel oil'!X57+'E-heavy fuel oil'!X57</f>
        <v>8041598951030.4063</v>
      </c>
      <c r="Y9" s="310">
        <f>'NonE-heavy fuel oil'!Y57+'E-heavy fuel oil'!Y57</f>
        <v>8009155638854.5068</v>
      </c>
      <c r="Z9" s="310">
        <f>'NonE-heavy fuel oil'!Z57+'E-heavy fuel oil'!Z57</f>
        <v>7969668685504.1084</v>
      </c>
      <c r="AA9" s="310">
        <f>'NonE-heavy fuel oil'!AA57+'E-heavy fuel oil'!AA57</f>
        <v>7924147542131.6055</v>
      </c>
      <c r="AB9" s="310">
        <f>'NonE-heavy fuel oil'!AB57+'E-heavy fuel oil'!AB57</f>
        <v>7873601275292.0322</v>
      </c>
      <c r="AC9" s="310">
        <f>'NonE-heavy fuel oil'!AC57+'E-heavy fuel oil'!AC57</f>
        <v>7804263494572.4932</v>
      </c>
      <c r="AD9" s="310">
        <f>'NonE-heavy fuel oil'!AD57+'E-heavy fuel oil'!AD57</f>
        <v>7731899636483.5361</v>
      </c>
      <c r="AE9" s="310">
        <f>'NonE-heavy fuel oil'!AE57+'E-heavy fuel oil'!AE57</f>
        <v>7657470174312.3164</v>
      </c>
      <c r="AF9" s="310">
        <f>'NonE-heavy fuel oil'!AF57+'E-heavy fuel oil'!AF57</f>
        <v>7581908978431.3135</v>
      </c>
      <c r="AG9" s="310">
        <f>'NonE-heavy fuel oil'!AG57+'E-heavy fuel oil'!AG57</f>
        <v>7506120726337.1328</v>
      </c>
      <c r="AH9" s="310">
        <f>'NonE-heavy fuel oil'!AH57+'E-heavy fuel oil'!AH57</f>
        <v>7428876207207.9775</v>
      </c>
      <c r="AI9" s="310">
        <f>'NonE-heavy fuel oil'!AI57+'E-heavy fuel oil'!AI57</f>
        <v>7353125670466.4453</v>
      </c>
      <c r="AJ9" s="310">
        <f>'NonE-heavy fuel oil'!AJ57+'E-heavy fuel oil'!AJ57</f>
        <v>7279684990327.3164</v>
      </c>
      <c r="AK9" s="310">
        <f>'NonE-heavy fuel oil'!AK57+'E-heavy fuel oil'!AK57</f>
        <v>7209344406762.458</v>
      </c>
      <c r="AL9" s="310">
        <f>'NonE-heavy fuel oil'!AL57+'E-heavy fuel oil'!AL57</f>
        <v>7142872511489.4346</v>
      </c>
      <c r="AM9" s="310">
        <f>'NonE-heavy fuel oil'!AM57+'E-heavy fuel oil'!AM57</f>
        <v>7076825919540.4941</v>
      </c>
      <c r="AN9" s="310">
        <f>'NonE-heavy fuel oil'!AN57+'E-heavy fuel oil'!AN57</f>
        <v>7016146421625.8018</v>
      </c>
      <c r="AO9" s="310">
        <f>'NonE-heavy fuel oil'!AO57+'E-heavy fuel oil'!AO57</f>
        <v>6961572566607.1367</v>
      </c>
      <c r="AP9" s="310">
        <f>'NonE-heavy fuel oil'!AP57+'E-heavy fuel oil'!AP57</f>
        <v>6913848110649.9805</v>
      </c>
      <c r="AQ9" s="310">
        <f>'NonE-heavy fuel oil'!AQ57+'E-heavy fuel oil'!AQ57</f>
        <v>6871525962023.9023</v>
      </c>
    </row>
    <row r="10" spans="1:43" x14ac:dyDescent="0.25">
      <c r="A10" s="133" t="s">
        <v>97</v>
      </c>
      <c r="B10" s="310">
        <f>'NonE-heavy fuel oil'!B58+'E-heavy fuel oil'!B58</f>
        <v>5572502061241500</v>
      </c>
      <c r="C10" s="310">
        <f>'NonE-heavy fuel oil'!C58+'E-heavy fuel oil'!C58</f>
        <v>7032054388276500</v>
      </c>
      <c r="D10" s="310">
        <f>'NonE-heavy fuel oil'!D58+'E-heavy fuel oil'!D58</f>
        <v>7365505562712587</v>
      </c>
      <c r="E10" s="310">
        <f>'NonE-heavy fuel oil'!E58+'E-heavy fuel oil'!E58</f>
        <v>7860604843361678</v>
      </c>
      <c r="F10" s="310">
        <f>'NonE-heavy fuel oil'!F58+'E-heavy fuel oil'!F58</f>
        <v>8387801539707597</v>
      </c>
      <c r="G10" s="310">
        <f>'NonE-heavy fuel oil'!G58+'E-heavy fuel oil'!G58</f>
        <v>8844401028785836</v>
      </c>
      <c r="H10" s="310">
        <f>'NonE-heavy fuel oil'!H58+'E-heavy fuel oil'!H58</f>
        <v>9300542407289094</v>
      </c>
      <c r="I10" s="310">
        <f>'NonE-heavy fuel oil'!I58+'E-heavy fuel oil'!I58</f>
        <v>9506506388342924</v>
      </c>
      <c r="J10" s="310">
        <f>'NonE-heavy fuel oil'!J58+'E-heavy fuel oil'!J58</f>
        <v>9712439318284914</v>
      </c>
      <c r="K10" s="310">
        <f>'NonE-heavy fuel oil'!K58+'E-heavy fuel oil'!K58</f>
        <v>9918341194845584</v>
      </c>
      <c r="L10" s="310">
        <f>'NonE-heavy fuel oil'!L58+'E-heavy fuel oil'!L58</f>
        <v>1.012421201575953E+16</v>
      </c>
      <c r="M10" s="310">
        <f>'NonE-heavy fuel oil'!M58+'E-heavy fuel oil'!M58</f>
        <v>1.0330051778765454E+16</v>
      </c>
      <c r="N10" s="310">
        <f>'NonE-heavy fuel oil'!N58+'E-heavy fuel oil'!N58</f>
        <v>1.034428039895657E+16</v>
      </c>
      <c r="O10" s="310">
        <f>'NonE-heavy fuel oil'!O58+'E-heavy fuel oil'!O58</f>
        <v>1.035850749104676E+16</v>
      </c>
      <c r="P10" s="310">
        <f>'NonE-heavy fuel oil'!P58+'E-heavy fuel oil'!P58</f>
        <v>1.037273305497274E+16</v>
      </c>
      <c r="Q10" s="310">
        <f>'NonE-heavy fuel oil'!Q58+'E-heavy fuel oil'!Q58</f>
        <v>1.0386957090671326E+16</v>
      </c>
      <c r="R10" s="310">
        <f>'NonE-heavy fuel oil'!R58+'E-heavy fuel oil'!R58</f>
        <v>1.0401179598079426E+16</v>
      </c>
      <c r="S10" s="310">
        <f>'NonE-heavy fuel oil'!S58+'E-heavy fuel oil'!S58</f>
        <v>1.0282883445810348E+16</v>
      </c>
      <c r="T10" s="310">
        <f>'NonE-heavy fuel oil'!T58+'E-heavy fuel oil'!T58</f>
        <v>1.0164593490150732E+16</v>
      </c>
      <c r="U10" s="310">
        <f>'NonE-heavy fuel oil'!U58+'E-heavy fuel oil'!U58</f>
        <v>1.0046309730802062E+16</v>
      </c>
      <c r="V10" s="310">
        <f>'NonE-heavy fuel oil'!V58+'E-heavy fuel oil'!V58</f>
        <v>9928032167465812</v>
      </c>
      <c r="W10" s="310">
        <f>'NonE-heavy fuel oil'!W58+'E-heavy fuel oil'!W58</f>
        <v>9809760799843426</v>
      </c>
      <c r="X10" s="310">
        <f>'NonE-heavy fuel oil'!X58+'E-heavy fuel oil'!X58</f>
        <v>9588237701434350</v>
      </c>
      <c r="Y10" s="310">
        <f>'NonE-heavy fuel oil'!Y58+'E-heavy fuel oil'!Y58</f>
        <v>9366726211666642</v>
      </c>
      <c r="Z10" s="310">
        <f>'NonE-heavy fuel oil'!Z58+'E-heavy fuel oil'!Z58</f>
        <v>9145226329980012</v>
      </c>
      <c r="AA10" s="310">
        <f>'NonE-heavy fuel oil'!AA58+'E-heavy fuel oil'!AA58</f>
        <v>8923738055814140</v>
      </c>
      <c r="AB10" s="310">
        <f>'NonE-heavy fuel oil'!AB58+'E-heavy fuel oil'!AB58</f>
        <v>8702261388608664</v>
      </c>
      <c r="AC10" s="310">
        <f>'NonE-heavy fuel oil'!AC58+'E-heavy fuel oil'!AC58</f>
        <v>8480796327803183</v>
      </c>
      <c r="AD10" s="310">
        <f>'NonE-heavy fuel oil'!AD58+'E-heavy fuel oil'!AD58</f>
        <v>8259342872837261</v>
      </c>
      <c r="AE10" s="310">
        <f>'NonE-heavy fuel oil'!AE58+'E-heavy fuel oil'!AE58</f>
        <v>8037901023150416</v>
      </c>
      <c r="AF10" s="310">
        <f>'NonE-heavy fuel oil'!AF58+'E-heavy fuel oil'!AF58</f>
        <v>7816470778182134</v>
      </c>
      <c r="AG10" s="310">
        <f>'NonE-heavy fuel oil'!AG58+'E-heavy fuel oil'!AG58</f>
        <v>7595052137371855</v>
      </c>
      <c r="AH10" s="310">
        <f>'NonE-heavy fuel oil'!AH58+'E-heavy fuel oil'!AH58</f>
        <v>7403139076221299</v>
      </c>
      <c r="AI10" s="310">
        <f>'NonE-heavy fuel oil'!AI58+'E-heavy fuel oil'!AI58</f>
        <v>7211236071913870</v>
      </c>
      <c r="AJ10" s="310">
        <f>'NonE-heavy fuel oil'!AJ58+'E-heavy fuel oil'!AJ58</f>
        <v>7019343123963694</v>
      </c>
      <c r="AK10" s="310">
        <f>'NonE-heavy fuel oil'!AK58+'E-heavy fuel oil'!AK58</f>
        <v>6827460231884866</v>
      </c>
      <c r="AL10" s="310">
        <f>'NonE-heavy fuel oil'!AL58+'E-heavy fuel oil'!AL58</f>
        <v>6635587395191444</v>
      </c>
      <c r="AM10" s="310">
        <f>'NonE-heavy fuel oil'!AM58+'E-heavy fuel oil'!AM58</f>
        <v>6434095472333743</v>
      </c>
      <c r="AN10" s="310">
        <f>'NonE-heavy fuel oil'!AN58+'E-heavy fuel oil'!AN58</f>
        <v>6232614108672776</v>
      </c>
      <c r="AO10" s="310">
        <f>'NonE-heavy fuel oil'!AO58+'E-heavy fuel oil'!AO58</f>
        <v>6031143303698070</v>
      </c>
      <c r="AP10" s="310">
        <f>'NonE-heavy fuel oil'!AP58+'E-heavy fuel oil'!AP58</f>
        <v>5829683056899121</v>
      </c>
      <c r="AQ10" s="310">
        <f>'NonE-heavy fuel oil'!AQ58+'E-heavy fuel oil'!AQ58</f>
        <v>5627903009343112</v>
      </c>
    </row>
    <row r="11" spans="1:43" x14ac:dyDescent="0.25">
      <c r="A11" s="133" t="s">
        <v>98</v>
      </c>
      <c r="B11" s="310">
        <f>'NonE-heavy fuel oil'!B59+'E-heavy fuel oil'!B59</f>
        <v>693308883481500.13</v>
      </c>
      <c r="C11" s="310">
        <f>'NonE-heavy fuel oil'!C59+'E-heavy fuel oil'!C59</f>
        <v>810913639338000</v>
      </c>
      <c r="D11" s="310">
        <f>'NonE-heavy fuel oil'!D59+'E-heavy fuel oil'!D59</f>
        <v>873028825559811</v>
      </c>
      <c r="E11" s="310">
        <f>'NonE-heavy fuel oil'!E59+'E-heavy fuel oil'!E59</f>
        <v>965869891023931.75</v>
      </c>
      <c r="F11" s="310">
        <f>'NonE-heavy fuel oil'!F59+'E-heavy fuel oil'!F59</f>
        <v>1058676748959080</v>
      </c>
      <c r="G11" s="310">
        <f>'NonE-heavy fuel oil'!G59+'E-heavy fuel oil'!G59</f>
        <v>1128108267008794.5</v>
      </c>
      <c r="H11" s="310">
        <f>'NonE-heavy fuel oil'!H59+'E-heavy fuel oil'!H59</f>
        <v>1197037243767149.8</v>
      </c>
      <c r="I11" s="310">
        <f>'NonE-heavy fuel oil'!I59+'E-heavy fuel oil'!I59</f>
        <v>1240775100064141.5</v>
      </c>
      <c r="J11" s="310">
        <f>'NonE-heavy fuel oil'!J59+'E-heavy fuel oil'!J59</f>
        <v>1284517491173811.8</v>
      </c>
      <c r="K11" s="310">
        <f>'NonE-heavy fuel oil'!K59+'E-heavy fuel oil'!K59</f>
        <v>1328264271006868</v>
      </c>
      <c r="L11" s="310">
        <f>'NonE-heavy fuel oil'!L59+'E-heavy fuel oil'!L59</f>
        <v>1372015488783166.5</v>
      </c>
      <c r="M11" s="310">
        <f>'NonE-heavy fuel oil'!M59+'E-heavy fuel oil'!M59</f>
        <v>1415771361452602</v>
      </c>
      <c r="N11" s="310">
        <f>'NonE-heavy fuel oil'!N59+'E-heavy fuel oil'!N59</f>
        <v>1440924267848586.5</v>
      </c>
      <c r="O11" s="310">
        <f>'NonE-heavy fuel oil'!O59+'E-heavy fuel oil'!O59</f>
        <v>1466077780059165.8</v>
      </c>
      <c r="P11" s="310">
        <f>'NonE-heavy fuel oil'!P59+'E-heavy fuel oil'!P59</f>
        <v>1491232414215339</v>
      </c>
      <c r="Q11" s="310">
        <f>'NonE-heavy fuel oil'!Q59+'E-heavy fuel oil'!Q59</f>
        <v>1516388730751952</v>
      </c>
      <c r="R11" s="310">
        <f>'NonE-heavy fuel oil'!R59+'E-heavy fuel oil'!R59</f>
        <v>1541547316167636.5</v>
      </c>
      <c r="S11" s="310">
        <f>'NonE-heavy fuel oil'!S59+'E-heavy fuel oil'!S59</f>
        <v>1554465511941497.5</v>
      </c>
      <c r="T11" s="310">
        <f>'NonE-heavy fuel oil'!T59+'E-heavy fuel oil'!T59</f>
        <v>1567381419527322.5</v>
      </c>
      <c r="U11" s="310">
        <f>'NonE-heavy fuel oil'!U59+'E-heavy fuel oil'!U59</f>
        <v>1580295039936695</v>
      </c>
      <c r="V11" s="310">
        <f>'NonE-heavy fuel oil'!V59+'E-heavy fuel oil'!V59</f>
        <v>1593206374264055.3</v>
      </c>
      <c r="W11" s="310">
        <f>'NonE-heavy fuel oil'!W59+'E-heavy fuel oil'!W59</f>
        <v>1606115423682651.5</v>
      </c>
      <c r="X11" s="310">
        <f>'NonE-heavy fuel oil'!X59+'E-heavy fuel oil'!X59</f>
        <v>1611883660488623.8</v>
      </c>
      <c r="Y11" s="310">
        <f>'NonE-heavy fuel oil'!Y59+'E-heavy fuel oil'!Y59</f>
        <v>1617650796455704.5</v>
      </c>
      <c r="Z11" s="310">
        <f>'NonE-heavy fuel oil'!Z59+'E-heavy fuel oil'!Z59</f>
        <v>1623416833400071.8</v>
      </c>
      <c r="AA11" s="310">
        <f>'NonE-heavy fuel oil'!AA59+'E-heavy fuel oil'!AA59</f>
        <v>1629181773200641.8</v>
      </c>
      <c r="AB11" s="310">
        <f>'NonE-heavy fuel oil'!AB59+'E-heavy fuel oil'!AB59</f>
        <v>1634945617795166.3</v>
      </c>
      <c r="AC11" s="310">
        <f>'NonE-heavy fuel oil'!AC59+'E-heavy fuel oil'!AC59</f>
        <v>1634582712006240</v>
      </c>
      <c r="AD11" s="310">
        <f>'NonE-heavy fuel oil'!AD59+'E-heavy fuel oil'!AD59</f>
        <v>1634219730561749</v>
      </c>
      <c r="AE11" s="310">
        <f>'NonE-heavy fuel oil'!AE59+'E-heavy fuel oil'!AE59</f>
        <v>1633856675922573.3</v>
      </c>
      <c r="AF11" s="310">
        <f>'NonE-heavy fuel oil'!AF59+'E-heavy fuel oil'!AF59</f>
        <v>1633493550593386.5</v>
      </c>
      <c r="AG11" s="310">
        <f>'NonE-heavy fuel oil'!AG59+'E-heavy fuel oil'!AG59</f>
        <v>1633130357119103.5</v>
      </c>
      <c r="AH11" s="310">
        <f>'NonE-heavy fuel oil'!AH59+'E-heavy fuel oil'!AH59</f>
        <v>1627204063276418.5</v>
      </c>
      <c r="AI11" s="310">
        <f>'NonE-heavy fuel oil'!AI59+'E-heavy fuel oil'!AI59</f>
        <v>1621278630228580</v>
      </c>
      <c r="AJ11" s="310">
        <f>'NonE-heavy fuel oil'!AJ59+'E-heavy fuel oil'!AJ59</f>
        <v>1615354060956277</v>
      </c>
      <c r="AK11" s="310">
        <f>'NonE-heavy fuel oil'!AK59+'E-heavy fuel oil'!AK59</f>
        <v>1609430358467137.8</v>
      </c>
      <c r="AL11" s="310">
        <f>'NonE-heavy fuel oil'!AL59+'E-heavy fuel oil'!AL59</f>
        <v>1603507525792679</v>
      </c>
      <c r="AM11" s="310">
        <f>'NonE-heavy fuel oil'!AM59+'E-heavy fuel oil'!AM59</f>
        <v>1596563671594444</v>
      </c>
      <c r="AN11" s="310">
        <f>'NonE-heavy fuel oil'!AN59+'E-heavy fuel oil'!AN59</f>
        <v>1589620863295681.5</v>
      </c>
      <c r="AO11" s="310">
        <f>'NonE-heavy fuel oil'!AO59+'E-heavy fuel oil'!AO59</f>
        <v>1582679104044053.8</v>
      </c>
      <c r="AP11" s="310">
        <f>'NonE-heavy fuel oil'!AP59+'E-heavy fuel oil'!AP59</f>
        <v>1575738397000090.5</v>
      </c>
      <c r="AQ11" s="310">
        <f>'NonE-heavy fuel oil'!AQ59+'E-heavy fuel oil'!AQ59</f>
        <v>1568543972589836.8</v>
      </c>
    </row>
    <row r="12" spans="1:43" x14ac:dyDescent="0.25">
      <c r="A12" s="133" t="s">
        <v>99</v>
      </c>
      <c r="B12" s="310">
        <f>'NonE-heavy fuel oil'!B60+'E-heavy fuel oil'!B60</f>
        <v>3238943367000</v>
      </c>
      <c r="C12" s="310">
        <f>'NonE-heavy fuel oil'!C60+'E-heavy fuel oil'!C60</f>
        <v>3711173532000</v>
      </c>
      <c r="D12" s="310">
        <f>'NonE-heavy fuel oil'!D60+'E-heavy fuel oil'!D60</f>
        <v>3783470262234.8047</v>
      </c>
      <c r="E12" s="310">
        <f>'NonE-heavy fuel oil'!E60+'E-heavy fuel oil'!E60</f>
        <v>4176983760460.6084</v>
      </c>
      <c r="F12" s="310">
        <f>'NonE-heavy fuel oil'!F60+'E-heavy fuel oil'!F60</f>
        <v>4302469104436.8193</v>
      </c>
      <c r="G12" s="310">
        <f>'NonE-heavy fuel oil'!G60+'E-heavy fuel oil'!G60</f>
        <v>4432002602644.2598</v>
      </c>
      <c r="H12" s="310">
        <f>'NonE-heavy fuel oil'!H60+'E-heavy fuel oil'!H60</f>
        <v>4592980269059.9463</v>
      </c>
      <c r="I12" s="310">
        <f>'NonE-heavy fuel oil'!I60+'E-heavy fuel oil'!I60</f>
        <v>4735975749640.5215</v>
      </c>
      <c r="J12" s="310">
        <f>'NonE-heavy fuel oil'!J60+'E-heavy fuel oil'!J60</f>
        <v>4852222044828.21</v>
      </c>
      <c r="K12" s="310">
        <f>'NonE-heavy fuel oil'!K60+'E-heavy fuel oil'!K60</f>
        <v>4939862083634.6182</v>
      </c>
      <c r="L12" s="310">
        <f>'NonE-heavy fuel oil'!L60+'E-heavy fuel oil'!L60</f>
        <v>4997566599856.999</v>
      </c>
      <c r="M12" s="310">
        <f>'NonE-heavy fuel oil'!M60+'E-heavy fuel oil'!M60</f>
        <v>5024566612344.0518</v>
      </c>
      <c r="N12" s="310">
        <f>'NonE-heavy fuel oil'!N60+'E-heavy fuel oil'!N60</f>
        <v>5031506644749.2031</v>
      </c>
      <c r="O12" s="310">
        <f>'NonE-heavy fuel oil'!O60+'E-heavy fuel oil'!O60</f>
        <v>5013867003923.3545</v>
      </c>
      <c r="P12" s="310">
        <f>'NonE-heavy fuel oil'!P60+'E-heavy fuel oil'!P60</f>
        <v>4978108881738.4697</v>
      </c>
      <c r="Q12" s="310">
        <f>'NonE-heavy fuel oil'!Q60+'E-heavy fuel oil'!Q60</f>
        <v>4930764933025.4102</v>
      </c>
      <c r="R12" s="310">
        <f>'NonE-heavy fuel oil'!R60+'E-heavy fuel oil'!R60</f>
        <v>4878249782653.7051</v>
      </c>
      <c r="S12" s="310">
        <f>'NonE-heavy fuel oil'!S60+'E-heavy fuel oil'!S60</f>
        <v>4834882121064.6279</v>
      </c>
      <c r="T12" s="310">
        <f>'NonE-heavy fuel oil'!T60+'E-heavy fuel oil'!T60</f>
        <v>4792486971966.2354</v>
      </c>
      <c r="U12" s="310">
        <f>'NonE-heavy fuel oil'!U60+'E-heavy fuel oil'!U60</f>
        <v>4751091023856.3789</v>
      </c>
      <c r="V12" s="310">
        <f>'NonE-heavy fuel oil'!V60+'E-heavy fuel oil'!V60</f>
        <v>4710719925275.8721</v>
      </c>
      <c r="W12" s="310">
        <f>'NonE-heavy fuel oil'!W60+'E-heavy fuel oil'!W60</f>
        <v>4671398365784.2734</v>
      </c>
      <c r="X12" s="310">
        <f>'NonE-heavy fuel oil'!X60+'E-heavy fuel oil'!X60</f>
        <v>4633150157966.5166</v>
      </c>
      <c r="Y12" s="310">
        <f>'NonE-heavy fuel oil'!Y60+'E-heavy fuel oil'!Y60</f>
        <v>4595998320401.6602</v>
      </c>
      <c r="Z12" s="310">
        <f>'NonE-heavy fuel oil'!Z60+'E-heavy fuel oil'!Z60</f>
        <v>4559965161543.1807</v>
      </c>
      <c r="AA12" s="310">
        <f>'NonE-heavy fuel oil'!AA60+'E-heavy fuel oil'!AA60</f>
        <v>4525072364478.3877</v>
      </c>
      <c r="AB12" s="310">
        <f>'NonE-heavy fuel oil'!AB60+'E-heavy fuel oil'!AB60</f>
        <v>4491341072552.8389</v>
      </c>
      <c r="AC12" s="310">
        <f>'NonE-heavy fuel oil'!AC60+'E-heavy fuel oil'!AC60</f>
        <v>4458791975863.6953</v>
      </c>
      <c r="AD12" s="310">
        <f>'NonE-heavy fuel oil'!AD60+'E-heavy fuel oil'!AD60</f>
        <v>4427445398644.6367</v>
      </c>
      <c r="AE12" s="310">
        <f>'NonE-heavy fuel oil'!AE60+'E-heavy fuel oil'!AE60</f>
        <v>4397321387583.2881</v>
      </c>
      <c r="AF12" s="310">
        <f>'NonE-heavy fuel oil'!AF60+'E-heavy fuel oil'!AF60</f>
        <v>4368439801130.8042</v>
      </c>
      <c r="AG12" s="310">
        <f>'NonE-heavy fuel oil'!AG60+'E-heavy fuel oil'!AG60</f>
        <v>4340820399882.1895</v>
      </c>
      <c r="AH12" s="310">
        <f>'NonE-heavy fuel oil'!AH60+'E-heavy fuel oil'!AH60</f>
        <v>4314482938125.0801</v>
      </c>
      <c r="AI12" s="310">
        <f>'NonE-heavy fuel oil'!AI60+'E-heavy fuel oil'!AI60</f>
        <v>4289447256674.4106</v>
      </c>
      <c r="AJ12" s="310">
        <f>'NonE-heavy fuel oil'!AJ60+'E-heavy fuel oil'!AJ60</f>
        <v>4265733377130.0635</v>
      </c>
      <c r="AK12" s="310">
        <f>'NonE-heavy fuel oil'!AK60+'E-heavy fuel oil'!AK60</f>
        <v>4243361597715.2656</v>
      </c>
      <c r="AL12" s="310">
        <f>'NonE-heavy fuel oil'!AL60+'E-heavy fuel oil'!AL60</f>
        <v>4222352590874.5483</v>
      </c>
      <c r="AM12" s="310">
        <f>'NonE-heavy fuel oil'!AM60+'E-heavy fuel oil'!AM60</f>
        <v>4202727502831.8452</v>
      </c>
      <c r="AN12" s="310">
        <f>'NonE-heavy fuel oil'!AN60+'E-heavy fuel oil'!AN60</f>
        <v>4184508055331.9302</v>
      </c>
      <c r="AO12" s="310">
        <f>'NonE-heavy fuel oil'!AO60+'E-heavy fuel oil'!AO60</f>
        <v>4167716649811.8633</v>
      </c>
      <c r="AP12" s="310">
        <f>'NonE-heavy fuel oil'!AP60+'E-heavy fuel oil'!AP60</f>
        <v>4152376474273.8398</v>
      </c>
      <c r="AQ12" s="310">
        <f>'NonE-heavy fuel oil'!AQ60+'E-heavy fuel oil'!AQ60</f>
        <v>4137125998226.1494</v>
      </c>
    </row>
    <row r="13" spans="1:43" x14ac:dyDescent="0.25">
      <c r="A13" s="133" t="s">
        <v>100</v>
      </c>
      <c r="B13" s="310">
        <f>'NonE-heavy fuel oil'!B61+'E-heavy fuel oil'!B61</f>
        <v>1641694279500</v>
      </c>
      <c r="C13" s="310">
        <f>'NonE-heavy fuel oil'!C61+'E-heavy fuel oil'!C61</f>
        <v>1347244882500</v>
      </c>
      <c r="D13" s="310">
        <f>'NonE-heavy fuel oil'!D61+'E-heavy fuel oil'!D61</f>
        <v>1508669055715.7271</v>
      </c>
      <c r="E13" s="310">
        <f>'NonE-heavy fuel oil'!E61+'E-heavy fuel oil'!E61</f>
        <v>1660388041484.8169</v>
      </c>
      <c r="F13" s="310">
        <f>'NonE-heavy fuel oil'!F61+'E-heavy fuel oil'!F61</f>
        <v>1731492076225.9084</v>
      </c>
      <c r="G13" s="310">
        <f>'NonE-heavy fuel oil'!G61+'E-heavy fuel oil'!G61</f>
        <v>1820284590964.8059</v>
      </c>
      <c r="H13" s="310">
        <f>'NonE-heavy fuel oil'!H61+'E-heavy fuel oil'!H61</f>
        <v>1933487916288.0198</v>
      </c>
      <c r="I13" s="310">
        <f>'NonE-heavy fuel oil'!I61+'E-heavy fuel oil'!I61</f>
        <v>2041714638890.5386</v>
      </c>
      <c r="J13" s="310">
        <f>'NonE-heavy fuel oil'!J61+'E-heavy fuel oil'!J61</f>
        <v>2136349499967.8074</v>
      </c>
      <c r="K13" s="310">
        <f>'NonE-heavy fuel oil'!K61+'E-heavy fuel oil'!K61</f>
        <v>2218769765394.6748</v>
      </c>
      <c r="L13" s="310">
        <f>'NonE-heavy fuel oil'!L61+'E-heavy fuel oil'!L61</f>
        <v>2291151697505.3047</v>
      </c>
      <c r="M13" s="310">
        <f>'NonE-heavy fuel oil'!M61+'E-heavy fuel oil'!M61</f>
        <v>2356330010813.4004</v>
      </c>
      <c r="N13" s="310">
        <f>'NonE-heavy fuel oil'!N61+'E-heavy fuel oil'!N61</f>
        <v>2419621833332.7588</v>
      </c>
      <c r="O13" s="310">
        <f>'NonE-heavy fuel oil'!O61+'E-heavy fuel oil'!O61</f>
        <v>2479895429625.4585</v>
      </c>
      <c r="P13" s="310">
        <f>'NonE-heavy fuel oil'!P61+'E-heavy fuel oil'!P61</f>
        <v>2537969417321.7192</v>
      </c>
      <c r="Q13" s="310">
        <f>'NonE-heavy fuel oil'!Q61+'E-heavy fuel oil'!Q61</f>
        <v>2594771940792.3687</v>
      </c>
      <c r="R13" s="310">
        <f>'NonE-heavy fuel oil'!R61+'E-heavy fuel oil'!R61</f>
        <v>2651334009630.3218</v>
      </c>
      <c r="S13" s="310">
        <f>'NonE-heavy fuel oil'!S61+'E-heavy fuel oil'!S61</f>
        <v>2711451380963.522</v>
      </c>
      <c r="T13" s="310">
        <f>'NonE-heavy fuel oil'!T61+'E-heavy fuel oil'!T61</f>
        <v>2772406121857.7061</v>
      </c>
      <c r="U13" s="310">
        <f>'NonE-heavy fuel oil'!U61+'E-heavy fuel oil'!U61</f>
        <v>2834004846729.8496</v>
      </c>
      <c r="V13" s="310">
        <f>'NonE-heavy fuel oil'!V61+'E-heavy fuel oil'!V61</f>
        <v>2896036978631.5249</v>
      </c>
      <c r="W13" s="310">
        <f>'NonE-heavy fuel oil'!W61+'E-heavy fuel oil'!W61</f>
        <v>2958274398054.0166</v>
      </c>
      <c r="X13" s="310">
        <f>'NonE-heavy fuel oil'!X61+'E-heavy fuel oil'!X61</f>
        <v>3020471260340.6968</v>
      </c>
      <c r="Y13" s="310">
        <f>'NonE-heavy fuel oil'!Y61+'E-heavy fuel oil'!Y61</f>
        <v>3082364003554.5127</v>
      </c>
      <c r="Z13" s="310">
        <f>'NonE-heavy fuel oil'!Z61+'E-heavy fuel oil'!Z61</f>
        <v>3143671568714.6152</v>
      </c>
      <c r="AA13" s="310">
        <f>'NonE-heavy fuel oil'!AA61+'E-heavy fuel oil'!AA61</f>
        <v>3204095853929.6221</v>
      </c>
      <c r="AB13" s="310">
        <f>'NonE-heavy fuel oil'!AB61+'E-heavy fuel oil'!AB61</f>
        <v>3263322423054.9531</v>
      </c>
      <c r="AC13" s="310">
        <f>'NonE-heavy fuel oil'!AC61+'E-heavy fuel oil'!AC61</f>
        <v>3321021488031.1953</v>
      </c>
      <c r="AD13" s="310">
        <f>'NonE-heavy fuel oil'!AD61+'E-heavy fuel oil'!AD61</f>
        <v>3376849181968.6978</v>
      </c>
      <c r="AE13" s="310">
        <f>'NonE-heavy fuel oil'!AE61+'E-heavy fuel oil'!AE61</f>
        <v>3430449137285.9194</v>
      </c>
      <c r="AF13" s="310">
        <f>'NonE-heavy fuel oil'!AF61+'E-heavy fuel oil'!AF61</f>
        <v>3481454379754.9966</v>
      </c>
      <c r="AG13" s="310">
        <f>'NonE-heavy fuel oil'!AG61+'E-heavy fuel oil'!AG61</f>
        <v>3529489545138.6343</v>
      </c>
      <c r="AH13" s="310">
        <f>'NonE-heavy fuel oil'!AH61+'E-heavy fuel oil'!AH61</f>
        <v>3574173420217.1841</v>
      </c>
      <c r="AI13" s="310">
        <f>'NonE-heavy fuel oil'!AI61+'E-heavy fuel oil'!AI61</f>
        <v>3615121804422.9941</v>
      </c>
      <c r="AJ13" s="310">
        <f>'NonE-heavy fuel oil'!AJ61+'E-heavy fuel oil'!AJ61</f>
        <v>3651950682062.9614</v>
      </c>
      <c r="AK13" s="310">
        <f>'NonE-heavy fuel oil'!AK61+'E-heavy fuel oil'!AK61</f>
        <v>3684279688286.2954</v>
      </c>
      <c r="AL13" s="310">
        <f>'NonE-heavy fuel oil'!AL61+'E-heavy fuel oil'!AL61</f>
        <v>3711735844637.6523</v>
      </c>
      <c r="AM13" s="310">
        <f>'NonE-heavy fuel oil'!AM61+'E-heavy fuel oil'!AM61</f>
        <v>3733957532347.7876</v>
      </c>
      <c r="AN13" s="310">
        <f>'NonE-heavy fuel oil'!AN61+'E-heavy fuel oil'!AN61</f>
        <v>3750598663605.3472</v>
      </c>
      <c r="AO13" s="310">
        <f>'NonE-heavy fuel oil'!AO61+'E-heavy fuel oil'!AO61</f>
        <v>3761333003103.5723</v>
      </c>
      <c r="AP13" s="310">
        <f>'NonE-heavy fuel oil'!AP61+'E-heavy fuel oil'!AP61</f>
        <v>3765858584367.5249</v>
      </c>
      <c r="AQ13" s="310">
        <f>'NonE-heavy fuel oil'!AQ61+'E-heavy fuel oil'!AQ61</f>
        <v>3762630889316.1055</v>
      </c>
    </row>
    <row r="14" spans="1:43" x14ac:dyDescent="0.25">
      <c r="A14" s="133" t="s">
        <v>101</v>
      </c>
      <c r="B14" s="310">
        <f>'NonE-heavy fuel oil'!B62+'E-heavy fuel oil'!B62</f>
        <v>844675318311000</v>
      </c>
      <c r="C14" s="310">
        <f>'NonE-heavy fuel oil'!C62+'E-heavy fuel oil'!C62</f>
        <v>879498126243000</v>
      </c>
      <c r="D14" s="310">
        <f>'NonE-heavy fuel oil'!D62+'E-heavy fuel oil'!D62</f>
        <v>917903734238636.25</v>
      </c>
      <c r="E14" s="310">
        <f>'NonE-heavy fuel oil'!E62+'E-heavy fuel oil'!E62</f>
        <v>936026780968728.5</v>
      </c>
      <c r="F14" s="310">
        <f>'NonE-heavy fuel oil'!F62+'E-heavy fuel oil'!F62</f>
        <v>960400227302312.88</v>
      </c>
      <c r="G14" s="310">
        <f>'NonE-heavy fuel oil'!G62+'E-heavy fuel oil'!G62</f>
        <v>977851949670516.75</v>
      </c>
      <c r="H14" s="310">
        <f>'NonE-heavy fuel oil'!H62+'E-heavy fuel oil'!H62</f>
        <v>994258978430056.13</v>
      </c>
      <c r="I14" s="310">
        <f>'NonE-heavy fuel oil'!I62+'E-heavy fuel oil'!I62</f>
        <v>1007807949469850.1</v>
      </c>
      <c r="J14" s="310">
        <f>'NonE-heavy fuel oil'!J62+'E-heavy fuel oil'!J62</f>
        <v>1021378839895488.4</v>
      </c>
      <c r="K14" s="310">
        <f>'NonE-heavy fuel oil'!K62+'E-heavy fuel oil'!K62</f>
        <v>1034971588034143.3</v>
      </c>
      <c r="L14" s="310">
        <f>'NonE-heavy fuel oil'!L62+'E-heavy fuel oil'!L62</f>
        <v>1048586132253601.8</v>
      </c>
      <c r="M14" s="310">
        <f>'NonE-heavy fuel oil'!M62+'E-heavy fuel oil'!M62</f>
        <v>1062222410962265.8</v>
      </c>
      <c r="N14" s="310">
        <f>'NonE-heavy fuel oil'!N62+'E-heavy fuel oil'!N62</f>
        <v>1050874238842954.9</v>
      </c>
      <c r="O14" s="310">
        <f>'NonE-heavy fuel oil'!O62+'E-heavy fuel oil'!O62</f>
        <v>1039509848193643.5</v>
      </c>
      <c r="P14" s="310">
        <f>'NonE-heavy fuel oil'!P62+'E-heavy fuel oil'!P62</f>
        <v>1028129267623406</v>
      </c>
      <c r="Q14" s="310">
        <f>'NonE-heavy fuel oil'!Q62+'E-heavy fuel oil'!Q62</f>
        <v>1016732525728744.5</v>
      </c>
      <c r="R14" s="310">
        <f>'NonE-heavy fuel oil'!R62+'E-heavy fuel oil'!R62</f>
        <v>1005319651093588.8</v>
      </c>
      <c r="S14" s="310">
        <f>'NonE-heavy fuel oil'!S62+'E-heavy fuel oil'!S62</f>
        <v>988156825951109.75</v>
      </c>
      <c r="T14" s="310">
        <f>'NonE-heavy fuel oil'!T62+'E-heavy fuel oil'!T62</f>
        <v>970992188009697.63</v>
      </c>
      <c r="U14" s="310">
        <f>'NonE-heavy fuel oil'!U62+'E-heavy fuel oil'!U62</f>
        <v>953825739885096.75</v>
      </c>
      <c r="V14" s="310">
        <f>'NonE-heavy fuel oil'!V62+'E-heavy fuel oil'!V62</f>
        <v>936657484192564.13</v>
      </c>
      <c r="W14" s="310">
        <f>'NonE-heavy fuel oil'!W62+'E-heavy fuel oil'!W62</f>
        <v>919487423546868.63</v>
      </c>
      <c r="X14" s="310">
        <f>'NonE-heavy fuel oil'!X62+'E-heavy fuel oil'!X62</f>
        <v>895920212326668.13</v>
      </c>
      <c r="Y14" s="310">
        <f>'NonE-heavy fuel oil'!Y62+'E-heavy fuel oil'!Y62</f>
        <v>872350550168292.38</v>
      </c>
      <c r="Z14" s="310">
        <f>'NonE-heavy fuel oil'!Z62+'E-heavy fuel oil'!Z62</f>
        <v>848778440653257.13</v>
      </c>
      <c r="AA14" s="310">
        <f>'NonE-heavy fuel oil'!AA62+'E-heavy fuel oil'!AA62</f>
        <v>825203887362409.13</v>
      </c>
      <c r="AB14" s="310">
        <f>'NonE-heavy fuel oil'!AB62+'E-heavy fuel oil'!AB62</f>
        <v>801626893875926.5</v>
      </c>
      <c r="AC14" s="310">
        <f>'NonE-heavy fuel oil'!AC62+'E-heavy fuel oil'!AC62</f>
        <v>783429292167056.13</v>
      </c>
      <c r="AD14" s="310">
        <f>'NonE-heavy fuel oil'!AD62+'E-heavy fuel oil'!AD62</f>
        <v>765229802577615.75</v>
      </c>
      <c r="AE14" s="310">
        <f>'NonE-heavy fuel oil'!AE62+'E-heavy fuel oil'!AE62</f>
        <v>747028427871784.13</v>
      </c>
      <c r="AF14" s="310">
        <f>'NonE-heavy fuel oil'!AF62+'E-heavy fuel oil'!AF62</f>
        <v>728825170813223.5</v>
      </c>
      <c r="AG14" s="310">
        <f>'NonE-heavy fuel oil'!AG62+'E-heavy fuel oil'!AG62</f>
        <v>710620034165079.75</v>
      </c>
      <c r="AH14" s="310">
        <f>'NonE-heavy fuel oil'!AH62+'E-heavy fuel oil'!AH62</f>
        <v>699683293358842.25</v>
      </c>
      <c r="AI14" s="310">
        <f>'NonE-heavy fuel oil'!AI62+'E-heavy fuel oil'!AI62</f>
        <v>688745411086478.75</v>
      </c>
      <c r="AJ14" s="310">
        <f>'NonE-heavy fuel oil'!AJ62+'E-heavy fuel oil'!AJ62</f>
        <v>677806389011019.13</v>
      </c>
      <c r="AK14" s="310">
        <f>'NonE-heavy fuel oil'!AK62+'E-heavy fuel oil'!AK62</f>
        <v>666866228795182.75</v>
      </c>
      <c r="AL14" s="310">
        <f>'NonE-heavy fuel oil'!AL62+'E-heavy fuel oil'!AL62</f>
        <v>655924932101377.75</v>
      </c>
      <c r="AM14" s="310">
        <f>'NonE-heavy fuel oil'!AM62+'E-heavy fuel oil'!AM62</f>
        <v>650478141808846.88</v>
      </c>
      <c r="AN14" s="310">
        <f>'NonE-heavy fuel oil'!AN62+'E-heavy fuel oil'!AN62</f>
        <v>645030769232085.75</v>
      </c>
      <c r="AO14" s="310">
        <f>'NonE-heavy fuel oil'!AO62+'E-heavy fuel oil'!AO62</f>
        <v>639582815202950.5</v>
      </c>
      <c r="AP14" s="310">
        <f>'NonE-heavy fuel oil'!AP62+'E-heavy fuel oil'!AP62</f>
        <v>634134280553142.13</v>
      </c>
      <c r="AQ14" s="310">
        <f>'NonE-heavy fuel oil'!AQ62+'E-heavy fuel oil'!AQ62</f>
        <v>628639125589884.38</v>
      </c>
    </row>
    <row r="15" spans="1:43" x14ac:dyDescent="0.25">
      <c r="A15" s="133" t="s">
        <v>102</v>
      </c>
      <c r="B15" s="310">
        <f>'NonE-heavy fuel oil'!B63+'E-heavy fuel oil'!B63</f>
        <v>5830653625500</v>
      </c>
      <c r="C15" s="310">
        <f>'NonE-heavy fuel oil'!C63+'E-heavy fuel oil'!C63</f>
        <v>6472331085000</v>
      </c>
      <c r="D15" s="310">
        <f>'NonE-heavy fuel oil'!D63+'E-heavy fuel oil'!D63</f>
        <v>7581688215085.6279</v>
      </c>
      <c r="E15" s="310">
        <f>'NonE-heavy fuel oil'!E63+'E-heavy fuel oil'!E63</f>
        <v>8098231837032.3516</v>
      </c>
      <c r="F15" s="310">
        <f>'NonE-heavy fuel oil'!F63+'E-heavy fuel oil'!F63</f>
        <v>8896507917469.2969</v>
      </c>
      <c r="G15" s="310">
        <f>'NonE-heavy fuel oil'!G63+'E-heavy fuel oil'!G63</f>
        <v>9422408367453.3926</v>
      </c>
      <c r="H15" s="310">
        <f>'NonE-heavy fuel oil'!H63+'E-heavy fuel oil'!H63</f>
        <v>9920130287917.1504</v>
      </c>
      <c r="I15" s="310">
        <f>'NonE-heavy fuel oil'!I63+'E-heavy fuel oil'!I63</f>
        <v>10172546386639.492</v>
      </c>
      <c r="J15" s="310">
        <f>'NonE-heavy fuel oil'!J63+'E-heavy fuel oil'!J63</f>
        <v>10426311474594.029</v>
      </c>
      <c r="K15" s="310">
        <f>'NonE-heavy fuel oil'!K63+'E-heavy fuel oil'!K63</f>
        <v>10681422953694.164</v>
      </c>
      <c r="L15" s="310">
        <f>'NonE-heavy fuel oil'!L63+'E-heavy fuel oil'!L63</f>
        <v>10937878227201.455</v>
      </c>
      <c r="M15" s="310">
        <f>'NonE-heavy fuel oil'!M63+'E-heavy fuel oil'!M63</f>
        <v>11195674699725.621</v>
      </c>
      <c r="N15" s="310">
        <f>'NonE-heavy fuel oil'!N63+'E-heavy fuel oil'!N63</f>
        <v>11235691285259.084</v>
      </c>
      <c r="O15" s="310">
        <f>'NonE-heavy fuel oil'!O63+'E-heavy fuel oil'!O63</f>
        <v>11275755719720.688</v>
      </c>
      <c r="P15" s="310">
        <f>'NonE-heavy fuel oil'!P63+'E-heavy fuel oil'!P63</f>
        <v>11315867920212.943</v>
      </c>
      <c r="Q15" s="310">
        <f>'NonE-heavy fuel oil'!Q63+'E-heavy fuel oil'!Q63</f>
        <v>11356027803869.777</v>
      </c>
      <c r="R15" s="310">
        <f>'NonE-heavy fuel oil'!R63+'E-heavy fuel oil'!R63</f>
        <v>11396235287856.52</v>
      </c>
      <c r="S15" s="310">
        <f>'NonE-heavy fuel oil'!S63+'E-heavy fuel oil'!S63</f>
        <v>11268993365921.195</v>
      </c>
      <c r="T15" s="310">
        <f>'NonE-heavy fuel oil'!T63+'E-heavy fuel oil'!T63</f>
        <v>11141702573770.094</v>
      </c>
      <c r="U15" s="310">
        <f>'NonE-heavy fuel oil'!U63+'E-heavy fuel oil'!U63</f>
        <v>11014362953007.41</v>
      </c>
      <c r="V15" s="310">
        <f>'NonE-heavy fuel oil'!V63+'E-heavy fuel oil'!V63</f>
        <v>10886974545230.51</v>
      </c>
      <c r="W15" s="310">
        <f>'NonE-heavy fuel oil'!W63+'E-heavy fuel oil'!W63</f>
        <v>10759537392029.926</v>
      </c>
      <c r="X15" s="310">
        <f>'NonE-heavy fuel oil'!X63+'E-heavy fuel oil'!X63</f>
        <v>10518772447097.551</v>
      </c>
      <c r="Y15" s="310">
        <f>'NonE-heavy fuel oil'!Y63+'E-heavy fuel oil'!Y63</f>
        <v>10277917264962.143</v>
      </c>
      <c r="Z15" s="310">
        <f>'NonE-heavy fuel oil'!Z63+'E-heavy fuel oil'!Z63</f>
        <v>10036971923443.354</v>
      </c>
      <c r="AA15" s="310">
        <f>'NonE-heavy fuel oil'!AA63+'E-heavy fuel oil'!AA63</f>
        <v>9795936500348.0234</v>
      </c>
      <c r="AB15" s="310">
        <f>'NonE-heavy fuel oil'!AB63+'E-heavy fuel oil'!AB63</f>
        <v>9554811073470.1953</v>
      </c>
      <c r="AC15" s="310">
        <f>'NonE-heavy fuel oil'!AC63+'E-heavy fuel oil'!AC63</f>
        <v>9313595720591.0996</v>
      </c>
      <c r="AD15" s="310">
        <f>'NonE-heavy fuel oil'!AD63+'E-heavy fuel oil'!AD63</f>
        <v>9072290519479.1699</v>
      </c>
      <c r="AE15" s="310">
        <f>'NonE-heavy fuel oil'!AE63+'E-heavy fuel oil'!AE63</f>
        <v>8830895547890.0215</v>
      </c>
      <c r="AF15" s="310">
        <f>'NonE-heavy fuel oil'!AF63+'E-heavy fuel oil'!AF63</f>
        <v>8589410883566.4688</v>
      </c>
      <c r="AG15" s="310">
        <f>'NonE-heavy fuel oil'!AG63+'E-heavy fuel oil'!AG63</f>
        <v>8347836604238.5332</v>
      </c>
      <c r="AH15" s="310">
        <f>'NonE-heavy fuel oil'!AH63+'E-heavy fuel oil'!AH63</f>
        <v>8138597478773.8994</v>
      </c>
      <c r="AI15" s="310">
        <f>'NonE-heavy fuel oil'!AI63+'E-heavy fuel oil'!AI63</f>
        <v>7929280703272.3096</v>
      </c>
      <c r="AJ15" s="310">
        <f>'NonE-heavy fuel oil'!AJ63+'E-heavy fuel oil'!AJ63</f>
        <v>7719886345081.1211</v>
      </c>
      <c r="AK15" s="310">
        <f>'NonE-heavy fuel oil'!AK63+'E-heavy fuel oil'!AK63</f>
        <v>7510414471536.6123</v>
      </c>
      <c r="AL15" s="310">
        <f>'NonE-heavy fuel oil'!AL63+'E-heavy fuel oil'!AL63</f>
        <v>7300865149963.9541</v>
      </c>
      <c r="AM15" s="310">
        <f>'NonE-heavy fuel oil'!AM63+'E-heavy fuel oil'!AM63</f>
        <v>7080640940699.6104</v>
      </c>
      <c r="AN15" s="310">
        <f>'NonE-heavy fuel oil'!AN63+'E-heavy fuel oil'!AN63</f>
        <v>6860335573021.0693</v>
      </c>
      <c r="AO15" s="310">
        <f>'NonE-heavy fuel oil'!AO63+'E-heavy fuel oil'!AO63</f>
        <v>6639949117595.8984</v>
      </c>
      <c r="AP15" s="310">
        <f>'NonE-heavy fuel oil'!AP63+'E-heavy fuel oil'!AP63</f>
        <v>6419481645080.0068</v>
      </c>
      <c r="AQ15" s="310">
        <f>'NonE-heavy fuel oil'!AQ63+'E-heavy fuel oil'!AQ63</f>
        <v>6196841953839.8174</v>
      </c>
    </row>
    <row r="16" spans="1:43" x14ac:dyDescent="0.25">
      <c r="A16" s="133" t="s">
        <v>103</v>
      </c>
      <c r="B16" s="310">
        <f>'NonE-heavy fuel oil'!B64+'E-heavy fuel oil'!B64</f>
        <v>87465360031500</v>
      </c>
      <c r="C16" s="310">
        <f>'NonE-heavy fuel oil'!C64+'E-heavy fuel oil'!C64</f>
        <v>86568122718000</v>
      </c>
      <c r="D16" s="310">
        <f>'NonE-heavy fuel oil'!D64+'E-heavy fuel oil'!D64</f>
        <v>92148781162147.813</v>
      </c>
      <c r="E16" s="310">
        <f>'NonE-heavy fuel oil'!E64+'E-heavy fuel oil'!E64</f>
        <v>102230922699087.66</v>
      </c>
      <c r="F16" s="310">
        <f>'NonE-heavy fuel oil'!F64+'E-heavy fuel oil'!F64</f>
        <v>111499051569252.88</v>
      </c>
      <c r="G16" s="310">
        <f>'NonE-heavy fuel oil'!G64+'E-heavy fuel oil'!G64</f>
        <v>119504553145742.25</v>
      </c>
      <c r="H16" s="310">
        <f>'NonE-heavy fuel oil'!H64+'E-heavy fuel oil'!H64</f>
        <v>127446951072934.08</v>
      </c>
      <c r="I16" s="310">
        <f>'NonE-heavy fuel oil'!I64+'E-heavy fuel oil'!I64</f>
        <v>133942972245691.59</v>
      </c>
      <c r="J16" s="310">
        <f>'NonE-heavy fuel oil'!J64+'E-heavy fuel oil'!J64</f>
        <v>140428774583599.69</v>
      </c>
      <c r="K16" s="310">
        <f>'NonE-heavy fuel oil'!K64+'E-heavy fuel oil'!K64</f>
        <v>146904275531708.25</v>
      </c>
      <c r="L16" s="310">
        <f>'NonE-heavy fuel oil'!L64+'E-heavy fuel oil'!L64</f>
        <v>153369392641474.81</v>
      </c>
      <c r="M16" s="310">
        <f>'NonE-heavy fuel oil'!M64+'E-heavy fuel oil'!M64</f>
        <v>159824043570764.53</v>
      </c>
      <c r="N16" s="310">
        <f>'NonE-heavy fuel oil'!N64+'E-heavy fuel oil'!N64</f>
        <v>163281109070824.38</v>
      </c>
      <c r="O16" s="310">
        <f>'NonE-heavy fuel oil'!O64+'E-heavy fuel oil'!O64</f>
        <v>166734028521975</v>
      </c>
      <c r="P16" s="310">
        <f>'NonE-heavy fuel oil'!P64+'E-heavy fuel oil'!P64</f>
        <v>170182780221761.66</v>
      </c>
      <c r="Q16" s="310">
        <f>'NonE-heavy fuel oil'!Q64+'E-heavy fuel oil'!Q64</f>
        <v>173627342486454.72</v>
      </c>
      <c r="R16" s="310">
        <f>'NonE-heavy fuel oil'!R64+'E-heavy fuel oil'!R64</f>
        <v>177067693651049.81</v>
      </c>
      <c r="S16" s="310">
        <f>'NonE-heavy fuel oil'!S64+'E-heavy fuel oil'!S64</f>
        <v>178023438870254.06</v>
      </c>
      <c r="T16" s="310">
        <f>'NonE-heavy fuel oil'!T64+'E-heavy fuel oil'!T64</f>
        <v>178978217276869.03</v>
      </c>
      <c r="U16" s="310">
        <f>'NonE-heavy fuel oil'!U64+'E-heavy fuel oil'!U64</f>
        <v>179932028483496.75</v>
      </c>
      <c r="V16" s="310">
        <f>'NonE-heavy fuel oil'!V64+'E-heavy fuel oil'!V64</f>
        <v>180884872102888.75</v>
      </c>
      <c r="W16" s="310">
        <f>'NonE-heavy fuel oil'!W64+'E-heavy fuel oil'!W64</f>
        <v>181836747747945.78</v>
      </c>
      <c r="X16" s="310">
        <f>'NonE-heavy fuel oil'!X64+'E-heavy fuel oil'!X64</f>
        <v>181299032096216.88</v>
      </c>
      <c r="Y16" s="310">
        <f>'NonE-heavy fuel oil'!Y64+'E-heavy fuel oil'!Y64</f>
        <v>180761709198601.53</v>
      </c>
      <c r="Z16" s="310">
        <f>'NonE-heavy fuel oil'!Z64+'E-heavy fuel oil'!Z64</f>
        <v>180224779234544.53</v>
      </c>
      <c r="AA16" s="310">
        <f>'NonE-heavy fuel oil'!AA64+'E-heavy fuel oil'!AA64</f>
        <v>179688242383425.22</v>
      </c>
      <c r="AB16" s="310">
        <f>'NonE-heavy fuel oil'!AB64+'E-heavy fuel oil'!AB64</f>
        <v>179152098824557.09</v>
      </c>
      <c r="AC16" s="310">
        <f>'NonE-heavy fuel oil'!AC64+'E-heavy fuel oil'!AC64</f>
        <v>176677549235884.75</v>
      </c>
      <c r="AD16" s="310">
        <f>'NonE-heavy fuel oil'!AD64+'E-heavy fuel oil'!AD64</f>
        <v>174205173061840.91</v>
      </c>
      <c r="AE16" s="310">
        <f>'NonE-heavy fuel oil'!AE64+'E-heavy fuel oil'!AE64</f>
        <v>171734971219471.13</v>
      </c>
      <c r="AF16" s="310">
        <f>'NonE-heavy fuel oil'!AF64+'E-heavy fuel oil'!AF64</f>
        <v>169266944625474.81</v>
      </c>
      <c r="AG16" s="310">
        <f>'NonE-heavy fuel oil'!AG64+'E-heavy fuel oil'!AG64</f>
        <v>166801094196204.94</v>
      </c>
      <c r="AH16" s="310">
        <f>'NonE-heavy fuel oil'!AH64+'E-heavy fuel oil'!AH64</f>
        <v>162886660123387.59</v>
      </c>
      <c r="AI16" s="310">
        <f>'NonE-heavy fuel oil'!AI64+'E-heavy fuel oil'!AI64</f>
        <v>158975740713694.66</v>
      </c>
      <c r="AJ16" s="310">
        <f>'NonE-heavy fuel oil'!AJ64+'E-heavy fuel oil'!AJ64</f>
        <v>155068337435098.31</v>
      </c>
      <c r="AK16" s="310">
        <f>'NonE-heavy fuel oil'!AK64+'E-heavy fuel oil'!AK64</f>
        <v>151164451755013.94</v>
      </c>
      <c r="AL16" s="310">
        <f>'NonE-heavy fuel oil'!AL64+'E-heavy fuel oil'!AL64</f>
        <v>147264085140300.5</v>
      </c>
      <c r="AM16" s="310">
        <f>'NonE-heavy fuel oil'!AM64+'E-heavy fuel oil'!AM64</f>
        <v>143361044124401.69</v>
      </c>
      <c r="AN16" s="310">
        <f>'NonE-heavy fuel oil'!AN64+'E-heavy fuel oil'!AN64</f>
        <v>139461530834723.47</v>
      </c>
      <c r="AO16" s="310">
        <f>'NonE-heavy fuel oil'!AO64+'E-heavy fuel oil'!AO64</f>
        <v>135565546738816.84</v>
      </c>
      <c r="AP16" s="310">
        <f>'NonE-heavy fuel oil'!AP64+'E-heavy fuel oil'!AP64</f>
        <v>131673093303675.31</v>
      </c>
      <c r="AQ16" s="310">
        <f>'NonE-heavy fuel oil'!AQ64+'E-heavy fuel oil'!AQ64</f>
        <v>127772614405408.16</v>
      </c>
    </row>
    <row r="17" spans="1:43" x14ac:dyDescent="0.25">
      <c r="A17" s="133" t="s">
        <v>104</v>
      </c>
      <c r="B17" s="310">
        <f>'NonE-heavy fuel oil'!B65+'E-heavy fuel oil'!B65</f>
        <v>1241687551500</v>
      </c>
      <c r="C17" s="310">
        <f>'NonE-heavy fuel oil'!C65+'E-heavy fuel oil'!C65</f>
        <v>583343145000</v>
      </c>
      <c r="D17" s="310">
        <f>'NonE-heavy fuel oil'!D65+'E-heavy fuel oil'!D65</f>
        <v>699162223854.69177</v>
      </c>
      <c r="E17" s="310">
        <f>'NonE-heavy fuel oil'!E65+'E-heavy fuel oil'!E65</f>
        <v>739137938381.92346</v>
      </c>
      <c r="F17" s="310">
        <f>'NonE-heavy fuel oil'!F65+'E-heavy fuel oil'!F65</f>
        <v>768088431647.00391</v>
      </c>
      <c r="G17" s="310">
        <f>'NonE-heavy fuel oil'!G65+'E-heavy fuel oil'!G65</f>
        <v>793337116268.995</v>
      </c>
      <c r="H17" s="310">
        <f>'NonE-heavy fuel oil'!H65+'E-heavy fuel oil'!H65</f>
        <v>823734531127.27295</v>
      </c>
      <c r="I17" s="310">
        <f>'NonE-heavy fuel oil'!I65+'E-heavy fuel oil'!I65</f>
        <v>851335104116.63184</v>
      </c>
      <c r="J17" s="310">
        <f>'NonE-heavy fuel oil'!J65+'E-heavy fuel oil'!J65</f>
        <v>875345188221.48926</v>
      </c>
      <c r="K17" s="310">
        <f>'NonE-heavy fuel oil'!K65+'E-heavy fuel oil'!K65</f>
        <v>895933804875.87439</v>
      </c>
      <c r="L17" s="310">
        <f>'NonE-heavy fuel oil'!L65+'E-heavy fuel oil'!L65</f>
        <v>913361066465.51794</v>
      </c>
      <c r="M17" s="310">
        <f>'NonE-heavy fuel oil'!M65+'E-heavy fuel oil'!M65</f>
        <v>927964352345.78027</v>
      </c>
      <c r="N17" s="310">
        <f>'NonE-heavy fuel oil'!N65+'E-heavy fuel oil'!N65</f>
        <v>940687545005.03174</v>
      </c>
      <c r="O17" s="310">
        <f>'NonE-heavy fuel oil'!O65+'E-heavy fuel oil'!O65</f>
        <v>951332311012.12415</v>
      </c>
      <c r="P17" s="310">
        <f>'NonE-heavy fuel oil'!P65+'E-heavy fuel oil'!P65</f>
        <v>960258201264.14343</v>
      </c>
      <c r="Q17" s="310">
        <f>'NonE-heavy fuel oil'!Q65+'E-heavy fuel oil'!Q65</f>
        <v>967851880530.94678</v>
      </c>
      <c r="R17" s="310">
        <f>'NonE-heavy fuel oil'!R65+'E-heavy fuel oil'!R65</f>
        <v>974520632178.23779</v>
      </c>
      <c r="S17" s="310">
        <f>'NonE-heavy fuel oil'!S65+'E-heavy fuel oil'!S65</f>
        <v>980946220798.97229</v>
      </c>
      <c r="T17" s="310">
        <f>'NonE-heavy fuel oil'!T65+'E-heavy fuel oil'!T65</f>
        <v>986884759463.56812</v>
      </c>
      <c r="U17" s="310">
        <f>'NonE-heavy fuel oil'!U65+'E-heavy fuel oil'!U65</f>
        <v>992345491641.17798</v>
      </c>
      <c r="V17" s="310">
        <f>'NonE-heavy fuel oil'!V65+'E-heavy fuel oil'!V65</f>
        <v>997338779355.51941</v>
      </c>
      <c r="W17" s="310">
        <f>'NonE-heavy fuel oil'!W65+'E-heavy fuel oil'!W65</f>
        <v>1001876035074.2574</v>
      </c>
      <c r="X17" s="310">
        <f>'NonE-heavy fuel oil'!X65+'E-heavy fuel oil'!X65</f>
        <v>1005969652652.3075</v>
      </c>
      <c r="Y17" s="310">
        <f>'NonE-heavy fuel oil'!Y65+'E-heavy fuel oil'!Y65</f>
        <v>1009632937813.255</v>
      </c>
      <c r="Z17" s="310">
        <f>'NonE-heavy fuel oil'!Z65+'E-heavy fuel oil'!Z65</f>
        <v>1012880038629.9146</v>
      </c>
      <c r="AA17" s="310">
        <f>'NonE-heavy fuel oil'!AA65+'E-heavy fuel oil'!AA65</f>
        <v>1015725876439.537</v>
      </c>
      <c r="AB17" s="310">
        <f>'NonE-heavy fuel oil'!AB65+'E-heavy fuel oil'!AB65</f>
        <v>1018186077602.375</v>
      </c>
      <c r="AC17" s="310">
        <f>'NonE-heavy fuel oil'!AC65+'E-heavy fuel oil'!AC65</f>
        <v>1020276906484.1771</v>
      </c>
      <c r="AD17" s="310">
        <f>'NonE-heavy fuel oil'!AD65+'E-heavy fuel oil'!AD65</f>
        <v>1022015200014.2128</v>
      </c>
      <c r="AE17" s="310">
        <f>'NonE-heavy fuel oil'!AE65+'E-heavy fuel oil'!AE65</f>
        <v>1023418304141.1951</v>
      </c>
      <c r="AF17" s="310">
        <f>'NonE-heavy fuel oil'!AF65+'E-heavy fuel oil'!AF65</f>
        <v>1024504012479.7773</v>
      </c>
      <c r="AG17" s="310">
        <f>'NonE-heavy fuel oil'!AG65+'E-heavy fuel oil'!AG65</f>
        <v>1025290507411.098</v>
      </c>
      <c r="AH17" s="310">
        <f>'NonE-heavy fuel oil'!AH65+'E-heavy fuel oil'!AH65</f>
        <v>1025796303871.8539</v>
      </c>
      <c r="AI17" s="310">
        <f>'NonE-heavy fuel oil'!AI65+'E-heavy fuel oil'!AI65</f>
        <v>1026040196038.2621</v>
      </c>
      <c r="AJ17" s="310">
        <f>'NonE-heavy fuel oil'!AJ65+'E-heavy fuel oil'!AJ65</f>
        <v>1026041207083.9248</v>
      </c>
      <c r="AK17" s="310">
        <f>'NonE-heavy fuel oil'!AK65+'E-heavy fuel oil'!AK65</f>
        <v>1025818542164.5631</v>
      </c>
      <c r="AL17" s="310">
        <f>'NonE-heavy fuel oil'!AL65+'E-heavy fuel oil'!AL65</f>
        <v>1025391544757.6847</v>
      </c>
      <c r="AM17" s="310">
        <f>'NonE-heavy fuel oil'!AM65+'E-heavy fuel oil'!AM65</f>
        <v>1024779656462.0168</v>
      </c>
      <c r="AN17" s="310">
        <f>'NonE-heavy fuel oil'!AN65+'E-heavy fuel oil'!AN65</f>
        <v>1024002380339.6016</v>
      </c>
      <c r="AO17" s="310">
        <f>'NonE-heavy fuel oil'!AO65+'E-heavy fuel oil'!AO65</f>
        <v>1023079247863.5452</v>
      </c>
      <c r="AP17" s="310">
        <f>'NonE-heavy fuel oil'!AP65+'E-heavy fuel oil'!AP65</f>
        <v>1022029789516.0811</v>
      </c>
      <c r="AQ17" s="310">
        <f>'NonE-heavy fuel oil'!AQ65+'E-heavy fuel oil'!AQ65</f>
        <v>1020532649796.632</v>
      </c>
    </row>
    <row r="18" spans="1:43" x14ac:dyDescent="0.25">
      <c r="A18" s="133" t="s">
        <v>105</v>
      </c>
      <c r="B18" s="310">
        <f>'NonE-heavy fuel oil'!B66+'E-heavy fuel oil'!B66</f>
        <v>338894588999.99994</v>
      </c>
      <c r="C18" s="310">
        <f>'NonE-heavy fuel oil'!C66+'E-heavy fuel oil'!C66</f>
        <v>419451499500</v>
      </c>
      <c r="D18" s="310">
        <f>'NonE-heavy fuel oil'!D66+'E-heavy fuel oil'!D66</f>
        <v>423753524917.98041</v>
      </c>
      <c r="E18" s="310">
        <f>'NonE-heavy fuel oil'!E66+'E-heavy fuel oil'!E66</f>
        <v>542278312411.68805</v>
      </c>
      <c r="F18" s="310">
        <f>'NonE-heavy fuel oil'!F66+'E-heavy fuel oil'!F66</f>
        <v>558207357657.72852</v>
      </c>
      <c r="G18" s="310">
        <f>'NonE-heavy fuel oil'!G66+'E-heavy fuel oil'!G66</f>
        <v>585631136374.4469</v>
      </c>
      <c r="H18" s="310">
        <f>'NonE-heavy fuel oil'!H66+'E-heavy fuel oil'!H66</f>
        <v>619851818399.25171</v>
      </c>
      <c r="I18" s="310">
        <f>'NonE-heavy fuel oil'!I66+'E-heavy fuel oil'!I66</f>
        <v>648697414440.03284</v>
      </c>
      <c r="J18" s="310">
        <f>'NonE-heavy fuel oil'!J66+'E-heavy fuel oil'!J66</f>
        <v>670683059766.6366</v>
      </c>
      <c r="K18" s="310">
        <f>'NonE-heavy fuel oil'!K66+'E-heavy fuel oil'!K66</f>
        <v>687689370531.13367</v>
      </c>
      <c r="L18" s="310">
        <f>'NonE-heavy fuel oil'!L66+'E-heavy fuel oil'!L66</f>
        <v>702031755609.43103</v>
      </c>
      <c r="M18" s="310">
        <f>'NonE-heavy fuel oil'!M66+'E-heavy fuel oil'!M66</f>
        <v>716321874425.53613</v>
      </c>
      <c r="N18" s="310">
        <f>'NonE-heavy fuel oil'!N66+'E-heavy fuel oil'!N66</f>
        <v>735405972497.12146</v>
      </c>
      <c r="O18" s="310">
        <f>'NonE-heavy fuel oil'!O66+'E-heavy fuel oil'!O66</f>
        <v>756882447399.45435</v>
      </c>
      <c r="P18" s="310">
        <f>'NonE-heavy fuel oil'!P66+'E-heavy fuel oil'!P66</f>
        <v>780138227978.00122</v>
      </c>
      <c r="Q18" s="310">
        <f>'NonE-heavy fuel oil'!Q66+'E-heavy fuel oil'!Q66</f>
        <v>804476811837.57153</v>
      </c>
      <c r="R18" s="310">
        <f>'NonE-heavy fuel oil'!R66+'E-heavy fuel oil'!R66</f>
        <v>829103958087.08447</v>
      </c>
      <c r="S18" s="310">
        <f>'NonE-heavy fuel oil'!S66+'E-heavy fuel oil'!S66</f>
        <v>856490581200.90356</v>
      </c>
      <c r="T18" s="310">
        <f>'NonE-heavy fuel oil'!T66+'E-heavy fuel oil'!T66</f>
        <v>883406992013.45093</v>
      </c>
      <c r="U18" s="310">
        <f>'NonE-heavy fuel oil'!U66+'E-heavy fuel oil'!U66</f>
        <v>909747446247.84424</v>
      </c>
      <c r="V18" s="310">
        <f>'NonE-heavy fuel oil'!V66+'E-heavy fuel oil'!V66</f>
        <v>935406617914.00879</v>
      </c>
      <c r="W18" s="310">
        <f>'NonE-heavy fuel oil'!W66+'E-heavy fuel oil'!W66</f>
        <v>960280279523.58594</v>
      </c>
      <c r="X18" s="310">
        <f>'NonE-heavy fuel oil'!X66+'E-heavy fuel oil'!X66</f>
        <v>984265980929.85156</v>
      </c>
      <c r="Y18" s="310">
        <f>'NonE-heavy fuel oil'!Y66+'E-heavy fuel oil'!Y66</f>
        <v>1007263720564.8153</v>
      </c>
      <c r="Z18" s="310">
        <f>'NonE-heavy fuel oil'!Z66+'E-heavy fuel oil'!Z66</f>
        <v>1029176603032.6079</v>
      </c>
      <c r="AA18" s="310">
        <f>'NonE-heavy fuel oil'!AA66+'E-heavy fuel oil'!AA66</f>
        <v>1049911477278.1396</v>
      </c>
      <c r="AB18" s="310">
        <f>'NonE-heavy fuel oil'!AB66+'E-heavy fuel oil'!AB66</f>
        <v>1069379549874.1907</v>
      </c>
      <c r="AC18" s="310">
        <f>'NonE-heavy fuel oil'!AC66+'E-heavy fuel oil'!AC66</f>
        <v>1087496968349.4641</v>
      </c>
      <c r="AD18" s="310">
        <f>'NonE-heavy fuel oil'!AD66+'E-heavy fuel oil'!AD66</f>
        <v>1104185369904.2292</v>
      </c>
      <c r="AE18" s="310">
        <f>'NonE-heavy fuel oil'!AE66+'E-heavy fuel oil'!AE66</f>
        <v>1119372391318.4392</v>
      </c>
      <c r="AF18" s="310">
        <f>'NonE-heavy fuel oil'!AF66+'E-heavy fuel oil'!AF66</f>
        <v>1132992136338.6636</v>
      </c>
      <c r="AG18" s="310">
        <f>'NonE-heavy fuel oil'!AG66+'E-heavy fuel oil'!AG66</f>
        <v>1144985597324.1323</v>
      </c>
      <c r="AH18" s="310">
        <f>'NonE-heavy fuel oil'!AH66+'E-heavy fuel oil'!AH66</f>
        <v>1155301028428.564</v>
      </c>
      <c r="AI18" s="310">
        <f>'NonE-heavy fuel oil'!AI66+'E-heavy fuel oil'!AI66</f>
        <v>1163894268083.7612</v>
      </c>
      <c r="AJ18" s="310">
        <f>'NonE-heavy fuel oil'!AJ66+'E-heavy fuel oil'!AJ66</f>
        <v>1170729009025.2266</v>
      </c>
      <c r="AK18" s="310">
        <f>'NonE-heavy fuel oil'!AK66+'E-heavy fuel oil'!AK66</f>
        <v>1175777014552.1228</v>
      </c>
      <c r="AL18" s="310">
        <f>'NonE-heavy fuel oil'!AL66+'E-heavy fuel oil'!AL66</f>
        <v>1179018280138.9688</v>
      </c>
      <c r="AM18" s="310">
        <f>'NonE-heavy fuel oil'!AM66+'E-heavy fuel oil'!AM66</f>
        <v>1180441139910.5615</v>
      </c>
      <c r="AN18" s="310">
        <f>'NonE-heavy fuel oil'!AN66+'E-heavy fuel oil'!AN66</f>
        <v>1180042317853.4033</v>
      </c>
      <c r="AO18" s="310">
        <f>'NonE-heavy fuel oil'!AO66+'E-heavy fuel oil'!AO66</f>
        <v>1177826923966.1455</v>
      </c>
      <c r="AP18" s="310">
        <f>'NonE-heavy fuel oil'!AP66+'E-heavy fuel oil'!AP66</f>
        <v>1173808395850.4873</v>
      </c>
      <c r="AQ18" s="310">
        <f>'NonE-heavy fuel oil'!AQ66+'E-heavy fuel oil'!AQ66</f>
        <v>1167618400409.8398</v>
      </c>
    </row>
    <row r="19" spans="1:43" x14ac:dyDescent="0.25">
      <c r="A19" s="133" t="s">
        <v>106</v>
      </c>
      <c r="B19" s="310">
        <f>'NonE-heavy fuel oil'!B67+'E-heavy fuel oil'!B67</f>
        <v>1569470842500</v>
      </c>
      <c r="C19" s="310">
        <f>'NonE-heavy fuel oil'!C67+'E-heavy fuel oil'!C67</f>
        <v>1102796326500</v>
      </c>
      <c r="D19" s="310">
        <f>'NonE-heavy fuel oil'!D67+'E-heavy fuel oil'!D67</f>
        <v>1181453788936.4395</v>
      </c>
      <c r="E19" s="310">
        <f>'NonE-heavy fuel oil'!E67+'E-heavy fuel oil'!E67</f>
        <v>1519411345086.9343</v>
      </c>
      <c r="F19" s="310">
        <f>'NonE-heavy fuel oil'!F67+'E-heavy fuel oil'!F67</f>
        <v>1581905794495.176</v>
      </c>
      <c r="G19" s="310">
        <f>'NonE-heavy fuel oil'!G67+'E-heavy fuel oil'!G67</f>
        <v>1690158896903.521</v>
      </c>
      <c r="H19" s="310">
        <f>'NonE-heavy fuel oil'!H67+'E-heavy fuel oil'!H67</f>
        <v>1830769654320.8564</v>
      </c>
      <c r="I19" s="310">
        <f>'NonE-heavy fuel oil'!I67+'E-heavy fuel oil'!I67</f>
        <v>1963234927511.8833</v>
      </c>
      <c r="J19" s="310">
        <f>'NonE-heavy fuel oil'!J67+'E-heavy fuel oil'!J67</f>
        <v>2078283372046.0325</v>
      </c>
      <c r="K19" s="310">
        <f>'NonE-heavy fuel oil'!K67+'E-heavy fuel oil'!K67</f>
        <v>2178100153512.7131</v>
      </c>
      <c r="L19" s="310">
        <f>'NonE-heavy fuel oil'!L67+'E-heavy fuel oil'!L67</f>
        <v>2266408413177.3291</v>
      </c>
      <c r="M19" s="310">
        <f>'NonE-heavy fuel oil'!M67+'E-heavy fuel oil'!M67</f>
        <v>2348185416198.103</v>
      </c>
      <c r="N19" s="310">
        <f>'NonE-heavy fuel oil'!N67+'E-heavy fuel oil'!N67</f>
        <v>2434721922110.3213</v>
      </c>
      <c r="O19" s="310">
        <f>'NonE-heavy fuel oil'!O67+'E-heavy fuel oil'!O67</f>
        <v>2520742765361.1631</v>
      </c>
      <c r="P19" s="310">
        <f>'NonE-heavy fuel oil'!P67+'E-heavy fuel oil'!P67</f>
        <v>2605763088503.6445</v>
      </c>
      <c r="Q19" s="310">
        <f>'NonE-heavy fuel oil'!Q67+'E-heavy fuel oil'!Q67</f>
        <v>2689265057709.2256</v>
      </c>
      <c r="R19" s="310">
        <f>'NonE-heavy fuel oil'!R67+'E-heavy fuel oil'!R67</f>
        <v>2770700711757.5747</v>
      </c>
      <c r="S19" s="310">
        <f>'NonE-heavy fuel oil'!S67+'E-heavy fuel oil'!S67</f>
        <v>2857585971189.5229</v>
      </c>
      <c r="T19" s="310">
        <f>'NonE-heavy fuel oil'!T67+'E-heavy fuel oil'!T67</f>
        <v>2942081015598.8828</v>
      </c>
      <c r="U19" s="310">
        <f>'NonE-heavy fuel oil'!U67+'E-heavy fuel oil'!U67</f>
        <v>3023897201003.9331</v>
      </c>
      <c r="V19" s="310">
        <f>'NonE-heavy fuel oil'!V67+'E-heavy fuel oil'!V67</f>
        <v>3102758184319.6538</v>
      </c>
      <c r="W19" s="310">
        <f>'NonE-heavy fuel oil'!W67+'E-heavy fuel oil'!W67</f>
        <v>3178401714752.5454</v>
      </c>
      <c r="X19" s="310">
        <f>'NonE-heavy fuel oil'!X67+'E-heavy fuel oil'!X67</f>
        <v>3250581281708.7588</v>
      </c>
      <c r="Y19" s="310">
        <f>'NonE-heavy fuel oil'!Y67+'E-heavy fuel oil'!Y67</f>
        <v>3319067604717.3726</v>
      </c>
      <c r="Z19" s="310">
        <f>'NonE-heavy fuel oil'!Z67+'E-heavy fuel oil'!Z67</f>
        <v>3383649953232.4702</v>
      </c>
      <c r="AA19" s="310">
        <f>'NonE-heavy fuel oil'!AA67+'E-heavy fuel oil'!AA67</f>
        <v>3444137286637.4385</v>
      </c>
      <c r="AB19" s="310">
        <f>'NonE-heavy fuel oil'!AB67+'E-heavy fuel oil'!AB67</f>
        <v>3500359207285.6504</v>
      </c>
      <c r="AC19" s="310">
        <f>'NonE-heavy fuel oil'!AC67+'E-heavy fuel oil'!AC67</f>
        <v>3552166721932.5527</v>
      </c>
      <c r="AD19" s="310">
        <f>'NonE-heavy fuel oil'!AD67+'E-heavy fuel oil'!AD67</f>
        <v>3599432809401.6147</v>
      </c>
      <c r="AE19" s="310">
        <f>'NonE-heavy fuel oil'!AE67+'E-heavy fuel oil'!AE67</f>
        <v>3642052794742.9072</v>
      </c>
      <c r="AF19" s="310">
        <f>'NonE-heavy fuel oil'!AF67+'E-heavy fuel oil'!AF67</f>
        <v>3679944532452.1709</v>
      </c>
      <c r="AG19" s="310">
        <f>'NonE-heavy fuel oil'!AG67+'E-heavy fuel oil'!AG67</f>
        <v>3713048403488.6724</v>
      </c>
      <c r="AH19" s="310">
        <f>'NonE-heavy fuel oil'!AH67+'E-heavy fuel oil'!AH67</f>
        <v>3741327132834.7476</v>
      </c>
      <c r="AI19" s="310">
        <f>'NonE-heavy fuel oil'!AI67+'E-heavy fuel oil'!AI67</f>
        <v>3764765436154.9648</v>
      </c>
      <c r="AJ19" s="310">
        <f>'NonE-heavy fuel oil'!AJ67+'E-heavy fuel oil'!AJ67</f>
        <v>3783369505721.4561</v>
      </c>
      <c r="AK19" s="310">
        <f>'NonE-heavy fuel oil'!AK67+'E-heavy fuel oil'!AK67</f>
        <v>3797166347159.6914</v>
      </c>
      <c r="AL19" s="310">
        <f>'NonE-heavy fuel oil'!AL67+'E-heavy fuel oil'!AL67</f>
        <v>3806202979727.7378</v>
      </c>
      <c r="AM19" s="310">
        <f>'NonE-heavy fuel oil'!AM67+'E-heavy fuel oil'!AM67</f>
        <v>3810545513767.2515</v>
      </c>
      <c r="AN19" s="310">
        <f>'NonE-heavy fuel oil'!AN67+'E-heavy fuel oil'!AN67</f>
        <v>3810278119657.0718</v>
      </c>
      <c r="AO19" s="310">
        <f>'NonE-heavy fuel oil'!AO67+'E-heavy fuel oil'!AO67</f>
        <v>3805501903063.6343</v>
      </c>
      <c r="AP19" s="310">
        <f>'NonE-heavy fuel oil'!AP67+'E-heavy fuel oil'!AP67</f>
        <v>3796333701524.6963</v>
      </c>
      <c r="AQ19" s="310">
        <f>'NonE-heavy fuel oil'!AQ67+'E-heavy fuel oil'!AQ67</f>
        <v>3781641744040.4824</v>
      </c>
    </row>
    <row r="20" spans="1:43" x14ac:dyDescent="0.25">
      <c r="A20" s="133" t="s">
        <v>107</v>
      </c>
      <c r="B20" s="310">
        <f>'NonE-heavy fuel oil'!B68+'E-heavy fuel oil'!B68</f>
        <v>127779927000</v>
      </c>
      <c r="C20" s="310">
        <f>'NonE-heavy fuel oil'!C68+'E-heavy fuel oil'!C68</f>
        <v>97223857500</v>
      </c>
      <c r="D20" s="310">
        <f>'NonE-heavy fuel oil'!D68+'E-heavy fuel oil'!D68</f>
        <v>83345185105.337326</v>
      </c>
      <c r="E20" s="310">
        <f>'NonE-heavy fuel oil'!E68+'E-heavy fuel oil'!E68</f>
        <v>120854086092.56618</v>
      </c>
      <c r="F20" s="310">
        <f>'NonE-heavy fuel oil'!F68+'E-heavy fuel oil'!F68</f>
        <v>122692528709.46886</v>
      </c>
      <c r="G20" s="310">
        <f>'NonE-heavy fuel oil'!G68+'E-heavy fuel oil'!G68</f>
        <v>127236551627.97179</v>
      </c>
      <c r="H20" s="310">
        <f>'NonE-heavy fuel oil'!H68+'E-heavy fuel oil'!H68</f>
        <v>133575596190.71028</v>
      </c>
      <c r="I20" s="310">
        <f>'NonE-heavy fuel oil'!I68+'E-heavy fuel oil'!I68</f>
        <v>139702844578.91223</v>
      </c>
      <c r="J20" s="310">
        <f>'NonE-heavy fuel oil'!J68+'E-heavy fuel oil'!J68</f>
        <v>145303695266.98462</v>
      </c>
      <c r="K20" s="310">
        <f>'NonE-heavy fuel oil'!K68+'E-heavy fuel oil'!K68</f>
        <v>150371171210.99353</v>
      </c>
      <c r="L20" s="310">
        <f>'NonE-heavy fuel oil'!L68+'E-heavy fuel oil'!L68</f>
        <v>154923974776.68234</v>
      </c>
      <c r="M20" s="310">
        <f>'NonE-heavy fuel oil'!M68+'E-heavy fuel oil'!M68</f>
        <v>159004339654.82828</v>
      </c>
      <c r="N20" s="310">
        <f>'NonE-heavy fuel oil'!N68+'E-heavy fuel oil'!N68</f>
        <v>163521576954.33533</v>
      </c>
      <c r="O20" s="310">
        <f>'NonE-heavy fuel oil'!O68+'E-heavy fuel oil'!O68</f>
        <v>167702306466.56906</v>
      </c>
      <c r="P20" s="310">
        <f>'NonE-heavy fuel oil'!P68+'E-heavy fuel oil'!P68</f>
        <v>171561326050.65598</v>
      </c>
      <c r="Q20" s="310">
        <f>'NonE-heavy fuel oil'!Q68+'E-heavy fuel oil'!Q68</f>
        <v>175119498377.71024</v>
      </c>
      <c r="R20" s="310">
        <f>'NonE-heavy fuel oil'!R68+'E-heavy fuel oil'!R68</f>
        <v>178403168638.39389</v>
      </c>
      <c r="S20" s="310">
        <f>'NonE-heavy fuel oil'!S68+'E-heavy fuel oil'!S68</f>
        <v>182462457762.04443</v>
      </c>
      <c r="T20" s="310">
        <f>'NonE-heavy fuel oil'!T68+'E-heavy fuel oil'!T68</f>
        <v>186324550830.25366</v>
      </c>
      <c r="U20" s="310">
        <f>'NonE-heavy fuel oil'!U68+'E-heavy fuel oil'!U68</f>
        <v>189980508683.84341</v>
      </c>
      <c r="V20" s="310">
        <f>'NonE-heavy fuel oil'!V68+'E-heavy fuel oil'!V68</f>
        <v>193422079096.10287</v>
      </c>
      <c r="W20" s="310">
        <f>'NonE-heavy fuel oil'!W68+'E-heavy fuel oil'!W68</f>
        <v>196641680922.85284</v>
      </c>
      <c r="X20" s="310">
        <f>'NonE-heavy fuel oil'!X68+'E-heavy fuel oil'!X68</f>
        <v>199632393109.57666</v>
      </c>
      <c r="Y20" s="310">
        <f>'NonE-heavy fuel oil'!Y68+'E-heavy fuel oil'!Y68</f>
        <v>202387949163.63971</v>
      </c>
      <c r="Z20" s="310">
        <f>'NonE-heavy fuel oil'!Z68+'E-heavy fuel oil'!Z68</f>
        <v>204902737329.3396</v>
      </c>
      <c r="AA20" s="310">
        <f>'NonE-heavy fuel oil'!AA68+'E-heavy fuel oil'!AA68</f>
        <v>207171806367.6828</v>
      </c>
      <c r="AB20" s="310">
        <f>'NonE-heavy fuel oil'!AB68+'E-heavy fuel oil'!AB68</f>
        <v>209190876550.29218</v>
      </c>
      <c r="AC20" s="310">
        <f>'NonE-heavy fuel oil'!AC68+'E-heavy fuel oil'!AC68</f>
        <v>210956355233.73376</v>
      </c>
      <c r="AD20" s="310">
        <f>'NonE-heavy fuel oil'!AD68+'E-heavy fuel oil'!AD68</f>
        <v>212465356189.95935</v>
      </c>
      <c r="AE20" s="310">
        <f>'NonE-heavy fuel oil'!AE68+'E-heavy fuel oil'!AE68</f>
        <v>213715721731.26868</v>
      </c>
      <c r="AF20" s="310">
        <f>'NonE-heavy fuel oil'!AF68+'E-heavy fuel oil'!AF68</f>
        <v>214706046582.84952</v>
      </c>
      <c r="AG20" s="310">
        <f>'NonE-heavy fuel oil'!AG68+'E-heavy fuel oil'!AG68</f>
        <v>215435702419.49261</v>
      </c>
      <c r="AH20" s="310">
        <f>'NonE-heavy fuel oil'!AH68+'E-heavy fuel oil'!AH68</f>
        <v>215904861991.22485</v>
      </c>
      <c r="AI20" s="310">
        <f>'NonE-heavy fuel oil'!AI68+'E-heavy fuel oil'!AI68</f>
        <v>216114521810.11774</v>
      </c>
      <c r="AJ20" s="310">
        <f>'NonE-heavy fuel oil'!AJ68+'E-heavy fuel oil'!AJ68</f>
        <v>216066522451.68674</v>
      </c>
      <c r="AK20" s="310">
        <f>'NonE-heavy fuel oil'!AK68+'E-heavy fuel oil'!AK68</f>
        <v>215763565633.12793</v>
      </c>
      <c r="AL20" s="310">
        <f>'NonE-heavy fuel oil'!AL68+'E-heavy fuel oil'!AL68</f>
        <v>215209227361.25519</v>
      </c>
      <c r="AM20" s="310">
        <f>'NonE-heavy fuel oil'!AM68+'E-heavy fuel oil'!AM68</f>
        <v>214407966589.75534</v>
      </c>
      <c r="AN20" s="310">
        <f>'NonE-heavy fuel oil'!AN68+'E-heavy fuel oil'!AN68</f>
        <v>213365128983.11282</v>
      </c>
      <c r="AO20" s="310">
        <f>'NonE-heavy fuel oil'!AO68+'E-heavy fuel oil'!AO68</f>
        <v>212086945548.63351</v>
      </c>
      <c r="AP20" s="310">
        <f>'NonE-heavy fuel oil'!AP68+'E-heavy fuel oil'!AP68</f>
        <v>210580526064.53198</v>
      </c>
      <c r="AQ20" s="310">
        <f>'NonE-heavy fuel oil'!AQ68+'E-heavy fuel oil'!AQ68</f>
        <v>208784113225.04175</v>
      </c>
    </row>
    <row r="21" spans="1:43" x14ac:dyDescent="0.25">
      <c r="A21" s="133" t="s">
        <v>108</v>
      </c>
      <c r="B21" s="310">
        <f>'NonE-heavy fuel oil'!B69+'E-heavy fuel oil'!B69</f>
        <v>900015138000</v>
      </c>
      <c r="C21" s="310">
        <f>'NonE-heavy fuel oil'!C69+'E-heavy fuel oil'!C69</f>
        <v>636121810500</v>
      </c>
      <c r="D21" s="310">
        <f>'NonE-heavy fuel oil'!D69+'E-heavy fuel oil'!D69</f>
        <v>650893894181.79285</v>
      </c>
      <c r="E21" s="310">
        <f>'NonE-heavy fuel oil'!E69+'E-heavy fuel oil'!E69</f>
        <v>746203825188.17627</v>
      </c>
      <c r="F21" s="310">
        <f>'NonE-heavy fuel oil'!F69+'E-heavy fuel oil'!F69</f>
        <v>822817622723.81116</v>
      </c>
      <c r="G21" s="310">
        <f>'NonE-heavy fuel oil'!G69+'E-heavy fuel oil'!G69</f>
        <v>872472642358.55688</v>
      </c>
      <c r="H21" s="310">
        <f>'NonE-heavy fuel oil'!H69+'E-heavy fuel oil'!H69</f>
        <v>921622928290.12573</v>
      </c>
      <c r="I21" s="310">
        <f>'NonE-heavy fuel oil'!I69+'E-heavy fuel oil'!I69</f>
        <v>946083114300.65967</v>
      </c>
      <c r="J21" s="310">
        <f>'NonE-heavy fuel oil'!J69+'E-heavy fuel oil'!J69</f>
        <v>970380524845.83093</v>
      </c>
      <c r="K21" s="310">
        <f>'NonE-heavy fuel oil'!K69+'E-heavy fuel oil'!K69</f>
        <v>994515251817.77209</v>
      </c>
      <c r="L21" s="310">
        <f>'NonE-heavy fuel oil'!L69+'E-heavy fuel oil'!L69</f>
        <v>1018487387156.0088</v>
      </c>
      <c r="M21" s="310">
        <f>'NonE-heavy fuel oil'!M69+'E-heavy fuel oil'!M69</f>
        <v>1042297022847.4601</v>
      </c>
      <c r="N21" s="310">
        <f>'NonE-heavy fuel oil'!N69+'E-heavy fuel oil'!N69</f>
        <v>1053488482724.1257</v>
      </c>
      <c r="O21" s="310">
        <f>'NonE-heavy fuel oil'!O69+'E-heavy fuel oil'!O69</f>
        <v>1064622987497.274</v>
      </c>
      <c r="P21" s="310">
        <f>'NonE-heavy fuel oil'!P69+'E-heavy fuel oil'!P69</f>
        <v>1075700558518.1178</v>
      </c>
      <c r="Q21" s="310">
        <f>'NonE-heavy fuel oil'!Q69+'E-heavy fuel oil'!Q69</f>
        <v>1086721217145.5977</v>
      </c>
      <c r="R21" s="310">
        <f>'NonE-heavy fuel oil'!R69+'E-heavy fuel oil'!R69</f>
        <v>1097684984746.3844</v>
      </c>
      <c r="S21" s="310">
        <f>'NonE-heavy fuel oil'!S69+'E-heavy fuel oil'!S69</f>
        <v>1093024249184.801</v>
      </c>
      <c r="T21" s="310">
        <f>'NonE-heavy fuel oil'!T69+'E-heavy fuel oil'!T69</f>
        <v>1088371769869.1226</v>
      </c>
      <c r="U21" s="310">
        <f>'NonE-heavy fuel oil'!U69+'E-heavy fuel oil'!U69</f>
        <v>1083727545483.9545</v>
      </c>
      <c r="V21" s="310">
        <f>'NonE-heavy fuel oil'!V69+'E-heavy fuel oil'!V69</f>
        <v>1079091574713.8497</v>
      </c>
      <c r="W21" s="310">
        <f>'NonE-heavy fuel oil'!W69+'E-heavy fuel oil'!W69</f>
        <v>1074463856243.3097</v>
      </c>
      <c r="X21" s="310">
        <f>'NonE-heavy fuel oil'!X69+'E-heavy fuel oil'!X69</f>
        <v>1069844388756.7821</v>
      </c>
      <c r="Y21" s="310">
        <f>'NonE-heavy fuel oil'!Y69+'E-heavy fuel oil'!Y69</f>
        <v>1065233170938.6624</v>
      </c>
      <c r="Z21" s="310">
        <f>'NonE-heavy fuel oil'!Z69+'E-heavy fuel oil'!Z69</f>
        <v>1060630201473.2936</v>
      </c>
      <c r="AA21" s="310">
        <f>'NonE-heavy fuel oil'!AA69+'E-heavy fuel oil'!AA69</f>
        <v>1056035479044.9668</v>
      </c>
      <c r="AB21" s="310">
        <f>'NonE-heavy fuel oil'!AB69+'E-heavy fuel oil'!AB69</f>
        <v>1051449002337.9196</v>
      </c>
      <c r="AC21" s="310">
        <f>'NonE-heavy fuel oil'!AC69+'E-heavy fuel oil'!AC69</f>
        <v>1046870770036.3373</v>
      </c>
      <c r="AD21" s="310">
        <f>'NonE-heavy fuel oil'!AD69+'E-heavy fuel oil'!AD69</f>
        <v>1042300780824.3528</v>
      </c>
      <c r="AE21" s="310">
        <f>'NonE-heavy fuel oil'!AE69+'E-heavy fuel oil'!AE69</f>
        <v>1037739033386.047</v>
      </c>
      <c r="AF21" s="310">
        <f>'NonE-heavy fuel oil'!AF69+'E-heavy fuel oil'!AF69</f>
        <v>1033185526405.448</v>
      </c>
      <c r="AG21" s="310">
        <f>'NonE-heavy fuel oil'!AG69+'E-heavy fuel oil'!AG69</f>
        <v>1028640258566.5304</v>
      </c>
      <c r="AH21" s="310">
        <f>'NonE-heavy fuel oil'!AH69+'E-heavy fuel oil'!AH69</f>
        <v>1026060113703.3191</v>
      </c>
      <c r="AI21" s="310">
        <f>'NonE-heavy fuel oil'!AI69+'E-heavy fuel oil'!AI69</f>
        <v>1023483346621.4542</v>
      </c>
      <c r="AJ21" s="310">
        <f>'NonE-heavy fuel oil'!AJ69+'E-heavy fuel oil'!AJ69</f>
        <v>1020909956796.944</v>
      </c>
      <c r="AK21" s="310">
        <f>'NonE-heavy fuel oil'!AK69+'E-heavy fuel oil'!AK69</f>
        <v>1018339943705.776</v>
      </c>
      <c r="AL21" s="310">
        <f>'NonE-heavy fuel oil'!AL69+'E-heavy fuel oil'!AL69</f>
        <v>1015773306823.9178</v>
      </c>
      <c r="AM21" s="310">
        <f>'NonE-heavy fuel oil'!AM69+'E-heavy fuel oil'!AM69</f>
        <v>1012561798637.1489</v>
      </c>
      <c r="AN21" s="310">
        <f>'NonE-heavy fuel oil'!AN69+'E-heavy fuel oil'!AN69</f>
        <v>1009355284307.3385</v>
      </c>
      <c r="AO21" s="310">
        <f>'NonE-heavy fuel oil'!AO69+'E-heavy fuel oil'!AO69</f>
        <v>1006153763046.2866</v>
      </c>
      <c r="AP21" s="310">
        <f>'NonE-heavy fuel oil'!AP69+'E-heavy fuel oil'!AP69</f>
        <v>1002957234065.762</v>
      </c>
      <c r="AQ21" s="310">
        <f>'NonE-heavy fuel oil'!AQ69+'E-heavy fuel oil'!AQ69</f>
        <v>999427248189.78162</v>
      </c>
    </row>
    <row r="22" spans="1:43" x14ac:dyDescent="0.25">
      <c r="A22" s="133" t="s">
        <v>109</v>
      </c>
      <c r="B22" s="310">
        <f>'NonE-heavy fuel oil'!B70+'E-heavy fuel oil'!B70</f>
        <v>702789598500</v>
      </c>
      <c r="C22" s="310">
        <f>'NonE-heavy fuel oil'!C70+'E-heavy fuel oil'!C70</f>
        <v>602787916500</v>
      </c>
      <c r="D22" s="310">
        <f>'NonE-heavy fuel oil'!D70+'E-heavy fuel oil'!D70</f>
        <v>658292397779.03455</v>
      </c>
      <c r="E22" s="310">
        <f>'NonE-heavy fuel oil'!E70+'E-heavy fuel oil'!E70</f>
        <v>708680808045.47339</v>
      </c>
      <c r="F22" s="310">
        <f>'NonE-heavy fuel oil'!F70+'E-heavy fuel oil'!F70</f>
        <v>729855772459.62024</v>
      </c>
      <c r="G22" s="310">
        <f>'NonE-heavy fuel oil'!G70+'E-heavy fuel oil'!G70</f>
        <v>742960579398.2229</v>
      </c>
      <c r="H22" s="310">
        <f>'NonE-heavy fuel oil'!H70+'E-heavy fuel oil'!H70</f>
        <v>759712990639.31335</v>
      </c>
      <c r="I22" s="310">
        <f>'NonE-heavy fuel oil'!I70+'E-heavy fuel oil'!I70</f>
        <v>776209563602.54443</v>
      </c>
      <c r="J22" s="310">
        <f>'NonE-heavy fuel oil'!J70+'E-heavy fuel oil'!J70</f>
        <v>790512564373.73792</v>
      </c>
      <c r="K22" s="310">
        <f>'NonE-heavy fuel oil'!K70+'E-heavy fuel oil'!K70</f>
        <v>802524826065.66418</v>
      </c>
      <c r="L22" s="310">
        <f>'NonE-heavy fuel oil'!L70+'E-heavy fuel oil'!L70</f>
        <v>812171316424.43713</v>
      </c>
      <c r="M22" s="310">
        <f>'NonE-heavy fuel oil'!M70+'E-heavy fuel oil'!M70</f>
        <v>819399795167.73108</v>
      </c>
      <c r="N22" s="310">
        <f>'NonE-heavy fuel oil'!N70+'E-heavy fuel oil'!N70</f>
        <v>824875876352.17981</v>
      </c>
      <c r="O22" s="310">
        <f>'NonE-heavy fuel oil'!O70+'E-heavy fuel oil'!O70</f>
        <v>828245753882.27747</v>
      </c>
      <c r="P22" s="310">
        <f>'NonE-heavy fuel oil'!P70+'E-heavy fuel oil'!P70</f>
        <v>829861634098.59546</v>
      </c>
      <c r="Q22" s="310">
        <f>'NonE-heavy fuel oil'!Q70+'E-heavy fuel oil'!Q70</f>
        <v>830091561598.18323</v>
      </c>
      <c r="R22" s="310">
        <f>'NonE-heavy fuel oil'!R70+'E-heavy fuel oil'!R70</f>
        <v>829312371759.72546</v>
      </c>
      <c r="S22" s="310">
        <f>'NonE-heavy fuel oil'!S70+'E-heavy fuel oil'!S70</f>
        <v>828511956392.65649</v>
      </c>
      <c r="T22" s="310">
        <f>'NonE-heavy fuel oil'!T70+'E-heavy fuel oil'!T70</f>
        <v>827133860640.54736</v>
      </c>
      <c r="U22" s="310">
        <f>'NonE-heavy fuel oil'!U70+'E-heavy fuel oil'!U70</f>
        <v>825229781334.01233</v>
      </c>
      <c r="V22" s="310">
        <f>'NonE-heavy fuel oil'!V70+'E-heavy fuel oil'!V70</f>
        <v>822852033473.8949</v>
      </c>
      <c r="W22" s="310">
        <f>'NonE-heavy fuel oil'!W70+'E-heavy fuel oil'!W70</f>
        <v>820053244238.18298</v>
      </c>
      <c r="X22" s="310">
        <f>'NonE-heavy fuel oil'!X70+'E-heavy fuel oil'!X70</f>
        <v>816886077812.85132</v>
      </c>
      <c r="Y22" s="310">
        <f>'NonE-heavy fuel oil'!Y70+'E-heavy fuel oil'!Y70</f>
        <v>813402992027.51794</v>
      </c>
      <c r="Z22" s="310">
        <f>'NonE-heavy fuel oil'!Z70+'E-heavy fuel oil'!Z70</f>
        <v>809656027336.7124</v>
      </c>
      <c r="AA22" s="310">
        <f>'NonE-heavy fuel oil'!AA70+'E-heavy fuel oil'!AA70</f>
        <v>805696628299.72205</v>
      </c>
      <c r="AB22" s="310">
        <f>'NonE-heavy fuel oil'!AB70+'E-heavy fuel oil'!AB70</f>
        <v>801575497378.55383</v>
      </c>
      <c r="AC22" s="310">
        <f>'NonE-heavy fuel oil'!AC70+'E-heavy fuel oil'!AC70</f>
        <v>797342480595.40063</v>
      </c>
      <c r="AD22" s="310">
        <f>'NonE-heavy fuel oil'!AD70+'E-heavy fuel oil'!AD70</f>
        <v>793046484368.3656</v>
      </c>
      <c r="AE22" s="310">
        <f>'NonE-heavy fuel oil'!AE70+'E-heavy fuel oil'!AE70</f>
        <v>788735422675.79553</v>
      </c>
      <c r="AF22" s="310">
        <f>'NonE-heavy fuel oil'!AF70+'E-heavy fuel oil'!AF70</f>
        <v>784456193584.33618</v>
      </c>
      <c r="AG22" s="310">
        <f>'NonE-heavy fuel oil'!AG70+'E-heavy fuel oil'!AG70</f>
        <v>780254684111.31421</v>
      </c>
      <c r="AH22" s="310">
        <f>'NonE-heavy fuel oil'!AH70+'E-heavy fuel oil'!AH70</f>
        <v>776175802376.29077</v>
      </c>
      <c r="AI22" s="310">
        <f>'NonE-heavy fuel oil'!AI70+'E-heavy fuel oil'!AI70</f>
        <v>772263536026.93787</v>
      </c>
      <c r="AJ22" s="310">
        <f>'NonE-heavy fuel oil'!AJ70+'E-heavy fuel oil'!AJ70</f>
        <v>768561035998.59827</v>
      </c>
      <c r="AK22" s="310">
        <f>'NonE-heavy fuel oil'!AK70+'E-heavy fuel oil'!AK70</f>
        <v>765110724782.48657</v>
      </c>
      <c r="AL22" s="310">
        <f>'NonE-heavy fuel oil'!AL70+'E-heavy fuel oil'!AL70</f>
        <v>761954428532.74524</v>
      </c>
      <c r="AM22" s="310">
        <f>'NonE-heavy fuel oil'!AM70+'E-heavy fuel oil'!AM70</f>
        <v>759133532535.84937</v>
      </c>
      <c r="AN22" s="310">
        <f>'NonE-heavy fuel oil'!AN70+'E-heavy fuel oil'!AN70</f>
        <v>756689159796.30115</v>
      </c>
      <c r="AO22" s="310">
        <f>'NonE-heavy fuel oil'!AO70+'E-heavy fuel oil'!AO70</f>
        <v>754662372759.69507</v>
      </c>
      <c r="AP22" s="310">
        <f>'NonE-heavy fuel oil'!AP70+'E-heavy fuel oil'!AP70</f>
        <v>753094398498.8949</v>
      </c>
      <c r="AQ22" s="310">
        <f>'NonE-heavy fuel oil'!AQ70+'E-heavy fuel oil'!AQ70</f>
        <v>751775587765.90393</v>
      </c>
    </row>
    <row r="23" spans="1:43" x14ac:dyDescent="0.25">
      <c r="A23" s="133" t="s">
        <v>110</v>
      </c>
      <c r="B23" s="310">
        <f>'NonE-heavy fuel oil'!B71+'E-heavy fuel oil'!B71</f>
        <v>961127277000</v>
      </c>
      <c r="C23" s="310">
        <f>'NonE-heavy fuel oil'!C71+'E-heavy fuel oil'!C71</f>
        <v>816680403000.00012</v>
      </c>
      <c r="D23" s="310">
        <f>'NonE-heavy fuel oil'!D71+'E-heavy fuel oil'!D71</f>
        <v>970176260167.38989</v>
      </c>
      <c r="E23" s="310">
        <f>'NonE-heavy fuel oil'!E71+'E-heavy fuel oil'!E71</f>
        <v>1026637906471.91</v>
      </c>
      <c r="F23" s="310">
        <f>'NonE-heavy fuel oil'!F71+'E-heavy fuel oil'!F71</f>
        <v>1071968965702.2382</v>
      </c>
      <c r="G23" s="310">
        <f>'NonE-heavy fuel oil'!G71+'E-heavy fuel oil'!G71</f>
        <v>1113058383284.8713</v>
      </c>
      <c r="H23" s="310">
        <f>'NonE-heavy fuel oil'!H71+'E-heavy fuel oil'!H71</f>
        <v>1161078491018.8032</v>
      </c>
      <c r="I23" s="310">
        <f>'NonE-heavy fuel oil'!I71+'E-heavy fuel oil'!I71</f>
        <v>1202928951454.2031</v>
      </c>
      <c r="J23" s="310">
        <f>'NonE-heavy fuel oil'!J71+'E-heavy fuel oil'!J71</f>
        <v>1239446070124.4304</v>
      </c>
      <c r="K23" s="310">
        <f>'NonE-heavy fuel oil'!K71+'E-heavy fuel oil'!K71</f>
        <v>1270924480608.1179</v>
      </c>
      <c r="L23" s="310">
        <f>'NonE-heavy fuel oil'!L71+'E-heavy fuel oil'!L71</f>
        <v>1297811150480.2417</v>
      </c>
      <c r="M23" s="310">
        <f>'NonE-heavy fuel oil'!M71+'E-heavy fuel oil'!M71</f>
        <v>1320681502602.4875</v>
      </c>
      <c r="N23" s="310">
        <f>'NonE-heavy fuel oil'!N71+'E-heavy fuel oil'!N71</f>
        <v>1340791853885.1003</v>
      </c>
      <c r="O23" s="310">
        <f>'NonE-heavy fuel oil'!O71+'E-heavy fuel oil'!O71</f>
        <v>1358044164904.2229</v>
      </c>
      <c r="P23" s="310">
        <f>'NonE-heavy fuel oil'!P71+'E-heavy fuel oil'!P71</f>
        <v>1372939916688.2385</v>
      </c>
      <c r="Q23" s="310">
        <f>'NonE-heavy fuel oil'!Q71+'E-heavy fuel oil'!Q71</f>
        <v>1386021987088.9072</v>
      </c>
      <c r="R23" s="310">
        <f>'NonE-heavy fuel oil'!R71+'E-heavy fuel oil'!R71</f>
        <v>1397865867431.9963</v>
      </c>
      <c r="S23" s="310">
        <f>'NonE-heavy fuel oil'!S71+'E-heavy fuel oil'!S71</f>
        <v>1408918721416.1621</v>
      </c>
      <c r="T23" s="310">
        <f>'NonE-heavy fuel oil'!T71+'E-heavy fuel oil'!T71</f>
        <v>1419339879697.4211</v>
      </c>
      <c r="U23" s="310">
        <f>'NonE-heavy fuel oil'!U71+'E-heavy fuel oil'!U71</f>
        <v>1429130124374.0674</v>
      </c>
      <c r="V23" s="310">
        <f>'NonE-heavy fuel oil'!V71+'E-heavy fuel oil'!V71</f>
        <v>1438291525200.6985</v>
      </c>
      <c r="W23" s="310">
        <f>'NonE-heavy fuel oil'!W71+'E-heavy fuel oil'!W71</f>
        <v>1446827401859.2813</v>
      </c>
      <c r="X23" s="310">
        <f>'NonE-heavy fuel oil'!X71+'E-heavy fuel oil'!X71</f>
        <v>1454742283247.7312</v>
      </c>
      <c r="Y23" s="310">
        <f>'NonE-heavy fuel oil'!Y71+'E-heavy fuel oil'!Y71</f>
        <v>1462041864091.575</v>
      </c>
      <c r="Z23" s="310">
        <f>'NonE-heavy fuel oil'!Z71+'E-heavy fuel oil'!Z71</f>
        <v>1468732959185.1743</v>
      </c>
      <c r="AA23" s="310">
        <f>'NonE-heavy fuel oil'!AA71+'E-heavy fuel oil'!AA71</f>
        <v>1474823455567.8274</v>
      </c>
      <c r="AB23" s="310">
        <f>'NonE-heavy fuel oil'!AB71+'E-heavy fuel oil'!AB71</f>
        <v>1480322262937.2703</v>
      </c>
      <c r="AC23" s="310">
        <f>'NonE-heavy fuel oil'!AC71+'E-heavy fuel oil'!AC71</f>
        <v>1485239262598.2964</v>
      </c>
      <c r="AD23" s="310">
        <f>'NonE-heavy fuel oil'!AD71+'E-heavy fuel oil'!AD71</f>
        <v>1489585255238.26</v>
      </c>
      <c r="AE23" s="310">
        <f>'NonE-heavy fuel oil'!AE71+'E-heavy fuel oil'!AE71</f>
        <v>1493371907813.4382</v>
      </c>
      <c r="AF23" s="310">
        <f>'NonE-heavy fuel oil'!AF71+'E-heavy fuel oil'!AF71</f>
        <v>1496611699821.415</v>
      </c>
      <c r="AG23" s="310">
        <f>'NonE-heavy fuel oil'!AG71+'E-heavy fuel oil'!AG71</f>
        <v>1499317869224.6521</v>
      </c>
      <c r="AH23" s="310">
        <f>'NonE-heavy fuel oil'!AH71+'E-heavy fuel oil'!AH71</f>
        <v>1501504358279.2568</v>
      </c>
      <c r="AI23" s="310">
        <f>'NonE-heavy fuel oil'!AI71+'E-heavy fuel oil'!AI71</f>
        <v>1503185759511.1333</v>
      </c>
      <c r="AJ23" s="310">
        <f>'NonE-heavy fuel oil'!AJ71+'E-heavy fuel oil'!AJ71</f>
        <v>1504377262069.0186</v>
      </c>
      <c r="AK23" s="310">
        <f>'NonE-heavy fuel oil'!AK71+'E-heavy fuel oil'!AK71</f>
        <v>1505094598670.6814</v>
      </c>
      <c r="AL23" s="310">
        <f>'NonE-heavy fuel oil'!AL71+'E-heavy fuel oil'!AL71</f>
        <v>1505353993344.8713</v>
      </c>
      <c r="AM23" s="310">
        <f>'NonE-heavy fuel oil'!AM71+'E-heavy fuel oil'!AM71</f>
        <v>1505172110157.55</v>
      </c>
      <c r="AN23" s="310">
        <f>'NonE-heavy fuel oil'!AN71+'E-heavy fuel oil'!AN71</f>
        <v>1504566003096.7268</v>
      </c>
      <c r="AO23" s="310">
        <f>'NonE-heavy fuel oil'!AO71+'E-heavy fuel oil'!AO71</f>
        <v>1503553067275.7854</v>
      </c>
      <c r="AP23" s="310">
        <f>'NonE-heavy fuel oil'!AP71+'E-heavy fuel oil'!AP71</f>
        <v>1502150991600.9634</v>
      </c>
      <c r="AQ23" s="310">
        <f>'NonE-heavy fuel oil'!AQ71+'E-heavy fuel oil'!AQ71</f>
        <v>1499874151028.0227</v>
      </c>
    </row>
    <row r="24" spans="1:43" x14ac:dyDescent="0.25">
      <c r="A24" s="133" t="s">
        <v>111</v>
      </c>
      <c r="B24" s="310">
        <f>'NonE-heavy fuel oil'!B72+'E-heavy fuel oil'!B72</f>
        <v>44445192000</v>
      </c>
      <c r="C24" s="310">
        <f>'NonE-heavy fuel oil'!C72+'E-heavy fuel oil'!C72</f>
        <v>2700045414000</v>
      </c>
      <c r="D24" s="310">
        <f>'NonE-heavy fuel oil'!D72+'E-heavy fuel oil'!D72</f>
        <v>3320092356874.3867</v>
      </c>
      <c r="E24" s="310">
        <f>'NonE-heavy fuel oil'!E72+'E-heavy fuel oil'!E72</f>
        <v>3585192691646.1528</v>
      </c>
      <c r="F24" s="310">
        <f>'NonE-heavy fuel oil'!F72+'E-heavy fuel oil'!F72</f>
        <v>3748732808726.7827</v>
      </c>
      <c r="G24" s="310">
        <f>'NonE-heavy fuel oil'!G72+'E-heavy fuel oil'!G72</f>
        <v>4167433989825.1953</v>
      </c>
      <c r="H24" s="310">
        <f>'NonE-heavy fuel oil'!H72+'E-heavy fuel oil'!H72</f>
        <v>4724240452276.4688</v>
      </c>
      <c r="I24" s="310">
        <f>'NonE-heavy fuel oil'!I72+'E-heavy fuel oil'!I72</f>
        <v>5277893560951.4482</v>
      </c>
      <c r="J24" s="310">
        <f>'NonE-heavy fuel oil'!J72+'E-heavy fuel oil'!J72</f>
        <v>5791132173666.3252</v>
      </c>
      <c r="K24" s="310">
        <f>'NonE-heavy fuel oil'!K72+'E-heavy fuel oil'!K72</f>
        <v>6267299673770.9727</v>
      </c>
      <c r="L24" s="310">
        <f>'NonE-heavy fuel oil'!L72+'E-heavy fuel oil'!L72</f>
        <v>6718177871591.2852</v>
      </c>
      <c r="M24" s="310">
        <f>'NonE-heavy fuel oil'!M72+'E-heavy fuel oil'!M72</f>
        <v>7163355527753.4463</v>
      </c>
      <c r="N24" s="310">
        <f>'NonE-heavy fuel oil'!N72+'E-heavy fuel oil'!N72</f>
        <v>7624372795771.8408</v>
      </c>
      <c r="O24" s="310">
        <f>'NonE-heavy fuel oil'!O72+'E-heavy fuel oil'!O72</f>
        <v>8105823606329.0176</v>
      </c>
      <c r="P24" s="310">
        <f>'NonE-heavy fuel oil'!P72+'E-heavy fuel oil'!P72</f>
        <v>8607303207426.7012</v>
      </c>
      <c r="Q24" s="310">
        <f>'NonE-heavy fuel oil'!Q72+'E-heavy fuel oil'!Q72</f>
        <v>9128207463933.7871</v>
      </c>
      <c r="R24" s="310">
        <f>'NonE-heavy fuel oil'!R72+'E-heavy fuel oil'!R72</f>
        <v>9667715637534.5762</v>
      </c>
      <c r="S24" s="310">
        <f>'NonE-heavy fuel oil'!S72+'E-heavy fuel oil'!S72</f>
        <v>10224769126559.875</v>
      </c>
      <c r="T24" s="310">
        <f>'NonE-heavy fuel oil'!T72+'E-heavy fuel oil'!T72</f>
        <v>10798028613397.248</v>
      </c>
      <c r="U24" s="310">
        <f>'NonE-heavy fuel oil'!U72+'E-heavy fuel oil'!U72</f>
        <v>11385879785769.473</v>
      </c>
      <c r="V24" s="310">
        <f>'NonE-heavy fuel oil'!V72+'E-heavy fuel oil'!V72</f>
        <v>11986425957979.438</v>
      </c>
      <c r="W24" s="310">
        <f>'NonE-heavy fuel oil'!W72+'E-heavy fuel oil'!W72</f>
        <v>12597479161369.836</v>
      </c>
      <c r="X24" s="310">
        <f>'NonE-heavy fuel oil'!X72+'E-heavy fuel oil'!X72</f>
        <v>13216554614434.945</v>
      </c>
      <c r="Y24" s="310">
        <f>'NonE-heavy fuel oil'!Y72+'E-heavy fuel oil'!Y72</f>
        <v>13840869119355.555</v>
      </c>
      <c r="Z24" s="310">
        <f>'NonE-heavy fuel oil'!Z72+'E-heavy fuel oil'!Z72</f>
        <v>14467343917995.518</v>
      </c>
      <c r="AA24" s="310">
        <f>'NonE-heavy fuel oil'!AA72+'E-heavy fuel oil'!AA72</f>
        <v>15092612510166.969</v>
      </c>
      <c r="AB24" s="310">
        <f>'NonE-heavy fuel oil'!AB72+'E-heavy fuel oil'!AB72</f>
        <v>15713033888589.482</v>
      </c>
      <c r="AC24" s="310">
        <f>'NonE-heavy fuel oil'!AC72+'E-heavy fuel oil'!AC72</f>
        <v>16324711577159.234</v>
      </c>
      <c r="AD24" s="310">
        <f>'NonE-heavy fuel oil'!AD72+'E-heavy fuel oil'!AD72</f>
        <v>16923518771120.391</v>
      </c>
      <c r="AE24" s="310">
        <f>'NonE-heavy fuel oil'!AE72+'E-heavy fuel oil'!AE72</f>
        <v>17505129769320.752</v>
      </c>
      <c r="AF24" s="310">
        <f>'NonE-heavy fuel oil'!AF72+'E-heavy fuel oil'!AF72</f>
        <v>18065057760473.531</v>
      </c>
      <c r="AG24" s="310">
        <f>'NonE-heavy fuel oil'!AG72+'E-heavy fuel oil'!AG72</f>
        <v>18598698878595.777</v>
      </c>
      <c r="AH24" s="310">
        <f>'NonE-heavy fuel oil'!AH72+'E-heavy fuel oil'!AH72</f>
        <v>19101382279791.734</v>
      </c>
      <c r="AI24" s="310">
        <f>'NonE-heavy fuel oil'!AI72+'E-heavy fuel oil'!AI72</f>
        <v>19568425816475.051</v>
      </c>
      <c r="AJ24" s="310">
        <f>'NonE-heavy fuel oil'!AJ72+'E-heavy fuel oil'!AJ72</f>
        <v>19995196700092.609</v>
      </c>
      <c r="AK24" s="310">
        <f>'NonE-heavy fuel oil'!AK72+'E-heavy fuel oil'!AK72</f>
        <v>20377176354461.902</v>
      </c>
      <c r="AL24" s="310">
        <f>'NonE-heavy fuel oil'!AL72+'E-heavy fuel oil'!AL72</f>
        <v>20710028474819.633</v>
      </c>
      <c r="AM24" s="310">
        <f>'NonE-heavy fuel oil'!AM72+'E-heavy fuel oil'!AM72</f>
        <v>20989669129165.207</v>
      </c>
      <c r="AN24" s="310">
        <f>'NonE-heavy fuel oil'!AN72+'E-heavy fuel oil'!AN72</f>
        <v>21212337575540.027</v>
      </c>
      <c r="AO24" s="310">
        <f>'NonE-heavy fuel oil'!AO72+'E-heavy fuel oil'!AO72</f>
        <v>21374666328860.973</v>
      </c>
      <c r="AP24" s="310">
        <f>'NonE-heavy fuel oil'!AP72+'E-heavy fuel oil'!AP72</f>
        <v>21473748901168.578</v>
      </c>
      <c r="AQ24" s="310">
        <f>'NonE-heavy fuel oil'!AQ72+'E-heavy fuel oil'!AQ72</f>
        <v>21507196035289.074</v>
      </c>
    </row>
    <row r="25" spans="1:43" x14ac:dyDescent="0.25">
      <c r="A25" s="133" t="s">
        <v>112</v>
      </c>
      <c r="B25" s="310">
        <f>'NonE-heavy fuel oil'!B73+'E-heavy fuel oil'!B73</f>
        <v>558342724500</v>
      </c>
      <c r="C25" s="310">
        <f>'NonE-heavy fuel oil'!C73+'E-heavy fuel oil'!C73</f>
        <v>1094462853000.0002</v>
      </c>
      <c r="D25" s="310">
        <f>'NonE-heavy fuel oil'!D73+'E-heavy fuel oil'!D73</f>
        <v>1543303330684.7993</v>
      </c>
      <c r="E25" s="310">
        <f>'NonE-heavy fuel oil'!E73+'E-heavy fuel oil'!E73</f>
        <v>1938649127862.5027</v>
      </c>
      <c r="F25" s="310">
        <f>'NonE-heavy fuel oil'!F73+'E-heavy fuel oil'!F73</f>
        <v>2082752906393.2732</v>
      </c>
      <c r="G25" s="310">
        <f>'NonE-heavy fuel oil'!G73+'E-heavy fuel oil'!G73</f>
        <v>2298796687320.9448</v>
      </c>
      <c r="H25" s="310">
        <f>'NonE-heavy fuel oil'!H73+'E-heavy fuel oil'!H73</f>
        <v>2582615900535.8745</v>
      </c>
      <c r="I25" s="310">
        <f>'NonE-heavy fuel oil'!I73+'E-heavy fuel oil'!I73</f>
        <v>2868708172300.3955</v>
      </c>
      <c r="J25" s="310">
        <f>'NonE-heavy fuel oil'!J73+'E-heavy fuel oil'!J73</f>
        <v>3145018894007.603</v>
      </c>
      <c r="K25" s="310">
        <f>'NonE-heavy fuel oil'!K73+'E-heavy fuel oil'!K73</f>
        <v>3412407187437.8379</v>
      </c>
      <c r="L25" s="310">
        <f>'NonE-heavy fuel oil'!L73+'E-heavy fuel oil'!L73</f>
        <v>3674432107385.9067</v>
      </c>
      <c r="M25" s="310">
        <f>'NonE-heavy fuel oil'!M73+'E-heavy fuel oil'!M73</f>
        <v>3937341666669.5332</v>
      </c>
      <c r="N25" s="310">
        <f>'NonE-heavy fuel oil'!N73+'E-heavy fuel oil'!N73</f>
        <v>4207308500081.2729</v>
      </c>
      <c r="O25" s="310">
        <f>'NonE-heavy fuel oil'!O73+'E-heavy fuel oil'!O73</f>
        <v>4487354176852.2861</v>
      </c>
      <c r="P25" s="310">
        <f>'NonE-heavy fuel oil'!P73+'E-heavy fuel oil'!P73</f>
        <v>4778257518292.2832</v>
      </c>
      <c r="Q25" s="310">
        <f>'NonE-heavy fuel oil'!Q73+'E-heavy fuel oil'!Q73</f>
        <v>5081015897324.502</v>
      </c>
      <c r="R25" s="310">
        <f>'NonE-heavy fuel oil'!R73+'E-heavy fuel oil'!R73</f>
        <v>5396871125248.0557</v>
      </c>
      <c r="S25" s="310">
        <f>'NonE-heavy fuel oil'!S73+'E-heavy fuel oil'!S73</f>
        <v>5723003372260.7891</v>
      </c>
      <c r="T25" s="310">
        <f>'NonE-heavy fuel oil'!T73+'E-heavy fuel oil'!T73</f>
        <v>6062815498976.8105</v>
      </c>
      <c r="U25" s="310">
        <f>'NonE-heavy fuel oil'!U73+'E-heavy fuel oil'!U73</f>
        <v>6415664967734.3779</v>
      </c>
      <c r="V25" s="310">
        <f>'NonE-heavy fuel oil'!V73+'E-heavy fuel oil'!V73</f>
        <v>6780698343119.248</v>
      </c>
      <c r="W25" s="310">
        <f>'NonE-heavy fuel oil'!W73+'E-heavy fuel oil'!W73</f>
        <v>7156833627962.585</v>
      </c>
      <c r="X25" s="310">
        <f>'NonE-heavy fuel oil'!X73+'E-heavy fuel oil'!X73</f>
        <v>7542744229627.5527</v>
      </c>
      <c r="Y25" s="310">
        <f>'NonE-heavy fuel oil'!Y73+'E-heavy fuel oil'!Y73</f>
        <v>7936845219359.1631</v>
      </c>
      <c r="Z25" s="310">
        <f>'NonE-heavy fuel oil'!Z73+'E-heavy fuel oil'!Z73</f>
        <v>8337282600990.8643</v>
      </c>
      <c r="AA25" s="310">
        <f>'NonE-heavy fuel oil'!AA73+'E-heavy fuel oil'!AA73</f>
        <v>8741926344197.9551</v>
      </c>
      <c r="AB25" s="310">
        <f>'NonE-heavy fuel oil'!AB73+'E-heavy fuel oil'!AB73</f>
        <v>9148367957162.7422</v>
      </c>
      <c r="AC25" s="310">
        <f>'NonE-heavy fuel oil'!AC73+'E-heavy fuel oil'!AC73</f>
        <v>9553923369263.875</v>
      </c>
      <c r="AD25" s="310">
        <f>'NonE-heavy fuel oil'!AD73+'E-heavy fuel oil'!AD73</f>
        <v>9955641861641.9023</v>
      </c>
      <c r="AE25" s="310">
        <f>'NonE-heavy fuel oil'!AE73+'E-heavy fuel oil'!AE73</f>
        <v>10350321718037.979</v>
      </c>
      <c r="AF25" s="310">
        <f>'NonE-heavy fuel oil'!AF73+'E-heavy fuel oil'!AF73</f>
        <v>10734533166675.332</v>
      </c>
      <c r="AG25" s="310">
        <f>'NonE-heavy fuel oil'!AG73+'E-heavy fuel oil'!AG73</f>
        <v>11104649043726.775</v>
      </c>
      <c r="AH25" s="310">
        <f>'NonE-heavy fuel oil'!AH73+'E-heavy fuel oil'!AH73</f>
        <v>11456883429065.754</v>
      </c>
      <c r="AI25" s="310">
        <f>'NonE-heavy fuel oil'!AI73+'E-heavy fuel oil'!AI73</f>
        <v>11787338286271.752</v>
      </c>
      <c r="AJ25" s="310">
        <f>'NonE-heavy fuel oil'!AJ73+'E-heavy fuel oil'!AJ73</f>
        <v>12092057884057.385</v>
      </c>
      <c r="AK25" s="310">
        <f>'NonE-heavy fuel oil'!AK73+'E-heavy fuel oil'!AK73</f>
        <v>12367090490537.201</v>
      </c>
      <c r="AL25" s="310">
        <f>'NonE-heavy fuel oil'!AL73+'E-heavy fuel oil'!AL73</f>
        <v>12608556522679.951</v>
      </c>
      <c r="AM25" s="310">
        <f>'NonE-heavy fuel oil'!AM73+'E-heavy fuel oil'!AM73</f>
        <v>12812722011005.791</v>
      </c>
      <c r="AN25" s="310">
        <f>'NonE-heavy fuel oil'!AN73+'E-heavy fuel oil'!AN73</f>
        <v>12976075916634.701</v>
      </c>
      <c r="AO25" s="310">
        <f>'NonE-heavy fuel oil'!AO73+'E-heavy fuel oil'!AO73</f>
        <v>13095409528783.121</v>
      </c>
      <c r="AP25" s="310">
        <f>'NonE-heavy fuel oil'!AP73+'E-heavy fuel oil'!AP73</f>
        <v>13167895891973.908</v>
      </c>
      <c r="AQ25" s="310">
        <f>'NonE-heavy fuel oil'!AQ73+'E-heavy fuel oil'!AQ73</f>
        <v>13186762584405.725</v>
      </c>
    </row>
    <row r="26" spans="1:43" x14ac:dyDescent="0.25">
      <c r="A26" s="133" t="s">
        <v>113</v>
      </c>
      <c r="B26" s="310">
        <f>'NonE-heavy fuel oil'!B74+'E-heavy fuel oil'!B74</f>
        <v>1091368356507000</v>
      </c>
      <c r="C26" s="310">
        <f>'NonE-heavy fuel oil'!C74+'E-heavy fuel oil'!C74</f>
        <v>1146574840620000</v>
      </c>
      <c r="D26" s="310">
        <f>'NonE-heavy fuel oil'!D74+'E-heavy fuel oil'!D74</f>
        <v>1212546086713821.3</v>
      </c>
      <c r="E26" s="310">
        <f>'NonE-heavy fuel oil'!E74+'E-heavy fuel oil'!E74</f>
        <v>1234878266063952.5</v>
      </c>
      <c r="F26" s="310">
        <f>'NonE-heavy fuel oil'!F74+'E-heavy fuel oil'!F74</f>
        <v>1300630206346462.5</v>
      </c>
      <c r="G26" s="310">
        <f>'NonE-heavy fuel oil'!G74+'E-heavy fuel oil'!G74</f>
        <v>1367660471203410</v>
      </c>
      <c r="H26" s="310">
        <f>'NonE-heavy fuel oil'!H74+'E-heavy fuel oil'!H74</f>
        <v>1424759861346349.8</v>
      </c>
      <c r="I26" s="310">
        <f>'NonE-heavy fuel oil'!I74+'E-heavy fuel oil'!I74</f>
        <v>1499184882122990.5</v>
      </c>
      <c r="J26" s="310">
        <f>'NonE-heavy fuel oil'!J74+'E-heavy fuel oil'!J74</f>
        <v>1563145095542332</v>
      </c>
      <c r="K26" s="310">
        <f>'NonE-heavy fuel oil'!K74+'E-heavy fuel oil'!K74</f>
        <v>1625531016698279</v>
      </c>
      <c r="L26" s="310">
        <f>'NonE-heavy fuel oil'!L74+'E-heavy fuel oil'!L74</f>
        <v>1686101285800711.3</v>
      </c>
      <c r="M26" s="310">
        <f>'NonE-heavy fuel oil'!M74+'E-heavy fuel oil'!M74</f>
        <v>1754438672339930</v>
      </c>
      <c r="N26" s="310">
        <f>'NonE-heavy fuel oil'!N74+'E-heavy fuel oil'!N74</f>
        <v>1800964911732898.8</v>
      </c>
      <c r="O26" s="310">
        <f>'NonE-heavy fuel oil'!O74+'E-heavy fuel oil'!O74</f>
        <v>1854896055155668</v>
      </c>
      <c r="P26" s="310">
        <f>'NonE-heavy fuel oil'!P74+'E-heavy fuel oil'!P74</f>
        <v>1906288325514455</v>
      </c>
      <c r="Q26" s="310">
        <f>'NonE-heavy fuel oil'!Q74+'E-heavy fuel oil'!Q74</f>
        <v>1955027378545166.8</v>
      </c>
      <c r="R26" s="310">
        <f>'NonE-heavy fuel oil'!R74+'E-heavy fuel oil'!R74</f>
        <v>1996891708355469</v>
      </c>
      <c r="S26" s="310">
        <f>'NonE-heavy fuel oil'!S74+'E-heavy fuel oil'!S74</f>
        <v>2044243922392156</v>
      </c>
      <c r="T26" s="310">
        <f>'NonE-heavy fuel oil'!T74+'E-heavy fuel oil'!T74</f>
        <v>2084632301616759.3</v>
      </c>
      <c r="U26" s="310">
        <f>'NonE-heavy fuel oil'!U74+'E-heavy fuel oil'!U74</f>
        <v>2122187284827895.3</v>
      </c>
      <c r="V26" s="310">
        <f>'NonE-heavy fuel oil'!V74+'E-heavy fuel oil'!V74</f>
        <v>2156929802940671.3</v>
      </c>
      <c r="W26" s="310">
        <f>'NonE-heavy fuel oil'!W74+'E-heavy fuel oil'!W74</f>
        <v>2188905098425508.3</v>
      </c>
      <c r="X26" s="310">
        <f>'NonE-heavy fuel oil'!X74+'E-heavy fuel oil'!X74</f>
        <v>2218181266860269.8</v>
      </c>
      <c r="Y26" s="310">
        <f>'NonE-heavy fuel oil'!Y74+'E-heavy fuel oil'!Y74</f>
        <v>2244847653476006.3</v>
      </c>
      <c r="Z26" s="310">
        <f>'NonE-heavy fuel oil'!Z74+'E-heavy fuel oil'!Z74</f>
        <v>2269013147862869</v>
      </c>
      <c r="AA26" s="310">
        <f>'NonE-heavy fuel oil'!AA74+'E-heavy fuel oil'!AA74</f>
        <v>2290804418393840</v>
      </c>
      <c r="AB26" s="310">
        <f>'NonE-heavy fuel oil'!AB74+'E-heavy fuel oil'!AB74</f>
        <v>2310364125616145</v>
      </c>
      <c r="AC26" s="310">
        <f>'NonE-heavy fuel oil'!AC74+'E-heavy fuel oil'!AC74</f>
        <v>2327849151010583.5</v>
      </c>
      <c r="AD26" s="310">
        <f>'NonE-heavy fuel oil'!AD74+'E-heavy fuel oil'!AD74</f>
        <v>2343428874279219</v>
      </c>
      <c r="AE26" s="310">
        <f>'NonE-heavy fuel oil'!AE74+'E-heavy fuel oil'!AE74</f>
        <v>2357283528839690.5</v>
      </c>
      <c r="AF26" s="310">
        <f>'NonE-heavy fuel oil'!AF74+'E-heavy fuel oil'!AF74</f>
        <v>2369602661615936</v>
      </c>
      <c r="AG26" s="310">
        <f>'NonE-heavy fuel oil'!AG74+'E-heavy fuel oil'!AG74</f>
        <v>2380583719645222.5</v>
      </c>
      <c r="AH26" s="310">
        <f>'NonE-heavy fuel oil'!AH74+'E-heavy fuel oil'!AH74</f>
        <v>2390430782579294</v>
      </c>
      <c r="AI26" s="310">
        <f>'NonE-heavy fuel oil'!AI74+'E-heavy fuel oil'!AI74</f>
        <v>2399353456939549</v>
      </c>
      <c r="AJ26" s="310">
        <f>'NonE-heavy fuel oil'!AJ74+'E-heavy fuel oil'!AJ74</f>
        <v>2407565945071062</v>
      </c>
      <c r="AK26" s="310">
        <f>'NonE-heavy fuel oil'!AK74+'E-heavy fuel oil'!AK74</f>
        <v>2415286299194778</v>
      </c>
      <c r="AL26" s="310">
        <f>'NonE-heavy fuel oil'!AL74+'E-heavy fuel oil'!AL74</f>
        <v>2422735868833449</v>
      </c>
      <c r="AM26" s="310">
        <f>'NonE-heavy fuel oil'!AM74+'E-heavy fuel oil'!AM74</f>
        <v>2430138948225889.5</v>
      </c>
      <c r="AN26" s="310">
        <f>'NonE-heavy fuel oil'!AN74+'E-heavy fuel oil'!AN74</f>
        <v>2437722629177851.5</v>
      </c>
      <c r="AO26" s="310">
        <f>'NonE-heavy fuel oil'!AO74+'E-heavy fuel oil'!AO74</f>
        <v>2445716864150899</v>
      </c>
      <c r="AP26" s="310">
        <f>'NonE-heavy fuel oil'!AP74+'E-heavy fuel oil'!AP74</f>
        <v>2454354744282439</v>
      </c>
      <c r="AQ26" s="310">
        <f>'NonE-heavy fuel oil'!AQ74+'E-heavy fuel oil'!AQ74</f>
        <v>2463910450672895.5</v>
      </c>
    </row>
  </sheetData>
  <phoneticPr fontId="3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0D66D-7A55-4824-A479-99CAA861E814}">
  <sheetPr codeName="Sheet30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f>'NonE-natural gas'!B50+'E-natural gas'!B50</f>
        <v>4402851832500</v>
      </c>
      <c r="C2" s="310">
        <f>'NonE-natural gas'!C50+'E-natural gas'!C50</f>
        <v>4538965233000</v>
      </c>
      <c r="D2" s="310">
        <f>'NonE-natural gas'!D50+'E-natural gas'!D50</f>
        <v>4729658881356.9482</v>
      </c>
      <c r="E2" s="310">
        <f>'NonE-natural gas'!E50+'E-natural gas'!E50</f>
        <v>5005084775880.0313</v>
      </c>
      <c r="F2" s="310">
        <f>'NonE-natural gas'!F50+'E-natural gas'!F50</f>
        <v>5385822395450.2236</v>
      </c>
      <c r="G2" s="310">
        <f>'NonE-natural gas'!G50+'E-natural gas'!G50</f>
        <v>5670843098000.1523</v>
      </c>
      <c r="H2" s="310">
        <f>'NonE-natural gas'!H50+'E-natural gas'!H50</f>
        <v>5833131070639.0166</v>
      </c>
      <c r="I2" s="310">
        <f>'NonE-natural gas'!I50+'E-natural gas'!I50</f>
        <v>6210723321889.9678</v>
      </c>
      <c r="J2" s="310">
        <f>'NonE-natural gas'!J50+'E-natural gas'!J50</f>
        <v>6468955186176.5879</v>
      </c>
      <c r="K2" s="310">
        <f>'NonE-natural gas'!K50+'E-natural gas'!K50</f>
        <v>6719118861987.5742</v>
      </c>
      <c r="L2" s="310">
        <f>'NonE-natural gas'!L50+'E-natural gas'!L50</f>
        <v>6960156773083.7139</v>
      </c>
      <c r="M2" s="310">
        <f>'NonE-natural gas'!M50+'E-natural gas'!M50</f>
        <v>7312272940861.8896</v>
      </c>
      <c r="N2" s="310">
        <f>'NonE-natural gas'!N50+'E-natural gas'!N50</f>
        <v>7411368489910.0479</v>
      </c>
      <c r="O2" s="310">
        <f>'NonE-natural gas'!O50+'E-natural gas'!O50</f>
        <v>7620017409136.3203</v>
      </c>
      <c r="P2" s="310">
        <f>'NonE-natural gas'!P50+'E-natural gas'!P50</f>
        <v>7816484982392.6797</v>
      </c>
      <c r="Q2" s="310">
        <f>'NonE-natural gas'!Q50+'E-natural gas'!Q50</f>
        <v>8000319010502.2354</v>
      </c>
      <c r="R2" s="310">
        <f>'NonE-natural gas'!R50+'E-natural gas'!R50</f>
        <v>8120945427500.3604</v>
      </c>
      <c r="S2" s="310">
        <f>'NonE-natural gas'!S50+'E-natural gas'!S50</f>
        <v>8326567001993.6094</v>
      </c>
      <c r="T2" s="310">
        <f>'NonE-natural gas'!T50+'E-natural gas'!T50</f>
        <v>8468642385021.7598</v>
      </c>
      <c r="U2" s="310">
        <f>'NonE-natural gas'!U50+'E-natural gas'!U50</f>
        <v>8597484717317.6514</v>
      </c>
      <c r="V2" s="310">
        <f>'NonE-natural gas'!V50+'E-natural gas'!V50</f>
        <v>8713269202514.9502</v>
      </c>
      <c r="W2" s="310">
        <f>'NonE-natural gas'!W50+'E-natural gas'!W50</f>
        <v>8816277416906.1563</v>
      </c>
      <c r="X2" s="310">
        <f>'NonE-natural gas'!X50+'E-natural gas'!X50</f>
        <v>8906889275296.2949</v>
      </c>
      <c r="Y2" s="310">
        <f>'NonE-natural gas'!Y50+'E-natural gas'!Y50</f>
        <v>8985574414035.1348</v>
      </c>
      <c r="Z2" s="310">
        <f>'NonE-natural gas'!Z50+'E-natural gas'!Z50</f>
        <v>9052883203943.6035</v>
      </c>
      <c r="AA2" s="310">
        <f>'NonE-natural gas'!AA50+'E-natural gas'!AA50</f>
        <v>9109437594202.6309</v>
      </c>
      <c r="AB2" s="310">
        <f>'NonE-natural gas'!AB50+'E-natural gas'!AB50</f>
        <v>9155921973373.6973</v>
      </c>
      <c r="AC2" s="310">
        <f>'NonE-natural gas'!AC50+'E-natural gas'!AC50</f>
        <v>9193074216409.082</v>
      </c>
      <c r="AD2" s="310">
        <f>'NonE-natural gas'!AD50+'E-natural gas'!AD50</f>
        <v>9221677067597.6699</v>
      </c>
      <c r="AE2" s="310">
        <f>'NonE-natural gas'!AE50+'E-natural gas'!AE50</f>
        <v>9242549989637.0176</v>
      </c>
      <c r="AF2" s="310">
        <f>'NonE-natural gas'!AF50+'E-natural gas'!AF50</f>
        <v>9256541589112.6777</v>
      </c>
      <c r="AG2" s="310">
        <f>'NonE-natural gas'!AG50+'E-natural gas'!AG50</f>
        <v>9264522709211.5488</v>
      </c>
      <c r="AH2" s="310">
        <f>'NonE-natural gas'!AH50+'E-natural gas'!AH50</f>
        <v>9267380262012.8594</v>
      </c>
      <c r="AI2" s="310">
        <f>'NonE-natural gas'!AI50+'E-natural gas'!AI50</f>
        <v>9266011855624.0508</v>
      </c>
      <c r="AJ2" s="310">
        <f>'NonE-natural gas'!AJ50+'E-natural gas'!AJ50</f>
        <v>9261321256097.0938</v>
      </c>
      <c r="AK2" s="310">
        <f>'NonE-natural gas'!AK50+'E-natural gas'!AK50</f>
        <v>9254214710736.7676</v>
      </c>
      <c r="AL2" s="310">
        <f>'NonE-natural gas'!AL50+'E-natural gas'!AL50</f>
        <v>9245598148279.8047</v>
      </c>
      <c r="AM2" s="310">
        <f>'NonE-natural gas'!AM50+'E-natural gas'!AM50</f>
        <v>9236375262604.9473</v>
      </c>
      <c r="AN2" s="310">
        <f>'NonE-natural gas'!AN50+'E-natural gas'!AN50</f>
        <v>9227446480197.6992</v>
      </c>
      <c r="AO2" s="310">
        <f>'NonE-natural gas'!AO50+'E-natural gas'!AO50</f>
        <v>9219708807565.4199</v>
      </c>
      <c r="AP2" s="310">
        <f>'NonE-natural gas'!AP50+'E-natural gas'!AP50</f>
        <v>9214056553179.6055</v>
      </c>
      <c r="AQ2" s="310">
        <f>'NonE-natural gas'!AQ50+'E-natural gas'!AQ50</f>
        <v>9209232764630.7695</v>
      </c>
    </row>
    <row r="3" spans="1:43" x14ac:dyDescent="0.25">
      <c r="A3" s="133" t="s">
        <v>90</v>
      </c>
      <c r="B3" s="310">
        <f>'NonE-natural gas'!B51+'E-natural gas'!B51</f>
        <v>57445410660000</v>
      </c>
      <c r="C3" s="310">
        <f>'NonE-natural gas'!C51+'E-natural gas'!C51</f>
        <v>38131196911500.016</v>
      </c>
      <c r="D3" s="310">
        <f>'NonE-natural gas'!D51+'E-natural gas'!D51</f>
        <v>43700356997022.063</v>
      </c>
      <c r="E3" s="310">
        <f>'NonE-natural gas'!E51+'E-natural gas'!E51</f>
        <v>48387449200868.57</v>
      </c>
      <c r="F3" s="310">
        <f>'NonE-natural gas'!F51+'E-natural gas'!F51</f>
        <v>53562412209265.688</v>
      </c>
      <c r="G3" s="310">
        <f>'NonE-natural gas'!G51+'E-natural gas'!G51</f>
        <v>56937040938597.383</v>
      </c>
      <c r="H3" s="310">
        <f>'NonE-natural gas'!H51+'E-natural gas'!H51</f>
        <v>60163886773424.438</v>
      </c>
      <c r="I3" s="310">
        <f>'NonE-natural gas'!I51+'E-natural gas'!I51</f>
        <v>61249413927727.383</v>
      </c>
      <c r="J3" s="310">
        <f>'NonE-natural gas'!J51+'E-natural gas'!J51</f>
        <v>62337697181417.047</v>
      </c>
      <c r="K3" s="310">
        <f>'NonE-natural gas'!K51+'E-natural gas'!K51</f>
        <v>63428710348888.617</v>
      </c>
      <c r="L3" s="310">
        <f>'NonE-natural gas'!L51+'E-natural gas'!L51</f>
        <v>64522427272290.805</v>
      </c>
      <c r="M3" s="310">
        <f>'NonE-natural gas'!M51+'E-natural gas'!M51</f>
        <v>65618821821525.891</v>
      </c>
      <c r="N3" s="310">
        <f>'NonE-natural gas'!N51+'E-natural gas'!N51</f>
        <v>66064259334043.656</v>
      </c>
      <c r="O3" s="310">
        <f>'NonE-natural gas'!O51+'E-natural gas'!O51</f>
        <v>66510242304442.422</v>
      </c>
      <c r="P3" s="310">
        <f>'NonE-natural gas'!P51+'E-natural gas'!P51</f>
        <v>66956766054775.391</v>
      </c>
      <c r="Q3" s="310">
        <f>'NonE-natural gas'!Q51+'E-natural gas'!Q51</f>
        <v>67403825910490.109</v>
      </c>
      <c r="R3" s="310">
        <f>'NonE-natural gas'!R51+'E-natural gas'!R51</f>
        <v>67851417200428.578</v>
      </c>
      <c r="S3" s="310">
        <f>'NonE-natural gas'!S51+'E-natural gas'!S51</f>
        <v>67211371226074.617</v>
      </c>
      <c r="T3" s="310">
        <f>'NonE-natural gas'!T51+'E-natural gas'!T51</f>
        <v>66571631523194.805</v>
      </c>
      <c r="U3" s="310">
        <f>'NonE-natural gas'!U51+'E-natural gas'!U51</f>
        <v>65932198624030.797</v>
      </c>
      <c r="V3" s="310">
        <f>'NonE-natural gas'!V51+'E-natural gas'!V51</f>
        <v>65293073060670.391</v>
      </c>
      <c r="W3" s="310">
        <f>'NonE-natural gas'!W51+'E-natural gas'!W51</f>
        <v>64654255365047.695</v>
      </c>
      <c r="X3" s="310">
        <f>'NonE-natural gas'!X51+'E-natural gas'!X51</f>
        <v>63642838810288.969</v>
      </c>
      <c r="Y3" s="310">
        <f>'NonE-natural gas'!Y51+'E-natural gas'!Y51</f>
        <v>62631927519230.078</v>
      </c>
      <c r="Z3" s="310">
        <f>'NonE-natural gas'!Z51+'E-natural gas'!Z51</f>
        <v>61621522339828.508</v>
      </c>
      <c r="AA3" s="310">
        <f>'NonE-natural gas'!AA51+'E-natural gas'!AA51</f>
        <v>60611624119795.617</v>
      </c>
      <c r="AB3" s="310">
        <f>'NonE-natural gas'!AB51+'E-natural gas'!AB51</f>
        <v>59602233706596.773</v>
      </c>
      <c r="AC3" s="310">
        <f>'NonE-natural gas'!AC51+'E-natural gas'!AC51</f>
        <v>58593351947451.273</v>
      </c>
      <c r="AD3" s="310">
        <f>'NonE-natural gas'!AD51+'E-natural gas'!AD51</f>
        <v>57584979689332.422</v>
      </c>
      <c r="AE3" s="310">
        <f>'NonE-natural gas'!AE51+'E-natural gas'!AE51</f>
        <v>56577117778967.383</v>
      </c>
      <c r="AF3" s="310">
        <f>'NonE-natural gas'!AF51+'E-natural gas'!AF51</f>
        <v>55569767062837.352</v>
      </c>
      <c r="AG3" s="310">
        <f>'NonE-natural gas'!AG51+'E-natural gas'!AG51</f>
        <v>54562928387177.445</v>
      </c>
      <c r="AH3" s="310">
        <f>'NonE-natural gas'!AH51+'E-natural gas'!AH51</f>
        <v>53308655363726.836</v>
      </c>
      <c r="AI3" s="310">
        <f>'NonE-natural gas'!AI51+'E-natural gas'!AI51</f>
        <v>52055028366063.398</v>
      </c>
      <c r="AJ3" s="310">
        <f>'NonE-natural gas'!AJ51+'E-natural gas'!AJ51</f>
        <v>50802048450212.547</v>
      </c>
      <c r="AK3" s="310">
        <f>'NonE-natural gas'!AK51+'E-natural gas'!AK51</f>
        <v>49549716671892.188</v>
      </c>
      <c r="AL3" s="310">
        <f>'NonE-natural gas'!AL51+'E-natural gas'!AL51</f>
        <v>48298034086512.688</v>
      </c>
      <c r="AM3" s="310">
        <f>'NonE-natural gas'!AM51+'E-natural gas'!AM51</f>
        <v>47294617547856.656</v>
      </c>
      <c r="AN3" s="310">
        <f>'NonE-natural gas'!AN51+'E-natural gas'!AN51</f>
        <v>46291719317000.609</v>
      </c>
      <c r="AO3" s="310">
        <f>'NonE-natural gas'!AO51+'E-natural gas'!AO51</f>
        <v>45289340238134.367</v>
      </c>
      <c r="AP3" s="310">
        <f>'NonE-natural gas'!AP51+'E-natural gas'!AP51</f>
        <v>44287481155201.813</v>
      </c>
      <c r="AQ3" s="310">
        <f>'NonE-natural gas'!AQ51+'E-natural gas'!AQ51</f>
        <v>43271690109592.758</v>
      </c>
    </row>
    <row r="4" spans="1:43" x14ac:dyDescent="0.25">
      <c r="A4" s="133" t="s">
        <v>91</v>
      </c>
      <c r="B4" s="310">
        <f>'NonE-natural gas'!B52+'E-natural gas'!B52</f>
        <v>471496819331999.81</v>
      </c>
      <c r="C4" s="310">
        <f>'NonE-natural gas'!C52+'E-natural gas'!C52</f>
        <v>454102082313000.06</v>
      </c>
      <c r="D4" s="310">
        <f>'NonE-natural gas'!D52+'E-natural gas'!D52</f>
        <v>476115881340942.44</v>
      </c>
      <c r="E4" s="310">
        <f>'NonE-natural gas'!E52+'E-natural gas'!E52</f>
        <v>521973250279777.75</v>
      </c>
      <c r="F4" s="310">
        <f>'NonE-natural gas'!F52+'E-natural gas'!F52</f>
        <v>572719841549891.25</v>
      </c>
      <c r="G4" s="310">
        <f>'NonE-natural gas'!G52+'E-natural gas'!G52</f>
        <v>604280457811672</v>
      </c>
      <c r="H4" s="310">
        <f>'NonE-natural gas'!H52+'E-natural gas'!H52</f>
        <v>635666373537086</v>
      </c>
      <c r="I4" s="310">
        <f>'NonE-natural gas'!I52+'E-natural gas'!I52</f>
        <v>650800919767439.25</v>
      </c>
      <c r="J4" s="310">
        <f>'NonE-natural gas'!J52+'E-natural gas'!J52</f>
        <v>665911170282922.63</v>
      </c>
      <c r="K4" s="310">
        <f>'NonE-natural gas'!K52+'E-natural gas'!K52</f>
        <v>680997136622045.75</v>
      </c>
      <c r="L4" s="310">
        <f>'NonE-natural gas'!L52+'E-natural gas'!L52</f>
        <v>696058830325789.63</v>
      </c>
      <c r="M4" s="310">
        <f>'NonE-natural gas'!M52+'E-natural gas'!M52</f>
        <v>711096262937606.75</v>
      </c>
      <c r="N4" s="310">
        <f>'NonE-natural gas'!N52+'E-natural gas'!N52</f>
        <v>720859804038830.88</v>
      </c>
      <c r="O4" s="310">
        <f>'NonE-natural gas'!O52+'E-natural gas'!O52</f>
        <v>730612417879434.13</v>
      </c>
      <c r="P4" s="310">
        <f>'NonE-natural gas'!P52+'E-natural gas'!P52</f>
        <v>740354107983395.5</v>
      </c>
      <c r="Q4" s="310">
        <f>'NonE-natural gas'!Q52+'E-natural gas'!Q52</f>
        <v>750084877875219</v>
      </c>
      <c r="R4" s="310">
        <f>'NonE-natural gas'!R52+'E-natural gas'!R52</f>
        <v>759804731079933.13</v>
      </c>
      <c r="S4" s="310">
        <f>'NonE-natural gas'!S52+'E-natural gas'!S52</f>
        <v>769715832413276.25</v>
      </c>
      <c r="T4" s="310">
        <f>'NonE-natural gas'!T52+'E-natural gas'!T52</f>
        <v>779621353979225.38</v>
      </c>
      <c r="U4" s="310">
        <f>'NonE-natural gas'!U52+'E-natural gas'!U52</f>
        <v>789521296574667.25</v>
      </c>
      <c r="V4" s="310">
        <f>'NonE-natural gas'!V52+'E-natural gas'!V52</f>
        <v>799415660996502.5</v>
      </c>
      <c r="W4" s="310">
        <f>'NonE-natural gas'!W52+'E-natural gas'!W52</f>
        <v>809304448041646</v>
      </c>
      <c r="X4" s="310">
        <f>'NonE-natural gas'!X52+'E-natural gas'!X52</f>
        <v>814128474151104.88</v>
      </c>
      <c r="Y4" s="310">
        <f>'NonE-natural gas'!Y52+'E-natural gas'!Y52</f>
        <v>818949726075944.13</v>
      </c>
      <c r="Z4" s="310">
        <f>'NonE-natural gas'!Z52+'E-natural gas'!Z52</f>
        <v>823768204214347.63</v>
      </c>
      <c r="AA4" s="310">
        <f>'NonE-natural gas'!AA52+'E-natural gas'!AA52</f>
        <v>828583908964505.88</v>
      </c>
      <c r="AB4" s="310">
        <f>'NonE-natural gas'!AB52+'E-natural gas'!AB52</f>
        <v>833396840724616.75</v>
      </c>
      <c r="AC4" s="310">
        <f>'NonE-natural gas'!AC52+'E-natural gas'!AC52</f>
        <v>838206999892885.5</v>
      </c>
      <c r="AD4" s="310">
        <f>'NonE-natural gas'!AD52+'E-natural gas'!AD52</f>
        <v>843014386867523.88</v>
      </c>
      <c r="AE4" s="310">
        <f>'NonE-natural gas'!AE52+'E-natural gas'!AE52</f>
        <v>847819002046751.25</v>
      </c>
      <c r="AF4" s="310">
        <f>'NonE-natural gas'!AF52+'E-natural gas'!AF52</f>
        <v>852620845828794.13</v>
      </c>
      <c r="AG4" s="310">
        <f>'NonE-natural gas'!AG52+'E-natural gas'!AG52</f>
        <v>857419918611886.5</v>
      </c>
      <c r="AH4" s="310">
        <f>'NonE-natural gas'!AH52+'E-natural gas'!AH52</f>
        <v>862213701226576.13</v>
      </c>
      <c r="AI4" s="310">
        <f>'NonE-natural gas'!AI52+'E-natural gas'!AI52</f>
        <v>867004715036595.63</v>
      </c>
      <c r="AJ4" s="310">
        <f>'NonE-natural gas'!AJ52+'E-natural gas'!AJ52</f>
        <v>871792960440001.25</v>
      </c>
      <c r="AK4" s="310">
        <f>'NonE-natural gas'!AK52+'E-natural gas'!AK52</f>
        <v>876578437834855.25</v>
      </c>
      <c r="AL4" s="310">
        <f>'NonE-natural gas'!AL52+'E-natural gas'!AL52</f>
        <v>881361147619228</v>
      </c>
      <c r="AM4" s="310">
        <f>'NonE-natural gas'!AM52+'E-natural gas'!AM52</f>
        <v>881113471374130.38</v>
      </c>
      <c r="AN4" s="310">
        <f>'NonE-natural gas'!AN52+'E-natural gas'!AN52</f>
        <v>880865820056854.88</v>
      </c>
      <c r="AO4" s="310">
        <f>'NonE-natural gas'!AO52+'E-natural gas'!AO52</f>
        <v>880618193667474.63</v>
      </c>
      <c r="AP4" s="310">
        <f>'NonE-natural gas'!AP52+'E-natural gas'!AP52</f>
        <v>880370592206062.63</v>
      </c>
      <c r="AQ4" s="310">
        <f>'NonE-natural gas'!AQ52+'E-natural gas'!AQ52</f>
        <v>879829151560616.5</v>
      </c>
    </row>
    <row r="5" spans="1:43" x14ac:dyDescent="0.25">
      <c r="A5" s="133" t="s">
        <v>92</v>
      </c>
      <c r="B5" s="310">
        <f>'NonE-natural gas'!B53+'E-natural gas'!B53</f>
        <v>8166804030000</v>
      </c>
      <c r="C5" s="310">
        <f>'NonE-natural gas'!C53+'E-natural gas'!C53</f>
        <v>14605801220999.996</v>
      </c>
      <c r="D5" s="310">
        <f>'NonE-natural gas'!D53+'E-natural gas'!D53</f>
        <v>15222855976367.043</v>
      </c>
      <c r="E5" s="310">
        <f>'NonE-natural gas'!E53+'E-natural gas'!E53</f>
        <v>16390221673019.066</v>
      </c>
      <c r="F5" s="310">
        <f>'NonE-natural gas'!F53+'E-natural gas'!F53</f>
        <v>17294115679931.266</v>
      </c>
      <c r="G5" s="310">
        <f>'NonE-natural gas'!G53+'E-natural gas'!G53</f>
        <v>17716783802979.742</v>
      </c>
      <c r="H5" s="310">
        <f>'NonE-natural gas'!H53+'E-natural gas'!H53</f>
        <v>18100424281203.309</v>
      </c>
      <c r="I5" s="310">
        <f>'NonE-natural gas'!I53+'E-natural gas'!I53</f>
        <v>18470535208693.547</v>
      </c>
      <c r="J5" s="310">
        <f>'NonE-natural gas'!J53+'E-natural gas'!J53</f>
        <v>18837712633630.875</v>
      </c>
      <c r="K5" s="310">
        <f>'NonE-natural gas'!K53+'E-natural gas'!K53</f>
        <v>19201931392575.82</v>
      </c>
      <c r="L5" s="310">
        <f>'NonE-natural gas'!L53+'E-natural gas'!L53</f>
        <v>19563166355241.398</v>
      </c>
      <c r="M5" s="310">
        <f>'NonE-natural gas'!M53+'E-natural gas'!M53</f>
        <v>19921392424493.105</v>
      </c>
      <c r="N5" s="310">
        <f>'NonE-natural gas'!N53+'E-natural gas'!N53</f>
        <v>19842129369799.875</v>
      </c>
      <c r="O5" s="310">
        <f>'NonE-natural gas'!O53+'E-natural gas'!O53</f>
        <v>19761544810226.047</v>
      </c>
      <c r="P5" s="310">
        <f>'NonE-natural gas'!P53+'E-natural gas'!P53</f>
        <v>19679634549836.188</v>
      </c>
      <c r="Q5" s="310">
        <f>'NonE-natural gas'!Q53+'E-natural gas'!Q53</f>
        <v>19596394396703.047</v>
      </c>
      <c r="R5" s="310">
        <f>'NonE-natural gas'!R53+'E-natural gas'!R53</f>
        <v>19511820162907.563</v>
      </c>
      <c r="S5" s="310">
        <f>'NonE-natural gas'!S53+'E-natural gas'!S53</f>
        <v>19274837596795.566</v>
      </c>
      <c r="T5" s="310">
        <f>'NonE-natural gas'!T53+'E-natural gas'!T53</f>
        <v>19037832699035.773</v>
      </c>
      <c r="U5" s="310">
        <f>'NonE-natural gas'!U53+'E-natural gas'!U53</f>
        <v>18800805502469.922</v>
      </c>
      <c r="V5" s="310">
        <f>'NonE-natural gas'!V53+'E-natural gas'!V53</f>
        <v>18563756039933.863</v>
      </c>
      <c r="W5" s="310">
        <f>'NonE-natural gas'!W53+'E-natural gas'!W53</f>
        <v>18326684344257.551</v>
      </c>
      <c r="X5" s="310">
        <f>'NonE-natural gas'!X53+'E-natural gas'!X53</f>
        <v>17949480032134.012</v>
      </c>
      <c r="Y5" s="310">
        <f>'NonE-natural gas'!Y53+'E-natural gas'!Y53</f>
        <v>17572671300135.527</v>
      </c>
      <c r="Z5" s="310">
        <f>'NonE-natural gas'!Z53+'E-natural gas'!Z53</f>
        <v>17196258394962.598</v>
      </c>
      <c r="AA5" s="310">
        <f>'NonE-natural gas'!AA53+'E-natural gas'!AA53</f>
        <v>16820241563231.447</v>
      </c>
      <c r="AB5" s="310">
        <f>'NonE-natural gas'!AB53+'E-natural gas'!AB53</f>
        <v>16444621051474.043</v>
      </c>
      <c r="AC5" s="310">
        <f>'NonE-natural gas'!AC53+'E-natural gas'!AC53</f>
        <v>16089668513885.166</v>
      </c>
      <c r="AD5" s="310">
        <f>'NonE-natural gas'!AD53+'E-natural gas'!AD53</f>
        <v>15735482172858.938</v>
      </c>
      <c r="AE5" s="310">
        <f>'NonE-natural gas'!AE53+'E-natural gas'!AE53</f>
        <v>15382062437678.014</v>
      </c>
      <c r="AF5" s="310">
        <f>'NonE-natural gas'!AF53+'E-natural gas'!AF53</f>
        <v>15029409717477.408</v>
      </c>
      <c r="AG5" s="310">
        <f>'NonE-natural gas'!AG53+'E-natural gas'!AG53</f>
        <v>14677524421244.5</v>
      </c>
      <c r="AH5" s="310">
        <f>'NonE-natural gas'!AH53+'E-natural gas'!AH53</f>
        <v>14385716008852.172</v>
      </c>
      <c r="AI5" s="310">
        <f>'NonE-natural gas'!AI53+'E-natural gas'!AI53</f>
        <v>14094914362118.787</v>
      </c>
      <c r="AJ5" s="310">
        <f>'NonE-natural gas'!AJ53+'E-natural gas'!AJ53</f>
        <v>13805119986371.777</v>
      </c>
      <c r="AK5" s="310">
        <f>'NonE-natural gas'!AK53+'E-natural gas'!AK53</f>
        <v>13516333386751.91</v>
      </c>
      <c r="AL5" s="310">
        <f>'NonE-natural gas'!AL53+'E-natural gas'!AL53</f>
        <v>13228555068213.293</v>
      </c>
      <c r="AM5" s="310">
        <f>'NonE-natural gas'!AM53+'E-natural gas'!AM53</f>
        <v>13020617579630.633</v>
      </c>
      <c r="AN5" s="310">
        <f>'NonE-natural gas'!AN53+'E-natural gas'!AN53</f>
        <v>12813621264832.289</v>
      </c>
      <c r="AO5" s="310">
        <f>'NonE-natural gas'!AO53+'E-natural gas'!AO53</f>
        <v>12607566588830.721</v>
      </c>
      <c r="AP5" s="310">
        <f>'NonE-natural gas'!AP53+'E-natural gas'!AP53</f>
        <v>12402454016465.309</v>
      </c>
      <c r="AQ5" s="310">
        <f>'NonE-natural gas'!AQ53+'E-natural gas'!AQ53</f>
        <v>12194211129593.563</v>
      </c>
    </row>
    <row r="6" spans="1:43" x14ac:dyDescent="0.25">
      <c r="A6" s="133" t="s">
        <v>93</v>
      </c>
      <c r="B6" s="310">
        <f>'NonE-natural gas'!B54+'E-natural gas'!B54</f>
        <v>259946038885500</v>
      </c>
      <c r="C6" s="310">
        <f>'NonE-natural gas'!C54+'E-natural gas'!C54</f>
        <v>255643188735000.03</v>
      </c>
      <c r="D6" s="310">
        <f>'NonE-natural gas'!D54+'E-natural gas'!D54</f>
        <v>293401333648504</v>
      </c>
      <c r="E6" s="310">
        <f>'NonE-natural gas'!E54+'E-natural gas'!E54</f>
        <v>310925894297574.5</v>
      </c>
      <c r="F6" s="310">
        <f>'NonE-natural gas'!F54+'E-natural gas'!F54</f>
        <v>323461033214539.25</v>
      </c>
      <c r="G6" s="310">
        <f>'NonE-natural gas'!G54+'E-natural gas'!G54</f>
        <v>333123566846899</v>
      </c>
      <c r="H6" s="310">
        <f>'NonE-natural gas'!H54+'E-natural gas'!H54</f>
        <v>345475941512402.88</v>
      </c>
      <c r="I6" s="310">
        <f>'NonE-natural gas'!I54+'E-natural gas'!I54</f>
        <v>358321137198285.38</v>
      </c>
      <c r="J6" s="310">
        <f>'NonE-natural gas'!J54+'E-natural gas'!J54</f>
        <v>371164628676670.56</v>
      </c>
      <c r="K6" s="310">
        <f>'NonE-natural gas'!K54+'E-natural gas'!K54</f>
        <v>383744631868980.13</v>
      </c>
      <c r="L6" s="310">
        <f>'NonE-natural gas'!L54+'E-natural gas'!L54</f>
        <v>395777756330437.94</v>
      </c>
      <c r="M6" s="310">
        <f>'NonE-natural gas'!M54+'E-natural gas'!M54</f>
        <v>406961151837523.69</v>
      </c>
      <c r="N6" s="310">
        <f>'NonE-natural gas'!N54+'E-natural gas'!N54</f>
        <v>417061554316654.38</v>
      </c>
      <c r="O6" s="310">
        <f>'NonE-natural gas'!O54+'E-natural gas'!O54</f>
        <v>426010772666020.63</v>
      </c>
      <c r="P6" s="310">
        <f>'NonE-natural gas'!P54+'E-natural gas'!P54</f>
        <v>433840436435549.69</v>
      </c>
      <c r="Q6" s="310">
        <f>'NonE-natural gas'!Q54+'E-natural gas'!Q54</f>
        <v>440599889514984.88</v>
      </c>
      <c r="R6" s="310">
        <f>'NonE-natural gas'!R54+'E-natural gas'!R54</f>
        <v>446354194330459.19</v>
      </c>
      <c r="S6" s="310">
        <f>'NonE-natural gas'!S54+'E-natural gas'!S54</f>
        <v>451085436339635</v>
      </c>
      <c r="T6" s="310">
        <f>'NonE-natural gas'!T54+'E-natural gas'!T54</f>
        <v>454924602494845.69</v>
      </c>
      <c r="U6" s="310">
        <f>'NonE-natural gas'!U54+'E-natural gas'!U54</f>
        <v>457915708819749.69</v>
      </c>
      <c r="V6" s="310">
        <f>'NonE-natural gas'!V54+'E-natural gas'!V54</f>
        <v>460108920629997.38</v>
      </c>
      <c r="W6" s="310">
        <f>'NonE-natural gas'!W54+'E-natural gas'!W54</f>
        <v>461559453812959.63</v>
      </c>
      <c r="X6" s="310">
        <f>'NonE-natural gas'!X54+'E-natural gas'!X54</f>
        <v>462326520064453.75</v>
      </c>
      <c r="Y6" s="310">
        <f>'NonE-natural gas'!Y54+'E-natural gas'!Y54</f>
        <v>462472336343561.69</v>
      </c>
      <c r="Z6" s="310">
        <f>'NonE-natural gas'!Z54+'E-natural gas'!Z54</f>
        <v>462061214501455.81</v>
      </c>
      <c r="AA6" s="310">
        <f>'NonE-natural gas'!AA54+'E-natural gas'!AA54</f>
        <v>461158742931120.44</v>
      </c>
      <c r="AB6" s="310">
        <f>'NonE-natural gas'!AB54+'E-natural gas'!AB54</f>
        <v>459831068302348.88</v>
      </c>
      <c r="AC6" s="310">
        <f>'NonE-natural gas'!AC54+'E-natural gas'!AC54</f>
        <v>458144282084942.06</v>
      </c>
      <c r="AD6" s="310">
        <f>'NonE-natural gas'!AD54+'E-natural gas'!AD54</f>
        <v>456163913684239.38</v>
      </c>
      <c r="AE6" s="310">
        <f>'NonE-natural gas'!AE54+'E-natural gas'!AE54</f>
        <v>453954529649532.31</v>
      </c>
      <c r="AF6" s="310">
        <f>'NonE-natural gas'!AF54+'E-natural gas'!AF54</f>
        <v>451579436576174.19</v>
      </c>
      <c r="AG6" s="310">
        <f>'NonE-natural gas'!AG54+'E-natural gas'!AG54</f>
        <v>449100483995876.5</v>
      </c>
      <c r="AH6" s="310">
        <f>'NonE-natural gas'!AH54+'E-natural gas'!AH54</f>
        <v>446577962712870.44</v>
      </c>
      <c r="AI6" s="310">
        <f>'NonE-natural gas'!AI54+'E-natural gas'!AI54</f>
        <v>444070593663736.25</v>
      </c>
      <c r="AJ6" s="310">
        <f>'NonE-natural gas'!AJ54+'E-natural gas'!AJ54</f>
        <v>441635602419206.94</v>
      </c>
      <c r="AK6" s="310">
        <f>'NonE-natural gas'!AK54+'E-natural gas'!AK54</f>
        <v>439328874870781.88</v>
      </c>
      <c r="AL6" s="310">
        <f>'NonE-natural gas'!AL54+'E-natural gas'!AL54</f>
        <v>437205190420935.75</v>
      </c>
      <c r="AM6" s="310">
        <f>'NonE-natural gas'!AM54+'E-natural gas'!AM54</f>
        <v>435318530097653.5</v>
      </c>
      <c r="AN6" s="310">
        <f>'NonE-natural gas'!AN54+'E-natural gas'!AN54</f>
        <v>433722458426271.06</v>
      </c>
      <c r="AO6" s="310">
        <f>'NonE-natural gas'!AO54+'E-natural gas'!AO54</f>
        <v>432470579611289.13</v>
      </c>
      <c r="AP6" s="310">
        <f>'NonE-natural gas'!AP54+'E-natural gas'!AP54</f>
        <v>431617070620167.31</v>
      </c>
      <c r="AQ6" s="310">
        <f>'NonE-natural gas'!AQ54+'E-natural gas'!AQ54</f>
        <v>431072879452375.5</v>
      </c>
    </row>
    <row r="7" spans="1:43" x14ac:dyDescent="0.25">
      <c r="A7" s="133" t="s">
        <v>94</v>
      </c>
      <c r="B7" s="310">
        <f>'NonE-natural gas'!B55+'E-natural gas'!B55</f>
        <v>205014559398000</v>
      </c>
      <c r="C7" s="310">
        <f>'NonE-natural gas'!C55+'E-natural gas'!C55</f>
        <v>231395558674500</v>
      </c>
      <c r="D7" s="310">
        <f>'NonE-natural gas'!D55+'E-natural gas'!D55</f>
        <v>240059108323858.94</v>
      </c>
      <c r="E7" s="310">
        <f>'NonE-natural gas'!E55+'E-natural gas'!E55</f>
        <v>247192146890652.91</v>
      </c>
      <c r="F7" s="310">
        <f>'NonE-natural gas'!F55+'E-natural gas'!F55</f>
        <v>253444852520150.19</v>
      </c>
      <c r="G7" s="310">
        <f>'NonE-natural gas'!G55+'E-natural gas'!G55</f>
        <v>255364827831206.94</v>
      </c>
      <c r="H7" s="310">
        <f>'NonE-natural gas'!H55+'E-natural gas'!H55</f>
        <v>258113748860341.41</v>
      </c>
      <c r="I7" s="310">
        <f>'NonE-natural gas'!I55+'E-natural gas'!I55</f>
        <v>261260139535101.59</v>
      </c>
      <c r="J7" s="310">
        <f>'NonE-natural gas'!J55+'E-natural gas'!J55</f>
        <v>264176198048615.13</v>
      </c>
      <c r="K7" s="310">
        <f>'NonE-natural gas'!K55+'E-natural gas'!K55</f>
        <v>266517070301067.69</v>
      </c>
      <c r="L7" s="310">
        <f>'NonE-natural gas'!L55+'E-natural gas'!L55</f>
        <v>267929922921711.91</v>
      </c>
      <c r="M7" s="310">
        <f>'NonE-natural gas'!M55+'E-natural gas'!M55</f>
        <v>268063232879486.56</v>
      </c>
      <c r="N7" s="310">
        <f>'NonE-natural gas'!N55+'E-natural gas'!N55</f>
        <v>266910354279552.28</v>
      </c>
      <c r="O7" s="310">
        <f>'NonE-natural gas'!O55+'E-natural gas'!O55</f>
        <v>264499007243921.78</v>
      </c>
      <c r="P7" s="310">
        <f>'NonE-natural gas'!P55+'E-natural gas'!P55</f>
        <v>261195541117883.22</v>
      </c>
      <c r="Q7" s="310">
        <f>'NonE-natural gas'!Q55+'E-natural gas'!Q55</f>
        <v>257361019419632.53</v>
      </c>
      <c r="R7" s="310">
        <f>'NonE-natural gas'!R55+'E-natural gas'!R55</f>
        <v>253341881589396.63</v>
      </c>
      <c r="S7" s="310">
        <f>'NonE-natural gas'!S55+'E-natural gas'!S55</f>
        <v>249616135984992.09</v>
      </c>
      <c r="T7" s="310">
        <f>'NonE-natural gas'!T55+'E-natural gas'!T55</f>
        <v>246029316506982.56</v>
      </c>
      <c r="U7" s="310">
        <f>'NonE-natural gas'!U55+'E-natural gas'!U55</f>
        <v>242581620760511.88</v>
      </c>
      <c r="V7" s="310">
        <f>'NonE-natural gas'!V55+'E-natural gas'!V55</f>
        <v>239273395226310.53</v>
      </c>
      <c r="W7" s="310">
        <f>'NonE-natural gas'!W55+'E-natural gas'!W55</f>
        <v>236105067142973.28</v>
      </c>
      <c r="X7" s="310">
        <f>'NonE-natural gas'!X55+'E-natural gas'!X55</f>
        <v>233077089498759.31</v>
      </c>
      <c r="Y7" s="310">
        <f>'NonE-natural gas'!Y55+'E-natural gas'!Y55</f>
        <v>230189898857430.03</v>
      </c>
      <c r="Z7" s="310">
        <f>'NonE-natural gas'!Z55+'E-natural gas'!Z55</f>
        <v>227443885357269.56</v>
      </c>
      <c r="AA7" s="310">
        <f>'NonE-natural gas'!AA55+'E-natural gas'!AA55</f>
        <v>224839373939130.81</v>
      </c>
      <c r="AB7" s="310">
        <f>'NonE-natural gas'!AB55+'E-natural gas'!AB55</f>
        <v>222376615672407.09</v>
      </c>
      <c r="AC7" s="310">
        <f>'NonE-natural gas'!AC55+'E-natural gas'!AC55</f>
        <v>220055787947847.09</v>
      </c>
      <c r="AD7" s="310">
        <f>'NonE-natural gas'!AD55+'E-natural gas'!AD55</f>
        <v>217877002281154.38</v>
      </c>
      <c r="AE7" s="310">
        <f>'NonE-natural gas'!AE55+'E-natural gas'!AE55</f>
        <v>215840318508519.38</v>
      </c>
      <c r="AF7" s="310">
        <f>'NonE-natural gas'!AF55+'E-natural gas'!AF55</f>
        <v>213945764241495.31</v>
      </c>
      <c r="AG7" s="310">
        <f>'NonE-natural gas'!AG55+'E-natural gas'!AG55</f>
        <v>212193358571911.69</v>
      </c>
      <c r="AH7" s="310">
        <f>'NonE-natural gas'!AH55+'E-natural gas'!AH55</f>
        <v>210583139167081.78</v>
      </c>
      <c r="AI7" s="310">
        <f>'NonE-natural gas'!AI55+'E-natural gas'!AI55</f>
        <v>209115192062405.22</v>
      </c>
      <c r="AJ7" s="310">
        <f>'NonE-natural gas'!AJ55+'E-natural gas'!AJ55</f>
        <v>207789683635894.38</v>
      </c>
      <c r="AK7" s="310">
        <f>'NonE-natural gas'!AK55+'E-natural gas'!AK55</f>
        <v>206606894432304.75</v>
      </c>
      <c r="AL7" s="310">
        <f>'NonE-natural gas'!AL55+'E-natural gas'!AL55</f>
        <v>205567254691034.75</v>
      </c>
      <c r="AM7" s="310">
        <f>'NonE-natural gas'!AM55+'E-natural gas'!AM55</f>
        <v>204671381621310.63</v>
      </c>
      <c r="AN7" s="310">
        <f>'NonE-natural gas'!AN55+'E-natural gas'!AN55</f>
        <v>203920118662227.13</v>
      </c>
      <c r="AO7" s="310">
        <f>'NonE-natural gas'!AO55+'E-natural gas'!AO55</f>
        <v>203314577167872.09</v>
      </c>
      <c r="AP7" s="310">
        <f>'NonE-natural gas'!AP55+'E-natural gas'!AP55</f>
        <v>202856181175333.06</v>
      </c>
      <c r="AQ7" s="310">
        <f>'NonE-natural gas'!AQ55+'E-natural gas'!AQ55</f>
        <v>202479087868738.53</v>
      </c>
    </row>
    <row r="8" spans="1:43" x14ac:dyDescent="0.25">
      <c r="A8" s="133" t="s">
        <v>95</v>
      </c>
      <c r="B8" s="310">
        <f>'NonE-natural gas'!B56+'E-natural gas'!B56</f>
        <v>16155827292000</v>
      </c>
      <c r="C8" s="310">
        <f>'NonE-natural gas'!C56+'E-natural gas'!C56</f>
        <v>17022508535999.994</v>
      </c>
      <c r="D8" s="310">
        <f>'NonE-natural gas'!D56+'E-natural gas'!D56</f>
        <v>17469268737479.809</v>
      </c>
      <c r="E8" s="310">
        <f>'NonE-natural gas'!E56+'E-natural gas'!E56</f>
        <v>19502001636533.195</v>
      </c>
      <c r="F8" s="310">
        <f>'NonE-natural gas'!F56+'E-natural gas'!F56</f>
        <v>19801035402625.578</v>
      </c>
      <c r="G8" s="310">
        <f>'NonE-natural gas'!G56+'E-natural gas'!G56</f>
        <v>19900453124137.035</v>
      </c>
      <c r="H8" s="310">
        <f>'NonE-natural gas'!H56+'E-natural gas'!H56</f>
        <v>20101627526417.953</v>
      </c>
      <c r="I8" s="310">
        <f>'NonE-natural gas'!I56+'E-natural gas'!I56</f>
        <v>20363804451583.074</v>
      </c>
      <c r="J8" s="310">
        <f>'NonE-natural gas'!J56+'E-natural gas'!J56</f>
        <v>20656910216323.746</v>
      </c>
      <c r="K8" s="310">
        <f>'NonE-natural gas'!K56+'E-natural gas'!K56</f>
        <v>20954288199976.133</v>
      </c>
      <c r="L8" s="310">
        <f>'NonE-natural gas'!L56+'E-natural gas'!L56</f>
        <v>21227760673589.332</v>
      </c>
      <c r="M8" s="310">
        <f>'NonE-natural gas'!M56+'E-natural gas'!M56</f>
        <v>21447764641718.07</v>
      </c>
      <c r="N8" s="310">
        <f>'NonE-natural gas'!N56+'E-natural gas'!N56</f>
        <v>21643762093601.418</v>
      </c>
      <c r="O8" s="310">
        <f>'NonE-natural gas'!O56+'E-natural gas'!O56</f>
        <v>21761295503379.406</v>
      </c>
      <c r="P8" s="310">
        <f>'NonE-natural gas'!P56+'E-natural gas'!P56</f>
        <v>21804939834469.801</v>
      </c>
      <c r="Q8" s="310">
        <f>'NonE-natural gas'!Q56+'E-natural gas'!Q56</f>
        <v>21780109440904.746</v>
      </c>
      <c r="R8" s="310">
        <f>'NonE-natural gas'!R56+'E-natural gas'!R56</f>
        <v>21692874463074.5</v>
      </c>
      <c r="S8" s="310">
        <f>'NonE-natural gas'!S56+'E-natural gas'!S56</f>
        <v>21605567038394.137</v>
      </c>
      <c r="T8" s="310">
        <f>'NonE-natural gas'!T56+'E-natural gas'!T56</f>
        <v>21467493689000.645</v>
      </c>
      <c r="U8" s="310">
        <f>'NonE-natural gas'!U56+'E-natural gas'!U56</f>
        <v>21283955701742.281</v>
      </c>
      <c r="V8" s="310">
        <f>'NonE-natural gas'!V56+'E-natural gas'!V56</f>
        <v>21060413120284.84</v>
      </c>
      <c r="W8" s="310">
        <f>'NonE-natural gas'!W56+'E-natural gas'!W56</f>
        <v>20802386643667.156</v>
      </c>
      <c r="X8" s="310">
        <f>'NonE-natural gas'!X56+'E-natural gas'!X56</f>
        <v>20515370903113.559</v>
      </c>
      <c r="Y8" s="310">
        <f>'NonE-natural gas'!Y56+'E-natural gas'!Y56</f>
        <v>20204760022830.922</v>
      </c>
      <c r="Z8" s="310">
        <f>'NonE-natural gas'!Z56+'E-natural gas'!Z56</f>
        <v>19875785869007.359</v>
      </c>
      <c r="AA8" s="310">
        <f>'NonE-natural gas'!AA56+'E-natural gas'!AA56</f>
        <v>19533468960407.207</v>
      </c>
      <c r="AB8" s="310">
        <f>'NonE-natural gas'!AB56+'E-natural gas'!AB56</f>
        <v>19182581660378.859</v>
      </c>
      <c r="AC8" s="310">
        <f>'NonE-natural gas'!AC56+'E-natural gas'!AC56</f>
        <v>18827622995564.473</v>
      </c>
      <c r="AD8" s="310">
        <f>'NonE-natural gas'!AD56+'E-natural gas'!AD56</f>
        <v>18472804249068.953</v>
      </c>
      <c r="AE8" s="310">
        <f>'NonE-natural gas'!AE56+'E-natural gas'!AE56</f>
        <v>18122044350354.711</v>
      </c>
      <c r="AF8" s="310">
        <f>'NonE-natural gas'!AF56+'E-natural gas'!AF56</f>
        <v>17778974023707.359</v>
      </c>
      <c r="AG8" s="310">
        <f>'NonE-natural gas'!AG56+'E-natural gas'!AG56</f>
        <v>17446947653677.924</v>
      </c>
      <c r="AH8" s="310">
        <f>'NonE-natural gas'!AH56+'E-natural gas'!AH56</f>
        <v>17129061870924.766</v>
      </c>
      <c r="AI8" s="310">
        <f>'NonE-natural gas'!AI56+'E-natural gas'!AI56</f>
        <v>16828179947071.063</v>
      </c>
      <c r="AJ8" s="310">
        <f>'NonE-natural gas'!AJ56+'E-natural gas'!AJ56</f>
        <v>16546961204981.668</v>
      </c>
      <c r="AK8" s="310">
        <f>'NonE-natural gas'!AK56+'E-natural gas'!AK56</f>
        <v>16287894794773.879</v>
      </c>
      <c r="AL8" s="310">
        <f>'NonE-natural gas'!AL56+'E-natural gas'!AL56</f>
        <v>16053337350828.223</v>
      </c>
      <c r="AM8" s="310">
        <f>'NonE-natural gas'!AM56+'E-natural gas'!AM56</f>
        <v>15845554227577.078</v>
      </c>
      <c r="AN8" s="310">
        <f>'NonE-natural gas'!AN56+'E-natural gas'!AN56</f>
        <v>15666764210206.125</v>
      </c>
      <c r="AO8" s="310">
        <f>'NonE-natural gas'!AO56+'E-natural gas'!AO56</f>
        <v>15519187810799.492</v>
      </c>
      <c r="AP8" s="310">
        <f>'NonE-natural gas'!AP56+'E-natural gas'!AP56</f>
        <v>15405099493146.252</v>
      </c>
      <c r="AQ8" s="310">
        <f>'NonE-natural gas'!AQ56+'E-natural gas'!AQ56</f>
        <v>15321727028020.893</v>
      </c>
    </row>
    <row r="9" spans="1:43" x14ac:dyDescent="0.25">
      <c r="A9" s="133" t="s">
        <v>96</v>
      </c>
      <c r="B9" s="310">
        <f>'NonE-natural gas'!B57+'E-natural gas'!B57</f>
        <v>145383000856500</v>
      </c>
      <c r="C9" s="310">
        <f>'NonE-natural gas'!C57+'E-natural gas'!C57</f>
        <v>150410863201500</v>
      </c>
      <c r="D9" s="310">
        <f>'NonE-natural gas'!D57+'E-natural gas'!D57</f>
        <v>165775698697757.13</v>
      </c>
      <c r="E9" s="310">
        <f>'NonE-natural gas'!E57+'E-natural gas'!E57</f>
        <v>175942078048661.22</v>
      </c>
      <c r="F9" s="310">
        <f>'NonE-natural gas'!F57+'E-natural gas'!F57</f>
        <v>186731824135465.66</v>
      </c>
      <c r="G9" s="310">
        <f>'NonE-natural gas'!G57+'E-natural gas'!G57</f>
        <v>193542310726999.56</v>
      </c>
      <c r="H9" s="310">
        <f>'NonE-natural gas'!H57+'E-natural gas'!H57</f>
        <v>201001482602966.94</v>
      </c>
      <c r="I9" s="310">
        <f>'NonE-natural gas'!I57+'E-natural gas'!I57</f>
        <v>206429261871638.5</v>
      </c>
      <c r="J9" s="310">
        <f>'NonE-natural gas'!J57+'E-natural gas'!J57</f>
        <v>211894734710916.81</v>
      </c>
      <c r="K9" s="310">
        <f>'NonE-natural gas'!K57+'E-natural gas'!K57</f>
        <v>217311844531240.69</v>
      </c>
      <c r="L9" s="310">
        <f>'NonE-natural gas'!L57+'E-natural gas'!L57</f>
        <v>222585063011658.19</v>
      </c>
      <c r="M9" s="310">
        <f>'NonE-natural gas'!M57+'E-natural gas'!M57</f>
        <v>227610203911969.56</v>
      </c>
      <c r="N9" s="310">
        <f>'NonE-natural gas'!N57+'E-natural gas'!N57</f>
        <v>231104024985338.13</v>
      </c>
      <c r="O9" s="310">
        <f>'NonE-natural gas'!O57+'E-natural gas'!O57</f>
        <v>234253681800942.59</v>
      </c>
      <c r="P9" s="310">
        <f>'NonE-natural gas'!P57+'E-natural gas'!P57</f>
        <v>237071767911792.06</v>
      </c>
      <c r="Q9" s="310">
        <f>'NonE-natural gas'!Q57+'E-natural gas'!Q57</f>
        <v>239575641283518.5</v>
      </c>
      <c r="R9" s="310">
        <f>'NonE-natural gas'!R57+'E-natural gas'!R57</f>
        <v>241786757063162.88</v>
      </c>
      <c r="S9" s="310">
        <f>'NonE-natural gas'!S57+'E-natural gas'!S57</f>
        <v>243181998180942.88</v>
      </c>
      <c r="T9" s="310">
        <f>'NonE-natural gas'!T57+'E-natural gas'!T57</f>
        <v>244325043525132.38</v>
      </c>
      <c r="U9" s="310">
        <f>'NonE-natural gas'!U57+'E-natural gas'!U57</f>
        <v>245230979468926.69</v>
      </c>
      <c r="V9" s="310">
        <f>'NonE-natural gas'!V57+'E-natural gas'!V57</f>
        <v>245916570387020.44</v>
      </c>
      <c r="W9" s="310">
        <f>'NonE-natural gas'!W57+'E-natural gas'!W57</f>
        <v>246399922432695.38</v>
      </c>
      <c r="X9" s="310">
        <f>'NonE-natural gas'!X57+'E-natural gas'!X57</f>
        <v>245405529545029.41</v>
      </c>
      <c r="Y9" s="310">
        <f>'NonE-natural gas'!Y57+'E-natural gas'!Y57</f>
        <v>244249302512955.34</v>
      </c>
      <c r="Z9" s="310">
        <f>'NonE-natural gas'!Z57+'E-natural gas'!Z57</f>
        <v>242951526071934.91</v>
      </c>
      <c r="AA9" s="310">
        <f>'NonE-natural gas'!AA57+'E-natural gas'!AA57</f>
        <v>241532678295883.19</v>
      </c>
      <c r="AB9" s="310">
        <f>'NonE-natural gas'!AB57+'E-natural gas'!AB57</f>
        <v>240013214247314.13</v>
      </c>
      <c r="AC9" s="310">
        <f>'NonE-natural gas'!AC57+'E-natural gas'!AC57</f>
        <v>237509652064454.78</v>
      </c>
      <c r="AD9" s="310">
        <f>'NonE-natural gas'!AD57+'E-natural gas'!AD57</f>
        <v>234946619474277.72</v>
      </c>
      <c r="AE9" s="310">
        <f>'NonE-natural gas'!AE57+'E-natural gas'!AE57</f>
        <v>232343536463495.78</v>
      </c>
      <c r="AF9" s="310">
        <f>'NonE-natural gas'!AF57+'E-natural gas'!AF57</f>
        <v>229719266923783.84</v>
      </c>
      <c r="AG9" s="310">
        <f>'NonE-natural gas'!AG57+'E-natural gas'!AG57</f>
        <v>227092066594185.75</v>
      </c>
      <c r="AH9" s="310">
        <f>'NonE-natural gas'!AH57+'E-natural gas'!AH57</f>
        <v>224350815502046.22</v>
      </c>
      <c r="AI9" s="310">
        <f>'NonE-natural gas'!AI57+'E-natural gas'!AI57</f>
        <v>221641404467116.31</v>
      </c>
      <c r="AJ9" s="310">
        <f>'NonE-natural gas'!AJ57+'E-natural gas'!AJ57</f>
        <v>218980244455547.16</v>
      </c>
      <c r="AK9" s="310">
        <f>'NonE-natural gas'!AK57+'E-natural gas'!AK57</f>
        <v>216383213738225.19</v>
      </c>
      <c r="AL9" s="310">
        <f>'NonE-natural gas'!AL57+'E-natural gas'!AL57</f>
        <v>213865739620269.88</v>
      </c>
      <c r="AM9" s="310">
        <f>'NonE-natural gas'!AM57+'E-natural gas'!AM57</f>
        <v>211186129240057</v>
      </c>
      <c r="AN9" s="310">
        <f>'NonE-natural gas'!AN57+'E-natural gas'!AN57</f>
        <v>208616302986762.41</v>
      </c>
      <c r="AO9" s="310">
        <f>'NonE-natural gas'!AO57+'E-natural gas'!AO57</f>
        <v>206171047614798.88</v>
      </c>
      <c r="AP9" s="310">
        <f>'NonE-natural gas'!AP57+'E-natural gas'!AP57</f>
        <v>203865246147472.56</v>
      </c>
      <c r="AQ9" s="310">
        <f>'NonE-natural gas'!AQ57+'E-natural gas'!AQ57</f>
        <v>201646683571812.19</v>
      </c>
    </row>
    <row r="10" spans="1:43" x14ac:dyDescent="0.25">
      <c r="A10" s="133" t="s">
        <v>97</v>
      </c>
      <c r="B10" s="310">
        <f>'NonE-natural gas'!B58+'E-natural gas'!B58</f>
        <v>618340955875500.13</v>
      </c>
      <c r="C10" s="310">
        <f>'NonE-natural gas'!C58+'E-natural gas'!C58</f>
        <v>489374897814000</v>
      </c>
      <c r="D10" s="310">
        <f>'NonE-natural gas'!D58+'E-natural gas'!D58</f>
        <v>512303829518685.31</v>
      </c>
      <c r="E10" s="310">
        <f>'NonE-natural gas'!E58+'E-natural gas'!E58</f>
        <v>547883873148595.63</v>
      </c>
      <c r="F10" s="310">
        <f>'NonE-natural gas'!F58+'E-natural gas'!F58</f>
        <v>593835701621304.38</v>
      </c>
      <c r="G10" s="310">
        <f>'NonE-natural gas'!G58+'E-natural gas'!G58</f>
        <v>625457198637258.63</v>
      </c>
      <c r="H10" s="310">
        <f>'NonE-natural gas'!H58+'E-natural gas'!H58</f>
        <v>656930664286363.75</v>
      </c>
      <c r="I10" s="310">
        <f>'NonE-natural gas'!I58+'E-natural gas'!I58</f>
        <v>671298518632040.38</v>
      </c>
      <c r="J10" s="310">
        <f>'NonE-natural gas'!J58+'E-natural gas'!J58</f>
        <v>685656339289828.25</v>
      </c>
      <c r="K10" s="310">
        <f>'NonE-natural gas'!K58+'E-natural gas'!K58</f>
        <v>700004125526379</v>
      </c>
      <c r="L10" s="310">
        <f>'NonE-natural gas'!L58+'E-natural gas'!L58</f>
        <v>714341876609665.13</v>
      </c>
      <c r="M10" s="310">
        <f>'NonE-natural gas'!M58+'E-natural gas'!M58</f>
        <v>728669591808980.25</v>
      </c>
      <c r="N10" s="310">
        <f>'NonE-natural gas'!N58+'E-natural gas'!N58</f>
        <v>729539633312615.25</v>
      </c>
      <c r="O10" s="310">
        <f>'NonE-natural gas'!O58+'E-natural gas'!O58</f>
        <v>730409181034003.88</v>
      </c>
      <c r="P10" s="310">
        <f>'NonE-natural gas'!P58+'E-natural gas'!P58</f>
        <v>731278234952697.38</v>
      </c>
      <c r="Q10" s="310">
        <f>'NonE-natural gas'!Q58+'E-natural gas'!Q58</f>
        <v>732146795048278.25</v>
      </c>
      <c r="R10" s="310">
        <f>'NonE-natural gas'!R58+'E-natural gas'!R58</f>
        <v>733014861300359.88</v>
      </c>
      <c r="S10" s="310">
        <f>'NonE-natural gas'!S58+'E-natural gas'!S58</f>
        <v>724609924834688.25</v>
      </c>
      <c r="T10" s="310">
        <f>'NonE-natural gas'!T58+'E-natural gas'!T58</f>
        <v>716206990707793.63</v>
      </c>
      <c r="U10" s="310">
        <f>'NonE-natural gas'!U58+'E-natural gas'!U58</f>
        <v>707806058823216.38</v>
      </c>
      <c r="V10" s="310">
        <f>'NonE-natural gas'!V58+'E-natural gas'!V58</f>
        <v>699407129084490.38</v>
      </c>
      <c r="W10" s="310">
        <f>'NonE-natural gas'!W58+'E-natural gas'!W58</f>
        <v>691010201395142.5</v>
      </c>
      <c r="X10" s="310">
        <f>'NonE-natural gas'!X58+'E-natural gas'!X58</f>
        <v>675342359231086.88</v>
      </c>
      <c r="Y10" s="310">
        <f>'NonE-natural gas'!Y58+'E-natural gas'!Y58</f>
        <v>659678268220447.75</v>
      </c>
      <c r="Z10" s="310">
        <f>'NonE-natural gas'!Z58+'E-natural gas'!Z58</f>
        <v>644017928182178</v>
      </c>
      <c r="AA10" s="310">
        <f>'NonE-natural gas'!AA58+'E-natural gas'!AA58</f>
        <v>628361338935218</v>
      </c>
      <c r="AB10" s="310">
        <f>'NonE-natural gas'!AB58+'E-natural gas'!AB58</f>
        <v>612708500298495.25</v>
      </c>
      <c r="AC10" s="310">
        <f>'NonE-natural gas'!AC58+'E-natural gas'!AC58</f>
        <v>597059412090925.13</v>
      </c>
      <c r="AD10" s="310">
        <f>'NonE-natural gas'!AD58+'E-natural gas'!AD58</f>
        <v>581414074131410.5</v>
      </c>
      <c r="AE10" s="310">
        <f>'NonE-natural gas'!AE58+'E-natural gas'!AE58</f>
        <v>565772486238841.25</v>
      </c>
      <c r="AF10" s="310">
        <f>'NonE-natural gas'!AF58+'E-natural gas'!AF58</f>
        <v>550134648232095.31</v>
      </c>
      <c r="AG10" s="310">
        <f>'NonE-natural gas'!AG58+'E-natural gas'!AG58</f>
        <v>534500559930037</v>
      </c>
      <c r="AH10" s="310">
        <f>'NonE-natural gas'!AH58+'E-natural gas'!AH58</f>
        <v>520945659509918.31</v>
      </c>
      <c r="AI10" s="310">
        <f>'NonE-natural gas'!AI58+'E-natural gas'!AI58</f>
        <v>507394008803548.69</v>
      </c>
      <c r="AJ10" s="310">
        <f>'NonE-natural gas'!AJ58+'E-natural gas'!AJ58</f>
        <v>493845607653926.06</v>
      </c>
      <c r="AK10" s="310">
        <f>'NonE-natural gas'!AK58+'E-natural gas'!AK58</f>
        <v>480300455904037</v>
      </c>
      <c r="AL10" s="310">
        <f>'NonE-natural gas'!AL58+'E-natural gas'!AL58</f>
        <v>466758553396857.63</v>
      </c>
      <c r="AM10" s="310">
        <f>'NonE-natural gas'!AM58+'E-natural gas'!AM58</f>
        <v>452542633547692.56</v>
      </c>
      <c r="AN10" s="310">
        <f>'NonE-natural gas'!AN58+'E-natural gas'!AN58</f>
        <v>438330125740096.94</v>
      </c>
      <c r="AO10" s="310">
        <f>'NonE-natural gas'!AO58+'E-natural gas'!AO58</f>
        <v>424121029809120</v>
      </c>
      <c r="AP10" s="310">
        <f>'NonE-natural gas'!AP58+'E-natural gas'!AP58</f>
        <v>409915345589799.25</v>
      </c>
      <c r="AQ10" s="310">
        <f>'NonE-natural gas'!AQ58+'E-natural gas'!AQ58</f>
        <v>395606322688133.94</v>
      </c>
    </row>
    <row r="11" spans="1:43" x14ac:dyDescent="0.25">
      <c r="A11" s="133" t="s">
        <v>98</v>
      </c>
      <c r="B11" s="310">
        <f>'NonE-natural gas'!B59+'E-natural gas'!B59</f>
        <v>1458566199337500.5</v>
      </c>
      <c r="C11" s="310">
        <f>'NonE-natural gas'!C59+'E-natural gas'!C59</f>
        <v>1565581888199999.8</v>
      </c>
      <c r="D11" s="310">
        <f>'NonE-natural gas'!D59+'E-natural gas'!D59</f>
        <v>1702566168738265</v>
      </c>
      <c r="E11" s="310">
        <f>'NonE-natural gas'!E59+'E-natural gas'!E59</f>
        <v>1885135346811744</v>
      </c>
      <c r="F11" s="310">
        <f>'NonE-natural gas'!F59+'E-natural gas'!F59</f>
        <v>2082957815630951.3</v>
      </c>
      <c r="G11" s="310">
        <f>'NonE-natural gas'!G59+'E-natural gas'!G59</f>
        <v>2220409688773895</v>
      </c>
      <c r="H11" s="310">
        <f>'NonE-natural gas'!H59+'E-natural gas'!H59</f>
        <v>2357348704117267.5</v>
      </c>
      <c r="I11" s="310">
        <f>'NonE-natural gas'!I59+'E-natural gas'!I59</f>
        <v>2445833312279719</v>
      </c>
      <c r="J11" s="310">
        <f>'NonE-natural gas'!J59+'E-natural gas'!J59</f>
        <v>2533534532217382</v>
      </c>
      <c r="K11" s="310">
        <f>'NonE-natural gas'!K59+'E-natural gas'!K59</f>
        <v>2620442305299974.5</v>
      </c>
      <c r="L11" s="310">
        <f>'NonE-natural gas'!L59+'E-natural gas'!L59</f>
        <v>2706587933558235</v>
      </c>
      <c r="M11" s="310">
        <f>'NonE-natural gas'!M59+'E-natural gas'!M59</f>
        <v>2792038237675924.5</v>
      </c>
      <c r="N11" s="310">
        <f>'NonE-natural gas'!N59+'E-natural gas'!N59</f>
        <v>2841587366843207.5</v>
      </c>
      <c r="O11" s="310">
        <f>'NonE-natural gas'!O59+'E-natural gas'!O59</f>
        <v>2890621870492527.5</v>
      </c>
      <c r="P11" s="310">
        <f>'NonE-natural gas'!P59+'E-natural gas'!P59</f>
        <v>2939256820515830.5</v>
      </c>
      <c r="Q11" s="310">
        <f>'NonE-natural gas'!Q59+'E-natural gas'!Q59</f>
        <v>2987616671481028.5</v>
      </c>
      <c r="R11" s="310">
        <f>'NonE-natural gas'!R59+'E-natural gas'!R59</f>
        <v>3035831396889425.5</v>
      </c>
      <c r="S11" s="310">
        <f>'NonE-natural gas'!S59+'E-natural gas'!S59</f>
        <v>3060475076608923.5</v>
      </c>
      <c r="T11" s="310">
        <f>'NonE-natural gas'!T59+'E-natural gas'!T59</f>
        <v>3085090113804371</v>
      </c>
      <c r="U11" s="310">
        <f>'NonE-natural gas'!U59+'E-natural gas'!U59</f>
        <v>3109676886063348.5</v>
      </c>
      <c r="V11" s="310">
        <f>'NonE-natural gas'!V59+'E-natural gas'!V59</f>
        <v>3134235788495238.5</v>
      </c>
      <c r="W11" s="310">
        <f>'NonE-natural gas'!W59+'E-natural gas'!W59</f>
        <v>3158767232873787.5</v>
      </c>
      <c r="X11" s="310">
        <f>'NonE-natural gas'!X59+'E-natural gas'!X59</f>
        <v>3169752237114710</v>
      </c>
      <c r="Y11" s="310">
        <f>'NonE-natural gas'!Y59+'E-natural gas'!Y59</f>
        <v>3180714477433178</v>
      </c>
      <c r="Z11" s="310">
        <f>'NonE-natural gas'!Z59+'E-natural gas'!Z59</f>
        <v>3191654411876926</v>
      </c>
      <c r="AA11" s="310">
        <f>'NonE-natural gas'!AA59+'E-natural gas'!AA59</f>
        <v>3202572511769972</v>
      </c>
      <c r="AB11" s="310">
        <f>'NonE-natural gas'!AB59+'E-natural gas'!AB59</f>
        <v>3213469260886017</v>
      </c>
      <c r="AC11" s="310">
        <f>'NonE-natural gas'!AC59+'E-natural gas'!AC59</f>
        <v>3212747393653313</v>
      </c>
      <c r="AD11" s="310">
        <f>'NonE-natural gas'!AD59+'E-natural gas'!AD59</f>
        <v>3212008464067016</v>
      </c>
      <c r="AE11" s="310">
        <f>'NonE-natural gas'!AE59+'E-natural gas'!AE59</f>
        <v>3211252989612011</v>
      </c>
      <c r="AF11" s="310">
        <f>'NonE-natural gas'!AF59+'E-natural gas'!AF59</f>
        <v>3210481497050167</v>
      </c>
      <c r="AG11" s="310">
        <f>'NonE-natural gas'!AG59+'E-natural gas'!AG59</f>
        <v>3209694521668274.5</v>
      </c>
      <c r="AH11" s="310">
        <f>'NonE-natural gas'!AH59+'E-natural gas'!AH59</f>
        <v>3198363163269692.5</v>
      </c>
      <c r="AI11" s="310">
        <f>'NonE-natural gas'!AI59+'E-natural gas'!AI59</f>
        <v>3187020405039329</v>
      </c>
      <c r="AJ11" s="310">
        <f>'NonE-natural gas'!AJ59+'E-natural gas'!AJ59</f>
        <v>3175666804609040.5</v>
      </c>
      <c r="AK11" s="310">
        <f>'NonE-natural gas'!AK59+'E-natural gas'!AK59</f>
        <v>3164302925329838</v>
      </c>
      <c r="AL11" s="310">
        <f>'NonE-natural gas'!AL59+'E-natural gas'!AL59</f>
        <v>3152929335626441.5</v>
      </c>
      <c r="AM11" s="310">
        <f>'NonE-natural gas'!AM59+'E-natural gas'!AM59</f>
        <v>3139612986663591</v>
      </c>
      <c r="AN11" s="310">
        <f>'NonE-natural gas'!AN59+'E-natural gas'!AN59</f>
        <v>3126288626978510</v>
      </c>
      <c r="AO11" s="310">
        <f>'NonE-natural gas'!AO59+'E-natural gas'!AO59</f>
        <v>3112956836789306</v>
      </c>
      <c r="AP11" s="310">
        <f>'NonE-natural gas'!AP59+'E-natural gas'!AP59</f>
        <v>3099618199054997</v>
      </c>
      <c r="AQ11" s="310">
        <f>'NonE-natural gas'!AQ59+'E-natural gas'!AQ59</f>
        <v>3085409397209479</v>
      </c>
    </row>
    <row r="12" spans="1:43" x14ac:dyDescent="0.25">
      <c r="A12" s="133" t="s">
        <v>99</v>
      </c>
      <c r="B12" s="310">
        <f>'NonE-natural gas'!B60+'E-natural gas'!B60</f>
        <v>59009325853500</v>
      </c>
      <c r="C12" s="310">
        <f>'NonE-natural gas'!C60+'E-natural gas'!C60</f>
        <v>66934459152000</v>
      </c>
      <c r="D12" s="310">
        <f>'NonE-natural gas'!D60+'E-natural gas'!D60</f>
        <v>68238397783540.313</v>
      </c>
      <c r="E12" s="310">
        <f>'NonE-natural gas'!E60+'E-natural gas'!E60</f>
        <v>75335778961121.875</v>
      </c>
      <c r="F12" s="310">
        <f>'NonE-natural gas'!F60+'E-natural gas'!F60</f>
        <v>77599023608165.875</v>
      </c>
      <c r="G12" s="310">
        <f>'NonE-natural gas'!G60+'E-natural gas'!G60</f>
        <v>79935280474039</v>
      </c>
      <c r="H12" s="310">
        <f>'NonE-natural gas'!H60+'E-natural gas'!H60</f>
        <v>82838662098254.844</v>
      </c>
      <c r="I12" s="310">
        <f>'NonE-natural gas'!I60+'E-natural gas'!I60</f>
        <v>85417718310881.734</v>
      </c>
      <c r="J12" s="310">
        <f>'NonE-natural gas'!J60+'E-natural gas'!J60</f>
        <v>87514328137859.688</v>
      </c>
      <c r="K12" s="310">
        <f>'NonE-natural gas'!K60+'E-natural gas'!K60</f>
        <v>89094997580284.25</v>
      </c>
      <c r="L12" s="310">
        <f>'NonE-natural gas'!L60+'E-natural gas'!L60</f>
        <v>90135752088438.813</v>
      </c>
      <c r="M12" s="310">
        <f>'NonE-natural gas'!M60+'E-natural gas'!M60</f>
        <v>90622722373534.641</v>
      </c>
      <c r="N12" s="310">
        <f>'NonE-natural gas'!N60+'E-natural gas'!N60</f>
        <v>90747892299308.984</v>
      </c>
      <c r="O12" s="310">
        <f>'NonE-natural gas'!O60+'E-natural gas'!O60</f>
        <v>90429745004893.078</v>
      </c>
      <c r="P12" s="310">
        <f>'NonE-natural gas'!P60+'E-natural gas'!P60</f>
        <v>89784814082612.406</v>
      </c>
      <c r="Q12" s="310">
        <f>'NonE-natural gas'!Q60+'E-natural gas'!Q60</f>
        <v>88930922025584.047</v>
      </c>
      <c r="R12" s="310">
        <f>'NonE-natural gas'!R60+'E-natural gas'!R60</f>
        <v>87983762547023.719</v>
      </c>
      <c r="S12" s="310">
        <f>'NonE-natural gas'!S60+'E-natural gas'!S60</f>
        <v>87201586518842.266</v>
      </c>
      <c r="T12" s="310">
        <f>'NonE-natural gas'!T60+'E-natural gas'!T60</f>
        <v>86436950656061.688</v>
      </c>
      <c r="U12" s="310">
        <f>'NonE-natural gas'!U60+'E-natural gas'!U60</f>
        <v>85690336310511.453</v>
      </c>
      <c r="V12" s="310">
        <f>'NonE-natural gas'!V60+'E-natural gas'!V60</f>
        <v>84962206077430.703</v>
      </c>
      <c r="W12" s="310">
        <f>'NonE-natural gas'!W60+'E-natural gas'!W60</f>
        <v>84253005255941.516</v>
      </c>
      <c r="X12" s="310">
        <f>'NonE-natural gas'!X60+'E-natural gas'!X60</f>
        <v>83563163328114.672</v>
      </c>
      <c r="Y12" s="310">
        <f>'NonE-natural gas'!Y60+'E-natural gas'!Y60</f>
        <v>82893095455388.031</v>
      </c>
      <c r="Z12" s="310">
        <f>'NonE-natural gas'!Z60+'E-natural gas'!Z60</f>
        <v>82243203991425.516</v>
      </c>
      <c r="AA12" s="310">
        <f>'NonE-natural gas'!AA60+'E-natural gas'!AA60</f>
        <v>81613880010831.766</v>
      </c>
      <c r="AB12" s="310">
        <f>'NonE-natural gas'!AB60+'E-natural gas'!AB60</f>
        <v>81005504853467.969</v>
      </c>
      <c r="AC12" s="310">
        <f>'NonE-natural gas'!AC60+'E-natural gas'!AC60</f>
        <v>80418451684439.813</v>
      </c>
      <c r="AD12" s="310">
        <f>'NonE-natural gas'!AD60+'E-natural gas'!AD60</f>
        <v>79853087070165.531</v>
      </c>
      <c r="AE12" s="310">
        <f>'NonE-natural gas'!AE60+'E-natural gas'!AE60</f>
        <v>79309772571262.656</v>
      </c>
      <c r="AF12" s="310">
        <f>'NonE-natural gas'!AF60+'E-natural gas'!AF60</f>
        <v>78788866353329.234</v>
      </c>
      <c r="AG12" s="310">
        <f>'NonE-natural gas'!AG60+'E-natural gas'!AG60</f>
        <v>78290724817036.859</v>
      </c>
      <c r="AH12" s="310">
        <f>'NonE-natural gas'!AH60+'E-natural gas'!AH60</f>
        <v>77815704249297.859</v>
      </c>
      <c r="AI12" s="310">
        <f>'NonE-natural gas'!AI60+'E-natural gas'!AI60</f>
        <v>77364162497624.703</v>
      </c>
      <c r="AJ12" s="310">
        <f>'NonE-natural gas'!AJ60+'E-natural gas'!AJ60</f>
        <v>76936460670154.203</v>
      </c>
      <c r="AK12" s="310">
        <f>'NonE-natural gas'!AK60+'E-natural gas'!AK60</f>
        <v>76532964864181.922</v>
      </c>
      <c r="AL12" s="310">
        <f>'NonE-natural gas'!AL60+'E-natural gas'!AL60</f>
        <v>76154047926431.984</v>
      </c>
      <c r="AM12" s="310">
        <f>'NonE-natural gas'!AM60+'E-natural gas'!AM60</f>
        <v>75800091248679.75</v>
      </c>
      <c r="AN12" s="310">
        <f>'NonE-natural gas'!AN60+'E-natural gas'!AN60</f>
        <v>75471486602753.141</v>
      </c>
      <c r="AO12" s="310">
        <f>'NonE-natural gas'!AO60+'E-natural gas'!AO60</f>
        <v>75168638019361.281</v>
      </c>
      <c r="AP12" s="310">
        <f>'NonE-natural gas'!AP60+'E-natural gas'!AP60</f>
        <v>74891963715645.547</v>
      </c>
      <c r="AQ12" s="310">
        <f>'NonE-natural gas'!AQ60+'E-natural gas'!AQ60</f>
        <v>74616907225491.984</v>
      </c>
    </row>
    <row r="13" spans="1:43" x14ac:dyDescent="0.25">
      <c r="A13" s="133" t="s">
        <v>100</v>
      </c>
      <c r="B13" s="310">
        <f>'NonE-natural gas'!B61+'E-natural gas'!B61</f>
        <v>72915115300500</v>
      </c>
      <c r="C13" s="310">
        <f>'NonE-natural gas'!C61+'E-natural gas'!C61</f>
        <v>64467750996000</v>
      </c>
      <c r="D13" s="310">
        <f>'NonE-natural gas'!D61+'E-natural gas'!D61</f>
        <v>72192147309382.656</v>
      </c>
      <c r="E13" s="310">
        <f>'NonE-natural gas'!E61+'E-natural gas'!E61</f>
        <v>79452135395421.922</v>
      </c>
      <c r="F13" s="310">
        <f>'NonE-natural gas'!F61+'E-natural gas'!F61</f>
        <v>82854573412476.047</v>
      </c>
      <c r="G13" s="310">
        <f>'NonE-natural gas'!G61+'E-natural gas'!G61</f>
        <v>87103432550744.781</v>
      </c>
      <c r="H13" s="310">
        <f>'NonE-natural gas'!H61+'E-natural gas'!H61</f>
        <v>92520386724149.203</v>
      </c>
      <c r="I13" s="310">
        <f>'NonE-natural gas'!I61+'E-natural gas'!I61</f>
        <v>97699202761590.969</v>
      </c>
      <c r="J13" s="310">
        <f>'NonE-natural gas'!J61+'E-natural gas'!J61</f>
        <v>102227627206706.95</v>
      </c>
      <c r="K13" s="310">
        <f>'NonE-natural gas'!K61+'E-natural gas'!K61</f>
        <v>106171564361401.27</v>
      </c>
      <c r="L13" s="310">
        <f>'NonE-natural gas'!L61+'E-natural gas'!L61</f>
        <v>109635151743717.75</v>
      </c>
      <c r="M13" s="310">
        <f>'NonE-natural gas'!M61+'E-natural gas'!M61</f>
        <v>112754034826716.27</v>
      </c>
      <c r="N13" s="310">
        <f>'NonE-natural gas'!N61+'E-natural gas'!N61</f>
        <v>115782646408219.94</v>
      </c>
      <c r="O13" s="310">
        <f>'NonE-natural gas'!O61+'E-natural gas'!O61</f>
        <v>118666831197417.81</v>
      </c>
      <c r="P13" s="310">
        <f>'NonE-natural gas'!P61+'E-natural gas'!P61</f>
        <v>121445761313819.5</v>
      </c>
      <c r="Q13" s="310">
        <f>'NonE-natural gas'!Q61+'E-natural gas'!Q61</f>
        <v>124163849900843.91</v>
      </c>
      <c r="R13" s="310">
        <f>'NonE-natural gas'!R61+'E-natural gas'!R61</f>
        <v>126870432361856.72</v>
      </c>
      <c r="S13" s="310">
        <f>'NonE-natural gas'!S61+'E-natural gas'!S61</f>
        <v>129747141545157.55</v>
      </c>
      <c r="T13" s="310">
        <f>'NonE-natural gas'!T61+'E-natural gas'!T61</f>
        <v>132663920156852.86</v>
      </c>
      <c r="U13" s="310">
        <f>'NonE-natural gas'!U61+'E-natural gas'!U61</f>
        <v>135611514397745.03</v>
      </c>
      <c r="V13" s="310">
        <f>'NonE-natural gas'!V61+'E-natural gas'!V61</f>
        <v>138579847835217.38</v>
      </c>
      <c r="W13" s="310">
        <f>'NonE-natural gas'!W61+'E-natural gas'!W61</f>
        <v>141558004598015.69</v>
      </c>
      <c r="X13" s="310">
        <f>'NonE-natural gas'!X61+'E-natural gas'!X61</f>
        <v>144534220639148.22</v>
      </c>
      <c r="Y13" s="310">
        <f>'NonE-natural gas'!Y61+'E-natural gas'!Y61</f>
        <v>147495884112356.97</v>
      </c>
      <c r="Z13" s="310">
        <f>'NonE-natural gas'!Z61+'E-natural gas'!Z61</f>
        <v>150429545910781</v>
      </c>
      <c r="AA13" s="310">
        <f>'NonE-natural gas'!AA61+'E-natural gas'!AA61</f>
        <v>153320941397935.38</v>
      </c>
      <c r="AB13" s="310">
        <f>'NonE-natural gas'!AB61+'E-natural gas'!AB61</f>
        <v>156155024318060.5</v>
      </c>
      <c r="AC13" s="310">
        <f>'NonE-natural gas'!AC61+'E-natural gas'!AC61</f>
        <v>158916013802531.91</v>
      </c>
      <c r="AD13" s="310">
        <f>'NonE-natural gas'!AD61+'E-natural gas'!AD61</f>
        <v>161587455288926.88</v>
      </c>
      <c r="AE13" s="310">
        <f>'NonE-natural gas'!AE61+'E-natural gas'!AE61</f>
        <v>164152296037384.78</v>
      </c>
      <c r="AF13" s="310">
        <f>'NonE-natural gas'!AF61+'E-natural gas'!AF61</f>
        <v>166592975763616.41</v>
      </c>
      <c r="AG13" s="310">
        <f>'NonE-natural gas'!AG61+'E-natural gas'!AG61</f>
        <v>168891532708407.06</v>
      </c>
      <c r="AH13" s="310">
        <f>'NonE-natural gas'!AH61+'E-natural gas'!AH61</f>
        <v>171029725229691.56</v>
      </c>
      <c r="AI13" s="310">
        <f>'NonE-natural gas'!AI61+'E-natural gas'!AI61</f>
        <v>172989168736183.19</v>
      </c>
      <c r="AJ13" s="310">
        <f>'NonE-natural gas'!AJ61+'E-natural gas'!AJ61</f>
        <v>174751487483128.25</v>
      </c>
      <c r="AK13" s="310">
        <f>'NonE-natural gas'!AK61+'E-natural gas'!AK61</f>
        <v>176298480424223.38</v>
      </c>
      <c r="AL13" s="310">
        <f>'NonE-natural gas'!AL61+'E-natural gas'!AL61</f>
        <v>177612299963609.53</v>
      </c>
      <c r="AM13" s="310">
        <f>'NonE-natural gas'!AM61+'E-natural gas'!AM61</f>
        <v>178675642083974.13</v>
      </c>
      <c r="AN13" s="310">
        <f>'NonE-natural gas'!AN61+'E-natural gas'!AN61</f>
        <v>179471945948356.5</v>
      </c>
      <c r="AO13" s="310">
        <f>'NonE-natural gas'!AO61+'E-natural gas'!AO61</f>
        <v>179985600692840.63</v>
      </c>
      <c r="AP13" s="310">
        <f>'NonE-natural gas'!AP61+'E-natural gas'!AP61</f>
        <v>180202156754642.28</v>
      </c>
      <c r="AQ13" s="310">
        <f>'NonE-natural gas'!AQ61+'E-natural gas'!AQ61</f>
        <v>180047706555150.88</v>
      </c>
    </row>
    <row r="14" spans="1:43" x14ac:dyDescent="0.25">
      <c r="A14" s="133" t="s">
        <v>101</v>
      </c>
      <c r="B14" s="310">
        <f>'NonE-natural gas'!B62+'E-natural gas'!B62</f>
        <v>632349524829000</v>
      </c>
      <c r="C14" s="310">
        <f>'NonE-natural gas'!C62+'E-natural gas'!C62</f>
        <v>802394051596500</v>
      </c>
      <c r="D14" s="310">
        <f>'NonE-natural gas'!D62+'E-natural gas'!D62</f>
        <v>974079926470259.63</v>
      </c>
      <c r="E14" s="310">
        <f>'NonE-natural gas'!E62+'E-natural gas'!E62</f>
        <v>1010615984364859.8</v>
      </c>
      <c r="F14" s="310">
        <f>'NonE-natural gas'!F62+'E-natural gas'!F62</f>
        <v>1082370379299374.4</v>
      </c>
      <c r="G14" s="310">
        <f>'NonE-natural gas'!G62+'E-natural gas'!G62</f>
        <v>1119595145895927.6</v>
      </c>
      <c r="H14" s="310">
        <f>'NonE-natural gas'!H62+'E-natural gas'!H62</f>
        <v>1150933509390695.8</v>
      </c>
      <c r="I14" s="310">
        <f>'NonE-natural gas'!I62+'E-natural gas'!I62</f>
        <v>1170837685668356</v>
      </c>
      <c r="J14" s="310">
        <f>'NonE-natural gas'!J62+'E-natural gas'!J62</f>
        <v>1190865368340383.5</v>
      </c>
      <c r="K14" s="310">
        <f>'NonE-natural gas'!K62+'E-natural gas'!K62</f>
        <v>1211016209906685.5</v>
      </c>
      <c r="L14" s="310">
        <f>'NonE-natural gas'!L62+'E-natural gas'!L62</f>
        <v>1231289863096016.5</v>
      </c>
      <c r="M14" s="310">
        <f>'NonE-natural gas'!M62+'E-natural gas'!M62</f>
        <v>1251685980865981</v>
      </c>
      <c r="N14" s="310">
        <f>'NonE-natural gas'!N62+'E-natural gas'!N62</f>
        <v>1241311908944497.5</v>
      </c>
      <c r="O14" s="310">
        <f>'NonE-natural gas'!O62+'E-natural gas'!O62</f>
        <v>1230846452520888.5</v>
      </c>
      <c r="P14" s="310">
        <f>'NonE-natural gas'!P62+'E-natural gas'!P62</f>
        <v>1220289772795090.8</v>
      </c>
      <c r="Q14" s="310">
        <f>'NonE-natural gas'!Q62+'E-natural gas'!Q62</f>
        <v>1209642030896204</v>
      </c>
      <c r="R14" s="310">
        <f>'NonE-natural gas'!R62+'E-natural gas'!R62</f>
        <v>1198903387882484.3</v>
      </c>
      <c r="S14" s="310">
        <f>'NonE-natural gas'!S62+'E-natural gas'!S62</f>
        <v>1178660564737373.5</v>
      </c>
      <c r="T14" s="310">
        <f>'NonE-natural gas'!T62+'E-natural gas'!T62</f>
        <v>1158407527243123</v>
      </c>
      <c r="U14" s="310">
        <f>'NonE-natural gas'!U62+'E-natural gas'!U62</f>
        <v>1138144290138338</v>
      </c>
      <c r="V14" s="310">
        <f>'NonE-natural gas'!V62+'E-natural gas'!V62</f>
        <v>1117870868158875.4</v>
      </c>
      <c r="W14" s="310">
        <f>'NonE-natural gas'!W62+'E-natural gas'!W62</f>
        <v>1097587276037843.5</v>
      </c>
      <c r="X14" s="310">
        <f>'NonE-natural gas'!X62+'E-natural gas'!X62</f>
        <v>1069657987717095.9</v>
      </c>
      <c r="Y14" s="310">
        <f>'NonE-natural gas'!Y62+'E-natural gas'!Y62</f>
        <v>1041714889404637</v>
      </c>
      <c r="Z14" s="310">
        <f>'NonE-natural gas'!Z62+'E-natural gas'!Z62</f>
        <v>1013758001280780.8</v>
      </c>
      <c r="AA14" s="310">
        <f>'NonE-natural gas'!AA62+'E-natural gas'!AA62</f>
        <v>985787343522072.5</v>
      </c>
      <c r="AB14" s="310">
        <f>'NonE-natural gas'!AB62+'E-natural gas'!AB62</f>
        <v>957802936301288.25</v>
      </c>
      <c r="AC14" s="310">
        <f>'NonE-natural gas'!AC62+'E-natural gas'!AC62</f>
        <v>936236348124937.25</v>
      </c>
      <c r="AD14" s="310">
        <f>'NonE-natural gas'!AD62+'E-natural gas'!AD62</f>
        <v>914659122546432.38</v>
      </c>
      <c r="AE14" s="310">
        <f>'NonE-natural gas'!AE62+'E-natural gas'!AE62</f>
        <v>893071275140742.25</v>
      </c>
      <c r="AF14" s="310">
        <f>'NonE-natural gas'!AF62+'E-natural gas'!AF62</f>
        <v>871472821479926.13</v>
      </c>
      <c r="AG14" s="310">
        <f>'NonE-natural gas'!AG62+'E-natural gas'!AG62</f>
        <v>849863777133131.25</v>
      </c>
      <c r="AH14" s="310">
        <f>'NonE-natural gas'!AH62+'E-natural gas'!AH62</f>
        <v>836940644709294.13</v>
      </c>
      <c r="AI14" s="310">
        <f>'NonE-natural gas'!AI62+'E-natural gas'!AI62</f>
        <v>824011080610476.75</v>
      </c>
      <c r="AJ14" s="310">
        <f>'NonE-natural gas'!AJ62+'E-natural gas'!AJ62</f>
        <v>811075094207144.25</v>
      </c>
      <c r="AK14" s="310">
        <f>'NonE-natural gas'!AK62+'E-natural gas'!AK62</f>
        <v>798132694868009.25</v>
      </c>
      <c r="AL14" s="310">
        <f>'NonE-natural gas'!AL62+'E-natural gas'!AL62</f>
        <v>785183891960035.88</v>
      </c>
      <c r="AM14" s="310">
        <f>'NonE-natural gas'!AM62+'E-natural gas'!AM62</f>
        <v>778808550643868.75</v>
      </c>
      <c r="AN14" s="310">
        <f>'NonE-natural gas'!AN62+'E-natural gas'!AN62</f>
        <v>772429928404308.75</v>
      </c>
      <c r="AO14" s="310">
        <f>'NonE-natural gas'!AO62+'E-natural gas'!AO62</f>
        <v>766048029928510</v>
      </c>
      <c r="AP14" s="310">
        <f>'NonE-natural gas'!AP62+'E-natural gas'!AP62</f>
        <v>759662859902753.25</v>
      </c>
      <c r="AQ14" s="310">
        <f>'NonE-natural gas'!AQ62+'E-natural gas'!AQ62</f>
        <v>753015004286296.25</v>
      </c>
    </row>
    <row r="15" spans="1:43" x14ac:dyDescent="0.25">
      <c r="A15" s="133" t="s">
        <v>102</v>
      </c>
      <c r="B15" s="310">
        <f>'NonE-natural gas'!B63+'E-natural gas'!B63</f>
        <v>485377608358500</v>
      </c>
      <c r="C15" s="310">
        <f>'NonE-natural gas'!C63+'E-natural gas'!C63</f>
        <v>509597460174000</v>
      </c>
      <c r="D15" s="310">
        <f>'NonE-natural gas'!D63+'E-natural gas'!D63</f>
        <v>596942431945874.88</v>
      </c>
      <c r="E15" s="310">
        <f>'NonE-natural gas'!E63+'E-natural gas'!E63</f>
        <v>637612372088952.38</v>
      </c>
      <c r="F15" s="310">
        <f>'NonE-natural gas'!F63+'E-natural gas'!F63</f>
        <v>700464450847887.25</v>
      </c>
      <c r="G15" s="310">
        <f>'NonE-natural gas'!G63+'E-natural gas'!G63</f>
        <v>741871098637793.88</v>
      </c>
      <c r="H15" s="310">
        <f>'NonE-natural gas'!H63+'E-natural gas'!H63</f>
        <v>781059116557500.88</v>
      </c>
      <c r="I15" s="310">
        <f>'NonE-natural gas'!I63+'E-natural gas'!I63</f>
        <v>800933038507205.13</v>
      </c>
      <c r="J15" s="310">
        <f>'NonE-natural gas'!J63+'E-natural gas'!J63</f>
        <v>820913172805675.5</v>
      </c>
      <c r="K15" s="310">
        <f>'NonE-natural gas'!K63+'E-natural gas'!K63</f>
        <v>840999314893176.75</v>
      </c>
      <c r="L15" s="310">
        <f>'NonE-natural gas'!L63+'E-natural gas'!L63</f>
        <v>861191260316120.88</v>
      </c>
      <c r="M15" s="310">
        <f>'NonE-natural gas'!M63+'E-natural gas'!M63</f>
        <v>881488804727066.38</v>
      </c>
      <c r="N15" s="310">
        <f>'NonE-natural gas'!N63+'E-natural gas'!N63</f>
        <v>884639501143068.5</v>
      </c>
      <c r="O15" s="310">
        <f>'NonE-natural gas'!O63+'E-natural gas'!O63</f>
        <v>887793964933132.88</v>
      </c>
      <c r="P15" s="310">
        <f>'NonE-natural gas'!P63+'E-natural gas'!P63</f>
        <v>890952189570345.5</v>
      </c>
      <c r="Q15" s="310">
        <f>'NonE-natural gas'!Q63+'E-natural gas'!Q63</f>
        <v>894114168530265.38</v>
      </c>
      <c r="R15" s="310">
        <f>'NonE-natural gas'!R63+'E-natural gas'!R63</f>
        <v>897279895290924.63</v>
      </c>
      <c r="S15" s="310">
        <f>'NonE-natural gas'!S63+'E-natural gas'!S63</f>
        <v>887261532602993.63</v>
      </c>
      <c r="T15" s="310">
        <f>'NonE-natural gas'!T63+'E-natural gas'!T63</f>
        <v>877239322130159.25</v>
      </c>
      <c r="U15" s="310">
        <f>'NonE-natural gas'!U63+'E-natural gas'!U63</f>
        <v>867213267148118.25</v>
      </c>
      <c r="V15" s="310">
        <f>'NonE-natural gas'!V63+'E-natural gas'!V63</f>
        <v>857183370932029</v>
      </c>
      <c r="W15" s="310">
        <f>'NonE-natural gas'!W63+'E-natural gas'!W63</f>
        <v>847149636756512.5</v>
      </c>
      <c r="X15" s="310">
        <f>'NonE-natural gas'!X63+'E-natural gas'!X63</f>
        <v>828193065650188.88</v>
      </c>
      <c r="Y15" s="310">
        <f>'NonE-natural gas'!Y63+'E-natural gas'!Y63</f>
        <v>809229389738985</v>
      </c>
      <c r="Z15" s="310">
        <f>'NonE-natural gas'!Z63+'E-natural gas'!Z63</f>
        <v>790258615150013</v>
      </c>
      <c r="AA15" s="310">
        <f>'NonE-natural gas'!AA63+'E-natural gas'!AA63</f>
        <v>771280748009375.75</v>
      </c>
      <c r="AB15" s="310">
        <f>'NonE-natural gas'!AB63+'E-natural gas'!AB63</f>
        <v>752295794442169.25</v>
      </c>
      <c r="AC15" s="310">
        <f>'NonE-natural gas'!AC63+'E-natural gas'!AC63</f>
        <v>733303760572480</v>
      </c>
      <c r="AD15" s="310">
        <f>'NonE-natural gas'!AD63+'E-natural gas'!AD63</f>
        <v>714304652523387.38</v>
      </c>
      <c r="AE15" s="310">
        <f>'NonE-natural gas'!AE63+'E-natural gas'!AE63</f>
        <v>695298476416961.38</v>
      </c>
      <c r="AF15" s="310">
        <f>'NonE-natural gas'!AF63+'E-natural gas'!AF63</f>
        <v>676285238374264.38</v>
      </c>
      <c r="AG15" s="310">
        <f>'NonE-natural gas'!AG63+'E-natural gas'!AG63</f>
        <v>657264944515350.88</v>
      </c>
      <c r="AH15" s="310">
        <f>'NonE-natural gas'!AH63+'E-natural gas'!AH63</f>
        <v>640790551363102.75</v>
      </c>
      <c r="AI15" s="310">
        <f>'NonE-natural gas'!AI63+'E-natural gas'!AI63</f>
        <v>624310044453524.38</v>
      </c>
      <c r="AJ15" s="310">
        <f>'NonE-natural gas'!AJ63+'E-natural gas'!AJ63</f>
        <v>607823429089193.88</v>
      </c>
      <c r="AK15" s="310">
        <f>'NonE-natural gas'!AK63+'E-natural gas'!AK63</f>
        <v>591330710571817.5</v>
      </c>
      <c r="AL15" s="310">
        <f>'NonE-natural gas'!AL63+'E-natural gas'!AL63</f>
        <v>574831894202226.25</v>
      </c>
      <c r="AM15" s="310">
        <f>'NonE-natural gas'!AM63+'E-natural gas'!AM63</f>
        <v>557492593070053.63</v>
      </c>
      <c r="AN15" s="310">
        <f>'NonE-natural gas'!AN63+'E-natural gas'!AN63</f>
        <v>540146901949296.69</v>
      </c>
      <c r="AO15" s="310">
        <f>'NonE-natural gas'!AO63+'E-natural gas'!AO63</f>
        <v>522794826403949.75</v>
      </c>
      <c r="AP15" s="310">
        <f>'NonE-natural gas'!AP63+'E-natural gas'!AP63</f>
        <v>505436371997089.06</v>
      </c>
      <c r="AQ15" s="310">
        <f>'NonE-natural gas'!AQ63+'E-natural gas'!AQ63</f>
        <v>487906888461726.25</v>
      </c>
    </row>
    <row r="16" spans="1:43" x14ac:dyDescent="0.25">
      <c r="A16" s="133" t="s">
        <v>103</v>
      </c>
      <c r="B16" s="310">
        <f>'NonE-natural gas'!B64+'E-natural gas'!B64</f>
        <v>199039458898500.03</v>
      </c>
      <c r="C16" s="310">
        <f>'NonE-natural gas'!C64+'E-natural gas'!C64</f>
        <v>184811441809500</v>
      </c>
      <c r="D16" s="310">
        <f>'NonE-natural gas'!D64+'E-natural gas'!D64</f>
        <v>196189403623694.63</v>
      </c>
      <c r="E16" s="310">
        <f>'NonE-natural gas'!E64+'E-natural gas'!E64</f>
        <v>228815875522837.88</v>
      </c>
      <c r="F16" s="310">
        <f>'NonE-natural gas'!F64+'E-natural gas'!F64</f>
        <v>254603560765787.69</v>
      </c>
      <c r="G16" s="310">
        <f>'NonE-natural gas'!G64+'E-natural gas'!G64</f>
        <v>273334198648136.09</v>
      </c>
      <c r="H16" s="310">
        <f>'NonE-natural gas'!H64+'E-natural gas'!H64</f>
        <v>291534682133153.69</v>
      </c>
      <c r="I16" s="310">
        <f>'NonE-natural gas'!I64+'E-natural gas'!I64</f>
        <v>305796042812000.81</v>
      </c>
      <c r="J16" s="310">
        <f>'NonE-natural gas'!J64+'E-natural gas'!J64</f>
        <v>319971551716959.56</v>
      </c>
      <c r="K16" s="310">
        <f>'NonE-natural gas'!K64+'E-natural gas'!K64</f>
        <v>334060515276892.88</v>
      </c>
      <c r="L16" s="310">
        <f>'NonE-natural gas'!L64+'E-natural gas'!L64</f>
        <v>348062240814628.44</v>
      </c>
      <c r="M16" s="310">
        <f>'NonE-natural gas'!M64+'E-natural gas'!M64</f>
        <v>361976036546959.31</v>
      </c>
      <c r="N16" s="310">
        <f>'NonE-natural gas'!N64+'E-natural gas'!N64</f>
        <v>369268115153866.31</v>
      </c>
      <c r="O16" s="310">
        <f>'NonE-natural gas'!O64+'E-natural gas'!O64</f>
        <v>376525361447820.75</v>
      </c>
      <c r="P16" s="310">
        <f>'NonE-natural gas'!P64+'E-natural gas'!P64</f>
        <v>383747593099402.13</v>
      </c>
      <c r="Q16" s="310">
        <f>'NonE-natural gas'!Q64+'E-natural gas'!Q64</f>
        <v>390934627936505.94</v>
      </c>
      <c r="R16" s="310">
        <f>'NonE-natural gas'!R64+'E-natural gas'!R64</f>
        <v>398086283944343.5</v>
      </c>
      <c r="S16" s="310">
        <f>'NonE-natural gas'!S64+'E-natural gas'!S64</f>
        <v>399736050375212.38</v>
      </c>
      <c r="T16" s="310">
        <f>'NonE-natural gas'!T64+'E-natural gas'!T64</f>
        <v>401377694297298.88</v>
      </c>
      <c r="U16" s="310">
        <f>'NonE-natural gas'!U64+'E-natural gas'!U64</f>
        <v>403011212455946.69</v>
      </c>
      <c r="V16" s="310">
        <f>'NonE-natural gas'!V64+'E-natural gas'!V64</f>
        <v>404636601597754.13</v>
      </c>
      <c r="W16" s="310">
        <f>'NonE-natural gas'!W64+'E-natural gas'!W64</f>
        <v>406253858470573.38</v>
      </c>
      <c r="X16" s="310">
        <f>'NonE-natural gas'!X64+'E-natural gas'!X64</f>
        <v>404541343106842.63</v>
      </c>
      <c r="Y16" s="310">
        <f>'NonE-natural gas'!Y64+'E-natural gas'!Y64</f>
        <v>402832127398879.31</v>
      </c>
      <c r="Z16" s="310">
        <f>'NonE-natural gas'!Z64+'E-natural gas'!Z64</f>
        <v>401126212854258.56</v>
      </c>
      <c r="AA16" s="310">
        <f>'NonE-natural gas'!AA64+'E-natural gas'!AA64</f>
        <v>399423600980004.19</v>
      </c>
      <c r="AB16" s="310">
        <f>'NonE-natural gas'!AB64+'E-natural gas'!AB64</f>
        <v>397724293282588.25</v>
      </c>
      <c r="AC16" s="310">
        <f>'NonE-natural gas'!AC64+'E-natural gas'!AC64</f>
        <v>391729583680183.88</v>
      </c>
      <c r="AD16" s="310">
        <f>'NonE-natural gas'!AD64+'E-natural gas'!AD64</f>
        <v>385753133644942.25</v>
      </c>
      <c r="AE16" s="310">
        <f>'NonE-natural gas'!AE64+'E-natural gas'!AE64</f>
        <v>379794950881262.06</v>
      </c>
      <c r="AF16" s="310">
        <f>'NonE-natural gas'!AF64+'E-natural gas'!AF64</f>
        <v>373855043090635</v>
      </c>
      <c r="AG16" s="310">
        <f>'NonE-natural gas'!AG64+'E-natural gas'!AG64</f>
        <v>367933417971642.69</v>
      </c>
      <c r="AH16" s="310">
        <f>'NonE-natural gas'!AH64+'E-natural gas'!AH64</f>
        <v>358834103734371.19</v>
      </c>
      <c r="AI16" s="310">
        <f>'NonE-natural gas'!AI64+'E-natural gas'!AI64</f>
        <v>349764317331563.88</v>
      </c>
      <c r="AJ16" s="310">
        <f>'NonE-natural gas'!AJ64+'E-natural gas'!AJ64</f>
        <v>340724071096134.81</v>
      </c>
      <c r="AK16" s="310">
        <f>'NonE-natural gas'!AK64+'E-natural gas'!AK64</f>
        <v>331713377356321.38</v>
      </c>
      <c r="AL16" s="310">
        <f>'NonE-natural gas'!AL64+'E-natural gas'!AL64</f>
        <v>322732248435684.69</v>
      </c>
      <c r="AM16" s="310">
        <f>'NonE-natural gas'!AM64+'E-natural gas'!AM64</f>
        <v>313767138113788.63</v>
      </c>
      <c r="AN16" s="310">
        <f>'NonE-natural gas'!AN64+'E-natural gas'!AN64</f>
        <v>304831665373700.38</v>
      </c>
      <c r="AO16" s="310">
        <f>'NonE-natural gas'!AO64+'E-natural gas'!AO64</f>
        <v>295925842544795.75</v>
      </c>
      <c r="AP16" s="310">
        <f>'NonE-natural gas'!AP64+'E-natural gas'!AP64</f>
        <v>287049681951767.25</v>
      </c>
      <c r="AQ16" s="310">
        <f>'NonE-natural gas'!AQ64+'E-natural gas'!AQ64</f>
        <v>278106096818097.38</v>
      </c>
    </row>
    <row r="17" spans="1:43" x14ac:dyDescent="0.25">
      <c r="A17" s="133" t="s">
        <v>104</v>
      </c>
      <c r="B17" s="310">
        <f>'NonE-natural gas'!B65+'E-natural gas'!B65</f>
        <v>223712096107500</v>
      </c>
      <c r="C17" s="310">
        <f>'NonE-natural gas'!C65+'E-natural gas'!C65</f>
        <v>263112758815500</v>
      </c>
      <c r="D17" s="310">
        <f>'NonE-natural gas'!D65+'E-natural gas'!D65</f>
        <v>315352127053774.06</v>
      </c>
      <c r="E17" s="310">
        <f>'NonE-natural gas'!E65+'E-natural gas'!E65</f>
        <v>333382887550463.81</v>
      </c>
      <c r="F17" s="310">
        <f>'NonE-natural gas'!F65+'E-natural gas'!F65</f>
        <v>346440800748440.75</v>
      </c>
      <c r="G17" s="310">
        <f>'NonE-natural gas'!G65+'E-natural gas'!G65</f>
        <v>357829039599442.56</v>
      </c>
      <c r="H17" s="310">
        <f>'NonE-natural gas'!H65+'E-natural gas'!H65</f>
        <v>371539576446876.94</v>
      </c>
      <c r="I17" s="310">
        <f>'NonE-natural gas'!I65+'E-natural gas'!I65</f>
        <v>383988617746777.38</v>
      </c>
      <c r="J17" s="310">
        <f>'NonE-natural gas'!J65+'E-natural gas'!J65</f>
        <v>394818194681672.56</v>
      </c>
      <c r="K17" s="310">
        <f>'NonE-natural gas'!K65+'E-natural gas'!K65</f>
        <v>404104543162085.44</v>
      </c>
      <c r="L17" s="310">
        <f>'NonE-natural gas'!L65+'E-natural gas'!L65</f>
        <v>411964985021654.25</v>
      </c>
      <c r="M17" s="310">
        <f>'NonE-natural gas'!M65+'E-natural gas'!M65</f>
        <v>418551692808761.69</v>
      </c>
      <c r="N17" s="310">
        <f>'NonE-natural gas'!N65+'E-natural gas'!N65</f>
        <v>424290397977769.5</v>
      </c>
      <c r="O17" s="310">
        <f>'NonE-natural gas'!O65+'E-natural gas'!O65</f>
        <v>429091643651225.69</v>
      </c>
      <c r="P17" s="310">
        <f>'NonE-natural gas'!P65+'E-natural gas'!P65</f>
        <v>433117602693040</v>
      </c>
      <c r="Q17" s="310">
        <f>'NonE-natural gas'!Q65+'E-natural gas'!Q65</f>
        <v>436542677485765.5</v>
      </c>
      <c r="R17" s="310">
        <f>'NonE-natural gas'!R65+'E-natural gas'!R65</f>
        <v>439550570282335.75</v>
      </c>
      <c r="S17" s="310">
        <f>'NonE-natural gas'!S65+'E-natural gas'!S65</f>
        <v>442448786132656.44</v>
      </c>
      <c r="T17" s="310">
        <f>'NonE-natural gas'!T65+'E-natural gas'!T65</f>
        <v>445127321579189.13</v>
      </c>
      <c r="U17" s="310">
        <f>'NonE-natural gas'!U65+'E-natural gas'!U65</f>
        <v>447590345822670.13</v>
      </c>
      <c r="V17" s="310">
        <f>'NonE-natural gas'!V65+'E-natural gas'!V65</f>
        <v>449842532579883.06</v>
      </c>
      <c r="W17" s="310">
        <f>'NonE-natural gas'!W65+'E-natural gas'!W65</f>
        <v>451889029362850.44</v>
      </c>
      <c r="X17" s="310">
        <f>'NonE-natural gas'!X65+'E-natural gas'!X65</f>
        <v>453735426331304.31</v>
      </c>
      <c r="Y17" s="310">
        <f>'NonE-natural gas'!Y65+'E-natural gas'!Y65</f>
        <v>455387724936827.13</v>
      </c>
      <c r="Z17" s="310">
        <f>'NonE-natural gas'!Z65+'E-natural gas'!Z65</f>
        <v>456852306566604.13</v>
      </c>
      <c r="AA17" s="310">
        <f>'NonE-natural gas'!AA65+'E-natural gas'!AA65</f>
        <v>458135901383221.44</v>
      </c>
      <c r="AB17" s="310">
        <f>'NonE-natural gas'!AB65+'E-natural gas'!AB65</f>
        <v>459245557544854.06</v>
      </c>
      <c r="AC17" s="310">
        <f>'NonE-natural gas'!AC65+'E-natural gas'!AC65</f>
        <v>460188610977498.94</v>
      </c>
      <c r="AD17" s="310">
        <f>'NonE-natural gas'!AD65+'E-natural gas'!AD65</f>
        <v>460972655857839.13</v>
      </c>
      <c r="AE17" s="310">
        <f>'NonE-natural gas'!AE65+'E-natural gas'!AE65</f>
        <v>461605515952142.13</v>
      </c>
      <c r="AF17" s="310">
        <f>'NonE-natural gas'!AF65+'E-natural gas'!AF65</f>
        <v>462095216943200.13</v>
      </c>
      <c r="AG17" s="310">
        <f>'NonE-natural gas'!AG65+'E-natural gas'!AG65</f>
        <v>462449959864151.38</v>
      </c>
      <c r="AH17" s="310">
        <f>'NonE-natural gas'!AH65+'E-natural gas'!AH65</f>
        <v>462678095744943.5</v>
      </c>
      <c r="AI17" s="310">
        <f>'NonE-natural gas'!AI65+'E-natural gas'!AI65</f>
        <v>462788101564514.94</v>
      </c>
      <c r="AJ17" s="310">
        <f>'NonE-natural gas'!AJ65+'E-natural gas'!AJ65</f>
        <v>462788557589439.38</v>
      </c>
      <c r="AK17" s="310">
        <f>'NonE-natural gas'!AK65+'E-natural gas'!AK65</f>
        <v>462688126168025</v>
      </c>
      <c r="AL17" s="310">
        <f>'NonE-natural gas'!AL65+'E-natural gas'!AL65</f>
        <v>462495532037634</v>
      </c>
      <c r="AM17" s="310">
        <f>'NonE-natural gas'!AM65+'E-natural gas'!AM65</f>
        <v>462219544192503.69</v>
      </c>
      <c r="AN17" s="310">
        <f>'NonE-natural gas'!AN65+'E-natural gas'!AN65</f>
        <v>461868959349460.56</v>
      </c>
      <c r="AO17" s="310">
        <f>'NonE-natural gas'!AO65+'E-natural gas'!AO65</f>
        <v>461452587039938.75</v>
      </c>
      <c r="AP17" s="310">
        <f>'NonE-natural gas'!AP65+'E-natural gas'!AP65</f>
        <v>460979236348446.06</v>
      </c>
      <c r="AQ17" s="310">
        <f>'NonE-natural gas'!AQ65+'E-natural gas'!AQ65</f>
        <v>460303962171843.69</v>
      </c>
    </row>
    <row r="18" spans="1:43" x14ac:dyDescent="0.25">
      <c r="A18" s="133" t="s">
        <v>105</v>
      </c>
      <c r="B18" s="310">
        <f>'NonE-natural gas'!B66+'E-natural gas'!B66</f>
        <v>125363219685000</v>
      </c>
      <c r="C18" s="310">
        <f>'NonE-natural gas'!C66+'E-natural gas'!C66</f>
        <v>102873952533000</v>
      </c>
      <c r="D18" s="310">
        <f>'NonE-natural gas'!D66+'E-natural gas'!D66</f>
        <v>104427434661257.75</v>
      </c>
      <c r="E18" s="310">
        <f>'NonE-natural gas'!E66+'E-natural gas'!E66</f>
        <v>134536445516141.11</v>
      </c>
      <c r="F18" s="310">
        <f>'NonE-natural gas'!F66+'E-natural gas'!F66</f>
        <v>138754779609702.8</v>
      </c>
      <c r="G18" s="310">
        <f>'NonE-natural gas'!G66+'E-natural gas'!G66</f>
        <v>146289196326285.91</v>
      </c>
      <c r="H18" s="310">
        <f>'NonE-natural gas'!H66+'E-natural gas'!H66</f>
        <v>155720710635106.75</v>
      </c>
      <c r="I18" s="310">
        <f>'NonE-natural gas'!I66+'E-natural gas'!I66</f>
        <v>163757186316723.97</v>
      </c>
      <c r="J18" s="310">
        <f>'NonE-natural gas'!J66+'E-natural gas'!J66</f>
        <v>169966799043814.03</v>
      </c>
      <c r="K18" s="310">
        <f>'NonE-natural gas'!K66+'E-natural gas'!K66</f>
        <v>174842906685155.5</v>
      </c>
      <c r="L18" s="310">
        <f>'NonE-natural gas'!L66+'E-natural gas'!L66</f>
        <v>179004620378597.28</v>
      </c>
      <c r="M18" s="310">
        <f>'NonE-natural gas'!M66+'E-natural gas'!M66</f>
        <v>183158065857717.44</v>
      </c>
      <c r="N18" s="310">
        <f>'NonE-natural gas'!N66+'E-natural gas'!N66</f>
        <v>188586553145107.03</v>
      </c>
      <c r="O18" s="310">
        <f>'NonE-natural gas'!O66+'E-natural gas'!O66</f>
        <v>194672383642874.69</v>
      </c>
      <c r="P18" s="310">
        <f>'NonE-natural gas'!P66+'E-natural gas'!P66</f>
        <v>201245294808409.66</v>
      </c>
      <c r="Q18" s="310">
        <f>'NonE-natural gas'!Q66+'E-natural gas'!Q66</f>
        <v>208110177614243.53</v>
      </c>
      <c r="R18" s="310">
        <f>'NonE-natural gas'!R66+'E-natural gas'!R66</f>
        <v>215042932440827.06</v>
      </c>
      <c r="S18" s="310">
        <f>'NonE-natural gas'!S66+'E-natural gas'!S66</f>
        <v>222675545737750.84</v>
      </c>
      <c r="T18" s="310">
        <f>'NonE-natural gas'!T66+'E-natural gas'!T66</f>
        <v>230159707903654.44</v>
      </c>
      <c r="U18" s="310">
        <f>'NonE-natural gas'!U66+'E-natural gas'!U66</f>
        <v>237465808841032.75</v>
      </c>
      <c r="V18" s="310">
        <f>'NonE-natural gas'!V66+'E-natural gas'!V66</f>
        <v>244564598116639.72</v>
      </c>
      <c r="W18" s="310">
        <f>'NonE-natural gas'!W66+'E-natural gas'!W66</f>
        <v>251427393725959.94</v>
      </c>
      <c r="X18" s="310">
        <f>'NonE-natural gas'!X66+'E-natural gas'!X66</f>
        <v>258026287581546.31</v>
      </c>
      <c r="Y18" s="310">
        <f>'NonE-natural gas'!Y66+'E-natural gas'!Y66</f>
        <v>264334345549567.53</v>
      </c>
      <c r="Z18" s="310">
        <f>'NonE-natural gas'!Z66+'E-natural gas'!Z66</f>
        <v>270325799934810.84</v>
      </c>
      <c r="AA18" s="310">
        <f>'NonE-natural gas'!AA66+'E-natural gas'!AA66</f>
        <v>275976232419662.91</v>
      </c>
      <c r="AB18" s="310">
        <f>'NonE-natural gas'!AB66+'E-natural gas'!AB66</f>
        <v>281262745594959.06</v>
      </c>
      <c r="AC18" s="310">
        <f>'NonE-natural gas'!AC66+'E-natural gas'!AC66</f>
        <v>286164121377515.5</v>
      </c>
      <c r="AD18" s="310">
        <f>'NonE-natural gas'!AD66+'E-natural gas'!AD66</f>
        <v>290660964787527.88</v>
      </c>
      <c r="AE18" s="310">
        <f>'NonE-natural gas'!AE66+'E-natural gas'!AE66</f>
        <v>294735831755547.75</v>
      </c>
      <c r="AF18" s="310">
        <f>'NonE-natural gas'!AF66+'E-natural gas'!AF66</f>
        <v>298373339839793.5</v>
      </c>
      <c r="AG18" s="310">
        <f>'NonE-natural gas'!AG66+'E-natural gas'!AG66</f>
        <v>301560260956395.56</v>
      </c>
      <c r="AH18" s="310">
        <f>'NonE-natural gas'!AH66+'E-natural gas'!AH66</f>
        <v>304285595453978.88</v>
      </c>
      <c r="AI18" s="310">
        <f>'NonE-natural gas'!AI66+'E-natural gas'!AI66</f>
        <v>306540627095900.38</v>
      </c>
      <c r="AJ18" s="310">
        <f>'NonE-natural gas'!AJ66+'E-natural gas'!AJ66</f>
        <v>308318958744800.63</v>
      </c>
      <c r="AK18" s="310">
        <f>'NonE-natural gas'!AK66+'E-natural gas'!AK66</f>
        <v>309616528771215.38</v>
      </c>
      <c r="AL18" s="310">
        <f>'NonE-natural gas'!AL66+'E-natural gas'!AL66</f>
        <v>310431608427589.5</v>
      </c>
      <c r="AM18" s="310">
        <f>'NonE-natural gas'!AM66+'E-natural gas'!AM66</f>
        <v>310764780637929.31</v>
      </c>
      <c r="AN18" s="310">
        <f>'NonE-natural gas'!AN66+'E-natural gas'!AN66</f>
        <v>310618900848907.75</v>
      </c>
      <c r="AO18" s="310">
        <f>'NonE-natural gas'!AO66+'E-natural gas'!AO66</f>
        <v>309999040767993.19</v>
      </c>
      <c r="AP18" s="310">
        <f>'NonE-natural gas'!AP66+'E-natural gas'!AP66</f>
        <v>308912415976294.38</v>
      </c>
      <c r="AQ18" s="310">
        <f>'NonE-natural gas'!AQ66+'E-natural gas'!AQ66</f>
        <v>307265671401839.5</v>
      </c>
    </row>
    <row r="19" spans="1:43" x14ac:dyDescent="0.25">
      <c r="A19" s="133" t="s">
        <v>106</v>
      </c>
      <c r="B19" s="310">
        <f>'NonE-natural gas'!B67+'E-natural gas'!B67</f>
        <v>42250710645000</v>
      </c>
      <c r="C19" s="310">
        <f>'NonE-natural gas'!C67+'E-natural gas'!C67</f>
        <v>55098148957500</v>
      </c>
      <c r="D19" s="310">
        <f>'NonE-natural gas'!D67+'E-natural gas'!D67</f>
        <v>59028050134897.422</v>
      </c>
      <c r="E19" s="310">
        <f>'NonE-natural gas'!E67+'E-natural gas'!E67</f>
        <v>75913158765237.641</v>
      </c>
      <c r="F19" s="310">
        <f>'NonE-natural gas'!F67+'E-natural gas'!F67</f>
        <v>79035519984412.641</v>
      </c>
      <c r="G19" s="310">
        <f>'NonE-natural gas'!G67+'E-natural gas'!G67</f>
        <v>84444084937232.594</v>
      </c>
      <c r="H19" s="310">
        <f>'NonE-natural gas'!H67+'E-natural gas'!H67</f>
        <v>91469310059078.563</v>
      </c>
      <c r="I19" s="310">
        <f>'NonE-natural gas'!I67+'E-natural gas'!I67</f>
        <v>98087568733496.734</v>
      </c>
      <c r="J19" s="310">
        <f>'NonE-natural gas'!J67+'E-natural gas'!J67</f>
        <v>103835644041644.97</v>
      </c>
      <c r="K19" s="310">
        <f>'NonE-natural gas'!K67+'E-natural gas'!K67</f>
        <v>108822711700062.13</v>
      </c>
      <c r="L19" s="310">
        <f>'NonE-natural gas'!L67+'E-natural gas'!L67</f>
        <v>113234788099174.61</v>
      </c>
      <c r="M19" s="310">
        <f>'NonE-natural gas'!M67+'E-natural gas'!M67</f>
        <v>117320548439016.06</v>
      </c>
      <c r="N19" s="310">
        <f>'NonE-natural gas'!N67+'E-natural gas'!N67</f>
        <v>121644104093345.64</v>
      </c>
      <c r="O19" s="310">
        <f>'NonE-natural gas'!O67+'E-natural gas'!O67</f>
        <v>125941896098082.3</v>
      </c>
      <c r="P19" s="310">
        <f>'NonE-natural gas'!P67+'E-natural gas'!P67</f>
        <v>130189699900427.69</v>
      </c>
      <c r="Q19" s="310">
        <f>'NonE-natural gas'!Q67+'E-natural gas'!Q67</f>
        <v>134361643374464.7</v>
      </c>
      <c r="R19" s="310">
        <f>'NonE-natural gas'!R67+'E-natural gas'!R67</f>
        <v>138430349163001.23</v>
      </c>
      <c r="S19" s="310">
        <f>'NonE-natural gas'!S67+'E-natural gas'!S67</f>
        <v>142771329316232.22</v>
      </c>
      <c r="T19" s="310">
        <f>'NonE-natural gas'!T67+'E-natural gas'!T67</f>
        <v>146992889028725.03</v>
      </c>
      <c r="U19" s="310">
        <f>'NonE-natural gas'!U67+'E-natural gas'!U67</f>
        <v>151080607007337.56</v>
      </c>
      <c r="V19" s="310">
        <f>'NonE-natural gas'!V67+'E-natural gas'!V67</f>
        <v>155020676538993.28</v>
      </c>
      <c r="W19" s="310">
        <f>'NonE-natural gas'!W67+'E-natural gas'!W67</f>
        <v>158799994992737.38</v>
      </c>
      <c r="X19" s="310">
        <f>'NonE-natural gas'!X67+'E-natural gas'!X67</f>
        <v>162406246152879.69</v>
      </c>
      <c r="Y19" s="310">
        <f>'NonE-natural gas'!Y67+'E-natural gas'!Y67</f>
        <v>165827974658864.19</v>
      </c>
      <c r="Z19" s="310">
        <f>'NonE-natural gas'!Z67+'E-natural gas'!Z67</f>
        <v>169054651945506.41</v>
      </c>
      <c r="AA19" s="310">
        <f>'NonE-natural gas'!AA67+'E-natural gas'!AA67</f>
        <v>172076733200135</v>
      </c>
      <c r="AB19" s="310">
        <f>'NonE-natural gas'!AB67+'E-natural gas'!AB67</f>
        <v>174885704978616.81</v>
      </c>
      <c r="AC19" s="310">
        <f>'NonE-natural gas'!AC67+'E-natural gas'!AC67</f>
        <v>177474123248191.91</v>
      </c>
      <c r="AD19" s="310">
        <f>'NonE-natural gas'!AD67+'E-natural gas'!AD67</f>
        <v>179835641749322.47</v>
      </c>
      <c r="AE19" s="310">
        <f>'NonE-natural gas'!AE67+'E-natural gas'!AE67</f>
        <v>181965030689485.06</v>
      </c>
      <c r="AF19" s="310">
        <f>'NonE-natural gas'!AF67+'E-natural gas'!AF67</f>
        <v>183858185897201.03</v>
      </c>
      <c r="AG19" s="310">
        <f>'NonE-natural gas'!AG67+'E-natural gas'!AG67</f>
        <v>185512128673042.34</v>
      </c>
      <c r="AH19" s="310">
        <f>'NonE-natural gas'!AH67+'E-natural gas'!AH67</f>
        <v>186924996674501.81</v>
      </c>
      <c r="AI19" s="310">
        <f>'NonE-natural gas'!AI67+'E-natural gas'!AI67</f>
        <v>188096026262301.56</v>
      </c>
      <c r="AJ19" s="310">
        <f>'NonE-natural gas'!AJ67+'E-natural gas'!AJ67</f>
        <v>189025526816083.31</v>
      </c>
      <c r="AK19" s="310">
        <f>'NonE-natural gas'!AK67+'E-natural gas'!AK67</f>
        <v>189714847596756.88</v>
      </c>
      <c r="AL19" s="310">
        <f>'NonE-natural gas'!AL67+'E-natural gas'!AL67</f>
        <v>190166337790679.28</v>
      </c>
      <c r="AM19" s="310">
        <f>'NonE-natural gas'!AM67+'E-natural gas'!AM67</f>
        <v>190383300417061.53</v>
      </c>
      <c r="AN19" s="310">
        <f>'NonE-natural gas'!AN67+'E-natural gas'!AN67</f>
        <v>190369940814604.59</v>
      </c>
      <c r="AO19" s="310">
        <f>'NonE-natural gas'!AO67+'E-natural gas'!AO67</f>
        <v>190131310446516.84</v>
      </c>
      <c r="AP19" s="310">
        <f>'NonE-natural gas'!AP67+'E-natural gas'!AP67</f>
        <v>189673246775169.66</v>
      </c>
      <c r="AQ19" s="310">
        <f>'NonE-natural gas'!AQ67+'E-natural gas'!AQ67</f>
        <v>188939204012702.69</v>
      </c>
    </row>
    <row r="20" spans="1:43" x14ac:dyDescent="0.25">
      <c r="A20" s="133" t="s">
        <v>107</v>
      </c>
      <c r="B20" s="310">
        <f>'NonE-natural gas'!B68+'E-natural gas'!B68</f>
        <v>17978080164000</v>
      </c>
      <c r="C20" s="310">
        <f>'NonE-natural gas'!C68+'E-natural gas'!C68</f>
        <v>16983618993000</v>
      </c>
      <c r="D20" s="310">
        <f>'NonE-natural gas'!D68+'E-natural gas'!D68</f>
        <v>13641233345599.277</v>
      </c>
      <c r="E20" s="310">
        <f>'NonE-natural gas'!E68+'E-natural gas'!E68</f>
        <v>21014400296905.277</v>
      </c>
      <c r="F20" s="310">
        <f>'NonE-natural gas'!F68+'E-natural gas'!F68</f>
        <v>20960230478774.031</v>
      </c>
      <c r="G20" s="310">
        <f>'NonE-natural gas'!G68+'E-natural gas'!G68</f>
        <v>21205274102949.52</v>
      </c>
      <c r="H20" s="310">
        <f>'NonE-natural gas'!H68+'E-natural gas'!H68</f>
        <v>21633706021851.184</v>
      </c>
      <c r="I20" s="310">
        <f>'NonE-natural gas'!I68+'E-natural gas'!I68</f>
        <v>22035669830207.078</v>
      </c>
      <c r="J20" s="310">
        <f>'NonE-natural gas'!J68+'E-natural gas'!J68</f>
        <v>22398324644286.664</v>
      </c>
      <c r="K20" s="310">
        <f>'NonE-natural gas'!K68+'E-natural gas'!K68</f>
        <v>22708064136157.555</v>
      </c>
      <c r="L20" s="310">
        <f>'NonE-natural gas'!L68+'E-natural gas'!L68</f>
        <v>22951829018799.195</v>
      </c>
      <c r="M20" s="310">
        <f>'NonE-natural gas'!M68+'E-natural gas'!M68</f>
        <v>23117348222258.449</v>
      </c>
      <c r="N20" s="310">
        <f>'NonE-natural gas'!N68+'E-natural gas'!N68</f>
        <v>23361987263753.637</v>
      </c>
      <c r="O20" s="310">
        <f>'NonE-natural gas'!O68+'E-natural gas'!O68</f>
        <v>23529985625305.754</v>
      </c>
      <c r="P20" s="310">
        <f>'NonE-natural gas'!P68+'E-natural gas'!P68</f>
        <v>23626223815315.148</v>
      </c>
      <c r="Q20" s="310">
        <f>'NonE-natural gas'!Q68+'E-natural gas'!Q68</f>
        <v>23656391597031.742</v>
      </c>
      <c r="R20" s="310">
        <f>'NonE-natural gas'!R68+'E-natural gas'!R68</f>
        <v>23626809854629.77</v>
      </c>
      <c r="S20" s="310">
        <f>'NonE-natural gas'!S68+'E-natural gas'!S68</f>
        <v>23729371293006.246</v>
      </c>
      <c r="T20" s="310">
        <f>'NonE-natural gas'!T68+'E-natural gas'!T68</f>
        <v>23786371363394.984</v>
      </c>
      <c r="U20" s="310">
        <f>'NonE-natural gas'!U68+'E-natural gas'!U68</f>
        <v>23800418756871.582</v>
      </c>
      <c r="V20" s="310">
        <f>'NonE-natural gas'!V68+'E-natural gas'!V68</f>
        <v>23774318095008.172</v>
      </c>
      <c r="W20" s="310">
        <f>'NonE-natural gas'!W68+'E-natural gas'!W68</f>
        <v>23711015234707.891</v>
      </c>
      <c r="X20" s="310">
        <f>'NonE-natural gas'!X68+'E-natural gas'!X68</f>
        <v>23613546270531.738</v>
      </c>
      <c r="Y20" s="310">
        <f>'NonE-natural gas'!Y68+'E-natural gas'!Y68</f>
        <v>23484990979257.805</v>
      </c>
      <c r="Z20" s="310">
        <f>'NonE-natural gas'!Z68+'E-natural gas'!Z68</f>
        <v>23328431240073.734</v>
      </c>
      <c r="AA20" s="310">
        <f>'NonE-natural gas'!AA68+'E-natural gas'!AA68</f>
        <v>23146914765767.516</v>
      </c>
      <c r="AB20" s="310">
        <f>'NonE-natural gas'!AB68+'E-natural gas'!AB68</f>
        <v>22943424300603.258</v>
      </c>
      <c r="AC20" s="310">
        <f>'NonE-natural gas'!AC68+'E-natural gas'!AC68</f>
        <v>22720852282761.164</v>
      </c>
      <c r="AD20" s="310">
        <f>'NonE-natural gas'!AD68+'E-natural gas'!AD68</f>
        <v>22481980835408.078</v>
      </c>
      <c r="AE20" s="310">
        <f>'NonE-natural gas'!AE68+'E-natural gas'!AE68</f>
        <v>22229466841503.887</v>
      </c>
      <c r="AF20" s="310">
        <f>'NonE-natural gas'!AF68+'E-natural gas'!AF68</f>
        <v>21965831773145.109</v>
      </c>
      <c r="AG20" s="310">
        <f>'NonE-natural gas'!AG68+'E-natural gas'!AG68</f>
        <v>21693455885539.691</v>
      </c>
      <c r="AH20" s="310">
        <f>'NonE-natural gas'!AH68+'E-natural gas'!AH68</f>
        <v>21414576346889.547</v>
      </c>
      <c r="AI20" s="310">
        <f>'NonE-natural gas'!AI68+'E-natural gas'!AI68</f>
        <v>21131288856361.957</v>
      </c>
      <c r="AJ20" s="310">
        <f>'NonE-natural gas'!AJ68+'E-natural gas'!AJ68</f>
        <v>20845552300520.707</v>
      </c>
      <c r="AK20" s="310">
        <f>'NonE-natural gas'!AK68+'E-natural gas'!AK68</f>
        <v>20559196011498.496</v>
      </c>
      <c r="AL20" s="310">
        <f>'NonE-natural gas'!AL68+'E-natural gas'!AL68</f>
        <v>20273929215290.918</v>
      </c>
      <c r="AM20" s="310">
        <f>'NonE-natural gas'!AM68+'E-natural gas'!AM68</f>
        <v>19991352293414.273</v>
      </c>
      <c r="AN20" s="310">
        <f>'NonE-natural gas'!AN68+'E-natural gas'!AN68</f>
        <v>19712969523593.352</v>
      </c>
      <c r="AO20" s="310">
        <f>'NonE-natural gas'!AO68+'E-natural gas'!AO68</f>
        <v>19440203013185.227</v>
      </c>
      <c r="AP20" s="310">
        <f>'NonE-natural gas'!AP68+'E-natural gas'!AP68</f>
        <v>19174407591076.969</v>
      </c>
      <c r="AQ20" s="310">
        <f>'NonE-natural gas'!AQ68+'E-natural gas'!AQ68</f>
        <v>18910570322770.719</v>
      </c>
    </row>
    <row r="21" spans="1:43" x14ac:dyDescent="0.25">
      <c r="A21" s="133" t="s">
        <v>108</v>
      </c>
      <c r="B21" s="310">
        <f>'NonE-natural gas'!B69+'E-natural gas'!B69</f>
        <v>94468255596000</v>
      </c>
      <c r="C21" s="310">
        <f>'NonE-natural gas'!C69+'E-natural gas'!C69</f>
        <v>102360055000500</v>
      </c>
      <c r="D21" s="310">
        <f>'NonE-natural gas'!D69+'E-natural gas'!D69</f>
        <v>104737070334955.83</v>
      </c>
      <c r="E21" s="310">
        <f>'NonE-natural gas'!E69+'E-natural gas'!E69</f>
        <v>120073645215541.95</v>
      </c>
      <c r="F21" s="310">
        <f>'NonE-natural gas'!F69+'E-natural gas'!F69</f>
        <v>132401775457422.34</v>
      </c>
      <c r="G21" s="310">
        <f>'NonE-natural gas'!G69+'E-natural gas'!G69</f>
        <v>140391896935678.88</v>
      </c>
      <c r="H21" s="310">
        <f>'NonE-natural gas'!H69+'E-natural gas'!H69</f>
        <v>148300800369270.06</v>
      </c>
      <c r="I21" s="310">
        <f>'NonE-natural gas'!I69+'E-natural gas'!I69</f>
        <v>152236754056179.09</v>
      </c>
      <c r="J21" s="310">
        <f>'NonE-natural gas'!J69+'E-natural gas'!J69</f>
        <v>156146515109362.56</v>
      </c>
      <c r="K21" s="310">
        <f>'NonE-natural gas'!K69+'E-natural gas'!K69</f>
        <v>160030098315428.31</v>
      </c>
      <c r="L21" s="310">
        <f>'NonE-natural gas'!L69+'E-natural gas'!L69</f>
        <v>163887518468610.34</v>
      </c>
      <c r="M21" s="310">
        <f>'NonE-natural gas'!M69+'E-natural gas'!M69</f>
        <v>167718790370768.81</v>
      </c>
      <c r="N21" s="310">
        <f>'NonE-natural gas'!N69+'E-natural gas'!N69</f>
        <v>169519637990835.41</v>
      </c>
      <c r="O21" s="310">
        <f>'NonE-natural gas'!O69+'E-natural gas'!O69</f>
        <v>171311320813480.59</v>
      </c>
      <c r="P21" s="310">
        <f>'NonE-natural gas'!P69+'E-natural gas'!P69</f>
        <v>173093842274384.81</v>
      </c>
      <c r="Q21" s="310">
        <f>'NonE-natural gas'!Q69+'E-natural gas'!Q69</f>
        <v>174867205810472.19</v>
      </c>
      <c r="R21" s="310">
        <f>'NonE-natural gas'!R69+'E-natural gas'!R69</f>
        <v>176631414859910.56</v>
      </c>
      <c r="S21" s="310">
        <f>'NonE-natural gas'!S69+'E-natural gas'!S69</f>
        <v>175881443485636.41</v>
      </c>
      <c r="T21" s="310">
        <f>'NonE-natural gas'!T69+'E-natural gas'!T69</f>
        <v>175132800645883.41</v>
      </c>
      <c r="U21" s="310">
        <f>'NonE-natural gas'!U69+'E-natural gas'!U69</f>
        <v>174385486128987.94</v>
      </c>
      <c r="V21" s="310">
        <f>'NonE-natural gas'!V69+'E-natural gas'!V69</f>
        <v>173639499723277.94</v>
      </c>
      <c r="W21" s="310">
        <f>'NonE-natural gas'!W69+'E-natural gas'!W69</f>
        <v>172894841217073</v>
      </c>
      <c r="X21" s="310">
        <f>'NonE-natural gas'!X69+'E-natural gas'!X69</f>
        <v>172151510398684.13</v>
      </c>
      <c r="Y21" s="310">
        <f>'NonE-natural gas'!Y69+'E-natural gas'!Y69</f>
        <v>171409507056413.84</v>
      </c>
      <c r="Z21" s="310">
        <f>'NonE-natural gas'!Z69+'E-natural gas'!Z69</f>
        <v>170668830978556.31</v>
      </c>
      <c r="AA21" s="310">
        <f>'NonE-natural gas'!AA69+'E-natural gas'!AA69</f>
        <v>169929481953397.28</v>
      </c>
      <c r="AB21" s="310">
        <f>'NonE-natural gas'!AB69+'E-natural gas'!AB69</f>
        <v>169191459769213.97</v>
      </c>
      <c r="AC21" s="310">
        <f>'NonE-natural gas'!AC69+'E-natural gas'!AC69</f>
        <v>168454764214275.09</v>
      </c>
      <c r="AD21" s="310">
        <f>'NonE-natural gas'!AD69+'E-natural gas'!AD69</f>
        <v>167719395076840.94</v>
      </c>
      <c r="AE21" s="310">
        <f>'NonE-natural gas'!AE69+'E-natural gas'!AE69</f>
        <v>166985352145163.5</v>
      </c>
      <c r="AF21" s="310">
        <f>'NonE-natural gas'!AF69+'E-natural gas'!AF69</f>
        <v>166252635207486.25</v>
      </c>
      <c r="AG21" s="310">
        <f>'NonE-natural gas'!AG69+'E-natural gas'!AG69</f>
        <v>165521244052044</v>
      </c>
      <c r="AH21" s="310">
        <f>'NonE-natural gas'!AH69+'E-natural gas'!AH69</f>
        <v>165106066069229.72</v>
      </c>
      <c r="AI21" s="310">
        <f>'NonE-natural gas'!AI69+'E-natural gas'!AI69</f>
        <v>164691431614209.47</v>
      </c>
      <c r="AJ21" s="310">
        <f>'NonE-natural gas'!AJ69+'E-natural gas'!AJ69</f>
        <v>164277340602666.34</v>
      </c>
      <c r="AK21" s="310">
        <f>'NonE-natural gas'!AK69+'E-natural gas'!AK69</f>
        <v>163863792950280.09</v>
      </c>
      <c r="AL21" s="310">
        <f>'NonE-natural gas'!AL69+'E-natural gas'!AL69</f>
        <v>163450788572727.28</v>
      </c>
      <c r="AM21" s="310">
        <f>'NonE-natural gas'!AM69+'E-natural gas'!AM69</f>
        <v>162934016235721.84</v>
      </c>
      <c r="AN21" s="310">
        <f>'NonE-natural gas'!AN69+'E-natural gas'!AN69</f>
        <v>162418047473542</v>
      </c>
      <c r="AO21" s="310">
        <f>'NonE-natural gas'!AO69+'E-natural gas'!AO69</f>
        <v>161902882159356.41</v>
      </c>
      <c r="AP21" s="310">
        <f>'NonE-natural gas'!AP69+'E-natural gas'!AP69</f>
        <v>161388520166328.66</v>
      </c>
      <c r="AQ21" s="310">
        <f>'NonE-natural gas'!AQ69+'E-natural gas'!AQ69</f>
        <v>160820500736005.5</v>
      </c>
    </row>
    <row r="22" spans="1:43" x14ac:dyDescent="0.25">
      <c r="A22" s="133" t="s">
        <v>109</v>
      </c>
      <c r="B22" s="310">
        <f>'NonE-natural gas'!B70+'E-natural gas'!B70</f>
        <v>78067979748000</v>
      </c>
      <c r="C22" s="310">
        <f>'NonE-natural gas'!C70+'E-natural gas'!C70</f>
        <v>80020790371500</v>
      </c>
      <c r="D22" s="310">
        <f>'NonE-natural gas'!D70+'E-natural gas'!D70</f>
        <v>87389074206546.781</v>
      </c>
      <c r="E22" s="310">
        <f>'NonE-natural gas'!E70+'E-natural gas'!E70</f>
        <v>94078193720580.438</v>
      </c>
      <c r="F22" s="310">
        <f>'NonE-natural gas'!F70+'E-natural gas'!F70</f>
        <v>96889194641678.719</v>
      </c>
      <c r="G22" s="310">
        <f>'NonE-natural gas'!G70+'E-natural gas'!G70</f>
        <v>98628872860482.078</v>
      </c>
      <c r="H22" s="310">
        <f>'NonE-natural gas'!H70+'E-natural gas'!H70</f>
        <v>100852774752749.78</v>
      </c>
      <c r="I22" s="310">
        <f>'NonE-natural gas'!I70+'E-natural gas'!I70</f>
        <v>103042713818887.09</v>
      </c>
      <c r="J22" s="310">
        <f>'NonE-natural gas'!J70+'E-natural gas'!J70</f>
        <v>104941453649374.52</v>
      </c>
      <c r="K22" s="310">
        <f>'NonE-natural gas'!K70+'E-natural gas'!K70</f>
        <v>106536095227988.89</v>
      </c>
      <c r="L22" s="310">
        <f>'NonE-natural gas'!L70+'E-natural gas'!L70</f>
        <v>107816677936584.14</v>
      </c>
      <c r="M22" s="310">
        <f>'NonE-natural gas'!M70+'E-natural gas'!M70</f>
        <v>108776266817496.91</v>
      </c>
      <c r="N22" s="310">
        <f>'NonE-natural gas'!N70+'E-natural gas'!N70</f>
        <v>109503222903581.77</v>
      </c>
      <c r="O22" s="310">
        <f>'NonE-natural gas'!O70+'E-natural gas'!O70</f>
        <v>109950578028049.63</v>
      </c>
      <c r="P22" s="310">
        <f>'NonE-natural gas'!P70+'E-natural gas'!P70</f>
        <v>110165087988378.98</v>
      </c>
      <c r="Q22" s="310">
        <f>'NonE-natural gas'!Q70+'E-natural gas'!Q70</f>
        <v>110195611128842.7</v>
      </c>
      <c r="R22" s="310">
        <f>'NonE-natural gas'!R70+'E-natural gas'!R70</f>
        <v>110092172780103.28</v>
      </c>
      <c r="S22" s="310">
        <f>'NonE-natural gas'!S70+'E-natural gas'!S70</f>
        <v>109985916717987.36</v>
      </c>
      <c r="T22" s="310">
        <f>'NonE-natural gas'!T70+'E-natural gas'!T70</f>
        <v>109802972919226.95</v>
      </c>
      <c r="U22" s="310">
        <f>'NonE-natural gas'!U70+'E-natural gas'!U70</f>
        <v>109550204197644.67</v>
      </c>
      <c r="V22" s="310">
        <f>'NonE-natural gas'!V70+'E-natural gas'!V70</f>
        <v>109234555429873.23</v>
      </c>
      <c r="W22" s="310">
        <f>'NonE-natural gas'!W70+'E-natural gas'!W70</f>
        <v>108863012934420.92</v>
      </c>
      <c r="X22" s="310">
        <f>'NonE-natural gas'!X70+'E-natural gas'!X70</f>
        <v>108442567942648.89</v>
      </c>
      <c r="Y22" s="310">
        <f>'NonE-natural gas'!Y70+'E-natural gas'!Y70</f>
        <v>107980184291874.23</v>
      </c>
      <c r="Z22" s="310">
        <f>'NonE-natural gas'!Z70+'E-natural gas'!Z70</f>
        <v>107482770412390.2</v>
      </c>
      <c r="AA22" s="310">
        <f>'NonE-natural gas'!AA70+'E-natural gas'!AA70</f>
        <v>106957155628710.11</v>
      </c>
      <c r="AB22" s="310">
        <f>'NonE-natural gas'!AB70+'E-natural gas'!AB70</f>
        <v>106410070751078.34</v>
      </c>
      <c r="AC22" s="310">
        <f>'NonE-natural gas'!AC70+'E-natural gas'!AC70</f>
        <v>105848132896367.31</v>
      </c>
      <c r="AD22" s="310">
        <f>'NonE-natural gas'!AD70+'E-natural gas'!AD70</f>
        <v>105277834447924</v>
      </c>
      <c r="AE22" s="310">
        <f>'NonE-natural gas'!AE70+'E-natural gas'!AE70</f>
        <v>104705536041574.39</v>
      </c>
      <c r="AF22" s="310">
        <f>'NonE-natural gas'!AF70+'E-natural gas'!AF70</f>
        <v>104137463449695.73</v>
      </c>
      <c r="AG22" s="310">
        <f>'NonE-natural gas'!AG70+'E-natural gas'!AG70</f>
        <v>103579708226703.36</v>
      </c>
      <c r="AH22" s="310">
        <f>'NonE-natural gas'!AH70+'E-natural gas'!AH70</f>
        <v>103038231977206.48</v>
      </c>
      <c r="AI22" s="310">
        <f>'NonE-natural gas'!AI70+'E-natural gas'!AI70</f>
        <v>102518874112110.61</v>
      </c>
      <c r="AJ22" s="310">
        <f>'NonE-natural gas'!AJ70+'E-natural gas'!AJ70</f>
        <v>102027362967795.5</v>
      </c>
      <c r="AK22" s="310">
        <f>'NonE-natural gas'!AK70+'E-natural gas'!AK70</f>
        <v>101569330178843.75</v>
      </c>
      <c r="AL22" s="310">
        <f>'NonE-natural gas'!AL70+'E-natural gas'!AL70</f>
        <v>101150328215404.58</v>
      </c>
      <c r="AM22" s="310">
        <f>'NonE-natural gas'!AM70+'E-natural gas'!AM70</f>
        <v>100775851021936.47</v>
      </c>
      <c r="AN22" s="310">
        <f>'NonE-natural gas'!AN70+'E-natural gas'!AN70</f>
        <v>100451357724663.81</v>
      </c>
      <c r="AO22" s="310">
        <f>'NonE-natural gas'!AO70+'E-natural gas'!AO70</f>
        <v>100182299410546.25</v>
      </c>
      <c r="AP22" s="310">
        <f>'NonE-natural gas'!AP70+'E-natural gas'!AP70</f>
        <v>99974149021003.078</v>
      </c>
      <c r="AQ22" s="310">
        <f>'NonE-natural gas'!AQ70+'E-natural gas'!AQ70</f>
        <v>99799075376831.313</v>
      </c>
    </row>
    <row r="23" spans="1:43" x14ac:dyDescent="0.25">
      <c r="A23" s="133" t="s">
        <v>110</v>
      </c>
      <c r="B23" s="310">
        <f>'NonE-natural gas'!B71+'E-natural gas'!B71</f>
        <v>77065185103500</v>
      </c>
      <c r="C23" s="310">
        <f>'NonE-natural gas'!C71+'E-natural gas'!C71</f>
        <v>78481875598500.016</v>
      </c>
      <c r="D23" s="310">
        <f>'NonE-natural gas'!D71+'E-natural gas'!D71</f>
        <v>93232618634385.266</v>
      </c>
      <c r="E23" s="310">
        <f>'NonE-natural gas'!E71+'E-natural gas'!E71</f>
        <v>98658506025683.25</v>
      </c>
      <c r="F23" s="310">
        <f>'NonE-natural gas'!F71+'E-natural gas'!F71</f>
        <v>103014759142807.27</v>
      </c>
      <c r="G23" s="310">
        <f>'NonE-natural gas'!G71+'E-natural gas'!G71</f>
        <v>106963396268528.81</v>
      </c>
      <c r="H23" s="310">
        <f>'NonE-natural gas'!H71+'E-natural gas'!H71</f>
        <v>111578063288279.75</v>
      </c>
      <c r="I23" s="310">
        <f>'NonE-natural gas'!I71+'E-natural gas'!I71</f>
        <v>115599835596719.73</v>
      </c>
      <c r="J23" s="310">
        <f>'NonE-natural gas'!J71+'E-natural gas'!J71</f>
        <v>119109081017773.92</v>
      </c>
      <c r="K23" s="310">
        <f>'NonE-natural gas'!K71+'E-natural gas'!K71</f>
        <v>122134113437486.92</v>
      </c>
      <c r="L23" s="310">
        <f>'NonE-natural gas'!L71+'E-natural gas'!L71</f>
        <v>124717885831694.8</v>
      </c>
      <c r="M23" s="310">
        <f>'NonE-natural gas'!M71+'E-natural gas'!M71</f>
        <v>126915695554517.3</v>
      </c>
      <c r="N23" s="310">
        <f>'NonE-natural gas'!N71+'E-natural gas'!N71</f>
        <v>128848272951754.22</v>
      </c>
      <c r="O23" s="310">
        <f>'NonE-natural gas'!O71+'E-natural gas'!O71</f>
        <v>130506196568159.91</v>
      </c>
      <c r="P23" s="310">
        <f>'NonE-natural gas'!P71+'E-natural gas'!P71</f>
        <v>131937658048274.84</v>
      </c>
      <c r="Q23" s="310">
        <f>'NonE-natural gas'!Q71+'E-natural gas'!Q71</f>
        <v>133194827215043.86</v>
      </c>
      <c r="R23" s="310">
        <f>'NonE-natural gas'!R71+'E-natural gas'!R71</f>
        <v>134333008001891.81</v>
      </c>
      <c r="S23" s="310">
        <f>'NonE-natural gas'!S71+'E-natural gas'!S71</f>
        <v>135395172231873.58</v>
      </c>
      <c r="T23" s="310">
        <f>'NonE-natural gas'!T71+'E-natural gas'!T71</f>
        <v>136396631364255.92</v>
      </c>
      <c r="U23" s="310">
        <f>'NonE-natural gas'!U71+'E-natural gas'!U71</f>
        <v>137337460557620.83</v>
      </c>
      <c r="V23" s="310">
        <f>'NonE-natural gas'!V71+'E-natural gas'!V71</f>
        <v>138217858712569.17</v>
      </c>
      <c r="W23" s="310">
        <f>'NonE-natural gas'!W71+'E-natural gas'!W71</f>
        <v>139038144846021.33</v>
      </c>
      <c r="X23" s="310">
        <f>'NonE-natural gas'!X71+'E-natural gas'!X71</f>
        <v>139798754178905.27</v>
      </c>
      <c r="Y23" s="310">
        <f>'NonE-natural gas'!Y71+'E-natural gas'!Y71</f>
        <v>140500233966596.16</v>
      </c>
      <c r="Z23" s="310">
        <f>'NonE-natural gas'!Z71+'E-natural gas'!Z71</f>
        <v>141143239101560.31</v>
      </c>
      <c r="AA23" s="310">
        <f>'NonE-natural gas'!AA71+'E-natural gas'!AA71</f>
        <v>141728527517543.63</v>
      </c>
      <c r="AB23" s="310">
        <f>'NonE-natural gas'!AB71+'E-natural gas'!AB71</f>
        <v>142256955424376.53</v>
      </c>
      <c r="AC23" s="310">
        <f>'NonE-natural gas'!AC71+'E-natural gas'!AC71</f>
        <v>142729472402005.69</v>
      </c>
      <c r="AD23" s="310">
        <f>'NonE-natural gas'!AD71+'E-natural gas'!AD71</f>
        <v>143147116381791.03</v>
      </c>
      <c r="AE23" s="310">
        <f>'NonE-natural gas'!AE71+'E-natural gas'!AE71</f>
        <v>143511008542357.41</v>
      </c>
      <c r="AF23" s="310">
        <f>'NonE-natural gas'!AF71+'E-natural gas'!AF71</f>
        <v>143822348146443.69</v>
      </c>
      <c r="AG23" s="310">
        <f>'NonE-natural gas'!AG71+'E-natural gas'!AG71</f>
        <v>144082407344231.63</v>
      </c>
      <c r="AH23" s="310">
        <f>'NonE-natural gas'!AH71+'E-natural gas'!AH71</f>
        <v>144292525967564.09</v>
      </c>
      <c r="AI23" s="310">
        <f>'NonE-natural gas'!AI71+'E-natural gas'!AI71</f>
        <v>144454106338326.69</v>
      </c>
      <c r="AJ23" s="310">
        <f>'NonE-natural gas'!AJ71+'E-natural gas'!AJ71</f>
        <v>144568608113047.56</v>
      </c>
      <c r="AK23" s="310">
        <f>'NonE-natural gas'!AK71+'E-natural gas'!AK71</f>
        <v>144637543184499.19</v>
      </c>
      <c r="AL23" s="310">
        <f>'NonE-natural gas'!AL71+'E-natural gas'!AL71</f>
        <v>144662470659770.91</v>
      </c>
      <c r="AM23" s="310">
        <f>'NonE-natural gas'!AM71+'E-natural gas'!AM71</f>
        <v>144644991932929.47</v>
      </c>
      <c r="AN23" s="310">
        <f>'NonE-natural gas'!AN71+'E-natural gas'!AN71</f>
        <v>144586745869019.81</v>
      </c>
      <c r="AO23" s="310">
        <f>'NonE-natural gas'!AO71+'E-natural gas'!AO71</f>
        <v>144489404114771.31</v>
      </c>
      <c r="AP23" s="310">
        <f>'NonE-natural gas'!AP71+'E-natural gas'!AP71</f>
        <v>144354666550006.88</v>
      </c>
      <c r="AQ23" s="310">
        <f>'NonE-natural gas'!AQ71+'E-natural gas'!AQ71</f>
        <v>144135865268689.56</v>
      </c>
    </row>
    <row r="24" spans="1:43" x14ac:dyDescent="0.25">
      <c r="A24" s="133" t="s">
        <v>111</v>
      </c>
      <c r="B24" s="310">
        <f>'NonE-natural gas'!B72+'E-natural gas'!B72</f>
        <v>99354448891500</v>
      </c>
      <c r="C24" s="310">
        <f>'NonE-natural gas'!C72+'E-natural gas'!C72</f>
        <v>150724757370000</v>
      </c>
      <c r="D24" s="310">
        <f>'NonE-natural gas'!D72+'E-natural gas'!D72</f>
        <v>185274218131040.25</v>
      </c>
      <c r="E24" s="310">
        <f>'NonE-natural gas'!E72+'E-natural gas'!E72</f>
        <v>201052041595869.63</v>
      </c>
      <c r="F24" s="310">
        <f>'NonE-natural gas'!F72+'E-natural gas'!F72</f>
        <v>211875969060250.19</v>
      </c>
      <c r="G24" s="310">
        <f>'NonE-natural gas'!G72+'E-natural gas'!G72</f>
        <v>235474917145272.75</v>
      </c>
      <c r="H24" s="310">
        <f>'NonE-natural gas'!H72+'E-natural gas'!H72</f>
        <v>266818902897967.75</v>
      </c>
      <c r="I24" s="310">
        <f>'NonE-natural gas'!I72+'E-natural gas'!I72</f>
        <v>298009048105221.44</v>
      </c>
      <c r="J24" s="310">
        <f>'NonE-natural gas'!J72+'E-natural gas'!J72</f>
        <v>326901111831645.19</v>
      </c>
      <c r="K24" s="310">
        <f>'NonE-natural gas'!K72+'E-natural gas'!K72</f>
        <v>353685580911258.56</v>
      </c>
      <c r="L24" s="310">
        <f>'NonE-natural gas'!L72+'E-natural gas'!L72</f>
        <v>379028825867224.5</v>
      </c>
      <c r="M24" s="310">
        <f>'NonE-natural gas'!M72+'E-natural gas'!M72</f>
        <v>404036845897699.94</v>
      </c>
      <c r="N24" s="310">
        <f>'NonE-natural gas'!N72+'E-natural gas'!N72</f>
        <v>429959019699183</v>
      </c>
      <c r="O24" s="310">
        <f>'NonE-natural gas'!O72+'E-natural gas'!O72</f>
        <v>457023469745563.25</v>
      </c>
      <c r="P24" s="310">
        <f>'NonE-natural gas'!P72+'E-natural gas'!P72</f>
        <v>485206721568385.5</v>
      </c>
      <c r="Q24" s="310">
        <f>'NonE-natural gas'!Q72+'E-natural gas'!Q72</f>
        <v>514474079728255.25</v>
      </c>
      <c r="R24" s="310">
        <f>'NonE-natural gas'!R72+'E-natural gas'!R72</f>
        <v>544778668063286.25</v>
      </c>
      <c r="S24" s="310">
        <f>'NonE-natural gas'!S72+'E-natural gas'!S72</f>
        <v>576088730786681.63</v>
      </c>
      <c r="T24" s="310">
        <f>'NonE-natural gas'!T72+'E-natural gas'!T72</f>
        <v>608303029925651</v>
      </c>
      <c r="U24" s="310">
        <f>'NonE-natural gas'!U72+'E-natural gas'!U72</f>
        <v>641330255993031</v>
      </c>
      <c r="V24" s="310">
        <f>'NonE-natural gas'!V72+'E-natural gas'!V72</f>
        <v>675063247097785.25</v>
      </c>
      <c r="W24" s="310">
        <f>'NonE-natural gas'!W72+'E-natural gas'!W72</f>
        <v>709378498291112.13</v>
      </c>
      <c r="X24" s="310">
        <f>'NonE-natural gas'!X72+'E-natural gas'!X72</f>
        <v>744135861616051.5</v>
      </c>
      <c r="Y24" s="310">
        <f>'NonE-natural gas'!Y72+'E-natural gas'!Y72</f>
        <v>779178467456071.75</v>
      </c>
      <c r="Z24" s="310">
        <f>'NonE-natural gas'!Z72+'E-natural gas'!Z72</f>
        <v>814332896970904.75</v>
      </c>
      <c r="AA24" s="310">
        <f>'NonE-natural gas'!AA72+'E-natural gas'!AA72</f>
        <v>849409633673106.38</v>
      </c>
      <c r="AB24" s="310">
        <f>'NonE-natural gas'!AB72+'E-natural gas'!AB72</f>
        <v>884203819444814.25</v>
      </c>
      <c r="AC24" s="310">
        <f>'NonE-natural gas'!AC72+'E-natural gas'!AC72</f>
        <v>918496336450497.75</v>
      </c>
      <c r="AD24" s="310">
        <f>'NonE-natural gas'!AD72+'E-natural gas'!AD72</f>
        <v>952055231425414</v>
      </c>
      <c r="AE24" s="310">
        <f>'NonE-natural gas'!AE72+'E-natural gas'!AE72</f>
        <v>984637492702891</v>
      </c>
      <c r="AF24" s="310">
        <f>'NonE-natural gas'!AF72+'E-natural gas'!AF72</f>
        <v>1015991183118241</v>
      </c>
      <c r="AG24" s="310">
        <f>'NonE-natural gas'!AG72+'E-natural gas'!AG72</f>
        <v>1045857923671010.5</v>
      </c>
      <c r="AH24" s="310">
        <f>'NonE-natural gas'!AH72+'E-natural gas'!AH72</f>
        <v>1073975713667806.8</v>
      </c>
      <c r="AI24" s="310">
        <f>'NonE-natural gas'!AI72+'E-natural gas'!AI72</f>
        <v>1100082063185088.5</v>
      </c>
      <c r="AJ24" s="310">
        <f>'NonE-natural gas'!AJ72+'E-natural gas'!AJ72</f>
        <v>1123917403317390.6</v>
      </c>
      <c r="AK24" s="310">
        <f>'NonE-natural gas'!AK72+'E-natural gas'!AK72</f>
        <v>1145228729095295.5</v>
      </c>
      <c r="AL24" s="310">
        <f>'NonE-natural gas'!AL72+'E-natural gas'!AL72</f>
        <v>1163773419498412</v>
      </c>
      <c r="AM24" s="310">
        <f>'NonE-natural gas'!AM72+'E-natural gas'!AM72</f>
        <v>1179323169020366.5</v>
      </c>
      <c r="AN24" s="310">
        <f>'NonE-natural gas'!AN72+'E-natural gas'!AN72</f>
        <v>1191667956161849.8</v>
      </c>
      <c r="AO24" s="310">
        <f>'NonE-natural gas'!AO72+'E-natural gas'!AO72</f>
        <v>1200619966445753.3</v>
      </c>
      <c r="AP24" s="310">
        <f>'NonE-natural gas'!AP72+'E-natural gas'!AP72</f>
        <v>1206017381475959.3</v>
      </c>
      <c r="AQ24" s="310">
        <f>'NonE-natural gas'!AQ72+'E-natural gas'!AQ72</f>
        <v>1207602679771421</v>
      </c>
    </row>
    <row r="25" spans="1:43" x14ac:dyDescent="0.25">
      <c r="A25" s="133" t="s">
        <v>112</v>
      </c>
      <c r="B25" s="310">
        <f>'NonE-natural gas'!B73+'E-natural gas'!B73</f>
        <v>69726172774500</v>
      </c>
      <c r="C25" s="310">
        <f>'NonE-natural gas'!C73+'E-natural gas'!C73</f>
        <v>58589874354000.008</v>
      </c>
      <c r="D25" s="310">
        <f>'NonE-natural gas'!D73+'E-natural gas'!D73</f>
        <v>82671675018939.031</v>
      </c>
      <c r="E25" s="310">
        <f>'NonE-natural gas'!E73+'E-natural gas'!E73</f>
        <v>103900764554203.88</v>
      </c>
      <c r="F25" s="310">
        <f>'NonE-natural gas'!F73+'E-natural gas'!F73</f>
        <v>111628576713685.2</v>
      </c>
      <c r="G25" s="310">
        <f>'NonE-natural gas'!G73+'E-natural gas'!G73</f>
        <v>123217351121532.59</v>
      </c>
      <c r="H25" s="310">
        <f>'NonE-natural gas'!H73+'E-natural gas'!H73</f>
        <v>138442383457421.09</v>
      </c>
      <c r="I25" s="310">
        <f>'NonE-natural gas'!I73+'E-natural gas'!I73</f>
        <v>153790200760917.56</v>
      </c>
      <c r="J25" s="310">
        <f>'NonE-natural gas'!J73+'E-natural gas'!J73</f>
        <v>168614773416171.63</v>
      </c>
      <c r="K25" s="310">
        <f>'NonE-natural gas'!K73+'E-natural gas'!K73</f>
        <v>182962035006016.97</v>
      </c>
      <c r="L25" s="310">
        <f>'NonE-natural gas'!L73+'E-natural gas'!L73</f>
        <v>197022773207662.84</v>
      </c>
      <c r="M25" s="310">
        <f>'NonE-natural gas'!M73+'E-natural gas'!M73</f>
        <v>211132067350514.06</v>
      </c>
      <c r="N25" s="310">
        <f>'NonE-natural gas'!N73+'E-natural gas'!N73</f>
        <v>225620948899056</v>
      </c>
      <c r="O25" s="310">
        <f>'NonE-natural gas'!O73+'E-natural gas'!O73</f>
        <v>240651637897236.31</v>
      </c>
      <c r="P25" s="310">
        <f>'NonE-natural gas'!P73+'E-natural gas'!P73</f>
        <v>256265996588596.13</v>
      </c>
      <c r="Q25" s="310">
        <f>'NonE-natural gas'!Q73+'E-natural gas'!Q73</f>
        <v>272517622228425.81</v>
      </c>
      <c r="R25" s="310">
        <f>'NonE-natural gas'!R73+'E-natural gas'!R73</f>
        <v>289473237763885.63</v>
      </c>
      <c r="S25" s="310">
        <f>'NonE-natural gas'!S73+'E-natural gas'!S73</f>
        <v>306981396986319.88</v>
      </c>
      <c r="T25" s="310">
        <f>'NonE-natural gas'!T73+'E-natural gas'!T73</f>
        <v>325224906753029.13</v>
      </c>
      <c r="U25" s="310">
        <f>'NonE-natural gas'!U73+'E-natural gas'!U73</f>
        <v>344169279056528.44</v>
      </c>
      <c r="V25" s="310">
        <f>'NonE-natural gas'!V73+'E-natural gas'!V73</f>
        <v>363768692931896.88</v>
      </c>
      <c r="W25" s="310">
        <f>'NonE-natural gas'!W73+'E-natural gas'!W73</f>
        <v>383965045327534.06</v>
      </c>
      <c r="X25" s="310">
        <f>'NonE-natural gas'!X73+'E-natural gas'!X73</f>
        <v>404687089589734.88</v>
      </c>
      <c r="Y25" s="310">
        <f>'NonE-natural gas'!Y73+'E-natural gas'!Y73</f>
        <v>425849697168343.88</v>
      </c>
      <c r="Z25" s="310">
        <f>'NonE-natural gas'!Z73+'E-natural gas'!Z73</f>
        <v>447353281025666</v>
      </c>
      <c r="AA25" s="310">
        <f>'NonE-natural gas'!AA73+'E-natural gas'!AA73</f>
        <v>469083421320175.94</v>
      </c>
      <c r="AB25" s="310">
        <f>'NonE-natural gas'!AB73+'E-natural gas'!AB73</f>
        <v>490910734993276.13</v>
      </c>
      <c r="AC25" s="310">
        <f>'NonE-natural gas'!AC73+'E-natural gas'!AC73</f>
        <v>512691030658622</v>
      </c>
      <c r="AD25" s="310">
        <f>'NonE-natural gas'!AD73+'E-natural gas'!AD73</f>
        <v>534265788433256.94</v>
      </c>
      <c r="AE25" s="310">
        <f>'NonE-natural gas'!AE73+'E-natural gas'!AE73</f>
        <v>555463000833057.56</v>
      </c>
      <c r="AF25" s="310">
        <f>'NonE-natural gas'!AF73+'E-natural gas'!AF73</f>
        <v>576098405394952.38</v>
      </c>
      <c r="AG25" s="310">
        <f>'NonE-natural gas'!AG73+'E-natural gas'!AG73</f>
        <v>595977132154670.25</v>
      </c>
      <c r="AH25" s="310">
        <f>'NonE-natural gas'!AH73+'E-natural gas'!AH73</f>
        <v>614895779446567.88</v>
      </c>
      <c r="AI25" s="310">
        <f>'NonE-natural gas'!AI73+'E-natural gas'!AI73</f>
        <v>632644919741062.63</v>
      </c>
      <c r="AJ25" s="310">
        <f>'NonE-natural gas'!AJ73+'E-natural gas'!AJ73</f>
        <v>649012023546002.13</v>
      </c>
      <c r="AK25" s="310">
        <f>'NonE-natural gas'!AK73+'E-natural gas'!AK73</f>
        <v>663784774046698.63</v>
      </c>
      <c r="AL25" s="310">
        <f>'NonE-natural gas'!AL73+'E-natural gas'!AL73</f>
        <v>676754728554339.13</v>
      </c>
      <c r="AM25" s="310">
        <f>'NonE-natural gas'!AM73+'E-natural gas'!AM73</f>
        <v>687721265518219.13</v>
      </c>
      <c r="AN25" s="310">
        <f>'NonE-natural gas'!AN73+'E-natural gas'!AN73</f>
        <v>696495738506751.88</v>
      </c>
      <c r="AO25" s="310">
        <f>'NonE-natural gas'!AO73+'E-natural gas'!AO73</f>
        <v>702905741960957.25</v>
      </c>
      <c r="AP25" s="310">
        <f>'NonE-natural gas'!AP73+'E-natural gas'!AP73</f>
        <v>706799378544173.88</v>
      </c>
      <c r="AQ25" s="310">
        <f>'NonE-natural gas'!AQ73+'E-natural gas'!AQ73</f>
        <v>707812994988786.88</v>
      </c>
    </row>
    <row r="26" spans="1:43" x14ac:dyDescent="0.25">
      <c r="A26" s="133" t="s">
        <v>113</v>
      </c>
      <c r="B26" s="310">
        <f>'NonE-natural gas'!B74+'E-natural gas'!B74</f>
        <v>9975167779500</v>
      </c>
      <c r="C26" s="310">
        <f>'NonE-natural gas'!C74+'E-natural gas'!C74</f>
        <v>9361268565000</v>
      </c>
      <c r="D26" s="310">
        <f>'NonE-natural gas'!D74+'E-natural gas'!D74</f>
        <v>9894218010914.8262</v>
      </c>
      <c r="E26" s="310">
        <f>'NonE-natural gas'!E74+'E-natural gas'!E74</f>
        <v>10236701345472.164</v>
      </c>
      <c r="F26" s="310">
        <f>'NonE-natural gas'!F74+'E-natural gas'!F74</f>
        <v>11117682273262.719</v>
      </c>
      <c r="G26" s="310">
        <f>'NonE-natural gas'!G74+'E-natural gas'!G74</f>
        <v>11676204488145.627</v>
      </c>
      <c r="H26" s="310">
        <f>'NonE-natural gas'!H74+'E-natural gas'!H74</f>
        <v>12142175344367.223</v>
      </c>
      <c r="I26" s="310">
        <f>'NonE-natural gas'!I74+'E-natural gas'!I74</f>
        <v>12765330783470.229</v>
      </c>
      <c r="J26" s="310">
        <f>'NonE-natural gas'!J74+'E-natural gas'!J74</f>
        <v>13298337792708.693</v>
      </c>
      <c r="K26" s="310">
        <f>'NonE-natural gas'!K74+'E-natural gas'!K74</f>
        <v>13816996726283.773</v>
      </c>
      <c r="L26" s="310">
        <f>'NonE-natural gas'!L74+'E-natural gas'!L74</f>
        <v>14319290988615.299</v>
      </c>
      <c r="M26" s="310">
        <f>'NonE-natural gas'!M74+'E-natural gas'!M74</f>
        <v>14886569900649.813</v>
      </c>
      <c r="N26" s="310">
        <f>'NonE-natural gas'!N74+'E-natural gas'!N74</f>
        <v>15271970226396.104</v>
      </c>
      <c r="O26" s="310">
        <f>'NonE-natural gas'!O74+'E-natural gas'!O74</f>
        <v>15719630731236.887</v>
      </c>
      <c r="P26" s="310">
        <f>'NonE-natural gas'!P74+'E-natural gas'!P74</f>
        <v>16145216459425.422</v>
      </c>
      <c r="Q26" s="310">
        <f>'NonE-natural gas'!Q74+'E-natural gas'!Q74</f>
        <v>16547798539143.35</v>
      </c>
      <c r="R26" s="310">
        <f>'NonE-natural gas'!R74+'E-natural gas'!R74</f>
        <v>16891708084284.07</v>
      </c>
      <c r="S26" s="310">
        <f>'NonE-natural gas'!S74+'E-natural gas'!S74</f>
        <v>17284531995635.99</v>
      </c>
      <c r="T26" s="310">
        <f>'NonE-natural gas'!T74+'E-natural gas'!T74</f>
        <v>17618142686103.863</v>
      </c>
      <c r="U26" s="310">
        <f>'NonE-natural gas'!U74+'E-natural gas'!U74</f>
        <v>17927511635045.797</v>
      </c>
      <c r="V26" s="310">
        <f>'NonE-natural gas'!V74+'E-natural gas'!V74</f>
        <v>18212847681887.75</v>
      </c>
      <c r="W26" s="310">
        <f>'NonE-natural gas'!W74+'E-natural gas'!W74</f>
        <v>18474564547355.715</v>
      </c>
      <c r="X26" s="310">
        <f>'NonE-natural gas'!X74+'E-natural gas'!X74</f>
        <v>18713268069697.344</v>
      </c>
      <c r="Y26" s="310">
        <f>'NonE-natural gas'!Y74+'E-natural gas'!Y74</f>
        <v>18929742251103.348</v>
      </c>
      <c r="Z26" s="310">
        <f>'NonE-natural gas'!Z74+'E-natural gas'!Z74</f>
        <v>19124934482019.652</v>
      </c>
      <c r="AA26" s="310">
        <f>'NonE-natural gas'!AA74+'E-natural gas'!AA74</f>
        <v>19299940296181.195</v>
      </c>
      <c r="AB26" s="310">
        <f>'NonE-natural gas'!AB74+'E-natural gas'!AB74</f>
        <v>19455987988507.223</v>
      </c>
      <c r="AC26" s="310">
        <f>'NonE-natural gas'!AC74+'E-natural gas'!AC74</f>
        <v>19594423402823.641</v>
      </c>
      <c r="AD26" s="310">
        <f>'NonE-natural gas'!AD74+'E-natural gas'!AD74</f>
        <v>19716695168017.871</v>
      </c>
      <c r="AE26" s="310">
        <f>'NonE-natural gas'!AE74+'E-natural gas'!AE74</f>
        <v>19824340630942.883</v>
      </c>
      <c r="AF26" s="310">
        <f>'NonE-natural gas'!AF74+'E-natural gas'!AF74</f>
        <v>19918972703322.992</v>
      </c>
      <c r="AG26" s="310">
        <f>'NonE-natural gas'!AG74+'E-natural gas'!AG74</f>
        <v>20002267809127.926</v>
      </c>
      <c r="AH26" s="310">
        <f>'NonE-natural gas'!AH74+'E-natural gas'!AH74</f>
        <v>20075955089290.414</v>
      </c>
      <c r="AI26" s="310">
        <f>'NonE-natural gas'!AI74+'E-natural gas'!AI74</f>
        <v>20141806993049.789</v>
      </c>
      <c r="AJ26" s="310">
        <f>'NonE-natural gas'!AJ74+'E-natural gas'!AJ74</f>
        <v>20201631360262.426</v>
      </c>
      <c r="AK26" s="310">
        <f>'NonE-natural gas'!AK74+'E-natural gas'!AK74</f>
        <v>20257265077276.238</v>
      </c>
      <c r="AL26" s="310">
        <f>'NonE-natural gas'!AL74+'E-natural gas'!AL74</f>
        <v>20310569370845.719</v>
      </c>
      <c r="AM26" s="310">
        <f>'NonE-natural gas'!AM74+'E-natural gas'!AM74</f>
        <v>20363426790393.047</v>
      </c>
      <c r="AN26" s="310">
        <f>'NonE-natural gas'!AN74+'E-natural gas'!AN74</f>
        <v>20417739918949.703</v>
      </c>
      <c r="AO26" s="310">
        <f>'NonE-natural gas'!AO74+'E-natural gas'!AO74</f>
        <v>20475431847530.195</v>
      </c>
      <c r="AP26" s="310">
        <f>'NonE-natural gas'!AP74+'E-natural gas'!AP74</f>
        <v>20538448446636.008</v>
      </c>
      <c r="AQ26" s="310">
        <f>'NonE-natural gas'!AQ74+'E-natural gas'!AQ74</f>
        <v>20600575197192.309</v>
      </c>
    </row>
  </sheetData>
  <phoneticPr fontId="3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24FB1-0AB7-4092-B899-8EBFFFE5950A}">
  <sheetPr codeName="Sheet24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f>'E-electricity'!B50</f>
        <v>456171561565499.94</v>
      </c>
      <c r="C2" s="310">
        <f>'E-electricity'!C50</f>
        <v>485499832636500</v>
      </c>
      <c r="D2" s="310">
        <f>'E-electricity'!D50</f>
        <v>509413140776125.38</v>
      </c>
      <c r="E2" s="310">
        <f>'E-electricity'!E50</f>
        <v>516619084686057.38</v>
      </c>
      <c r="F2" s="310">
        <f>'E-electricity'!F50</f>
        <v>555812592281842.44</v>
      </c>
      <c r="G2" s="310">
        <f>'E-electricity'!G50</f>
        <v>583964811340141.25</v>
      </c>
      <c r="H2" s="310">
        <f>'E-electricity'!H50</f>
        <v>600084742728089.75</v>
      </c>
      <c r="I2" s="310">
        <f>'E-electricity'!I50</f>
        <v>639894151595463.25</v>
      </c>
      <c r="J2" s="310">
        <f>'E-electricity'!J50</f>
        <v>667504896840873.25</v>
      </c>
      <c r="K2" s="310">
        <f>'E-electricity'!K50</f>
        <v>694362476524719</v>
      </c>
      <c r="L2" s="310">
        <f>'E-electricity'!L50</f>
        <v>720353719569934.5</v>
      </c>
      <c r="M2" s="310">
        <f>'E-electricity'!M50</f>
        <v>757933837155245.63</v>
      </c>
      <c r="N2" s="310">
        <f>'E-electricity'!N50</f>
        <v>769120866869762.13</v>
      </c>
      <c r="O2" s="310">
        <f>'E-electricity'!O50</f>
        <v>791715187123111.25</v>
      </c>
      <c r="P2" s="310">
        <f>'E-electricity'!P50</f>
        <v>813094225543767.13</v>
      </c>
      <c r="Q2" s="310">
        <f>'E-electricity'!Q50</f>
        <v>833206394365867.75</v>
      </c>
      <c r="R2" s="310">
        <f>'E-electricity'!R50</f>
        <v>846773656005657.75</v>
      </c>
      <c r="S2" s="310">
        <f>'E-electricity'!S50</f>
        <v>869093694066177.88</v>
      </c>
      <c r="T2" s="310">
        <f>'E-electricity'!T50</f>
        <v>884818217064915.75</v>
      </c>
      <c r="U2" s="310">
        <f>'E-electricity'!U50</f>
        <v>899189218742560</v>
      </c>
      <c r="V2" s="310">
        <f>'E-electricity'!V50</f>
        <v>912220863592558.63</v>
      </c>
      <c r="W2" s="310">
        <f>'E-electricity'!W50</f>
        <v>923938533936190.38</v>
      </c>
      <c r="X2" s="310">
        <f>'E-electricity'!X50</f>
        <v>934378043522055.13</v>
      </c>
      <c r="Y2" s="310">
        <f>'E-electricity'!Y50</f>
        <v>943584784898330.13</v>
      </c>
      <c r="Z2" s="310">
        <f>'E-electricity'!Z50</f>
        <v>951612832476592.25</v>
      </c>
      <c r="AA2" s="310">
        <f>'E-electricity'!AA50</f>
        <v>958524022160069</v>
      </c>
      <c r="AB2" s="310">
        <f>'E-electricity'!AB50</f>
        <v>964387027010028.13</v>
      </c>
      <c r="AC2" s="310">
        <f>'E-electricity'!AC50</f>
        <v>969276446756682.38</v>
      </c>
      <c r="AD2" s="310">
        <f>'E-electricity'!AD50</f>
        <v>973271927108453.63</v>
      </c>
      <c r="AE2" s="310">
        <f>'E-electricity'!AE50</f>
        <v>976457322854135.25</v>
      </c>
      <c r="AF2" s="310">
        <f>'E-electricity'!AF50</f>
        <v>978919916758153.88</v>
      </c>
      <c r="AG2" s="310">
        <f>'E-electricity'!AG50</f>
        <v>980749704284253.88</v>
      </c>
      <c r="AH2" s="310">
        <f>'E-electricity'!AH50</f>
        <v>982038752302486</v>
      </c>
      <c r="AI2" s="310">
        <f>'E-electricity'!AI50</f>
        <v>982880638185648.25</v>
      </c>
      <c r="AJ2" s="310">
        <f>'E-electricity'!AJ50</f>
        <v>983369974121583.25</v>
      </c>
      <c r="AK2" s="310">
        <f>'E-electricity'!AK50</f>
        <v>983602020086811.38</v>
      </c>
      <c r="AL2" s="310">
        <f>'E-electricity'!AL50</f>
        <v>983672387766460.25</v>
      </c>
      <c r="AM2" s="310">
        <f>'E-electricity'!AM50</f>
        <v>983676836780743.75</v>
      </c>
      <c r="AN2" s="310">
        <f>'E-electricity'!AN50</f>
        <v>983711163899070.75</v>
      </c>
      <c r="AO2" s="310">
        <f>'E-electricity'!AO50</f>
        <v>983871185494516.38</v>
      </c>
      <c r="AP2" s="310">
        <f>'E-electricity'!AP50</f>
        <v>984252813316533</v>
      </c>
      <c r="AQ2" s="310">
        <f>'E-electricity'!AQ50</f>
        <v>984722312591499</v>
      </c>
    </row>
    <row r="3" spans="1:43" x14ac:dyDescent="0.25">
      <c r="A3" s="133" t="s">
        <v>90</v>
      </c>
      <c r="B3" s="310">
        <f>'E-electricity'!B51</f>
        <v>350343689466391.31</v>
      </c>
      <c r="C3" s="310">
        <f>'E-electricity'!C51</f>
        <v>310098673153218.81</v>
      </c>
      <c r="D3" s="310">
        <f>'E-electricity'!D51</f>
        <v>335097669723487.81</v>
      </c>
      <c r="E3" s="310">
        <f>'E-electricity'!E51</f>
        <v>351330948976986.5</v>
      </c>
      <c r="F3" s="310">
        <f>'E-electricity'!F51</f>
        <v>384811740814107.69</v>
      </c>
      <c r="G3" s="310">
        <f>'E-electricity'!G51</f>
        <v>404774538730163.31</v>
      </c>
      <c r="H3" s="310">
        <f>'E-electricity'!H51</f>
        <v>424725187797922.44</v>
      </c>
      <c r="I3" s="310">
        <f>'E-electricity'!I51</f>
        <v>432393038692793.81</v>
      </c>
      <c r="J3" s="310">
        <f>'E-electricity'!J51</f>
        <v>440083931535853.5</v>
      </c>
      <c r="K3" s="310">
        <f>'E-electricity'!K51</f>
        <v>447797841363661.94</v>
      </c>
      <c r="L3" s="310">
        <f>'E-electricity'!L51</f>
        <v>455534743212779.5</v>
      </c>
      <c r="M3" s="310">
        <f>'E-electricity'!M51</f>
        <v>463294612119766.38</v>
      </c>
      <c r="N3" s="310">
        <f>'E-electricity'!N51</f>
        <v>466476004437093.13</v>
      </c>
      <c r="O3" s="310">
        <f>'E-electricity'!O51</f>
        <v>469663426717366.13</v>
      </c>
      <c r="P3" s="310">
        <f>'E-electricity'!P51</f>
        <v>472856874554916</v>
      </c>
      <c r="Q3" s="310">
        <f>'E-electricity'!Q51</f>
        <v>476056343544073.13</v>
      </c>
      <c r="R3" s="310">
        <f>'E-electricity'!R51</f>
        <v>479261829279168.06</v>
      </c>
      <c r="S3" s="310">
        <f>'E-electricity'!S51</f>
        <v>475213140720008.38</v>
      </c>
      <c r="T3" s="310">
        <f>'E-electricity'!T51</f>
        <v>471157953663570.19</v>
      </c>
      <c r="U3" s="310">
        <f>'E-electricity'!U51</f>
        <v>467096269516860.75</v>
      </c>
      <c r="V3" s="310">
        <f>'E-electricity'!V51</f>
        <v>463028089686887.19</v>
      </c>
      <c r="W3" s="310">
        <f>'E-electricity'!W51</f>
        <v>458953415580656.69</v>
      </c>
      <c r="X3" s="310">
        <f>'E-electricity'!X51</f>
        <v>452222507351165.75</v>
      </c>
      <c r="Y3" s="310">
        <f>'E-electricity'!Y51</f>
        <v>445481242047836.75</v>
      </c>
      <c r="Z3" s="310">
        <f>'E-electricity'!Z51</f>
        <v>438729621921881.06</v>
      </c>
      <c r="AA3" s="310">
        <f>'E-electricity'!AA51</f>
        <v>431967649224510.38</v>
      </c>
      <c r="AB3" s="310">
        <f>'E-electricity'!AB51</f>
        <v>425195326206936.06</v>
      </c>
      <c r="AC3" s="310">
        <f>'E-electricity'!AC51</f>
        <v>418412655120369.75</v>
      </c>
      <c r="AD3" s="310">
        <f>'E-electricity'!AD51</f>
        <v>411619638216023</v>
      </c>
      <c r="AE3" s="310">
        <f>'E-electricity'!AE51</f>
        <v>404816277745107.31</v>
      </c>
      <c r="AF3" s="310">
        <f>'E-electricity'!AF51</f>
        <v>398002575958834.13</v>
      </c>
      <c r="AG3" s="310">
        <f>'E-electricity'!AG51</f>
        <v>391178535108415.06</v>
      </c>
      <c r="AH3" s="310">
        <f>'E-electricity'!AH51</f>
        <v>382564786345778.88</v>
      </c>
      <c r="AI3" s="310">
        <f>'E-electricity'!AI51</f>
        <v>373938129699042.06</v>
      </c>
      <c r="AJ3" s="310">
        <f>'E-electricity'!AJ51</f>
        <v>365298567982218.88</v>
      </c>
      <c r="AK3" s="310">
        <f>'E-electricity'!AK51</f>
        <v>356646104009323.81</v>
      </c>
      <c r="AL3" s="310">
        <f>'E-electricity'!AL51</f>
        <v>347980740594371.38</v>
      </c>
      <c r="AM3" s="310">
        <f>'E-electricity'!AM51</f>
        <v>341088283080593.56</v>
      </c>
      <c r="AN3" s="310">
        <f>'E-electricity'!AN51</f>
        <v>334185503199155.31</v>
      </c>
      <c r="AO3" s="310">
        <f>'E-electricity'!AO51</f>
        <v>327272403201268.25</v>
      </c>
      <c r="AP3" s="310">
        <f>'E-electricity'!AP51</f>
        <v>320348985338143.81</v>
      </c>
      <c r="AQ3" s="310">
        <f>'E-electricity'!AQ51</f>
        <v>313310605700105.88</v>
      </c>
    </row>
    <row r="4" spans="1:43" x14ac:dyDescent="0.25">
      <c r="A4" s="133" t="s">
        <v>91</v>
      </c>
      <c r="B4" s="310">
        <f>'E-electricity'!B52</f>
        <v>148236978745361.31</v>
      </c>
      <c r="C4" s="310">
        <f>'E-electricity'!C52</f>
        <v>158092881609818.72</v>
      </c>
      <c r="D4" s="310">
        <f>'E-electricity'!D52</f>
        <v>171850843945290.66</v>
      </c>
      <c r="E4" s="310">
        <f>'E-electricity'!E52</f>
        <v>181739147042748.25</v>
      </c>
      <c r="F4" s="310">
        <f>'E-electricity'!F52</f>
        <v>200370562962137.41</v>
      </c>
      <c r="G4" s="310">
        <f>'E-electricity'!G52</f>
        <v>211829607448094.84</v>
      </c>
      <c r="H4" s="310">
        <f>'E-electricity'!H52</f>
        <v>223281680141435.25</v>
      </c>
      <c r="I4" s="310">
        <f>'E-electricity'!I52</f>
        <v>229165413331072.03</v>
      </c>
      <c r="J4" s="310">
        <f>'E-electricity'!J52</f>
        <v>235067541631497.78</v>
      </c>
      <c r="K4" s="310">
        <f>'E-electricity'!K52</f>
        <v>240988045260891.81</v>
      </c>
      <c r="L4" s="310">
        <f>'E-electricity'!L52</f>
        <v>246926904437433.53</v>
      </c>
      <c r="M4" s="310">
        <f>'E-electricity'!M52</f>
        <v>252884099379302.16</v>
      </c>
      <c r="N4" s="310">
        <f>'E-electricity'!N52</f>
        <v>256803059607158.34</v>
      </c>
      <c r="O4" s="310">
        <f>'E-electricity'!O52</f>
        <v>260730539123380.66</v>
      </c>
      <c r="P4" s="310">
        <f>'E-electricity'!P52</f>
        <v>264666531861089.97</v>
      </c>
      <c r="Q4" s="310">
        <f>'E-electricity'!Q52</f>
        <v>268611031753407.06</v>
      </c>
      <c r="R4" s="310">
        <f>'E-electricity'!R52</f>
        <v>272564032733452.63</v>
      </c>
      <c r="S4" s="310">
        <f>'E-electricity'!S52</f>
        <v>276398351967760</v>
      </c>
      <c r="T4" s="310">
        <f>'E-electricity'!T52</f>
        <v>280237967592260.56</v>
      </c>
      <c r="U4" s="310">
        <f>'E-electricity'!U52</f>
        <v>284082878444781.56</v>
      </c>
      <c r="V4" s="310">
        <f>'E-electricity'!V52</f>
        <v>287933083363149.94</v>
      </c>
      <c r="W4" s="310">
        <f>'E-electricity'!W52</f>
        <v>291788581185192.81</v>
      </c>
      <c r="X4" s="310">
        <f>'E-electricity'!X52</f>
        <v>293823483046698.13</v>
      </c>
      <c r="Y4" s="310">
        <f>'E-electricity'!Y52</f>
        <v>295861011766060.13</v>
      </c>
      <c r="Z4" s="310">
        <f>'E-electricity'!Z52</f>
        <v>297901166762831.69</v>
      </c>
      <c r="AA4" s="310">
        <f>'E-electricity'!AA52</f>
        <v>299943947456565.31</v>
      </c>
      <c r="AB4" s="310">
        <f>'E-electricity'!AB52</f>
        <v>301989353266813.88</v>
      </c>
      <c r="AC4" s="310">
        <f>'E-electricity'!AC52</f>
        <v>304037383613129.81</v>
      </c>
      <c r="AD4" s="310">
        <f>'E-electricity'!AD52</f>
        <v>306088037915065.88</v>
      </c>
      <c r="AE4" s="310">
        <f>'E-electricity'!AE52</f>
        <v>308141315592174.81</v>
      </c>
      <c r="AF4" s="310">
        <f>'E-electricity'!AF52</f>
        <v>310197216064009.19</v>
      </c>
      <c r="AG4" s="310">
        <f>'E-electricity'!AG52</f>
        <v>312255738750121.88</v>
      </c>
      <c r="AH4" s="310">
        <f>'E-electricity'!AH52</f>
        <v>314315964573469.44</v>
      </c>
      <c r="AI4" s="310">
        <f>'E-electricity'!AI52</f>
        <v>316378810121872.94</v>
      </c>
      <c r="AJ4" s="310">
        <f>'E-electricity'!AJ52</f>
        <v>318444274815175.38</v>
      </c>
      <c r="AK4" s="310">
        <f>'E-electricity'!AK52</f>
        <v>320512358073220.19</v>
      </c>
      <c r="AL4" s="310">
        <f>'E-electricity'!AL52</f>
        <v>322583059315850.44</v>
      </c>
      <c r="AM4" s="310">
        <f>'E-electricity'!AM52</f>
        <v>322814404339301.94</v>
      </c>
      <c r="AN4" s="310">
        <f>'E-electricity'!AN52</f>
        <v>323045713857718.25</v>
      </c>
      <c r="AO4" s="310">
        <f>'E-electricity'!AO52</f>
        <v>323276987871447.88</v>
      </c>
      <c r="AP4" s="310">
        <f>'E-electricity'!AP52</f>
        <v>323508226380839.5</v>
      </c>
      <c r="AQ4" s="310">
        <f>'E-electricity'!AQ52</f>
        <v>323631336087616.06</v>
      </c>
    </row>
    <row r="5" spans="1:43" x14ac:dyDescent="0.25">
      <c r="A5" s="133" t="s">
        <v>92</v>
      </c>
      <c r="B5" s="310">
        <f>'E-electricity'!B53</f>
        <v>362645620181972.81</v>
      </c>
      <c r="C5" s="310">
        <f>'E-electricity'!C53</f>
        <v>342104595793375.25</v>
      </c>
      <c r="D5" s="310">
        <f>'E-electricity'!D53</f>
        <v>368915658966337.69</v>
      </c>
      <c r="E5" s="310">
        <f>'E-electricity'!E53</f>
        <v>385601941548718.88</v>
      </c>
      <c r="F5" s="310">
        <f>'E-electricity'!F53</f>
        <v>421353739936810.25</v>
      </c>
      <c r="G5" s="310">
        <f>'E-electricity'!G53</f>
        <v>442405148746030.44</v>
      </c>
      <c r="H5" s="310">
        <f>'E-electricity'!H53</f>
        <v>463443744774116</v>
      </c>
      <c r="I5" s="310">
        <f>'E-electricity'!I53</f>
        <v>478151007166221.56</v>
      </c>
      <c r="J5" s="310">
        <f>'E-electricity'!J53</f>
        <v>492904910041748.06</v>
      </c>
      <c r="K5" s="310">
        <f>'E-electricity'!K53</f>
        <v>507705403374839.38</v>
      </c>
      <c r="L5" s="310">
        <f>'E-electricity'!L53</f>
        <v>522552437139639.5</v>
      </c>
      <c r="M5" s="310">
        <f>'E-electricity'!M53</f>
        <v>537445961310292.63</v>
      </c>
      <c r="N5" s="310">
        <f>'E-electricity'!N53</f>
        <v>541604570585674.75</v>
      </c>
      <c r="O5" s="310">
        <f>'E-electricity'!O53</f>
        <v>545771296068892.88</v>
      </c>
      <c r="P5" s="310">
        <f>'E-electricity'!P53</f>
        <v>549946131863795.56</v>
      </c>
      <c r="Q5" s="310">
        <f>'E-electricity'!Q53</f>
        <v>554129072074231</v>
      </c>
      <c r="R5" s="310">
        <f>'E-electricity'!R53</f>
        <v>558320110804047.69</v>
      </c>
      <c r="S5" s="310">
        <f>'E-electricity'!S53</f>
        <v>555494953425267.06</v>
      </c>
      <c r="T5" s="310">
        <f>'E-electricity'!T53</f>
        <v>552664996978012.88</v>
      </c>
      <c r="U5" s="310">
        <f>'E-electricity'!U53</f>
        <v>549830242496586.56</v>
      </c>
      <c r="V5" s="310">
        <f>'E-electricity'!V53</f>
        <v>546990691015289.81</v>
      </c>
      <c r="W5" s="310">
        <f>'E-electricity'!W53</f>
        <v>544146343568423.94</v>
      </c>
      <c r="X5" s="310">
        <f>'E-electricity'!X53</f>
        <v>536316096344272.38</v>
      </c>
      <c r="Y5" s="310">
        <f>'E-electricity'!Y53</f>
        <v>528473788469609.38</v>
      </c>
      <c r="Z5" s="310">
        <f>'E-electricity'!Z53</f>
        <v>520619422565710.5</v>
      </c>
      <c r="AA5" s="310">
        <f>'E-electricity'!AA53</f>
        <v>512753001253851.13</v>
      </c>
      <c r="AB5" s="310">
        <f>'E-electricity'!AB53</f>
        <v>504874527155306.75</v>
      </c>
      <c r="AC5" s="310">
        <f>'E-electricity'!AC53</f>
        <v>495103983243450.75</v>
      </c>
      <c r="AD5" s="310">
        <f>'E-electricity'!AD53</f>
        <v>485318661047968</v>
      </c>
      <c r="AE5" s="310">
        <f>'E-electricity'!AE53</f>
        <v>475518563786930</v>
      </c>
      <c r="AF5" s="310">
        <f>'E-electricity'!AF53</f>
        <v>465703694678408</v>
      </c>
      <c r="AG5" s="310">
        <f>'E-electricity'!AG53</f>
        <v>455874056940473.63</v>
      </c>
      <c r="AH5" s="310">
        <f>'E-electricity'!AH53</f>
        <v>445634524553600.38</v>
      </c>
      <c r="AI5" s="310">
        <f>'E-electricity'!AI53</f>
        <v>435379658538465.69</v>
      </c>
      <c r="AJ5" s="310">
        <f>'E-electricity'!AJ53</f>
        <v>425109462238117.94</v>
      </c>
      <c r="AK5" s="310">
        <f>'E-electricity'!AK53</f>
        <v>414823938995605</v>
      </c>
      <c r="AL5" s="310">
        <f>'E-electricity'!AL53</f>
        <v>404523092153975.13</v>
      </c>
      <c r="AM5" s="310">
        <f>'E-electricity'!AM53</f>
        <v>394465865970321.81</v>
      </c>
      <c r="AN5" s="310">
        <f>'E-electricity'!AN53</f>
        <v>384393695732719.25</v>
      </c>
      <c r="AO5" s="310">
        <f>'E-electricity'!AO53</f>
        <v>374306584702609.25</v>
      </c>
      <c r="AP5" s="310">
        <f>'E-electricity'!AP53</f>
        <v>364204536141433.5</v>
      </c>
      <c r="AQ5" s="310">
        <f>'E-electricity'!AQ53</f>
        <v>353969327082483.75</v>
      </c>
    </row>
    <row r="6" spans="1:43" x14ac:dyDescent="0.25">
      <c r="A6" s="133" t="s">
        <v>93</v>
      </c>
      <c r="B6" s="310">
        <f>'E-electricity'!B54</f>
        <v>414297221246194.06</v>
      </c>
      <c r="C6" s="310">
        <f>'E-electricity'!C54</f>
        <v>440656015362107.31</v>
      </c>
      <c r="D6" s="310">
        <f>'E-electricity'!D54</f>
        <v>510169357497129</v>
      </c>
      <c r="E6" s="310">
        <f>'E-electricity'!E54</f>
        <v>513939459580582.94</v>
      </c>
      <c r="F6" s="310">
        <f>'E-electricity'!F54</f>
        <v>534104524501659.56</v>
      </c>
      <c r="G6" s="310">
        <f>'E-electricity'!G54</f>
        <v>547495194261590.88</v>
      </c>
      <c r="H6" s="310">
        <f>'E-electricity'!H54</f>
        <v>565487623776669.13</v>
      </c>
      <c r="I6" s="310">
        <f>'E-electricity'!I54</f>
        <v>585890298091000.75</v>
      </c>
      <c r="J6" s="310">
        <f>'E-electricity'!J54</f>
        <v>606550753519623.5</v>
      </c>
      <c r="K6" s="310">
        <f>'E-electricity'!K54</f>
        <v>626984182216788.38</v>
      </c>
      <c r="L6" s="310">
        <f>'E-electricity'!L54</f>
        <v>646656930677222.5</v>
      </c>
      <c r="M6" s="310">
        <f>'E-electricity'!M54</f>
        <v>664989603645668</v>
      </c>
      <c r="N6" s="310">
        <f>'E-electricity'!N54</f>
        <v>681146456903585.13</v>
      </c>
      <c r="O6" s="310">
        <f>'E-electricity'!O54</f>
        <v>695355095953459.75</v>
      </c>
      <c r="P6" s="310">
        <f>'E-electricity'!P54</f>
        <v>707666850681283.63</v>
      </c>
      <c r="Q6" s="310">
        <f>'E-electricity'!Q54</f>
        <v>718162575746761.75</v>
      </c>
      <c r="R6" s="310">
        <f>'E-electricity'!R54</f>
        <v>726949246861773</v>
      </c>
      <c r="S6" s="310">
        <f>'E-electricity'!S54</f>
        <v>733807938715840</v>
      </c>
      <c r="T6" s="310">
        <f>'E-electricity'!T54</f>
        <v>739152575080740.75</v>
      </c>
      <c r="U6" s="310">
        <f>'E-electricity'!U54</f>
        <v>743067689168550.5</v>
      </c>
      <c r="V6" s="310">
        <f>'E-electricity'!V54</f>
        <v>745648242808911</v>
      </c>
      <c r="W6" s="310">
        <f>'E-electricity'!W54</f>
        <v>746997587573024.75</v>
      </c>
      <c r="X6" s="310">
        <f>'E-electricity'!X54</f>
        <v>747225521837229.63</v>
      </c>
      <c r="Y6" s="310">
        <f>'E-electricity'!Y54</f>
        <v>746446481037623.63</v>
      </c>
      <c r="Z6" s="310">
        <f>'E-electricity'!Z54</f>
        <v>744777889994689.25</v>
      </c>
      <c r="AA6" s="310">
        <f>'E-electricity'!AA54</f>
        <v>742338698244491.25</v>
      </c>
      <c r="AB6" s="310">
        <f>'E-electricity'!AB54</f>
        <v>739248112052207.75</v>
      </c>
      <c r="AC6" s="310">
        <f>'E-electricity'!AC54</f>
        <v>735624530384695.13</v>
      </c>
      <c r="AD6" s="310">
        <f>'E-electricity'!AD54</f>
        <v>731584686696366.88</v>
      </c>
      <c r="AE6" s="310">
        <f>'E-electricity'!AE54</f>
        <v>727242993994449.25</v>
      </c>
      <c r="AF6" s="310">
        <f>'E-electricity'!AF54</f>
        <v>722711087306369.88</v>
      </c>
      <c r="AG6" s="310">
        <f>'E-electricity'!AG54</f>
        <v>718097555347442.63</v>
      </c>
      <c r="AH6" s="310">
        <f>'E-electricity'!AH54</f>
        <v>713507851829237.75</v>
      </c>
      <c r="AI6" s="310">
        <f>'E-electricity'!AI54</f>
        <v>709044376390308.75</v>
      </c>
      <c r="AJ6" s="310">
        <f>'E-electricity'!AJ54</f>
        <v>704806715497115.38</v>
      </c>
      <c r="AK6" s="310">
        <f>'E-electricity'!AK54</f>
        <v>700892034781784.88</v>
      </c>
      <c r="AL6" s="310">
        <f>'E-electricity'!AL54</f>
        <v>697395616091929</v>
      </c>
      <c r="AM6" s="310">
        <f>'E-electricity'!AM54</f>
        <v>694411534979174.13</v>
      </c>
      <c r="AN6" s="310">
        <f>'E-electricity'!AN54</f>
        <v>692033477422092.75</v>
      </c>
      <c r="AO6" s="310">
        <f>'E-electricity'!AO54</f>
        <v>690355698268283.88</v>
      </c>
      <c r="AP6" s="310">
        <f>'E-electricity'!AP54</f>
        <v>689474128224637.13</v>
      </c>
      <c r="AQ6" s="310">
        <f>'E-electricity'!AQ54</f>
        <v>689258923794474.13</v>
      </c>
    </row>
    <row r="7" spans="1:43" x14ac:dyDescent="0.25">
      <c r="A7" s="133" t="s">
        <v>94</v>
      </c>
      <c r="B7" s="310">
        <f>'E-electricity'!B55</f>
        <v>755643024983194.25</v>
      </c>
      <c r="C7" s="310">
        <f>'E-electricity'!C55</f>
        <v>707143219145493.25</v>
      </c>
      <c r="D7" s="310">
        <f>'E-electricity'!D55</f>
        <v>782330287221176.38</v>
      </c>
      <c r="E7" s="310">
        <f>'E-electricity'!E55</f>
        <v>754283772161994.88</v>
      </c>
      <c r="F7" s="310">
        <f>'E-electricity'!F55</f>
        <v>779302645040401.63</v>
      </c>
      <c r="G7" s="310">
        <f>'E-electricity'!G55</f>
        <v>786923230528677.38</v>
      </c>
      <c r="H7" s="310">
        <f>'E-electricity'!H55</f>
        <v>797300041323948.75</v>
      </c>
      <c r="I7" s="310">
        <f>'E-electricity'!I55</f>
        <v>810125745721362.88</v>
      </c>
      <c r="J7" s="310">
        <f>'E-electricity'!J55</f>
        <v>822574593141828</v>
      </c>
      <c r="K7" s="310">
        <f>'E-electricity'!K55</f>
        <v>833529038074162.63</v>
      </c>
      <c r="L7" s="310">
        <f>'E-electricity'!L55</f>
        <v>841825457151687.63</v>
      </c>
      <c r="M7" s="310">
        <f>'E-electricity'!M55</f>
        <v>846279781736065.88</v>
      </c>
      <c r="N7" s="310">
        <f>'E-electricity'!N55</f>
        <v>845679910956077.5</v>
      </c>
      <c r="O7" s="310">
        <f>'E-electricity'!O55</f>
        <v>841111798557842.88</v>
      </c>
      <c r="P7" s="310">
        <f>'E-electricity'!P55</f>
        <v>833652338872432.13</v>
      </c>
      <c r="Q7" s="310">
        <f>'E-electricity'!Q55</f>
        <v>824377440177300.25</v>
      </c>
      <c r="R7" s="310">
        <f>'E-electricity'!R55</f>
        <v>814333239900831.38</v>
      </c>
      <c r="S7" s="310">
        <f>'E-electricity'!S55</f>
        <v>803996674735648.5</v>
      </c>
      <c r="T7" s="310">
        <f>'E-electricity'!T55</f>
        <v>793924842835839.25</v>
      </c>
      <c r="U7" s="310">
        <f>'E-electricity'!U55</f>
        <v>784136583580284.75</v>
      </c>
      <c r="V7" s="310">
        <f>'E-electricity'!V55</f>
        <v>774651271462653.38</v>
      </c>
      <c r="W7" s="310">
        <f>'E-electricity'!W55</f>
        <v>765488329516224</v>
      </c>
      <c r="X7" s="310">
        <f>'E-electricity'!X55</f>
        <v>756666826949846.5</v>
      </c>
      <c r="Y7" s="310">
        <f>'E-electricity'!Y55</f>
        <v>748205161397678.13</v>
      </c>
      <c r="Z7" s="310">
        <f>'E-electricity'!Z55</f>
        <v>740120823283223</v>
      </c>
      <c r="AA7" s="310">
        <f>'E-electricity'!AA55</f>
        <v>732430237556670.63</v>
      </c>
      <c r="AB7" s="310">
        <f>'E-electricity'!AB55</f>
        <v>725148676469270.25</v>
      </c>
      <c r="AC7" s="310">
        <f>'E-electricity'!AC55</f>
        <v>718290236055304.13</v>
      </c>
      <c r="AD7" s="310">
        <f>'E-electricity'!AD55</f>
        <v>711867868535974</v>
      </c>
      <c r="AE7" s="310">
        <f>'E-electricity'!AE55</f>
        <v>705893462864054.75</v>
      </c>
      <c r="AF7" s="310">
        <f>'E-electricity'!AF55</f>
        <v>700377966012609</v>
      </c>
      <c r="AG7" s="310">
        <f>'E-electricity'!AG55</f>
        <v>695331538297752.25</v>
      </c>
      <c r="AH7" s="310">
        <f>'E-electricity'!AH55</f>
        <v>690763736943671.75</v>
      </c>
      <c r="AI7" s="310">
        <f>'E-electricity'!AI55</f>
        <v>686683723187601.88</v>
      </c>
      <c r="AJ7" s="310">
        <f>'E-electricity'!AJ55</f>
        <v>683100489437031.25</v>
      </c>
      <c r="AK7" s="310">
        <f>'E-electricity'!AK55</f>
        <v>680023104298429.5</v>
      </c>
      <c r="AL7" s="310">
        <f>'E-electricity'!AL55</f>
        <v>677460974680317.75</v>
      </c>
      <c r="AM7" s="310">
        <f>'E-electricity'!AM55</f>
        <v>675424125633042</v>
      </c>
      <c r="AN7" s="310">
        <f>'E-electricity'!AN55</f>
        <v>673923500140328.25</v>
      </c>
      <c r="AO7" s="310">
        <f>'E-electricity'!AO55</f>
        <v>672971282758531</v>
      </c>
      <c r="AP7" s="310">
        <f>'E-electricity'!AP55</f>
        <v>672581252863938.13</v>
      </c>
      <c r="AQ7" s="310">
        <f>'E-electricity'!AQ55</f>
        <v>672544544618409.88</v>
      </c>
    </row>
    <row r="8" spans="1:43" x14ac:dyDescent="0.25">
      <c r="A8" s="133" t="s">
        <v>95</v>
      </c>
      <c r="B8" s="310">
        <f>'E-electricity'!B56</f>
        <v>174890445412711.59</v>
      </c>
      <c r="C8" s="310">
        <f>'E-electricity'!C56</f>
        <v>179467628685054.75</v>
      </c>
      <c r="D8" s="310">
        <f>'E-electricity'!D56</f>
        <v>213494691419529.97</v>
      </c>
      <c r="E8" s="310">
        <f>'E-electricity'!E56</f>
        <v>205438451397027.63</v>
      </c>
      <c r="F8" s="310">
        <f>'E-electricity'!F56</f>
        <v>212435544821657.38</v>
      </c>
      <c r="G8" s="310">
        <f>'E-electricity'!G56</f>
        <v>215119678923408.69</v>
      </c>
      <c r="H8" s="310">
        <f>'E-electricity'!H56</f>
        <v>219006508934291.94</v>
      </c>
      <c r="I8" s="310">
        <f>'E-electricity'!I56</f>
        <v>224065961978571.81</v>
      </c>
      <c r="J8" s="310">
        <f>'E-electricity'!J56</f>
        <v>229560233548597.78</v>
      </c>
      <c r="K8" s="310">
        <f>'E-electricity'!K56</f>
        <v>235203087848446.53</v>
      </c>
      <c r="L8" s="310">
        <f>'E-electricity'!L56</f>
        <v>240679272722452.06</v>
      </c>
      <c r="M8" s="310">
        <f>'E-electricity'!M56</f>
        <v>245644710457728.19</v>
      </c>
      <c r="N8" s="310">
        <f>'E-electricity'!N56</f>
        <v>249678113099886.5</v>
      </c>
      <c r="O8" s="310">
        <f>'E-electricity'!O56</f>
        <v>252853060234346.97</v>
      </c>
      <c r="P8" s="310">
        <f>'E-electricity'!P56</f>
        <v>255204090279044.41</v>
      </c>
      <c r="Q8" s="310">
        <f>'E-electricity'!Q56</f>
        <v>256776760273255.69</v>
      </c>
      <c r="R8" s="310">
        <f>'E-electricity'!R56</f>
        <v>257625862538851.56</v>
      </c>
      <c r="S8" s="310">
        <f>'E-electricity'!S56</f>
        <v>257693133884103.13</v>
      </c>
      <c r="T8" s="310">
        <f>'E-electricity'!T56</f>
        <v>257150698752394.75</v>
      </c>
      <c r="U8" s="310">
        <f>'E-electricity'!U56</f>
        <v>256054426699283.75</v>
      </c>
      <c r="V8" s="310">
        <f>'E-electricity'!V56</f>
        <v>254463109103537.88</v>
      </c>
      <c r="W8" s="310">
        <f>'E-electricity'!W56</f>
        <v>252437327142604.38</v>
      </c>
      <c r="X8" s="310">
        <f>'E-electricity'!X56</f>
        <v>250038428418802.28</v>
      </c>
      <c r="Y8" s="310">
        <f>'E-electricity'!Y56</f>
        <v>247327626883191.53</v>
      </c>
      <c r="Z8" s="310">
        <f>'E-electricity'!Z56</f>
        <v>244365235022604</v>
      </c>
      <c r="AA8" s="310">
        <f>'E-electricity'!AA56</f>
        <v>241210032236748.06</v>
      </c>
      <c r="AB8" s="310">
        <f>'E-electricity'!AB56</f>
        <v>237918769048959.69</v>
      </c>
      <c r="AC8" s="310">
        <f>'E-electricity'!AC56</f>
        <v>234545803324236.34</v>
      </c>
      <c r="AD8" s="310">
        <f>'E-electricity'!AD56</f>
        <v>231142862024015.88</v>
      </c>
      <c r="AE8" s="310">
        <f>'E-electricity'!AE56</f>
        <v>227758920184726.88</v>
      </c>
      <c r="AF8" s="310">
        <f>'E-electricity'!AF56</f>
        <v>224440187715386.06</v>
      </c>
      <c r="AG8" s="310">
        <f>'E-electricity'!AG56</f>
        <v>221230194200229.41</v>
      </c>
      <c r="AH8" s="310">
        <f>'E-electricity'!AH56</f>
        <v>218169962088053.88</v>
      </c>
      <c r="AI8" s="310">
        <f>'E-electricity'!AI56</f>
        <v>215298259371985.09</v>
      </c>
      <c r="AJ8" s="310">
        <f>'E-electricity'!AJ56</f>
        <v>212651924038044.81</v>
      </c>
      <c r="AK8" s="310">
        <f>'E-electricity'!AK56</f>
        <v>210266254124800.28</v>
      </c>
      <c r="AL8" s="310">
        <f>'E-electricity'!AL56</f>
        <v>208175459140867.19</v>
      </c>
      <c r="AM8" s="310">
        <f>'E-electricity'!AM56</f>
        <v>206413170801784.31</v>
      </c>
      <c r="AN8" s="310">
        <f>'E-electricity'!AN56</f>
        <v>205013013563936.31</v>
      </c>
      <c r="AO8" s="310">
        <f>'E-electricity'!AO56</f>
        <v>204009238266565.25</v>
      </c>
      <c r="AP8" s="310">
        <f>'E-electricity'!AP56</f>
        <v>203437425387283.03</v>
      </c>
      <c r="AQ8" s="310">
        <f>'E-electricity'!AQ56</f>
        <v>203267548939289.94</v>
      </c>
    </row>
    <row r="9" spans="1:43" x14ac:dyDescent="0.25">
      <c r="A9" s="133" t="s">
        <v>96</v>
      </c>
      <c r="B9" s="310">
        <f>'E-electricity'!B57</f>
        <v>354287101551797.31</v>
      </c>
      <c r="C9" s="310">
        <f>'E-electricity'!C57</f>
        <v>370171883346412.06</v>
      </c>
      <c r="D9" s="310">
        <f>'E-electricity'!D57</f>
        <v>413165097866573.19</v>
      </c>
      <c r="E9" s="310">
        <f>'E-electricity'!E57</f>
        <v>424739420219149.63</v>
      </c>
      <c r="F9" s="310">
        <f>'E-electricity'!F57</f>
        <v>458936994974380.88</v>
      </c>
      <c r="G9" s="310">
        <f>'E-electricity'!G57</f>
        <v>479589483750606.63</v>
      </c>
      <c r="H9" s="310">
        <f>'E-electricity'!H57</f>
        <v>501226839438445.38</v>
      </c>
      <c r="I9" s="310">
        <f>'E-electricity'!I57</f>
        <v>515669953354251.5</v>
      </c>
      <c r="J9" s="310">
        <f>'E-electricity'!J57</f>
        <v>530217836946196.5</v>
      </c>
      <c r="K9" s="310">
        <f>'E-electricity'!K57</f>
        <v>544759480537365.81</v>
      </c>
      <c r="L9" s="310">
        <f>'E-electricity'!L57</f>
        <v>559169934593471.88</v>
      </c>
      <c r="M9" s="310">
        <f>'E-electricity'!M57</f>
        <v>573311208479039.25</v>
      </c>
      <c r="N9" s="310">
        <f>'E-electricity'!N57</f>
        <v>582056200619060.75</v>
      </c>
      <c r="O9" s="310">
        <f>'E-electricity'!O57</f>
        <v>590365878554418.5</v>
      </c>
      <c r="P9" s="310">
        <f>'E-electricity'!P57</f>
        <v>598252543514748.5</v>
      </c>
      <c r="Q9" s="310">
        <f>'E-electricity'!Q57</f>
        <v>605735149498069</v>
      </c>
      <c r="R9" s="310">
        <f>'E-electricity'!R57</f>
        <v>612838503060631</v>
      </c>
      <c r="S9" s="310">
        <f>'E-electricity'!S57</f>
        <v>616932105009542.75</v>
      </c>
      <c r="T9" s="310">
        <f>'E-electricity'!T57</f>
        <v>620683675038693.13</v>
      </c>
      <c r="U9" s="310">
        <f>'E-electricity'!U57</f>
        <v>624112497966336.63</v>
      </c>
      <c r="V9" s="310">
        <f>'E-electricity'!V57</f>
        <v>627240357310743.38</v>
      </c>
      <c r="W9" s="310">
        <f>'E-electricity'!W57</f>
        <v>630091079289291.38</v>
      </c>
      <c r="X9" s="310">
        <f>'E-electricity'!X57</f>
        <v>627923137805485</v>
      </c>
      <c r="Y9" s="310">
        <f>'E-electricity'!Y57</f>
        <v>625523146491949.75</v>
      </c>
      <c r="Z9" s="310">
        <f>'E-electricity'!Z57</f>
        <v>622918521376522.25</v>
      </c>
      <c r="AA9" s="310">
        <f>'E-electricity'!AA57</f>
        <v>620137131987844.88</v>
      </c>
      <c r="AB9" s="310">
        <f>'E-electricity'!AB57</f>
        <v>617206995604967.38</v>
      </c>
      <c r="AC9" s="310">
        <f>'E-electricity'!AC57</f>
        <v>610806981224629</v>
      </c>
      <c r="AD9" s="310">
        <f>'E-electricity'!AD57</f>
        <v>604308832840474.75</v>
      </c>
      <c r="AE9" s="310">
        <f>'E-electricity'!AE57</f>
        <v>597739626064526.5</v>
      </c>
      <c r="AF9" s="310">
        <f>'E-electricity'!AF57</f>
        <v>591125812737073.63</v>
      </c>
      <c r="AG9" s="310">
        <f>'E-electricity'!AG57</f>
        <v>584493140797092</v>
      </c>
      <c r="AH9" s="310">
        <f>'E-electricity'!AH57</f>
        <v>577386446390773.13</v>
      </c>
      <c r="AI9" s="310">
        <f>'E-electricity'!AI57</f>
        <v>570309473433019.25</v>
      </c>
      <c r="AJ9" s="310">
        <f>'E-electricity'!AJ57</f>
        <v>563285793258721.25</v>
      </c>
      <c r="AK9" s="310">
        <f>'E-electricity'!AK57</f>
        <v>556338358621905.88</v>
      </c>
      <c r="AL9" s="310">
        <f>'E-electricity'!AL57</f>
        <v>549489616927192.63</v>
      </c>
      <c r="AM9" s="310">
        <f>'E-electricity'!AM57</f>
        <v>541797845452907.5</v>
      </c>
      <c r="AN9" s="310">
        <f>'E-electricity'!AN57</f>
        <v>534247378676394.25</v>
      </c>
      <c r="AO9" s="310">
        <f>'E-electricity'!AO57</f>
        <v>526860162046114.25</v>
      </c>
      <c r="AP9" s="310">
        <f>'E-electricity'!AP57</f>
        <v>519658422429793.25</v>
      </c>
      <c r="AQ9" s="310">
        <f>'E-electricity'!AQ57</f>
        <v>512493818925807.25</v>
      </c>
    </row>
    <row r="10" spans="1:43" x14ac:dyDescent="0.25">
      <c r="A10" s="133" t="s">
        <v>97</v>
      </c>
      <c r="B10" s="310">
        <f>'E-electricity'!B58</f>
        <v>436530190184994.31</v>
      </c>
      <c r="C10" s="310">
        <f>'E-electricity'!C58</f>
        <v>463310144942684.69</v>
      </c>
      <c r="D10" s="310">
        <f>'E-electricity'!D58</f>
        <v>499748922289655.5</v>
      </c>
      <c r="E10" s="310">
        <f>'E-electricity'!E58</f>
        <v>518042705923834.94</v>
      </c>
      <c r="F10" s="310">
        <f>'E-electricity'!F58</f>
        <v>561614141614570.13</v>
      </c>
      <c r="G10" s="310">
        <f>'E-electricity'!G58</f>
        <v>592598798446963.63</v>
      </c>
      <c r="H10" s="310">
        <f>'E-electricity'!H58</f>
        <v>623607535356136.13</v>
      </c>
      <c r="I10" s="310">
        <f>'E-electricity'!I58</f>
        <v>638614312896125.25</v>
      </c>
      <c r="J10" s="310">
        <f>'E-electricity'!J58</f>
        <v>653670529453107.88</v>
      </c>
      <c r="K10" s="310">
        <f>'E-electricity'!K58</f>
        <v>668776152222048.25</v>
      </c>
      <c r="L10" s="310">
        <f>'E-electricity'!L58</f>
        <v>683931148397909.13</v>
      </c>
      <c r="M10" s="310">
        <f>'E-electricity'!M58</f>
        <v>699135485175654.25</v>
      </c>
      <c r="N10" s="310">
        <f>'E-electricity'!N58</f>
        <v>701022307883599.88</v>
      </c>
      <c r="O10" s="310">
        <f>'E-electricity'!O58</f>
        <v>702911406218590.5</v>
      </c>
      <c r="P10" s="310">
        <f>'E-electricity'!P58</f>
        <v>704802779077807.75</v>
      </c>
      <c r="Q10" s="310">
        <f>'E-electricity'!Q58</f>
        <v>706696425358433.75</v>
      </c>
      <c r="R10" s="310">
        <f>'E-electricity'!R58</f>
        <v>708592343957650.5</v>
      </c>
      <c r="S10" s="310">
        <f>'E-electricity'!S58</f>
        <v>701081379228788.25</v>
      </c>
      <c r="T10" s="310">
        <f>'E-electricity'!T58</f>
        <v>693558205788730.13</v>
      </c>
      <c r="U10" s="310">
        <f>'E-electricity'!U58</f>
        <v>686022825327969.63</v>
      </c>
      <c r="V10" s="310">
        <f>'E-electricity'!V58</f>
        <v>678475239537000.13</v>
      </c>
      <c r="W10" s="310">
        <f>'E-electricity'!W58</f>
        <v>670915450106315.13</v>
      </c>
      <c r="X10" s="310">
        <f>'E-electricity'!X58</f>
        <v>656275873645688.88</v>
      </c>
      <c r="Y10" s="310">
        <f>'E-electricity'!Y58</f>
        <v>641613462592514.38</v>
      </c>
      <c r="Z10" s="310">
        <f>'E-electricity'!Z58</f>
        <v>626928220116479.63</v>
      </c>
      <c r="AA10" s="310">
        <f>'E-electricity'!AA58</f>
        <v>612220149387272.38</v>
      </c>
      <c r="AB10" s="310">
        <f>'E-electricity'!AB58</f>
        <v>597489253574580.63</v>
      </c>
      <c r="AC10" s="310">
        <f>'E-electricity'!AC58</f>
        <v>582735535848092.5</v>
      </c>
      <c r="AD10" s="310">
        <f>'E-electricity'!AD58</f>
        <v>567958999377495.75</v>
      </c>
      <c r="AE10" s="310">
        <f>'E-electricity'!AE58</f>
        <v>553159647332478.31</v>
      </c>
      <c r="AF10" s="310">
        <f>'E-electricity'!AF58</f>
        <v>538337482882728.25</v>
      </c>
      <c r="AG10" s="310">
        <f>'E-electricity'!AG58</f>
        <v>523492509197933.25</v>
      </c>
      <c r="AH10" s="310">
        <f>'E-electricity'!AH58</f>
        <v>510659186679078.06</v>
      </c>
      <c r="AI10" s="310">
        <f>'E-electricity'!AI58</f>
        <v>497806096770899.88</v>
      </c>
      <c r="AJ10" s="310">
        <f>'E-electricity'!AJ58</f>
        <v>484933242220467.5</v>
      </c>
      <c r="AK10" s="310">
        <f>'E-electricity'!AK58</f>
        <v>472040625774849.81</v>
      </c>
      <c r="AL10" s="310">
        <f>'E-electricity'!AL58</f>
        <v>459128250181115.69</v>
      </c>
      <c r="AM10" s="310">
        <f>'E-electricity'!AM58</f>
        <v>445529347704683.69</v>
      </c>
      <c r="AN10" s="310">
        <f>'E-electricity'!AN58</f>
        <v>431909700877625</v>
      </c>
      <c r="AO10" s="310">
        <f>'E-electricity'!AO58</f>
        <v>418269312585002.75</v>
      </c>
      <c r="AP10" s="310">
        <f>'E-electricity'!AP58</f>
        <v>404608185711879.5</v>
      </c>
      <c r="AQ10" s="310">
        <f>'E-electricity'!AQ58</f>
        <v>390840615559032.38</v>
      </c>
    </row>
    <row r="11" spans="1:43" x14ac:dyDescent="0.25">
      <c r="A11" s="133" t="s">
        <v>98</v>
      </c>
      <c r="B11" s="310">
        <f>'E-electricity'!B59</f>
        <v>1677679989741281</v>
      </c>
      <c r="C11" s="310">
        <f>'E-electricity'!C59</f>
        <v>1771150491568371.5</v>
      </c>
      <c r="D11" s="310">
        <f>'E-electricity'!D59</f>
        <v>1949097184988560.8</v>
      </c>
      <c r="E11" s="310">
        <f>'E-electricity'!E59</f>
        <v>2074716994487257.8</v>
      </c>
      <c r="F11" s="310">
        <f>'E-electricity'!F59</f>
        <v>2279514018214021</v>
      </c>
      <c r="G11" s="310">
        <f>'E-electricity'!G59</f>
        <v>2426888679024007.5</v>
      </c>
      <c r="H11" s="310">
        <f>'E-electricity'!H59</f>
        <v>2576897041452702</v>
      </c>
      <c r="I11" s="310">
        <f>'E-electricity'!I59</f>
        <v>2680171489912170</v>
      </c>
      <c r="J11" s="310">
        <f>'E-electricity'!J59</f>
        <v>2782119746020071.5</v>
      </c>
      <c r="K11" s="310">
        <f>'E-electricity'!K59</f>
        <v>2882711570335168</v>
      </c>
      <c r="L11" s="310">
        <f>'E-electricity'!L59</f>
        <v>2982002821216994.5</v>
      </c>
      <c r="M11" s="310">
        <f>'E-electricity'!M59</f>
        <v>3080124083534612.5</v>
      </c>
      <c r="N11" s="310">
        <f>'E-electricity'!N59</f>
        <v>3138244522996405.5</v>
      </c>
      <c r="O11" s="310">
        <f>'E-electricity'!O59</f>
        <v>3195403289926348.5</v>
      </c>
      <c r="P11" s="310">
        <f>'E-electricity'!P59</f>
        <v>3251837457308831.5</v>
      </c>
      <c r="Q11" s="310">
        <f>'E-electricity'!Q59</f>
        <v>3307805149550002.5</v>
      </c>
      <c r="R11" s="310">
        <f>'E-electricity'!R59</f>
        <v>3363577550122903.5</v>
      </c>
      <c r="S11" s="310">
        <f>'E-electricity'!S59</f>
        <v>3393359839057994.5</v>
      </c>
      <c r="T11" s="310">
        <f>'E-electricity'!T59</f>
        <v>3423138233504483.5</v>
      </c>
      <c r="U11" s="310">
        <f>'E-electricity'!U59</f>
        <v>3452913381271408</v>
      </c>
      <c r="V11" s="310">
        <f>'E-electricity'!V59</f>
        <v>3482685970558094</v>
      </c>
      <c r="W11" s="310">
        <f>'E-electricity'!W59</f>
        <v>3512456728350693.5</v>
      </c>
      <c r="X11" s="310">
        <f>'E-electricity'!X59</f>
        <v>3527706521997333</v>
      </c>
      <c r="Y11" s="310">
        <f>'E-electricity'!Y59</f>
        <v>3542934157742562</v>
      </c>
      <c r="Z11" s="310">
        <f>'E-electricity'!Z59</f>
        <v>3558140472200258</v>
      </c>
      <c r="AA11" s="310">
        <f>'E-electricity'!AA59</f>
        <v>3573326334330203.5</v>
      </c>
      <c r="AB11" s="310">
        <f>'E-electricity'!AB59</f>
        <v>3588492643842364.5</v>
      </c>
      <c r="AC11" s="310">
        <f>'E-electricity'!AC59</f>
        <v>3591128500267023</v>
      </c>
      <c r="AD11" s="310">
        <f>'E-electricity'!AD59</f>
        <v>3593727905734260</v>
      </c>
      <c r="AE11" s="310">
        <f>'E-electricity'!AE59</f>
        <v>3596291845307583.5</v>
      </c>
      <c r="AF11" s="310">
        <f>'E-electricity'!AF59</f>
        <v>3598821328591687</v>
      </c>
      <c r="AG11" s="310">
        <f>'E-electricity'!AG59</f>
        <v>3601317388240900.5</v>
      </c>
      <c r="AH11" s="310">
        <f>'E-electricity'!AH59</f>
        <v>3592371051617623</v>
      </c>
      <c r="AI11" s="310">
        <f>'E-electricity'!AI59</f>
        <v>3583376362089540</v>
      </c>
      <c r="AJ11" s="310">
        <f>'E-electricity'!AJ59</f>
        <v>3574334415120822</v>
      </c>
      <c r="AK11" s="310">
        <f>'E-electricity'!AK59</f>
        <v>3565246323592252.5</v>
      </c>
      <c r="AL11" s="310">
        <f>'E-electricity'!AL59</f>
        <v>3556113216489208.5</v>
      </c>
      <c r="AM11" s="310">
        <f>'E-electricity'!AM59</f>
        <v>3544831581395856.5</v>
      </c>
      <c r="AN11" s="310">
        <f>'E-electricity'!AN59</f>
        <v>3533504098651424</v>
      </c>
      <c r="AO11" s="310">
        <f>'E-electricity'!AO59</f>
        <v>3522131938544604.5</v>
      </c>
      <c r="AP11" s="310">
        <f>'E-electricity'!AP59</f>
        <v>3510716282670725.5</v>
      </c>
      <c r="AQ11" s="310">
        <f>'E-electricity'!AQ59</f>
        <v>3498485348688808.5</v>
      </c>
    </row>
    <row r="12" spans="1:43" x14ac:dyDescent="0.25">
      <c r="A12" s="133" t="s">
        <v>99</v>
      </c>
      <c r="B12" s="310">
        <f>'E-electricity'!B60</f>
        <v>486702354879924</v>
      </c>
      <c r="C12" s="310">
        <f>'E-electricity'!C60</f>
        <v>505257922295037</v>
      </c>
      <c r="D12" s="310">
        <f>'E-electricity'!D60</f>
        <v>575700052321030</v>
      </c>
      <c r="E12" s="310">
        <f>'E-electricity'!E60</f>
        <v>558096237923927.13</v>
      </c>
      <c r="F12" s="310">
        <f>'E-electricity'!F60</f>
        <v>582675759379055.25</v>
      </c>
      <c r="G12" s="310">
        <f>'E-electricity'!G60</f>
        <v>602930559341792.75</v>
      </c>
      <c r="H12" s="310">
        <f>'E-electricity'!H60</f>
        <v>628151820132039.88</v>
      </c>
      <c r="I12" s="310">
        <f>'E-electricity'!I60</f>
        <v>652984677367826.75</v>
      </c>
      <c r="J12" s="310">
        <f>'E-electricity'!J60</f>
        <v>674491615502443.75</v>
      </c>
      <c r="K12" s="310">
        <f>'E-electricity'!K60</f>
        <v>692328580993929.63</v>
      </c>
      <c r="L12" s="310">
        <f>'E-electricity'!L60</f>
        <v>706215181998374.63</v>
      </c>
      <c r="M12" s="310">
        <f>'E-electricity'!M60</f>
        <v>715942041038740.63</v>
      </c>
      <c r="N12" s="310">
        <f>'E-electricity'!N60</f>
        <v>721173045133338.38</v>
      </c>
      <c r="O12" s="310">
        <f>'E-electricity'!O60</f>
        <v>722913887050333.88</v>
      </c>
      <c r="P12" s="310">
        <f>'E-electricity'!P60</f>
        <v>722039119025063.63</v>
      </c>
      <c r="Q12" s="310">
        <f>'E-electricity'!Q60</f>
        <v>719454914782127.38</v>
      </c>
      <c r="R12" s="310">
        <f>'E-electricity'!R60</f>
        <v>716072100562411.13</v>
      </c>
      <c r="S12" s="310">
        <f>'E-electricity'!S60</f>
        <v>712318417435166.63</v>
      </c>
      <c r="T12" s="310">
        <f>'E-electricity'!T60</f>
        <v>708676919333263.5</v>
      </c>
      <c r="U12" s="310">
        <f>'E-electricity'!U60</f>
        <v>705152882880254</v>
      </c>
      <c r="V12" s="310">
        <f>'E-electricity'!V60</f>
        <v>701751504048004.75</v>
      </c>
      <c r="W12" s="310">
        <f>'E-electricity'!W60</f>
        <v>698477908491936.5</v>
      </c>
      <c r="X12" s="310">
        <f>'E-electricity'!X60</f>
        <v>695337162279751.88</v>
      </c>
      <c r="Y12" s="310">
        <f>'E-electricity'!Y60</f>
        <v>692334283012329.75</v>
      </c>
      <c r="Z12" s="310">
        <f>'E-electricity'!Z60</f>
        <v>689474251338105.13</v>
      </c>
      <c r="AA12" s="310">
        <f>'E-electricity'!AA60</f>
        <v>686762022865024.13</v>
      </c>
      <c r="AB12" s="310">
        <f>'E-electricity'!AB60</f>
        <v>684202540476981.88</v>
      </c>
      <c r="AC12" s="310">
        <f>'E-electricity'!AC60</f>
        <v>681800747064609.88</v>
      </c>
      <c r="AD12" s="310">
        <f>'E-electricity'!AD60</f>
        <v>679561598683353.63</v>
      </c>
      <c r="AE12" s="310">
        <f>'E-electricity'!AE60</f>
        <v>677490078154971.88</v>
      </c>
      <c r="AF12" s="310">
        <f>'E-electricity'!AF60</f>
        <v>675591209131886.38</v>
      </c>
      <c r="AG12" s="310">
        <f>'E-electricity'!AG60</f>
        <v>673870070647298.38</v>
      </c>
      <c r="AH12" s="310">
        <f>'E-electricity'!AH60</f>
        <v>672331812177609.13</v>
      </c>
      <c r="AI12" s="310">
        <f>'E-electricity'!AI60</f>
        <v>670981669247483.13</v>
      </c>
      <c r="AJ12" s="310">
        <f>'E-electricity'!AJ60</f>
        <v>669824979611875</v>
      </c>
      <c r="AK12" s="310">
        <f>'E-electricity'!AK60</f>
        <v>668867200053550.13</v>
      </c>
      <c r="AL12" s="310">
        <f>'E-electricity'!AL60</f>
        <v>668113923839083.38</v>
      </c>
      <c r="AM12" s="310">
        <f>'E-electricity'!AM60</f>
        <v>667570898880999.88</v>
      </c>
      <c r="AN12" s="310">
        <f>'E-electricity'!AN60</f>
        <v>667244046658728.13</v>
      </c>
      <c r="AO12" s="310">
        <f>'E-electricity'!AO60</f>
        <v>667139481956311.13</v>
      </c>
      <c r="AP12" s="310">
        <f>'E-electricity'!AP60</f>
        <v>667263533480493</v>
      </c>
      <c r="AQ12" s="310">
        <f>'E-electricity'!AQ60</f>
        <v>667400004845796</v>
      </c>
    </row>
    <row r="13" spans="1:43" x14ac:dyDescent="0.25">
      <c r="A13" s="133" t="s">
        <v>100</v>
      </c>
      <c r="B13" s="310">
        <f>'E-electricity'!B61</f>
        <v>132608755880141.38</v>
      </c>
      <c r="C13" s="310">
        <f>'E-electricity'!C61</f>
        <v>132374785328357.8</v>
      </c>
      <c r="D13" s="310">
        <f>'E-electricity'!D61</f>
        <v>159769868107901.31</v>
      </c>
      <c r="E13" s="310">
        <f>'E-electricity'!E61</f>
        <v>163401676615118.44</v>
      </c>
      <c r="F13" s="310">
        <f>'E-electricity'!F61</f>
        <v>172019030356098.19</v>
      </c>
      <c r="G13" s="310">
        <f>'E-electricity'!G61</f>
        <v>181598056642855.69</v>
      </c>
      <c r="H13" s="310">
        <f>'E-electricity'!H61</f>
        <v>193710429935443.91</v>
      </c>
      <c r="I13" s="310">
        <f>'E-electricity'!I61</f>
        <v>205592601014637.25</v>
      </c>
      <c r="J13" s="310">
        <f>'E-electricity'!J61</f>
        <v>216216147965252.13</v>
      </c>
      <c r="K13" s="310">
        <f>'E-electricity'!K61</f>
        <v>225701251803595.69</v>
      </c>
      <c r="L13" s="310">
        <f>'E-electricity'!L61</f>
        <v>234252392398357.81</v>
      </c>
      <c r="M13" s="310">
        <f>'E-electricity'!M61</f>
        <v>242146031292415.41</v>
      </c>
      <c r="N13" s="310">
        <f>'E-electricity'!N61</f>
        <v>249547766064597.53</v>
      </c>
      <c r="O13" s="310">
        <f>'E-electricity'!O61</f>
        <v>256688158025292.03</v>
      </c>
      <c r="P13" s="310">
        <f>'E-electricity'!P61</f>
        <v>263649200199378.22</v>
      </c>
      <c r="Q13" s="310">
        <f>'E-electricity'!Q61</f>
        <v>270525508455890.94</v>
      </c>
      <c r="R13" s="310">
        <f>'E-electricity'!R61</f>
        <v>277423844805485.72</v>
      </c>
      <c r="S13" s="310">
        <f>'E-electricity'!S61</f>
        <v>284308876274045</v>
      </c>
      <c r="T13" s="310">
        <f>'E-electricity'!T61</f>
        <v>291309840492599.06</v>
      </c>
      <c r="U13" s="310">
        <f>'E-electricity'!U61</f>
        <v>298407037721019.88</v>
      </c>
      <c r="V13" s="310">
        <f>'E-electricity'!V61</f>
        <v>305578786741966.88</v>
      </c>
      <c r="W13" s="310">
        <f>'E-electricity'!W61</f>
        <v>312801367586845.31</v>
      </c>
      <c r="X13" s="310">
        <f>'E-electricity'!X61</f>
        <v>320048981501427.56</v>
      </c>
      <c r="Y13" s="310">
        <f>'E-electricity'!Y61</f>
        <v>327293730728169.31</v>
      </c>
      <c r="Z13" s="310">
        <f>'E-electricity'!Z61</f>
        <v>334505620731030.56</v>
      </c>
      <c r="AA13" s="310">
        <f>'E-electricity'!AA61</f>
        <v>341652587489720</v>
      </c>
      <c r="AB13" s="310">
        <f>'E-electricity'!AB61</f>
        <v>348700552436270</v>
      </c>
      <c r="AC13" s="310">
        <f>'E-electricity'!AC61</f>
        <v>355613507490396.44</v>
      </c>
      <c r="AD13" s="310">
        <f>'E-electricity'!AD61</f>
        <v>362353632464509</v>
      </c>
      <c r="AE13" s="310">
        <f>'E-electricity'!AE61</f>
        <v>368881446848221.81</v>
      </c>
      <c r="AF13" s="310">
        <f>'E-electricity'!AF61</f>
        <v>375155997640957.81</v>
      </c>
      <c r="AG13" s="310">
        <f>'E-electricity'!AG61</f>
        <v>381135084476033.88</v>
      </c>
      <c r="AH13" s="310">
        <f>'E-electricity'!AH61</f>
        <v>386775522768686.38</v>
      </c>
      <c r="AI13" s="310">
        <f>'E-electricity'!AI61</f>
        <v>392033445024173.88</v>
      </c>
      <c r="AJ13" s="310">
        <f>'E-electricity'!AJ61</f>
        <v>396864639763274.25</v>
      </c>
      <c r="AK13" s="310">
        <f>'E-electricity'!AK61</f>
        <v>401224926766715.06</v>
      </c>
      <c r="AL13" s="310">
        <f>'E-electricity'!AL61</f>
        <v>405070566516231.13</v>
      </c>
      <c r="AM13" s="310">
        <f>'E-electricity'!AM61</f>
        <v>408358700829946.63</v>
      </c>
      <c r="AN13" s="310">
        <f>'E-electricity'!AN61</f>
        <v>411047820769138.69</v>
      </c>
      <c r="AO13" s="310">
        <f>'E-electricity'!AO61</f>
        <v>413098256951058.94</v>
      </c>
      <c r="AP13" s="310">
        <f>'E-electricity'!AP61</f>
        <v>414472686460400.5</v>
      </c>
      <c r="AQ13" s="310">
        <f>'E-electricity'!AQ61</f>
        <v>414998978779593</v>
      </c>
    </row>
    <row r="14" spans="1:43" x14ac:dyDescent="0.25">
      <c r="A14" s="133" t="s">
        <v>101</v>
      </c>
      <c r="B14" s="310">
        <f>'E-electricity'!B62</f>
        <v>1283184654763116.3</v>
      </c>
      <c r="C14" s="310">
        <f>'E-electricity'!C62</f>
        <v>1340811052312610</v>
      </c>
      <c r="D14" s="310">
        <f>'E-electricity'!D62</f>
        <v>1395296466619330.8</v>
      </c>
      <c r="E14" s="310">
        <f>'E-electricity'!E62</f>
        <v>1377175455073834.8</v>
      </c>
      <c r="F14" s="310">
        <f>'E-electricity'!F62</f>
        <v>1434481074847045.5</v>
      </c>
      <c r="G14" s="310">
        <f>'E-electricity'!G62</f>
        <v>1454659898073355.5</v>
      </c>
      <c r="H14" s="310">
        <f>'E-electricity'!H62</f>
        <v>1474837434627339.3</v>
      </c>
      <c r="I14" s="310">
        <f>'E-electricity'!I62</f>
        <v>1496132613872398.8</v>
      </c>
      <c r="J14" s="310">
        <f>'E-electricity'!J62</f>
        <v>1517491204455666.5</v>
      </c>
      <c r="K14" s="310">
        <f>'E-electricity'!K62</f>
        <v>1538913147666734.5</v>
      </c>
      <c r="L14" s="310">
        <f>'E-electricity'!L62</f>
        <v>1560398384795196</v>
      </c>
      <c r="M14" s="310">
        <f>'E-electricity'!M62</f>
        <v>1581946857130643.3</v>
      </c>
      <c r="N14" s="310">
        <f>'E-electricity'!N62</f>
        <v>1565960756952785.3</v>
      </c>
      <c r="O14" s="310">
        <f>'E-electricity'!O62</f>
        <v>1549930027329448.8</v>
      </c>
      <c r="P14" s="310">
        <f>'E-electricity'!P62</f>
        <v>1533854694486003.8</v>
      </c>
      <c r="Q14" s="310">
        <f>'E-electricity'!Q62</f>
        <v>1517734784647820</v>
      </c>
      <c r="R14" s="310">
        <f>'E-electricity'!R62</f>
        <v>1501570324040266.8</v>
      </c>
      <c r="S14" s="310">
        <f>'E-electricity'!S62</f>
        <v>1476954730413886</v>
      </c>
      <c r="T14" s="310">
        <f>'E-electricity'!T62</f>
        <v>1452300856368477.3</v>
      </c>
      <c r="U14" s="310">
        <f>'E-electricity'!U62</f>
        <v>1427608709077014.5</v>
      </c>
      <c r="V14" s="310">
        <f>'E-electricity'!V62</f>
        <v>1402878295712473.8</v>
      </c>
      <c r="W14" s="310">
        <f>'E-electricity'!W62</f>
        <v>1378109623447830.3</v>
      </c>
      <c r="X14" s="310">
        <f>'E-electricity'!X62</f>
        <v>1343710886558764.5</v>
      </c>
      <c r="Y14" s="310">
        <f>'E-electricity'!Y62</f>
        <v>1309259747816862</v>
      </c>
      <c r="Z14" s="310">
        <f>'E-electricity'!Z62</f>
        <v>1274756217059270.5</v>
      </c>
      <c r="AA14" s="310">
        <f>'E-electricity'!AA62</f>
        <v>1240200304123139.5</v>
      </c>
      <c r="AB14" s="310">
        <f>'E-electricity'!AB62</f>
        <v>1205592018845617.5</v>
      </c>
      <c r="AC14" s="310">
        <f>'E-electricity'!AC62</f>
        <v>1179030814855300.8</v>
      </c>
      <c r="AD14" s="310">
        <f>'E-electricity'!AD62</f>
        <v>1152429161383631</v>
      </c>
      <c r="AE14" s="310">
        <f>'E-electricity'!AE62</f>
        <v>1125787066026364.6</v>
      </c>
      <c r="AF14" s="310">
        <f>'E-electricity'!AF62</f>
        <v>1099104536379258.8</v>
      </c>
      <c r="AG14" s="310">
        <f>'E-electricity'!AG62</f>
        <v>1072381580038069.5</v>
      </c>
      <c r="AH14" s="310">
        <f>'E-electricity'!AH62</f>
        <v>1056597099026883.5</v>
      </c>
      <c r="AI14" s="310">
        <f>'E-electricity'!AI62</f>
        <v>1040788272286480.1</v>
      </c>
      <c r="AJ14" s="310">
        <f>'E-electricity'!AJ62</f>
        <v>1024955104385500.9</v>
      </c>
      <c r="AK14" s="310">
        <f>'E-electricity'!AK62</f>
        <v>1009097599892587</v>
      </c>
      <c r="AL14" s="310">
        <f>'E-electricity'!AL62</f>
        <v>993215763376380.38</v>
      </c>
      <c r="AM14" s="310">
        <f>'E-electricity'!AM62</f>
        <v>985636868612790.13</v>
      </c>
      <c r="AN14" s="310">
        <f>'E-electricity'!AN62</f>
        <v>978045784496415.75</v>
      </c>
      <c r="AO14" s="310">
        <f>'E-electricity'!AO62</f>
        <v>970442513308259.75</v>
      </c>
      <c r="AP14" s="310">
        <f>'E-electricity'!AP62</f>
        <v>962827057329324.88</v>
      </c>
      <c r="AQ14" s="310">
        <f>'E-electricity'!AQ62</f>
        <v>954921419156246.13</v>
      </c>
    </row>
    <row r="15" spans="1:43" x14ac:dyDescent="0.25">
      <c r="A15" s="133" t="s">
        <v>102</v>
      </c>
      <c r="B15" s="310">
        <f>'E-electricity'!B63</f>
        <v>1938941600977780.3</v>
      </c>
      <c r="C15" s="310">
        <f>'E-electricity'!C63</f>
        <v>2030208678223862.3</v>
      </c>
      <c r="D15" s="310">
        <f>'E-electricity'!D63</f>
        <v>2169901800954964.5</v>
      </c>
      <c r="E15" s="310">
        <f>'E-electricity'!E63</f>
        <v>2222424131758568.5</v>
      </c>
      <c r="F15" s="310">
        <f>'E-electricity'!F63</f>
        <v>2399305366734761.5</v>
      </c>
      <c r="G15" s="310">
        <f>'E-electricity'!G63</f>
        <v>2507726859772274.5</v>
      </c>
      <c r="H15" s="310">
        <f>'E-electricity'!H63</f>
        <v>2616117799757507.5</v>
      </c>
      <c r="I15" s="310">
        <f>'E-electricity'!I63</f>
        <v>2678862488928819.5</v>
      </c>
      <c r="J15" s="310">
        <f>'E-electricity'!J63</f>
        <v>2741804540645247.5</v>
      </c>
      <c r="K15" s="310">
        <f>'E-electricity'!K63</f>
        <v>2804943762308655</v>
      </c>
      <c r="L15" s="310">
        <f>'E-electricity'!L63</f>
        <v>2868279961320908</v>
      </c>
      <c r="M15" s="310">
        <f>'E-electricity'!M63</f>
        <v>2931812945083871</v>
      </c>
      <c r="N15" s="310">
        <f>'E-electricity'!N63</f>
        <v>2939570589599711</v>
      </c>
      <c r="O15" s="310">
        <f>'E-electricity'!O63</f>
        <v>2947336902670590.5</v>
      </c>
      <c r="P15" s="310">
        <f>'E-electricity'!P63</f>
        <v>2955111877822098.5</v>
      </c>
      <c r="Q15" s="310">
        <f>'E-electricity'!Q63</f>
        <v>2962895508579823.5</v>
      </c>
      <c r="R15" s="310">
        <f>'E-electricity'!R63</f>
        <v>2970687788469357.5</v>
      </c>
      <c r="S15" s="310">
        <f>'E-electricity'!S63</f>
        <v>2939147147107830</v>
      </c>
      <c r="T15" s="310">
        <f>'E-electricity'!T63</f>
        <v>2907556423608446</v>
      </c>
      <c r="U15" s="310">
        <f>'E-electricity'!U63</f>
        <v>2875915627896099</v>
      </c>
      <c r="V15" s="310">
        <f>'E-electricity'!V63</f>
        <v>2844224769895684</v>
      </c>
      <c r="W15" s="310">
        <f>'E-electricity'!W63</f>
        <v>2812483859532095.5</v>
      </c>
      <c r="X15" s="310">
        <f>'E-electricity'!X63</f>
        <v>2751066041666132.5</v>
      </c>
      <c r="Y15" s="310">
        <f>'E-electricity'!Y63</f>
        <v>2689554653464578.5</v>
      </c>
      <c r="Z15" s="310">
        <f>'E-electricity'!Z63</f>
        <v>2627949713536611.5</v>
      </c>
      <c r="AA15" s="310">
        <f>'E-electricity'!AA63</f>
        <v>2566251240491410</v>
      </c>
      <c r="AB15" s="310">
        <f>'E-electricity'!AB63</f>
        <v>2504459252938150.5</v>
      </c>
      <c r="AC15" s="310">
        <f>'E-electricity'!AC63</f>
        <v>2442573769486010</v>
      </c>
      <c r="AD15" s="310">
        <f>'E-electricity'!AD63</f>
        <v>2380594808744168</v>
      </c>
      <c r="AE15" s="310">
        <f>'E-electricity'!AE63</f>
        <v>2318522389321800.5</v>
      </c>
      <c r="AF15" s="310">
        <f>'E-electricity'!AF63</f>
        <v>2256356529828086</v>
      </c>
      <c r="AG15" s="310">
        <f>'E-electricity'!AG63</f>
        <v>2194097248872201</v>
      </c>
      <c r="AH15" s="310">
        <f>'E-electricity'!AH63</f>
        <v>2140271543323577.3</v>
      </c>
      <c r="AI15" s="310">
        <f>'E-electricity'!AI63</f>
        <v>2086364876367421</v>
      </c>
      <c r="AJ15" s="310">
        <f>'E-electricity'!AJ63</f>
        <v>2032377264131686.3</v>
      </c>
      <c r="AK15" s="310">
        <f>'E-electricity'!AK63</f>
        <v>1978308722744325.8</v>
      </c>
      <c r="AL15" s="310">
        <f>'E-electricity'!AL63</f>
        <v>1924159268333295.3</v>
      </c>
      <c r="AM15" s="310">
        <f>'E-electricity'!AM63</f>
        <v>1867134400258842.3</v>
      </c>
      <c r="AN15" s="310">
        <f>'E-electricity'!AN63</f>
        <v>1810024597595432</v>
      </c>
      <c r="AO15" s="310">
        <f>'E-electricity'!AO63</f>
        <v>1752829877281231.5</v>
      </c>
      <c r="AP15" s="310">
        <f>'E-electricity'!AP63</f>
        <v>1695550256254406.8</v>
      </c>
      <c r="AQ15" s="310">
        <f>'E-electricity'!AQ63</f>
        <v>1637682567927605</v>
      </c>
    </row>
    <row r="16" spans="1:43" x14ac:dyDescent="0.25">
      <c r="A16" s="133" t="s">
        <v>103</v>
      </c>
      <c r="B16" s="310">
        <f>'E-electricity'!B64</f>
        <v>2120618796098783.8</v>
      </c>
      <c r="C16" s="310">
        <f>'E-electricity'!C64</f>
        <v>2266549337707232</v>
      </c>
      <c r="D16" s="310">
        <f>'E-electricity'!D64</f>
        <v>2486130071544900</v>
      </c>
      <c r="E16" s="310">
        <f>'E-electricity'!E64</f>
        <v>2633732630447026</v>
      </c>
      <c r="F16" s="310">
        <f>'E-electricity'!F64</f>
        <v>2933041380505208.5</v>
      </c>
      <c r="G16" s="310">
        <f>'E-electricity'!G64</f>
        <v>3140856900589266.5</v>
      </c>
      <c r="H16" s="310">
        <f>'E-electricity'!H64</f>
        <v>3348561752089630.5</v>
      </c>
      <c r="I16" s="310">
        <f>'E-electricity'!I64</f>
        <v>3527814970679090.5</v>
      </c>
      <c r="J16" s="310">
        <f>'E-electricity'!J64</f>
        <v>3707654608522286.5</v>
      </c>
      <c r="K16" s="310">
        <f>'E-electricity'!K64</f>
        <v>3888080053503082</v>
      </c>
      <c r="L16" s="310">
        <f>'E-electricity'!L64</f>
        <v>4069090693505343</v>
      </c>
      <c r="M16" s="310">
        <f>'E-electricity'!M64</f>
        <v>4250685916412937.5</v>
      </c>
      <c r="N16" s="310">
        <f>'E-electricity'!N64</f>
        <v>4350189177944335</v>
      </c>
      <c r="O16" s="310">
        <f>'E-electricity'!O64</f>
        <v>4449916907453227.5</v>
      </c>
      <c r="P16" s="310">
        <f>'E-electricity'!P64</f>
        <v>4549868949503371</v>
      </c>
      <c r="Q16" s="310">
        <f>'E-electricity'!Q64</f>
        <v>4650045148658522</v>
      </c>
      <c r="R16" s="310">
        <f>'E-electricity'!R64</f>
        <v>4750445349482436</v>
      </c>
      <c r="S16" s="310">
        <f>'E-electricity'!S64</f>
        <v>4781771725072760</v>
      </c>
      <c r="T16" s="310">
        <f>'E-electricity'!T64</f>
        <v>4813138461404217</v>
      </c>
      <c r="U16" s="310">
        <f>'E-electricity'!U64</f>
        <v>4844545549741141</v>
      </c>
      <c r="V16" s="310">
        <f>'E-electricity'!V64</f>
        <v>4875992981347864</v>
      </c>
      <c r="W16" s="310">
        <f>'E-electricity'!W64</f>
        <v>4907480747488721</v>
      </c>
      <c r="X16" s="310">
        <f>'E-electricity'!X64</f>
        <v>4898785544065251</v>
      </c>
      <c r="Y16" s="310">
        <f>'E-electricity'!Y64</f>
        <v>4890071877426166</v>
      </c>
      <c r="Z16" s="310">
        <f>'E-electricity'!Z64</f>
        <v>4881339751412305</v>
      </c>
      <c r="AA16" s="310">
        <f>'E-electricity'!AA64</f>
        <v>4872589169864506</v>
      </c>
      <c r="AB16" s="310">
        <f>'E-electricity'!AB64</f>
        <v>4863820136623605</v>
      </c>
      <c r="AC16" s="310">
        <f>'E-electricity'!AC64</f>
        <v>4802333476771588</v>
      </c>
      <c r="AD16" s="310">
        <f>'E-electricity'!AD64</f>
        <v>4740751695981985</v>
      </c>
      <c r="AE16" s="310">
        <f>'E-electricity'!AE64</f>
        <v>4679074814512975</v>
      </c>
      <c r="AF16" s="310">
        <f>'E-electricity'!AF64</f>
        <v>4617302852622734</v>
      </c>
      <c r="AG16" s="310">
        <f>'E-electricity'!AG64</f>
        <v>4555435830569443</v>
      </c>
      <c r="AH16" s="310">
        <f>'E-electricity'!AH64</f>
        <v>4453805656348940.5</v>
      </c>
      <c r="AI16" s="310">
        <f>'E-electricity'!AI64</f>
        <v>4352022995830477.5</v>
      </c>
      <c r="AJ16" s="310">
        <f>'E-electricity'!AJ64</f>
        <v>4250087881585236.5</v>
      </c>
      <c r="AK16" s="310">
        <f>'E-electricity'!AK64</f>
        <v>4148000346184401</v>
      </c>
      <c r="AL16" s="310">
        <f>'E-electricity'!AL64</f>
        <v>4045760422199158</v>
      </c>
      <c r="AM16" s="310">
        <f>'E-electricity'!AM64</f>
        <v>3943197748315461.5</v>
      </c>
      <c r="AN16" s="310">
        <f>'E-electricity'!AN64</f>
        <v>3840482505208629.5</v>
      </c>
      <c r="AO16" s="310">
        <f>'E-electricity'!AO64</f>
        <v>3737614725502548.5</v>
      </c>
      <c r="AP16" s="310">
        <f>'E-electricity'!AP64</f>
        <v>3634594441821099.5</v>
      </c>
      <c r="AQ16" s="310">
        <f>'E-electricity'!AQ64</f>
        <v>3530264560773424</v>
      </c>
    </row>
    <row r="17" spans="1:43" x14ac:dyDescent="0.25">
      <c r="A17" s="133" t="s">
        <v>104</v>
      </c>
      <c r="B17" s="310">
        <f>'E-electricity'!B65</f>
        <v>800006325640470.63</v>
      </c>
      <c r="C17" s="310">
        <f>'E-electricity'!C65</f>
        <v>742149881502071.5</v>
      </c>
      <c r="D17" s="310">
        <f>'E-electricity'!D65</f>
        <v>922782466124753.88</v>
      </c>
      <c r="E17" s="310">
        <f>'E-electricity'!E65</f>
        <v>907318884981347.13</v>
      </c>
      <c r="F17" s="310">
        <f>'E-electricity'!F65</f>
        <v>946318412604331.25</v>
      </c>
      <c r="G17" s="310">
        <f>'E-electricity'!G65</f>
        <v>976864367708945</v>
      </c>
      <c r="H17" s="310">
        <f>'E-electricity'!H65</f>
        <v>1014949573230243</v>
      </c>
      <c r="I17" s="310">
        <f>'E-electricity'!I65</f>
        <v>1052848707592754.1</v>
      </c>
      <c r="J17" s="310">
        <f>'E-electricity'!J65</f>
        <v>1086564186692641.3</v>
      </c>
      <c r="K17" s="310">
        <f>'E-electricity'!K65</f>
        <v>1116259004904057.1</v>
      </c>
      <c r="L17" s="310">
        <f>'E-electricity'!L65</f>
        <v>1142212715208341.3</v>
      </c>
      <c r="M17" s="310">
        <f>'E-electricity'!M65</f>
        <v>1164806236560352</v>
      </c>
      <c r="N17" s="310">
        <f>'E-electricity'!N65</f>
        <v>1183913739449953.3</v>
      </c>
      <c r="O17" s="310">
        <f>'E-electricity'!O65</f>
        <v>1200495193402619.5</v>
      </c>
      <c r="P17" s="310">
        <f>'E-electricity'!P65</f>
        <v>1214985130328716.3</v>
      </c>
      <c r="Q17" s="310">
        <f>'E-electricity'!Q65</f>
        <v>1227857177465836.3</v>
      </c>
      <c r="R17" s="310">
        <f>'E-electricity'!R65</f>
        <v>1239616298159165.3</v>
      </c>
      <c r="S17" s="310">
        <f>'E-electricity'!S65</f>
        <v>1250132387019432.3</v>
      </c>
      <c r="T17" s="310">
        <f>'E-electricity'!T65</f>
        <v>1260062712636653.8</v>
      </c>
      <c r="U17" s="310">
        <f>'E-electricity'!U65</f>
        <v>1269415719233982.8</v>
      </c>
      <c r="V17" s="310">
        <f>'E-electricity'!V65</f>
        <v>1278201357946853</v>
      </c>
      <c r="W17" s="310">
        <f>'E-electricity'!W65</f>
        <v>1286431013266202.5</v>
      </c>
      <c r="X17" s="310">
        <f>'E-electricity'!X65</f>
        <v>1294117427373817.3</v>
      </c>
      <c r="Y17" s="310">
        <f>'E-electricity'!Y65</f>
        <v>1301274622970633.8</v>
      </c>
      <c r="Z17" s="310">
        <f>'E-electricity'!Z65</f>
        <v>1307917825178109</v>
      </c>
      <c r="AA17" s="310">
        <f>'E-electricity'!AA65</f>
        <v>1314063383068591.3</v>
      </c>
      <c r="AB17" s="310">
        <f>'E-electricity'!AB65</f>
        <v>1319728691354291.3</v>
      </c>
      <c r="AC17" s="310">
        <f>'E-electricity'!AC65</f>
        <v>1324932112735927.8</v>
      </c>
      <c r="AD17" s="310">
        <f>'E-electricity'!AD65</f>
        <v>1329692901381924.8</v>
      </c>
      <c r="AE17" s="310">
        <f>'E-electricity'!AE65</f>
        <v>1334031127977969.5</v>
      </c>
      <c r="AF17" s="310">
        <f>'E-electricity'!AF65</f>
        <v>1337967606754497.8</v>
      </c>
      <c r="AG17" s="310">
        <f>'E-electricity'!AG65</f>
        <v>1341523824867456.8</v>
      </c>
      <c r="AH17" s="310">
        <f>'E-electricity'!AH65</f>
        <v>1344721874475199</v>
      </c>
      <c r="AI17" s="310">
        <f>'E-electricity'!AI65</f>
        <v>1347584387822410.3</v>
      </c>
      <c r="AJ17" s="310">
        <f>'E-electricity'!AJ65</f>
        <v>1350134475610431.3</v>
      </c>
      <c r="AK17" s="310">
        <f>'E-electricity'!AK65</f>
        <v>1352395668903013</v>
      </c>
      <c r="AL17" s="310">
        <f>'E-electricity'!AL65</f>
        <v>1354391864787116.8</v>
      </c>
      <c r="AM17" s="310">
        <f>'E-electricity'!AM65</f>
        <v>1356147275980681</v>
      </c>
      <c r="AN17" s="310">
        <f>'E-electricity'!AN65</f>
        <v>1357686384552778</v>
      </c>
      <c r="AO17" s="310">
        <f>'E-electricity'!AO65</f>
        <v>1359033899897351.8</v>
      </c>
      <c r="AP17" s="310">
        <f>'E-electricity'!AP65</f>
        <v>1360214721079134.5</v>
      </c>
      <c r="AQ17" s="310">
        <f>'E-electricity'!AQ65</f>
        <v>1360799394833857.8</v>
      </c>
    </row>
    <row r="18" spans="1:43" x14ac:dyDescent="0.25">
      <c r="A18" s="133" t="s">
        <v>105</v>
      </c>
      <c r="B18" s="310">
        <f>'E-electricity'!B66</f>
        <v>562397475476315.88</v>
      </c>
      <c r="C18" s="310">
        <f>'E-electricity'!C66</f>
        <v>649431995755000.13</v>
      </c>
      <c r="D18" s="310">
        <f>'E-electricity'!D66</f>
        <v>804350925766132.75</v>
      </c>
      <c r="E18" s="310">
        <f>'E-electricity'!E66</f>
        <v>853446809987141.88</v>
      </c>
      <c r="F18" s="310">
        <f>'E-electricity'!F66</f>
        <v>902474837642355.63</v>
      </c>
      <c r="G18" s="310">
        <f>'E-electricity'!G66</f>
        <v>961517956787703</v>
      </c>
      <c r="H18" s="310">
        <f>'E-electricity'!H66</f>
        <v>1034438377084992.6</v>
      </c>
      <c r="I18" s="310">
        <f>'E-electricity'!I66</f>
        <v>1101906927800498.3</v>
      </c>
      <c r="J18" s="310">
        <f>'E-electricity'!J66</f>
        <v>1158691816751402.8</v>
      </c>
      <c r="K18" s="310">
        <f>'E-electricity'!K66</f>
        <v>1207755288030171</v>
      </c>
      <c r="L18" s="310">
        <f>'E-electricity'!L66</f>
        <v>1253099201279652.5</v>
      </c>
      <c r="M18" s="310">
        <f>'E-electricity'!M66</f>
        <v>1299560864864074.3</v>
      </c>
      <c r="N18" s="310">
        <f>'E-electricity'!N66</f>
        <v>1350931937747304.5</v>
      </c>
      <c r="O18" s="310">
        <f>'E-electricity'!O66</f>
        <v>1408017166661789.5</v>
      </c>
      <c r="P18" s="310">
        <f>'E-electricity'!P66</f>
        <v>1469742583050406.3</v>
      </c>
      <c r="Q18" s="310">
        <f>'E-electricity'!Q66</f>
        <v>1534808385227887</v>
      </c>
      <c r="R18" s="310">
        <f>'E-electricity'!R66</f>
        <v>1601647188998378.8</v>
      </c>
      <c r="S18" s="310">
        <f>'E-electricity'!S66</f>
        <v>1667946254927491.5</v>
      </c>
      <c r="T18" s="310">
        <f>'E-electricity'!T66</f>
        <v>1733894439189490</v>
      </c>
      <c r="U18" s="310">
        <f>'E-electricity'!U66</f>
        <v>1799260076364538.8</v>
      </c>
      <c r="V18" s="310">
        <f>'E-electricity'!V66</f>
        <v>1863808729279697.5</v>
      </c>
      <c r="W18" s="310">
        <f>'E-electricity'!W66</f>
        <v>1927304718773465.3</v>
      </c>
      <c r="X18" s="310">
        <f>'E-electricity'!X66</f>
        <v>1989512684001221.5</v>
      </c>
      <c r="Y18" s="310">
        <f>'E-electricity'!Y66</f>
        <v>2050199157559715.5</v>
      </c>
      <c r="Z18" s="310">
        <f>'E-electricity'!Z66</f>
        <v>2109134139531439</v>
      </c>
      <c r="AA18" s="310">
        <f>'E-electricity'!AA66</f>
        <v>2166092654595278</v>
      </c>
      <c r="AB18" s="310">
        <f>'E-electricity'!AB66</f>
        <v>2220856276613661</v>
      </c>
      <c r="AC18" s="310">
        <f>'E-electricity'!AC66</f>
        <v>2273214605581767.5</v>
      </c>
      <c r="AD18" s="310">
        <f>'E-electricity'!AD66</f>
        <v>2322966682499106</v>
      </c>
      <c r="AE18" s="310">
        <f>'E-electricity'!AE66</f>
        <v>2369922328583808</v>
      </c>
      <c r="AF18" s="310">
        <f>'E-electricity'!AF66</f>
        <v>2413903396277039</v>
      </c>
      <c r="AG18" s="310">
        <f>'E-electricity'!AG66</f>
        <v>2454744920659174</v>
      </c>
      <c r="AH18" s="310">
        <f>'E-electricity'!AH66</f>
        <v>2492296161198328.5</v>
      </c>
      <c r="AI18" s="310">
        <f>'E-electricity'!AI66</f>
        <v>2526421525151607.5</v>
      </c>
      <c r="AJ18" s="310">
        <f>'E-electricity'!AJ66</f>
        <v>2557001365415675</v>
      </c>
      <c r="AK18" s="310">
        <f>'E-electricity'!AK66</f>
        <v>2583932647150352.5</v>
      </c>
      <c r="AL18" s="310">
        <f>'E-electricity'!AL66</f>
        <v>2607129479052473.5</v>
      </c>
      <c r="AM18" s="310">
        <f>'E-electricity'!AM66</f>
        <v>2626523506712701</v>
      </c>
      <c r="AN18" s="310">
        <f>'E-electricity'!AN66</f>
        <v>2642064167022319.5</v>
      </c>
      <c r="AO18" s="310">
        <f>'E-electricity'!AO66</f>
        <v>2653718804088808.5</v>
      </c>
      <c r="AP18" s="310">
        <f>'E-electricity'!AP66</f>
        <v>2661472648548967.5</v>
      </c>
      <c r="AQ18" s="310">
        <f>'E-electricity'!AQ66</f>
        <v>2664438737420897.5</v>
      </c>
    </row>
    <row r="19" spans="1:43" x14ac:dyDescent="0.25">
      <c r="A19" s="133" t="s">
        <v>106</v>
      </c>
      <c r="B19" s="310">
        <f>'E-electricity'!B67</f>
        <v>285826471888795.88</v>
      </c>
      <c r="C19" s="310">
        <f>'E-electricity'!C67</f>
        <v>313619116161782.25</v>
      </c>
      <c r="D19" s="310">
        <f>'E-electricity'!D67</f>
        <v>392640497678275.38</v>
      </c>
      <c r="E19" s="310">
        <f>'E-electricity'!E67</f>
        <v>433736984902637.31</v>
      </c>
      <c r="F19" s="310">
        <f>'E-electricity'!F67</f>
        <v>460668185455651.31</v>
      </c>
      <c r="G19" s="310">
        <f>'E-electricity'!G67</f>
        <v>496376641147185.06</v>
      </c>
      <c r="H19" s="310">
        <f>'E-electricity'!H67</f>
        <v>542311334933452.75</v>
      </c>
      <c r="I19" s="310">
        <f>'E-electricity'!I67</f>
        <v>587597922519490.75</v>
      </c>
      <c r="J19" s="310">
        <f>'E-electricity'!J67</f>
        <v>628543000712637.75</v>
      </c>
      <c r="K19" s="310">
        <f>'E-electricity'!K67</f>
        <v>665671731769057.5</v>
      </c>
      <c r="L19" s="310">
        <f>'E-electricity'!L67</f>
        <v>700007698419765.5</v>
      </c>
      <c r="M19" s="310">
        <f>'E-electricity'!M67</f>
        <v>733010681503924.13</v>
      </c>
      <c r="N19" s="310">
        <f>'E-electricity'!N67</f>
        <v>765787386090209.38</v>
      </c>
      <c r="O19" s="310">
        <f>'E-electricity'!O67</f>
        <v>798884953307005.13</v>
      </c>
      <c r="P19" s="310">
        <f>'E-electricity'!P67</f>
        <v>832153927033403.25</v>
      </c>
      <c r="Q19" s="310">
        <f>'E-electricity'!Q67</f>
        <v>865429609223943.75</v>
      </c>
      <c r="R19" s="310">
        <f>'E-electricity'!R67</f>
        <v>898532426017621.25</v>
      </c>
      <c r="S19" s="310">
        <f>'E-electricity'!S67</f>
        <v>930860452905162.25</v>
      </c>
      <c r="T19" s="310">
        <f>'E-electricity'!T67</f>
        <v>962690424695463</v>
      </c>
      <c r="U19" s="310">
        <f>'E-electricity'!U67</f>
        <v>993920056429493.88</v>
      </c>
      <c r="V19" s="310">
        <f>'E-electricity'!V67</f>
        <v>1024449299332929</v>
      </c>
      <c r="W19" s="310">
        <f>'E-electricity'!W67</f>
        <v>1054180992900283</v>
      </c>
      <c r="X19" s="310">
        <f>'E-electricity'!X67</f>
        <v>1083021486680630.6</v>
      </c>
      <c r="Y19" s="310">
        <f>'E-electricity'!Y67</f>
        <v>1110881225848154</v>
      </c>
      <c r="Z19" s="310">
        <f>'E-electricity'!Z67</f>
        <v>1137675295225234.3</v>
      </c>
      <c r="AA19" s="310">
        <f>'E-electricity'!AA67</f>
        <v>1163323917068880.5</v>
      </c>
      <c r="AB19" s="310">
        <f>'E-electricity'!AB67</f>
        <v>1187752898619723.8</v>
      </c>
      <c r="AC19" s="310">
        <f>'E-electricity'!AC67</f>
        <v>1210894026134367.8</v>
      </c>
      <c r="AD19" s="310">
        <f>'E-electricity'!AD67</f>
        <v>1232685402863066</v>
      </c>
      <c r="AE19" s="310">
        <f>'E-electricity'!AE67</f>
        <v>1253071729183192.8</v>
      </c>
      <c r="AF19" s="310">
        <f>'E-electricity'!AF67</f>
        <v>1272004523842274.5</v>
      </c>
      <c r="AG19" s="310">
        <f>'E-electricity'!AG67</f>
        <v>1289442285991284</v>
      </c>
      <c r="AH19" s="310">
        <f>'E-electricity'!AH67</f>
        <v>1305350598388637.5</v>
      </c>
      <c r="AI19" s="310">
        <f>'E-electricity'!AI67</f>
        <v>1319702172818387.8</v>
      </c>
      <c r="AJ19" s="310">
        <f>'E-electricity'!AJ67</f>
        <v>1332476839384292.8</v>
      </c>
      <c r="AK19" s="310">
        <f>'E-electricity'!AK67</f>
        <v>1343661481907468.8</v>
      </c>
      <c r="AL19" s="310">
        <f>'E-electricity'!AL67</f>
        <v>1353249922163572.8</v>
      </c>
      <c r="AM19" s="310">
        <f>'E-electricity'!AM67</f>
        <v>1361242756141381.3</v>
      </c>
      <c r="AN19" s="310">
        <f>'E-electricity'!AN67</f>
        <v>1367647145885408.5</v>
      </c>
      <c r="AO19" s="310">
        <f>'E-electricity'!AO67</f>
        <v>1372476570798727.8</v>
      </c>
      <c r="AP19" s="310">
        <f>'E-electricity'!AP67</f>
        <v>1375750542528230.5</v>
      </c>
      <c r="AQ19" s="310">
        <f>'E-electricity'!AQ67</f>
        <v>1377034356418821.5</v>
      </c>
    </row>
    <row r="20" spans="1:43" x14ac:dyDescent="0.25">
      <c r="A20" s="133" t="s">
        <v>107</v>
      </c>
      <c r="B20" s="310">
        <f>'E-electricity'!B68</f>
        <v>216159411308569.44</v>
      </c>
      <c r="C20" s="310">
        <f>'E-electricity'!C68</f>
        <v>219569915113713.5</v>
      </c>
      <c r="D20" s="310">
        <f>'E-electricity'!D68</f>
        <v>255777650876463.81</v>
      </c>
      <c r="E20" s="310">
        <f>'E-electricity'!E68</f>
        <v>274372997584572.88</v>
      </c>
      <c r="F20" s="310">
        <f>'E-electricity'!F68</f>
        <v>285925956830244.88</v>
      </c>
      <c r="G20" s="310">
        <f>'E-electricity'!G68</f>
        <v>294889937379631.19</v>
      </c>
      <c r="H20" s="310">
        <f>'E-electricity'!H68</f>
        <v>306823070118033.56</v>
      </c>
      <c r="I20" s="310">
        <f>'E-electricity'!I68</f>
        <v>319999773568576.38</v>
      </c>
      <c r="J20" s="310">
        <f>'E-electricity'!J68</f>
        <v>333166734110037.31</v>
      </c>
      <c r="K20" s="310">
        <f>'E-electricity'!K68</f>
        <v>346117135615378.38</v>
      </c>
      <c r="L20" s="310">
        <f>'E-electricity'!L68</f>
        <v>358630728954985.63</v>
      </c>
      <c r="M20" s="310">
        <f>'E-electricity'!M68</f>
        <v>370475366897984</v>
      </c>
      <c r="N20" s="310">
        <f>'E-electricity'!N68</f>
        <v>381269095564709.81</v>
      </c>
      <c r="O20" s="310">
        <f>'E-electricity'!O68</f>
        <v>391153971096267.94</v>
      </c>
      <c r="P20" s="310">
        <f>'E-electricity'!P68</f>
        <v>400156777580450.31</v>
      </c>
      <c r="Q20" s="310">
        <f>'E-electricity'!Q68</f>
        <v>408320738206540.31</v>
      </c>
      <c r="R20" s="310">
        <f>'E-electricity'!R68</f>
        <v>415703967769315.94</v>
      </c>
      <c r="S20" s="310">
        <f>'E-electricity'!S68</f>
        <v>422174166655634.5</v>
      </c>
      <c r="T20" s="310">
        <f>'E-electricity'!T68</f>
        <v>427945153815130.19</v>
      </c>
      <c r="U20" s="310">
        <f>'E-electricity'!U68</f>
        <v>433039008029014.19</v>
      </c>
      <c r="V20" s="310">
        <f>'E-electricity'!V68</f>
        <v>437482829970578</v>
      </c>
      <c r="W20" s="310">
        <f>'E-electricity'!W68</f>
        <v>441308027166666.38</v>
      </c>
      <c r="X20" s="310">
        <f>'E-electricity'!X68</f>
        <v>444549610804844.94</v>
      </c>
      <c r="Y20" s="310">
        <f>'E-electricity'!Y68</f>
        <v>447245520190513.5</v>
      </c>
      <c r="Z20" s="310">
        <f>'E-electricity'!Z68</f>
        <v>449435988205794.13</v>
      </c>
      <c r="AA20" s="310">
        <f>'E-electricity'!AA68</f>
        <v>451162958625433.75</v>
      </c>
      <c r="AB20" s="310">
        <f>'E-electricity'!AB68</f>
        <v>452469563701955.75</v>
      </c>
      <c r="AC20" s="310">
        <f>'E-electricity'!AC68</f>
        <v>453399668124311.44</v>
      </c>
      <c r="AD20" s="310">
        <f>'E-electricity'!AD68</f>
        <v>453997483345990.75</v>
      </c>
      <c r="AE20" s="310">
        <f>'E-electricity'!AE68</f>
        <v>454307254418352.44</v>
      </c>
      <c r="AF20" s="310">
        <f>'E-electricity'!AF68</f>
        <v>454373019885836.38</v>
      </c>
      <c r="AG20" s="310">
        <f>'E-electricity'!AG68</f>
        <v>454238444021264.06</v>
      </c>
      <c r="AH20" s="310">
        <f>'E-electricity'!AH68</f>
        <v>453946719709661.38</v>
      </c>
      <c r="AI20" s="310">
        <f>'E-electricity'!AI68</f>
        <v>453540539626743.69</v>
      </c>
      <c r="AJ20" s="310">
        <f>'E-electricity'!AJ68</f>
        <v>453062132995521.75</v>
      </c>
      <c r="AK20" s="310">
        <f>'E-electricity'!AK68</f>
        <v>452553365129035.88</v>
      </c>
      <c r="AL20" s="310">
        <f>'E-electricity'!AL68</f>
        <v>452055897164686.88</v>
      </c>
      <c r="AM20" s="310">
        <f>'E-electricity'!AM68</f>
        <v>451611403851668.75</v>
      </c>
      <c r="AN20" s="310">
        <f>'E-electricity'!AN68</f>
        <v>451261847955564</v>
      </c>
      <c r="AO20" s="310">
        <f>'E-electricity'!AO68</f>
        <v>451049810785195.25</v>
      </c>
      <c r="AP20" s="310">
        <f>'E-electricity'!AP68</f>
        <v>451018879524301.75</v>
      </c>
      <c r="AQ20" s="310">
        <f>'E-electricity'!AQ68</f>
        <v>451063437679402.13</v>
      </c>
    </row>
    <row r="21" spans="1:43" x14ac:dyDescent="0.25">
      <c r="A21" s="133" t="s">
        <v>108</v>
      </c>
      <c r="B21" s="310">
        <f>'E-electricity'!B69</f>
        <v>169158900504464.94</v>
      </c>
      <c r="C21" s="310">
        <f>'E-electricity'!C69</f>
        <v>193986086605516.16</v>
      </c>
      <c r="D21" s="310">
        <f>'E-electricity'!D69</f>
        <v>212617729004041.34</v>
      </c>
      <c r="E21" s="310">
        <f>'E-electricity'!E69</f>
        <v>227535219098303.28</v>
      </c>
      <c r="F21" s="310">
        <f>'E-electricity'!F69</f>
        <v>253037131880249.31</v>
      </c>
      <c r="G21" s="310">
        <f>'E-electricity'!G69</f>
        <v>269311986584431.81</v>
      </c>
      <c r="H21" s="310">
        <f>'E-electricity'!H69</f>
        <v>285577545006846</v>
      </c>
      <c r="I21" s="310">
        <f>'E-electricity'!I69</f>
        <v>294539594313388.13</v>
      </c>
      <c r="J21" s="310">
        <f>'E-electricity'!J69</f>
        <v>303530089233368.81</v>
      </c>
      <c r="K21" s="310">
        <f>'E-electricity'!K69</f>
        <v>312548999581706.75</v>
      </c>
      <c r="L21" s="310">
        <f>'E-electricity'!L69</f>
        <v>321596295173320.81</v>
      </c>
      <c r="M21" s="310">
        <f>'E-electricity'!M69</f>
        <v>330671945823129.75</v>
      </c>
      <c r="N21" s="310">
        <f>'E-electricity'!N69</f>
        <v>335341123099195.13</v>
      </c>
      <c r="O21" s="310">
        <f>'E-electricity'!O69</f>
        <v>340020365459042.56</v>
      </c>
      <c r="P21" s="310">
        <f>'E-electricity'!P69</f>
        <v>344709665799725.13</v>
      </c>
      <c r="Q21" s="310">
        <f>'E-electricity'!Q69</f>
        <v>349409017018295.81</v>
      </c>
      <c r="R21" s="310">
        <f>'E-electricity'!R69</f>
        <v>354118412011807.31</v>
      </c>
      <c r="S21" s="310">
        <f>'E-electricity'!S69</f>
        <v>353304421350742.38</v>
      </c>
      <c r="T21" s="310">
        <f>'E-electricity'!T69</f>
        <v>352488818439388.13</v>
      </c>
      <c r="U21" s="310">
        <f>'E-electricity'!U69</f>
        <v>351671603618007.31</v>
      </c>
      <c r="V21" s="310">
        <f>'E-electricity'!V69</f>
        <v>350852777226862.63</v>
      </c>
      <c r="W21" s="310">
        <f>'E-electricity'!W69</f>
        <v>350032339606216.44</v>
      </c>
      <c r="X21" s="310">
        <f>'E-electricity'!X69</f>
        <v>349210291096331.56</v>
      </c>
      <c r="Y21" s="310">
        <f>'E-electricity'!Y69</f>
        <v>348386632037470.56</v>
      </c>
      <c r="Z21" s="310">
        <f>'E-electricity'!Z69</f>
        <v>347561362769896.13</v>
      </c>
      <c r="AA21" s="310">
        <f>'E-electricity'!AA69</f>
        <v>346734483633870.69</v>
      </c>
      <c r="AB21" s="310">
        <f>'E-electricity'!AB69</f>
        <v>345905994969657.13</v>
      </c>
      <c r="AC21" s="310">
        <f>'E-electricity'!AC69</f>
        <v>345075897117517.81</v>
      </c>
      <c r="AD21" s="310">
        <f>'E-electricity'!AD69</f>
        <v>344244190417715.56</v>
      </c>
      <c r="AE21" s="310">
        <f>'E-electricity'!AE69</f>
        <v>343410875210512.88</v>
      </c>
      <c r="AF21" s="310">
        <f>'E-electricity'!AF69</f>
        <v>342575951836172.44</v>
      </c>
      <c r="AG21" s="310">
        <f>'E-electricity'!AG69</f>
        <v>341739420634956.69</v>
      </c>
      <c r="AH21" s="310">
        <f>'E-electricity'!AH69</f>
        <v>341552685670594.38</v>
      </c>
      <c r="AI21" s="310">
        <f>'E-electricity'!AI69</f>
        <v>341365286411147</v>
      </c>
      <c r="AJ21" s="310">
        <f>'E-electricity'!AJ69</f>
        <v>341177222992719.69</v>
      </c>
      <c r="AK21" s="310">
        <f>'E-electricity'!AK69</f>
        <v>340988495551417.56</v>
      </c>
      <c r="AL21" s="310">
        <f>'E-electricity'!AL69</f>
        <v>340799104223345.44</v>
      </c>
      <c r="AM21" s="310">
        <f>'E-electricity'!AM69</f>
        <v>340391129087574.25</v>
      </c>
      <c r="AN21" s="310">
        <f>'E-electricity'!AN69</f>
        <v>339982176280330.06</v>
      </c>
      <c r="AO21" s="310">
        <f>'E-electricity'!AO69</f>
        <v>339572246005770.44</v>
      </c>
      <c r="AP21" s="310">
        <f>'E-electricity'!AP69</f>
        <v>339161338468053</v>
      </c>
      <c r="AQ21" s="310">
        <f>'E-electricity'!AQ69</f>
        <v>338637379870975.69</v>
      </c>
    </row>
    <row r="22" spans="1:43" x14ac:dyDescent="0.25">
      <c r="A22" s="133" t="s">
        <v>109</v>
      </c>
      <c r="B22" s="310">
        <f>'E-electricity'!B70</f>
        <v>115937168346343.58</v>
      </c>
      <c r="C22" s="310">
        <f>'E-electricity'!C70</f>
        <v>111457196989128.25</v>
      </c>
      <c r="D22" s="310">
        <f>'E-electricity'!D70</f>
        <v>129505214322632.22</v>
      </c>
      <c r="E22" s="310">
        <f>'E-electricity'!E70</f>
        <v>130914738685888.05</v>
      </c>
      <c r="F22" s="310">
        <f>'E-electricity'!F70</f>
        <v>135923612478940.75</v>
      </c>
      <c r="G22" s="310">
        <f>'E-electricity'!G70</f>
        <v>138818625642933.44</v>
      </c>
      <c r="H22" s="310">
        <f>'E-electricity'!H70</f>
        <v>142431684205899.34</v>
      </c>
      <c r="I22" s="310">
        <f>'E-electricity'!I70</f>
        <v>146147449205917.03</v>
      </c>
      <c r="J22" s="310">
        <f>'E-electricity'!J70</f>
        <v>149477890457210.09</v>
      </c>
      <c r="K22" s="310">
        <f>'E-electricity'!K70</f>
        <v>152399432588426.19</v>
      </c>
      <c r="L22" s="310">
        <f>'E-electricity'!L70</f>
        <v>154892357085071.09</v>
      </c>
      <c r="M22" s="310">
        <f>'E-electricity'!M70</f>
        <v>156941014385951.69</v>
      </c>
      <c r="N22" s="310">
        <f>'E-electricity'!N70</f>
        <v>158468929464475.13</v>
      </c>
      <c r="O22" s="310">
        <f>'E-electricity'!O70</f>
        <v>159598964753110.94</v>
      </c>
      <c r="P22" s="310">
        <f>'E-electricity'!P70</f>
        <v>160395540565906.81</v>
      </c>
      <c r="Q22" s="310">
        <f>'E-electricity'!Q70</f>
        <v>160926949652867.13</v>
      </c>
      <c r="R22" s="310">
        <f>'E-electricity'!R70</f>
        <v>161264040140319.19</v>
      </c>
      <c r="S22" s="310">
        <f>'E-electricity'!S70</f>
        <v>161394872891126.16</v>
      </c>
      <c r="T22" s="310">
        <f>'E-electricity'!T70</f>
        <v>161412982640544.66</v>
      </c>
      <c r="U22" s="310">
        <f>'E-electricity'!U70</f>
        <v>161327874268460.53</v>
      </c>
      <c r="V22" s="310">
        <f>'E-electricity'!V70</f>
        <v>161149243270890.41</v>
      </c>
      <c r="W22" s="310">
        <f>'E-electricity'!W70</f>
        <v>160886917147351.56</v>
      </c>
      <c r="X22" s="310">
        <f>'E-electricity'!X70</f>
        <v>160550802213686.94</v>
      </c>
      <c r="Y22" s="310">
        <f>'E-electricity'!Y70</f>
        <v>160150836104584.69</v>
      </c>
      <c r="Z22" s="310">
        <f>'E-electricity'!Z70</f>
        <v>159696946146546.66</v>
      </c>
      <c r="AA22" s="310">
        <f>'E-electricity'!AA70</f>
        <v>159199013707529.06</v>
      </c>
      <c r="AB22" s="310">
        <f>'E-electricity'!AB70</f>
        <v>158666844564518.25</v>
      </c>
      <c r="AC22" s="310">
        <f>'E-electricity'!AC70</f>
        <v>158110145275246.09</v>
      </c>
      <c r="AD22" s="310">
        <f>'E-electricity'!AD70</f>
        <v>157538505495342.97</v>
      </c>
      <c r="AE22" s="310">
        <f>'E-electricity'!AE70</f>
        <v>156961386147392.34</v>
      </c>
      <c r="AF22" s="310">
        <f>'E-electricity'!AF70</f>
        <v>156388113323568.56</v>
      </c>
      <c r="AG22" s="310">
        <f>'E-electricity'!AG70</f>
        <v>155827877788501.56</v>
      </c>
      <c r="AH22" s="310">
        <f>'E-electricity'!AH70</f>
        <v>155289739943503.53</v>
      </c>
      <c r="AI22" s="310">
        <f>'E-electricity'!AI70</f>
        <v>154782640116944.28</v>
      </c>
      <c r="AJ22" s="310">
        <f>'E-electricity'!AJ70</f>
        <v>154315414058101.91</v>
      </c>
      <c r="AK22" s="310">
        <f>'E-electricity'!AK70</f>
        <v>153896813532904.38</v>
      </c>
      <c r="AL22" s="310">
        <f>'E-electricity'!AL70</f>
        <v>153535531949404.41</v>
      </c>
      <c r="AM22" s="310">
        <f>'E-electricity'!AM70</f>
        <v>153240234978424.91</v>
      </c>
      <c r="AN22" s="310">
        <f>'E-electricity'!AN70</f>
        <v>153019596180532.91</v>
      </c>
      <c r="AO22" s="310">
        <f>'E-electricity'!AO70</f>
        <v>152882337704398.91</v>
      </c>
      <c r="AP22" s="310">
        <f>'E-electricity'!AP70</f>
        <v>152837276183976.06</v>
      </c>
      <c r="AQ22" s="310">
        <f>'E-electricity'!AQ70</f>
        <v>152842355409472.53</v>
      </c>
    </row>
    <row r="23" spans="1:43" x14ac:dyDescent="0.25">
      <c r="A23" s="133" t="s">
        <v>110</v>
      </c>
      <c r="B23" s="310">
        <f>'E-electricity'!B71</f>
        <v>312974187271704.75</v>
      </c>
      <c r="C23" s="310">
        <f>'E-electricity'!C71</f>
        <v>334734199258737.25</v>
      </c>
      <c r="D23" s="310">
        <f>'E-electricity'!D71</f>
        <v>403289344545443.75</v>
      </c>
      <c r="E23" s="310">
        <f>'E-electricity'!E71</f>
        <v>393346437876897.63</v>
      </c>
      <c r="F23" s="310">
        <f>'E-electricity'!F71</f>
        <v>410567798958512.63</v>
      </c>
      <c r="G23" s="310">
        <f>'E-electricity'!G71</f>
        <v>424661186318965.25</v>
      </c>
      <c r="H23" s="310">
        <f>'E-electricity'!H71</f>
        <v>442244781640162.06</v>
      </c>
      <c r="I23" s="310">
        <f>'E-electricity'!I71</f>
        <v>459684778281565.06</v>
      </c>
      <c r="J23" s="310">
        <f>'E-electricity'!J71</f>
        <v>475194739443722.81</v>
      </c>
      <c r="K23" s="310">
        <f>'E-electricity'!K71</f>
        <v>488868939468661.31</v>
      </c>
      <c r="L23" s="310">
        <f>'E-electricity'!L71</f>
        <v>500861684474776.69</v>
      </c>
      <c r="M23" s="310">
        <f>'E-electricity'!M71</f>
        <v>511379062645974.06</v>
      </c>
      <c r="N23" s="310">
        <f>'E-electricity'!N71</f>
        <v>520401414037836.13</v>
      </c>
      <c r="O23" s="310">
        <f>'E-electricity'!O71</f>
        <v>528354869077656.44</v>
      </c>
      <c r="P23" s="310">
        <f>'E-electricity'!P71</f>
        <v>535427330839457</v>
      </c>
      <c r="Q23" s="310">
        <f>'E-electricity'!Q71</f>
        <v>541824686757025.38</v>
      </c>
      <c r="R23" s="310">
        <f>'E-electricity'!R71</f>
        <v>547767582812605.81</v>
      </c>
      <c r="S23" s="310">
        <f>'E-electricity'!S71</f>
        <v>553195887443271.31</v>
      </c>
      <c r="T23" s="310">
        <f>'E-electricity'!T71</f>
        <v>558395816169090.19</v>
      </c>
      <c r="U23" s="310">
        <f>'E-electricity'!U71</f>
        <v>563366274569883.25</v>
      </c>
      <c r="V23" s="310">
        <f>'E-electricity'!V71</f>
        <v>568106671849696</v>
      </c>
      <c r="W23" s="310">
        <f>'E-electricity'!W71</f>
        <v>572616910935945.63</v>
      </c>
      <c r="X23" s="310">
        <f>'E-electricity'!X71</f>
        <v>576897377257439.5</v>
      </c>
      <c r="Y23" s="310">
        <f>'E-electricity'!Y71</f>
        <v>580948926304892.5</v>
      </c>
      <c r="Z23" s="310">
        <f>'E-electricity'!Z71</f>
        <v>584772870079677.75</v>
      </c>
      <c r="AA23" s="310">
        <f>'E-electricity'!AA71</f>
        <v>588370962537861.5</v>
      </c>
      <c r="AB23" s="310">
        <f>'E-electricity'!AB71</f>
        <v>591745384137235</v>
      </c>
      <c r="AC23" s="310">
        <f>'E-electricity'!AC71</f>
        <v>594898725594939.63</v>
      </c>
      <c r="AD23" s="310">
        <f>'E-electricity'!AD71</f>
        <v>597833970962658.5</v>
      </c>
      <c r="AE23" s="310">
        <f>'E-electricity'!AE71</f>
        <v>600554480124997.88</v>
      </c>
      <c r="AF23" s="310">
        <f>'E-electricity'!AF71</f>
        <v>603063970824854.88</v>
      </c>
      <c r="AG23" s="310">
        <f>'E-electricity'!AG71</f>
        <v>605366500317243.25</v>
      </c>
      <c r="AH23" s="310">
        <f>'E-electricity'!AH71</f>
        <v>607466446750187</v>
      </c>
      <c r="AI23" s="310">
        <f>'E-electricity'!AI71</f>
        <v>609368490368108.75</v>
      </c>
      <c r="AJ23" s="310">
        <f>'E-electricity'!AJ71</f>
        <v>611077594629530.13</v>
      </c>
      <c r="AK23" s="310">
        <f>'E-electricity'!AK71</f>
        <v>612598987327010.25</v>
      </c>
      <c r="AL23" s="310">
        <f>'E-electricity'!AL71</f>
        <v>613938141793070.75</v>
      </c>
      <c r="AM23" s="310">
        <f>'E-electricity'!AM71</f>
        <v>615100758271464.88</v>
      </c>
      <c r="AN23" s="310">
        <f>'E-electricity'!AN71</f>
        <v>616092745528589.38</v>
      </c>
      <c r="AO23" s="310">
        <f>'E-electricity'!AO71</f>
        <v>616920202775103.25</v>
      </c>
      <c r="AP23" s="310">
        <f>'E-electricity'!AP71</f>
        <v>617589401963085.38</v>
      </c>
      <c r="AQ23" s="310">
        <f>'E-electricity'!AQ71</f>
        <v>617900978457417.63</v>
      </c>
    </row>
    <row r="24" spans="1:43" x14ac:dyDescent="0.25">
      <c r="A24" s="133" t="s">
        <v>111</v>
      </c>
      <c r="B24" s="310">
        <f>'E-electricity'!B72</f>
        <v>63414481644601.148</v>
      </c>
      <c r="C24" s="310">
        <f>'E-electricity'!C72</f>
        <v>57845013463928.055</v>
      </c>
      <c r="D24" s="310">
        <f>'E-electricity'!D72</f>
        <v>73226039627205.234</v>
      </c>
      <c r="E24" s="310">
        <f>'E-electricity'!E72</f>
        <v>76842252846136.141</v>
      </c>
      <c r="F24" s="310">
        <f>'E-electricity'!F72</f>
        <v>82683356761992.234</v>
      </c>
      <c r="G24" s="310">
        <f>'E-electricity'!G72</f>
        <v>91890575334285.891</v>
      </c>
      <c r="H24" s="310">
        <f>'E-electricity'!H72</f>
        <v>104136530027959.31</v>
      </c>
      <c r="I24" s="310">
        <f>'E-electricity'!I72</f>
        <v>116538532215705.47</v>
      </c>
      <c r="J24" s="310">
        <f>'E-electricity'!J72</f>
        <v>128087996465213.2</v>
      </c>
      <c r="K24" s="310">
        <f>'E-electricity'!K72</f>
        <v>138854415107088.44</v>
      </c>
      <c r="L24" s="310">
        <f>'E-electricity'!L72</f>
        <v>149095059220489.69</v>
      </c>
      <c r="M24" s="310">
        <f>'E-electricity'!M72</f>
        <v>159242516835732.28</v>
      </c>
      <c r="N24" s="310">
        <f>'E-electricity'!N72</f>
        <v>169694453137439.22</v>
      </c>
      <c r="O24" s="310">
        <f>'E-electricity'!O72</f>
        <v>180626223966957.47</v>
      </c>
      <c r="P24" s="310">
        <f>'E-electricity'!P72</f>
        <v>192030416314174.69</v>
      </c>
      <c r="Q24" s="310">
        <f>'E-electricity'!Q72</f>
        <v>203895118921278.84</v>
      </c>
      <c r="R24" s="310">
        <f>'E-electricity'!R72</f>
        <v>216203510680741.53</v>
      </c>
      <c r="S24" s="310">
        <f>'E-electricity'!S72</f>
        <v>228828931323479.53</v>
      </c>
      <c r="T24" s="310">
        <f>'E-electricity'!T72</f>
        <v>241835561966337.38</v>
      </c>
      <c r="U24" s="310">
        <f>'E-electricity'!U72</f>
        <v>255188015147235</v>
      </c>
      <c r="V24" s="310">
        <f>'E-electricity'!V72</f>
        <v>268844463885925.91</v>
      </c>
      <c r="W24" s="310">
        <f>'E-electricity'!W72</f>
        <v>282756418589095.25</v>
      </c>
      <c r="X24" s="310">
        <f>'E-electricity'!X72</f>
        <v>296868579002253.88</v>
      </c>
      <c r="Y24" s="310">
        <f>'E-electricity'!Y72</f>
        <v>311118773887208.06</v>
      </c>
      <c r="Z24" s="310">
        <f>'E-electricity'!Z72</f>
        <v>325438000866449.44</v>
      </c>
      <c r="AA24" s="310">
        <f>'E-electricity'!AA72</f>
        <v>339750578264904.06</v>
      </c>
      <c r="AB24" s="310">
        <f>'E-electricity'!AB72</f>
        <v>353974419755186</v>
      </c>
      <c r="AC24" s="310">
        <f>'E-electricity'!AC72</f>
        <v>368021441143056.69</v>
      </c>
      <c r="AD24" s="310">
        <f>'E-electricity'!AD72</f>
        <v>381798106694273.94</v>
      </c>
      <c r="AE24" s="310">
        <f>'E-electricity'!AE72</f>
        <v>395206119995221.13</v>
      </c>
      <c r="AF24" s="310">
        <f>'E-electricity'!AF72</f>
        <v>408143261466444.63</v>
      </c>
      <c r="AG24" s="310">
        <f>'E-electricity'!AG72</f>
        <v>420504371337974.06</v>
      </c>
      <c r="AH24" s="310">
        <f>'E-electricity'!AH72</f>
        <v>432182473195719.25</v>
      </c>
      <c r="AI24" s="310">
        <f>'E-electricity'!AI72</f>
        <v>443070029188674.31</v>
      </c>
      <c r="AJ24" s="310">
        <f>'E-electricity'!AJ72</f>
        <v>453060313738226.69</v>
      </c>
      <c r="AK24" s="310">
        <f>'E-electricity'!AK72</f>
        <v>462048888226343.63</v>
      </c>
      <c r="AL24" s="310">
        <f>'E-electricity'!AL72</f>
        <v>469935154791042.38</v>
      </c>
      <c r="AM24" s="310">
        <f>'E-electricity'!AM72</f>
        <v>476623963174743.19</v>
      </c>
      <c r="AN24" s="310">
        <f>'E-electricity'!AN72</f>
        <v>482027240715927.19</v>
      </c>
      <c r="AO24" s="310">
        <f>'E-electricity'!AO72</f>
        <v>486065612216678.19</v>
      </c>
      <c r="AP24" s="310">
        <f>'E-electricity'!AP72</f>
        <v>488669973729057.44</v>
      </c>
      <c r="AQ24" s="310">
        <f>'E-electricity'!AQ72</f>
        <v>489619448896316.31</v>
      </c>
    </row>
    <row r="25" spans="1:43" x14ac:dyDescent="0.25">
      <c r="A25" s="133" t="s">
        <v>112</v>
      </c>
      <c r="B25" s="310">
        <f>'E-electricity'!B73</f>
        <v>239916515672055.38</v>
      </c>
      <c r="C25" s="310">
        <f>'E-electricity'!C73</f>
        <v>262712249130407.56</v>
      </c>
      <c r="D25" s="310">
        <f>'E-electricity'!D73</f>
        <v>310280947769092.19</v>
      </c>
      <c r="E25" s="310">
        <f>'E-electricity'!E73</f>
        <v>333585078851835.56</v>
      </c>
      <c r="F25" s="310">
        <f>'E-electricity'!F73</f>
        <v>352760310824392.5</v>
      </c>
      <c r="G25" s="310">
        <f>'E-electricity'!G73</f>
        <v>378661274533439</v>
      </c>
      <c r="H25" s="310">
        <f>'E-electricity'!H73</f>
        <v>412335747940371.25</v>
      </c>
      <c r="I25" s="310">
        <f>'E-electricity'!I73</f>
        <v>445962677949429.56</v>
      </c>
      <c r="J25" s="310">
        <f>'E-electricity'!J73</f>
        <v>476900882065829.63</v>
      </c>
      <c r="K25" s="310">
        <f>'E-electricity'!K73</f>
        <v>505412318148065.75</v>
      </c>
      <c r="L25" s="310">
        <f>'E-electricity'!L73</f>
        <v>532063643839828</v>
      </c>
      <c r="M25" s="310">
        <f>'E-electricity'!M73</f>
        <v>557698001349016.94</v>
      </c>
      <c r="N25" s="310">
        <f>'E-electricity'!N73</f>
        <v>583165857870266</v>
      </c>
      <c r="O25" s="310">
        <f>'E-electricity'!O73</f>
        <v>608683622454758.5</v>
      </c>
      <c r="P25" s="310">
        <f>'E-electricity'!P73</f>
        <v>634260673636158.75</v>
      </c>
      <c r="Q25" s="310">
        <f>'E-electricity'!Q73</f>
        <v>659921446647811.25</v>
      </c>
      <c r="R25" s="310">
        <f>'E-electricity'!R73</f>
        <v>685706502400929.63</v>
      </c>
      <c r="S25" s="310">
        <f>'E-electricity'!S73</f>
        <v>711622787702311.75</v>
      </c>
      <c r="T25" s="310">
        <f>'E-electricity'!T73</f>
        <v>737661259983508</v>
      </c>
      <c r="U25" s="310">
        <f>'E-electricity'!U73</f>
        <v>763766288656410.38</v>
      </c>
      <c r="V25" s="310">
        <f>'E-electricity'!V73</f>
        <v>789876822271750.75</v>
      </c>
      <c r="W25" s="310">
        <f>'E-electricity'!W73</f>
        <v>815925826271221.25</v>
      </c>
      <c r="X25" s="310">
        <f>'E-electricity'!X73</f>
        <v>841839750935170.13</v>
      </c>
      <c r="Y25" s="310">
        <f>'E-electricity'!Y73</f>
        <v>867538055036082.25</v>
      </c>
      <c r="Z25" s="310">
        <f>'E-electricity'!Z73</f>
        <v>892932813289790.75</v>
      </c>
      <c r="AA25" s="310">
        <f>'E-electricity'!AA73</f>
        <v>917928437712691</v>
      </c>
      <c r="AB25" s="310">
        <f>'E-electricity'!AB73</f>
        <v>942421544259528.5</v>
      </c>
      <c r="AC25" s="310">
        <f>'E-electricity'!AC73</f>
        <v>966300996443085</v>
      </c>
      <c r="AD25" s="310">
        <f>'E-electricity'!AD73</f>
        <v>989448156838751.5</v>
      </c>
      <c r="AE25" s="310">
        <f>'E-electricity'!AE73</f>
        <v>1011737375282087.5</v>
      </c>
      <c r="AF25" s="310">
        <f>'E-electricity'!AF73</f>
        <v>1033036739031132.8</v>
      </c>
      <c r="AG25" s="310">
        <f>'E-electricity'!AG73</f>
        <v>1053209105082224</v>
      </c>
      <c r="AH25" s="310">
        <f>'E-electricity'!AH73</f>
        <v>1072113428146708.5</v>
      </c>
      <c r="AI25" s="310">
        <f>'E-electricity'!AI73</f>
        <v>1089606389532717.8</v>
      </c>
      <c r="AJ25" s="310">
        <f>'E-electricity'!AJ73</f>
        <v>1105544322427239.5</v>
      </c>
      <c r="AK25" s="310">
        <f>'E-electricity'!AK73</f>
        <v>1119785418026583.8</v>
      </c>
      <c r="AL25" s="310">
        <f>'E-electricity'!AL73</f>
        <v>1132192184903107.5</v>
      </c>
      <c r="AM25" s="310">
        <f>'E-electricity'!AM73</f>
        <v>1142634121307740.8</v>
      </c>
      <c r="AN25" s="310">
        <f>'E-electricity'!AN73</f>
        <v>1150990547273023</v>
      </c>
      <c r="AO25" s="310">
        <f>'E-electricity'!AO73</f>
        <v>1157153530966787</v>
      </c>
      <c r="AP25" s="310">
        <f>'E-electricity'!AP73</f>
        <v>1161030832387289.8</v>
      </c>
      <c r="AQ25" s="310">
        <f>'E-electricity'!AQ73</f>
        <v>1162160614664508</v>
      </c>
    </row>
    <row r="26" spans="1:43" x14ac:dyDescent="0.25">
      <c r="A26" s="133" t="s">
        <v>113</v>
      </c>
      <c r="B26" s="310">
        <f>'E-electricity'!B74</f>
        <v>338386247116500</v>
      </c>
      <c r="C26" s="310">
        <f>'E-electricity'!C74</f>
        <v>345186361492500</v>
      </c>
      <c r="D26" s="310">
        <f>'E-electricity'!D74</f>
        <v>375918906871357.31</v>
      </c>
      <c r="E26" s="310">
        <f>'E-electricity'!E74</f>
        <v>371828778754778.13</v>
      </c>
      <c r="F26" s="310">
        <f>'E-electricity'!F74</f>
        <v>397322111708680.81</v>
      </c>
      <c r="G26" s="310">
        <f>'E-electricity'!G74</f>
        <v>418129162646385.44</v>
      </c>
      <c r="H26" s="310">
        <f>'E-electricity'!H74</f>
        <v>435941380738961.19</v>
      </c>
      <c r="I26" s="310">
        <f>'E-electricity'!I74</f>
        <v>459582960319056.31</v>
      </c>
      <c r="J26" s="310">
        <f>'E-electricity'!J74</f>
        <v>480096567644311.44</v>
      </c>
      <c r="K26" s="310">
        <f>'E-electricity'!K74</f>
        <v>500199721056672.25</v>
      </c>
      <c r="L26" s="310">
        <f>'E-electricity'!L74</f>
        <v>519815251806855</v>
      </c>
      <c r="M26" s="310">
        <f>'E-electricity'!M74</f>
        <v>541899847342931.31</v>
      </c>
      <c r="N26" s="310">
        <f>'E-electricity'!N74</f>
        <v>557011350026808.88</v>
      </c>
      <c r="O26" s="310">
        <f>'E-electricity'!O74</f>
        <v>574454301355153.25</v>
      </c>
      <c r="P26" s="310">
        <f>'E-electricity'!P74</f>
        <v>591154189883142.63</v>
      </c>
      <c r="Q26" s="310">
        <f>'E-electricity'!Q74</f>
        <v>607072369506860.63</v>
      </c>
      <c r="R26" s="310">
        <f>'E-electricity'!R74</f>
        <v>620892968298265.25</v>
      </c>
      <c r="S26" s="310">
        <f>'E-electricity'!S74</f>
        <v>636117192643633.13</v>
      </c>
      <c r="T26" s="310">
        <f>'E-electricity'!T74</f>
        <v>649195939230745.38</v>
      </c>
      <c r="U26" s="310">
        <f>'E-electricity'!U74</f>
        <v>661411400308885.5</v>
      </c>
      <c r="V26" s="310">
        <f>'E-electricity'!V74</f>
        <v>672768020630185.75</v>
      </c>
      <c r="W26" s="310">
        <f>'E-electricity'!W74</f>
        <v>683277854536012.38</v>
      </c>
      <c r="X26" s="310">
        <f>'E-electricity'!X74</f>
        <v>692960140125031.25</v>
      </c>
      <c r="Y26" s="310">
        <f>'E-electricity'!Y74</f>
        <v>701840825939297.5</v>
      </c>
      <c r="Z26" s="310">
        <f>'E-electricity'!Z74</f>
        <v>709952063426203</v>
      </c>
      <c r="AA26" s="310">
        <f>'E-electricity'!AA74</f>
        <v>717331678014955.13</v>
      </c>
      <c r="AB26" s="310">
        <f>'E-electricity'!AB74</f>
        <v>724022631004524.5</v>
      </c>
      <c r="AC26" s="310">
        <f>'E-electricity'!AC74</f>
        <v>730072483643233.25</v>
      </c>
      <c r="AD26" s="310">
        <f>'E-electricity'!AD74</f>
        <v>735532873834636</v>
      </c>
      <c r="AE26" s="310">
        <f>'E-electricity'!AE74</f>
        <v>740459014875531.13</v>
      </c>
      <c r="AF26" s="310">
        <f>'E-electricity'!AF74</f>
        <v>744909224562038.63</v>
      </c>
      <c r="AG26" s="310">
        <f>'E-electricity'!AG74</f>
        <v>748944491927687.75</v>
      </c>
      <c r="AH26" s="310">
        <f>'E-electricity'!AH74</f>
        <v>752628087837851.13</v>
      </c>
      <c r="AI26" s="310">
        <f>'E-electricity'!AI74</f>
        <v>756025224688271.75</v>
      </c>
      <c r="AJ26" s="310">
        <f>'E-electricity'!AJ74</f>
        <v>759202769567263.13</v>
      </c>
      <c r="AK26" s="310">
        <f>'E-electricity'!AK74</f>
        <v>762229014463167.38</v>
      </c>
      <c r="AL26" s="310">
        <f>'E-electricity'!AL74</f>
        <v>765173506448281</v>
      </c>
      <c r="AM26" s="310">
        <f>'E-electricity'!AM74</f>
        <v>768106940261634</v>
      </c>
      <c r="AN26" s="310">
        <f>'E-electricity'!AN74</f>
        <v>771101115357031.63</v>
      </c>
      <c r="AO26" s="310">
        <f>'E-electricity'!AO74</f>
        <v>774228959288617.88</v>
      </c>
      <c r="AP26" s="310">
        <f>'E-electricity'!AP74</f>
        <v>777564619281311.5</v>
      </c>
      <c r="AQ26" s="310">
        <f>'E-electricity'!AQ74</f>
        <v>781084707406340.13</v>
      </c>
    </row>
  </sheetData>
  <phoneticPr fontId="3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0FD59-BCC2-4440-ADB2-477C843FA825}">
  <sheetPr codeName="Sheet25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f>'E-heat'!B50</f>
        <v>661122231000</v>
      </c>
      <c r="C2" s="310">
        <f>'E-heat'!C50</f>
        <v>1061128959000.0001</v>
      </c>
      <c r="D2" s="310">
        <f>'E-heat'!D50</f>
        <v>1105709726241.3428</v>
      </c>
      <c r="E2" s="310">
        <f>'E-heat'!E50</f>
        <v>1170099378449.3098</v>
      </c>
      <c r="F2" s="310">
        <f>'E-heat'!F50</f>
        <v>1259109030025.6951</v>
      </c>
      <c r="G2" s="310">
        <f>'E-heat'!G50</f>
        <v>1325741776888.6526</v>
      </c>
      <c r="H2" s="310">
        <f>'E-heat'!H50</f>
        <v>1363681804763.834</v>
      </c>
      <c r="I2" s="310">
        <f>'E-heat'!I50</f>
        <v>1451956125435.7209</v>
      </c>
      <c r="J2" s="310">
        <f>'E-heat'!J50</f>
        <v>1512326120636.1423</v>
      </c>
      <c r="K2" s="310">
        <f>'E-heat'!K50</f>
        <v>1570809917551.5627</v>
      </c>
      <c r="L2" s="310">
        <f>'E-heat'!L50</f>
        <v>1627160273756.4131</v>
      </c>
      <c r="M2" s="310">
        <f>'E-heat'!M50</f>
        <v>1709478741376.5251</v>
      </c>
      <c r="N2" s="310">
        <f>'E-heat'!N50</f>
        <v>1732645509881.0518</v>
      </c>
      <c r="O2" s="310">
        <f>'E-heat'!O50</f>
        <v>1781423898586.3369</v>
      </c>
      <c r="P2" s="310">
        <f>'E-heat'!P50</f>
        <v>1827354506287.6401</v>
      </c>
      <c r="Q2" s="310">
        <f>'E-heat'!Q50</f>
        <v>1870331616898.3196</v>
      </c>
      <c r="R2" s="310">
        <f>'E-heat'!R50</f>
        <v>1898531917567.4038</v>
      </c>
      <c r="S2" s="310">
        <f>'E-heat'!S50</f>
        <v>1946602567173.5366</v>
      </c>
      <c r="T2" s="310">
        <f>'E-heat'!T50</f>
        <v>1979817252801.905</v>
      </c>
      <c r="U2" s="310">
        <f>'E-heat'!U50</f>
        <v>2009938287647.0889</v>
      </c>
      <c r="V2" s="310">
        <f>'E-heat'!V50</f>
        <v>2037006631187.7058</v>
      </c>
      <c r="W2" s="310">
        <f>'E-heat'!W50</f>
        <v>2061088110929.1013</v>
      </c>
      <c r="X2" s="310">
        <f>'E-heat'!X50</f>
        <v>2082271544163.5161</v>
      </c>
      <c r="Y2" s="310">
        <f>'E-heat'!Y50</f>
        <v>2100666723477.0022</v>
      </c>
      <c r="Z2" s="310">
        <f>'E-heat'!Z50</f>
        <v>2116402315732.2256</v>
      </c>
      <c r="AA2" s="310">
        <f>'E-heat'!AA50</f>
        <v>2129623721533.2959</v>
      </c>
      <c r="AB2" s="310">
        <f>'E-heat'!AB50</f>
        <v>2140490938695.687</v>
      </c>
      <c r="AC2" s="310">
        <f>'E-heat'!AC50</f>
        <v>2149176469197.2275</v>
      </c>
      <c r="AD2" s="310">
        <f>'E-heat'!AD50</f>
        <v>2155863304664.8167</v>
      </c>
      <c r="AE2" s="310">
        <f>'E-heat'!AE50</f>
        <v>2160743020833.134</v>
      </c>
      <c r="AF2" s="310">
        <f>'E-heat'!AF50</f>
        <v>2164014006757.0645</v>
      </c>
      <c r="AG2" s="310">
        <f>'E-heat'!AG50</f>
        <v>2165879850011.5129</v>
      </c>
      <c r="AH2" s="310">
        <f>'E-heat'!AH50</f>
        <v>2166547894791.2563</v>
      </c>
      <c r="AI2" s="310">
        <f>'E-heat'!AI50</f>
        <v>2166227985831.3267</v>
      </c>
      <c r="AJ2" s="310">
        <f>'E-heat'!AJ50</f>
        <v>2165131407484.1431</v>
      </c>
      <c r="AK2" s="310">
        <f>'E-heat'!AK50</f>
        <v>2163470024174.6914</v>
      </c>
      <c r="AL2" s="310">
        <f>'E-heat'!AL50</f>
        <v>2161455625852.4395</v>
      </c>
      <c r="AM2" s="310">
        <f>'E-heat'!AM50</f>
        <v>2159299479996.9951</v>
      </c>
      <c r="AN2" s="310">
        <f>'E-heat'!AN50</f>
        <v>2157212090229.8174</v>
      </c>
      <c r="AO2" s="310">
        <f>'E-heat'!AO50</f>
        <v>2155403160642.5894</v>
      </c>
      <c r="AP2" s="310">
        <f>'E-heat'!AP50</f>
        <v>2154081764574.4246</v>
      </c>
      <c r="AQ2" s="310">
        <f>'E-heat'!AQ50</f>
        <v>2152954049014.0481</v>
      </c>
    </row>
    <row r="3" spans="1:43" x14ac:dyDescent="0.25">
      <c r="A3" s="133" t="s">
        <v>90</v>
      </c>
      <c r="B3" s="310">
        <f>'E-heat'!B51</f>
        <v>6683445747000</v>
      </c>
      <c r="C3" s="310">
        <f>'E-heat'!C51</f>
        <v>5944544430000.002</v>
      </c>
      <c r="D3" s="310">
        <f>'E-heat'!D51</f>
        <v>6812760542990.2529</v>
      </c>
      <c r="E3" s="310">
        <f>'E-heat'!E51</f>
        <v>7543464798561.8652</v>
      </c>
      <c r="F3" s="310">
        <f>'E-heat'!F51</f>
        <v>8350226715803.0566</v>
      </c>
      <c r="G3" s="310">
        <f>'E-heat'!G51</f>
        <v>8876321673242.3984</v>
      </c>
      <c r="H3" s="310">
        <f>'E-heat'!H51</f>
        <v>9379377700526.5742</v>
      </c>
      <c r="I3" s="310">
        <f>'E-heat'!I51</f>
        <v>9548608276049.8711</v>
      </c>
      <c r="J3" s="310">
        <f>'E-heat'!J51</f>
        <v>9718268519576.9277</v>
      </c>
      <c r="K3" s="310">
        <f>'E-heat'!K51</f>
        <v>9888354348846.918</v>
      </c>
      <c r="L3" s="310">
        <f>'E-heat'!L51</f>
        <v>10058861685925.717</v>
      </c>
      <c r="M3" s="310">
        <f>'E-heat'!M51</f>
        <v>10229786457205.9</v>
      </c>
      <c r="N3" s="310">
        <f>'E-heat'!N51</f>
        <v>10299228890132.834</v>
      </c>
      <c r="O3" s="310">
        <f>'E-heat'!O51</f>
        <v>10368756358381.785</v>
      </c>
      <c r="P3" s="310">
        <f>'E-heat'!P51</f>
        <v>10438368132674.242</v>
      </c>
      <c r="Q3" s="310">
        <f>'E-heat'!Q51</f>
        <v>10508063484260.859</v>
      </c>
      <c r="R3" s="310">
        <f>'E-heat'!R51</f>
        <v>10577841684921.479</v>
      </c>
      <c r="S3" s="310">
        <f>'E-heat'!S51</f>
        <v>10478060349952.625</v>
      </c>
      <c r="T3" s="310">
        <f>'E-heat'!T51</f>
        <v>10378326761829.742</v>
      </c>
      <c r="U3" s="310">
        <f>'E-heat'!U51</f>
        <v>10278641003527.783</v>
      </c>
      <c r="V3" s="310">
        <f>'E-heat'!V51</f>
        <v>10179003157997.715</v>
      </c>
      <c r="W3" s="310">
        <f>'E-heat'!W51</f>
        <v>10079413308166.537</v>
      </c>
      <c r="X3" s="310">
        <f>'E-heat'!X51</f>
        <v>9921736362935.7012</v>
      </c>
      <c r="Y3" s="310">
        <f>'E-heat'!Y51</f>
        <v>9764138186869.1152</v>
      </c>
      <c r="Z3" s="310">
        <f>'E-heat'!Z51</f>
        <v>9606618912160.9238</v>
      </c>
      <c r="AA3" s="310">
        <f>'E-heat'!AA51</f>
        <v>9449178670966.8984</v>
      </c>
      <c r="AB3" s="310">
        <f>'E-heat'!AB51</f>
        <v>9291817595404.4648</v>
      </c>
      <c r="AC3" s="310">
        <f>'E-heat'!AC51</f>
        <v>9134535817552.6855</v>
      </c>
      <c r="AD3" s="310">
        <f>'E-heat'!AD51</f>
        <v>8977333469452.2734</v>
      </c>
      <c r="AE3" s="310">
        <f>'E-heat'!AE51</f>
        <v>8820210683105.5723</v>
      </c>
      <c r="AF3" s="310">
        <f>'E-heat'!AF51</f>
        <v>8663167590476.5732</v>
      </c>
      <c r="AG3" s="310">
        <f>'E-heat'!AG51</f>
        <v>8506204323490.9102</v>
      </c>
      <c r="AH3" s="310">
        <f>'E-heat'!AH51</f>
        <v>8310666750081.9863</v>
      </c>
      <c r="AI3" s="310">
        <f>'E-heat'!AI51</f>
        <v>8115229890243.7285</v>
      </c>
      <c r="AJ3" s="310">
        <f>'E-heat'!AJ51</f>
        <v>7919893908607.4766</v>
      </c>
      <c r="AK3" s="310">
        <f>'E-heat'!AK51</f>
        <v>7724658969756.6318</v>
      </c>
      <c r="AL3" s="310">
        <f>'E-heat'!AL51</f>
        <v>7529525238226.6436</v>
      </c>
      <c r="AM3" s="310">
        <f>'E-heat'!AM51</f>
        <v>7373095472602.4063</v>
      </c>
      <c r="AN3" s="310">
        <f>'E-heat'!AN51</f>
        <v>7216746509680.2861</v>
      </c>
      <c r="AO3" s="310">
        <f>'E-heat'!AO51</f>
        <v>7060478481067.0605</v>
      </c>
      <c r="AP3" s="310">
        <f>'E-heat'!AP51</f>
        <v>6904291518331.1631</v>
      </c>
      <c r="AQ3" s="310">
        <f>'E-heat'!AQ51</f>
        <v>6745932602500.8018</v>
      </c>
    </row>
    <row r="4" spans="1:43" x14ac:dyDescent="0.25">
      <c r="A4" s="133" t="s">
        <v>91</v>
      </c>
      <c r="B4" s="310">
        <f>'E-heat'!B52</f>
        <v>26317109312999.992</v>
      </c>
      <c r="C4" s="310">
        <f>'E-heat'!C52</f>
        <v>25436538946500</v>
      </c>
      <c r="D4" s="310">
        <f>'E-heat'!D52</f>
        <v>26669642422886.875</v>
      </c>
      <c r="E4" s="310">
        <f>'E-heat'!E52</f>
        <v>29238344035210.027</v>
      </c>
      <c r="F4" s="310">
        <f>'E-heat'!F52</f>
        <v>32080915552762.844</v>
      </c>
      <c r="G4" s="310">
        <f>'E-heat'!G52</f>
        <v>33848784223677.648</v>
      </c>
      <c r="H4" s="310">
        <f>'E-heat'!H52</f>
        <v>35606867039890.727</v>
      </c>
      <c r="I4" s="310">
        <f>'E-heat'!I52</f>
        <v>36454629007123.094</v>
      </c>
      <c r="J4" s="310">
        <f>'E-heat'!J52</f>
        <v>37301030049308.891</v>
      </c>
      <c r="K4" s="310">
        <f>'E-heat'!K52</f>
        <v>38146070812778.008</v>
      </c>
      <c r="L4" s="310">
        <f>'E-heat'!L52</f>
        <v>38989751943998.766</v>
      </c>
      <c r="M4" s="310">
        <f>'E-heat'!M52</f>
        <v>39832074089577.938</v>
      </c>
      <c r="N4" s="310">
        <f>'E-heat'!N52</f>
        <v>40378979076694.602</v>
      </c>
      <c r="O4" s="310">
        <f>'E-heat'!O52</f>
        <v>40925271973047.57</v>
      </c>
      <c r="P4" s="310">
        <f>'E-heat'!P52</f>
        <v>41470952976032.594</v>
      </c>
      <c r="Q4" s="310">
        <f>'E-heat'!Q52</f>
        <v>42016022283074.859</v>
      </c>
      <c r="R4" s="310">
        <f>'E-heat'!R52</f>
        <v>42560480091628.922</v>
      </c>
      <c r="S4" s="310">
        <f>'E-heat'!S52</f>
        <v>43115650668659.047</v>
      </c>
      <c r="T4" s="310">
        <f>'E-heat'!T52</f>
        <v>43670508694885.828</v>
      </c>
      <c r="U4" s="310">
        <f>'E-heat'!U52</f>
        <v>44225054214946.883</v>
      </c>
      <c r="V4" s="310">
        <f>'E-heat'!V52</f>
        <v>44779287273480.625</v>
      </c>
      <c r="W4" s="310">
        <f>'E-heat'!W52</f>
        <v>45333207915126.266</v>
      </c>
      <c r="X4" s="310">
        <f>'E-heat'!X52</f>
        <v>45603425852439.328</v>
      </c>
      <c r="Y4" s="310">
        <f>'E-heat'!Y52</f>
        <v>45873488393734.906</v>
      </c>
      <c r="Z4" s="310">
        <f>'E-heat'!Z52</f>
        <v>46143395561317.273</v>
      </c>
      <c r="AA4" s="310">
        <f>'E-heat'!AA52</f>
        <v>46413147377491.094</v>
      </c>
      <c r="AB4" s="310">
        <f>'E-heat'!AB52</f>
        <v>46682743864561.43</v>
      </c>
      <c r="AC4" s="310">
        <f>'E-heat'!AC52</f>
        <v>46952185044833.742</v>
      </c>
      <c r="AD4" s="310">
        <f>'E-heat'!AD52</f>
        <v>47221470940613.891</v>
      </c>
      <c r="AE4" s="310">
        <f>'E-heat'!AE52</f>
        <v>47490601574208.133</v>
      </c>
      <c r="AF4" s="310">
        <f>'E-heat'!AF52</f>
        <v>47759576967923.133</v>
      </c>
      <c r="AG4" s="310">
        <f>'E-heat'!AG52</f>
        <v>48028397144065.992</v>
      </c>
      <c r="AH4" s="310">
        <f>'E-heat'!AH52</f>
        <v>48296920991299.883</v>
      </c>
      <c r="AI4" s="310">
        <f>'E-heat'!AI52</f>
        <v>48565289743874.289</v>
      </c>
      <c r="AJ4" s="310">
        <f>'E-heat'!AJ52</f>
        <v>48833503424086.336</v>
      </c>
      <c r="AK4" s="310">
        <f>'E-heat'!AK52</f>
        <v>49101562054233.508</v>
      </c>
      <c r="AL4" s="310">
        <f>'E-heat'!AL52</f>
        <v>49369465656613.711</v>
      </c>
      <c r="AM4" s="310">
        <f>'E-heat'!AM52</f>
        <v>49355592065850.906</v>
      </c>
      <c r="AN4" s="310">
        <f>'E-heat'!AN52</f>
        <v>49341719871420.648</v>
      </c>
      <c r="AO4" s="310">
        <f>'E-heat'!AO52</f>
        <v>49327849073327.031</v>
      </c>
      <c r="AP4" s="310">
        <f>'E-heat'!AP52</f>
        <v>49313979671574.156</v>
      </c>
      <c r="AQ4" s="310">
        <f>'E-heat'!AQ52</f>
        <v>49283650860935.461</v>
      </c>
    </row>
    <row r="5" spans="1:43" x14ac:dyDescent="0.25">
      <c r="A5" s="133" t="s">
        <v>92</v>
      </c>
      <c r="B5" s="310">
        <f>'E-heat'!B53</f>
        <v>22828161741000</v>
      </c>
      <c r="C5" s="310">
        <f>'E-heat'!C53</f>
        <v>22925385598499.996</v>
      </c>
      <c r="D5" s="310">
        <f>'E-heat'!D53</f>
        <v>24372949382545.598</v>
      </c>
      <c r="E5" s="310">
        <f>'E-heat'!E53</f>
        <v>25566613700480.676</v>
      </c>
      <c r="F5" s="310">
        <f>'E-heat'!F53</f>
        <v>26924177522875.906</v>
      </c>
      <c r="G5" s="310">
        <f>'E-heat'!G53</f>
        <v>27509714084336.277</v>
      </c>
      <c r="H5" s="310">
        <f>'E-heat'!H53</f>
        <v>28035052442592.895</v>
      </c>
      <c r="I5" s="310">
        <f>'E-heat'!I53</f>
        <v>28421517844048.656</v>
      </c>
      <c r="J5" s="310">
        <f>'E-heat'!J53</f>
        <v>28808150112762.992</v>
      </c>
      <c r="K5" s="310">
        <f>'E-heat'!K53</f>
        <v>29194939106331.203</v>
      </c>
      <c r="L5" s="310">
        <f>'E-heat'!L53</f>
        <v>29581874694093.578</v>
      </c>
      <c r="M5" s="310">
        <f>'E-heat'!M53</f>
        <v>29968946757135.477</v>
      </c>
      <c r="N5" s="310">
        <f>'E-heat'!N53</f>
        <v>29659396260300.91</v>
      </c>
      <c r="O5" s="310">
        <f>'E-heat'!O53</f>
        <v>29349595233631.574</v>
      </c>
      <c r="P5" s="310">
        <f>'E-heat'!P53</f>
        <v>29039546345380.078</v>
      </c>
      <c r="Q5" s="310">
        <f>'E-heat'!Q53</f>
        <v>28729252261841.887</v>
      </c>
      <c r="R5" s="310">
        <f>'E-heat'!R53</f>
        <v>28418715647355.277</v>
      </c>
      <c r="S5" s="310">
        <f>'E-heat'!S53</f>
        <v>27924612415711.75</v>
      </c>
      <c r="T5" s="310">
        <f>'E-heat'!T53</f>
        <v>27430941452894.188</v>
      </c>
      <c r="U5" s="310">
        <f>'E-heat'!U53</f>
        <v>26937703084125.273</v>
      </c>
      <c r="V5" s="310">
        <f>'E-heat'!V53</f>
        <v>26444897634521.371</v>
      </c>
      <c r="W5" s="310">
        <f>'E-heat'!W53</f>
        <v>25952525429092.566</v>
      </c>
      <c r="X5" s="310">
        <f>'E-heat'!X53</f>
        <v>25263088531838.957</v>
      </c>
      <c r="Y5" s="310">
        <f>'E-heat'!Y53</f>
        <v>24574278749921.898</v>
      </c>
      <c r="Z5" s="310">
        <f>'E-heat'!Z53</f>
        <v>23886096576607.902</v>
      </c>
      <c r="AA5" s="310">
        <f>'E-heat'!AA53</f>
        <v>23198542505003.285</v>
      </c>
      <c r="AB5" s="310">
        <f>'E-heat'!AB53</f>
        <v>22511617028054.16</v>
      </c>
      <c r="AC5" s="310">
        <f>'E-heat'!AC53</f>
        <v>21974902563704.809</v>
      </c>
      <c r="AD5" s="310">
        <f>'E-heat'!AD53</f>
        <v>21438687829592.141</v>
      </c>
      <c r="AE5" s="310">
        <f>'E-heat'!AE53</f>
        <v>20902973241310.441</v>
      </c>
      <c r="AF5" s="310">
        <f>'E-heat'!AF53</f>
        <v>20367759214320.203</v>
      </c>
      <c r="AG5" s="310">
        <f>'E-heat'!AG53</f>
        <v>19833046163948.137</v>
      </c>
      <c r="AH5" s="310">
        <f>'E-heat'!AH53</f>
        <v>19498150319300.234</v>
      </c>
      <c r="AI5" s="310">
        <f>'E-heat'!AI53</f>
        <v>19163575962406.484</v>
      </c>
      <c r="AJ5" s="310">
        <f>'E-heat'!AJ53</f>
        <v>18829323386506.004</v>
      </c>
      <c r="AK5" s="310">
        <f>'E-heat'!AK53</f>
        <v>18495392884744.84</v>
      </c>
      <c r="AL5" s="310">
        <f>'E-heat'!AL53</f>
        <v>18161784750175.922</v>
      </c>
      <c r="AM5" s="310">
        <f>'E-heat'!AM53</f>
        <v>17976126497180.758</v>
      </c>
      <c r="AN5" s="310">
        <f>'E-heat'!AN53</f>
        <v>17790663717563.27</v>
      </c>
      <c r="AO5" s="310">
        <f>'E-heat'!AO53</f>
        <v>17605396634156.414</v>
      </c>
      <c r="AP5" s="310">
        <f>'E-heat'!AP53</f>
        <v>17420325469724.486</v>
      </c>
      <c r="AQ5" s="310">
        <f>'E-heat'!AQ53</f>
        <v>17229695705578.523</v>
      </c>
    </row>
    <row r="6" spans="1:43" x14ac:dyDescent="0.25">
      <c r="A6" s="133" t="s">
        <v>93</v>
      </c>
      <c r="B6" s="310">
        <f>'E-heat'!B54</f>
        <v>195436620522000</v>
      </c>
      <c r="C6" s="310">
        <f>'E-heat'!C54</f>
        <v>223864876455000.03</v>
      </c>
      <c r="D6" s="310">
        <f>'E-heat'!D54</f>
        <v>257519562928619.5</v>
      </c>
      <c r="E6" s="310">
        <f>'E-heat'!E54</f>
        <v>273323140219637.59</v>
      </c>
      <c r="F6" s="310">
        <f>'E-heat'!F54</f>
        <v>284519788754849.63</v>
      </c>
      <c r="G6" s="310">
        <f>'E-heat'!G54</f>
        <v>293397433177807.63</v>
      </c>
      <c r="H6" s="310">
        <f>'E-heat'!H54</f>
        <v>304735607162089.75</v>
      </c>
      <c r="I6" s="310">
        <f>'E-heat'!I54</f>
        <v>316484348453875.31</v>
      </c>
      <c r="J6" s="310">
        <f>'E-heat'!J54</f>
        <v>328191534141927.56</v>
      </c>
      <c r="K6" s="310">
        <f>'E-heat'!K54</f>
        <v>339638544513125.94</v>
      </c>
      <c r="L6" s="310">
        <f>'E-heat'!L54</f>
        <v>350589832730026.44</v>
      </c>
      <c r="M6" s="310">
        <f>'E-heat'!M54</f>
        <v>360794791501390.69</v>
      </c>
      <c r="N6" s="310">
        <f>'E-heat'!N54</f>
        <v>370056840839945.31</v>
      </c>
      <c r="O6" s="310">
        <f>'E-heat'!O54</f>
        <v>378323005521316.69</v>
      </c>
      <c r="P6" s="310">
        <f>'E-heat'!P54</f>
        <v>385619588898722.06</v>
      </c>
      <c r="Q6" s="310">
        <f>'E-heat'!Q54</f>
        <v>391988585821886.38</v>
      </c>
      <c r="R6" s="310">
        <f>'E-heat'!R54</f>
        <v>397485987296181.94</v>
      </c>
      <c r="S6" s="310">
        <f>'E-heat'!S54</f>
        <v>402086427634794</v>
      </c>
      <c r="T6" s="310">
        <f>'E-heat'!T54</f>
        <v>405909701395118.56</v>
      </c>
      <c r="U6" s="310">
        <f>'E-heat'!U54</f>
        <v>408990934980639.19</v>
      </c>
      <c r="V6" s="310">
        <f>'E-heat'!V54</f>
        <v>411370723222968.19</v>
      </c>
      <c r="W6" s="310">
        <f>'E-heat'!W54</f>
        <v>413094219073665.94</v>
      </c>
      <c r="X6" s="310">
        <f>'E-heat'!X54</f>
        <v>414210254173366.44</v>
      </c>
      <c r="Y6" s="310">
        <f>'E-heat'!Y54</f>
        <v>414770507570664.44</v>
      </c>
      <c r="Z6" s="310">
        <f>'E-heat'!Z54</f>
        <v>414828736391311.94</v>
      </c>
      <c r="AA6" s="310">
        <f>'E-heat'!AA54</f>
        <v>414440078920530.56</v>
      </c>
      <c r="AB6" s="310">
        <f>'E-heat'!AB54</f>
        <v>413660437466494.5</v>
      </c>
      <c r="AC6" s="310">
        <f>'E-heat'!AC54</f>
        <v>412545945601439.75</v>
      </c>
      <c r="AD6" s="310">
        <f>'E-heat'!AD54</f>
        <v>411152521982145.63</v>
      </c>
      <c r="AE6" s="310">
        <f>'E-heat'!AE54</f>
        <v>409535510963910.63</v>
      </c>
      <c r="AF6" s="310">
        <f>'E-heat'!AF54</f>
        <v>407749408652284.88</v>
      </c>
      <c r="AG6" s="310">
        <f>'E-heat'!AG54</f>
        <v>405847671879653.94</v>
      </c>
      <c r="AH6" s="310">
        <f>'E-heat'!AH54</f>
        <v>403882606832942</v>
      </c>
      <c r="AI6" s="310">
        <f>'E-heat'!AI54</f>
        <v>401905333670400.56</v>
      </c>
      <c r="AJ6" s="310">
        <f>'E-heat'!AJ54</f>
        <v>399965823422116.25</v>
      </c>
      <c r="AK6" s="310">
        <f>'E-heat'!AK54</f>
        <v>398113003742681.31</v>
      </c>
      <c r="AL6" s="310">
        <f>'E-heat'!AL54</f>
        <v>396394930650126.38</v>
      </c>
      <c r="AM6" s="310">
        <f>'E-heat'!AM54</f>
        <v>394859024222789.06</v>
      </c>
      <c r="AN6" s="310">
        <f>'E-heat'!AN54</f>
        <v>393552367322880.13</v>
      </c>
      <c r="AO6" s="310">
        <f>'E-heat'!AO54</f>
        <v>392522067769640.56</v>
      </c>
      <c r="AP6" s="310">
        <f>'E-heat'!AP54</f>
        <v>391815686005676.56</v>
      </c>
      <c r="AQ6" s="310">
        <f>'E-heat'!AQ54</f>
        <v>391350680282265.19</v>
      </c>
    </row>
    <row r="7" spans="1:43" x14ac:dyDescent="0.25">
      <c r="A7" s="133" t="s">
        <v>94</v>
      </c>
      <c r="B7" s="310">
        <f>'E-heat'!B55</f>
        <v>314471955996000</v>
      </c>
      <c r="C7" s="310">
        <f>'E-heat'!C55</f>
        <v>308382964692000</v>
      </c>
      <c r="D7" s="310">
        <f>'E-heat'!D55</f>
        <v>318339044597725.44</v>
      </c>
      <c r="E7" s="310">
        <f>'E-heat'!E55</f>
        <v>323910824793991.69</v>
      </c>
      <c r="F7" s="310">
        <f>'E-heat'!F55</f>
        <v>332521928141510.44</v>
      </c>
      <c r="G7" s="310">
        <f>'E-heat'!G55</f>
        <v>335223940055760.56</v>
      </c>
      <c r="H7" s="310">
        <f>'E-heat'!H55</f>
        <v>338998533881628.38</v>
      </c>
      <c r="I7" s="310">
        <f>'E-heat'!I55</f>
        <v>343299538766176.25</v>
      </c>
      <c r="J7" s="310">
        <f>'E-heat'!J55</f>
        <v>347260139635394</v>
      </c>
      <c r="K7" s="310">
        <f>'E-heat'!K55</f>
        <v>350429660932168.81</v>
      </c>
      <c r="L7" s="310">
        <f>'E-heat'!L55</f>
        <v>352345803249333.13</v>
      </c>
      <c r="M7" s="310">
        <f>'E-heat'!M55</f>
        <v>352547720531007.19</v>
      </c>
      <c r="N7" s="310">
        <f>'E-heat'!N55</f>
        <v>350962394614043</v>
      </c>
      <c r="O7" s="310">
        <f>'E-heat'!O55</f>
        <v>347708340924236.81</v>
      </c>
      <c r="P7" s="310">
        <f>'E-heat'!P55</f>
        <v>343283908887610.63</v>
      </c>
      <c r="Q7" s="310">
        <f>'E-heat'!Q55</f>
        <v>338179676684321.88</v>
      </c>
      <c r="R7" s="310">
        <f>'E-heat'!R55</f>
        <v>332865779194139.94</v>
      </c>
      <c r="S7" s="310">
        <f>'E-heat'!S55</f>
        <v>327914586317405.63</v>
      </c>
      <c r="T7" s="310">
        <f>'E-heat'!T55</f>
        <v>323188832877464.56</v>
      </c>
      <c r="U7" s="310">
        <f>'E-heat'!U55</f>
        <v>318683767449779.75</v>
      </c>
      <c r="V7" s="310">
        <f>'E-heat'!V55</f>
        <v>314394931373027.38</v>
      </c>
      <c r="W7" s="310">
        <f>'E-heat'!W55</f>
        <v>310318143462717.81</v>
      </c>
      <c r="X7" s="310">
        <f>'E-heat'!X55</f>
        <v>306449487312705.25</v>
      </c>
      <c r="Y7" s="310">
        <f>'E-heat'!Y55</f>
        <v>302785301152617.5</v>
      </c>
      <c r="Z7" s="310">
        <f>'E-heat'!Z55</f>
        <v>299322170164961.75</v>
      </c>
      <c r="AA7" s="310">
        <f>'E-heat'!AA55</f>
        <v>296056921118783.31</v>
      </c>
      <c r="AB7" s="310">
        <f>'E-heat'!AB55</f>
        <v>292986619146209.38</v>
      </c>
      <c r="AC7" s="310">
        <f>'E-heat'!AC55</f>
        <v>290108566472518.56</v>
      </c>
      <c r="AD7" s="310">
        <f>'E-heat'!AD55</f>
        <v>287420302907407.25</v>
      </c>
      <c r="AE7" s="310">
        <f>'E-heat'!AE55</f>
        <v>284919607912908.75</v>
      </c>
      <c r="AF7" s="310">
        <f>'E-heat'!AF55</f>
        <v>282604504079555.94</v>
      </c>
      <c r="AG7" s="310">
        <f>'E-heat'!AG55</f>
        <v>280473261864976.19</v>
      </c>
      <c r="AH7" s="310">
        <f>'E-heat'!AH55</f>
        <v>278524405476391.38</v>
      </c>
      <c r="AI7" s="310">
        <f>'E-heat'!AI55</f>
        <v>276756719808810.03</v>
      </c>
      <c r="AJ7" s="310">
        <f>'E-heat'!AJ55</f>
        <v>275169258383149.34</v>
      </c>
      <c r="AK7" s="310">
        <f>'E-heat'!AK55</f>
        <v>273761352262102.06</v>
      </c>
      <c r="AL7" s="310">
        <f>'E-heat'!AL55</f>
        <v>272532619956058.63</v>
      </c>
      <c r="AM7" s="310">
        <f>'E-heat'!AM55</f>
        <v>271482978366626.56</v>
      </c>
      <c r="AN7" s="310">
        <f>'E-heat'!AN55</f>
        <v>270612654851682.97</v>
      </c>
      <c r="AO7" s="310">
        <f>'E-heat'!AO55</f>
        <v>269922200534062.5</v>
      </c>
      <c r="AP7" s="310">
        <f>'E-heat'!AP55</f>
        <v>269412505017113.09</v>
      </c>
      <c r="AQ7" s="310">
        <f>'E-heat'!AQ55</f>
        <v>268994968037133.06</v>
      </c>
    </row>
    <row r="8" spans="1:43" x14ac:dyDescent="0.25">
      <c r="A8" s="133" t="s">
        <v>95</v>
      </c>
      <c r="B8" s="310">
        <f>'E-heat'!B56</f>
        <v>6939005601000</v>
      </c>
      <c r="C8" s="310">
        <f>'E-heat'!C56</f>
        <v>7297344961499.999</v>
      </c>
      <c r="D8" s="310">
        <f>'E-heat'!D56</f>
        <v>7733313761107.9551</v>
      </c>
      <c r="E8" s="310">
        <f>'E-heat'!E56</f>
        <v>8484787496898.7061</v>
      </c>
      <c r="F8" s="310">
        <f>'E-heat'!F56</f>
        <v>8654006125517.7324</v>
      </c>
      <c r="G8" s="310">
        <f>'E-heat'!G56</f>
        <v>8717404641914.6221</v>
      </c>
      <c r="H8" s="310">
        <f>'E-heat'!H56</f>
        <v>8825876068997.0918</v>
      </c>
      <c r="I8" s="310">
        <f>'E-heat'!I56</f>
        <v>8963359078788.0059</v>
      </c>
      <c r="J8" s="310">
        <f>'E-heat'!J56</f>
        <v>9114844540454.2949</v>
      </c>
      <c r="K8" s="310">
        <f>'E-heat'!K56</f>
        <v>9268789652525.6035</v>
      </c>
      <c r="L8" s="310">
        <f>'E-heat'!L56</f>
        <v>9412867837280.2598</v>
      </c>
      <c r="M8" s="310">
        <f>'E-heat'!M56</f>
        <v>9534019794756.959</v>
      </c>
      <c r="N8" s="310">
        <f>'E-heat'!N56</f>
        <v>9638701812575.8516</v>
      </c>
      <c r="O8" s="310">
        <f>'E-heat'!O56</f>
        <v>9708922763501.1465</v>
      </c>
      <c r="P8" s="310">
        <f>'E-heat'!P56</f>
        <v>9746537697661.1309</v>
      </c>
      <c r="Q8" s="310">
        <f>'E-heat'!Q56</f>
        <v>9753788157005.9219</v>
      </c>
      <c r="R8" s="310">
        <f>'E-heat'!R56</f>
        <v>9733223859632.2832</v>
      </c>
      <c r="S8" s="310">
        <f>'E-heat'!S56</f>
        <v>9705421287380.0781</v>
      </c>
      <c r="T8" s="310">
        <f>'E-heat'!T56</f>
        <v>9654784900433.125</v>
      </c>
      <c r="U8" s="310">
        <f>'E-heat'!U56</f>
        <v>9583610620155.2656</v>
      </c>
      <c r="V8" s="310">
        <f>'E-heat'!V56</f>
        <v>9494276535427.0234</v>
      </c>
      <c r="W8" s="310">
        <f>'E-heat'!W56</f>
        <v>9389199412422.1641</v>
      </c>
      <c r="X8" s="310">
        <f>'E-heat'!X56</f>
        <v>9270795987806.4531</v>
      </c>
      <c r="Y8" s="310">
        <f>'E-heat'!Y56</f>
        <v>9141449492574.7285</v>
      </c>
      <c r="Z8" s="310">
        <f>'E-heat'!Z56</f>
        <v>9003481633294.4609</v>
      </c>
      <c r="AA8" s="310">
        <f>'E-heat'!AA56</f>
        <v>8859130066289.7227</v>
      </c>
      <c r="AB8" s="310">
        <f>'E-heat'!AB56</f>
        <v>8710531241588.9238</v>
      </c>
      <c r="AC8" s="310">
        <f>'E-heat'!AC56</f>
        <v>8559708368496.6914</v>
      </c>
      <c r="AD8" s="310">
        <f>'E-heat'!AD56</f>
        <v>8408564162942.2002</v>
      </c>
      <c r="AE8" s="310">
        <f>'E-heat'!AE56</f>
        <v>8258877976497.2168</v>
      </c>
      <c r="AF8" s="310">
        <f>'E-heat'!AF56</f>
        <v>8112306875404.5127</v>
      </c>
      <c r="AG8" s="310">
        <f>'E-heat'!AG56</f>
        <v>7970390231827.1621</v>
      </c>
      <c r="AH8" s="310">
        <f>'E-heat'!AH56</f>
        <v>7834557405287.4121</v>
      </c>
      <c r="AI8" s="310">
        <f>'E-heat'!AI56</f>
        <v>7706138126437.3564</v>
      </c>
      <c r="AJ8" s="310">
        <f>'E-heat'!AJ56</f>
        <v>7586375244682.9395</v>
      </c>
      <c r="AK8" s="310">
        <f>'E-heat'!AK56</f>
        <v>7476439563014.7861</v>
      </c>
      <c r="AL8" s="310">
        <f>'E-heat'!AL56</f>
        <v>7377446555519.293</v>
      </c>
      <c r="AM8" s="310">
        <f>'E-heat'!AM56</f>
        <v>7290474843982.8945</v>
      </c>
      <c r="AN8" s="310">
        <f>'E-heat'!AN56</f>
        <v>7216586399072.7891</v>
      </c>
      <c r="AO8" s="310">
        <f>'E-heat'!AO56</f>
        <v>7156848528947.3398</v>
      </c>
      <c r="AP8" s="310">
        <f>'E-heat'!AP56</f>
        <v>7112357824925.7275</v>
      </c>
      <c r="AQ8" s="310">
        <f>'E-heat'!AQ56</f>
        <v>7081877325931.1279</v>
      </c>
    </row>
    <row r="9" spans="1:43" x14ac:dyDescent="0.25">
      <c r="A9" s="133" t="s">
        <v>96</v>
      </c>
      <c r="B9" s="310">
        <f>'E-heat'!B57</f>
        <v>208311837079500</v>
      </c>
      <c r="C9" s="310">
        <f>'E-heat'!C57</f>
        <v>220934271607500</v>
      </c>
      <c r="D9" s="310">
        <f>'E-heat'!D57</f>
        <v>231989709316327.94</v>
      </c>
      <c r="E9" s="310">
        <f>'E-heat'!E57</f>
        <v>255381561351771.19</v>
      </c>
      <c r="F9" s="310">
        <f>'E-heat'!F57</f>
        <v>278500726761467.81</v>
      </c>
      <c r="G9" s="310">
        <f>'E-heat'!G57</f>
        <v>292775182799045.63</v>
      </c>
      <c r="H9" s="310">
        <f>'E-heat'!H57</f>
        <v>306898122424424.56</v>
      </c>
      <c r="I9" s="310">
        <f>'E-heat'!I57</f>
        <v>314299167053924.81</v>
      </c>
      <c r="J9" s="310">
        <f>'E-heat'!J57</f>
        <v>321684947351950.13</v>
      </c>
      <c r="K9" s="310">
        <f>'E-heat'!K57</f>
        <v>329049310507690.5</v>
      </c>
      <c r="L9" s="310">
        <f>'E-heat'!L57</f>
        <v>336385468210918.13</v>
      </c>
      <c r="M9" s="310">
        <f>'E-heat'!M57</f>
        <v>343686069976862.63</v>
      </c>
      <c r="N9" s="310">
        <f>'E-heat'!N57</f>
        <v>347336517229714.13</v>
      </c>
      <c r="O9" s="310">
        <f>'E-heat'!O57</f>
        <v>350954722410143.69</v>
      </c>
      <c r="P9" s="310">
        <f>'E-heat'!P57</f>
        <v>354541549553642.56</v>
      </c>
      <c r="Q9" s="310">
        <f>'E-heat'!Q57</f>
        <v>358098226871751.94</v>
      </c>
      <c r="R9" s="310">
        <f>'E-heat'!R57</f>
        <v>361626297362163.56</v>
      </c>
      <c r="S9" s="310">
        <f>'E-heat'!S57</f>
        <v>363346360859796.25</v>
      </c>
      <c r="T9" s="310">
        <f>'E-heat'!T57</f>
        <v>365044423658961.75</v>
      </c>
      <c r="U9" s="310">
        <f>'E-heat'!U57</f>
        <v>366721698369644.75</v>
      </c>
      <c r="V9" s="310">
        <f>'E-heat'!V57</f>
        <v>368379532329617.44</v>
      </c>
      <c r="W9" s="310">
        <f>'E-heat'!W57</f>
        <v>370019379912824.81</v>
      </c>
      <c r="X9" s="310">
        <f>'E-heat'!X57</f>
        <v>367944148428445.31</v>
      </c>
      <c r="Y9" s="310">
        <f>'E-heat'!Y57</f>
        <v>365858156636173.38</v>
      </c>
      <c r="Z9" s="310">
        <f>'E-heat'!Z57</f>
        <v>363763028203777.56</v>
      </c>
      <c r="AA9" s="310">
        <f>'E-heat'!AA57</f>
        <v>361660399566566.63</v>
      </c>
      <c r="AB9" s="310">
        <f>'E-heat'!AB57</f>
        <v>359551902275421.38</v>
      </c>
      <c r="AC9" s="310">
        <f>'E-heat'!AC57</f>
        <v>354857284654683.06</v>
      </c>
      <c r="AD9" s="310">
        <f>'E-heat'!AD57</f>
        <v>350162860311929.56</v>
      </c>
      <c r="AE9" s="310">
        <f>'E-heat'!AE57</f>
        <v>345470167802508.5</v>
      </c>
      <c r="AF9" s="310">
        <f>'E-heat'!AF57</f>
        <v>340780697745072.69</v>
      </c>
      <c r="AG9" s="310">
        <f>'E-heat'!AG57</f>
        <v>336095888746430.75</v>
      </c>
      <c r="AH9" s="310">
        <f>'E-heat'!AH57</f>
        <v>331049313261443.94</v>
      </c>
      <c r="AI9" s="310">
        <f>'E-heat'!AI57</f>
        <v>326010525874779.69</v>
      </c>
      <c r="AJ9" s="310">
        <f>'E-heat'!AJ57</f>
        <v>320980808500014.19</v>
      </c>
      <c r="AK9" s="310">
        <f>'E-heat'!AK57</f>
        <v>315961397799396.31</v>
      </c>
      <c r="AL9" s="310">
        <f>'E-heat'!AL57</f>
        <v>310953491932229.94</v>
      </c>
      <c r="AM9" s="310">
        <f>'E-heat'!AM57</f>
        <v>305224684265667</v>
      </c>
      <c r="AN9" s="310">
        <f>'E-heat'!AN57</f>
        <v>299510518208051.56</v>
      </c>
      <c r="AO9" s="310">
        <f>'E-heat'!AO57</f>
        <v>293812134530702.38</v>
      </c>
      <c r="AP9" s="310">
        <f>'E-heat'!AP57</f>
        <v>288130679967723.88</v>
      </c>
      <c r="AQ9" s="310">
        <f>'E-heat'!AQ57</f>
        <v>282373009110682.06</v>
      </c>
    </row>
    <row r="10" spans="1:43" x14ac:dyDescent="0.25">
      <c r="A10" s="133" t="s">
        <v>97</v>
      </c>
      <c r="B10" s="310">
        <f>'E-heat'!B58</f>
        <v>600935107558500.13</v>
      </c>
      <c r="C10" s="310">
        <f>'E-heat'!C58</f>
        <v>629546699908500</v>
      </c>
      <c r="D10" s="310">
        <f>'E-heat'!D58</f>
        <v>658909524391091.38</v>
      </c>
      <c r="E10" s="310">
        <f>'E-heat'!E58</f>
        <v>705224370084028.88</v>
      </c>
      <c r="F10" s="310">
        <f>'E-heat'!F58</f>
        <v>768813810949212.88</v>
      </c>
      <c r="G10" s="310">
        <f>'E-heat'!G58</f>
        <v>809418166150664.88</v>
      </c>
      <c r="H10" s="310">
        <f>'E-heat'!H58</f>
        <v>849775969579797</v>
      </c>
      <c r="I10" s="310">
        <f>'E-heat'!I58</f>
        <v>868275835637537.25</v>
      </c>
      <c r="J10" s="310">
        <f>'E-heat'!J58</f>
        <v>886758990213214.38</v>
      </c>
      <c r="K10" s="310">
        <f>'E-heat'!K58</f>
        <v>905225432085409.25</v>
      </c>
      <c r="L10" s="310">
        <f>'E-heat'!L58</f>
        <v>923675160034902.88</v>
      </c>
      <c r="M10" s="310">
        <f>'E-heat'!M58</f>
        <v>942108172844676.38</v>
      </c>
      <c r="N10" s="310">
        <f>'E-heat'!N58</f>
        <v>943169365095782.13</v>
      </c>
      <c r="O10" s="310">
        <f>'E-heat'!O58</f>
        <v>944229734934107.38</v>
      </c>
      <c r="P10" s="310">
        <f>'E-heat'!P58</f>
        <v>945289282325594.25</v>
      </c>
      <c r="Q10" s="310">
        <f>'E-heat'!Q58</f>
        <v>946348007236236.63</v>
      </c>
      <c r="R10" s="310">
        <f>'E-heat'!R58</f>
        <v>947405909632079.63</v>
      </c>
      <c r="S10" s="310">
        <f>'E-heat'!S58</f>
        <v>936510214430191</v>
      </c>
      <c r="T10" s="310">
        <f>'E-heat'!T58</f>
        <v>925617854198348.25</v>
      </c>
      <c r="U10" s="310">
        <f>'E-heat'!U58</f>
        <v>914728828775894.13</v>
      </c>
      <c r="V10" s="310">
        <f>'E-heat'!V58</f>
        <v>903843138002160.38</v>
      </c>
      <c r="W10" s="310">
        <f>'E-heat'!W58</f>
        <v>892960781716467.38</v>
      </c>
      <c r="X10" s="310">
        <f>'E-heat'!X58</f>
        <v>872683630021215.5</v>
      </c>
      <c r="Y10" s="310">
        <f>'E-heat'!Y58</f>
        <v>852412726012131.5</v>
      </c>
      <c r="Z10" s="310">
        <f>'E-heat'!Z58</f>
        <v>832148069387674.63</v>
      </c>
      <c r="AA10" s="310">
        <f>'E-heat'!AA58</f>
        <v>811889659846283.5</v>
      </c>
      <c r="AB10" s="310">
        <f>'E-heat'!AB58</f>
        <v>791637497086374.63</v>
      </c>
      <c r="AC10" s="310">
        <f>'E-heat'!AC58</f>
        <v>771391580806345.5</v>
      </c>
      <c r="AD10" s="310">
        <f>'E-heat'!AD58</f>
        <v>751151910704571.5</v>
      </c>
      <c r="AE10" s="310">
        <f>'E-heat'!AE58</f>
        <v>730918486479407.38</v>
      </c>
      <c r="AF10" s="310">
        <f>'E-heat'!AF58</f>
        <v>710691307829187.13</v>
      </c>
      <c r="AG10" s="310">
        <f>'E-heat'!AG58</f>
        <v>690470374452222.88</v>
      </c>
      <c r="AH10" s="310">
        <f>'E-heat'!AH58</f>
        <v>672936653857350.38</v>
      </c>
      <c r="AI10" s="310">
        <f>'E-heat'!AI58</f>
        <v>655408345782144.75</v>
      </c>
      <c r="AJ10" s="310">
        <f>'E-heat'!AJ58</f>
        <v>637885449965112.88</v>
      </c>
      <c r="AK10" s="310">
        <f>'E-heat'!AK58</f>
        <v>620367966144743.38</v>
      </c>
      <c r="AL10" s="310">
        <f>'E-heat'!AL58</f>
        <v>602855894059506.88</v>
      </c>
      <c r="AM10" s="310">
        <f>'E-heat'!AM58</f>
        <v>584474520346571.88</v>
      </c>
      <c r="AN10" s="310">
        <f>'E-heat'!AN58</f>
        <v>566098829516353.63</v>
      </c>
      <c r="AO10" s="310">
        <f>'E-heat'!AO58</f>
        <v>547728821294120.19</v>
      </c>
      <c r="AP10" s="310">
        <f>'E-heat'!AP58</f>
        <v>529364495405120.56</v>
      </c>
      <c r="AQ10" s="310">
        <f>'E-heat'!AQ58</f>
        <v>510828055079676.94</v>
      </c>
    </row>
    <row r="11" spans="1:43" x14ac:dyDescent="0.25">
      <c r="A11" s="133" t="s">
        <v>98</v>
      </c>
      <c r="B11" s="310">
        <f>'E-heat'!B59</f>
        <v>1483863847059000.5</v>
      </c>
      <c r="C11" s="310">
        <f>'E-heat'!C59</f>
        <v>1684786670968499.8</v>
      </c>
      <c r="D11" s="310">
        <f>'E-heat'!D59</f>
        <v>1845424675197901.8</v>
      </c>
      <c r="E11" s="310">
        <f>'E-heat'!E59</f>
        <v>2045875934513003</v>
      </c>
      <c r="F11" s="310">
        <f>'E-heat'!F59</f>
        <v>2275355981714664</v>
      </c>
      <c r="G11" s="310">
        <f>'E-heat'!G59</f>
        <v>2426322343859926</v>
      </c>
      <c r="H11" s="310">
        <f>'E-heat'!H59</f>
        <v>2576783642619430.5</v>
      </c>
      <c r="I11" s="310">
        <f>'E-heat'!I59</f>
        <v>2674807197050678</v>
      </c>
      <c r="J11" s="310">
        <f>'E-heat'!J59</f>
        <v>2771556252848832</v>
      </c>
      <c r="K11" s="310">
        <f>'E-heat'!K59</f>
        <v>2867014578671528</v>
      </c>
      <c r="L11" s="310">
        <f>'E-heat'!L59</f>
        <v>2961232949862569</v>
      </c>
      <c r="M11" s="310">
        <f>'E-heat'!M59</f>
        <v>3054319684052973</v>
      </c>
      <c r="N11" s="310">
        <f>'E-heat'!N59</f>
        <v>3108534897665099</v>
      </c>
      <c r="O11" s="310">
        <f>'E-heat'!O59</f>
        <v>3161914410171423.5</v>
      </c>
      <c r="P11" s="310">
        <f>'E-heat'!P59</f>
        <v>3214644662508267.5</v>
      </c>
      <c r="Q11" s="310">
        <f>'E-heat'!Q59</f>
        <v>3266927296096284.5</v>
      </c>
      <c r="R11" s="310">
        <f>'E-heat'!R59</f>
        <v>3318972893348664</v>
      </c>
      <c r="S11" s="310">
        <f>'E-heat'!S59</f>
        <v>3345441381019328.5</v>
      </c>
      <c r="T11" s="310">
        <f>'E-heat'!T59</f>
        <v>3371864868629345</v>
      </c>
      <c r="U11" s="310">
        <f>'E-heat'!U59</f>
        <v>3398243968395176</v>
      </c>
      <c r="V11" s="310">
        <f>'E-heat'!V59</f>
        <v>3424579320919550.5</v>
      </c>
      <c r="W11" s="310">
        <f>'E-heat'!W59</f>
        <v>3450871593802366</v>
      </c>
      <c r="X11" s="310">
        <f>'E-heat'!X59</f>
        <v>3462629032884357</v>
      </c>
      <c r="Y11" s="310">
        <f>'E-heat'!Y59</f>
        <v>3474350240184255</v>
      </c>
      <c r="Z11" s="310">
        <f>'E-heat'!Z59</f>
        <v>3486035957992035</v>
      </c>
      <c r="AA11" s="310">
        <f>'E-heat'!AA59</f>
        <v>3497686950105995.5</v>
      </c>
      <c r="AB11" s="310">
        <f>'E-heat'!AB59</f>
        <v>3509304000493622</v>
      </c>
      <c r="AC11" s="310">
        <f>'E-heat'!AC59</f>
        <v>3508458293756120.5</v>
      </c>
      <c r="AD11" s="310">
        <f>'E-heat'!AD59</f>
        <v>3507584941807890.5</v>
      </c>
      <c r="AE11" s="310">
        <f>'E-heat'!AE59</f>
        <v>3506684782993418</v>
      </c>
      <c r="AF11" s="310">
        <f>'E-heat'!AF59</f>
        <v>3505758670686457</v>
      </c>
      <c r="AG11" s="310">
        <f>'E-heat'!AG59</f>
        <v>3504807472071634</v>
      </c>
      <c r="AH11" s="310">
        <f>'E-heat'!AH59</f>
        <v>3492550007392139</v>
      </c>
      <c r="AI11" s="310">
        <f>'E-heat'!AI59</f>
        <v>3480273478498543</v>
      </c>
      <c r="AJ11" s="310">
        <f>'E-heat'!AJ59</f>
        <v>3467978788560646.5</v>
      </c>
      <c r="AK11" s="310">
        <f>'E-heat'!AK59</f>
        <v>3455666850013658.5</v>
      </c>
      <c r="AL11" s="310">
        <f>'E-heat'!AL59</f>
        <v>3443338583512533</v>
      </c>
      <c r="AM11" s="310">
        <f>'E-heat'!AM59</f>
        <v>3428923566640247</v>
      </c>
      <c r="AN11" s="310">
        <f>'E-heat'!AN59</f>
        <v>3414494865950707</v>
      </c>
      <c r="AO11" s="310">
        <f>'E-heat'!AO59</f>
        <v>3400053421165466.5</v>
      </c>
      <c r="AP11" s="310">
        <f>'E-heat'!AP59</f>
        <v>3385600176446559.5</v>
      </c>
      <c r="AQ11" s="310">
        <f>'E-heat'!AQ59</f>
        <v>3369899819095140.5</v>
      </c>
    </row>
    <row r="12" spans="1:43" x14ac:dyDescent="0.25">
      <c r="A12" s="133" t="s">
        <v>99</v>
      </c>
      <c r="B12" s="310">
        <f>'E-heat'!B60</f>
        <v>29733833448000</v>
      </c>
      <c r="C12" s="310">
        <f>'E-heat'!C60</f>
        <v>29608831345500.004</v>
      </c>
      <c r="D12" s="310">
        <f>'E-heat'!D60</f>
        <v>30185635872126.34</v>
      </c>
      <c r="E12" s="310">
        <f>'E-heat'!E60</f>
        <v>33325202023016.191</v>
      </c>
      <c r="F12" s="310">
        <f>'E-heat'!F60</f>
        <v>34326360916311.426</v>
      </c>
      <c r="G12" s="310">
        <f>'E-heat'!G60</f>
        <v>35359817171845.188</v>
      </c>
      <c r="H12" s="310">
        <f>'E-heat'!H60</f>
        <v>36644144227477.523</v>
      </c>
      <c r="I12" s="310">
        <f>'E-heat'!I60</f>
        <v>37785004128307.125</v>
      </c>
      <c r="J12" s="310">
        <f>'E-heat'!J60</f>
        <v>38712451179508.906</v>
      </c>
      <c r="K12" s="310">
        <f>'E-heat'!K60</f>
        <v>39411669123848.352</v>
      </c>
      <c r="L12" s="310">
        <f>'E-heat'!L60</f>
        <v>39872052685535.75</v>
      </c>
      <c r="M12" s="310">
        <f>'E-heat'!M60</f>
        <v>40087466707316.805</v>
      </c>
      <c r="N12" s="310">
        <f>'E-heat'!N60</f>
        <v>40142836322142.039</v>
      </c>
      <c r="O12" s="310">
        <f>'E-heat'!O60</f>
        <v>40002102091930.422</v>
      </c>
      <c r="P12" s="310">
        <f>'E-heat'!P60</f>
        <v>39716813301235.297</v>
      </c>
      <c r="Q12" s="310">
        <f>'E-heat'!Q60</f>
        <v>39339089387064.266</v>
      </c>
      <c r="R12" s="310">
        <f>'E-heat'!R60</f>
        <v>38920108108761.867</v>
      </c>
      <c r="S12" s="310">
        <f>'E-heat'!S60</f>
        <v>38574108179960.984</v>
      </c>
      <c r="T12" s="310">
        <f>'E-heat'!T60</f>
        <v>38235867241158.766</v>
      </c>
      <c r="U12" s="310">
        <f>'E-heat'!U60</f>
        <v>37905598221021.813</v>
      </c>
      <c r="V12" s="310">
        <f>'E-heat'!V60</f>
        <v>37583505751134.375</v>
      </c>
      <c r="W12" s="310">
        <f>'E-heat'!W60</f>
        <v>37269786812046.844</v>
      </c>
      <c r="X12" s="310">
        <f>'E-heat'!X60</f>
        <v>36964631387548.734</v>
      </c>
      <c r="Y12" s="310">
        <f>'E-heat'!Y60</f>
        <v>36668223126617.742</v>
      </c>
      <c r="Z12" s="310">
        <f>'E-heat'!Z60</f>
        <v>36380740012641.297</v>
      </c>
      <c r="AA12" s="310">
        <f>'E-heat'!AA60</f>
        <v>36102355039652.055</v>
      </c>
      <c r="AB12" s="310">
        <f>'E-heat'!AB60</f>
        <v>35833236895464.602</v>
      </c>
      <c r="AC12" s="310">
        <f>'E-heat'!AC60</f>
        <v>35573550651744.859</v>
      </c>
      <c r="AD12" s="310">
        <f>'E-heat'!AD60</f>
        <v>35323458461192.5</v>
      </c>
      <c r="AE12" s="310">
        <f>'E-heat'!AE60</f>
        <v>35083120262163.379</v>
      </c>
      <c r="AF12" s="310">
        <f>'E-heat'!AF60</f>
        <v>34852694491207.52</v>
      </c>
      <c r="AG12" s="310">
        <f>'E-heat'!AG60</f>
        <v>34632338804149.898</v>
      </c>
      <c r="AH12" s="310">
        <f>'E-heat'!AH60</f>
        <v>34422210806493.438</v>
      </c>
      <c r="AI12" s="310">
        <f>'E-heat'!AI60</f>
        <v>34222468794081.25</v>
      </c>
      <c r="AJ12" s="310">
        <f>'E-heat'!AJ60</f>
        <v>34033272505111.793</v>
      </c>
      <c r="AK12" s="310">
        <f>'E-heat'!AK60</f>
        <v>33854783884765.734</v>
      </c>
      <c r="AL12" s="310">
        <f>'E-heat'!AL60</f>
        <v>33687167863871.121</v>
      </c>
      <c r="AM12" s="310">
        <f>'E-heat'!AM60</f>
        <v>33530593153207.066</v>
      </c>
      <c r="AN12" s="310">
        <f>'E-heat'!AN60</f>
        <v>33385233055226.836</v>
      </c>
      <c r="AO12" s="310">
        <f>'E-heat'!AO60</f>
        <v>33251266295168.156</v>
      </c>
      <c r="AP12" s="310">
        <f>'E-heat'!AP60</f>
        <v>33128877873716.219</v>
      </c>
      <c r="AQ12" s="310">
        <f>'E-heat'!AQ60</f>
        <v>33007205101117.164</v>
      </c>
    </row>
    <row r="13" spans="1:43" x14ac:dyDescent="0.25">
      <c r="A13" s="133" t="s">
        <v>100</v>
      </c>
      <c r="B13" s="310">
        <f>'E-heat'!B61</f>
        <v>9050152221000</v>
      </c>
      <c r="C13" s="310">
        <f>'E-heat'!C61</f>
        <v>7891799404500</v>
      </c>
      <c r="D13" s="310">
        <f>'E-heat'!D61</f>
        <v>8837378942862.6406</v>
      </c>
      <c r="E13" s="310">
        <f>'E-heat'!E61</f>
        <v>9726108094553.3301</v>
      </c>
      <c r="F13" s="310">
        <f>'E-heat'!F61</f>
        <v>10142616471253.207</v>
      </c>
      <c r="G13" s="310">
        <f>'E-heat'!G61</f>
        <v>10662739222538.174</v>
      </c>
      <c r="H13" s="310">
        <f>'E-heat'!H61</f>
        <v>11325853959122.193</v>
      </c>
      <c r="I13" s="310">
        <f>'E-heat'!I61</f>
        <v>11959817090903.135</v>
      </c>
      <c r="J13" s="310">
        <f>'E-heat'!J61</f>
        <v>12514162741048.539</v>
      </c>
      <c r="K13" s="310">
        <f>'E-heat'!K61</f>
        <v>12996958563889.221</v>
      </c>
      <c r="L13" s="310">
        <f>'E-heat'!L61</f>
        <v>13420952520850.66</v>
      </c>
      <c r="M13" s="310">
        <f>'E-heat'!M61</f>
        <v>13802749609733.752</v>
      </c>
      <c r="N13" s="310">
        <f>'E-heat'!N61</f>
        <v>14173496141233.748</v>
      </c>
      <c r="O13" s="310">
        <f>'E-heat'!O61</f>
        <v>14526562712507.066</v>
      </c>
      <c r="P13" s="310">
        <f>'E-heat'!P61</f>
        <v>14866744566208.256</v>
      </c>
      <c r="Q13" s="310">
        <f>'E-heat'!Q61</f>
        <v>15199478523280.66</v>
      </c>
      <c r="R13" s="310">
        <f>'E-heat'!R61</f>
        <v>15530803961566.482</v>
      </c>
      <c r="S13" s="310">
        <f>'E-heat'!S61</f>
        <v>15882955408901.785</v>
      </c>
      <c r="T13" s="310">
        <f>'E-heat'!T61</f>
        <v>16240011942675.758</v>
      </c>
      <c r="U13" s="310">
        <f>'E-heat'!U61</f>
        <v>16600840761978.355</v>
      </c>
      <c r="V13" s="310">
        <f>'E-heat'!V61</f>
        <v>16964208363488.994</v>
      </c>
      <c r="W13" s="310">
        <f>'E-heat'!W61</f>
        <v>17328778484271.053</v>
      </c>
      <c r="X13" s="310">
        <f>'E-heat'!X61</f>
        <v>17693111032222.516</v>
      </c>
      <c r="Y13" s="310">
        <f>'E-heat'!Y61</f>
        <v>18055662132161.59</v>
      </c>
      <c r="Z13" s="310">
        <f>'E-heat'!Z61</f>
        <v>18414785415913.859</v>
      </c>
      <c r="AA13" s="310">
        <f>'E-heat'!AA61</f>
        <v>18768734682503.207</v>
      </c>
      <c r="AB13" s="310">
        <f>'E-heat'!AB61</f>
        <v>19115668049276.539</v>
      </c>
      <c r="AC13" s="310">
        <f>'E-heat'!AC61</f>
        <v>19453653706178.609</v>
      </c>
      <c r="AD13" s="310">
        <f>'E-heat'!AD61</f>
        <v>19780677373140.352</v>
      </c>
      <c r="AE13" s="310">
        <f>'E-heat'!AE61</f>
        <v>20094651544390.301</v>
      </c>
      <c r="AF13" s="310">
        <f>'E-heat'!AF61</f>
        <v>20393426583265.867</v>
      </c>
      <c r="AG13" s="310">
        <f>'E-heat'!AG61</f>
        <v>20674803706678.063</v>
      </c>
      <c r="AH13" s="310">
        <f>'E-heat'!AH61</f>
        <v>20936549869767.051</v>
      </c>
      <c r="AI13" s="310">
        <f>'E-heat'!AI61</f>
        <v>21176414528589.125</v>
      </c>
      <c r="AJ13" s="310">
        <f>'E-heat'!AJ61</f>
        <v>21392148222146.133</v>
      </c>
      <c r="AK13" s="310">
        <f>'E-heat'!AK61</f>
        <v>21581522875095.598</v>
      </c>
      <c r="AL13" s="310">
        <f>'E-heat'!AL61</f>
        <v>21742353679619.73</v>
      </c>
      <c r="AM13" s="310">
        <f>'E-heat'!AM61</f>
        <v>21872522369897.043</v>
      </c>
      <c r="AN13" s="310">
        <f>'E-heat'!AN61</f>
        <v>21970001656294.418</v>
      </c>
      <c r="AO13" s="310">
        <f>'E-heat'!AO61</f>
        <v>22032880539829.379</v>
      </c>
      <c r="AP13" s="310">
        <f>'E-heat'!AP61</f>
        <v>22059390181831.211</v>
      </c>
      <c r="AQ13" s="310">
        <f>'E-heat'!AQ61</f>
        <v>22040483209375.371</v>
      </c>
    </row>
    <row r="14" spans="1:43" x14ac:dyDescent="0.25">
      <c r="A14" s="133" t="s">
        <v>101</v>
      </c>
      <c r="B14" s="310">
        <f>'E-heat'!B62</f>
        <v>23855956806000</v>
      </c>
      <c r="C14" s="310">
        <f>'E-heat'!C62</f>
        <v>45331318015500</v>
      </c>
      <c r="D14" s="310">
        <f>'E-heat'!D62</f>
        <v>55030725653413.859</v>
      </c>
      <c r="E14" s="310">
        <f>'E-heat'!E62</f>
        <v>57094833252613.398</v>
      </c>
      <c r="F14" s="310">
        <f>'E-heat'!F62</f>
        <v>61148603702823.516</v>
      </c>
      <c r="G14" s="310">
        <f>'E-heat'!G62</f>
        <v>63251619956849.391</v>
      </c>
      <c r="H14" s="310">
        <f>'E-heat'!H62</f>
        <v>65022083382943</v>
      </c>
      <c r="I14" s="310">
        <f>'E-heat'!I62</f>
        <v>66146571460694.75</v>
      </c>
      <c r="J14" s="310">
        <f>'E-heat'!J62</f>
        <v>67278037042366.008</v>
      </c>
      <c r="K14" s="310">
        <f>'E-heat'!K62</f>
        <v>68416460495910.438</v>
      </c>
      <c r="L14" s="310">
        <f>'E-heat'!L62</f>
        <v>69561822202210.414</v>
      </c>
      <c r="M14" s="310">
        <f>'E-heat'!M62</f>
        <v>70714102555077.234</v>
      </c>
      <c r="N14" s="310">
        <f>'E-heat'!N62</f>
        <v>70128018507653.461</v>
      </c>
      <c r="O14" s="310">
        <f>'E-heat'!O62</f>
        <v>69536771685257.336</v>
      </c>
      <c r="P14" s="310">
        <f>'E-heat'!P62</f>
        <v>68940371194892.586</v>
      </c>
      <c r="Q14" s="310">
        <f>'E-heat'!Q62</f>
        <v>68338826139560.938</v>
      </c>
      <c r="R14" s="310">
        <f>'E-heat'!R62</f>
        <v>67732145618261.836</v>
      </c>
      <c r="S14" s="310">
        <f>'E-heat'!S62</f>
        <v>66588525657848.688</v>
      </c>
      <c r="T14" s="310">
        <f>'E-heat'!T62</f>
        <v>65444328636939.813</v>
      </c>
      <c r="U14" s="310">
        <f>'E-heat'!U62</f>
        <v>64299555388193.938</v>
      </c>
      <c r="V14" s="310">
        <f>'E-heat'!V62</f>
        <v>63154206744114.523</v>
      </c>
      <c r="W14" s="310">
        <f>'E-heat'!W62</f>
        <v>62008283537049.711</v>
      </c>
      <c r="X14" s="310">
        <f>'E-heat'!X62</f>
        <v>60430416093621.719</v>
      </c>
      <c r="Y14" s="310">
        <f>'E-heat'!Y62</f>
        <v>58851768453574.852</v>
      </c>
      <c r="Z14" s="310">
        <f>'E-heat'!Z62</f>
        <v>57272341756997.617</v>
      </c>
      <c r="AA14" s="310">
        <f>'E-heat'!AA62</f>
        <v>55692137143765.609</v>
      </c>
      <c r="AB14" s="310">
        <f>'E-heat'!AB62</f>
        <v>54111155753541.453</v>
      </c>
      <c r="AC14" s="310">
        <f>'E-heat'!AC62</f>
        <v>52892749578687.211</v>
      </c>
      <c r="AD14" s="310">
        <f>'E-heat'!AD62</f>
        <v>51673742442922.383</v>
      </c>
      <c r="AE14" s="310">
        <f>'E-heat'!AE62</f>
        <v>50454135226156.102</v>
      </c>
      <c r="AF14" s="310">
        <f>'E-heat'!AF62</f>
        <v>49233928808133.141</v>
      </c>
      <c r="AG14" s="310">
        <f>'E-heat'!AG62</f>
        <v>48013124068433.758</v>
      </c>
      <c r="AH14" s="310">
        <f>'E-heat'!AH62</f>
        <v>47283030638035.328</v>
      </c>
      <c r="AI14" s="310">
        <f>'E-heat'!AI62</f>
        <v>46552573849629.305</v>
      </c>
      <c r="AJ14" s="310">
        <f>'E-heat'!AJ62</f>
        <v>45821754232600.859</v>
      </c>
      <c r="AK14" s="310">
        <f>'E-heat'!AK62</f>
        <v>45090572316236.211</v>
      </c>
      <c r="AL14" s="310">
        <f>'E-heat'!AL62</f>
        <v>44359028629722.758</v>
      </c>
      <c r="AM14" s="310">
        <f>'E-heat'!AM62</f>
        <v>43998853197108.938</v>
      </c>
      <c r="AN14" s="310">
        <f>'E-heat'!AN62</f>
        <v>43638492408457.867</v>
      </c>
      <c r="AO14" s="310">
        <f>'E-heat'!AO62</f>
        <v>43277946528570.727</v>
      </c>
      <c r="AP14" s="310">
        <f>'E-heat'!AP62</f>
        <v>42917215822199.328</v>
      </c>
      <c r="AQ14" s="310">
        <f>'E-heat'!AQ62</f>
        <v>42541644671751.313</v>
      </c>
    </row>
    <row r="15" spans="1:43" x14ac:dyDescent="0.25">
      <c r="A15" s="133" t="s">
        <v>102</v>
      </c>
      <c r="B15" s="310">
        <f>'E-heat'!B63</f>
        <v>184453102449000</v>
      </c>
      <c r="C15" s="310">
        <f>'E-heat'!C63</f>
        <v>177597431583000</v>
      </c>
      <c r="D15" s="310">
        <f>'E-heat'!D63</f>
        <v>208037619889821.72</v>
      </c>
      <c r="E15" s="310">
        <f>'E-heat'!E63</f>
        <v>222211310844989.91</v>
      </c>
      <c r="F15" s="310">
        <f>'E-heat'!F63</f>
        <v>244115595362867.84</v>
      </c>
      <c r="G15" s="310">
        <f>'E-heat'!G63</f>
        <v>258546032860414.28</v>
      </c>
      <c r="H15" s="310">
        <f>'E-heat'!H63</f>
        <v>272203266020470.03</v>
      </c>
      <c r="I15" s="310">
        <f>'E-heat'!I63</f>
        <v>279129433769703.56</v>
      </c>
      <c r="J15" s="310">
        <f>'E-heat'!J63</f>
        <v>286092617088710.19</v>
      </c>
      <c r="K15" s="310">
        <f>'E-heat'!K63</f>
        <v>293092744687331.63</v>
      </c>
      <c r="L15" s="310">
        <f>'E-heat'!L63</f>
        <v>300129745312402.56</v>
      </c>
      <c r="M15" s="310">
        <f>'E-heat'!M63</f>
        <v>307203547747750.19</v>
      </c>
      <c r="N15" s="310">
        <f>'E-heat'!N63</f>
        <v>308301582245388.13</v>
      </c>
      <c r="O15" s="310">
        <f>'E-heat'!O63</f>
        <v>309400929692971.06</v>
      </c>
      <c r="P15" s="310">
        <f>'E-heat'!P63</f>
        <v>310501587815834.5</v>
      </c>
      <c r="Q15" s="310">
        <f>'E-heat'!Q63</f>
        <v>311603554340176.13</v>
      </c>
      <c r="R15" s="310">
        <f>'E-heat'!R63</f>
        <v>312706826993055.31</v>
      </c>
      <c r="S15" s="310">
        <f>'E-heat'!S63</f>
        <v>309215374187470.31</v>
      </c>
      <c r="T15" s="310">
        <f>'E-heat'!T63</f>
        <v>305722580408333.56</v>
      </c>
      <c r="U15" s="310">
        <f>'E-heat'!U63</f>
        <v>302228446797242.88</v>
      </c>
      <c r="V15" s="310">
        <f>'E-heat'!V63</f>
        <v>298732974495608.38</v>
      </c>
      <c r="W15" s="310">
        <f>'E-heat'!W63</f>
        <v>295236164644653</v>
      </c>
      <c r="X15" s="310">
        <f>'E-heat'!X63</f>
        <v>288629698554821.88</v>
      </c>
      <c r="Y15" s="310">
        <f>'E-heat'!Y63</f>
        <v>282020756402613.63</v>
      </c>
      <c r="Z15" s="310">
        <f>'E-heat'!Z63</f>
        <v>275409340323359.44</v>
      </c>
      <c r="AA15" s="310">
        <f>'E-heat'!AA63</f>
        <v>268795452452038.88</v>
      </c>
      <c r="AB15" s="310">
        <f>'E-heat'!AB63</f>
        <v>262179094923280.5</v>
      </c>
      <c r="AC15" s="310">
        <f>'E-heat'!AC63</f>
        <v>255560269871361.13</v>
      </c>
      <c r="AD15" s="310">
        <f>'E-heat'!AD63</f>
        <v>248938979430206.56</v>
      </c>
      <c r="AE15" s="310">
        <f>'E-heat'!AE63</f>
        <v>242315225733390.84</v>
      </c>
      <c r="AF15" s="310">
        <f>'E-heat'!AF63</f>
        <v>235689010914136.78</v>
      </c>
      <c r="AG15" s="310">
        <f>'E-heat'!AG63</f>
        <v>229060337105316.09</v>
      </c>
      <c r="AH15" s="310">
        <f>'E-heat'!AH63</f>
        <v>223318923265206.25</v>
      </c>
      <c r="AI15" s="310">
        <f>'E-heat'!AI63</f>
        <v>217575378748073.78</v>
      </c>
      <c r="AJ15" s="310">
        <f>'E-heat'!AJ63</f>
        <v>211829705401895.47</v>
      </c>
      <c r="AK15" s="310">
        <f>'E-heat'!AK63</f>
        <v>206081905074344.16</v>
      </c>
      <c r="AL15" s="310">
        <f>'E-heat'!AL63</f>
        <v>200331979612787.75</v>
      </c>
      <c r="AM15" s="310">
        <f>'E-heat'!AM63</f>
        <v>194289140730767.78</v>
      </c>
      <c r="AN15" s="310">
        <f>'E-heat'!AN63</f>
        <v>188244074903660.56</v>
      </c>
      <c r="AO15" s="310">
        <f>'E-heat'!AO63</f>
        <v>182196784070547.75</v>
      </c>
      <c r="AP15" s="310">
        <f>'E-heat'!AP63</f>
        <v>176147270170191.09</v>
      </c>
      <c r="AQ15" s="310">
        <f>'E-heat'!AQ63</f>
        <v>170038151706778.94</v>
      </c>
    </row>
    <row r="16" spans="1:43" x14ac:dyDescent="0.25">
      <c r="A16" s="133" t="s">
        <v>103</v>
      </c>
      <c r="B16" s="310">
        <f>'E-heat'!B64</f>
        <v>207047926932000.06</v>
      </c>
      <c r="C16" s="310">
        <f>'E-heat'!C64</f>
        <v>205222896235500</v>
      </c>
      <c r="D16" s="310">
        <f>'E-heat'!D64</f>
        <v>217857494255534.03</v>
      </c>
      <c r="E16" s="310">
        <f>'E-heat'!E64</f>
        <v>254087388852591.09</v>
      </c>
      <c r="F16" s="310">
        <f>'E-heat'!F64</f>
        <v>282723188676190.44</v>
      </c>
      <c r="G16" s="310">
        <f>'E-heat'!G64</f>
        <v>303522527271882.94</v>
      </c>
      <c r="H16" s="310">
        <f>'E-heat'!H64</f>
        <v>323733158697678.69</v>
      </c>
      <c r="I16" s="310">
        <f>'E-heat'!I64</f>
        <v>339569611863759.88</v>
      </c>
      <c r="J16" s="310">
        <f>'E-heat'!J64</f>
        <v>355310731377812.69</v>
      </c>
      <c r="K16" s="310">
        <f>'E-heat'!K64</f>
        <v>370955747067405.63</v>
      </c>
      <c r="L16" s="310">
        <f>'E-heat'!L64</f>
        <v>386503889752805.94</v>
      </c>
      <c r="M16" s="310">
        <f>'E-heat'!M64</f>
        <v>401954391246979.69</v>
      </c>
      <c r="N16" s="310">
        <f>'E-heat'!N64</f>
        <v>410051841689625.69</v>
      </c>
      <c r="O16" s="310">
        <f>'E-heat'!O64</f>
        <v>418110612773046.38</v>
      </c>
      <c r="P16" s="310">
        <f>'E-heat'!P64</f>
        <v>426130502030493</v>
      </c>
      <c r="Q16" s="310">
        <f>'E-heat'!Q64</f>
        <v>434111307169907.56</v>
      </c>
      <c r="R16" s="310">
        <f>'E-heat'!R64</f>
        <v>442052826073922.75</v>
      </c>
      <c r="S16" s="310">
        <f>'E-heat'!S64</f>
        <v>443884800554182.44</v>
      </c>
      <c r="T16" s="310">
        <f>'E-heat'!T64</f>
        <v>445707755437166.75</v>
      </c>
      <c r="U16" s="310">
        <f>'E-heat'!U64</f>
        <v>447521687108759.56</v>
      </c>
      <c r="V16" s="310">
        <f>'E-heat'!V64</f>
        <v>449326591956238.06</v>
      </c>
      <c r="W16" s="310">
        <f>'E-heat'!W64</f>
        <v>451122466368271.75</v>
      </c>
      <c r="X16" s="310">
        <f>'E-heat'!X64</f>
        <v>449220812664628.88</v>
      </c>
      <c r="Y16" s="310">
        <f>'E-heat'!Y64</f>
        <v>447322823046426.5</v>
      </c>
      <c r="Z16" s="310">
        <f>'E-heat'!Z64</f>
        <v>445428499187743.56</v>
      </c>
      <c r="AA16" s="310">
        <f>'E-heat'!AA64</f>
        <v>443537842762046.69</v>
      </c>
      <c r="AB16" s="310">
        <f>'E-heat'!AB64</f>
        <v>441650855442189.88</v>
      </c>
      <c r="AC16" s="310">
        <f>'E-heat'!AC64</f>
        <v>434994061605992.75</v>
      </c>
      <c r="AD16" s="310">
        <f>'E-heat'!AD64</f>
        <v>428357544010381.44</v>
      </c>
      <c r="AE16" s="310">
        <f>'E-heat'!AE64</f>
        <v>421741311210665.06</v>
      </c>
      <c r="AF16" s="310">
        <f>'E-heat'!AF64</f>
        <v>415145371758924.69</v>
      </c>
      <c r="AG16" s="310">
        <f>'E-heat'!AG64</f>
        <v>408569734204010</v>
      </c>
      <c r="AH16" s="310">
        <f>'E-heat'!AH64</f>
        <v>398465448434438.19</v>
      </c>
      <c r="AI16" s="310">
        <f>'E-heat'!AI64</f>
        <v>388393951693775.94</v>
      </c>
      <c r="AJ16" s="310">
        <f>'E-heat'!AJ64</f>
        <v>378355257677042.94</v>
      </c>
      <c r="AK16" s="310">
        <f>'E-heat'!AK64</f>
        <v>368349380074065.75</v>
      </c>
      <c r="AL16" s="310">
        <f>'E-heat'!AL64</f>
        <v>358376332569478.13</v>
      </c>
      <c r="AM16" s="310">
        <f>'E-heat'!AM64</f>
        <v>348421072833845.69</v>
      </c>
      <c r="AN16" s="310">
        <f>'E-heat'!AN64</f>
        <v>338498723995484.94</v>
      </c>
      <c r="AO16" s="310">
        <f>'E-heat'!AO64</f>
        <v>328609299745486.56</v>
      </c>
      <c r="AP16" s="310">
        <f>'E-heat'!AP64</f>
        <v>318752813769740.56</v>
      </c>
      <c r="AQ16" s="310">
        <f>'E-heat'!AQ64</f>
        <v>308821456566476</v>
      </c>
    </row>
    <row r="17" spans="1:43" x14ac:dyDescent="0.25">
      <c r="A17" s="133" t="s">
        <v>104</v>
      </c>
      <c r="B17" s="310">
        <f>'E-heat'!B65</f>
        <v>6036212638500</v>
      </c>
      <c r="C17" s="310">
        <f>'E-heat'!C65</f>
        <v>5963989201500</v>
      </c>
      <c r="D17" s="310">
        <f>'E-heat'!D65</f>
        <v>7148101402933.4443</v>
      </c>
      <c r="E17" s="310">
        <f>'E-heat'!E65</f>
        <v>7556805493838.0469</v>
      </c>
      <c r="F17" s="310">
        <f>'E-heat'!F65</f>
        <v>7852789822600.5596</v>
      </c>
      <c r="G17" s="310">
        <f>'E-heat'!G65</f>
        <v>8110927564902.5361</v>
      </c>
      <c r="H17" s="310">
        <f>'E-heat'!H65</f>
        <v>8421704944429.7861</v>
      </c>
      <c r="I17" s="310">
        <f>'E-heat'!I65</f>
        <v>8703887945420.9941</v>
      </c>
      <c r="J17" s="310">
        <f>'E-heat'!J65</f>
        <v>8949362471959.7031</v>
      </c>
      <c r="K17" s="310">
        <f>'E-heat'!K65</f>
        <v>9159856566992.8691</v>
      </c>
      <c r="L17" s="310">
        <f>'E-heat'!L65</f>
        <v>9338029570006.9863</v>
      </c>
      <c r="M17" s="310">
        <f>'E-heat'!M65</f>
        <v>9487330783268.5254</v>
      </c>
      <c r="N17" s="310">
        <f>'E-heat'!N65</f>
        <v>9617410281551.4434</v>
      </c>
      <c r="O17" s="310">
        <f>'E-heat'!O65</f>
        <v>9726240341633.4805</v>
      </c>
      <c r="P17" s="310">
        <f>'E-heat'!P65</f>
        <v>9817496943400.5527</v>
      </c>
      <c r="Q17" s="310">
        <f>'E-heat'!Q65</f>
        <v>9895133273809.252</v>
      </c>
      <c r="R17" s="310">
        <f>'E-heat'!R65</f>
        <v>9963313320412.7461</v>
      </c>
      <c r="S17" s="310">
        <f>'E-heat'!S65</f>
        <v>10029007314549.494</v>
      </c>
      <c r="T17" s="310">
        <f>'E-heat'!T65</f>
        <v>10089721802706.1</v>
      </c>
      <c r="U17" s="310">
        <f>'E-heat'!U65</f>
        <v>10145551288350.52</v>
      </c>
      <c r="V17" s="310">
        <f>'E-heat'!V65</f>
        <v>10196601710839.525</v>
      </c>
      <c r="W17" s="310">
        <f>'E-heat'!W65</f>
        <v>10242989749068.719</v>
      </c>
      <c r="X17" s="310">
        <f>'E-heat'!X65</f>
        <v>10284842115450.02</v>
      </c>
      <c r="Y17" s="310">
        <f>'E-heat'!Y65</f>
        <v>10322294845166.945</v>
      </c>
      <c r="Z17" s="310">
        <f>'E-heat'!Z65</f>
        <v>10355492585421.078</v>
      </c>
      <c r="AA17" s="310">
        <f>'E-heat'!AA65</f>
        <v>10384587889122.314</v>
      </c>
      <c r="AB17" s="310">
        <f>'E-heat'!AB65</f>
        <v>10409740517201.426</v>
      </c>
      <c r="AC17" s="310">
        <f>'E-heat'!AC65</f>
        <v>10431116753435.85</v>
      </c>
      <c r="AD17" s="310">
        <f>'E-heat'!AD65</f>
        <v>10448888735383.404</v>
      </c>
      <c r="AE17" s="310">
        <f>'E-heat'!AE65</f>
        <v>10463233804719.742</v>
      </c>
      <c r="AF17" s="310">
        <f>'E-heat'!AF65</f>
        <v>10474333879971.82</v>
      </c>
      <c r="AG17" s="310">
        <f>'E-heat'!AG65</f>
        <v>10482374854341.084</v>
      </c>
      <c r="AH17" s="310">
        <f>'E-heat'!AH65</f>
        <v>10487546021013.67</v>
      </c>
      <c r="AI17" s="310">
        <f>'E-heat'!AI65</f>
        <v>10490039528067.375</v>
      </c>
      <c r="AJ17" s="310">
        <f>'E-heat'!AJ65</f>
        <v>10490049864805.65</v>
      </c>
      <c r="AK17" s="310">
        <f>'E-heat'!AK65</f>
        <v>10487773381082.463</v>
      </c>
      <c r="AL17" s="310">
        <f>'E-heat'!AL65</f>
        <v>10483407840927.377</v>
      </c>
      <c r="AM17" s="310">
        <f>'E-heat'!AM65</f>
        <v>10477152011542.621</v>
      </c>
      <c r="AN17" s="310">
        <f>'E-heat'!AN65</f>
        <v>10469205288519.643</v>
      </c>
      <c r="AO17" s="310">
        <f>'E-heat'!AO65</f>
        <v>10459767357919.199</v>
      </c>
      <c r="AP17" s="310">
        <f>'E-heat'!AP65</f>
        <v>10449037895671.553</v>
      </c>
      <c r="AQ17" s="310">
        <f>'E-heat'!AQ65</f>
        <v>10433731424349.375</v>
      </c>
    </row>
    <row r="18" spans="1:43" x14ac:dyDescent="0.25">
      <c r="A18" s="133" t="s">
        <v>105</v>
      </c>
      <c r="B18" s="310">
        <f>'E-heat'!B66</f>
        <v>15311368644000</v>
      </c>
      <c r="C18" s="310">
        <f>'E-heat'!C66</f>
        <v>12539099793000</v>
      </c>
      <c r="D18" s="310">
        <f>'E-heat'!D66</f>
        <v>12722340789353.701</v>
      </c>
      <c r="E18" s="310">
        <f>'E-heat'!E66</f>
        <v>16379520007748.58</v>
      </c>
      <c r="F18" s="310">
        <f>'E-heat'!F66</f>
        <v>16889864184305.805</v>
      </c>
      <c r="G18" s="310">
        <f>'E-heat'!G66</f>
        <v>17798307227198.586</v>
      </c>
      <c r="H18" s="310">
        <f>'E-heat'!H66</f>
        <v>18935162771123.84</v>
      </c>
      <c r="I18" s="310">
        <f>'E-heat'!I66</f>
        <v>19902920823293.945</v>
      </c>
      <c r="J18" s="310">
        <f>'E-heat'!J66</f>
        <v>20649776524714.391</v>
      </c>
      <c r="K18" s="310">
        <f>'E-heat'!K66</f>
        <v>21235470487040.223</v>
      </c>
      <c r="L18" s="310">
        <f>'E-heat'!L66</f>
        <v>21734836773901.152</v>
      </c>
      <c r="M18" s="310">
        <f>'E-heat'!M66</f>
        <v>22233139477611.809</v>
      </c>
      <c r="N18" s="310">
        <f>'E-heat'!N66</f>
        <v>22885637363364.465</v>
      </c>
      <c r="O18" s="310">
        <f>'E-heat'!O66</f>
        <v>23617392060252.895</v>
      </c>
      <c r="P18" s="310">
        <f>'E-heat'!P66</f>
        <v>24407894594061.258</v>
      </c>
      <c r="Q18" s="310">
        <f>'E-heat'!Q66</f>
        <v>25233661251463.152</v>
      </c>
      <c r="R18" s="310">
        <f>'E-heat'!R66</f>
        <v>26067736249532.078</v>
      </c>
      <c r="S18" s="310">
        <f>'E-heat'!S66</f>
        <v>26986832718427.742</v>
      </c>
      <c r="T18" s="310">
        <f>'E-heat'!T66</f>
        <v>27888240905299.563</v>
      </c>
      <c r="U18" s="310">
        <f>'E-heat'!U66</f>
        <v>28768396753768.461</v>
      </c>
      <c r="V18" s="310">
        <f>'E-heat'!V66</f>
        <v>29623776894588.215</v>
      </c>
      <c r="W18" s="310">
        <f>'E-heat'!W66</f>
        <v>30450923577412.262</v>
      </c>
      <c r="X18" s="310">
        <f>'E-heat'!X66</f>
        <v>31246469239268.68</v>
      </c>
      <c r="Y18" s="310">
        <f>'E-heat'!Y66</f>
        <v>32007160452503.832</v>
      </c>
      <c r="Z18" s="310">
        <f>'E-heat'!Z66</f>
        <v>32729881003838.422</v>
      </c>
      <c r="AA18" s="310">
        <f>'E-heat'!AA66</f>
        <v>33411673868502.281</v>
      </c>
      <c r="AB18" s="310">
        <f>'E-heat'!AB66</f>
        <v>34049761858900.453</v>
      </c>
      <c r="AC18" s="310">
        <f>'E-heat'!AC66</f>
        <v>34641566745606.805</v>
      </c>
      <c r="AD18" s="310">
        <f>'E-heat'!AD66</f>
        <v>35184726669311.25</v>
      </c>
      <c r="AE18" s="310">
        <f>'E-heat'!AE66</f>
        <v>35677111685269.305</v>
      </c>
      <c r="AF18" s="310">
        <f>'E-heat'!AF66</f>
        <v>36116837306387.023</v>
      </c>
      <c r="AG18" s="310">
        <f>'E-heat'!AG66</f>
        <v>36502275936879.844</v>
      </c>
      <c r="AH18" s="310">
        <f>'E-heat'!AH66</f>
        <v>36832066115019.734</v>
      </c>
      <c r="AI18" s="310">
        <f>'E-heat'!AI66</f>
        <v>37105119510380.664</v>
      </c>
      <c r="AJ18" s="310">
        <f>'E-heat'!AJ66</f>
        <v>37320625647780.117</v>
      </c>
      <c r="AK18" s="310">
        <f>'E-heat'!AK66</f>
        <v>37478054356368.844</v>
      </c>
      <c r="AL18" s="310">
        <f>'E-heat'!AL66</f>
        <v>37577155967672.766</v>
      </c>
      <c r="AM18" s="310">
        <f>'E-heat'!AM66</f>
        <v>37617959310477.383</v>
      </c>
      <c r="AN18" s="310">
        <f>'E-heat'!AN66</f>
        <v>37600767572972.891</v>
      </c>
      <c r="AO18" s="310">
        <f>'E-heat'!AO66</f>
        <v>37526152123275.297</v>
      </c>
      <c r="AP18" s="310">
        <f>'E-heat'!AP66</f>
        <v>37394944398110.297</v>
      </c>
      <c r="AQ18" s="310">
        <f>'E-heat'!AQ66</f>
        <v>37195802538174.875</v>
      </c>
    </row>
    <row r="19" spans="1:43" x14ac:dyDescent="0.25">
      <c r="A19" s="133" t="s">
        <v>106</v>
      </c>
      <c r="B19" s="310">
        <f>'E-heat'!B67</f>
        <v>13397447563500</v>
      </c>
      <c r="C19" s="310">
        <f>'E-heat'!C67</f>
        <v>13236333742500</v>
      </c>
      <c r="D19" s="310">
        <f>'E-heat'!D67</f>
        <v>14180421421365.576</v>
      </c>
      <c r="E19" s="310">
        <f>'E-heat'!E67</f>
        <v>18236763373650.484</v>
      </c>
      <c r="F19" s="310">
        <f>'E-heat'!F67</f>
        <v>18986854183298.523</v>
      </c>
      <c r="G19" s="310">
        <f>'E-heat'!G67</f>
        <v>20286164090038.484</v>
      </c>
      <c r="H19" s="310">
        <f>'E-heat'!H67</f>
        <v>21973847362314.563</v>
      </c>
      <c r="I19" s="310">
        <f>'E-heat'!I67</f>
        <v>23563764306282.426</v>
      </c>
      <c r="J19" s="310">
        <f>'E-heat'!J67</f>
        <v>24944635435262.832</v>
      </c>
      <c r="K19" s="310">
        <f>'E-heat'!K67</f>
        <v>26142688240524.125</v>
      </c>
      <c r="L19" s="310">
        <f>'E-heat'!L67</f>
        <v>27202609795440.738</v>
      </c>
      <c r="M19" s="310">
        <f>'E-heat'!M67</f>
        <v>28184139819103.176</v>
      </c>
      <c r="N19" s="310">
        <f>'E-heat'!N67</f>
        <v>29222795866135.215</v>
      </c>
      <c r="O19" s="310">
        <f>'E-heat'!O67</f>
        <v>30255262662332.348</v>
      </c>
      <c r="P19" s="310">
        <f>'E-heat'!P67</f>
        <v>31275720697027.371</v>
      </c>
      <c r="Q19" s="310">
        <f>'E-heat'!Q67</f>
        <v>32277954659910.477</v>
      </c>
      <c r="R19" s="310">
        <f>'E-heat'!R67</f>
        <v>33255387636082.727</v>
      </c>
      <c r="S19" s="310">
        <f>'E-heat'!S67</f>
        <v>34298229603823.871</v>
      </c>
      <c r="T19" s="310">
        <f>'E-heat'!T67</f>
        <v>35312382970601.195</v>
      </c>
      <c r="U19" s="310">
        <f>'E-heat'!U67</f>
        <v>36294383281571.141</v>
      </c>
      <c r="V19" s="310">
        <f>'E-heat'!V67</f>
        <v>37240913723635.141</v>
      </c>
      <c r="W19" s="310">
        <f>'E-heat'!W67</f>
        <v>38148826626689.875</v>
      </c>
      <c r="X19" s="310">
        <f>'E-heat'!X67</f>
        <v>39015163242675.656</v>
      </c>
      <c r="Y19" s="310">
        <f>'E-heat'!Y67</f>
        <v>39837171628408.766</v>
      </c>
      <c r="Z19" s="310">
        <f>'E-heat'!Z67</f>
        <v>40612322486530.781</v>
      </c>
      <c r="AA19" s="310">
        <f>'E-heat'!AA67</f>
        <v>41338322848431.719</v>
      </c>
      <c r="AB19" s="310">
        <f>'E-heat'!AB67</f>
        <v>42013127513138.852</v>
      </c>
      <c r="AC19" s="310">
        <f>'E-heat'!AC67</f>
        <v>42634948186419.68</v>
      </c>
      <c r="AD19" s="310">
        <f>'E-heat'!AD67</f>
        <v>43202260294203.258</v>
      </c>
      <c r="AE19" s="310">
        <f>'E-heat'!AE67</f>
        <v>43713807473425.57</v>
      </c>
      <c r="AF19" s="310">
        <f>'E-heat'!AF67</f>
        <v>44168603771119.883</v>
      </c>
      <c r="AG19" s="310">
        <f>'E-heat'!AG67</f>
        <v>44565933608623.484</v>
      </c>
      <c r="AH19" s="310">
        <f>'E-heat'!AH67</f>
        <v>44905349591832.672</v>
      </c>
      <c r="AI19" s="310">
        <f>'E-heat'!AI67</f>
        <v>45186668270222.688</v>
      </c>
      <c r="AJ19" s="310">
        <f>'E-heat'!AJ67</f>
        <v>45409963966656.766</v>
      </c>
      <c r="AK19" s="310">
        <f>'E-heat'!AK67</f>
        <v>45575560816664.813</v>
      </c>
      <c r="AL19" s="310">
        <f>'E-heat'!AL67</f>
        <v>45684023169780.023</v>
      </c>
      <c r="AM19" s="310">
        <f>'E-heat'!AM67</f>
        <v>45736144516627.086</v>
      </c>
      <c r="AN19" s="310">
        <f>'E-heat'!AN67</f>
        <v>45732935113768.133</v>
      </c>
      <c r="AO19" s="310">
        <f>'E-heat'!AO67</f>
        <v>45675608483874.602</v>
      </c>
      <c r="AP19" s="310">
        <f>'E-heat'!AP67</f>
        <v>45565566971700.703</v>
      </c>
      <c r="AQ19" s="310">
        <f>'E-heat'!AQ67</f>
        <v>45389226474440.547</v>
      </c>
    </row>
    <row r="20" spans="1:43" x14ac:dyDescent="0.25">
      <c r="A20" s="133" t="s">
        <v>107</v>
      </c>
      <c r="B20" s="310">
        <f>'E-heat'!B68</f>
        <v>794457807000</v>
      </c>
      <c r="C20" s="310">
        <f>'E-heat'!C68</f>
        <v>1058351134500</v>
      </c>
      <c r="D20" s="310">
        <f>'E-heat'!D68</f>
        <v>862727228101.20642</v>
      </c>
      <c r="E20" s="310">
        <f>'E-heat'!E68</f>
        <v>1310872179362.2778</v>
      </c>
      <c r="F20" s="310">
        <f>'E-heat'!F68</f>
        <v>1312672696773.8511</v>
      </c>
      <c r="G20" s="310">
        <f>'E-heat'!G68</f>
        <v>1335510594887.5132</v>
      </c>
      <c r="H20" s="310">
        <f>'E-heat'!H68</f>
        <v>1371571825211.4233</v>
      </c>
      <c r="I20" s="310">
        <f>'E-heat'!I68</f>
        <v>1405838450662.4375</v>
      </c>
      <c r="J20" s="310">
        <f>'E-heat'!J68</f>
        <v>1436929448919.158</v>
      </c>
      <c r="K20" s="310">
        <f>'E-heat'!K68</f>
        <v>1464167769018.3191</v>
      </c>
      <c r="L20" s="310">
        <f>'E-heat'!L68</f>
        <v>1486964770573.4014</v>
      </c>
      <c r="M20" s="310">
        <f>'E-heat'!M68</f>
        <v>1504826751698.0857</v>
      </c>
      <c r="N20" s="310">
        <f>'E-heat'!N68</f>
        <v>1527580486942.9238</v>
      </c>
      <c r="O20" s="310">
        <f>'E-heat'!O68</f>
        <v>1545804562029.3081</v>
      </c>
      <c r="P20" s="310">
        <f>'E-heat'!P68</f>
        <v>1559771452181.5471</v>
      </c>
      <c r="Q20" s="310">
        <f>'E-heat'!Q68</f>
        <v>1569807512482.8354</v>
      </c>
      <c r="R20" s="310">
        <f>'E-heat'!R68</f>
        <v>1576282931158.9387</v>
      </c>
      <c r="S20" s="310">
        <f>'E-heat'!S68</f>
        <v>1591039134524.6499</v>
      </c>
      <c r="T20" s="310">
        <f>'E-heat'!T68</f>
        <v>1603109413434.9165</v>
      </c>
      <c r="U20" s="310">
        <f>'E-heat'!U68</f>
        <v>1612598817895.0532</v>
      </c>
      <c r="V20" s="310">
        <f>'E-heat'!V68</f>
        <v>1619623560292.7229</v>
      </c>
      <c r="W20" s="310">
        <f>'E-heat'!W68</f>
        <v>1624308323149.6638</v>
      </c>
      <c r="X20" s="310">
        <f>'E-heat'!X68</f>
        <v>1626783757994.3254</v>
      </c>
      <c r="Y20" s="310">
        <f>'E-heat'!Y68</f>
        <v>1627184212958.4746</v>
      </c>
      <c r="Z20" s="310">
        <f>'E-heat'!Z68</f>
        <v>1625645715553.6157</v>
      </c>
      <c r="AA20" s="310">
        <f>'E-heat'!AA68</f>
        <v>1622304226664.3455</v>
      </c>
      <c r="AB20" s="310">
        <f>'E-heat'!AB68</f>
        <v>1617294172372.2825</v>
      </c>
      <c r="AC20" s="310">
        <f>'E-heat'!AC68</f>
        <v>1610747251980.9458</v>
      </c>
      <c r="AD20" s="310">
        <f>'E-heat'!AD68</f>
        <v>1602791513659.5864</v>
      </c>
      <c r="AE20" s="310">
        <f>'E-heat'!AE68</f>
        <v>1593550683505.9067</v>
      </c>
      <c r="AF20" s="310">
        <f>'E-heat'!AF68</f>
        <v>1583143729531.1812</v>
      </c>
      <c r="AG20" s="310">
        <f>'E-heat'!AG68</f>
        <v>1571684639037.6428</v>
      </c>
      <c r="AH20" s="310">
        <f>'E-heat'!AH68</f>
        <v>1559282385994.0305</v>
      </c>
      <c r="AI20" s="310">
        <f>'E-heat'!AI68</f>
        <v>1546041064203.0522</v>
      </c>
      <c r="AJ20" s="310">
        <f>'E-heat'!AJ68</f>
        <v>1532060162162.2061</v>
      </c>
      <c r="AK20" s="310">
        <f>'E-heat'!AK68</f>
        <v>1517434956408.0811</v>
      </c>
      <c r="AL20" s="310">
        <f>'E-heat'!AL68</f>
        <v>1502257001666.8271</v>
      </c>
      <c r="AM20" s="310">
        <f>'E-heat'!AM68</f>
        <v>1486614698178.7278</v>
      </c>
      <c r="AN20" s="310">
        <f>'E-heat'!AN68</f>
        <v>1470593919003.3862</v>
      </c>
      <c r="AO20" s="310">
        <f>'E-heat'!AO68</f>
        <v>1454278682838.4771</v>
      </c>
      <c r="AP20" s="310">
        <f>'E-heat'!AP68</f>
        <v>1437751860811.0178</v>
      </c>
      <c r="AQ20" s="310">
        <f>'E-heat'!AQ68</f>
        <v>1420621419303.1128</v>
      </c>
    </row>
    <row r="21" spans="1:43" x14ac:dyDescent="0.25">
      <c r="A21" s="133" t="s">
        <v>108</v>
      </c>
      <c r="B21" s="310">
        <f>'E-heat'!B69</f>
        <v>28253252989500</v>
      </c>
      <c r="C21" s="310">
        <f>'E-heat'!C69</f>
        <v>24744860646000</v>
      </c>
      <c r="D21" s="310">
        <f>'E-heat'!D69</f>
        <v>25319488250530.176</v>
      </c>
      <c r="E21" s="310">
        <f>'E-heat'!E69</f>
        <v>29027002946621.289</v>
      </c>
      <c r="F21" s="310">
        <f>'E-heat'!F69</f>
        <v>32007246214950.699</v>
      </c>
      <c r="G21" s="310">
        <f>'E-heat'!G69</f>
        <v>33938804795327.621</v>
      </c>
      <c r="H21" s="310">
        <f>'E-heat'!H69</f>
        <v>35850729455058.695</v>
      </c>
      <c r="I21" s="310">
        <f>'E-heat'!I69</f>
        <v>36802220009564.531</v>
      </c>
      <c r="J21" s="310">
        <f>'E-heat'!J69</f>
        <v>37747378669548.742</v>
      </c>
      <c r="K21" s="310">
        <f>'E-heat'!K69</f>
        <v>38686209009575.172</v>
      </c>
      <c r="L21" s="310">
        <f>'E-heat'!L69</f>
        <v>39618714606051.211</v>
      </c>
      <c r="M21" s="310">
        <f>'E-heat'!M69</f>
        <v>40544899037227.844</v>
      </c>
      <c r="N21" s="310">
        <f>'E-heat'!N69</f>
        <v>40980241939329.75</v>
      </c>
      <c r="O21" s="310">
        <f>'E-heat'!O69</f>
        <v>41413369312776.063</v>
      </c>
      <c r="P21" s="310">
        <f>'E-heat'!P69</f>
        <v>41844281988119.625</v>
      </c>
      <c r="Q21" s="310">
        <f>'E-heat'!Q69</f>
        <v>42272980796213.906</v>
      </c>
      <c r="R21" s="310">
        <f>'E-heat'!R69</f>
        <v>42699466568213.07</v>
      </c>
      <c r="S21" s="310">
        <f>'E-heat'!S69</f>
        <v>42518165990123.18</v>
      </c>
      <c r="T21" s="310">
        <f>'E-heat'!T69</f>
        <v>42337186576393.648</v>
      </c>
      <c r="U21" s="310">
        <f>'E-heat'!U69</f>
        <v>42156528275856.188</v>
      </c>
      <c r="V21" s="310">
        <f>'E-heat'!V69</f>
        <v>41976191037340.5</v>
      </c>
      <c r="W21" s="310">
        <f>'E-heat'!W69</f>
        <v>41796174809674.25</v>
      </c>
      <c r="X21" s="310">
        <f>'E-heat'!X69</f>
        <v>41616479541683.039</v>
      </c>
      <c r="Y21" s="310">
        <f>'E-heat'!Y69</f>
        <v>41437105182190.414</v>
      </c>
      <c r="Z21" s="310">
        <f>'E-heat'!Z69</f>
        <v>41258051680017.898</v>
      </c>
      <c r="AA21" s="310">
        <f>'E-heat'!AA69</f>
        <v>41079318983985</v>
      </c>
      <c r="AB21" s="310">
        <f>'E-heat'!AB69</f>
        <v>40900907042909.117</v>
      </c>
      <c r="AC21" s="310">
        <f>'E-heat'!AC69</f>
        <v>40722815805605.648</v>
      </c>
      <c r="AD21" s="310">
        <f>'E-heat'!AD69</f>
        <v>40545045220887.922</v>
      </c>
      <c r="AE21" s="310">
        <f>'E-heat'!AE69</f>
        <v>40367595237567.281</v>
      </c>
      <c r="AF21" s="310">
        <f>'E-heat'!AF69</f>
        <v>40190465804452.977</v>
      </c>
      <c r="AG21" s="310">
        <f>'E-heat'!AG69</f>
        <v>40013656870352.195</v>
      </c>
      <c r="AH21" s="310">
        <f>'E-heat'!AH69</f>
        <v>39913290361874.094</v>
      </c>
      <c r="AI21" s="310">
        <f>'E-heat'!AI69</f>
        <v>39813055247615.352</v>
      </c>
      <c r="AJ21" s="310">
        <f>'E-heat'!AJ69</f>
        <v>39712951507192.914</v>
      </c>
      <c r="AK21" s="310">
        <f>'E-heat'!AK69</f>
        <v>39612979120222.938</v>
      </c>
      <c r="AL21" s="310">
        <f>'E-heat'!AL69</f>
        <v>39513138066320.789</v>
      </c>
      <c r="AM21" s="310">
        <f>'E-heat'!AM69</f>
        <v>39388211800260.805</v>
      </c>
      <c r="AN21" s="310">
        <f>'E-heat'!AN69</f>
        <v>39263479793055.773</v>
      </c>
      <c r="AO21" s="310">
        <f>'E-heat'!AO69</f>
        <v>39138942014045.07</v>
      </c>
      <c r="AP21" s="310">
        <f>'E-heat'!AP69</f>
        <v>39014598432566.844</v>
      </c>
      <c r="AQ21" s="310">
        <f>'E-heat'!AQ69</f>
        <v>38877283523469.758</v>
      </c>
    </row>
    <row r="22" spans="1:43" x14ac:dyDescent="0.25">
      <c r="A22" s="133" t="s">
        <v>109</v>
      </c>
      <c r="B22" s="310">
        <f>'E-heat'!B70</f>
        <v>6313995088500</v>
      </c>
      <c r="C22" s="310">
        <f>'E-heat'!C70</f>
        <v>5611205490000</v>
      </c>
      <c r="D22" s="310">
        <f>'E-heat'!D70</f>
        <v>6127883149832.4883</v>
      </c>
      <c r="E22" s="310">
        <f>'E-heat'!E70</f>
        <v>6596936554156.0205</v>
      </c>
      <c r="F22" s="310">
        <f>'E-heat'!F70</f>
        <v>6794049126121.8105</v>
      </c>
      <c r="G22" s="310">
        <f>'E-heat'!G70</f>
        <v>6916038573200.0488</v>
      </c>
      <c r="H22" s="310">
        <f>'E-heat'!H70</f>
        <v>7071982677840.6133</v>
      </c>
      <c r="I22" s="310">
        <f>'E-heat'!I70</f>
        <v>7225545246438.4326</v>
      </c>
      <c r="J22" s="310">
        <f>'E-heat'!J70</f>
        <v>7358688387257.8379</v>
      </c>
      <c r="K22" s="310">
        <f>'E-heat'!K70</f>
        <v>7470507597477.6113</v>
      </c>
      <c r="L22" s="310">
        <f>'E-heat'!L70</f>
        <v>7560304420172.1797</v>
      </c>
      <c r="M22" s="310">
        <f>'E-heat'!M70</f>
        <v>7627592563312.5205</v>
      </c>
      <c r="N22" s="310">
        <f>'E-heat'!N70</f>
        <v>7678568065582.5039</v>
      </c>
      <c r="O22" s="310">
        <f>'E-heat'!O70</f>
        <v>7709937432452.5371</v>
      </c>
      <c r="P22" s="310">
        <f>'E-heat'!P70</f>
        <v>7724979266724.2539</v>
      </c>
      <c r="Q22" s="310">
        <f>'E-heat'!Q70</f>
        <v>7727119605660.5088</v>
      </c>
      <c r="R22" s="310">
        <f>'E-heat'!R70</f>
        <v>7719866317763.3438</v>
      </c>
      <c r="S22" s="310">
        <f>'E-heat'!S70</f>
        <v>7712415446604.4521</v>
      </c>
      <c r="T22" s="310">
        <f>'E-heat'!T70</f>
        <v>7699587089833.668</v>
      </c>
      <c r="U22" s="310">
        <f>'E-heat'!U70</f>
        <v>7681862480620.7607</v>
      </c>
      <c r="V22" s="310">
        <f>'E-heat'!V70</f>
        <v>7659728606531.1885</v>
      </c>
      <c r="W22" s="310">
        <f>'E-heat'!W70</f>
        <v>7633675361111.1973</v>
      </c>
      <c r="X22" s="310">
        <f>'E-heat'!X70</f>
        <v>7604192982405.3447</v>
      </c>
      <c r="Y22" s="310">
        <f>'E-heat'!Y70</f>
        <v>7571769787537.2646</v>
      </c>
      <c r="Z22" s="310">
        <f>'E-heat'!Z70</f>
        <v>7536890208387.8301</v>
      </c>
      <c r="AA22" s="310">
        <f>'E-heat'!AA70</f>
        <v>7500033129794.6484</v>
      </c>
      <c r="AB22" s="310">
        <f>'E-heat'!AB70</f>
        <v>7461670528592.9902</v>
      </c>
      <c r="AC22" s="310">
        <f>'E-heat'!AC70</f>
        <v>7422266409229.0752</v>
      </c>
      <c r="AD22" s="310">
        <f>'E-heat'!AD70</f>
        <v>7382276029604.1416</v>
      </c>
      <c r="AE22" s="310">
        <f>'E-heat'!AE70</f>
        <v>7342145409240.125</v>
      </c>
      <c r="AF22" s="310">
        <f>'E-heat'!AF70</f>
        <v>7302311110785.0664</v>
      </c>
      <c r="AG22" s="310">
        <f>'E-heat'!AG70</f>
        <v>7263200285275.8291</v>
      </c>
      <c r="AH22" s="310">
        <f>'E-heat'!AH70</f>
        <v>7225230971429.0664</v>
      </c>
      <c r="AI22" s="310">
        <f>'E-heat'!AI70</f>
        <v>7188812639513.4316</v>
      </c>
      <c r="AJ22" s="310">
        <f>'E-heat'!AJ70</f>
        <v>7154346971046.8604</v>
      </c>
      <c r="AK22" s="310">
        <f>'E-heat'!AK70</f>
        <v>7122228866638.8164</v>
      </c>
      <c r="AL22" s="310">
        <f>'E-heat'!AL70</f>
        <v>7092847675742.6064</v>
      </c>
      <c r="AM22" s="310">
        <f>'E-heat'!AM70</f>
        <v>7066588643882.1006</v>
      </c>
      <c r="AN22" s="310">
        <f>'E-heat'!AN70</f>
        <v>7043834575062.3428</v>
      </c>
      <c r="AO22" s="310">
        <f>'E-heat'!AO70</f>
        <v>7024967709560.2959</v>
      </c>
      <c r="AP22" s="310">
        <f>'E-heat'!AP70</f>
        <v>7010371820127.9629</v>
      </c>
      <c r="AQ22" s="310">
        <f>'E-heat'!AQ70</f>
        <v>6998095333120.3965</v>
      </c>
    </row>
    <row r="23" spans="1:43" x14ac:dyDescent="0.25">
      <c r="A23" s="133" t="s">
        <v>110</v>
      </c>
      <c r="B23" s="310">
        <f>'E-heat'!B71</f>
        <v>3255610314000</v>
      </c>
      <c r="C23" s="310">
        <f>'E-heat'!C71</f>
        <v>3327833751000.0005</v>
      </c>
      <c r="D23" s="310">
        <f>'E-heat'!D71</f>
        <v>3953303264219.5</v>
      </c>
      <c r="E23" s="310">
        <f>'E-heat'!E71</f>
        <v>4183374870589.6196</v>
      </c>
      <c r="F23" s="310">
        <f>'E-heat'!F71</f>
        <v>4368091227589.3921</v>
      </c>
      <c r="G23" s="310">
        <f>'E-heat'!G71</f>
        <v>4535523616242.4346</v>
      </c>
      <c r="H23" s="310">
        <f>'E-heat'!H71</f>
        <v>4731197388573.2178</v>
      </c>
      <c r="I23" s="310">
        <f>'E-heat'!I71</f>
        <v>4901730897422.2285</v>
      </c>
      <c r="J23" s="310">
        <f>'E-heat'!J71</f>
        <v>5050531945609.0732</v>
      </c>
      <c r="K23" s="310">
        <f>'E-heat'!K71</f>
        <v>5178801114858.9287</v>
      </c>
      <c r="L23" s="310">
        <f>'E-heat'!L71</f>
        <v>5288359722024.9307</v>
      </c>
      <c r="M23" s="310">
        <f>'E-heat'!M71</f>
        <v>5381552517407.415</v>
      </c>
      <c r="N23" s="310">
        <f>'E-heat'!N71</f>
        <v>5463498778756.293</v>
      </c>
      <c r="O23" s="310">
        <f>'E-heat'!O71</f>
        <v>5533799012092.7178</v>
      </c>
      <c r="P23" s="310">
        <f>'E-heat'!P71</f>
        <v>5594496667321.4619</v>
      </c>
      <c r="Q23" s="310">
        <f>'E-heat'!Q71</f>
        <v>5647803879362.2813</v>
      </c>
      <c r="R23" s="310">
        <f>'E-heat'!R71</f>
        <v>5696065677495.0049</v>
      </c>
      <c r="S23" s="310">
        <f>'E-heat'!S71</f>
        <v>5741104177743.4092</v>
      </c>
      <c r="T23" s="310">
        <f>'E-heat'!T71</f>
        <v>5783568625433.709</v>
      </c>
      <c r="U23" s="310">
        <f>'E-heat'!U71</f>
        <v>5823462207483.4443</v>
      </c>
      <c r="V23" s="310">
        <f>'E-heat'!V71</f>
        <v>5860793357790.6006</v>
      </c>
      <c r="W23" s="310">
        <f>'E-heat'!W71</f>
        <v>5895575603494.6221</v>
      </c>
      <c r="X23" s="310">
        <f>'E-heat'!X71</f>
        <v>5927827399084.292</v>
      </c>
      <c r="Y23" s="310">
        <f>'E-heat'!Y71</f>
        <v>5957571949597.6416</v>
      </c>
      <c r="Z23" s="310">
        <f>'E-heat'!Z71</f>
        <v>5984837024162.7168</v>
      </c>
      <c r="AA23" s="310">
        <f>'E-heat'!AA71</f>
        <v>6009654761123.3232</v>
      </c>
      <c r="AB23" s="310">
        <f>'E-heat'!AB71</f>
        <v>6032061465982.4824</v>
      </c>
      <c r="AC23" s="310">
        <f>'E-heat'!AC71</f>
        <v>6052097403376.7314</v>
      </c>
      <c r="AD23" s="310">
        <f>'E-heat'!AD71</f>
        <v>6069806584270.1885</v>
      </c>
      <c r="AE23" s="310">
        <f>'E-heat'!AE71</f>
        <v>6085236549525.5068</v>
      </c>
      <c r="AF23" s="310">
        <f>'E-heat'!AF71</f>
        <v>6098438150972.9766</v>
      </c>
      <c r="AG23" s="310">
        <f>'E-heat'!AG71</f>
        <v>6109465331058.2764</v>
      </c>
      <c r="AH23" s="310">
        <f>'E-heat'!AH71</f>
        <v>6118374902103.9102</v>
      </c>
      <c r="AI23" s="310">
        <f>'E-heat'!AI71</f>
        <v>6125226326171.2158</v>
      </c>
      <c r="AJ23" s="310">
        <f>'E-heat'!AJ71</f>
        <v>6130081496458.1094</v>
      </c>
      <c r="AK23" s="310">
        <f>'E-heat'!AK71</f>
        <v>6133004521113.8652</v>
      </c>
      <c r="AL23" s="310">
        <f>'E-heat'!AL71</f>
        <v>6134061510296.4482</v>
      </c>
      <c r="AM23" s="310">
        <f>'E-heat'!AM71</f>
        <v>6133320367240.6289</v>
      </c>
      <c r="AN23" s="310">
        <f>'E-heat'!AN71</f>
        <v>6130850584047.207</v>
      </c>
      <c r="AO23" s="310">
        <f>'E-heat'!AO71</f>
        <v>6126723042844.8672</v>
      </c>
      <c r="AP23" s="310">
        <f>'E-heat'!AP71</f>
        <v>6121009822918.2109</v>
      </c>
      <c r="AQ23" s="310">
        <f>'E-heat'!AQ71</f>
        <v>6111732084801.2627</v>
      </c>
    </row>
    <row r="24" spans="1:43" x14ac:dyDescent="0.25">
      <c r="A24" s="133" t="s">
        <v>111</v>
      </c>
      <c r="B24" s="310">
        <f>'E-heat'!B72</f>
        <v>20850350697000</v>
      </c>
      <c r="C24" s="310">
        <f>'E-heat'!C72</f>
        <v>38553426235500</v>
      </c>
      <c r="D24" s="310">
        <f>'E-heat'!D72</f>
        <v>47353887309896.617</v>
      </c>
      <c r="E24" s="310">
        <f>'E-heat'!E72</f>
        <v>51958159928076.398</v>
      </c>
      <c r="F24" s="310">
        <f>'E-heat'!F72</f>
        <v>55710739471833.813</v>
      </c>
      <c r="G24" s="310">
        <f>'E-heat'!G72</f>
        <v>61878134813993.469</v>
      </c>
      <c r="H24" s="310">
        <f>'E-heat'!H72</f>
        <v>70047268988794.484</v>
      </c>
      <c r="I24" s="310">
        <f>'E-heat'!I72</f>
        <v>78189936680845.953</v>
      </c>
      <c r="J24" s="310">
        <f>'E-heat'!J72</f>
        <v>85720386002685.859</v>
      </c>
      <c r="K24" s="310">
        <f>'E-heat'!K72</f>
        <v>92689575871486.531</v>
      </c>
      <c r="L24" s="310">
        <f>'E-heat'!L72</f>
        <v>99272991617884.641</v>
      </c>
      <c r="M24" s="310">
        <f>'E-heat'!M72</f>
        <v>105760788429653.52</v>
      </c>
      <c r="N24" s="310">
        <f>'E-heat'!N72</f>
        <v>112499797209072.55</v>
      </c>
      <c r="O24" s="310">
        <f>'E-heat'!O72</f>
        <v>119531922307422.16</v>
      </c>
      <c r="P24" s="310">
        <f>'E-heat'!P72</f>
        <v>126850648312895.05</v>
      </c>
      <c r="Q24" s="310">
        <f>'E-heat'!Q72</f>
        <v>134446536915412</v>
      </c>
      <c r="R24" s="310">
        <f>'E-heat'!R72</f>
        <v>142306982299693.5</v>
      </c>
      <c r="S24" s="310">
        <f>'E-heat'!S72</f>
        <v>150439735558229.56</v>
      </c>
      <c r="T24" s="310">
        <f>'E-heat'!T72</f>
        <v>158803530012206.81</v>
      </c>
      <c r="U24" s="310">
        <f>'E-heat'!U72</f>
        <v>167374316802471.78</v>
      </c>
      <c r="V24" s="310">
        <f>'E-heat'!V72</f>
        <v>176123940288159.09</v>
      </c>
      <c r="W24" s="310">
        <f>'E-heat'!W72</f>
        <v>185020016436293.66</v>
      </c>
      <c r="X24" s="310">
        <f>'E-heat'!X72</f>
        <v>194025861175957.97</v>
      </c>
      <c r="Y24" s="310">
        <f>'E-heat'!Y72</f>
        <v>203100476585367.13</v>
      </c>
      <c r="Z24" s="310">
        <f>'E-heat'!Z72</f>
        <v>212198602550134.78</v>
      </c>
      <c r="AA24" s="310">
        <f>'E-heat'!AA72</f>
        <v>221270841059885.66</v>
      </c>
      <c r="AB24" s="310">
        <f>'E-heat'!AB72</f>
        <v>230263859575043.63</v>
      </c>
      <c r="AC24" s="310">
        <f>'E-heat'!AC72</f>
        <v>239120678878580.63</v>
      </c>
      <c r="AD24" s="310">
        <f>'E-heat'!AD72</f>
        <v>247781049518503.66</v>
      </c>
      <c r="AE24" s="310">
        <f>'E-heat'!AE72</f>
        <v>256181919344689.5</v>
      </c>
      <c r="AF24" s="310">
        <f>'E-heat'!AF72</f>
        <v>264257992757529.31</v>
      </c>
      <c r="AG24" s="310">
        <f>'E-heat'!AG72</f>
        <v>271942380136891.25</v>
      </c>
      <c r="AH24" s="310">
        <f>'E-heat'!AH72</f>
        <v>279167333542092.97</v>
      </c>
      <c r="AI24" s="310">
        <f>'E-heat'!AI72</f>
        <v>285865062214402.44</v>
      </c>
      <c r="AJ24" s="310">
        <f>'E-heat'!AJ72</f>
        <v>291968618733999.25</v>
      </c>
      <c r="AK24" s="310">
        <f>'E-heat'!AK72</f>
        <v>297412843957437.31</v>
      </c>
      <c r="AL24" s="310">
        <f>'E-heat'!AL72</f>
        <v>302135356175135.44</v>
      </c>
      <c r="AM24" s="310">
        <f>'E-heat'!AM72</f>
        <v>306077567376886</v>
      </c>
      <c r="AN24" s="310">
        <f>'E-heat'!AN72</f>
        <v>309185707199302.31</v>
      </c>
      <c r="AO24" s="310">
        <f>'E-heat'!AO72</f>
        <v>311411833158590.56</v>
      </c>
      <c r="AP24" s="310">
        <f>'E-heat'!AP72</f>
        <v>312714804250462.38</v>
      </c>
      <c r="AQ24" s="310">
        <f>'E-heat'!AQ72</f>
        <v>312956666081844.69</v>
      </c>
    </row>
    <row r="25" spans="1:43" x14ac:dyDescent="0.25">
      <c r="A25" s="133" t="s">
        <v>112</v>
      </c>
      <c r="B25" s="310">
        <f>'E-heat'!B73</f>
        <v>1580582140500</v>
      </c>
      <c r="C25" s="310">
        <f>'E-heat'!C73</f>
        <v>2280593914500.0117</v>
      </c>
      <c r="D25" s="310">
        <f>'E-heat'!D73</f>
        <v>2728488443224.8345</v>
      </c>
      <c r="E25" s="310">
        <f>'E-heat'!E73</f>
        <v>2965504803592.5776</v>
      </c>
      <c r="F25" s="310">
        <f>'E-heat'!F73</f>
        <v>3143946955385.5278</v>
      </c>
      <c r="G25" s="310">
        <f>'E-heat'!G73</f>
        <v>3383900001930.2549</v>
      </c>
      <c r="H25" s="310">
        <f>'E-heat'!H73</f>
        <v>3692585157799.3057</v>
      </c>
      <c r="I25" s="310">
        <f>'E-heat'!I73</f>
        <v>3996071372731.6074</v>
      </c>
      <c r="J25" s="310">
        <f>'E-heat'!J73</f>
        <v>4275647714076.6934</v>
      </c>
      <c r="K25" s="310">
        <f>'E-heat'!K73</f>
        <v>4533625622560.501</v>
      </c>
      <c r="L25" s="310">
        <f>'E-heat'!L73</f>
        <v>4775068420718.2109</v>
      </c>
      <c r="M25" s="310">
        <f>'E-heat'!M73</f>
        <v>5007542172457.7949</v>
      </c>
      <c r="N25" s="310">
        <f>'E-heat'!N73</f>
        <v>5238570022641.0078</v>
      </c>
      <c r="O25" s="310">
        <f>'E-heat'!O73</f>
        <v>5470240725222.0146</v>
      </c>
      <c r="P25" s="310">
        <f>'E-heat'!P73</f>
        <v>5702647090640.6621</v>
      </c>
      <c r="Q25" s="310">
        <f>'E-heat'!Q73</f>
        <v>5936018983269.4258</v>
      </c>
      <c r="R25" s="310">
        <f>'E-heat'!R73</f>
        <v>6170733201434.8613</v>
      </c>
      <c r="S25" s="310">
        <f>'E-heat'!S73</f>
        <v>6405354842151.2715</v>
      </c>
      <c r="T25" s="310">
        <f>'E-heat'!T73</f>
        <v>6641187160291.9912</v>
      </c>
      <c r="U25" s="310">
        <f>'E-heat'!U73</f>
        <v>6877712578750.6758</v>
      </c>
      <c r="V25" s="310">
        <f>'E-heat'!V73</f>
        <v>7114361696686.2813</v>
      </c>
      <c r="W25" s="310">
        <f>'E-heat'!W73</f>
        <v>7350508257722.8008</v>
      </c>
      <c r="X25" s="310">
        <f>'E-heat'!X73</f>
        <v>7585464451819.3203</v>
      </c>
      <c r="Y25" s="310">
        <f>'E-heat'!Y73</f>
        <v>7818476786577.543</v>
      </c>
      <c r="Z25" s="310">
        <f>'E-heat'!Z73</f>
        <v>8048722786084.582</v>
      </c>
      <c r="AA25" s="310">
        <f>'E-heat'!AA73</f>
        <v>8275308792283.707</v>
      </c>
      <c r="AB25" s="310">
        <f>'E-heat'!AB73</f>
        <v>8497269153647.6543</v>
      </c>
      <c r="AC25" s="310">
        <f>'E-heat'!AC73</f>
        <v>8713567086888.1426</v>
      </c>
      <c r="AD25" s="310">
        <f>'E-heat'!AD73</f>
        <v>8923097487912.5234</v>
      </c>
      <c r="AE25" s="310">
        <f>'E-heat'!AE73</f>
        <v>9124691946724.1406</v>
      </c>
      <c r="AF25" s="310">
        <f>'E-heat'!AF73</f>
        <v>9317126186210.5156</v>
      </c>
      <c r="AG25" s="310">
        <f>'E-heat'!AG73</f>
        <v>9499130095902.6445</v>
      </c>
      <c r="AH25" s="310">
        <f>'E-heat'!AH73</f>
        <v>9669400468461.0332</v>
      </c>
      <c r="AI25" s="310">
        <f>'E-heat'!AI73</f>
        <v>9826616469124.5039</v>
      </c>
      <c r="AJ25" s="310">
        <f>'E-heat'!AJ73</f>
        <v>9969457777664.9199</v>
      </c>
      <c r="AK25" s="310">
        <f>'E-heat'!AK73</f>
        <v>10096625240369.67</v>
      </c>
      <c r="AL25" s="310">
        <f>'E-heat'!AL73</f>
        <v>10206863758974.625</v>
      </c>
      <c r="AM25" s="310">
        <f>'E-heat'!AM73</f>
        <v>10298987027925.445</v>
      </c>
      <c r="AN25" s="310">
        <f>'E-heat'!AN73</f>
        <v>10371903615358.941</v>
      </c>
      <c r="AO25" s="310">
        <f>'E-heat'!AO73</f>
        <v>10424643772014.604</v>
      </c>
      <c r="AP25" s="310">
        <f>'E-heat'!AP73</f>
        <v>10456386251731.516</v>
      </c>
      <c r="AQ25" s="310">
        <f>'E-heat'!AQ73</f>
        <v>10462989690876.199</v>
      </c>
    </row>
    <row r="26" spans="1:43" x14ac:dyDescent="0.25">
      <c r="A26" s="133" t="s">
        <v>113</v>
      </c>
      <c r="B26" s="310">
        <f>'E-heat'!B74</f>
        <v>21789255378000</v>
      </c>
      <c r="C26" s="310">
        <f>'E-heat'!C74</f>
        <v>18311419104000</v>
      </c>
      <c r="D26" s="310">
        <f>'E-heat'!D74</f>
        <v>19353912500875.531</v>
      </c>
      <c r="E26" s="310">
        <f>'E-heat'!E74</f>
        <v>20023838358858.309</v>
      </c>
      <c r="F26" s="310">
        <f>'E-heat'!F74</f>
        <v>21747110250845.059</v>
      </c>
      <c r="G26" s="310">
        <f>'E-heat'!G74</f>
        <v>22839626108562.602</v>
      </c>
      <c r="H26" s="310">
        <f>'E-heat'!H74</f>
        <v>23751103819011.496</v>
      </c>
      <c r="I26" s="310">
        <f>'E-heat'!I74</f>
        <v>24970047633423.07</v>
      </c>
      <c r="J26" s="310">
        <f>'E-heat'!J74</f>
        <v>26012653628942.348</v>
      </c>
      <c r="K26" s="310">
        <f>'E-heat'!K74</f>
        <v>27027193596339.059</v>
      </c>
      <c r="L26" s="310">
        <f>'E-heat'!L74</f>
        <v>28009722907107.434</v>
      </c>
      <c r="M26" s="310">
        <f>'E-heat'!M74</f>
        <v>29119367592012.93</v>
      </c>
      <c r="N26" s="310">
        <f>'E-heat'!N74</f>
        <v>29873242650564.727</v>
      </c>
      <c r="O26" s="310">
        <f>'E-heat'!O74</f>
        <v>30748903792377.91</v>
      </c>
      <c r="P26" s="310">
        <f>'E-heat'!P74</f>
        <v>31581384836953.227</v>
      </c>
      <c r="Q26" s="310">
        <f>'E-heat'!Q74</f>
        <v>32368868833837.672</v>
      </c>
      <c r="R26" s="310">
        <f>'E-heat'!R74</f>
        <v>33041584478219.762</v>
      </c>
      <c r="S26" s="310">
        <f>'E-heat'!S74</f>
        <v>33809980687012.594</v>
      </c>
      <c r="T26" s="310">
        <f>'E-heat'!T74</f>
        <v>34462550915963.402</v>
      </c>
      <c r="U26" s="310">
        <f>'E-heat'!U74</f>
        <v>35067702284338.84</v>
      </c>
      <c r="V26" s="310">
        <f>'E-heat'!V74</f>
        <v>35625843299407.734</v>
      </c>
      <c r="W26" s="310">
        <f>'E-heat'!W74</f>
        <v>36137783233284.531</v>
      </c>
      <c r="X26" s="310">
        <f>'E-heat'!X74</f>
        <v>36604707155918.359</v>
      </c>
      <c r="Y26" s="310">
        <f>'E-heat'!Y74</f>
        <v>37028148640733.914</v>
      </c>
      <c r="Z26" s="310">
        <f>'E-heat'!Z74</f>
        <v>37409960862158.32</v>
      </c>
      <c r="AA26" s="310">
        <f>'E-heat'!AA74</f>
        <v>37752286775200.727</v>
      </c>
      <c r="AB26" s="310">
        <f>'E-heat'!AB74</f>
        <v>38057529026777.336</v>
      </c>
      <c r="AC26" s="310">
        <f>'E-heat'!AC74</f>
        <v>38328320199232.477</v>
      </c>
      <c r="AD26" s="310">
        <f>'E-heat'!AD74</f>
        <v>38567493931030.805</v>
      </c>
      <c r="AE26" s="310">
        <f>'E-heat'!AE74</f>
        <v>38778057400348.805</v>
      </c>
      <c r="AF26" s="310">
        <f>'E-heat'!AF74</f>
        <v>38963165596529.727</v>
      </c>
      <c r="AG26" s="310">
        <f>'E-heat'!AG74</f>
        <v>39126097744145.789</v>
      </c>
      <c r="AH26" s="310">
        <f>'E-heat'!AH74</f>
        <v>39270236186528.906</v>
      </c>
      <c r="AI26" s="310">
        <f>'E-heat'!AI74</f>
        <v>39399047981657.039</v>
      </c>
      <c r="AJ26" s="310">
        <f>'E-heat'!AJ74</f>
        <v>39516069414495.523</v>
      </c>
      <c r="AK26" s="310">
        <f>'E-heat'!AK74</f>
        <v>39624893587360.523</v>
      </c>
      <c r="AL26" s="310">
        <f>'E-heat'!AL74</f>
        <v>39729161214425.805</v>
      </c>
      <c r="AM26" s="310">
        <f>'E-heat'!AM74</f>
        <v>39832554718774.766</v>
      </c>
      <c r="AN26" s="310">
        <f>'E-heat'!AN74</f>
        <v>39938795710895.094</v>
      </c>
      <c r="AO26" s="310">
        <f>'E-heat'!AO74</f>
        <v>40051645916593.188</v>
      </c>
      <c r="AP26" s="310">
        <f>'E-heat'!AP74</f>
        <v>40174911620244.672</v>
      </c>
      <c r="AQ26" s="310">
        <f>'E-heat'!AQ74</f>
        <v>40296436706199.32</v>
      </c>
    </row>
  </sheetData>
  <phoneticPr fontId="3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890-7785-48DC-B56E-1E040E6DD707}">
  <sheetPr codeName="Sheet21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f>'NonE-biomass'!B50+'E-biomass'!B50</f>
        <v>187736491008000.03</v>
      </c>
      <c r="C2" s="310">
        <f>'NonE-biomass'!C50+'E-biomass'!C50</f>
        <v>185067001663500</v>
      </c>
      <c r="D2" s="310">
        <f>'NonE-biomass'!D50+'E-biomass'!D50</f>
        <v>192842144218264.34</v>
      </c>
      <c r="E2" s="310">
        <f>'NonE-biomass'!E50+'E-biomass'!E50</f>
        <v>204072070393791.53</v>
      </c>
      <c r="F2" s="310">
        <f>'NonE-biomass'!F50+'E-biomass'!F50</f>
        <v>219595866249743.13</v>
      </c>
      <c r="G2" s="310">
        <f>'NonE-biomass'!G50+'E-biomass'!G50</f>
        <v>231217001051446.88</v>
      </c>
      <c r="H2" s="310">
        <f>'NonE-biomass'!H50+'E-biomass'!H50</f>
        <v>237833960415656.81</v>
      </c>
      <c r="I2" s="310">
        <f>'NonE-biomass'!I50+'E-biomass'!I50</f>
        <v>253229510326973.91</v>
      </c>
      <c r="J2" s="310">
        <f>'NonE-biomass'!J50+'E-biomass'!J50</f>
        <v>263758385170528.03</v>
      </c>
      <c r="K2" s="310">
        <f>'NonE-biomass'!K50+'E-biomass'!K50</f>
        <v>273958296170255.94</v>
      </c>
      <c r="L2" s="310">
        <f>'NonE-biomass'!L50+'E-biomass'!L50</f>
        <v>283786122823229.06</v>
      </c>
      <c r="M2" s="310">
        <f>'NonE-biomass'!M50+'E-biomass'!M50</f>
        <v>298142937661592.25</v>
      </c>
      <c r="N2" s="310">
        <f>'NonE-biomass'!N50+'E-biomass'!N50</f>
        <v>302183355509961.5</v>
      </c>
      <c r="O2" s="310">
        <f>'NonE-biomass'!O50+'E-biomass'!O50</f>
        <v>310690587422820.75</v>
      </c>
      <c r="P2" s="310">
        <f>'NonE-biomass'!P50+'E-biomass'!P50</f>
        <v>318701149927752.44</v>
      </c>
      <c r="Q2" s="310">
        <f>'NonE-biomass'!Q50+'E-biomass'!Q50</f>
        <v>326196605530410.31</v>
      </c>
      <c r="R2" s="310">
        <f>'NonE-biomass'!R50+'E-biomass'!R50</f>
        <v>331114900377207.19</v>
      </c>
      <c r="S2" s="310">
        <f>'NonE-biomass'!S50+'E-biomass'!S50</f>
        <v>339498698515189.88</v>
      </c>
      <c r="T2" s="310">
        <f>'NonE-biomass'!T50+'E-biomass'!T50</f>
        <v>345291530977542.69</v>
      </c>
      <c r="U2" s="310">
        <f>'NonE-biomass'!U50+'E-biomass'!U50</f>
        <v>350544812926471.19</v>
      </c>
      <c r="V2" s="310">
        <f>'NonE-biomass'!V50+'E-biomass'!V50</f>
        <v>355265687930938.56</v>
      </c>
      <c r="W2" s="310">
        <f>'NonE-biomass'!W50+'E-biomass'!W50</f>
        <v>359465636686988.25</v>
      </c>
      <c r="X2" s="310">
        <f>'NonE-biomass'!X50+'E-biomass'!X50</f>
        <v>363160149441900.31</v>
      </c>
      <c r="Y2" s="310">
        <f>'NonE-biomass'!Y50+'E-biomass'!Y50</f>
        <v>366368374654995.56</v>
      </c>
      <c r="Z2" s="310">
        <f>'NonE-biomass'!Z50+'E-biomass'!Z50</f>
        <v>369112752568136.31</v>
      </c>
      <c r="AA2" s="310">
        <f>'NonE-biomass'!AA50+'E-biomass'!AA50</f>
        <v>371418641884064.88</v>
      </c>
      <c r="AB2" s="310">
        <f>'NonE-biomass'!AB50+'E-biomass'!AB50</f>
        <v>373313947143253.31</v>
      </c>
      <c r="AC2" s="310">
        <f>'NonE-biomass'!AC50+'E-biomass'!AC50</f>
        <v>374828753684101.81</v>
      </c>
      <c r="AD2" s="310">
        <f>'NonE-biomass'!AD50+'E-biomass'!AD50</f>
        <v>375994976300220.06</v>
      </c>
      <c r="AE2" s="310">
        <f>'NonE-biomass'!AE50+'E-biomass'!AE50</f>
        <v>376846026903052.06</v>
      </c>
      <c r="AF2" s="310">
        <f>'NonE-biomass'!AF50+'E-biomass'!AF50</f>
        <v>377416505686324.31</v>
      </c>
      <c r="AG2" s="310">
        <f>'NonE-biomass'!AG50+'E-biomass'!AG50</f>
        <v>377741919495594.31</v>
      </c>
      <c r="AH2" s="310">
        <f>'NonE-biomass'!AH50+'E-biomass'!AH50</f>
        <v>377858430352559.81</v>
      </c>
      <c r="AI2" s="310">
        <f>'NonE-biomass'!AI50+'E-biomass'!AI50</f>
        <v>377802636387540.5</v>
      </c>
      <c r="AJ2" s="310">
        <f>'NonE-biomass'!AJ50+'E-biomass'!AJ50</f>
        <v>377611386808419</v>
      </c>
      <c r="AK2" s="310">
        <f>'NonE-biomass'!AK50+'E-biomass'!AK50</f>
        <v>377321631991074.5</v>
      </c>
      <c r="AL2" s="310">
        <f>'NonE-biomass'!AL50+'E-biomass'!AL50</f>
        <v>376970309322426.88</v>
      </c>
      <c r="AM2" s="310">
        <f>'NonE-biomass'!AM50+'E-biomass'!AM50</f>
        <v>376594265067643.44</v>
      </c>
      <c r="AN2" s="310">
        <f>'NonE-biomass'!AN50+'E-biomass'!AN50</f>
        <v>376230212270631.19</v>
      </c>
      <c r="AO2" s="310">
        <f>'NonE-biomass'!AO50+'E-biomass'!AO50</f>
        <v>375914724532699.56</v>
      </c>
      <c r="AP2" s="310">
        <f>'NonE-biomass'!AP50+'E-biomass'!AP50</f>
        <v>375684265448277.19</v>
      </c>
      <c r="AQ2" s="310">
        <f>'NonE-biomass'!AQ50+'E-biomass'!AQ50</f>
        <v>375487585359850.56</v>
      </c>
    </row>
    <row r="3" spans="1:43" x14ac:dyDescent="0.25">
      <c r="A3" s="133" t="s">
        <v>90</v>
      </c>
      <c r="B3" s="310">
        <f>'NonE-biomass'!B51+'E-biomass'!B51</f>
        <v>800013456000</v>
      </c>
      <c r="C3" s="310">
        <f>'NonE-biomass'!C51+'E-biomass'!C51</f>
        <v>313894168500.00012</v>
      </c>
      <c r="D3" s="310">
        <f>'NonE-biomass'!D51+'E-biomass'!D51</f>
        <v>359739224933.59747</v>
      </c>
      <c r="E3" s="310">
        <f>'NonE-biomass'!E51+'E-biomass'!E51</f>
        <v>398323141232.47235</v>
      </c>
      <c r="F3" s="310">
        <f>'NonE-biomass'!F51+'E-biomass'!F51</f>
        <v>440923186395.20813</v>
      </c>
      <c r="G3" s="310">
        <f>'NonE-biomass'!G51+'E-biomass'!G51</f>
        <v>468702966858.12665</v>
      </c>
      <c r="H3" s="310">
        <f>'NonE-biomass'!H51+'E-biomass'!H51</f>
        <v>495266205682.01068</v>
      </c>
      <c r="I3" s="310">
        <f>'NonE-biomass'!I51+'E-biomass'!I51</f>
        <v>504202212707.30634</v>
      </c>
      <c r="J3" s="310">
        <f>'NonE-biomass'!J51+'E-biomass'!J51</f>
        <v>513160907809.43591</v>
      </c>
      <c r="K3" s="310">
        <f>'NonE-biomass'!K51+'E-biomass'!K51</f>
        <v>522142075429.76715</v>
      </c>
      <c r="L3" s="310">
        <f>'NonE-biomass'!L51+'E-biomass'!L51</f>
        <v>531145500238.13367</v>
      </c>
      <c r="M3" s="310">
        <f>'NonE-biomass'!M51+'E-biomass'!M51</f>
        <v>540170967132.83496</v>
      </c>
      <c r="N3" s="310">
        <f>'NonE-biomass'!N51+'E-biomass'!N51</f>
        <v>543837787189.25714</v>
      </c>
      <c r="O3" s="310">
        <f>'NonE-biomass'!O51+'E-biomass'!O51</f>
        <v>547509097428.57098</v>
      </c>
      <c r="P3" s="310">
        <f>'NonE-biomass'!P51+'E-biomass'!P51</f>
        <v>551184859342.14453</v>
      </c>
      <c r="Q3" s="310">
        <f>'NonE-biomass'!Q51+'E-biomass'!Q51</f>
        <v>554865034449.28845</v>
      </c>
      <c r="R3" s="310">
        <f>'NonE-biomass'!R51+'E-biomass'!R51</f>
        <v>558549584297.25574</v>
      </c>
      <c r="S3" s="310">
        <f>'NonE-biomass'!S51+'E-biomass'!S51</f>
        <v>553280756796.56384</v>
      </c>
      <c r="T3" s="310">
        <f>'NonE-biomass'!T51+'E-biomass'!T51</f>
        <v>548014450507.83221</v>
      </c>
      <c r="U3" s="310">
        <f>'NonE-biomass'!U51+'E-biomass'!U51</f>
        <v>542750669812.44843</v>
      </c>
      <c r="V3" s="310">
        <f>'NonE-biomass'!V51+'E-biomass'!V51</f>
        <v>537489419090.53357</v>
      </c>
      <c r="W3" s="310">
        <f>'NonE-biomass'!W51+'E-biomass'!W51</f>
        <v>532230702720.94336</v>
      </c>
      <c r="X3" s="310">
        <f>'NonE-biomass'!X51+'E-biomass'!X51</f>
        <v>523904770566.23102</v>
      </c>
      <c r="Y3" s="310">
        <f>'NonE-biomass'!Y51+'E-biomass'!Y51</f>
        <v>515582997717.85522</v>
      </c>
      <c r="Z3" s="310">
        <f>'NonE-biomass'!Z51+'E-biomass'!Z51</f>
        <v>507265391156.16095</v>
      </c>
      <c r="AA3" s="310">
        <f>'NonE-biomass'!AA51+'E-biomass'!AA51</f>
        <v>498951957859.46704</v>
      </c>
      <c r="AB3" s="310">
        <f>'NonE-biomass'!AB51+'E-biomass'!AB51</f>
        <v>490642704804.0675</v>
      </c>
      <c r="AC3" s="310">
        <f>'NonE-biomass'!AC51+'E-biomass'!AC51</f>
        <v>482337638964.23065</v>
      </c>
      <c r="AD3" s="310">
        <f>'NonE-biomass'!AD51+'E-biomass'!AD51</f>
        <v>474036767312.19952</v>
      </c>
      <c r="AE3" s="310">
        <f>'NonE-biomass'!AE51+'E-biomass'!AE51</f>
        <v>465740096818.19147</v>
      </c>
      <c r="AF3" s="310">
        <f>'NonE-biomass'!AF51+'E-biomass'!AF51</f>
        <v>457447634450.3985</v>
      </c>
      <c r="AG3" s="310">
        <f>'NonE-biomass'!AG51+'E-biomass'!AG51</f>
        <v>449159387174.9873</v>
      </c>
      <c r="AH3" s="310">
        <f>'NonE-biomass'!AH51+'E-biomass'!AH51</f>
        <v>438834272317.41333</v>
      </c>
      <c r="AI3" s="310">
        <f>'NonE-biomass'!AI51+'E-biomass'!AI51</f>
        <v>428514475512.86981</v>
      </c>
      <c r="AJ3" s="310">
        <f>'NonE-biomass'!AJ51+'E-biomass'!AJ51</f>
        <v>418200005454.50696</v>
      </c>
      <c r="AK3" s="310">
        <f>'NonE-biomass'!AK51+'E-biomass'!AK51</f>
        <v>407890870832.94366</v>
      </c>
      <c r="AL3" s="310">
        <f>'NonE-biomass'!AL51+'E-biomass'!AL51</f>
        <v>397587080336.26672</v>
      </c>
      <c r="AM3" s="310">
        <f>'NonE-biomass'!AM51+'E-biomass'!AM51</f>
        <v>389327003927.13641</v>
      </c>
      <c r="AN3" s="310">
        <f>'NonE-biomass'!AN51+'E-biomass'!AN51</f>
        <v>381071194202.74414</v>
      </c>
      <c r="AO3" s="310">
        <f>'NonE-biomass'!AO51+'E-biomass'!AO51</f>
        <v>372819658112.41956</v>
      </c>
      <c r="AP3" s="310">
        <f>'NonE-biomass'!AP51+'E-biomass'!AP51</f>
        <v>364572402603.46796</v>
      </c>
      <c r="AQ3" s="310">
        <f>'NonE-biomass'!AQ51+'E-biomass'!AQ51</f>
        <v>356210459851.67786</v>
      </c>
    </row>
    <row r="4" spans="1:43" x14ac:dyDescent="0.25">
      <c r="A4" s="133" t="s">
        <v>91</v>
      </c>
      <c r="B4" s="310">
        <f>'NonE-biomass'!B52+'E-biomass'!B52</f>
        <v>0</v>
      </c>
      <c r="C4" s="310">
        <f>'NonE-biomass'!C52+'E-biomass'!C52</f>
        <v>0</v>
      </c>
      <c r="D4" s="310">
        <f>'NonE-biomass'!D52+'E-biomass'!D52</f>
        <v>0</v>
      </c>
      <c r="E4" s="310">
        <f>'NonE-biomass'!E52+'E-biomass'!E52</f>
        <v>0</v>
      </c>
      <c r="F4" s="310">
        <f>'NonE-biomass'!F52+'E-biomass'!F52</f>
        <v>0</v>
      </c>
      <c r="G4" s="310">
        <f>'NonE-biomass'!G52+'E-biomass'!G52</f>
        <v>0</v>
      </c>
      <c r="H4" s="310">
        <f>'NonE-biomass'!H52+'E-biomass'!H52</f>
        <v>0</v>
      </c>
      <c r="I4" s="310">
        <f>'NonE-biomass'!I52+'E-biomass'!I52</f>
        <v>0</v>
      </c>
      <c r="J4" s="310">
        <f>'NonE-biomass'!J52+'E-biomass'!J52</f>
        <v>0</v>
      </c>
      <c r="K4" s="310">
        <f>'NonE-biomass'!K52+'E-biomass'!K52</f>
        <v>0</v>
      </c>
      <c r="L4" s="310">
        <f>'NonE-biomass'!L52+'E-biomass'!L52</f>
        <v>0</v>
      </c>
      <c r="M4" s="310">
        <f>'NonE-biomass'!M52+'E-biomass'!M52</f>
        <v>0</v>
      </c>
      <c r="N4" s="310">
        <f>'NonE-biomass'!N52+'E-biomass'!N52</f>
        <v>0</v>
      </c>
      <c r="O4" s="310">
        <f>'NonE-biomass'!O52+'E-biomass'!O52</f>
        <v>0</v>
      </c>
      <c r="P4" s="310">
        <f>'NonE-biomass'!P52+'E-biomass'!P52</f>
        <v>0</v>
      </c>
      <c r="Q4" s="310">
        <f>'NonE-biomass'!Q52+'E-biomass'!Q52</f>
        <v>0</v>
      </c>
      <c r="R4" s="310">
        <f>'NonE-biomass'!R52+'E-biomass'!R52</f>
        <v>0</v>
      </c>
      <c r="S4" s="310">
        <f>'NonE-biomass'!S52+'E-biomass'!S52</f>
        <v>0</v>
      </c>
      <c r="T4" s="310">
        <f>'NonE-biomass'!T52+'E-biomass'!T52</f>
        <v>0</v>
      </c>
      <c r="U4" s="310">
        <f>'NonE-biomass'!U52+'E-biomass'!U52</f>
        <v>0</v>
      </c>
      <c r="V4" s="310">
        <f>'NonE-biomass'!V52+'E-biomass'!V52</f>
        <v>0</v>
      </c>
      <c r="W4" s="310">
        <f>'NonE-biomass'!W52+'E-biomass'!W52</f>
        <v>0</v>
      </c>
      <c r="X4" s="310">
        <f>'NonE-biomass'!X52+'E-biomass'!X52</f>
        <v>0</v>
      </c>
      <c r="Y4" s="310">
        <f>'NonE-biomass'!Y52+'E-biomass'!Y52</f>
        <v>0</v>
      </c>
      <c r="Z4" s="310">
        <f>'NonE-biomass'!Z52+'E-biomass'!Z52</f>
        <v>0</v>
      </c>
      <c r="AA4" s="310">
        <f>'NonE-biomass'!AA52+'E-biomass'!AA52</f>
        <v>0</v>
      </c>
      <c r="AB4" s="310">
        <f>'NonE-biomass'!AB52+'E-biomass'!AB52</f>
        <v>0</v>
      </c>
      <c r="AC4" s="310">
        <f>'NonE-biomass'!AC52+'E-biomass'!AC52</f>
        <v>0</v>
      </c>
      <c r="AD4" s="310">
        <f>'NonE-biomass'!AD52+'E-biomass'!AD52</f>
        <v>0</v>
      </c>
      <c r="AE4" s="310">
        <f>'NonE-biomass'!AE52+'E-biomass'!AE52</f>
        <v>0</v>
      </c>
      <c r="AF4" s="310">
        <f>'NonE-biomass'!AF52+'E-biomass'!AF52</f>
        <v>0</v>
      </c>
      <c r="AG4" s="310">
        <f>'NonE-biomass'!AG52+'E-biomass'!AG52</f>
        <v>0</v>
      </c>
      <c r="AH4" s="310">
        <f>'NonE-biomass'!AH52+'E-biomass'!AH52</f>
        <v>0</v>
      </c>
      <c r="AI4" s="310">
        <f>'NonE-biomass'!AI52+'E-biomass'!AI52</f>
        <v>0</v>
      </c>
      <c r="AJ4" s="310">
        <f>'NonE-biomass'!AJ52+'E-biomass'!AJ52</f>
        <v>0</v>
      </c>
      <c r="AK4" s="310">
        <f>'NonE-biomass'!AK52+'E-biomass'!AK52</f>
        <v>0</v>
      </c>
      <c r="AL4" s="310">
        <f>'NonE-biomass'!AL52+'E-biomass'!AL52</f>
        <v>0</v>
      </c>
      <c r="AM4" s="310">
        <f>'NonE-biomass'!AM52+'E-biomass'!AM52</f>
        <v>0</v>
      </c>
      <c r="AN4" s="310">
        <f>'NonE-biomass'!AN52+'E-biomass'!AN52</f>
        <v>0</v>
      </c>
      <c r="AO4" s="310">
        <f>'NonE-biomass'!AO52+'E-biomass'!AO52</f>
        <v>0</v>
      </c>
      <c r="AP4" s="310">
        <f>'NonE-biomass'!AP52+'E-biomass'!AP52</f>
        <v>0</v>
      </c>
      <c r="AQ4" s="310">
        <f>'NonE-biomass'!AQ52+'E-biomass'!AQ52</f>
        <v>0</v>
      </c>
    </row>
    <row r="5" spans="1:43" x14ac:dyDescent="0.25">
      <c r="A5" s="133" t="s">
        <v>92</v>
      </c>
      <c r="B5" s="310">
        <f>'NonE-biomass'!B53+'E-biomass'!B53</f>
        <v>1011128118000</v>
      </c>
      <c r="C5" s="310">
        <f>'NonE-biomass'!C53+'E-biomass'!C53</f>
        <v>2425040788499.999</v>
      </c>
      <c r="D5" s="310">
        <f>'NonE-biomass'!D53+'E-biomass'!D53</f>
        <v>2543135125109.7295</v>
      </c>
      <c r="E5" s="310">
        <f>'NonE-biomass'!E53+'E-biomass'!E53</f>
        <v>3044011496241.9937</v>
      </c>
      <c r="F5" s="310">
        <f>'NonE-biomass'!F53+'E-biomass'!F53</f>
        <v>3333458812699.2183</v>
      </c>
      <c r="G5" s="310">
        <f>'NonE-biomass'!G53+'E-biomass'!G53</f>
        <v>3527093064106.8013</v>
      </c>
      <c r="H5" s="310">
        <f>'NonE-biomass'!H53+'E-biomass'!H53</f>
        <v>3710590849047.0928</v>
      </c>
      <c r="I5" s="310">
        <f>'NonE-biomass'!I53+'E-biomass'!I53</f>
        <v>3847416645870.4995</v>
      </c>
      <c r="J5" s="310">
        <f>'NonE-biomass'!J53+'E-biomass'!J53</f>
        <v>3982602156777.1709</v>
      </c>
      <c r="K5" s="310">
        <f>'NonE-biomass'!K53+'E-biomass'!K53</f>
        <v>4116132750596.103</v>
      </c>
      <c r="L5" s="310">
        <f>'NonE-biomass'!L53+'E-biomass'!L53</f>
        <v>4247993815414.1284</v>
      </c>
      <c r="M5" s="310">
        <f>'NonE-biomass'!M53+'E-biomass'!M53</f>
        <v>4378170758575.9302</v>
      </c>
      <c r="N5" s="310">
        <f>'NonE-biomass'!N53+'E-biomass'!N53</f>
        <v>4429226609768.7275</v>
      </c>
      <c r="O5" s="310">
        <f>'NonE-biomass'!O53+'E-biomass'!O53</f>
        <v>4479586179041.6123</v>
      </c>
      <c r="P5" s="310">
        <f>'NonE-biomass'!P53+'E-biomass'!P53</f>
        <v>4529246203250.1563</v>
      </c>
      <c r="Q5" s="310">
        <f>'NonE-biomass'!Q53+'E-biomass'!Q53</f>
        <v>4578203422186.582</v>
      </c>
      <c r="R5" s="310">
        <f>'NonE-biomass'!R53+'E-biomass'!R53</f>
        <v>4626454578579.7656</v>
      </c>
      <c r="S5" s="310">
        <f>'NonE-biomass'!S53+'E-biomass'!S53</f>
        <v>4614107423116.7627</v>
      </c>
      <c r="T5" s="310">
        <f>'NonE-biomass'!T53+'E-biomass'!T53</f>
        <v>4601655732944.2988</v>
      </c>
      <c r="U5" s="310">
        <f>'NonE-biomass'!U53+'E-biomass'!U53</f>
        <v>4589099499645.6836</v>
      </c>
      <c r="V5" s="310">
        <f>'NonE-biomass'!V53+'E-biomass'!V53</f>
        <v>4576438714812.124</v>
      </c>
      <c r="W5" s="310">
        <f>'NonE-biomass'!W53+'E-biomass'!W53</f>
        <v>4563673370042.7432</v>
      </c>
      <c r="X5" s="310">
        <f>'NonE-biomass'!X53+'E-biomass'!X53</f>
        <v>4510337223013.8848</v>
      </c>
      <c r="Y5" s="310">
        <f>'NonE-biomass'!Y53+'E-biomass'!Y53</f>
        <v>4457108887168.3369</v>
      </c>
      <c r="Z5" s="310">
        <f>'NonE-biomass'!Z53+'E-biomass'!Z53</f>
        <v>4403988485238.2539</v>
      </c>
      <c r="AA5" s="310">
        <f>'NonE-biomass'!AA53+'E-biomass'!AA53</f>
        <v>4350976139917.667</v>
      </c>
      <c r="AB5" s="310">
        <f>'NonE-biomass'!AB53+'E-biomass'!AB53</f>
        <v>4298071973862.4858</v>
      </c>
      <c r="AC5" s="310">
        <f>'NonE-biomass'!AC53+'E-biomass'!AC53</f>
        <v>4212646656132.8569</v>
      </c>
      <c r="AD5" s="310">
        <f>'NonE-biomass'!AD53+'E-biomass'!AD53</f>
        <v>4127576987076.5317</v>
      </c>
      <c r="AE5" s="310">
        <f>'NonE-biomass'!AE53+'E-biomass'!AE53</f>
        <v>4042863204100.6577</v>
      </c>
      <c r="AF5" s="310">
        <f>'NonE-biomass'!AF53+'E-biomass'!AF53</f>
        <v>3958505544530.626</v>
      </c>
      <c r="AG5" s="310">
        <f>'NonE-biomass'!AG53+'E-biomass'!AG53</f>
        <v>3874504245610.0723</v>
      </c>
      <c r="AH5" s="310">
        <f>'NonE-biomass'!AH53+'E-biomass'!AH53</f>
        <v>3771155615358.1201</v>
      </c>
      <c r="AI5" s="310">
        <f>'NonE-biomass'!AI53+'E-biomass'!AI53</f>
        <v>3668342344869.6138</v>
      </c>
      <c r="AJ5" s="310">
        <f>'NonE-biomass'!AJ53+'E-biomass'!AJ53</f>
        <v>3566064744708.7251</v>
      </c>
      <c r="AK5" s="310">
        <f>'NonE-biomass'!AK53+'E-biomass'!AK53</f>
        <v>3464323125328.8267</v>
      </c>
      <c r="AL5" s="310">
        <f>'NonE-biomass'!AL53+'E-biomass'!AL53</f>
        <v>3363117797072.4902</v>
      </c>
      <c r="AM5" s="310">
        <f>'NonE-biomass'!AM53+'E-biomass'!AM53</f>
        <v>3261731427932.5015</v>
      </c>
      <c r="AN5" s="310">
        <f>'NonE-biomass'!AN53+'E-biomass'!AN53</f>
        <v>3160884158832.291</v>
      </c>
      <c r="AO5" s="310">
        <f>'NonE-biomass'!AO53+'E-biomass'!AO53</f>
        <v>3060576303685.9463</v>
      </c>
      <c r="AP5" s="310">
        <f>'NonE-biomass'!AP53+'E-biomass'!AP53</f>
        <v>2960808176295.5957</v>
      </c>
      <c r="AQ5" s="310">
        <f>'NonE-biomass'!AQ53+'E-biomass'!AQ53</f>
        <v>2860624637900.5405</v>
      </c>
    </row>
    <row r="6" spans="1:43" x14ac:dyDescent="0.25">
      <c r="A6" s="133" t="s">
        <v>93</v>
      </c>
      <c r="B6" s="310">
        <f>'NonE-biomass'!B54+'E-biomass'!B54</f>
        <v>76770735706500</v>
      </c>
      <c r="C6" s="310">
        <f>'NonE-biomass'!C54+'E-biomass'!C54</f>
        <v>67445578860000.008</v>
      </c>
      <c r="D6" s="310">
        <f>'NonE-biomass'!D54+'E-biomass'!D54</f>
        <v>76800185106605.141</v>
      </c>
      <c r="E6" s="310">
        <f>'NonE-biomass'!E54+'E-biomass'!E54</f>
        <v>80395059915617.266</v>
      </c>
      <c r="F6" s="310">
        <f>'NonE-biomass'!F54+'E-biomass'!F54</f>
        <v>83052531581775.047</v>
      </c>
      <c r="G6" s="310">
        <f>'NonE-biomass'!G54+'E-biomass'!G54</f>
        <v>84912378087359.266</v>
      </c>
      <c r="H6" s="310">
        <f>'NonE-biomass'!H54+'E-biomass'!H54</f>
        <v>87321841749700.375</v>
      </c>
      <c r="I6" s="310">
        <f>'NonE-biomass'!I54+'E-biomass'!I54</f>
        <v>89905118987199.969</v>
      </c>
      <c r="J6" s="310">
        <f>'NonE-biomass'!J54+'E-biomass'!J54</f>
        <v>92560266519883.813</v>
      </c>
      <c r="K6" s="310">
        <f>'NonE-biomass'!K54+'E-biomass'!K54</f>
        <v>95199899756539.109</v>
      </c>
      <c r="L6" s="310">
        <f>'NonE-biomass'!L54+'E-biomass'!L54</f>
        <v>97728087981929.844</v>
      </c>
      <c r="M6" s="310">
        <f>'NonE-biomass'!M54+'E-biomass'!M54</f>
        <v>100040862254460.61</v>
      </c>
      <c r="N6" s="310">
        <f>'NonE-biomass'!N54+'E-biomass'!N54</f>
        <v>102057062496049.63</v>
      </c>
      <c r="O6" s="310">
        <f>'NonE-biomass'!O54+'E-biomass'!O54</f>
        <v>103754743501280.5</v>
      </c>
      <c r="P6" s="310">
        <f>'NonE-biomass'!P54+'E-biomass'!P54</f>
        <v>105144881214565.92</v>
      </c>
      <c r="Q6" s="310">
        <f>'NonE-biomass'!Q54+'E-biomass'!Q54</f>
        <v>106242835512338.52</v>
      </c>
      <c r="R6" s="310">
        <f>'NonE-biomass'!R54+'E-biomass'!R54</f>
        <v>107067740488035.3</v>
      </c>
      <c r="S6" s="310">
        <f>'NonE-biomass'!S54+'E-biomass'!S54</f>
        <v>107625344406330.44</v>
      </c>
      <c r="T6" s="310">
        <f>'NonE-biomass'!T54+'E-biomass'!T54</f>
        <v>107947002579885.28</v>
      </c>
      <c r="U6" s="310">
        <f>'NonE-biomass'!U54+'E-biomass'!U54</f>
        <v>108049507855839.94</v>
      </c>
      <c r="V6" s="310">
        <f>'NonE-biomass'!V54+'E-biomass'!V54</f>
        <v>107951049241144.36</v>
      </c>
      <c r="W6" s="310">
        <f>'NonE-biomass'!W54+'E-biomass'!W54</f>
        <v>107670846120919.55</v>
      </c>
      <c r="X6" s="310">
        <f>'NonE-biomass'!X54+'E-biomass'!X54</f>
        <v>107228808032426.14</v>
      </c>
      <c r="Y6" s="310">
        <f>'NonE-biomass'!Y54+'E-biomass'!Y54</f>
        <v>106645225713509.06</v>
      </c>
      <c r="Z6" s="310">
        <f>'NonE-biomass'!Z54+'E-biomass'!Z54</f>
        <v>105940497507924.34</v>
      </c>
      <c r="AA6" s="310">
        <f>'NonE-biomass'!AA54+'E-biomass'!AA54</f>
        <v>105134893704772.3</v>
      </c>
      <c r="AB6" s="310">
        <f>'NonE-biomass'!AB54+'E-biomass'!AB54</f>
        <v>104248360056281.02</v>
      </c>
      <c r="AC6" s="310">
        <f>'NonE-biomass'!AC54+'E-biomass'!AC54</f>
        <v>103300360583824.47</v>
      </c>
      <c r="AD6" s="310">
        <f>'NonE-biomass'!AD54+'E-biomass'!AD54</f>
        <v>102309758859872.22</v>
      </c>
      <c r="AE6" s="310">
        <f>'NonE-biomass'!AE54+'E-biomass'!AE54</f>
        <v>101294736246268.89</v>
      </c>
      <c r="AF6" s="310">
        <f>'NonE-biomass'!AF54+'E-biomass'!AF54</f>
        <v>100272745071022.45</v>
      </c>
      <c r="AG6" s="310">
        <f>'NonE-biomass'!AG54+'E-biomass'!AG54</f>
        <v>99260494424547.359</v>
      </c>
      <c r="AH6" s="310">
        <f>'NonE-biomass'!AH54+'E-biomass'!AH54</f>
        <v>98273966135967.531</v>
      </c>
      <c r="AI6" s="310">
        <f>'NonE-biomass'!AI54+'E-biomass'!AI54</f>
        <v>97328458532518.531</v>
      </c>
      <c r="AJ6" s="310">
        <f>'NonE-biomass'!AJ54+'E-biomass'!AJ54</f>
        <v>96438655772015.75</v>
      </c>
      <c r="AK6" s="310">
        <f>'NonE-biomass'!AK54+'E-biomass'!AK54</f>
        <v>95618720852840.203</v>
      </c>
      <c r="AL6" s="310">
        <f>'NonE-biomass'!AL54+'E-biomass'!AL54</f>
        <v>94882410833706.422</v>
      </c>
      <c r="AM6" s="310">
        <f>'NonE-biomass'!AM54+'E-biomass'!AM54</f>
        <v>94243213326227.984</v>
      </c>
      <c r="AN6" s="310">
        <f>'NonE-biomass'!AN54+'E-biomass'!AN54</f>
        <v>93714503951340.375</v>
      </c>
      <c r="AO6" s="310">
        <f>'NonE-biomass'!AO54+'E-biomass'!AO54</f>
        <v>93309725176140.219</v>
      </c>
      <c r="AP6" s="310">
        <f>'NonE-biomass'!AP54+'E-biomass'!AP54</f>
        <v>93042587777350.984</v>
      </c>
      <c r="AQ6" s="310">
        <f>'NonE-biomass'!AQ54+'E-biomass'!AQ54</f>
        <v>92899923771309.078</v>
      </c>
    </row>
    <row r="7" spans="1:43" x14ac:dyDescent="0.25">
      <c r="A7" s="133" t="s">
        <v>94</v>
      </c>
      <c r="B7" s="310">
        <f>'NonE-biomass'!B55+'E-biomass'!B55</f>
        <v>23183723277000</v>
      </c>
      <c r="C7" s="310">
        <f>'NonE-biomass'!C55+'E-biomass'!C55</f>
        <v>18358642120500</v>
      </c>
      <c r="D7" s="310">
        <f>'NonE-biomass'!D55+'E-biomass'!D55</f>
        <v>18977895435525.727</v>
      </c>
      <c r="E7" s="310">
        <f>'NonE-biomass'!E55+'E-biomass'!E55</f>
        <v>19627914742155.227</v>
      </c>
      <c r="F7" s="310">
        <f>'NonE-biomass'!F55+'E-biomass'!F55</f>
        <v>20105246229817.375</v>
      </c>
      <c r="G7" s="310">
        <f>'NonE-biomass'!G55+'E-biomass'!G55</f>
        <v>20228621255328.746</v>
      </c>
      <c r="H7" s="310">
        <f>'NonE-biomass'!H55+'E-biomass'!H55</f>
        <v>20415369669575.914</v>
      </c>
      <c r="I7" s="310">
        <f>'NonE-biomass'!I55+'E-biomass'!I55</f>
        <v>20640486349463.32</v>
      </c>
      <c r="J7" s="310">
        <f>'NonE-biomass'!J55+'E-biomass'!J55</f>
        <v>20856374601729.766</v>
      </c>
      <c r="K7" s="310">
        <f>'NonE-biomass'!K55+'E-biomass'!K55</f>
        <v>21034320779697.164</v>
      </c>
      <c r="L7" s="310">
        <f>'NonE-biomass'!L55+'E-biomass'!L55</f>
        <v>21144995461757.422</v>
      </c>
      <c r="M7" s="310">
        <f>'NonE-biomass'!M55+'E-biomass'!M55</f>
        <v>21159096472466.914</v>
      </c>
      <c r="N7" s="310">
        <f>'NonE-biomass'!N55+'E-biomass'!N55</f>
        <v>21075758305820.945</v>
      </c>
      <c r="O7" s="310">
        <f>'NonE-biomass'!O55+'E-biomass'!O55</f>
        <v>20894218754489.348</v>
      </c>
      <c r="P7" s="310">
        <f>'NonE-biomass'!P55+'E-biomass'!P55</f>
        <v>20641739090566.887</v>
      </c>
      <c r="Q7" s="310">
        <f>'NonE-biomass'!Q55+'E-biomass'!Q55</f>
        <v>20345248615380.063</v>
      </c>
      <c r="R7" s="310">
        <f>'NonE-biomass'!R55+'E-biomass'!R55</f>
        <v>20030644917072.988</v>
      </c>
      <c r="S7" s="310">
        <f>'NonE-biomass'!S55+'E-biomass'!S55</f>
        <v>19735948890091.57</v>
      </c>
      <c r="T7" s="310">
        <f>'NonE-biomass'!T55+'E-biomass'!T55</f>
        <v>19447908186700.727</v>
      </c>
      <c r="U7" s="310">
        <f>'NonE-biomass'!U55+'E-biomass'!U55</f>
        <v>19167102050797.078</v>
      </c>
      <c r="V7" s="310">
        <f>'NonE-biomass'!V55+'E-biomass'!V55</f>
        <v>18894110751397.141</v>
      </c>
      <c r="W7" s="310">
        <f>'NonE-biomass'!W55+'E-biomass'!W55</f>
        <v>18629501992726.711</v>
      </c>
      <c r="X7" s="310">
        <f>'NonE-biomass'!X55+'E-biomass'!X55</f>
        <v>18373819995891.895</v>
      </c>
      <c r="Y7" s="310">
        <f>'NonE-biomass'!Y55+'E-biomass'!Y55</f>
        <v>18127577194097.133</v>
      </c>
      <c r="Z7" s="310">
        <f>'NonE-biomass'!Z55+'E-biomass'!Z55</f>
        <v>17891248403413.063</v>
      </c>
      <c r="AA7" s="310">
        <f>'NonE-biomass'!AA55+'E-biomass'!AA55</f>
        <v>17665267272271.813</v>
      </c>
      <c r="AB7" s="310">
        <f>'NonE-biomass'!AB55+'E-biomass'!AB55</f>
        <v>17450024774007.564</v>
      </c>
      <c r="AC7" s="310">
        <f>'NonE-biomass'!AC55+'E-biomass'!AC55</f>
        <v>17245869485907.326</v>
      </c>
      <c r="AD7" s="310">
        <f>'NonE-biomass'!AD55+'E-biomass'!AD55</f>
        <v>17053109392923.697</v>
      </c>
      <c r="AE7" s="310">
        <f>'NonE-biomass'!AE55+'E-biomass'!AE55</f>
        <v>16872014961752.139</v>
      </c>
      <c r="AF7" s="310">
        <f>'NonE-biomass'!AF55+'E-biomass'!AF55</f>
        <v>16702823248688.469</v>
      </c>
      <c r="AG7" s="310">
        <f>'NonE-biomass'!AG55+'E-biomass'!AG55</f>
        <v>16545742830046.318</v>
      </c>
      <c r="AH7" s="310">
        <f>'NonE-biomass'!AH55+'E-biomass'!AH55</f>
        <v>16400959374704.453</v>
      </c>
      <c r="AI7" s="310">
        <f>'NonE-biomass'!AI55+'E-biomass'!AI55</f>
        <v>16268641712714.996</v>
      </c>
      <c r="AJ7" s="310">
        <f>'NonE-biomass'!AJ55+'E-biomass'!AJ55</f>
        <v>16148948290426.008</v>
      </c>
      <c r="AK7" s="310">
        <f>'NonE-biomass'!AK55+'E-biomass'!AK55</f>
        <v>16042033940267.184</v>
      </c>
      <c r="AL7" s="310">
        <f>'NonE-biomass'!AL55+'E-biomass'!AL55</f>
        <v>15948056931700.939</v>
      </c>
      <c r="AM7" s="310">
        <f>'NonE-biomass'!AM55+'E-biomass'!AM55</f>
        <v>15867186308765.816</v>
      </c>
      <c r="AN7" s="310">
        <f>'NonE-biomass'!AN55+'E-biomass'!AN55</f>
        <v>15799609559505.805</v>
      </c>
      <c r="AO7" s="310">
        <f>'NonE-biomass'!AO55+'E-biomass'!AO55</f>
        <v>15745540704199.131</v>
      </c>
      <c r="AP7" s="310">
        <f>'NonE-biomass'!AP55+'E-biomass'!AP55</f>
        <v>15705228933970.984</v>
      </c>
      <c r="AQ7" s="310">
        <f>'NonE-biomass'!AQ55+'E-biomass'!AQ55</f>
        <v>15673732933172.469</v>
      </c>
    </row>
    <row r="8" spans="1:43" x14ac:dyDescent="0.25">
      <c r="A8" s="133" t="s">
        <v>95</v>
      </c>
      <c r="B8" s="310">
        <f>'NonE-biomass'!B56+'E-biomass'!B56</f>
        <v>30536624728500.004</v>
      </c>
      <c r="C8" s="310">
        <f>'NonE-biomass'!C56+'E-biomass'!C56</f>
        <v>23378170992000</v>
      </c>
      <c r="D8" s="310">
        <f>'NonE-biomass'!D56+'E-biomass'!D56</f>
        <v>24968710848746.074</v>
      </c>
      <c r="E8" s="310">
        <f>'NonE-biomass'!E56+'E-biomass'!E56</f>
        <v>27281065338866.379</v>
      </c>
      <c r="F8" s="310">
        <f>'NonE-biomass'!F56+'E-biomass'!F56</f>
        <v>27855717171396.836</v>
      </c>
      <c r="G8" s="310">
        <f>'NonE-biomass'!G56+'E-biomass'!G56</f>
        <v>28075302047566.242</v>
      </c>
      <c r="H8" s="310">
        <f>'NonE-biomass'!H56+'E-biomass'!H56</f>
        <v>28440435623445.891</v>
      </c>
      <c r="I8" s="310">
        <f>'NonE-biomass'!I56+'E-biomass'!I56</f>
        <v>28900780676608.805</v>
      </c>
      <c r="J8" s="310">
        <f>'NonE-biomass'!J56+'E-biomass'!J56</f>
        <v>29406574441748.82</v>
      </c>
      <c r="K8" s="310">
        <f>'NonE-biomass'!K56+'E-biomass'!K56</f>
        <v>29920746238324.273</v>
      </c>
      <c r="L8" s="310">
        <f>'NonE-biomass'!L56+'E-biomass'!L56</f>
        <v>30403610003573.266</v>
      </c>
      <c r="M8" s="310">
        <f>'NonE-biomass'!M56+'E-biomass'!M56</f>
        <v>30813022158415.863</v>
      </c>
      <c r="N8" s="310">
        <f>'NonE-biomass'!N56+'E-biomass'!N56</f>
        <v>31164770682510.578</v>
      </c>
      <c r="O8" s="310">
        <f>'NonE-biomass'!O56+'E-biomass'!O56</f>
        <v>31405464053943.078</v>
      </c>
      <c r="P8" s="310">
        <f>'NonE-biomass'!P56+'E-biomass'!P56</f>
        <v>31540961010371.063</v>
      </c>
      <c r="Q8" s="310">
        <f>'NonE-biomass'!Q56+'E-biomass'!Q56</f>
        <v>31578379613105.434</v>
      </c>
      <c r="R8" s="310">
        <f>'NonE-biomass'!R56+'E-biomass'!R56</f>
        <v>31525846662613.488</v>
      </c>
      <c r="S8" s="310">
        <f>'NonE-biomass'!S56+'E-biomass'!S56</f>
        <v>31444409481303.727</v>
      </c>
      <c r="T8" s="310">
        <f>'NonE-biomass'!T56+'E-biomass'!T56</f>
        <v>31288971293067.52</v>
      </c>
      <c r="U8" s="310">
        <f>'NonE-biomass'!U56+'E-biomass'!U56</f>
        <v>31066905931738.953</v>
      </c>
      <c r="V8" s="310">
        <f>'NonE-biomass'!V56+'E-biomass'!V56</f>
        <v>30785861656956.539</v>
      </c>
      <c r="W8" s="310">
        <f>'NonE-biomass'!W56+'E-biomass'!W56</f>
        <v>30453620688321.309</v>
      </c>
      <c r="X8" s="310">
        <f>'NonE-biomass'!X56+'E-biomass'!X56</f>
        <v>30077973989206.762</v>
      </c>
      <c r="Y8" s="310">
        <f>'NonE-biomass'!Y56+'E-biomass'!Y56</f>
        <v>29666612779687.027</v>
      </c>
      <c r="Z8" s="310">
        <f>'NonE-biomass'!Z56+'E-biomass'!Z56</f>
        <v>29227037547483.602</v>
      </c>
      <c r="AA8" s="310">
        <f>'NonE-biomass'!AA56+'E-biomass'!AA56</f>
        <v>28766484707991.824</v>
      </c>
      <c r="AB8" s="310">
        <f>'NonE-biomass'!AB56+'E-biomass'!AB56</f>
        <v>28291870550335.641</v>
      </c>
      <c r="AC8" s="310">
        <f>'NonE-biomass'!AC56+'E-biomass'!AC56</f>
        <v>27809751700291.105</v>
      </c>
      <c r="AD8" s="310">
        <f>'NonE-biomass'!AD56+'E-biomass'!AD56</f>
        <v>27326301031544.051</v>
      </c>
      <c r="AE8" s="310">
        <f>'NonE-biomass'!AE56+'E-biomass'!AE56</f>
        <v>26847297758573.844</v>
      </c>
      <c r="AF8" s="310">
        <f>'NonE-biomass'!AF56+'E-biomass'!AF56</f>
        <v>26378130338890.117</v>
      </c>
      <c r="AG8" s="310">
        <f>'NonE-biomass'!AG56+'E-biomass'!AG56</f>
        <v>25923810789018.922</v>
      </c>
      <c r="AH8" s="310">
        <f>'NonE-biomass'!AH56+'E-biomass'!AH56</f>
        <v>25488999066310.684</v>
      </c>
      <c r="AI8" s="310">
        <f>'NonE-biomass'!AI56+'E-biomass'!AI56</f>
        <v>25078036276261.352</v>
      </c>
      <c r="AJ8" s="310">
        <f>'NonE-biomass'!AJ56+'E-biomass'!AJ56</f>
        <v>24694985622347.832</v>
      </c>
      <c r="AK8" s="310">
        <f>'NonE-biomass'!AK56+'E-biomass'!AK56</f>
        <v>24343680213577.555</v>
      </c>
      <c r="AL8" s="310">
        <f>'NonE-biomass'!AL56+'E-biomass'!AL56</f>
        <v>24027777077115.34</v>
      </c>
      <c r="AM8" s="310">
        <f>'NonE-biomass'!AM56+'E-biomass'!AM56</f>
        <v>23750816984792.863</v>
      </c>
      <c r="AN8" s="310">
        <f>'NonE-biomass'!AN56+'E-biomass'!AN56</f>
        <v>23516289990858.305</v>
      </c>
      <c r="AO8" s="310">
        <f>'NonE-biomass'!AO56+'E-biomass'!AO56</f>
        <v>23327706894593.586</v>
      </c>
      <c r="AP8" s="310">
        <f>'NonE-biomass'!AP56+'E-biomass'!AP56</f>
        <v>23188677189073.492</v>
      </c>
      <c r="AQ8" s="310">
        <f>'NonE-biomass'!AQ56+'E-biomass'!AQ56</f>
        <v>23095199586727.879</v>
      </c>
    </row>
    <row r="9" spans="1:43" x14ac:dyDescent="0.25">
      <c r="A9" s="133" t="s">
        <v>96</v>
      </c>
      <c r="B9" s="310">
        <f>'NonE-biomass'!B57+'E-biomass'!B57</f>
        <v>29328271071000</v>
      </c>
      <c r="C9" s="310">
        <f>'NonE-biomass'!C57+'E-biomass'!C57</f>
        <v>20964241501500</v>
      </c>
      <c r="D9" s="310">
        <f>'NonE-biomass'!D57+'E-biomass'!D57</f>
        <v>22275898604829.102</v>
      </c>
      <c r="E9" s="310">
        <f>'NonE-biomass'!E57+'E-biomass'!E57</f>
        <v>24320367875777.98</v>
      </c>
      <c r="F9" s="310">
        <f>'NonE-biomass'!F57+'E-biomass'!F57</f>
        <v>26306262616583.336</v>
      </c>
      <c r="G9" s="310">
        <f>'NonE-biomass'!G57+'E-biomass'!G57</f>
        <v>27541983773757.48</v>
      </c>
      <c r="H9" s="310">
        <f>'NonE-biomass'!H57+'E-biomass'!H57</f>
        <v>28795007995206.695</v>
      </c>
      <c r="I9" s="310">
        <f>'NonE-biomass'!I57+'E-biomass'!I57</f>
        <v>29514747598349.316</v>
      </c>
      <c r="J9" s="310">
        <f>'NonE-biomass'!J57+'E-biomass'!J57</f>
        <v>30234193337790.188</v>
      </c>
      <c r="K9" s="310">
        <f>'NonE-biomass'!K57+'E-biomass'!K57</f>
        <v>30949496855170.344</v>
      </c>
      <c r="L9" s="310">
        <f>'NonE-biomass'!L57+'E-biomass'!L57</f>
        <v>31656400502132.301</v>
      </c>
      <c r="M9" s="310">
        <f>'NonE-biomass'!M57+'E-biomass'!M57</f>
        <v>32350279279017.789</v>
      </c>
      <c r="N9" s="310">
        <f>'NonE-biomass'!N57+'E-biomass'!N57</f>
        <v>32738051697749.469</v>
      </c>
      <c r="O9" s="310">
        <f>'NonE-biomass'!O57+'E-biomass'!O57</f>
        <v>33109256925200.398</v>
      </c>
      <c r="P9" s="310">
        <f>'NonE-biomass'!P57+'E-biomass'!P57</f>
        <v>33464447808727.867</v>
      </c>
      <c r="Q9" s="310">
        <f>'NonE-biomass'!Q57+'E-biomass'!Q57</f>
        <v>33804399169310.891</v>
      </c>
      <c r="R9" s="310">
        <f>'NonE-biomass'!R57+'E-biomass'!R57</f>
        <v>34130077297870.406</v>
      </c>
      <c r="S9" s="310">
        <f>'NonE-biomass'!S57+'E-biomass'!S57</f>
        <v>34301992965271.883</v>
      </c>
      <c r="T9" s="310">
        <f>'NonE-biomass'!T57+'E-biomass'!T57</f>
        <v>34461762268273.57</v>
      </c>
      <c r="U9" s="310">
        <f>'NonE-biomass'!U57+'E-biomass'!U57</f>
        <v>34610109593572.473</v>
      </c>
      <c r="V9" s="310">
        <f>'NonE-biomass'!V57+'E-biomass'!V57</f>
        <v>34747839846091.508</v>
      </c>
      <c r="W9" s="310">
        <f>'NonE-biomass'!W57+'E-biomass'!W57</f>
        <v>34875822063629.43</v>
      </c>
      <c r="X9" s="310">
        <f>'NonE-biomass'!X57+'E-biomass'!X57</f>
        <v>34694915945243.141</v>
      </c>
      <c r="Y9" s="310">
        <f>'NonE-biomass'!Y57+'E-biomass'!Y57</f>
        <v>34506463174292.219</v>
      </c>
      <c r="Z9" s="310">
        <f>'NonE-biomass'!Z57+'E-biomass'!Z57</f>
        <v>34311435295338.488</v>
      </c>
      <c r="AA9" s="310">
        <f>'NonE-biomass'!AA57+'E-biomass'!AA57</f>
        <v>34110812133274.004</v>
      </c>
      <c r="AB9" s="310">
        <f>'NonE-biomass'!AB57+'E-biomass'!AB57</f>
        <v>33905571310158.719</v>
      </c>
      <c r="AC9" s="310">
        <f>'NonE-biomass'!AC57+'E-biomass'!AC57</f>
        <v>33487221086933.766</v>
      </c>
      <c r="AD9" s="310">
        <f>'NonE-biomass'!AD57+'E-biomass'!AD57</f>
        <v>33066400876860.129</v>
      </c>
      <c r="AE9" s="310">
        <f>'NonE-biomass'!AE57+'E-biomass'!AE57</f>
        <v>32644035059620.793</v>
      </c>
      <c r="AF9" s="310">
        <f>'NonE-biomass'!AF57+'E-biomass'!AF57</f>
        <v>32221020141612.684</v>
      </c>
      <c r="AG9" s="310">
        <f>'NonE-biomass'!AG57+'E-biomass'!AG57</f>
        <v>31798222295820.898</v>
      </c>
      <c r="AH9" s="310">
        <f>'NonE-biomass'!AH57+'E-biomass'!AH57</f>
        <v>31346636909251.16</v>
      </c>
      <c r="AI9" s="310">
        <f>'NonE-biomass'!AI57+'E-biomass'!AI57</f>
        <v>30896940562686.609</v>
      </c>
      <c r="AJ9" s="310">
        <f>'NonE-biomass'!AJ57+'E-biomass'!AJ57</f>
        <v>30449907806645.363</v>
      </c>
      <c r="AK9" s="310">
        <f>'NonE-biomass'!AK57+'E-biomass'!AK57</f>
        <v>30006286733001.023</v>
      </c>
      <c r="AL9" s="310">
        <f>'NonE-biomass'!AL57+'E-biomass'!AL57</f>
        <v>29566802964129.813</v>
      </c>
      <c r="AM9" s="310">
        <f>'NonE-biomass'!AM57+'E-biomass'!AM57</f>
        <v>29072652145943.074</v>
      </c>
      <c r="AN9" s="310">
        <f>'NonE-biomass'!AN57+'E-biomass'!AN57</f>
        <v>28584110291836.02</v>
      </c>
      <c r="AO9" s="310">
        <f>'NonE-biomass'!AO57+'E-biomass'!AO57</f>
        <v>28101870133287.695</v>
      </c>
      <c r="AP9" s="310">
        <f>'NonE-biomass'!AP57+'E-biomass'!AP57</f>
        <v>27626628382124.773</v>
      </c>
      <c r="AQ9" s="310">
        <f>'NonE-biomass'!AQ57+'E-biomass'!AQ57</f>
        <v>27150025913910.73</v>
      </c>
    </row>
    <row r="10" spans="1:43" x14ac:dyDescent="0.25">
      <c r="A10" s="133" t="s">
        <v>97</v>
      </c>
      <c r="B10" s="310">
        <f>'NonE-biomass'!B58+'E-biomass'!B58</f>
        <v>40317344793000</v>
      </c>
      <c r="C10" s="310">
        <f>'NonE-biomass'!C58+'E-biomass'!C58</f>
        <v>129818850183000</v>
      </c>
      <c r="D10" s="310">
        <f>'NonE-biomass'!D58+'E-biomass'!D58</f>
        <v>135983915572794.89</v>
      </c>
      <c r="E10" s="310">
        <f>'NonE-biomass'!E58+'E-biomass'!E58</f>
        <v>145086453579904.81</v>
      </c>
      <c r="F10" s="310">
        <f>'NonE-biomass'!F58+'E-biomass'!F58</f>
        <v>154510319387107.63</v>
      </c>
      <c r="G10" s="310">
        <f>'NonE-biomass'!G58+'E-biomass'!G58</f>
        <v>162944747320762.03</v>
      </c>
      <c r="H10" s="310">
        <f>'NonE-biomass'!H58+'E-biomass'!H58</f>
        <v>171374589101292.81</v>
      </c>
      <c r="I10" s="310">
        <f>'NonE-biomass'!I58+'E-biomass'!I58</f>
        <v>175175746304291.78</v>
      </c>
      <c r="J10" s="310">
        <f>'NonE-biomass'!J58+'E-biomass'!J58</f>
        <v>178976592654057.19</v>
      </c>
      <c r="K10" s="310">
        <f>'NonE-biomass'!K58+'E-biomass'!K58</f>
        <v>182777128127869.28</v>
      </c>
      <c r="L10" s="310">
        <f>'NonE-biomass'!L58+'E-biomass'!L58</f>
        <v>186577352703048.97</v>
      </c>
      <c r="M10" s="310">
        <f>'NonE-biomass'!M58+'E-biomass'!M58</f>
        <v>190377266356958.47</v>
      </c>
      <c r="N10" s="310">
        <f>'NonE-biomass'!N58+'E-biomass'!N58</f>
        <v>190643945662919.16</v>
      </c>
      <c r="O10" s="310">
        <f>'NonE-biomass'!O58+'E-biomass'!O58</f>
        <v>190910609671034.34</v>
      </c>
      <c r="P10" s="310">
        <f>'NonE-biomass'!P58+'E-biomass'!P58</f>
        <v>191177258380670.31</v>
      </c>
      <c r="Q10" s="310">
        <f>'NonE-biomass'!Q58+'E-biomass'!Q58</f>
        <v>191443891791194.69</v>
      </c>
      <c r="R10" s="310">
        <f>'NonE-biomass'!R58+'E-biomass'!R58</f>
        <v>191710509901975.81</v>
      </c>
      <c r="S10" s="310">
        <f>'NonE-biomass'!S58+'E-biomass'!S58</f>
        <v>189532391010285.97</v>
      </c>
      <c r="T10" s="310">
        <f>'NonE-biomass'!T58+'E-biomass'!T58</f>
        <v>187354334152963.81</v>
      </c>
      <c r="U10" s="310">
        <f>'NonE-biomass'!U58+'E-biomass'!U58</f>
        <v>185176339327020.84</v>
      </c>
      <c r="V10" s="310">
        <f>'NonE-biomass'!V58+'E-biomass'!V58</f>
        <v>182998406529468.53</v>
      </c>
      <c r="W10" s="310">
        <f>'NonE-biomass'!W58+'E-biomass'!W58</f>
        <v>180820535757318.06</v>
      </c>
      <c r="X10" s="310">
        <f>'NonE-biomass'!X58+'E-biomass'!X58</f>
        <v>176739380173344.88</v>
      </c>
      <c r="Y10" s="310">
        <f>'NonE-biomass'!Y58+'E-biomass'!Y58</f>
        <v>172658340803687.19</v>
      </c>
      <c r="Z10" s="310">
        <f>'NonE-biomass'!Z58+'E-biomass'!Z58</f>
        <v>168577417642735.78</v>
      </c>
      <c r="AA10" s="310">
        <f>'NonE-biomass'!AA58+'E-biomass'!AA58</f>
        <v>164496610684881.44</v>
      </c>
      <c r="AB10" s="310">
        <f>'NonE-biomass'!AB58+'E-biomass'!AB58</f>
        <v>160415919924514.25</v>
      </c>
      <c r="AC10" s="310">
        <f>'NonE-biomass'!AC58+'E-biomass'!AC58</f>
        <v>156335345356024.13</v>
      </c>
      <c r="AD10" s="310">
        <f>'NonE-biomass'!AD58+'E-biomass'!AD58</f>
        <v>152254886973800.5</v>
      </c>
      <c r="AE10" s="310">
        <f>'NonE-biomass'!AE58+'E-biomass'!AE58</f>
        <v>148174544772232.34</v>
      </c>
      <c r="AF10" s="310">
        <f>'NonE-biomass'!AF58+'E-biomass'!AF58</f>
        <v>144094318745708.38</v>
      </c>
      <c r="AG10" s="310">
        <f>'NonE-biomass'!AG58+'E-biomass'!AG58</f>
        <v>140014208888616.81</v>
      </c>
      <c r="AH10" s="310">
        <f>'NonE-biomass'!AH58+'E-biomass'!AH58</f>
        <v>136477940915062.42</v>
      </c>
      <c r="AI10" s="310">
        <f>'NonE-biomass'!AI58+'E-biomass'!AI58</f>
        <v>132941773620743.66</v>
      </c>
      <c r="AJ10" s="310">
        <f>'NonE-biomass'!AJ58+'E-biomass'!AJ58</f>
        <v>129405707000796.42</v>
      </c>
      <c r="AK10" s="310">
        <f>'NonE-biomass'!AK58+'E-biomass'!AK58</f>
        <v>125869741050356.31</v>
      </c>
      <c r="AL10" s="310">
        <f>'NonE-biomass'!AL58+'E-biomass'!AL58</f>
        <v>122333875764558.55</v>
      </c>
      <c r="AM10" s="310">
        <f>'NonE-biomass'!AM58+'E-biomass'!AM58</f>
        <v>118620585896711.73</v>
      </c>
      <c r="AN10" s="310">
        <f>'NonE-biomass'!AN58+'E-biomass'!AN58</f>
        <v>114907401737171.47</v>
      </c>
      <c r="AO10" s="310">
        <f>'NonE-biomass'!AO58+'E-biomass'!AO58</f>
        <v>111194323280827.41</v>
      </c>
      <c r="AP10" s="310">
        <f>'NonE-biomass'!AP58+'E-biomass'!AP58</f>
        <v>107481350522568.8</v>
      </c>
      <c r="AQ10" s="310">
        <f>'NonE-biomass'!AQ58+'E-biomass'!AQ58</f>
        <v>103765176233236.64</v>
      </c>
    </row>
    <row r="11" spans="1:43" x14ac:dyDescent="0.25">
      <c r="A11" s="133" t="s">
        <v>98</v>
      </c>
      <c r="B11" s="310">
        <f>'NonE-biomass'!B59+'E-biomass'!B59</f>
        <v>28769928346500.012</v>
      </c>
      <c r="C11" s="310">
        <f>'NonE-biomass'!C59+'E-biomass'!C59</f>
        <v>68634487745999.992</v>
      </c>
      <c r="D11" s="310">
        <f>'NonE-biomass'!D59+'E-biomass'!D59</f>
        <v>74827387921725.016</v>
      </c>
      <c r="E11" s="310">
        <f>'NonE-biomass'!E59+'E-biomass'!E59</f>
        <v>82812977725171.594</v>
      </c>
      <c r="F11" s="310">
        <f>'NonE-biomass'!F59+'E-biomass'!F59</f>
        <v>91606747431653.172</v>
      </c>
      <c r="G11" s="310">
        <f>'NonE-biomass'!G59+'E-biomass'!G59</f>
        <v>97654008670131.625</v>
      </c>
      <c r="H11" s="310">
        <f>'NonE-biomass'!H59+'E-biomass'!H59</f>
        <v>103695816877616.2</v>
      </c>
      <c r="I11" s="310">
        <f>'NonE-biomass'!I59+'E-biomass'!I59</f>
        <v>107632318184443.34</v>
      </c>
      <c r="J11" s="310">
        <f>'NonE-biomass'!J59+'E-biomass'!J59</f>
        <v>111518648841885.28</v>
      </c>
      <c r="K11" s="310">
        <f>'NonE-biomass'!K59+'E-biomass'!K59</f>
        <v>115354175734809</v>
      </c>
      <c r="L11" s="310">
        <f>'NonE-biomass'!L59+'E-biomass'!L59</f>
        <v>119140891058206.59</v>
      </c>
      <c r="M11" s="310">
        <f>'NonE-biomass'!M59+'E-biomass'!M59</f>
        <v>122883041503503.84</v>
      </c>
      <c r="N11" s="310">
        <f>'NonE-biomass'!N59+'E-biomass'!N59</f>
        <v>125061133502718.69</v>
      </c>
      <c r="O11" s="310">
        <f>'NonE-biomass'!O59+'E-biomass'!O59</f>
        <v>127206395859425.22</v>
      </c>
      <c r="P11" s="310">
        <f>'NonE-biomass'!P59+'E-biomass'!P59</f>
        <v>129326134077650.59</v>
      </c>
      <c r="Q11" s="310">
        <f>'NonE-biomass'!Q59+'E-biomass'!Q59</f>
        <v>131428249213772.02</v>
      </c>
      <c r="R11" s="310">
        <f>'NonE-biomass'!R59+'E-biomass'!R59</f>
        <v>133520992630593.42</v>
      </c>
      <c r="S11" s="310">
        <f>'NonE-biomass'!S59+'E-biomass'!S59</f>
        <v>134591140923494.02</v>
      </c>
      <c r="T11" s="310">
        <f>'NonE-biomass'!T59+'E-biomass'!T59</f>
        <v>135659587833002.28</v>
      </c>
      <c r="U11" s="310">
        <f>'NonE-biomass'!U59+'E-biomass'!U59</f>
        <v>136726357367762.83</v>
      </c>
      <c r="V11" s="310">
        <f>'NonE-biomass'!V59+'E-biomass'!V59</f>
        <v>137791474648585.91</v>
      </c>
      <c r="W11" s="310">
        <f>'NonE-biomass'!W59+'E-biomass'!W59</f>
        <v>138854965854022.55</v>
      </c>
      <c r="X11" s="310">
        <f>'NonE-biomass'!X59+'E-biomass'!X59</f>
        <v>139332798362114.72</v>
      </c>
      <c r="Y11" s="310">
        <f>'NonE-biomass'!Y59+'E-biomass'!Y59</f>
        <v>139809239788314.63</v>
      </c>
      <c r="Z11" s="310">
        <f>'NonE-biomass'!Z59+'E-biomass'!Z59</f>
        <v>140284319225352.02</v>
      </c>
      <c r="AA11" s="310">
        <f>'NonE-biomass'!AA59+'E-biomass'!AA59</f>
        <v>140758066608647.66</v>
      </c>
      <c r="AB11" s="310">
        <f>'NonE-biomass'!AB59+'E-biomass'!AB59</f>
        <v>141230512663846.13</v>
      </c>
      <c r="AC11" s="310">
        <f>'NonE-biomass'!AC59+'E-biomass'!AC59</f>
        <v>141200678387887.19</v>
      </c>
      <c r="AD11" s="310">
        <f>'NonE-biomass'!AD59+'E-biomass'!AD59</f>
        <v>141169760836586.75</v>
      </c>
      <c r="AE11" s="310">
        <f>'NonE-biomass'!AE59+'E-biomass'!AE59</f>
        <v>141137792855638.88</v>
      </c>
      <c r="AF11" s="310">
        <f>'NonE-biomass'!AF59+'E-biomass'!AF59</f>
        <v>141104807879581.94</v>
      </c>
      <c r="AG11" s="310">
        <f>'NonE-biomass'!AG59+'E-biomass'!AG59</f>
        <v>141070839884062.25</v>
      </c>
      <c r="AH11" s="310">
        <f>'NonE-biomass'!AH59+'E-biomass'!AH59</f>
        <v>140581091313182.14</v>
      </c>
      <c r="AI11" s="310">
        <f>'NonE-biomass'!AI59+'E-biomass'!AI59</f>
        <v>140090569593220.45</v>
      </c>
      <c r="AJ11" s="310">
        <f>'NonE-biomass'!AJ59+'E-biomass'!AJ59</f>
        <v>139599310100249.86</v>
      </c>
      <c r="AK11" s="310">
        <f>'NonE-biomass'!AK59+'E-biomass'!AK59</f>
        <v>139107348573362.08</v>
      </c>
      <c r="AL11" s="310">
        <f>'NonE-biomass'!AL59+'E-biomass'!AL59</f>
        <v>138614721073698.97</v>
      </c>
      <c r="AM11" s="310">
        <f>'NonE-biomass'!AM59+'E-biomass'!AM59</f>
        <v>138037944028488.42</v>
      </c>
      <c r="AN11" s="310">
        <f>'NonE-biomass'!AN59+'E-biomass'!AN59</f>
        <v>137460599790140.66</v>
      </c>
      <c r="AO11" s="310">
        <f>'NonE-biomass'!AO59+'E-biomass'!AO59</f>
        <v>136882725165090.59</v>
      </c>
      <c r="AP11" s="310">
        <f>'NonE-biomass'!AP59+'E-biomass'!AP59</f>
        <v>136304357133752.63</v>
      </c>
      <c r="AQ11" s="310">
        <f>'NonE-biomass'!AQ59+'E-biomass'!AQ59</f>
        <v>135684282142699.53</v>
      </c>
    </row>
    <row r="12" spans="1:43" x14ac:dyDescent="0.25">
      <c r="A12" s="133" t="s">
        <v>99</v>
      </c>
      <c r="B12" s="310">
        <f>'NonE-biomass'!B60+'E-biomass'!B60</f>
        <v>4522298286000</v>
      </c>
      <c r="C12" s="310">
        <f>'NonE-biomass'!C60+'E-biomass'!C60</f>
        <v>3847286932500</v>
      </c>
      <c r="D12" s="310">
        <f>'NonE-biomass'!D60+'E-biomass'!D60</f>
        <v>3922235264367.6685</v>
      </c>
      <c r="E12" s="310">
        <f>'NonE-biomass'!E60+'E-biomass'!E60</f>
        <v>4330181518142.1724</v>
      </c>
      <c r="F12" s="310">
        <f>'NonE-biomass'!F60+'E-biomass'!F60</f>
        <v>4460269243746.2539</v>
      </c>
      <c r="G12" s="310">
        <f>'NonE-biomass'!G60+'E-biomass'!G60</f>
        <v>4594553596304.1172</v>
      </c>
      <c r="H12" s="310">
        <f>'NonE-biomass'!H60+'E-biomass'!H60</f>
        <v>4761435383718.582</v>
      </c>
      <c r="I12" s="310">
        <f>'NonE-biomass'!I60+'E-biomass'!I60</f>
        <v>4909675459021.0498</v>
      </c>
      <c r="J12" s="310">
        <f>'NonE-biomass'!J60+'E-biomass'!J60</f>
        <v>5030185278508.2861</v>
      </c>
      <c r="K12" s="310">
        <f>'NonE-biomass'!K60+'E-biomass'!K60</f>
        <v>5121039660055.3496</v>
      </c>
      <c r="L12" s="310">
        <f>'NonE-biomass'!L60+'E-biomass'!L60</f>
        <v>5180860584432.5928</v>
      </c>
      <c r="M12" s="310">
        <f>'NonE-biomass'!M60+'E-biomass'!M60</f>
        <v>5208850866838.7061</v>
      </c>
      <c r="N12" s="310">
        <f>'NonE-biomass'!N60+'E-biomass'!N60</f>
        <v>5216045436360.5137</v>
      </c>
      <c r="O12" s="310">
        <f>'NonE-biomass'!O60+'E-biomass'!O60</f>
        <v>5197758832660.0645</v>
      </c>
      <c r="P12" s="310">
        <f>'NonE-biomass'!P60+'E-biomass'!P60</f>
        <v>5160689222460.9131</v>
      </c>
      <c r="Q12" s="310">
        <f>'NonE-biomass'!Q60+'E-biomass'!Q60</f>
        <v>5111608856467.2109</v>
      </c>
      <c r="R12" s="310">
        <f>'NonE-biomass'!R60+'E-biomass'!R60</f>
        <v>5057167626478.5791</v>
      </c>
      <c r="S12" s="310">
        <f>'NonE-biomass'!S60+'E-biomass'!S60</f>
        <v>5012209384486.9082</v>
      </c>
      <c r="T12" s="310">
        <f>'NonE-biomass'!T60+'E-biomass'!T60</f>
        <v>4968259323482.9609</v>
      </c>
      <c r="U12" s="310">
        <f>'NonE-biomass'!U60+'E-biomass'!U60</f>
        <v>4925345110809.1953</v>
      </c>
      <c r="V12" s="310">
        <f>'NonE-biomass'!V60+'E-biomass'!V60</f>
        <v>4883493335708.8945</v>
      </c>
      <c r="W12" s="310">
        <f>'NonE-biomass'!W60+'E-biomass'!W60</f>
        <v>4842729593271.8711</v>
      </c>
      <c r="X12" s="310">
        <f>'NonE-biomass'!X60+'E-biomass'!X60</f>
        <v>4803078569448.8223</v>
      </c>
      <c r="Y12" s="310">
        <f>'NonE-biomass'!Y60+'E-biomass'!Y60</f>
        <v>4764564127063.0986</v>
      </c>
      <c r="Z12" s="310">
        <f>'NonE-biomass'!Z60+'E-biomass'!Z60</f>
        <v>4727209392767.4443</v>
      </c>
      <c r="AA12" s="310">
        <f>'NonE-biomass'!AA60+'E-biomass'!AA60</f>
        <v>4691036844912.1016</v>
      </c>
      <c r="AB12" s="310">
        <f>'NonE-biomass'!AB60+'E-biomass'!AB60</f>
        <v>4656068402309.6416</v>
      </c>
      <c r="AC12" s="310">
        <f>'NonE-biomass'!AC60+'E-biomass'!AC60</f>
        <v>4622325513900.6123</v>
      </c>
      <c r="AD12" s="310">
        <f>'NonE-biomass'!AD60+'E-biomass'!AD60</f>
        <v>4589829249343.4297</v>
      </c>
      <c r="AE12" s="310">
        <f>'NonE-biomass'!AE60+'E-biomass'!AE60</f>
        <v>4558600390570.998</v>
      </c>
      <c r="AF12" s="310">
        <f>'NonE-biomass'!AF60+'E-biomass'!AF60</f>
        <v>4528659524375.8711</v>
      </c>
      <c r="AG12" s="310">
        <f>'NonE-biomass'!AG60+'E-biomass'!AG60</f>
        <v>4500027136105.4141</v>
      </c>
      <c r="AH12" s="310">
        <f>'NonE-biomass'!AH60+'E-biomass'!AH60</f>
        <v>4472723704568.29</v>
      </c>
      <c r="AI12" s="310">
        <f>'NonE-biomass'!AI60+'E-biomass'!AI60</f>
        <v>4446769798273.9961</v>
      </c>
      <c r="AJ12" s="310">
        <f>'NonE-biomass'!AJ60+'E-biomass'!AJ60</f>
        <v>4422186173147.5586</v>
      </c>
      <c r="AK12" s="310">
        <f>'NonE-biomass'!AK60+'E-biomass'!AK60</f>
        <v>4398993871882.9668</v>
      </c>
      <c r="AL12" s="310">
        <f>'NonE-biomass'!AL60+'E-biomass'!AL60</f>
        <v>4377214325120.6963</v>
      </c>
      <c r="AM12" s="310">
        <f>'NonE-biomass'!AM60+'E-biomass'!AM60</f>
        <v>4356869454657.2646</v>
      </c>
      <c r="AN12" s="310">
        <f>'NonE-biomass'!AN60+'E-biomass'!AN60</f>
        <v>4337981778918.2065</v>
      </c>
      <c r="AO12" s="310">
        <f>'NonE-biomass'!AO60+'E-biomass'!AO60</f>
        <v>4320574520950.1729</v>
      </c>
      <c r="AP12" s="310">
        <f>'NonE-biomass'!AP60+'E-biomass'!AP60</f>
        <v>4304671719213.5244</v>
      </c>
      <c r="AQ12" s="310">
        <f>'NonE-biomass'!AQ60+'E-biomass'!AQ60</f>
        <v>4288861906843.7251</v>
      </c>
    </row>
    <row r="13" spans="1:43" x14ac:dyDescent="0.25">
      <c r="A13" s="133" t="s">
        <v>100</v>
      </c>
      <c r="B13" s="310">
        <f>'NonE-biomass'!B61+'E-biomass'!B61</f>
        <v>1505580879000</v>
      </c>
      <c r="C13" s="310">
        <f>'NonE-biomass'!C61+'E-biomass'!C61</f>
        <v>1208353657500</v>
      </c>
      <c r="D13" s="310">
        <f>'NonE-biomass'!D61+'E-biomass'!D61</f>
        <v>1353136163373.8994</v>
      </c>
      <c r="E13" s="310">
        <f>'NonE-biomass'!E61+'E-biomass'!E61</f>
        <v>1489214016589.4749</v>
      </c>
      <c r="F13" s="310">
        <f>'NonE-biomass'!F61+'E-biomass'!F61</f>
        <v>1552987738470.6602</v>
      </c>
      <c r="G13" s="310">
        <f>'NonE-biomass'!G61+'E-biomass'!G61</f>
        <v>1632626385710.7024</v>
      </c>
      <c r="H13" s="310">
        <f>'NonE-biomass'!H61+'E-biomass'!H61</f>
        <v>1734159265124.3064</v>
      </c>
      <c r="I13" s="310">
        <f>'NonE-biomass'!I61+'E-biomass'!I61</f>
        <v>1831228593644.0913</v>
      </c>
      <c r="J13" s="310">
        <f>'NonE-biomass'!J61+'E-biomass'!J61</f>
        <v>1916107283476.281</v>
      </c>
      <c r="K13" s="310">
        <f>'NonE-biomass'!K61+'E-biomass'!K61</f>
        <v>1990030614323.0591</v>
      </c>
      <c r="L13" s="310">
        <f>'NonE-biomass'!L61+'E-biomass'!L61</f>
        <v>2054950491576.9229</v>
      </c>
      <c r="M13" s="310">
        <f>'NonE-biomass'!M61+'E-biomass'!M61</f>
        <v>2113409391141.9158</v>
      </c>
      <c r="N13" s="310">
        <f>'NonE-biomass'!N61+'E-biomass'!N61</f>
        <v>2170176283504.6394</v>
      </c>
      <c r="O13" s="310">
        <f>'NonE-biomass'!O61+'E-biomass'!O61</f>
        <v>2224236106983.6587</v>
      </c>
      <c r="P13" s="310">
        <f>'NonE-biomass'!P61+'E-biomass'!P61</f>
        <v>2276323085639.0679</v>
      </c>
      <c r="Q13" s="310">
        <f>'NonE-biomass'!Q61+'E-biomass'!Q61</f>
        <v>2327269678855.0112</v>
      </c>
      <c r="R13" s="310">
        <f>'NonE-biomass'!R61+'E-biomass'!R61</f>
        <v>2378000606575.6494</v>
      </c>
      <c r="S13" s="310">
        <f>'NonE-biomass'!S61+'E-biomass'!S61</f>
        <v>2431920310761.0972</v>
      </c>
      <c r="T13" s="310">
        <f>'NonE-biomass'!T61+'E-biomass'!T61</f>
        <v>2486591057748.6641</v>
      </c>
      <c r="U13" s="310">
        <f>'NonE-biomass'!U61+'E-biomass'!U61</f>
        <v>2541839398613.3701</v>
      </c>
      <c r="V13" s="310">
        <f>'NonE-biomass'!V61+'E-biomass'!V61</f>
        <v>2597476465370.543</v>
      </c>
      <c r="W13" s="310">
        <f>'NonE-biomass'!W61+'E-biomass'!W61</f>
        <v>2653297655986.5923</v>
      </c>
      <c r="X13" s="310">
        <f>'NonE-biomass'!X61+'E-biomass'!X61</f>
        <v>2709082470614.8521</v>
      </c>
      <c r="Y13" s="310">
        <f>'NonE-biomass'!Y61+'E-biomass'!Y61</f>
        <v>2764594518651.9858</v>
      </c>
      <c r="Z13" s="310">
        <f>'NonE-biomass'!Z61+'E-biomass'!Z61</f>
        <v>2819581716269.8096</v>
      </c>
      <c r="AA13" s="310">
        <f>'NonE-biomass'!AA61+'E-biomass'!AA61</f>
        <v>2873776693730.6919</v>
      </c>
      <c r="AB13" s="310">
        <f>'NonE-biomass'!AB61+'E-biomass'!AB61</f>
        <v>2926897430987.4321</v>
      </c>
      <c r="AC13" s="310">
        <f>'NonE-biomass'!AC61+'E-biomass'!AC61</f>
        <v>2978648138749.6289</v>
      </c>
      <c r="AD13" s="310">
        <f>'NonE-biomass'!AD61+'E-biomass'!AD61</f>
        <v>3028720400322.4404</v>
      </c>
      <c r="AE13" s="310">
        <f>'NonE-biomass'!AE61+'E-biomass'!AE61</f>
        <v>3076794587050.2578</v>
      </c>
      <c r="AF13" s="310">
        <f>'NonE-biomass'!AF61+'E-biomass'!AF61</f>
        <v>3122541557099.8428</v>
      </c>
      <c r="AG13" s="310">
        <f>'NonE-biomass'!AG61+'E-biomass'!AG61</f>
        <v>3165624643577.9507</v>
      </c>
      <c r="AH13" s="310">
        <f>'NonE-biomass'!AH61+'E-biomass'!AH61</f>
        <v>3205701933596.856</v>
      </c>
      <c r="AI13" s="310">
        <f>'NonE-biomass'!AI61+'E-biomass'!AI61</f>
        <v>3242428834894.8506</v>
      </c>
      <c r="AJ13" s="310">
        <f>'NonE-biomass'!AJ61+'E-biomass'!AJ61</f>
        <v>3275460921025.543</v>
      </c>
      <c r="AK13" s="310">
        <f>'NonE-biomass'!AK61+'E-biomass'!AK61</f>
        <v>3304457040009.3574</v>
      </c>
      <c r="AL13" s="310">
        <f>'NonE-biomass'!AL61+'E-biomass'!AL61</f>
        <v>3329082664778.1006</v>
      </c>
      <c r="AM13" s="310">
        <f>'NonE-biomass'!AM61+'E-biomass'!AM61</f>
        <v>3349013456848.0156</v>
      </c>
      <c r="AN13" s="310">
        <f>'NonE-biomass'!AN61+'E-biomass'!AN61</f>
        <v>3363939007563.5591</v>
      </c>
      <c r="AO13" s="310">
        <f>'NonE-biomass'!AO61+'E-biomass'!AO61</f>
        <v>3373566714123.8228</v>
      </c>
      <c r="AP13" s="310">
        <f>'NonE-biomass'!AP61+'E-biomass'!AP61</f>
        <v>3377625740618.2954</v>
      </c>
      <c r="AQ13" s="310">
        <f>'NonE-biomass'!AQ61+'E-biomass'!AQ61</f>
        <v>3374730797634.0327</v>
      </c>
    </row>
    <row r="14" spans="1:43" x14ac:dyDescent="0.25">
      <c r="A14" s="133" t="s">
        <v>101</v>
      </c>
      <c r="B14" s="310">
        <f>'NonE-biomass'!B62+'E-biomass'!B62</f>
        <v>25011531798000</v>
      </c>
      <c r="C14" s="310">
        <f>'NonE-biomass'!C62+'E-biomass'!C62</f>
        <v>23064276823500</v>
      </c>
      <c r="D14" s="310">
        <f>'NonE-biomass'!D62+'E-biomass'!D62</f>
        <v>27104790000451.621</v>
      </c>
      <c r="E14" s="310">
        <f>'NonE-biomass'!E62+'E-biomass'!E62</f>
        <v>28024064035085.641</v>
      </c>
      <c r="F14" s="310">
        <f>'NonE-biomass'!F62+'E-biomass'!F62</f>
        <v>29762456755883.578</v>
      </c>
      <c r="G14" s="310">
        <f>'NonE-biomass'!G62+'E-biomass'!G62</f>
        <v>30693009843943.18</v>
      </c>
      <c r="H14" s="310">
        <f>'NonE-biomass'!H62+'E-biomass'!H62</f>
        <v>31486655196424.555</v>
      </c>
      <c r="I14" s="310">
        <f>'NonE-biomass'!I62+'E-biomass'!I62</f>
        <v>32009411341082.398</v>
      </c>
      <c r="J14" s="310">
        <f>'NonE-biomass'!J62+'E-biomass'!J62</f>
        <v>32535040034644.863</v>
      </c>
      <c r="K14" s="310">
        <f>'NonE-biomass'!K62+'E-biomass'!K62</f>
        <v>33063533194850.188</v>
      </c>
      <c r="L14" s="310">
        <f>'NonE-biomass'!L62+'E-biomass'!L62</f>
        <v>33594882744759.176</v>
      </c>
      <c r="M14" s="310">
        <f>'NonE-biomass'!M62+'E-biomass'!M62</f>
        <v>34129080612755.32</v>
      </c>
      <c r="N14" s="310">
        <f>'NonE-biomass'!N62+'E-biomass'!N62</f>
        <v>33831020886725.305</v>
      </c>
      <c r="O14" s="310">
        <f>'NonE-biomass'!O62+'E-biomass'!O62</f>
        <v>33530835712431.453</v>
      </c>
      <c r="P14" s="310">
        <f>'NonE-biomass'!P62+'E-biomass'!P62</f>
        <v>33228528839110.43</v>
      </c>
      <c r="Q14" s="310">
        <f>'NonE-biomass'!Q62+'E-biomass'!Q62</f>
        <v>32924104014351.336</v>
      </c>
      <c r="R14" s="310">
        <f>'NonE-biomass'!R62+'E-biomass'!R62</f>
        <v>32617564984095.586</v>
      </c>
      <c r="S14" s="310">
        <f>'NonE-biomass'!S62+'E-biomass'!S62</f>
        <v>32065709300346.406</v>
      </c>
      <c r="T14" s="310">
        <f>'NonE-biomass'!T62+'E-biomass'!T62</f>
        <v>31513616048189.664</v>
      </c>
      <c r="U14" s="310">
        <f>'NonE-biomass'!U62+'E-biomass'!U62</f>
        <v>30961285570420.281</v>
      </c>
      <c r="V14" s="310">
        <f>'NonE-biomass'!V62+'E-biomass'!V62</f>
        <v>30408718209769.258</v>
      </c>
      <c r="W14" s="310">
        <f>'NonE-biomass'!W62+'E-biomass'!W62</f>
        <v>29855914308903.664</v>
      </c>
      <c r="X14" s="310">
        <f>'NonE-biomass'!X62+'E-biomass'!X62</f>
        <v>29095184026336.75</v>
      </c>
      <c r="Y14" s="310">
        <f>'NonE-biomass'!Y62+'E-biomass'!Y62</f>
        <v>28334132546824.789</v>
      </c>
      <c r="Z14" s="310">
        <f>'NonE-biomass'!Z62+'E-biomass'!Z62</f>
        <v>27572760339727.621</v>
      </c>
      <c r="AA14" s="310">
        <f>'NonE-biomass'!AA62+'E-biomass'!AA62</f>
        <v>26811067874317.391</v>
      </c>
      <c r="AB14" s="310">
        <f>'NonE-biomass'!AB62+'E-biomass'!AB62</f>
        <v>26049055619778.613</v>
      </c>
      <c r="AC14" s="310">
        <f>'NonE-biomass'!AC62+'E-biomass'!AC62</f>
        <v>25461634723267.66</v>
      </c>
      <c r="AD14" s="310">
        <f>'NonE-biomass'!AD62+'E-biomass'!AD62</f>
        <v>24873966418854.777</v>
      </c>
      <c r="AE14" s="310">
        <f>'NonE-biomass'!AE62+'E-biomass'!AE62</f>
        <v>24286051068787.277</v>
      </c>
      <c r="AF14" s="310">
        <f>'NonE-biomass'!AF62+'E-biomass'!AF62</f>
        <v>23697889035244.797</v>
      </c>
      <c r="AG14" s="310">
        <f>'NonE-biomass'!AG62+'E-biomass'!AG62</f>
        <v>23109480680339.258</v>
      </c>
      <c r="AH14" s="310">
        <f>'NonE-biomass'!AH62+'E-biomass'!AH62</f>
        <v>22757292959776.797</v>
      </c>
      <c r="AI14" s="310">
        <f>'NonE-biomass'!AI62+'E-biomass'!AI62</f>
        <v>22404955649381.246</v>
      </c>
      <c r="AJ14" s="310">
        <f>'NonE-biomass'!AJ62+'E-biomass'!AJ62</f>
        <v>22052468967093.691</v>
      </c>
      <c r="AK14" s="310">
        <f>'NonE-biomass'!AK62+'E-biomass'!AK62</f>
        <v>21699833130814.488</v>
      </c>
      <c r="AL14" s="310">
        <f>'NonE-biomass'!AL62+'E-biomass'!AL62</f>
        <v>21347048358403.301</v>
      </c>
      <c r="AM14" s="310">
        <f>'NonE-biomass'!AM62+'E-biomass'!AM62</f>
        <v>21172997430970.984</v>
      </c>
      <c r="AN14" s="310">
        <f>'NonE-biomass'!AN62+'E-biomass'!AN62</f>
        <v>20998870194834.594</v>
      </c>
      <c r="AO14" s="310">
        <f>'NonE-biomass'!AO62+'E-biomass'!AO62</f>
        <v>20824666759009.383</v>
      </c>
      <c r="AP14" s="310">
        <f>'NonE-biomass'!AP62+'E-biomass'!AP62</f>
        <v>20650387232490.277</v>
      </c>
      <c r="AQ14" s="310">
        <f>'NonE-biomass'!AQ62+'E-biomass'!AQ62</f>
        <v>20469998085415.125</v>
      </c>
    </row>
    <row r="15" spans="1:43" x14ac:dyDescent="0.25">
      <c r="A15" s="133" t="s">
        <v>102</v>
      </c>
      <c r="B15" s="310">
        <f>'NonE-biomass'!B63+'E-biomass'!B63</f>
        <v>28189363026000</v>
      </c>
      <c r="C15" s="310">
        <f>'NonE-biomass'!C63+'E-biomass'!C63</f>
        <v>13136332060500</v>
      </c>
      <c r="D15" s="310">
        <f>'NonE-biomass'!D63+'E-biomass'!D63</f>
        <v>15387898527527.869</v>
      </c>
      <c r="E15" s="310">
        <f>'NonE-biomass'!E63+'E-biomass'!E63</f>
        <v>16436282556792.271</v>
      </c>
      <c r="F15" s="310">
        <f>'NonE-biomass'!F63+'E-biomass'!F63</f>
        <v>18056474653095.41</v>
      </c>
      <c r="G15" s="310">
        <f>'NonE-biomass'!G63+'E-biomass'!G63</f>
        <v>19123849429050.254</v>
      </c>
      <c r="H15" s="310">
        <f>'NonE-biomass'!H63+'E-biomass'!H63</f>
        <v>20134032674489.359</v>
      </c>
      <c r="I15" s="310">
        <f>'NonE-biomass'!I63+'E-biomass'!I63</f>
        <v>20646339855115.09</v>
      </c>
      <c r="J15" s="310">
        <f>'NonE-biomass'!J63+'E-biomass'!J63</f>
        <v>21161384962813.379</v>
      </c>
      <c r="K15" s="310">
        <f>'NonE-biomass'!K63+'E-biomass'!K63</f>
        <v>21679162724471.977</v>
      </c>
      <c r="L15" s="310">
        <f>'NonE-biomass'!L63+'E-biomass'!L63</f>
        <v>22199667869714.887</v>
      </c>
      <c r="M15" s="310">
        <f>'NonE-biomass'!M63+'E-biomass'!M63</f>
        <v>22722895130902.344</v>
      </c>
      <c r="N15" s="310">
        <f>'NonE-biomass'!N63+'E-biomass'!N63</f>
        <v>22804113342485.07</v>
      </c>
      <c r="O15" s="310">
        <f>'NonE-biomass'!O63+'E-biomass'!O63</f>
        <v>22885428668909.5</v>
      </c>
      <c r="P15" s="310">
        <f>'NonE-biomass'!P63+'E-biomass'!P63</f>
        <v>22966840941925.754</v>
      </c>
      <c r="Q15" s="310">
        <f>'NonE-biomass'!Q63+'E-biomass'!Q63</f>
        <v>23048349993347.715</v>
      </c>
      <c r="R15" s="310">
        <f>'NonE-biomass'!R63+'E-biomass'!R63</f>
        <v>23129955655053</v>
      </c>
      <c r="S15" s="310">
        <f>'NonE-biomass'!S63+'E-biomass'!S63</f>
        <v>22871703702764.52</v>
      </c>
      <c r="T15" s="310">
        <f>'NonE-biomass'!T63+'E-biomass'!T63</f>
        <v>22613352562814.922</v>
      </c>
      <c r="U15" s="310">
        <f>'NonE-biomass'!U63+'E-biomass'!U63</f>
        <v>22354902319644.656</v>
      </c>
      <c r="V15" s="310">
        <f>'NonE-biomass'!V63+'E-biomass'!V63</f>
        <v>22096353057680.293</v>
      </c>
      <c r="W15" s="310">
        <f>'NonE-biomass'!W63+'E-biomass'!W63</f>
        <v>21837704861334.559</v>
      </c>
      <c r="X15" s="310">
        <f>'NonE-biomass'!X63+'E-biomass'!X63</f>
        <v>21349045022456.789</v>
      </c>
      <c r="Y15" s="310">
        <f>'NonE-biomass'!Y63+'E-biomass'!Y63</f>
        <v>20860202036912.438</v>
      </c>
      <c r="Z15" s="310">
        <f>'NonE-biomass'!Z63+'E-biomass'!Z63</f>
        <v>20371176062645.332</v>
      </c>
      <c r="AA15" s="310">
        <f>'NonE-biomass'!AA63+'E-biomass'!AA63</f>
        <v>19881967257573.305</v>
      </c>
      <c r="AB15" s="310">
        <f>'NonE-biomass'!AB63+'E-biomass'!AB63</f>
        <v>19392575779588.223</v>
      </c>
      <c r="AC15" s="310">
        <f>'NonE-biomass'!AC63+'E-biomass'!AC63</f>
        <v>18903001786555.926</v>
      </c>
      <c r="AD15" s="310">
        <f>'NonE-biomass'!AD63+'E-biomass'!AD63</f>
        <v>18413245436316.305</v>
      </c>
      <c r="AE15" s="310">
        <f>'NonE-biomass'!AE63+'E-biomass'!AE63</f>
        <v>17923306886683.223</v>
      </c>
      <c r="AF15" s="310">
        <f>'NonE-biomass'!AF63+'E-biomass'!AF63</f>
        <v>17433186295444.564</v>
      </c>
      <c r="AG15" s="310">
        <f>'NonE-biomass'!AG63+'E-biomass'!AG63</f>
        <v>16942883820362.242</v>
      </c>
      <c r="AH15" s="310">
        <f>'NonE-biomass'!AH63+'E-biomass'!AH63</f>
        <v>16518209217648.83</v>
      </c>
      <c r="AI15" s="310">
        <f>'NonE-biomass'!AI63+'E-biomass'!AI63</f>
        <v>16093377015353.971</v>
      </c>
      <c r="AJ15" s="310">
        <f>'NonE-biomass'!AJ63+'E-biomass'!AJ63</f>
        <v>15668387350166.791</v>
      </c>
      <c r="AK15" s="310">
        <f>'NonE-biomass'!AK63+'E-biomass'!AK63</f>
        <v>15243240358753.924</v>
      </c>
      <c r="AL15" s="310">
        <f>'NonE-biomass'!AL63+'E-biomass'!AL63</f>
        <v>14817936177759.459</v>
      </c>
      <c r="AM15" s="310">
        <f>'NonE-biomass'!AM63+'E-biomass'!AM63</f>
        <v>14370966098098.051</v>
      </c>
      <c r="AN15" s="310">
        <f>'NonE-biomass'!AN63+'E-biomass'!AN63</f>
        <v>13923831298204.566</v>
      </c>
      <c r="AO15" s="310">
        <f>'NonE-biomass'!AO63+'E-biomass'!AO63</f>
        <v>13476531921506.869</v>
      </c>
      <c r="AP15" s="310">
        <f>'NonE-biomass'!AP63+'E-biomass'!AP63</f>
        <v>13029068111409.164</v>
      </c>
      <c r="AQ15" s="310">
        <f>'NonE-biomass'!AQ63+'E-biomass'!AQ63</f>
        <v>12577195536355.578</v>
      </c>
    </row>
    <row r="16" spans="1:43" x14ac:dyDescent="0.25">
      <c r="A16" s="133" t="s">
        <v>103</v>
      </c>
      <c r="B16" s="310">
        <f>'NonE-biomass'!B64+'E-biomass'!B64</f>
        <v>1655583402000.0005</v>
      </c>
      <c r="C16" s="310">
        <f>'NonE-biomass'!C64+'E-biomass'!C64</f>
        <v>1966699746000</v>
      </c>
      <c r="D16" s="310">
        <f>'NonE-biomass'!D64+'E-biomass'!D64</f>
        <v>2087780098985.0715</v>
      </c>
      <c r="E16" s="310">
        <f>'NonE-biomass'!E64+'E-biomass'!E64</f>
        <v>2434979781908.7227</v>
      </c>
      <c r="F16" s="310">
        <f>'NonE-biomass'!F64+'E-biomass'!F64</f>
        <v>2709403451356.1748</v>
      </c>
      <c r="G16" s="310">
        <f>'NonE-biomass'!G64+'E-biomass'!G64</f>
        <v>2908728452043.1133</v>
      </c>
      <c r="H16" s="310">
        <f>'NonE-biomass'!H64+'E-biomass'!H64</f>
        <v>3102411732128.9746</v>
      </c>
      <c r="I16" s="310">
        <f>'NonE-biomass'!I64+'E-biomass'!I64</f>
        <v>3254176223277.8188</v>
      </c>
      <c r="J16" s="310">
        <f>'NonE-biomass'!J64+'E-biomass'!J64</f>
        <v>3405027109401.7432</v>
      </c>
      <c r="K16" s="310">
        <f>'NonE-biomass'!K64+'E-biomass'!K64</f>
        <v>3554957009755.4546</v>
      </c>
      <c r="L16" s="310">
        <f>'NonE-biomass'!L64+'E-biomass'!L64</f>
        <v>3703958553106.9268</v>
      </c>
      <c r="M16" s="310">
        <f>'NonE-biomass'!M64+'E-biomass'!M64</f>
        <v>3852024377737.4038</v>
      </c>
      <c r="N16" s="310">
        <f>'NonE-biomass'!N64+'E-biomass'!N64</f>
        <v>3929624168116.1768</v>
      </c>
      <c r="O16" s="310">
        <f>'NonE-biomass'!O64+'E-biomass'!O64</f>
        <v>4006853285010.8535</v>
      </c>
      <c r="P16" s="310">
        <f>'NonE-biomass'!P64+'E-biomass'!P64</f>
        <v>4083709788134.5049</v>
      </c>
      <c r="Q16" s="310">
        <f>'NonE-biomass'!Q64+'E-biomass'!Q64</f>
        <v>4160191738874.3022</v>
      </c>
      <c r="R16" s="310">
        <f>'NonE-biomass'!R64+'E-biomass'!R64</f>
        <v>4236297200291.5215</v>
      </c>
      <c r="S16" s="310">
        <f>'NonE-biomass'!S64+'E-biomass'!S64</f>
        <v>4253853446748.8892</v>
      </c>
      <c r="T16" s="310">
        <f>'NonE-biomass'!T64+'E-biomass'!T64</f>
        <v>4271323256263.811</v>
      </c>
      <c r="U16" s="310">
        <f>'NonE-biomass'!U64+'E-biomass'!U64</f>
        <v>4288706594201.3535</v>
      </c>
      <c r="V16" s="310">
        <f>'NonE-biomass'!V64+'E-biomass'!V64</f>
        <v>4306003425939.9365</v>
      </c>
      <c r="W16" s="310">
        <f>'NonE-biomass'!W64+'E-biomass'!W64</f>
        <v>4323213716871.3228</v>
      </c>
      <c r="X16" s="310">
        <f>'NonE-biomass'!X64+'E-biomass'!X64</f>
        <v>4304989717870.5352</v>
      </c>
      <c r="Y16" s="310">
        <f>'NonE-biomass'!Y64+'E-biomass'!Y64</f>
        <v>4286800832670.583</v>
      </c>
      <c r="Z16" s="310">
        <f>'NonE-biomass'!Z64+'E-biomass'!Z64</f>
        <v>4268647077314.5615</v>
      </c>
      <c r="AA16" s="310">
        <f>'NonE-biomass'!AA64+'E-biomass'!AA64</f>
        <v>4250528467839.6987</v>
      </c>
      <c r="AB16" s="310">
        <f>'NonE-biomass'!AB64+'E-biomass'!AB64</f>
        <v>4232445020277.3516</v>
      </c>
      <c r="AC16" s="310">
        <f>'NonE-biomass'!AC64+'E-biomass'!AC64</f>
        <v>4168651384250.5029</v>
      </c>
      <c r="AD16" s="310">
        <f>'NonE-biomass'!AD64+'E-biomass'!AD64</f>
        <v>4105052060251.8994</v>
      </c>
      <c r="AE16" s="310">
        <f>'NonE-biomass'!AE64+'E-biomass'!AE64</f>
        <v>4041647130269.1011</v>
      </c>
      <c r="AF16" s="310">
        <f>'NonE-biomass'!AF64+'E-biomass'!AF64</f>
        <v>3978436676258.73</v>
      </c>
      <c r="AG16" s="310">
        <f>'NonE-biomass'!AG64+'E-biomass'!AG64</f>
        <v>3915420780146.4434</v>
      </c>
      <c r="AH16" s="310">
        <f>'NonE-biomass'!AH64+'E-biomass'!AH64</f>
        <v>3818589010294.9722</v>
      </c>
      <c r="AI16" s="310">
        <f>'NonE-biomass'!AI64+'E-biomass'!AI64</f>
        <v>3722071465493.4878</v>
      </c>
      <c r="AJ16" s="310">
        <f>'NonE-biomass'!AJ64+'E-biomass'!AJ64</f>
        <v>3625868276984.6157</v>
      </c>
      <c r="AK16" s="310">
        <f>'NonE-biomass'!AK64+'E-biomass'!AK64</f>
        <v>3529979575961.2144</v>
      </c>
      <c r="AL16" s="310">
        <f>'NonE-biomass'!AL64+'E-biomass'!AL64</f>
        <v>3434405493566.3789</v>
      </c>
      <c r="AM16" s="310">
        <f>'NonE-biomass'!AM64+'E-biomass'!AM64</f>
        <v>3339001875585.251</v>
      </c>
      <c r="AN16" s="310">
        <f>'NonE-biomass'!AN64+'E-biomass'!AN64</f>
        <v>3243913650547.562</v>
      </c>
      <c r="AO16" s="310">
        <f>'NonE-biomass'!AO64+'E-biomass'!AO64</f>
        <v>3149140949658.2856</v>
      </c>
      <c r="AP16" s="310">
        <f>'NonE-biomass'!AP64+'E-biomass'!AP64</f>
        <v>3054683904072.5557</v>
      </c>
      <c r="AQ16" s="310">
        <f>'NonE-biomass'!AQ64+'E-biomass'!AQ64</f>
        <v>2959509349734.9048</v>
      </c>
    </row>
    <row r="17" spans="1:43" x14ac:dyDescent="0.25">
      <c r="A17" s="133" t="s">
        <v>104</v>
      </c>
      <c r="B17" s="310">
        <f>'NonE-biomass'!B65+'E-biomass'!B65</f>
        <v>1355578356000</v>
      </c>
      <c r="C17" s="310">
        <f>'NonE-biomass'!C65+'E-biomass'!C65</f>
        <v>1288910568000</v>
      </c>
      <c r="D17" s="310">
        <f>'NonE-biomass'!D65+'E-biomass'!D65</f>
        <v>1544815580326.5571</v>
      </c>
      <c r="E17" s="310">
        <f>'NonE-biomass'!E65+'E-biomass'!E65</f>
        <v>1633142873377.2021</v>
      </c>
      <c r="F17" s="310">
        <f>'NonE-biomass'!F65+'E-biomass'!F65</f>
        <v>1697109677543.8562</v>
      </c>
      <c r="G17" s="310">
        <f>'NonE-biomass'!G65+'E-biomass'!G65</f>
        <v>1752897247375.3035</v>
      </c>
      <c r="H17" s="310">
        <f>'NonE-biomass'!H65+'E-biomass'!H65</f>
        <v>1820061059252.6411</v>
      </c>
      <c r="I17" s="310">
        <f>'NonE-biomass'!I65+'E-biomass'!I65</f>
        <v>1881045182429.1294</v>
      </c>
      <c r="J17" s="310">
        <f>'NonE-biomass'!J65+'E-biomass'!J65</f>
        <v>1934096034927.481</v>
      </c>
      <c r="K17" s="310">
        <f>'NonE-biomass'!K65+'E-biomass'!K65</f>
        <v>1979587073630.5034</v>
      </c>
      <c r="L17" s="310">
        <f>'NonE-biomass'!L65+'E-biomass'!L65</f>
        <v>2018093023047.6206</v>
      </c>
      <c r="M17" s="310">
        <f>'NonE-biomass'!M65+'E-biomass'!M65</f>
        <v>2050359330897.343</v>
      </c>
      <c r="N17" s="310">
        <f>'NonE-biomass'!N65+'E-biomass'!N65</f>
        <v>2078471528011.1177</v>
      </c>
      <c r="O17" s="310">
        <f>'NonE-biomass'!O65+'E-biomass'!O65</f>
        <v>2101991391950.5981</v>
      </c>
      <c r="P17" s="310">
        <f>'NonE-biomass'!P65+'E-biomass'!P65</f>
        <v>2121713358983.6313</v>
      </c>
      <c r="Q17" s="310">
        <f>'NonE-biomass'!Q65+'E-biomass'!Q65</f>
        <v>2138491774125.5205</v>
      </c>
      <c r="R17" s="310">
        <f>'NonE-biomass'!R65+'E-biomass'!R65</f>
        <v>2153226539670.0112</v>
      </c>
      <c r="S17" s="310">
        <f>'NonE-biomass'!S65+'E-biomass'!S65</f>
        <v>2167424030717.729</v>
      </c>
      <c r="T17" s="310">
        <f>'NonE-biomass'!T65+'E-biomass'!T65</f>
        <v>2180545373290.9314</v>
      </c>
      <c r="U17" s="310">
        <f>'NonE-biomass'!U65+'E-biomass'!U65</f>
        <v>2192610991054.7932</v>
      </c>
      <c r="V17" s="310">
        <f>'NonE-biomass'!V65+'E-biomass'!V65</f>
        <v>2203643779147.4331</v>
      </c>
      <c r="W17" s="310">
        <f>'NonE-biomass'!W65+'E-biomass'!W65</f>
        <v>2213668953687.8833</v>
      </c>
      <c r="X17" s="310">
        <f>'NonE-biomass'!X65+'E-biomass'!X65</f>
        <v>2222713899193.6699</v>
      </c>
      <c r="Y17" s="310">
        <f>'NonE-biomass'!Y65+'E-biomass'!Y65</f>
        <v>2230808014977.8589</v>
      </c>
      <c r="Z17" s="310">
        <f>'NonE-biomass'!Z65+'E-biomass'!Z65</f>
        <v>2237982561544.1919</v>
      </c>
      <c r="AA17" s="310">
        <f>'NonE-biomass'!AA65+'E-biomass'!AA65</f>
        <v>2244270507942.5957</v>
      </c>
      <c r="AB17" s="310">
        <f>'NonE-biomass'!AB65+'E-biomass'!AB65</f>
        <v>2249706380988.1045</v>
      </c>
      <c r="AC17" s="310">
        <f>'NonE-biomass'!AC65+'E-biomass'!AC65</f>
        <v>2254326117184.0864</v>
      </c>
      <c r="AD17" s="310">
        <f>'NonE-biomass'!AD65+'E-biomass'!AD65</f>
        <v>2258166918126.6416</v>
      </c>
      <c r="AE17" s="310">
        <f>'NonE-biomass'!AE65+'E-biomass'!AE65</f>
        <v>2261267110102.4497</v>
      </c>
      <c r="AF17" s="310">
        <f>'NonE-biomass'!AF65+'E-biomass'!AF65</f>
        <v>2263666008526.7461</v>
      </c>
      <c r="AG17" s="310">
        <f>'NonE-biomass'!AG65+'E-biomass'!AG65</f>
        <v>2265403787803.5688</v>
      </c>
      <c r="AH17" s="310">
        <f>'NonE-biomass'!AH65+'E-biomass'!AH65</f>
        <v>2266521357126.3818</v>
      </c>
      <c r="AI17" s="310">
        <f>'NonE-biomass'!AI65+'E-biomass'!AI65</f>
        <v>2267060242675.0171</v>
      </c>
      <c r="AJ17" s="310">
        <f>'NonE-biomass'!AJ65+'E-biomass'!AJ65</f>
        <v>2267062476604.4814</v>
      </c>
      <c r="AK17" s="310">
        <f>'NonE-biomass'!AK65+'E-biomass'!AK65</f>
        <v>2266570493163.606</v>
      </c>
      <c r="AL17" s="310">
        <f>'NonE-biomass'!AL65+'E-biomass'!AL65</f>
        <v>2265627032226.5034</v>
      </c>
      <c r="AM17" s="310">
        <f>'NonE-biomass'!AM65+'E-biomass'!AM65</f>
        <v>2264275050468.4561</v>
      </c>
      <c r="AN17" s="310">
        <f>'NonE-biomass'!AN65+'E-biomass'!AN65</f>
        <v>2262557640369.4053</v>
      </c>
      <c r="AO17" s="310">
        <f>'NonE-biomass'!AO65+'E-biomass'!AO65</f>
        <v>2260517957184.2144</v>
      </c>
      <c r="AP17" s="310">
        <f>'NonE-biomass'!AP65+'E-biomass'!AP65</f>
        <v>2258199153978.3887</v>
      </c>
      <c r="AQ17" s="310">
        <f>'NonE-biomass'!AQ65+'E-biomass'!AQ65</f>
        <v>2254891188122.082</v>
      </c>
    </row>
    <row r="18" spans="1:43" x14ac:dyDescent="0.25">
      <c r="A18" s="133" t="s">
        <v>105</v>
      </c>
      <c r="B18" s="310">
        <f>'NonE-biomass'!B66+'E-biomass'!B66</f>
        <v>1036128538499.9998</v>
      </c>
      <c r="C18" s="310">
        <f>'NonE-biomass'!C66+'E-biomass'!C66</f>
        <v>1133352396000</v>
      </c>
      <c r="D18" s="310">
        <f>'NonE-biomass'!D66+'E-biomass'!D66</f>
        <v>1143438872204.8538</v>
      </c>
      <c r="E18" s="310">
        <f>'NonE-biomass'!E66+'E-biomass'!E66</f>
        <v>1460483305114.8018</v>
      </c>
      <c r="F18" s="310">
        <f>'NonE-biomass'!F66+'E-biomass'!F66</f>
        <v>1502562043086.0845</v>
      </c>
      <c r="G18" s="310">
        <f>'NonE-biomass'!G66+'E-biomass'!G66</f>
        <v>1574166396411.8386</v>
      </c>
      <c r="H18" s="310">
        <f>'NonE-biomass'!H66+'E-biomass'!H66</f>
        <v>1663426006907.8762</v>
      </c>
      <c r="I18" s="310">
        <f>'NonE-biomass'!I66+'E-biomass'!I66</f>
        <v>1738399001472.4189</v>
      </c>
      <c r="J18" s="310">
        <f>'NonE-biomass'!J66+'E-biomass'!J66</f>
        <v>1795281999548.1587</v>
      </c>
      <c r="K18" s="310">
        <f>'NonE-biomass'!K66+'E-biomass'!K66</f>
        <v>1839057303764.856</v>
      </c>
      <c r="L18" s="310">
        <f>'NonE-biomass'!L66+'E-biomass'!L66</f>
        <v>1875823043702.0981</v>
      </c>
      <c r="M18" s="310">
        <f>'NonE-biomass'!M66+'E-biomass'!M66</f>
        <v>1912433522052.9922</v>
      </c>
      <c r="N18" s="310">
        <f>'NonE-biomass'!N66+'E-biomass'!N66</f>
        <v>1961690983417.4373</v>
      </c>
      <c r="O18" s="310">
        <f>'NonE-biomass'!O66+'E-biomass'!O66</f>
        <v>2017194828374.1865</v>
      </c>
      <c r="P18" s="310">
        <f>'NonE-biomass'!P66+'E-biomass'!P66</f>
        <v>2077349945862.7737</v>
      </c>
      <c r="Q18" s="310">
        <f>'NonE-biomass'!Q66+'E-biomass'!Q66</f>
        <v>2140349320695.6528</v>
      </c>
      <c r="R18" s="310">
        <f>'NonE-biomass'!R66+'E-biomass'!R66</f>
        <v>2204137335001.7119</v>
      </c>
      <c r="S18" s="310">
        <f>'NonE-biomass'!S66+'E-biomass'!S66</f>
        <v>2275310233716.6455</v>
      </c>
      <c r="T18" s="310">
        <f>'NonE-biomass'!T66+'E-biomass'!T66</f>
        <v>2345314827430.98</v>
      </c>
      <c r="U18" s="310">
        <f>'NonE-biomass'!U66+'E-biomass'!U66</f>
        <v>2413876735629.1387</v>
      </c>
      <c r="V18" s="310">
        <f>'NonE-biomass'!V66+'E-biomass'!V66</f>
        <v>2480721914894.144</v>
      </c>
      <c r="W18" s="310">
        <f>'NonE-biomass'!W66+'E-biomass'!W66</f>
        <v>2545578367461.8271</v>
      </c>
      <c r="X18" s="310">
        <f>'NonE-biomass'!X66+'E-biomass'!X66</f>
        <v>2608177855126.6816</v>
      </c>
      <c r="Y18" s="310">
        <f>'NonE-biomass'!Y66+'E-biomass'!Y66</f>
        <v>2668257603671.6953</v>
      </c>
      <c r="Z18" s="310">
        <f>'NonE-biomass'!Z66+'E-biomass'!Z66</f>
        <v>2725561983406.8804</v>
      </c>
      <c r="AA18" s="310">
        <f>'NonE-biomass'!AA66+'E-biomass'!AA66</f>
        <v>2779844151975.271</v>
      </c>
      <c r="AB18" s="310">
        <f>'NonE-biomass'!AB66+'E-biomass'!AB66</f>
        <v>2830867646297.9658</v>
      </c>
      <c r="AC18" s="310">
        <f>'NonE-biomass'!AC66+'E-biomass'!AC66</f>
        <v>2878407911357.7861</v>
      </c>
      <c r="AD18" s="310">
        <f>'NonE-biomass'!AD66+'E-biomass'!AD66</f>
        <v>2922253754437.6245</v>
      </c>
      <c r="AE18" s="310">
        <f>'NonE-biomass'!AE66+'E-biomass'!AE66</f>
        <v>2962208714408.2095</v>
      </c>
      <c r="AF18" s="310">
        <f>'NonE-biomass'!AF66+'E-biomass'!AF66</f>
        <v>2998092336674.0493</v>
      </c>
      <c r="AG18" s="310">
        <f>'NonE-biomass'!AG66+'E-biomass'!AG66</f>
        <v>3029741345410.3828</v>
      </c>
      <c r="AH18" s="310">
        <f>'NonE-biomass'!AH66+'E-biomass'!AH66</f>
        <v>3057010705734.8154</v>
      </c>
      <c r="AI18" s="310">
        <f>'NonE-biomass'!AI66+'E-biomass'!AI66</f>
        <v>3079774569434.2124</v>
      </c>
      <c r="AJ18" s="310">
        <f>'NonE-biomass'!AJ66+'E-biomass'!AJ66</f>
        <v>3097927098794.0273</v>
      </c>
      <c r="AK18" s="310">
        <f>'NonE-biomass'!AK66+'E-biomass'!AK66</f>
        <v>3111383163940.1953</v>
      </c>
      <c r="AL18" s="310">
        <f>'NonE-biomass'!AL66+'E-biomass'!AL66</f>
        <v>3120078909896.416</v>
      </c>
      <c r="AM18" s="310">
        <f>'NonE-biomass'!AM66+'E-biomass'!AM66</f>
        <v>3123972190278.2041</v>
      </c>
      <c r="AN18" s="310">
        <f>'NonE-biomass'!AN66+'E-biomass'!AN66</f>
        <v>3123042865193.0469</v>
      </c>
      <c r="AO18" s="310">
        <f>'NonE-biomass'!AO66+'E-biomass'!AO66</f>
        <v>3117292961500.0815</v>
      </c>
      <c r="AP18" s="310">
        <f>'NonE-biomass'!AP66+'E-biomass'!AP66</f>
        <v>3106746694116.4551</v>
      </c>
      <c r="AQ18" s="310">
        <f>'NonE-biomass'!AQ66+'E-biomass'!AQ66</f>
        <v>3090418143767.4111</v>
      </c>
    </row>
    <row r="19" spans="1:43" x14ac:dyDescent="0.25">
      <c r="A19" s="133" t="s">
        <v>106</v>
      </c>
      <c r="B19" s="310">
        <f>'NonE-biomass'!B67+'E-biomass'!B67</f>
        <v>1719473365500</v>
      </c>
      <c r="C19" s="310">
        <f>'NonE-biomass'!C67+'E-biomass'!C67</f>
        <v>1322244462000</v>
      </c>
      <c r="D19" s="310">
        <f>'NonE-biomass'!D67+'E-biomass'!D67</f>
        <v>1416554165072.406</v>
      </c>
      <c r="E19" s="310">
        <f>'NonE-biomass'!E67+'E-biomass'!E67</f>
        <v>1821762721061.4121</v>
      </c>
      <c r="F19" s="310">
        <f>'NonE-biomass'!F67+'E-biomass'!F67</f>
        <v>1896693093651.6467</v>
      </c>
      <c r="G19" s="310">
        <f>'NonE-biomass'!G67+'E-biomass'!G67</f>
        <v>2026487745405.7329</v>
      </c>
      <c r="H19" s="310">
        <f>'NonE-biomass'!H67+'E-biomass'!H67</f>
        <v>2195078980999.314</v>
      </c>
      <c r="I19" s="310">
        <f>'NonE-biomass'!I67+'E-biomass'!I67</f>
        <v>2353903842558.3281</v>
      </c>
      <c r="J19" s="310">
        <f>'NonE-biomass'!J67+'E-biomass'!J67</f>
        <v>2491846058171.061</v>
      </c>
      <c r="K19" s="310">
        <f>'NonE-biomass'!K67+'E-biomass'!K67</f>
        <v>2611525624866.6279</v>
      </c>
      <c r="L19" s="310">
        <f>'NonE-biomass'!L67+'E-biomass'!L67</f>
        <v>2717406560887.6792</v>
      </c>
      <c r="M19" s="310">
        <f>'NonE-biomass'!M67+'E-biomass'!M67</f>
        <v>2815456569547.3477</v>
      </c>
      <c r="N19" s="310">
        <f>'NonE-biomass'!N67+'E-biomass'!N67</f>
        <v>2919213186207.8408</v>
      </c>
      <c r="O19" s="310">
        <f>'NonE-biomass'!O67+'E-biomass'!O67</f>
        <v>3022351527234.0391</v>
      </c>
      <c r="P19" s="310">
        <f>'NonE-biomass'!P67+'E-biomass'!P67</f>
        <v>3124290252210.9189</v>
      </c>
      <c r="Q19" s="310">
        <f>'NonE-biomass'!Q67+'E-biomass'!Q67</f>
        <v>3224408482291.1616</v>
      </c>
      <c r="R19" s="310">
        <f>'NonE-biomass'!R67+'E-biomass'!R67</f>
        <v>3322049216112.356</v>
      </c>
      <c r="S19" s="310">
        <f>'NonE-biomass'!S67+'E-biomass'!S67</f>
        <v>3426223985607.5889</v>
      </c>
      <c r="T19" s="310">
        <f>'NonE-biomass'!T67+'E-biomass'!T67</f>
        <v>3527532905352.8164</v>
      </c>
      <c r="U19" s="310">
        <f>'NonE-biomass'!U67+'E-biomass'!U67</f>
        <v>3625629893395.144</v>
      </c>
      <c r="V19" s="310">
        <f>'NonE-biomass'!V67+'E-biomass'!V67</f>
        <v>3720183616463.8667</v>
      </c>
      <c r="W19" s="310">
        <f>'NonE-biomass'!W67+'E-biomass'!W67</f>
        <v>3810879637839.3237</v>
      </c>
      <c r="X19" s="310">
        <f>'NonE-biomass'!X67+'E-biomass'!X67</f>
        <v>3897422393182.29</v>
      </c>
      <c r="Y19" s="310">
        <f>'NonE-biomass'!Y67+'E-biomass'!Y67</f>
        <v>3979536976940.7285</v>
      </c>
      <c r="Z19" s="310">
        <f>'NonE-biomass'!Z67+'E-biomass'!Z67</f>
        <v>4056970724782.5078</v>
      </c>
      <c r="AA19" s="310">
        <f>'NonE-biomass'!AA67+'E-biomass'!AA67</f>
        <v>4129494580451.9409</v>
      </c>
      <c r="AB19" s="310">
        <f>'NonE-biomass'!AB67+'E-biomass'!AB67</f>
        <v>4196904238458.3613</v>
      </c>
      <c r="AC19" s="310">
        <f>'NonE-biomass'!AC67+'E-biomass'!AC67</f>
        <v>4259021057027.4434</v>
      </c>
      <c r="AD19" s="310">
        <f>'NonE-biomass'!AD67+'E-biomass'!AD67</f>
        <v>4315692738728.3838</v>
      </c>
      <c r="AE19" s="310">
        <f>'NonE-biomass'!AE67+'E-biomass'!AE67</f>
        <v>4366793779087.2134</v>
      </c>
      <c r="AF19" s="310">
        <f>'NonE-biomass'!AF67+'E-biomass'!AF67</f>
        <v>4412225686265.0713</v>
      </c>
      <c r="AG19" s="310">
        <f>'NonE-biomass'!AG67+'E-biomass'!AG67</f>
        <v>4451916977482.6396</v>
      </c>
      <c r="AH19" s="310">
        <f>'NonE-biomass'!AH67+'E-biomass'!AH67</f>
        <v>4485822960275.415</v>
      </c>
      <c r="AI19" s="310">
        <f>'NonE-biomass'!AI67+'E-biomass'!AI67</f>
        <v>4513925308840.7129</v>
      </c>
      <c r="AJ19" s="310">
        <f>'NonE-biomass'!AJ67+'E-biomass'!AJ67</f>
        <v>4536231447666.0273</v>
      </c>
      <c r="AK19" s="310">
        <f>'NonE-biomass'!AK67+'E-biomass'!AK67</f>
        <v>4552773756292.2236</v>
      </c>
      <c r="AL19" s="310">
        <f>'NonE-biomass'!AL67+'E-biomass'!AL67</f>
        <v>4563608610454.416</v>
      </c>
      <c r="AM19" s="310">
        <f>'NonE-biomass'!AM67+'E-biomass'!AM67</f>
        <v>4568815275952.6738</v>
      </c>
      <c r="AN19" s="310">
        <f>'NonE-biomass'!AN67+'E-biomass'!AN67</f>
        <v>4568494672435.1787</v>
      </c>
      <c r="AO19" s="310">
        <f>'NonE-biomass'!AO67+'E-biomass'!AO67</f>
        <v>4562768024831.9639</v>
      </c>
      <c r="AP19" s="310">
        <f>'NonE-biomass'!AP67+'E-biomass'!AP67</f>
        <v>4551775420467.8975</v>
      </c>
      <c r="AQ19" s="310">
        <f>'NonE-biomass'!AQ67+'E-biomass'!AQ67</f>
        <v>4534159874466.6738</v>
      </c>
    </row>
    <row r="20" spans="1:43" x14ac:dyDescent="0.25">
      <c r="A20" s="133" t="s">
        <v>107</v>
      </c>
      <c r="B20" s="310">
        <f>'NonE-biomass'!B68+'E-biomass'!B68</f>
        <v>288893748000</v>
      </c>
      <c r="C20" s="310">
        <f>'NonE-biomass'!C68+'E-biomass'!C68</f>
        <v>211114662000</v>
      </c>
      <c r="D20" s="310">
        <f>'NonE-biomass'!D68+'E-biomass'!D68</f>
        <v>167011973706.22675</v>
      </c>
      <c r="E20" s="310">
        <f>'NonE-biomass'!E68+'E-biomass'!E68</f>
        <v>260949009410.53799</v>
      </c>
      <c r="F20" s="310">
        <f>'NonE-biomass'!F68+'E-biomass'!F68</f>
        <v>259230946841.62927</v>
      </c>
      <c r="G20" s="310">
        <f>'NonE-biomass'!G68+'E-biomass'!G68</f>
        <v>260749557068.8804</v>
      </c>
      <c r="H20" s="310">
        <f>'NonE-biomass'!H68+'E-biomass'!H68</f>
        <v>264185426099.47195</v>
      </c>
      <c r="I20" s="310">
        <f>'NonE-biomass'!I68+'E-biomass'!I68</f>
        <v>267321593011.03885</v>
      </c>
      <c r="J20" s="310">
        <f>'NonE-biomass'!J68+'E-biomass'!J68</f>
        <v>270115668276.83301</v>
      </c>
      <c r="K20" s="310">
        <f>'NonE-biomass'!K68+'E-biomass'!K68</f>
        <v>272364037779.42093</v>
      </c>
      <c r="L20" s="310">
        <f>'NonE-biomass'!L68+'E-biomass'!L68</f>
        <v>273858923740.87534</v>
      </c>
      <c r="M20" s="310">
        <f>'NonE-biomass'!M68+'E-biomass'!M68</f>
        <v>274393098459.31265</v>
      </c>
      <c r="N20" s="310">
        <f>'NonE-biomass'!N68+'E-biomass'!N68</f>
        <v>275918577588.63641</v>
      </c>
      <c r="O20" s="310">
        <f>'NonE-biomass'!O68+'E-biomass'!O68</f>
        <v>276441668977.09894</v>
      </c>
      <c r="P20" s="310">
        <f>'NonE-biomass'!P68+'E-biomass'!P68</f>
        <v>276029429363.00397</v>
      </c>
      <c r="Q20" s="310">
        <f>'NonE-biomass'!Q68+'E-biomass'!Q68</f>
        <v>274758278535.23032</v>
      </c>
      <c r="R20" s="310">
        <f>'NonE-biomass'!R68+'E-biomass'!R68</f>
        <v>272711572337.74063</v>
      </c>
      <c r="S20" s="310">
        <f>'NonE-biomass'!S68+'E-biomass'!S68</f>
        <v>272298155675.77759</v>
      </c>
      <c r="T20" s="310">
        <f>'NonE-biomass'!T68+'E-biomass'!T68</f>
        <v>271287452983.41794</v>
      </c>
      <c r="U20" s="310">
        <f>'NonE-biomass'!U68+'E-biomass'!U68</f>
        <v>269723499449.39987</v>
      </c>
      <c r="V20" s="310">
        <f>'NonE-biomass'!V68+'E-biomass'!V68</f>
        <v>267652977134.83426</v>
      </c>
      <c r="W20" s="310">
        <f>'NonE-biomass'!W68+'E-biomass'!W68</f>
        <v>265124390547.98953</v>
      </c>
      <c r="X20" s="310">
        <f>'NonE-biomass'!X68+'E-biomass'!X68</f>
        <v>262187296111.01709</v>
      </c>
      <c r="Y20" s="310">
        <f>'NonE-biomass'!Y68+'E-biomass'!Y68</f>
        <v>258891596553.44501</v>
      </c>
      <c r="Z20" s="310">
        <f>'NonE-biomass'!Z68+'E-biomass'!Z68</f>
        <v>255286908231.99973</v>
      </c>
      <c r="AA20" s="310">
        <f>'NonE-biomass'!AA68+'E-biomass'!AA68</f>
        <v>251422006526.70148</v>
      </c>
      <c r="AB20" s="310">
        <f>'NonE-biomass'!AB68+'E-biomass'!AB68</f>
        <v>247344351871.772</v>
      </c>
      <c r="AC20" s="310">
        <f>'NonE-biomass'!AC68+'E-biomass'!AC68</f>
        <v>243099696697.22516</v>
      </c>
      <c r="AD20" s="310">
        <f>'NonE-biomass'!AD68+'E-biomass'!AD68</f>
        <v>238731771613.85483</v>
      </c>
      <c r="AE20" s="310">
        <f>'NonE-biomass'!AE68+'E-biomass'!AE68</f>
        <v>234282047583.35928</v>
      </c>
      <c r="AF20" s="310">
        <f>'NonE-biomass'!AF68+'E-biomass'!AF68</f>
        <v>229789569574.23834</v>
      </c>
      <c r="AG20" s="310">
        <f>'NonE-biomass'!AG68+'E-biomass'!AG68</f>
        <v>225290856298.22754</v>
      </c>
      <c r="AH20" s="310">
        <f>'NonE-biomass'!AH68+'E-biomass'!AH68</f>
        <v>220819860027.50531</v>
      </c>
      <c r="AI20" s="310">
        <f>'NonE-biomass'!AI68+'E-biomass'!AI68</f>
        <v>216407980179.28598</v>
      </c>
      <c r="AJ20" s="310">
        <f>'NonE-biomass'!AJ68+'E-biomass'!AJ68</f>
        <v>212084124287.40936</v>
      </c>
      <c r="AK20" s="310">
        <f>'NonE-biomass'!AK68+'E-biomass'!AK68</f>
        <v>207874810124.04279</v>
      </c>
      <c r="AL20" s="310">
        <f>'NonE-biomass'!AL68+'E-biomass'!AL68</f>
        <v>203804303052.95178</v>
      </c>
      <c r="AM20" s="310">
        <f>'NonE-biomass'!AM68+'E-biomass'!AM68</f>
        <v>199894783154.82895</v>
      </c>
      <c r="AN20" s="310">
        <f>'NonE-biomass'!AN68+'E-biomass'!AN68</f>
        <v>196166537233.90976</v>
      </c>
      <c r="AO20" s="310">
        <f>'NonE-biomass'!AO68+'E-biomass'!AO68</f>
        <v>192638171466.20258</v>
      </c>
      <c r="AP20" s="310">
        <f>'NonE-biomass'!AP68+'E-biomass'!AP68</f>
        <v>189326841160.29626</v>
      </c>
      <c r="AQ20" s="310">
        <f>'NonE-biomass'!AQ68+'E-biomass'!AQ68</f>
        <v>186186308378.00323</v>
      </c>
    </row>
    <row r="21" spans="1:43" x14ac:dyDescent="0.25">
      <c r="A21" s="133" t="s">
        <v>108</v>
      </c>
      <c r="B21" s="310">
        <f>'NonE-biomass'!B69+'E-biomass'!B69</f>
        <v>836125174500</v>
      </c>
      <c r="C21" s="310">
        <f>'NonE-biomass'!C69+'E-biomass'!C69</f>
        <v>644455284000</v>
      </c>
      <c r="D21" s="310">
        <f>'NonE-biomass'!D69+'E-biomass'!D69</f>
        <v>659420888428.71582</v>
      </c>
      <c r="E21" s="310">
        <f>'NonE-biomass'!E69+'E-biomass'!E69</f>
        <v>755979421151.34009</v>
      </c>
      <c r="F21" s="310">
        <f>'NonE-biomass'!F69+'E-biomass'!F69</f>
        <v>833596892890.49866</v>
      </c>
      <c r="G21" s="310">
        <f>'NonE-biomass'!G69+'E-biomass'!G69</f>
        <v>883902414965.87415</v>
      </c>
      <c r="H21" s="310">
        <f>'NonE-biomass'!H69+'E-biomass'!H69</f>
        <v>933696591106.15356</v>
      </c>
      <c r="I21" s="310">
        <f>'NonE-biomass'!I69+'E-biomass'!I69</f>
        <v>958477216234.72937</v>
      </c>
      <c r="J21" s="310">
        <f>'NonE-biomass'!J69+'E-biomass'!J69</f>
        <v>983092933468.26538</v>
      </c>
      <c r="K21" s="310">
        <f>'NonE-biomass'!K69+'E-biomass'!K69</f>
        <v>1007543835902.7211</v>
      </c>
      <c r="L21" s="310">
        <f>'NonE-biomass'!L69+'E-biomass'!L69</f>
        <v>1031830016682.0701</v>
      </c>
      <c r="M21" s="310">
        <f>'NonE-biomass'!M69+'E-biomass'!M69</f>
        <v>1055951568998.3002</v>
      </c>
      <c r="N21" s="310">
        <f>'NonE-biomass'!N69+'E-biomass'!N69</f>
        <v>1067289641886.4504</v>
      </c>
      <c r="O21" s="310">
        <f>'NonE-biomass'!O69+'E-biomass'!O69</f>
        <v>1078570013534.3562</v>
      </c>
      <c r="P21" s="310">
        <f>'NonE-biomass'!P69+'E-biomass'!P69</f>
        <v>1089792705572.9403</v>
      </c>
      <c r="Q21" s="310">
        <f>'NonE-biomass'!Q69+'E-biomass'!Q69</f>
        <v>1100957739640.9548</v>
      </c>
      <c r="R21" s="310">
        <f>'NonE-biomass'!R69+'E-biomass'!R69</f>
        <v>1112065137384.9834</v>
      </c>
      <c r="S21" s="310">
        <f>'NonE-biomass'!S69+'E-biomass'!S69</f>
        <v>1107343344152.2876</v>
      </c>
      <c r="T21" s="310">
        <f>'NonE-biomass'!T69+'E-biomass'!T69</f>
        <v>1102629915325.9233</v>
      </c>
      <c r="U21" s="310">
        <f>'NonE-biomass'!U69+'E-biomass'!U69</f>
        <v>1097924849573.2639</v>
      </c>
      <c r="V21" s="310">
        <f>'NonE-biomass'!V69+'E-biomass'!V69</f>
        <v>1093228145561.6293</v>
      </c>
      <c r="W21" s="310">
        <f>'NonE-biomass'!W69+'E-biomass'!W69</f>
        <v>1088539801958.2876</v>
      </c>
      <c r="X21" s="310">
        <f>'NonE-biomass'!X69+'E-biomass'!X69</f>
        <v>1083859817430.4518</v>
      </c>
      <c r="Y21" s="310">
        <f>'NonE-biomass'!Y69+'E-biomass'!Y69</f>
        <v>1079188190645.2823</v>
      </c>
      <c r="Z21" s="310">
        <f>'NonE-biomass'!Z69+'E-biomass'!Z69</f>
        <v>1074524920269.8868</v>
      </c>
      <c r="AA21" s="310">
        <f>'NonE-biomass'!AA69+'E-biomass'!AA69</f>
        <v>1069870004971.3199</v>
      </c>
      <c r="AB21" s="310">
        <f>'NonE-biomass'!AB69+'E-biomass'!AB69</f>
        <v>1065223443416.5822</v>
      </c>
      <c r="AC21" s="310">
        <f>'NonE-biomass'!AC69+'E-biomass'!AC69</f>
        <v>1060585234272.6212</v>
      </c>
      <c r="AD21" s="310">
        <f>'NonE-biomass'!AD69+'E-biomass'!AD69</f>
        <v>1055955376206.3312</v>
      </c>
      <c r="AE21" s="310">
        <f>'NonE-biomass'!AE69+'E-biomass'!AE69</f>
        <v>1051333867884.5541</v>
      </c>
      <c r="AF21" s="310">
        <f>'NonE-biomass'!AF69+'E-biomass'!AF69</f>
        <v>1046720707974.0782</v>
      </c>
      <c r="AG21" s="310">
        <f>'NonE-biomass'!AG69+'E-biomass'!AG69</f>
        <v>1042115895141.6377</v>
      </c>
      <c r="AH21" s="310">
        <f>'NonE-biomass'!AH69+'E-biomass'!AH69</f>
        <v>1039501949254.0176</v>
      </c>
      <c r="AI21" s="310">
        <f>'NonE-biomass'!AI69+'E-biomass'!AI69</f>
        <v>1036891425398.1544</v>
      </c>
      <c r="AJ21" s="310">
        <f>'NonE-biomass'!AJ69+'E-biomass'!AJ69</f>
        <v>1034284323043.1921</v>
      </c>
      <c r="AK21" s="310">
        <f>'NonE-biomass'!AK69+'E-biomass'!AK69</f>
        <v>1031680641658.2534</v>
      </c>
      <c r="AL21" s="310">
        <f>'NonE-biomass'!AL69+'E-biomass'!AL69</f>
        <v>1029080380712.4407</v>
      </c>
      <c r="AM21" s="310">
        <f>'NonE-biomass'!AM69+'E-biomass'!AM69</f>
        <v>1025826800366.0199</v>
      </c>
      <c r="AN21" s="310">
        <f>'NonE-biomass'!AN69+'E-biomass'!AN69</f>
        <v>1022578279298.2643</v>
      </c>
      <c r="AO21" s="310">
        <f>'NonE-biomass'!AO69+'E-biomass'!AO69</f>
        <v>1019334816710.6483</v>
      </c>
      <c r="AP21" s="310">
        <f>'NonE-biomass'!AP69+'E-biomass'!AP69</f>
        <v>1016096411804.6146</v>
      </c>
      <c r="AQ21" s="310">
        <f>'NonE-biomass'!AQ69+'E-biomass'!AQ69</f>
        <v>1012520181572.1804</v>
      </c>
    </row>
    <row r="22" spans="1:43" x14ac:dyDescent="0.25">
      <c r="A22" s="133" t="s">
        <v>109</v>
      </c>
      <c r="B22" s="310">
        <f>'NonE-biomass'!B70+'E-biomass'!B70</f>
        <v>83334735000</v>
      </c>
      <c r="C22" s="310">
        <f>'NonE-biomass'!C70+'E-biomass'!C70</f>
        <v>66667788000</v>
      </c>
      <c r="D22" s="310">
        <f>'NonE-biomass'!D70+'E-biomass'!D70</f>
        <v>72806532473.257278</v>
      </c>
      <c r="E22" s="310">
        <f>'NonE-biomass'!E70+'E-biomass'!E70</f>
        <v>78379444207.794296</v>
      </c>
      <c r="F22" s="310">
        <f>'NonE-biomass'!F70+'E-biomass'!F70</f>
        <v>80721375755.902695</v>
      </c>
      <c r="G22" s="310">
        <f>'NonE-biomass'!G70+'E-biomass'!G70</f>
        <v>82170755325.149078</v>
      </c>
      <c r="H22" s="310">
        <f>'NonE-biomass'!H70+'E-biomass'!H70</f>
        <v>84023556568.40332</v>
      </c>
      <c r="I22" s="310">
        <f>'NonE-biomass'!I70+'E-biomass'!I70</f>
        <v>85848062333.921967</v>
      </c>
      <c r="J22" s="310">
        <f>'NonE-biomass'!J70+'E-biomass'!J70</f>
        <v>87429961036.726776</v>
      </c>
      <c r="K22" s="310">
        <f>'NonE-biomass'!K70+'E-biomass'!K70</f>
        <v>88758506108.644882</v>
      </c>
      <c r="L22" s="310">
        <f>'NonE-biomass'!L70+'E-biomass'!L70</f>
        <v>89825399051.550644</v>
      </c>
      <c r="M22" s="310">
        <f>'NonE-biomass'!M70+'E-biomass'!M70</f>
        <v>90624862138.366577</v>
      </c>
      <c r="N22" s="310">
        <f>'NonE-biomass'!N70+'E-biomass'!N70</f>
        <v>91230511670.28717</v>
      </c>
      <c r="O22" s="310">
        <f>'NonE-biomass'!O70+'E-biomass'!O70</f>
        <v>91603217019.238068</v>
      </c>
      <c r="P22" s="310">
        <f>'NonE-biomass'!P70+'E-biomass'!P70</f>
        <v>91781931881.872314</v>
      </c>
      <c r="Q22" s="310">
        <f>'NonE-biomass'!Q70+'E-biomass'!Q70</f>
        <v>91807361651.411972</v>
      </c>
      <c r="R22" s="310">
        <f>'NonE-biomass'!R70+'E-biomass'!R70</f>
        <v>91721183973.425858</v>
      </c>
      <c r="S22" s="310">
        <f>'NonE-biomass'!S70+'E-biomass'!S70</f>
        <v>91632658771.53804</v>
      </c>
      <c r="T22" s="310">
        <f>'NonE-biomass'!T70+'E-biomass'!T70</f>
        <v>91480242651.48912</v>
      </c>
      <c r="U22" s="310">
        <f>'NonE-biomass'!U70+'E-biomass'!U70</f>
        <v>91269653235.098145</v>
      </c>
      <c r="V22" s="310">
        <f>'NonE-biomass'!V70+'E-biomass'!V70</f>
        <v>91006676513.241837</v>
      </c>
      <c r="W22" s="310">
        <f>'NonE-biomass'!W70+'E-biomass'!W70</f>
        <v>90697133003.301346</v>
      </c>
      <c r="X22" s="310">
        <f>'NonE-biomass'!X70+'E-biomass'!X70</f>
        <v>90346847315.707062</v>
      </c>
      <c r="Y22" s="310">
        <f>'NonE-biomass'!Y70+'E-biomass'!Y70</f>
        <v>89961621238.066498</v>
      </c>
      <c r="Z22" s="310">
        <f>'NonE-biomass'!Z70+'E-biomass'!Z70</f>
        <v>89547210396.687088</v>
      </c>
      <c r="AA22" s="310">
        <f>'NonE-biomass'!AA70+'E-biomass'!AA70</f>
        <v>89109304512.411667</v>
      </c>
      <c r="AB22" s="310">
        <f>'NonE-biomass'!AB70+'E-biomass'!AB70</f>
        <v>88653511230.8078</v>
      </c>
      <c r="AC22" s="310">
        <f>'NonE-biomass'!AC70+'E-biomass'!AC70</f>
        <v>88185343475.989014</v>
      </c>
      <c r="AD22" s="310">
        <f>'NonE-biomass'!AD70+'E-biomass'!AD70</f>
        <v>87710210252.722473</v>
      </c>
      <c r="AE22" s="310">
        <f>'NonE-biomass'!AE70+'E-biomass'!AE70</f>
        <v>87233410802.852966</v>
      </c>
      <c r="AF22" s="310">
        <f>'NonE-biomass'!AF70+'E-biomass'!AF70</f>
        <v>86760132009.327515</v>
      </c>
      <c r="AG22" s="310">
        <f>'NonE-biomass'!AG70+'E-biomass'!AG70</f>
        <v>86295448933.97023</v>
      </c>
      <c r="AH22" s="310">
        <f>'NonE-biomass'!AH70+'E-biomass'!AH70</f>
        <v>85844328373.414642</v>
      </c>
      <c r="AI22" s="310">
        <f>'NonE-biomass'!AI70+'E-biomass'!AI70</f>
        <v>85411635320.95166</v>
      </c>
      <c r="AJ22" s="310">
        <f>'NonE-biomass'!AJ70+'E-biomass'!AJ70</f>
        <v>85002142230.25972</v>
      </c>
      <c r="AK22" s="310">
        <f>'NonE-biomass'!AK70+'E-biomass'!AK70</f>
        <v>84620540989.768112</v>
      </c>
      <c r="AL22" s="310">
        <f>'NonE-biomass'!AL70+'E-biomass'!AL70</f>
        <v>84271457533.575516</v>
      </c>
      <c r="AM22" s="310">
        <f>'NonE-biomass'!AM70+'E-biomass'!AM70</f>
        <v>83959469036.222977</v>
      </c>
      <c r="AN22" s="310">
        <f>'NonE-biomass'!AN70+'E-biomass'!AN70</f>
        <v>83689123664.10704</v>
      </c>
      <c r="AO22" s="310">
        <f>'NonE-biomass'!AO70+'E-biomass'!AO70</f>
        <v>83464962885.864899</v>
      </c>
      <c r="AP22" s="310">
        <f>'NonE-biomass'!AP70+'E-biomass'!AP70</f>
        <v>83291546377.757965</v>
      </c>
      <c r="AQ22" s="310">
        <f>'NonE-biomass'!AQ70+'E-biomass'!AQ70</f>
        <v>83145687126.182922</v>
      </c>
    </row>
    <row r="23" spans="1:43" x14ac:dyDescent="0.25">
      <c r="A23" s="133" t="s">
        <v>110</v>
      </c>
      <c r="B23" s="310">
        <f>'NonE-biomass'!B71+'E-biomass'!B71</f>
        <v>1419468319500</v>
      </c>
      <c r="C23" s="310">
        <f>'NonE-biomass'!C71+'E-biomass'!C71</f>
        <v>1405579197000.0002</v>
      </c>
      <c r="D23" s="310">
        <f>'NonE-biomass'!D71+'E-biomass'!D71</f>
        <v>1669759141648.637</v>
      </c>
      <c r="E23" s="310">
        <f>'NonE-biomass'!E71+'E-biomass'!E71</f>
        <v>1766934628145.5322</v>
      </c>
      <c r="F23" s="310">
        <f>'NonE-biomass'!F71+'E-biomass'!F71</f>
        <v>1844953389950.1106</v>
      </c>
      <c r="G23" s="310">
        <f>'NonE-biomass'!G71+'E-biomass'!G71</f>
        <v>1915671911367.8398</v>
      </c>
      <c r="H23" s="310">
        <f>'NonE-biomass'!H71+'E-biomass'!H71</f>
        <v>1998318763454.1304</v>
      </c>
      <c r="I23" s="310">
        <f>'NonE-biomass'!I71+'E-biomass'!I71</f>
        <v>2070347106924.5808</v>
      </c>
      <c r="J23" s="310">
        <f>'NonE-biomass'!J71+'E-biomass'!J71</f>
        <v>2133196297561.0945</v>
      </c>
      <c r="K23" s="310">
        <f>'NonE-biomass'!K71+'E-biomass'!K71</f>
        <v>2187373425808.5293</v>
      </c>
      <c r="L23" s="310">
        <f>'NonE-biomass'!L71+'E-biomass'!L71</f>
        <v>2233647762391.1641</v>
      </c>
      <c r="M23" s="310">
        <f>'NonE-biomass'!M71+'E-biomass'!M71</f>
        <v>2273009660941.6963</v>
      </c>
      <c r="N23" s="310">
        <f>'NonE-biomass'!N71+'E-biomass'!N71</f>
        <v>2307621353965.5127</v>
      </c>
      <c r="O23" s="310">
        <f>'NonE-biomass'!O71+'E-biomass'!O71</f>
        <v>2337314106944.0024</v>
      </c>
      <c r="P23" s="310">
        <f>'NonE-biomass'!P71+'E-biomass'!P71</f>
        <v>2362951013075.6758</v>
      </c>
      <c r="Q23" s="310">
        <f>'NonE-biomass'!Q71+'E-biomass'!Q71</f>
        <v>2385466413153.0171</v>
      </c>
      <c r="R23" s="310">
        <f>'NonE-biomass'!R71+'E-biomass'!R71</f>
        <v>2405850778641.4629</v>
      </c>
      <c r="S23" s="310">
        <f>'NonE-biomass'!S71+'E-biomass'!S71</f>
        <v>2424873717811.4897</v>
      </c>
      <c r="T23" s="310">
        <f>'NonE-biomass'!T71+'E-biomass'!T71</f>
        <v>2442809452812.5684</v>
      </c>
      <c r="U23" s="310">
        <f>'NonE-biomass'!U71+'E-biomass'!U71</f>
        <v>2459659329705.0273</v>
      </c>
      <c r="V23" s="310">
        <f>'NonE-biomass'!V71+'E-biomass'!V71</f>
        <v>2475426910719.5693</v>
      </c>
      <c r="W23" s="310">
        <f>'NonE-biomass'!W71+'E-biomass'!W71</f>
        <v>2490117909322.436</v>
      </c>
      <c r="X23" s="310">
        <f>'NonE-biomass'!X71+'E-biomass'!X71</f>
        <v>2503740120147.4556</v>
      </c>
      <c r="Y23" s="310">
        <f>'NonE-biomass'!Y71+'E-biomass'!Y71</f>
        <v>2516303344320.874</v>
      </c>
      <c r="Z23" s="310">
        <f>'NonE-biomass'!Z71+'E-biomass'!Z71</f>
        <v>2527819310706.4565</v>
      </c>
      <c r="AA23" s="310">
        <f>'NonE-biomass'!AA71+'E-biomass'!AA71</f>
        <v>2538301593596.3286</v>
      </c>
      <c r="AB23" s="310">
        <f>'NonE-biomass'!AB71+'E-biomass'!AB71</f>
        <v>2547765527368.2271</v>
      </c>
      <c r="AC23" s="310">
        <f>'NonE-biomass'!AC71+'E-biomass'!AC71</f>
        <v>2556228118621.5576</v>
      </c>
      <c r="AD23" s="310">
        <f>'NonE-biomass'!AD71+'E-biomass'!AD71</f>
        <v>2563707956294.4204</v>
      </c>
      <c r="AE23" s="310">
        <f>'NonE-biomass'!AE71+'E-biomass'!AE71</f>
        <v>2570225120250.3394</v>
      </c>
      <c r="AF23" s="310">
        <f>'NonE-biomass'!AF71+'E-biomass'!AF71</f>
        <v>2575801088808.2856</v>
      </c>
      <c r="AG23" s="310">
        <f>'NonE-biomass'!AG71+'E-biomass'!AG71</f>
        <v>2580458645672.3604</v>
      </c>
      <c r="AH23" s="310">
        <f>'NonE-biomass'!AH71+'E-biomass'!AH71</f>
        <v>2584221786698.313</v>
      </c>
      <c r="AI23" s="310">
        <f>'NonE-biomass'!AI71+'E-biomass'!AI71</f>
        <v>2587115626913.7188</v>
      </c>
      <c r="AJ23" s="310">
        <f>'NonE-biomass'!AJ71+'E-biomass'!AJ71</f>
        <v>2589166308186.814</v>
      </c>
      <c r="AK23" s="310">
        <f>'NonE-biomass'!AK71+'E-biomass'!AK71</f>
        <v>2590400907916.2065</v>
      </c>
      <c r="AL23" s="310">
        <f>'NonE-biomass'!AL71+'E-biomass'!AL71</f>
        <v>2590847349090.1523</v>
      </c>
      <c r="AM23" s="310">
        <f>'NonE-biomass'!AM71+'E-biomass'!AM71</f>
        <v>2590534312039.8652</v>
      </c>
      <c r="AN23" s="310">
        <f>'NonE-biomass'!AN71+'E-biomass'!AN71</f>
        <v>2589491148186.8838</v>
      </c>
      <c r="AO23" s="310">
        <f>'NonE-biomass'!AO71+'E-biomass'!AO71</f>
        <v>2587747796059.6851</v>
      </c>
      <c r="AP23" s="310">
        <f>'NonE-biomass'!AP71+'E-biomass'!AP71</f>
        <v>2585334699830.2295</v>
      </c>
      <c r="AQ23" s="310">
        <f>'NonE-biomass'!AQ71+'E-biomass'!AQ71</f>
        <v>2581416055850.9507</v>
      </c>
    </row>
    <row r="24" spans="1:43" x14ac:dyDescent="0.25">
      <c r="A24" s="133" t="s">
        <v>111</v>
      </c>
      <c r="B24" s="310">
        <f>'NonE-biomass'!B72+'E-biomass'!B72</f>
        <v>0</v>
      </c>
      <c r="C24" s="310">
        <f>'NonE-biomass'!C72+'E-biomass'!C72</f>
        <v>0</v>
      </c>
      <c r="D24" s="310">
        <f>'NonE-biomass'!D72+'E-biomass'!D72</f>
        <v>0</v>
      </c>
      <c r="E24" s="310">
        <f>'NonE-biomass'!E72+'E-biomass'!E72</f>
        <v>0</v>
      </c>
      <c r="F24" s="310">
        <f>'NonE-biomass'!F72+'E-biomass'!F72</f>
        <v>0</v>
      </c>
      <c r="G24" s="310">
        <f>'NonE-biomass'!G72+'E-biomass'!G72</f>
        <v>0</v>
      </c>
      <c r="H24" s="310">
        <f>'NonE-biomass'!H72+'E-biomass'!H72</f>
        <v>0</v>
      </c>
      <c r="I24" s="310">
        <f>'NonE-biomass'!I72+'E-biomass'!I72</f>
        <v>0</v>
      </c>
      <c r="J24" s="310">
        <f>'NonE-biomass'!J72+'E-biomass'!J72</f>
        <v>0</v>
      </c>
      <c r="K24" s="310">
        <f>'NonE-biomass'!K72+'E-biomass'!K72</f>
        <v>0</v>
      </c>
      <c r="L24" s="310">
        <f>'NonE-biomass'!L72+'E-biomass'!L72</f>
        <v>0</v>
      </c>
      <c r="M24" s="310">
        <f>'NonE-biomass'!M72+'E-biomass'!M72</f>
        <v>0</v>
      </c>
      <c r="N24" s="310">
        <f>'NonE-biomass'!N72+'E-biomass'!N72</f>
        <v>0</v>
      </c>
      <c r="O24" s="310">
        <f>'NonE-biomass'!O72+'E-biomass'!O72</f>
        <v>0</v>
      </c>
      <c r="P24" s="310">
        <f>'NonE-biomass'!P72+'E-biomass'!P72</f>
        <v>0</v>
      </c>
      <c r="Q24" s="310">
        <f>'NonE-biomass'!Q72+'E-biomass'!Q72</f>
        <v>0</v>
      </c>
      <c r="R24" s="310">
        <f>'NonE-biomass'!R72+'E-biomass'!R72</f>
        <v>0</v>
      </c>
      <c r="S24" s="310">
        <f>'NonE-biomass'!S72+'E-biomass'!S72</f>
        <v>0</v>
      </c>
      <c r="T24" s="310">
        <f>'NonE-biomass'!T72+'E-biomass'!T72</f>
        <v>0</v>
      </c>
      <c r="U24" s="310">
        <f>'NonE-biomass'!U72+'E-biomass'!U72</f>
        <v>0</v>
      </c>
      <c r="V24" s="310">
        <f>'NonE-biomass'!V72+'E-biomass'!V72</f>
        <v>0</v>
      </c>
      <c r="W24" s="310">
        <f>'NonE-biomass'!W72+'E-biomass'!W72</f>
        <v>0</v>
      </c>
      <c r="X24" s="310">
        <f>'NonE-biomass'!X72+'E-biomass'!X72</f>
        <v>0</v>
      </c>
      <c r="Y24" s="310">
        <f>'NonE-biomass'!Y72+'E-biomass'!Y72</f>
        <v>0</v>
      </c>
      <c r="Z24" s="310">
        <f>'NonE-biomass'!Z72+'E-biomass'!Z72</f>
        <v>0</v>
      </c>
      <c r="AA24" s="310">
        <f>'NonE-biomass'!AA72+'E-biomass'!AA72</f>
        <v>0</v>
      </c>
      <c r="AB24" s="310">
        <f>'NonE-biomass'!AB72+'E-biomass'!AB72</f>
        <v>0</v>
      </c>
      <c r="AC24" s="310">
        <f>'NonE-biomass'!AC72+'E-biomass'!AC72</f>
        <v>0</v>
      </c>
      <c r="AD24" s="310">
        <f>'NonE-biomass'!AD72+'E-biomass'!AD72</f>
        <v>0</v>
      </c>
      <c r="AE24" s="310">
        <f>'NonE-biomass'!AE72+'E-biomass'!AE72</f>
        <v>0</v>
      </c>
      <c r="AF24" s="310">
        <f>'NonE-biomass'!AF72+'E-biomass'!AF72</f>
        <v>0</v>
      </c>
      <c r="AG24" s="310">
        <f>'NonE-biomass'!AG72+'E-biomass'!AG72</f>
        <v>0</v>
      </c>
      <c r="AH24" s="310">
        <f>'NonE-biomass'!AH72+'E-biomass'!AH72</f>
        <v>0</v>
      </c>
      <c r="AI24" s="310">
        <f>'NonE-biomass'!AI72+'E-biomass'!AI72</f>
        <v>0</v>
      </c>
      <c r="AJ24" s="310">
        <f>'NonE-biomass'!AJ72+'E-biomass'!AJ72</f>
        <v>0</v>
      </c>
      <c r="AK24" s="310">
        <f>'NonE-biomass'!AK72+'E-biomass'!AK72</f>
        <v>0</v>
      </c>
      <c r="AL24" s="310">
        <f>'NonE-biomass'!AL72+'E-biomass'!AL72</f>
        <v>0</v>
      </c>
      <c r="AM24" s="310">
        <f>'NonE-biomass'!AM72+'E-biomass'!AM72</f>
        <v>0</v>
      </c>
      <c r="AN24" s="310">
        <f>'NonE-biomass'!AN72+'E-biomass'!AN72</f>
        <v>0</v>
      </c>
      <c r="AO24" s="310">
        <f>'NonE-biomass'!AO72+'E-biomass'!AO72</f>
        <v>0</v>
      </c>
      <c r="AP24" s="310">
        <f>'NonE-biomass'!AP72+'E-biomass'!AP72</f>
        <v>0</v>
      </c>
      <c r="AQ24" s="310">
        <f>'NonE-biomass'!AQ72+'E-biomass'!AQ72</f>
        <v>0</v>
      </c>
    </row>
    <row r="25" spans="1:43" x14ac:dyDescent="0.25">
      <c r="A25" s="133" t="s">
        <v>112</v>
      </c>
      <c r="B25" s="310">
        <f>'NonE-biomass'!B73+'E-biomass'!B73</f>
        <v>1630582981500</v>
      </c>
      <c r="C25" s="310">
        <f>'NonE-biomass'!C73+'E-biomass'!C73</f>
        <v>1666694700000</v>
      </c>
      <c r="D25" s="310">
        <f>'NonE-biomass'!D73+'E-biomass'!D73</f>
        <v>2364873673618.2378</v>
      </c>
      <c r="E25" s="310">
        <f>'NonE-biomass'!E73+'E-biomass'!E73</f>
        <v>2984579923706.6489</v>
      </c>
      <c r="F25" s="310">
        <f>'NonE-biomass'!F73+'E-biomass'!F73</f>
        <v>3207693393086.21</v>
      </c>
      <c r="G25" s="310">
        <f>'NonE-biomass'!G73+'E-biomass'!G73</f>
        <v>3543020012089.6865</v>
      </c>
      <c r="H25" s="310">
        <f>'NonE-biomass'!H73+'E-biomass'!H73</f>
        <v>3983739380092.3926</v>
      </c>
      <c r="I25" s="310">
        <f>'NonE-biomass'!I73+'E-biomass'!I73</f>
        <v>4428219222150.3838</v>
      </c>
      <c r="J25" s="310">
        <f>'NonE-biomass'!J73+'E-biomass'!J73</f>
        <v>4857909447556.7832</v>
      </c>
      <c r="K25" s="310">
        <f>'NonE-biomass'!K73+'E-biomass'!K73</f>
        <v>5274102679149.0498</v>
      </c>
      <c r="L25" s="310">
        <f>'NonE-biomass'!L73+'E-biomass'!L73</f>
        <v>5682289596955.4678</v>
      </c>
      <c r="M25" s="310">
        <f>'NonE-biomass'!M73+'E-biomass'!M73</f>
        <v>6092149033651.3701</v>
      </c>
      <c r="N25" s="310">
        <f>'NonE-biomass'!N73+'E-biomass'!N73</f>
        <v>6513241598185.3164</v>
      </c>
      <c r="O25" s="310">
        <f>'NonE-biomass'!O73+'E-biomass'!O73</f>
        <v>6950295270100.1787</v>
      </c>
      <c r="P25" s="310">
        <f>'NonE-biomass'!P73+'E-biomass'!P73</f>
        <v>7404542112250.0898</v>
      </c>
      <c r="Q25" s="310">
        <f>'NonE-biomass'!Q73+'E-biomass'!Q73</f>
        <v>7877556586685.5518</v>
      </c>
      <c r="R25" s="310">
        <f>'NonE-biomass'!R73+'E-biomass'!R73</f>
        <v>8371296301962.291</v>
      </c>
      <c r="S25" s="310">
        <f>'NonE-biomass'!S73+'E-biomass'!S73</f>
        <v>8881333470530.1133</v>
      </c>
      <c r="T25" s="310">
        <f>'NonE-biomass'!T73+'E-biomass'!T73</f>
        <v>9413024262410.2266</v>
      </c>
      <c r="U25" s="310">
        <f>'NonE-biomass'!U73+'E-biomass'!U73</f>
        <v>9965365479982.3086</v>
      </c>
      <c r="V25" s="310">
        <f>'NonE-biomass'!V73+'E-biomass'!V73</f>
        <v>10537021097334.889</v>
      </c>
      <c r="W25" s="310">
        <f>'NonE-biomass'!W73+'E-biomass'!W73</f>
        <v>11126294404620.008</v>
      </c>
      <c r="X25" s="310">
        <f>'NonE-biomass'!X73+'E-biomass'!X73</f>
        <v>11731102727262.229</v>
      </c>
      <c r="Y25" s="310">
        <f>'NonE-biomass'!Y73+'E-biomass'!Y73</f>
        <v>12348955763785.984</v>
      </c>
      <c r="Z25" s="310">
        <f>'NonE-biomass'!Z73+'E-biomass'!Z73</f>
        <v>12976938670209.846</v>
      </c>
      <c r="AA25" s="310">
        <f>'NonE-biomass'!AA73+'E-biomass'!AA73</f>
        <v>13611701080120.311</v>
      </c>
      <c r="AB25" s="310">
        <f>'NonE-biomass'!AB73+'E-biomass'!AB73</f>
        <v>14249453280438.533</v>
      </c>
      <c r="AC25" s="310">
        <f>'NonE-biomass'!AC73+'E-biomass'!AC73</f>
        <v>14885970756122.188</v>
      </c>
      <c r="AD25" s="310">
        <f>'NonE-biomass'!AD73+'E-biomass'!AD73</f>
        <v>15516608265388.088</v>
      </c>
      <c r="AE25" s="310">
        <f>'NonE-biomass'!AE73+'E-biomass'!AE73</f>
        <v>16136324503906.613</v>
      </c>
      <c r="AF25" s="310">
        <f>'NonE-biomass'!AF73+'E-biomass'!AF73</f>
        <v>16739718256330.1</v>
      </c>
      <c r="AG25" s="310">
        <f>'NonE-biomass'!AG73+'E-biomass'!AG73</f>
        <v>17321076712652.58</v>
      </c>
      <c r="AH25" s="310">
        <f>'NonE-biomass'!AH73+'E-biomass'!AH73</f>
        <v>17874436343650.41</v>
      </c>
      <c r="AI25" s="310">
        <f>'NonE-biomass'!AI73+'E-biomass'!AI73</f>
        <v>18393656385185.074</v>
      </c>
      <c r="AJ25" s="310">
        <f>'NonE-biomass'!AJ73+'E-biomass'!AJ73</f>
        <v>18872504579876.316</v>
      </c>
      <c r="AK25" s="310">
        <f>'NonE-biomass'!AK73+'E-biomass'!AK73</f>
        <v>19304754374658.707</v>
      </c>
      <c r="AL25" s="310">
        <f>'NonE-biomass'!AL73+'E-biomass'!AL73</f>
        <v>19684292286005.383</v>
      </c>
      <c r="AM25" s="310">
        <f>'NonE-biomass'!AM73+'E-biomass'!AM73</f>
        <v>20005233637090.012</v>
      </c>
      <c r="AN25" s="310">
        <f>'NonE-biomass'!AN73+'E-biomass'!AN73</f>
        <v>20262044362588.34</v>
      </c>
      <c r="AO25" s="310">
        <f>'NonE-biomass'!AO73+'E-biomass'!AO73</f>
        <v>20449666090218.426</v>
      </c>
      <c r="AP25" s="310">
        <f>'NonE-biomass'!AP73+'E-biomass'!AP73</f>
        <v>20563641269043.969</v>
      </c>
      <c r="AQ25" s="310">
        <f>'NonE-biomass'!AQ73+'E-biomass'!AQ73</f>
        <v>20593356541437.941</v>
      </c>
    </row>
    <row r="26" spans="1:43" x14ac:dyDescent="0.25">
      <c r="A26" s="133" t="s">
        <v>113</v>
      </c>
      <c r="B26" s="310">
        <f>'NonE-biomass'!B74+'E-biomass'!B74</f>
        <v>8447364304500</v>
      </c>
      <c r="C26" s="310">
        <f>'NonE-biomass'!C74+'E-biomass'!C74</f>
        <v>7930688947500</v>
      </c>
      <c r="D26" s="310">
        <f>'NonE-biomass'!D74+'E-biomass'!D74</f>
        <v>8382193596783.9248</v>
      </c>
      <c r="E26" s="310">
        <f>'NonE-biomass'!E74+'E-biomass'!E74</f>
        <v>8672338973686.3574</v>
      </c>
      <c r="F26" s="310">
        <f>'NonE-biomass'!F74+'E-biomass'!F74</f>
        <v>9418689284915.4473</v>
      </c>
      <c r="G26" s="310">
        <f>'NonE-biomass'!G74+'E-biomass'!G74</f>
        <v>9891858698414.1719</v>
      </c>
      <c r="H26" s="310">
        <f>'NonE-biomass'!H74+'E-biomass'!H74</f>
        <v>10286620358506.949</v>
      </c>
      <c r="I26" s="310">
        <f>'NonE-biomass'!I74+'E-biomass'!I74</f>
        <v>10814545812109.051</v>
      </c>
      <c r="J26" s="310">
        <f>'NonE-biomass'!J74+'E-biomass'!J74</f>
        <v>11266099227947.572</v>
      </c>
      <c r="K26" s="310">
        <f>'NonE-biomass'!K74+'E-biomass'!K74</f>
        <v>11705497226569.783</v>
      </c>
      <c r="L26" s="310">
        <f>'NonE-biomass'!L74+'E-biomass'!L74</f>
        <v>12131031386497.531</v>
      </c>
      <c r="M26" s="310">
        <f>'NonE-biomass'!M74+'E-biomass'!M74</f>
        <v>12611619307523.803</v>
      </c>
      <c r="N26" s="310">
        <f>'NonE-biomass'!N74+'E-biomass'!N74</f>
        <v>12938123144320.734</v>
      </c>
      <c r="O26" s="310">
        <f>'NonE-biomass'!O74+'E-biomass'!O74</f>
        <v>13317372622457.361</v>
      </c>
      <c r="P26" s="310">
        <f>'NonE-biomass'!P74+'E-biomass'!P74</f>
        <v>13677920769038.449</v>
      </c>
      <c r="Q26" s="310">
        <f>'NonE-biomass'!Q74+'E-biomass'!Q74</f>
        <v>14018980661499.779</v>
      </c>
      <c r="R26" s="310">
        <f>'NonE-biomass'!R74+'E-biomass'!R74</f>
        <v>14310334296923.15</v>
      </c>
      <c r="S26" s="310">
        <f>'NonE-biomass'!S74+'E-biomass'!S74</f>
        <v>14643127254463.131</v>
      </c>
      <c r="T26" s="310">
        <f>'NonE-biomass'!T74+'E-biomass'!T74</f>
        <v>14925755895794.221</v>
      </c>
      <c r="U26" s="310">
        <f>'NonE-biomass'!U74+'E-biomass'!U74</f>
        <v>15187847394081.824</v>
      </c>
      <c r="V26" s="310">
        <f>'NonE-biomass'!V74+'E-biomass'!V74</f>
        <v>15429578674121.521</v>
      </c>
      <c r="W26" s="310">
        <f>'NonE-biomass'!W74+'E-biomass'!W74</f>
        <v>15651300232255.359</v>
      </c>
      <c r="X26" s="310">
        <f>'NonE-biomass'!X74+'E-biomass'!X74</f>
        <v>15853525323141.219</v>
      </c>
      <c r="Y26" s="310">
        <f>'NonE-biomass'!Y74+'E-biomass'!Y74</f>
        <v>16036918138546.012</v>
      </c>
      <c r="Z26" s="310">
        <f>'NonE-biomass'!Z74+'E-biomass'!Z74</f>
        <v>16202281289663.531</v>
      </c>
      <c r="AA26" s="310">
        <f>'NonE-biomass'!AA74+'E-biomass'!AA74</f>
        <v>16350542891868.639</v>
      </c>
      <c r="AB26" s="310">
        <f>'NonE-biomass'!AB74+'E-biomass'!AB74</f>
        <v>16482743533290.244</v>
      </c>
      <c r="AC26" s="310">
        <f>'NonE-biomass'!AC74+'E-biomass'!AC74</f>
        <v>16600023387258.604</v>
      </c>
      <c r="AD26" s="310">
        <f>'NonE-biomass'!AD74+'E-biomass'!AD74</f>
        <v>16703609704656.088</v>
      </c>
      <c r="AE26" s="310">
        <f>'NonE-biomass'!AE74+'E-biomass'!AE74</f>
        <v>16794804896540.631</v>
      </c>
      <c r="AF26" s="310">
        <f>'NonE-biomass'!AF74+'E-biomass'!AF74</f>
        <v>16874975391094.107</v>
      </c>
      <c r="AG26" s="310">
        <f>'NonE-biomass'!AG74+'E-biomass'!AG74</f>
        <v>16945541422866.537</v>
      </c>
      <c r="AH26" s="310">
        <f>'NonE-biomass'!AH74+'E-biomass'!AH74</f>
        <v>17007967887217.844</v>
      </c>
      <c r="AI26" s="310">
        <f>'NonE-biomass'!AI74+'E-biomass'!AI74</f>
        <v>17063756369482.834</v>
      </c>
      <c r="AJ26" s="310">
        <f>'NonE-biomass'!AJ74+'E-biomass'!AJ74</f>
        <v>17114438437254.961</v>
      </c>
      <c r="AK26" s="310">
        <f>'NonE-biomass'!AK74+'E-biomass'!AK74</f>
        <v>17161570265763.697</v>
      </c>
      <c r="AL26" s="310">
        <f>'NonE-biomass'!AL74+'E-biomass'!AL74</f>
        <v>17206728650968.701</v>
      </c>
      <c r="AM26" s="310">
        <f>'NonE-biomass'!AM74+'E-biomass'!AM74</f>
        <v>17251508452988.768</v>
      </c>
      <c r="AN26" s="310">
        <f>'NonE-biomass'!AN74+'E-biomass'!AN74</f>
        <v>17297521504036.025</v>
      </c>
      <c r="AO26" s="310">
        <f>'NonE-biomass'!AO74+'E-biomass'!AO74</f>
        <v>17346397010296.35</v>
      </c>
      <c r="AP26" s="310">
        <f>'NonE-biomass'!AP74+'E-biomass'!AP74</f>
        <v>17399783476304.391</v>
      </c>
      <c r="AQ26" s="310">
        <f>'NonE-biomass'!AQ74+'E-biomass'!AQ74</f>
        <v>17452416079520.486</v>
      </c>
    </row>
  </sheetData>
  <phoneticPr fontId="3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C10F-C48F-49B7-940C-B0A9C098CD84}">
  <sheetPr codeName="Sheet27">
    <tabColor theme="8" tint="-0.499984740745262"/>
  </sheetPr>
  <dimension ref="A1:AQ26"/>
  <sheetViews>
    <sheetView workbookViewId="0"/>
  </sheetViews>
  <sheetFormatPr defaultColWidth="9" defaultRowHeight="13.2" x14ac:dyDescent="0.25"/>
  <cols>
    <col min="1" max="1" width="45.109375" style="133" bestFit="1" customWidth="1"/>
    <col min="2" max="16384" width="9" style="133"/>
  </cols>
  <sheetData>
    <row r="1" spans="1:43" x14ac:dyDescent="0.25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5">
      <c r="A2" s="133" t="s">
        <v>89</v>
      </c>
      <c r="B2" s="310">
        <v>0</v>
      </c>
      <c r="C2" s="310">
        <v>0</v>
      </c>
      <c r="D2" s="310">
        <v>0</v>
      </c>
      <c r="E2" s="310">
        <v>0</v>
      </c>
      <c r="F2" s="310">
        <v>0</v>
      </c>
      <c r="G2" s="310">
        <v>0</v>
      </c>
      <c r="H2" s="310">
        <v>0</v>
      </c>
      <c r="I2" s="310">
        <v>0</v>
      </c>
      <c r="J2" s="310">
        <v>0</v>
      </c>
      <c r="K2" s="310">
        <v>0</v>
      </c>
      <c r="L2" s="310">
        <v>0</v>
      </c>
      <c r="M2" s="310">
        <v>0</v>
      </c>
      <c r="N2" s="310">
        <v>0</v>
      </c>
      <c r="O2" s="310">
        <v>0</v>
      </c>
      <c r="P2" s="310">
        <v>0</v>
      </c>
      <c r="Q2" s="310">
        <v>0</v>
      </c>
      <c r="R2" s="310">
        <v>0</v>
      </c>
      <c r="S2" s="310">
        <v>0</v>
      </c>
      <c r="T2" s="310">
        <v>0</v>
      </c>
      <c r="U2" s="310">
        <v>0</v>
      </c>
      <c r="V2" s="310">
        <v>0</v>
      </c>
      <c r="W2" s="310">
        <v>0</v>
      </c>
      <c r="X2" s="310">
        <v>0</v>
      </c>
      <c r="Y2" s="310">
        <v>0</v>
      </c>
      <c r="Z2" s="310">
        <v>0</v>
      </c>
      <c r="AA2" s="310">
        <v>0</v>
      </c>
      <c r="AB2" s="310">
        <v>0</v>
      </c>
      <c r="AC2" s="310">
        <v>0</v>
      </c>
      <c r="AD2" s="310">
        <v>0</v>
      </c>
      <c r="AE2" s="310">
        <v>0</v>
      </c>
      <c r="AF2" s="310">
        <v>0</v>
      </c>
      <c r="AG2" s="310">
        <v>0</v>
      </c>
      <c r="AH2" s="310">
        <v>0</v>
      </c>
      <c r="AI2" s="310">
        <v>0</v>
      </c>
      <c r="AJ2" s="310">
        <v>0</v>
      </c>
      <c r="AK2" s="310">
        <v>0</v>
      </c>
      <c r="AL2" s="310">
        <v>0</v>
      </c>
      <c r="AM2" s="310">
        <v>0</v>
      </c>
      <c r="AN2" s="310">
        <v>0</v>
      </c>
      <c r="AO2" s="310">
        <v>0</v>
      </c>
      <c r="AP2" s="310">
        <v>0</v>
      </c>
      <c r="AQ2" s="310">
        <v>0</v>
      </c>
    </row>
    <row r="3" spans="1:43" x14ac:dyDescent="0.25">
      <c r="A3" s="133" t="s">
        <v>90</v>
      </c>
      <c r="B3" s="310">
        <v>0</v>
      </c>
      <c r="C3" s="310">
        <v>0</v>
      </c>
      <c r="D3" s="310">
        <v>0</v>
      </c>
      <c r="E3" s="310">
        <v>0</v>
      </c>
      <c r="F3" s="310">
        <v>0</v>
      </c>
      <c r="G3" s="310">
        <v>0</v>
      </c>
      <c r="H3" s="310">
        <v>0</v>
      </c>
      <c r="I3" s="310">
        <v>0</v>
      </c>
      <c r="J3" s="310">
        <v>0</v>
      </c>
      <c r="K3" s="310">
        <v>0</v>
      </c>
      <c r="L3" s="310">
        <v>0</v>
      </c>
      <c r="M3" s="310">
        <v>0</v>
      </c>
      <c r="N3" s="310">
        <v>0</v>
      </c>
      <c r="O3" s="310">
        <v>0</v>
      </c>
      <c r="P3" s="310">
        <v>0</v>
      </c>
      <c r="Q3" s="310">
        <v>0</v>
      </c>
      <c r="R3" s="310">
        <v>0</v>
      </c>
      <c r="S3" s="310">
        <v>0</v>
      </c>
      <c r="T3" s="310">
        <v>0</v>
      </c>
      <c r="U3" s="310">
        <v>0</v>
      </c>
      <c r="V3" s="310">
        <v>0</v>
      </c>
      <c r="W3" s="310">
        <v>0</v>
      </c>
      <c r="X3" s="310">
        <v>0</v>
      </c>
      <c r="Y3" s="310">
        <v>0</v>
      </c>
      <c r="Z3" s="310">
        <v>0</v>
      </c>
      <c r="AA3" s="310">
        <v>0</v>
      </c>
      <c r="AB3" s="310">
        <v>0</v>
      </c>
      <c r="AC3" s="310">
        <v>0</v>
      </c>
      <c r="AD3" s="310">
        <v>0</v>
      </c>
      <c r="AE3" s="310">
        <v>0</v>
      </c>
      <c r="AF3" s="310">
        <v>0</v>
      </c>
      <c r="AG3" s="310">
        <v>0</v>
      </c>
      <c r="AH3" s="310">
        <v>0</v>
      </c>
      <c r="AI3" s="310">
        <v>0</v>
      </c>
      <c r="AJ3" s="310">
        <v>0</v>
      </c>
      <c r="AK3" s="310">
        <v>0</v>
      </c>
      <c r="AL3" s="310">
        <v>0</v>
      </c>
      <c r="AM3" s="310">
        <v>0</v>
      </c>
      <c r="AN3" s="310">
        <v>0</v>
      </c>
      <c r="AO3" s="310">
        <v>0</v>
      </c>
      <c r="AP3" s="310">
        <v>0</v>
      </c>
      <c r="AQ3" s="310">
        <v>0</v>
      </c>
    </row>
    <row r="4" spans="1:43" x14ac:dyDescent="0.25">
      <c r="A4" s="133" t="s">
        <v>91</v>
      </c>
      <c r="B4" s="310">
        <v>0</v>
      </c>
      <c r="C4" s="310">
        <v>0</v>
      </c>
      <c r="D4" s="310">
        <v>0</v>
      </c>
      <c r="E4" s="310">
        <v>0</v>
      </c>
      <c r="F4" s="310">
        <v>0</v>
      </c>
      <c r="G4" s="310">
        <v>0</v>
      </c>
      <c r="H4" s="310">
        <v>0</v>
      </c>
      <c r="I4" s="310">
        <v>0</v>
      </c>
      <c r="J4" s="310">
        <v>0</v>
      </c>
      <c r="K4" s="310">
        <v>0</v>
      </c>
      <c r="L4" s="310">
        <v>0</v>
      </c>
      <c r="M4" s="310">
        <v>0</v>
      </c>
      <c r="N4" s="310">
        <v>0</v>
      </c>
      <c r="O4" s="310">
        <v>0</v>
      </c>
      <c r="P4" s="310">
        <v>0</v>
      </c>
      <c r="Q4" s="310">
        <v>0</v>
      </c>
      <c r="R4" s="310">
        <v>0</v>
      </c>
      <c r="S4" s="310">
        <v>0</v>
      </c>
      <c r="T4" s="310">
        <v>0</v>
      </c>
      <c r="U4" s="310">
        <v>0</v>
      </c>
      <c r="V4" s="310">
        <v>0</v>
      </c>
      <c r="W4" s="310">
        <v>0</v>
      </c>
      <c r="X4" s="310">
        <v>0</v>
      </c>
      <c r="Y4" s="310">
        <v>0</v>
      </c>
      <c r="Z4" s="310">
        <v>0</v>
      </c>
      <c r="AA4" s="310">
        <v>0</v>
      </c>
      <c r="AB4" s="310">
        <v>0</v>
      </c>
      <c r="AC4" s="310">
        <v>0</v>
      </c>
      <c r="AD4" s="310">
        <v>0</v>
      </c>
      <c r="AE4" s="310">
        <v>0</v>
      </c>
      <c r="AF4" s="310">
        <v>0</v>
      </c>
      <c r="AG4" s="310">
        <v>0</v>
      </c>
      <c r="AH4" s="310">
        <v>0</v>
      </c>
      <c r="AI4" s="310">
        <v>0</v>
      </c>
      <c r="AJ4" s="310">
        <v>0</v>
      </c>
      <c r="AK4" s="310">
        <v>0</v>
      </c>
      <c r="AL4" s="310">
        <v>0</v>
      </c>
      <c r="AM4" s="310">
        <v>0</v>
      </c>
      <c r="AN4" s="310">
        <v>0</v>
      </c>
      <c r="AO4" s="310">
        <v>0</v>
      </c>
      <c r="AP4" s="310">
        <v>0</v>
      </c>
      <c r="AQ4" s="310">
        <v>0</v>
      </c>
    </row>
    <row r="5" spans="1:43" x14ac:dyDescent="0.25">
      <c r="A5" s="133" t="s">
        <v>92</v>
      </c>
      <c r="B5" s="310">
        <v>0</v>
      </c>
      <c r="C5" s="310">
        <v>0</v>
      </c>
      <c r="D5" s="310">
        <v>0</v>
      </c>
      <c r="E5" s="310">
        <v>0</v>
      </c>
      <c r="F5" s="310">
        <v>0</v>
      </c>
      <c r="G5" s="310">
        <v>0</v>
      </c>
      <c r="H5" s="310">
        <v>0</v>
      </c>
      <c r="I5" s="310">
        <v>0</v>
      </c>
      <c r="J5" s="310">
        <v>0</v>
      </c>
      <c r="K5" s="310">
        <v>0</v>
      </c>
      <c r="L5" s="310">
        <v>0</v>
      </c>
      <c r="M5" s="310">
        <v>0</v>
      </c>
      <c r="N5" s="310">
        <v>0</v>
      </c>
      <c r="O5" s="310">
        <v>0</v>
      </c>
      <c r="P5" s="310">
        <v>0</v>
      </c>
      <c r="Q5" s="310">
        <v>0</v>
      </c>
      <c r="R5" s="310">
        <v>0</v>
      </c>
      <c r="S5" s="310">
        <v>0</v>
      </c>
      <c r="T5" s="310">
        <v>0</v>
      </c>
      <c r="U5" s="310">
        <v>0</v>
      </c>
      <c r="V5" s="310">
        <v>0</v>
      </c>
      <c r="W5" s="310">
        <v>0</v>
      </c>
      <c r="X5" s="310">
        <v>0</v>
      </c>
      <c r="Y5" s="310">
        <v>0</v>
      </c>
      <c r="Z5" s="310">
        <v>0</v>
      </c>
      <c r="AA5" s="310">
        <v>0</v>
      </c>
      <c r="AB5" s="310">
        <v>0</v>
      </c>
      <c r="AC5" s="310">
        <v>0</v>
      </c>
      <c r="AD5" s="310">
        <v>0</v>
      </c>
      <c r="AE5" s="310">
        <v>0</v>
      </c>
      <c r="AF5" s="310">
        <v>0</v>
      </c>
      <c r="AG5" s="310">
        <v>0</v>
      </c>
      <c r="AH5" s="310">
        <v>0</v>
      </c>
      <c r="AI5" s="310">
        <v>0</v>
      </c>
      <c r="AJ5" s="310">
        <v>0</v>
      </c>
      <c r="AK5" s="310">
        <v>0</v>
      </c>
      <c r="AL5" s="310">
        <v>0</v>
      </c>
      <c r="AM5" s="310">
        <v>0</v>
      </c>
      <c r="AN5" s="310">
        <v>0</v>
      </c>
      <c r="AO5" s="310">
        <v>0</v>
      </c>
      <c r="AP5" s="310">
        <v>0</v>
      </c>
      <c r="AQ5" s="310">
        <v>0</v>
      </c>
    </row>
    <row r="6" spans="1:43" x14ac:dyDescent="0.25">
      <c r="A6" s="133" t="s">
        <v>93</v>
      </c>
      <c r="B6" s="310">
        <v>0</v>
      </c>
      <c r="C6" s="310">
        <v>0</v>
      </c>
      <c r="D6" s="310">
        <v>0</v>
      </c>
      <c r="E6" s="310">
        <v>0</v>
      </c>
      <c r="F6" s="310">
        <v>0</v>
      </c>
      <c r="G6" s="310">
        <v>0</v>
      </c>
      <c r="H6" s="310">
        <v>0</v>
      </c>
      <c r="I6" s="310">
        <v>0</v>
      </c>
      <c r="J6" s="310">
        <v>0</v>
      </c>
      <c r="K6" s="310">
        <v>0</v>
      </c>
      <c r="L6" s="310">
        <v>0</v>
      </c>
      <c r="M6" s="310">
        <v>0</v>
      </c>
      <c r="N6" s="310">
        <v>0</v>
      </c>
      <c r="O6" s="310">
        <v>0</v>
      </c>
      <c r="P6" s="310">
        <v>0</v>
      </c>
      <c r="Q6" s="310">
        <v>0</v>
      </c>
      <c r="R6" s="310">
        <v>0</v>
      </c>
      <c r="S6" s="310">
        <v>0</v>
      </c>
      <c r="T6" s="310">
        <v>0</v>
      </c>
      <c r="U6" s="310">
        <v>0</v>
      </c>
      <c r="V6" s="310">
        <v>0</v>
      </c>
      <c r="W6" s="310">
        <v>0</v>
      </c>
      <c r="X6" s="310">
        <v>0</v>
      </c>
      <c r="Y6" s="310">
        <v>0</v>
      </c>
      <c r="Z6" s="310">
        <v>0</v>
      </c>
      <c r="AA6" s="310">
        <v>0</v>
      </c>
      <c r="AB6" s="310">
        <v>0</v>
      </c>
      <c r="AC6" s="310">
        <v>0</v>
      </c>
      <c r="AD6" s="310">
        <v>0</v>
      </c>
      <c r="AE6" s="310">
        <v>0</v>
      </c>
      <c r="AF6" s="310">
        <v>0</v>
      </c>
      <c r="AG6" s="310">
        <v>0</v>
      </c>
      <c r="AH6" s="310">
        <v>0</v>
      </c>
      <c r="AI6" s="310">
        <v>0</v>
      </c>
      <c r="AJ6" s="310">
        <v>0</v>
      </c>
      <c r="AK6" s="310">
        <v>0</v>
      </c>
      <c r="AL6" s="310">
        <v>0</v>
      </c>
      <c r="AM6" s="310">
        <v>0</v>
      </c>
      <c r="AN6" s="310">
        <v>0</v>
      </c>
      <c r="AO6" s="310">
        <v>0</v>
      </c>
      <c r="AP6" s="310">
        <v>0</v>
      </c>
      <c r="AQ6" s="310">
        <v>0</v>
      </c>
    </row>
    <row r="7" spans="1:43" x14ac:dyDescent="0.25">
      <c r="A7" s="133" t="s">
        <v>94</v>
      </c>
      <c r="B7" s="310">
        <v>0</v>
      </c>
      <c r="C7" s="310">
        <v>0</v>
      </c>
      <c r="D7" s="310">
        <v>0</v>
      </c>
      <c r="E7" s="310">
        <v>0</v>
      </c>
      <c r="F7" s="310">
        <v>0</v>
      </c>
      <c r="G7" s="310">
        <v>0</v>
      </c>
      <c r="H7" s="310">
        <v>0</v>
      </c>
      <c r="I7" s="310">
        <v>0</v>
      </c>
      <c r="J7" s="310">
        <v>0</v>
      </c>
      <c r="K7" s="310">
        <v>0</v>
      </c>
      <c r="L7" s="310">
        <v>0</v>
      </c>
      <c r="M7" s="310">
        <v>0</v>
      </c>
      <c r="N7" s="310">
        <v>0</v>
      </c>
      <c r="O7" s="310">
        <v>0</v>
      </c>
      <c r="P7" s="310">
        <v>0</v>
      </c>
      <c r="Q7" s="310">
        <v>0</v>
      </c>
      <c r="R7" s="310">
        <v>0</v>
      </c>
      <c r="S7" s="310">
        <v>0</v>
      </c>
      <c r="T7" s="310">
        <v>0</v>
      </c>
      <c r="U7" s="310">
        <v>0</v>
      </c>
      <c r="V7" s="310">
        <v>0</v>
      </c>
      <c r="W7" s="310">
        <v>0</v>
      </c>
      <c r="X7" s="310">
        <v>0</v>
      </c>
      <c r="Y7" s="310">
        <v>0</v>
      </c>
      <c r="Z7" s="310">
        <v>0</v>
      </c>
      <c r="AA7" s="310">
        <v>0</v>
      </c>
      <c r="AB7" s="310">
        <v>0</v>
      </c>
      <c r="AC7" s="310">
        <v>0</v>
      </c>
      <c r="AD7" s="310">
        <v>0</v>
      </c>
      <c r="AE7" s="310">
        <v>0</v>
      </c>
      <c r="AF7" s="310">
        <v>0</v>
      </c>
      <c r="AG7" s="310">
        <v>0</v>
      </c>
      <c r="AH7" s="310">
        <v>0</v>
      </c>
      <c r="AI7" s="310">
        <v>0</v>
      </c>
      <c r="AJ7" s="310">
        <v>0</v>
      </c>
      <c r="AK7" s="310">
        <v>0</v>
      </c>
      <c r="AL7" s="310">
        <v>0</v>
      </c>
      <c r="AM7" s="310">
        <v>0</v>
      </c>
      <c r="AN7" s="310">
        <v>0</v>
      </c>
      <c r="AO7" s="310">
        <v>0</v>
      </c>
      <c r="AP7" s="310">
        <v>0</v>
      </c>
      <c r="AQ7" s="310">
        <v>0</v>
      </c>
    </row>
    <row r="8" spans="1:43" x14ac:dyDescent="0.25">
      <c r="A8" s="133" t="s">
        <v>95</v>
      </c>
      <c r="B8" s="310">
        <v>0</v>
      </c>
      <c r="C8" s="310">
        <v>0</v>
      </c>
      <c r="D8" s="310">
        <v>0</v>
      </c>
      <c r="E8" s="310">
        <v>0</v>
      </c>
      <c r="F8" s="310">
        <v>0</v>
      </c>
      <c r="G8" s="310">
        <v>0</v>
      </c>
      <c r="H8" s="310">
        <v>0</v>
      </c>
      <c r="I8" s="310">
        <v>0</v>
      </c>
      <c r="J8" s="310">
        <v>0</v>
      </c>
      <c r="K8" s="310">
        <v>0</v>
      </c>
      <c r="L8" s="310">
        <v>0</v>
      </c>
      <c r="M8" s="310">
        <v>0</v>
      </c>
      <c r="N8" s="310">
        <v>0</v>
      </c>
      <c r="O8" s="310">
        <v>0</v>
      </c>
      <c r="P8" s="310">
        <v>0</v>
      </c>
      <c r="Q8" s="310">
        <v>0</v>
      </c>
      <c r="R8" s="310">
        <v>0</v>
      </c>
      <c r="S8" s="310">
        <v>0</v>
      </c>
      <c r="T8" s="310">
        <v>0</v>
      </c>
      <c r="U8" s="310">
        <v>0</v>
      </c>
      <c r="V8" s="310">
        <v>0</v>
      </c>
      <c r="W8" s="310">
        <v>0</v>
      </c>
      <c r="X8" s="310">
        <v>0</v>
      </c>
      <c r="Y8" s="310">
        <v>0</v>
      </c>
      <c r="Z8" s="310">
        <v>0</v>
      </c>
      <c r="AA8" s="310">
        <v>0</v>
      </c>
      <c r="AB8" s="310">
        <v>0</v>
      </c>
      <c r="AC8" s="310">
        <v>0</v>
      </c>
      <c r="AD8" s="310">
        <v>0</v>
      </c>
      <c r="AE8" s="310">
        <v>0</v>
      </c>
      <c r="AF8" s="310">
        <v>0</v>
      </c>
      <c r="AG8" s="310">
        <v>0</v>
      </c>
      <c r="AH8" s="310">
        <v>0</v>
      </c>
      <c r="AI8" s="310">
        <v>0</v>
      </c>
      <c r="AJ8" s="310">
        <v>0</v>
      </c>
      <c r="AK8" s="310">
        <v>0</v>
      </c>
      <c r="AL8" s="310">
        <v>0</v>
      </c>
      <c r="AM8" s="310">
        <v>0</v>
      </c>
      <c r="AN8" s="310">
        <v>0</v>
      </c>
      <c r="AO8" s="310">
        <v>0</v>
      </c>
      <c r="AP8" s="310">
        <v>0</v>
      </c>
      <c r="AQ8" s="310">
        <v>0</v>
      </c>
    </row>
    <row r="9" spans="1:43" x14ac:dyDescent="0.25">
      <c r="A9" s="133" t="s">
        <v>96</v>
      </c>
      <c r="B9" s="310">
        <v>0</v>
      </c>
      <c r="C9" s="310">
        <v>0</v>
      </c>
      <c r="D9" s="310">
        <v>0</v>
      </c>
      <c r="E9" s="310">
        <v>0</v>
      </c>
      <c r="F9" s="310">
        <v>0</v>
      </c>
      <c r="G9" s="310">
        <v>0</v>
      </c>
      <c r="H9" s="310">
        <v>0</v>
      </c>
      <c r="I9" s="310">
        <v>0</v>
      </c>
      <c r="J9" s="310">
        <v>0</v>
      </c>
      <c r="K9" s="310">
        <v>0</v>
      </c>
      <c r="L9" s="310">
        <v>0</v>
      </c>
      <c r="M9" s="310">
        <v>0</v>
      </c>
      <c r="N9" s="310">
        <v>0</v>
      </c>
      <c r="O9" s="310">
        <v>0</v>
      </c>
      <c r="P9" s="310">
        <v>0</v>
      </c>
      <c r="Q9" s="310">
        <v>0</v>
      </c>
      <c r="R9" s="310">
        <v>0</v>
      </c>
      <c r="S9" s="310">
        <v>0</v>
      </c>
      <c r="T9" s="310">
        <v>0</v>
      </c>
      <c r="U9" s="310">
        <v>0</v>
      </c>
      <c r="V9" s="310">
        <v>0</v>
      </c>
      <c r="W9" s="310">
        <v>0</v>
      </c>
      <c r="X9" s="310">
        <v>0</v>
      </c>
      <c r="Y9" s="310">
        <v>0</v>
      </c>
      <c r="Z9" s="310">
        <v>0</v>
      </c>
      <c r="AA9" s="310">
        <v>0</v>
      </c>
      <c r="AB9" s="310">
        <v>0</v>
      </c>
      <c r="AC9" s="310">
        <v>0</v>
      </c>
      <c r="AD9" s="310">
        <v>0</v>
      </c>
      <c r="AE9" s="310">
        <v>0</v>
      </c>
      <c r="AF9" s="310">
        <v>0</v>
      </c>
      <c r="AG9" s="310">
        <v>0</v>
      </c>
      <c r="AH9" s="310">
        <v>0</v>
      </c>
      <c r="AI9" s="310">
        <v>0</v>
      </c>
      <c r="AJ9" s="310">
        <v>0</v>
      </c>
      <c r="AK9" s="310">
        <v>0</v>
      </c>
      <c r="AL9" s="310">
        <v>0</v>
      </c>
      <c r="AM9" s="310">
        <v>0</v>
      </c>
      <c r="AN9" s="310">
        <v>0</v>
      </c>
      <c r="AO9" s="310">
        <v>0</v>
      </c>
      <c r="AP9" s="310">
        <v>0</v>
      </c>
      <c r="AQ9" s="310">
        <v>0</v>
      </c>
    </row>
    <row r="10" spans="1:43" x14ac:dyDescent="0.25">
      <c r="A10" s="133" t="s">
        <v>97</v>
      </c>
      <c r="B10" s="310">
        <v>0</v>
      </c>
      <c r="C10" s="310">
        <v>0</v>
      </c>
      <c r="D10" s="310">
        <v>0</v>
      </c>
      <c r="E10" s="310">
        <v>0</v>
      </c>
      <c r="F10" s="310">
        <v>0</v>
      </c>
      <c r="G10" s="310">
        <v>0</v>
      </c>
      <c r="H10" s="310">
        <v>0</v>
      </c>
      <c r="I10" s="310">
        <v>0</v>
      </c>
      <c r="J10" s="310">
        <v>0</v>
      </c>
      <c r="K10" s="310">
        <v>0</v>
      </c>
      <c r="L10" s="310">
        <v>0</v>
      </c>
      <c r="M10" s="310">
        <v>0</v>
      </c>
      <c r="N10" s="310">
        <v>0</v>
      </c>
      <c r="O10" s="310">
        <v>0</v>
      </c>
      <c r="P10" s="310">
        <v>0</v>
      </c>
      <c r="Q10" s="310">
        <v>0</v>
      </c>
      <c r="R10" s="310">
        <v>0</v>
      </c>
      <c r="S10" s="310">
        <v>0</v>
      </c>
      <c r="T10" s="310">
        <v>0</v>
      </c>
      <c r="U10" s="310">
        <v>0</v>
      </c>
      <c r="V10" s="310">
        <v>0</v>
      </c>
      <c r="W10" s="310">
        <v>0</v>
      </c>
      <c r="X10" s="310">
        <v>0</v>
      </c>
      <c r="Y10" s="310">
        <v>0</v>
      </c>
      <c r="Z10" s="310">
        <v>0</v>
      </c>
      <c r="AA10" s="310">
        <v>0</v>
      </c>
      <c r="AB10" s="310">
        <v>0</v>
      </c>
      <c r="AC10" s="310">
        <v>0</v>
      </c>
      <c r="AD10" s="310">
        <v>0</v>
      </c>
      <c r="AE10" s="310">
        <v>0</v>
      </c>
      <c r="AF10" s="310">
        <v>0</v>
      </c>
      <c r="AG10" s="310">
        <v>0</v>
      </c>
      <c r="AH10" s="310">
        <v>0</v>
      </c>
      <c r="AI10" s="310">
        <v>0</v>
      </c>
      <c r="AJ10" s="310">
        <v>0</v>
      </c>
      <c r="AK10" s="310">
        <v>0</v>
      </c>
      <c r="AL10" s="310">
        <v>0</v>
      </c>
      <c r="AM10" s="310">
        <v>0</v>
      </c>
      <c r="AN10" s="310">
        <v>0</v>
      </c>
      <c r="AO10" s="310">
        <v>0</v>
      </c>
      <c r="AP10" s="310">
        <v>0</v>
      </c>
      <c r="AQ10" s="310">
        <v>0</v>
      </c>
    </row>
    <row r="11" spans="1:43" x14ac:dyDescent="0.25">
      <c r="A11" s="133" t="s">
        <v>98</v>
      </c>
      <c r="B11" s="310">
        <v>0</v>
      </c>
      <c r="C11" s="310">
        <v>0</v>
      </c>
      <c r="D11" s="310">
        <v>0</v>
      </c>
      <c r="E11" s="310">
        <v>0</v>
      </c>
      <c r="F11" s="310">
        <v>0</v>
      </c>
      <c r="G11" s="310">
        <v>0</v>
      </c>
      <c r="H11" s="310">
        <v>0</v>
      </c>
      <c r="I11" s="310">
        <v>0</v>
      </c>
      <c r="J11" s="310">
        <v>0</v>
      </c>
      <c r="K11" s="310">
        <v>0</v>
      </c>
      <c r="L11" s="310">
        <v>0</v>
      </c>
      <c r="M11" s="310">
        <v>0</v>
      </c>
      <c r="N11" s="310">
        <v>0</v>
      </c>
      <c r="O11" s="310">
        <v>0</v>
      </c>
      <c r="P11" s="310">
        <v>0</v>
      </c>
      <c r="Q11" s="310">
        <v>0</v>
      </c>
      <c r="R11" s="310">
        <v>0</v>
      </c>
      <c r="S11" s="310">
        <v>0</v>
      </c>
      <c r="T11" s="310">
        <v>0</v>
      </c>
      <c r="U11" s="310">
        <v>0</v>
      </c>
      <c r="V11" s="310">
        <v>0</v>
      </c>
      <c r="W11" s="310">
        <v>0</v>
      </c>
      <c r="X11" s="310">
        <v>0</v>
      </c>
      <c r="Y11" s="310">
        <v>0</v>
      </c>
      <c r="Z11" s="310">
        <v>0</v>
      </c>
      <c r="AA11" s="310">
        <v>0</v>
      </c>
      <c r="AB11" s="310">
        <v>0</v>
      </c>
      <c r="AC11" s="310">
        <v>0</v>
      </c>
      <c r="AD11" s="310">
        <v>0</v>
      </c>
      <c r="AE11" s="310">
        <v>0</v>
      </c>
      <c r="AF11" s="310">
        <v>0</v>
      </c>
      <c r="AG11" s="310">
        <v>0</v>
      </c>
      <c r="AH11" s="310">
        <v>0</v>
      </c>
      <c r="AI11" s="310">
        <v>0</v>
      </c>
      <c r="AJ11" s="310">
        <v>0</v>
      </c>
      <c r="AK11" s="310">
        <v>0</v>
      </c>
      <c r="AL11" s="310">
        <v>0</v>
      </c>
      <c r="AM11" s="310">
        <v>0</v>
      </c>
      <c r="AN11" s="310">
        <v>0</v>
      </c>
      <c r="AO11" s="310">
        <v>0</v>
      </c>
      <c r="AP11" s="310">
        <v>0</v>
      </c>
      <c r="AQ11" s="310">
        <v>0</v>
      </c>
    </row>
    <row r="12" spans="1:43" x14ac:dyDescent="0.25">
      <c r="A12" s="133" t="s">
        <v>99</v>
      </c>
      <c r="B12" s="310">
        <v>0</v>
      </c>
      <c r="C12" s="310">
        <v>0</v>
      </c>
      <c r="D12" s="310">
        <v>0</v>
      </c>
      <c r="E12" s="310">
        <v>0</v>
      </c>
      <c r="F12" s="310">
        <v>0</v>
      </c>
      <c r="G12" s="310">
        <v>0</v>
      </c>
      <c r="H12" s="310">
        <v>0</v>
      </c>
      <c r="I12" s="310">
        <v>0</v>
      </c>
      <c r="J12" s="310">
        <v>0</v>
      </c>
      <c r="K12" s="310">
        <v>0</v>
      </c>
      <c r="L12" s="310">
        <v>0</v>
      </c>
      <c r="M12" s="310">
        <v>0</v>
      </c>
      <c r="N12" s="310">
        <v>0</v>
      </c>
      <c r="O12" s="310">
        <v>0</v>
      </c>
      <c r="P12" s="310">
        <v>0</v>
      </c>
      <c r="Q12" s="310">
        <v>0</v>
      </c>
      <c r="R12" s="310">
        <v>0</v>
      </c>
      <c r="S12" s="310">
        <v>0</v>
      </c>
      <c r="T12" s="310">
        <v>0</v>
      </c>
      <c r="U12" s="310">
        <v>0</v>
      </c>
      <c r="V12" s="310">
        <v>0</v>
      </c>
      <c r="W12" s="310">
        <v>0</v>
      </c>
      <c r="X12" s="310">
        <v>0</v>
      </c>
      <c r="Y12" s="310">
        <v>0</v>
      </c>
      <c r="Z12" s="310">
        <v>0</v>
      </c>
      <c r="AA12" s="310">
        <v>0</v>
      </c>
      <c r="AB12" s="310">
        <v>0</v>
      </c>
      <c r="AC12" s="310">
        <v>0</v>
      </c>
      <c r="AD12" s="310">
        <v>0</v>
      </c>
      <c r="AE12" s="310">
        <v>0</v>
      </c>
      <c r="AF12" s="310">
        <v>0</v>
      </c>
      <c r="AG12" s="310">
        <v>0</v>
      </c>
      <c r="AH12" s="310">
        <v>0</v>
      </c>
      <c r="AI12" s="310">
        <v>0</v>
      </c>
      <c r="AJ12" s="310">
        <v>0</v>
      </c>
      <c r="AK12" s="310">
        <v>0</v>
      </c>
      <c r="AL12" s="310">
        <v>0</v>
      </c>
      <c r="AM12" s="310">
        <v>0</v>
      </c>
      <c r="AN12" s="310">
        <v>0</v>
      </c>
      <c r="AO12" s="310">
        <v>0</v>
      </c>
      <c r="AP12" s="310">
        <v>0</v>
      </c>
      <c r="AQ12" s="310">
        <v>0</v>
      </c>
    </row>
    <row r="13" spans="1:43" x14ac:dyDescent="0.25">
      <c r="A13" s="133" t="s">
        <v>100</v>
      </c>
      <c r="B13" s="310">
        <v>0</v>
      </c>
      <c r="C13" s="310">
        <v>0</v>
      </c>
      <c r="D13" s="310">
        <v>0</v>
      </c>
      <c r="E13" s="310">
        <v>0</v>
      </c>
      <c r="F13" s="310">
        <v>0</v>
      </c>
      <c r="G13" s="310">
        <v>0</v>
      </c>
      <c r="H13" s="310">
        <v>0</v>
      </c>
      <c r="I13" s="310">
        <v>0</v>
      </c>
      <c r="J13" s="310">
        <v>0</v>
      </c>
      <c r="K13" s="310">
        <v>0</v>
      </c>
      <c r="L13" s="310">
        <v>0</v>
      </c>
      <c r="M13" s="310">
        <v>0</v>
      </c>
      <c r="N13" s="310">
        <v>0</v>
      </c>
      <c r="O13" s="310">
        <v>0</v>
      </c>
      <c r="P13" s="310">
        <v>0</v>
      </c>
      <c r="Q13" s="310">
        <v>0</v>
      </c>
      <c r="R13" s="310">
        <v>0</v>
      </c>
      <c r="S13" s="310">
        <v>0</v>
      </c>
      <c r="T13" s="310">
        <v>0</v>
      </c>
      <c r="U13" s="310">
        <v>0</v>
      </c>
      <c r="V13" s="310">
        <v>0</v>
      </c>
      <c r="W13" s="310">
        <v>0</v>
      </c>
      <c r="X13" s="310">
        <v>0</v>
      </c>
      <c r="Y13" s="310">
        <v>0</v>
      </c>
      <c r="Z13" s="310">
        <v>0</v>
      </c>
      <c r="AA13" s="310">
        <v>0</v>
      </c>
      <c r="AB13" s="310">
        <v>0</v>
      </c>
      <c r="AC13" s="310">
        <v>0</v>
      </c>
      <c r="AD13" s="310">
        <v>0</v>
      </c>
      <c r="AE13" s="310">
        <v>0</v>
      </c>
      <c r="AF13" s="310">
        <v>0</v>
      </c>
      <c r="AG13" s="310">
        <v>0</v>
      </c>
      <c r="AH13" s="310">
        <v>0</v>
      </c>
      <c r="AI13" s="310">
        <v>0</v>
      </c>
      <c r="AJ13" s="310">
        <v>0</v>
      </c>
      <c r="AK13" s="310">
        <v>0</v>
      </c>
      <c r="AL13" s="310">
        <v>0</v>
      </c>
      <c r="AM13" s="310">
        <v>0</v>
      </c>
      <c r="AN13" s="310">
        <v>0</v>
      </c>
      <c r="AO13" s="310">
        <v>0</v>
      </c>
      <c r="AP13" s="310">
        <v>0</v>
      </c>
      <c r="AQ13" s="310">
        <v>0</v>
      </c>
    </row>
    <row r="14" spans="1:43" x14ac:dyDescent="0.25">
      <c r="A14" s="133" t="s">
        <v>101</v>
      </c>
      <c r="B14" s="310">
        <v>0</v>
      </c>
      <c r="C14" s="310">
        <v>0</v>
      </c>
      <c r="D14" s="310">
        <v>0</v>
      </c>
      <c r="E14" s="310">
        <v>0</v>
      </c>
      <c r="F14" s="310">
        <v>0</v>
      </c>
      <c r="G14" s="310">
        <v>0</v>
      </c>
      <c r="H14" s="310">
        <v>0</v>
      </c>
      <c r="I14" s="310">
        <v>0</v>
      </c>
      <c r="J14" s="310">
        <v>0</v>
      </c>
      <c r="K14" s="310">
        <v>0</v>
      </c>
      <c r="L14" s="310">
        <v>0</v>
      </c>
      <c r="M14" s="310">
        <v>0</v>
      </c>
      <c r="N14" s="310">
        <v>0</v>
      </c>
      <c r="O14" s="310">
        <v>0</v>
      </c>
      <c r="P14" s="310">
        <v>0</v>
      </c>
      <c r="Q14" s="310">
        <v>0</v>
      </c>
      <c r="R14" s="310">
        <v>0</v>
      </c>
      <c r="S14" s="310">
        <v>0</v>
      </c>
      <c r="T14" s="310">
        <v>0</v>
      </c>
      <c r="U14" s="310">
        <v>0</v>
      </c>
      <c r="V14" s="310">
        <v>0</v>
      </c>
      <c r="W14" s="310">
        <v>0</v>
      </c>
      <c r="X14" s="310">
        <v>0</v>
      </c>
      <c r="Y14" s="310">
        <v>0</v>
      </c>
      <c r="Z14" s="310">
        <v>0</v>
      </c>
      <c r="AA14" s="310">
        <v>0</v>
      </c>
      <c r="AB14" s="310">
        <v>0</v>
      </c>
      <c r="AC14" s="310">
        <v>0</v>
      </c>
      <c r="AD14" s="310">
        <v>0</v>
      </c>
      <c r="AE14" s="310">
        <v>0</v>
      </c>
      <c r="AF14" s="310">
        <v>0</v>
      </c>
      <c r="AG14" s="310">
        <v>0</v>
      </c>
      <c r="AH14" s="310">
        <v>0</v>
      </c>
      <c r="AI14" s="310">
        <v>0</v>
      </c>
      <c r="AJ14" s="310">
        <v>0</v>
      </c>
      <c r="AK14" s="310">
        <v>0</v>
      </c>
      <c r="AL14" s="310">
        <v>0</v>
      </c>
      <c r="AM14" s="310">
        <v>0</v>
      </c>
      <c r="AN14" s="310">
        <v>0</v>
      </c>
      <c r="AO14" s="310">
        <v>0</v>
      </c>
      <c r="AP14" s="310">
        <v>0</v>
      </c>
      <c r="AQ14" s="310">
        <v>0</v>
      </c>
    </row>
    <row r="15" spans="1:43" x14ac:dyDescent="0.25">
      <c r="A15" s="133" t="s">
        <v>102</v>
      </c>
      <c r="B15" s="310">
        <v>0</v>
      </c>
      <c r="C15" s="310">
        <v>0</v>
      </c>
      <c r="D15" s="310">
        <v>0</v>
      </c>
      <c r="E15" s="310">
        <v>0</v>
      </c>
      <c r="F15" s="310">
        <v>0</v>
      </c>
      <c r="G15" s="310">
        <v>0</v>
      </c>
      <c r="H15" s="310">
        <v>0</v>
      </c>
      <c r="I15" s="310">
        <v>0</v>
      </c>
      <c r="J15" s="310">
        <v>0</v>
      </c>
      <c r="K15" s="310">
        <v>0</v>
      </c>
      <c r="L15" s="310">
        <v>0</v>
      </c>
      <c r="M15" s="310">
        <v>0</v>
      </c>
      <c r="N15" s="310">
        <v>0</v>
      </c>
      <c r="O15" s="310">
        <v>0</v>
      </c>
      <c r="P15" s="310">
        <v>0</v>
      </c>
      <c r="Q15" s="310">
        <v>0</v>
      </c>
      <c r="R15" s="310">
        <v>0</v>
      </c>
      <c r="S15" s="310">
        <v>0</v>
      </c>
      <c r="T15" s="310">
        <v>0</v>
      </c>
      <c r="U15" s="310">
        <v>0</v>
      </c>
      <c r="V15" s="310">
        <v>0</v>
      </c>
      <c r="W15" s="310">
        <v>0</v>
      </c>
      <c r="X15" s="310">
        <v>0</v>
      </c>
      <c r="Y15" s="310">
        <v>0</v>
      </c>
      <c r="Z15" s="310">
        <v>0</v>
      </c>
      <c r="AA15" s="310">
        <v>0</v>
      </c>
      <c r="AB15" s="310">
        <v>0</v>
      </c>
      <c r="AC15" s="310">
        <v>0</v>
      </c>
      <c r="AD15" s="310">
        <v>0</v>
      </c>
      <c r="AE15" s="310">
        <v>0</v>
      </c>
      <c r="AF15" s="310">
        <v>0</v>
      </c>
      <c r="AG15" s="310">
        <v>0</v>
      </c>
      <c r="AH15" s="310">
        <v>0</v>
      </c>
      <c r="AI15" s="310">
        <v>0</v>
      </c>
      <c r="AJ15" s="310">
        <v>0</v>
      </c>
      <c r="AK15" s="310">
        <v>0</v>
      </c>
      <c r="AL15" s="310">
        <v>0</v>
      </c>
      <c r="AM15" s="310">
        <v>0</v>
      </c>
      <c r="AN15" s="310">
        <v>0</v>
      </c>
      <c r="AO15" s="310">
        <v>0</v>
      </c>
      <c r="AP15" s="310">
        <v>0</v>
      </c>
      <c r="AQ15" s="310">
        <v>0</v>
      </c>
    </row>
    <row r="16" spans="1:43" x14ac:dyDescent="0.25">
      <c r="A16" s="133" t="s">
        <v>103</v>
      </c>
      <c r="B16" s="310">
        <v>0</v>
      </c>
      <c r="C16" s="310">
        <v>0</v>
      </c>
      <c r="D16" s="310">
        <v>0</v>
      </c>
      <c r="E16" s="310">
        <v>0</v>
      </c>
      <c r="F16" s="310">
        <v>0</v>
      </c>
      <c r="G16" s="310">
        <v>0</v>
      </c>
      <c r="H16" s="310">
        <v>0</v>
      </c>
      <c r="I16" s="310">
        <v>0</v>
      </c>
      <c r="J16" s="310">
        <v>0</v>
      </c>
      <c r="K16" s="310">
        <v>0</v>
      </c>
      <c r="L16" s="310">
        <v>0</v>
      </c>
      <c r="M16" s="310">
        <v>0</v>
      </c>
      <c r="N16" s="310">
        <v>0</v>
      </c>
      <c r="O16" s="310">
        <v>0</v>
      </c>
      <c r="P16" s="310">
        <v>0</v>
      </c>
      <c r="Q16" s="310">
        <v>0</v>
      </c>
      <c r="R16" s="310">
        <v>0</v>
      </c>
      <c r="S16" s="310">
        <v>0</v>
      </c>
      <c r="T16" s="310">
        <v>0</v>
      </c>
      <c r="U16" s="310">
        <v>0</v>
      </c>
      <c r="V16" s="310">
        <v>0</v>
      </c>
      <c r="W16" s="310">
        <v>0</v>
      </c>
      <c r="X16" s="310">
        <v>0</v>
      </c>
      <c r="Y16" s="310">
        <v>0</v>
      </c>
      <c r="Z16" s="310">
        <v>0</v>
      </c>
      <c r="AA16" s="310">
        <v>0</v>
      </c>
      <c r="AB16" s="310">
        <v>0</v>
      </c>
      <c r="AC16" s="310">
        <v>0</v>
      </c>
      <c r="AD16" s="310">
        <v>0</v>
      </c>
      <c r="AE16" s="310">
        <v>0</v>
      </c>
      <c r="AF16" s="310">
        <v>0</v>
      </c>
      <c r="AG16" s="310">
        <v>0</v>
      </c>
      <c r="AH16" s="310">
        <v>0</v>
      </c>
      <c r="AI16" s="310">
        <v>0</v>
      </c>
      <c r="AJ16" s="310">
        <v>0</v>
      </c>
      <c r="AK16" s="310">
        <v>0</v>
      </c>
      <c r="AL16" s="310">
        <v>0</v>
      </c>
      <c r="AM16" s="310">
        <v>0</v>
      </c>
      <c r="AN16" s="310">
        <v>0</v>
      </c>
      <c r="AO16" s="310">
        <v>0</v>
      </c>
      <c r="AP16" s="310">
        <v>0</v>
      </c>
      <c r="AQ16" s="310">
        <v>0</v>
      </c>
    </row>
    <row r="17" spans="1:43" x14ac:dyDescent="0.25">
      <c r="A17" s="133" t="s">
        <v>104</v>
      </c>
      <c r="B17" s="310">
        <v>0</v>
      </c>
      <c r="C17" s="310">
        <v>0</v>
      </c>
      <c r="D17" s="310">
        <v>0</v>
      </c>
      <c r="E17" s="310">
        <v>0</v>
      </c>
      <c r="F17" s="310">
        <v>0</v>
      </c>
      <c r="G17" s="310">
        <v>0</v>
      </c>
      <c r="H17" s="310">
        <v>0</v>
      </c>
      <c r="I17" s="310">
        <v>0</v>
      </c>
      <c r="J17" s="310">
        <v>0</v>
      </c>
      <c r="K17" s="310">
        <v>0</v>
      </c>
      <c r="L17" s="310">
        <v>0</v>
      </c>
      <c r="M17" s="310">
        <v>0</v>
      </c>
      <c r="N17" s="310">
        <v>0</v>
      </c>
      <c r="O17" s="310">
        <v>0</v>
      </c>
      <c r="P17" s="310">
        <v>0</v>
      </c>
      <c r="Q17" s="310">
        <v>0</v>
      </c>
      <c r="R17" s="310">
        <v>0</v>
      </c>
      <c r="S17" s="310">
        <v>0</v>
      </c>
      <c r="T17" s="310">
        <v>0</v>
      </c>
      <c r="U17" s="310">
        <v>0</v>
      </c>
      <c r="V17" s="310">
        <v>0</v>
      </c>
      <c r="W17" s="310">
        <v>0</v>
      </c>
      <c r="X17" s="310">
        <v>0</v>
      </c>
      <c r="Y17" s="310">
        <v>0</v>
      </c>
      <c r="Z17" s="310">
        <v>0</v>
      </c>
      <c r="AA17" s="310">
        <v>0</v>
      </c>
      <c r="AB17" s="310">
        <v>0</v>
      </c>
      <c r="AC17" s="310">
        <v>0</v>
      </c>
      <c r="AD17" s="310">
        <v>0</v>
      </c>
      <c r="AE17" s="310">
        <v>0</v>
      </c>
      <c r="AF17" s="310">
        <v>0</v>
      </c>
      <c r="AG17" s="310">
        <v>0</v>
      </c>
      <c r="AH17" s="310">
        <v>0</v>
      </c>
      <c r="AI17" s="310">
        <v>0</v>
      </c>
      <c r="AJ17" s="310">
        <v>0</v>
      </c>
      <c r="AK17" s="310">
        <v>0</v>
      </c>
      <c r="AL17" s="310">
        <v>0</v>
      </c>
      <c r="AM17" s="310">
        <v>0</v>
      </c>
      <c r="AN17" s="310">
        <v>0</v>
      </c>
      <c r="AO17" s="310">
        <v>0</v>
      </c>
      <c r="AP17" s="310">
        <v>0</v>
      </c>
      <c r="AQ17" s="310">
        <v>0</v>
      </c>
    </row>
    <row r="18" spans="1:43" x14ac:dyDescent="0.25">
      <c r="A18" s="133" t="s">
        <v>105</v>
      </c>
      <c r="B18" s="310">
        <v>0</v>
      </c>
      <c r="C18" s="310">
        <v>0</v>
      </c>
      <c r="D18" s="310">
        <v>0</v>
      </c>
      <c r="E18" s="310">
        <v>0</v>
      </c>
      <c r="F18" s="310">
        <v>0</v>
      </c>
      <c r="G18" s="310">
        <v>0</v>
      </c>
      <c r="H18" s="310">
        <v>0</v>
      </c>
      <c r="I18" s="310">
        <v>0</v>
      </c>
      <c r="J18" s="310">
        <v>0</v>
      </c>
      <c r="K18" s="310">
        <v>0</v>
      </c>
      <c r="L18" s="310">
        <v>0</v>
      </c>
      <c r="M18" s="310">
        <v>0</v>
      </c>
      <c r="N18" s="310">
        <v>0</v>
      </c>
      <c r="O18" s="310">
        <v>0</v>
      </c>
      <c r="P18" s="310">
        <v>0</v>
      </c>
      <c r="Q18" s="310">
        <v>0</v>
      </c>
      <c r="R18" s="310">
        <v>0</v>
      </c>
      <c r="S18" s="310">
        <v>0</v>
      </c>
      <c r="T18" s="310">
        <v>0</v>
      </c>
      <c r="U18" s="310">
        <v>0</v>
      </c>
      <c r="V18" s="310">
        <v>0</v>
      </c>
      <c r="W18" s="310">
        <v>0</v>
      </c>
      <c r="X18" s="310">
        <v>0</v>
      </c>
      <c r="Y18" s="310">
        <v>0</v>
      </c>
      <c r="Z18" s="310">
        <v>0</v>
      </c>
      <c r="AA18" s="310">
        <v>0</v>
      </c>
      <c r="AB18" s="310">
        <v>0</v>
      </c>
      <c r="AC18" s="310">
        <v>0</v>
      </c>
      <c r="AD18" s="310">
        <v>0</v>
      </c>
      <c r="AE18" s="310">
        <v>0</v>
      </c>
      <c r="AF18" s="310">
        <v>0</v>
      </c>
      <c r="AG18" s="310">
        <v>0</v>
      </c>
      <c r="AH18" s="310">
        <v>0</v>
      </c>
      <c r="AI18" s="310">
        <v>0</v>
      </c>
      <c r="AJ18" s="310">
        <v>0</v>
      </c>
      <c r="AK18" s="310">
        <v>0</v>
      </c>
      <c r="AL18" s="310">
        <v>0</v>
      </c>
      <c r="AM18" s="310">
        <v>0</v>
      </c>
      <c r="AN18" s="310">
        <v>0</v>
      </c>
      <c r="AO18" s="310">
        <v>0</v>
      </c>
      <c r="AP18" s="310">
        <v>0</v>
      </c>
      <c r="AQ18" s="310">
        <v>0</v>
      </c>
    </row>
    <row r="19" spans="1:43" x14ac:dyDescent="0.25">
      <c r="A19" s="133" t="s">
        <v>106</v>
      </c>
      <c r="B19" s="310">
        <v>0</v>
      </c>
      <c r="C19" s="310">
        <v>0</v>
      </c>
      <c r="D19" s="310">
        <v>0</v>
      </c>
      <c r="E19" s="310">
        <v>0</v>
      </c>
      <c r="F19" s="310">
        <v>0</v>
      </c>
      <c r="G19" s="310">
        <v>0</v>
      </c>
      <c r="H19" s="310">
        <v>0</v>
      </c>
      <c r="I19" s="310">
        <v>0</v>
      </c>
      <c r="J19" s="310">
        <v>0</v>
      </c>
      <c r="K19" s="310">
        <v>0</v>
      </c>
      <c r="L19" s="310">
        <v>0</v>
      </c>
      <c r="M19" s="310">
        <v>0</v>
      </c>
      <c r="N19" s="310">
        <v>0</v>
      </c>
      <c r="O19" s="310">
        <v>0</v>
      </c>
      <c r="P19" s="310">
        <v>0</v>
      </c>
      <c r="Q19" s="310">
        <v>0</v>
      </c>
      <c r="R19" s="310">
        <v>0</v>
      </c>
      <c r="S19" s="310">
        <v>0</v>
      </c>
      <c r="T19" s="310">
        <v>0</v>
      </c>
      <c r="U19" s="310">
        <v>0</v>
      </c>
      <c r="V19" s="310">
        <v>0</v>
      </c>
      <c r="W19" s="310">
        <v>0</v>
      </c>
      <c r="X19" s="310">
        <v>0</v>
      </c>
      <c r="Y19" s="310">
        <v>0</v>
      </c>
      <c r="Z19" s="310">
        <v>0</v>
      </c>
      <c r="AA19" s="310">
        <v>0</v>
      </c>
      <c r="AB19" s="310">
        <v>0</v>
      </c>
      <c r="AC19" s="310">
        <v>0</v>
      </c>
      <c r="AD19" s="310">
        <v>0</v>
      </c>
      <c r="AE19" s="310">
        <v>0</v>
      </c>
      <c r="AF19" s="310">
        <v>0</v>
      </c>
      <c r="AG19" s="310">
        <v>0</v>
      </c>
      <c r="AH19" s="310">
        <v>0</v>
      </c>
      <c r="AI19" s="310">
        <v>0</v>
      </c>
      <c r="AJ19" s="310">
        <v>0</v>
      </c>
      <c r="AK19" s="310">
        <v>0</v>
      </c>
      <c r="AL19" s="310">
        <v>0</v>
      </c>
      <c r="AM19" s="310">
        <v>0</v>
      </c>
      <c r="AN19" s="310">
        <v>0</v>
      </c>
      <c r="AO19" s="310">
        <v>0</v>
      </c>
      <c r="AP19" s="310">
        <v>0</v>
      </c>
      <c r="AQ19" s="310">
        <v>0</v>
      </c>
    </row>
    <row r="20" spans="1:43" x14ac:dyDescent="0.25">
      <c r="A20" s="133" t="s">
        <v>107</v>
      </c>
      <c r="B20" s="310">
        <v>0</v>
      </c>
      <c r="C20" s="310">
        <v>0</v>
      </c>
      <c r="D20" s="310">
        <v>0</v>
      </c>
      <c r="E20" s="310">
        <v>0</v>
      </c>
      <c r="F20" s="310">
        <v>0</v>
      </c>
      <c r="G20" s="310">
        <v>0</v>
      </c>
      <c r="H20" s="310">
        <v>0</v>
      </c>
      <c r="I20" s="310">
        <v>0</v>
      </c>
      <c r="J20" s="310">
        <v>0</v>
      </c>
      <c r="K20" s="310">
        <v>0</v>
      </c>
      <c r="L20" s="310">
        <v>0</v>
      </c>
      <c r="M20" s="310">
        <v>0</v>
      </c>
      <c r="N20" s="310">
        <v>0</v>
      </c>
      <c r="O20" s="310">
        <v>0</v>
      </c>
      <c r="P20" s="310">
        <v>0</v>
      </c>
      <c r="Q20" s="310">
        <v>0</v>
      </c>
      <c r="R20" s="310">
        <v>0</v>
      </c>
      <c r="S20" s="310">
        <v>0</v>
      </c>
      <c r="T20" s="310">
        <v>0</v>
      </c>
      <c r="U20" s="310">
        <v>0</v>
      </c>
      <c r="V20" s="310">
        <v>0</v>
      </c>
      <c r="W20" s="310">
        <v>0</v>
      </c>
      <c r="X20" s="310">
        <v>0</v>
      </c>
      <c r="Y20" s="310">
        <v>0</v>
      </c>
      <c r="Z20" s="310">
        <v>0</v>
      </c>
      <c r="AA20" s="310">
        <v>0</v>
      </c>
      <c r="AB20" s="310">
        <v>0</v>
      </c>
      <c r="AC20" s="310">
        <v>0</v>
      </c>
      <c r="AD20" s="310">
        <v>0</v>
      </c>
      <c r="AE20" s="310">
        <v>0</v>
      </c>
      <c r="AF20" s="310">
        <v>0</v>
      </c>
      <c r="AG20" s="310">
        <v>0</v>
      </c>
      <c r="AH20" s="310">
        <v>0</v>
      </c>
      <c r="AI20" s="310">
        <v>0</v>
      </c>
      <c r="AJ20" s="310">
        <v>0</v>
      </c>
      <c r="AK20" s="310">
        <v>0</v>
      </c>
      <c r="AL20" s="310">
        <v>0</v>
      </c>
      <c r="AM20" s="310">
        <v>0</v>
      </c>
      <c r="AN20" s="310">
        <v>0</v>
      </c>
      <c r="AO20" s="310">
        <v>0</v>
      </c>
      <c r="AP20" s="310">
        <v>0</v>
      </c>
      <c r="AQ20" s="310">
        <v>0</v>
      </c>
    </row>
    <row r="21" spans="1:43" x14ac:dyDescent="0.25">
      <c r="A21" s="133" t="s">
        <v>108</v>
      </c>
      <c r="B21" s="310">
        <v>0</v>
      </c>
      <c r="C21" s="310">
        <v>0</v>
      </c>
      <c r="D21" s="310">
        <v>0</v>
      </c>
      <c r="E21" s="310">
        <v>0</v>
      </c>
      <c r="F21" s="310">
        <v>0</v>
      </c>
      <c r="G21" s="310">
        <v>0</v>
      </c>
      <c r="H21" s="310">
        <v>0</v>
      </c>
      <c r="I21" s="310">
        <v>0</v>
      </c>
      <c r="J21" s="310">
        <v>0</v>
      </c>
      <c r="K21" s="310">
        <v>0</v>
      </c>
      <c r="L21" s="310">
        <v>0</v>
      </c>
      <c r="M21" s="310">
        <v>0</v>
      </c>
      <c r="N21" s="310">
        <v>0</v>
      </c>
      <c r="O21" s="310">
        <v>0</v>
      </c>
      <c r="P21" s="310">
        <v>0</v>
      </c>
      <c r="Q21" s="310">
        <v>0</v>
      </c>
      <c r="R21" s="310">
        <v>0</v>
      </c>
      <c r="S21" s="310">
        <v>0</v>
      </c>
      <c r="T21" s="310">
        <v>0</v>
      </c>
      <c r="U21" s="310">
        <v>0</v>
      </c>
      <c r="V21" s="310">
        <v>0</v>
      </c>
      <c r="W21" s="310">
        <v>0</v>
      </c>
      <c r="X21" s="310">
        <v>0</v>
      </c>
      <c r="Y21" s="310">
        <v>0</v>
      </c>
      <c r="Z21" s="310">
        <v>0</v>
      </c>
      <c r="AA21" s="310">
        <v>0</v>
      </c>
      <c r="AB21" s="310">
        <v>0</v>
      </c>
      <c r="AC21" s="310">
        <v>0</v>
      </c>
      <c r="AD21" s="310">
        <v>0</v>
      </c>
      <c r="AE21" s="310">
        <v>0</v>
      </c>
      <c r="AF21" s="310">
        <v>0</v>
      </c>
      <c r="AG21" s="310">
        <v>0</v>
      </c>
      <c r="AH21" s="310">
        <v>0</v>
      </c>
      <c r="AI21" s="310">
        <v>0</v>
      </c>
      <c r="AJ21" s="310">
        <v>0</v>
      </c>
      <c r="AK21" s="310">
        <v>0</v>
      </c>
      <c r="AL21" s="310">
        <v>0</v>
      </c>
      <c r="AM21" s="310">
        <v>0</v>
      </c>
      <c r="AN21" s="310">
        <v>0</v>
      </c>
      <c r="AO21" s="310">
        <v>0</v>
      </c>
      <c r="AP21" s="310">
        <v>0</v>
      </c>
      <c r="AQ21" s="310">
        <v>0</v>
      </c>
    </row>
    <row r="22" spans="1:43" x14ac:dyDescent="0.25">
      <c r="A22" s="133" t="s">
        <v>109</v>
      </c>
      <c r="B22" s="310">
        <v>0</v>
      </c>
      <c r="C22" s="310">
        <v>0</v>
      </c>
      <c r="D22" s="310">
        <v>0</v>
      </c>
      <c r="E22" s="310">
        <v>0</v>
      </c>
      <c r="F22" s="310">
        <v>0</v>
      </c>
      <c r="G22" s="310">
        <v>0</v>
      </c>
      <c r="H22" s="310">
        <v>0</v>
      </c>
      <c r="I22" s="310">
        <v>0</v>
      </c>
      <c r="J22" s="310">
        <v>0</v>
      </c>
      <c r="K22" s="310">
        <v>0</v>
      </c>
      <c r="L22" s="310">
        <v>0</v>
      </c>
      <c r="M22" s="310">
        <v>0</v>
      </c>
      <c r="N22" s="310">
        <v>0</v>
      </c>
      <c r="O22" s="310">
        <v>0</v>
      </c>
      <c r="P22" s="310">
        <v>0</v>
      </c>
      <c r="Q22" s="310">
        <v>0</v>
      </c>
      <c r="R22" s="310">
        <v>0</v>
      </c>
      <c r="S22" s="310">
        <v>0</v>
      </c>
      <c r="T22" s="310">
        <v>0</v>
      </c>
      <c r="U22" s="310">
        <v>0</v>
      </c>
      <c r="V22" s="310">
        <v>0</v>
      </c>
      <c r="W22" s="310">
        <v>0</v>
      </c>
      <c r="X22" s="310">
        <v>0</v>
      </c>
      <c r="Y22" s="310">
        <v>0</v>
      </c>
      <c r="Z22" s="310">
        <v>0</v>
      </c>
      <c r="AA22" s="310">
        <v>0</v>
      </c>
      <c r="AB22" s="310">
        <v>0</v>
      </c>
      <c r="AC22" s="310">
        <v>0</v>
      </c>
      <c r="AD22" s="310">
        <v>0</v>
      </c>
      <c r="AE22" s="310">
        <v>0</v>
      </c>
      <c r="AF22" s="310">
        <v>0</v>
      </c>
      <c r="AG22" s="310">
        <v>0</v>
      </c>
      <c r="AH22" s="310">
        <v>0</v>
      </c>
      <c r="AI22" s="310">
        <v>0</v>
      </c>
      <c r="AJ22" s="310">
        <v>0</v>
      </c>
      <c r="AK22" s="310">
        <v>0</v>
      </c>
      <c r="AL22" s="310">
        <v>0</v>
      </c>
      <c r="AM22" s="310">
        <v>0</v>
      </c>
      <c r="AN22" s="310">
        <v>0</v>
      </c>
      <c r="AO22" s="310">
        <v>0</v>
      </c>
      <c r="AP22" s="310">
        <v>0</v>
      </c>
      <c r="AQ22" s="310">
        <v>0</v>
      </c>
    </row>
    <row r="23" spans="1:43" x14ac:dyDescent="0.25">
      <c r="A23" s="133" t="s">
        <v>110</v>
      </c>
      <c r="B23" s="310">
        <v>0</v>
      </c>
      <c r="C23" s="310">
        <v>0</v>
      </c>
      <c r="D23" s="310">
        <v>0</v>
      </c>
      <c r="E23" s="310">
        <v>0</v>
      </c>
      <c r="F23" s="310">
        <v>0</v>
      </c>
      <c r="G23" s="310">
        <v>0</v>
      </c>
      <c r="H23" s="310">
        <v>0</v>
      </c>
      <c r="I23" s="310">
        <v>0</v>
      </c>
      <c r="J23" s="310">
        <v>0</v>
      </c>
      <c r="K23" s="310">
        <v>0</v>
      </c>
      <c r="L23" s="310">
        <v>0</v>
      </c>
      <c r="M23" s="310">
        <v>0</v>
      </c>
      <c r="N23" s="310">
        <v>0</v>
      </c>
      <c r="O23" s="310">
        <v>0</v>
      </c>
      <c r="P23" s="310">
        <v>0</v>
      </c>
      <c r="Q23" s="310">
        <v>0</v>
      </c>
      <c r="R23" s="310">
        <v>0</v>
      </c>
      <c r="S23" s="310">
        <v>0</v>
      </c>
      <c r="T23" s="310">
        <v>0</v>
      </c>
      <c r="U23" s="310">
        <v>0</v>
      </c>
      <c r="V23" s="310">
        <v>0</v>
      </c>
      <c r="W23" s="310">
        <v>0</v>
      </c>
      <c r="X23" s="310">
        <v>0</v>
      </c>
      <c r="Y23" s="310">
        <v>0</v>
      </c>
      <c r="Z23" s="310">
        <v>0</v>
      </c>
      <c r="AA23" s="310">
        <v>0</v>
      </c>
      <c r="AB23" s="310">
        <v>0</v>
      </c>
      <c r="AC23" s="310">
        <v>0</v>
      </c>
      <c r="AD23" s="310">
        <v>0</v>
      </c>
      <c r="AE23" s="310">
        <v>0</v>
      </c>
      <c r="AF23" s="310">
        <v>0</v>
      </c>
      <c r="AG23" s="310">
        <v>0</v>
      </c>
      <c r="AH23" s="310">
        <v>0</v>
      </c>
      <c r="AI23" s="310">
        <v>0</v>
      </c>
      <c r="AJ23" s="310">
        <v>0</v>
      </c>
      <c r="AK23" s="310">
        <v>0</v>
      </c>
      <c r="AL23" s="310">
        <v>0</v>
      </c>
      <c r="AM23" s="310">
        <v>0</v>
      </c>
      <c r="AN23" s="310">
        <v>0</v>
      </c>
      <c r="AO23" s="310">
        <v>0</v>
      </c>
      <c r="AP23" s="310">
        <v>0</v>
      </c>
      <c r="AQ23" s="310">
        <v>0</v>
      </c>
    </row>
    <row r="24" spans="1:43" x14ac:dyDescent="0.25">
      <c r="A24" s="133" t="s">
        <v>111</v>
      </c>
      <c r="B24" s="310">
        <v>0</v>
      </c>
      <c r="C24" s="310">
        <v>0</v>
      </c>
      <c r="D24" s="310">
        <v>0</v>
      </c>
      <c r="E24" s="310">
        <v>0</v>
      </c>
      <c r="F24" s="310">
        <v>0</v>
      </c>
      <c r="G24" s="310">
        <v>0</v>
      </c>
      <c r="H24" s="310">
        <v>0</v>
      </c>
      <c r="I24" s="310">
        <v>0</v>
      </c>
      <c r="J24" s="310">
        <v>0</v>
      </c>
      <c r="K24" s="310">
        <v>0</v>
      </c>
      <c r="L24" s="310">
        <v>0</v>
      </c>
      <c r="M24" s="310">
        <v>0</v>
      </c>
      <c r="N24" s="310">
        <v>0</v>
      </c>
      <c r="O24" s="310">
        <v>0</v>
      </c>
      <c r="P24" s="310">
        <v>0</v>
      </c>
      <c r="Q24" s="310">
        <v>0</v>
      </c>
      <c r="R24" s="310">
        <v>0</v>
      </c>
      <c r="S24" s="310">
        <v>0</v>
      </c>
      <c r="T24" s="310">
        <v>0</v>
      </c>
      <c r="U24" s="310">
        <v>0</v>
      </c>
      <c r="V24" s="310">
        <v>0</v>
      </c>
      <c r="W24" s="310">
        <v>0</v>
      </c>
      <c r="X24" s="310">
        <v>0</v>
      </c>
      <c r="Y24" s="310">
        <v>0</v>
      </c>
      <c r="Z24" s="310">
        <v>0</v>
      </c>
      <c r="AA24" s="310">
        <v>0</v>
      </c>
      <c r="AB24" s="310">
        <v>0</v>
      </c>
      <c r="AC24" s="310">
        <v>0</v>
      </c>
      <c r="AD24" s="310">
        <v>0</v>
      </c>
      <c r="AE24" s="310">
        <v>0</v>
      </c>
      <c r="AF24" s="310">
        <v>0</v>
      </c>
      <c r="AG24" s="310">
        <v>0</v>
      </c>
      <c r="AH24" s="310">
        <v>0</v>
      </c>
      <c r="AI24" s="310">
        <v>0</v>
      </c>
      <c r="AJ24" s="310">
        <v>0</v>
      </c>
      <c r="AK24" s="310">
        <v>0</v>
      </c>
      <c r="AL24" s="310">
        <v>0</v>
      </c>
      <c r="AM24" s="310">
        <v>0</v>
      </c>
      <c r="AN24" s="310">
        <v>0</v>
      </c>
      <c r="AO24" s="310">
        <v>0</v>
      </c>
      <c r="AP24" s="310">
        <v>0</v>
      </c>
      <c r="AQ24" s="310">
        <v>0</v>
      </c>
    </row>
    <row r="25" spans="1:43" x14ac:dyDescent="0.25">
      <c r="A25" s="133" t="s">
        <v>112</v>
      </c>
      <c r="B25" s="310">
        <v>0</v>
      </c>
      <c r="C25" s="310">
        <v>0</v>
      </c>
      <c r="D25" s="310">
        <v>0</v>
      </c>
      <c r="E25" s="310">
        <v>0</v>
      </c>
      <c r="F25" s="310">
        <v>0</v>
      </c>
      <c r="G25" s="310">
        <v>0</v>
      </c>
      <c r="H25" s="310">
        <v>0</v>
      </c>
      <c r="I25" s="310">
        <v>0</v>
      </c>
      <c r="J25" s="310">
        <v>0</v>
      </c>
      <c r="K25" s="310">
        <v>0</v>
      </c>
      <c r="L25" s="310">
        <v>0</v>
      </c>
      <c r="M25" s="310">
        <v>0</v>
      </c>
      <c r="N25" s="310">
        <v>0</v>
      </c>
      <c r="O25" s="310">
        <v>0</v>
      </c>
      <c r="P25" s="310">
        <v>0</v>
      </c>
      <c r="Q25" s="310">
        <v>0</v>
      </c>
      <c r="R25" s="310">
        <v>0</v>
      </c>
      <c r="S25" s="310">
        <v>0</v>
      </c>
      <c r="T25" s="310">
        <v>0</v>
      </c>
      <c r="U25" s="310">
        <v>0</v>
      </c>
      <c r="V25" s="310">
        <v>0</v>
      </c>
      <c r="W25" s="310">
        <v>0</v>
      </c>
      <c r="X25" s="310">
        <v>0</v>
      </c>
      <c r="Y25" s="310">
        <v>0</v>
      </c>
      <c r="Z25" s="310">
        <v>0</v>
      </c>
      <c r="AA25" s="310">
        <v>0</v>
      </c>
      <c r="AB25" s="310">
        <v>0</v>
      </c>
      <c r="AC25" s="310">
        <v>0</v>
      </c>
      <c r="AD25" s="310">
        <v>0</v>
      </c>
      <c r="AE25" s="310">
        <v>0</v>
      </c>
      <c r="AF25" s="310">
        <v>0</v>
      </c>
      <c r="AG25" s="310">
        <v>0</v>
      </c>
      <c r="AH25" s="310">
        <v>0</v>
      </c>
      <c r="AI25" s="310">
        <v>0</v>
      </c>
      <c r="AJ25" s="310">
        <v>0</v>
      </c>
      <c r="AK25" s="310">
        <v>0</v>
      </c>
      <c r="AL25" s="310">
        <v>0</v>
      </c>
      <c r="AM25" s="310">
        <v>0</v>
      </c>
      <c r="AN25" s="310">
        <v>0</v>
      </c>
      <c r="AO25" s="310">
        <v>0</v>
      </c>
      <c r="AP25" s="310">
        <v>0</v>
      </c>
      <c r="AQ25" s="310">
        <v>0</v>
      </c>
    </row>
    <row r="26" spans="1:43" x14ac:dyDescent="0.25">
      <c r="A26" s="133" t="s">
        <v>113</v>
      </c>
      <c r="B26" s="310">
        <v>0</v>
      </c>
      <c r="C26" s="310">
        <v>0</v>
      </c>
      <c r="D26" s="310">
        <v>0</v>
      </c>
      <c r="E26" s="310">
        <v>0</v>
      </c>
      <c r="F26" s="310">
        <v>0</v>
      </c>
      <c r="G26" s="310">
        <v>0</v>
      </c>
      <c r="H26" s="310">
        <v>0</v>
      </c>
      <c r="I26" s="310">
        <v>0</v>
      </c>
      <c r="J26" s="310">
        <v>0</v>
      </c>
      <c r="K26" s="310">
        <v>0</v>
      </c>
      <c r="L26" s="310">
        <v>0</v>
      </c>
      <c r="M26" s="310">
        <v>0</v>
      </c>
      <c r="N26" s="310">
        <v>0</v>
      </c>
      <c r="O26" s="310">
        <v>0</v>
      </c>
      <c r="P26" s="310">
        <v>0</v>
      </c>
      <c r="Q26" s="310">
        <v>0</v>
      </c>
      <c r="R26" s="310">
        <v>0</v>
      </c>
      <c r="S26" s="310">
        <v>0</v>
      </c>
      <c r="T26" s="310">
        <v>0</v>
      </c>
      <c r="U26" s="310">
        <v>0</v>
      </c>
      <c r="V26" s="310">
        <v>0</v>
      </c>
      <c r="W26" s="310">
        <v>0</v>
      </c>
      <c r="X26" s="310">
        <v>0</v>
      </c>
      <c r="Y26" s="310">
        <v>0</v>
      </c>
      <c r="Z26" s="310">
        <v>0</v>
      </c>
      <c r="AA26" s="310">
        <v>0</v>
      </c>
      <c r="AB26" s="310">
        <v>0</v>
      </c>
      <c r="AC26" s="310">
        <v>0</v>
      </c>
      <c r="AD26" s="310">
        <v>0</v>
      </c>
      <c r="AE26" s="310">
        <v>0</v>
      </c>
      <c r="AF26" s="310">
        <v>0</v>
      </c>
      <c r="AG26" s="310">
        <v>0</v>
      </c>
      <c r="AH26" s="310">
        <v>0</v>
      </c>
      <c r="AI26" s="310">
        <v>0</v>
      </c>
      <c r="AJ26" s="310">
        <v>0</v>
      </c>
      <c r="AK26" s="310">
        <v>0</v>
      </c>
      <c r="AL26" s="310">
        <v>0</v>
      </c>
      <c r="AM26" s="310">
        <v>0</v>
      </c>
      <c r="AN26" s="310">
        <v>0</v>
      </c>
      <c r="AO26" s="310">
        <v>0</v>
      </c>
      <c r="AP26" s="310">
        <v>0</v>
      </c>
      <c r="AQ26" s="310">
        <v>0</v>
      </c>
    </row>
  </sheetData>
  <phoneticPr fontId="3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A8C2-D6C0-4ECF-B272-6EE291B8F88A}">
  <sheetPr codeName="Sheet46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f>IF('BIFUbC-coal'!B2&gt;0,'E-Coal'!B50/'BIFUbC-coal'!B2,1)</f>
        <v>1</v>
      </c>
      <c r="C2" s="299">
        <f>IF('BIFUbC-coal'!C2&gt;0,'E-Coal'!C50/'BIFUbC-coal'!C2,1)</f>
        <v>1</v>
      </c>
      <c r="D2" s="299">
        <f>IF('BIFUbC-coal'!D2&gt;0,'E-Coal'!D50/'BIFUbC-coal'!D2,1)</f>
        <v>1</v>
      </c>
      <c r="E2" s="299">
        <f>IF('BIFUbC-coal'!E2&gt;0,'E-Coal'!E50/'BIFUbC-coal'!E2,1)</f>
        <v>0.99999999999999789</v>
      </c>
      <c r="F2" s="299">
        <f>IF('BIFUbC-coal'!F2&gt;0,'E-Coal'!F50/'BIFUbC-coal'!F2,1)</f>
        <v>0.99999999999999611</v>
      </c>
      <c r="G2" s="299">
        <f>IF('BIFUbC-coal'!G2&gt;0,'E-Coal'!G50/'BIFUbC-coal'!G2,1)</f>
        <v>0.99999999999999434</v>
      </c>
      <c r="H2" s="299">
        <f>IF('BIFUbC-coal'!H2&gt;0,'E-Coal'!H50/'BIFUbC-coal'!H2,1)</f>
        <v>0.99999999999999267</v>
      </c>
      <c r="I2" s="299">
        <f>IF('BIFUbC-coal'!I2&gt;0,'E-Coal'!I50/'BIFUbC-coal'!I2,1)</f>
        <v>0.99999999999999134</v>
      </c>
      <c r="J2" s="299">
        <f>IF('BIFUbC-coal'!J2&gt;0,'E-Coal'!J50/'BIFUbC-coal'!J2,1)</f>
        <v>0.99999999999999001</v>
      </c>
      <c r="K2" s="299">
        <f>IF('BIFUbC-coal'!K2&gt;0,'E-Coal'!K50/'BIFUbC-coal'!K2,1)</f>
        <v>0.99999999999998879</v>
      </c>
      <c r="L2" s="299">
        <f>IF('BIFUbC-coal'!L2&gt;0,'E-Coal'!L50/'BIFUbC-coal'!L2,1)</f>
        <v>0.99999999999998757</v>
      </c>
      <c r="M2" s="299">
        <f>IF('BIFUbC-coal'!M2&gt;0,'E-Coal'!M50/'BIFUbC-coal'!M2,1)</f>
        <v>0.99999999999998668</v>
      </c>
      <c r="N2" s="299">
        <f>IF('BIFUbC-coal'!N2&gt;0,'E-Coal'!N50/'BIFUbC-coal'!N2,1)</f>
        <v>0.99999999999998535</v>
      </c>
      <c r="O2" s="299">
        <f>IF('BIFUbC-coal'!O2&gt;0,'E-Coal'!O50/'BIFUbC-coal'!O2,1)</f>
        <v>0.99999999999998423</v>
      </c>
      <c r="P2" s="299">
        <f>IF('BIFUbC-coal'!P2&gt;0,'E-Coal'!P50/'BIFUbC-coal'!P2,1)</f>
        <v>0.99999999999998324</v>
      </c>
      <c r="Q2" s="299">
        <f>IF('BIFUbC-coal'!Q2&gt;0,'E-Coal'!Q50/'BIFUbC-coal'!Q2,1)</f>
        <v>0.99999999999998224</v>
      </c>
      <c r="R2" s="299">
        <f>IF('BIFUbC-coal'!R2&gt;0,'E-Coal'!R50/'BIFUbC-coal'!R2,1)</f>
        <v>0.99999999999998113</v>
      </c>
      <c r="S2" s="299">
        <f>IF('BIFUbC-coal'!S2&gt;0,'E-Coal'!S50/'BIFUbC-coal'!S2,1)</f>
        <v>0.99999999999998024</v>
      </c>
      <c r="T2" s="299">
        <f>IF('BIFUbC-coal'!T2&gt;0,'E-Coal'!T50/'BIFUbC-coal'!T2,1)</f>
        <v>0.99999999999997924</v>
      </c>
      <c r="U2" s="299">
        <f>IF('BIFUbC-coal'!U2&gt;0,'E-Coal'!U50/'BIFUbC-coal'!U2,1)</f>
        <v>0.99999999999997824</v>
      </c>
      <c r="V2" s="299">
        <f>IF('BIFUbC-coal'!V2&gt;0,'E-Coal'!V50/'BIFUbC-coal'!V2,1)</f>
        <v>0.99999999999997735</v>
      </c>
      <c r="W2" s="299">
        <f>IF('BIFUbC-coal'!W2&gt;0,'E-Coal'!W50/'BIFUbC-coal'!W2,1)</f>
        <v>0.99999999999997635</v>
      </c>
      <c r="X2" s="299">
        <f>IF('BIFUbC-coal'!X2&gt;0,'E-Coal'!X50/'BIFUbC-coal'!X2,1)</f>
        <v>0.99999999999997535</v>
      </c>
      <c r="Y2" s="299">
        <f>IF('BIFUbC-coal'!Y2&gt;0,'E-Coal'!Y50/'BIFUbC-coal'!Y2,1)</f>
        <v>0.99999999999997424</v>
      </c>
      <c r="Z2" s="299">
        <f>IF('BIFUbC-coal'!Z2&gt;0,'E-Coal'!Z50/'BIFUbC-coal'!Z2,1)</f>
        <v>0.99999999999997324</v>
      </c>
      <c r="AA2" s="299">
        <f>IF('BIFUbC-coal'!AA2&gt;0,'E-Coal'!AA50/'BIFUbC-coal'!AA2,1)</f>
        <v>0.99999999999997224</v>
      </c>
      <c r="AB2" s="299">
        <f>IF('BIFUbC-coal'!AB2&gt;0,'E-Coal'!AB50/'BIFUbC-coal'!AB2,1)</f>
        <v>0.99999999999997113</v>
      </c>
      <c r="AC2" s="299">
        <f>IF('BIFUbC-coal'!AC2&gt;0,'E-Coal'!AC50/'BIFUbC-coal'!AC2,1)</f>
        <v>0.99999999999997002</v>
      </c>
      <c r="AD2" s="299">
        <f>IF('BIFUbC-coal'!AD2&gt;0,'E-Coal'!AD50/'BIFUbC-coal'!AD2,1)</f>
        <v>0.99999999999996891</v>
      </c>
      <c r="AE2" s="299">
        <f>IF('BIFUbC-coal'!AE2&gt;0,'E-Coal'!AE50/'BIFUbC-coal'!AE2,1)</f>
        <v>0.9999999999999678</v>
      </c>
      <c r="AF2" s="299">
        <f>IF('BIFUbC-coal'!AF2&gt;0,'E-Coal'!AF50/'BIFUbC-coal'!AF2,1)</f>
        <v>0.99999999999996669</v>
      </c>
      <c r="AG2" s="299">
        <f>IF('BIFUbC-coal'!AG2&gt;0,'E-Coal'!AG50/'BIFUbC-coal'!AG2,1)</f>
        <v>0.99999999999996547</v>
      </c>
      <c r="AH2" s="299">
        <f>IF('BIFUbC-coal'!AH2&gt;0,'E-Coal'!AH50/'BIFUbC-coal'!AH2,1)</f>
        <v>0.99999999999996425</v>
      </c>
      <c r="AI2" s="299">
        <f>IF('BIFUbC-coal'!AI2&gt;0,'E-Coal'!AI50/'BIFUbC-coal'!AI2,1)</f>
        <v>0.99999999999996314</v>
      </c>
      <c r="AJ2" s="299">
        <f>IF('BIFUbC-coal'!AJ2&gt;0,'E-Coal'!AJ50/'BIFUbC-coal'!AJ2,1)</f>
        <v>0.99999999999996192</v>
      </c>
      <c r="AK2" s="299">
        <f>IF('BIFUbC-coal'!AK2&gt;0,'E-Coal'!AK50/'BIFUbC-coal'!AK2,1)</f>
        <v>0.99999999999996059</v>
      </c>
      <c r="AL2" s="299">
        <f>IF('BIFUbC-coal'!AL2&gt;0,'E-Coal'!AL50/'BIFUbC-coal'!AL2,1)</f>
        <v>0.99999999999995937</v>
      </c>
      <c r="AM2" s="299">
        <f>IF('BIFUbC-coal'!AM2&gt;0,'E-Coal'!AM50/'BIFUbC-coal'!AM2,1)</f>
        <v>0.99999999999995814</v>
      </c>
      <c r="AN2" s="299">
        <f>IF('BIFUbC-coal'!AN2&gt;0,'E-Coal'!AN50/'BIFUbC-coal'!AN2,1)</f>
        <v>0.99999999999995692</v>
      </c>
      <c r="AO2" s="299">
        <f>IF('BIFUbC-coal'!AO2&gt;0,'E-Coal'!AO50/'BIFUbC-coal'!AO2,1)</f>
        <v>0.99999999999995559</v>
      </c>
      <c r="AP2" s="299">
        <f>IF('BIFUbC-coal'!AP2&gt;0,'E-Coal'!AP50/'BIFUbC-coal'!AP2,1)</f>
        <v>0.99999999999995437</v>
      </c>
      <c r="AQ2" s="299">
        <f>IF('BIFUbC-coal'!AQ2&gt;0,'E-Coal'!AQ50/'BIFUbC-coal'!AQ2,1)</f>
        <v>0.99999999999995315</v>
      </c>
    </row>
    <row r="3" spans="1:43" x14ac:dyDescent="0.25">
      <c r="A3" s="299" t="s">
        <v>90</v>
      </c>
      <c r="B3" s="299">
        <f>IF('BIFUbC-coal'!B3&gt;0,'E-Coal'!B51/'BIFUbC-coal'!B3,1)</f>
        <v>0.29744997202163659</v>
      </c>
      <c r="C3" s="299">
        <f>IF('BIFUbC-coal'!C3&gt;0,'E-Coal'!C51/'BIFUbC-coal'!C3,1)</f>
        <v>0.21492390974121031</v>
      </c>
      <c r="D3" s="299">
        <f>IF('BIFUbC-coal'!D3&gt;0,'E-Coal'!D51/'BIFUbC-coal'!D3,1)</f>
        <v>0.20753702541090444</v>
      </c>
      <c r="E3" s="299">
        <f>IF('BIFUbC-coal'!E3&gt;0,'E-Coal'!E51/'BIFUbC-coal'!E3,1)</f>
        <v>0.19232823254802878</v>
      </c>
      <c r="F3" s="299">
        <f>IF('BIFUbC-coal'!F3&gt;0,'E-Coal'!F51/'BIFUbC-coal'!F3,1)</f>
        <v>0.20222344335390591</v>
      </c>
      <c r="G3" s="299">
        <f>IF('BIFUbC-coal'!G3&gt;0,'E-Coal'!G51/'BIFUbC-coal'!G3,1)</f>
        <v>0.20340082510490345</v>
      </c>
      <c r="H3" s="299">
        <f>IF('BIFUbC-coal'!H3&gt;0,'E-Coal'!H51/'BIFUbC-coal'!H3,1)</f>
        <v>0.2019971098428161</v>
      </c>
      <c r="I3" s="299">
        <f>IF('BIFUbC-coal'!I3&gt;0,'E-Coal'!I51/'BIFUbC-coal'!I3,1)</f>
        <v>0.20144897350881899</v>
      </c>
      <c r="J3" s="299">
        <f>IF('BIFUbC-coal'!J3&gt;0,'E-Coal'!J51/'BIFUbC-coal'!J3,1)</f>
        <v>0.20090044513314498</v>
      </c>
      <c r="K3" s="299">
        <f>IF('BIFUbC-coal'!K3&gt;0,'E-Coal'!K51/'BIFUbC-coal'!K3,1)</f>
        <v>0.20035155865814641</v>
      </c>
      <c r="L3" s="299">
        <f>IF('BIFUbC-coal'!L3&gt;0,'E-Coal'!L51/'BIFUbC-coal'!L3,1)</f>
        <v>0.19980234609740474</v>
      </c>
      <c r="M3" s="299">
        <f>IF('BIFUbC-coal'!M3&gt;0,'E-Coal'!M51/'BIFUbC-coal'!M3,1)</f>
        <v>0.19925283768066399</v>
      </c>
      <c r="N3" s="299">
        <f>IF('BIFUbC-coal'!N3&gt;0,'E-Coal'!N51/'BIFUbC-coal'!N3,1)</f>
        <v>0.19886524508255771</v>
      </c>
      <c r="O3" s="299">
        <f>IF('BIFUbC-coal'!O3&gt;0,'E-Coal'!O51/'BIFUbC-coal'!O3,1)</f>
        <v>0.19847771140927817</v>
      </c>
      <c r="P3" s="299">
        <f>IF('BIFUbC-coal'!P3&gt;0,'E-Coal'!P51/'BIFUbC-coal'!P3,1)</f>
        <v>0.19809023885213903</v>
      </c>
      <c r="Q3" s="299">
        <f>IF('BIFUbC-coal'!Q3&gt;0,'E-Coal'!Q51/'BIFUbC-coal'!Q3,1)</f>
        <v>0.19770282957169613</v>
      </c>
      <c r="R3" s="299">
        <f>IF('BIFUbC-coal'!R3&gt;0,'E-Coal'!R51/'BIFUbC-coal'!R3,1)</f>
        <v>0.19731548569859975</v>
      </c>
      <c r="S3" s="299">
        <f>IF('BIFUbC-coal'!S3&gt;0,'E-Coal'!S51/'BIFUbC-coal'!S3,1)</f>
        <v>0.19718392410380264</v>
      </c>
      <c r="T3" s="299">
        <f>IF('BIFUbC-coal'!T3&gt;0,'E-Coal'!T51/'BIFUbC-coal'!T3,1)</f>
        <v>0.19705219867210941</v>
      </c>
      <c r="U3" s="299">
        <f>IF('BIFUbC-coal'!U3&gt;0,'E-Coal'!U51/'BIFUbC-coal'!U3,1)</f>
        <v>0.19692030454303022</v>
      </c>
      <c r="V3" s="299">
        <f>IF('BIFUbC-coal'!V3&gt;0,'E-Coal'!V51/'BIFUbC-coal'!V3,1)</f>
        <v>0.19678823667123563</v>
      </c>
      <c r="W3" s="299">
        <f>IF('BIFUbC-coal'!W3&gt;0,'E-Coal'!W51/'BIFUbC-coal'!W3,1)</f>
        <v>0.19665598981772059</v>
      </c>
      <c r="X3" s="299">
        <f>IF('BIFUbC-coal'!X3&gt;0,'E-Coal'!X51/'BIFUbC-coal'!X3,1)</f>
        <v>0.19651699247058485</v>
      </c>
      <c r="Y3" s="299">
        <f>IF('BIFUbC-coal'!Y3&gt;0,'E-Coal'!Y51/'BIFUbC-coal'!Y3,1)</f>
        <v>0.19637747408686726</v>
      </c>
      <c r="Z3" s="299">
        <f>IF('BIFUbC-coal'!Z3&gt;0,'E-Coal'!Z51/'BIFUbC-coal'!Z3,1)</f>
        <v>0.19623740916074536</v>
      </c>
      <c r="AA3" s="299">
        <f>IF('BIFUbC-coal'!AA3&gt;0,'E-Coal'!AA51/'BIFUbC-coal'!AA3,1)</f>
        <v>0.19609677052278168</v>
      </c>
      <c r="AB3" s="299">
        <f>IF('BIFUbC-coal'!AB3&gt;0,'E-Coal'!AB51/'BIFUbC-coal'!AB3,1)</f>
        <v>0.19595552920214526</v>
      </c>
      <c r="AC3" s="299">
        <f>IF('BIFUbC-coal'!AC3&gt;0,'E-Coal'!AC51/'BIFUbC-coal'!AC3,1)</f>
        <v>0.19581365427490915</v>
      </c>
      <c r="AD3" s="299">
        <f>IF('BIFUbC-coal'!AD3&gt;0,'E-Coal'!AD51/'BIFUbC-coal'!AD3,1)</f>
        <v>0.19567111269675497</v>
      </c>
      <c r="AE3" s="299">
        <f>IF('BIFUbC-coal'!AE3&gt;0,'E-Coal'!AE51/'BIFUbC-coal'!AE3,1)</f>
        <v>0.19552786911818196</v>
      </c>
      <c r="AF3" s="299">
        <f>IF('BIFUbC-coal'!AF3&gt;0,'E-Coal'!AF51/'BIFUbC-coal'!AF3,1)</f>
        <v>0.19538388568004761</v>
      </c>
      <c r="AG3" s="299">
        <f>IF('BIFUbC-coal'!AG3&gt;0,'E-Coal'!AG51/'BIFUbC-coal'!AG3,1)</f>
        <v>0.19523912178695457</v>
      </c>
      <c r="AH3" s="299">
        <f>IF('BIFUbC-coal'!AH3&gt;0,'E-Coal'!AH51/'BIFUbC-coal'!AH3,1)</f>
        <v>0.19508736295231499</v>
      </c>
      <c r="AI3" s="299">
        <f>IF('BIFUbC-coal'!AI3&gt;0,'E-Coal'!AI51/'BIFUbC-coal'!AI3,1)</f>
        <v>0.19493421078399173</v>
      </c>
      <c r="AJ3" s="299">
        <f>IF('BIFUbC-coal'!AJ3&gt;0,'E-Coal'!AJ51/'BIFUbC-coal'!AJ3,1)</f>
        <v>0.194779563369647</v>
      </c>
      <c r="AK3" s="299">
        <f>IF('BIFUbC-coal'!AK3&gt;0,'E-Coal'!AK51/'BIFUbC-coal'!AK3,1)</f>
        <v>0.19462330867908115</v>
      </c>
      <c r="AL3" s="299">
        <f>IF('BIFUbC-coal'!AL3&gt;0,'E-Coal'!AL51/'BIFUbC-coal'!AL3,1)</f>
        <v>0.19446532327689844</v>
      </c>
      <c r="AM3" s="299">
        <f>IF('BIFUbC-coal'!AM3&gt;0,'E-Coal'!AM51/'BIFUbC-coal'!AM3,1)</f>
        <v>0.19431333496214764</v>
      </c>
      <c r="AN3" s="299">
        <f>IF('BIFUbC-coal'!AN3&gt;0,'E-Coal'!AN51/'BIFUbC-coal'!AN3,1)</f>
        <v>0.1941600852932632</v>
      </c>
      <c r="AO3" s="299">
        <f>IF('BIFUbC-coal'!AO3&gt;0,'E-Coal'!AO51/'BIFUbC-coal'!AO3,1)</f>
        <v>0.19400549159929364</v>
      </c>
      <c r="AP3" s="299">
        <f>IF('BIFUbC-coal'!AP3&gt;0,'E-Coal'!AP51/'BIFUbC-coal'!AP3,1)</f>
        <v>0.19384946387902297</v>
      </c>
      <c r="AQ3" s="299">
        <f>IF('BIFUbC-coal'!AQ3&gt;0,'E-Coal'!AQ51/'BIFUbC-coal'!AQ3,1)</f>
        <v>0.19363975523871901</v>
      </c>
    </row>
    <row r="4" spans="1:43" x14ac:dyDescent="0.25">
      <c r="A4" s="299" t="s">
        <v>91</v>
      </c>
      <c r="B4" s="299">
        <f>IF('BIFUbC-coal'!B4&gt;0,'E-Coal'!B52/'BIFUbC-coal'!B4,1)</f>
        <v>1</v>
      </c>
      <c r="C4" s="299">
        <f>IF('BIFUbC-coal'!C4&gt;0,'E-Coal'!C52/'BIFUbC-coal'!C4,1)</f>
        <v>1</v>
      </c>
      <c r="D4" s="299">
        <f>IF('BIFUbC-coal'!D4&gt;0,'E-Coal'!D52/'BIFUbC-coal'!D4,1)</f>
        <v>1</v>
      </c>
      <c r="E4" s="299">
        <f>IF('BIFUbC-coal'!E4&gt;0,'E-Coal'!E52/'BIFUbC-coal'!E4,1)</f>
        <v>1</v>
      </c>
      <c r="F4" s="299">
        <f>IF('BIFUbC-coal'!F4&gt;0,'E-Coal'!F52/'BIFUbC-coal'!F4,1)</f>
        <v>1</v>
      </c>
      <c r="G4" s="299">
        <f>IF('BIFUbC-coal'!G4&gt;0,'E-Coal'!G52/'BIFUbC-coal'!G4,1)</f>
        <v>1</v>
      </c>
      <c r="H4" s="299">
        <f>IF('BIFUbC-coal'!H4&gt;0,'E-Coal'!H52/'BIFUbC-coal'!H4,1)</f>
        <v>1</v>
      </c>
      <c r="I4" s="299">
        <f>IF('BIFUbC-coal'!I4&gt;0,'E-Coal'!I52/'BIFUbC-coal'!I4,1)</f>
        <v>1</v>
      </c>
      <c r="J4" s="299">
        <f>IF('BIFUbC-coal'!J4&gt;0,'E-Coal'!J52/'BIFUbC-coal'!J4,1)</f>
        <v>1</v>
      </c>
      <c r="K4" s="299">
        <f>IF('BIFUbC-coal'!K4&gt;0,'E-Coal'!K52/'BIFUbC-coal'!K4,1)</f>
        <v>1</v>
      </c>
      <c r="L4" s="299">
        <f>IF('BIFUbC-coal'!L4&gt;0,'E-Coal'!L52/'BIFUbC-coal'!L4,1)</f>
        <v>1</v>
      </c>
      <c r="M4" s="299">
        <f>IF('BIFUbC-coal'!M4&gt;0,'E-Coal'!M52/'BIFUbC-coal'!M4,1)</f>
        <v>1</v>
      </c>
      <c r="N4" s="299">
        <f>IF('BIFUbC-coal'!N4&gt;0,'E-Coal'!N52/'BIFUbC-coal'!N4,1)</f>
        <v>1</v>
      </c>
      <c r="O4" s="299">
        <f>IF('BIFUbC-coal'!O4&gt;0,'E-Coal'!O52/'BIFUbC-coal'!O4,1)</f>
        <v>1</v>
      </c>
      <c r="P4" s="299">
        <f>IF('BIFUbC-coal'!P4&gt;0,'E-Coal'!P52/'BIFUbC-coal'!P4,1)</f>
        <v>1</v>
      </c>
      <c r="Q4" s="299">
        <f>IF('BIFUbC-coal'!Q4&gt;0,'E-Coal'!Q52/'BIFUbC-coal'!Q4,1)</f>
        <v>1</v>
      </c>
      <c r="R4" s="299">
        <f>IF('BIFUbC-coal'!R4&gt;0,'E-Coal'!R52/'BIFUbC-coal'!R4,1)</f>
        <v>1</v>
      </c>
      <c r="S4" s="299">
        <f>IF('BIFUbC-coal'!S4&gt;0,'E-Coal'!S52/'BIFUbC-coal'!S4,1)</f>
        <v>1</v>
      </c>
      <c r="T4" s="299">
        <f>IF('BIFUbC-coal'!T4&gt;0,'E-Coal'!T52/'BIFUbC-coal'!T4,1)</f>
        <v>1</v>
      </c>
      <c r="U4" s="299">
        <f>IF('BIFUbC-coal'!U4&gt;0,'E-Coal'!U52/'BIFUbC-coal'!U4,1)</f>
        <v>1</v>
      </c>
      <c r="V4" s="299">
        <f>IF('BIFUbC-coal'!V4&gt;0,'E-Coal'!V52/'BIFUbC-coal'!V4,1)</f>
        <v>1</v>
      </c>
      <c r="W4" s="299">
        <f>IF('BIFUbC-coal'!W4&gt;0,'E-Coal'!W52/'BIFUbC-coal'!W4,1)</f>
        <v>1</v>
      </c>
      <c r="X4" s="299">
        <f>IF('BIFUbC-coal'!X4&gt;0,'E-Coal'!X52/'BIFUbC-coal'!X4,1)</f>
        <v>1</v>
      </c>
      <c r="Y4" s="299">
        <f>IF('BIFUbC-coal'!Y4&gt;0,'E-Coal'!Y52/'BIFUbC-coal'!Y4,1)</f>
        <v>1</v>
      </c>
      <c r="Z4" s="299">
        <f>IF('BIFUbC-coal'!Z4&gt;0,'E-Coal'!Z52/'BIFUbC-coal'!Z4,1)</f>
        <v>1</v>
      </c>
      <c r="AA4" s="299">
        <f>IF('BIFUbC-coal'!AA4&gt;0,'E-Coal'!AA52/'BIFUbC-coal'!AA4,1)</f>
        <v>1</v>
      </c>
      <c r="AB4" s="299">
        <f>IF('BIFUbC-coal'!AB4&gt;0,'E-Coal'!AB52/'BIFUbC-coal'!AB4,1)</f>
        <v>1</v>
      </c>
      <c r="AC4" s="299">
        <f>IF('BIFUbC-coal'!AC4&gt;0,'E-Coal'!AC52/'BIFUbC-coal'!AC4,1)</f>
        <v>1</v>
      </c>
      <c r="AD4" s="299">
        <f>IF('BIFUbC-coal'!AD4&gt;0,'E-Coal'!AD52/'BIFUbC-coal'!AD4,1)</f>
        <v>1</v>
      </c>
      <c r="AE4" s="299">
        <f>IF('BIFUbC-coal'!AE4&gt;0,'E-Coal'!AE52/'BIFUbC-coal'!AE4,1)</f>
        <v>1</v>
      </c>
      <c r="AF4" s="299">
        <f>IF('BIFUbC-coal'!AF4&gt;0,'E-Coal'!AF52/'BIFUbC-coal'!AF4,1)</f>
        <v>1</v>
      </c>
      <c r="AG4" s="299">
        <f>IF('BIFUbC-coal'!AG4&gt;0,'E-Coal'!AG52/'BIFUbC-coal'!AG4,1)</f>
        <v>1</v>
      </c>
      <c r="AH4" s="299">
        <f>IF('BIFUbC-coal'!AH4&gt;0,'E-Coal'!AH52/'BIFUbC-coal'!AH4,1)</f>
        <v>1</v>
      </c>
      <c r="AI4" s="299">
        <f>IF('BIFUbC-coal'!AI4&gt;0,'E-Coal'!AI52/'BIFUbC-coal'!AI4,1)</f>
        <v>1</v>
      </c>
      <c r="AJ4" s="299">
        <f>IF('BIFUbC-coal'!AJ4&gt;0,'E-Coal'!AJ52/'BIFUbC-coal'!AJ4,1)</f>
        <v>1</v>
      </c>
      <c r="AK4" s="299">
        <f>IF('BIFUbC-coal'!AK4&gt;0,'E-Coal'!AK52/'BIFUbC-coal'!AK4,1)</f>
        <v>1</v>
      </c>
      <c r="AL4" s="299">
        <f>IF('BIFUbC-coal'!AL4&gt;0,'E-Coal'!AL52/'BIFUbC-coal'!AL4,1)</f>
        <v>1</v>
      </c>
      <c r="AM4" s="299">
        <f>IF('BIFUbC-coal'!AM4&gt;0,'E-Coal'!AM52/'BIFUbC-coal'!AM4,1)</f>
        <v>1</v>
      </c>
      <c r="AN4" s="299">
        <f>IF('BIFUbC-coal'!AN4&gt;0,'E-Coal'!AN52/'BIFUbC-coal'!AN4,1)</f>
        <v>1</v>
      </c>
      <c r="AO4" s="299">
        <f>IF('BIFUbC-coal'!AO4&gt;0,'E-Coal'!AO52/'BIFUbC-coal'!AO4,1)</f>
        <v>1</v>
      </c>
      <c r="AP4" s="299">
        <f>IF('BIFUbC-coal'!AP4&gt;0,'E-Coal'!AP52/'BIFUbC-coal'!AP4,1)</f>
        <v>1</v>
      </c>
      <c r="AQ4" s="299">
        <f>IF('BIFUbC-coal'!AQ4&gt;0,'E-Coal'!AQ52/'BIFUbC-coal'!AQ4,1)</f>
        <v>1</v>
      </c>
    </row>
    <row r="5" spans="1:43" x14ac:dyDescent="0.25">
      <c r="A5" s="299" t="s">
        <v>92</v>
      </c>
      <c r="B5" s="299">
        <f>IF('BIFUbC-coal'!B5&gt;0,'E-Coal'!B53/'BIFUbC-coal'!B5,1)</f>
        <v>1</v>
      </c>
      <c r="C5" s="299">
        <f>IF('BIFUbC-coal'!C5&gt;0,'E-Coal'!C53/'BIFUbC-coal'!C5,1)</f>
        <v>1</v>
      </c>
      <c r="D5" s="299">
        <f>IF('BIFUbC-coal'!D5&gt;0,'E-Coal'!D53/'BIFUbC-coal'!D5,1)</f>
        <v>1</v>
      </c>
      <c r="E5" s="299">
        <f>IF('BIFUbC-coal'!E5&gt;0,'E-Coal'!E53/'BIFUbC-coal'!E5,1)</f>
        <v>1</v>
      </c>
      <c r="F5" s="299">
        <f>IF('BIFUbC-coal'!F5&gt;0,'E-Coal'!F53/'BIFUbC-coal'!F5,1)</f>
        <v>1</v>
      </c>
      <c r="G5" s="299">
        <f>IF('BIFUbC-coal'!G5&gt;0,'E-Coal'!G53/'BIFUbC-coal'!G5,1)</f>
        <v>1</v>
      </c>
      <c r="H5" s="299">
        <f>IF('BIFUbC-coal'!H5&gt;0,'E-Coal'!H53/'BIFUbC-coal'!H5,1)</f>
        <v>1</v>
      </c>
      <c r="I5" s="299">
        <f>IF('BIFUbC-coal'!I5&gt;0,'E-Coal'!I53/'BIFUbC-coal'!I5,1)</f>
        <v>1</v>
      </c>
      <c r="J5" s="299">
        <f>IF('BIFUbC-coal'!J5&gt;0,'E-Coal'!J53/'BIFUbC-coal'!J5,1)</f>
        <v>1</v>
      </c>
      <c r="K5" s="299">
        <f>IF('BIFUbC-coal'!K5&gt;0,'E-Coal'!K53/'BIFUbC-coal'!K5,1)</f>
        <v>1</v>
      </c>
      <c r="L5" s="299">
        <f>IF('BIFUbC-coal'!L5&gt;0,'E-Coal'!L53/'BIFUbC-coal'!L5,1)</f>
        <v>1</v>
      </c>
      <c r="M5" s="299">
        <f>IF('BIFUbC-coal'!M5&gt;0,'E-Coal'!M53/'BIFUbC-coal'!M5,1)</f>
        <v>1</v>
      </c>
      <c r="N5" s="299">
        <f>IF('BIFUbC-coal'!N5&gt;0,'E-Coal'!N53/'BIFUbC-coal'!N5,1)</f>
        <v>1</v>
      </c>
      <c r="O5" s="299">
        <f>IF('BIFUbC-coal'!O5&gt;0,'E-Coal'!O53/'BIFUbC-coal'!O5,1)</f>
        <v>1</v>
      </c>
      <c r="P5" s="299">
        <f>IF('BIFUbC-coal'!P5&gt;0,'E-Coal'!P53/'BIFUbC-coal'!P5,1)</f>
        <v>1</v>
      </c>
      <c r="Q5" s="299">
        <f>IF('BIFUbC-coal'!Q5&gt;0,'E-Coal'!Q53/'BIFUbC-coal'!Q5,1)</f>
        <v>1</v>
      </c>
      <c r="R5" s="299">
        <f>IF('BIFUbC-coal'!R5&gt;0,'E-Coal'!R53/'BIFUbC-coal'!R5,1)</f>
        <v>1</v>
      </c>
      <c r="S5" s="299">
        <f>IF('BIFUbC-coal'!S5&gt;0,'E-Coal'!S53/'BIFUbC-coal'!S5,1)</f>
        <v>1</v>
      </c>
      <c r="T5" s="299">
        <f>IF('BIFUbC-coal'!T5&gt;0,'E-Coal'!T53/'BIFUbC-coal'!T5,1)</f>
        <v>1</v>
      </c>
      <c r="U5" s="299">
        <f>IF('BIFUbC-coal'!U5&gt;0,'E-Coal'!U53/'BIFUbC-coal'!U5,1)</f>
        <v>1</v>
      </c>
      <c r="V5" s="299">
        <f>IF('BIFUbC-coal'!V5&gt;0,'E-Coal'!V53/'BIFUbC-coal'!V5,1)</f>
        <v>1</v>
      </c>
      <c r="W5" s="299">
        <f>IF('BIFUbC-coal'!W5&gt;0,'E-Coal'!W53/'BIFUbC-coal'!W5,1)</f>
        <v>1</v>
      </c>
      <c r="X5" s="299">
        <f>IF('BIFUbC-coal'!X5&gt;0,'E-Coal'!X53/'BIFUbC-coal'!X5,1)</f>
        <v>1</v>
      </c>
      <c r="Y5" s="299">
        <f>IF('BIFUbC-coal'!Y5&gt;0,'E-Coal'!Y53/'BIFUbC-coal'!Y5,1)</f>
        <v>1</v>
      </c>
      <c r="Z5" s="299">
        <f>IF('BIFUbC-coal'!Z5&gt;0,'E-Coal'!Z53/'BIFUbC-coal'!Z5,1)</f>
        <v>1</v>
      </c>
      <c r="AA5" s="299">
        <f>IF('BIFUbC-coal'!AA5&gt;0,'E-Coal'!AA53/'BIFUbC-coal'!AA5,1)</f>
        <v>1</v>
      </c>
      <c r="AB5" s="299">
        <f>IF('BIFUbC-coal'!AB5&gt;0,'E-Coal'!AB53/'BIFUbC-coal'!AB5,1)</f>
        <v>1</v>
      </c>
      <c r="AC5" s="299">
        <f>IF('BIFUbC-coal'!AC5&gt;0,'E-Coal'!AC53/'BIFUbC-coal'!AC5,1)</f>
        <v>1</v>
      </c>
      <c r="AD5" s="299">
        <f>IF('BIFUbC-coal'!AD5&gt;0,'E-Coal'!AD53/'BIFUbC-coal'!AD5,1)</f>
        <v>1</v>
      </c>
      <c r="AE5" s="299">
        <f>IF('BIFUbC-coal'!AE5&gt;0,'E-Coal'!AE53/'BIFUbC-coal'!AE5,1)</f>
        <v>1</v>
      </c>
      <c r="AF5" s="299">
        <f>IF('BIFUbC-coal'!AF5&gt;0,'E-Coal'!AF53/'BIFUbC-coal'!AF5,1)</f>
        <v>1</v>
      </c>
      <c r="AG5" s="299">
        <f>IF('BIFUbC-coal'!AG5&gt;0,'E-Coal'!AG53/'BIFUbC-coal'!AG5,1)</f>
        <v>1</v>
      </c>
      <c r="AH5" s="299">
        <f>IF('BIFUbC-coal'!AH5&gt;0,'E-Coal'!AH53/'BIFUbC-coal'!AH5,1)</f>
        <v>1</v>
      </c>
      <c r="AI5" s="299">
        <f>IF('BIFUbC-coal'!AI5&gt;0,'E-Coal'!AI53/'BIFUbC-coal'!AI5,1)</f>
        <v>1</v>
      </c>
      <c r="AJ5" s="299">
        <f>IF('BIFUbC-coal'!AJ5&gt;0,'E-Coal'!AJ53/'BIFUbC-coal'!AJ5,1)</f>
        <v>1</v>
      </c>
      <c r="AK5" s="299">
        <f>IF('BIFUbC-coal'!AK5&gt;0,'E-Coal'!AK53/'BIFUbC-coal'!AK5,1)</f>
        <v>1</v>
      </c>
      <c r="AL5" s="299">
        <f>IF('BIFUbC-coal'!AL5&gt;0,'E-Coal'!AL53/'BIFUbC-coal'!AL5,1)</f>
        <v>1</v>
      </c>
      <c r="AM5" s="299">
        <f>IF('BIFUbC-coal'!AM5&gt;0,'E-Coal'!AM53/'BIFUbC-coal'!AM5,1)</f>
        <v>1</v>
      </c>
      <c r="AN5" s="299">
        <f>IF('BIFUbC-coal'!AN5&gt;0,'E-Coal'!AN53/'BIFUbC-coal'!AN5,1)</f>
        <v>1</v>
      </c>
      <c r="AO5" s="299">
        <f>IF('BIFUbC-coal'!AO5&gt;0,'E-Coal'!AO53/'BIFUbC-coal'!AO5,1)</f>
        <v>1</v>
      </c>
      <c r="AP5" s="299">
        <f>IF('BIFUbC-coal'!AP5&gt;0,'E-Coal'!AP53/'BIFUbC-coal'!AP5,1)</f>
        <v>1</v>
      </c>
      <c r="AQ5" s="299">
        <f>IF('BIFUbC-coal'!AQ5&gt;0,'E-Coal'!AQ53/'BIFUbC-coal'!AQ5,1)</f>
        <v>1</v>
      </c>
    </row>
    <row r="6" spans="1:43" x14ac:dyDescent="0.25">
      <c r="A6" s="299" t="s">
        <v>93</v>
      </c>
      <c r="B6" s="299">
        <f>IF('BIFUbC-coal'!B6&gt;0,'E-Coal'!B54/'BIFUbC-coal'!B6,1)</f>
        <v>1</v>
      </c>
      <c r="C6" s="299">
        <f>IF('BIFUbC-coal'!C6&gt;0,'E-Coal'!C54/'BIFUbC-coal'!C6,1)</f>
        <v>1</v>
      </c>
      <c r="D6" s="299">
        <f>IF('BIFUbC-coal'!D6&gt;0,'E-Coal'!D54/'BIFUbC-coal'!D6,1)</f>
        <v>1</v>
      </c>
      <c r="E6" s="299">
        <f>IF('BIFUbC-coal'!E6&gt;0,'E-Coal'!E54/'BIFUbC-coal'!E6,1)</f>
        <v>1</v>
      </c>
      <c r="F6" s="299">
        <f>IF('BIFUbC-coal'!F6&gt;0,'E-Coal'!F54/'BIFUbC-coal'!F6,1)</f>
        <v>1</v>
      </c>
      <c r="G6" s="299">
        <f>IF('BIFUbC-coal'!G6&gt;0,'E-Coal'!G54/'BIFUbC-coal'!G6,1)</f>
        <v>1</v>
      </c>
      <c r="H6" s="299">
        <f>IF('BIFUbC-coal'!H6&gt;0,'E-Coal'!H54/'BIFUbC-coal'!H6,1)</f>
        <v>1</v>
      </c>
      <c r="I6" s="299">
        <f>IF('BIFUbC-coal'!I6&gt;0,'E-Coal'!I54/'BIFUbC-coal'!I6,1)</f>
        <v>1</v>
      </c>
      <c r="J6" s="299">
        <f>IF('BIFUbC-coal'!J6&gt;0,'E-Coal'!J54/'BIFUbC-coal'!J6,1)</f>
        <v>1</v>
      </c>
      <c r="K6" s="299">
        <f>IF('BIFUbC-coal'!K6&gt;0,'E-Coal'!K54/'BIFUbC-coal'!K6,1)</f>
        <v>1</v>
      </c>
      <c r="L6" s="299">
        <f>IF('BIFUbC-coal'!L6&gt;0,'E-Coal'!L54/'BIFUbC-coal'!L6,1)</f>
        <v>1</v>
      </c>
      <c r="M6" s="299">
        <f>IF('BIFUbC-coal'!M6&gt;0,'E-Coal'!M54/'BIFUbC-coal'!M6,1)</f>
        <v>1</v>
      </c>
      <c r="N6" s="299">
        <f>IF('BIFUbC-coal'!N6&gt;0,'E-Coal'!N54/'BIFUbC-coal'!N6,1)</f>
        <v>1</v>
      </c>
      <c r="O6" s="299">
        <f>IF('BIFUbC-coal'!O6&gt;0,'E-Coal'!O54/'BIFUbC-coal'!O6,1)</f>
        <v>1</v>
      </c>
      <c r="P6" s="299">
        <f>IF('BIFUbC-coal'!P6&gt;0,'E-Coal'!P54/'BIFUbC-coal'!P6,1)</f>
        <v>1</v>
      </c>
      <c r="Q6" s="299">
        <f>IF('BIFUbC-coal'!Q6&gt;0,'E-Coal'!Q54/'BIFUbC-coal'!Q6,1)</f>
        <v>1</v>
      </c>
      <c r="R6" s="299">
        <f>IF('BIFUbC-coal'!R6&gt;0,'E-Coal'!R54/'BIFUbC-coal'!R6,1)</f>
        <v>1</v>
      </c>
      <c r="S6" s="299">
        <f>IF('BIFUbC-coal'!S6&gt;0,'E-Coal'!S54/'BIFUbC-coal'!S6,1)</f>
        <v>1</v>
      </c>
      <c r="T6" s="299">
        <f>IF('BIFUbC-coal'!T6&gt;0,'E-Coal'!T54/'BIFUbC-coal'!T6,1)</f>
        <v>1</v>
      </c>
      <c r="U6" s="299">
        <f>IF('BIFUbC-coal'!U6&gt;0,'E-Coal'!U54/'BIFUbC-coal'!U6,1)</f>
        <v>1</v>
      </c>
      <c r="V6" s="299">
        <f>IF('BIFUbC-coal'!V6&gt;0,'E-Coal'!V54/'BIFUbC-coal'!V6,1)</f>
        <v>1</v>
      </c>
      <c r="W6" s="299">
        <f>IF('BIFUbC-coal'!W6&gt;0,'E-Coal'!W54/'BIFUbC-coal'!W6,1)</f>
        <v>1</v>
      </c>
      <c r="X6" s="299">
        <f>IF('BIFUbC-coal'!X6&gt;0,'E-Coal'!X54/'BIFUbC-coal'!X6,1)</f>
        <v>1</v>
      </c>
      <c r="Y6" s="299">
        <f>IF('BIFUbC-coal'!Y6&gt;0,'E-Coal'!Y54/'BIFUbC-coal'!Y6,1)</f>
        <v>1</v>
      </c>
      <c r="Z6" s="299">
        <f>IF('BIFUbC-coal'!Z6&gt;0,'E-Coal'!Z54/'BIFUbC-coal'!Z6,1)</f>
        <v>1</v>
      </c>
      <c r="AA6" s="299">
        <f>IF('BIFUbC-coal'!AA6&gt;0,'E-Coal'!AA54/'BIFUbC-coal'!AA6,1)</f>
        <v>1</v>
      </c>
      <c r="AB6" s="299">
        <f>IF('BIFUbC-coal'!AB6&gt;0,'E-Coal'!AB54/'BIFUbC-coal'!AB6,1)</f>
        <v>1</v>
      </c>
      <c r="AC6" s="299">
        <f>IF('BIFUbC-coal'!AC6&gt;0,'E-Coal'!AC54/'BIFUbC-coal'!AC6,1)</f>
        <v>1</v>
      </c>
      <c r="AD6" s="299">
        <f>IF('BIFUbC-coal'!AD6&gt;0,'E-Coal'!AD54/'BIFUbC-coal'!AD6,1)</f>
        <v>1</v>
      </c>
      <c r="AE6" s="299">
        <f>IF('BIFUbC-coal'!AE6&gt;0,'E-Coal'!AE54/'BIFUbC-coal'!AE6,1)</f>
        <v>1</v>
      </c>
      <c r="AF6" s="299">
        <f>IF('BIFUbC-coal'!AF6&gt;0,'E-Coal'!AF54/'BIFUbC-coal'!AF6,1)</f>
        <v>1</v>
      </c>
      <c r="AG6" s="299">
        <f>IF('BIFUbC-coal'!AG6&gt;0,'E-Coal'!AG54/'BIFUbC-coal'!AG6,1)</f>
        <v>1</v>
      </c>
      <c r="AH6" s="299">
        <f>IF('BIFUbC-coal'!AH6&gt;0,'E-Coal'!AH54/'BIFUbC-coal'!AH6,1)</f>
        <v>1</v>
      </c>
      <c r="AI6" s="299">
        <f>IF('BIFUbC-coal'!AI6&gt;0,'E-Coal'!AI54/'BIFUbC-coal'!AI6,1)</f>
        <v>1</v>
      </c>
      <c r="AJ6" s="299">
        <f>IF('BIFUbC-coal'!AJ6&gt;0,'E-Coal'!AJ54/'BIFUbC-coal'!AJ6,1)</f>
        <v>1</v>
      </c>
      <c r="AK6" s="299">
        <f>IF('BIFUbC-coal'!AK6&gt;0,'E-Coal'!AK54/'BIFUbC-coal'!AK6,1)</f>
        <v>1</v>
      </c>
      <c r="AL6" s="299">
        <f>IF('BIFUbC-coal'!AL6&gt;0,'E-Coal'!AL54/'BIFUbC-coal'!AL6,1)</f>
        <v>1</v>
      </c>
      <c r="AM6" s="299">
        <f>IF('BIFUbC-coal'!AM6&gt;0,'E-Coal'!AM54/'BIFUbC-coal'!AM6,1)</f>
        <v>1</v>
      </c>
      <c r="AN6" s="299">
        <f>IF('BIFUbC-coal'!AN6&gt;0,'E-Coal'!AN54/'BIFUbC-coal'!AN6,1)</f>
        <v>1</v>
      </c>
      <c r="AO6" s="299">
        <f>IF('BIFUbC-coal'!AO6&gt;0,'E-Coal'!AO54/'BIFUbC-coal'!AO6,1)</f>
        <v>1</v>
      </c>
      <c r="AP6" s="299">
        <f>IF('BIFUbC-coal'!AP6&gt;0,'E-Coal'!AP54/'BIFUbC-coal'!AP6,1)</f>
        <v>1</v>
      </c>
      <c r="AQ6" s="299">
        <f>IF('BIFUbC-coal'!AQ6&gt;0,'E-Coal'!AQ54/'BIFUbC-coal'!AQ6,1)</f>
        <v>1</v>
      </c>
    </row>
    <row r="7" spans="1:43" x14ac:dyDescent="0.25">
      <c r="A7" s="299" t="s">
        <v>94</v>
      </c>
      <c r="B7" s="299">
        <f>IF('BIFUbC-coal'!B7&gt;0,'E-Coal'!B55/'BIFUbC-coal'!B7,1)</f>
        <v>1</v>
      </c>
      <c r="C7" s="299">
        <f>IF('BIFUbC-coal'!C7&gt;0,'E-Coal'!C55/'BIFUbC-coal'!C7,1)</f>
        <v>1</v>
      </c>
      <c r="D7" s="299">
        <f>IF('BIFUbC-coal'!D7&gt;0,'E-Coal'!D55/'BIFUbC-coal'!D7,1)</f>
        <v>1</v>
      </c>
      <c r="E7" s="299">
        <f>IF('BIFUbC-coal'!E7&gt;0,'E-Coal'!E55/'BIFUbC-coal'!E7,1)</f>
        <v>1</v>
      </c>
      <c r="F7" s="299">
        <f>IF('BIFUbC-coal'!F7&gt;0,'E-Coal'!F55/'BIFUbC-coal'!F7,1)</f>
        <v>1</v>
      </c>
      <c r="G7" s="299">
        <f>IF('BIFUbC-coal'!G7&gt;0,'E-Coal'!G55/'BIFUbC-coal'!G7,1)</f>
        <v>1</v>
      </c>
      <c r="H7" s="299">
        <f>IF('BIFUbC-coal'!H7&gt;0,'E-Coal'!H55/'BIFUbC-coal'!H7,1)</f>
        <v>1</v>
      </c>
      <c r="I7" s="299">
        <f>IF('BIFUbC-coal'!I7&gt;0,'E-Coal'!I55/'BIFUbC-coal'!I7,1)</f>
        <v>1</v>
      </c>
      <c r="J7" s="299">
        <f>IF('BIFUbC-coal'!J7&gt;0,'E-Coal'!J55/'BIFUbC-coal'!J7,1)</f>
        <v>1</v>
      </c>
      <c r="K7" s="299">
        <f>IF('BIFUbC-coal'!K7&gt;0,'E-Coal'!K55/'BIFUbC-coal'!K7,1)</f>
        <v>1</v>
      </c>
      <c r="L7" s="299">
        <f>IF('BIFUbC-coal'!L7&gt;0,'E-Coal'!L55/'BIFUbC-coal'!L7,1)</f>
        <v>1</v>
      </c>
      <c r="M7" s="299">
        <f>IF('BIFUbC-coal'!M7&gt;0,'E-Coal'!M55/'BIFUbC-coal'!M7,1)</f>
        <v>1</v>
      </c>
      <c r="N7" s="299">
        <f>IF('BIFUbC-coal'!N7&gt;0,'E-Coal'!N55/'BIFUbC-coal'!N7,1)</f>
        <v>1</v>
      </c>
      <c r="O7" s="299">
        <f>IF('BIFUbC-coal'!O7&gt;0,'E-Coal'!O55/'BIFUbC-coal'!O7,1)</f>
        <v>1</v>
      </c>
      <c r="P7" s="299">
        <f>IF('BIFUbC-coal'!P7&gt;0,'E-Coal'!P55/'BIFUbC-coal'!P7,1)</f>
        <v>1</v>
      </c>
      <c r="Q7" s="299">
        <f>IF('BIFUbC-coal'!Q7&gt;0,'E-Coal'!Q55/'BIFUbC-coal'!Q7,1)</f>
        <v>1</v>
      </c>
      <c r="R7" s="299">
        <f>IF('BIFUbC-coal'!R7&gt;0,'E-Coal'!R55/'BIFUbC-coal'!R7,1)</f>
        <v>1</v>
      </c>
      <c r="S7" s="299">
        <f>IF('BIFUbC-coal'!S7&gt;0,'E-Coal'!S55/'BIFUbC-coal'!S7,1)</f>
        <v>1</v>
      </c>
      <c r="T7" s="299">
        <f>IF('BIFUbC-coal'!T7&gt;0,'E-Coal'!T55/'BIFUbC-coal'!T7,1)</f>
        <v>1</v>
      </c>
      <c r="U7" s="299">
        <f>IF('BIFUbC-coal'!U7&gt;0,'E-Coal'!U55/'BIFUbC-coal'!U7,1)</f>
        <v>1</v>
      </c>
      <c r="V7" s="299">
        <f>IF('BIFUbC-coal'!V7&gt;0,'E-Coal'!V55/'BIFUbC-coal'!V7,1)</f>
        <v>1</v>
      </c>
      <c r="W7" s="299">
        <f>IF('BIFUbC-coal'!W7&gt;0,'E-Coal'!W55/'BIFUbC-coal'!W7,1)</f>
        <v>1</v>
      </c>
      <c r="X7" s="299">
        <f>IF('BIFUbC-coal'!X7&gt;0,'E-Coal'!X55/'BIFUbC-coal'!X7,1)</f>
        <v>1</v>
      </c>
      <c r="Y7" s="299">
        <f>IF('BIFUbC-coal'!Y7&gt;0,'E-Coal'!Y55/'BIFUbC-coal'!Y7,1)</f>
        <v>1</v>
      </c>
      <c r="Z7" s="299">
        <f>IF('BIFUbC-coal'!Z7&gt;0,'E-Coal'!Z55/'BIFUbC-coal'!Z7,1)</f>
        <v>1</v>
      </c>
      <c r="AA7" s="299">
        <f>IF('BIFUbC-coal'!AA7&gt;0,'E-Coal'!AA55/'BIFUbC-coal'!AA7,1)</f>
        <v>1</v>
      </c>
      <c r="AB7" s="299">
        <f>IF('BIFUbC-coal'!AB7&gt;0,'E-Coal'!AB55/'BIFUbC-coal'!AB7,1)</f>
        <v>1</v>
      </c>
      <c r="AC7" s="299">
        <f>IF('BIFUbC-coal'!AC7&gt;0,'E-Coal'!AC55/'BIFUbC-coal'!AC7,1)</f>
        <v>1</v>
      </c>
      <c r="AD7" s="299">
        <f>IF('BIFUbC-coal'!AD7&gt;0,'E-Coal'!AD55/'BIFUbC-coal'!AD7,1)</f>
        <v>1</v>
      </c>
      <c r="AE7" s="299">
        <f>IF('BIFUbC-coal'!AE7&gt;0,'E-Coal'!AE55/'BIFUbC-coal'!AE7,1)</f>
        <v>1</v>
      </c>
      <c r="AF7" s="299">
        <f>IF('BIFUbC-coal'!AF7&gt;0,'E-Coal'!AF55/'BIFUbC-coal'!AF7,1)</f>
        <v>1</v>
      </c>
      <c r="AG7" s="299">
        <f>IF('BIFUbC-coal'!AG7&gt;0,'E-Coal'!AG55/'BIFUbC-coal'!AG7,1)</f>
        <v>1</v>
      </c>
      <c r="AH7" s="299">
        <f>IF('BIFUbC-coal'!AH7&gt;0,'E-Coal'!AH55/'BIFUbC-coal'!AH7,1)</f>
        <v>1</v>
      </c>
      <c r="AI7" s="299">
        <f>IF('BIFUbC-coal'!AI7&gt;0,'E-Coal'!AI55/'BIFUbC-coal'!AI7,1)</f>
        <v>1</v>
      </c>
      <c r="AJ7" s="299">
        <f>IF('BIFUbC-coal'!AJ7&gt;0,'E-Coal'!AJ55/'BIFUbC-coal'!AJ7,1)</f>
        <v>1</v>
      </c>
      <c r="AK7" s="299">
        <f>IF('BIFUbC-coal'!AK7&gt;0,'E-Coal'!AK55/'BIFUbC-coal'!AK7,1)</f>
        <v>1</v>
      </c>
      <c r="AL7" s="299">
        <f>IF('BIFUbC-coal'!AL7&gt;0,'E-Coal'!AL55/'BIFUbC-coal'!AL7,1)</f>
        <v>1</v>
      </c>
      <c r="AM7" s="299">
        <f>IF('BIFUbC-coal'!AM7&gt;0,'E-Coal'!AM55/'BIFUbC-coal'!AM7,1)</f>
        <v>1</v>
      </c>
      <c r="AN7" s="299">
        <f>IF('BIFUbC-coal'!AN7&gt;0,'E-Coal'!AN55/'BIFUbC-coal'!AN7,1)</f>
        <v>1</v>
      </c>
      <c r="AO7" s="299">
        <f>IF('BIFUbC-coal'!AO7&gt;0,'E-Coal'!AO55/'BIFUbC-coal'!AO7,1)</f>
        <v>1</v>
      </c>
      <c r="AP7" s="299">
        <f>IF('BIFUbC-coal'!AP7&gt;0,'E-Coal'!AP55/'BIFUbC-coal'!AP7,1)</f>
        <v>1</v>
      </c>
      <c r="AQ7" s="299">
        <f>IF('BIFUbC-coal'!AQ7&gt;0,'E-Coal'!AQ55/'BIFUbC-coal'!AQ7,1)</f>
        <v>1</v>
      </c>
    </row>
    <row r="8" spans="1:43" x14ac:dyDescent="0.25">
      <c r="A8" s="299" t="s">
        <v>95</v>
      </c>
      <c r="B8" s="299">
        <f>IF('BIFUbC-coal'!B8&gt;0,'E-Coal'!B56/'BIFUbC-coal'!B8,1)</f>
        <v>1</v>
      </c>
      <c r="C8" s="299">
        <f>IF('BIFUbC-coal'!C8&gt;0,'E-Coal'!C56/'BIFUbC-coal'!C8,1)</f>
        <v>1</v>
      </c>
      <c r="D8" s="299">
        <f>IF('BIFUbC-coal'!D8&gt;0,'E-Coal'!D56/'BIFUbC-coal'!D8,1)</f>
        <v>1</v>
      </c>
      <c r="E8" s="299">
        <f>IF('BIFUbC-coal'!E8&gt;0,'E-Coal'!E56/'BIFUbC-coal'!E8,1)</f>
        <v>1</v>
      </c>
      <c r="F8" s="299">
        <f>IF('BIFUbC-coal'!F8&gt;0,'E-Coal'!F56/'BIFUbC-coal'!F8,1)</f>
        <v>1</v>
      </c>
      <c r="G8" s="299">
        <f>IF('BIFUbC-coal'!G8&gt;0,'E-Coal'!G56/'BIFUbC-coal'!G8,1)</f>
        <v>1</v>
      </c>
      <c r="H8" s="299">
        <f>IF('BIFUbC-coal'!H8&gt;0,'E-Coal'!H56/'BIFUbC-coal'!H8,1)</f>
        <v>1</v>
      </c>
      <c r="I8" s="299">
        <f>IF('BIFUbC-coal'!I8&gt;0,'E-Coal'!I56/'BIFUbC-coal'!I8,1)</f>
        <v>1</v>
      </c>
      <c r="J8" s="299">
        <f>IF('BIFUbC-coal'!J8&gt;0,'E-Coal'!J56/'BIFUbC-coal'!J8,1)</f>
        <v>1</v>
      </c>
      <c r="K8" s="299">
        <f>IF('BIFUbC-coal'!K8&gt;0,'E-Coal'!K56/'BIFUbC-coal'!K8,1)</f>
        <v>1</v>
      </c>
      <c r="L8" s="299">
        <f>IF('BIFUbC-coal'!L8&gt;0,'E-Coal'!L56/'BIFUbC-coal'!L8,1)</f>
        <v>1</v>
      </c>
      <c r="M8" s="299">
        <f>IF('BIFUbC-coal'!M8&gt;0,'E-Coal'!M56/'BIFUbC-coal'!M8,1)</f>
        <v>1</v>
      </c>
      <c r="N8" s="299">
        <f>IF('BIFUbC-coal'!N8&gt;0,'E-Coal'!N56/'BIFUbC-coal'!N8,1)</f>
        <v>1</v>
      </c>
      <c r="O8" s="299">
        <f>IF('BIFUbC-coal'!O8&gt;0,'E-Coal'!O56/'BIFUbC-coal'!O8,1)</f>
        <v>1</v>
      </c>
      <c r="P8" s="299">
        <f>IF('BIFUbC-coal'!P8&gt;0,'E-Coal'!P56/'BIFUbC-coal'!P8,1)</f>
        <v>1</v>
      </c>
      <c r="Q8" s="299">
        <f>IF('BIFUbC-coal'!Q8&gt;0,'E-Coal'!Q56/'BIFUbC-coal'!Q8,1)</f>
        <v>1</v>
      </c>
      <c r="R8" s="299">
        <f>IF('BIFUbC-coal'!R8&gt;0,'E-Coal'!R56/'BIFUbC-coal'!R8,1)</f>
        <v>1</v>
      </c>
      <c r="S8" s="299">
        <f>IF('BIFUbC-coal'!S8&gt;0,'E-Coal'!S56/'BIFUbC-coal'!S8,1)</f>
        <v>1</v>
      </c>
      <c r="T8" s="299">
        <f>IF('BIFUbC-coal'!T8&gt;0,'E-Coal'!T56/'BIFUbC-coal'!T8,1)</f>
        <v>1</v>
      </c>
      <c r="U8" s="299">
        <f>IF('BIFUbC-coal'!U8&gt;0,'E-Coal'!U56/'BIFUbC-coal'!U8,1)</f>
        <v>1</v>
      </c>
      <c r="V8" s="299">
        <f>IF('BIFUbC-coal'!V8&gt;0,'E-Coal'!V56/'BIFUbC-coal'!V8,1)</f>
        <v>1</v>
      </c>
      <c r="W8" s="299">
        <f>IF('BIFUbC-coal'!W8&gt;0,'E-Coal'!W56/'BIFUbC-coal'!W8,1)</f>
        <v>1</v>
      </c>
      <c r="X8" s="299">
        <f>IF('BIFUbC-coal'!X8&gt;0,'E-Coal'!X56/'BIFUbC-coal'!X8,1)</f>
        <v>1</v>
      </c>
      <c r="Y8" s="299">
        <f>IF('BIFUbC-coal'!Y8&gt;0,'E-Coal'!Y56/'BIFUbC-coal'!Y8,1)</f>
        <v>1</v>
      </c>
      <c r="Z8" s="299">
        <f>IF('BIFUbC-coal'!Z8&gt;0,'E-Coal'!Z56/'BIFUbC-coal'!Z8,1)</f>
        <v>1</v>
      </c>
      <c r="AA8" s="299">
        <f>IF('BIFUbC-coal'!AA8&gt;0,'E-Coal'!AA56/'BIFUbC-coal'!AA8,1)</f>
        <v>1</v>
      </c>
      <c r="AB8" s="299">
        <f>IF('BIFUbC-coal'!AB8&gt;0,'E-Coal'!AB56/'BIFUbC-coal'!AB8,1)</f>
        <v>1</v>
      </c>
      <c r="AC8" s="299">
        <f>IF('BIFUbC-coal'!AC8&gt;0,'E-Coal'!AC56/'BIFUbC-coal'!AC8,1)</f>
        <v>1</v>
      </c>
      <c r="AD8" s="299">
        <f>IF('BIFUbC-coal'!AD8&gt;0,'E-Coal'!AD56/'BIFUbC-coal'!AD8,1)</f>
        <v>1</v>
      </c>
      <c r="AE8" s="299">
        <f>IF('BIFUbC-coal'!AE8&gt;0,'E-Coal'!AE56/'BIFUbC-coal'!AE8,1)</f>
        <v>1</v>
      </c>
      <c r="AF8" s="299">
        <f>IF('BIFUbC-coal'!AF8&gt;0,'E-Coal'!AF56/'BIFUbC-coal'!AF8,1)</f>
        <v>1</v>
      </c>
      <c r="AG8" s="299">
        <f>IF('BIFUbC-coal'!AG8&gt;0,'E-Coal'!AG56/'BIFUbC-coal'!AG8,1)</f>
        <v>1</v>
      </c>
      <c r="AH8" s="299">
        <f>IF('BIFUbC-coal'!AH8&gt;0,'E-Coal'!AH56/'BIFUbC-coal'!AH8,1)</f>
        <v>1</v>
      </c>
      <c r="AI8" s="299">
        <f>IF('BIFUbC-coal'!AI8&gt;0,'E-Coal'!AI56/'BIFUbC-coal'!AI8,1)</f>
        <v>1</v>
      </c>
      <c r="AJ8" s="299">
        <f>IF('BIFUbC-coal'!AJ8&gt;0,'E-Coal'!AJ56/'BIFUbC-coal'!AJ8,1)</f>
        <v>1</v>
      </c>
      <c r="AK8" s="299">
        <f>IF('BIFUbC-coal'!AK8&gt;0,'E-Coal'!AK56/'BIFUbC-coal'!AK8,1)</f>
        <v>1</v>
      </c>
      <c r="AL8" s="299">
        <f>IF('BIFUbC-coal'!AL8&gt;0,'E-Coal'!AL56/'BIFUbC-coal'!AL8,1)</f>
        <v>1</v>
      </c>
      <c r="AM8" s="299">
        <f>IF('BIFUbC-coal'!AM8&gt;0,'E-Coal'!AM56/'BIFUbC-coal'!AM8,1)</f>
        <v>1</v>
      </c>
      <c r="AN8" s="299">
        <f>IF('BIFUbC-coal'!AN8&gt;0,'E-Coal'!AN56/'BIFUbC-coal'!AN8,1)</f>
        <v>1</v>
      </c>
      <c r="AO8" s="299">
        <f>IF('BIFUbC-coal'!AO8&gt;0,'E-Coal'!AO56/'BIFUbC-coal'!AO8,1)</f>
        <v>1</v>
      </c>
      <c r="AP8" s="299">
        <f>IF('BIFUbC-coal'!AP8&gt;0,'E-Coal'!AP56/'BIFUbC-coal'!AP8,1)</f>
        <v>1</v>
      </c>
      <c r="AQ8" s="299">
        <f>IF('BIFUbC-coal'!AQ8&gt;0,'E-Coal'!AQ56/'BIFUbC-coal'!AQ8,1)</f>
        <v>1</v>
      </c>
    </row>
    <row r="9" spans="1:43" x14ac:dyDescent="0.25">
      <c r="A9" s="299" t="s">
        <v>96</v>
      </c>
      <c r="B9" s="299">
        <f>IF('BIFUbC-coal'!B9&gt;0,'E-Coal'!B57/'BIFUbC-coal'!B9,1)</f>
        <v>1</v>
      </c>
      <c r="C9" s="299">
        <f>IF('BIFUbC-coal'!C9&gt;0,'E-Coal'!C57/'BIFUbC-coal'!C9,1)</f>
        <v>1</v>
      </c>
      <c r="D9" s="299">
        <f>IF('BIFUbC-coal'!D9&gt;0,'E-Coal'!D57/'BIFUbC-coal'!D9,1)</f>
        <v>1</v>
      </c>
      <c r="E9" s="299">
        <f>IF('BIFUbC-coal'!E9&gt;0,'E-Coal'!E57/'BIFUbC-coal'!E9,1)</f>
        <v>1</v>
      </c>
      <c r="F9" s="299">
        <f>IF('BIFUbC-coal'!F9&gt;0,'E-Coal'!F57/'BIFUbC-coal'!F9,1)</f>
        <v>1</v>
      </c>
      <c r="G9" s="299">
        <f>IF('BIFUbC-coal'!G9&gt;0,'E-Coal'!G57/'BIFUbC-coal'!G9,1)</f>
        <v>1</v>
      </c>
      <c r="H9" s="299">
        <f>IF('BIFUbC-coal'!H9&gt;0,'E-Coal'!H57/'BIFUbC-coal'!H9,1)</f>
        <v>1</v>
      </c>
      <c r="I9" s="299">
        <f>IF('BIFUbC-coal'!I9&gt;0,'E-Coal'!I57/'BIFUbC-coal'!I9,1)</f>
        <v>1</v>
      </c>
      <c r="J9" s="299">
        <f>IF('BIFUbC-coal'!J9&gt;0,'E-Coal'!J57/'BIFUbC-coal'!J9,1)</f>
        <v>1</v>
      </c>
      <c r="K9" s="299">
        <f>IF('BIFUbC-coal'!K9&gt;0,'E-Coal'!K57/'BIFUbC-coal'!K9,1)</f>
        <v>1</v>
      </c>
      <c r="L9" s="299">
        <f>IF('BIFUbC-coal'!L9&gt;0,'E-Coal'!L57/'BIFUbC-coal'!L9,1)</f>
        <v>1</v>
      </c>
      <c r="M9" s="299">
        <f>IF('BIFUbC-coal'!M9&gt;0,'E-Coal'!M57/'BIFUbC-coal'!M9,1)</f>
        <v>1</v>
      </c>
      <c r="N9" s="299">
        <f>IF('BIFUbC-coal'!N9&gt;0,'E-Coal'!N57/'BIFUbC-coal'!N9,1)</f>
        <v>1</v>
      </c>
      <c r="O9" s="299">
        <f>IF('BIFUbC-coal'!O9&gt;0,'E-Coal'!O57/'BIFUbC-coal'!O9,1)</f>
        <v>1</v>
      </c>
      <c r="P9" s="299">
        <f>IF('BIFUbC-coal'!P9&gt;0,'E-Coal'!P57/'BIFUbC-coal'!P9,1)</f>
        <v>1</v>
      </c>
      <c r="Q9" s="299">
        <f>IF('BIFUbC-coal'!Q9&gt;0,'E-Coal'!Q57/'BIFUbC-coal'!Q9,1)</f>
        <v>1</v>
      </c>
      <c r="R9" s="299">
        <f>IF('BIFUbC-coal'!R9&gt;0,'E-Coal'!R57/'BIFUbC-coal'!R9,1)</f>
        <v>1</v>
      </c>
      <c r="S9" s="299">
        <f>IF('BIFUbC-coal'!S9&gt;0,'E-Coal'!S57/'BIFUbC-coal'!S9,1)</f>
        <v>1</v>
      </c>
      <c r="T9" s="299">
        <f>IF('BIFUbC-coal'!T9&gt;0,'E-Coal'!T57/'BIFUbC-coal'!T9,1)</f>
        <v>1</v>
      </c>
      <c r="U9" s="299">
        <f>IF('BIFUbC-coal'!U9&gt;0,'E-Coal'!U57/'BIFUbC-coal'!U9,1)</f>
        <v>1</v>
      </c>
      <c r="V9" s="299">
        <f>IF('BIFUbC-coal'!V9&gt;0,'E-Coal'!V57/'BIFUbC-coal'!V9,1)</f>
        <v>1</v>
      </c>
      <c r="W9" s="299">
        <f>IF('BIFUbC-coal'!W9&gt;0,'E-Coal'!W57/'BIFUbC-coal'!W9,1)</f>
        <v>1</v>
      </c>
      <c r="X9" s="299">
        <f>IF('BIFUbC-coal'!X9&gt;0,'E-Coal'!X57/'BIFUbC-coal'!X9,1)</f>
        <v>1</v>
      </c>
      <c r="Y9" s="299">
        <f>IF('BIFUbC-coal'!Y9&gt;0,'E-Coal'!Y57/'BIFUbC-coal'!Y9,1)</f>
        <v>1</v>
      </c>
      <c r="Z9" s="299">
        <f>IF('BIFUbC-coal'!Z9&gt;0,'E-Coal'!Z57/'BIFUbC-coal'!Z9,1)</f>
        <v>1</v>
      </c>
      <c r="AA9" s="299">
        <f>IF('BIFUbC-coal'!AA9&gt;0,'E-Coal'!AA57/'BIFUbC-coal'!AA9,1)</f>
        <v>1</v>
      </c>
      <c r="AB9" s="299">
        <f>IF('BIFUbC-coal'!AB9&gt;0,'E-Coal'!AB57/'BIFUbC-coal'!AB9,1)</f>
        <v>1</v>
      </c>
      <c r="AC9" s="299">
        <f>IF('BIFUbC-coal'!AC9&gt;0,'E-Coal'!AC57/'BIFUbC-coal'!AC9,1)</f>
        <v>1</v>
      </c>
      <c r="AD9" s="299">
        <f>IF('BIFUbC-coal'!AD9&gt;0,'E-Coal'!AD57/'BIFUbC-coal'!AD9,1)</f>
        <v>1</v>
      </c>
      <c r="AE9" s="299">
        <f>IF('BIFUbC-coal'!AE9&gt;0,'E-Coal'!AE57/'BIFUbC-coal'!AE9,1)</f>
        <v>1</v>
      </c>
      <c r="AF9" s="299">
        <f>IF('BIFUbC-coal'!AF9&gt;0,'E-Coal'!AF57/'BIFUbC-coal'!AF9,1)</f>
        <v>1</v>
      </c>
      <c r="AG9" s="299">
        <f>IF('BIFUbC-coal'!AG9&gt;0,'E-Coal'!AG57/'BIFUbC-coal'!AG9,1)</f>
        <v>1</v>
      </c>
      <c r="AH9" s="299">
        <f>IF('BIFUbC-coal'!AH9&gt;0,'E-Coal'!AH57/'BIFUbC-coal'!AH9,1)</f>
        <v>1</v>
      </c>
      <c r="AI9" s="299">
        <f>IF('BIFUbC-coal'!AI9&gt;0,'E-Coal'!AI57/'BIFUbC-coal'!AI9,1)</f>
        <v>1</v>
      </c>
      <c r="AJ9" s="299">
        <f>IF('BIFUbC-coal'!AJ9&gt;0,'E-Coal'!AJ57/'BIFUbC-coal'!AJ9,1)</f>
        <v>1</v>
      </c>
      <c r="AK9" s="299">
        <f>IF('BIFUbC-coal'!AK9&gt;0,'E-Coal'!AK57/'BIFUbC-coal'!AK9,1)</f>
        <v>1</v>
      </c>
      <c r="AL9" s="299">
        <f>IF('BIFUbC-coal'!AL9&gt;0,'E-Coal'!AL57/'BIFUbC-coal'!AL9,1)</f>
        <v>1</v>
      </c>
      <c r="AM9" s="299">
        <f>IF('BIFUbC-coal'!AM9&gt;0,'E-Coal'!AM57/'BIFUbC-coal'!AM9,1)</f>
        <v>1</v>
      </c>
      <c r="AN9" s="299">
        <f>IF('BIFUbC-coal'!AN9&gt;0,'E-Coal'!AN57/'BIFUbC-coal'!AN9,1)</f>
        <v>1</v>
      </c>
      <c r="AO9" s="299">
        <f>IF('BIFUbC-coal'!AO9&gt;0,'E-Coal'!AO57/'BIFUbC-coal'!AO9,1)</f>
        <v>1</v>
      </c>
      <c r="AP9" s="299">
        <f>IF('BIFUbC-coal'!AP9&gt;0,'E-Coal'!AP57/'BIFUbC-coal'!AP9,1)</f>
        <v>1</v>
      </c>
      <c r="AQ9" s="299">
        <f>IF('BIFUbC-coal'!AQ9&gt;0,'E-Coal'!AQ57/'BIFUbC-coal'!AQ9,1)</f>
        <v>1</v>
      </c>
    </row>
    <row r="10" spans="1:43" x14ac:dyDescent="0.25">
      <c r="A10" s="299" t="s">
        <v>97</v>
      </c>
      <c r="B10" s="299">
        <f>IF('BIFUbC-coal'!B10&gt;0,'E-Coal'!B58/'BIFUbC-coal'!B10,1)</f>
        <v>7.5239854733286232E-2</v>
      </c>
      <c r="C10" s="299">
        <f>IF('BIFUbC-coal'!C10&gt;0,'E-Coal'!C58/'BIFUbC-coal'!C10,1)</f>
        <v>5.1709211188894405E-2</v>
      </c>
      <c r="D10" s="299">
        <f>IF('BIFUbC-coal'!D10&gt;0,'E-Coal'!D58/'BIFUbC-coal'!D10,1)</f>
        <v>5.0277379613424052E-2</v>
      </c>
      <c r="E10" s="299">
        <f>IF('BIFUbC-coal'!E10&gt;0,'E-Coal'!E58/'BIFUbC-coal'!E10,1)</f>
        <v>4.5263221632941518E-2</v>
      </c>
      <c r="F10" s="299">
        <f>IF('BIFUbC-coal'!F10&gt;0,'E-Coal'!F58/'BIFUbC-coal'!F10,1)</f>
        <v>4.820432871211363E-2</v>
      </c>
      <c r="G10" s="299">
        <f>IF('BIFUbC-coal'!G10&gt;0,'E-Coal'!G58/'BIFUbC-coal'!G10,1)</f>
        <v>4.8588032916038151E-2</v>
      </c>
      <c r="H10" s="299">
        <f>IF('BIFUbC-coal'!H10&gt;0,'E-Coal'!H58/'BIFUbC-coal'!H10,1)</f>
        <v>4.8223755698013133E-2</v>
      </c>
      <c r="I10" s="299">
        <f>IF('BIFUbC-coal'!I10&gt;0,'E-Coal'!I58/'BIFUbC-coal'!I10,1)</f>
        <v>4.8114401541196547E-2</v>
      </c>
      <c r="J10" s="299">
        <f>IF('BIFUbC-coal'!J10&gt;0,'E-Coal'!J58/'BIFUbC-coal'!J10,1)</f>
        <v>4.8004772458330784E-2</v>
      </c>
      <c r="K10" s="299">
        <f>IF('BIFUbC-coal'!K10&gt;0,'E-Coal'!K58/'BIFUbC-coal'!K10,1)</f>
        <v>4.7894890293981779E-2</v>
      </c>
      <c r="L10" s="299">
        <f>IF('BIFUbC-coal'!L10&gt;0,'E-Coal'!L58/'BIFUbC-coal'!L10,1)</f>
        <v>4.7784775124516614E-2</v>
      </c>
      <c r="M10" s="299">
        <f>IF('BIFUbC-coal'!M10&gt;0,'E-Coal'!M58/'BIFUbC-coal'!M10,1)</f>
        <v>4.7674445433782214E-2</v>
      </c>
      <c r="N10" s="299">
        <f>IF('BIFUbC-coal'!N10&gt;0,'E-Coal'!N58/'BIFUbC-coal'!N10,1)</f>
        <v>4.7594341525376949E-2</v>
      </c>
      <c r="O10" s="299">
        <f>IF('BIFUbC-coal'!O10&gt;0,'E-Coal'!O58/'BIFUbC-coal'!O10,1)</f>
        <v>4.7514270929887123E-2</v>
      </c>
      <c r="P10" s="299">
        <f>IF('BIFUbC-coal'!P10&gt;0,'E-Coal'!P58/'BIFUbC-coal'!P10,1)</f>
        <v>4.7434233672479446E-2</v>
      </c>
      <c r="Q10" s="299">
        <f>IF('BIFUbC-coal'!Q10&gt;0,'E-Coal'!Q58/'BIFUbC-coal'!Q10,1)</f>
        <v>4.73542297782455E-2</v>
      </c>
      <c r="R10" s="299">
        <f>IF('BIFUbC-coal'!R10&gt;0,'E-Coal'!R58/'BIFUbC-coal'!R10,1)</f>
        <v>4.7274259272202246E-2</v>
      </c>
      <c r="S10" s="299">
        <f>IF('BIFUbC-coal'!S10&gt;0,'E-Coal'!S58/'BIFUbC-coal'!S10,1)</f>
        <v>4.7254330446396285E-2</v>
      </c>
      <c r="T10" s="299">
        <f>IF('BIFUbC-coal'!T10&gt;0,'E-Coal'!T58/'BIFUbC-coal'!T10,1)</f>
        <v>4.7234326405629065E-2</v>
      </c>
      <c r="U10" s="299">
        <f>IF('BIFUbC-coal'!U10&gt;0,'E-Coal'!U58/'BIFUbC-coal'!U10,1)</f>
        <v>4.7214244418901208E-2</v>
      </c>
      <c r="V10" s="299">
        <f>IF('BIFUbC-coal'!V10&gt;0,'E-Coal'!V58/'BIFUbC-coal'!V10,1)</f>
        <v>4.7194081626230004E-2</v>
      </c>
      <c r="W10" s="299">
        <f>IF('BIFUbC-coal'!W10&gt;0,'E-Coal'!W58/'BIFUbC-coal'!W10,1)</f>
        <v>4.7173835030943995E-2</v>
      </c>
      <c r="X10" s="299">
        <f>IF('BIFUbC-coal'!X10&gt;0,'E-Coal'!X58/'BIFUbC-coal'!X10,1)</f>
        <v>4.7150004650511688E-2</v>
      </c>
      <c r="Y10" s="299">
        <f>IF('BIFUbC-coal'!Y10&gt;0,'E-Coal'!Y58/'BIFUbC-coal'!Y10,1)</f>
        <v>4.7125834786811684E-2</v>
      </c>
      <c r="Z10" s="299">
        <f>IF('BIFUbC-coal'!Z10&gt;0,'E-Coal'!Z58/'BIFUbC-coal'!Z10,1)</f>
        <v>4.7101300778273861E-2</v>
      </c>
      <c r="AA10" s="299">
        <f>IF('BIFUbC-coal'!AA10&gt;0,'E-Coal'!AA58/'BIFUbC-coal'!AA10,1)</f>
        <v>4.7076375535849722E-2</v>
      </c>
      <c r="AB10" s="299">
        <f>IF('BIFUbC-coal'!AB10&gt;0,'E-Coal'!AB58/'BIFUbC-coal'!AB10,1)</f>
        <v>4.7051029236802648E-2</v>
      </c>
      <c r="AC10" s="299">
        <f>IF('BIFUbC-coal'!AC10&gt;0,'E-Coal'!AC58/'BIFUbC-coal'!AC10,1)</f>
        <v>4.7025228970947054E-2</v>
      </c>
      <c r="AD10" s="299">
        <f>IF('BIFUbC-coal'!AD10&gt;0,'E-Coal'!AD58/'BIFUbC-coal'!AD10,1)</f>
        <v>4.6998938330492311E-2</v>
      </c>
      <c r="AE10" s="299">
        <f>IF('BIFUbC-coal'!AE10&gt;0,'E-Coal'!AE58/'BIFUbC-coal'!AE10,1)</f>
        <v>4.6972116932717058E-2</v>
      </c>
      <c r="AF10" s="299">
        <f>IF('BIFUbC-coal'!AF10&gt;0,'E-Coal'!AF58/'BIFUbC-coal'!AF10,1)</f>
        <v>4.6944719862279868E-2</v>
      </c>
      <c r="AG10" s="299">
        <f>IF('BIFUbC-coal'!AG10&gt;0,'E-Coal'!AG58/'BIFUbC-coal'!AG10,1)</f>
        <v>4.6916697016925558E-2</v>
      </c>
      <c r="AH10" s="299">
        <f>IF('BIFUbC-coal'!AH10&gt;0,'E-Coal'!AH58/'BIFUbC-coal'!AH10,1)</f>
        <v>4.6889679415635502E-2</v>
      </c>
      <c r="AI10" s="299">
        <f>IF('BIFUbC-coal'!AI10&gt;0,'E-Coal'!AI58/'BIFUbC-coal'!AI10,1)</f>
        <v>4.6862110843716373E-2</v>
      </c>
      <c r="AJ10" s="299">
        <f>IF('BIFUbC-coal'!AJ10&gt;0,'E-Coal'!AJ58/'BIFUbC-coal'!AJ10,1)</f>
        <v>4.6833946359916313E-2</v>
      </c>
      <c r="AK10" s="299">
        <f>IF('BIFUbC-coal'!AK10&gt;0,'E-Coal'!AK58/'BIFUbC-coal'!AK10,1)</f>
        <v>4.6805136024821052E-2</v>
      </c>
      <c r="AL10" s="299">
        <f>IF('BIFUbC-coal'!AL10&gt;0,'E-Coal'!AL58/'BIFUbC-coal'!AL10,1)</f>
        <v>4.6775624186142464E-2</v>
      </c>
      <c r="AM10" s="299">
        <f>IF('BIFUbC-coal'!AM10&gt;0,'E-Coal'!AM58/'BIFUbC-coal'!AM10,1)</f>
        <v>4.674462664471845E-2</v>
      </c>
      <c r="AN10" s="299">
        <f>IF('BIFUbC-coal'!AN10&gt;0,'E-Coal'!AN58/'BIFUbC-coal'!AN10,1)</f>
        <v>4.6712704804598167E-2</v>
      </c>
      <c r="AO10" s="299">
        <f>IF('BIFUbC-coal'!AO10&gt;0,'E-Coal'!AO58/'BIFUbC-coal'!AO10,1)</f>
        <v>4.6679766855078998E-2</v>
      </c>
      <c r="AP10" s="299">
        <f>IF('BIFUbC-coal'!AP10&gt;0,'E-Coal'!AP58/'BIFUbC-coal'!AP10,1)</f>
        <v>4.6645708448921026E-2</v>
      </c>
      <c r="AQ10" s="299">
        <f>IF('BIFUbC-coal'!AQ10&gt;0,'E-Coal'!AQ58/'BIFUbC-coal'!AQ10,1)</f>
        <v>4.659494877071467E-2</v>
      </c>
    </row>
    <row r="11" spans="1:43" x14ac:dyDescent="0.25">
      <c r="A11" s="299" t="s">
        <v>98</v>
      </c>
      <c r="B11" s="299">
        <f>IF('BIFUbC-coal'!B11&gt;0,'E-Coal'!B59/'BIFUbC-coal'!B11,1)</f>
        <v>0.65701245776116046</v>
      </c>
      <c r="C11" s="299">
        <f>IF('BIFUbC-coal'!C11&gt;0,'E-Coal'!C59/'BIFUbC-coal'!C11,1)</f>
        <v>0.64801748401602766</v>
      </c>
      <c r="D11" s="299">
        <f>IF('BIFUbC-coal'!D11&gt;0,'E-Coal'!D59/'BIFUbC-coal'!D11,1)</f>
        <v>0.64044980094823201</v>
      </c>
      <c r="E11" s="299">
        <f>IF('BIFUbC-coal'!E11&gt;0,'E-Coal'!E59/'BIFUbC-coal'!E11,1)</f>
        <v>0.61603439308239105</v>
      </c>
      <c r="F11" s="299">
        <f>IF('BIFUbC-coal'!F11&gt;0,'E-Coal'!F59/'BIFUbC-coal'!F11,1)</f>
        <v>0.63075265730751062</v>
      </c>
      <c r="G11" s="299">
        <f>IF('BIFUbC-coal'!G11&gt;0,'E-Coal'!G59/'BIFUbC-coal'!G11,1)</f>
        <v>0.63229525627392236</v>
      </c>
      <c r="H11" s="299">
        <f>IF('BIFUbC-coal'!H11&gt;0,'E-Coal'!H59/'BIFUbC-coal'!H11,1)</f>
        <v>0.63044887799801497</v>
      </c>
      <c r="I11" s="299">
        <f>IF('BIFUbC-coal'!I11&gt;0,'E-Coal'!I59/'BIFUbC-coal'!I11,1)</f>
        <v>0.63004841499440289</v>
      </c>
      <c r="J11" s="299">
        <f>IF('BIFUbC-coal'!J11&gt;0,'E-Coal'!J59/'BIFUbC-coal'!J11,1)</f>
        <v>0.62955184154744959</v>
      </c>
      <c r="K11" s="299">
        <f>IF('BIFUbC-coal'!K11&gt;0,'E-Coal'!K59/'BIFUbC-coal'!K11,1)</f>
        <v>0.6289676246381245</v>
      </c>
      <c r="L11" s="299">
        <f>IF('BIFUbC-coal'!L11&gt;0,'E-Coal'!L59/'BIFUbC-coal'!L11,1)</f>
        <v>0.62830669416677154</v>
      </c>
      <c r="M11" s="299">
        <f>IF('BIFUbC-coal'!M11&gt;0,'E-Coal'!M59/'BIFUbC-coal'!M11,1)</f>
        <v>0.62758159536724611</v>
      </c>
      <c r="N11" s="299">
        <f>IF('BIFUbC-coal'!N11&gt;0,'E-Coal'!N59/'BIFUbC-coal'!N11,1)</f>
        <v>0.62711931092227646</v>
      </c>
      <c r="O11" s="299">
        <f>IF('BIFUbC-coal'!O11&gt;0,'E-Coal'!O59/'BIFUbC-coal'!O11,1)</f>
        <v>0.62661262709256871</v>
      </c>
      <c r="P11" s="299">
        <f>IF('BIFUbC-coal'!P11&gt;0,'E-Coal'!P59/'BIFUbC-coal'!P11,1)</f>
        <v>0.62607302800547115</v>
      </c>
      <c r="Q11" s="299">
        <f>IF('BIFUbC-coal'!Q11&gt;0,'E-Coal'!Q59/'BIFUbC-coal'!Q11,1)</f>
        <v>0.62551200272821905</v>
      </c>
      <c r="R11" s="299">
        <f>IF('BIFUbC-coal'!R11&gt;0,'E-Coal'!R59/'BIFUbC-coal'!R11,1)</f>
        <v>0.62494075736244115</v>
      </c>
      <c r="S11" s="299">
        <f>IF('BIFUbC-coal'!S11&gt;0,'E-Coal'!S59/'BIFUbC-coal'!S11,1)</f>
        <v>0.62478681580491524</v>
      </c>
      <c r="T11" s="299">
        <f>IF('BIFUbC-coal'!T11&gt;0,'E-Coal'!T59/'BIFUbC-coal'!T11,1)</f>
        <v>0.62463177823140004</v>
      </c>
      <c r="U11" s="299">
        <f>IF('BIFUbC-coal'!U11&gt;0,'E-Coal'!U59/'BIFUbC-coal'!U11,1)</f>
        <v>0.6244756975634207</v>
      </c>
      <c r="V11" s="299">
        <f>IF('BIFUbC-coal'!V11&gt;0,'E-Coal'!V59/'BIFUbC-coal'!V11,1)</f>
        <v>0.624318626381974</v>
      </c>
      <c r="W11" s="299">
        <f>IF('BIFUbC-coal'!W11&gt;0,'E-Coal'!W59/'BIFUbC-coal'!W11,1)</f>
        <v>0.62416061688184321</v>
      </c>
      <c r="X11" s="299">
        <f>IF('BIFUbC-coal'!X11&gt;0,'E-Coal'!X59/'BIFUbC-coal'!X11,1)</f>
        <v>0.62403579807148757</v>
      </c>
      <c r="Y11" s="299">
        <f>IF('BIFUbC-coal'!Y11&gt;0,'E-Coal'!Y59/'BIFUbC-coal'!Y11,1)</f>
        <v>0.62390953512635938</v>
      </c>
      <c r="Z11" s="299">
        <f>IF('BIFUbC-coal'!Z11&gt;0,'E-Coal'!Z59/'BIFUbC-coal'!Z11,1)</f>
        <v>0.62378187618377956</v>
      </c>
      <c r="AA11" s="299">
        <f>IF('BIFUbC-coal'!AA11&gt;0,'E-Coal'!AA59/'BIFUbC-coal'!AA11,1)</f>
        <v>0.623652869703063</v>
      </c>
      <c r="AB11" s="299">
        <f>IF('BIFUbC-coal'!AB11&gt;0,'E-Coal'!AB59/'BIFUbC-coal'!AB11,1)</f>
        <v>0.62352256440284104</v>
      </c>
      <c r="AC11" s="299">
        <f>IF('BIFUbC-coal'!AC11&gt;0,'E-Coal'!AC59/'BIFUbC-coal'!AC11,1)</f>
        <v>0.62341976641447705</v>
      </c>
      <c r="AD11" s="299">
        <f>IF('BIFUbC-coal'!AD11&gt;0,'E-Coal'!AD59/'BIFUbC-coal'!AD11,1)</f>
        <v>0.62331566359096258</v>
      </c>
      <c r="AE11" s="299">
        <f>IF('BIFUbC-coal'!AE11&gt;0,'E-Coal'!AE59/'BIFUbC-coal'!AE11,1)</f>
        <v>0.62321029312908649</v>
      </c>
      <c r="AF11" s="299">
        <f>IF('BIFUbC-coal'!AF11&gt;0,'E-Coal'!AF59/'BIFUbC-coal'!AF11,1)</f>
        <v>0.62310369295469281</v>
      </c>
      <c r="AG11" s="299">
        <f>IF('BIFUbC-coal'!AG11&gt;0,'E-Coal'!AG59/'BIFUbC-coal'!AG11,1)</f>
        <v>0.62299590167031782</v>
      </c>
      <c r="AH11" s="299">
        <f>IF('BIFUbC-coal'!AH11&gt;0,'E-Coal'!AH59/'BIFUbC-coal'!AH11,1)</f>
        <v>0.62291346960641925</v>
      </c>
      <c r="AI11" s="299">
        <f>IF('BIFUbC-coal'!AI11&gt;0,'E-Coal'!AI59/'BIFUbC-coal'!AI11,1)</f>
        <v>0.62283016160084947</v>
      </c>
      <c r="AJ11" s="299">
        <f>IF('BIFUbC-coal'!AJ11&gt;0,'E-Coal'!AJ59/'BIFUbC-coal'!AJ11,1)</f>
        <v>0.62274601028358934</v>
      </c>
      <c r="AK11" s="299">
        <f>IF('BIFUbC-coal'!AK11&gt;0,'E-Coal'!AK59/'BIFUbC-coal'!AK11,1)</f>
        <v>0.62266104919924115</v>
      </c>
      <c r="AL11" s="299">
        <f>IF('BIFUbC-coal'!AL11&gt;0,'E-Coal'!AL59/'BIFUbC-coal'!AL11,1)</f>
        <v>0.62257531277621325</v>
      </c>
      <c r="AM11" s="299">
        <f>IF('BIFUbC-coal'!AM11&gt;0,'E-Coal'!AM59/'BIFUbC-coal'!AM11,1)</f>
        <v>0.62249391660837894</v>
      </c>
      <c r="AN11" s="299">
        <f>IF('BIFUbC-coal'!AN11&gt;0,'E-Coal'!AN59/'BIFUbC-coal'!AN11,1)</f>
        <v>0.62241189756667936</v>
      </c>
      <c r="AO11" s="299">
        <f>IF('BIFUbC-coal'!AO11&gt;0,'E-Coal'!AO59/'BIFUbC-coal'!AO11,1)</f>
        <v>0.62232929242806467</v>
      </c>
      <c r="AP11" s="299">
        <f>IF('BIFUbC-coal'!AP11&gt;0,'E-Coal'!AP59/'BIFUbC-coal'!AP11,1)</f>
        <v>0.62224613883344371</v>
      </c>
      <c r="AQ11" s="299">
        <f>IF('BIFUbC-coal'!AQ11&gt;0,'E-Coal'!AQ59/'BIFUbC-coal'!AQ11,1)</f>
        <v>0.62207610256793389</v>
      </c>
    </row>
    <row r="12" spans="1:43" x14ac:dyDescent="0.25">
      <c r="A12" s="299" t="s">
        <v>99</v>
      </c>
      <c r="B12" s="299">
        <f>IF('BIFUbC-coal'!B12&gt;0,'E-Coal'!B60/'BIFUbC-coal'!B12,1)</f>
        <v>1</v>
      </c>
      <c r="C12" s="299">
        <f>IF('BIFUbC-coal'!C12&gt;0,'E-Coal'!C60/'BIFUbC-coal'!C12,1)</f>
        <v>1</v>
      </c>
      <c r="D12" s="299">
        <f>IF('BIFUbC-coal'!D12&gt;0,'E-Coal'!D60/'BIFUbC-coal'!D12,1)</f>
        <v>1</v>
      </c>
      <c r="E12" s="299">
        <f>IF('BIFUbC-coal'!E12&gt;0,'E-Coal'!E60/'BIFUbC-coal'!E12,1)</f>
        <v>1</v>
      </c>
      <c r="F12" s="299">
        <f>IF('BIFUbC-coal'!F12&gt;0,'E-Coal'!F60/'BIFUbC-coal'!F12,1)</f>
        <v>1</v>
      </c>
      <c r="G12" s="299">
        <f>IF('BIFUbC-coal'!G12&gt;0,'E-Coal'!G60/'BIFUbC-coal'!G12,1)</f>
        <v>1</v>
      </c>
      <c r="H12" s="299">
        <f>IF('BIFUbC-coal'!H12&gt;0,'E-Coal'!H60/'BIFUbC-coal'!H12,1)</f>
        <v>1</v>
      </c>
      <c r="I12" s="299">
        <f>IF('BIFUbC-coal'!I12&gt;0,'E-Coal'!I60/'BIFUbC-coal'!I12,1)</f>
        <v>1</v>
      </c>
      <c r="J12" s="299">
        <f>IF('BIFUbC-coal'!J12&gt;0,'E-Coal'!J60/'BIFUbC-coal'!J12,1)</f>
        <v>1</v>
      </c>
      <c r="K12" s="299">
        <f>IF('BIFUbC-coal'!K12&gt;0,'E-Coal'!K60/'BIFUbC-coal'!K12,1)</f>
        <v>1</v>
      </c>
      <c r="L12" s="299">
        <f>IF('BIFUbC-coal'!L12&gt;0,'E-Coal'!L60/'BIFUbC-coal'!L12,1)</f>
        <v>1</v>
      </c>
      <c r="M12" s="299">
        <f>IF('BIFUbC-coal'!M12&gt;0,'E-Coal'!M60/'BIFUbC-coal'!M12,1)</f>
        <v>1</v>
      </c>
      <c r="N12" s="299">
        <f>IF('BIFUbC-coal'!N12&gt;0,'E-Coal'!N60/'BIFUbC-coal'!N12,1)</f>
        <v>1</v>
      </c>
      <c r="O12" s="299">
        <f>IF('BIFUbC-coal'!O12&gt;0,'E-Coal'!O60/'BIFUbC-coal'!O12,1)</f>
        <v>1</v>
      </c>
      <c r="P12" s="299">
        <f>IF('BIFUbC-coal'!P12&gt;0,'E-Coal'!P60/'BIFUbC-coal'!P12,1)</f>
        <v>1</v>
      </c>
      <c r="Q12" s="299">
        <f>IF('BIFUbC-coal'!Q12&gt;0,'E-Coal'!Q60/'BIFUbC-coal'!Q12,1)</f>
        <v>1</v>
      </c>
      <c r="R12" s="299">
        <f>IF('BIFUbC-coal'!R12&gt;0,'E-Coal'!R60/'BIFUbC-coal'!R12,1)</f>
        <v>1</v>
      </c>
      <c r="S12" s="299">
        <f>IF('BIFUbC-coal'!S12&gt;0,'E-Coal'!S60/'BIFUbC-coal'!S12,1)</f>
        <v>1</v>
      </c>
      <c r="T12" s="299">
        <f>IF('BIFUbC-coal'!T12&gt;0,'E-Coal'!T60/'BIFUbC-coal'!T12,1)</f>
        <v>1</v>
      </c>
      <c r="U12" s="299">
        <f>IF('BIFUbC-coal'!U12&gt;0,'E-Coal'!U60/'BIFUbC-coal'!U12,1)</f>
        <v>1</v>
      </c>
      <c r="V12" s="299">
        <f>IF('BIFUbC-coal'!V12&gt;0,'E-Coal'!V60/'BIFUbC-coal'!V12,1)</f>
        <v>1</v>
      </c>
      <c r="W12" s="299">
        <f>IF('BIFUbC-coal'!W12&gt;0,'E-Coal'!W60/'BIFUbC-coal'!W12,1)</f>
        <v>1</v>
      </c>
      <c r="X12" s="299">
        <f>IF('BIFUbC-coal'!X12&gt;0,'E-Coal'!X60/'BIFUbC-coal'!X12,1)</f>
        <v>1</v>
      </c>
      <c r="Y12" s="299">
        <f>IF('BIFUbC-coal'!Y12&gt;0,'E-Coal'!Y60/'BIFUbC-coal'!Y12,1)</f>
        <v>1</v>
      </c>
      <c r="Z12" s="299">
        <f>IF('BIFUbC-coal'!Z12&gt;0,'E-Coal'!Z60/'BIFUbC-coal'!Z12,1)</f>
        <v>1</v>
      </c>
      <c r="AA12" s="299">
        <f>IF('BIFUbC-coal'!AA12&gt;0,'E-Coal'!AA60/'BIFUbC-coal'!AA12,1)</f>
        <v>1</v>
      </c>
      <c r="AB12" s="299">
        <f>IF('BIFUbC-coal'!AB12&gt;0,'E-Coal'!AB60/'BIFUbC-coal'!AB12,1)</f>
        <v>1</v>
      </c>
      <c r="AC12" s="299">
        <f>IF('BIFUbC-coal'!AC12&gt;0,'E-Coal'!AC60/'BIFUbC-coal'!AC12,1)</f>
        <v>1</v>
      </c>
      <c r="AD12" s="299">
        <f>IF('BIFUbC-coal'!AD12&gt;0,'E-Coal'!AD60/'BIFUbC-coal'!AD12,1)</f>
        <v>1</v>
      </c>
      <c r="AE12" s="299">
        <f>IF('BIFUbC-coal'!AE12&gt;0,'E-Coal'!AE60/'BIFUbC-coal'!AE12,1)</f>
        <v>1</v>
      </c>
      <c r="AF12" s="299">
        <f>IF('BIFUbC-coal'!AF12&gt;0,'E-Coal'!AF60/'BIFUbC-coal'!AF12,1)</f>
        <v>1</v>
      </c>
      <c r="AG12" s="299">
        <f>IF('BIFUbC-coal'!AG12&gt;0,'E-Coal'!AG60/'BIFUbC-coal'!AG12,1)</f>
        <v>1</v>
      </c>
      <c r="AH12" s="299">
        <f>IF('BIFUbC-coal'!AH12&gt;0,'E-Coal'!AH60/'BIFUbC-coal'!AH12,1)</f>
        <v>1</v>
      </c>
      <c r="AI12" s="299">
        <f>IF('BIFUbC-coal'!AI12&gt;0,'E-Coal'!AI60/'BIFUbC-coal'!AI12,1)</f>
        <v>1</v>
      </c>
      <c r="AJ12" s="299">
        <f>IF('BIFUbC-coal'!AJ12&gt;0,'E-Coal'!AJ60/'BIFUbC-coal'!AJ12,1)</f>
        <v>1</v>
      </c>
      <c r="AK12" s="299">
        <f>IF('BIFUbC-coal'!AK12&gt;0,'E-Coal'!AK60/'BIFUbC-coal'!AK12,1)</f>
        <v>1</v>
      </c>
      <c r="AL12" s="299">
        <f>IF('BIFUbC-coal'!AL12&gt;0,'E-Coal'!AL60/'BIFUbC-coal'!AL12,1)</f>
        <v>1</v>
      </c>
      <c r="AM12" s="299">
        <f>IF('BIFUbC-coal'!AM12&gt;0,'E-Coal'!AM60/'BIFUbC-coal'!AM12,1)</f>
        <v>1</v>
      </c>
      <c r="AN12" s="299">
        <f>IF('BIFUbC-coal'!AN12&gt;0,'E-Coal'!AN60/'BIFUbC-coal'!AN12,1)</f>
        <v>1</v>
      </c>
      <c r="AO12" s="299">
        <f>IF('BIFUbC-coal'!AO12&gt;0,'E-Coal'!AO60/'BIFUbC-coal'!AO12,1)</f>
        <v>1</v>
      </c>
      <c r="AP12" s="299">
        <f>IF('BIFUbC-coal'!AP12&gt;0,'E-Coal'!AP60/'BIFUbC-coal'!AP12,1)</f>
        <v>1</v>
      </c>
      <c r="AQ12" s="299">
        <f>IF('BIFUbC-coal'!AQ12&gt;0,'E-Coal'!AQ60/'BIFUbC-coal'!AQ12,1)</f>
        <v>1</v>
      </c>
    </row>
    <row r="13" spans="1:43" x14ac:dyDescent="0.25">
      <c r="A13" s="299" t="s">
        <v>100</v>
      </c>
      <c r="B13" s="299">
        <f>IF('BIFUbC-coal'!B13&gt;0,'E-Coal'!B61/'BIFUbC-coal'!B13,1)</f>
        <v>1</v>
      </c>
      <c r="C13" s="299">
        <f>IF('BIFUbC-coal'!C13&gt;0,'E-Coal'!C61/'BIFUbC-coal'!C13,1)</f>
        <v>1</v>
      </c>
      <c r="D13" s="299">
        <f>IF('BIFUbC-coal'!D13&gt;0,'E-Coal'!D61/'BIFUbC-coal'!D13,1)</f>
        <v>1</v>
      </c>
      <c r="E13" s="299">
        <f>IF('BIFUbC-coal'!E13&gt;0,'E-Coal'!E61/'BIFUbC-coal'!E13,1)</f>
        <v>1</v>
      </c>
      <c r="F13" s="299">
        <f>IF('BIFUbC-coal'!F13&gt;0,'E-Coal'!F61/'BIFUbC-coal'!F13,1)</f>
        <v>1</v>
      </c>
      <c r="G13" s="299">
        <f>IF('BIFUbC-coal'!G13&gt;0,'E-Coal'!G61/'BIFUbC-coal'!G13,1)</f>
        <v>1</v>
      </c>
      <c r="H13" s="299">
        <f>IF('BIFUbC-coal'!H13&gt;0,'E-Coal'!H61/'BIFUbC-coal'!H13,1)</f>
        <v>1</v>
      </c>
      <c r="I13" s="299">
        <f>IF('BIFUbC-coal'!I13&gt;0,'E-Coal'!I61/'BIFUbC-coal'!I13,1)</f>
        <v>1</v>
      </c>
      <c r="J13" s="299">
        <f>IF('BIFUbC-coal'!J13&gt;0,'E-Coal'!J61/'BIFUbC-coal'!J13,1)</f>
        <v>1</v>
      </c>
      <c r="K13" s="299">
        <f>IF('BIFUbC-coal'!K13&gt;0,'E-Coal'!K61/'BIFUbC-coal'!K13,1)</f>
        <v>1</v>
      </c>
      <c r="L13" s="299">
        <f>IF('BIFUbC-coal'!L13&gt;0,'E-Coal'!L61/'BIFUbC-coal'!L13,1)</f>
        <v>1</v>
      </c>
      <c r="M13" s="299">
        <f>IF('BIFUbC-coal'!M13&gt;0,'E-Coal'!M61/'BIFUbC-coal'!M13,1)</f>
        <v>1</v>
      </c>
      <c r="N13" s="299">
        <f>IF('BIFUbC-coal'!N13&gt;0,'E-Coal'!N61/'BIFUbC-coal'!N13,1)</f>
        <v>1</v>
      </c>
      <c r="O13" s="299">
        <f>IF('BIFUbC-coal'!O13&gt;0,'E-Coal'!O61/'BIFUbC-coal'!O13,1)</f>
        <v>1</v>
      </c>
      <c r="P13" s="299">
        <f>IF('BIFUbC-coal'!P13&gt;0,'E-Coal'!P61/'BIFUbC-coal'!P13,1)</f>
        <v>1</v>
      </c>
      <c r="Q13" s="299">
        <f>IF('BIFUbC-coal'!Q13&gt;0,'E-Coal'!Q61/'BIFUbC-coal'!Q13,1)</f>
        <v>1</v>
      </c>
      <c r="R13" s="299">
        <f>IF('BIFUbC-coal'!R13&gt;0,'E-Coal'!R61/'BIFUbC-coal'!R13,1)</f>
        <v>1</v>
      </c>
      <c r="S13" s="299">
        <f>IF('BIFUbC-coal'!S13&gt;0,'E-Coal'!S61/'BIFUbC-coal'!S13,1)</f>
        <v>1</v>
      </c>
      <c r="T13" s="299">
        <f>IF('BIFUbC-coal'!T13&gt;0,'E-Coal'!T61/'BIFUbC-coal'!T13,1)</f>
        <v>1</v>
      </c>
      <c r="U13" s="299">
        <f>IF('BIFUbC-coal'!U13&gt;0,'E-Coal'!U61/'BIFUbC-coal'!U13,1)</f>
        <v>1</v>
      </c>
      <c r="V13" s="299">
        <f>IF('BIFUbC-coal'!V13&gt;0,'E-Coal'!V61/'BIFUbC-coal'!V13,1)</f>
        <v>1</v>
      </c>
      <c r="W13" s="299">
        <f>IF('BIFUbC-coal'!W13&gt;0,'E-Coal'!W61/'BIFUbC-coal'!W13,1)</f>
        <v>1</v>
      </c>
      <c r="X13" s="299">
        <f>IF('BIFUbC-coal'!X13&gt;0,'E-Coal'!X61/'BIFUbC-coal'!X13,1)</f>
        <v>1</v>
      </c>
      <c r="Y13" s="299">
        <f>IF('BIFUbC-coal'!Y13&gt;0,'E-Coal'!Y61/'BIFUbC-coal'!Y13,1)</f>
        <v>1</v>
      </c>
      <c r="Z13" s="299">
        <f>IF('BIFUbC-coal'!Z13&gt;0,'E-Coal'!Z61/'BIFUbC-coal'!Z13,1)</f>
        <v>1</v>
      </c>
      <c r="AA13" s="299">
        <f>IF('BIFUbC-coal'!AA13&gt;0,'E-Coal'!AA61/'BIFUbC-coal'!AA13,1)</f>
        <v>1</v>
      </c>
      <c r="AB13" s="299">
        <f>IF('BIFUbC-coal'!AB13&gt;0,'E-Coal'!AB61/'BIFUbC-coal'!AB13,1)</f>
        <v>1</v>
      </c>
      <c r="AC13" s="299">
        <f>IF('BIFUbC-coal'!AC13&gt;0,'E-Coal'!AC61/'BIFUbC-coal'!AC13,1)</f>
        <v>1</v>
      </c>
      <c r="AD13" s="299">
        <f>IF('BIFUbC-coal'!AD13&gt;0,'E-Coal'!AD61/'BIFUbC-coal'!AD13,1)</f>
        <v>1</v>
      </c>
      <c r="AE13" s="299">
        <f>IF('BIFUbC-coal'!AE13&gt;0,'E-Coal'!AE61/'BIFUbC-coal'!AE13,1)</f>
        <v>1</v>
      </c>
      <c r="AF13" s="299">
        <f>IF('BIFUbC-coal'!AF13&gt;0,'E-Coal'!AF61/'BIFUbC-coal'!AF13,1)</f>
        <v>1</v>
      </c>
      <c r="AG13" s="299">
        <f>IF('BIFUbC-coal'!AG13&gt;0,'E-Coal'!AG61/'BIFUbC-coal'!AG13,1)</f>
        <v>1</v>
      </c>
      <c r="AH13" s="299">
        <f>IF('BIFUbC-coal'!AH13&gt;0,'E-Coal'!AH61/'BIFUbC-coal'!AH13,1)</f>
        <v>1</v>
      </c>
      <c r="AI13" s="299">
        <f>IF('BIFUbC-coal'!AI13&gt;0,'E-Coal'!AI61/'BIFUbC-coal'!AI13,1)</f>
        <v>1</v>
      </c>
      <c r="AJ13" s="299">
        <f>IF('BIFUbC-coal'!AJ13&gt;0,'E-Coal'!AJ61/'BIFUbC-coal'!AJ13,1)</f>
        <v>1</v>
      </c>
      <c r="AK13" s="299">
        <f>IF('BIFUbC-coal'!AK13&gt;0,'E-Coal'!AK61/'BIFUbC-coal'!AK13,1)</f>
        <v>1</v>
      </c>
      <c r="AL13" s="299">
        <f>IF('BIFUbC-coal'!AL13&gt;0,'E-Coal'!AL61/'BIFUbC-coal'!AL13,1)</f>
        <v>1</v>
      </c>
      <c r="AM13" s="299">
        <f>IF('BIFUbC-coal'!AM13&gt;0,'E-Coal'!AM61/'BIFUbC-coal'!AM13,1)</f>
        <v>1</v>
      </c>
      <c r="AN13" s="299">
        <f>IF('BIFUbC-coal'!AN13&gt;0,'E-Coal'!AN61/'BIFUbC-coal'!AN13,1)</f>
        <v>1</v>
      </c>
      <c r="AO13" s="299">
        <f>IF('BIFUbC-coal'!AO13&gt;0,'E-Coal'!AO61/'BIFUbC-coal'!AO13,1)</f>
        <v>1</v>
      </c>
      <c r="AP13" s="299">
        <f>IF('BIFUbC-coal'!AP13&gt;0,'E-Coal'!AP61/'BIFUbC-coal'!AP13,1)</f>
        <v>1</v>
      </c>
      <c r="AQ13" s="299">
        <f>IF('BIFUbC-coal'!AQ13&gt;0,'E-Coal'!AQ61/'BIFUbC-coal'!AQ13,1)</f>
        <v>1</v>
      </c>
    </row>
    <row r="14" spans="1:43" x14ac:dyDescent="0.25">
      <c r="A14" s="299" t="s">
        <v>101</v>
      </c>
      <c r="B14" s="299">
        <f>IF('BIFUbC-coal'!B14&gt;0,'E-Coal'!B62/'BIFUbC-coal'!B14,1)</f>
        <v>0.951575963391595</v>
      </c>
      <c r="C14" s="299">
        <f>IF('BIFUbC-coal'!C14&gt;0,'E-Coal'!C62/'BIFUbC-coal'!C14,1)</f>
        <v>0.93449559106373226</v>
      </c>
      <c r="D14" s="299">
        <f>IF('BIFUbC-coal'!D14&gt;0,'E-Coal'!D62/'BIFUbC-coal'!D14,1)</f>
        <v>0.93251522770262674</v>
      </c>
      <c r="E14" s="299">
        <f>IF('BIFUbC-coal'!E14&gt;0,'E-Coal'!E62/'BIFUbC-coal'!E14,1)</f>
        <v>0.92492856538049117</v>
      </c>
      <c r="F14" s="299">
        <f>IF('BIFUbC-coal'!F14&gt;0,'E-Coal'!F62/'BIFUbC-coal'!F14,1)</f>
        <v>0.92953256377664495</v>
      </c>
      <c r="G14" s="299">
        <f>IF('BIFUbC-coal'!G14&gt;0,'E-Coal'!G62/'BIFUbC-coal'!G14,1)</f>
        <v>0.93020638475674711</v>
      </c>
      <c r="H14" s="299">
        <f>IF('BIFUbC-coal'!H14&gt;0,'E-Coal'!H62/'BIFUbC-coal'!H14,1)</f>
        <v>0.92966245856493557</v>
      </c>
      <c r="I14" s="299">
        <f>IF('BIFUbC-coal'!I14&gt;0,'E-Coal'!I62/'BIFUbC-coal'!I14,1)</f>
        <v>0.92948810687047778</v>
      </c>
      <c r="J14" s="299">
        <f>IF('BIFUbC-coal'!J14&gt;0,'E-Coal'!J62/'BIFUbC-coal'!J14,1)</f>
        <v>0.92931288126330669</v>
      </c>
      <c r="K14" s="299">
        <f>IF('BIFUbC-coal'!K14&gt;0,'E-Coal'!K62/'BIFUbC-coal'!K14,1)</f>
        <v>0.92913678348153594</v>
      </c>
      <c r="L14" s="299">
        <f>IF('BIFUbC-coal'!L14&gt;0,'E-Coal'!L62/'BIFUbC-coal'!L14,1)</f>
        <v>0.92895981495845059</v>
      </c>
      <c r="M14" s="299">
        <f>IF('BIFUbC-coal'!M14&gt;0,'E-Coal'!M62/'BIFUbC-coal'!M14,1)</f>
        <v>0.92878197683869101</v>
      </c>
      <c r="N14" s="299">
        <f>IF('BIFUbC-coal'!N14&gt;0,'E-Coal'!N62/'BIFUbC-coal'!N14,1)</f>
        <v>0.92864703188758013</v>
      </c>
      <c r="O14" s="299">
        <f>IF('BIFUbC-coal'!O14&gt;0,'E-Coal'!O62/'BIFUbC-coal'!O14,1)</f>
        <v>0.92851155658597306</v>
      </c>
      <c r="P14" s="299">
        <f>IF('BIFUbC-coal'!P14&gt;0,'E-Coal'!P62/'BIFUbC-coal'!P14,1)</f>
        <v>0.92837554333383798</v>
      </c>
      <c r="Q14" s="299">
        <f>IF('BIFUbC-coal'!Q14&gt;0,'E-Coal'!Q62/'BIFUbC-coal'!Q14,1)</f>
        <v>0.92823898422891316</v>
      </c>
      <c r="R14" s="299">
        <f>IF('BIFUbC-coal'!R14&gt;0,'E-Coal'!R62/'BIFUbC-coal'!R14,1)</f>
        <v>0.92810187104896402</v>
      </c>
      <c r="S14" s="299">
        <f>IF('BIFUbC-coal'!S14&gt;0,'E-Coal'!S62/'BIFUbC-coal'!S14,1)</f>
        <v>0.92806045854778652</v>
      </c>
      <c r="T14" s="299">
        <f>IF('BIFUbC-coal'!T14&gt;0,'E-Coal'!T62/'BIFUbC-coal'!T14,1)</f>
        <v>0.92801863995693057</v>
      </c>
      <c r="U14" s="299">
        <f>IF('BIFUbC-coal'!U14&gt;0,'E-Coal'!U62/'BIFUbC-coal'!U14,1)</f>
        <v>0.92797639424601253</v>
      </c>
      <c r="V14" s="299">
        <f>IF('BIFUbC-coal'!V14&gt;0,'E-Coal'!V62/'BIFUbC-coal'!V14,1)</f>
        <v>0.92793369884044563</v>
      </c>
      <c r="W14" s="299">
        <f>IF('BIFUbC-coal'!W14&gt;0,'E-Coal'!W62/'BIFUbC-coal'!W14,1)</f>
        <v>0.92789052947696748</v>
      </c>
      <c r="X14" s="299">
        <f>IF('BIFUbC-coal'!X14&gt;0,'E-Coal'!X62/'BIFUbC-coal'!X14,1)</f>
        <v>0.92784195747462817</v>
      </c>
      <c r="Y14" s="299">
        <f>IF('BIFUbC-coal'!Y14&gt;0,'E-Coal'!Y62/'BIFUbC-coal'!Y14,1)</f>
        <v>0.92779239222186261</v>
      </c>
      <c r="Z14" s="299">
        <f>IF('BIFUbC-coal'!Z14&gt;0,'E-Coal'!Z62/'BIFUbC-coal'!Z14,1)</f>
        <v>0.9277417523420276</v>
      </c>
      <c r="AA14" s="299">
        <f>IF('BIFUbC-coal'!AA14&gt;0,'E-Coal'!AA62/'BIFUbC-coal'!AA14,1)</f>
        <v>0.92768994715147224</v>
      </c>
      <c r="AB14" s="299">
        <f>IF('BIFUbC-coal'!AB14&gt;0,'E-Coal'!AB62/'BIFUbC-coal'!AB14,1)</f>
        <v>0.92763687528960859</v>
      </c>
      <c r="AC14" s="299">
        <f>IF('BIFUbC-coal'!AC14&gt;0,'E-Coal'!AC62/'BIFUbC-coal'!AC14,1)</f>
        <v>0.92758790560390325</v>
      </c>
      <c r="AD14" s="299">
        <f>IF('BIFUbC-coal'!AD14&gt;0,'E-Coal'!AD62/'BIFUbC-coal'!AD14,1)</f>
        <v>0.92753804456121625</v>
      </c>
      <c r="AE14" s="299">
        <f>IF('BIFUbC-coal'!AE14&gt;0,'E-Coal'!AE62/'BIFUbC-coal'!AE14,1)</f>
        <v>0.92748722821800933</v>
      </c>
      <c r="AF14" s="299">
        <f>IF('BIFUbC-coal'!AF14&gt;0,'E-Coal'!AF62/'BIFUbC-coal'!AF14,1)</f>
        <v>0.92743538623650834</v>
      </c>
      <c r="AG14" s="299">
        <f>IF('BIFUbC-coal'!AG14&gt;0,'E-Coal'!AG62/'BIFUbC-coal'!AG14,1)</f>
        <v>0.92738244106477741</v>
      </c>
      <c r="AH14" s="299">
        <f>IF('BIFUbC-coal'!AH14&gt;0,'E-Coal'!AH62/'BIFUbC-coal'!AH14,1)</f>
        <v>0.92733764412381403</v>
      </c>
      <c r="AI14" s="299">
        <f>IF('BIFUbC-coal'!AI14&gt;0,'E-Coal'!AI62/'BIFUbC-coal'!AI14,1)</f>
        <v>0.92729238105983747</v>
      </c>
      <c r="AJ14" s="299">
        <f>IF('BIFUbC-coal'!AJ14&gt;0,'E-Coal'!AJ62/'BIFUbC-coal'!AJ14,1)</f>
        <v>0.92724663010976516</v>
      </c>
      <c r="AK14" s="299">
        <f>IF('BIFUbC-coal'!AK14&gt;0,'E-Coal'!AK62/'BIFUbC-coal'!AK14,1)</f>
        <v>0.92720036808026807</v>
      </c>
      <c r="AL14" s="299">
        <f>IF('BIFUbC-coal'!AL14&gt;0,'E-Coal'!AL62/'BIFUbC-coal'!AL14,1)</f>
        <v>0.92715357022824418</v>
      </c>
      <c r="AM14" s="299">
        <f>IF('BIFUbC-coal'!AM14&gt;0,'E-Coal'!AM62/'BIFUbC-coal'!AM14,1)</f>
        <v>0.92711437727139756</v>
      </c>
      <c r="AN14" s="299">
        <f>IF('BIFUbC-coal'!AN14&gt;0,'E-Coal'!AN62/'BIFUbC-coal'!AN14,1)</f>
        <v>0.92707502391376817</v>
      </c>
      <c r="AO14" s="299">
        <f>IF('BIFUbC-coal'!AO14&gt;0,'E-Coal'!AO62/'BIFUbC-coal'!AO14,1)</f>
        <v>0.9270355064838538</v>
      </c>
      <c r="AP14" s="299">
        <f>IF('BIFUbC-coal'!AP14&gt;0,'E-Coal'!AP62/'BIFUbC-coal'!AP14,1)</f>
        <v>0.92699582118380885</v>
      </c>
      <c r="AQ14" s="299">
        <f>IF('BIFUbC-coal'!AQ14&gt;0,'E-Coal'!AQ62/'BIFUbC-coal'!AQ14,1)</f>
        <v>0.92693263860185504</v>
      </c>
    </row>
    <row r="15" spans="1:43" x14ac:dyDescent="0.25">
      <c r="A15" s="299" t="s">
        <v>102</v>
      </c>
      <c r="B15" s="299">
        <f>IF('BIFUbC-coal'!B15&gt;0,'E-Coal'!B63/'BIFUbC-coal'!B15,1)</f>
        <v>0.8870236649751323</v>
      </c>
      <c r="C15" s="299">
        <f>IF('BIFUbC-coal'!C15&gt;0,'E-Coal'!C63/'BIFUbC-coal'!C15,1)</f>
        <v>0.87953644407858478</v>
      </c>
      <c r="D15" s="299">
        <f>IF('BIFUbC-coal'!D15&gt;0,'E-Coal'!D63/'BIFUbC-coal'!D15,1)</f>
        <v>0.87637788553771878</v>
      </c>
      <c r="E15" s="299">
        <f>IF('BIFUbC-coal'!E15&gt;0,'E-Coal'!E63/'BIFUbC-coal'!E15,1)</f>
        <v>0.8637232134129138</v>
      </c>
      <c r="F15" s="299">
        <f>IF('BIFUbC-coal'!F15&gt;0,'E-Coal'!F63/'BIFUbC-coal'!F15,1)</f>
        <v>0.87130689226748759</v>
      </c>
      <c r="G15" s="299">
        <f>IF('BIFUbC-coal'!G15&gt;0,'E-Coal'!G63/'BIFUbC-coal'!G15,1)</f>
        <v>0.87230111513894115</v>
      </c>
      <c r="H15" s="299">
        <f>IF('BIFUbC-coal'!H15&gt;0,'E-Coal'!H63/'BIFUbC-coal'!H15,1)</f>
        <v>0.87141760959542247</v>
      </c>
      <c r="I15" s="299">
        <f>IF('BIFUbC-coal'!I15&gt;0,'E-Coal'!I63/'BIFUbC-coal'!I15,1)</f>
        <v>0.8711504580495435</v>
      </c>
      <c r="J15" s="299">
        <f>IF('BIFUbC-coal'!J15&gt;0,'E-Coal'!J63/'BIFUbC-coal'!J15,1)</f>
        <v>0.87088154361835268</v>
      </c>
      <c r="K15" s="299">
        <f>IF('BIFUbC-coal'!K15&gt;0,'E-Coal'!K63/'BIFUbC-coal'!K15,1)</f>
        <v>0.87061090823169729</v>
      </c>
      <c r="L15" s="299">
        <f>IF('BIFUbC-coal'!L15&gt;0,'E-Coal'!L63/'BIFUbC-coal'!L15,1)</f>
        <v>0.87033858994897895</v>
      </c>
      <c r="M15" s="299">
        <f>IF('BIFUbC-coal'!M15&gt;0,'E-Coal'!M63/'BIFUbC-coal'!M15,1)</f>
        <v>0.8700646233421897</v>
      </c>
      <c r="N15" s="299">
        <f>IF('BIFUbC-coal'!N15&gt;0,'E-Coal'!N63/'BIFUbC-coal'!N15,1)</f>
        <v>0.86986448403981642</v>
      </c>
      <c r="O15" s="299">
        <f>IF('BIFUbC-coal'!O15&gt;0,'E-Coal'!O63/'BIFUbC-coal'!O15,1)</f>
        <v>0.86966384771451488</v>
      </c>
      <c r="P15" s="299">
        <f>IF('BIFUbC-coal'!P15&gt;0,'E-Coal'!P63/'BIFUbC-coal'!P15,1)</f>
        <v>0.86946271262522756</v>
      </c>
      <c r="Q15" s="299">
        <f>IF('BIFUbC-coal'!Q15&gt;0,'E-Coal'!Q63/'BIFUbC-coal'!Q15,1)</f>
        <v>0.8692610770227297</v>
      </c>
      <c r="R15" s="299">
        <f>IF('BIFUbC-coal'!R15&gt;0,'E-Coal'!R63/'BIFUbC-coal'!R15,1)</f>
        <v>0.86905893914958221</v>
      </c>
      <c r="S15" s="299">
        <f>IF('BIFUbC-coal'!S15&gt;0,'E-Coal'!S63/'BIFUbC-coal'!S15,1)</f>
        <v>0.86900771078548145</v>
      </c>
      <c r="T15" s="299">
        <f>IF('BIFUbC-coal'!T15&gt;0,'E-Coal'!T63/'BIFUbC-coal'!T15,1)</f>
        <v>0.86895624510704583</v>
      </c>
      <c r="U15" s="299">
        <f>IF('BIFUbC-coal'!U15&gt;0,'E-Coal'!U63/'BIFUbC-coal'!U15,1)</f>
        <v>0.86890453437475834</v>
      </c>
      <c r="V15" s="299">
        <f>IF('BIFUbC-coal'!V15&gt;0,'E-Coal'!V63/'BIFUbC-coal'!V15,1)</f>
        <v>0.86885257048190012</v>
      </c>
      <c r="W15" s="299">
        <f>IF('BIFUbC-coal'!W15&gt;0,'E-Coal'!W63/'BIFUbC-coal'!W15,1)</f>
        <v>0.86880034493248659</v>
      </c>
      <c r="X15" s="299">
        <f>IF('BIFUbC-coal'!X15&gt;0,'E-Coal'!X63/'BIFUbC-coal'!X15,1)</f>
        <v>0.86873853289012093</v>
      </c>
      <c r="Y15" s="299">
        <f>IF('BIFUbC-coal'!Y15&gt;0,'E-Coal'!Y63/'BIFUbC-coal'!Y15,1)</f>
        <v>0.86867576115699197</v>
      </c>
      <c r="Z15" s="299">
        <f>IF('BIFUbC-coal'!Z15&gt;0,'E-Coal'!Z63/'BIFUbC-coal'!Z15,1)</f>
        <v>0.86861196143372632</v>
      </c>
      <c r="AA15" s="299">
        <f>IF('BIFUbC-coal'!AA15&gt;0,'E-Coal'!AA63/'BIFUbC-coal'!AA15,1)</f>
        <v>0.86854705865579607</v>
      </c>
      <c r="AB15" s="299">
        <f>IF('BIFUbC-coal'!AB15&gt;0,'E-Coal'!AB63/'BIFUbC-coal'!AB15,1)</f>
        <v>0.86848097013450831</v>
      </c>
      <c r="AC15" s="299">
        <f>IF('BIFUbC-coal'!AC15&gt;0,'E-Coal'!AC63/'BIFUbC-coal'!AC15,1)</f>
        <v>0.86841360456369732</v>
      </c>
      <c r="AD15" s="299">
        <f>IF('BIFUbC-coal'!AD15&gt;0,'E-Coal'!AD63/'BIFUbC-coal'!AD15,1)</f>
        <v>0.86834486086696638</v>
      </c>
      <c r="AE15" s="299">
        <f>IF('BIFUbC-coal'!AE15&gt;0,'E-Coal'!AE63/'BIFUbC-coal'!AE15,1)</f>
        <v>0.86827462685479695</v>
      </c>
      <c r="AF15" s="299">
        <f>IF('BIFUbC-coal'!AF15&gt;0,'E-Coal'!AF63/'BIFUbC-coal'!AF15,1)</f>
        <v>0.86820277765390685</v>
      </c>
      <c r="AG15" s="299">
        <f>IF('BIFUbC-coal'!AG15&gt;0,'E-Coal'!AG63/'BIFUbC-coal'!AG15,1)</f>
        <v>0.86812917386247912</v>
      </c>
      <c r="AH15" s="299">
        <f>IF('BIFUbC-coal'!AH15&gt;0,'E-Coal'!AH63/'BIFUbC-coal'!AH15,1)</f>
        <v>0.86805819753997493</v>
      </c>
      <c r="AI15" s="299">
        <f>IF('BIFUbC-coal'!AI15&gt;0,'E-Coal'!AI63/'BIFUbC-coal'!AI15,1)</f>
        <v>0.86798566648706643</v>
      </c>
      <c r="AJ15" s="299">
        <f>IF('BIFUbC-coal'!AJ15&gt;0,'E-Coal'!AJ63/'BIFUbC-coal'!AJ15,1)</f>
        <v>0.86791145495253108</v>
      </c>
      <c r="AK15" s="299">
        <f>IF('BIFUbC-coal'!AK15&gt;0,'E-Coal'!AK63/'BIFUbC-coal'!AK15,1)</f>
        <v>0.86783542308319828</v>
      </c>
      <c r="AL15" s="299">
        <f>IF('BIFUbC-coal'!AL15&gt;0,'E-Coal'!AL63/'BIFUbC-coal'!AL15,1)</f>
        <v>0.86775741489000868</v>
      </c>
      <c r="AM15" s="299">
        <f>IF('BIFUbC-coal'!AM15&gt;0,'E-Coal'!AM63/'BIFUbC-coal'!AM15,1)</f>
        <v>0.86767530332411591</v>
      </c>
      <c r="AN15" s="299">
        <f>IF('BIFUbC-coal'!AN15&gt;0,'E-Coal'!AN63/'BIFUbC-coal'!AN15,1)</f>
        <v>0.86759059455406196</v>
      </c>
      <c r="AO15" s="299">
        <f>IF('BIFUbC-coal'!AO15&gt;0,'E-Coal'!AO63/'BIFUbC-coal'!AO15,1)</f>
        <v>0.86750303071507051</v>
      </c>
      <c r="AP15" s="299">
        <f>IF('BIFUbC-coal'!AP15&gt;0,'E-Coal'!AP63/'BIFUbC-coal'!AP15,1)</f>
        <v>0.86741231838627164</v>
      </c>
      <c r="AQ15" s="299">
        <f>IF('BIFUbC-coal'!AQ15&gt;0,'E-Coal'!AQ63/'BIFUbC-coal'!AQ15,1)</f>
        <v>0.86727928836681756</v>
      </c>
    </row>
    <row r="16" spans="1:43" x14ac:dyDescent="0.25">
      <c r="A16" s="299" t="s">
        <v>103</v>
      </c>
      <c r="B16" s="299">
        <f>IF('BIFUbC-coal'!B16&gt;0,'E-Coal'!B64/'BIFUbC-coal'!B16,1)</f>
        <v>1</v>
      </c>
      <c r="C16" s="299">
        <f>IF('BIFUbC-coal'!C16&gt;0,'E-Coal'!C64/'BIFUbC-coal'!C16,1)</f>
        <v>1</v>
      </c>
      <c r="D16" s="299">
        <f>IF('BIFUbC-coal'!D16&gt;0,'E-Coal'!D64/'BIFUbC-coal'!D16,1)</f>
        <v>1</v>
      </c>
      <c r="E16" s="299">
        <f>IF('BIFUbC-coal'!E16&gt;0,'E-Coal'!E64/'BIFUbC-coal'!E16,1)</f>
        <v>1</v>
      </c>
      <c r="F16" s="299">
        <f>IF('BIFUbC-coal'!F16&gt;0,'E-Coal'!F64/'BIFUbC-coal'!F16,1)</f>
        <v>1</v>
      </c>
      <c r="G16" s="299">
        <f>IF('BIFUbC-coal'!G16&gt;0,'E-Coal'!G64/'BIFUbC-coal'!G16,1)</f>
        <v>1</v>
      </c>
      <c r="H16" s="299">
        <f>IF('BIFUbC-coal'!H16&gt;0,'E-Coal'!H64/'BIFUbC-coal'!H16,1)</f>
        <v>1</v>
      </c>
      <c r="I16" s="299">
        <f>IF('BIFUbC-coal'!I16&gt;0,'E-Coal'!I64/'BIFUbC-coal'!I16,1)</f>
        <v>1</v>
      </c>
      <c r="J16" s="299">
        <f>IF('BIFUbC-coal'!J16&gt;0,'E-Coal'!J64/'BIFUbC-coal'!J16,1)</f>
        <v>1</v>
      </c>
      <c r="K16" s="299">
        <f>IF('BIFUbC-coal'!K16&gt;0,'E-Coal'!K64/'BIFUbC-coal'!K16,1)</f>
        <v>1</v>
      </c>
      <c r="L16" s="299">
        <f>IF('BIFUbC-coal'!L16&gt;0,'E-Coal'!L64/'BIFUbC-coal'!L16,1)</f>
        <v>1</v>
      </c>
      <c r="M16" s="299">
        <f>IF('BIFUbC-coal'!M16&gt;0,'E-Coal'!M64/'BIFUbC-coal'!M16,1)</f>
        <v>1</v>
      </c>
      <c r="N16" s="299">
        <f>IF('BIFUbC-coal'!N16&gt;0,'E-Coal'!N64/'BIFUbC-coal'!N16,1)</f>
        <v>1</v>
      </c>
      <c r="O16" s="299">
        <f>IF('BIFUbC-coal'!O16&gt;0,'E-Coal'!O64/'BIFUbC-coal'!O16,1)</f>
        <v>1</v>
      </c>
      <c r="P16" s="299">
        <f>IF('BIFUbC-coal'!P16&gt;0,'E-Coal'!P64/'BIFUbC-coal'!P16,1)</f>
        <v>1</v>
      </c>
      <c r="Q16" s="299">
        <f>IF('BIFUbC-coal'!Q16&gt;0,'E-Coal'!Q64/'BIFUbC-coal'!Q16,1)</f>
        <v>1</v>
      </c>
      <c r="R16" s="299">
        <f>IF('BIFUbC-coal'!R16&gt;0,'E-Coal'!R64/'BIFUbC-coal'!R16,1)</f>
        <v>1</v>
      </c>
      <c r="S16" s="299">
        <f>IF('BIFUbC-coal'!S16&gt;0,'E-Coal'!S64/'BIFUbC-coal'!S16,1)</f>
        <v>1</v>
      </c>
      <c r="T16" s="299">
        <f>IF('BIFUbC-coal'!T16&gt;0,'E-Coal'!T64/'BIFUbC-coal'!T16,1)</f>
        <v>1</v>
      </c>
      <c r="U16" s="299">
        <f>IF('BIFUbC-coal'!U16&gt;0,'E-Coal'!U64/'BIFUbC-coal'!U16,1)</f>
        <v>1</v>
      </c>
      <c r="V16" s="299">
        <f>IF('BIFUbC-coal'!V16&gt;0,'E-Coal'!V64/'BIFUbC-coal'!V16,1)</f>
        <v>1</v>
      </c>
      <c r="W16" s="299">
        <f>IF('BIFUbC-coal'!W16&gt;0,'E-Coal'!W64/'BIFUbC-coal'!W16,1)</f>
        <v>1</v>
      </c>
      <c r="X16" s="299">
        <f>IF('BIFUbC-coal'!X16&gt;0,'E-Coal'!X64/'BIFUbC-coal'!X16,1)</f>
        <v>1</v>
      </c>
      <c r="Y16" s="299">
        <f>IF('BIFUbC-coal'!Y16&gt;0,'E-Coal'!Y64/'BIFUbC-coal'!Y16,1)</f>
        <v>1</v>
      </c>
      <c r="Z16" s="299">
        <f>IF('BIFUbC-coal'!Z16&gt;0,'E-Coal'!Z64/'BIFUbC-coal'!Z16,1)</f>
        <v>1</v>
      </c>
      <c r="AA16" s="299">
        <f>IF('BIFUbC-coal'!AA16&gt;0,'E-Coal'!AA64/'BIFUbC-coal'!AA16,1)</f>
        <v>1</v>
      </c>
      <c r="AB16" s="299">
        <f>IF('BIFUbC-coal'!AB16&gt;0,'E-Coal'!AB64/'BIFUbC-coal'!AB16,1)</f>
        <v>1</v>
      </c>
      <c r="AC16" s="299">
        <f>IF('BIFUbC-coal'!AC16&gt;0,'E-Coal'!AC64/'BIFUbC-coal'!AC16,1)</f>
        <v>1</v>
      </c>
      <c r="AD16" s="299">
        <f>IF('BIFUbC-coal'!AD16&gt;0,'E-Coal'!AD64/'BIFUbC-coal'!AD16,1)</f>
        <v>1</v>
      </c>
      <c r="AE16" s="299">
        <f>IF('BIFUbC-coal'!AE16&gt;0,'E-Coal'!AE64/'BIFUbC-coal'!AE16,1)</f>
        <v>1</v>
      </c>
      <c r="AF16" s="299">
        <f>IF('BIFUbC-coal'!AF16&gt;0,'E-Coal'!AF64/'BIFUbC-coal'!AF16,1)</f>
        <v>1</v>
      </c>
      <c r="AG16" s="299">
        <f>IF('BIFUbC-coal'!AG16&gt;0,'E-Coal'!AG64/'BIFUbC-coal'!AG16,1)</f>
        <v>1</v>
      </c>
      <c r="AH16" s="299">
        <f>IF('BIFUbC-coal'!AH16&gt;0,'E-Coal'!AH64/'BIFUbC-coal'!AH16,1)</f>
        <v>1</v>
      </c>
      <c r="AI16" s="299">
        <f>IF('BIFUbC-coal'!AI16&gt;0,'E-Coal'!AI64/'BIFUbC-coal'!AI16,1)</f>
        <v>1</v>
      </c>
      <c r="AJ16" s="299">
        <f>IF('BIFUbC-coal'!AJ16&gt;0,'E-Coal'!AJ64/'BIFUbC-coal'!AJ16,1)</f>
        <v>1</v>
      </c>
      <c r="AK16" s="299">
        <f>IF('BIFUbC-coal'!AK16&gt;0,'E-Coal'!AK64/'BIFUbC-coal'!AK16,1)</f>
        <v>1</v>
      </c>
      <c r="AL16" s="299">
        <f>IF('BIFUbC-coal'!AL16&gt;0,'E-Coal'!AL64/'BIFUbC-coal'!AL16,1)</f>
        <v>1</v>
      </c>
      <c r="AM16" s="299">
        <f>IF('BIFUbC-coal'!AM16&gt;0,'E-Coal'!AM64/'BIFUbC-coal'!AM16,1)</f>
        <v>1</v>
      </c>
      <c r="AN16" s="299">
        <f>IF('BIFUbC-coal'!AN16&gt;0,'E-Coal'!AN64/'BIFUbC-coal'!AN16,1)</f>
        <v>1</v>
      </c>
      <c r="AO16" s="299">
        <f>IF('BIFUbC-coal'!AO16&gt;0,'E-Coal'!AO64/'BIFUbC-coal'!AO16,1)</f>
        <v>1</v>
      </c>
      <c r="AP16" s="299">
        <f>IF('BIFUbC-coal'!AP16&gt;0,'E-Coal'!AP64/'BIFUbC-coal'!AP16,1)</f>
        <v>1</v>
      </c>
      <c r="AQ16" s="299">
        <f>IF('BIFUbC-coal'!AQ16&gt;0,'E-Coal'!AQ64/'BIFUbC-coal'!AQ16,1)</f>
        <v>1</v>
      </c>
    </row>
    <row r="17" spans="1:43" x14ac:dyDescent="0.25">
      <c r="A17" s="299" t="s">
        <v>104</v>
      </c>
      <c r="B17" s="299">
        <f>IF('BIFUbC-coal'!B17&gt;0,'E-Coal'!B65/'BIFUbC-coal'!B17,1)</f>
        <v>1</v>
      </c>
      <c r="C17" s="299">
        <f>IF('BIFUbC-coal'!C17&gt;0,'E-Coal'!C65/'BIFUbC-coal'!C17,1)</f>
        <v>1</v>
      </c>
      <c r="D17" s="299">
        <f>IF('BIFUbC-coal'!D17&gt;0,'E-Coal'!D65/'BIFUbC-coal'!D17,1)</f>
        <v>1</v>
      </c>
      <c r="E17" s="299">
        <f>IF('BIFUbC-coal'!E17&gt;0,'E-Coal'!E65/'BIFUbC-coal'!E17,1)</f>
        <v>1</v>
      </c>
      <c r="F17" s="299">
        <f>IF('BIFUbC-coal'!F17&gt;0,'E-Coal'!F65/'BIFUbC-coal'!F17,1)</f>
        <v>1</v>
      </c>
      <c r="G17" s="299">
        <f>IF('BIFUbC-coal'!G17&gt;0,'E-Coal'!G65/'BIFUbC-coal'!G17,1)</f>
        <v>1</v>
      </c>
      <c r="H17" s="299">
        <f>IF('BIFUbC-coal'!H17&gt;0,'E-Coal'!H65/'BIFUbC-coal'!H17,1)</f>
        <v>1</v>
      </c>
      <c r="I17" s="299">
        <f>IF('BIFUbC-coal'!I17&gt;0,'E-Coal'!I65/'BIFUbC-coal'!I17,1)</f>
        <v>1</v>
      </c>
      <c r="J17" s="299">
        <f>IF('BIFUbC-coal'!J17&gt;0,'E-Coal'!J65/'BIFUbC-coal'!J17,1)</f>
        <v>1</v>
      </c>
      <c r="K17" s="299">
        <f>IF('BIFUbC-coal'!K17&gt;0,'E-Coal'!K65/'BIFUbC-coal'!K17,1)</f>
        <v>1</v>
      </c>
      <c r="L17" s="299">
        <f>IF('BIFUbC-coal'!L17&gt;0,'E-Coal'!L65/'BIFUbC-coal'!L17,1)</f>
        <v>1</v>
      </c>
      <c r="M17" s="299">
        <f>IF('BIFUbC-coal'!M17&gt;0,'E-Coal'!M65/'BIFUbC-coal'!M17,1)</f>
        <v>1</v>
      </c>
      <c r="N17" s="299">
        <f>IF('BIFUbC-coal'!N17&gt;0,'E-Coal'!N65/'BIFUbC-coal'!N17,1)</f>
        <v>1</v>
      </c>
      <c r="O17" s="299">
        <f>IF('BIFUbC-coal'!O17&gt;0,'E-Coal'!O65/'BIFUbC-coal'!O17,1)</f>
        <v>1</v>
      </c>
      <c r="P17" s="299">
        <f>IF('BIFUbC-coal'!P17&gt;0,'E-Coal'!P65/'BIFUbC-coal'!P17,1)</f>
        <v>1</v>
      </c>
      <c r="Q17" s="299">
        <f>IF('BIFUbC-coal'!Q17&gt;0,'E-Coal'!Q65/'BIFUbC-coal'!Q17,1)</f>
        <v>1</v>
      </c>
      <c r="R17" s="299">
        <f>IF('BIFUbC-coal'!R17&gt;0,'E-Coal'!R65/'BIFUbC-coal'!R17,1)</f>
        <v>1</v>
      </c>
      <c r="S17" s="299">
        <f>IF('BIFUbC-coal'!S17&gt;0,'E-Coal'!S65/'BIFUbC-coal'!S17,1)</f>
        <v>1</v>
      </c>
      <c r="T17" s="299">
        <f>IF('BIFUbC-coal'!T17&gt;0,'E-Coal'!T65/'BIFUbC-coal'!T17,1)</f>
        <v>1</v>
      </c>
      <c r="U17" s="299">
        <f>IF('BIFUbC-coal'!U17&gt;0,'E-Coal'!U65/'BIFUbC-coal'!U17,1)</f>
        <v>1</v>
      </c>
      <c r="V17" s="299">
        <f>IF('BIFUbC-coal'!V17&gt;0,'E-Coal'!V65/'BIFUbC-coal'!V17,1)</f>
        <v>1</v>
      </c>
      <c r="W17" s="299">
        <f>IF('BIFUbC-coal'!W17&gt;0,'E-Coal'!W65/'BIFUbC-coal'!W17,1)</f>
        <v>1</v>
      </c>
      <c r="X17" s="299">
        <f>IF('BIFUbC-coal'!X17&gt;0,'E-Coal'!X65/'BIFUbC-coal'!X17,1)</f>
        <v>1</v>
      </c>
      <c r="Y17" s="299">
        <f>IF('BIFUbC-coal'!Y17&gt;0,'E-Coal'!Y65/'BIFUbC-coal'!Y17,1)</f>
        <v>1</v>
      </c>
      <c r="Z17" s="299">
        <f>IF('BIFUbC-coal'!Z17&gt;0,'E-Coal'!Z65/'BIFUbC-coal'!Z17,1)</f>
        <v>1</v>
      </c>
      <c r="AA17" s="299">
        <f>IF('BIFUbC-coal'!AA17&gt;0,'E-Coal'!AA65/'BIFUbC-coal'!AA17,1)</f>
        <v>1</v>
      </c>
      <c r="AB17" s="299">
        <f>IF('BIFUbC-coal'!AB17&gt;0,'E-Coal'!AB65/'BIFUbC-coal'!AB17,1)</f>
        <v>1</v>
      </c>
      <c r="AC17" s="299">
        <f>IF('BIFUbC-coal'!AC17&gt;0,'E-Coal'!AC65/'BIFUbC-coal'!AC17,1)</f>
        <v>1</v>
      </c>
      <c r="AD17" s="299">
        <f>IF('BIFUbC-coal'!AD17&gt;0,'E-Coal'!AD65/'BIFUbC-coal'!AD17,1)</f>
        <v>1</v>
      </c>
      <c r="AE17" s="299">
        <f>IF('BIFUbC-coal'!AE17&gt;0,'E-Coal'!AE65/'BIFUbC-coal'!AE17,1)</f>
        <v>1</v>
      </c>
      <c r="AF17" s="299">
        <f>IF('BIFUbC-coal'!AF17&gt;0,'E-Coal'!AF65/'BIFUbC-coal'!AF17,1)</f>
        <v>1</v>
      </c>
      <c r="AG17" s="299">
        <f>IF('BIFUbC-coal'!AG17&gt;0,'E-Coal'!AG65/'BIFUbC-coal'!AG17,1)</f>
        <v>1</v>
      </c>
      <c r="AH17" s="299">
        <f>IF('BIFUbC-coal'!AH17&gt;0,'E-Coal'!AH65/'BIFUbC-coal'!AH17,1)</f>
        <v>1</v>
      </c>
      <c r="AI17" s="299">
        <f>IF('BIFUbC-coal'!AI17&gt;0,'E-Coal'!AI65/'BIFUbC-coal'!AI17,1)</f>
        <v>1</v>
      </c>
      <c r="AJ17" s="299">
        <f>IF('BIFUbC-coal'!AJ17&gt;0,'E-Coal'!AJ65/'BIFUbC-coal'!AJ17,1)</f>
        <v>1</v>
      </c>
      <c r="AK17" s="299">
        <f>IF('BIFUbC-coal'!AK17&gt;0,'E-Coal'!AK65/'BIFUbC-coal'!AK17,1)</f>
        <v>1</v>
      </c>
      <c r="AL17" s="299">
        <f>IF('BIFUbC-coal'!AL17&gt;0,'E-Coal'!AL65/'BIFUbC-coal'!AL17,1)</f>
        <v>1</v>
      </c>
      <c r="AM17" s="299">
        <f>IF('BIFUbC-coal'!AM17&gt;0,'E-Coal'!AM65/'BIFUbC-coal'!AM17,1)</f>
        <v>1</v>
      </c>
      <c r="AN17" s="299">
        <f>IF('BIFUbC-coal'!AN17&gt;0,'E-Coal'!AN65/'BIFUbC-coal'!AN17,1)</f>
        <v>1</v>
      </c>
      <c r="AO17" s="299">
        <f>IF('BIFUbC-coal'!AO17&gt;0,'E-Coal'!AO65/'BIFUbC-coal'!AO17,1)</f>
        <v>1</v>
      </c>
      <c r="AP17" s="299">
        <f>IF('BIFUbC-coal'!AP17&gt;0,'E-Coal'!AP65/'BIFUbC-coal'!AP17,1)</f>
        <v>1</v>
      </c>
      <c r="AQ17" s="299">
        <f>IF('BIFUbC-coal'!AQ17&gt;0,'E-Coal'!AQ65/'BIFUbC-coal'!AQ17,1)</f>
        <v>1</v>
      </c>
    </row>
    <row r="18" spans="1:43" x14ac:dyDescent="0.25">
      <c r="A18" s="299" t="s">
        <v>105</v>
      </c>
      <c r="B18" s="299">
        <f>IF('BIFUbC-coal'!B18&gt;0,'E-Coal'!B66/'BIFUbC-coal'!B18,1)</f>
        <v>1</v>
      </c>
      <c r="C18" s="299">
        <f>IF('BIFUbC-coal'!C18&gt;0,'E-Coal'!C66/'BIFUbC-coal'!C18,1)</f>
        <v>1</v>
      </c>
      <c r="D18" s="299">
        <f>IF('BIFUbC-coal'!D18&gt;0,'E-Coal'!D66/'BIFUbC-coal'!D18,1)</f>
        <v>1</v>
      </c>
      <c r="E18" s="299">
        <f>IF('BIFUbC-coal'!E18&gt;0,'E-Coal'!E66/'BIFUbC-coal'!E18,1)</f>
        <v>1</v>
      </c>
      <c r="F18" s="299">
        <f>IF('BIFUbC-coal'!F18&gt;0,'E-Coal'!F66/'BIFUbC-coal'!F18,1)</f>
        <v>1</v>
      </c>
      <c r="G18" s="299">
        <f>IF('BIFUbC-coal'!G18&gt;0,'E-Coal'!G66/'BIFUbC-coal'!G18,1)</f>
        <v>1</v>
      </c>
      <c r="H18" s="299">
        <f>IF('BIFUbC-coal'!H18&gt;0,'E-Coal'!H66/'BIFUbC-coal'!H18,1)</f>
        <v>1</v>
      </c>
      <c r="I18" s="299">
        <f>IF('BIFUbC-coal'!I18&gt;0,'E-Coal'!I66/'BIFUbC-coal'!I18,1)</f>
        <v>1</v>
      </c>
      <c r="J18" s="299">
        <f>IF('BIFUbC-coal'!J18&gt;0,'E-Coal'!J66/'BIFUbC-coal'!J18,1)</f>
        <v>1</v>
      </c>
      <c r="K18" s="299">
        <f>IF('BIFUbC-coal'!K18&gt;0,'E-Coal'!K66/'BIFUbC-coal'!K18,1)</f>
        <v>1</v>
      </c>
      <c r="L18" s="299">
        <f>IF('BIFUbC-coal'!L18&gt;0,'E-Coal'!L66/'BIFUbC-coal'!L18,1)</f>
        <v>1</v>
      </c>
      <c r="M18" s="299">
        <f>IF('BIFUbC-coal'!M18&gt;0,'E-Coal'!M66/'BIFUbC-coal'!M18,1)</f>
        <v>1</v>
      </c>
      <c r="N18" s="299">
        <f>IF('BIFUbC-coal'!N18&gt;0,'E-Coal'!N66/'BIFUbC-coal'!N18,1)</f>
        <v>1</v>
      </c>
      <c r="O18" s="299">
        <f>IF('BIFUbC-coal'!O18&gt;0,'E-Coal'!O66/'BIFUbC-coal'!O18,1)</f>
        <v>1</v>
      </c>
      <c r="P18" s="299">
        <f>IF('BIFUbC-coal'!P18&gt;0,'E-Coal'!P66/'BIFUbC-coal'!P18,1)</f>
        <v>1</v>
      </c>
      <c r="Q18" s="299">
        <f>IF('BIFUbC-coal'!Q18&gt;0,'E-Coal'!Q66/'BIFUbC-coal'!Q18,1)</f>
        <v>1</v>
      </c>
      <c r="R18" s="299">
        <f>IF('BIFUbC-coal'!R18&gt;0,'E-Coal'!R66/'BIFUbC-coal'!R18,1)</f>
        <v>1</v>
      </c>
      <c r="S18" s="299">
        <f>IF('BIFUbC-coal'!S18&gt;0,'E-Coal'!S66/'BIFUbC-coal'!S18,1)</f>
        <v>1</v>
      </c>
      <c r="T18" s="299">
        <f>IF('BIFUbC-coal'!T18&gt;0,'E-Coal'!T66/'BIFUbC-coal'!T18,1)</f>
        <v>1</v>
      </c>
      <c r="U18" s="299">
        <f>IF('BIFUbC-coal'!U18&gt;0,'E-Coal'!U66/'BIFUbC-coal'!U18,1)</f>
        <v>1</v>
      </c>
      <c r="V18" s="299">
        <f>IF('BIFUbC-coal'!V18&gt;0,'E-Coal'!V66/'BIFUbC-coal'!V18,1)</f>
        <v>1</v>
      </c>
      <c r="W18" s="299">
        <f>IF('BIFUbC-coal'!W18&gt;0,'E-Coal'!W66/'BIFUbC-coal'!W18,1)</f>
        <v>1</v>
      </c>
      <c r="X18" s="299">
        <f>IF('BIFUbC-coal'!X18&gt;0,'E-Coal'!X66/'BIFUbC-coal'!X18,1)</f>
        <v>1</v>
      </c>
      <c r="Y18" s="299">
        <f>IF('BIFUbC-coal'!Y18&gt;0,'E-Coal'!Y66/'BIFUbC-coal'!Y18,1)</f>
        <v>1</v>
      </c>
      <c r="Z18" s="299">
        <f>IF('BIFUbC-coal'!Z18&gt;0,'E-Coal'!Z66/'BIFUbC-coal'!Z18,1)</f>
        <v>1</v>
      </c>
      <c r="AA18" s="299">
        <f>IF('BIFUbC-coal'!AA18&gt;0,'E-Coal'!AA66/'BIFUbC-coal'!AA18,1)</f>
        <v>1</v>
      </c>
      <c r="AB18" s="299">
        <f>IF('BIFUbC-coal'!AB18&gt;0,'E-Coal'!AB66/'BIFUbC-coal'!AB18,1)</f>
        <v>1</v>
      </c>
      <c r="AC18" s="299">
        <f>IF('BIFUbC-coal'!AC18&gt;0,'E-Coal'!AC66/'BIFUbC-coal'!AC18,1)</f>
        <v>1</v>
      </c>
      <c r="AD18" s="299">
        <f>IF('BIFUbC-coal'!AD18&gt;0,'E-Coal'!AD66/'BIFUbC-coal'!AD18,1)</f>
        <v>1</v>
      </c>
      <c r="AE18" s="299">
        <f>IF('BIFUbC-coal'!AE18&gt;0,'E-Coal'!AE66/'BIFUbC-coal'!AE18,1)</f>
        <v>1</v>
      </c>
      <c r="AF18" s="299">
        <f>IF('BIFUbC-coal'!AF18&gt;0,'E-Coal'!AF66/'BIFUbC-coal'!AF18,1)</f>
        <v>1</v>
      </c>
      <c r="AG18" s="299">
        <f>IF('BIFUbC-coal'!AG18&gt;0,'E-Coal'!AG66/'BIFUbC-coal'!AG18,1)</f>
        <v>1</v>
      </c>
      <c r="AH18" s="299">
        <f>IF('BIFUbC-coal'!AH18&gt;0,'E-Coal'!AH66/'BIFUbC-coal'!AH18,1)</f>
        <v>1</v>
      </c>
      <c r="AI18" s="299">
        <f>IF('BIFUbC-coal'!AI18&gt;0,'E-Coal'!AI66/'BIFUbC-coal'!AI18,1)</f>
        <v>1</v>
      </c>
      <c r="AJ18" s="299">
        <f>IF('BIFUbC-coal'!AJ18&gt;0,'E-Coal'!AJ66/'BIFUbC-coal'!AJ18,1)</f>
        <v>1</v>
      </c>
      <c r="AK18" s="299">
        <f>IF('BIFUbC-coal'!AK18&gt;0,'E-Coal'!AK66/'BIFUbC-coal'!AK18,1)</f>
        <v>1</v>
      </c>
      <c r="AL18" s="299">
        <f>IF('BIFUbC-coal'!AL18&gt;0,'E-Coal'!AL66/'BIFUbC-coal'!AL18,1)</f>
        <v>1</v>
      </c>
      <c r="AM18" s="299">
        <f>IF('BIFUbC-coal'!AM18&gt;0,'E-Coal'!AM66/'BIFUbC-coal'!AM18,1)</f>
        <v>1</v>
      </c>
      <c r="AN18" s="299">
        <f>IF('BIFUbC-coal'!AN18&gt;0,'E-Coal'!AN66/'BIFUbC-coal'!AN18,1)</f>
        <v>1</v>
      </c>
      <c r="AO18" s="299">
        <f>IF('BIFUbC-coal'!AO18&gt;0,'E-Coal'!AO66/'BIFUbC-coal'!AO18,1)</f>
        <v>1</v>
      </c>
      <c r="AP18" s="299">
        <f>IF('BIFUbC-coal'!AP18&gt;0,'E-Coal'!AP66/'BIFUbC-coal'!AP18,1)</f>
        <v>1</v>
      </c>
      <c r="AQ18" s="299">
        <f>IF('BIFUbC-coal'!AQ18&gt;0,'E-Coal'!AQ66/'BIFUbC-coal'!AQ18,1)</f>
        <v>1</v>
      </c>
    </row>
    <row r="19" spans="1:43" x14ac:dyDescent="0.25">
      <c r="A19" s="299" t="s">
        <v>106</v>
      </c>
      <c r="B19" s="299">
        <f>IF('BIFUbC-coal'!B19&gt;0,'E-Coal'!B67/'BIFUbC-coal'!B19,1)</f>
        <v>1</v>
      </c>
      <c r="C19" s="299">
        <f>IF('BIFUbC-coal'!C19&gt;0,'E-Coal'!C67/'BIFUbC-coal'!C19,1)</f>
        <v>1</v>
      </c>
      <c r="D19" s="299">
        <f>IF('BIFUbC-coal'!D19&gt;0,'E-Coal'!D67/'BIFUbC-coal'!D19,1)</f>
        <v>1</v>
      </c>
      <c r="E19" s="299">
        <f>IF('BIFUbC-coal'!E19&gt;0,'E-Coal'!E67/'BIFUbC-coal'!E19,1)</f>
        <v>1</v>
      </c>
      <c r="F19" s="299">
        <f>IF('BIFUbC-coal'!F19&gt;0,'E-Coal'!F67/'BIFUbC-coal'!F19,1)</f>
        <v>1</v>
      </c>
      <c r="G19" s="299">
        <f>IF('BIFUbC-coal'!G19&gt;0,'E-Coal'!G67/'BIFUbC-coal'!G19,1)</f>
        <v>1</v>
      </c>
      <c r="H19" s="299">
        <f>IF('BIFUbC-coal'!H19&gt;0,'E-Coal'!H67/'BIFUbC-coal'!H19,1)</f>
        <v>1</v>
      </c>
      <c r="I19" s="299">
        <f>IF('BIFUbC-coal'!I19&gt;0,'E-Coal'!I67/'BIFUbC-coal'!I19,1)</f>
        <v>1</v>
      </c>
      <c r="J19" s="299">
        <f>IF('BIFUbC-coal'!J19&gt;0,'E-Coal'!J67/'BIFUbC-coal'!J19,1)</f>
        <v>1</v>
      </c>
      <c r="K19" s="299">
        <f>IF('BIFUbC-coal'!K19&gt;0,'E-Coal'!K67/'BIFUbC-coal'!K19,1)</f>
        <v>1</v>
      </c>
      <c r="L19" s="299">
        <f>IF('BIFUbC-coal'!L19&gt;0,'E-Coal'!L67/'BIFUbC-coal'!L19,1)</f>
        <v>1</v>
      </c>
      <c r="M19" s="299">
        <f>IF('BIFUbC-coal'!M19&gt;0,'E-Coal'!M67/'BIFUbC-coal'!M19,1)</f>
        <v>1</v>
      </c>
      <c r="N19" s="299">
        <f>IF('BIFUbC-coal'!N19&gt;0,'E-Coal'!N67/'BIFUbC-coal'!N19,1)</f>
        <v>1</v>
      </c>
      <c r="O19" s="299">
        <f>IF('BIFUbC-coal'!O19&gt;0,'E-Coal'!O67/'BIFUbC-coal'!O19,1)</f>
        <v>1</v>
      </c>
      <c r="P19" s="299">
        <f>IF('BIFUbC-coal'!P19&gt;0,'E-Coal'!P67/'BIFUbC-coal'!P19,1)</f>
        <v>1</v>
      </c>
      <c r="Q19" s="299">
        <f>IF('BIFUbC-coal'!Q19&gt;0,'E-Coal'!Q67/'BIFUbC-coal'!Q19,1)</f>
        <v>1</v>
      </c>
      <c r="R19" s="299">
        <f>IF('BIFUbC-coal'!R19&gt;0,'E-Coal'!R67/'BIFUbC-coal'!R19,1)</f>
        <v>1</v>
      </c>
      <c r="S19" s="299">
        <f>IF('BIFUbC-coal'!S19&gt;0,'E-Coal'!S67/'BIFUbC-coal'!S19,1)</f>
        <v>1</v>
      </c>
      <c r="T19" s="299">
        <f>IF('BIFUbC-coal'!T19&gt;0,'E-Coal'!T67/'BIFUbC-coal'!T19,1)</f>
        <v>1</v>
      </c>
      <c r="U19" s="299">
        <f>IF('BIFUbC-coal'!U19&gt;0,'E-Coal'!U67/'BIFUbC-coal'!U19,1)</f>
        <v>1</v>
      </c>
      <c r="V19" s="299">
        <f>IF('BIFUbC-coal'!V19&gt;0,'E-Coal'!V67/'BIFUbC-coal'!V19,1)</f>
        <v>1</v>
      </c>
      <c r="W19" s="299">
        <f>IF('BIFUbC-coal'!W19&gt;0,'E-Coal'!W67/'BIFUbC-coal'!W19,1)</f>
        <v>1</v>
      </c>
      <c r="X19" s="299">
        <f>IF('BIFUbC-coal'!X19&gt;0,'E-Coal'!X67/'BIFUbC-coal'!X19,1)</f>
        <v>1</v>
      </c>
      <c r="Y19" s="299">
        <f>IF('BIFUbC-coal'!Y19&gt;0,'E-Coal'!Y67/'BIFUbC-coal'!Y19,1)</f>
        <v>1</v>
      </c>
      <c r="Z19" s="299">
        <f>IF('BIFUbC-coal'!Z19&gt;0,'E-Coal'!Z67/'BIFUbC-coal'!Z19,1)</f>
        <v>1</v>
      </c>
      <c r="AA19" s="299">
        <f>IF('BIFUbC-coal'!AA19&gt;0,'E-Coal'!AA67/'BIFUbC-coal'!AA19,1)</f>
        <v>1</v>
      </c>
      <c r="AB19" s="299">
        <f>IF('BIFUbC-coal'!AB19&gt;0,'E-Coal'!AB67/'BIFUbC-coal'!AB19,1)</f>
        <v>1</v>
      </c>
      <c r="AC19" s="299">
        <f>IF('BIFUbC-coal'!AC19&gt;0,'E-Coal'!AC67/'BIFUbC-coal'!AC19,1)</f>
        <v>1</v>
      </c>
      <c r="AD19" s="299">
        <f>IF('BIFUbC-coal'!AD19&gt;0,'E-Coal'!AD67/'BIFUbC-coal'!AD19,1)</f>
        <v>1</v>
      </c>
      <c r="AE19" s="299">
        <f>IF('BIFUbC-coal'!AE19&gt;0,'E-Coal'!AE67/'BIFUbC-coal'!AE19,1)</f>
        <v>1</v>
      </c>
      <c r="AF19" s="299">
        <f>IF('BIFUbC-coal'!AF19&gt;0,'E-Coal'!AF67/'BIFUbC-coal'!AF19,1)</f>
        <v>1</v>
      </c>
      <c r="AG19" s="299">
        <f>IF('BIFUbC-coal'!AG19&gt;0,'E-Coal'!AG67/'BIFUbC-coal'!AG19,1)</f>
        <v>1</v>
      </c>
      <c r="AH19" s="299">
        <f>IF('BIFUbC-coal'!AH19&gt;0,'E-Coal'!AH67/'BIFUbC-coal'!AH19,1)</f>
        <v>1</v>
      </c>
      <c r="AI19" s="299">
        <f>IF('BIFUbC-coal'!AI19&gt;0,'E-Coal'!AI67/'BIFUbC-coal'!AI19,1)</f>
        <v>1</v>
      </c>
      <c r="AJ19" s="299">
        <f>IF('BIFUbC-coal'!AJ19&gt;0,'E-Coal'!AJ67/'BIFUbC-coal'!AJ19,1)</f>
        <v>1</v>
      </c>
      <c r="AK19" s="299">
        <f>IF('BIFUbC-coal'!AK19&gt;0,'E-Coal'!AK67/'BIFUbC-coal'!AK19,1)</f>
        <v>1</v>
      </c>
      <c r="AL19" s="299">
        <f>IF('BIFUbC-coal'!AL19&gt;0,'E-Coal'!AL67/'BIFUbC-coal'!AL19,1)</f>
        <v>1</v>
      </c>
      <c r="AM19" s="299">
        <f>IF('BIFUbC-coal'!AM19&gt;0,'E-Coal'!AM67/'BIFUbC-coal'!AM19,1)</f>
        <v>1</v>
      </c>
      <c r="AN19" s="299">
        <f>IF('BIFUbC-coal'!AN19&gt;0,'E-Coal'!AN67/'BIFUbC-coal'!AN19,1)</f>
        <v>1</v>
      </c>
      <c r="AO19" s="299">
        <f>IF('BIFUbC-coal'!AO19&gt;0,'E-Coal'!AO67/'BIFUbC-coal'!AO19,1)</f>
        <v>1</v>
      </c>
      <c r="AP19" s="299">
        <f>IF('BIFUbC-coal'!AP19&gt;0,'E-Coal'!AP67/'BIFUbC-coal'!AP19,1)</f>
        <v>1</v>
      </c>
      <c r="AQ19" s="299">
        <f>IF('BIFUbC-coal'!AQ19&gt;0,'E-Coal'!AQ67/'BIFUbC-coal'!AQ19,1)</f>
        <v>1</v>
      </c>
    </row>
    <row r="20" spans="1:43" x14ac:dyDescent="0.25">
      <c r="A20" s="299" t="s">
        <v>107</v>
      </c>
      <c r="B20" s="299">
        <f>IF('BIFUbC-coal'!B20&gt;0,'E-Coal'!B68/'BIFUbC-coal'!B20,1)</f>
        <v>1</v>
      </c>
      <c r="C20" s="299">
        <f>IF('BIFUbC-coal'!C20&gt;0,'E-Coal'!C68/'BIFUbC-coal'!C20,1)</f>
        <v>1</v>
      </c>
      <c r="D20" s="299">
        <f>IF('BIFUbC-coal'!D20&gt;0,'E-Coal'!D68/'BIFUbC-coal'!D20,1)</f>
        <v>1</v>
      </c>
      <c r="E20" s="299">
        <f>IF('BIFUbC-coal'!E20&gt;0,'E-Coal'!E68/'BIFUbC-coal'!E20,1)</f>
        <v>1</v>
      </c>
      <c r="F20" s="299">
        <f>IF('BIFUbC-coal'!F20&gt;0,'E-Coal'!F68/'BIFUbC-coal'!F20,1)</f>
        <v>1</v>
      </c>
      <c r="G20" s="299">
        <f>IF('BIFUbC-coal'!G20&gt;0,'E-Coal'!G68/'BIFUbC-coal'!G20,1)</f>
        <v>1</v>
      </c>
      <c r="H20" s="299">
        <f>IF('BIFUbC-coal'!H20&gt;0,'E-Coal'!H68/'BIFUbC-coal'!H20,1)</f>
        <v>1</v>
      </c>
      <c r="I20" s="299">
        <f>IF('BIFUbC-coal'!I20&gt;0,'E-Coal'!I68/'BIFUbC-coal'!I20,1)</f>
        <v>1</v>
      </c>
      <c r="J20" s="299">
        <f>IF('BIFUbC-coal'!J20&gt;0,'E-Coal'!J68/'BIFUbC-coal'!J20,1)</f>
        <v>1</v>
      </c>
      <c r="K20" s="299">
        <f>IF('BIFUbC-coal'!K20&gt;0,'E-Coal'!K68/'BIFUbC-coal'!K20,1)</f>
        <v>1</v>
      </c>
      <c r="L20" s="299">
        <f>IF('BIFUbC-coal'!L20&gt;0,'E-Coal'!L68/'BIFUbC-coal'!L20,1)</f>
        <v>1</v>
      </c>
      <c r="M20" s="299">
        <f>IF('BIFUbC-coal'!M20&gt;0,'E-Coal'!M68/'BIFUbC-coal'!M20,1)</f>
        <v>1</v>
      </c>
      <c r="N20" s="299">
        <f>IF('BIFUbC-coal'!N20&gt;0,'E-Coal'!N68/'BIFUbC-coal'!N20,1)</f>
        <v>1</v>
      </c>
      <c r="O20" s="299">
        <f>IF('BIFUbC-coal'!O20&gt;0,'E-Coal'!O68/'BIFUbC-coal'!O20,1)</f>
        <v>1</v>
      </c>
      <c r="P20" s="299">
        <f>IF('BIFUbC-coal'!P20&gt;0,'E-Coal'!P68/'BIFUbC-coal'!P20,1)</f>
        <v>1</v>
      </c>
      <c r="Q20" s="299">
        <f>IF('BIFUbC-coal'!Q20&gt;0,'E-Coal'!Q68/'BIFUbC-coal'!Q20,1)</f>
        <v>1</v>
      </c>
      <c r="R20" s="299">
        <f>IF('BIFUbC-coal'!R20&gt;0,'E-Coal'!R68/'BIFUbC-coal'!R20,1)</f>
        <v>1</v>
      </c>
      <c r="S20" s="299">
        <f>IF('BIFUbC-coal'!S20&gt;0,'E-Coal'!S68/'BIFUbC-coal'!S20,1)</f>
        <v>1</v>
      </c>
      <c r="T20" s="299">
        <f>IF('BIFUbC-coal'!T20&gt;0,'E-Coal'!T68/'BIFUbC-coal'!T20,1)</f>
        <v>1</v>
      </c>
      <c r="U20" s="299">
        <f>IF('BIFUbC-coal'!U20&gt;0,'E-Coal'!U68/'BIFUbC-coal'!U20,1)</f>
        <v>1</v>
      </c>
      <c r="V20" s="299">
        <f>IF('BIFUbC-coal'!V20&gt;0,'E-Coal'!V68/'BIFUbC-coal'!V20,1)</f>
        <v>1</v>
      </c>
      <c r="W20" s="299">
        <f>IF('BIFUbC-coal'!W20&gt;0,'E-Coal'!W68/'BIFUbC-coal'!W20,1)</f>
        <v>1</v>
      </c>
      <c r="X20" s="299">
        <f>IF('BIFUbC-coal'!X20&gt;0,'E-Coal'!X68/'BIFUbC-coal'!X20,1)</f>
        <v>1</v>
      </c>
      <c r="Y20" s="299">
        <f>IF('BIFUbC-coal'!Y20&gt;0,'E-Coal'!Y68/'BIFUbC-coal'!Y20,1)</f>
        <v>1</v>
      </c>
      <c r="Z20" s="299">
        <f>IF('BIFUbC-coal'!Z20&gt;0,'E-Coal'!Z68/'BIFUbC-coal'!Z20,1)</f>
        <v>1</v>
      </c>
      <c r="AA20" s="299">
        <f>IF('BIFUbC-coal'!AA20&gt;0,'E-Coal'!AA68/'BIFUbC-coal'!AA20,1)</f>
        <v>1</v>
      </c>
      <c r="AB20" s="299">
        <f>IF('BIFUbC-coal'!AB20&gt;0,'E-Coal'!AB68/'BIFUbC-coal'!AB20,1)</f>
        <v>1</v>
      </c>
      <c r="AC20" s="299">
        <f>IF('BIFUbC-coal'!AC20&gt;0,'E-Coal'!AC68/'BIFUbC-coal'!AC20,1)</f>
        <v>1</v>
      </c>
      <c r="AD20" s="299">
        <f>IF('BIFUbC-coal'!AD20&gt;0,'E-Coal'!AD68/'BIFUbC-coal'!AD20,1)</f>
        <v>1</v>
      </c>
      <c r="AE20" s="299">
        <f>IF('BIFUbC-coal'!AE20&gt;0,'E-Coal'!AE68/'BIFUbC-coal'!AE20,1)</f>
        <v>1</v>
      </c>
      <c r="AF20" s="299">
        <f>IF('BIFUbC-coal'!AF20&gt;0,'E-Coal'!AF68/'BIFUbC-coal'!AF20,1)</f>
        <v>1</v>
      </c>
      <c r="AG20" s="299">
        <f>IF('BIFUbC-coal'!AG20&gt;0,'E-Coal'!AG68/'BIFUbC-coal'!AG20,1)</f>
        <v>1</v>
      </c>
      <c r="AH20" s="299">
        <f>IF('BIFUbC-coal'!AH20&gt;0,'E-Coal'!AH68/'BIFUbC-coal'!AH20,1)</f>
        <v>1</v>
      </c>
      <c r="AI20" s="299">
        <f>IF('BIFUbC-coal'!AI20&gt;0,'E-Coal'!AI68/'BIFUbC-coal'!AI20,1)</f>
        <v>1</v>
      </c>
      <c r="AJ20" s="299">
        <f>IF('BIFUbC-coal'!AJ20&gt;0,'E-Coal'!AJ68/'BIFUbC-coal'!AJ20,1)</f>
        <v>1</v>
      </c>
      <c r="AK20" s="299">
        <f>IF('BIFUbC-coal'!AK20&gt;0,'E-Coal'!AK68/'BIFUbC-coal'!AK20,1)</f>
        <v>1</v>
      </c>
      <c r="AL20" s="299">
        <f>IF('BIFUbC-coal'!AL20&gt;0,'E-Coal'!AL68/'BIFUbC-coal'!AL20,1)</f>
        <v>1</v>
      </c>
      <c r="AM20" s="299">
        <f>IF('BIFUbC-coal'!AM20&gt;0,'E-Coal'!AM68/'BIFUbC-coal'!AM20,1)</f>
        <v>1</v>
      </c>
      <c r="AN20" s="299">
        <f>IF('BIFUbC-coal'!AN20&gt;0,'E-Coal'!AN68/'BIFUbC-coal'!AN20,1)</f>
        <v>1</v>
      </c>
      <c r="AO20" s="299">
        <f>IF('BIFUbC-coal'!AO20&gt;0,'E-Coal'!AO68/'BIFUbC-coal'!AO20,1)</f>
        <v>1</v>
      </c>
      <c r="AP20" s="299">
        <f>IF('BIFUbC-coal'!AP20&gt;0,'E-Coal'!AP68/'BIFUbC-coal'!AP20,1)</f>
        <v>1</v>
      </c>
      <c r="AQ20" s="299">
        <f>IF('BIFUbC-coal'!AQ20&gt;0,'E-Coal'!AQ68/'BIFUbC-coal'!AQ20,1)</f>
        <v>1</v>
      </c>
    </row>
    <row r="21" spans="1:43" x14ac:dyDescent="0.25">
      <c r="A21" s="299" t="s">
        <v>108</v>
      </c>
      <c r="B21" s="299">
        <f>IF('BIFUbC-coal'!B21&gt;0,'E-Coal'!B69/'BIFUbC-coal'!B21,1)</f>
        <v>1</v>
      </c>
      <c r="C21" s="299">
        <f>IF('BIFUbC-coal'!C21&gt;0,'E-Coal'!C69/'BIFUbC-coal'!C21,1)</f>
        <v>1</v>
      </c>
      <c r="D21" s="299">
        <f>IF('BIFUbC-coal'!D21&gt;0,'E-Coal'!D69/'BIFUbC-coal'!D21,1)</f>
        <v>1</v>
      </c>
      <c r="E21" s="299">
        <f>IF('BIFUbC-coal'!E21&gt;0,'E-Coal'!E69/'BIFUbC-coal'!E21,1)</f>
        <v>1</v>
      </c>
      <c r="F21" s="299">
        <f>IF('BIFUbC-coal'!F21&gt;0,'E-Coal'!F69/'BIFUbC-coal'!F21,1)</f>
        <v>1</v>
      </c>
      <c r="G21" s="299">
        <f>IF('BIFUbC-coal'!G21&gt;0,'E-Coal'!G69/'BIFUbC-coal'!G21,1)</f>
        <v>1</v>
      </c>
      <c r="H21" s="299">
        <f>IF('BIFUbC-coal'!H21&gt;0,'E-Coal'!H69/'BIFUbC-coal'!H21,1)</f>
        <v>1</v>
      </c>
      <c r="I21" s="299">
        <f>IF('BIFUbC-coal'!I21&gt;0,'E-Coal'!I69/'BIFUbC-coal'!I21,1)</f>
        <v>1</v>
      </c>
      <c r="J21" s="299">
        <f>IF('BIFUbC-coal'!J21&gt;0,'E-Coal'!J69/'BIFUbC-coal'!J21,1)</f>
        <v>1</v>
      </c>
      <c r="K21" s="299">
        <f>IF('BIFUbC-coal'!K21&gt;0,'E-Coal'!K69/'BIFUbC-coal'!K21,1)</f>
        <v>1</v>
      </c>
      <c r="L21" s="299">
        <f>IF('BIFUbC-coal'!L21&gt;0,'E-Coal'!L69/'BIFUbC-coal'!L21,1)</f>
        <v>1</v>
      </c>
      <c r="M21" s="299">
        <f>IF('BIFUbC-coal'!M21&gt;0,'E-Coal'!M69/'BIFUbC-coal'!M21,1)</f>
        <v>1</v>
      </c>
      <c r="N21" s="299">
        <f>IF('BIFUbC-coal'!N21&gt;0,'E-Coal'!N69/'BIFUbC-coal'!N21,1)</f>
        <v>1</v>
      </c>
      <c r="O21" s="299">
        <f>IF('BIFUbC-coal'!O21&gt;0,'E-Coal'!O69/'BIFUbC-coal'!O21,1)</f>
        <v>1</v>
      </c>
      <c r="P21" s="299">
        <f>IF('BIFUbC-coal'!P21&gt;0,'E-Coal'!P69/'BIFUbC-coal'!P21,1)</f>
        <v>1</v>
      </c>
      <c r="Q21" s="299">
        <f>IF('BIFUbC-coal'!Q21&gt;0,'E-Coal'!Q69/'BIFUbC-coal'!Q21,1)</f>
        <v>1</v>
      </c>
      <c r="R21" s="299">
        <f>IF('BIFUbC-coal'!R21&gt;0,'E-Coal'!R69/'BIFUbC-coal'!R21,1)</f>
        <v>1</v>
      </c>
      <c r="S21" s="299">
        <f>IF('BIFUbC-coal'!S21&gt;0,'E-Coal'!S69/'BIFUbC-coal'!S21,1)</f>
        <v>1</v>
      </c>
      <c r="T21" s="299">
        <f>IF('BIFUbC-coal'!T21&gt;0,'E-Coal'!T69/'BIFUbC-coal'!T21,1)</f>
        <v>1</v>
      </c>
      <c r="U21" s="299">
        <f>IF('BIFUbC-coal'!U21&gt;0,'E-Coal'!U69/'BIFUbC-coal'!U21,1)</f>
        <v>1</v>
      </c>
      <c r="V21" s="299">
        <f>IF('BIFUbC-coal'!V21&gt;0,'E-Coal'!V69/'BIFUbC-coal'!V21,1)</f>
        <v>1</v>
      </c>
      <c r="W21" s="299">
        <f>IF('BIFUbC-coal'!W21&gt;0,'E-Coal'!W69/'BIFUbC-coal'!W21,1)</f>
        <v>1</v>
      </c>
      <c r="X21" s="299">
        <f>IF('BIFUbC-coal'!X21&gt;0,'E-Coal'!X69/'BIFUbC-coal'!X21,1)</f>
        <v>1</v>
      </c>
      <c r="Y21" s="299">
        <f>IF('BIFUbC-coal'!Y21&gt;0,'E-Coal'!Y69/'BIFUbC-coal'!Y21,1)</f>
        <v>1</v>
      </c>
      <c r="Z21" s="299">
        <f>IF('BIFUbC-coal'!Z21&gt;0,'E-Coal'!Z69/'BIFUbC-coal'!Z21,1)</f>
        <v>1</v>
      </c>
      <c r="AA21" s="299">
        <f>IF('BIFUbC-coal'!AA21&gt;0,'E-Coal'!AA69/'BIFUbC-coal'!AA21,1)</f>
        <v>1</v>
      </c>
      <c r="AB21" s="299">
        <f>IF('BIFUbC-coal'!AB21&gt;0,'E-Coal'!AB69/'BIFUbC-coal'!AB21,1)</f>
        <v>1</v>
      </c>
      <c r="AC21" s="299">
        <f>IF('BIFUbC-coal'!AC21&gt;0,'E-Coal'!AC69/'BIFUbC-coal'!AC21,1)</f>
        <v>1</v>
      </c>
      <c r="AD21" s="299">
        <f>IF('BIFUbC-coal'!AD21&gt;0,'E-Coal'!AD69/'BIFUbC-coal'!AD21,1)</f>
        <v>1</v>
      </c>
      <c r="AE21" s="299">
        <f>IF('BIFUbC-coal'!AE21&gt;0,'E-Coal'!AE69/'BIFUbC-coal'!AE21,1)</f>
        <v>1</v>
      </c>
      <c r="AF21" s="299">
        <f>IF('BIFUbC-coal'!AF21&gt;0,'E-Coal'!AF69/'BIFUbC-coal'!AF21,1)</f>
        <v>1</v>
      </c>
      <c r="AG21" s="299">
        <f>IF('BIFUbC-coal'!AG21&gt;0,'E-Coal'!AG69/'BIFUbC-coal'!AG21,1)</f>
        <v>1</v>
      </c>
      <c r="AH21" s="299">
        <f>IF('BIFUbC-coal'!AH21&gt;0,'E-Coal'!AH69/'BIFUbC-coal'!AH21,1)</f>
        <v>1</v>
      </c>
      <c r="AI21" s="299">
        <f>IF('BIFUbC-coal'!AI21&gt;0,'E-Coal'!AI69/'BIFUbC-coal'!AI21,1)</f>
        <v>1</v>
      </c>
      <c r="AJ21" s="299">
        <f>IF('BIFUbC-coal'!AJ21&gt;0,'E-Coal'!AJ69/'BIFUbC-coal'!AJ21,1)</f>
        <v>1</v>
      </c>
      <c r="AK21" s="299">
        <f>IF('BIFUbC-coal'!AK21&gt;0,'E-Coal'!AK69/'BIFUbC-coal'!AK21,1)</f>
        <v>1</v>
      </c>
      <c r="AL21" s="299">
        <f>IF('BIFUbC-coal'!AL21&gt;0,'E-Coal'!AL69/'BIFUbC-coal'!AL21,1)</f>
        <v>1</v>
      </c>
      <c r="AM21" s="299">
        <f>IF('BIFUbC-coal'!AM21&gt;0,'E-Coal'!AM69/'BIFUbC-coal'!AM21,1)</f>
        <v>1</v>
      </c>
      <c r="AN21" s="299">
        <f>IF('BIFUbC-coal'!AN21&gt;0,'E-Coal'!AN69/'BIFUbC-coal'!AN21,1)</f>
        <v>1</v>
      </c>
      <c r="AO21" s="299">
        <f>IF('BIFUbC-coal'!AO21&gt;0,'E-Coal'!AO69/'BIFUbC-coal'!AO21,1)</f>
        <v>1</v>
      </c>
      <c r="AP21" s="299">
        <f>IF('BIFUbC-coal'!AP21&gt;0,'E-Coal'!AP69/'BIFUbC-coal'!AP21,1)</f>
        <v>1</v>
      </c>
      <c r="AQ21" s="299">
        <f>IF('BIFUbC-coal'!AQ21&gt;0,'E-Coal'!AQ69/'BIFUbC-coal'!AQ21,1)</f>
        <v>1</v>
      </c>
    </row>
    <row r="22" spans="1:43" x14ac:dyDescent="0.25">
      <c r="A22" s="299" t="s">
        <v>109</v>
      </c>
      <c r="B22" s="299">
        <f>IF('BIFUbC-coal'!B22&gt;0,'E-Coal'!B70/'BIFUbC-coal'!B22,1)</f>
        <v>1</v>
      </c>
      <c r="C22" s="299">
        <f>IF('BIFUbC-coal'!C22&gt;0,'E-Coal'!C70/'BIFUbC-coal'!C22,1)</f>
        <v>1</v>
      </c>
      <c r="D22" s="299">
        <f>IF('BIFUbC-coal'!D22&gt;0,'E-Coal'!D70/'BIFUbC-coal'!D22,1)</f>
        <v>1</v>
      </c>
      <c r="E22" s="299">
        <f>IF('BIFUbC-coal'!E22&gt;0,'E-Coal'!E70/'BIFUbC-coal'!E22,1)</f>
        <v>1</v>
      </c>
      <c r="F22" s="299">
        <f>IF('BIFUbC-coal'!F22&gt;0,'E-Coal'!F70/'BIFUbC-coal'!F22,1)</f>
        <v>1</v>
      </c>
      <c r="G22" s="299">
        <f>IF('BIFUbC-coal'!G22&gt;0,'E-Coal'!G70/'BIFUbC-coal'!G22,1)</f>
        <v>1</v>
      </c>
      <c r="H22" s="299">
        <f>IF('BIFUbC-coal'!H22&gt;0,'E-Coal'!H70/'BIFUbC-coal'!H22,1)</f>
        <v>1</v>
      </c>
      <c r="I22" s="299">
        <f>IF('BIFUbC-coal'!I22&gt;0,'E-Coal'!I70/'BIFUbC-coal'!I22,1)</f>
        <v>1</v>
      </c>
      <c r="J22" s="299">
        <f>IF('BIFUbC-coal'!J22&gt;0,'E-Coal'!J70/'BIFUbC-coal'!J22,1)</f>
        <v>1</v>
      </c>
      <c r="K22" s="299">
        <f>IF('BIFUbC-coal'!K22&gt;0,'E-Coal'!K70/'BIFUbC-coal'!K22,1)</f>
        <v>1</v>
      </c>
      <c r="L22" s="299">
        <f>IF('BIFUbC-coal'!L22&gt;0,'E-Coal'!L70/'BIFUbC-coal'!L22,1)</f>
        <v>1</v>
      </c>
      <c r="M22" s="299">
        <f>IF('BIFUbC-coal'!M22&gt;0,'E-Coal'!M70/'BIFUbC-coal'!M22,1)</f>
        <v>1</v>
      </c>
      <c r="N22" s="299">
        <f>IF('BIFUbC-coal'!N22&gt;0,'E-Coal'!N70/'BIFUbC-coal'!N22,1)</f>
        <v>1</v>
      </c>
      <c r="O22" s="299">
        <f>IF('BIFUbC-coal'!O22&gt;0,'E-Coal'!O70/'BIFUbC-coal'!O22,1)</f>
        <v>1</v>
      </c>
      <c r="P22" s="299">
        <f>IF('BIFUbC-coal'!P22&gt;0,'E-Coal'!P70/'BIFUbC-coal'!P22,1)</f>
        <v>1</v>
      </c>
      <c r="Q22" s="299">
        <f>IF('BIFUbC-coal'!Q22&gt;0,'E-Coal'!Q70/'BIFUbC-coal'!Q22,1)</f>
        <v>1</v>
      </c>
      <c r="R22" s="299">
        <f>IF('BIFUbC-coal'!R22&gt;0,'E-Coal'!R70/'BIFUbC-coal'!R22,1)</f>
        <v>1</v>
      </c>
      <c r="S22" s="299">
        <f>IF('BIFUbC-coal'!S22&gt;0,'E-Coal'!S70/'BIFUbC-coal'!S22,1)</f>
        <v>1</v>
      </c>
      <c r="T22" s="299">
        <f>IF('BIFUbC-coal'!T22&gt;0,'E-Coal'!T70/'BIFUbC-coal'!T22,1)</f>
        <v>1</v>
      </c>
      <c r="U22" s="299">
        <f>IF('BIFUbC-coal'!U22&gt;0,'E-Coal'!U70/'BIFUbC-coal'!U22,1)</f>
        <v>1</v>
      </c>
      <c r="V22" s="299">
        <f>IF('BIFUbC-coal'!V22&gt;0,'E-Coal'!V70/'BIFUbC-coal'!V22,1)</f>
        <v>1</v>
      </c>
      <c r="W22" s="299">
        <f>IF('BIFUbC-coal'!W22&gt;0,'E-Coal'!W70/'BIFUbC-coal'!W22,1)</f>
        <v>1</v>
      </c>
      <c r="X22" s="299">
        <f>IF('BIFUbC-coal'!X22&gt;0,'E-Coal'!X70/'BIFUbC-coal'!X22,1)</f>
        <v>1</v>
      </c>
      <c r="Y22" s="299">
        <f>IF('BIFUbC-coal'!Y22&gt;0,'E-Coal'!Y70/'BIFUbC-coal'!Y22,1)</f>
        <v>1</v>
      </c>
      <c r="Z22" s="299">
        <f>IF('BIFUbC-coal'!Z22&gt;0,'E-Coal'!Z70/'BIFUbC-coal'!Z22,1)</f>
        <v>1</v>
      </c>
      <c r="AA22" s="299">
        <f>IF('BIFUbC-coal'!AA22&gt;0,'E-Coal'!AA70/'BIFUbC-coal'!AA22,1)</f>
        <v>1</v>
      </c>
      <c r="AB22" s="299">
        <f>IF('BIFUbC-coal'!AB22&gt;0,'E-Coal'!AB70/'BIFUbC-coal'!AB22,1)</f>
        <v>1</v>
      </c>
      <c r="AC22" s="299">
        <f>IF('BIFUbC-coal'!AC22&gt;0,'E-Coal'!AC70/'BIFUbC-coal'!AC22,1)</f>
        <v>1</v>
      </c>
      <c r="AD22" s="299">
        <f>IF('BIFUbC-coal'!AD22&gt;0,'E-Coal'!AD70/'BIFUbC-coal'!AD22,1)</f>
        <v>1</v>
      </c>
      <c r="AE22" s="299">
        <f>IF('BIFUbC-coal'!AE22&gt;0,'E-Coal'!AE70/'BIFUbC-coal'!AE22,1)</f>
        <v>1</v>
      </c>
      <c r="AF22" s="299">
        <f>IF('BIFUbC-coal'!AF22&gt;0,'E-Coal'!AF70/'BIFUbC-coal'!AF22,1)</f>
        <v>1</v>
      </c>
      <c r="AG22" s="299">
        <f>IF('BIFUbC-coal'!AG22&gt;0,'E-Coal'!AG70/'BIFUbC-coal'!AG22,1)</f>
        <v>1</v>
      </c>
      <c r="AH22" s="299">
        <f>IF('BIFUbC-coal'!AH22&gt;0,'E-Coal'!AH70/'BIFUbC-coal'!AH22,1)</f>
        <v>1</v>
      </c>
      <c r="AI22" s="299">
        <f>IF('BIFUbC-coal'!AI22&gt;0,'E-Coal'!AI70/'BIFUbC-coal'!AI22,1)</f>
        <v>1</v>
      </c>
      <c r="AJ22" s="299">
        <f>IF('BIFUbC-coal'!AJ22&gt;0,'E-Coal'!AJ70/'BIFUbC-coal'!AJ22,1)</f>
        <v>1</v>
      </c>
      <c r="AK22" s="299">
        <f>IF('BIFUbC-coal'!AK22&gt;0,'E-Coal'!AK70/'BIFUbC-coal'!AK22,1)</f>
        <v>1</v>
      </c>
      <c r="AL22" s="299">
        <f>IF('BIFUbC-coal'!AL22&gt;0,'E-Coal'!AL70/'BIFUbC-coal'!AL22,1)</f>
        <v>1</v>
      </c>
      <c r="AM22" s="299">
        <f>IF('BIFUbC-coal'!AM22&gt;0,'E-Coal'!AM70/'BIFUbC-coal'!AM22,1)</f>
        <v>1</v>
      </c>
      <c r="AN22" s="299">
        <f>IF('BIFUbC-coal'!AN22&gt;0,'E-Coal'!AN70/'BIFUbC-coal'!AN22,1)</f>
        <v>1</v>
      </c>
      <c r="AO22" s="299">
        <f>IF('BIFUbC-coal'!AO22&gt;0,'E-Coal'!AO70/'BIFUbC-coal'!AO22,1)</f>
        <v>1</v>
      </c>
      <c r="AP22" s="299">
        <f>IF('BIFUbC-coal'!AP22&gt;0,'E-Coal'!AP70/'BIFUbC-coal'!AP22,1)</f>
        <v>1</v>
      </c>
      <c r="AQ22" s="299">
        <f>IF('BIFUbC-coal'!AQ22&gt;0,'E-Coal'!AQ70/'BIFUbC-coal'!AQ22,1)</f>
        <v>1</v>
      </c>
    </row>
    <row r="23" spans="1:43" x14ac:dyDescent="0.25">
      <c r="A23" s="299" t="s">
        <v>110</v>
      </c>
      <c r="B23" s="299">
        <f>IF('BIFUbC-coal'!B23&gt;0,'E-Coal'!B71/'BIFUbC-coal'!B23,1)</f>
        <v>1</v>
      </c>
      <c r="C23" s="299">
        <f>IF('BIFUbC-coal'!C23&gt;0,'E-Coal'!C71/'BIFUbC-coal'!C23,1)</f>
        <v>1</v>
      </c>
      <c r="D23" s="299">
        <f>IF('BIFUbC-coal'!D23&gt;0,'E-Coal'!D71/'BIFUbC-coal'!D23,1)</f>
        <v>1</v>
      </c>
      <c r="E23" s="299">
        <f>IF('BIFUbC-coal'!E23&gt;0,'E-Coal'!E71/'BIFUbC-coal'!E23,1)</f>
        <v>1</v>
      </c>
      <c r="F23" s="299">
        <f>IF('BIFUbC-coal'!F23&gt;0,'E-Coal'!F71/'BIFUbC-coal'!F23,1)</f>
        <v>1</v>
      </c>
      <c r="G23" s="299">
        <f>IF('BIFUbC-coal'!G23&gt;0,'E-Coal'!G71/'BIFUbC-coal'!G23,1)</f>
        <v>1</v>
      </c>
      <c r="H23" s="299">
        <f>IF('BIFUbC-coal'!H23&gt;0,'E-Coal'!H71/'BIFUbC-coal'!H23,1)</f>
        <v>1</v>
      </c>
      <c r="I23" s="299">
        <f>IF('BIFUbC-coal'!I23&gt;0,'E-Coal'!I71/'BIFUbC-coal'!I23,1)</f>
        <v>1</v>
      </c>
      <c r="J23" s="299">
        <f>IF('BIFUbC-coal'!J23&gt;0,'E-Coal'!J71/'BIFUbC-coal'!J23,1)</f>
        <v>1</v>
      </c>
      <c r="K23" s="299">
        <f>IF('BIFUbC-coal'!K23&gt;0,'E-Coal'!K71/'BIFUbC-coal'!K23,1)</f>
        <v>1</v>
      </c>
      <c r="L23" s="299">
        <f>IF('BIFUbC-coal'!L23&gt;0,'E-Coal'!L71/'BIFUbC-coal'!L23,1)</f>
        <v>1</v>
      </c>
      <c r="M23" s="299">
        <f>IF('BIFUbC-coal'!M23&gt;0,'E-Coal'!M71/'BIFUbC-coal'!M23,1)</f>
        <v>1</v>
      </c>
      <c r="N23" s="299">
        <f>IF('BIFUbC-coal'!N23&gt;0,'E-Coal'!N71/'BIFUbC-coal'!N23,1)</f>
        <v>1</v>
      </c>
      <c r="O23" s="299">
        <f>IF('BIFUbC-coal'!O23&gt;0,'E-Coal'!O71/'BIFUbC-coal'!O23,1)</f>
        <v>1</v>
      </c>
      <c r="P23" s="299">
        <f>IF('BIFUbC-coal'!P23&gt;0,'E-Coal'!P71/'BIFUbC-coal'!P23,1)</f>
        <v>1</v>
      </c>
      <c r="Q23" s="299">
        <f>IF('BIFUbC-coal'!Q23&gt;0,'E-Coal'!Q71/'BIFUbC-coal'!Q23,1)</f>
        <v>1</v>
      </c>
      <c r="R23" s="299">
        <f>IF('BIFUbC-coal'!R23&gt;0,'E-Coal'!R71/'BIFUbC-coal'!R23,1)</f>
        <v>1</v>
      </c>
      <c r="S23" s="299">
        <f>IF('BIFUbC-coal'!S23&gt;0,'E-Coal'!S71/'BIFUbC-coal'!S23,1)</f>
        <v>1</v>
      </c>
      <c r="T23" s="299">
        <f>IF('BIFUbC-coal'!T23&gt;0,'E-Coal'!T71/'BIFUbC-coal'!T23,1)</f>
        <v>1</v>
      </c>
      <c r="U23" s="299">
        <f>IF('BIFUbC-coal'!U23&gt;0,'E-Coal'!U71/'BIFUbC-coal'!U23,1)</f>
        <v>1</v>
      </c>
      <c r="V23" s="299">
        <f>IF('BIFUbC-coal'!V23&gt;0,'E-Coal'!V71/'BIFUbC-coal'!V23,1)</f>
        <v>1</v>
      </c>
      <c r="W23" s="299">
        <f>IF('BIFUbC-coal'!W23&gt;0,'E-Coal'!W71/'BIFUbC-coal'!W23,1)</f>
        <v>1</v>
      </c>
      <c r="X23" s="299">
        <f>IF('BIFUbC-coal'!X23&gt;0,'E-Coal'!X71/'BIFUbC-coal'!X23,1)</f>
        <v>1</v>
      </c>
      <c r="Y23" s="299">
        <f>IF('BIFUbC-coal'!Y23&gt;0,'E-Coal'!Y71/'BIFUbC-coal'!Y23,1)</f>
        <v>1</v>
      </c>
      <c r="Z23" s="299">
        <f>IF('BIFUbC-coal'!Z23&gt;0,'E-Coal'!Z71/'BIFUbC-coal'!Z23,1)</f>
        <v>1</v>
      </c>
      <c r="AA23" s="299">
        <f>IF('BIFUbC-coal'!AA23&gt;0,'E-Coal'!AA71/'BIFUbC-coal'!AA23,1)</f>
        <v>1</v>
      </c>
      <c r="AB23" s="299">
        <f>IF('BIFUbC-coal'!AB23&gt;0,'E-Coal'!AB71/'BIFUbC-coal'!AB23,1)</f>
        <v>1</v>
      </c>
      <c r="AC23" s="299">
        <f>IF('BIFUbC-coal'!AC23&gt;0,'E-Coal'!AC71/'BIFUbC-coal'!AC23,1)</f>
        <v>1</v>
      </c>
      <c r="AD23" s="299">
        <f>IF('BIFUbC-coal'!AD23&gt;0,'E-Coal'!AD71/'BIFUbC-coal'!AD23,1)</f>
        <v>1</v>
      </c>
      <c r="AE23" s="299">
        <f>IF('BIFUbC-coal'!AE23&gt;0,'E-Coal'!AE71/'BIFUbC-coal'!AE23,1)</f>
        <v>1</v>
      </c>
      <c r="AF23" s="299">
        <f>IF('BIFUbC-coal'!AF23&gt;0,'E-Coal'!AF71/'BIFUbC-coal'!AF23,1)</f>
        <v>1</v>
      </c>
      <c r="AG23" s="299">
        <f>IF('BIFUbC-coal'!AG23&gt;0,'E-Coal'!AG71/'BIFUbC-coal'!AG23,1)</f>
        <v>1</v>
      </c>
      <c r="AH23" s="299">
        <f>IF('BIFUbC-coal'!AH23&gt;0,'E-Coal'!AH71/'BIFUbC-coal'!AH23,1)</f>
        <v>1</v>
      </c>
      <c r="AI23" s="299">
        <f>IF('BIFUbC-coal'!AI23&gt;0,'E-Coal'!AI71/'BIFUbC-coal'!AI23,1)</f>
        <v>1</v>
      </c>
      <c r="AJ23" s="299">
        <f>IF('BIFUbC-coal'!AJ23&gt;0,'E-Coal'!AJ71/'BIFUbC-coal'!AJ23,1)</f>
        <v>1</v>
      </c>
      <c r="AK23" s="299">
        <f>IF('BIFUbC-coal'!AK23&gt;0,'E-Coal'!AK71/'BIFUbC-coal'!AK23,1)</f>
        <v>1</v>
      </c>
      <c r="AL23" s="299">
        <f>IF('BIFUbC-coal'!AL23&gt;0,'E-Coal'!AL71/'BIFUbC-coal'!AL23,1)</f>
        <v>1</v>
      </c>
      <c r="AM23" s="299">
        <f>IF('BIFUbC-coal'!AM23&gt;0,'E-Coal'!AM71/'BIFUbC-coal'!AM23,1)</f>
        <v>1</v>
      </c>
      <c r="AN23" s="299">
        <f>IF('BIFUbC-coal'!AN23&gt;0,'E-Coal'!AN71/'BIFUbC-coal'!AN23,1)</f>
        <v>1</v>
      </c>
      <c r="AO23" s="299">
        <f>IF('BIFUbC-coal'!AO23&gt;0,'E-Coal'!AO71/'BIFUbC-coal'!AO23,1)</f>
        <v>1</v>
      </c>
      <c r="AP23" s="299">
        <f>IF('BIFUbC-coal'!AP23&gt;0,'E-Coal'!AP71/'BIFUbC-coal'!AP23,1)</f>
        <v>1</v>
      </c>
      <c r="AQ23" s="299">
        <f>IF('BIFUbC-coal'!AQ23&gt;0,'E-Coal'!AQ71/'BIFUbC-coal'!AQ23,1)</f>
        <v>1</v>
      </c>
    </row>
    <row r="24" spans="1:43" x14ac:dyDescent="0.25">
      <c r="A24" s="299" t="s">
        <v>111</v>
      </c>
      <c r="B24" s="299">
        <f>IF('BIFUbC-coal'!B24&gt;0,'E-Coal'!B72/'BIFUbC-coal'!B24,1)</f>
        <v>4.1221646523405028E-2</v>
      </c>
      <c r="C24" s="299">
        <f>IF('BIFUbC-coal'!C24&gt;0,'E-Coal'!C72/'BIFUbC-coal'!C24,1)</f>
        <v>3.5931755277399099E-2</v>
      </c>
      <c r="D24" s="299">
        <f>IF('BIFUbC-coal'!D24&gt;0,'E-Coal'!D72/'BIFUbC-coal'!D24,1)</f>
        <v>3.4364716478081675E-2</v>
      </c>
      <c r="E24" s="299">
        <f>IF('BIFUbC-coal'!E24&gt;0,'E-Coal'!E72/'BIFUbC-coal'!E24,1)</f>
        <v>3.1737579494439699E-2</v>
      </c>
      <c r="F24" s="299">
        <f>IF('BIFUbC-coal'!F24&gt;0,'E-Coal'!F72/'BIFUbC-coal'!F24,1)</f>
        <v>3.3484247667979833E-2</v>
      </c>
      <c r="G24" s="299">
        <f>IF('BIFUbC-coal'!G24&gt;0,'E-Coal'!G72/'BIFUbC-coal'!G24,1)</f>
        <v>3.3659954973260173E-2</v>
      </c>
      <c r="H24" s="299">
        <f>IF('BIFUbC-coal'!H24&gt;0,'E-Coal'!H72/'BIFUbC-coal'!H24,1)</f>
        <v>3.3396096703195773E-2</v>
      </c>
      <c r="I24" s="299">
        <f>IF('BIFUbC-coal'!I24&gt;0,'E-Coal'!I72/'BIFUbC-coal'!I24,1)</f>
        <v>3.3307571279219128E-2</v>
      </c>
      <c r="J24" s="299">
        <f>IF('BIFUbC-coal'!J24&gt;0,'E-Coal'!J72/'BIFUbC-coal'!J24,1)</f>
        <v>3.3214444977305739E-2</v>
      </c>
      <c r="K24" s="299">
        <f>IF('BIFUbC-coal'!K24&gt;0,'E-Coal'!K72/'BIFUbC-coal'!K24,1)</f>
        <v>3.3118248041812473E-2</v>
      </c>
      <c r="L24" s="299">
        <f>IF('BIFUbC-coal'!L24&gt;0,'E-Coal'!L72/'BIFUbC-coal'!L24,1)</f>
        <v>3.3020086829382095E-2</v>
      </c>
      <c r="M24" s="299">
        <f>IF('BIFUbC-coal'!M24&gt;0,'E-Coal'!M72/'BIFUbC-coal'!M24,1)</f>
        <v>3.2920793623230644E-2</v>
      </c>
      <c r="N24" s="299">
        <f>IF('BIFUbC-coal'!N24&gt;0,'E-Coal'!N72/'BIFUbC-coal'!N24,1)</f>
        <v>3.2853587329802564E-2</v>
      </c>
      <c r="O24" s="299">
        <f>IF('BIFUbC-coal'!O24&gt;0,'E-Coal'!O72/'BIFUbC-coal'!O24,1)</f>
        <v>3.2785878862391087E-2</v>
      </c>
      <c r="P24" s="299">
        <f>IF('BIFUbC-coal'!P24&gt;0,'E-Coal'!P72/'BIFUbC-coal'!P24,1)</f>
        <v>3.2717712335387825E-2</v>
      </c>
      <c r="Q24" s="299">
        <f>IF('BIFUbC-coal'!Q24&gt;0,'E-Coal'!Q72/'BIFUbC-coal'!Q24,1)</f>
        <v>3.2649128618603793E-2</v>
      </c>
      <c r="R24" s="299">
        <f>IF('BIFUbC-coal'!R24&gt;0,'E-Coal'!R72/'BIFUbC-coal'!R24,1)</f>
        <v>3.258016552122521E-2</v>
      </c>
      <c r="S24" s="299">
        <f>IF('BIFUbC-coal'!S24&gt;0,'E-Coal'!S72/'BIFUbC-coal'!S24,1)</f>
        <v>3.2563094211745226E-2</v>
      </c>
      <c r="T24" s="299">
        <f>IF('BIFUbC-coal'!T24&gt;0,'E-Coal'!T72/'BIFUbC-coal'!T24,1)</f>
        <v>3.2545649343071158E-2</v>
      </c>
      <c r="U24" s="299">
        <f>IF('BIFUbC-coal'!U24&gt;0,'E-Coal'!U72/'BIFUbC-coal'!U24,1)</f>
        <v>3.2527858724957608E-2</v>
      </c>
      <c r="V24" s="299">
        <f>IF('BIFUbC-coal'!V24&gt;0,'E-Coal'!V72/'BIFUbC-coal'!V24,1)</f>
        <v>3.2509748005257431E-2</v>
      </c>
      <c r="W24" s="299">
        <f>IF('BIFUbC-coal'!W24&gt;0,'E-Coal'!W72/'BIFUbC-coal'!W24,1)</f>
        <v>3.2491340797982403E-2</v>
      </c>
      <c r="X24" s="299">
        <f>IF('BIFUbC-coal'!X24&gt;0,'E-Coal'!X72/'BIFUbC-coal'!X24,1)</f>
        <v>3.2472658806075749E-2</v>
      </c>
      <c r="Y24" s="299">
        <f>IF('BIFUbC-coal'!Y24&gt;0,'E-Coal'!Y72/'BIFUbC-coal'!Y24,1)</f>
        <v>3.2453721938265262E-2</v>
      </c>
      <c r="Z24" s="299">
        <f>IF('BIFUbC-coal'!Z24&gt;0,'E-Coal'!Z72/'BIFUbC-coal'!Z24,1)</f>
        <v>3.2434548419508949E-2</v>
      </c>
      <c r="AA24" s="299">
        <f>IF('BIFUbC-coal'!AA24&gt;0,'E-Coal'!AA72/'BIFUbC-coal'!AA24,1)</f>
        <v>3.2415154894662138E-2</v>
      </c>
      <c r="AB24" s="299">
        <f>IF('BIFUbC-coal'!AB24&gt;0,'E-Coal'!AB72/'BIFUbC-coal'!AB24,1)</f>
        <v>3.2395556525088083E-2</v>
      </c>
      <c r="AC24" s="299">
        <f>IF('BIFUbC-coal'!AC24&gt;0,'E-Coal'!AC72/'BIFUbC-coal'!AC24,1)</f>
        <v>3.2375767078004429E-2</v>
      </c>
      <c r="AD24" s="299">
        <f>IF('BIFUbC-coal'!AD24&gt;0,'E-Coal'!AD72/'BIFUbC-coal'!AD24,1)</f>
        <v>3.2355799008408577E-2</v>
      </c>
      <c r="AE24" s="299">
        <f>IF('BIFUbC-coal'!AE24&gt;0,'E-Coal'!AE72/'BIFUbC-coal'!AE24,1)</f>
        <v>3.2335663533455516E-2</v>
      </c>
      <c r="AF24" s="299">
        <f>IF('BIFUbC-coal'!AF24&gt;0,'E-Coal'!AF72/'BIFUbC-coal'!AF24,1)</f>
        <v>3.2315370699174728E-2</v>
      </c>
      <c r="AG24" s="299">
        <f>IF('BIFUbC-coal'!AG24&gt;0,'E-Coal'!AG72/'BIFUbC-coal'!AG24,1)</f>
        <v>3.2294929439407712E-2</v>
      </c>
      <c r="AH24" s="299">
        <f>IF('BIFUbC-coal'!AH24&gt;0,'E-Coal'!AH72/'BIFUbC-coal'!AH24,1)</f>
        <v>3.2274347626826169E-2</v>
      </c>
      <c r="AI24" s="299">
        <f>IF('BIFUbC-coal'!AI24&gt;0,'E-Coal'!AI72/'BIFUbC-coal'!AI24,1)</f>
        <v>3.2253632115851555E-2</v>
      </c>
      <c r="AJ24" s="299">
        <f>IF('BIFUbC-coal'!AJ24&gt;0,'E-Coal'!AJ72/'BIFUbC-coal'!AJ24,1)</f>
        <v>3.2232788777239597E-2</v>
      </c>
      <c r="AK24" s="299">
        <f>IF('BIFUbC-coal'!AK24&gt;0,'E-Coal'!AK72/'BIFUbC-coal'!AK24,1)</f>
        <v>3.2211822524018045E-2</v>
      </c>
      <c r="AL24" s="299">
        <f>IF('BIFUbC-coal'!AL24&gt;0,'E-Coal'!AL72/'BIFUbC-coal'!AL24,1)</f>
        <v>3.2190737328368663E-2</v>
      </c>
      <c r="AM24" s="299">
        <f>IF('BIFUbC-coal'!AM24&gt;0,'E-Coal'!AM72/'BIFUbC-coal'!AM24,1)</f>
        <v>3.2169536228925454E-2</v>
      </c>
      <c r="AN24" s="299">
        <f>IF('BIFUbC-coal'!AN24&gt;0,'E-Coal'!AN72/'BIFUbC-coal'!AN24,1)</f>
        <v>3.2148221327814162E-2</v>
      </c>
      <c r="AO24" s="299">
        <f>IF('BIFUbC-coal'!AO24&gt;0,'E-Coal'!AO72/'BIFUbC-coal'!AO24,1)</f>
        <v>3.2126793776581897E-2</v>
      </c>
      <c r="AP24" s="299">
        <f>IF('BIFUbC-coal'!AP24&gt;0,'E-Coal'!AP72/'BIFUbC-coal'!AP24,1)</f>
        <v>3.2105253749951469E-2</v>
      </c>
      <c r="AQ24" s="299">
        <f>IF('BIFUbC-coal'!AQ24&gt;0,'E-Coal'!AQ72/'BIFUbC-coal'!AQ24,1)</f>
        <v>3.2073231599514501E-2</v>
      </c>
    </row>
    <row r="25" spans="1:43" x14ac:dyDescent="0.25">
      <c r="A25" s="299" t="s">
        <v>112</v>
      </c>
      <c r="B25" s="299">
        <f>IF('BIFUbC-coal'!B25&gt;0,'E-Coal'!B73/'BIFUbC-coal'!B25,1)</f>
        <v>1</v>
      </c>
      <c r="C25" s="299">
        <f>IF('BIFUbC-coal'!C25&gt;0,'E-Coal'!C73/'BIFUbC-coal'!C25,1)</f>
        <v>1</v>
      </c>
      <c r="D25" s="299">
        <f>IF('BIFUbC-coal'!D25&gt;0,'E-Coal'!D73/'BIFUbC-coal'!D25,1)</f>
        <v>1</v>
      </c>
      <c r="E25" s="299">
        <f>IF('BIFUbC-coal'!E25&gt;0,'E-Coal'!E73/'BIFUbC-coal'!E25,1)</f>
        <v>1</v>
      </c>
      <c r="F25" s="299">
        <f>IF('BIFUbC-coal'!F25&gt;0,'E-Coal'!F73/'BIFUbC-coal'!F25,1)</f>
        <v>1</v>
      </c>
      <c r="G25" s="299">
        <f>IF('BIFUbC-coal'!G25&gt;0,'E-Coal'!G73/'BIFUbC-coal'!G25,1)</f>
        <v>1</v>
      </c>
      <c r="H25" s="299">
        <f>IF('BIFUbC-coal'!H25&gt;0,'E-Coal'!H73/'BIFUbC-coal'!H25,1)</f>
        <v>1</v>
      </c>
      <c r="I25" s="299">
        <f>IF('BIFUbC-coal'!I25&gt;0,'E-Coal'!I73/'BIFUbC-coal'!I25,1)</f>
        <v>1</v>
      </c>
      <c r="J25" s="299">
        <f>IF('BIFUbC-coal'!J25&gt;0,'E-Coal'!J73/'BIFUbC-coal'!J25,1)</f>
        <v>1</v>
      </c>
      <c r="K25" s="299">
        <f>IF('BIFUbC-coal'!K25&gt;0,'E-Coal'!K73/'BIFUbC-coal'!K25,1)</f>
        <v>1</v>
      </c>
      <c r="L25" s="299">
        <f>IF('BIFUbC-coal'!L25&gt;0,'E-Coal'!L73/'BIFUbC-coal'!L25,1)</f>
        <v>1</v>
      </c>
      <c r="M25" s="299">
        <f>IF('BIFUbC-coal'!M25&gt;0,'E-Coal'!M73/'BIFUbC-coal'!M25,1)</f>
        <v>1</v>
      </c>
      <c r="N25" s="299">
        <f>IF('BIFUbC-coal'!N25&gt;0,'E-Coal'!N73/'BIFUbC-coal'!N25,1)</f>
        <v>1</v>
      </c>
      <c r="O25" s="299">
        <f>IF('BIFUbC-coal'!O25&gt;0,'E-Coal'!O73/'BIFUbC-coal'!O25,1)</f>
        <v>1</v>
      </c>
      <c r="P25" s="299">
        <f>IF('BIFUbC-coal'!P25&gt;0,'E-Coal'!P73/'BIFUbC-coal'!P25,1)</f>
        <v>1</v>
      </c>
      <c r="Q25" s="299">
        <f>IF('BIFUbC-coal'!Q25&gt;0,'E-Coal'!Q73/'BIFUbC-coal'!Q25,1)</f>
        <v>1</v>
      </c>
      <c r="R25" s="299">
        <f>IF('BIFUbC-coal'!R25&gt;0,'E-Coal'!R73/'BIFUbC-coal'!R25,1)</f>
        <v>1</v>
      </c>
      <c r="S25" s="299">
        <f>IF('BIFUbC-coal'!S25&gt;0,'E-Coal'!S73/'BIFUbC-coal'!S25,1)</f>
        <v>1</v>
      </c>
      <c r="T25" s="299">
        <f>IF('BIFUbC-coal'!T25&gt;0,'E-Coal'!T73/'BIFUbC-coal'!T25,1)</f>
        <v>1</v>
      </c>
      <c r="U25" s="299">
        <f>IF('BIFUbC-coal'!U25&gt;0,'E-Coal'!U73/'BIFUbC-coal'!U25,1)</f>
        <v>1</v>
      </c>
      <c r="V25" s="299">
        <f>IF('BIFUbC-coal'!V25&gt;0,'E-Coal'!V73/'BIFUbC-coal'!V25,1)</f>
        <v>1</v>
      </c>
      <c r="W25" s="299">
        <f>IF('BIFUbC-coal'!W25&gt;0,'E-Coal'!W73/'BIFUbC-coal'!W25,1)</f>
        <v>1</v>
      </c>
      <c r="X25" s="299">
        <f>IF('BIFUbC-coal'!X25&gt;0,'E-Coal'!X73/'BIFUbC-coal'!X25,1)</f>
        <v>1</v>
      </c>
      <c r="Y25" s="299">
        <f>IF('BIFUbC-coal'!Y25&gt;0,'E-Coal'!Y73/'BIFUbC-coal'!Y25,1)</f>
        <v>1</v>
      </c>
      <c r="Z25" s="299">
        <f>IF('BIFUbC-coal'!Z25&gt;0,'E-Coal'!Z73/'BIFUbC-coal'!Z25,1)</f>
        <v>1</v>
      </c>
      <c r="AA25" s="299">
        <f>IF('BIFUbC-coal'!AA25&gt;0,'E-Coal'!AA73/'BIFUbC-coal'!AA25,1)</f>
        <v>1</v>
      </c>
      <c r="AB25" s="299">
        <f>IF('BIFUbC-coal'!AB25&gt;0,'E-Coal'!AB73/'BIFUbC-coal'!AB25,1)</f>
        <v>1</v>
      </c>
      <c r="AC25" s="299">
        <f>IF('BIFUbC-coal'!AC25&gt;0,'E-Coal'!AC73/'BIFUbC-coal'!AC25,1)</f>
        <v>1</v>
      </c>
      <c r="AD25" s="299">
        <f>IF('BIFUbC-coal'!AD25&gt;0,'E-Coal'!AD73/'BIFUbC-coal'!AD25,1)</f>
        <v>1</v>
      </c>
      <c r="AE25" s="299">
        <f>IF('BIFUbC-coal'!AE25&gt;0,'E-Coal'!AE73/'BIFUbC-coal'!AE25,1)</f>
        <v>1</v>
      </c>
      <c r="AF25" s="299">
        <f>IF('BIFUbC-coal'!AF25&gt;0,'E-Coal'!AF73/'BIFUbC-coal'!AF25,1)</f>
        <v>1</v>
      </c>
      <c r="AG25" s="299">
        <f>IF('BIFUbC-coal'!AG25&gt;0,'E-Coal'!AG73/'BIFUbC-coal'!AG25,1)</f>
        <v>1</v>
      </c>
      <c r="AH25" s="299">
        <f>IF('BIFUbC-coal'!AH25&gt;0,'E-Coal'!AH73/'BIFUbC-coal'!AH25,1)</f>
        <v>1</v>
      </c>
      <c r="AI25" s="299">
        <f>IF('BIFUbC-coal'!AI25&gt;0,'E-Coal'!AI73/'BIFUbC-coal'!AI25,1)</f>
        <v>1</v>
      </c>
      <c r="AJ25" s="299">
        <f>IF('BIFUbC-coal'!AJ25&gt;0,'E-Coal'!AJ73/'BIFUbC-coal'!AJ25,1)</f>
        <v>1</v>
      </c>
      <c r="AK25" s="299">
        <f>IF('BIFUbC-coal'!AK25&gt;0,'E-Coal'!AK73/'BIFUbC-coal'!AK25,1)</f>
        <v>1</v>
      </c>
      <c r="AL25" s="299">
        <f>IF('BIFUbC-coal'!AL25&gt;0,'E-Coal'!AL73/'BIFUbC-coal'!AL25,1)</f>
        <v>1</v>
      </c>
      <c r="AM25" s="299">
        <f>IF('BIFUbC-coal'!AM25&gt;0,'E-Coal'!AM73/'BIFUbC-coal'!AM25,1)</f>
        <v>1</v>
      </c>
      <c r="AN25" s="299">
        <f>IF('BIFUbC-coal'!AN25&gt;0,'E-Coal'!AN73/'BIFUbC-coal'!AN25,1)</f>
        <v>1</v>
      </c>
      <c r="AO25" s="299">
        <f>IF('BIFUbC-coal'!AO25&gt;0,'E-Coal'!AO73/'BIFUbC-coal'!AO25,1)</f>
        <v>1</v>
      </c>
      <c r="AP25" s="299">
        <f>IF('BIFUbC-coal'!AP25&gt;0,'E-Coal'!AP73/'BIFUbC-coal'!AP25,1)</f>
        <v>1</v>
      </c>
      <c r="AQ25" s="299">
        <f>IF('BIFUbC-coal'!AQ25&gt;0,'E-Coal'!AQ73/'BIFUbC-coal'!AQ25,1)</f>
        <v>1</v>
      </c>
    </row>
    <row r="26" spans="1:43" x14ac:dyDescent="0.25">
      <c r="A26" s="299" t="s">
        <v>113</v>
      </c>
      <c r="B26" s="299">
        <f>IF('BIFUbC-coal'!B26&gt;0,'E-Coal'!B74/'BIFUbC-coal'!B26,1)</f>
        <v>1</v>
      </c>
      <c r="C26" s="299">
        <f>IF('BIFUbC-coal'!C26&gt;0,'E-Coal'!C74/'BIFUbC-coal'!C26,1)</f>
        <v>1</v>
      </c>
      <c r="D26" s="299">
        <f>IF('BIFUbC-coal'!D26&gt;0,'E-Coal'!D74/'BIFUbC-coal'!D26,1)</f>
        <v>1</v>
      </c>
      <c r="E26" s="299">
        <f>IF('BIFUbC-coal'!E26&gt;0,'E-Coal'!E74/'BIFUbC-coal'!E26,1)</f>
        <v>1</v>
      </c>
      <c r="F26" s="299">
        <f>IF('BIFUbC-coal'!F26&gt;0,'E-Coal'!F74/'BIFUbC-coal'!F26,1)</f>
        <v>1</v>
      </c>
      <c r="G26" s="299">
        <f>IF('BIFUbC-coal'!G26&gt;0,'E-Coal'!G74/'BIFUbC-coal'!G26,1)</f>
        <v>1</v>
      </c>
      <c r="H26" s="299">
        <f>IF('BIFUbC-coal'!H26&gt;0,'E-Coal'!H74/'BIFUbC-coal'!H26,1)</f>
        <v>1</v>
      </c>
      <c r="I26" s="299">
        <f>IF('BIFUbC-coal'!I26&gt;0,'E-Coal'!I74/'BIFUbC-coal'!I26,1)</f>
        <v>1</v>
      </c>
      <c r="J26" s="299">
        <f>IF('BIFUbC-coal'!J26&gt;0,'E-Coal'!J74/'BIFUbC-coal'!J26,1)</f>
        <v>1</v>
      </c>
      <c r="K26" s="299">
        <f>IF('BIFUbC-coal'!K26&gt;0,'E-Coal'!K74/'BIFUbC-coal'!K26,1)</f>
        <v>1</v>
      </c>
      <c r="L26" s="299">
        <f>IF('BIFUbC-coal'!L26&gt;0,'E-Coal'!L74/'BIFUbC-coal'!L26,1)</f>
        <v>1</v>
      </c>
      <c r="M26" s="299">
        <f>IF('BIFUbC-coal'!M26&gt;0,'E-Coal'!M74/'BIFUbC-coal'!M26,1)</f>
        <v>1</v>
      </c>
      <c r="N26" s="299">
        <f>IF('BIFUbC-coal'!N26&gt;0,'E-Coal'!N74/'BIFUbC-coal'!N26,1)</f>
        <v>1</v>
      </c>
      <c r="O26" s="299">
        <f>IF('BIFUbC-coal'!O26&gt;0,'E-Coal'!O74/'BIFUbC-coal'!O26,1)</f>
        <v>1</v>
      </c>
      <c r="P26" s="299">
        <f>IF('BIFUbC-coal'!P26&gt;0,'E-Coal'!P74/'BIFUbC-coal'!P26,1)</f>
        <v>1</v>
      </c>
      <c r="Q26" s="299">
        <f>IF('BIFUbC-coal'!Q26&gt;0,'E-Coal'!Q74/'BIFUbC-coal'!Q26,1)</f>
        <v>1</v>
      </c>
      <c r="R26" s="299">
        <f>IF('BIFUbC-coal'!R26&gt;0,'E-Coal'!R74/'BIFUbC-coal'!R26,1)</f>
        <v>1</v>
      </c>
      <c r="S26" s="299">
        <f>IF('BIFUbC-coal'!S26&gt;0,'E-Coal'!S74/'BIFUbC-coal'!S26,1)</f>
        <v>1</v>
      </c>
      <c r="T26" s="299">
        <f>IF('BIFUbC-coal'!T26&gt;0,'E-Coal'!T74/'BIFUbC-coal'!T26,1)</f>
        <v>1</v>
      </c>
      <c r="U26" s="299">
        <f>IF('BIFUbC-coal'!U26&gt;0,'E-Coal'!U74/'BIFUbC-coal'!U26,1)</f>
        <v>1</v>
      </c>
      <c r="V26" s="299">
        <f>IF('BIFUbC-coal'!V26&gt;0,'E-Coal'!V74/'BIFUbC-coal'!V26,1)</f>
        <v>1</v>
      </c>
      <c r="W26" s="299">
        <f>IF('BIFUbC-coal'!W26&gt;0,'E-Coal'!W74/'BIFUbC-coal'!W26,1)</f>
        <v>1</v>
      </c>
      <c r="X26" s="299">
        <f>IF('BIFUbC-coal'!X26&gt;0,'E-Coal'!X74/'BIFUbC-coal'!X26,1)</f>
        <v>1</v>
      </c>
      <c r="Y26" s="299">
        <f>IF('BIFUbC-coal'!Y26&gt;0,'E-Coal'!Y74/'BIFUbC-coal'!Y26,1)</f>
        <v>1</v>
      </c>
      <c r="Z26" s="299">
        <f>IF('BIFUbC-coal'!Z26&gt;0,'E-Coal'!Z74/'BIFUbC-coal'!Z26,1)</f>
        <v>1</v>
      </c>
      <c r="AA26" s="299">
        <f>IF('BIFUbC-coal'!AA26&gt;0,'E-Coal'!AA74/'BIFUbC-coal'!AA26,1)</f>
        <v>1</v>
      </c>
      <c r="AB26" s="299">
        <f>IF('BIFUbC-coal'!AB26&gt;0,'E-Coal'!AB74/'BIFUbC-coal'!AB26,1)</f>
        <v>1</v>
      </c>
      <c r="AC26" s="299">
        <f>IF('BIFUbC-coal'!AC26&gt;0,'E-Coal'!AC74/'BIFUbC-coal'!AC26,1)</f>
        <v>1</v>
      </c>
      <c r="AD26" s="299">
        <f>IF('BIFUbC-coal'!AD26&gt;0,'E-Coal'!AD74/'BIFUbC-coal'!AD26,1)</f>
        <v>1</v>
      </c>
      <c r="AE26" s="299">
        <f>IF('BIFUbC-coal'!AE26&gt;0,'E-Coal'!AE74/'BIFUbC-coal'!AE26,1)</f>
        <v>1</v>
      </c>
      <c r="AF26" s="299">
        <f>IF('BIFUbC-coal'!AF26&gt;0,'E-Coal'!AF74/'BIFUbC-coal'!AF26,1)</f>
        <v>1</v>
      </c>
      <c r="AG26" s="299">
        <f>IF('BIFUbC-coal'!AG26&gt;0,'E-Coal'!AG74/'BIFUbC-coal'!AG26,1)</f>
        <v>1</v>
      </c>
      <c r="AH26" s="299">
        <f>IF('BIFUbC-coal'!AH26&gt;0,'E-Coal'!AH74/'BIFUbC-coal'!AH26,1)</f>
        <v>1</v>
      </c>
      <c r="AI26" s="299">
        <f>IF('BIFUbC-coal'!AI26&gt;0,'E-Coal'!AI74/'BIFUbC-coal'!AI26,1)</f>
        <v>1</v>
      </c>
      <c r="AJ26" s="299">
        <f>IF('BIFUbC-coal'!AJ26&gt;0,'E-Coal'!AJ74/'BIFUbC-coal'!AJ26,1)</f>
        <v>1</v>
      </c>
      <c r="AK26" s="299">
        <f>IF('BIFUbC-coal'!AK26&gt;0,'E-Coal'!AK74/'BIFUbC-coal'!AK26,1)</f>
        <v>1</v>
      </c>
      <c r="AL26" s="299">
        <f>IF('BIFUbC-coal'!AL26&gt;0,'E-Coal'!AL74/'BIFUbC-coal'!AL26,1)</f>
        <v>1</v>
      </c>
      <c r="AM26" s="299">
        <f>IF('BIFUbC-coal'!AM26&gt;0,'E-Coal'!AM74/'BIFUbC-coal'!AM26,1)</f>
        <v>1</v>
      </c>
      <c r="AN26" s="299">
        <f>IF('BIFUbC-coal'!AN26&gt;0,'E-Coal'!AN74/'BIFUbC-coal'!AN26,1)</f>
        <v>1</v>
      </c>
      <c r="AO26" s="299">
        <f>IF('BIFUbC-coal'!AO26&gt;0,'E-Coal'!AO74/'BIFUbC-coal'!AO26,1)</f>
        <v>1</v>
      </c>
      <c r="AP26" s="299">
        <f>IF('BIFUbC-coal'!AP26&gt;0,'E-Coal'!AP74/'BIFUbC-coal'!AP26,1)</f>
        <v>1</v>
      </c>
      <c r="AQ26" s="299">
        <f>IF('BIFUbC-coal'!AQ26&gt;0,'E-Coal'!AQ74/'BIFUbC-coal'!AQ26,1)</f>
        <v>1</v>
      </c>
    </row>
  </sheetData>
  <phoneticPr fontId="3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D7BF-9F85-41B9-9491-39235FD24CF0}">
  <sheetPr codeName="Sheet47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f>IF('BIFUbC-LPG-propane-or-butane'!B2&gt;0,'E-LPG propane or butane'!B50/'BIFUbC-LPG-propane-or-butane'!B2,1)</f>
        <v>1</v>
      </c>
      <c r="C2" s="299">
        <f>IF('BIFUbC-LPG-propane-or-butane'!C2&gt;0,'E-LPG propane or butane'!C50/'BIFUbC-LPG-propane-or-butane'!C2,1)</f>
        <v>1</v>
      </c>
      <c r="D2" s="299">
        <f>IF('BIFUbC-LPG-propane-or-butane'!D2&gt;0,'E-LPG propane or butane'!D50/'BIFUbC-LPG-propane-or-butane'!D2,1)</f>
        <v>1</v>
      </c>
      <c r="E2" s="299">
        <f>IF('BIFUbC-LPG-propane-or-butane'!E2&gt;0,'E-LPG propane or butane'!E50/'BIFUbC-LPG-propane-or-butane'!E2,1)</f>
        <v>1</v>
      </c>
      <c r="F2" s="299">
        <f>IF('BIFUbC-LPG-propane-or-butane'!F2&gt;0,'E-LPG propane or butane'!F50/'BIFUbC-LPG-propane-or-butane'!F2,1)</f>
        <v>1</v>
      </c>
      <c r="G2" s="299">
        <f>IF('BIFUbC-LPG-propane-or-butane'!G2&gt;0,'E-LPG propane or butane'!G50/'BIFUbC-LPG-propane-or-butane'!G2,1)</f>
        <v>1</v>
      </c>
      <c r="H2" s="299">
        <f>IF('BIFUbC-LPG-propane-or-butane'!H2&gt;0,'E-LPG propane or butane'!H50/'BIFUbC-LPG-propane-or-butane'!H2,1)</f>
        <v>1</v>
      </c>
      <c r="I2" s="299">
        <f>IF('BIFUbC-LPG-propane-or-butane'!I2&gt;0,'E-LPG propane or butane'!I50/'BIFUbC-LPG-propane-or-butane'!I2,1)</f>
        <v>1</v>
      </c>
      <c r="J2" s="299">
        <f>IF('BIFUbC-LPG-propane-or-butane'!J2&gt;0,'E-LPG propane or butane'!J50/'BIFUbC-LPG-propane-or-butane'!J2,1)</f>
        <v>1</v>
      </c>
      <c r="K2" s="299">
        <f>IF('BIFUbC-LPG-propane-or-butane'!K2&gt;0,'E-LPG propane or butane'!K50/'BIFUbC-LPG-propane-or-butane'!K2,1)</f>
        <v>1</v>
      </c>
      <c r="L2" s="299">
        <f>IF('BIFUbC-LPG-propane-or-butane'!L2&gt;0,'E-LPG propane or butane'!L50/'BIFUbC-LPG-propane-or-butane'!L2,1)</f>
        <v>1</v>
      </c>
      <c r="M2" s="299">
        <f>IF('BIFUbC-LPG-propane-or-butane'!M2&gt;0,'E-LPG propane or butane'!M50/'BIFUbC-LPG-propane-or-butane'!M2,1)</f>
        <v>1</v>
      </c>
      <c r="N2" s="299">
        <f>IF('BIFUbC-LPG-propane-or-butane'!N2&gt;0,'E-LPG propane or butane'!N50/'BIFUbC-LPG-propane-or-butane'!N2,1)</f>
        <v>1</v>
      </c>
      <c r="O2" s="299">
        <f>IF('BIFUbC-LPG-propane-or-butane'!O2&gt;0,'E-LPG propane or butane'!O50/'BIFUbC-LPG-propane-or-butane'!O2,1)</f>
        <v>1</v>
      </c>
      <c r="P2" s="299">
        <f>IF('BIFUbC-LPG-propane-or-butane'!P2&gt;0,'E-LPG propane or butane'!P50/'BIFUbC-LPG-propane-or-butane'!P2,1)</f>
        <v>1</v>
      </c>
      <c r="Q2" s="299">
        <f>IF('BIFUbC-LPG-propane-or-butane'!Q2&gt;0,'E-LPG propane or butane'!Q50/'BIFUbC-LPG-propane-or-butane'!Q2,1)</f>
        <v>1</v>
      </c>
      <c r="R2" s="299">
        <f>IF('BIFUbC-LPG-propane-or-butane'!R2&gt;0,'E-LPG propane or butane'!R50/'BIFUbC-LPG-propane-or-butane'!R2,1)</f>
        <v>1</v>
      </c>
      <c r="S2" s="299">
        <f>IF('BIFUbC-LPG-propane-or-butane'!S2&gt;0,'E-LPG propane or butane'!S50/'BIFUbC-LPG-propane-or-butane'!S2,1)</f>
        <v>1</v>
      </c>
      <c r="T2" s="299">
        <f>IF('BIFUbC-LPG-propane-or-butane'!T2&gt;0,'E-LPG propane or butane'!T50/'BIFUbC-LPG-propane-or-butane'!T2,1)</f>
        <v>1</v>
      </c>
      <c r="U2" s="299">
        <f>IF('BIFUbC-LPG-propane-or-butane'!U2&gt;0,'E-LPG propane or butane'!U50/'BIFUbC-LPG-propane-or-butane'!U2,1)</f>
        <v>1</v>
      </c>
      <c r="V2" s="299">
        <f>IF('BIFUbC-LPG-propane-or-butane'!V2&gt;0,'E-LPG propane or butane'!V50/'BIFUbC-LPG-propane-or-butane'!V2,1)</f>
        <v>1</v>
      </c>
      <c r="W2" s="299">
        <f>IF('BIFUbC-LPG-propane-or-butane'!W2&gt;0,'E-LPG propane or butane'!W50/'BIFUbC-LPG-propane-or-butane'!W2,1)</f>
        <v>1</v>
      </c>
      <c r="X2" s="299">
        <f>IF('BIFUbC-LPG-propane-or-butane'!X2&gt;0,'E-LPG propane or butane'!X50/'BIFUbC-LPG-propane-or-butane'!X2,1)</f>
        <v>1</v>
      </c>
      <c r="Y2" s="299">
        <f>IF('BIFUbC-LPG-propane-or-butane'!Y2&gt;0,'E-LPG propane or butane'!Y50/'BIFUbC-LPG-propane-or-butane'!Y2,1)</f>
        <v>1</v>
      </c>
      <c r="Z2" s="299">
        <f>IF('BIFUbC-LPG-propane-or-butane'!Z2&gt;0,'E-LPG propane or butane'!Z50/'BIFUbC-LPG-propane-or-butane'!Z2,1)</f>
        <v>1</v>
      </c>
      <c r="AA2" s="299">
        <f>IF('BIFUbC-LPG-propane-or-butane'!AA2&gt;0,'E-LPG propane or butane'!AA50/'BIFUbC-LPG-propane-or-butane'!AA2,1)</f>
        <v>1</v>
      </c>
      <c r="AB2" s="299">
        <f>IF('BIFUbC-LPG-propane-or-butane'!AB2&gt;0,'E-LPG propane or butane'!AB50/'BIFUbC-LPG-propane-or-butane'!AB2,1)</f>
        <v>1</v>
      </c>
      <c r="AC2" s="299">
        <f>IF('BIFUbC-LPG-propane-or-butane'!AC2&gt;0,'E-LPG propane or butane'!AC50/'BIFUbC-LPG-propane-or-butane'!AC2,1)</f>
        <v>1</v>
      </c>
      <c r="AD2" s="299">
        <f>IF('BIFUbC-LPG-propane-or-butane'!AD2&gt;0,'E-LPG propane or butane'!AD50/'BIFUbC-LPG-propane-or-butane'!AD2,1)</f>
        <v>1</v>
      </c>
      <c r="AE2" s="299">
        <f>IF('BIFUbC-LPG-propane-or-butane'!AE2&gt;0,'E-LPG propane or butane'!AE50/'BIFUbC-LPG-propane-or-butane'!AE2,1)</f>
        <v>1</v>
      </c>
      <c r="AF2" s="299">
        <f>IF('BIFUbC-LPG-propane-or-butane'!AF2&gt;0,'E-LPG propane or butane'!AF50/'BIFUbC-LPG-propane-or-butane'!AF2,1)</f>
        <v>1</v>
      </c>
      <c r="AG2" s="299">
        <f>IF('BIFUbC-LPG-propane-or-butane'!AG2&gt;0,'E-LPG propane or butane'!AG50/'BIFUbC-LPG-propane-or-butane'!AG2,1)</f>
        <v>1</v>
      </c>
      <c r="AH2" s="299">
        <f>IF('BIFUbC-LPG-propane-or-butane'!AH2&gt;0,'E-LPG propane or butane'!AH50/'BIFUbC-LPG-propane-or-butane'!AH2,1)</f>
        <v>1</v>
      </c>
      <c r="AI2" s="299">
        <f>IF('BIFUbC-LPG-propane-or-butane'!AI2&gt;0,'E-LPG propane or butane'!AI50/'BIFUbC-LPG-propane-or-butane'!AI2,1)</f>
        <v>1</v>
      </c>
      <c r="AJ2" s="299">
        <f>IF('BIFUbC-LPG-propane-or-butane'!AJ2&gt;0,'E-LPG propane or butane'!AJ50/'BIFUbC-LPG-propane-or-butane'!AJ2,1)</f>
        <v>1</v>
      </c>
      <c r="AK2" s="299">
        <f>IF('BIFUbC-LPG-propane-or-butane'!AK2&gt;0,'E-LPG propane or butane'!AK50/'BIFUbC-LPG-propane-or-butane'!AK2,1)</f>
        <v>1</v>
      </c>
      <c r="AL2" s="299">
        <f>IF('BIFUbC-LPG-propane-or-butane'!AL2&gt;0,'E-LPG propane or butane'!AL50/'BIFUbC-LPG-propane-or-butane'!AL2,1)</f>
        <v>1</v>
      </c>
      <c r="AM2" s="299">
        <f>IF('BIFUbC-LPG-propane-or-butane'!AM2&gt;0,'E-LPG propane or butane'!AM50/'BIFUbC-LPG-propane-or-butane'!AM2,1)</f>
        <v>1</v>
      </c>
      <c r="AN2" s="299">
        <f>IF('BIFUbC-LPG-propane-or-butane'!AN2&gt;0,'E-LPG propane or butane'!AN50/'BIFUbC-LPG-propane-or-butane'!AN2,1)</f>
        <v>1</v>
      </c>
      <c r="AO2" s="299">
        <f>IF('BIFUbC-LPG-propane-or-butane'!AO2&gt;0,'E-LPG propane or butane'!AO50/'BIFUbC-LPG-propane-or-butane'!AO2,1)</f>
        <v>1</v>
      </c>
      <c r="AP2" s="299">
        <f>IF('BIFUbC-LPG-propane-or-butane'!AP2&gt;0,'E-LPG propane or butane'!AP50/'BIFUbC-LPG-propane-or-butane'!AP2,1)</f>
        <v>1</v>
      </c>
      <c r="AQ2" s="299">
        <f>IF('BIFUbC-LPG-propane-or-butane'!AQ2&gt;0,'E-LPG propane or butane'!AQ50/'BIFUbC-LPG-propane-or-butane'!AQ2,1)</f>
        <v>1</v>
      </c>
    </row>
    <row r="3" spans="1:43" x14ac:dyDescent="0.25">
      <c r="A3" s="299" t="s">
        <v>90</v>
      </c>
      <c r="B3" s="299">
        <f>IF('BIFUbC-LPG-propane-or-butane'!B3&gt;0,'E-LPG propane or butane'!B51/'BIFUbC-LPG-propane-or-butane'!B3,1)</f>
        <v>1</v>
      </c>
      <c r="C3" s="299">
        <f>IF('BIFUbC-LPG-propane-or-butane'!C3&gt;0,'E-LPG propane or butane'!C51/'BIFUbC-LPG-propane-or-butane'!C3,1)</f>
        <v>1</v>
      </c>
      <c r="D3" s="299">
        <f>IF('BIFUbC-LPG-propane-or-butane'!D3&gt;0,'E-LPG propane or butane'!D51/'BIFUbC-LPG-propane-or-butane'!D3,1)</f>
        <v>1</v>
      </c>
      <c r="E3" s="299">
        <f>IF('BIFUbC-LPG-propane-or-butane'!E3&gt;0,'E-LPG propane or butane'!E51/'BIFUbC-LPG-propane-or-butane'!E3,1)</f>
        <v>1</v>
      </c>
      <c r="F3" s="299">
        <f>IF('BIFUbC-LPG-propane-or-butane'!F3&gt;0,'E-LPG propane or butane'!F51/'BIFUbC-LPG-propane-or-butane'!F3,1)</f>
        <v>1</v>
      </c>
      <c r="G3" s="299">
        <f>IF('BIFUbC-LPG-propane-or-butane'!G3&gt;0,'E-LPG propane or butane'!G51/'BIFUbC-LPG-propane-or-butane'!G3,1)</f>
        <v>1</v>
      </c>
      <c r="H3" s="299">
        <f>IF('BIFUbC-LPG-propane-or-butane'!H3&gt;0,'E-LPG propane or butane'!H51/'BIFUbC-LPG-propane-or-butane'!H3,1)</f>
        <v>1</v>
      </c>
      <c r="I3" s="299">
        <f>IF('BIFUbC-LPG-propane-or-butane'!I3&gt;0,'E-LPG propane or butane'!I51/'BIFUbC-LPG-propane-or-butane'!I3,1)</f>
        <v>1</v>
      </c>
      <c r="J3" s="299">
        <f>IF('BIFUbC-LPG-propane-or-butane'!J3&gt;0,'E-LPG propane or butane'!J51/'BIFUbC-LPG-propane-or-butane'!J3,1)</f>
        <v>1</v>
      </c>
      <c r="K3" s="299">
        <f>IF('BIFUbC-LPG-propane-or-butane'!K3&gt;0,'E-LPG propane or butane'!K51/'BIFUbC-LPG-propane-or-butane'!K3,1)</f>
        <v>1</v>
      </c>
      <c r="L3" s="299">
        <f>IF('BIFUbC-LPG-propane-or-butane'!L3&gt;0,'E-LPG propane or butane'!L51/'BIFUbC-LPG-propane-or-butane'!L3,1)</f>
        <v>1</v>
      </c>
      <c r="M3" s="299">
        <f>IF('BIFUbC-LPG-propane-or-butane'!M3&gt;0,'E-LPG propane or butane'!M51/'BIFUbC-LPG-propane-or-butane'!M3,1)</f>
        <v>1</v>
      </c>
      <c r="N3" s="299">
        <f>IF('BIFUbC-LPG-propane-or-butane'!N3&gt;0,'E-LPG propane or butane'!N51/'BIFUbC-LPG-propane-or-butane'!N3,1)</f>
        <v>1</v>
      </c>
      <c r="O3" s="299">
        <f>IF('BIFUbC-LPG-propane-or-butane'!O3&gt;0,'E-LPG propane or butane'!O51/'BIFUbC-LPG-propane-or-butane'!O3,1)</f>
        <v>1</v>
      </c>
      <c r="P3" s="299">
        <f>IF('BIFUbC-LPG-propane-or-butane'!P3&gt;0,'E-LPG propane or butane'!P51/'BIFUbC-LPG-propane-or-butane'!P3,1)</f>
        <v>1</v>
      </c>
      <c r="Q3" s="299">
        <f>IF('BIFUbC-LPG-propane-or-butane'!Q3&gt;0,'E-LPG propane or butane'!Q51/'BIFUbC-LPG-propane-or-butane'!Q3,1)</f>
        <v>1</v>
      </c>
      <c r="R3" s="299">
        <f>IF('BIFUbC-LPG-propane-or-butane'!R3&gt;0,'E-LPG propane or butane'!R51/'BIFUbC-LPG-propane-or-butane'!R3,1)</f>
        <v>1</v>
      </c>
      <c r="S3" s="299">
        <f>IF('BIFUbC-LPG-propane-or-butane'!S3&gt;0,'E-LPG propane or butane'!S51/'BIFUbC-LPG-propane-or-butane'!S3,1)</f>
        <v>1</v>
      </c>
      <c r="T3" s="299">
        <f>IF('BIFUbC-LPG-propane-or-butane'!T3&gt;0,'E-LPG propane or butane'!T51/'BIFUbC-LPG-propane-or-butane'!T3,1)</f>
        <v>1</v>
      </c>
      <c r="U3" s="299">
        <f>IF('BIFUbC-LPG-propane-or-butane'!U3&gt;0,'E-LPG propane or butane'!U51/'BIFUbC-LPG-propane-or-butane'!U3,1)</f>
        <v>1</v>
      </c>
      <c r="V3" s="299">
        <f>IF('BIFUbC-LPG-propane-or-butane'!V3&gt;0,'E-LPG propane or butane'!V51/'BIFUbC-LPG-propane-or-butane'!V3,1)</f>
        <v>1</v>
      </c>
      <c r="W3" s="299">
        <f>IF('BIFUbC-LPG-propane-or-butane'!W3&gt;0,'E-LPG propane or butane'!W51/'BIFUbC-LPG-propane-or-butane'!W3,1)</f>
        <v>1</v>
      </c>
      <c r="X3" s="299">
        <f>IF('BIFUbC-LPG-propane-or-butane'!X3&gt;0,'E-LPG propane or butane'!X51/'BIFUbC-LPG-propane-or-butane'!X3,1)</f>
        <v>1</v>
      </c>
      <c r="Y3" s="299">
        <f>IF('BIFUbC-LPG-propane-or-butane'!Y3&gt;0,'E-LPG propane or butane'!Y51/'BIFUbC-LPG-propane-or-butane'!Y3,1)</f>
        <v>1</v>
      </c>
      <c r="Z3" s="299">
        <f>IF('BIFUbC-LPG-propane-or-butane'!Z3&gt;0,'E-LPG propane or butane'!Z51/'BIFUbC-LPG-propane-or-butane'!Z3,1)</f>
        <v>1</v>
      </c>
      <c r="AA3" s="299">
        <f>IF('BIFUbC-LPG-propane-or-butane'!AA3&gt;0,'E-LPG propane or butane'!AA51/'BIFUbC-LPG-propane-or-butane'!AA3,1)</f>
        <v>1</v>
      </c>
      <c r="AB3" s="299">
        <f>IF('BIFUbC-LPG-propane-or-butane'!AB3&gt;0,'E-LPG propane or butane'!AB51/'BIFUbC-LPG-propane-or-butane'!AB3,1)</f>
        <v>1</v>
      </c>
      <c r="AC3" s="299">
        <f>IF('BIFUbC-LPG-propane-or-butane'!AC3&gt;0,'E-LPG propane or butane'!AC51/'BIFUbC-LPG-propane-or-butane'!AC3,1)</f>
        <v>1</v>
      </c>
      <c r="AD3" s="299">
        <f>IF('BIFUbC-LPG-propane-or-butane'!AD3&gt;0,'E-LPG propane or butane'!AD51/'BIFUbC-LPG-propane-or-butane'!AD3,1)</f>
        <v>1</v>
      </c>
      <c r="AE3" s="299">
        <f>IF('BIFUbC-LPG-propane-or-butane'!AE3&gt;0,'E-LPG propane or butane'!AE51/'BIFUbC-LPG-propane-or-butane'!AE3,1)</f>
        <v>1</v>
      </c>
      <c r="AF3" s="299">
        <f>IF('BIFUbC-LPG-propane-or-butane'!AF3&gt;0,'E-LPG propane or butane'!AF51/'BIFUbC-LPG-propane-or-butane'!AF3,1)</f>
        <v>1</v>
      </c>
      <c r="AG3" s="299">
        <f>IF('BIFUbC-LPG-propane-or-butane'!AG3&gt;0,'E-LPG propane or butane'!AG51/'BIFUbC-LPG-propane-or-butane'!AG3,1)</f>
        <v>1</v>
      </c>
      <c r="AH3" s="299">
        <f>IF('BIFUbC-LPG-propane-or-butane'!AH3&gt;0,'E-LPG propane or butane'!AH51/'BIFUbC-LPG-propane-or-butane'!AH3,1)</f>
        <v>1</v>
      </c>
      <c r="AI3" s="299">
        <f>IF('BIFUbC-LPG-propane-or-butane'!AI3&gt;0,'E-LPG propane or butane'!AI51/'BIFUbC-LPG-propane-or-butane'!AI3,1)</f>
        <v>1</v>
      </c>
      <c r="AJ3" s="299">
        <f>IF('BIFUbC-LPG-propane-or-butane'!AJ3&gt;0,'E-LPG propane or butane'!AJ51/'BIFUbC-LPG-propane-or-butane'!AJ3,1)</f>
        <v>1</v>
      </c>
      <c r="AK3" s="299">
        <f>IF('BIFUbC-LPG-propane-or-butane'!AK3&gt;0,'E-LPG propane or butane'!AK51/'BIFUbC-LPG-propane-or-butane'!AK3,1)</f>
        <v>1</v>
      </c>
      <c r="AL3" s="299">
        <f>IF('BIFUbC-LPG-propane-or-butane'!AL3&gt;0,'E-LPG propane or butane'!AL51/'BIFUbC-LPG-propane-or-butane'!AL3,1)</f>
        <v>1</v>
      </c>
      <c r="AM3" s="299">
        <f>IF('BIFUbC-LPG-propane-or-butane'!AM3&gt;0,'E-LPG propane or butane'!AM51/'BIFUbC-LPG-propane-or-butane'!AM3,1)</f>
        <v>1</v>
      </c>
      <c r="AN3" s="299">
        <f>IF('BIFUbC-LPG-propane-or-butane'!AN3&gt;0,'E-LPG propane or butane'!AN51/'BIFUbC-LPG-propane-or-butane'!AN3,1)</f>
        <v>1</v>
      </c>
      <c r="AO3" s="299">
        <f>IF('BIFUbC-LPG-propane-or-butane'!AO3&gt;0,'E-LPG propane or butane'!AO51/'BIFUbC-LPG-propane-or-butane'!AO3,1)</f>
        <v>1</v>
      </c>
      <c r="AP3" s="299">
        <f>IF('BIFUbC-LPG-propane-or-butane'!AP3&gt;0,'E-LPG propane or butane'!AP51/'BIFUbC-LPG-propane-or-butane'!AP3,1)</f>
        <v>1</v>
      </c>
      <c r="AQ3" s="299">
        <f>IF('BIFUbC-LPG-propane-or-butane'!AQ3&gt;0,'E-LPG propane or butane'!AQ51/'BIFUbC-LPG-propane-or-butane'!AQ3,1)</f>
        <v>1</v>
      </c>
    </row>
    <row r="4" spans="1:43" x14ac:dyDescent="0.25">
      <c r="A4" s="299" t="s">
        <v>91</v>
      </c>
      <c r="B4" s="299">
        <f>IF('BIFUbC-LPG-propane-or-butane'!B4&gt;0,'E-LPG propane or butane'!B52/'BIFUbC-LPG-propane-or-butane'!B4,1)</f>
        <v>1</v>
      </c>
      <c r="C4" s="299">
        <f>IF('BIFUbC-LPG-propane-or-butane'!C4&gt;0,'E-LPG propane or butane'!C52/'BIFUbC-LPG-propane-or-butane'!C4,1)</f>
        <v>1</v>
      </c>
      <c r="D4" s="299">
        <f>IF('BIFUbC-LPG-propane-or-butane'!D4&gt;0,'E-LPG propane or butane'!D52/'BIFUbC-LPG-propane-or-butane'!D4,1)</f>
        <v>1</v>
      </c>
      <c r="E4" s="299">
        <f>IF('BIFUbC-LPG-propane-or-butane'!E4&gt;0,'E-LPG propane or butane'!E52/'BIFUbC-LPG-propane-or-butane'!E4,1)</f>
        <v>1</v>
      </c>
      <c r="F4" s="299">
        <f>IF('BIFUbC-LPG-propane-or-butane'!F4&gt;0,'E-LPG propane or butane'!F52/'BIFUbC-LPG-propane-or-butane'!F4,1)</f>
        <v>1</v>
      </c>
      <c r="G4" s="299">
        <f>IF('BIFUbC-LPG-propane-or-butane'!G4&gt;0,'E-LPG propane or butane'!G52/'BIFUbC-LPG-propane-or-butane'!G4,1)</f>
        <v>1</v>
      </c>
      <c r="H4" s="299">
        <f>IF('BIFUbC-LPG-propane-or-butane'!H4&gt;0,'E-LPG propane or butane'!H52/'BIFUbC-LPG-propane-or-butane'!H4,1)</f>
        <v>1</v>
      </c>
      <c r="I4" s="299">
        <f>IF('BIFUbC-LPG-propane-or-butane'!I4&gt;0,'E-LPG propane or butane'!I52/'BIFUbC-LPG-propane-or-butane'!I4,1)</f>
        <v>1</v>
      </c>
      <c r="J4" s="299">
        <f>IF('BIFUbC-LPG-propane-or-butane'!J4&gt;0,'E-LPG propane or butane'!J52/'BIFUbC-LPG-propane-or-butane'!J4,1)</f>
        <v>1</v>
      </c>
      <c r="K4" s="299">
        <f>IF('BIFUbC-LPG-propane-or-butane'!K4&gt;0,'E-LPG propane or butane'!K52/'BIFUbC-LPG-propane-or-butane'!K4,1)</f>
        <v>1</v>
      </c>
      <c r="L4" s="299">
        <f>IF('BIFUbC-LPG-propane-or-butane'!L4&gt;0,'E-LPG propane or butane'!L52/'BIFUbC-LPG-propane-or-butane'!L4,1)</f>
        <v>1</v>
      </c>
      <c r="M4" s="299">
        <f>IF('BIFUbC-LPG-propane-or-butane'!M4&gt;0,'E-LPG propane or butane'!M52/'BIFUbC-LPG-propane-or-butane'!M4,1)</f>
        <v>1</v>
      </c>
      <c r="N4" s="299">
        <f>IF('BIFUbC-LPG-propane-or-butane'!N4&gt;0,'E-LPG propane or butane'!N52/'BIFUbC-LPG-propane-or-butane'!N4,1)</f>
        <v>1</v>
      </c>
      <c r="O4" s="299">
        <f>IF('BIFUbC-LPG-propane-or-butane'!O4&gt;0,'E-LPG propane or butane'!O52/'BIFUbC-LPG-propane-or-butane'!O4,1)</f>
        <v>1</v>
      </c>
      <c r="P4" s="299">
        <f>IF('BIFUbC-LPG-propane-or-butane'!P4&gt;0,'E-LPG propane or butane'!P52/'BIFUbC-LPG-propane-or-butane'!P4,1)</f>
        <v>1</v>
      </c>
      <c r="Q4" s="299">
        <f>IF('BIFUbC-LPG-propane-or-butane'!Q4&gt;0,'E-LPG propane or butane'!Q52/'BIFUbC-LPG-propane-or-butane'!Q4,1)</f>
        <v>1</v>
      </c>
      <c r="R4" s="299">
        <f>IF('BIFUbC-LPG-propane-or-butane'!R4&gt;0,'E-LPG propane or butane'!R52/'BIFUbC-LPG-propane-or-butane'!R4,1)</f>
        <v>1</v>
      </c>
      <c r="S4" s="299">
        <f>IF('BIFUbC-LPG-propane-or-butane'!S4&gt;0,'E-LPG propane or butane'!S52/'BIFUbC-LPG-propane-or-butane'!S4,1)</f>
        <v>1</v>
      </c>
      <c r="T4" s="299">
        <f>IF('BIFUbC-LPG-propane-or-butane'!T4&gt;0,'E-LPG propane or butane'!T52/'BIFUbC-LPG-propane-or-butane'!T4,1)</f>
        <v>1</v>
      </c>
      <c r="U4" s="299">
        <f>IF('BIFUbC-LPG-propane-or-butane'!U4&gt;0,'E-LPG propane or butane'!U52/'BIFUbC-LPG-propane-or-butane'!U4,1)</f>
        <v>1</v>
      </c>
      <c r="V4" s="299">
        <f>IF('BIFUbC-LPG-propane-or-butane'!V4&gt;0,'E-LPG propane or butane'!V52/'BIFUbC-LPG-propane-or-butane'!V4,1)</f>
        <v>1</v>
      </c>
      <c r="W4" s="299">
        <f>IF('BIFUbC-LPG-propane-or-butane'!W4&gt;0,'E-LPG propane or butane'!W52/'BIFUbC-LPG-propane-or-butane'!W4,1)</f>
        <v>1</v>
      </c>
      <c r="X4" s="299">
        <f>IF('BIFUbC-LPG-propane-or-butane'!X4&gt;0,'E-LPG propane or butane'!X52/'BIFUbC-LPG-propane-or-butane'!X4,1)</f>
        <v>1</v>
      </c>
      <c r="Y4" s="299">
        <f>IF('BIFUbC-LPG-propane-or-butane'!Y4&gt;0,'E-LPG propane or butane'!Y52/'BIFUbC-LPG-propane-or-butane'!Y4,1)</f>
        <v>1</v>
      </c>
      <c r="Z4" s="299">
        <f>IF('BIFUbC-LPG-propane-or-butane'!Z4&gt;0,'E-LPG propane or butane'!Z52/'BIFUbC-LPG-propane-or-butane'!Z4,1)</f>
        <v>1</v>
      </c>
      <c r="AA4" s="299">
        <f>IF('BIFUbC-LPG-propane-or-butane'!AA4&gt;0,'E-LPG propane or butane'!AA52/'BIFUbC-LPG-propane-or-butane'!AA4,1)</f>
        <v>1</v>
      </c>
      <c r="AB4" s="299">
        <f>IF('BIFUbC-LPG-propane-or-butane'!AB4&gt;0,'E-LPG propane or butane'!AB52/'BIFUbC-LPG-propane-or-butane'!AB4,1)</f>
        <v>1</v>
      </c>
      <c r="AC4" s="299">
        <f>IF('BIFUbC-LPG-propane-or-butane'!AC4&gt;0,'E-LPG propane or butane'!AC52/'BIFUbC-LPG-propane-or-butane'!AC4,1)</f>
        <v>1</v>
      </c>
      <c r="AD4" s="299">
        <f>IF('BIFUbC-LPG-propane-or-butane'!AD4&gt;0,'E-LPG propane or butane'!AD52/'BIFUbC-LPG-propane-or-butane'!AD4,1)</f>
        <v>1</v>
      </c>
      <c r="AE4" s="299">
        <f>IF('BIFUbC-LPG-propane-or-butane'!AE4&gt;0,'E-LPG propane or butane'!AE52/'BIFUbC-LPG-propane-or-butane'!AE4,1)</f>
        <v>1</v>
      </c>
      <c r="AF4" s="299">
        <f>IF('BIFUbC-LPG-propane-or-butane'!AF4&gt;0,'E-LPG propane or butane'!AF52/'BIFUbC-LPG-propane-or-butane'!AF4,1)</f>
        <v>1</v>
      </c>
      <c r="AG4" s="299">
        <f>IF('BIFUbC-LPG-propane-or-butane'!AG4&gt;0,'E-LPG propane or butane'!AG52/'BIFUbC-LPG-propane-or-butane'!AG4,1)</f>
        <v>1</v>
      </c>
      <c r="AH4" s="299">
        <f>IF('BIFUbC-LPG-propane-or-butane'!AH4&gt;0,'E-LPG propane or butane'!AH52/'BIFUbC-LPG-propane-or-butane'!AH4,1)</f>
        <v>1</v>
      </c>
      <c r="AI4" s="299">
        <f>IF('BIFUbC-LPG-propane-or-butane'!AI4&gt;0,'E-LPG propane or butane'!AI52/'BIFUbC-LPG-propane-or-butane'!AI4,1)</f>
        <v>1</v>
      </c>
      <c r="AJ4" s="299">
        <f>IF('BIFUbC-LPG-propane-or-butane'!AJ4&gt;0,'E-LPG propane or butane'!AJ52/'BIFUbC-LPG-propane-or-butane'!AJ4,1)</f>
        <v>1</v>
      </c>
      <c r="AK4" s="299">
        <f>IF('BIFUbC-LPG-propane-or-butane'!AK4&gt;0,'E-LPG propane or butane'!AK52/'BIFUbC-LPG-propane-or-butane'!AK4,1)</f>
        <v>1</v>
      </c>
      <c r="AL4" s="299">
        <f>IF('BIFUbC-LPG-propane-or-butane'!AL4&gt;0,'E-LPG propane or butane'!AL52/'BIFUbC-LPG-propane-or-butane'!AL4,1)</f>
        <v>1</v>
      </c>
      <c r="AM4" s="299">
        <f>IF('BIFUbC-LPG-propane-or-butane'!AM4&gt;0,'E-LPG propane or butane'!AM52/'BIFUbC-LPG-propane-or-butane'!AM4,1)</f>
        <v>1</v>
      </c>
      <c r="AN4" s="299">
        <f>IF('BIFUbC-LPG-propane-or-butane'!AN4&gt;0,'E-LPG propane or butane'!AN52/'BIFUbC-LPG-propane-or-butane'!AN4,1)</f>
        <v>1</v>
      </c>
      <c r="AO4" s="299">
        <f>IF('BIFUbC-LPG-propane-or-butane'!AO4&gt;0,'E-LPG propane or butane'!AO52/'BIFUbC-LPG-propane-or-butane'!AO4,1)</f>
        <v>1</v>
      </c>
      <c r="AP4" s="299">
        <f>IF('BIFUbC-LPG-propane-or-butane'!AP4&gt;0,'E-LPG propane or butane'!AP52/'BIFUbC-LPG-propane-or-butane'!AP4,1)</f>
        <v>1</v>
      </c>
      <c r="AQ4" s="299">
        <f>IF('BIFUbC-LPG-propane-or-butane'!AQ4&gt;0,'E-LPG propane or butane'!AQ52/'BIFUbC-LPG-propane-or-butane'!AQ4,1)</f>
        <v>1</v>
      </c>
    </row>
    <row r="5" spans="1:43" x14ac:dyDescent="0.25">
      <c r="A5" s="299" t="s">
        <v>92</v>
      </c>
      <c r="B5" s="299">
        <f>IF('BIFUbC-LPG-propane-or-butane'!B5&gt;0,'E-LPG propane or butane'!B53/'BIFUbC-LPG-propane-or-butane'!B5,1)</f>
        <v>1</v>
      </c>
      <c r="C5" s="299">
        <f>IF('BIFUbC-LPG-propane-or-butane'!C5&gt;0,'E-LPG propane or butane'!C53/'BIFUbC-LPG-propane-or-butane'!C5,1)</f>
        <v>1</v>
      </c>
      <c r="D5" s="299">
        <f>IF('BIFUbC-LPG-propane-or-butane'!D5&gt;0,'E-LPG propane or butane'!D53/'BIFUbC-LPG-propane-or-butane'!D5,1)</f>
        <v>1</v>
      </c>
      <c r="E5" s="299">
        <f>IF('BIFUbC-LPG-propane-or-butane'!E5&gt;0,'E-LPG propane or butane'!E53/'BIFUbC-LPG-propane-or-butane'!E5,1)</f>
        <v>1</v>
      </c>
      <c r="F5" s="299">
        <f>IF('BIFUbC-LPG-propane-or-butane'!F5&gt;0,'E-LPG propane or butane'!F53/'BIFUbC-LPG-propane-or-butane'!F5,1)</f>
        <v>1</v>
      </c>
      <c r="G5" s="299">
        <f>IF('BIFUbC-LPG-propane-or-butane'!G5&gt;0,'E-LPG propane or butane'!G53/'BIFUbC-LPG-propane-or-butane'!G5,1)</f>
        <v>1</v>
      </c>
      <c r="H5" s="299">
        <f>IF('BIFUbC-LPG-propane-or-butane'!H5&gt;0,'E-LPG propane or butane'!H53/'BIFUbC-LPG-propane-or-butane'!H5,1)</f>
        <v>1</v>
      </c>
      <c r="I5" s="299">
        <f>IF('BIFUbC-LPG-propane-or-butane'!I5&gt;0,'E-LPG propane or butane'!I53/'BIFUbC-LPG-propane-or-butane'!I5,1)</f>
        <v>1</v>
      </c>
      <c r="J5" s="299">
        <f>IF('BIFUbC-LPG-propane-or-butane'!J5&gt;0,'E-LPG propane or butane'!J53/'BIFUbC-LPG-propane-or-butane'!J5,1)</f>
        <v>1</v>
      </c>
      <c r="K5" s="299">
        <f>IF('BIFUbC-LPG-propane-or-butane'!K5&gt;0,'E-LPG propane or butane'!K53/'BIFUbC-LPG-propane-or-butane'!K5,1)</f>
        <v>1</v>
      </c>
      <c r="L5" s="299">
        <f>IF('BIFUbC-LPG-propane-or-butane'!L5&gt;0,'E-LPG propane or butane'!L53/'BIFUbC-LPG-propane-or-butane'!L5,1)</f>
        <v>1</v>
      </c>
      <c r="M5" s="299">
        <f>IF('BIFUbC-LPG-propane-or-butane'!M5&gt;0,'E-LPG propane or butane'!M53/'BIFUbC-LPG-propane-or-butane'!M5,1)</f>
        <v>1</v>
      </c>
      <c r="N5" s="299">
        <f>IF('BIFUbC-LPG-propane-or-butane'!N5&gt;0,'E-LPG propane or butane'!N53/'BIFUbC-LPG-propane-or-butane'!N5,1)</f>
        <v>1</v>
      </c>
      <c r="O5" s="299">
        <f>IF('BIFUbC-LPG-propane-or-butane'!O5&gt;0,'E-LPG propane or butane'!O53/'BIFUbC-LPG-propane-or-butane'!O5,1)</f>
        <v>1</v>
      </c>
      <c r="P5" s="299">
        <f>IF('BIFUbC-LPG-propane-or-butane'!P5&gt;0,'E-LPG propane or butane'!P53/'BIFUbC-LPG-propane-or-butane'!P5,1)</f>
        <v>1</v>
      </c>
      <c r="Q5" s="299">
        <f>IF('BIFUbC-LPG-propane-or-butane'!Q5&gt;0,'E-LPG propane or butane'!Q53/'BIFUbC-LPG-propane-or-butane'!Q5,1)</f>
        <v>1</v>
      </c>
      <c r="R5" s="299">
        <f>IF('BIFUbC-LPG-propane-or-butane'!R5&gt;0,'E-LPG propane or butane'!R53/'BIFUbC-LPG-propane-or-butane'!R5,1)</f>
        <v>1</v>
      </c>
      <c r="S5" s="299">
        <f>IF('BIFUbC-LPG-propane-or-butane'!S5&gt;0,'E-LPG propane or butane'!S53/'BIFUbC-LPG-propane-or-butane'!S5,1)</f>
        <v>1</v>
      </c>
      <c r="T5" s="299">
        <f>IF('BIFUbC-LPG-propane-or-butane'!T5&gt;0,'E-LPG propane or butane'!T53/'BIFUbC-LPG-propane-or-butane'!T5,1)</f>
        <v>1</v>
      </c>
      <c r="U5" s="299">
        <f>IF('BIFUbC-LPG-propane-or-butane'!U5&gt;0,'E-LPG propane or butane'!U53/'BIFUbC-LPG-propane-or-butane'!U5,1)</f>
        <v>1</v>
      </c>
      <c r="V5" s="299">
        <f>IF('BIFUbC-LPG-propane-or-butane'!V5&gt;0,'E-LPG propane or butane'!V53/'BIFUbC-LPG-propane-or-butane'!V5,1)</f>
        <v>1</v>
      </c>
      <c r="W5" s="299">
        <f>IF('BIFUbC-LPG-propane-or-butane'!W5&gt;0,'E-LPG propane or butane'!W53/'BIFUbC-LPG-propane-or-butane'!W5,1)</f>
        <v>1</v>
      </c>
      <c r="X5" s="299">
        <f>IF('BIFUbC-LPG-propane-or-butane'!X5&gt;0,'E-LPG propane or butane'!X53/'BIFUbC-LPG-propane-or-butane'!X5,1)</f>
        <v>1</v>
      </c>
      <c r="Y5" s="299">
        <f>IF('BIFUbC-LPG-propane-or-butane'!Y5&gt;0,'E-LPG propane or butane'!Y53/'BIFUbC-LPG-propane-or-butane'!Y5,1)</f>
        <v>1</v>
      </c>
      <c r="Z5" s="299">
        <f>IF('BIFUbC-LPG-propane-or-butane'!Z5&gt;0,'E-LPG propane or butane'!Z53/'BIFUbC-LPG-propane-or-butane'!Z5,1)</f>
        <v>1</v>
      </c>
      <c r="AA5" s="299">
        <f>IF('BIFUbC-LPG-propane-or-butane'!AA5&gt;0,'E-LPG propane or butane'!AA53/'BIFUbC-LPG-propane-or-butane'!AA5,1)</f>
        <v>1</v>
      </c>
      <c r="AB5" s="299">
        <f>IF('BIFUbC-LPG-propane-or-butane'!AB5&gt;0,'E-LPG propane or butane'!AB53/'BIFUbC-LPG-propane-or-butane'!AB5,1)</f>
        <v>1</v>
      </c>
      <c r="AC5" s="299">
        <f>IF('BIFUbC-LPG-propane-or-butane'!AC5&gt;0,'E-LPG propane or butane'!AC53/'BIFUbC-LPG-propane-or-butane'!AC5,1)</f>
        <v>1</v>
      </c>
      <c r="AD5" s="299">
        <f>IF('BIFUbC-LPG-propane-or-butane'!AD5&gt;0,'E-LPG propane or butane'!AD53/'BIFUbC-LPG-propane-or-butane'!AD5,1)</f>
        <v>1</v>
      </c>
      <c r="AE5" s="299">
        <f>IF('BIFUbC-LPG-propane-or-butane'!AE5&gt;0,'E-LPG propane or butane'!AE53/'BIFUbC-LPG-propane-or-butane'!AE5,1)</f>
        <v>1</v>
      </c>
      <c r="AF5" s="299">
        <f>IF('BIFUbC-LPG-propane-or-butane'!AF5&gt;0,'E-LPG propane or butane'!AF53/'BIFUbC-LPG-propane-or-butane'!AF5,1)</f>
        <v>1</v>
      </c>
      <c r="AG5" s="299">
        <f>IF('BIFUbC-LPG-propane-or-butane'!AG5&gt;0,'E-LPG propane or butane'!AG53/'BIFUbC-LPG-propane-or-butane'!AG5,1)</f>
        <v>1</v>
      </c>
      <c r="AH5" s="299">
        <f>IF('BIFUbC-LPG-propane-or-butane'!AH5&gt;0,'E-LPG propane or butane'!AH53/'BIFUbC-LPG-propane-or-butane'!AH5,1)</f>
        <v>1</v>
      </c>
      <c r="AI5" s="299">
        <f>IF('BIFUbC-LPG-propane-or-butane'!AI5&gt;0,'E-LPG propane or butane'!AI53/'BIFUbC-LPG-propane-or-butane'!AI5,1)</f>
        <v>1</v>
      </c>
      <c r="AJ5" s="299">
        <f>IF('BIFUbC-LPG-propane-or-butane'!AJ5&gt;0,'E-LPG propane or butane'!AJ53/'BIFUbC-LPG-propane-or-butane'!AJ5,1)</f>
        <v>1</v>
      </c>
      <c r="AK5" s="299">
        <f>IF('BIFUbC-LPG-propane-or-butane'!AK5&gt;0,'E-LPG propane or butane'!AK53/'BIFUbC-LPG-propane-or-butane'!AK5,1)</f>
        <v>1</v>
      </c>
      <c r="AL5" s="299">
        <f>IF('BIFUbC-LPG-propane-or-butane'!AL5&gt;0,'E-LPG propane or butane'!AL53/'BIFUbC-LPG-propane-or-butane'!AL5,1)</f>
        <v>1</v>
      </c>
      <c r="AM5" s="299">
        <f>IF('BIFUbC-LPG-propane-or-butane'!AM5&gt;0,'E-LPG propane or butane'!AM53/'BIFUbC-LPG-propane-or-butane'!AM5,1)</f>
        <v>1</v>
      </c>
      <c r="AN5" s="299">
        <f>IF('BIFUbC-LPG-propane-or-butane'!AN5&gt;0,'E-LPG propane or butane'!AN53/'BIFUbC-LPG-propane-or-butane'!AN5,1)</f>
        <v>1</v>
      </c>
      <c r="AO5" s="299">
        <f>IF('BIFUbC-LPG-propane-or-butane'!AO5&gt;0,'E-LPG propane or butane'!AO53/'BIFUbC-LPG-propane-or-butane'!AO5,1)</f>
        <v>1</v>
      </c>
      <c r="AP5" s="299">
        <f>IF('BIFUbC-LPG-propane-or-butane'!AP5&gt;0,'E-LPG propane or butane'!AP53/'BIFUbC-LPG-propane-or-butane'!AP5,1)</f>
        <v>1</v>
      </c>
      <c r="AQ5" s="299">
        <f>IF('BIFUbC-LPG-propane-or-butane'!AQ5&gt;0,'E-LPG propane or butane'!AQ53/'BIFUbC-LPG-propane-or-butane'!AQ5,1)</f>
        <v>1</v>
      </c>
    </row>
    <row r="6" spans="1:43" x14ac:dyDescent="0.25">
      <c r="A6" s="299" t="s">
        <v>93</v>
      </c>
      <c r="B6" s="299">
        <f>IF('BIFUbC-LPG-propane-or-butane'!B6&gt;0,'E-LPG propane or butane'!B54/'BIFUbC-LPG-propane-or-butane'!B6,1)</f>
        <v>1</v>
      </c>
      <c r="C6" s="299">
        <f>IF('BIFUbC-LPG-propane-or-butane'!C6&gt;0,'E-LPG propane or butane'!C54/'BIFUbC-LPG-propane-or-butane'!C6,1)</f>
        <v>1</v>
      </c>
      <c r="D6" s="299">
        <f>IF('BIFUbC-LPG-propane-or-butane'!D6&gt;0,'E-LPG propane or butane'!D54/'BIFUbC-LPG-propane-or-butane'!D6,1)</f>
        <v>1</v>
      </c>
      <c r="E6" s="299">
        <f>IF('BIFUbC-LPG-propane-or-butane'!E6&gt;0,'E-LPG propane or butane'!E54/'BIFUbC-LPG-propane-or-butane'!E6,1)</f>
        <v>1</v>
      </c>
      <c r="F6" s="299">
        <f>IF('BIFUbC-LPG-propane-or-butane'!F6&gt;0,'E-LPG propane or butane'!F54/'BIFUbC-LPG-propane-or-butane'!F6,1)</f>
        <v>1</v>
      </c>
      <c r="G6" s="299">
        <f>IF('BIFUbC-LPG-propane-or-butane'!G6&gt;0,'E-LPG propane or butane'!G54/'BIFUbC-LPG-propane-or-butane'!G6,1)</f>
        <v>1</v>
      </c>
      <c r="H6" s="299">
        <f>IF('BIFUbC-LPG-propane-or-butane'!H6&gt;0,'E-LPG propane or butane'!H54/'BIFUbC-LPG-propane-or-butane'!H6,1)</f>
        <v>1</v>
      </c>
      <c r="I6" s="299">
        <f>IF('BIFUbC-LPG-propane-or-butane'!I6&gt;0,'E-LPG propane or butane'!I54/'BIFUbC-LPG-propane-or-butane'!I6,1)</f>
        <v>1</v>
      </c>
      <c r="J6" s="299">
        <f>IF('BIFUbC-LPG-propane-or-butane'!J6&gt;0,'E-LPG propane or butane'!J54/'BIFUbC-LPG-propane-or-butane'!J6,1)</f>
        <v>1</v>
      </c>
      <c r="K6" s="299">
        <f>IF('BIFUbC-LPG-propane-or-butane'!K6&gt;0,'E-LPG propane or butane'!K54/'BIFUbC-LPG-propane-or-butane'!K6,1)</f>
        <v>1</v>
      </c>
      <c r="L6" s="299">
        <f>IF('BIFUbC-LPG-propane-or-butane'!L6&gt;0,'E-LPG propane or butane'!L54/'BIFUbC-LPG-propane-or-butane'!L6,1)</f>
        <v>1</v>
      </c>
      <c r="M6" s="299">
        <f>IF('BIFUbC-LPG-propane-or-butane'!M6&gt;0,'E-LPG propane or butane'!M54/'BIFUbC-LPG-propane-or-butane'!M6,1)</f>
        <v>1</v>
      </c>
      <c r="N6" s="299">
        <f>IF('BIFUbC-LPG-propane-or-butane'!N6&gt;0,'E-LPG propane or butane'!N54/'BIFUbC-LPG-propane-or-butane'!N6,1)</f>
        <v>1</v>
      </c>
      <c r="O6" s="299">
        <f>IF('BIFUbC-LPG-propane-or-butane'!O6&gt;0,'E-LPG propane or butane'!O54/'BIFUbC-LPG-propane-or-butane'!O6,1)</f>
        <v>1</v>
      </c>
      <c r="P6" s="299">
        <f>IF('BIFUbC-LPG-propane-or-butane'!P6&gt;0,'E-LPG propane or butane'!P54/'BIFUbC-LPG-propane-or-butane'!P6,1)</f>
        <v>1</v>
      </c>
      <c r="Q6" s="299">
        <f>IF('BIFUbC-LPG-propane-or-butane'!Q6&gt;0,'E-LPG propane or butane'!Q54/'BIFUbC-LPG-propane-or-butane'!Q6,1)</f>
        <v>1</v>
      </c>
      <c r="R6" s="299">
        <f>IF('BIFUbC-LPG-propane-or-butane'!R6&gt;0,'E-LPG propane or butane'!R54/'BIFUbC-LPG-propane-or-butane'!R6,1)</f>
        <v>1</v>
      </c>
      <c r="S6" s="299">
        <f>IF('BIFUbC-LPG-propane-or-butane'!S6&gt;0,'E-LPG propane or butane'!S54/'BIFUbC-LPG-propane-or-butane'!S6,1)</f>
        <v>1</v>
      </c>
      <c r="T6" s="299">
        <f>IF('BIFUbC-LPG-propane-or-butane'!T6&gt;0,'E-LPG propane or butane'!T54/'BIFUbC-LPG-propane-or-butane'!T6,1)</f>
        <v>1</v>
      </c>
      <c r="U6" s="299">
        <f>IF('BIFUbC-LPG-propane-or-butane'!U6&gt;0,'E-LPG propane or butane'!U54/'BIFUbC-LPG-propane-or-butane'!U6,1)</f>
        <v>1</v>
      </c>
      <c r="V6" s="299">
        <f>IF('BIFUbC-LPG-propane-or-butane'!V6&gt;0,'E-LPG propane or butane'!V54/'BIFUbC-LPG-propane-or-butane'!V6,1)</f>
        <v>1</v>
      </c>
      <c r="W6" s="299">
        <f>IF('BIFUbC-LPG-propane-or-butane'!W6&gt;0,'E-LPG propane or butane'!W54/'BIFUbC-LPG-propane-or-butane'!W6,1)</f>
        <v>1</v>
      </c>
      <c r="X6" s="299">
        <f>IF('BIFUbC-LPG-propane-or-butane'!X6&gt;0,'E-LPG propane or butane'!X54/'BIFUbC-LPG-propane-or-butane'!X6,1)</f>
        <v>1</v>
      </c>
      <c r="Y6" s="299">
        <f>IF('BIFUbC-LPG-propane-or-butane'!Y6&gt;0,'E-LPG propane or butane'!Y54/'BIFUbC-LPG-propane-or-butane'!Y6,1)</f>
        <v>1</v>
      </c>
      <c r="Z6" s="299">
        <f>IF('BIFUbC-LPG-propane-or-butane'!Z6&gt;0,'E-LPG propane or butane'!Z54/'BIFUbC-LPG-propane-or-butane'!Z6,1)</f>
        <v>1</v>
      </c>
      <c r="AA6" s="299">
        <f>IF('BIFUbC-LPG-propane-or-butane'!AA6&gt;0,'E-LPG propane or butane'!AA54/'BIFUbC-LPG-propane-or-butane'!AA6,1)</f>
        <v>1</v>
      </c>
      <c r="AB6" s="299">
        <f>IF('BIFUbC-LPG-propane-or-butane'!AB6&gt;0,'E-LPG propane or butane'!AB54/'BIFUbC-LPG-propane-or-butane'!AB6,1)</f>
        <v>1</v>
      </c>
      <c r="AC6" s="299">
        <f>IF('BIFUbC-LPG-propane-or-butane'!AC6&gt;0,'E-LPG propane or butane'!AC54/'BIFUbC-LPG-propane-or-butane'!AC6,1)</f>
        <v>1</v>
      </c>
      <c r="AD6" s="299">
        <f>IF('BIFUbC-LPG-propane-or-butane'!AD6&gt;0,'E-LPG propane or butane'!AD54/'BIFUbC-LPG-propane-or-butane'!AD6,1)</f>
        <v>1</v>
      </c>
      <c r="AE6" s="299">
        <f>IF('BIFUbC-LPG-propane-or-butane'!AE6&gt;0,'E-LPG propane or butane'!AE54/'BIFUbC-LPG-propane-or-butane'!AE6,1)</f>
        <v>1</v>
      </c>
      <c r="AF6" s="299">
        <f>IF('BIFUbC-LPG-propane-or-butane'!AF6&gt;0,'E-LPG propane or butane'!AF54/'BIFUbC-LPG-propane-or-butane'!AF6,1)</f>
        <v>1</v>
      </c>
      <c r="AG6" s="299">
        <f>IF('BIFUbC-LPG-propane-or-butane'!AG6&gt;0,'E-LPG propane or butane'!AG54/'BIFUbC-LPG-propane-or-butane'!AG6,1)</f>
        <v>1</v>
      </c>
      <c r="AH6" s="299">
        <f>IF('BIFUbC-LPG-propane-or-butane'!AH6&gt;0,'E-LPG propane or butane'!AH54/'BIFUbC-LPG-propane-or-butane'!AH6,1)</f>
        <v>1</v>
      </c>
      <c r="AI6" s="299">
        <f>IF('BIFUbC-LPG-propane-or-butane'!AI6&gt;0,'E-LPG propane or butane'!AI54/'BIFUbC-LPG-propane-or-butane'!AI6,1)</f>
        <v>1</v>
      </c>
      <c r="AJ6" s="299">
        <f>IF('BIFUbC-LPG-propane-or-butane'!AJ6&gt;0,'E-LPG propane or butane'!AJ54/'BIFUbC-LPG-propane-or-butane'!AJ6,1)</f>
        <v>1</v>
      </c>
      <c r="AK6" s="299">
        <f>IF('BIFUbC-LPG-propane-or-butane'!AK6&gt;0,'E-LPG propane or butane'!AK54/'BIFUbC-LPG-propane-or-butane'!AK6,1)</f>
        <v>1</v>
      </c>
      <c r="AL6" s="299">
        <f>IF('BIFUbC-LPG-propane-or-butane'!AL6&gt;0,'E-LPG propane or butane'!AL54/'BIFUbC-LPG-propane-or-butane'!AL6,1)</f>
        <v>1</v>
      </c>
      <c r="AM6" s="299">
        <f>IF('BIFUbC-LPG-propane-or-butane'!AM6&gt;0,'E-LPG propane or butane'!AM54/'BIFUbC-LPG-propane-or-butane'!AM6,1)</f>
        <v>1</v>
      </c>
      <c r="AN6" s="299">
        <f>IF('BIFUbC-LPG-propane-or-butane'!AN6&gt;0,'E-LPG propane or butane'!AN54/'BIFUbC-LPG-propane-or-butane'!AN6,1)</f>
        <v>1</v>
      </c>
      <c r="AO6" s="299">
        <f>IF('BIFUbC-LPG-propane-or-butane'!AO6&gt;0,'E-LPG propane or butane'!AO54/'BIFUbC-LPG-propane-or-butane'!AO6,1)</f>
        <v>1</v>
      </c>
      <c r="AP6" s="299">
        <f>IF('BIFUbC-LPG-propane-or-butane'!AP6&gt;0,'E-LPG propane or butane'!AP54/'BIFUbC-LPG-propane-or-butane'!AP6,1)</f>
        <v>1</v>
      </c>
      <c r="AQ6" s="299">
        <f>IF('BIFUbC-LPG-propane-or-butane'!AQ6&gt;0,'E-LPG propane or butane'!AQ54/'BIFUbC-LPG-propane-or-butane'!AQ6,1)</f>
        <v>1</v>
      </c>
    </row>
    <row r="7" spans="1:43" x14ac:dyDescent="0.25">
      <c r="A7" s="299" t="s">
        <v>94</v>
      </c>
      <c r="B7" s="299">
        <f>IF('BIFUbC-LPG-propane-or-butane'!B7&gt;0,'E-LPG propane or butane'!B55/'BIFUbC-LPG-propane-or-butane'!B7,1)</f>
        <v>1</v>
      </c>
      <c r="C7" s="299">
        <f>IF('BIFUbC-LPG-propane-or-butane'!C7&gt;0,'E-LPG propane or butane'!C55/'BIFUbC-LPG-propane-or-butane'!C7,1)</f>
        <v>1</v>
      </c>
      <c r="D7" s="299">
        <f>IF('BIFUbC-LPG-propane-or-butane'!D7&gt;0,'E-LPG propane or butane'!D55/'BIFUbC-LPG-propane-or-butane'!D7,1)</f>
        <v>1</v>
      </c>
      <c r="E7" s="299">
        <f>IF('BIFUbC-LPG-propane-or-butane'!E7&gt;0,'E-LPG propane or butane'!E55/'BIFUbC-LPG-propane-or-butane'!E7,1)</f>
        <v>1</v>
      </c>
      <c r="F7" s="299">
        <f>IF('BIFUbC-LPG-propane-or-butane'!F7&gt;0,'E-LPG propane or butane'!F55/'BIFUbC-LPG-propane-or-butane'!F7,1)</f>
        <v>1</v>
      </c>
      <c r="G7" s="299">
        <f>IF('BIFUbC-LPG-propane-or-butane'!G7&gt;0,'E-LPG propane or butane'!G55/'BIFUbC-LPG-propane-or-butane'!G7,1)</f>
        <v>1</v>
      </c>
      <c r="H7" s="299">
        <f>IF('BIFUbC-LPG-propane-or-butane'!H7&gt;0,'E-LPG propane or butane'!H55/'BIFUbC-LPG-propane-or-butane'!H7,1)</f>
        <v>1</v>
      </c>
      <c r="I7" s="299">
        <f>IF('BIFUbC-LPG-propane-or-butane'!I7&gt;0,'E-LPG propane or butane'!I55/'BIFUbC-LPG-propane-or-butane'!I7,1)</f>
        <v>1</v>
      </c>
      <c r="J7" s="299">
        <f>IF('BIFUbC-LPG-propane-or-butane'!J7&gt;0,'E-LPG propane or butane'!J55/'BIFUbC-LPG-propane-or-butane'!J7,1)</f>
        <v>1</v>
      </c>
      <c r="K7" s="299">
        <f>IF('BIFUbC-LPG-propane-or-butane'!K7&gt;0,'E-LPG propane or butane'!K55/'BIFUbC-LPG-propane-or-butane'!K7,1)</f>
        <v>1</v>
      </c>
      <c r="L7" s="299">
        <f>IF('BIFUbC-LPG-propane-or-butane'!L7&gt;0,'E-LPG propane or butane'!L55/'BIFUbC-LPG-propane-or-butane'!L7,1)</f>
        <v>1</v>
      </c>
      <c r="M7" s="299">
        <f>IF('BIFUbC-LPG-propane-or-butane'!M7&gt;0,'E-LPG propane or butane'!M55/'BIFUbC-LPG-propane-or-butane'!M7,1)</f>
        <v>1</v>
      </c>
      <c r="N7" s="299">
        <f>IF('BIFUbC-LPG-propane-or-butane'!N7&gt;0,'E-LPG propane or butane'!N55/'BIFUbC-LPG-propane-or-butane'!N7,1)</f>
        <v>1</v>
      </c>
      <c r="O7" s="299">
        <f>IF('BIFUbC-LPG-propane-or-butane'!O7&gt;0,'E-LPG propane or butane'!O55/'BIFUbC-LPG-propane-or-butane'!O7,1)</f>
        <v>1</v>
      </c>
      <c r="P7" s="299">
        <f>IF('BIFUbC-LPG-propane-or-butane'!P7&gt;0,'E-LPG propane or butane'!P55/'BIFUbC-LPG-propane-or-butane'!P7,1)</f>
        <v>1</v>
      </c>
      <c r="Q7" s="299">
        <f>IF('BIFUbC-LPG-propane-or-butane'!Q7&gt;0,'E-LPG propane or butane'!Q55/'BIFUbC-LPG-propane-or-butane'!Q7,1)</f>
        <v>1</v>
      </c>
      <c r="R7" s="299">
        <f>IF('BIFUbC-LPG-propane-or-butane'!R7&gt;0,'E-LPG propane or butane'!R55/'BIFUbC-LPG-propane-or-butane'!R7,1)</f>
        <v>1</v>
      </c>
      <c r="S7" s="299">
        <f>IF('BIFUbC-LPG-propane-or-butane'!S7&gt;0,'E-LPG propane or butane'!S55/'BIFUbC-LPG-propane-or-butane'!S7,1)</f>
        <v>1</v>
      </c>
      <c r="T7" s="299">
        <f>IF('BIFUbC-LPG-propane-or-butane'!T7&gt;0,'E-LPG propane or butane'!T55/'BIFUbC-LPG-propane-or-butane'!T7,1)</f>
        <v>1</v>
      </c>
      <c r="U7" s="299">
        <f>IF('BIFUbC-LPG-propane-or-butane'!U7&gt;0,'E-LPG propane or butane'!U55/'BIFUbC-LPG-propane-or-butane'!U7,1)</f>
        <v>1</v>
      </c>
      <c r="V7" s="299">
        <f>IF('BIFUbC-LPG-propane-or-butane'!V7&gt;0,'E-LPG propane or butane'!V55/'BIFUbC-LPG-propane-or-butane'!V7,1)</f>
        <v>1</v>
      </c>
      <c r="W7" s="299">
        <f>IF('BIFUbC-LPG-propane-or-butane'!W7&gt;0,'E-LPG propane or butane'!W55/'BIFUbC-LPG-propane-or-butane'!W7,1)</f>
        <v>1</v>
      </c>
      <c r="X7" s="299">
        <f>IF('BIFUbC-LPG-propane-or-butane'!X7&gt;0,'E-LPG propane or butane'!X55/'BIFUbC-LPG-propane-or-butane'!X7,1)</f>
        <v>1</v>
      </c>
      <c r="Y7" s="299">
        <f>IF('BIFUbC-LPG-propane-or-butane'!Y7&gt;0,'E-LPG propane or butane'!Y55/'BIFUbC-LPG-propane-or-butane'!Y7,1)</f>
        <v>1</v>
      </c>
      <c r="Z7" s="299">
        <f>IF('BIFUbC-LPG-propane-or-butane'!Z7&gt;0,'E-LPG propane or butane'!Z55/'BIFUbC-LPG-propane-or-butane'!Z7,1)</f>
        <v>1</v>
      </c>
      <c r="AA7" s="299">
        <f>IF('BIFUbC-LPG-propane-or-butane'!AA7&gt;0,'E-LPG propane or butane'!AA55/'BIFUbC-LPG-propane-or-butane'!AA7,1)</f>
        <v>1</v>
      </c>
      <c r="AB7" s="299">
        <f>IF('BIFUbC-LPG-propane-or-butane'!AB7&gt;0,'E-LPG propane or butane'!AB55/'BIFUbC-LPG-propane-or-butane'!AB7,1)</f>
        <v>1</v>
      </c>
      <c r="AC7" s="299">
        <f>IF('BIFUbC-LPG-propane-or-butane'!AC7&gt;0,'E-LPG propane or butane'!AC55/'BIFUbC-LPG-propane-or-butane'!AC7,1)</f>
        <v>1</v>
      </c>
      <c r="AD7" s="299">
        <f>IF('BIFUbC-LPG-propane-or-butane'!AD7&gt;0,'E-LPG propane or butane'!AD55/'BIFUbC-LPG-propane-or-butane'!AD7,1)</f>
        <v>1</v>
      </c>
      <c r="AE7" s="299">
        <f>IF('BIFUbC-LPG-propane-or-butane'!AE7&gt;0,'E-LPG propane or butane'!AE55/'BIFUbC-LPG-propane-or-butane'!AE7,1)</f>
        <v>1</v>
      </c>
      <c r="AF7" s="299">
        <f>IF('BIFUbC-LPG-propane-or-butane'!AF7&gt;0,'E-LPG propane or butane'!AF55/'BIFUbC-LPG-propane-or-butane'!AF7,1)</f>
        <v>1</v>
      </c>
      <c r="AG7" s="299">
        <f>IF('BIFUbC-LPG-propane-or-butane'!AG7&gt;0,'E-LPG propane or butane'!AG55/'BIFUbC-LPG-propane-or-butane'!AG7,1)</f>
        <v>1</v>
      </c>
      <c r="AH7" s="299">
        <f>IF('BIFUbC-LPG-propane-or-butane'!AH7&gt;0,'E-LPG propane or butane'!AH55/'BIFUbC-LPG-propane-or-butane'!AH7,1)</f>
        <v>1</v>
      </c>
      <c r="AI7" s="299">
        <f>IF('BIFUbC-LPG-propane-or-butane'!AI7&gt;0,'E-LPG propane or butane'!AI55/'BIFUbC-LPG-propane-or-butane'!AI7,1)</f>
        <v>1</v>
      </c>
      <c r="AJ7" s="299">
        <f>IF('BIFUbC-LPG-propane-or-butane'!AJ7&gt;0,'E-LPG propane or butane'!AJ55/'BIFUbC-LPG-propane-or-butane'!AJ7,1)</f>
        <v>1</v>
      </c>
      <c r="AK7" s="299">
        <f>IF('BIFUbC-LPG-propane-or-butane'!AK7&gt;0,'E-LPG propane or butane'!AK55/'BIFUbC-LPG-propane-or-butane'!AK7,1)</f>
        <v>1</v>
      </c>
      <c r="AL7" s="299">
        <f>IF('BIFUbC-LPG-propane-or-butane'!AL7&gt;0,'E-LPG propane or butane'!AL55/'BIFUbC-LPG-propane-or-butane'!AL7,1)</f>
        <v>1</v>
      </c>
      <c r="AM7" s="299">
        <f>IF('BIFUbC-LPG-propane-or-butane'!AM7&gt;0,'E-LPG propane or butane'!AM55/'BIFUbC-LPG-propane-or-butane'!AM7,1)</f>
        <v>1</v>
      </c>
      <c r="AN7" s="299">
        <f>IF('BIFUbC-LPG-propane-or-butane'!AN7&gt;0,'E-LPG propane or butane'!AN55/'BIFUbC-LPG-propane-or-butane'!AN7,1)</f>
        <v>1</v>
      </c>
      <c r="AO7" s="299">
        <f>IF('BIFUbC-LPG-propane-or-butane'!AO7&gt;0,'E-LPG propane or butane'!AO55/'BIFUbC-LPG-propane-or-butane'!AO7,1)</f>
        <v>1</v>
      </c>
      <c r="AP7" s="299">
        <f>IF('BIFUbC-LPG-propane-or-butane'!AP7&gt;0,'E-LPG propane or butane'!AP55/'BIFUbC-LPG-propane-or-butane'!AP7,1)</f>
        <v>1</v>
      </c>
      <c r="AQ7" s="299">
        <f>IF('BIFUbC-LPG-propane-or-butane'!AQ7&gt;0,'E-LPG propane or butane'!AQ55/'BIFUbC-LPG-propane-or-butane'!AQ7,1)</f>
        <v>1</v>
      </c>
    </row>
    <row r="8" spans="1:43" x14ac:dyDescent="0.25">
      <c r="A8" s="299" t="s">
        <v>95</v>
      </c>
      <c r="B8" s="299">
        <f>IF('BIFUbC-LPG-propane-or-butane'!B8&gt;0,'E-LPG propane or butane'!B56/'BIFUbC-LPG-propane-or-butane'!B8,1)</f>
        <v>1</v>
      </c>
      <c r="C8" s="299">
        <f>IF('BIFUbC-LPG-propane-or-butane'!C8&gt;0,'E-LPG propane or butane'!C56/'BIFUbC-LPG-propane-or-butane'!C8,1)</f>
        <v>1</v>
      </c>
      <c r="D8" s="299">
        <f>IF('BIFUbC-LPG-propane-or-butane'!D8&gt;0,'E-LPG propane or butane'!D56/'BIFUbC-LPG-propane-or-butane'!D8,1)</f>
        <v>1</v>
      </c>
      <c r="E8" s="299">
        <f>IF('BIFUbC-LPG-propane-or-butane'!E8&gt;0,'E-LPG propane or butane'!E56/'BIFUbC-LPG-propane-or-butane'!E8,1)</f>
        <v>1</v>
      </c>
      <c r="F8" s="299">
        <f>IF('BIFUbC-LPG-propane-or-butane'!F8&gt;0,'E-LPG propane or butane'!F56/'BIFUbC-LPG-propane-or-butane'!F8,1)</f>
        <v>1</v>
      </c>
      <c r="G8" s="299">
        <f>IF('BIFUbC-LPG-propane-or-butane'!G8&gt;0,'E-LPG propane or butane'!G56/'BIFUbC-LPG-propane-or-butane'!G8,1)</f>
        <v>1</v>
      </c>
      <c r="H8" s="299">
        <f>IF('BIFUbC-LPG-propane-or-butane'!H8&gt;0,'E-LPG propane or butane'!H56/'BIFUbC-LPG-propane-or-butane'!H8,1)</f>
        <v>1</v>
      </c>
      <c r="I8" s="299">
        <f>IF('BIFUbC-LPG-propane-or-butane'!I8&gt;0,'E-LPG propane or butane'!I56/'BIFUbC-LPG-propane-or-butane'!I8,1)</f>
        <v>1</v>
      </c>
      <c r="J8" s="299">
        <f>IF('BIFUbC-LPG-propane-or-butane'!J8&gt;0,'E-LPG propane or butane'!J56/'BIFUbC-LPG-propane-or-butane'!J8,1)</f>
        <v>1</v>
      </c>
      <c r="K8" s="299">
        <f>IF('BIFUbC-LPG-propane-or-butane'!K8&gt;0,'E-LPG propane or butane'!K56/'BIFUbC-LPG-propane-or-butane'!K8,1)</f>
        <v>1</v>
      </c>
      <c r="L8" s="299">
        <f>IF('BIFUbC-LPG-propane-or-butane'!L8&gt;0,'E-LPG propane or butane'!L56/'BIFUbC-LPG-propane-or-butane'!L8,1)</f>
        <v>1</v>
      </c>
      <c r="M8" s="299">
        <f>IF('BIFUbC-LPG-propane-or-butane'!M8&gt;0,'E-LPG propane or butane'!M56/'BIFUbC-LPG-propane-or-butane'!M8,1)</f>
        <v>1</v>
      </c>
      <c r="N8" s="299">
        <f>IF('BIFUbC-LPG-propane-or-butane'!N8&gt;0,'E-LPG propane or butane'!N56/'BIFUbC-LPG-propane-or-butane'!N8,1)</f>
        <v>1</v>
      </c>
      <c r="O8" s="299">
        <f>IF('BIFUbC-LPG-propane-or-butane'!O8&gt;0,'E-LPG propane or butane'!O56/'BIFUbC-LPG-propane-or-butane'!O8,1)</f>
        <v>1</v>
      </c>
      <c r="P8" s="299">
        <f>IF('BIFUbC-LPG-propane-or-butane'!P8&gt;0,'E-LPG propane or butane'!P56/'BIFUbC-LPG-propane-or-butane'!P8,1)</f>
        <v>1</v>
      </c>
      <c r="Q8" s="299">
        <f>IF('BIFUbC-LPG-propane-or-butane'!Q8&gt;0,'E-LPG propane or butane'!Q56/'BIFUbC-LPG-propane-or-butane'!Q8,1)</f>
        <v>1</v>
      </c>
      <c r="R8" s="299">
        <f>IF('BIFUbC-LPG-propane-or-butane'!R8&gt;0,'E-LPG propane or butane'!R56/'BIFUbC-LPG-propane-or-butane'!R8,1)</f>
        <v>1</v>
      </c>
      <c r="S8" s="299">
        <f>IF('BIFUbC-LPG-propane-or-butane'!S8&gt;0,'E-LPG propane or butane'!S56/'BIFUbC-LPG-propane-or-butane'!S8,1)</f>
        <v>1</v>
      </c>
      <c r="T8" s="299">
        <f>IF('BIFUbC-LPG-propane-or-butane'!T8&gt;0,'E-LPG propane or butane'!T56/'BIFUbC-LPG-propane-or-butane'!T8,1)</f>
        <v>1</v>
      </c>
      <c r="U8" s="299">
        <f>IF('BIFUbC-LPG-propane-or-butane'!U8&gt;0,'E-LPG propane or butane'!U56/'BIFUbC-LPG-propane-or-butane'!U8,1)</f>
        <v>1</v>
      </c>
      <c r="V8" s="299">
        <f>IF('BIFUbC-LPG-propane-or-butane'!V8&gt;0,'E-LPG propane or butane'!V56/'BIFUbC-LPG-propane-or-butane'!V8,1)</f>
        <v>1</v>
      </c>
      <c r="W8" s="299">
        <f>IF('BIFUbC-LPG-propane-or-butane'!W8&gt;0,'E-LPG propane or butane'!W56/'BIFUbC-LPG-propane-or-butane'!W8,1)</f>
        <v>1</v>
      </c>
      <c r="X8" s="299">
        <f>IF('BIFUbC-LPG-propane-or-butane'!X8&gt;0,'E-LPG propane or butane'!X56/'BIFUbC-LPG-propane-or-butane'!X8,1)</f>
        <v>1</v>
      </c>
      <c r="Y8" s="299">
        <f>IF('BIFUbC-LPG-propane-or-butane'!Y8&gt;0,'E-LPG propane or butane'!Y56/'BIFUbC-LPG-propane-or-butane'!Y8,1)</f>
        <v>1</v>
      </c>
      <c r="Z8" s="299">
        <f>IF('BIFUbC-LPG-propane-or-butane'!Z8&gt;0,'E-LPG propane or butane'!Z56/'BIFUbC-LPG-propane-or-butane'!Z8,1)</f>
        <v>1</v>
      </c>
      <c r="AA8" s="299">
        <f>IF('BIFUbC-LPG-propane-or-butane'!AA8&gt;0,'E-LPG propane or butane'!AA56/'BIFUbC-LPG-propane-or-butane'!AA8,1)</f>
        <v>1</v>
      </c>
      <c r="AB8" s="299">
        <f>IF('BIFUbC-LPG-propane-or-butane'!AB8&gt;0,'E-LPG propane or butane'!AB56/'BIFUbC-LPG-propane-or-butane'!AB8,1)</f>
        <v>1</v>
      </c>
      <c r="AC8" s="299">
        <f>IF('BIFUbC-LPG-propane-or-butane'!AC8&gt;0,'E-LPG propane or butane'!AC56/'BIFUbC-LPG-propane-or-butane'!AC8,1)</f>
        <v>1</v>
      </c>
      <c r="AD8" s="299">
        <f>IF('BIFUbC-LPG-propane-or-butane'!AD8&gt;0,'E-LPG propane or butane'!AD56/'BIFUbC-LPG-propane-or-butane'!AD8,1)</f>
        <v>1</v>
      </c>
      <c r="AE8" s="299">
        <f>IF('BIFUbC-LPG-propane-or-butane'!AE8&gt;0,'E-LPG propane or butane'!AE56/'BIFUbC-LPG-propane-or-butane'!AE8,1)</f>
        <v>1</v>
      </c>
      <c r="AF8" s="299">
        <f>IF('BIFUbC-LPG-propane-or-butane'!AF8&gt;0,'E-LPG propane or butane'!AF56/'BIFUbC-LPG-propane-or-butane'!AF8,1)</f>
        <v>1</v>
      </c>
      <c r="AG8" s="299">
        <f>IF('BIFUbC-LPG-propane-or-butane'!AG8&gt;0,'E-LPG propane or butane'!AG56/'BIFUbC-LPG-propane-or-butane'!AG8,1)</f>
        <v>1</v>
      </c>
      <c r="AH8" s="299">
        <f>IF('BIFUbC-LPG-propane-or-butane'!AH8&gt;0,'E-LPG propane or butane'!AH56/'BIFUbC-LPG-propane-or-butane'!AH8,1)</f>
        <v>1</v>
      </c>
      <c r="AI8" s="299">
        <f>IF('BIFUbC-LPG-propane-or-butane'!AI8&gt;0,'E-LPG propane or butane'!AI56/'BIFUbC-LPG-propane-or-butane'!AI8,1)</f>
        <v>1</v>
      </c>
      <c r="AJ8" s="299">
        <f>IF('BIFUbC-LPG-propane-or-butane'!AJ8&gt;0,'E-LPG propane or butane'!AJ56/'BIFUbC-LPG-propane-or-butane'!AJ8,1)</f>
        <v>1</v>
      </c>
      <c r="AK8" s="299">
        <f>IF('BIFUbC-LPG-propane-or-butane'!AK8&gt;0,'E-LPG propane or butane'!AK56/'BIFUbC-LPG-propane-or-butane'!AK8,1)</f>
        <v>1</v>
      </c>
      <c r="AL8" s="299">
        <f>IF('BIFUbC-LPG-propane-or-butane'!AL8&gt;0,'E-LPG propane or butane'!AL56/'BIFUbC-LPG-propane-or-butane'!AL8,1)</f>
        <v>1</v>
      </c>
      <c r="AM8" s="299">
        <f>IF('BIFUbC-LPG-propane-or-butane'!AM8&gt;0,'E-LPG propane or butane'!AM56/'BIFUbC-LPG-propane-or-butane'!AM8,1)</f>
        <v>1</v>
      </c>
      <c r="AN8" s="299">
        <f>IF('BIFUbC-LPG-propane-or-butane'!AN8&gt;0,'E-LPG propane or butane'!AN56/'BIFUbC-LPG-propane-or-butane'!AN8,1)</f>
        <v>1</v>
      </c>
      <c r="AO8" s="299">
        <f>IF('BIFUbC-LPG-propane-or-butane'!AO8&gt;0,'E-LPG propane or butane'!AO56/'BIFUbC-LPG-propane-or-butane'!AO8,1)</f>
        <v>1</v>
      </c>
      <c r="AP8" s="299">
        <f>IF('BIFUbC-LPG-propane-or-butane'!AP8&gt;0,'E-LPG propane or butane'!AP56/'BIFUbC-LPG-propane-or-butane'!AP8,1)</f>
        <v>1</v>
      </c>
      <c r="AQ8" s="299">
        <f>IF('BIFUbC-LPG-propane-or-butane'!AQ8&gt;0,'E-LPG propane or butane'!AQ56/'BIFUbC-LPG-propane-or-butane'!AQ8,1)</f>
        <v>1</v>
      </c>
    </row>
    <row r="9" spans="1:43" x14ac:dyDescent="0.25">
      <c r="A9" s="299" t="s">
        <v>96</v>
      </c>
      <c r="B9" s="299">
        <f>IF('BIFUbC-LPG-propane-or-butane'!B9&gt;0,'E-LPG propane or butane'!B57/'BIFUbC-LPG-propane-or-butane'!B9,1)</f>
        <v>1</v>
      </c>
      <c r="C9" s="299">
        <f>IF('BIFUbC-LPG-propane-or-butane'!C9&gt;0,'E-LPG propane or butane'!C57/'BIFUbC-LPG-propane-or-butane'!C9,1)</f>
        <v>1</v>
      </c>
      <c r="D9" s="299">
        <f>IF('BIFUbC-LPG-propane-or-butane'!D9&gt;0,'E-LPG propane or butane'!D57/'BIFUbC-LPG-propane-or-butane'!D9,1)</f>
        <v>1</v>
      </c>
      <c r="E9" s="299">
        <f>IF('BIFUbC-LPG-propane-or-butane'!E9&gt;0,'E-LPG propane or butane'!E57/'BIFUbC-LPG-propane-or-butane'!E9,1)</f>
        <v>1</v>
      </c>
      <c r="F9" s="299">
        <f>IF('BIFUbC-LPG-propane-or-butane'!F9&gt;0,'E-LPG propane or butane'!F57/'BIFUbC-LPG-propane-or-butane'!F9,1)</f>
        <v>1</v>
      </c>
      <c r="G9" s="299">
        <f>IF('BIFUbC-LPG-propane-or-butane'!G9&gt;0,'E-LPG propane or butane'!G57/'BIFUbC-LPG-propane-or-butane'!G9,1)</f>
        <v>1</v>
      </c>
      <c r="H9" s="299">
        <f>IF('BIFUbC-LPG-propane-or-butane'!H9&gt;0,'E-LPG propane or butane'!H57/'BIFUbC-LPG-propane-or-butane'!H9,1)</f>
        <v>1</v>
      </c>
      <c r="I9" s="299">
        <f>IF('BIFUbC-LPG-propane-or-butane'!I9&gt;0,'E-LPG propane or butane'!I57/'BIFUbC-LPG-propane-or-butane'!I9,1)</f>
        <v>1</v>
      </c>
      <c r="J9" s="299">
        <f>IF('BIFUbC-LPG-propane-or-butane'!J9&gt;0,'E-LPG propane or butane'!J57/'BIFUbC-LPG-propane-or-butane'!J9,1)</f>
        <v>1</v>
      </c>
      <c r="K9" s="299">
        <f>IF('BIFUbC-LPG-propane-or-butane'!K9&gt;0,'E-LPG propane or butane'!K57/'BIFUbC-LPG-propane-or-butane'!K9,1)</f>
        <v>1</v>
      </c>
      <c r="L9" s="299">
        <f>IF('BIFUbC-LPG-propane-or-butane'!L9&gt;0,'E-LPG propane or butane'!L57/'BIFUbC-LPG-propane-or-butane'!L9,1)</f>
        <v>1</v>
      </c>
      <c r="M9" s="299">
        <f>IF('BIFUbC-LPG-propane-or-butane'!M9&gt;0,'E-LPG propane or butane'!M57/'BIFUbC-LPG-propane-or-butane'!M9,1)</f>
        <v>1</v>
      </c>
      <c r="N9" s="299">
        <f>IF('BIFUbC-LPG-propane-or-butane'!N9&gt;0,'E-LPG propane or butane'!N57/'BIFUbC-LPG-propane-or-butane'!N9,1)</f>
        <v>1</v>
      </c>
      <c r="O9" s="299">
        <f>IF('BIFUbC-LPG-propane-or-butane'!O9&gt;0,'E-LPG propane or butane'!O57/'BIFUbC-LPG-propane-or-butane'!O9,1)</f>
        <v>1</v>
      </c>
      <c r="P9" s="299">
        <f>IF('BIFUbC-LPG-propane-or-butane'!P9&gt;0,'E-LPG propane or butane'!P57/'BIFUbC-LPG-propane-or-butane'!P9,1)</f>
        <v>1</v>
      </c>
      <c r="Q9" s="299">
        <f>IF('BIFUbC-LPG-propane-or-butane'!Q9&gt;0,'E-LPG propane or butane'!Q57/'BIFUbC-LPG-propane-or-butane'!Q9,1)</f>
        <v>1</v>
      </c>
      <c r="R9" s="299">
        <f>IF('BIFUbC-LPG-propane-or-butane'!R9&gt;0,'E-LPG propane or butane'!R57/'BIFUbC-LPG-propane-or-butane'!R9,1)</f>
        <v>1</v>
      </c>
      <c r="S9" s="299">
        <f>IF('BIFUbC-LPG-propane-or-butane'!S9&gt;0,'E-LPG propane or butane'!S57/'BIFUbC-LPG-propane-or-butane'!S9,1)</f>
        <v>1</v>
      </c>
      <c r="T9" s="299">
        <f>IF('BIFUbC-LPG-propane-or-butane'!T9&gt;0,'E-LPG propane or butane'!T57/'BIFUbC-LPG-propane-or-butane'!T9,1)</f>
        <v>1</v>
      </c>
      <c r="U9" s="299">
        <f>IF('BIFUbC-LPG-propane-or-butane'!U9&gt;0,'E-LPG propane or butane'!U57/'BIFUbC-LPG-propane-or-butane'!U9,1)</f>
        <v>1</v>
      </c>
      <c r="V9" s="299">
        <f>IF('BIFUbC-LPG-propane-or-butane'!V9&gt;0,'E-LPG propane or butane'!V57/'BIFUbC-LPG-propane-or-butane'!V9,1)</f>
        <v>1</v>
      </c>
      <c r="W9" s="299">
        <f>IF('BIFUbC-LPG-propane-or-butane'!W9&gt;0,'E-LPG propane or butane'!W57/'BIFUbC-LPG-propane-or-butane'!W9,1)</f>
        <v>1</v>
      </c>
      <c r="X9" s="299">
        <f>IF('BIFUbC-LPG-propane-or-butane'!X9&gt;0,'E-LPG propane or butane'!X57/'BIFUbC-LPG-propane-or-butane'!X9,1)</f>
        <v>1</v>
      </c>
      <c r="Y9" s="299">
        <f>IF('BIFUbC-LPG-propane-or-butane'!Y9&gt;0,'E-LPG propane or butane'!Y57/'BIFUbC-LPG-propane-or-butane'!Y9,1)</f>
        <v>1</v>
      </c>
      <c r="Z9" s="299">
        <f>IF('BIFUbC-LPG-propane-or-butane'!Z9&gt;0,'E-LPG propane or butane'!Z57/'BIFUbC-LPG-propane-or-butane'!Z9,1)</f>
        <v>1</v>
      </c>
      <c r="AA9" s="299">
        <f>IF('BIFUbC-LPG-propane-or-butane'!AA9&gt;0,'E-LPG propane or butane'!AA57/'BIFUbC-LPG-propane-or-butane'!AA9,1)</f>
        <v>1</v>
      </c>
      <c r="AB9" s="299">
        <f>IF('BIFUbC-LPG-propane-or-butane'!AB9&gt;0,'E-LPG propane or butane'!AB57/'BIFUbC-LPG-propane-or-butane'!AB9,1)</f>
        <v>1</v>
      </c>
      <c r="AC9" s="299">
        <f>IF('BIFUbC-LPG-propane-or-butane'!AC9&gt;0,'E-LPG propane or butane'!AC57/'BIFUbC-LPG-propane-or-butane'!AC9,1)</f>
        <v>1</v>
      </c>
      <c r="AD9" s="299">
        <f>IF('BIFUbC-LPG-propane-or-butane'!AD9&gt;0,'E-LPG propane or butane'!AD57/'BIFUbC-LPG-propane-or-butane'!AD9,1)</f>
        <v>1</v>
      </c>
      <c r="AE9" s="299">
        <f>IF('BIFUbC-LPG-propane-or-butane'!AE9&gt;0,'E-LPG propane or butane'!AE57/'BIFUbC-LPG-propane-or-butane'!AE9,1)</f>
        <v>1</v>
      </c>
      <c r="AF9" s="299">
        <f>IF('BIFUbC-LPG-propane-or-butane'!AF9&gt;0,'E-LPG propane or butane'!AF57/'BIFUbC-LPG-propane-or-butane'!AF9,1)</f>
        <v>1</v>
      </c>
      <c r="AG9" s="299">
        <f>IF('BIFUbC-LPG-propane-or-butane'!AG9&gt;0,'E-LPG propane or butane'!AG57/'BIFUbC-LPG-propane-or-butane'!AG9,1)</f>
        <v>1</v>
      </c>
      <c r="AH9" s="299">
        <f>IF('BIFUbC-LPG-propane-or-butane'!AH9&gt;0,'E-LPG propane or butane'!AH57/'BIFUbC-LPG-propane-or-butane'!AH9,1)</f>
        <v>1</v>
      </c>
      <c r="AI9" s="299">
        <f>IF('BIFUbC-LPG-propane-or-butane'!AI9&gt;0,'E-LPG propane or butane'!AI57/'BIFUbC-LPG-propane-or-butane'!AI9,1)</f>
        <v>1</v>
      </c>
      <c r="AJ9" s="299">
        <f>IF('BIFUbC-LPG-propane-or-butane'!AJ9&gt;0,'E-LPG propane or butane'!AJ57/'BIFUbC-LPG-propane-or-butane'!AJ9,1)</f>
        <v>1</v>
      </c>
      <c r="AK9" s="299">
        <f>IF('BIFUbC-LPG-propane-or-butane'!AK9&gt;0,'E-LPG propane or butane'!AK57/'BIFUbC-LPG-propane-or-butane'!AK9,1)</f>
        <v>1</v>
      </c>
      <c r="AL9" s="299">
        <f>IF('BIFUbC-LPG-propane-or-butane'!AL9&gt;0,'E-LPG propane or butane'!AL57/'BIFUbC-LPG-propane-or-butane'!AL9,1)</f>
        <v>1</v>
      </c>
      <c r="AM9" s="299">
        <f>IF('BIFUbC-LPG-propane-or-butane'!AM9&gt;0,'E-LPG propane or butane'!AM57/'BIFUbC-LPG-propane-or-butane'!AM9,1)</f>
        <v>1</v>
      </c>
      <c r="AN9" s="299">
        <f>IF('BIFUbC-LPG-propane-or-butane'!AN9&gt;0,'E-LPG propane or butane'!AN57/'BIFUbC-LPG-propane-or-butane'!AN9,1)</f>
        <v>1</v>
      </c>
      <c r="AO9" s="299">
        <f>IF('BIFUbC-LPG-propane-or-butane'!AO9&gt;0,'E-LPG propane or butane'!AO57/'BIFUbC-LPG-propane-or-butane'!AO9,1)</f>
        <v>1</v>
      </c>
      <c r="AP9" s="299">
        <f>IF('BIFUbC-LPG-propane-or-butane'!AP9&gt;0,'E-LPG propane or butane'!AP57/'BIFUbC-LPG-propane-or-butane'!AP9,1)</f>
        <v>1</v>
      </c>
      <c r="AQ9" s="299">
        <f>IF('BIFUbC-LPG-propane-or-butane'!AQ9&gt;0,'E-LPG propane or butane'!AQ57/'BIFUbC-LPG-propane-or-butane'!AQ9,1)</f>
        <v>1</v>
      </c>
    </row>
    <row r="10" spans="1:43" x14ac:dyDescent="0.25">
      <c r="A10" s="299" t="s">
        <v>97</v>
      </c>
      <c r="B10" s="299">
        <f>IF('BIFUbC-LPG-propane-or-butane'!B10&gt;0,'E-LPG propane or butane'!B58/'BIFUbC-LPG-propane-or-butane'!B10,1)</f>
        <v>0.47070201326239486</v>
      </c>
      <c r="C10" s="299">
        <f>IF('BIFUbC-LPG-propane-or-butane'!C10&gt;0,'E-LPG propane or butane'!C58/'BIFUbC-LPG-propane-or-butane'!C10,1)</f>
        <v>0.43700780434670561</v>
      </c>
      <c r="D10" s="299">
        <f>IF('BIFUbC-LPG-propane-or-butane'!D10&gt;0,'E-LPG propane or butane'!D58/'BIFUbC-LPG-propane-or-butane'!D10,1)</f>
        <v>0.43678867352602047</v>
      </c>
      <c r="E10" s="299">
        <f>IF('BIFUbC-LPG-propane-or-butane'!E10&gt;0,'E-LPG propane or butane'!E58/'BIFUbC-LPG-propane-or-butane'!E10,1)</f>
        <v>0.4376370405348276</v>
      </c>
      <c r="F10" s="299">
        <f>IF('BIFUbC-LPG-propane-or-butane'!F10&gt;0,'E-LPG propane or butane'!F58/'BIFUbC-LPG-propane-or-butane'!F10,1)</f>
        <v>0.44398624212316606</v>
      </c>
      <c r="G10" s="299">
        <f>IF('BIFUbC-LPG-propane-or-butane'!G10&gt;0,'E-LPG propane or butane'!G58/'BIFUbC-LPG-propane-or-butane'!G10,1)</f>
        <v>0.44352836650078026</v>
      </c>
      <c r="H10" s="299">
        <f>IF('BIFUbC-LPG-propane-or-butane'!H10&gt;0,'E-LPG propane or butane'!H58/'BIFUbC-LPG-propane-or-butane'!H10,1)</f>
        <v>0.44304346368981073</v>
      </c>
      <c r="I10" s="299">
        <f>IF('BIFUbC-LPG-propane-or-butane'!I10&gt;0,'E-LPG propane or butane'!I58/'BIFUbC-LPG-propane-or-butane'!I10,1)</f>
        <v>0.44293438489999881</v>
      </c>
      <c r="J10" s="299">
        <f>IF('BIFUbC-LPG-propane-or-butane'!J10&gt;0,'E-LPG propane or butane'!J58/'BIFUbC-LPG-propane-or-butane'!J10,1)</f>
        <v>0.44282525793668154</v>
      </c>
      <c r="K10" s="299">
        <f>IF('BIFUbC-LPG-propane-or-butane'!K10&gt;0,'E-LPG propane or butane'!K58/'BIFUbC-LPG-propane-or-butane'!K10,1)</f>
        <v>0.44271608277554381</v>
      </c>
      <c r="L10" s="299">
        <f>IF('BIFUbC-LPG-propane-or-butane'!L10&gt;0,'E-LPG propane or butane'!L58/'BIFUbC-LPG-propane-or-butane'!L10,1)</f>
        <v>0.44260685939225414</v>
      </c>
      <c r="M10" s="299">
        <f>IF('BIFUbC-LPG-propane-or-butane'!M10&gt;0,'E-LPG propane or butane'!M58/'BIFUbC-LPG-propane-or-butane'!M10,1)</f>
        <v>0.44249758776246451</v>
      </c>
      <c r="N10" s="299">
        <f>IF('BIFUbC-LPG-propane-or-butane'!N10&gt;0,'E-LPG propane or butane'!N58/'BIFUbC-LPG-propane-or-butane'!N10,1)</f>
        <v>0.44242313074148509</v>
      </c>
      <c r="O10" s="299">
        <f>IF('BIFUbC-LPG-propane-or-butane'!O10&gt;0,'E-LPG propane or butane'!O58/'BIFUbC-LPG-propane-or-butane'!O10,1)</f>
        <v>0.44234865119693567</v>
      </c>
      <c r="P10" s="299">
        <f>IF('BIFUbC-LPG-propane-or-butane'!P10&gt;0,'E-LPG propane or butane'!P58/'BIFUbC-LPG-propane-or-butane'!P10,1)</f>
        <v>0.44227414912108531</v>
      </c>
      <c r="Q10" s="299">
        <f>IF('BIFUbC-LPG-propane-or-butane'!Q10&gt;0,'E-LPG propane or butane'!Q58/'BIFUbC-LPG-propane-or-butane'!Q10,1)</f>
        <v>0.44219962450619971</v>
      </c>
      <c r="R10" s="299">
        <f>IF('BIFUbC-LPG-propane-or-butane'!R10&gt;0,'E-LPG propane or butane'!R58/'BIFUbC-LPG-propane-or-butane'!R10,1)</f>
        <v>0.4421250773445411</v>
      </c>
      <c r="S10" s="299">
        <f>IF('BIFUbC-LPG-propane-or-butane'!S10&gt;0,'E-LPG propane or butane'!S58/'BIFUbC-LPG-propane-or-butane'!S10,1)</f>
        <v>0.4420868707428981</v>
      </c>
      <c r="T10" s="299">
        <f>IF('BIFUbC-LPG-propane-or-butane'!T10&gt;0,'E-LPG propane or butane'!T58/'BIFUbC-LPG-propane-or-butane'!T10,1)</f>
        <v>0.44204866013846478</v>
      </c>
      <c r="U10" s="299">
        <f>IF('BIFUbC-LPG-propane-or-butane'!U10&gt;0,'E-LPG propane or butane'!U58/'BIFUbC-LPG-propane-or-butane'!U10,1)</f>
        <v>0.44201044553073571</v>
      </c>
      <c r="V10" s="299">
        <f>IF('BIFUbC-LPG-propane-or-butane'!V10&gt;0,'E-LPG propane or butane'!V58/'BIFUbC-LPG-propane-or-butane'!V10,1)</f>
        <v>0.4419722269192049</v>
      </c>
      <c r="W10" s="299">
        <f>IF('BIFUbC-LPG-propane-or-butane'!W10&gt;0,'E-LPG propane or butane'!W58/'BIFUbC-LPG-propane-or-butane'!W10,1)</f>
        <v>0.44193400430336671</v>
      </c>
      <c r="X10" s="299">
        <f>IF('BIFUbC-LPG-propane-or-butane'!X10&gt;0,'E-LPG propane or butane'!X58/'BIFUbC-LPG-propane-or-butane'!X10,1)</f>
        <v>0.44189577768271548</v>
      </c>
      <c r="Y10" s="299">
        <f>IF('BIFUbC-LPG-propane-or-butane'!Y10&gt;0,'E-LPG propane or butane'!Y58/'BIFUbC-LPG-propane-or-butane'!Y10,1)</f>
        <v>0.4418575470567449</v>
      </c>
      <c r="Z10" s="299">
        <f>IF('BIFUbC-LPG-propane-or-butane'!Z10&gt;0,'E-LPG propane or butane'!Z58/'BIFUbC-LPG-propane-or-butane'!Z10,1)</f>
        <v>0.44181931242494943</v>
      </c>
      <c r="AA10" s="299">
        <f>IF('BIFUbC-LPG-propane-or-butane'!AA10&gt;0,'E-LPG propane or butane'!AA58/'BIFUbC-LPG-propane-or-butane'!AA10,1)</f>
        <v>0.44178107378682291</v>
      </c>
      <c r="AB10" s="299">
        <f>IF('BIFUbC-LPG-propane-or-butane'!AB10&gt;0,'E-LPG propane or butane'!AB58/'BIFUbC-LPG-propane-or-butane'!AB10,1)</f>
        <v>0.44174283114185903</v>
      </c>
      <c r="AC10" s="299">
        <f>IF('BIFUbC-LPG-propane-or-butane'!AC10&gt;0,'E-LPG propane or butane'!AC58/'BIFUbC-LPG-propane-or-butane'!AC10,1)</f>
        <v>0.44170458448955163</v>
      </c>
      <c r="AD10" s="299">
        <f>IF('BIFUbC-LPG-propane-or-butane'!AD10&gt;0,'E-LPG propane or butane'!AD58/'BIFUbC-LPG-propane-or-butane'!AD10,1)</f>
        <v>0.44166633382939474</v>
      </c>
      <c r="AE10" s="299">
        <f>IF('BIFUbC-LPG-propane-or-butane'!AE10&gt;0,'E-LPG propane or butane'!AE58/'BIFUbC-LPG-propane-or-butane'!AE10,1)</f>
        <v>0.44162807916088193</v>
      </c>
      <c r="AF10" s="299">
        <f>IF('BIFUbC-LPG-propane-or-butane'!AF10&gt;0,'E-LPG propane or butane'!AF58/'BIFUbC-LPG-propane-or-butane'!AF10,1)</f>
        <v>0.44158982048350676</v>
      </c>
      <c r="AG10" s="299">
        <f>IF('BIFUbC-LPG-propane-or-butane'!AG10&gt;0,'E-LPG propane or butane'!AG58/'BIFUbC-LPG-propane-or-butane'!AG10,1)</f>
        <v>0.44155155779676269</v>
      </c>
      <c r="AH10" s="299">
        <f>IF('BIFUbC-LPG-propane-or-butane'!AH10&gt;0,'E-LPG propane or butane'!AH58/'BIFUbC-LPG-propane-or-butane'!AH10,1)</f>
        <v>0.44151329110014348</v>
      </c>
      <c r="AI10" s="299">
        <f>IF('BIFUbC-LPG-propane-or-butane'!AI10&gt;0,'E-LPG propane or butane'!AI58/'BIFUbC-LPG-propane-or-butane'!AI10,1)</f>
        <v>0.44147502039314224</v>
      </c>
      <c r="AJ10" s="299">
        <f>IF('BIFUbC-LPG-propane-or-butane'!AJ10&gt;0,'E-LPG propane or butane'!AJ58/'BIFUbC-LPG-propane-or-butane'!AJ10,1)</f>
        <v>0.4414367456752526</v>
      </c>
      <c r="AK10" s="299">
        <f>IF('BIFUbC-LPG-propane-or-butane'!AK10&gt;0,'E-LPG propane or butane'!AK58/'BIFUbC-LPG-propane-or-butane'!AK10,1)</f>
        <v>0.44139846694596779</v>
      </c>
      <c r="AL10" s="299">
        <f>IF('BIFUbC-LPG-propane-or-butane'!AL10&gt;0,'E-LPG propane or butane'!AL58/'BIFUbC-LPG-propane-or-butane'!AL10,1)</f>
        <v>0.44136018420478085</v>
      </c>
      <c r="AM10" s="299">
        <f>IF('BIFUbC-LPG-propane-or-butane'!AM10&gt;0,'E-LPG propane or butane'!AM58/'BIFUbC-LPG-propane-or-butane'!AM10,1)</f>
        <v>0.44132189745118505</v>
      </c>
      <c r="AN10" s="299">
        <f>IF('BIFUbC-LPG-propane-or-butane'!AN10&gt;0,'E-LPG propane or butane'!AN58/'BIFUbC-LPG-propane-or-butane'!AN10,1)</f>
        <v>0.44128360668467337</v>
      </c>
      <c r="AO10" s="299">
        <f>IF('BIFUbC-LPG-propane-or-butane'!AO10&gt;0,'E-LPG propane or butane'!AO58/'BIFUbC-LPG-propane-or-butane'!AO10,1)</f>
        <v>0.44124531190473898</v>
      </c>
      <c r="AP10" s="299">
        <f>IF('BIFUbC-LPG-propane-or-butane'!AP10&gt;0,'E-LPG propane or butane'!AP58/'BIFUbC-LPG-propane-or-butane'!AP10,1)</f>
        <v>0.44120701311087462</v>
      </c>
      <c r="AQ10" s="299">
        <f>IF('BIFUbC-LPG-propane-or-butane'!AQ10&gt;0,'E-LPG propane or butane'!AQ58/'BIFUbC-LPG-propane-or-butane'!AQ10,1)</f>
        <v>0.44108291778593722</v>
      </c>
    </row>
    <row r="11" spans="1:43" x14ac:dyDescent="0.25">
      <c r="A11" s="299" t="s">
        <v>98</v>
      </c>
      <c r="B11" s="299">
        <f>IF('BIFUbC-LPG-propane-or-butane'!B11&gt;0,'E-LPG propane or butane'!B59/'BIFUbC-LPG-propane-or-butane'!B11,1)</f>
        <v>0.24436809764036191</v>
      </c>
      <c r="C11" s="299">
        <f>IF('BIFUbC-LPG-propane-or-butane'!C11&gt;0,'E-LPG propane or butane'!C59/'BIFUbC-LPG-propane-or-butane'!C11,1)</f>
        <v>0.16145753242285324</v>
      </c>
      <c r="D11" s="299">
        <f>IF('BIFUbC-LPG-propane-or-butane'!D11&gt;0,'E-LPG propane or butane'!D59/'BIFUbC-LPG-propane-or-butane'!D11,1)</f>
        <v>0.1649967654798285</v>
      </c>
      <c r="E11" s="299">
        <f>IF('BIFUbC-LPG-propane-or-butane'!E11&gt;0,'E-LPG propane or butane'!E59/'BIFUbC-LPG-propane-or-butane'!E11,1)</f>
        <v>0.1664560209820562</v>
      </c>
      <c r="F11" s="299">
        <f>IF('BIFUbC-LPG-propane-or-butane'!F11&gt;0,'E-LPG propane or butane'!F59/'BIFUbC-LPG-propane-or-butane'!F11,1)</f>
        <v>0.1709210284036739</v>
      </c>
      <c r="G11" s="299">
        <f>IF('BIFUbC-LPG-propane-or-butane'!G11&gt;0,'E-LPG propane or butane'!G59/'BIFUbC-LPG-propane-or-butane'!G11,1)</f>
        <v>0.17119038744749926</v>
      </c>
      <c r="H11" s="299">
        <f>IF('BIFUbC-LPG-propane-or-butane'!H11&gt;0,'E-LPG propane or butane'!H59/'BIFUbC-LPG-propane-or-butane'!H11,1)</f>
        <v>0.17129236566643888</v>
      </c>
      <c r="I11" s="299">
        <f>IF('BIFUbC-LPG-propane-or-butane'!I11&gt;0,'E-LPG propane or butane'!I59/'BIFUbC-LPG-propane-or-butane'!I11,1)</f>
        <v>0.17132730682549513</v>
      </c>
      <c r="J11" s="299">
        <f>IF('BIFUbC-LPG-propane-or-butane'!J11&gt;0,'E-LPG propane or butane'!J59/'BIFUbC-LPG-propane-or-butane'!J11,1)</f>
        <v>0.17136182045180215</v>
      </c>
      <c r="K11" s="299">
        <f>IF('BIFUbC-LPG-propane-or-butane'!K11&gt;0,'E-LPG propane or butane'!K59/'BIFUbC-LPG-propane-or-butane'!K11,1)</f>
        <v>0.17139592246363627</v>
      </c>
      <c r="L11" s="299">
        <f>IF('BIFUbC-LPG-propane-or-butane'!L11&gt;0,'E-LPG propane or butane'!L59/'BIFUbC-LPG-propane-or-butane'!L11,1)</f>
        <v>0.17142963387934182</v>
      </c>
      <c r="M11" s="299">
        <f>IF('BIFUbC-LPG-propane-or-butane'!M11&gt;0,'E-LPG propane or butane'!M59/'BIFUbC-LPG-propane-or-butane'!M11,1)</f>
        <v>0.17146297905640182</v>
      </c>
      <c r="N11" s="299">
        <f>IF('BIFUbC-LPG-propane-or-butane'!N11&gt;0,'E-LPG propane or butane'!N59/'BIFUbC-LPG-propane-or-butane'!N11,1)</f>
        <v>0.17148623150520803</v>
      </c>
      <c r="O11" s="299">
        <f>IF('BIFUbC-LPG-propane-or-butane'!O11&gt;0,'E-LPG propane or butane'!O59/'BIFUbC-LPG-propane-or-butane'!O11,1)</f>
        <v>0.17150928079187913</v>
      </c>
      <c r="P11" s="299">
        <f>IF('BIFUbC-LPG-propane-or-butane'!P11&gt;0,'E-LPG propane or butane'!P59/'BIFUbC-LPG-propane-or-butane'!P11,1)</f>
        <v>0.17153214938030423</v>
      </c>
      <c r="Q11" s="299">
        <f>IF('BIFUbC-LPG-propane-or-butane'!Q11&gt;0,'E-LPG propane or butane'!Q59/'BIFUbC-LPG-propane-or-butane'!Q11,1)</f>
        <v>0.17155485970713355</v>
      </c>
      <c r="R11" s="299">
        <f>IF('BIFUbC-LPG-propane-or-butane'!R11&gt;0,'E-LPG propane or butane'!R59/'BIFUbC-LPG-propane-or-butane'!R11,1)</f>
        <v>0.17157743359294075</v>
      </c>
      <c r="S11" s="299">
        <f>IF('BIFUbC-LPG-propane-or-butane'!S11&gt;0,'E-LPG propane or butane'!S59/'BIFUbC-LPG-propane-or-butane'!S11,1)</f>
        <v>0.17155074441435084</v>
      </c>
      <c r="T11" s="299">
        <f>IF('BIFUbC-LPG-propane-or-butane'!T11&gt;0,'E-LPG propane or butane'!T59/'BIFUbC-LPG-propane-or-butane'!T11,1)</f>
        <v>0.17152404541178676</v>
      </c>
      <c r="U11" s="299">
        <f>IF('BIFUbC-LPG-propane-or-butane'!U11&gt;0,'E-LPG propane or butane'!U59/'BIFUbC-LPG-propane-or-butane'!U11,1)</f>
        <v>0.17149733668138373</v>
      </c>
      <c r="V11" s="299">
        <f>IF('BIFUbC-LPG-propane-or-butane'!V11&gt;0,'E-LPG propane or butane'!V59/'BIFUbC-LPG-propane-or-butane'!V11,1)</f>
        <v>0.17147061831871593</v>
      </c>
      <c r="W11" s="299">
        <f>IF('BIFUbC-LPG-propane-or-butane'!W11&gt;0,'E-LPG propane or butane'!W59/'BIFUbC-LPG-propane-or-butane'!W11,1)</f>
        <v>0.17144389041869473</v>
      </c>
      <c r="X11" s="299">
        <f>IF('BIFUbC-LPG-propane-or-butane'!X11&gt;0,'E-LPG propane or butane'!X59/'BIFUbC-LPG-propane-or-butane'!X11,1)</f>
        <v>0.17141722924330222</v>
      </c>
      <c r="Y11" s="299">
        <f>IF('BIFUbC-LPG-propane-or-butane'!Y11&gt;0,'E-LPG propane or butane'!Y59/'BIFUbC-LPG-propane-or-butane'!Y11,1)</f>
        <v>0.17139055724167002</v>
      </c>
      <c r="Z11" s="299">
        <f>IF('BIFUbC-LPG-propane-or-butane'!Z11&gt;0,'E-LPG propane or butane'!Z59/'BIFUbC-LPG-propane-or-butane'!Z11,1)</f>
        <v>0.17136387450814486</v>
      </c>
      <c r="AA11" s="299">
        <f>IF('BIFUbC-LPG-propane-or-butane'!AA11&gt;0,'E-LPG propane or butane'!AA59/'BIFUbC-LPG-propane-or-butane'!AA11,1)</f>
        <v>0.17133718113763566</v>
      </c>
      <c r="AB11" s="299">
        <f>IF('BIFUbC-LPG-propane-or-butane'!AB11&gt;0,'E-LPG propane or butane'!AB59/'BIFUbC-LPG-propane-or-butane'!AB11,1)</f>
        <v>0.17131047722548468</v>
      </c>
      <c r="AC11" s="299">
        <f>IF('BIFUbC-LPG-propane-or-butane'!AC11&gt;0,'E-LPG propane or butane'!AC59/'BIFUbC-LPG-propane-or-butane'!AC11,1)</f>
        <v>0.17128382695920394</v>
      </c>
      <c r="AD11" s="299">
        <f>IF('BIFUbC-LPG-propane-or-butane'!AD11&gt;0,'E-LPG propane or butane'!AD59/'BIFUbC-LPG-propane-or-butane'!AD11,1)</f>
        <v>0.1712571660505853</v>
      </c>
      <c r="AE11" s="299">
        <f>IF('BIFUbC-LPG-propane-or-butane'!AE11&gt;0,'E-LPG propane or butane'!AE59/'BIFUbC-LPG-propane-or-butane'!AE11,1)</f>
        <v>0.17123049457220627</v>
      </c>
      <c r="AF11" s="299">
        <f>IF('BIFUbC-LPG-propane-or-butane'!AF11&gt;0,'E-LPG propane or butane'!AF59/'BIFUbC-LPG-propane-or-butane'!AF11,1)</f>
        <v>0.17120381259804193</v>
      </c>
      <c r="AG11" s="299">
        <f>IF('BIFUbC-LPG-propane-or-butane'!AG11&gt;0,'E-LPG propane or butane'!AG59/'BIFUbC-LPG-propane-or-butane'!AG11,1)</f>
        <v>0.17117712020335768</v>
      </c>
      <c r="AH11" s="299">
        <f>IF('BIFUbC-LPG-propane-or-butane'!AH11&gt;0,'E-LPG propane or butane'!AH59/'BIFUbC-LPG-propane-or-butane'!AH11,1)</f>
        <v>0.17115047645814391</v>
      </c>
      <c r="AI11" s="299">
        <f>IF('BIFUbC-LPG-propane-or-butane'!AI11&gt;0,'E-LPG propane or butane'!AI59/'BIFUbC-LPG-propane-or-butane'!AI11,1)</f>
        <v>0.17112382294556239</v>
      </c>
      <c r="AJ11" s="299">
        <f>IF('BIFUbC-LPG-propane-or-butane'!AJ11&gt;0,'E-LPG propane or butane'!AJ59/'BIFUbC-LPG-propane-or-butane'!AJ11,1)</f>
        <v>0.17109715972889189</v>
      </c>
      <c r="AK11" s="299">
        <f>IF('BIFUbC-LPG-propane-or-butane'!AK11&gt;0,'E-LPG propane or butane'!AK59/'BIFUbC-LPG-propane-or-butane'!AK11,1)</f>
        <v>0.17107048687318738</v>
      </c>
      <c r="AL11" s="299">
        <f>IF('BIFUbC-LPG-propane-or-butane'!AL11&gt;0,'E-LPG propane or butane'!AL59/'BIFUbC-LPG-propane-or-butane'!AL11,1)</f>
        <v>0.17104380444521752</v>
      </c>
      <c r="AM11" s="299">
        <f>IF('BIFUbC-LPG-propane-or-butane'!AM11&gt;0,'E-LPG propane or butane'!AM59/'BIFUbC-LPG-propane-or-butane'!AM11,1)</f>
        <v>0.17101712381337339</v>
      </c>
      <c r="AN11" s="299">
        <f>IF('BIFUbC-LPG-propane-or-butane'!AN11&gt;0,'E-LPG propane or butane'!AN59/'BIFUbC-LPG-propane-or-butane'!AN11,1)</f>
        <v>0.17099043392675783</v>
      </c>
      <c r="AO11" s="299">
        <f>IF('BIFUbC-LPG-propane-or-butane'!AO11&gt;0,'E-LPG propane or butane'!AO59/'BIFUbC-LPG-propane-or-butane'!AO11,1)</f>
        <v>0.17096373485698113</v>
      </c>
      <c r="AP11" s="299">
        <f>IF('BIFUbC-LPG-propane-or-butane'!AP11&gt;0,'E-LPG propane or butane'!AP59/'BIFUbC-LPG-propane-or-butane'!AP11,1)</f>
        <v>0.17093702667733277</v>
      </c>
      <c r="AQ11" s="299">
        <f>IF('BIFUbC-LPG-propane-or-butane'!AQ11&gt;0,'E-LPG propane or butane'!AQ59/'BIFUbC-LPG-propane-or-butane'!AQ11,1)</f>
        <v>0.17085805907820187</v>
      </c>
    </row>
    <row r="12" spans="1:43" x14ac:dyDescent="0.25">
      <c r="A12" s="299" t="s">
        <v>99</v>
      </c>
      <c r="B12" s="299">
        <f>IF('BIFUbC-LPG-propane-or-butane'!B12&gt;0,'E-LPG propane or butane'!B60/'BIFUbC-LPG-propane-or-butane'!B12,1)</f>
        <v>1</v>
      </c>
      <c r="C12" s="299">
        <f>IF('BIFUbC-LPG-propane-or-butane'!C12&gt;0,'E-LPG propane or butane'!C60/'BIFUbC-LPG-propane-or-butane'!C12,1)</f>
        <v>1</v>
      </c>
      <c r="D12" s="299">
        <f>IF('BIFUbC-LPG-propane-or-butane'!D12&gt;0,'E-LPG propane or butane'!D60/'BIFUbC-LPG-propane-or-butane'!D12,1)</f>
        <v>1</v>
      </c>
      <c r="E12" s="299">
        <f>IF('BIFUbC-LPG-propane-or-butane'!E12&gt;0,'E-LPG propane or butane'!E60/'BIFUbC-LPG-propane-or-butane'!E12,1)</f>
        <v>1</v>
      </c>
      <c r="F12" s="299">
        <f>IF('BIFUbC-LPG-propane-or-butane'!F12&gt;0,'E-LPG propane or butane'!F60/'BIFUbC-LPG-propane-or-butane'!F12,1)</f>
        <v>1</v>
      </c>
      <c r="G12" s="299">
        <f>IF('BIFUbC-LPG-propane-or-butane'!G12&gt;0,'E-LPG propane or butane'!G60/'BIFUbC-LPG-propane-or-butane'!G12,1)</f>
        <v>1</v>
      </c>
      <c r="H12" s="299">
        <f>IF('BIFUbC-LPG-propane-or-butane'!H12&gt;0,'E-LPG propane or butane'!H60/'BIFUbC-LPG-propane-or-butane'!H12,1)</f>
        <v>1</v>
      </c>
      <c r="I12" s="299">
        <f>IF('BIFUbC-LPG-propane-or-butane'!I12&gt;0,'E-LPG propane or butane'!I60/'BIFUbC-LPG-propane-or-butane'!I12,1)</f>
        <v>1</v>
      </c>
      <c r="J12" s="299">
        <f>IF('BIFUbC-LPG-propane-or-butane'!J12&gt;0,'E-LPG propane or butane'!J60/'BIFUbC-LPG-propane-or-butane'!J12,1)</f>
        <v>1</v>
      </c>
      <c r="K12" s="299">
        <f>IF('BIFUbC-LPG-propane-or-butane'!K12&gt;0,'E-LPG propane or butane'!K60/'BIFUbC-LPG-propane-or-butane'!K12,1)</f>
        <v>1</v>
      </c>
      <c r="L12" s="299">
        <f>IF('BIFUbC-LPG-propane-or-butane'!L12&gt;0,'E-LPG propane or butane'!L60/'BIFUbC-LPG-propane-or-butane'!L12,1)</f>
        <v>1</v>
      </c>
      <c r="M12" s="299">
        <f>IF('BIFUbC-LPG-propane-or-butane'!M12&gt;0,'E-LPG propane or butane'!M60/'BIFUbC-LPG-propane-or-butane'!M12,1)</f>
        <v>1</v>
      </c>
      <c r="N12" s="299">
        <f>IF('BIFUbC-LPG-propane-or-butane'!N12&gt;0,'E-LPG propane or butane'!N60/'BIFUbC-LPG-propane-or-butane'!N12,1)</f>
        <v>1</v>
      </c>
      <c r="O12" s="299">
        <f>IF('BIFUbC-LPG-propane-or-butane'!O12&gt;0,'E-LPG propane or butane'!O60/'BIFUbC-LPG-propane-or-butane'!O12,1)</f>
        <v>1</v>
      </c>
      <c r="P12" s="299">
        <f>IF('BIFUbC-LPG-propane-or-butane'!P12&gt;0,'E-LPG propane or butane'!P60/'BIFUbC-LPG-propane-or-butane'!P12,1)</f>
        <v>1</v>
      </c>
      <c r="Q12" s="299">
        <f>IF('BIFUbC-LPG-propane-or-butane'!Q12&gt;0,'E-LPG propane or butane'!Q60/'BIFUbC-LPG-propane-or-butane'!Q12,1)</f>
        <v>1</v>
      </c>
      <c r="R12" s="299">
        <f>IF('BIFUbC-LPG-propane-or-butane'!R12&gt;0,'E-LPG propane or butane'!R60/'BIFUbC-LPG-propane-or-butane'!R12,1)</f>
        <v>1</v>
      </c>
      <c r="S12" s="299">
        <f>IF('BIFUbC-LPG-propane-or-butane'!S12&gt;0,'E-LPG propane or butane'!S60/'BIFUbC-LPG-propane-or-butane'!S12,1)</f>
        <v>1</v>
      </c>
      <c r="T12" s="299">
        <f>IF('BIFUbC-LPG-propane-or-butane'!T12&gt;0,'E-LPG propane or butane'!T60/'BIFUbC-LPG-propane-or-butane'!T12,1)</f>
        <v>1</v>
      </c>
      <c r="U12" s="299">
        <f>IF('BIFUbC-LPG-propane-or-butane'!U12&gt;0,'E-LPG propane or butane'!U60/'BIFUbC-LPG-propane-or-butane'!U12,1)</f>
        <v>1</v>
      </c>
      <c r="V12" s="299">
        <f>IF('BIFUbC-LPG-propane-or-butane'!V12&gt;0,'E-LPG propane or butane'!V60/'BIFUbC-LPG-propane-or-butane'!V12,1)</f>
        <v>1</v>
      </c>
      <c r="W12" s="299">
        <f>IF('BIFUbC-LPG-propane-or-butane'!W12&gt;0,'E-LPG propane or butane'!W60/'BIFUbC-LPG-propane-or-butane'!W12,1)</f>
        <v>1</v>
      </c>
      <c r="X12" s="299">
        <f>IF('BIFUbC-LPG-propane-or-butane'!X12&gt;0,'E-LPG propane or butane'!X60/'BIFUbC-LPG-propane-or-butane'!X12,1)</f>
        <v>1</v>
      </c>
      <c r="Y12" s="299">
        <f>IF('BIFUbC-LPG-propane-or-butane'!Y12&gt;0,'E-LPG propane or butane'!Y60/'BIFUbC-LPG-propane-or-butane'!Y12,1)</f>
        <v>1</v>
      </c>
      <c r="Z12" s="299">
        <f>IF('BIFUbC-LPG-propane-or-butane'!Z12&gt;0,'E-LPG propane or butane'!Z60/'BIFUbC-LPG-propane-or-butane'!Z12,1)</f>
        <v>1</v>
      </c>
      <c r="AA12" s="299">
        <f>IF('BIFUbC-LPG-propane-or-butane'!AA12&gt;0,'E-LPG propane or butane'!AA60/'BIFUbC-LPG-propane-or-butane'!AA12,1)</f>
        <v>1</v>
      </c>
      <c r="AB12" s="299">
        <f>IF('BIFUbC-LPG-propane-or-butane'!AB12&gt;0,'E-LPG propane or butane'!AB60/'BIFUbC-LPG-propane-or-butane'!AB12,1)</f>
        <v>1</v>
      </c>
      <c r="AC12" s="299">
        <f>IF('BIFUbC-LPG-propane-or-butane'!AC12&gt;0,'E-LPG propane or butane'!AC60/'BIFUbC-LPG-propane-or-butane'!AC12,1)</f>
        <v>1</v>
      </c>
      <c r="AD12" s="299">
        <f>IF('BIFUbC-LPG-propane-or-butane'!AD12&gt;0,'E-LPG propane or butane'!AD60/'BIFUbC-LPG-propane-or-butane'!AD12,1)</f>
        <v>1</v>
      </c>
      <c r="AE12" s="299">
        <f>IF('BIFUbC-LPG-propane-or-butane'!AE12&gt;0,'E-LPG propane or butane'!AE60/'BIFUbC-LPG-propane-or-butane'!AE12,1)</f>
        <v>1</v>
      </c>
      <c r="AF12" s="299">
        <f>IF('BIFUbC-LPG-propane-or-butane'!AF12&gt;0,'E-LPG propane or butane'!AF60/'BIFUbC-LPG-propane-or-butane'!AF12,1)</f>
        <v>1</v>
      </c>
      <c r="AG12" s="299">
        <f>IF('BIFUbC-LPG-propane-or-butane'!AG12&gt;0,'E-LPG propane or butane'!AG60/'BIFUbC-LPG-propane-or-butane'!AG12,1)</f>
        <v>1</v>
      </c>
      <c r="AH12" s="299">
        <f>IF('BIFUbC-LPG-propane-or-butane'!AH12&gt;0,'E-LPG propane or butane'!AH60/'BIFUbC-LPG-propane-or-butane'!AH12,1)</f>
        <v>1</v>
      </c>
      <c r="AI12" s="299">
        <f>IF('BIFUbC-LPG-propane-or-butane'!AI12&gt;0,'E-LPG propane or butane'!AI60/'BIFUbC-LPG-propane-or-butane'!AI12,1)</f>
        <v>1</v>
      </c>
      <c r="AJ12" s="299">
        <f>IF('BIFUbC-LPG-propane-or-butane'!AJ12&gt;0,'E-LPG propane or butane'!AJ60/'BIFUbC-LPG-propane-or-butane'!AJ12,1)</f>
        <v>1</v>
      </c>
      <c r="AK12" s="299">
        <f>IF('BIFUbC-LPG-propane-or-butane'!AK12&gt;0,'E-LPG propane or butane'!AK60/'BIFUbC-LPG-propane-or-butane'!AK12,1)</f>
        <v>1</v>
      </c>
      <c r="AL12" s="299">
        <f>IF('BIFUbC-LPG-propane-or-butane'!AL12&gt;0,'E-LPG propane or butane'!AL60/'BIFUbC-LPG-propane-or-butane'!AL12,1)</f>
        <v>1</v>
      </c>
      <c r="AM12" s="299">
        <f>IF('BIFUbC-LPG-propane-or-butane'!AM12&gt;0,'E-LPG propane or butane'!AM60/'BIFUbC-LPG-propane-or-butane'!AM12,1)</f>
        <v>1</v>
      </c>
      <c r="AN12" s="299">
        <f>IF('BIFUbC-LPG-propane-or-butane'!AN12&gt;0,'E-LPG propane or butane'!AN60/'BIFUbC-LPG-propane-or-butane'!AN12,1)</f>
        <v>1</v>
      </c>
      <c r="AO12" s="299">
        <f>IF('BIFUbC-LPG-propane-or-butane'!AO12&gt;0,'E-LPG propane or butane'!AO60/'BIFUbC-LPG-propane-or-butane'!AO12,1)</f>
        <v>1</v>
      </c>
      <c r="AP12" s="299">
        <f>IF('BIFUbC-LPG-propane-or-butane'!AP12&gt;0,'E-LPG propane or butane'!AP60/'BIFUbC-LPG-propane-or-butane'!AP12,1)</f>
        <v>1</v>
      </c>
      <c r="AQ12" s="299">
        <f>IF('BIFUbC-LPG-propane-or-butane'!AQ12&gt;0,'E-LPG propane or butane'!AQ60/'BIFUbC-LPG-propane-or-butane'!AQ12,1)</f>
        <v>1</v>
      </c>
    </row>
    <row r="13" spans="1:43" x14ac:dyDescent="0.25">
      <c r="A13" s="299" t="s">
        <v>100</v>
      </c>
      <c r="B13" s="299">
        <f>IF('BIFUbC-LPG-propane-or-butane'!B13&gt;0,'E-LPG propane or butane'!B61/'BIFUbC-LPG-propane-or-butane'!B13,1)</f>
        <v>0.85534858523614332</v>
      </c>
      <c r="C13" s="299">
        <f>IF('BIFUbC-LPG-propane-or-butane'!C13&gt;0,'E-LPG propane or butane'!C61/'BIFUbC-LPG-propane-or-butane'!C13,1)</f>
        <v>0.7446305559876838</v>
      </c>
      <c r="D13" s="299">
        <f>IF('BIFUbC-LPG-propane-or-butane'!D13&gt;0,'E-LPG propane or butane'!D61/'BIFUbC-LPG-propane-or-butane'!D13,1)</f>
        <v>0.73581087828158709</v>
      </c>
      <c r="E13" s="299">
        <f>IF('BIFUbC-LPG-propane-or-butane'!E13&gt;0,'E-LPG propane or butane'!E61/'BIFUbC-LPG-propane-or-butane'!E13,1)</f>
        <v>0.74441740840003956</v>
      </c>
      <c r="F13" s="299">
        <f>IF('BIFUbC-LPG-propane-or-butane'!F13&gt;0,'E-LPG propane or butane'!F61/'BIFUbC-LPG-propane-or-butane'!F13,1)</f>
        <v>0.74802592890271913</v>
      </c>
      <c r="G13" s="299">
        <f>IF('BIFUbC-LPG-propane-or-butane'!G13&gt;0,'E-LPG propane or butane'!G61/'BIFUbC-LPG-propane-or-butane'!G13,1)</f>
        <v>0.74718223322370747</v>
      </c>
      <c r="H13" s="299">
        <f>IF('BIFUbC-LPG-propane-or-butane'!H13&gt;0,'E-LPG propane or butane'!H61/'BIFUbC-LPG-propane-or-butane'!H13,1)</f>
        <v>0.74632633462514086</v>
      </c>
      <c r="I13" s="299">
        <f>IF('BIFUbC-LPG-propane-or-butane'!I13&gt;0,'E-LPG propane or butane'!I61/'BIFUbC-LPG-propane-or-butane'!I13,1)</f>
        <v>0.74568820899263066</v>
      </c>
      <c r="J13" s="299">
        <f>IF('BIFUbC-LPG-propane-or-butane'!J13&gt;0,'E-LPG propane or butane'!J61/'BIFUbC-LPG-propane-or-butane'!J13,1)</f>
        <v>0.74504716435279839</v>
      </c>
      <c r="K13" s="299">
        <f>IF('BIFUbC-LPG-propane-or-butane'!K13&gt;0,'E-LPG propane or butane'!K61/'BIFUbC-LPG-propane-or-butane'!K13,1)</f>
        <v>0.74440318088538904</v>
      </c>
      <c r="L13" s="299">
        <f>IF('BIFUbC-LPG-propane-or-butane'!L13&gt;0,'E-LPG propane or butane'!L61/'BIFUbC-LPG-propane-or-butane'!L13,1)</f>
        <v>0.74375623859060858</v>
      </c>
      <c r="M13" s="299">
        <f>IF('BIFUbC-LPG-propane-or-butane'!M13&gt;0,'E-LPG propane or butane'!M61/'BIFUbC-LPG-propane-or-butane'!M13,1)</f>
        <v>0.74310631728708754</v>
      </c>
      <c r="N13" s="299">
        <f>IF('BIFUbC-LPG-propane-or-butane'!N13&gt;0,'E-LPG propane or butane'!N61/'BIFUbC-LPG-propane-or-butane'!N13,1)</f>
        <v>0.74264730302183135</v>
      </c>
      <c r="O13" s="299">
        <f>IF('BIFUbC-LPG-propane-or-butane'!O13&gt;0,'E-LPG propane or butane'!O61/'BIFUbC-LPG-propane-or-butane'!O13,1)</f>
        <v>0.74218678882958933</v>
      </c>
      <c r="P13" s="299">
        <f>IF('BIFUbC-LPG-propane-or-butane'!P13&gt;0,'E-LPG propane or butane'!P61/'BIFUbC-LPG-propane-or-butane'!P13,1)</f>
        <v>0.74172476742803628</v>
      </c>
      <c r="Q13" s="299">
        <f>IF('BIFUbC-LPG-propane-or-butane'!Q13&gt;0,'E-LPG propane or butane'!Q61/'BIFUbC-LPG-propane-or-butane'!Q13,1)</f>
        <v>0.74126123148769441</v>
      </c>
      <c r="R13" s="299">
        <f>IF('BIFUbC-LPG-propane-or-butane'!R13&gt;0,'E-LPG propane or butane'!R61/'BIFUbC-LPG-propane-or-butane'!R13,1)</f>
        <v>0.74079617363155204</v>
      </c>
      <c r="S13" s="299">
        <f>IF('BIFUbC-LPG-propane-or-butane'!S13&gt;0,'E-LPG propane or butane'!S61/'BIFUbC-LPG-propane-or-butane'!S13,1)</f>
        <v>0.74053491171601382</v>
      </c>
      <c r="T13" s="299">
        <f>IF('BIFUbC-LPG-propane-or-butane'!T13&gt;0,'E-LPG propane or butane'!T61/'BIFUbC-LPG-propane-or-butane'!T13,1)</f>
        <v>0.7402731535462147</v>
      </c>
      <c r="U13" s="299">
        <f>IF('BIFUbC-LPG-propane-or-butane'!U13&gt;0,'E-LPG propane or butane'!U61/'BIFUbC-LPG-propane-or-butane'!U13,1)</f>
        <v>0.74001089771279316</v>
      </c>
      <c r="V13" s="299">
        <f>IF('BIFUbC-LPG-propane-or-butane'!V13&gt;0,'E-LPG propane or butane'!V61/'BIFUbC-LPG-propane-or-butane'!V13,1)</f>
        <v>0.73974814280104717</v>
      </c>
      <c r="W13" s="299">
        <f>IF('BIFUbC-LPG-propane-or-butane'!W13&gt;0,'E-LPG propane or butane'!W61/'BIFUbC-LPG-propane-or-butane'!W13,1)</f>
        <v>0.73948488739090967</v>
      </c>
      <c r="X13" s="299">
        <f>IF('BIFUbC-LPG-propane-or-butane'!X13&gt;0,'E-LPG propane or butane'!X61/'BIFUbC-LPG-propane-or-butane'!X13,1)</f>
        <v>0.7392211300569218</v>
      </c>
      <c r="Y13" s="299">
        <f>IF('BIFUbC-LPG-propane-or-butane'!Y13&gt;0,'E-LPG propane or butane'!Y61/'BIFUbC-LPG-propane-or-butane'!Y13,1)</f>
        <v>0.7389568693682087</v>
      </c>
      <c r="Z13" s="299">
        <f>IF('BIFUbC-LPG-propane-or-butane'!Z13&gt;0,'E-LPG propane or butane'!Z61/'BIFUbC-LPG-propane-or-butane'!Z13,1)</f>
        <v>0.73869210388845286</v>
      </c>
      <c r="AA13" s="299">
        <f>IF('BIFUbC-LPG-propane-or-butane'!AA13&gt;0,'E-LPG propane or butane'!AA61/'BIFUbC-LPG-propane-or-butane'!AA13,1)</f>
        <v>0.73842683217586846</v>
      </c>
      <c r="AB13" s="299">
        <f>IF('BIFUbC-LPG-propane-or-butane'!AB13&gt;0,'E-LPG propane or butane'!AB61/'BIFUbC-LPG-propane-or-butane'!AB13,1)</f>
        <v>0.73816105278317545</v>
      </c>
      <c r="AC13" s="299">
        <f>IF('BIFUbC-LPG-propane-or-butane'!AC13&gt;0,'E-LPG propane or butane'!AC61/'BIFUbC-LPG-propane-or-butane'!AC13,1)</f>
        <v>0.73789476425757328</v>
      </c>
      <c r="AD13" s="299">
        <f>IF('BIFUbC-LPG-propane-or-butane'!AD13&gt;0,'E-LPG propane or butane'!AD61/'BIFUbC-LPG-propane-or-butane'!AD13,1)</f>
        <v>0.73762796514071427</v>
      </c>
      <c r="AE13" s="299">
        <f>IF('BIFUbC-LPG-propane-or-butane'!AE13&gt;0,'E-LPG propane or butane'!AE61/'BIFUbC-LPG-propane-or-butane'!AE13,1)</f>
        <v>0.73736065396867756</v>
      </c>
      <c r="AF13" s="299">
        <f>IF('BIFUbC-LPG-propane-or-butane'!AF13&gt;0,'E-LPG propane or butane'!AF61/'BIFUbC-LPG-propane-or-butane'!AF13,1)</f>
        <v>0.7370928292719422</v>
      </c>
      <c r="AG13" s="299">
        <f>IF('BIFUbC-LPG-propane-or-butane'!AG13&gt;0,'E-LPG propane or butane'!AG61/'BIFUbC-LPG-propane-or-butane'!AG13,1)</f>
        <v>0.73682448957536051</v>
      </c>
      <c r="AH13" s="299">
        <f>IF('BIFUbC-LPG-propane-or-butane'!AH13&gt;0,'E-LPG propane or butane'!AH61/'BIFUbC-LPG-propane-or-butane'!AH13,1)</f>
        <v>0.73655563339813079</v>
      </c>
      <c r="AI13" s="299">
        <f>IF('BIFUbC-LPG-propane-or-butane'!AI13&gt;0,'E-LPG propane or butane'!AI61/'BIFUbC-LPG-propane-or-butane'!AI13,1)</f>
        <v>0.73628625925377089</v>
      </c>
      <c r="AJ13" s="299">
        <f>IF('BIFUbC-LPG-propane-or-butane'!AJ13&gt;0,'E-LPG propane or butane'!AJ61/'BIFUbC-LPG-propane-or-butane'!AJ13,1)</f>
        <v>0.73601636565008999</v>
      </c>
      <c r="AK13" s="299">
        <f>IF('BIFUbC-LPG-propane-or-butane'!AK13&gt;0,'E-LPG propane or butane'!AK61/'BIFUbC-LPG-propane-or-butane'!AK13,1)</f>
        <v>0.73574595108916196</v>
      </c>
      <c r="AL13" s="299">
        <f>IF('BIFUbC-LPG-propane-or-butane'!AL13&gt;0,'E-LPG propane or butane'!AL61/'BIFUbC-LPG-propane-or-butane'!AL13,1)</f>
        <v>0.73547501406729743</v>
      </c>
      <c r="AM13" s="299">
        <f>IF('BIFUbC-LPG-propane-or-butane'!AM13&gt;0,'E-LPG propane or butane'!AM61/'BIFUbC-LPG-propane-or-butane'!AM13,1)</f>
        <v>0.73520355307501595</v>
      </c>
      <c r="AN13" s="299">
        <f>IF('BIFUbC-LPG-propane-or-butane'!AN13&gt;0,'E-LPG propane or butane'!AN61/'BIFUbC-LPG-propane-or-butane'!AN13,1)</f>
        <v>0.73493156659701886</v>
      </c>
      <c r="AO13" s="299">
        <f>IF('BIFUbC-LPG-propane-or-butane'!AO13&gt;0,'E-LPG propane or butane'!AO61/'BIFUbC-LPG-propane-or-butane'!AO13,1)</f>
        <v>0.73465905311215973</v>
      </c>
      <c r="AP13" s="299">
        <f>IF('BIFUbC-LPG-propane-or-butane'!AP13&gt;0,'E-LPG propane or butane'!AP61/'BIFUbC-LPG-propane-or-butane'!AP13,1)</f>
        <v>0.73438601109341739</v>
      </c>
      <c r="AQ13" s="299">
        <f>IF('BIFUbC-LPG-propane-or-butane'!AQ13&gt;0,'E-LPG propane or butane'!AQ61/'BIFUbC-LPG-propane-or-butane'!AQ13,1)</f>
        <v>0.73404649621876084</v>
      </c>
    </row>
    <row r="14" spans="1:43" x14ac:dyDescent="0.25">
      <c r="A14" s="299" t="s">
        <v>101</v>
      </c>
      <c r="B14" s="299">
        <f>IF('BIFUbC-LPG-propane-or-butane'!B14&gt;0,'E-LPG propane or butane'!B62/'BIFUbC-LPG-propane-or-butane'!B14,1)</f>
        <v>1</v>
      </c>
      <c r="C14" s="299">
        <f>IF('BIFUbC-LPG-propane-or-butane'!C14&gt;0,'E-LPG propane or butane'!C62/'BIFUbC-LPG-propane-or-butane'!C14,1)</f>
        <v>1</v>
      </c>
      <c r="D14" s="299">
        <f>IF('BIFUbC-LPG-propane-or-butane'!D14&gt;0,'E-LPG propane or butane'!D62/'BIFUbC-LPG-propane-or-butane'!D14,1)</f>
        <v>1</v>
      </c>
      <c r="E14" s="299">
        <f>IF('BIFUbC-LPG-propane-or-butane'!E14&gt;0,'E-LPG propane or butane'!E62/'BIFUbC-LPG-propane-or-butane'!E14,1)</f>
        <v>1</v>
      </c>
      <c r="F14" s="299">
        <f>IF('BIFUbC-LPG-propane-or-butane'!F14&gt;0,'E-LPG propane or butane'!F62/'BIFUbC-LPG-propane-or-butane'!F14,1)</f>
        <v>1</v>
      </c>
      <c r="G14" s="299">
        <f>IF('BIFUbC-LPG-propane-or-butane'!G14&gt;0,'E-LPG propane or butane'!G62/'BIFUbC-LPG-propane-or-butane'!G14,1)</f>
        <v>1</v>
      </c>
      <c r="H14" s="299">
        <f>IF('BIFUbC-LPG-propane-or-butane'!H14&gt;0,'E-LPG propane or butane'!H62/'BIFUbC-LPG-propane-or-butane'!H14,1)</f>
        <v>1</v>
      </c>
      <c r="I14" s="299">
        <f>IF('BIFUbC-LPG-propane-or-butane'!I14&gt;0,'E-LPG propane or butane'!I62/'BIFUbC-LPG-propane-or-butane'!I14,1)</f>
        <v>1</v>
      </c>
      <c r="J14" s="299">
        <f>IF('BIFUbC-LPG-propane-or-butane'!J14&gt;0,'E-LPG propane or butane'!J62/'BIFUbC-LPG-propane-or-butane'!J14,1)</f>
        <v>1</v>
      </c>
      <c r="K14" s="299">
        <f>IF('BIFUbC-LPG-propane-or-butane'!K14&gt;0,'E-LPG propane or butane'!K62/'BIFUbC-LPG-propane-or-butane'!K14,1)</f>
        <v>1</v>
      </c>
      <c r="L14" s="299">
        <f>IF('BIFUbC-LPG-propane-or-butane'!L14&gt;0,'E-LPG propane or butane'!L62/'BIFUbC-LPG-propane-or-butane'!L14,1)</f>
        <v>1</v>
      </c>
      <c r="M14" s="299">
        <f>IF('BIFUbC-LPG-propane-or-butane'!M14&gt;0,'E-LPG propane or butane'!M62/'BIFUbC-LPG-propane-or-butane'!M14,1)</f>
        <v>1</v>
      </c>
      <c r="N14" s="299">
        <f>IF('BIFUbC-LPG-propane-or-butane'!N14&gt;0,'E-LPG propane or butane'!N62/'BIFUbC-LPG-propane-or-butane'!N14,1)</f>
        <v>1</v>
      </c>
      <c r="O14" s="299">
        <f>IF('BIFUbC-LPG-propane-or-butane'!O14&gt;0,'E-LPG propane or butane'!O62/'BIFUbC-LPG-propane-or-butane'!O14,1)</f>
        <v>1</v>
      </c>
      <c r="P14" s="299">
        <f>IF('BIFUbC-LPG-propane-or-butane'!P14&gt;0,'E-LPG propane or butane'!P62/'BIFUbC-LPG-propane-or-butane'!P14,1)</f>
        <v>1</v>
      </c>
      <c r="Q14" s="299">
        <f>IF('BIFUbC-LPG-propane-or-butane'!Q14&gt;0,'E-LPG propane or butane'!Q62/'BIFUbC-LPG-propane-or-butane'!Q14,1)</f>
        <v>1</v>
      </c>
      <c r="R14" s="299">
        <f>IF('BIFUbC-LPG-propane-or-butane'!R14&gt;0,'E-LPG propane or butane'!R62/'BIFUbC-LPG-propane-or-butane'!R14,1)</f>
        <v>1</v>
      </c>
      <c r="S14" s="299">
        <f>IF('BIFUbC-LPG-propane-or-butane'!S14&gt;0,'E-LPG propane or butane'!S62/'BIFUbC-LPG-propane-or-butane'!S14,1)</f>
        <v>1</v>
      </c>
      <c r="T14" s="299">
        <f>IF('BIFUbC-LPG-propane-or-butane'!T14&gt;0,'E-LPG propane or butane'!T62/'BIFUbC-LPG-propane-or-butane'!T14,1)</f>
        <v>1</v>
      </c>
      <c r="U14" s="299">
        <f>IF('BIFUbC-LPG-propane-or-butane'!U14&gt;0,'E-LPG propane or butane'!U62/'BIFUbC-LPG-propane-or-butane'!U14,1)</f>
        <v>1</v>
      </c>
      <c r="V14" s="299">
        <f>IF('BIFUbC-LPG-propane-or-butane'!V14&gt;0,'E-LPG propane or butane'!V62/'BIFUbC-LPG-propane-or-butane'!V14,1)</f>
        <v>1</v>
      </c>
      <c r="W14" s="299">
        <f>IF('BIFUbC-LPG-propane-or-butane'!W14&gt;0,'E-LPG propane or butane'!W62/'BIFUbC-LPG-propane-or-butane'!W14,1)</f>
        <v>1</v>
      </c>
      <c r="X14" s="299">
        <f>IF('BIFUbC-LPG-propane-or-butane'!X14&gt;0,'E-LPG propane or butane'!X62/'BIFUbC-LPG-propane-or-butane'!X14,1)</f>
        <v>1</v>
      </c>
      <c r="Y14" s="299">
        <f>IF('BIFUbC-LPG-propane-or-butane'!Y14&gt;0,'E-LPG propane or butane'!Y62/'BIFUbC-LPG-propane-or-butane'!Y14,1)</f>
        <v>1</v>
      </c>
      <c r="Z14" s="299">
        <f>IF('BIFUbC-LPG-propane-or-butane'!Z14&gt;0,'E-LPG propane or butane'!Z62/'BIFUbC-LPG-propane-or-butane'!Z14,1)</f>
        <v>1</v>
      </c>
      <c r="AA14" s="299">
        <f>IF('BIFUbC-LPG-propane-or-butane'!AA14&gt;0,'E-LPG propane or butane'!AA62/'BIFUbC-LPG-propane-or-butane'!AA14,1)</f>
        <v>1</v>
      </c>
      <c r="AB14" s="299">
        <f>IF('BIFUbC-LPG-propane-or-butane'!AB14&gt;0,'E-LPG propane or butane'!AB62/'BIFUbC-LPG-propane-or-butane'!AB14,1)</f>
        <v>1</v>
      </c>
      <c r="AC14" s="299">
        <f>IF('BIFUbC-LPG-propane-or-butane'!AC14&gt;0,'E-LPG propane or butane'!AC62/'BIFUbC-LPG-propane-or-butane'!AC14,1)</f>
        <v>1</v>
      </c>
      <c r="AD14" s="299">
        <f>IF('BIFUbC-LPG-propane-or-butane'!AD14&gt;0,'E-LPG propane or butane'!AD62/'BIFUbC-LPG-propane-or-butane'!AD14,1)</f>
        <v>1</v>
      </c>
      <c r="AE14" s="299">
        <f>IF('BIFUbC-LPG-propane-or-butane'!AE14&gt;0,'E-LPG propane or butane'!AE62/'BIFUbC-LPG-propane-or-butane'!AE14,1)</f>
        <v>1</v>
      </c>
      <c r="AF14" s="299">
        <f>IF('BIFUbC-LPG-propane-or-butane'!AF14&gt;0,'E-LPG propane or butane'!AF62/'BIFUbC-LPG-propane-or-butane'!AF14,1)</f>
        <v>1</v>
      </c>
      <c r="AG14" s="299">
        <f>IF('BIFUbC-LPG-propane-or-butane'!AG14&gt;0,'E-LPG propane or butane'!AG62/'BIFUbC-LPG-propane-or-butane'!AG14,1)</f>
        <v>1</v>
      </c>
      <c r="AH14" s="299">
        <f>IF('BIFUbC-LPG-propane-or-butane'!AH14&gt;0,'E-LPG propane or butane'!AH62/'BIFUbC-LPG-propane-or-butane'!AH14,1)</f>
        <v>1</v>
      </c>
      <c r="AI14" s="299">
        <f>IF('BIFUbC-LPG-propane-or-butane'!AI14&gt;0,'E-LPG propane or butane'!AI62/'BIFUbC-LPG-propane-or-butane'!AI14,1)</f>
        <v>1</v>
      </c>
      <c r="AJ14" s="299">
        <f>IF('BIFUbC-LPG-propane-or-butane'!AJ14&gt;0,'E-LPG propane or butane'!AJ62/'BIFUbC-LPG-propane-or-butane'!AJ14,1)</f>
        <v>1</v>
      </c>
      <c r="AK14" s="299">
        <f>IF('BIFUbC-LPG-propane-or-butane'!AK14&gt;0,'E-LPG propane or butane'!AK62/'BIFUbC-LPG-propane-or-butane'!AK14,1)</f>
        <v>1</v>
      </c>
      <c r="AL14" s="299">
        <f>IF('BIFUbC-LPG-propane-or-butane'!AL14&gt;0,'E-LPG propane or butane'!AL62/'BIFUbC-LPG-propane-or-butane'!AL14,1)</f>
        <v>1</v>
      </c>
      <c r="AM14" s="299">
        <f>IF('BIFUbC-LPG-propane-or-butane'!AM14&gt;0,'E-LPG propane or butane'!AM62/'BIFUbC-LPG-propane-or-butane'!AM14,1)</f>
        <v>1</v>
      </c>
      <c r="AN14" s="299">
        <f>IF('BIFUbC-LPG-propane-or-butane'!AN14&gt;0,'E-LPG propane or butane'!AN62/'BIFUbC-LPG-propane-or-butane'!AN14,1)</f>
        <v>1</v>
      </c>
      <c r="AO14" s="299">
        <f>IF('BIFUbC-LPG-propane-or-butane'!AO14&gt;0,'E-LPG propane or butane'!AO62/'BIFUbC-LPG-propane-or-butane'!AO14,1)</f>
        <v>1</v>
      </c>
      <c r="AP14" s="299">
        <f>IF('BIFUbC-LPG-propane-or-butane'!AP14&gt;0,'E-LPG propane or butane'!AP62/'BIFUbC-LPG-propane-or-butane'!AP14,1)</f>
        <v>1</v>
      </c>
      <c r="AQ14" s="299">
        <f>IF('BIFUbC-LPG-propane-or-butane'!AQ14&gt;0,'E-LPG propane or butane'!AQ62/'BIFUbC-LPG-propane-or-butane'!AQ14,1)</f>
        <v>1</v>
      </c>
    </row>
    <row r="15" spans="1:43" x14ac:dyDescent="0.25">
      <c r="A15" s="299" t="s">
        <v>102</v>
      </c>
      <c r="B15" s="299">
        <f>IF('BIFUbC-LPG-propane-or-butane'!B15&gt;0,'E-LPG propane or butane'!B63/'BIFUbC-LPG-propane-or-butane'!B15,1)</f>
        <v>1</v>
      </c>
      <c r="C15" s="299">
        <f>IF('BIFUbC-LPG-propane-or-butane'!C15&gt;0,'E-LPG propane or butane'!C63/'BIFUbC-LPG-propane-or-butane'!C15,1)</f>
        <v>1</v>
      </c>
      <c r="D15" s="299">
        <f>IF('BIFUbC-LPG-propane-or-butane'!D15&gt;0,'E-LPG propane or butane'!D63/'BIFUbC-LPG-propane-or-butane'!D15,1)</f>
        <v>1</v>
      </c>
      <c r="E15" s="299">
        <f>IF('BIFUbC-LPG-propane-or-butane'!E15&gt;0,'E-LPG propane or butane'!E63/'BIFUbC-LPG-propane-or-butane'!E15,1)</f>
        <v>1</v>
      </c>
      <c r="F15" s="299">
        <f>IF('BIFUbC-LPG-propane-or-butane'!F15&gt;0,'E-LPG propane or butane'!F63/'BIFUbC-LPG-propane-or-butane'!F15,1)</f>
        <v>1</v>
      </c>
      <c r="G15" s="299">
        <f>IF('BIFUbC-LPG-propane-or-butane'!G15&gt;0,'E-LPG propane or butane'!G63/'BIFUbC-LPG-propane-or-butane'!G15,1)</f>
        <v>1</v>
      </c>
      <c r="H15" s="299">
        <f>IF('BIFUbC-LPG-propane-or-butane'!H15&gt;0,'E-LPG propane or butane'!H63/'BIFUbC-LPG-propane-or-butane'!H15,1)</f>
        <v>1</v>
      </c>
      <c r="I15" s="299">
        <f>IF('BIFUbC-LPG-propane-or-butane'!I15&gt;0,'E-LPG propane or butane'!I63/'BIFUbC-LPG-propane-or-butane'!I15,1)</f>
        <v>1</v>
      </c>
      <c r="J15" s="299">
        <f>IF('BIFUbC-LPG-propane-or-butane'!J15&gt;0,'E-LPG propane or butane'!J63/'BIFUbC-LPG-propane-or-butane'!J15,1)</f>
        <v>1</v>
      </c>
      <c r="K15" s="299">
        <f>IF('BIFUbC-LPG-propane-or-butane'!K15&gt;0,'E-LPG propane or butane'!K63/'BIFUbC-LPG-propane-or-butane'!K15,1)</f>
        <v>1</v>
      </c>
      <c r="L15" s="299">
        <f>IF('BIFUbC-LPG-propane-or-butane'!L15&gt;0,'E-LPG propane or butane'!L63/'BIFUbC-LPG-propane-or-butane'!L15,1)</f>
        <v>1</v>
      </c>
      <c r="M15" s="299">
        <f>IF('BIFUbC-LPG-propane-or-butane'!M15&gt;0,'E-LPG propane or butane'!M63/'BIFUbC-LPG-propane-or-butane'!M15,1)</f>
        <v>1</v>
      </c>
      <c r="N15" s="299">
        <f>IF('BIFUbC-LPG-propane-or-butane'!N15&gt;0,'E-LPG propane or butane'!N63/'BIFUbC-LPG-propane-or-butane'!N15,1)</f>
        <v>1</v>
      </c>
      <c r="O15" s="299">
        <f>IF('BIFUbC-LPG-propane-or-butane'!O15&gt;0,'E-LPG propane or butane'!O63/'BIFUbC-LPG-propane-or-butane'!O15,1)</f>
        <v>1</v>
      </c>
      <c r="P15" s="299">
        <f>IF('BIFUbC-LPG-propane-or-butane'!P15&gt;0,'E-LPG propane or butane'!P63/'BIFUbC-LPG-propane-or-butane'!P15,1)</f>
        <v>1</v>
      </c>
      <c r="Q15" s="299">
        <f>IF('BIFUbC-LPG-propane-or-butane'!Q15&gt;0,'E-LPG propane or butane'!Q63/'BIFUbC-LPG-propane-or-butane'!Q15,1)</f>
        <v>1</v>
      </c>
      <c r="R15" s="299">
        <f>IF('BIFUbC-LPG-propane-or-butane'!R15&gt;0,'E-LPG propane or butane'!R63/'BIFUbC-LPG-propane-or-butane'!R15,1)</f>
        <v>1</v>
      </c>
      <c r="S15" s="299">
        <f>IF('BIFUbC-LPG-propane-or-butane'!S15&gt;0,'E-LPG propane or butane'!S63/'BIFUbC-LPG-propane-or-butane'!S15,1)</f>
        <v>1</v>
      </c>
      <c r="T15" s="299">
        <f>IF('BIFUbC-LPG-propane-or-butane'!T15&gt;0,'E-LPG propane or butane'!T63/'BIFUbC-LPG-propane-or-butane'!T15,1)</f>
        <v>1</v>
      </c>
      <c r="U15" s="299">
        <f>IF('BIFUbC-LPG-propane-or-butane'!U15&gt;0,'E-LPG propane or butane'!U63/'BIFUbC-LPG-propane-or-butane'!U15,1)</f>
        <v>1</v>
      </c>
      <c r="V15" s="299">
        <f>IF('BIFUbC-LPG-propane-or-butane'!V15&gt;0,'E-LPG propane or butane'!V63/'BIFUbC-LPG-propane-or-butane'!V15,1)</f>
        <v>1</v>
      </c>
      <c r="W15" s="299">
        <f>IF('BIFUbC-LPG-propane-or-butane'!W15&gt;0,'E-LPG propane or butane'!W63/'BIFUbC-LPG-propane-or-butane'!W15,1)</f>
        <v>1</v>
      </c>
      <c r="X15" s="299">
        <f>IF('BIFUbC-LPG-propane-or-butane'!X15&gt;0,'E-LPG propane or butane'!X63/'BIFUbC-LPG-propane-or-butane'!X15,1)</f>
        <v>1</v>
      </c>
      <c r="Y15" s="299">
        <f>IF('BIFUbC-LPG-propane-or-butane'!Y15&gt;0,'E-LPG propane or butane'!Y63/'BIFUbC-LPG-propane-or-butane'!Y15,1)</f>
        <v>1</v>
      </c>
      <c r="Z15" s="299">
        <f>IF('BIFUbC-LPG-propane-or-butane'!Z15&gt;0,'E-LPG propane or butane'!Z63/'BIFUbC-LPG-propane-or-butane'!Z15,1)</f>
        <v>1</v>
      </c>
      <c r="AA15" s="299">
        <f>IF('BIFUbC-LPG-propane-or-butane'!AA15&gt;0,'E-LPG propane or butane'!AA63/'BIFUbC-LPG-propane-or-butane'!AA15,1)</f>
        <v>1</v>
      </c>
      <c r="AB15" s="299">
        <f>IF('BIFUbC-LPG-propane-or-butane'!AB15&gt;0,'E-LPG propane or butane'!AB63/'BIFUbC-LPG-propane-or-butane'!AB15,1)</f>
        <v>1</v>
      </c>
      <c r="AC15" s="299">
        <f>IF('BIFUbC-LPG-propane-or-butane'!AC15&gt;0,'E-LPG propane or butane'!AC63/'BIFUbC-LPG-propane-or-butane'!AC15,1)</f>
        <v>1</v>
      </c>
      <c r="AD15" s="299">
        <f>IF('BIFUbC-LPG-propane-or-butane'!AD15&gt;0,'E-LPG propane or butane'!AD63/'BIFUbC-LPG-propane-or-butane'!AD15,1)</f>
        <v>1</v>
      </c>
      <c r="AE15" s="299">
        <f>IF('BIFUbC-LPG-propane-or-butane'!AE15&gt;0,'E-LPG propane or butane'!AE63/'BIFUbC-LPG-propane-or-butane'!AE15,1)</f>
        <v>1</v>
      </c>
      <c r="AF15" s="299">
        <f>IF('BIFUbC-LPG-propane-or-butane'!AF15&gt;0,'E-LPG propane or butane'!AF63/'BIFUbC-LPG-propane-or-butane'!AF15,1)</f>
        <v>1</v>
      </c>
      <c r="AG15" s="299">
        <f>IF('BIFUbC-LPG-propane-or-butane'!AG15&gt;0,'E-LPG propane or butane'!AG63/'BIFUbC-LPG-propane-or-butane'!AG15,1)</f>
        <v>1</v>
      </c>
      <c r="AH15" s="299">
        <f>IF('BIFUbC-LPG-propane-or-butane'!AH15&gt;0,'E-LPG propane or butane'!AH63/'BIFUbC-LPG-propane-or-butane'!AH15,1)</f>
        <v>1</v>
      </c>
      <c r="AI15" s="299">
        <f>IF('BIFUbC-LPG-propane-or-butane'!AI15&gt;0,'E-LPG propane or butane'!AI63/'BIFUbC-LPG-propane-or-butane'!AI15,1)</f>
        <v>1</v>
      </c>
      <c r="AJ15" s="299">
        <f>IF('BIFUbC-LPG-propane-or-butane'!AJ15&gt;0,'E-LPG propane or butane'!AJ63/'BIFUbC-LPG-propane-or-butane'!AJ15,1)</f>
        <v>1</v>
      </c>
      <c r="AK15" s="299">
        <f>IF('BIFUbC-LPG-propane-or-butane'!AK15&gt;0,'E-LPG propane or butane'!AK63/'BIFUbC-LPG-propane-or-butane'!AK15,1)</f>
        <v>1</v>
      </c>
      <c r="AL15" s="299">
        <f>IF('BIFUbC-LPG-propane-or-butane'!AL15&gt;0,'E-LPG propane or butane'!AL63/'BIFUbC-LPG-propane-or-butane'!AL15,1)</f>
        <v>1</v>
      </c>
      <c r="AM15" s="299">
        <f>IF('BIFUbC-LPG-propane-or-butane'!AM15&gt;0,'E-LPG propane or butane'!AM63/'BIFUbC-LPG-propane-or-butane'!AM15,1)</f>
        <v>1</v>
      </c>
      <c r="AN15" s="299">
        <f>IF('BIFUbC-LPG-propane-or-butane'!AN15&gt;0,'E-LPG propane or butane'!AN63/'BIFUbC-LPG-propane-or-butane'!AN15,1)</f>
        <v>1</v>
      </c>
      <c r="AO15" s="299">
        <f>IF('BIFUbC-LPG-propane-or-butane'!AO15&gt;0,'E-LPG propane or butane'!AO63/'BIFUbC-LPG-propane-or-butane'!AO15,1)</f>
        <v>1</v>
      </c>
      <c r="AP15" s="299">
        <f>IF('BIFUbC-LPG-propane-or-butane'!AP15&gt;0,'E-LPG propane or butane'!AP63/'BIFUbC-LPG-propane-or-butane'!AP15,1)</f>
        <v>1</v>
      </c>
      <c r="AQ15" s="299">
        <f>IF('BIFUbC-LPG-propane-or-butane'!AQ15&gt;0,'E-LPG propane or butane'!AQ63/'BIFUbC-LPG-propane-or-butane'!AQ15,1)</f>
        <v>1</v>
      </c>
    </row>
    <row r="16" spans="1:43" x14ac:dyDescent="0.25">
      <c r="A16" s="299" t="s">
        <v>103</v>
      </c>
      <c r="B16" s="299">
        <f>IF('BIFUbC-LPG-propane-or-butane'!B16&gt;0,'E-LPG propane or butane'!B64/'BIFUbC-LPG-propane-or-butane'!B16,1)</f>
        <v>1</v>
      </c>
      <c r="C16" s="299">
        <f>IF('BIFUbC-LPG-propane-or-butane'!C16&gt;0,'E-LPG propane or butane'!C64/'BIFUbC-LPG-propane-or-butane'!C16,1)</f>
        <v>1</v>
      </c>
      <c r="D16" s="299">
        <f>IF('BIFUbC-LPG-propane-or-butane'!D16&gt;0,'E-LPG propane or butane'!D64/'BIFUbC-LPG-propane-or-butane'!D16,1)</f>
        <v>1</v>
      </c>
      <c r="E16" s="299">
        <f>IF('BIFUbC-LPG-propane-or-butane'!E16&gt;0,'E-LPG propane or butane'!E64/'BIFUbC-LPG-propane-or-butane'!E16,1)</f>
        <v>1</v>
      </c>
      <c r="F16" s="299">
        <f>IF('BIFUbC-LPG-propane-or-butane'!F16&gt;0,'E-LPG propane or butane'!F64/'BIFUbC-LPG-propane-or-butane'!F16,1)</f>
        <v>1</v>
      </c>
      <c r="G16" s="299">
        <f>IF('BIFUbC-LPG-propane-or-butane'!G16&gt;0,'E-LPG propane or butane'!G64/'BIFUbC-LPG-propane-or-butane'!G16,1)</f>
        <v>1</v>
      </c>
      <c r="H16" s="299">
        <f>IF('BIFUbC-LPG-propane-or-butane'!H16&gt;0,'E-LPG propane or butane'!H64/'BIFUbC-LPG-propane-or-butane'!H16,1)</f>
        <v>1</v>
      </c>
      <c r="I16" s="299">
        <f>IF('BIFUbC-LPG-propane-or-butane'!I16&gt;0,'E-LPG propane or butane'!I64/'BIFUbC-LPG-propane-or-butane'!I16,1)</f>
        <v>1</v>
      </c>
      <c r="J16" s="299">
        <f>IF('BIFUbC-LPG-propane-or-butane'!J16&gt;0,'E-LPG propane or butane'!J64/'BIFUbC-LPG-propane-or-butane'!J16,1)</f>
        <v>1</v>
      </c>
      <c r="K16" s="299">
        <f>IF('BIFUbC-LPG-propane-or-butane'!K16&gt;0,'E-LPG propane or butane'!K64/'BIFUbC-LPG-propane-or-butane'!K16,1)</f>
        <v>1</v>
      </c>
      <c r="L16" s="299">
        <f>IF('BIFUbC-LPG-propane-or-butane'!L16&gt;0,'E-LPG propane or butane'!L64/'BIFUbC-LPG-propane-or-butane'!L16,1)</f>
        <v>1</v>
      </c>
      <c r="M16" s="299">
        <f>IF('BIFUbC-LPG-propane-or-butane'!M16&gt;0,'E-LPG propane or butane'!M64/'BIFUbC-LPG-propane-or-butane'!M16,1)</f>
        <v>1</v>
      </c>
      <c r="N16" s="299">
        <f>IF('BIFUbC-LPG-propane-or-butane'!N16&gt;0,'E-LPG propane or butane'!N64/'BIFUbC-LPG-propane-or-butane'!N16,1)</f>
        <v>1</v>
      </c>
      <c r="O16" s="299">
        <f>IF('BIFUbC-LPG-propane-or-butane'!O16&gt;0,'E-LPG propane or butane'!O64/'BIFUbC-LPG-propane-or-butane'!O16,1)</f>
        <v>1</v>
      </c>
      <c r="P16" s="299">
        <f>IF('BIFUbC-LPG-propane-or-butane'!P16&gt;0,'E-LPG propane or butane'!P64/'BIFUbC-LPG-propane-or-butane'!P16,1)</f>
        <v>1</v>
      </c>
      <c r="Q16" s="299">
        <f>IF('BIFUbC-LPG-propane-or-butane'!Q16&gt;0,'E-LPG propane or butane'!Q64/'BIFUbC-LPG-propane-or-butane'!Q16,1)</f>
        <v>1</v>
      </c>
      <c r="R16" s="299">
        <f>IF('BIFUbC-LPG-propane-or-butane'!R16&gt;0,'E-LPG propane or butane'!R64/'BIFUbC-LPG-propane-or-butane'!R16,1)</f>
        <v>1</v>
      </c>
      <c r="S16" s="299">
        <f>IF('BIFUbC-LPG-propane-or-butane'!S16&gt;0,'E-LPG propane or butane'!S64/'BIFUbC-LPG-propane-or-butane'!S16,1)</f>
        <v>1</v>
      </c>
      <c r="T16" s="299">
        <f>IF('BIFUbC-LPG-propane-or-butane'!T16&gt;0,'E-LPG propane or butane'!T64/'BIFUbC-LPG-propane-or-butane'!T16,1)</f>
        <v>1</v>
      </c>
      <c r="U16" s="299">
        <f>IF('BIFUbC-LPG-propane-or-butane'!U16&gt;0,'E-LPG propane or butane'!U64/'BIFUbC-LPG-propane-or-butane'!U16,1)</f>
        <v>1</v>
      </c>
      <c r="V16" s="299">
        <f>IF('BIFUbC-LPG-propane-or-butane'!V16&gt;0,'E-LPG propane or butane'!V64/'BIFUbC-LPG-propane-or-butane'!V16,1)</f>
        <v>1</v>
      </c>
      <c r="W16" s="299">
        <f>IF('BIFUbC-LPG-propane-or-butane'!W16&gt;0,'E-LPG propane or butane'!W64/'BIFUbC-LPG-propane-or-butane'!W16,1)</f>
        <v>1</v>
      </c>
      <c r="X16" s="299">
        <f>IF('BIFUbC-LPG-propane-or-butane'!X16&gt;0,'E-LPG propane or butane'!X64/'BIFUbC-LPG-propane-or-butane'!X16,1)</f>
        <v>1</v>
      </c>
      <c r="Y16" s="299">
        <f>IF('BIFUbC-LPG-propane-or-butane'!Y16&gt;0,'E-LPG propane or butane'!Y64/'BIFUbC-LPG-propane-or-butane'!Y16,1)</f>
        <v>1</v>
      </c>
      <c r="Z16" s="299">
        <f>IF('BIFUbC-LPG-propane-or-butane'!Z16&gt;0,'E-LPG propane or butane'!Z64/'BIFUbC-LPG-propane-or-butane'!Z16,1)</f>
        <v>1</v>
      </c>
      <c r="AA16" s="299">
        <f>IF('BIFUbC-LPG-propane-or-butane'!AA16&gt;0,'E-LPG propane or butane'!AA64/'BIFUbC-LPG-propane-or-butane'!AA16,1)</f>
        <v>1</v>
      </c>
      <c r="AB16" s="299">
        <f>IF('BIFUbC-LPG-propane-or-butane'!AB16&gt;0,'E-LPG propane or butane'!AB64/'BIFUbC-LPG-propane-or-butane'!AB16,1)</f>
        <v>1</v>
      </c>
      <c r="AC16" s="299">
        <f>IF('BIFUbC-LPG-propane-or-butane'!AC16&gt;0,'E-LPG propane or butane'!AC64/'BIFUbC-LPG-propane-or-butane'!AC16,1)</f>
        <v>1</v>
      </c>
      <c r="AD16" s="299">
        <f>IF('BIFUbC-LPG-propane-or-butane'!AD16&gt;0,'E-LPG propane or butane'!AD64/'BIFUbC-LPG-propane-or-butane'!AD16,1)</f>
        <v>1</v>
      </c>
      <c r="AE16" s="299">
        <f>IF('BIFUbC-LPG-propane-or-butane'!AE16&gt;0,'E-LPG propane or butane'!AE64/'BIFUbC-LPG-propane-or-butane'!AE16,1)</f>
        <v>1</v>
      </c>
      <c r="AF16" s="299">
        <f>IF('BIFUbC-LPG-propane-or-butane'!AF16&gt;0,'E-LPG propane or butane'!AF64/'BIFUbC-LPG-propane-or-butane'!AF16,1)</f>
        <v>1</v>
      </c>
      <c r="AG16" s="299">
        <f>IF('BIFUbC-LPG-propane-or-butane'!AG16&gt;0,'E-LPG propane or butane'!AG64/'BIFUbC-LPG-propane-or-butane'!AG16,1)</f>
        <v>1</v>
      </c>
      <c r="AH16" s="299">
        <f>IF('BIFUbC-LPG-propane-or-butane'!AH16&gt;0,'E-LPG propane or butane'!AH64/'BIFUbC-LPG-propane-or-butane'!AH16,1)</f>
        <v>1</v>
      </c>
      <c r="AI16" s="299">
        <f>IF('BIFUbC-LPG-propane-or-butane'!AI16&gt;0,'E-LPG propane or butane'!AI64/'BIFUbC-LPG-propane-or-butane'!AI16,1)</f>
        <v>1</v>
      </c>
      <c r="AJ16" s="299">
        <f>IF('BIFUbC-LPG-propane-or-butane'!AJ16&gt;0,'E-LPG propane or butane'!AJ64/'BIFUbC-LPG-propane-or-butane'!AJ16,1)</f>
        <v>1</v>
      </c>
      <c r="AK16" s="299">
        <f>IF('BIFUbC-LPG-propane-or-butane'!AK16&gt;0,'E-LPG propane or butane'!AK64/'BIFUbC-LPG-propane-or-butane'!AK16,1)</f>
        <v>1</v>
      </c>
      <c r="AL16" s="299">
        <f>IF('BIFUbC-LPG-propane-or-butane'!AL16&gt;0,'E-LPG propane or butane'!AL64/'BIFUbC-LPG-propane-or-butane'!AL16,1)</f>
        <v>1</v>
      </c>
      <c r="AM16" s="299">
        <f>IF('BIFUbC-LPG-propane-or-butane'!AM16&gt;0,'E-LPG propane or butane'!AM64/'BIFUbC-LPG-propane-or-butane'!AM16,1)</f>
        <v>1</v>
      </c>
      <c r="AN16" s="299">
        <f>IF('BIFUbC-LPG-propane-or-butane'!AN16&gt;0,'E-LPG propane or butane'!AN64/'BIFUbC-LPG-propane-or-butane'!AN16,1)</f>
        <v>1</v>
      </c>
      <c r="AO16" s="299">
        <f>IF('BIFUbC-LPG-propane-or-butane'!AO16&gt;0,'E-LPG propane or butane'!AO64/'BIFUbC-LPG-propane-or-butane'!AO16,1)</f>
        <v>1</v>
      </c>
      <c r="AP16" s="299">
        <f>IF('BIFUbC-LPG-propane-or-butane'!AP16&gt;0,'E-LPG propane or butane'!AP64/'BIFUbC-LPG-propane-or-butane'!AP16,1)</f>
        <v>1</v>
      </c>
      <c r="AQ16" s="299">
        <f>IF('BIFUbC-LPG-propane-or-butane'!AQ16&gt;0,'E-LPG propane or butane'!AQ64/'BIFUbC-LPG-propane-or-butane'!AQ16,1)</f>
        <v>1</v>
      </c>
    </row>
    <row r="17" spans="1:43" x14ac:dyDescent="0.25">
      <c r="A17" s="299" t="s">
        <v>104</v>
      </c>
      <c r="B17" s="299">
        <f>IF('BIFUbC-LPG-propane-or-butane'!B17&gt;0,'E-LPG propane or butane'!B65/'BIFUbC-LPG-propane-or-butane'!B17,1)</f>
        <v>1</v>
      </c>
      <c r="C17" s="299">
        <f>IF('BIFUbC-LPG-propane-or-butane'!C17&gt;0,'E-LPG propane or butane'!C65/'BIFUbC-LPG-propane-or-butane'!C17,1)</f>
        <v>1</v>
      </c>
      <c r="D17" s="299">
        <f>IF('BIFUbC-LPG-propane-or-butane'!D17&gt;0,'E-LPG propane or butane'!D65/'BIFUbC-LPG-propane-or-butane'!D17,1)</f>
        <v>1</v>
      </c>
      <c r="E17" s="299">
        <f>IF('BIFUbC-LPG-propane-or-butane'!E17&gt;0,'E-LPG propane or butane'!E65/'BIFUbC-LPG-propane-or-butane'!E17,1)</f>
        <v>1</v>
      </c>
      <c r="F17" s="299">
        <f>IF('BIFUbC-LPG-propane-or-butane'!F17&gt;0,'E-LPG propane or butane'!F65/'BIFUbC-LPG-propane-or-butane'!F17,1)</f>
        <v>1</v>
      </c>
      <c r="G17" s="299">
        <f>IF('BIFUbC-LPG-propane-or-butane'!G17&gt;0,'E-LPG propane or butane'!G65/'BIFUbC-LPG-propane-or-butane'!G17,1)</f>
        <v>1</v>
      </c>
      <c r="H17" s="299">
        <f>IF('BIFUbC-LPG-propane-or-butane'!H17&gt;0,'E-LPG propane or butane'!H65/'BIFUbC-LPG-propane-or-butane'!H17,1)</f>
        <v>1</v>
      </c>
      <c r="I17" s="299">
        <f>IF('BIFUbC-LPG-propane-or-butane'!I17&gt;0,'E-LPG propane or butane'!I65/'BIFUbC-LPG-propane-or-butane'!I17,1)</f>
        <v>1</v>
      </c>
      <c r="J17" s="299">
        <f>IF('BIFUbC-LPG-propane-or-butane'!J17&gt;0,'E-LPG propane or butane'!J65/'BIFUbC-LPG-propane-or-butane'!J17,1)</f>
        <v>1</v>
      </c>
      <c r="K17" s="299">
        <f>IF('BIFUbC-LPG-propane-or-butane'!K17&gt;0,'E-LPG propane or butane'!K65/'BIFUbC-LPG-propane-or-butane'!K17,1)</f>
        <v>1</v>
      </c>
      <c r="L17" s="299">
        <f>IF('BIFUbC-LPG-propane-or-butane'!L17&gt;0,'E-LPG propane or butane'!L65/'BIFUbC-LPG-propane-or-butane'!L17,1)</f>
        <v>1</v>
      </c>
      <c r="M17" s="299">
        <f>IF('BIFUbC-LPG-propane-or-butane'!M17&gt;0,'E-LPG propane or butane'!M65/'BIFUbC-LPG-propane-or-butane'!M17,1)</f>
        <v>1</v>
      </c>
      <c r="N17" s="299">
        <f>IF('BIFUbC-LPG-propane-or-butane'!N17&gt;0,'E-LPG propane or butane'!N65/'BIFUbC-LPG-propane-or-butane'!N17,1)</f>
        <v>1</v>
      </c>
      <c r="O17" s="299">
        <f>IF('BIFUbC-LPG-propane-or-butane'!O17&gt;0,'E-LPG propane or butane'!O65/'BIFUbC-LPG-propane-or-butane'!O17,1)</f>
        <v>1</v>
      </c>
      <c r="P17" s="299">
        <f>IF('BIFUbC-LPG-propane-or-butane'!P17&gt;0,'E-LPG propane or butane'!P65/'BIFUbC-LPG-propane-or-butane'!P17,1)</f>
        <v>1</v>
      </c>
      <c r="Q17" s="299">
        <f>IF('BIFUbC-LPG-propane-or-butane'!Q17&gt;0,'E-LPG propane or butane'!Q65/'BIFUbC-LPG-propane-or-butane'!Q17,1)</f>
        <v>1</v>
      </c>
      <c r="R17" s="299">
        <f>IF('BIFUbC-LPG-propane-or-butane'!R17&gt;0,'E-LPG propane or butane'!R65/'BIFUbC-LPG-propane-or-butane'!R17,1)</f>
        <v>1</v>
      </c>
      <c r="S17" s="299">
        <f>IF('BIFUbC-LPG-propane-or-butane'!S17&gt;0,'E-LPG propane or butane'!S65/'BIFUbC-LPG-propane-or-butane'!S17,1)</f>
        <v>1</v>
      </c>
      <c r="T17" s="299">
        <f>IF('BIFUbC-LPG-propane-or-butane'!T17&gt;0,'E-LPG propane or butane'!T65/'BIFUbC-LPG-propane-or-butane'!T17,1)</f>
        <v>1</v>
      </c>
      <c r="U17" s="299">
        <f>IF('BIFUbC-LPG-propane-or-butane'!U17&gt;0,'E-LPG propane or butane'!U65/'BIFUbC-LPG-propane-or-butane'!U17,1)</f>
        <v>1</v>
      </c>
      <c r="V17" s="299">
        <f>IF('BIFUbC-LPG-propane-or-butane'!V17&gt;0,'E-LPG propane or butane'!V65/'BIFUbC-LPG-propane-or-butane'!V17,1)</f>
        <v>1</v>
      </c>
      <c r="W17" s="299">
        <f>IF('BIFUbC-LPG-propane-or-butane'!W17&gt;0,'E-LPG propane or butane'!W65/'BIFUbC-LPG-propane-or-butane'!W17,1)</f>
        <v>1</v>
      </c>
      <c r="X17" s="299">
        <f>IF('BIFUbC-LPG-propane-or-butane'!X17&gt;0,'E-LPG propane or butane'!X65/'BIFUbC-LPG-propane-or-butane'!X17,1)</f>
        <v>1</v>
      </c>
      <c r="Y17" s="299">
        <f>IF('BIFUbC-LPG-propane-or-butane'!Y17&gt;0,'E-LPG propane or butane'!Y65/'BIFUbC-LPG-propane-or-butane'!Y17,1)</f>
        <v>1</v>
      </c>
      <c r="Z17" s="299">
        <f>IF('BIFUbC-LPG-propane-or-butane'!Z17&gt;0,'E-LPG propane or butane'!Z65/'BIFUbC-LPG-propane-or-butane'!Z17,1)</f>
        <v>1</v>
      </c>
      <c r="AA17" s="299">
        <f>IF('BIFUbC-LPG-propane-or-butane'!AA17&gt;0,'E-LPG propane or butane'!AA65/'BIFUbC-LPG-propane-or-butane'!AA17,1)</f>
        <v>1</v>
      </c>
      <c r="AB17" s="299">
        <f>IF('BIFUbC-LPG-propane-or-butane'!AB17&gt;0,'E-LPG propane or butane'!AB65/'BIFUbC-LPG-propane-or-butane'!AB17,1)</f>
        <v>1</v>
      </c>
      <c r="AC17" s="299">
        <f>IF('BIFUbC-LPG-propane-or-butane'!AC17&gt;0,'E-LPG propane or butane'!AC65/'BIFUbC-LPG-propane-or-butane'!AC17,1)</f>
        <v>1</v>
      </c>
      <c r="AD17" s="299">
        <f>IF('BIFUbC-LPG-propane-or-butane'!AD17&gt;0,'E-LPG propane or butane'!AD65/'BIFUbC-LPG-propane-or-butane'!AD17,1)</f>
        <v>1</v>
      </c>
      <c r="AE17" s="299">
        <f>IF('BIFUbC-LPG-propane-or-butane'!AE17&gt;0,'E-LPG propane or butane'!AE65/'BIFUbC-LPG-propane-or-butane'!AE17,1)</f>
        <v>1</v>
      </c>
      <c r="AF17" s="299">
        <f>IF('BIFUbC-LPG-propane-or-butane'!AF17&gt;0,'E-LPG propane or butane'!AF65/'BIFUbC-LPG-propane-or-butane'!AF17,1)</f>
        <v>1</v>
      </c>
      <c r="AG17" s="299">
        <f>IF('BIFUbC-LPG-propane-or-butane'!AG17&gt;0,'E-LPG propane or butane'!AG65/'BIFUbC-LPG-propane-or-butane'!AG17,1)</f>
        <v>1</v>
      </c>
      <c r="AH17" s="299">
        <f>IF('BIFUbC-LPG-propane-or-butane'!AH17&gt;0,'E-LPG propane or butane'!AH65/'BIFUbC-LPG-propane-or-butane'!AH17,1)</f>
        <v>1</v>
      </c>
      <c r="AI17" s="299">
        <f>IF('BIFUbC-LPG-propane-or-butane'!AI17&gt;0,'E-LPG propane or butane'!AI65/'BIFUbC-LPG-propane-or-butane'!AI17,1)</f>
        <v>1</v>
      </c>
      <c r="AJ17" s="299">
        <f>IF('BIFUbC-LPG-propane-or-butane'!AJ17&gt;0,'E-LPG propane or butane'!AJ65/'BIFUbC-LPG-propane-or-butane'!AJ17,1)</f>
        <v>1</v>
      </c>
      <c r="AK17" s="299">
        <f>IF('BIFUbC-LPG-propane-or-butane'!AK17&gt;0,'E-LPG propane or butane'!AK65/'BIFUbC-LPG-propane-or-butane'!AK17,1)</f>
        <v>1</v>
      </c>
      <c r="AL17" s="299">
        <f>IF('BIFUbC-LPG-propane-or-butane'!AL17&gt;0,'E-LPG propane or butane'!AL65/'BIFUbC-LPG-propane-or-butane'!AL17,1)</f>
        <v>1</v>
      </c>
      <c r="AM17" s="299">
        <f>IF('BIFUbC-LPG-propane-or-butane'!AM17&gt;0,'E-LPG propane or butane'!AM65/'BIFUbC-LPG-propane-or-butane'!AM17,1)</f>
        <v>1</v>
      </c>
      <c r="AN17" s="299">
        <f>IF('BIFUbC-LPG-propane-or-butane'!AN17&gt;0,'E-LPG propane or butane'!AN65/'BIFUbC-LPG-propane-or-butane'!AN17,1)</f>
        <v>1</v>
      </c>
      <c r="AO17" s="299">
        <f>IF('BIFUbC-LPG-propane-or-butane'!AO17&gt;0,'E-LPG propane or butane'!AO65/'BIFUbC-LPG-propane-or-butane'!AO17,1)</f>
        <v>1</v>
      </c>
      <c r="AP17" s="299">
        <f>IF('BIFUbC-LPG-propane-or-butane'!AP17&gt;0,'E-LPG propane or butane'!AP65/'BIFUbC-LPG-propane-or-butane'!AP17,1)</f>
        <v>1</v>
      </c>
      <c r="AQ17" s="299">
        <f>IF('BIFUbC-LPG-propane-or-butane'!AQ17&gt;0,'E-LPG propane or butane'!AQ65/'BIFUbC-LPG-propane-or-butane'!AQ17,1)</f>
        <v>1</v>
      </c>
    </row>
    <row r="18" spans="1:43" x14ac:dyDescent="0.25">
      <c r="A18" s="299" t="s">
        <v>105</v>
      </c>
      <c r="B18" s="299">
        <f>IF('BIFUbC-LPG-propane-or-butane'!B18&gt;0,'E-LPG propane or butane'!B66/'BIFUbC-LPG-propane-or-butane'!B18,1)</f>
        <v>1</v>
      </c>
      <c r="C18" s="299">
        <f>IF('BIFUbC-LPG-propane-or-butane'!C18&gt;0,'E-LPG propane or butane'!C66/'BIFUbC-LPG-propane-or-butane'!C18,1)</f>
        <v>1</v>
      </c>
      <c r="D18" s="299">
        <f>IF('BIFUbC-LPG-propane-or-butane'!D18&gt;0,'E-LPG propane or butane'!D66/'BIFUbC-LPG-propane-or-butane'!D18,1)</f>
        <v>1</v>
      </c>
      <c r="E18" s="299">
        <f>IF('BIFUbC-LPG-propane-or-butane'!E18&gt;0,'E-LPG propane or butane'!E66/'BIFUbC-LPG-propane-or-butane'!E18,1)</f>
        <v>1</v>
      </c>
      <c r="F18" s="299">
        <f>IF('BIFUbC-LPG-propane-or-butane'!F18&gt;0,'E-LPG propane or butane'!F66/'BIFUbC-LPG-propane-or-butane'!F18,1)</f>
        <v>1</v>
      </c>
      <c r="G18" s="299">
        <f>IF('BIFUbC-LPG-propane-or-butane'!G18&gt;0,'E-LPG propane or butane'!G66/'BIFUbC-LPG-propane-or-butane'!G18,1)</f>
        <v>1</v>
      </c>
      <c r="H18" s="299">
        <f>IF('BIFUbC-LPG-propane-or-butane'!H18&gt;0,'E-LPG propane or butane'!H66/'BIFUbC-LPG-propane-or-butane'!H18,1)</f>
        <v>1</v>
      </c>
      <c r="I18" s="299">
        <f>IF('BIFUbC-LPG-propane-or-butane'!I18&gt;0,'E-LPG propane or butane'!I66/'BIFUbC-LPG-propane-or-butane'!I18,1)</f>
        <v>1</v>
      </c>
      <c r="J18" s="299">
        <f>IF('BIFUbC-LPG-propane-or-butane'!J18&gt;0,'E-LPG propane or butane'!J66/'BIFUbC-LPG-propane-or-butane'!J18,1)</f>
        <v>1</v>
      </c>
      <c r="K18" s="299">
        <f>IF('BIFUbC-LPG-propane-or-butane'!K18&gt;0,'E-LPG propane or butane'!K66/'BIFUbC-LPG-propane-or-butane'!K18,1)</f>
        <v>1</v>
      </c>
      <c r="L18" s="299">
        <f>IF('BIFUbC-LPG-propane-or-butane'!L18&gt;0,'E-LPG propane or butane'!L66/'BIFUbC-LPG-propane-or-butane'!L18,1)</f>
        <v>1</v>
      </c>
      <c r="M18" s="299">
        <f>IF('BIFUbC-LPG-propane-or-butane'!M18&gt;0,'E-LPG propane or butane'!M66/'BIFUbC-LPG-propane-or-butane'!M18,1)</f>
        <v>1</v>
      </c>
      <c r="N18" s="299">
        <f>IF('BIFUbC-LPG-propane-or-butane'!N18&gt;0,'E-LPG propane or butane'!N66/'BIFUbC-LPG-propane-or-butane'!N18,1)</f>
        <v>1</v>
      </c>
      <c r="O18" s="299">
        <f>IF('BIFUbC-LPG-propane-or-butane'!O18&gt;0,'E-LPG propane or butane'!O66/'BIFUbC-LPG-propane-or-butane'!O18,1)</f>
        <v>1</v>
      </c>
      <c r="P18" s="299">
        <f>IF('BIFUbC-LPG-propane-or-butane'!P18&gt;0,'E-LPG propane or butane'!P66/'BIFUbC-LPG-propane-or-butane'!P18,1)</f>
        <v>1</v>
      </c>
      <c r="Q18" s="299">
        <f>IF('BIFUbC-LPG-propane-or-butane'!Q18&gt;0,'E-LPG propane or butane'!Q66/'BIFUbC-LPG-propane-or-butane'!Q18,1)</f>
        <v>1</v>
      </c>
      <c r="R18" s="299">
        <f>IF('BIFUbC-LPG-propane-or-butane'!R18&gt;0,'E-LPG propane or butane'!R66/'BIFUbC-LPG-propane-or-butane'!R18,1)</f>
        <v>1</v>
      </c>
      <c r="S18" s="299">
        <f>IF('BIFUbC-LPG-propane-or-butane'!S18&gt;0,'E-LPG propane or butane'!S66/'BIFUbC-LPG-propane-or-butane'!S18,1)</f>
        <v>1</v>
      </c>
      <c r="T18" s="299">
        <f>IF('BIFUbC-LPG-propane-or-butane'!T18&gt;0,'E-LPG propane or butane'!T66/'BIFUbC-LPG-propane-or-butane'!T18,1)</f>
        <v>1</v>
      </c>
      <c r="U18" s="299">
        <f>IF('BIFUbC-LPG-propane-or-butane'!U18&gt;0,'E-LPG propane or butane'!U66/'BIFUbC-LPG-propane-or-butane'!U18,1)</f>
        <v>1</v>
      </c>
      <c r="V18" s="299">
        <f>IF('BIFUbC-LPG-propane-or-butane'!V18&gt;0,'E-LPG propane or butane'!V66/'BIFUbC-LPG-propane-or-butane'!V18,1)</f>
        <v>1</v>
      </c>
      <c r="W18" s="299">
        <f>IF('BIFUbC-LPG-propane-or-butane'!W18&gt;0,'E-LPG propane or butane'!W66/'BIFUbC-LPG-propane-or-butane'!W18,1)</f>
        <v>1</v>
      </c>
      <c r="X18" s="299">
        <f>IF('BIFUbC-LPG-propane-or-butane'!X18&gt;0,'E-LPG propane or butane'!X66/'BIFUbC-LPG-propane-or-butane'!X18,1)</f>
        <v>1</v>
      </c>
      <c r="Y18" s="299">
        <f>IF('BIFUbC-LPG-propane-or-butane'!Y18&gt;0,'E-LPG propane or butane'!Y66/'BIFUbC-LPG-propane-or-butane'!Y18,1)</f>
        <v>1</v>
      </c>
      <c r="Z18" s="299">
        <f>IF('BIFUbC-LPG-propane-or-butane'!Z18&gt;0,'E-LPG propane or butane'!Z66/'BIFUbC-LPG-propane-or-butane'!Z18,1)</f>
        <v>1</v>
      </c>
      <c r="AA18" s="299">
        <f>IF('BIFUbC-LPG-propane-or-butane'!AA18&gt;0,'E-LPG propane or butane'!AA66/'BIFUbC-LPG-propane-or-butane'!AA18,1)</f>
        <v>1</v>
      </c>
      <c r="AB18" s="299">
        <f>IF('BIFUbC-LPG-propane-or-butane'!AB18&gt;0,'E-LPG propane or butane'!AB66/'BIFUbC-LPG-propane-or-butane'!AB18,1)</f>
        <v>1</v>
      </c>
      <c r="AC18" s="299">
        <f>IF('BIFUbC-LPG-propane-or-butane'!AC18&gt;0,'E-LPG propane or butane'!AC66/'BIFUbC-LPG-propane-or-butane'!AC18,1)</f>
        <v>1</v>
      </c>
      <c r="AD18" s="299">
        <f>IF('BIFUbC-LPG-propane-or-butane'!AD18&gt;0,'E-LPG propane or butane'!AD66/'BIFUbC-LPG-propane-or-butane'!AD18,1)</f>
        <v>1</v>
      </c>
      <c r="AE18" s="299">
        <f>IF('BIFUbC-LPG-propane-or-butane'!AE18&gt;0,'E-LPG propane or butane'!AE66/'BIFUbC-LPG-propane-or-butane'!AE18,1)</f>
        <v>1</v>
      </c>
      <c r="AF18" s="299">
        <f>IF('BIFUbC-LPG-propane-or-butane'!AF18&gt;0,'E-LPG propane or butane'!AF66/'BIFUbC-LPG-propane-or-butane'!AF18,1)</f>
        <v>1</v>
      </c>
      <c r="AG18" s="299">
        <f>IF('BIFUbC-LPG-propane-or-butane'!AG18&gt;0,'E-LPG propane or butane'!AG66/'BIFUbC-LPG-propane-or-butane'!AG18,1)</f>
        <v>1</v>
      </c>
      <c r="AH18" s="299">
        <f>IF('BIFUbC-LPG-propane-or-butane'!AH18&gt;0,'E-LPG propane or butane'!AH66/'BIFUbC-LPG-propane-or-butane'!AH18,1)</f>
        <v>1</v>
      </c>
      <c r="AI18" s="299">
        <f>IF('BIFUbC-LPG-propane-or-butane'!AI18&gt;0,'E-LPG propane or butane'!AI66/'BIFUbC-LPG-propane-or-butane'!AI18,1)</f>
        <v>1</v>
      </c>
      <c r="AJ18" s="299">
        <f>IF('BIFUbC-LPG-propane-or-butane'!AJ18&gt;0,'E-LPG propane or butane'!AJ66/'BIFUbC-LPG-propane-or-butane'!AJ18,1)</f>
        <v>1</v>
      </c>
      <c r="AK18" s="299">
        <f>IF('BIFUbC-LPG-propane-or-butane'!AK18&gt;0,'E-LPG propane or butane'!AK66/'BIFUbC-LPG-propane-or-butane'!AK18,1)</f>
        <v>1</v>
      </c>
      <c r="AL18" s="299">
        <f>IF('BIFUbC-LPG-propane-or-butane'!AL18&gt;0,'E-LPG propane or butane'!AL66/'BIFUbC-LPG-propane-or-butane'!AL18,1)</f>
        <v>1</v>
      </c>
      <c r="AM18" s="299">
        <f>IF('BIFUbC-LPG-propane-or-butane'!AM18&gt;0,'E-LPG propane or butane'!AM66/'BIFUbC-LPG-propane-or-butane'!AM18,1)</f>
        <v>1</v>
      </c>
      <c r="AN18" s="299">
        <f>IF('BIFUbC-LPG-propane-or-butane'!AN18&gt;0,'E-LPG propane or butane'!AN66/'BIFUbC-LPG-propane-or-butane'!AN18,1)</f>
        <v>1</v>
      </c>
      <c r="AO18" s="299">
        <f>IF('BIFUbC-LPG-propane-or-butane'!AO18&gt;0,'E-LPG propane or butane'!AO66/'BIFUbC-LPG-propane-or-butane'!AO18,1)</f>
        <v>1</v>
      </c>
      <c r="AP18" s="299">
        <f>IF('BIFUbC-LPG-propane-or-butane'!AP18&gt;0,'E-LPG propane or butane'!AP66/'BIFUbC-LPG-propane-or-butane'!AP18,1)</f>
        <v>1</v>
      </c>
      <c r="AQ18" s="299">
        <f>IF('BIFUbC-LPG-propane-or-butane'!AQ18&gt;0,'E-LPG propane or butane'!AQ66/'BIFUbC-LPG-propane-or-butane'!AQ18,1)</f>
        <v>1</v>
      </c>
    </row>
    <row r="19" spans="1:43" x14ac:dyDescent="0.25">
      <c r="A19" s="299" t="s">
        <v>106</v>
      </c>
      <c r="B19" s="299">
        <f>IF('BIFUbC-LPG-propane-or-butane'!B19&gt;0,'E-LPG propane or butane'!B67/'BIFUbC-LPG-propane-or-butane'!B19,1)</f>
        <v>1</v>
      </c>
      <c r="C19" s="299">
        <f>IF('BIFUbC-LPG-propane-or-butane'!C19&gt;0,'E-LPG propane or butane'!C67/'BIFUbC-LPG-propane-or-butane'!C19,1)</f>
        <v>1</v>
      </c>
      <c r="D19" s="299">
        <f>IF('BIFUbC-LPG-propane-or-butane'!D19&gt;0,'E-LPG propane or butane'!D67/'BIFUbC-LPG-propane-or-butane'!D19,1)</f>
        <v>1</v>
      </c>
      <c r="E19" s="299">
        <f>IF('BIFUbC-LPG-propane-or-butane'!E19&gt;0,'E-LPG propane or butane'!E67/'BIFUbC-LPG-propane-or-butane'!E19,1)</f>
        <v>1</v>
      </c>
      <c r="F19" s="299">
        <f>IF('BIFUbC-LPG-propane-or-butane'!F19&gt;0,'E-LPG propane or butane'!F67/'BIFUbC-LPG-propane-or-butane'!F19,1)</f>
        <v>1</v>
      </c>
      <c r="G19" s="299">
        <f>IF('BIFUbC-LPG-propane-or-butane'!G19&gt;0,'E-LPG propane or butane'!G67/'BIFUbC-LPG-propane-or-butane'!G19,1)</f>
        <v>1</v>
      </c>
      <c r="H19" s="299">
        <f>IF('BIFUbC-LPG-propane-or-butane'!H19&gt;0,'E-LPG propane or butane'!H67/'BIFUbC-LPG-propane-or-butane'!H19,1)</f>
        <v>1</v>
      </c>
      <c r="I19" s="299">
        <f>IF('BIFUbC-LPG-propane-or-butane'!I19&gt;0,'E-LPG propane or butane'!I67/'BIFUbC-LPG-propane-or-butane'!I19,1)</f>
        <v>1</v>
      </c>
      <c r="J19" s="299">
        <f>IF('BIFUbC-LPG-propane-or-butane'!J19&gt;0,'E-LPG propane or butane'!J67/'BIFUbC-LPG-propane-or-butane'!J19,1)</f>
        <v>1</v>
      </c>
      <c r="K19" s="299">
        <f>IF('BIFUbC-LPG-propane-or-butane'!K19&gt;0,'E-LPG propane or butane'!K67/'BIFUbC-LPG-propane-or-butane'!K19,1)</f>
        <v>1</v>
      </c>
      <c r="L19" s="299">
        <f>IF('BIFUbC-LPG-propane-or-butane'!L19&gt;0,'E-LPG propane or butane'!L67/'BIFUbC-LPG-propane-or-butane'!L19,1)</f>
        <v>1</v>
      </c>
      <c r="M19" s="299">
        <f>IF('BIFUbC-LPG-propane-or-butane'!M19&gt;0,'E-LPG propane or butane'!M67/'BIFUbC-LPG-propane-or-butane'!M19,1)</f>
        <v>1</v>
      </c>
      <c r="N19" s="299">
        <f>IF('BIFUbC-LPG-propane-or-butane'!N19&gt;0,'E-LPG propane or butane'!N67/'BIFUbC-LPG-propane-or-butane'!N19,1)</f>
        <v>1</v>
      </c>
      <c r="O19" s="299">
        <f>IF('BIFUbC-LPG-propane-or-butane'!O19&gt;0,'E-LPG propane or butane'!O67/'BIFUbC-LPG-propane-or-butane'!O19,1)</f>
        <v>1</v>
      </c>
      <c r="P19" s="299">
        <f>IF('BIFUbC-LPG-propane-or-butane'!P19&gt;0,'E-LPG propane or butane'!P67/'BIFUbC-LPG-propane-or-butane'!P19,1)</f>
        <v>1</v>
      </c>
      <c r="Q19" s="299">
        <f>IF('BIFUbC-LPG-propane-or-butane'!Q19&gt;0,'E-LPG propane or butane'!Q67/'BIFUbC-LPG-propane-or-butane'!Q19,1)</f>
        <v>1</v>
      </c>
      <c r="R19" s="299">
        <f>IF('BIFUbC-LPG-propane-or-butane'!R19&gt;0,'E-LPG propane or butane'!R67/'BIFUbC-LPG-propane-or-butane'!R19,1)</f>
        <v>1</v>
      </c>
      <c r="S19" s="299">
        <f>IF('BIFUbC-LPG-propane-or-butane'!S19&gt;0,'E-LPG propane or butane'!S67/'BIFUbC-LPG-propane-or-butane'!S19,1)</f>
        <v>1</v>
      </c>
      <c r="T19" s="299">
        <f>IF('BIFUbC-LPG-propane-or-butane'!T19&gt;0,'E-LPG propane or butane'!T67/'BIFUbC-LPG-propane-or-butane'!T19,1)</f>
        <v>1</v>
      </c>
      <c r="U19" s="299">
        <f>IF('BIFUbC-LPG-propane-or-butane'!U19&gt;0,'E-LPG propane or butane'!U67/'BIFUbC-LPG-propane-or-butane'!U19,1)</f>
        <v>1</v>
      </c>
      <c r="V19" s="299">
        <f>IF('BIFUbC-LPG-propane-or-butane'!V19&gt;0,'E-LPG propane or butane'!V67/'BIFUbC-LPG-propane-or-butane'!V19,1)</f>
        <v>1</v>
      </c>
      <c r="W19" s="299">
        <f>IF('BIFUbC-LPG-propane-or-butane'!W19&gt;0,'E-LPG propane or butane'!W67/'BIFUbC-LPG-propane-or-butane'!W19,1)</f>
        <v>1</v>
      </c>
      <c r="X19" s="299">
        <f>IF('BIFUbC-LPG-propane-or-butane'!X19&gt;0,'E-LPG propane or butane'!X67/'BIFUbC-LPG-propane-or-butane'!X19,1)</f>
        <v>1</v>
      </c>
      <c r="Y19" s="299">
        <f>IF('BIFUbC-LPG-propane-or-butane'!Y19&gt;0,'E-LPG propane or butane'!Y67/'BIFUbC-LPG-propane-or-butane'!Y19,1)</f>
        <v>1</v>
      </c>
      <c r="Z19" s="299">
        <f>IF('BIFUbC-LPG-propane-or-butane'!Z19&gt;0,'E-LPG propane or butane'!Z67/'BIFUbC-LPG-propane-or-butane'!Z19,1)</f>
        <v>1</v>
      </c>
      <c r="AA19" s="299">
        <f>IF('BIFUbC-LPG-propane-or-butane'!AA19&gt;0,'E-LPG propane or butane'!AA67/'BIFUbC-LPG-propane-or-butane'!AA19,1)</f>
        <v>1</v>
      </c>
      <c r="AB19" s="299">
        <f>IF('BIFUbC-LPG-propane-or-butane'!AB19&gt;0,'E-LPG propane or butane'!AB67/'BIFUbC-LPG-propane-or-butane'!AB19,1)</f>
        <v>1</v>
      </c>
      <c r="AC19" s="299">
        <f>IF('BIFUbC-LPG-propane-or-butane'!AC19&gt;0,'E-LPG propane or butane'!AC67/'BIFUbC-LPG-propane-or-butane'!AC19,1)</f>
        <v>1</v>
      </c>
      <c r="AD19" s="299">
        <f>IF('BIFUbC-LPG-propane-or-butane'!AD19&gt;0,'E-LPG propane or butane'!AD67/'BIFUbC-LPG-propane-or-butane'!AD19,1)</f>
        <v>1</v>
      </c>
      <c r="AE19" s="299">
        <f>IF('BIFUbC-LPG-propane-or-butane'!AE19&gt;0,'E-LPG propane or butane'!AE67/'BIFUbC-LPG-propane-or-butane'!AE19,1)</f>
        <v>1</v>
      </c>
      <c r="AF19" s="299">
        <f>IF('BIFUbC-LPG-propane-or-butane'!AF19&gt;0,'E-LPG propane or butane'!AF67/'BIFUbC-LPG-propane-or-butane'!AF19,1)</f>
        <v>1</v>
      </c>
      <c r="AG19" s="299">
        <f>IF('BIFUbC-LPG-propane-or-butane'!AG19&gt;0,'E-LPG propane or butane'!AG67/'BIFUbC-LPG-propane-or-butane'!AG19,1)</f>
        <v>1</v>
      </c>
      <c r="AH19" s="299">
        <f>IF('BIFUbC-LPG-propane-or-butane'!AH19&gt;0,'E-LPG propane or butane'!AH67/'BIFUbC-LPG-propane-or-butane'!AH19,1)</f>
        <v>1</v>
      </c>
      <c r="AI19" s="299">
        <f>IF('BIFUbC-LPG-propane-or-butane'!AI19&gt;0,'E-LPG propane or butane'!AI67/'BIFUbC-LPG-propane-or-butane'!AI19,1)</f>
        <v>1</v>
      </c>
      <c r="AJ19" s="299">
        <f>IF('BIFUbC-LPG-propane-or-butane'!AJ19&gt;0,'E-LPG propane or butane'!AJ67/'BIFUbC-LPG-propane-or-butane'!AJ19,1)</f>
        <v>1</v>
      </c>
      <c r="AK19" s="299">
        <f>IF('BIFUbC-LPG-propane-or-butane'!AK19&gt;0,'E-LPG propane or butane'!AK67/'BIFUbC-LPG-propane-or-butane'!AK19,1)</f>
        <v>1</v>
      </c>
      <c r="AL19" s="299">
        <f>IF('BIFUbC-LPG-propane-or-butane'!AL19&gt;0,'E-LPG propane or butane'!AL67/'BIFUbC-LPG-propane-or-butane'!AL19,1)</f>
        <v>1</v>
      </c>
      <c r="AM19" s="299">
        <f>IF('BIFUbC-LPG-propane-or-butane'!AM19&gt;0,'E-LPG propane or butane'!AM67/'BIFUbC-LPG-propane-or-butane'!AM19,1)</f>
        <v>1</v>
      </c>
      <c r="AN19" s="299">
        <f>IF('BIFUbC-LPG-propane-or-butane'!AN19&gt;0,'E-LPG propane or butane'!AN67/'BIFUbC-LPG-propane-or-butane'!AN19,1)</f>
        <v>1</v>
      </c>
      <c r="AO19" s="299">
        <f>IF('BIFUbC-LPG-propane-or-butane'!AO19&gt;0,'E-LPG propane or butane'!AO67/'BIFUbC-LPG-propane-or-butane'!AO19,1)</f>
        <v>1</v>
      </c>
      <c r="AP19" s="299">
        <f>IF('BIFUbC-LPG-propane-or-butane'!AP19&gt;0,'E-LPG propane or butane'!AP67/'BIFUbC-LPG-propane-or-butane'!AP19,1)</f>
        <v>1</v>
      </c>
      <c r="AQ19" s="299">
        <f>IF('BIFUbC-LPG-propane-or-butane'!AQ19&gt;0,'E-LPG propane or butane'!AQ67/'BIFUbC-LPG-propane-or-butane'!AQ19,1)</f>
        <v>1</v>
      </c>
    </row>
    <row r="20" spans="1:43" x14ac:dyDescent="0.25">
      <c r="A20" s="299" t="s">
        <v>107</v>
      </c>
      <c r="B20" s="299">
        <f>IF('BIFUbC-LPG-propane-or-butane'!B20&gt;0,'E-LPG propane or butane'!B68/'BIFUbC-LPG-propane-or-butane'!B20,1)</f>
        <v>1</v>
      </c>
      <c r="C20" s="299">
        <f>IF('BIFUbC-LPG-propane-or-butane'!C20&gt;0,'E-LPG propane or butane'!C68/'BIFUbC-LPG-propane-or-butane'!C20,1)</f>
        <v>1</v>
      </c>
      <c r="D20" s="299">
        <f>IF('BIFUbC-LPG-propane-or-butane'!D20&gt;0,'E-LPG propane or butane'!D68/'BIFUbC-LPG-propane-or-butane'!D20,1)</f>
        <v>1</v>
      </c>
      <c r="E20" s="299">
        <f>IF('BIFUbC-LPG-propane-or-butane'!E20&gt;0,'E-LPG propane or butane'!E68/'BIFUbC-LPG-propane-or-butane'!E20,1)</f>
        <v>1</v>
      </c>
      <c r="F20" s="299">
        <f>IF('BIFUbC-LPG-propane-or-butane'!F20&gt;0,'E-LPG propane or butane'!F68/'BIFUbC-LPG-propane-or-butane'!F20,1)</f>
        <v>1</v>
      </c>
      <c r="G20" s="299">
        <f>IF('BIFUbC-LPG-propane-or-butane'!G20&gt;0,'E-LPG propane or butane'!G68/'BIFUbC-LPG-propane-or-butane'!G20,1)</f>
        <v>1</v>
      </c>
      <c r="H20" s="299">
        <f>IF('BIFUbC-LPG-propane-or-butane'!H20&gt;0,'E-LPG propane or butane'!H68/'BIFUbC-LPG-propane-or-butane'!H20,1)</f>
        <v>1</v>
      </c>
      <c r="I20" s="299">
        <f>IF('BIFUbC-LPG-propane-or-butane'!I20&gt;0,'E-LPG propane or butane'!I68/'BIFUbC-LPG-propane-or-butane'!I20,1)</f>
        <v>1</v>
      </c>
      <c r="J20" s="299">
        <f>IF('BIFUbC-LPG-propane-or-butane'!J20&gt;0,'E-LPG propane or butane'!J68/'BIFUbC-LPG-propane-or-butane'!J20,1)</f>
        <v>1</v>
      </c>
      <c r="K20" s="299">
        <f>IF('BIFUbC-LPG-propane-or-butane'!K20&gt;0,'E-LPG propane or butane'!K68/'BIFUbC-LPG-propane-or-butane'!K20,1)</f>
        <v>1</v>
      </c>
      <c r="L20" s="299">
        <f>IF('BIFUbC-LPG-propane-or-butane'!L20&gt;0,'E-LPG propane or butane'!L68/'BIFUbC-LPG-propane-or-butane'!L20,1)</f>
        <v>1</v>
      </c>
      <c r="M20" s="299">
        <f>IF('BIFUbC-LPG-propane-or-butane'!M20&gt;0,'E-LPG propane or butane'!M68/'BIFUbC-LPG-propane-or-butane'!M20,1)</f>
        <v>1</v>
      </c>
      <c r="N20" s="299">
        <f>IF('BIFUbC-LPG-propane-or-butane'!N20&gt;0,'E-LPG propane or butane'!N68/'BIFUbC-LPG-propane-or-butane'!N20,1)</f>
        <v>1</v>
      </c>
      <c r="O20" s="299">
        <f>IF('BIFUbC-LPG-propane-or-butane'!O20&gt;0,'E-LPG propane or butane'!O68/'BIFUbC-LPG-propane-or-butane'!O20,1)</f>
        <v>1</v>
      </c>
      <c r="P20" s="299">
        <f>IF('BIFUbC-LPG-propane-or-butane'!P20&gt;0,'E-LPG propane or butane'!P68/'BIFUbC-LPG-propane-or-butane'!P20,1)</f>
        <v>1</v>
      </c>
      <c r="Q20" s="299">
        <f>IF('BIFUbC-LPG-propane-or-butane'!Q20&gt;0,'E-LPG propane or butane'!Q68/'BIFUbC-LPG-propane-or-butane'!Q20,1)</f>
        <v>1</v>
      </c>
      <c r="R20" s="299">
        <f>IF('BIFUbC-LPG-propane-or-butane'!R20&gt;0,'E-LPG propane or butane'!R68/'BIFUbC-LPG-propane-or-butane'!R20,1)</f>
        <v>1</v>
      </c>
      <c r="S20" s="299">
        <f>IF('BIFUbC-LPG-propane-or-butane'!S20&gt;0,'E-LPG propane or butane'!S68/'BIFUbC-LPG-propane-or-butane'!S20,1)</f>
        <v>1</v>
      </c>
      <c r="T20" s="299">
        <f>IF('BIFUbC-LPG-propane-or-butane'!T20&gt;0,'E-LPG propane or butane'!T68/'BIFUbC-LPG-propane-or-butane'!T20,1)</f>
        <v>1</v>
      </c>
      <c r="U20" s="299">
        <f>IF('BIFUbC-LPG-propane-or-butane'!U20&gt;0,'E-LPG propane or butane'!U68/'BIFUbC-LPG-propane-or-butane'!U20,1)</f>
        <v>1</v>
      </c>
      <c r="V20" s="299">
        <f>IF('BIFUbC-LPG-propane-or-butane'!V20&gt;0,'E-LPG propane or butane'!V68/'BIFUbC-LPG-propane-or-butane'!V20,1)</f>
        <v>1</v>
      </c>
      <c r="W20" s="299">
        <f>IF('BIFUbC-LPG-propane-or-butane'!W20&gt;0,'E-LPG propane or butane'!W68/'BIFUbC-LPG-propane-or-butane'!W20,1)</f>
        <v>1</v>
      </c>
      <c r="X20" s="299">
        <f>IF('BIFUbC-LPG-propane-or-butane'!X20&gt;0,'E-LPG propane or butane'!X68/'BIFUbC-LPG-propane-or-butane'!X20,1)</f>
        <v>1</v>
      </c>
      <c r="Y20" s="299">
        <f>IF('BIFUbC-LPG-propane-or-butane'!Y20&gt;0,'E-LPG propane or butane'!Y68/'BIFUbC-LPG-propane-or-butane'!Y20,1)</f>
        <v>1</v>
      </c>
      <c r="Z20" s="299">
        <f>IF('BIFUbC-LPG-propane-or-butane'!Z20&gt;0,'E-LPG propane or butane'!Z68/'BIFUbC-LPG-propane-or-butane'!Z20,1)</f>
        <v>1</v>
      </c>
      <c r="AA20" s="299">
        <f>IF('BIFUbC-LPG-propane-or-butane'!AA20&gt;0,'E-LPG propane or butane'!AA68/'BIFUbC-LPG-propane-or-butane'!AA20,1)</f>
        <v>1</v>
      </c>
      <c r="AB20" s="299">
        <f>IF('BIFUbC-LPG-propane-or-butane'!AB20&gt;0,'E-LPG propane or butane'!AB68/'BIFUbC-LPG-propane-or-butane'!AB20,1)</f>
        <v>1</v>
      </c>
      <c r="AC20" s="299">
        <f>IF('BIFUbC-LPG-propane-or-butane'!AC20&gt;0,'E-LPG propane or butane'!AC68/'BIFUbC-LPG-propane-or-butane'!AC20,1)</f>
        <v>1</v>
      </c>
      <c r="AD20" s="299">
        <f>IF('BIFUbC-LPG-propane-or-butane'!AD20&gt;0,'E-LPG propane or butane'!AD68/'BIFUbC-LPG-propane-or-butane'!AD20,1)</f>
        <v>1</v>
      </c>
      <c r="AE20" s="299">
        <f>IF('BIFUbC-LPG-propane-or-butane'!AE20&gt;0,'E-LPG propane or butane'!AE68/'BIFUbC-LPG-propane-or-butane'!AE20,1)</f>
        <v>1</v>
      </c>
      <c r="AF20" s="299">
        <f>IF('BIFUbC-LPG-propane-or-butane'!AF20&gt;0,'E-LPG propane or butane'!AF68/'BIFUbC-LPG-propane-or-butane'!AF20,1)</f>
        <v>1</v>
      </c>
      <c r="AG20" s="299">
        <f>IF('BIFUbC-LPG-propane-or-butane'!AG20&gt;0,'E-LPG propane or butane'!AG68/'BIFUbC-LPG-propane-or-butane'!AG20,1)</f>
        <v>1</v>
      </c>
      <c r="AH20" s="299">
        <f>IF('BIFUbC-LPG-propane-or-butane'!AH20&gt;0,'E-LPG propane or butane'!AH68/'BIFUbC-LPG-propane-or-butane'!AH20,1)</f>
        <v>1</v>
      </c>
      <c r="AI20" s="299">
        <f>IF('BIFUbC-LPG-propane-or-butane'!AI20&gt;0,'E-LPG propane or butane'!AI68/'BIFUbC-LPG-propane-or-butane'!AI20,1)</f>
        <v>1</v>
      </c>
      <c r="AJ20" s="299">
        <f>IF('BIFUbC-LPG-propane-or-butane'!AJ20&gt;0,'E-LPG propane or butane'!AJ68/'BIFUbC-LPG-propane-or-butane'!AJ20,1)</f>
        <v>1</v>
      </c>
      <c r="AK20" s="299">
        <f>IF('BIFUbC-LPG-propane-or-butane'!AK20&gt;0,'E-LPG propane or butane'!AK68/'BIFUbC-LPG-propane-or-butane'!AK20,1)</f>
        <v>1</v>
      </c>
      <c r="AL20" s="299">
        <f>IF('BIFUbC-LPG-propane-or-butane'!AL20&gt;0,'E-LPG propane or butane'!AL68/'BIFUbC-LPG-propane-or-butane'!AL20,1)</f>
        <v>1</v>
      </c>
      <c r="AM20" s="299">
        <f>IF('BIFUbC-LPG-propane-or-butane'!AM20&gt;0,'E-LPG propane or butane'!AM68/'BIFUbC-LPG-propane-or-butane'!AM20,1)</f>
        <v>1</v>
      </c>
      <c r="AN20" s="299">
        <f>IF('BIFUbC-LPG-propane-or-butane'!AN20&gt;0,'E-LPG propane or butane'!AN68/'BIFUbC-LPG-propane-or-butane'!AN20,1)</f>
        <v>1</v>
      </c>
      <c r="AO20" s="299">
        <f>IF('BIFUbC-LPG-propane-or-butane'!AO20&gt;0,'E-LPG propane or butane'!AO68/'BIFUbC-LPG-propane-or-butane'!AO20,1)</f>
        <v>1</v>
      </c>
      <c r="AP20" s="299">
        <f>IF('BIFUbC-LPG-propane-or-butane'!AP20&gt;0,'E-LPG propane or butane'!AP68/'BIFUbC-LPG-propane-or-butane'!AP20,1)</f>
        <v>1</v>
      </c>
      <c r="AQ20" s="299">
        <f>IF('BIFUbC-LPG-propane-or-butane'!AQ20&gt;0,'E-LPG propane or butane'!AQ68/'BIFUbC-LPG-propane-or-butane'!AQ20,1)</f>
        <v>1</v>
      </c>
    </row>
    <row r="21" spans="1:43" x14ac:dyDescent="0.25">
      <c r="A21" s="299" t="s">
        <v>108</v>
      </c>
      <c r="B21" s="299">
        <f>IF('BIFUbC-LPG-propane-or-butane'!B21&gt;0,'E-LPG propane or butane'!B69/'BIFUbC-LPG-propane-or-butane'!B21,1)</f>
        <v>0.27291195982138827</v>
      </c>
      <c r="C21" s="299">
        <f>IF('BIFUbC-LPG-propane-or-butane'!C21&gt;0,'E-LPG propane or butane'!C69/'BIFUbC-LPG-propane-or-butane'!C21,1)</f>
        <v>0.25991026994333366</v>
      </c>
      <c r="D21" s="299">
        <f>IF('BIFUbC-LPG-propane-or-butane'!D21&gt;0,'E-LPG propane or butane'!D69/'BIFUbC-LPG-propane-or-butane'!D21,1)</f>
        <v>0.25234875926837763</v>
      </c>
      <c r="E21" s="299">
        <f>IF('BIFUbC-LPG-propane-or-butane'!E21&gt;0,'E-LPG propane or butane'!E69/'BIFUbC-LPG-propane-or-butane'!E21,1)</f>
        <v>0.26001719353044356</v>
      </c>
      <c r="F21" s="299">
        <f>IF('BIFUbC-LPG-propane-or-butane'!F21&gt;0,'E-LPG propane or butane'!F69/'BIFUbC-LPG-propane-or-butane'!F21,1)</f>
        <v>0.2638766384747594</v>
      </c>
      <c r="G21" s="299">
        <f>IF('BIFUbC-LPG-propane-or-butane'!G21&gt;0,'E-LPG propane or butane'!G69/'BIFUbC-LPG-propane-or-butane'!G21,1)</f>
        <v>0.26309595596612639</v>
      </c>
      <c r="H21" s="299">
        <f>IF('BIFUbC-LPG-propane-or-butane'!H21&gt;0,'E-LPG propane or butane'!H69/'BIFUbC-LPG-propane-or-butane'!H21,1)</f>
        <v>0.26229728485138604</v>
      </c>
      <c r="I21" s="299">
        <f>IF('BIFUbC-LPG-propane-or-butane'!I21&gt;0,'E-LPG propane or butane'!I69/'BIFUbC-LPG-propane-or-butane'!I21,1)</f>
        <v>0.26171626004884829</v>
      </c>
      <c r="J21" s="299">
        <f>IF('BIFUbC-LPG-propane-or-butane'!J21&gt;0,'E-LPG propane or butane'!J69/'BIFUbC-LPG-propane-or-butane'!J21,1)</f>
        <v>0.26113453597822778</v>
      </c>
      <c r="K21" s="299">
        <f>IF('BIFUbC-LPG-propane-or-butane'!K21&gt;0,'E-LPG propane or butane'!K69/'BIFUbC-LPG-propane-or-butane'!K21,1)</f>
        <v>0.26055211158186842</v>
      </c>
      <c r="L21" s="299">
        <f>IF('BIFUbC-LPG-propane-or-butane'!L21&gt;0,'E-LPG propane or butane'!L69/'BIFUbC-LPG-propane-or-butane'!L21,1)</f>
        <v>0.25996898580027639</v>
      </c>
      <c r="M21" s="299">
        <f>IF('BIFUbC-LPG-propane-or-butane'!M21&gt;0,'E-LPG propane or butane'!M69/'BIFUbC-LPG-propane-or-butane'!M21,1)</f>
        <v>0.25938515757211722</v>
      </c>
      <c r="N21" s="299">
        <f>IF('BIFUbC-LPG-propane-or-butane'!N21&gt;0,'E-LPG propane or butane'!N69/'BIFUbC-LPG-propane-or-butane'!N21,1)</f>
        <v>0.25897414668732444</v>
      </c>
      <c r="O21" s="299">
        <f>IF('BIFUbC-LPG-propane-or-butane'!O21&gt;0,'E-LPG propane or butane'!O69/'BIFUbC-LPG-propane-or-butane'!O21,1)</f>
        <v>0.25856278050428572</v>
      </c>
      <c r="P21" s="299">
        <f>IF('BIFUbC-LPG-propane-or-butane'!P21&gt;0,'E-LPG propane or butane'!P69/'BIFUbC-LPG-propane-or-butane'!P21,1)</f>
        <v>0.25815105862709525</v>
      </c>
      <c r="Q21" s="299">
        <f>IF('BIFUbC-LPG-propane-or-butane'!Q21&gt;0,'E-LPG propane or butane'!Q69/'BIFUbC-LPG-propane-or-butane'!Q21,1)</f>
        <v>0.25773898065932049</v>
      </c>
      <c r="R21" s="299">
        <f>IF('BIFUbC-LPG-propane-or-butane'!R21&gt;0,'E-LPG propane or butane'!R69/'BIFUbC-LPG-propane-or-butane'!R21,1)</f>
        <v>0.25732654620400125</v>
      </c>
      <c r="S21" s="299">
        <f>IF('BIFUbC-LPG-propane-or-butane'!S21&gt;0,'E-LPG propane or butane'!S69/'BIFUbC-LPG-propane-or-butane'!S21,1)</f>
        <v>0.25709344162405107</v>
      </c>
      <c r="T21" s="299">
        <f>IF('BIFUbC-LPG-propane-or-butane'!T21&gt;0,'E-LPG propane or butane'!T69/'BIFUbC-LPG-propane-or-butane'!T21,1)</f>
        <v>0.25686021597348485</v>
      </c>
      <c r="U21" s="299">
        <f>IF('BIFUbC-LPG-propane-or-butane'!U21&gt;0,'E-LPG propane or butane'!U69/'BIFUbC-LPG-propane-or-butane'!U21,1)</f>
        <v>0.25662686916283012</v>
      </c>
      <c r="V21" s="299">
        <f>IF('BIFUbC-LPG-propane-or-butane'!V21&gt;0,'E-LPG propane or butane'!V69/'BIFUbC-LPG-propane-or-butane'!V21,1)</f>
        <v>0.25639340110252729</v>
      </c>
      <c r="W21" s="299">
        <f>IF('BIFUbC-LPG-propane-or-butane'!W21&gt;0,'E-LPG propane or butane'!W69/'BIFUbC-LPG-propane-or-butane'!W21,1)</f>
        <v>0.25615981170293056</v>
      </c>
      <c r="X21" s="299">
        <f>IF('BIFUbC-LPG-propane-or-butane'!X21&gt;0,'E-LPG propane or butane'!X69/'BIFUbC-LPG-propane-or-butane'!X21,1)</f>
        <v>0.25592610087430667</v>
      </c>
      <c r="Y21" s="299">
        <f>IF('BIFUbC-LPG-propane-or-butane'!Y21&gt;0,'E-LPG propane or butane'!Y69/'BIFUbC-LPG-propane-or-butane'!Y21,1)</f>
        <v>0.25569226852683552</v>
      </c>
      <c r="Z21" s="299">
        <f>IF('BIFUbC-LPG-propane-or-butane'!Z21&gt;0,'E-LPG propane or butane'!Z69/'BIFUbC-LPG-propane-or-butane'!Z21,1)</f>
        <v>0.25545831457060997</v>
      </c>
      <c r="AA21" s="299">
        <f>IF('BIFUbC-LPG-propane-or-butane'!AA21&gt;0,'E-LPG propane or butane'!AA69/'BIFUbC-LPG-propane-or-butane'!AA21,1)</f>
        <v>0.25522423891563584</v>
      </c>
      <c r="AB21" s="299">
        <f>IF('BIFUbC-LPG-propane-or-butane'!AB21&gt;0,'E-LPG propane or butane'!AB69/'BIFUbC-LPG-propane-or-butane'!AB21,1)</f>
        <v>0.25499004147183107</v>
      </c>
      <c r="AC21" s="299">
        <f>IF('BIFUbC-LPG-propane-or-butane'!AC21&gt;0,'E-LPG propane or butane'!AC69/'BIFUbC-LPG-propane-or-butane'!AC21,1)</f>
        <v>0.25475572214902675</v>
      </c>
      <c r="AD21" s="299">
        <f>IF('BIFUbC-LPG-propane-or-butane'!AD21&gt;0,'E-LPG propane or butane'!AD69/'BIFUbC-LPG-propane-or-butane'!AD21,1)</f>
        <v>0.25452128085696596</v>
      </c>
      <c r="AE21" s="299">
        <f>IF('BIFUbC-LPG-propane-or-butane'!AE21&gt;0,'E-LPG propane or butane'!AE69/'BIFUbC-LPG-propane-or-butane'!AE21,1)</f>
        <v>0.2542867175053044</v>
      </c>
      <c r="AF21" s="299">
        <f>IF('BIFUbC-LPG-propane-or-butane'!AF21&gt;0,'E-LPG propane or butane'!AF69/'BIFUbC-LPG-propane-or-butane'!AF21,1)</f>
        <v>0.25405203200361021</v>
      </c>
      <c r="AG21" s="299">
        <f>IF('BIFUbC-LPG-propane-or-butane'!AG21&gt;0,'E-LPG propane or butane'!AG69/'BIFUbC-LPG-propane-or-butane'!AG21,1)</f>
        <v>0.25381722426136311</v>
      </c>
      <c r="AH21" s="299">
        <f>IF('BIFUbC-LPG-propane-or-butane'!AH21&gt;0,'E-LPG propane or butane'!AH69/'BIFUbC-LPG-propane-or-butane'!AH21,1)</f>
        <v>0.25358229418795525</v>
      </c>
      <c r="AI21" s="299">
        <f>IF('BIFUbC-LPG-propane-or-butane'!AI21&gt;0,'E-LPG propane or butane'!AI69/'BIFUbC-LPG-propane-or-butane'!AI21,1)</f>
        <v>0.25334724169269079</v>
      </c>
      <c r="AJ21" s="299">
        <f>IF('BIFUbC-LPG-propane-or-butane'!AJ21&gt;0,'E-LPG propane or butane'!AJ69/'BIFUbC-LPG-propane-or-butane'!AJ21,1)</f>
        <v>0.25311206668478542</v>
      </c>
      <c r="AK21" s="299">
        <f>IF('BIFUbC-LPG-propane-or-butane'!AK21&gt;0,'E-LPG propane or butane'!AK69/'BIFUbC-LPG-propane-or-butane'!AK21,1)</f>
        <v>0.2528767690733667</v>
      </c>
      <c r="AL21" s="299">
        <f>IF('BIFUbC-LPG-propane-or-butane'!AL21&gt;0,'E-LPG propane or butane'!AL69/'BIFUbC-LPG-propane-or-butane'!AL21,1)</f>
        <v>0.25264134876747402</v>
      </c>
      <c r="AM21" s="299">
        <f>IF('BIFUbC-LPG-propane-or-butane'!AM21&gt;0,'E-LPG propane or butane'!AM69/'BIFUbC-LPG-propane-or-butane'!AM21,1)</f>
        <v>0.25240580567605769</v>
      </c>
      <c r="AN21" s="299">
        <f>IF('BIFUbC-LPG-propane-or-butane'!AN21&gt;0,'E-LPG propane or butane'!AN69/'BIFUbC-LPG-propane-or-butane'!AN21,1)</f>
        <v>0.25217013970798002</v>
      </c>
      <c r="AO21" s="299">
        <f>IF('BIFUbC-LPG-propane-or-butane'!AO21&gt;0,'E-LPG propane or butane'!AO69/'BIFUbC-LPG-propane-or-butane'!AO21,1)</f>
        <v>0.25193435077201426</v>
      </c>
      <c r="AP21" s="299">
        <f>IF('BIFUbC-LPG-propane-or-butane'!AP21&gt;0,'E-LPG propane or butane'!AP69/'BIFUbC-LPG-propane-or-butane'!AP21,1)</f>
        <v>0.25169843877684495</v>
      </c>
      <c r="AQ21" s="299">
        <f>IF('BIFUbC-LPG-propane-or-butane'!AQ21&gt;0,'E-LPG propane or butane'!AQ69/'BIFUbC-LPG-propane-or-butane'!AQ21,1)</f>
        <v>0.25139867745330019</v>
      </c>
    </row>
    <row r="22" spans="1:43" x14ac:dyDescent="0.25">
      <c r="A22" s="299" t="s">
        <v>109</v>
      </c>
      <c r="B22" s="299">
        <f>IF('BIFUbC-LPG-propane-or-butane'!B22&gt;0,'E-LPG propane or butane'!B70/'BIFUbC-LPG-propane-or-butane'!B22,1)</f>
        <v>0.93961778412507524</v>
      </c>
      <c r="C22" s="299">
        <f>IF('BIFUbC-LPG-propane-or-butane'!C22&gt;0,'E-LPG propane or butane'!C70/'BIFUbC-LPG-propane-or-butane'!C22,1)</f>
        <v>0.88753845084515082</v>
      </c>
      <c r="D22" s="299">
        <f>IF('BIFUbC-LPG-propane-or-butane'!D22&gt;0,'E-LPG propane or butane'!D70/'BIFUbC-LPG-propane-or-butane'!D22,1)</f>
        <v>0.88420860150078984</v>
      </c>
      <c r="E22" s="299">
        <f>IF('BIFUbC-LPG-propane-or-butane'!E22&gt;0,'E-LPG propane or butane'!E70/'BIFUbC-LPG-propane-or-butane'!E22,1)</f>
        <v>0.88767749537567353</v>
      </c>
      <c r="F22" s="299">
        <f>IF('BIFUbC-LPG-propane-or-butane'!F22&gt;0,'E-LPG propane or butane'!F70/'BIFUbC-LPG-propane-or-butane'!F22,1)</f>
        <v>0.88971161821661826</v>
      </c>
      <c r="G22" s="299">
        <f>IF('BIFUbC-LPG-propane-or-butane'!G22&gt;0,'E-LPG propane or butane'!G70/'BIFUbC-LPG-propane-or-butane'!G22,1)</f>
        <v>0.88935970580591128</v>
      </c>
      <c r="H22" s="299">
        <f>IF('BIFUbC-LPG-propane-or-butane'!H22&gt;0,'E-LPG propane or butane'!H70/'BIFUbC-LPG-propane-or-butane'!H22,1)</f>
        <v>0.888995227436993</v>
      </c>
      <c r="I22" s="299">
        <f>IF('BIFUbC-LPG-propane-or-butane'!I22&gt;0,'E-LPG propane or butane'!I70/'BIFUbC-LPG-propane-or-butane'!I22,1)</f>
        <v>0.88874100304324044</v>
      </c>
      <c r="J22" s="299">
        <f>IF('BIFUbC-LPG-propane-or-butane'!J22&gt;0,'E-LPG propane or butane'!J70/'BIFUbC-LPG-propane-or-butane'!J22,1)</f>
        <v>0.88848569713782988</v>
      </c>
      <c r="K22" s="299">
        <f>IF('BIFUbC-LPG-propane-or-butane'!K22&gt;0,'E-LPG propane or butane'!K70/'BIFUbC-LPG-propane-or-butane'!K22,1)</f>
        <v>0.88822930289299662</v>
      </c>
      <c r="L22" s="299">
        <f>IF('BIFUbC-LPG-propane-or-butane'!L22&gt;0,'E-LPG propane or butane'!L70/'BIFUbC-LPG-propane-or-butane'!L22,1)</f>
        <v>0.88797181342348142</v>
      </c>
      <c r="M22" s="299">
        <f>IF('BIFUbC-LPG-propane-or-butane'!M22&gt;0,'E-LPG propane or butane'!M70/'BIFUbC-LPG-propane-or-butane'!M22,1)</f>
        <v>0.88771322178592338</v>
      </c>
      <c r="N22" s="299">
        <f>IF('BIFUbC-LPG-propane-or-butane'!N22&gt;0,'E-LPG propane or butane'!N70/'BIFUbC-LPG-propane-or-butane'!N22,1)</f>
        <v>0.88753082183239274</v>
      </c>
      <c r="O22" s="299">
        <f>IF('BIFUbC-LPG-propane-or-butane'!O22&gt;0,'E-LPG propane or butane'!O70/'BIFUbC-LPG-propane-or-butane'!O22,1)</f>
        <v>0.88734786862526382</v>
      </c>
      <c r="P22" s="299">
        <f>IF('BIFUbC-LPG-propane-or-butane'!P22&gt;0,'E-LPG propane or butane'!P70/'BIFUbC-LPG-propane-or-butane'!P22,1)</f>
        <v>0.88716435967187979</v>
      </c>
      <c r="Q22" s="299">
        <f>IF('BIFUbC-LPG-propane-or-butane'!Q22&gt;0,'E-LPG propane or butane'!Q70/'BIFUbC-LPG-propane-or-butane'!Q22,1)</f>
        <v>0.8869802924646083</v>
      </c>
      <c r="R22" s="299">
        <f>IF('BIFUbC-LPG-propane-or-butane'!R22&gt;0,'E-LPG propane or butane'!R70/'BIFUbC-LPG-propane-or-butane'!R22,1)</f>
        <v>0.88679566448072866</v>
      </c>
      <c r="S22" s="299">
        <f>IF('BIFUbC-LPG-propane-or-butane'!S22&gt;0,'E-LPG propane or butane'!S70/'BIFUbC-LPG-propane-or-butane'!S22,1)</f>
        <v>0.88669086250706663</v>
      </c>
      <c r="T22" s="299">
        <f>IF('BIFUbC-LPG-propane-or-butane'!T22&gt;0,'E-LPG propane or butane'!T70/'BIFUbC-LPG-propane-or-butane'!T22,1)</f>
        <v>0.88658587735252226</v>
      </c>
      <c r="U22" s="299">
        <f>IF('BIFUbC-LPG-propane-or-butane'!U22&gt;0,'E-LPG propane or butane'!U70/'BIFUbC-LPG-propane-or-butane'!U22,1)</f>
        <v>0.88648070853856675</v>
      </c>
      <c r="V22" s="299">
        <f>IF('BIFUbC-LPG-propane-or-butane'!V22&gt;0,'E-LPG propane or butane'!V70/'BIFUbC-LPG-propane-or-butane'!V22,1)</f>
        <v>0.88637535558500402</v>
      </c>
      <c r="W22" s="299">
        <f>IF('BIFUbC-LPG-propane-or-butane'!W22&gt;0,'E-LPG propane or butane'!W70/'BIFUbC-LPG-propane-or-butane'!W22,1)</f>
        <v>0.88626981800996285</v>
      </c>
      <c r="X22" s="299">
        <f>IF('BIFUbC-LPG-propane-or-butane'!X22&gt;0,'E-LPG propane or butane'!X70/'BIFUbC-LPG-propane-or-butane'!X22,1)</f>
        <v>0.88616409532988971</v>
      </c>
      <c r="Y22" s="299">
        <f>IF('BIFUbC-LPG-propane-or-butane'!Y22&gt;0,'E-LPG propane or butane'!Y70/'BIFUbC-LPG-propane-or-butane'!Y22,1)</f>
        <v>0.88605818705954187</v>
      </c>
      <c r="Z22" s="299">
        <f>IF('BIFUbC-LPG-propane-or-butane'!Z22&gt;0,'E-LPG propane or butane'!Z70/'BIFUbC-LPG-propane-or-butane'!Z22,1)</f>
        <v>0.88595209271197906</v>
      </c>
      <c r="AA22" s="299">
        <f>IF('BIFUbC-LPG-propane-or-butane'!AA22&gt;0,'E-LPG propane or butane'!AA70/'BIFUbC-LPG-propane-or-butane'!AA22,1)</f>
        <v>0.88584581179855726</v>
      </c>
      <c r="AB22" s="299">
        <f>IF('BIFUbC-LPG-propane-or-butane'!AB22&gt;0,'E-LPG propane or butane'!AB70/'BIFUbC-LPG-propane-or-butane'!AB22,1)</f>
        <v>0.88573934382892028</v>
      </c>
      <c r="AC22" s="299">
        <f>IF('BIFUbC-LPG-propane-or-butane'!AC22&gt;0,'E-LPG propane or butane'!AC70/'BIFUbC-LPG-propane-or-butane'!AC22,1)</f>
        <v>0.88563268831099251</v>
      </c>
      <c r="AD22" s="299">
        <f>IF('BIFUbC-LPG-propane-or-butane'!AD22&gt;0,'E-LPG propane or butane'!AD70/'BIFUbC-LPG-propane-or-butane'!AD22,1)</f>
        <v>0.8855258447509714</v>
      </c>
      <c r="AE22" s="299">
        <f>IF('BIFUbC-LPG-propane-or-butane'!AE22&gt;0,'E-LPG propane or butane'!AE70/'BIFUbC-LPG-propane-or-butane'!AE22,1)</f>
        <v>0.88541881265332056</v>
      </c>
      <c r="AF22" s="299">
        <f>IF('BIFUbC-LPG-propane-or-butane'!AF22&gt;0,'E-LPG propane or butane'!AF70/'BIFUbC-LPG-propane-or-butane'!AF22,1)</f>
        <v>0.88531159152076055</v>
      </c>
      <c r="AG22" s="299">
        <f>IF('BIFUbC-LPG-propane-or-butane'!AG22&gt;0,'E-LPG propane or butane'!AG70/'BIFUbC-LPG-propane-or-butane'!AG22,1)</f>
        <v>0.885204180854263</v>
      </c>
      <c r="AH22" s="299">
        <f>IF('BIFUbC-LPG-propane-or-butane'!AH22&gt;0,'E-LPG propane or butane'!AH70/'BIFUbC-LPG-propane-or-butane'!AH22,1)</f>
        <v>0.88509658015304171</v>
      </c>
      <c r="AI22" s="299">
        <f>IF('BIFUbC-LPG-propane-or-butane'!AI22&gt;0,'E-LPG propane or butane'!AI70/'BIFUbC-LPG-propane-or-butane'!AI22,1)</f>
        <v>0.88498878891454513</v>
      </c>
      <c r="AJ22" s="299">
        <f>IF('BIFUbC-LPG-propane-or-butane'!AJ22&gt;0,'E-LPG propane or butane'!AJ70/'BIFUbC-LPG-propane-or-butane'!AJ22,1)</f>
        <v>0.88488080663444912</v>
      </c>
      <c r="AK22" s="299">
        <f>IF('BIFUbC-LPG-propane-or-butane'!AK22&gt;0,'E-LPG propane or butane'!AK70/'BIFUbC-LPG-propane-or-butane'!AK22,1)</f>
        <v>0.88477263280664853</v>
      </c>
      <c r="AL22" s="299">
        <f>IF('BIFUbC-LPG-propane-or-butane'!AL22&gt;0,'E-LPG propane or butane'!AL70/'BIFUbC-LPG-propane-or-butane'!AL22,1)</f>
        <v>0.88466426692324951</v>
      </c>
      <c r="AM22" s="299">
        <f>IF('BIFUbC-LPG-propane-or-butane'!AM22&gt;0,'E-LPG propane or butane'!AM70/'BIFUbC-LPG-propane-or-butane'!AM22,1)</f>
        <v>0.88455570847456144</v>
      </c>
      <c r="AN22" s="299">
        <f>IF('BIFUbC-LPG-propane-or-butane'!AN22&gt;0,'E-LPG propane or butane'!AN70/'BIFUbC-LPG-propane-or-butane'!AN22,1)</f>
        <v>0.88444695694908981</v>
      </c>
      <c r="AO22" s="299">
        <f>IF('BIFUbC-LPG-propane-or-butane'!AO22&gt;0,'E-LPG propane or butane'!AO70/'BIFUbC-LPG-propane-or-butane'!AO22,1)</f>
        <v>0.88433801183352667</v>
      </c>
      <c r="AP22" s="299">
        <f>IF('BIFUbC-LPG-propane-or-butane'!AP22&gt;0,'E-LPG propane or butane'!AP70/'BIFUbC-LPG-propane-or-butane'!AP22,1)</f>
        <v>0.8842288726127443</v>
      </c>
      <c r="AQ22" s="299">
        <f>IF('BIFUbC-LPG-propane-or-butane'!AQ22&gt;0,'E-LPG propane or butane'!AQ70/'BIFUbC-LPG-propane-or-butane'!AQ22,1)</f>
        <v>0.88408529419094184</v>
      </c>
    </row>
    <row r="23" spans="1:43" x14ac:dyDescent="0.25">
      <c r="A23" s="299" t="s">
        <v>110</v>
      </c>
      <c r="B23" s="299">
        <f>IF('BIFUbC-LPG-propane-or-butane'!B23&gt;0,'E-LPG propane or butane'!B71/'BIFUbC-LPG-propane-or-butane'!B23,1)</f>
        <v>0.6043344263941306</v>
      </c>
      <c r="C23" s="299">
        <f>IF('BIFUbC-LPG-propane-or-butane'!C23&gt;0,'E-LPG propane or butane'!C71/'BIFUbC-LPG-propane-or-butane'!C23,1)</f>
        <v>0.72832780992827761</v>
      </c>
      <c r="D23" s="299">
        <f>IF('BIFUbC-LPG-propane-or-butane'!D23&gt;0,'E-LPG propane or butane'!D71/'BIFUbC-LPG-propane-or-butane'!D23,1)</f>
        <v>0.73128022753550059</v>
      </c>
      <c r="E23" s="299">
        <f>IF('BIFUbC-LPG-propane-or-butane'!E23&gt;0,'E-LPG propane or butane'!E71/'BIFUbC-LPG-propane-or-butane'!E23,1)</f>
        <v>0.74155358867161181</v>
      </c>
      <c r="F23" s="299">
        <f>IF('BIFUbC-LPG-propane-or-butane'!F23&gt;0,'E-LPG propane or butane'!F71/'BIFUbC-LPG-propane-or-butane'!F23,1)</f>
        <v>0.74706706695209424</v>
      </c>
      <c r="G23" s="299">
        <f>IF('BIFUbC-LPG-propane-or-butane'!G23&gt;0,'E-LPG propane or butane'!G71/'BIFUbC-LPG-propane-or-butane'!G23,1)</f>
        <v>0.74774030845770856</v>
      </c>
      <c r="H23" s="299">
        <f>IF('BIFUbC-LPG-propane-or-butane'!H23&gt;0,'E-LPG propane or butane'!H71/'BIFUbC-LPG-propane-or-butane'!H23,1)</f>
        <v>0.74799828089069353</v>
      </c>
      <c r="I23" s="299">
        <f>IF('BIFUbC-LPG-propane-or-butane'!I23&gt;0,'E-LPG propane or butane'!I71/'BIFUbC-LPG-propane-or-butane'!I23,1)</f>
        <v>0.74770249363580576</v>
      </c>
      <c r="J23" s="299">
        <f>IF('BIFUbC-LPG-propane-or-butane'!J23&gt;0,'E-LPG propane or butane'!J71/'BIFUbC-LPG-propane-or-butane'!J23,1)</f>
        <v>0.74740360542371931</v>
      </c>
      <c r="K23" s="299">
        <f>IF('BIFUbC-LPG-propane-or-butane'!K23&gt;0,'E-LPG propane or butane'!K71/'BIFUbC-LPG-propane-or-butane'!K23,1)</f>
        <v>0.74710159896329054</v>
      </c>
      <c r="L23" s="299">
        <f>IF('BIFUbC-LPG-propane-or-butane'!L23&gt;0,'E-LPG propane or butane'!L71/'BIFUbC-LPG-propane-or-butane'!L23,1)</f>
        <v>0.74679645671336925</v>
      </c>
      <c r="M23" s="299">
        <f>IF('BIFUbC-LPG-propane-or-butane'!M23&gt;0,'E-LPG propane or butane'!M71/'BIFUbC-LPG-propane-or-butane'!M23,1)</f>
        <v>0.74648816087991121</v>
      </c>
      <c r="N23" s="299">
        <f>IF('BIFUbC-LPG-propane-or-butane'!N23&gt;0,'E-LPG propane or butane'!N71/'BIFUbC-LPG-propane-or-butane'!N23,1)</f>
        <v>0.74626530122008417</v>
      </c>
      <c r="O23" s="299">
        <f>IF('BIFUbC-LPG-propane-or-butane'!O23&gt;0,'E-LPG propane or butane'!O71/'BIFUbC-LPG-propane-or-butane'!O23,1)</f>
        <v>0.7460408624564222</v>
      </c>
      <c r="P23" s="299">
        <f>IF('BIFUbC-LPG-propane-or-butane'!P23&gt;0,'E-LPG propane or butane'!P71/'BIFUbC-LPG-propane-or-butane'!P23,1)</f>
        <v>0.74581483800067039</v>
      </c>
      <c r="Q23" s="299">
        <f>IF('BIFUbC-LPG-propane-or-butane'!Q23&gt;0,'E-LPG propane or butane'!Q71/'BIFUbC-LPG-propane-or-butane'!Q23,1)</f>
        <v>0.74558722119932286</v>
      </c>
      <c r="R23" s="299">
        <f>IF('BIFUbC-LPG-propane-or-butane'!R23&gt;0,'E-LPG propane or butane'!R71/'BIFUbC-LPG-propane-or-butane'!R23,1)</f>
        <v>0.74535800533306773</v>
      </c>
      <c r="S23" s="299">
        <f>IF('BIFUbC-LPG-propane-or-butane'!S23&gt;0,'E-LPG propane or butane'!S71/'BIFUbC-LPG-propane-or-butane'!S23,1)</f>
        <v>0.74512029696506787</v>
      </c>
      <c r="T23" s="299">
        <f>IF('BIFUbC-LPG-propane-or-butane'!T23&gt;0,'E-LPG propane or butane'!T71/'BIFUbC-LPG-propane-or-butane'!T23,1)</f>
        <v>0.74488207061966805</v>
      </c>
      <c r="U23" s="299">
        <f>IF('BIFUbC-LPG-propane-or-butane'!U23&gt;0,'E-LPG propane or butane'!U71/'BIFUbC-LPG-propane-or-butane'!U23,1)</f>
        <v>0.74464332465700922</v>
      </c>
      <c r="V23" s="299">
        <f>IF('BIFUbC-LPG-propane-or-butane'!V23&gt;0,'E-LPG propane or butane'!V71/'BIFUbC-LPG-propane-or-butane'!V23,1)</f>
        <v>0.74440405743026383</v>
      </c>
      <c r="W23" s="299">
        <f>IF('BIFUbC-LPG-propane-or-butane'!W23&gt;0,'E-LPG propane or butane'!W71/'BIFUbC-LPG-propane-or-butane'!W23,1)</f>
        <v>0.74416426728559826</v>
      </c>
      <c r="X23" s="299">
        <f>IF('BIFUbC-LPG-propane-or-butane'!X23&gt;0,'E-LPG propane or butane'!X71/'BIFUbC-LPG-propane-or-butane'!X23,1)</f>
        <v>0.74392395256213639</v>
      </c>
      <c r="Y23" s="299">
        <f>IF('BIFUbC-LPG-propane-or-butane'!Y23&gt;0,'E-LPG propane or butane'!Y71/'BIFUbC-LPG-propane-or-butane'!Y23,1)</f>
        <v>0.74368311159192158</v>
      </c>
      <c r="Z23" s="299">
        <f>IF('BIFUbC-LPG-propane-or-butane'!Z23&gt;0,'E-LPG propane or butane'!Z71/'BIFUbC-LPG-propane-or-butane'!Z23,1)</f>
        <v>0.74344174269987884</v>
      </c>
      <c r="AA23" s="299">
        <f>IF('BIFUbC-LPG-propane-or-butane'!AA23&gt;0,'E-LPG propane or butane'!AA71/'BIFUbC-LPG-propane-or-butane'!AA23,1)</f>
        <v>0.74319984420377749</v>
      </c>
      <c r="AB23" s="299">
        <f>IF('BIFUbC-LPG-propane-or-butane'!AB23&gt;0,'E-LPG propane or butane'!AB71/'BIFUbC-LPG-propane-or-butane'!AB23,1)</f>
        <v>0.74295741441419216</v>
      </c>
      <c r="AC23" s="299">
        <f>IF('BIFUbC-LPG-propane-or-butane'!AC23&gt;0,'E-LPG propane or butane'!AC71/'BIFUbC-LPG-propane-or-butane'!AC23,1)</f>
        <v>0.74271445163446481</v>
      </c>
      <c r="AD23" s="299">
        <f>IF('BIFUbC-LPG-propane-or-butane'!AD23&gt;0,'E-LPG propane or butane'!AD71/'BIFUbC-LPG-propane-or-butane'!AD23,1)</f>
        <v>0.74247095416066589</v>
      </c>
      <c r="AE23" s="299">
        <f>IF('BIFUbC-LPG-propane-or-butane'!AE23&gt;0,'E-LPG propane or butane'!AE71/'BIFUbC-LPG-propane-or-butane'!AE23,1)</f>
        <v>0.74222692028155568</v>
      </c>
      <c r="AF23" s="299">
        <f>IF('BIFUbC-LPG-propane-or-butane'!AF23&gt;0,'E-LPG propane or butane'!AF71/'BIFUbC-LPG-propane-or-butane'!AF23,1)</f>
        <v>0.74198234827854426</v>
      </c>
      <c r="AG23" s="299">
        <f>IF('BIFUbC-LPG-propane-or-butane'!AG23&gt;0,'E-LPG propane or butane'!AG71/'BIFUbC-LPG-propane-or-butane'!AG23,1)</f>
        <v>0.74173723642565337</v>
      </c>
      <c r="AH23" s="299">
        <f>IF('BIFUbC-LPG-propane-or-butane'!AH23&gt;0,'E-LPG propane or butane'!AH71/'BIFUbC-LPG-propane-or-butane'!AH23,1)</f>
        <v>0.74149158298947493</v>
      </c>
      <c r="AI23" s="299">
        <f>IF('BIFUbC-LPG-propane-or-butane'!AI23&gt;0,'E-LPG propane or butane'!AI71/'BIFUbC-LPG-propane-or-butane'!AI23,1)</f>
        <v>0.74124538622913294</v>
      </c>
      <c r="AJ23" s="299">
        <f>IF('BIFUbC-LPG-propane-or-butane'!AJ23&gt;0,'E-LPG propane or butane'!AJ71/'BIFUbC-LPG-propane-or-butane'!AJ23,1)</f>
        <v>0.74099864439624175</v>
      </c>
      <c r="AK23" s="299">
        <f>IF('BIFUbC-LPG-propane-or-butane'!AK23&gt;0,'E-LPG propane or butane'!AK71/'BIFUbC-LPG-propane-or-butane'!AK23,1)</f>
        <v>0.74075135573486661</v>
      </c>
      <c r="AL23" s="299">
        <f>IF('BIFUbC-LPG-propane-or-butane'!AL23&gt;0,'E-LPG propane or butane'!AL71/'BIFUbC-LPG-propane-or-butane'!AL23,1)</f>
        <v>0.74050351848148199</v>
      </c>
      <c r="AM23" s="299">
        <f>IF('BIFUbC-LPG-propane-or-butane'!AM23&gt;0,'E-LPG propane or butane'!AM71/'BIFUbC-LPG-propane-or-butane'!AM23,1)</f>
        <v>0.74025513086493178</v>
      </c>
      <c r="AN23" s="299">
        <f>IF('BIFUbC-LPG-propane-or-butane'!AN23&gt;0,'E-LPG propane or butane'!AN71/'BIFUbC-LPG-propane-or-butane'!AN23,1)</f>
        <v>0.74000619110638632</v>
      </c>
      <c r="AO23" s="299">
        <f>IF('BIFUbC-LPG-propane-or-butane'!AO23&gt;0,'E-LPG propane or butane'!AO71/'BIFUbC-LPG-propane-or-butane'!AO23,1)</f>
        <v>0.73975669741930294</v>
      </c>
      <c r="AP23" s="299">
        <f>IF('BIFUbC-LPG-propane-or-butane'!AP23&gt;0,'E-LPG propane or butane'!AP71/'BIFUbC-LPG-propane-or-butane'!AP23,1)</f>
        <v>0.73950664800938193</v>
      </c>
      <c r="AQ23" s="299">
        <f>IF('BIFUbC-LPG-propane-or-butane'!AQ23&gt;0,'E-LPG propane or butane'!AQ71/'BIFUbC-LPG-propane-or-butane'!AQ23,1)</f>
        <v>0.73919133139409698</v>
      </c>
    </row>
    <row r="24" spans="1:43" x14ac:dyDescent="0.25">
      <c r="A24" s="299" t="s">
        <v>111</v>
      </c>
      <c r="B24" s="299">
        <f>IF('BIFUbC-LPG-propane-or-butane'!B24&gt;0,'E-LPG propane or butane'!B72/'BIFUbC-LPG-propane-or-butane'!B24,1)</f>
        <v>0.58577666874610101</v>
      </c>
      <c r="C24" s="299">
        <f>IF('BIFUbC-LPG-propane-or-butane'!C24&gt;0,'E-LPG propane or butane'!C72/'BIFUbC-LPG-propane-or-butane'!C24,1)</f>
        <v>3.9919052126513692E-2</v>
      </c>
      <c r="D24" s="299">
        <f>IF('BIFUbC-LPG-propane-or-butane'!D24&gt;0,'E-LPG propane or butane'!D72/'BIFUbC-LPG-propane-or-butane'!D24,1)</f>
        <v>3.9876102906036659E-2</v>
      </c>
      <c r="E24" s="299">
        <f>IF('BIFUbC-LPG-propane-or-butane'!E24&gt;0,'E-LPG propane or butane'!E72/'BIFUbC-LPG-propane-or-butane'!E24,1)</f>
        <v>4.0492696144793068E-2</v>
      </c>
      <c r="F24" s="299">
        <f>IF('BIFUbC-LPG-propane-or-butane'!F24&gt;0,'E-LPG propane or butane'!F72/'BIFUbC-LPG-propane-or-butane'!F24,1)</f>
        <v>4.1481425365849693E-2</v>
      </c>
      <c r="G24" s="299">
        <f>IF('BIFUbC-LPG-propane-or-butane'!G24&gt;0,'E-LPG propane or butane'!G72/'BIFUbC-LPG-propane-or-butane'!G24,1)</f>
        <v>4.1446067167270881E-2</v>
      </c>
      <c r="H24" s="299">
        <f>IF('BIFUbC-LPG-propane-or-butane'!H24&gt;0,'E-LPG propane or butane'!H72/'BIFUbC-LPG-propane-or-butane'!H24,1)</f>
        <v>4.1390308665886777E-2</v>
      </c>
      <c r="I24" s="299">
        <f>IF('BIFUbC-LPG-propane-or-butane'!I24&gt;0,'E-LPG propane or butane'!I72/'BIFUbC-LPG-propane-or-butane'!I24,1)</f>
        <v>4.1356575794382011E-2</v>
      </c>
      <c r="J24" s="299">
        <f>IF('BIFUbC-LPG-propane-or-butane'!J24&gt;0,'E-LPG propane or butane'!J72/'BIFUbC-LPG-propane-or-butane'!J24,1)</f>
        <v>4.1322813261840195E-2</v>
      </c>
      <c r="K24" s="299">
        <f>IF('BIFUbC-LPG-propane-or-butane'!K24&gt;0,'E-LPG propane or butane'!K72/'BIFUbC-LPG-propane-or-butane'!K24,1)</f>
        <v>4.1289021098619406E-2</v>
      </c>
      <c r="L24" s="299">
        <f>IF('BIFUbC-LPG-propane-or-butane'!L24&gt;0,'E-LPG propane or butane'!L72/'BIFUbC-LPG-propane-or-butane'!L24,1)</f>
        <v>4.1255199335082149E-2</v>
      </c>
      <c r="M24" s="299">
        <f>IF('BIFUbC-LPG-propane-or-butane'!M24&gt;0,'E-LPG propane or butane'!M72/'BIFUbC-LPG-propane-or-butane'!M24,1)</f>
        <v>4.1221348001595229E-2</v>
      </c>
      <c r="N24" s="299">
        <f>IF('BIFUbC-LPG-propane-or-butane'!N24&gt;0,'E-LPG propane or butane'!N72/'BIFUbC-LPG-propane-or-butane'!N24,1)</f>
        <v>4.1197617810544172E-2</v>
      </c>
      <c r="O24" s="299">
        <f>IF('BIFUbC-LPG-propane-or-butane'!O24&gt;0,'E-LPG propane or butane'!O72/'BIFUbC-LPG-propane-or-butane'!O24,1)</f>
        <v>4.1173873007338706E-2</v>
      </c>
      <c r="P24" s="299">
        <f>IF('BIFUbC-LPG-propane-or-butane'!P24&gt;0,'E-LPG propane or butane'!P72/'BIFUbC-LPG-propane-or-butane'!P24,1)</f>
        <v>4.1150113601761802E-2</v>
      </c>
      <c r="Q24" s="299">
        <f>IF('BIFUbC-LPG-propane-or-butane'!Q24&gt;0,'E-LPG propane or butane'!Q72/'BIFUbC-LPG-propane-or-butane'!Q24,1)</f>
        <v>4.1126339603597434E-2</v>
      </c>
      <c r="R24" s="299">
        <f>IF('BIFUbC-LPG-propane-or-butane'!R24&gt;0,'E-LPG propane or butane'!R72/'BIFUbC-LPG-propane-or-butane'!R24,1)</f>
        <v>4.1102551022630419E-2</v>
      </c>
      <c r="S24" s="299">
        <f>IF('BIFUbC-LPG-propane-or-butane'!S24&gt;0,'E-LPG propane or butane'!S72/'BIFUbC-LPG-propane-or-butane'!S24,1)</f>
        <v>4.108499445939362E-2</v>
      </c>
      <c r="T24" s="299">
        <f>IF('BIFUbC-LPG-propane-or-butane'!T24&gt;0,'E-LPG propane or butane'!T72/'BIFUbC-LPG-propane-or-butane'!T24,1)</f>
        <v>4.1067437631100843E-2</v>
      </c>
      <c r="U24" s="299">
        <f>IF('BIFUbC-LPG-propane-or-butane'!U24&gt;0,'E-LPG propane or butane'!U72/'BIFUbC-LPG-propane-or-butane'!U24,1)</f>
        <v>4.1049880538080924E-2</v>
      </c>
      <c r="V24" s="299">
        <f>IF('BIFUbC-LPG-propane-or-butane'!V24&gt;0,'E-LPG propane or butane'!V72/'BIFUbC-LPG-propane-or-butane'!V24,1)</f>
        <v>4.1032323180662758E-2</v>
      </c>
      <c r="W24" s="299">
        <f>IF('BIFUbC-LPG-propane-or-butane'!W24&gt;0,'E-LPG propane or butane'!W72/'BIFUbC-LPG-propane-or-butane'!W24,1)</f>
        <v>4.1014765559175263E-2</v>
      </c>
      <c r="X24" s="299">
        <f>IF('BIFUbC-LPG-propane-or-butane'!X24&gt;0,'E-LPG propane or butane'!X72/'BIFUbC-LPG-propane-or-butane'!X24,1)</f>
        <v>4.0997207673947426E-2</v>
      </c>
      <c r="Y24" s="299">
        <f>IF('BIFUbC-LPG-propane-or-butane'!Y24&gt;0,'E-LPG propane or butane'!Y72/'BIFUbC-LPG-propane-or-butane'!Y24,1)</f>
        <v>4.0979649525308255E-2</v>
      </c>
      <c r="Z24" s="299">
        <f>IF('BIFUbC-LPG-propane-or-butane'!Z24&gt;0,'E-LPG propane or butane'!Z72/'BIFUbC-LPG-propane-or-butane'!Z24,1)</f>
        <v>4.0962091113586868E-2</v>
      </c>
      <c r="AA24" s="299">
        <f>IF('BIFUbC-LPG-propane-or-butane'!AA24&gt;0,'E-LPG propane or butane'!AA72/'BIFUbC-LPG-propane-or-butane'!AA24,1)</f>
        <v>4.0944532439112349E-2</v>
      </c>
      <c r="AB24" s="299">
        <f>IF('BIFUbC-LPG-propane-or-butane'!AB24&gt;0,'E-LPG propane or butane'!AB72/'BIFUbC-LPG-propane-or-butane'!AB24,1)</f>
        <v>4.0926973502213887E-2</v>
      </c>
      <c r="AC24" s="299">
        <f>IF('BIFUbC-LPG-propane-or-butane'!AC24&gt;0,'E-LPG propane or butane'!AC72/'BIFUbC-LPG-propane-or-butane'!AC24,1)</f>
        <v>4.0909414303220711E-2</v>
      </c>
      <c r="AD24" s="299">
        <f>IF('BIFUbC-LPG-propane-or-butane'!AD24&gt;0,'E-LPG propane or butane'!AD72/'BIFUbC-LPG-propane-or-butane'!AD24,1)</f>
        <v>4.0891854842462085E-2</v>
      </c>
      <c r="AE24" s="299">
        <f>IF('BIFUbC-LPG-propane-or-butane'!AE24&gt;0,'E-LPG propane or butane'!AE72/'BIFUbC-LPG-propane-or-butane'!AE24,1)</f>
        <v>4.0874295120267322E-2</v>
      </c>
      <c r="AF24" s="299">
        <f>IF('BIFUbC-LPG-propane-or-butane'!AF24&gt;0,'E-LPG propane or butane'!AF72/'BIFUbC-LPG-propane-or-butane'!AF24,1)</f>
        <v>4.0856735136965805E-2</v>
      </c>
      <c r="AG24" s="299">
        <f>IF('BIFUbC-LPG-propane-or-butane'!AG24&gt;0,'E-LPG propane or butane'!AG72/'BIFUbC-LPG-propane-or-butane'!AG24,1)</f>
        <v>4.0839174892886937E-2</v>
      </c>
      <c r="AH24" s="299">
        <f>IF('BIFUbC-LPG-propane-or-butane'!AH24&gt;0,'E-LPG propane or butane'!AH72/'BIFUbC-LPG-propane-or-butane'!AH24,1)</f>
        <v>4.082161438836017E-2</v>
      </c>
      <c r="AI24" s="299">
        <f>IF('BIFUbC-LPG-propane-or-butane'!AI24&gt;0,'E-LPG propane or butane'!AI72/'BIFUbC-LPG-propane-or-butane'!AI24,1)</f>
        <v>4.0804053623715045E-2</v>
      </c>
      <c r="AJ24" s="299">
        <f>IF('BIFUbC-LPG-propane-or-butane'!AJ24&gt;0,'E-LPG propane or butane'!AJ72/'BIFUbC-LPG-propane-or-butane'!AJ24,1)</f>
        <v>4.0786492599281091E-2</v>
      </c>
      <c r="AK24" s="299">
        <f>IF('BIFUbC-LPG-propane-or-butane'!AK24&gt;0,'E-LPG propane or butane'!AK72/'BIFUbC-LPG-propane-or-butane'!AK24,1)</f>
        <v>4.0768931315387946E-2</v>
      </c>
      <c r="AL24" s="299">
        <f>IF('BIFUbC-LPG-propane-or-butane'!AL24&gt;0,'E-LPG propane or butane'!AL72/'BIFUbC-LPG-propane-or-butane'!AL24,1)</f>
        <v>4.0751369772365237E-2</v>
      </c>
      <c r="AM24" s="299">
        <f>IF('BIFUbC-LPG-propane-or-butane'!AM24&gt;0,'E-LPG propane or butane'!AM72/'BIFUbC-LPG-propane-or-butane'!AM24,1)</f>
        <v>4.0733807970542713E-2</v>
      </c>
      <c r="AN24" s="299">
        <f>IF('BIFUbC-LPG-propane-or-butane'!AN24&gt;0,'E-LPG propane or butane'!AN72/'BIFUbC-LPG-propane-or-butane'!AN24,1)</f>
        <v>4.0716245910250075E-2</v>
      </c>
      <c r="AO24" s="299">
        <f>IF('BIFUbC-LPG-propane-or-butane'!AO24&gt;0,'E-LPG propane or butane'!AO72/'BIFUbC-LPG-propane-or-butane'!AO24,1)</f>
        <v>4.0698683591817171E-2</v>
      </c>
      <c r="AP24" s="299">
        <f>IF('BIFUbC-LPG-propane-or-butane'!AP24&gt;0,'E-LPG propane or butane'!AP72/'BIFUbC-LPG-propane-or-butane'!AP24,1)</f>
        <v>4.0681121015573835E-2</v>
      </c>
      <c r="AQ24" s="299">
        <f>IF('BIFUbC-LPG-propane-or-butane'!AQ24&gt;0,'E-LPG propane or butane'!AQ72/'BIFUbC-LPG-propane-or-butane'!AQ24,1)</f>
        <v>4.0650532952177174E-2</v>
      </c>
    </row>
    <row r="25" spans="1:43" x14ac:dyDescent="0.25">
      <c r="A25" s="299" t="s">
        <v>112</v>
      </c>
      <c r="B25" s="299">
        <f>IF('BIFUbC-LPG-propane-or-butane'!B25&gt;0,'E-LPG propane or butane'!B73/'BIFUbC-LPG-propane-or-butane'!B25,1)</f>
        <v>1</v>
      </c>
      <c r="C25" s="299">
        <f>IF('BIFUbC-LPG-propane-or-butane'!C25&gt;0,'E-LPG propane or butane'!C73/'BIFUbC-LPG-propane-or-butane'!C25,1)</f>
        <v>1</v>
      </c>
      <c r="D25" s="299">
        <f>IF('BIFUbC-LPG-propane-or-butane'!D25&gt;0,'E-LPG propane or butane'!D73/'BIFUbC-LPG-propane-or-butane'!D25,1)</f>
        <v>1</v>
      </c>
      <c r="E25" s="299">
        <f>IF('BIFUbC-LPG-propane-or-butane'!E25&gt;0,'E-LPG propane or butane'!E73/'BIFUbC-LPG-propane-or-butane'!E25,1)</f>
        <v>1</v>
      </c>
      <c r="F25" s="299">
        <f>IF('BIFUbC-LPG-propane-or-butane'!F25&gt;0,'E-LPG propane or butane'!F73/'BIFUbC-LPG-propane-or-butane'!F25,1)</f>
        <v>1</v>
      </c>
      <c r="G25" s="299">
        <f>IF('BIFUbC-LPG-propane-or-butane'!G25&gt;0,'E-LPG propane or butane'!G73/'BIFUbC-LPG-propane-or-butane'!G25,1)</f>
        <v>1</v>
      </c>
      <c r="H25" s="299">
        <f>IF('BIFUbC-LPG-propane-or-butane'!H25&gt;0,'E-LPG propane or butane'!H73/'BIFUbC-LPG-propane-or-butane'!H25,1)</f>
        <v>1</v>
      </c>
      <c r="I25" s="299">
        <f>IF('BIFUbC-LPG-propane-or-butane'!I25&gt;0,'E-LPG propane or butane'!I73/'BIFUbC-LPG-propane-or-butane'!I25,1)</f>
        <v>1</v>
      </c>
      <c r="J25" s="299">
        <f>IF('BIFUbC-LPG-propane-or-butane'!J25&gt;0,'E-LPG propane or butane'!J73/'BIFUbC-LPG-propane-or-butane'!J25,1)</f>
        <v>1</v>
      </c>
      <c r="K25" s="299">
        <f>IF('BIFUbC-LPG-propane-or-butane'!K25&gt;0,'E-LPG propane or butane'!K73/'BIFUbC-LPG-propane-or-butane'!K25,1)</f>
        <v>1</v>
      </c>
      <c r="L25" s="299">
        <f>IF('BIFUbC-LPG-propane-or-butane'!L25&gt;0,'E-LPG propane or butane'!L73/'BIFUbC-LPG-propane-or-butane'!L25,1)</f>
        <v>1</v>
      </c>
      <c r="M25" s="299">
        <f>IF('BIFUbC-LPG-propane-or-butane'!M25&gt;0,'E-LPG propane or butane'!M73/'BIFUbC-LPG-propane-or-butane'!M25,1)</f>
        <v>1</v>
      </c>
      <c r="N25" s="299">
        <f>IF('BIFUbC-LPG-propane-or-butane'!N25&gt;0,'E-LPG propane or butane'!N73/'BIFUbC-LPG-propane-or-butane'!N25,1)</f>
        <v>1</v>
      </c>
      <c r="O25" s="299">
        <f>IF('BIFUbC-LPG-propane-or-butane'!O25&gt;0,'E-LPG propane or butane'!O73/'BIFUbC-LPG-propane-or-butane'!O25,1)</f>
        <v>1</v>
      </c>
      <c r="P25" s="299">
        <f>IF('BIFUbC-LPG-propane-or-butane'!P25&gt;0,'E-LPG propane or butane'!P73/'BIFUbC-LPG-propane-or-butane'!P25,1)</f>
        <v>1</v>
      </c>
      <c r="Q25" s="299">
        <f>IF('BIFUbC-LPG-propane-or-butane'!Q25&gt;0,'E-LPG propane or butane'!Q73/'BIFUbC-LPG-propane-or-butane'!Q25,1)</f>
        <v>1</v>
      </c>
      <c r="R25" s="299">
        <f>IF('BIFUbC-LPG-propane-or-butane'!R25&gt;0,'E-LPG propane or butane'!R73/'BIFUbC-LPG-propane-or-butane'!R25,1)</f>
        <v>1</v>
      </c>
      <c r="S25" s="299">
        <f>IF('BIFUbC-LPG-propane-or-butane'!S25&gt;0,'E-LPG propane or butane'!S73/'BIFUbC-LPG-propane-or-butane'!S25,1)</f>
        <v>1</v>
      </c>
      <c r="T25" s="299">
        <f>IF('BIFUbC-LPG-propane-or-butane'!T25&gt;0,'E-LPG propane or butane'!T73/'BIFUbC-LPG-propane-or-butane'!T25,1)</f>
        <v>1</v>
      </c>
      <c r="U25" s="299">
        <f>IF('BIFUbC-LPG-propane-or-butane'!U25&gt;0,'E-LPG propane or butane'!U73/'BIFUbC-LPG-propane-or-butane'!U25,1)</f>
        <v>1</v>
      </c>
      <c r="V25" s="299">
        <f>IF('BIFUbC-LPG-propane-or-butane'!V25&gt;0,'E-LPG propane or butane'!V73/'BIFUbC-LPG-propane-or-butane'!V25,1)</f>
        <v>1</v>
      </c>
      <c r="W25" s="299">
        <f>IF('BIFUbC-LPG-propane-or-butane'!W25&gt;0,'E-LPG propane or butane'!W73/'BIFUbC-LPG-propane-or-butane'!W25,1)</f>
        <v>1</v>
      </c>
      <c r="X25" s="299">
        <f>IF('BIFUbC-LPG-propane-or-butane'!X25&gt;0,'E-LPG propane or butane'!X73/'BIFUbC-LPG-propane-or-butane'!X25,1)</f>
        <v>1</v>
      </c>
      <c r="Y25" s="299">
        <f>IF('BIFUbC-LPG-propane-or-butane'!Y25&gt;0,'E-LPG propane or butane'!Y73/'BIFUbC-LPG-propane-or-butane'!Y25,1)</f>
        <v>1</v>
      </c>
      <c r="Z25" s="299">
        <f>IF('BIFUbC-LPG-propane-or-butane'!Z25&gt;0,'E-LPG propane or butane'!Z73/'BIFUbC-LPG-propane-or-butane'!Z25,1)</f>
        <v>1</v>
      </c>
      <c r="AA25" s="299">
        <f>IF('BIFUbC-LPG-propane-or-butane'!AA25&gt;0,'E-LPG propane or butane'!AA73/'BIFUbC-LPG-propane-or-butane'!AA25,1)</f>
        <v>1</v>
      </c>
      <c r="AB25" s="299">
        <f>IF('BIFUbC-LPG-propane-or-butane'!AB25&gt;0,'E-LPG propane or butane'!AB73/'BIFUbC-LPG-propane-or-butane'!AB25,1)</f>
        <v>1</v>
      </c>
      <c r="AC25" s="299">
        <f>IF('BIFUbC-LPG-propane-or-butane'!AC25&gt;0,'E-LPG propane or butane'!AC73/'BIFUbC-LPG-propane-or-butane'!AC25,1)</f>
        <v>1</v>
      </c>
      <c r="AD25" s="299">
        <f>IF('BIFUbC-LPG-propane-or-butane'!AD25&gt;0,'E-LPG propane or butane'!AD73/'BIFUbC-LPG-propane-or-butane'!AD25,1)</f>
        <v>1</v>
      </c>
      <c r="AE25" s="299">
        <f>IF('BIFUbC-LPG-propane-or-butane'!AE25&gt;0,'E-LPG propane or butane'!AE73/'BIFUbC-LPG-propane-or-butane'!AE25,1)</f>
        <v>1</v>
      </c>
      <c r="AF25" s="299">
        <f>IF('BIFUbC-LPG-propane-or-butane'!AF25&gt;0,'E-LPG propane or butane'!AF73/'BIFUbC-LPG-propane-or-butane'!AF25,1)</f>
        <v>1</v>
      </c>
      <c r="AG25" s="299">
        <f>IF('BIFUbC-LPG-propane-or-butane'!AG25&gt;0,'E-LPG propane or butane'!AG73/'BIFUbC-LPG-propane-or-butane'!AG25,1)</f>
        <v>1</v>
      </c>
      <c r="AH25" s="299">
        <f>IF('BIFUbC-LPG-propane-or-butane'!AH25&gt;0,'E-LPG propane or butane'!AH73/'BIFUbC-LPG-propane-or-butane'!AH25,1)</f>
        <v>1</v>
      </c>
      <c r="AI25" s="299">
        <f>IF('BIFUbC-LPG-propane-or-butane'!AI25&gt;0,'E-LPG propane or butane'!AI73/'BIFUbC-LPG-propane-or-butane'!AI25,1)</f>
        <v>1</v>
      </c>
      <c r="AJ25" s="299">
        <f>IF('BIFUbC-LPG-propane-or-butane'!AJ25&gt;0,'E-LPG propane or butane'!AJ73/'BIFUbC-LPG-propane-or-butane'!AJ25,1)</f>
        <v>1</v>
      </c>
      <c r="AK25" s="299">
        <f>IF('BIFUbC-LPG-propane-or-butane'!AK25&gt;0,'E-LPG propane or butane'!AK73/'BIFUbC-LPG-propane-or-butane'!AK25,1)</f>
        <v>1</v>
      </c>
      <c r="AL25" s="299">
        <f>IF('BIFUbC-LPG-propane-or-butane'!AL25&gt;0,'E-LPG propane or butane'!AL73/'BIFUbC-LPG-propane-or-butane'!AL25,1)</f>
        <v>1</v>
      </c>
      <c r="AM25" s="299">
        <f>IF('BIFUbC-LPG-propane-or-butane'!AM25&gt;0,'E-LPG propane or butane'!AM73/'BIFUbC-LPG-propane-or-butane'!AM25,1)</f>
        <v>1</v>
      </c>
      <c r="AN25" s="299">
        <f>IF('BIFUbC-LPG-propane-or-butane'!AN25&gt;0,'E-LPG propane or butane'!AN73/'BIFUbC-LPG-propane-or-butane'!AN25,1)</f>
        <v>1</v>
      </c>
      <c r="AO25" s="299">
        <f>IF('BIFUbC-LPG-propane-or-butane'!AO25&gt;0,'E-LPG propane or butane'!AO73/'BIFUbC-LPG-propane-or-butane'!AO25,1)</f>
        <v>1</v>
      </c>
      <c r="AP25" s="299">
        <f>IF('BIFUbC-LPG-propane-or-butane'!AP25&gt;0,'E-LPG propane or butane'!AP73/'BIFUbC-LPG-propane-or-butane'!AP25,1)</f>
        <v>1</v>
      </c>
      <c r="AQ25" s="299">
        <f>IF('BIFUbC-LPG-propane-or-butane'!AQ25&gt;0,'E-LPG propane or butane'!AQ73/'BIFUbC-LPG-propane-or-butane'!AQ25,1)</f>
        <v>1</v>
      </c>
    </row>
    <row r="26" spans="1:43" x14ac:dyDescent="0.25">
      <c r="A26" s="299" t="s">
        <v>113</v>
      </c>
      <c r="B26" s="299">
        <f>IF('BIFUbC-LPG-propane-or-butane'!B26&gt;0,'E-LPG propane or butane'!B74/'BIFUbC-LPG-propane-or-butane'!B26,1)</f>
        <v>1</v>
      </c>
      <c r="C26" s="299">
        <f>IF('BIFUbC-LPG-propane-or-butane'!C26&gt;0,'E-LPG propane or butane'!C74/'BIFUbC-LPG-propane-or-butane'!C26,1)</f>
        <v>1</v>
      </c>
      <c r="D26" s="299">
        <f>IF('BIFUbC-LPG-propane-or-butane'!D26&gt;0,'E-LPG propane or butane'!D74/'BIFUbC-LPG-propane-or-butane'!D26,1)</f>
        <v>1</v>
      </c>
      <c r="E26" s="299">
        <f>IF('BIFUbC-LPG-propane-or-butane'!E26&gt;0,'E-LPG propane or butane'!E74/'BIFUbC-LPG-propane-or-butane'!E26,1)</f>
        <v>1</v>
      </c>
      <c r="F26" s="299">
        <f>IF('BIFUbC-LPG-propane-or-butane'!F26&gt;0,'E-LPG propane or butane'!F74/'BIFUbC-LPG-propane-or-butane'!F26,1)</f>
        <v>1</v>
      </c>
      <c r="G26" s="299">
        <f>IF('BIFUbC-LPG-propane-or-butane'!G26&gt;0,'E-LPG propane or butane'!G74/'BIFUbC-LPG-propane-or-butane'!G26,1)</f>
        <v>1</v>
      </c>
      <c r="H26" s="299">
        <f>IF('BIFUbC-LPG-propane-or-butane'!H26&gt;0,'E-LPG propane or butane'!H74/'BIFUbC-LPG-propane-or-butane'!H26,1)</f>
        <v>1</v>
      </c>
      <c r="I26" s="299">
        <f>IF('BIFUbC-LPG-propane-or-butane'!I26&gt;0,'E-LPG propane or butane'!I74/'BIFUbC-LPG-propane-or-butane'!I26,1)</f>
        <v>1</v>
      </c>
      <c r="J26" s="299">
        <f>IF('BIFUbC-LPG-propane-or-butane'!J26&gt;0,'E-LPG propane or butane'!J74/'BIFUbC-LPG-propane-or-butane'!J26,1)</f>
        <v>1</v>
      </c>
      <c r="K26" s="299">
        <f>IF('BIFUbC-LPG-propane-or-butane'!K26&gt;0,'E-LPG propane or butane'!K74/'BIFUbC-LPG-propane-or-butane'!K26,1)</f>
        <v>1</v>
      </c>
      <c r="L26" s="299">
        <f>IF('BIFUbC-LPG-propane-or-butane'!L26&gt;0,'E-LPG propane or butane'!L74/'BIFUbC-LPG-propane-or-butane'!L26,1)</f>
        <v>1</v>
      </c>
      <c r="M26" s="299">
        <f>IF('BIFUbC-LPG-propane-or-butane'!M26&gt;0,'E-LPG propane or butane'!M74/'BIFUbC-LPG-propane-or-butane'!M26,1)</f>
        <v>1</v>
      </c>
      <c r="N26" s="299">
        <f>IF('BIFUbC-LPG-propane-or-butane'!N26&gt;0,'E-LPG propane or butane'!N74/'BIFUbC-LPG-propane-or-butane'!N26,1)</f>
        <v>1</v>
      </c>
      <c r="O26" s="299">
        <f>IF('BIFUbC-LPG-propane-or-butane'!O26&gt;0,'E-LPG propane or butane'!O74/'BIFUbC-LPG-propane-or-butane'!O26,1)</f>
        <v>1</v>
      </c>
      <c r="P26" s="299">
        <f>IF('BIFUbC-LPG-propane-or-butane'!P26&gt;0,'E-LPG propane or butane'!P74/'BIFUbC-LPG-propane-or-butane'!P26,1)</f>
        <v>1</v>
      </c>
      <c r="Q26" s="299">
        <f>IF('BIFUbC-LPG-propane-or-butane'!Q26&gt;0,'E-LPG propane or butane'!Q74/'BIFUbC-LPG-propane-or-butane'!Q26,1)</f>
        <v>1</v>
      </c>
      <c r="R26" s="299">
        <f>IF('BIFUbC-LPG-propane-or-butane'!R26&gt;0,'E-LPG propane or butane'!R74/'BIFUbC-LPG-propane-or-butane'!R26,1)</f>
        <v>1</v>
      </c>
      <c r="S26" s="299">
        <f>IF('BIFUbC-LPG-propane-or-butane'!S26&gt;0,'E-LPG propane or butane'!S74/'BIFUbC-LPG-propane-or-butane'!S26,1)</f>
        <v>1</v>
      </c>
      <c r="T26" s="299">
        <f>IF('BIFUbC-LPG-propane-or-butane'!T26&gt;0,'E-LPG propane or butane'!T74/'BIFUbC-LPG-propane-or-butane'!T26,1)</f>
        <v>1</v>
      </c>
      <c r="U26" s="299">
        <f>IF('BIFUbC-LPG-propane-or-butane'!U26&gt;0,'E-LPG propane or butane'!U74/'BIFUbC-LPG-propane-or-butane'!U26,1)</f>
        <v>1</v>
      </c>
      <c r="V26" s="299">
        <f>IF('BIFUbC-LPG-propane-or-butane'!V26&gt;0,'E-LPG propane or butane'!V74/'BIFUbC-LPG-propane-or-butane'!V26,1)</f>
        <v>1</v>
      </c>
      <c r="W26" s="299">
        <f>IF('BIFUbC-LPG-propane-or-butane'!W26&gt;0,'E-LPG propane or butane'!W74/'BIFUbC-LPG-propane-or-butane'!W26,1)</f>
        <v>1</v>
      </c>
      <c r="X26" s="299">
        <f>IF('BIFUbC-LPG-propane-or-butane'!X26&gt;0,'E-LPG propane or butane'!X74/'BIFUbC-LPG-propane-or-butane'!X26,1)</f>
        <v>1</v>
      </c>
      <c r="Y26" s="299">
        <f>IF('BIFUbC-LPG-propane-or-butane'!Y26&gt;0,'E-LPG propane or butane'!Y74/'BIFUbC-LPG-propane-or-butane'!Y26,1)</f>
        <v>1</v>
      </c>
      <c r="Z26" s="299">
        <f>IF('BIFUbC-LPG-propane-or-butane'!Z26&gt;0,'E-LPG propane or butane'!Z74/'BIFUbC-LPG-propane-or-butane'!Z26,1)</f>
        <v>1</v>
      </c>
      <c r="AA26" s="299">
        <f>IF('BIFUbC-LPG-propane-or-butane'!AA26&gt;0,'E-LPG propane or butane'!AA74/'BIFUbC-LPG-propane-or-butane'!AA26,1)</f>
        <v>1</v>
      </c>
      <c r="AB26" s="299">
        <f>IF('BIFUbC-LPG-propane-or-butane'!AB26&gt;0,'E-LPG propane or butane'!AB74/'BIFUbC-LPG-propane-or-butane'!AB26,1)</f>
        <v>1</v>
      </c>
      <c r="AC26" s="299">
        <f>IF('BIFUbC-LPG-propane-or-butane'!AC26&gt;0,'E-LPG propane or butane'!AC74/'BIFUbC-LPG-propane-or-butane'!AC26,1)</f>
        <v>1</v>
      </c>
      <c r="AD26" s="299">
        <f>IF('BIFUbC-LPG-propane-or-butane'!AD26&gt;0,'E-LPG propane or butane'!AD74/'BIFUbC-LPG-propane-or-butane'!AD26,1)</f>
        <v>1</v>
      </c>
      <c r="AE26" s="299">
        <f>IF('BIFUbC-LPG-propane-or-butane'!AE26&gt;0,'E-LPG propane or butane'!AE74/'BIFUbC-LPG-propane-or-butane'!AE26,1)</f>
        <v>1</v>
      </c>
      <c r="AF26" s="299">
        <f>IF('BIFUbC-LPG-propane-or-butane'!AF26&gt;0,'E-LPG propane or butane'!AF74/'BIFUbC-LPG-propane-or-butane'!AF26,1)</f>
        <v>1</v>
      </c>
      <c r="AG26" s="299">
        <f>IF('BIFUbC-LPG-propane-or-butane'!AG26&gt;0,'E-LPG propane or butane'!AG74/'BIFUbC-LPG-propane-or-butane'!AG26,1)</f>
        <v>1</v>
      </c>
      <c r="AH26" s="299">
        <f>IF('BIFUbC-LPG-propane-or-butane'!AH26&gt;0,'E-LPG propane or butane'!AH74/'BIFUbC-LPG-propane-or-butane'!AH26,1)</f>
        <v>1</v>
      </c>
      <c r="AI26" s="299">
        <f>IF('BIFUbC-LPG-propane-or-butane'!AI26&gt;0,'E-LPG propane or butane'!AI74/'BIFUbC-LPG-propane-or-butane'!AI26,1)</f>
        <v>1</v>
      </c>
      <c r="AJ26" s="299">
        <f>IF('BIFUbC-LPG-propane-or-butane'!AJ26&gt;0,'E-LPG propane or butane'!AJ74/'BIFUbC-LPG-propane-or-butane'!AJ26,1)</f>
        <v>1</v>
      </c>
      <c r="AK26" s="299">
        <f>IF('BIFUbC-LPG-propane-or-butane'!AK26&gt;0,'E-LPG propane or butane'!AK74/'BIFUbC-LPG-propane-or-butane'!AK26,1)</f>
        <v>1</v>
      </c>
      <c r="AL26" s="299">
        <f>IF('BIFUbC-LPG-propane-or-butane'!AL26&gt;0,'E-LPG propane or butane'!AL74/'BIFUbC-LPG-propane-or-butane'!AL26,1)</f>
        <v>1</v>
      </c>
      <c r="AM26" s="299">
        <f>IF('BIFUbC-LPG-propane-or-butane'!AM26&gt;0,'E-LPG propane or butane'!AM74/'BIFUbC-LPG-propane-or-butane'!AM26,1)</f>
        <v>1</v>
      </c>
      <c r="AN26" s="299">
        <f>IF('BIFUbC-LPG-propane-or-butane'!AN26&gt;0,'E-LPG propane or butane'!AN74/'BIFUbC-LPG-propane-or-butane'!AN26,1)</f>
        <v>1</v>
      </c>
      <c r="AO26" s="299">
        <f>IF('BIFUbC-LPG-propane-or-butane'!AO26&gt;0,'E-LPG propane or butane'!AO74/'BIFUbC-LPG-propane-or-butane'!AO26,1)</f>
        <v>1</v>
      </c>
      <c r="AP26" s="299">
        <f>IF('BIFUbC-LPG-propane-or-butane'!AP26&gt;0,'E-LPG propane or butane'!AP74/'BIFUbC-LPG-propane-or-butane'!AP26,1)</f>
        <v>1</v>
      </c>
      <c r="AQ26" s="299">
        <f>IF('BIFUbC-LPG-propane-or-butane'!AQ26&gt;0,'E-LPG propane or butane'!AQ74/'BIFUbC-LPG-propane-or-butane'!AQ26,1)</f>
        <v>1</v>
      </c>
    </row>
  </sheetData>
  <phoneticPr fontId="3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1CA1-23E0-47CC-8083-33E86743E810}">
  <sheetPr codeName="Sheet48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f>IF('BIFUbC-petroleum-diesel'!B2&gt;0,'E-petroleum diesel'!B50/'BIFUbC-petroleum-diesel'!B2,1)</f>
        <v>1</v>
      </c>
      <c r="C2" s="299">
        <f>IF('BIFUbC-petroleum-diesel'!C2&gt;0,'E-petroleum diesel'!C50/'BIFUbC-petroleum-diesel'!C2,1)</f>
        <v>1</v>
      </c>
      <c r="D2" s="299">
        <f>IF('BIFUbC-petroleum-diesel'!D2&gt;0,'E-petroleum diesel'!D50/'BIFUbC-petroleum-diesel'!D2,1)</f>
        <v>1</v>
      </c>
      <c r="E2" s="299">
        <f>IF('BIFUbC-petroleum-diesel'!E2&gt;0,'E-petroleum diesel'!E50/'BIFUbC-petroleum-diesel'!E2,1)</f>
        <v>1</v>
      </c>
      <c r="F2" s="299">
        <f>IF('BIFUbC-petroleum-diesel'!F2&gt;0,'E-petroleum diesel'!F50/'BIFUbC-petroleum-diesel'!F2,1)</f>
        <v>1</v>
      </c>
      <c r="G2" s="299">
        <f>IF('BIFUbC-petroleum-diesel'!G2&gt;0,'E-petroleum diesel'!G50/'BIFUbC-petroleum-diesel'!G2,1)</f>
        <v>1</v>
      </c>
      <c r="H2" s="299">
        <f>IF('BIFUbC-petroleum-diesel'!H2&gt;0,'E-petroleum diesel'!H50/'BIFUbC-petroleum-diesel'!H2,1)</f>
        <v>1</v>
      </c>
      <c r="I2" s="299">
        <f>IF('BIFUbC-petroleum-diesel'!I2&gt;0,'E-petroleum diesel'!I50/'BIFUbC-petroleum-diesel'!I2,1)</f>
        <v>1</v>
      </c>
      <c r="J2" s="299">
        <f>IF('BIFUbC-petroleum-diesel'!J2&gt;0,'E-petroleum diesel'!J50/'BIFUbC-petroleum-diesel'!J2,1)</f>
        <v>1</v>
      </c>
      <c r="K2" s="299">
        <f>IF('BIFUbC-petroleum-diesel'!K2&gt;0,'E-petroleum diesel'!K50/'BIFUbC-petroleum-diesel'!K2,1)</f>
        <v>1</v>
      </c>
      <c r="L2" s="299">
        <f>IF('BIFUbC-petroleum-diesel'!L2&gt;0,'E-petroleum diesel'!L50/'BIFUbC-petroleum-diesel'!L2,1)</f>
        <v>1</v>
      </c>
      <c r="M2" s="299">
        <f>IF('BIFUbC-petroleum-diesel'!M2&gt;0,'E-petroleum diesel'!M50/'BIFUbC-petroleum-diesel'!M2,1)</f>
        <v>1</v>
      </c>
      <c r="N2" s="299">
        <f>IF('BIFUbC-petroleum-diesel'!N2&gt;0,'E-petroleum diesel'!N50/'BIFUbC-petroleum-diesel'!N2,1)</f>
        <v>1</v>
      </c>
      <c r="O2" s="299">
        <f>IF('BIFUbC-petroleum-diesel'!O2&gt;0,'E-petroleum diesel'!O50/'BIFUbC-petroleum-diesel'!O2,1)</f>
        <v>1</v>
      </c>
      <c r="P2" s="299">
        <f>IF('BIFUbC-petroleum-diesel'!P2&gt;0,'E-petroleum diesel'!P50/'BIFUbC-petroleum-diesel'!P2,1)</f>
        <v>1</v>
      </c>
      <c r="Q2" s="299">
        <f>IF('BIFUbC-petroleum-diesel'!Q2&gt;0,'E-petroleum diesel'!Q50/'BIFUbC-petroleum-diesel'!Q2,1)</f>
        <v>1</v>
      </c>
      <c r="R2" s="299">
        <f>IF('BIFUbC-petroleum-diesel'!R2&gt;0,'E-petroleum diesel'!R50/'BIFUbC-petroleum-diesel'!R2,1)</f>
        <v>1</v>
      </c>
      <c r="S2" s="299">
        <f>IF('BIFUbC-petroleum-diesel'!S2&gt;0,'E-petroleum diesel'!S50/'BIFUbC-petroleum-diesel'!S2,1)</f>
        <v>1</v>
      </c>
      <c r="T2" s="299">
        <f>IF('BIFUbC-petroleum-diesel'!T2&gt;0,'E-petroleum diesel'!T50/'BIFUbC-petroleum-diesel'!T2,1)</f>
        <v>1</v>
      </c>
      <c r="U2" s="299">
        <f>IF('BIFUbC-petroleum-diesel'!U2&gt;0,'E-petroleum diesel'!U50/'BIFUbC-petroleum-diesel'!U2,1)</f>
        <v>1</v>
      </c>
      <c r="V2" s="299">
        <f>IF('BIFUbC-petroleum-diesel'!V2&gt;0,'E-petroleum diesel'!V50/'BIFUbC-petroleum-diesel'!V2,1)</f>
        <v>1</v>
      </c>
      <c r="W2" s="299">
        <f>IF('BIFUbC-petroleum-diesel'!W2&gt;0,'E-petroleum diesel'!W50/'BIFUbC-petroleum-diesel'!W2,1)</f>
        <v>1</v>
      </c>
      <c r="X2" s="299">
        <f>IF('BIFUbC-petroleum-diesel'!X2&gt;0,'E-petroleum diesel'!X50/'BIFUbC-petroleum-diesel'!X2,1)</f>
        <v>1</v>
      </c>
      <c r="Y2" s="299">
        <f>IF('BIFUbC-petroleum-diesel'!Y2&gt;0,'E-petroleum diesel'!Y50/'BIFUbC-petroleum-diesel'!Y2,1)</f>
        <v>1</v>
      </c>
      <c r="Z2" s="299">
        <f>IF('BIFUbC-petroleum-diesel'!Z2&gt;0,'E-petroleum diesel'!Z50/'BIFUbC-petroleum-diesel'!Z2,1)</f>
        <v>1</v>
      </c>
      <c r="AA2" s="299">
        <f>IF('BIFUbC-petroleum-diesel'!AA2&gt;0,'E-petroleum diesel'!AA50/'BIFUbC-petroleum-diesel'!AA2,1)</f>
        <v>1</v>
      </c>
      <c r="AB2" s="299">
        <f>IF('BIFUbC-petroleum-diesel'!AB2&gt;0,'E-petroleum diesel'!AB50/'BIFUbC-petroleum-diesel'!AB2,1)</f>
        <v>1</v>
      </c>
      <c r="AC2" s="299">
        <f>IF('BIFUbC-petroleum-diesel'!AC2&gt;0,'E-petroleum diesel'!AC50/'BIFUbC-petroleum-diesel'!AC2,1)</f>
        <v>1</v>
      </c>
      <c r="AD2" s="299">
        <f>IF('BIFUbC-petroleum-diesel'!AD2&gt;0,'E-petroleum diesel'!AD50/'BIFUbC-petroleum-diesel'!AD2,1)</f>
        <v>1</v>
      </c>
      <c r="AE2" s="299">
        <f>IF('BIFUbC-petroleum-diesel'!AE2&gt;0,'E-petroleum diesel'!AE50/'BIFUbC-petroleum-diesel'!AE2,1)</f>
        <v>1</v>
      </c>
      <c r="AF2" s="299">
        <f>IF('BIFUbC-petroleum-diesel'!AF2&gt;0,'E-petroleum diesel'!AF50/'BIFUbC-petroleum-diesel'!AF2,1)</f>
        <v>1</v>
      </c>
      <c r="AG2" s="299">
        <f>IF('BIFUbC-petroleum-diesel'!AG2&gt;0,'E-petroleum diesel'!AG50/'BIFUbC-petroleum-diesel'!AG2,1)</f>
        <v>1</v>
      </c>
      <c r="AH2" s="299">
        <f>IF('BIFUbC-petroleum-diesel'!AH2&gt;0,'E-petroleum diesel'!AH50/'BIFUbC-petroleum-diesel'!AH2,1)</f>
        <v>1</v>
      </c>
      <c r="AI2" s="299">
        <f>IF('BIFUbC-petroleum-diesel'!AI2&gt;0,'E-petroleum diesel'!AI50/'BIFUbC-petroleum-diesel'!AI2,1)</f>
        <v>1</v>
      </c>
      <c r="AJ2" s="299">
        <f>IF('BIFUbC-petroleum-diesel'!AJ2&gt;0,'E-petroleum diesel'!AJ50/'BIFUbC-petroleum-diesel'!AJ2,1)</f>
        <v>1</v>
      </c>
      <c r="AK2" s="299">
        <f>IF('BIFUbC-petroleum-diesel'!AK2&gt;0,'E-petroleum diesel'!AK50/'BIFUbC-petroleum-diesel'!AK2,1)</f>
        <v>1</v>
      </c>
      <c r="AL2" s="299">
        <f>IF('BIFUbC-petroleum-diesel'!AL2&gt;0,'E-petroleum diesel'!AL50/'BIFUbC-petroleum-diesel'!AL2,1)</f>
        <v>1</v>
      </c>
      <c r="AM2" s="299">
        <f>IF('BIFUbC-petroleum-diesel'!AM2&gt;0,'E-petroleum diesel'!AM50/'BIFUbC-petroleum-diesel'!AM2,1)</f>
        <v>1</v>
      </c>
      <c r="AN2" s="299">
        <f>IF('BIFUbC-petroleum-diesel'!AN2&gt;0,'E-petroleum diesel'!AN50/'BIFUbC-petroleum-diesel'!AN2,1)</f>
        <v>1</v>
      </c>
      <c r="AO2" s="299">
        <f>IF('BIFUbC-petroleum-diesel'!AO2&gt;0,'E-petroleum diesel'!AO50/'BIFUbC-petroleum-diesel'!AO2,1)</f>
        <v>1</v>
      </c>
      <c r="AP2" s="299">
        <f>IF('BIFUbC-petroleum-diesel'!AP2&gt;0,'E-petroleum diesel'!AP50/'BIFUbC-petroleum-diesel'!AP2,1)</f>
        <v>1</v>
      </c>
      <c r="AQ2" s="299">
        <f>IF('BIFUbC-petroleum-diesel'!AQ2&gt;0,'E-petroleum diesel'!AQ50/'BIFUbC-petroleum-diesel'!AQ2,1)</f>
        <v>1</v>
      </c>
    </row>
    <row r="3" spans="1:43" x14ac:dyDescent="0.25">
      <c r="A3" s="299" t="s">
        <v>90</v>
      </c>
      <c r="B3" s="299">
        <f>IF('BIFUbC-petroleum-diesel'!B3&gt;0,'E-petroleum diesel'!B51/'BIFUbC-petroleum-diesel'!B3,1)</f>
        <v>1</v>
      </c>
      <c r="C3" s="299">
        <f>IF('BIFUbC-petroleum-diesel'!C3&gt;0,'E-petroleum diesel'!C51/'BIFUbC-petroleum-diesel'!C3,1)</f>
        <v>1</v>
      </c>
      <c r="D3" s="299">
        <f>IF('BIFUbC-petroleum-diesel'!D3&gt;0,'E-petroleum diesel'!D51/'BIFUbC-petroleum-diesel'!D3,1)</f>
        <v>1</v>
      </c>
      <c r="E3" s="299">
        <f>IF('BIFUbC-petroleum-diesel'!E3&gt;0,'E-petroleum diesel'!E51/'BIFUbC-petroleum-diesel'!E3,1)</f>
        <v>1</v>
      </c>
      <c r="F3" s="299">
        <f>IF('BIFUbC-petroleum-diesel'!F3&gt;0,'E-petroleum diesel'!F51/'BIFUbC-petroleum-diesel'!F3,1)</f>
        <v>1</v>
      </c>
      <c r="G3" s="299">
        <f>IF('BIFUbC-petroleum-diesel'!G3&gt;0,'E-petroleum diesel'!G51/'BIFUbC-petroleum-diesel'!G3,1)</f>
        <v>1</v>
      </c>
      <c r="H3" s="299">
        <f>IF('BIFUbC-petroleum-diesel'!H3&gt;0,'E-petroleum diesel'!H51/'BIFUbC-petroleum-diesel'!H3,1)</f>
        <v>1</v>
      </c>
      <c r="I3" s="299">
        <f>IF('BIFUbC-petroleum-diesel'!I3&gt;0,'E-petroleum diesel'!I51/'BIFUbC-petroleum-diesel'!I3,1)</f>
        <v>1</v>
      </c>
      <c r="J3" s="299">
        <f>IF('BIFUbC-petroleum-diesel'!J3&gt;0,'E-petroleum diesel'!J51/'BIFUbC-petroleum-diesel'!J3,1)</f>
        <v>1</v>
      </c>
      <c r="K3" s="299">
        <f>IF('BIFUbC-petroleum-diesel'!K3&gt;0,'E-petroleum diesel'!K51/'BIFUbC-petroleum-diesel'!K3,1)</f>
        <v>1</v>
      </c>
      <c r="L3" s="299">
        <f>IF('BIFUbC-petroleum-diesel'!L3&gt;0,'E-petroleum diesel'!L51/'BIFUbC-petroleum-diesel'!L3,1)</f>
        <v>1</v>
      </c>
      <c r="M3" s="299">
        <f>IF('BIFUbC-petroleum-diesel'!M3&gt;0,'E-petroleum diesel'!M51/'BIFUbC-petroleum-diesel'!M3,1)</f>
        <v>1</v>
      </c>
      <c r="N3" s="299">
        <f>IF('BIFUbC-petroleum-diesel'!N3&gt;0,'E-petroleum diesel'!N51/'BIFUbC-petroleum-diesel'!N3,1)</f>
        <v>1</v>
      </c>
      <c r="O3" s="299">
        <f>IF('BIFUbC-petroleum-diesel'!O3&gt;0,'E-petroleum diesel'!O51/'BIFUbC-petroleum-diesel'!O3,1)</f>
        <v>1</v>
      </c>
      <c r="P3" s="299">
        <f>IF('BIFUbC-petroleum-diesel'!P3&gt;0,'E-petroleum diesel'!P51/'BIFUbC-petroleum-diesel'!P3,1)</f>
        <v>1</v>
      </c>
      <c r="Q3" s="299">
        <f>IF('BIFUbC-petroleum-diesel'!Q3&gt;0,'E-petroleum diesel'!Q51/'BIFUbC-petroleum-diesel'!Q3,1)</f>
        <v>1</v>
      </c>
      <c r="R3" s="299">
        <f>IF('BIFUbC-petroleum-diesel'!R3&gt;0,'E-petroleum diesel'!R51/'BIFUbC-petroleum-diesel'!R3,1)</f>
        <v>1</v>
      </c>
      <c r="S3" s="299">
        <f>IF('BIFUbC-petroleum-diesel'!S3&gt;0,'E-petroleum diesel'!S51/'BIFUbC-petroleum-diesel'!S3,1)</f>
        <v>1</v>
      </c>
      <c r="T3" s="299">
        <f>IF('BIFUbC-petroleum-diesel'!T3&gt;0,'E-petroleum diesel'!T51/'BIFUbC-petroleum-diesel'!T3,1)</f>
        <v>1</v>
      </c>
      <c r="U3" s="299">
        <f>IF('BIFUbC-petroleum-diesel'!U3&gt;0,'E-petroleum diesel'!U51/'BIFUbC-petroleum-diesel'!U3,1)</f>
        <v>1</v>
      </c>
      <c r="V3" s="299">
        <f>IF('BIFUbC-petroleum-diesel'!V3&gt;0,'E-petroleum diesel'!V51/'BIFUbC-petroleum-diesel'!V3,1)</f>
        <v>1</v>
      </c>
      <c r="W3" s="299">
        <f>IF('BIFUbC-petroleum-diesel'!W3&gt;0,'E-petroleum diesel'!W51/'BIFUbC-petroleum-diesel'!W3,1)</f>
        <v>1</v>
      </c>
      <c r="X3" s="299">
        <f>IF('BIFUbC-petroleum-diesel'!X3&gt;0,'E-petroleum diesel'!X51/'BIFUbC-petroleum-diesel'!X3,1)</f>
        <v>1</v>
      </c>
      <c r="Y3" s="299">
        <f>IF('BIFUbC-petroleum-diesel'!Y3&gt;0,'E-petroleum diesel'!Y51/'BIFUbC-petroleum-diesel'!Y3,1)</f>
        <v>1</v>
      </c>
      <c r="Z3" s="299">
        <f>IF('BIFUbC-petroleum-diesel'!Z3&gt;0,'E-petroleum diesel'!Z51/'BIFUbC-petroleum-diesel'!Z3,1)</f>
        <v>1</v>
      </c>
      <c r="AA3" s="299">
        <f>IF('BIFUbC-petroleum-diesel'!AA3&gt;0,'E-petroleum diesel'!AA51/'BIFUbC-petroleum-diesel'!AA3,1)</f>
        <v>1</v>
      </c>
      <c r="AB3" s="299">
        <f>IF('BIFUbC-petroleum-diesel'!AB3&gt;0,'E-petroleum diesel'!AB51/'BIFUbC-petroleum-diesel'!AB3,1)</f>
        <v>1</v>
      </c>
      <c r="AC3" s="299">
        <f>IF('BIFUbC-petroleum-diesel'!AC3&gt;0,'E-petroleum diesel'!AC51/'BIFUbC-petroleum-diesel'!AC3,1)</f>
        <v>1</v>
      </c>
      <c r="AD3" s="299">
        <f>IF('BIFUbC-petroleum-diesel'!AD3&gt;0,'E-petroleum diesel'!AD51/'BIFUbC-petroleum-diesel'!AD3,1)</f>
        <v>1</v>
      </c>
      <c r="AE3" s="299">
        <f>IF('BIFUbC-petroleum-diesel'!AE3&gt;0,'E-petroleum diesel'!AE51/'BIFUbC-petroleum-diesel'!AE3,1)</f>
        <v>1</v>
      </c>
      <c r="AF3" s="299">
        <f>IF('BIFUbC-petroleum-diesel'!AF3&gt;0,'E-petroleum diesel'!AF51/'BIFUbC-petroleum-diesel'!AF3,1)</f>
        <v>1</v>
      </c>
      <c r="AG3" s="299">
        <f>IF('BIFUbC-petroleum-diesel'!AG3&gt;0,'E-petroleum diesel'!AG51/'BIFUbC-petroleum-diesel'!AG3,1)</f>
        <v>1</v>
      </c>
      <c r="AH3" s="299">
        <f>IF('BIFUbC-petroleum-diesel'!AH3&gt;0,'E-petroleum diesel'!AH51/'BIFUbC-petroleum-diesel'!AH3,1)</f>
        <v>1</v>
      </c>
      <c r="AI3" s="299">
        <f>IF('BIFUbC-petroleum-diesel'!AI3&gt;0,'E-petroleum diesel'!AI51/'BIFUbC-petroleum-diesel'!AI3,1)</f>
        <v>1</v>
      </c>
      <c r="AJ3" s="299">
        <f>IF('BIFUbC-petroleum-diesel'!AJ3&gt;0,'E-petroleum diesel'!AJ51/'BIFUbC-petroleum-diesel'!AJ3,1)</f>
        <v>1</v>
      </c>
      <c r="AK3" s="299">
        <f>IF('BIFUbC-petroleum-diesel'!AK3&gt;0,'E-petroleum diesel'!AK51/'BIFUbC-petroleum-diesel'!AK3,1)</f>
        <v>1</v>
      </c>
      <c r="AL3" s="299">
        <f>IF('BIFUbC-petroleum-diesel'!AL3&gt;0,'E-petroleum diesel'!AL51/'BIFUbC-petroleum-diesel'!AL3,1)</f>
        <v>1</v>
      </c>
      <c r="AM3" s="299">
        <f>IF('BIFUbC-petroleum-diesel'!AM3&gt;0,'E-petroleum diesel'!AM51/'BIFUbC-petroleum-diesel'!AM3,1)</f>
        <v>1</v>
      </c>
      <c r="AN3" s="299">
        <f>IF('BIFUbC-petroleum-diesel'!AN3&gt;0,'E-petroleum diesel'!AN51/'BIFUbC-petroleum-diesel'!AN3,1)</f>
        <v>1</v>
      </c>
      <c r="AO3" s="299">
        <f>IF('BIFUbC-petroleum-diesel'!AO3&gt;0,'E-petroleum diesel'!AO51/'BIFUbC-petroleum-diesel'!AO3,1)</f>
        <v>1</v>
      </c>
      <c r="AP3" s="299">
        <f>IF('BIFUbC-petroleum-diesel'!AP3&gt;0,'E-petroleum diesel'!AP51/'BIFUbC-petroleum-diesel'!AP3,1)</f>
        <v>1</v>
      </c>
      <c r="AQ3" s="299">
        <f>IF('BIFUbC-petroleum-diesel'!AQ3&gt;0,'E-petroleum diesel'!AQ51/'BIFUbC-petroleum-diesel'!AQ3,1)</f>
        <v>1</v>
      </c>
    </row>
    <row r="4" spans="1:43" x14ac:dyDescent="0.25">
      <c r="A4" s="299" t="s">
        <v>91</v>
      </c>
      <c r="B4" s="299">
        <f>IF('BIFUbC-petroleum-diesel'!B4&gt;0,'E-petroleum diesel'!B52/'BIFUbC-petroleum-diesel'!B4,1)</f>
        <v>1</v>
      </c>
      <c r="C4" s="299">
        <f>IF('BIFUbC-petroleum-diesel'!C4&gt;0,'E-petroleum diesel'!C52/'BIFUbC-petroleum-diesel'!C4,1)</f>
        <v>1</v>
      </c>
      <c r="D4" s="299">
        <f>IF('BIFUbC-petroleum-diesel'!D4&gt;0,'E-petroleum diesel'!D52/'BIFUbC-petroleum-diesel'!D4,1)</f>
        <v>1</v>
      </c>
      <c r="E4" s="299">
        <f>IF('BIFUbC-petroleum-diesel'!E4&gt;0,'E-petroleum diesel'!E52/'BIFUbC-petroleum-diesel'!E4,1)</f>
        <v>1</v>
      </c>
      <c r="F4" s="299">
        <f>IF('BIFUbC-petroleum-diesel'!F4&gt;0,'E-petroleum diesel'!F52/'BIFUbC-petroleum-diesel'!F4,1)</f>
        <v>1</v>
      </c>
      <c r="G4" s="299">
        <f>IF('BIFUbC-petroleum-diesel'!G4&gt;0,'E-petroleum diesel'!G52/'BIFUbC-petroleum-diesel'!G4,1)</f>
        <v>1</v>
      </c>
      <c r="H4" s="299">
        <f>IF('BIFUbC-petroleum-diesel'!H4&gt;0,'E-petroleum diesel'!H52/'BIFUbC-petroleum-diesel'!H4,1)</f>
        <v>1</v>
      </c>
      <c r="I4" s="299">
        <f>IF('BIFUbC-petroleum-diesel'!I4&gt;0,'E-petroleum diesel'!I52/'BIFUbC-petroleum-diesel'!I4,1)</f>
        <v>1</v>
      </c>
      <c r="J4" s="299">
        <f>IF('BIFUbC-petroleum-diesel'!J4&gt;0,'E-petroleum diesel'!J52/'BIFUbC-petroleum-diesel'!J4,1)</f>
        <v>1</v>
      </c>
      <c r="K4" s="299">
        <f>IF('BIFUbC-petroleum-diesel'!K4&gt;0,'E-petroleum diesel'!K52/'BIFUbC-petroleum-diesel'!K4,1)</f>
        <v>1</v>
      </c>
      <c r="L4" s="299">
        <f>IF('BIFUbC-petroleum-diesel'!L4&gt;0,'E-petroleum diesel'!L52/'BIFUbC-petroleum-diesel'!L4,1)</f>
        <v>1</v>
      </c>
      <c r="M4" s="299">
        <f>IF('BIFUbC-petroleum-diesel'!M4&gt;0,'E-petroleum diesel'!M52/'BIFUbC-petroleum-diesel'!M4,1)</f>
        <v>1</v>
      </c>
      <c r="N4" s="299">
        <f>IF('BIFUbC-petroleum-diesel'!N4&gt;0,'E-petroleum diesel'!N52/'BIFUbC-petroleum-diesel'!N4,1)</f>
        <v>1</v>
      </c>
      <c r="O4" s="299">
        <f>IF('BIFUbC-petroleum-diesel'!O4&gt;0,'E-petroleum diesel'!O52/'BIFUbC-petroleum-diesel'!O4,1)</f>
        <v>1</v>
      </c>
      <c r="P4" s="299">
        <f>IF('BIFUbC-petroleum-diesel'!P4&gt;0,'E-petroleum diesel'!P52/'BIFUbC-petroleum-diesel'!P4,1)</f>
        <v>1</v>
      </c>
      <c r="Q4" s="299">
        <f>IF('BIFUbC-petroleum-diesel'!Q4&gt;0,'E-petroleum diesel'!Q52/'BIFUbC-petroleum-diesel'!Q4,1)</f>
        <v>1</v>
      </c>
      <c r="R4" s="299">
        <f>IF('BIFUbC-petroleum-diesel'!R4&gt;0,'E-petroleum diesel'!R52/'BIFUbC-petroleum-diesel'!R4,1)</f>
        <v>1</v>
      </c>
      <c r="S4" s="299">
        <f>IF('BIFUbC-petroleum-diesel'!S4&gt;0,'E-petroleum diesel'!S52/'BIFUbC-petroleum-diesel'!S4,1)</f>
        <v>1</v>
      </c>
      <c r="T4" s="299">
        <f>IF('BIFUbC-petroleum-diesel'!T4&gt;0,'E-petroleum diesel'!T52/'BIFUbC-petroleum-diesel'!T4,1)</f>
        <v>1</v>
      </c>
      <c r="U4" s="299">
        <f>IF('BIFUbC-petroleum-diesel'!U4&gt;0,'E-petroleum diesel'!U52/'BIFUbC-petroleum-diesel'!U4,1)</f>
        <v>1</v>
      </c>
      <c r="V4" s="299">
        <f>IF('BIFUbC-petroleum-diesel'!V4&gt;0,'E-petroleum diesel'!V52/'BIFUbC-petroleum-diesel'!V4,1)</f>
        <v>1</v>
      </c>
      <c r="W4" s="299">
        <f>IF('BIFUbC-petroleum-diesel'!W4&gt;0,'E-petroleum diesel'!W52/'BIFUbC-petroleum-diesel'!W4,1)</f>
        <v>1</v>
      </c>
      <c r="X4" s="299">
        <f>IF('BIFUbC-petroleum-diesel'!X4&gt;0,'E-petroleum diesel'!X52/'BIFUbC-petroleum-diesel'!X4,1)</f>
        <v>1</v>
      </c>
      <c r="Y4" s="299">
        <f>IF('BIFUbC-petroleum-diesel'!Y4&gt;0,'E-petroleum diesel'!Y52/'BIFUbC-petroleum-diesel'!Y4,1)</f>
        <v>1</v>
      </c>
      <c r="Z4" s="299">
        <f>IF('BIFUbC-petroleum-diesel'!Z4&gt;0,'E-petroleum diesel'!Z52/'BIFUbC-petroleum-diesel'!Z4,1)</f>
        <v>1</v>
      </c>
      <c r="AA4" s="299">
        <f>IF('BIFUbC-petroleum-diesel'!AA4&gt;0,'E-petroleum diesel'!AA52/'BIFUbC-petroleum-diesel'!AA4,1)</f>
        <v>1</v>
      </c>
      <c r="AB4" s="299">
        <f>IF('BIFUbC-petroleum-diesel'!AB4&gt;0,'E-petroleum diesel'!AB52/'BIFUbC-petroleum-diesel'!AB4,1)</f>
        <v>1</v>
      </c>
      <c r="AC4" s="299">
        <f>IF('BIFUbC-petroleum-diesel'!AC4&gt;0,'E-petroleum diesel'!AC52/'BIFUbC-petroleum-diesel'!AC4,1)</f>
        <v>1</v>
      </c>
      <c r="AD4" s="299">
        <f>IF('BIFUbC-petroleum-diesel'!AD4&gt;0,'E-petroleum diesel'!AD52/'BIFUbC-petroleum-diesel'!AD4,1)</f>
        <v>1</v>
      </c>
      <c r="AE4" s="299">
        <f>IF('BIFUbC-petroleum-diesel'!AE4&gt;0,'E-petroleum diesel'!AE52/'BIFUbC-petroleum-diesel'!AE4,1)</f>
        <v>1</v>
      </c>
      <c r="AF4" s="299">
        <f>IF('BIFUbC-petroleum-diesel'!AF4&gt;0,'E-petroleum diesel'!AF52/'BIFUbC-petroleum-diesel'!AF4,1)</f>
        <v>1</v>
      </c>
      <c r="AG4" s="299">
        <f>IF('BIFUbC-petroleum-diesel'!AG4&gt;0,'E-petroleum diesel'!AG52/'BIFUbC-petroleum-diesel'!AG4,1)</f>
        <v>1</v>
      </c>
      <c r="AH4" s="299">
        <f>IF('BIFUbC-petroleum-diesel'!AH4&gt;0,'E-petroleum diesel'!AH52/'BIFUbC-petroleum-diesel'!AH4,1)</f>
        <v>1</v>
      </c>
      <c r="AI4" s="299">
        <f>IF('BIFUbC-petroleum-diesel'!AI4&gt;0,'E-petroleum diesel'!AI52/'BIFUbC-petroleum-diesel'!AI4,1)</f>
        <v>1</v>
      </c>
      <c r="AJ4" s="299">
        <f>IF('BIFUbC-petroleum-diesel'!AJ4&gt;0,'E-petroleum diesel'!AJ52/'BIFUbC-petroleum-diesel'!AJ4,1)</f>
        <v>1</v>
      </c>
      <c r="AK4" s="299">
        <f>IF('BIFUbC-petroleum-diesel'!AK4&gt;0,'E-petroleum diesel'!AK52/'BIFUbC-petroleum-diesel'!AK4,1)</f>
        <v>1</v>
      </c>
      <c r="AL4" s="299">
        <f>IF('BIFUbC-petroleum-diesel'!AL4&gt;0,'E-petroleum diesel'!AL52/'BIFUbC-petroleum-diesel'!AL4,1)</f>
        <v>1</v>
      </c>
      <c r="AM4" s="299">
        <f>IF('BIFUbC-petroleum-diesel'!AM4&gt;0,'E-petroleum diesel'!AM52/'BIFUbC-petroleum-diesel'!AM4,1)</f>
        <v>1</v>
      </c>
      <c r="AN4" s="299">
        <f>IF('BIFUbC-petroleum-diesel'!AN4&gt;0,'E-petroleum diesel'!AN52/'BIFUbC-petroleum-diesel'!AN4,1)</f>
        <v>1</v>
      </c>
      <c r="AO4" s="299">
        <f>IF('BIFUbC-petroleum-diesel'!AO4&gt;0,'E-petroleum diesel'!AO52/'BIFUbC-petroleum-diesel'!AO4,1)</f>
        <v>1</v>
      </c>
      <c r="AP4" s="299">
        <f>IF('BIFUbC-petroleum-diesel'!AP4&gt;0,'E-petroleum diesel'!AP52/'BIFUbC-petroleum-diesel'!AP4,1)</f>
        <v>1</v>
      </c>
      <c r="AQ4" s="299">
        <f>IF('BIFUbC-petroleum-diesel'!AQ4&gt;0,'E-petroleum diesel'!AQ52/'BIFUbC-petroleum-diesel'!AQ4,1)</f>
        <v>1</v>
      </c>
    </row>
    <row r="5" spans="1:43" x14ac:dyDescent="0.25">
      <c r="A5" s="299" t="s">
        <v>92</v>
      </c>
      <c r="B5" s="299">
        <f>IF('BIFUbC-petroleum-diesel'!B5&gt;0,'E-petroleum diesel'!B53/'BIFUbC-petroleum-diesel'!B5,1)</f>
        <v>1</v>
      </c>
      <c r="C5" s="299">
        <f>IF('BIFUbC-petroleum-diesel'!C5&gt;0,'E-petroleum diesel'!C53/'BIFUbC-petroleum-diesel'!C5,1)</f>
        <v>1</v>
      </c>
      <c r="D5" s="299">
        <f>IF('BIFUbC-petroleum-diesel'!D5&gt;0,'E-petroleum diesel'!D53/'BIFUbC-petroleum-diesel'!D5,1)</f>
        <v>1</v>
      </c>
      <c r="E5" s="299">
        <f>IF('BIFUbC-petroleum-diesel'!E5&gt;0,'E-petroleum diesel'!E53/'BIFUbC-petroleum-diesel'!E5,1)</f>
        <v>1</v>
      </c>
      <c r="F5" s="299">
        <f>IF('BIFUbC-petroleum-diesel'!F5&gt;0,'E-petroleum diesel'!F53/'BIFUbC-petroleum-diesel'!F5,1)</f>
        <v>1</v>
      </c>
      <c r="G5" s="299">
        <f>IF('BIFUbC-petroleum-diesel'!G5&gt;0,'E-petroleum diesel'!G53/'BIFUbC-petroleum-diesel'!G5,1)</f>
        <v>1</v>
      </c>
      <c r="H5" s="299">
        <f>IF('BIFUbC-petroleum-diesel'!H5&gt;0,'E-petroleum diesel'!H53/'BIFUbC-petroleum-diesel'!H5,1)</f>
        <v>1</v>
      </c>
      <c r="I5" s="299">
        <f>IF('BIFUbC-petroleum-diesel'!I5&gt;0,'E-petroleum diesel'!I53/'BIFUbC-petroleum-diesel'!I5,1)</f>
        <v>1</v>
      </c>
      <c r="J5" s="299">
        <f>IF('BIFUbC-petroleum-diesel'!J5&gt;0,'E-petroleum diesel'!J53/'BIFUbC-petroleum-diesel'!J5,1)</f>
        <v>1</v>
      </c>
      <c r="K5" s="299">
        <f>IF('BIFUbC-petroleum-diesel'!K5&gt;0,'E-petroleum diesel'!K53/'BIFUbC-petroleum-diesel'!K5,1)</f>
        <v>1</v>
      </c>
      <c r="L5" s="299">
        <f>IF('BIFUbC-petroleum-diesel'!L5&gt;0,'E-petroleum diesel'!L53/'BIFUbC-petroleum-diesel'!L5,1)</f>
        <v>1</v>
      </c>
      <c r="M5" s="299">
        <f>IF('BIFUbC-petroleum-diesel'!M5&gt;0,'E-petroleum diesel'!M53/'BIFUbC-petroleum-diesel'!M5,1)</f>
        <v>1</v>
      </c>
      <c r="N5" s="299">
        <f>IF('BIFUbC-petroleum-diesel'!N5&gt;0,'E-petroleum diesel'!N53/'BIFUbC-petroleum-diesel'!N5,1)</f>
        <v>1</v>
      </c>
      <c r="O5" s="299">
        <f>IF('BIFUbC-petroleum-diesel'!O5&gt;0,'E-petroleum diesel'!O53/'BIFUbC-petroleum-diesel'!O5,1)</f>
        <v>1</v>
      </c>
      <c r="P5" s="299">
        <f>IF('BIFUbC-petroleum-diesel'!P5&gt;0,'E-petroleum diesel'!P53/'BIFUbC-petroleum-diesel'!P5,1)</f>
        <v>1</v>
      </c>
      <c r="Q5" s="299">
        <f>IF('BIFUbC-petroleum-diesel'!Q5&gt;0,'E-petroleum diesel'!Q53/'BIFUbC-petroleum-diesel'!Q5,1)</f>
        <v>1</v>
      </c>
      <c r="R5" s="299">
        <f>IF('BIFUbC-petroleum-diesel'!R5&gt;0,'E-petroleum diesel'!R53/'BIFUbC-petroleum-diesel'!R5,1)</f>
        <v>1</v>
      </c>
      <c r="S5" s="299">
        <f>IF('BIFUbC-petroleum-diesel'!S5&gt;0,'E-petroleum diesel'!S53/'BIFUbC-petroleum-diesel'!S5,1)</f>
        <v>1</v>
      </c>
      <c r="T5" s="299">
        <f>IF('BIFUbC-petroleum-diesel'!T5&gt;0,'E-petroleum diesel'!T53/'BIFUbC-petroleum-diesel'!T5,1)</f>
        <v>1</v>
      </c>
      <c r="U5" s="299">
        <f>IF('BIFUbC-petroleum-diesel'!U5&gt;0,'E-petroleum diesel'!U53/'BIFUbC-petroleum-diesel'!U5,1)</f>
        <v>1</v>
      </c>
      <c r="V5" s="299">
        <f>IF('BIFUbC-petroleum-diesel'!V5&gt;0,'E-petroleum diesel'!V53/'BIFUbC-petroleum-diesel'!V5,1)</f>
        <v>1</v>
      </c>
      <c r="W5" s="299">
        <f>IF('BIFUbC-petroleum-diesel'!W5&gt;0,'E-petroleum diesel'!W53/'BIFUbC-petroleum-diesel'!W5,1)</f>
        <v>1</v>
      </c>
      <c r="X5" s="299">
        <f>IF('BIFUbC-petroleum-diesel'!X5&gt;0,'E-petroleum diesel'!X53/'BIFUbC-petroleum-diesel'!X5,1)</f>
        <v>1</v>
      </c>
      <c r="Y5" s="299">
        <f>IF('BIFUbC-petroleum-diesel'!Y5&gt;0,'E-petroleum diesel'!Y53/'BIFUbC-petroleum-diesel'!Y5,1)</f>
        <v>1</v>
      </c>
      <c r="Z5" s="299">
        <f>IF('BIFUbC-petroleum-diesel'!Z5&gt;0,'E-petroleum diesel'!Z53/'BIFUbC-petroleum-diesel'!Z5,1)</f>
        <v>1</v>
      </c>
      <c r="AA5" s="299">
        <f>IF('BIFUbC-petroleum-diesel'!AA5&gt;0,'E-petroleum diesel'!AA53/'BIFUbC-petroleum-diesel'!AA5,1)</f>
        <v>1</v>
      </c>
      <c r="AB5" s="299">
        <f>IF('BIFUbC-petroleum-diesel'!AB5&gt;0,'E-petroleum diesel'!AB53/'BIFUbC-petroleum-diesel'!AB5,1)</f>
        <v>1</v>
      </c>
      <c r="AC5" s="299">
        <f>IF('BIFUbC-petroleum-diesel'!AC5&gt;0,'E-petroleum diesel'!AC53/'BIFUbC-petroleum-diesel'!AC5,1)</f>
        <v>1</v>
      </c>
      <c r="AD5" s="299">
        <f>IF('BIFUbC-petroleum-diesel'!AD5&gt;0,'E-petroleum diesel'!AD53/'BIFUbC-petroleum-diesel'!AD5,1)</f>
        <v>1</v>
      </c>
      <c r="AE5" s="299">
        <f>IF('BIFUbC-petroleum-diesel'!AE5&gt;0,'E-petroleum diesel'!AE53/'BIFUbC-petroleum-diesel'!AE5,1)</f>
        <v>1</v>
      </c>
      <c r="AF5" s="299">
        <f>IF('BIFUbC-petroleum-diesel'!AF5&gt;0,'E-petroleum diesel'!AF53/'BIFUbC-petroleum-diesel'!AF5,1)</f>
        <v>1</v>
      </c>
      <c r="AG5" s="299">
        <f>IF('BIFUbC-petroleum-diesel'!AG5&gt;0,'E-petroleum diesel'!AG53/'BIFUbC-petroleum-diesel'!AG5,1)</f>
        <v>1</v>
      </c>
      <c r="AH5" s="299">
        <f>IF('BIFUbC-petroleum-diesel'!AH5&gt;0,'E-petroleum diesel'!AH53/'BIFUbC-petroleum-diesel'!AH5,1)</f>
        <v>1</v>
      </c>
      <c r="AI5" s="299">
        <f>IF('BIFUbC-petroleum-diesel'!AI5&gt;0,'E-petroleum diesel'!AI53/'BIFUbC-petroleum-diesel'!AI5,1)</f>
        <v>1</v>
      </c>
      <c r="AJ5" s="299">
        <f>IF('BIFUbC-petroleum-diesel'!AJ5&gt;0,'E-petroleum diesel'!AJ53/'BIFUbC-petroleum-diesel'!AJ5,1)</f>
        <v>1</v>
      </c>
      <c r="AK5" s="299">
        <f>IF('BIFUbC-petroleum-diesel'!AK5&gt;0,'E-petroleum diesel'!AK53/'BIFUbC-petroleum-diesel'!AK5,1)</f>
        <v>1</v>
      </c>
      <c r="AL5" s="299">
        <f>IF('BIFUbC-petroleum-diesel'!AL5&gt;0,'E-petroleum diesel'!AL53/'BIFUbC-petroleum-diesel'!AL5,1)</f>
        <v>1</v>
      </c>
      <c r="AM5" s="299">
        <f>IF('BIFUbC-petroleum-diesel'!AM5&gt;0,'E-petroleum diesel'!AM53/'BIFUbC-petroleum-diesel'!AM5,1)</f>
        <v>1</v>
      </c>
      <c r="AN5" s="299">
        <f>IF('BIFUbC-petroleum-diesel'!AN5&gt;0,'E-petroleum diesel'!AN53/'BIFUbC-petroleum-diesel'!AN5,1)</f>
        <v>1</v>
      </c>
      <c r="AO5" s="299">
        <f>IF('BIFUbC-petroleum-diesel'!AO5&gt;0,'E-petroleum diesel'!AO53/'BIFUbC-petroleum-diesel'!AO5,1)</f>
        <v>1</v>
      </c>
      <c r="AP5" s="299">
        <f>IF('BIFUbC-petroleum-diesel'!AP5&gt;0,'E-petroleum diesel'!AP53/'BIFUbC-petroleum-diesel'!AP5,1)</f>
        <v>1</v>
      </c>
      <c r="AQ5" s="299">
        <f>IF('BIFUbC-petroleum-diesel'!AQ5&gt;0,'E-petroleum diesel'!AQ53/'BIFUbC-petroleum-diesel'!AQ5,1)</f>
        <v>1</v>
      </c>
    </row>
    <row r="6" spans="1:43" x14ac:dyDescent="0.25">
      <c r="A6" s="299" t="s">
        <v>93</v>
      </c>
      <c r="B6" s="299">
        <f>IF('BIFUbC-petroleum-diesel'!B6&gt;0,'E-petroleum diesel'!B54/'BIFUbC-petroleum-diesel'!B6,1)</f>
        <v>1</v>
      </c>
      <c r="C6" s="299">
        <f>IF('BIFUbC-petroleum-diesel'!C6&gt;0,'E-petroleum diesel'!C54/'BIFUbC-petroleum-diesel'!C6,1)</f>
        <v>1</v>
      </c>
      <c r="D6" s="299">
        <f>IF('BIFUbC-petroleum-diesel'!D6&gt;0,'E-petroleum diesel'!D54/'BIFUbC-petroleum-diesel'!D6,1)</f>
        <v>1</v>
      </c>
      <c r="E6" s="299">
        <f>IF('BIFUbC-petroleum-diesel'!E6&gt;0,'E-petroleum diesel'!E54/'BIFUbC-petroleum-diesel'!E6,1)</f>
        <v>1</v>
      </c>
      <c r="F6" s="299">
        <f>IF('BIFUbC-petroleum-diesel'!F6&gt;0,'E-petroleum diesel'!F54/'BIFUbC-petroleum-diesel'!F6,1)</f>
        <v>1</v>
      </c>
      <c r="G6" s="299">
        <f>IF('BIFUbC-petroleum-diesel'!G6&gt;0,'E-petroleum diesel'!G54/'BIFUbC-petroleum-diesel'!G6,1)</f>
        <v>1</v>
      </c>
      <c r="H6" s="299">
        <f>IF('BIFUbC-petroleum-diesel'!H6&gt;0,'E-petroleum diesel'!H54/'BIFUbC-petroleum-diesel'!H6,1)</f>
        <v>1</v>
      </c>
      <c r="I6" s="299">
        <f>IF('BIFUbC-petroleum-diesel'!I6&gt;0,'E-petroleum diesel'!I54/'BIFUbC-petroleum-diesel'!I6,1)</f>
        <v>1</v>
      </c>
      <c r="J6" s="299">
        <f>IF('BIFUbC-petroleum-diesel'!J6&gt;0,'E-petroleum diesel'!J54/'BIFUbC-petroleum-diesel'!J6,1)</f>
        <v>1</v>
      </c>
      <c r="K6" s="299">
        <f>IF('BIFUbC-petroleum-diesel'!K6&gt;0,'E-petroleum diesel'!K54/'BIFUbC-petroleum-diesel'!K6,1)</f>
        <v>1</v>
      </c>
      <c r="L6" s="299">
        <f>IF('BIFUbC-petroleum-diesel'!L6&gt;0,'E-petroleum diesel'!L54/'BIFUbC-petroleum-diesel'!L6,1)</f>
        <v>1</v>
      </c>
      <c r="M6" s="299">
        <f>IF('BIFUbC-petroleum-diesel'!M6&gt;0,'E-petroleum diesel'!M54/'BIFUbC-petroleum-diesel'!M6,1)</f>
        <v>1</v>
      </c>
      <c r="N6" s="299">
        <f>IF('BIFUbC-petroleum-diesel'!N6&gt;0,'E-petroleum diesel'!N54/'BIFUbC-petroleum-diesel'!N6,1)</f>
        <v>1</v>
      </c>
      <c r="O6" s="299">
        <f>IF('BIFUbC-petroleum-diesel'!O6&gt;0,'E-petroleum diesel'!O54/'BIFUbC-petroleum-diesel'!O6,1)</f>
        <v>1</v>
      </c>
      <c r="P6" s="299">
        <f>IF('BIFUbC-petroleum-diesel'!P6&gt;0,'E-petroleum diesel'!P54/'BIFUbC-petroleum-diesel'!P6,1)</f>
        <v>1</v>
      </c>
      <c r="Q6" s="299">
        <f>IF('BIFUbC-petroleum-diesel'!Q6&gt;0,'E-petroleum diesel'!Q54/'BIFUbC-petroleum-diesel'!Q6,1)</f>
        <v>1</v>
      </c>
      <c r="R6" s="299">
        <f>IF('BIFUbC-petroleum-diesel'!R6&gt;0,'E-petroleum diesel'!R54/'BIFUbC-petroleum-diesel'!R6,1)</f>
        <v>1</v>
      </c>
      <c r="S6" s="299">
        <f>IF('BIFUbC-petroleum-diesel'!S6&gt;0,'E-petroleum diesel'!S54/'BIFUbC-petroleum-diesel'!S6,1)</f>
        <v>1</v>
      </c>
      <c r="T6" s="299">
        <f>IF('BIFUbC-petroleum-diesel'!T6&gt;0,'E-petroleum diesel'!T54/'BIFUbC-petroleum-diesel'!T6,1)</f>
        <v>1</v>
      </c>
      <c r="U6" s="299">
        <f>IF('BIFUbC-petroleum-diesel'!U6&gt;0,'E-petroleum diesel'!U54/'BIFUbC-petroleum-diesel'!U6,1)</f>
        <v>1</v>
      </c>
      <c r="V6" s="299">
        <f>IF('BIFUbC-petroleum-diesel'!V6&gt;0,'E-petroleum diesel'!V54/'BIFUbC-petroleum-diesel'!V6,1)</f>
        <v>1</v>
      </c>
      <c r="W6" s="299">
        <f>IF('BIFUbC-petroleum-diesel'!W6&gt;0,'E-petroleum diesel'!W54/'BIFUbC-petroleum-diesel'!W6,1)</f>
        <v>1</v>
      </c>
      <c r="X6" s="299">
        <f>IF('BIFUbC-petroleum-diesel'!X6&gt;0,'E-petroleum diesel'!X54/'BIFUbC-petroleum-diesel'!X6,1)</f>
        <v>1</v>
      </c>
      <c r="Y6" s="299">
        <f>IF('BIFUbC-petroleum-diesel'!Y6&gt;0,'E-petroleum diesel'!Y54/'BIFUbC-petroleum-diesel'!Y6,1)</f>
        <v>1</v>
      </c>
      <c r="Z6" s="299">
        <f>IF('BIFUbC-petroleum-diesel'!Z6&gt;0,'E-petroleum diesel'!Z54/'BIFUbC-petroleum-diesel'!Z6,1)</f>
        <v>1</v>
      </c>
      <c r="AA6" s="299">
        <f>IF('BIFUbC-petroleum-diesel'!AA6&gt;0,'E-petroleum diesel'!AA54/'BIFUbC-petroleum-diesel'!AA6,1)</f>
        <v>1</v>
      </c>
      <c r="AB6" s="299">
        <f>IF('BIFUbC-petroleum-diesel'!AB6&gt;0,'E-petroleum diesel'!AB54/'BIFUbC-petroleum-diesel'!AB6,1)</f>
        <v>1</v>
      </c>
      <c r="AC6" s="299">
        <f>IF('BIFUbC-petroleum-diesel'!AC6&gt;0,'E-petroleum diesel'!AC54/'BIFUbC-petroleum-diesel'!AC6,1)</f>
        <v>1</v>
      </c>
      <c r="AD6" s="299">
        <f>IF('BIFUbC-petroleum-diesel'!AD6&gt;0,'E-petroleum diesel'!AD54/'BIFUbC-petroleum-diesel'!AD6,1)</f>
        <v>1</v>
      </c>
      <c r="AE6" s="299">
        <f>IF('BIFUbC-petroleum-diesel'!AE6&gt;0,'E-petroleum diesel'!AE54/'BIFUbC-petroleum-diesel'!AE6,1)</f>
        <v>1</v>
      </c>
      <c r="AF6" s="299">
        <f>IF('BIFUbC-petroleum-diesel'!AF6&gt;0,'E-petroleum diesel'!AF54/'BIFUbC-petroleum-diesel'!AF6,1)</f>
        <v>1</v>
      </c>
      <c r="AG6" s="299">
        <f>IF('BIFUbC-petroleum-diesel'!AG6&gt;0,'E-petroleum diesel'!AG54/'BIFUbC-petroleum-diesel'!AG6,1)</f>
        <v>1</v>
      </c>
      <c r="AH6" s="299">
        <f>IF('BIFUbC-petroleum-diesel'!AH6&gt;0,'E-petroleum diesel'!AH54/'BIFUbC-petroleum-diesel'!AH6,1)</f>
        <v>1</v>
      </c>
      <c r="AI6" s="299">
        <f>IF('BIFUbC-petroleum-diesel'!AI6&gt;0,'E-petroleum diesel'!AI54/'BIFUbC-petroleum-diesel'!AI6,1)</f>
        <v>1</v>
      </c>
      <c r="AJ6" s="299">
        <f>IF('BIFUbC-petroleum-diesel'!AJ6&gt;0,'E-petroleum diesel'!AJ54/'BIFUbC-petroleum-diesel'!AJ6,1)</f>
        <v>1</v>
      </c>
      <c r="AK6" s="299">
        <f>IF('BIFUbC-petroleum-diesel'!AK6&gt;0,'E-petroleum diesel'!AK54/'BIFUbC-petroleum-diesel'!AK6,1)</f>
        <v>1</v>
      </c>
      <c r="AL6" s="299">
        <f>IF('BIFUbC-petroleum-diesel'!AL6&gt;0,'E-petroleum diesel'!AL54/'BIFUbC-petroleum-diesel'!AL6,1)</f>
        <v>1</v>
      </c>
      <c r="AM6" s="299">
        <f>IF('BIFUbC-petroleum-diesel'!AM6&gt;0,'E-petroleum diesel'!AM54/'BIFUbC-petroleum-diesel'!AM6,1)</f>
        <v>1</v>
      </c>
      <c r="AN6" s="299">
        <f>IF('BIFUbC-petroleum-diesel'!AN6&gt;0,'E-petroleum diesel'!AN54/'BIFUbC-petroleum-diesel'!AN6,1)</f>
        <v>1</v>
      </c>
      <c r="AO6" s="299">
        <f>IF('BIFUbC-petroleum-diesel'!AO6&gt;0,'E-petroleum diesel'!AO54/'BIFUbC-petroleum-diesel'!AO6,1)</f>
        <v>1</v>
      </c>
      <c r="AP6" s="299">
        <f>IF('BIFUbC-petroleum-diesel'!AP6&gt;0,'E-petroleum diesel'!AP54/'BIFUbC-petroleum-diesel'!AP6,1)</f>
        <v>1</v>
      </c>
      <c r="AQ6" s="299">
        <f>IF('BIFUbC-petroleum-diesel'!AQ6&gt;0,'E-petroleum diesel'!AQ54/'BIFUbC-petroleum-diesel'!AQ6,1)</f>
        <v>1</v>
      </c>
    </row>
    <row r="7" spans="1:43" x14ac:dyDescent="0.25">
      <c r="A7" s="299" t="s">
        <v>94</v>
      </c>
      <c r="B7" s="299">
        <f>IF('BIFUbC-petroleum-diesel'!B7&gt;0,'E-petroleum diesel'!B55/'BIFUbC-petroleum-diesel'!B7,1)</f>
        <v>1</v>
      </c>
      <c r="C7" s="299">
        <f>IF('BIFUbC-petroleum-diesel'!C7&gt;0,'E-petroleum diesel'!C55/'BIFUbC-petroleum-diesel'!C7,1)</f>
        <v>1</v>
      </c>
      <c r="D7" s="299">
        <f>IF('BIFUbC-petroleum-diesel'!D7&gt;0,'E-petroleum diesel'!D55/'BIFUbC-petroleum-diesel'!D7,1)</f>
        <v>1</v>
      </c>
      <c r="E7" s="299">
        <f>IF('BIFUbC-petroleum-diesel'!E7&gt;0,'E-petroleum diesel'!E55/'BIFUbC-petroleum-diesel'!E7,1)</f>
        <v>1</v>
      </c>
      <c r="F7" s="299">
        <f>IF('BIFUbC-petroleum-diesel'!F7&gt;0,'E-petroleum diesel'!F55/'BIFUbC-petroleum-diesel'!F7,1)</f>
        <v>1</v>
      </c>
      <c r="G7" s="299">
        <f>IF('BIFUbC-petroleum-diesel'!G7&gt;0,'E-petroleum diesel'!G55/'BIFUbC-petroleum-diesel'!G7,1)</f>
        <v>1</v>
      </c>
      <c r="H7" s="299">
        <f>IF('BIFUbC-petroleum-diesel'!H7&gt;0,'E-petroleum diesel'!H55/'BIFUbC-petroleum-diesel'!H7,1)</f>
        <v>1</v>
      </c>
      <c r="I7" s="299">
        <f>IF('BIFUbC-petroleum-diesel'!I7&gt;0,'E-petroleum diesel'!I55/'BIFUbC-petroleum-diesel'!I7,1)</f>
        <v>1</v>
      </c>
      <c r="J7" s="299">
        <f>IF('BIFUbC-petroleum-diesel'!J7&gt;0,'E-petroleum diesel'!J55/'BIFUbC-petroleum-diesel'!J7,1)</f>
        <v>1</v>
      </c>
      <c r="K7" s="299">
        <f>IF('BIFUbC-petroleum-diesel'!K7&gt;0,'E-petroleum diesel'!K55/'BIFUbC-petroleum-diesel'!K7,1)</f>
        <v>1</v>
      </c>
      <c r="L7" s="299">
        <f>IF('BIFUbC-petroleum-diesel'!L7&gt;0,'E-petroleum diesel'!L55/'BIFUbC-petroleum-diesel'!L7,1)</f>
        <v>1</v>
      </c>
      <c r="M7" s="299">
        <f>IF('BIFUbC-petroleum-diesel'!M7&gt;0,'E-petroleum diesel'!M55/'BIFUbC-petroleum-diesel'!M7,1)</f>
        <v>1</v>
      </c>
      <c r="N7" s="299">
        <f>IF('BIFUbC-petroleum-diesel'!N7&gt;0,'E-petroleum diesel'!N55/'BIFUbC-petroleum-diesel'!N7,1)</f>
        <v>1</v>
      </c>
      <c r="O7" s="299">
        <f>IF('BIFUbC-petroleum-diesel'!O7&gt;0,'E-petroleum diesel'!O55/'BIFUbC-petroleum-diesel'!O7,1)</f>
        <v>1</v>
      </c>
      <c r="P7" s="299">
        <f>IF('BIFUbC-petroleum-diesel'!P7&gt;0,'E-petroleum diesel'!P55/'BIFUbC-petroleum-diesel'!P7,1)</f>
        <v>1</v>
      </c>
      <c r="Q7" s="299">
        <f>IF('BIFUbC-petroleum-diesel'!Q7&gt;0,'E-petroleum diesel'!Q55/'BIFUbC-petroleum-diesel'!Q7,1)</f>
        <v>1</v>
      </c>
      <c r="R7" s="299">
        <f>IF('BIFUbC-petroleum-diesel'!R7&gt;0,'E-petroleum diesel'!R55/'BIFUbC-petroleum-diesel'!R7,1)</f>
        <v>1</v>
      </c>
      <c r="S7" s="299">
        <f>IF('BIFUbC-petroleum-diesel'!S7&gt;0,'E-petroleum diesel'!S55/'BIFUbC-petroleum-diesel'!S7,1)</f>
        <v>1</v>
      </c>
      <c r="T7" s="299">
        <f>IF('BIFUbC-petroleum-diesel'!T7&gt;0,'E-petroleum diesel'!T55/'BIFUbC-petroleum-diesel'!T7,1)</f>
        <v>1</v>
      </c>
      <c r="U7" s="299">
        <f>IF('BIFUbC-petroleum-diesel'!U7&gt;0,'E-petroleum diesel'!U55/'BIFUbC-petroleum-diesel'!U7,1)</f>
        <v>1</v>
      </c>
      <c r="V7" s="299">
        <f>IF('BIFUbC-petroleum-diesel'!V7&gt;0,'E-petroleum diesel'!V55/'BIFUbC-petroleum-diesel'!V7,1)</f>
        <v>1</v>
      </c>
      <c r="W7" s="299">
        <f>IF('BIFUbC-petroleum-diesel'!W7&gt;0,'E-petroleum diesel'!W55/'BIFUbC-petroleum-diesel'!W7,1)</f>
        <v>1</v>
      </c>
      <c r="X7" s="299">
        <f>IF('BIFUbC-petroleum-diesel'!X7&gt;0,'E-petroleum diesel'!X55/'BIFUbC-petroleum-diesel'!X7,1)</f>
        <v>1</v>
      </c>
      <c r="Y7" s="299">
        <f>IF('BIFUbC-petroleum-diesel'!Y7&gt;0,'E-petroleum diesel'!Y55/'BIFUbC-petroleum-diesel'!Y7,1)</f>
        <v>1</v>
      </c>
      <c r="Z7" s="299">
        <f>IF('BIFUbC-petroleum-diesel'!Z7&gt;0,'E-petroleum diesel'!Z55/'BIFUbC-petroleum-diesel'!Z7,1)</f>
        <v>1</v>
      </c>
      <c r="AA7" s="299">
        <f>IF('BIFUbC-petroleum-diesel'!AA7&gt;0,'E-petroleum diesel'!AA55/'BIFUbC-petroleum-diesel'!AA7,1)</f>
        <v>1</v>
      </c>
      <c r="AB7" s="299">
        <f>IF('BIFUbC-petroleum-diesel'!AB7&gt;0,'E-petroleum diesel'!AB55/'BIFUbC-petroleum-diesel'!AB7,1)</f>
        <v>1</v>
      </c>
      <c r="AC7" s="299">
        <f>IF('BIFUbC-petroleum-diesel'!AC7&gt;0,'E-petroleum diesel'!AC55/'BIFUbC-petroleum-diesel'!AC7,1)</f>
        <v>1</v>
      </c>
      <c r="AD7" s="299">
        <f>IF('BIFUbC-petroleum-diesel'!AD7&gt;0,'E-petroleum diesel'!AD55/'BIFUbC-petroleum-diesel'!AD7,1)</f>
        <v>1</v>
      </c>
      <c r="AE7" s="299">
        <f>IF('BIFUbC-petroleum-diesel'!AE7&gt;0,'E-petroleum diesel'!AE55/'BIFUbC-petroleum-diesel'!AE7,1)</f>
        <v>1</v>
      </c>
      <c r="AF7" s="299">
        <f>IF('BIFUbC-petroleum-diesel'!AF7&gt;0,'E-petroleum diesel'!AF55/'BIFUbC-petroleum-diesel'!AF7,1)</f>
        <v>1</v>
      </c>
      <c r="AG7" s="299">
        <f>IF('BIFUbC-petroleum-diesel'!AG7&gt;0,'E-petroleum diesel'!AG55/'BIFUbC-petroleum-diesel'!AG7,1)</f>
        <v>1</v>
      </c>
      <c r="AH7" s="299">
        <f>IF('BIFUbC-petroleum-diesel'!AH7&gt;0,'E-petroleum diesel'!AH55/'BIFUbC-petroleum-diesel'!AH7,1)</f>
        <v>1</v>
      </c>
      <c r="AI7" s="299">
        <f>IF('BIFUbC-petroleum-diesel'!AI7&gt;0,'E-petroleum diesel'!AI55/'BIFUbC-petroleum-diesel'!AI7,1)</f>
        <v>1</v>
      </c>
      <c r="AJ7" s="299">
        <f>IF('BIFUbC-petroleum-diesel'!AJ7&gt;0,'E-petroleum diesel'!AJ55/'BIFUbC-petroleum-diesel'!AJ7,1)</f>
        <v>1</v>
      </c>
      <c r="AK7" s="299">
        <f>IF('BIFUbC-petroleum-diesel'!AK7&gt;0,'E-petroleum diesel'!AK55/'BIFUbC-petroleum-diesel'!AK7,1)</f>
        <v>1</v>
      </c>
      <c r="AL7" s="299">
        <f>IF('BIFUbC-petroleum-diesel'!AL7&gt;0,'E-petroleum diesel'!AL55/'BIFUbC-petroleum-diesel'!AL7,1)</f>
        <v>1</v>
      </c>
      <c r="AM7" s="299">
        <f>IF('BIFUbC-petroleum-diesel'!AM7&gt;0,'E-petroleum diesel'!AM55/'BIFUbC-petroleum-diesel'!AM7,1)</f>
        <v>1</v>
      </c>
      <c r="AN7" s="299">
        <f>IF('BIFUbC-petroleum-diesel'!AN7&gt;0,'E-petroleum diesel'!AN55/'BIFUbC-petroleum-diesel'!AN7,1)</f>
        <v>1</v>
      </c>
      <c r="AO7" s="299">
        <f>IF('BIFUbC-petroleum-diesel'!AO7&gt;0,'E-petroleum diesel'!AO55/'BIFUbC-petroleum-diesel'!AO7,1)</f>
        <v>1</v>
      </c>
      <c r="AP7" s="299">
        <f>IF('BIFUbC-petroleum-diesel'!AP7&gt;0,'E-petroleum diesel'!AP55/'BIFUbC-petroleum-diesel'!AP7,1)</f>
        <v>1</v>
      </c>
      <c r="AQ7" s="299">
        <f>IF('BIFUbC-petroleum-diesel'!AQ7&gt;0,'E-petroleum diesel'!AQ55/'BIFUbC-petroleum-diesel'!AQ7,1)</f>
        <v>1</v>
      </c>
    </row>
    <row r="8" spans="1:43" x14ac:dyDescent="0.25">
      <c r="A8" s="299" t="s">
        <v>95</v>
      </c>
      <c r="B8" s="299">
        <f>IF('BIFUbC-petroleum-diesel'!B8&gt;0,'E-petroleum diesel'!B56/'BIFUbC-petroleum-diesel'!B8,1)</f>
        <v>1</v>
      </c>
      <c r="C8" s="299">
        <f>IF('BIFUbC-petroleum-diesel'!C8&gt;0,'E-petroleum diesel'!C56/'BIFUbC-petroleum-diesel'!C8,1)</f>
        <v>1</v>
      </c>
      <c r="D8" s="299">
        <f>IF('BIFUbC-petroleum-diesel'!D8&gt;0,'E-petroleum diesel'!D56/'BIFUbC-petroleum-diesel'!D8,1)</f>
        <v>1</v>
      </c>
      <c r="E8" s="299">
        <f>IF('BIFUbC-petroleum-diesel'!E8&gt;0,'E-petroleum diesel'!E56/'BIFUbC-petroleum-diesel'!E8,1)</f>
        <v>1</v>
      </c>
      <c r="F8" s="299">
        <f>IF('BIFUbC-petroleum-diesel'!F8&gt;0,'E-petroleum diesel'!F56/'BIFUbC-petroleum-diesel'!F8,1)</f>
        <v>1</v>
      </c>
      <c r="G8" s="299">
        <f>IF('BIFUbC-petroleum-diesel'!G8&gt;0,'E-petroleum diesel'!G56/'BIFUbC-petroleum-diesel'!G8,1)</f>
        <v>1</v>
      </c>
      <c r="H8" s="299">
        <f>IF('BIFUbC-petroleum-diesel'!H8&gt;0,'E-petroleum diesel'!H56/'BIFUbC-petroleum-diesel'!H8,1)</f>
        <v>1</v>
      </c>
      <c r="I8" s="299">
        <f>IF('BIFUbC-petroleum-diesel'!I8&gt;0,'E-petroleum diesel'!I56/'BIFUbC-petroleum-diesel'!I8,1)</f>
        <v>1</v>
      </c>
      <c r="J8" s="299">
        <f>IF('BIFUbC-petroleum-diesel'!J8&gt;0,'E-petroleum diesel'!J56/'BIFUbC-petroleum-diesel'!J8,1)</f>
        <v>1</v>
      </c>
      <c r="K8" s="299">
        <f>IF('BIFUbC-petroleum-diesel'!K8&gt;0,'E-petroleum diesel'!K56/'BIFUbC-petroleum-diesel'!K8,1)</f>
        <v>1</v>
      </c>
      <c r="L8" s="299">
        <f>IF('BIFUbC-petroleum-diesel'!L8&gt;0,'E-petroleum diesel'!L56/'BIFUbC-petroleum-diesel'!L8,1)</f>
        <v>1</v>
      </c>
      <c r="M8" s="299">
        <f>IF('BIFUbC-petroleum-diesel'!M8&gt;0,'E-petroleum diesel'!M56/'BIFUbC-petroleum-diesel'!M8,1)</f>
        <v>1</v>
      </c>
      <c r="N8" s="299">
        <f>IF('BIFUbC-petroleum-diesel'!N8&gt;0,'E-petroleum diesel'!N56/'BIFUbC-petroleum-diesel'!N8,1)</f>
        <v>1</v>
      </c>
      <c r="O8" s="299">
        <f>IF('BIFUbC-petroleum-diesel'!O8&gt;0,'E-petroleum diesel'!O56/'BIFUbC-petroleum-diesel'!O8,1)</f>
        <v>1</v>
      </c>
      <c r="P8" s="299">
        <f>IF('BIFUbC-petroleum-diesel'!P8&gt;0,'E-petroleum diesel'!P56/'BIFUbC-petroleum-diesel'!P8,1)</f>
        <v>1</v>
      </c>
      <c r="Q8" s="299">
        <f>IF('BIFUbC-petroleum-diesel'!Q8&gt;0,'E-petroleum diesel'!Q56/'BIFUbC-petroleum-diesel'!Q8,1)</f>
        <v>1</v>
      </c>
      <c r="R8" s="299">
        <f>IF('BIFUbC-petroleum-diesel'!R8&gt;0,'E-petroleum diesel'!R56/'BIFUbC-petroleum-diesel'!R8,1)</f>
        <v>1</v>
      </c>
      <c r="S8" s="299">
        <f>IF('BIFUbC-petroleum-diesel'!S8&gt;0,'E-petroleum diesel'!S56/'BIFUbC-petroleum-diesel'!S8,1)</f>
        <v>1</v>
      </c>
      <c r="T8" s="299">
        <f>IF('BIFUbC-petroleum-diesel'!T8&gt;0,'E-petroleum diesel'!T56/'BIFUbC-petroleum-diesel'!T8,1)</f>
        <v>1</v>
      </c>
      <c r="U8" s="299">
        <f>IF('BIFUbC-petroleum-diesel'!U8&gt;0,'E-petroleum diesel'!U56/'BIFUbC-petroleum-diesel'!U8,1)</f>
        <v>1</v>
      </c>
      <c r="V8" s="299">
        <f>IF('BIFUbC-petroleum-diesel'!V8&gt;0,'E-petroleum diesel'!V56/'BIFUbC-petroleum-diesel'!V8,1)</f>
        <v>1</v>
      </c>
      <c r="W8" s="299">
        <f>IF('BIFUbC-petroleum-diesel'!W8&gt;0,'E-petroleum diesel'!W56/'BIFUbC-petroleum-diesel'!W8,1)</f>
        <v>1</v>
      </c>
      <c r="X8" s="299">
        <f>IF('BIFUbC-petroleum-diesel'!X8&gt;0,'E-petroleum diesel'!X56/'BIFUbC-petroleum-diesel'!X8,1)</f>
        <v>1</v>
      </c>
      <c r="Y8" s="299">
        <f>IF('BIFUbC-petroleum-diesel'!Y8&gt;0,'E-petroleum diesel'!Y56/'BIFUbC-petroleum-diesel'!Y8,1)</f>
        <v>1</v>
      </c>
      <c r="Z8" s="299">
        <f>IF('BIFUbC-petroleum-diesel'!Z8&gt;0,'E-petroleum diesel'!Z56/'BIFUbC-petroleum-diesel'!Z8,1)</f>
        <v>1</v>
      </c>
      <c r="AA8" s="299">
        <f>IF('BIFUbC-petroleum-diesel'!AA8&gt;0,'E-petroleum diesel'!AA56/'BIFUbC-petroleum-diesel'!AA8,1)</f>
        <v>1</v>
      </c>
      <c r="AB8" s="299">
        <f>IF('BIFUbC-petroleum-diesel'!AB8&gt;0,'E-petroleum diesel'!AB56/'BIFUbC-petroleum-diesel'!AB8,1)</f>
        <v>1</v>
      </c>
      <c r="AC8" s="299">
        <f>IF('BIFUbC-petroleum-diesel'!AC8&gt;0,'E-petroleum diesel'!AC56/'BIFUbC-petroleum-diesel'!AC8,1)</f>
        <v>1</v>
      </c>
      <c r="AD8" s="299">
        <f>IF('BIFUbC-petroleum-diesel'!AD8&gt;0,'E-petroleum diesel'!AD56/'BIFUbC-petroleum-diesel'!AD8,1)</f>
        <v>1</v>
      </c>
      <c r="AE8" s="299">
        <f>IF('BIFUbC-petroleum-diesel'!AE8&gt;0,'E-petroleum diesel'!AE56/'BIFUbC-petroleum-diesel'!AE8,1)</f>
        <v>1</v>
      </c>
      <c r="AF8" s="299">
        <f>IF('BIFUbC-petroleum-diesel'!AF8&gt;0,'E-petroleum diesel'!AF56/'BIFUbC-petroleum-diesel'!AF8,1)</f>
        <v>1</v>
      </c>
      <c r="AG8" s="299">
        <f>IF('BIFUbC-petroleum-diesel'!AG8&gt;0,'E-petroleum diesel'!AG56/'BIFUbC-petroleum-diesel'!AG8,1)</f>
        <v>1</v>
      </c>
      <c r="AH8" s="299">
        <f>IF('BIFUbC-petroleum-diesel'!AH8&gt;0,'E-petroleum diesel'!AH56/'BIFUbC-petroleum-diesel'!AH8,1)</f>
        <v>1</v>
      </c>
      <c r="AI8" s="299">
        <f>IF('BIFUbC-petroleum-diesel'!AI8&gt;0,'E-petroleum diesel'!AI56/'BIFUbC-petroleum-diesel'!AI8,1)</f>
        <v>1</v>
      </c>
      <c r="AJ8" s="299">
        <f>IF('BIFUbC-petroleum-diesel'!AJ8&gt;0,'E-petroleum diesel'!AJ56/'BIFUbC-petroleum-diesel'!AJ8,1)</f>
        <v>1</v>
      </c>
      <c r="AK8" s="299">
        <f>IF('BIFUbC-petroleum-diesel'!AK8&gt;0,'E-petroleum diesel'!AK56/'BIFUbC-petroleum-diesel'!AK8,1)</f>
        <v>1</v>
      </c>
      <c r="AL8" s="299">
        <f>IF('BIFUbC-petroleum-diesel'!AL8&gt;0,'E-petroleum diesel'!AL56/'BIFUbC-petroleum-diesel'!AL8,1)</f>
        <v>1</v>
      </c>
      <c r="AM8" s="299">
        <f>IF('BIFUbC-petroleum-diesel'!AM8&gt;0,'E-petroleum diesel'!AM56/'BIFUbC-petroleum-diesel'!AM8,1)</f>
        <v>1</v>
      </c>
      <c r="AN8" s="299">
        <f>IF('BIFUbC-petroleum-diesel'!AN8&gt;0,'E-petroleum diesel'!AN56/'BIFUbC-petroleum-diesel'!AN8,1)</f>
        <v>1</v>
      </c>
      <c r="AO8" s="299">
        <f>IF('BIFUbC-petroleum-diesel'!AO8&gt;0,'E-petroleum diesel'!AO56/'BIFUbC-petroleum-diesel'!AO8,1)</f>
        <v>1</v>
      </c>
      <c r="AP8" s="299">
        <f>IF('BIFUbC-petroleum-diesel'!AP8&gt;0,'E-petroleum diesel'!AP56/'BIFUbC-petroleum-diesel'!AP8,1)</f>
        <v>1</v>
      </c>
      <c r="AQ8" s="299">
        <f>IF('BIFUbC-petroleum-diesel'!AQ8&gt;0,'E-petroleum diesel'!AQ56/'BIFUbC-petroleum-diesel'!AQ8,1)</f>
        <v>1</v>
      </c>
    </row>
    <row r="9" spans="1:43" x14ac:dyDescent="0.25">
      <c r="A9" s="299" t="s">
        <v>96</v>
      </c>
      <c r="B9" s="299">
        <f>IF('BIFUbC-petroleum-diesel'!B9&gt;0,'E-petroleum diesel'!B57/'BIFUbC-petroleum-diesel'!B9,1)</f>
        <v>1</v>
      </c>
      <c r="C9" s="299">
        <f>IF('BIFUbC-petroleum-diesel'!C9&gt;0,'E-petroleum diesel'!C57/'BIFUbC-petroleum-diesel'!C9,1)</f>
        <v>1</v>
      </c>
      <c r="D9" s="299">
        <f>IF('BIFUbC-petroleum-diesel'!D9&gt;0,'E-petroleum diesel'!D57/'BIFUbC-petroleum-diesel'!D9,1)</f>
        <v>1</v>
      </c>
      <c r="E9" s="299">
        <f>IF('BIFUbC-petroleum-diesel'!E9&gt;0,'E-petroleum diesel'!E57/'BIFUbC-petroleum-diesel'!E9,1)</f>
        <v>1</v>
      </c>
      <c r="F9" s="299">
        <f>IF('BIFUbC-petroleum-diesel'!F9&gt;0,'E-petroleum diesel'!F57/'BIFUbC-petroleum-diesel'!F9,1)</f>
        <v>1</v>
      </c>
      <c r="G9" s="299">
        <f>IF('BIFUbC-petroleum-diesel'!G9&gt;0,'E-petroleum diesel'!G57/'BIFUbC-petroleum-diesel'!G9,1)</f>
        <v>1</v>
      </c>
      <c r="H9" s="299">
        <f>IF('BIFUbC-petroleum-diesel'!H9&gt;0,'E-petroleum diesel'!H57/'BIFUbC-petroleum-diesel'!H9,1)</f>
        <v>1</v>
      </c>
      <c r="I9" s="299">
        <f>IF('BIFUbC-petroleum-diesel'!I9&gt;0,'E-petroleum diesel'!I57/'BIFUbC-petroleum-diesel'!I9,1)</f>
        <v>1</v>
      </c>
      <c r="J9" s="299">
        <f>IF('BIFUbC-petroleum-diesel'!J9&gt;0,'E-petroleum diesel'!J57/'BIFUbC-petroleum-diesel'!J9,1)</f>
        <v>1</v>
      </c>
      <c r="K9" s="299">
        <f>IF('BIFUbC-petroleum-diesel'!K9&gt;0,'E-petroleum diesel'!K57/'BIFUbC-petroleum-diesel'!K9,1)</f>
        <v>1</v>
      </c>
      <c r="L9" s="299">
        <f>IF('BIFUbC-petroleum-diesel'!L9&gt;0,'E-petroleum diesel'!L57/'BIFUbC-petroleum-diesel'!L9,1)</f>
        <v>1</v>
      </c>
      <c r="M9" s="299">
        <f>IF('BIFUbC-petroleum-diesel'!M9&gt;0,'E-petroleum diesel'!M57/'BIFUbC-petroleum-diesel'!M9,1)</f>
        <v>1</v>
      </c>
      <c r="N9" s="299">
        <f>IF('BIFUbC-petroleum-diesel'!N9&gt;0,'E-petroleum diesel'!N57/'BIFUbC-petroleum-diesel'!N9,1)</f>
        <v>1</v>
      </c>
      <c r="O9" s="299">
        <f>IF('BIFUbC-petroleum-diesel'!O9&gt;0,'E-petroleum diesel'!O57/'BIFUbC-petroleum-diesel'!O9,1)</f>
        <v>1</v>
      </c>
      <c r="P9" s="299">
        <f>IF('BIFUbC-petroleum-diesel'!P9&gt;0,'E-petroleum diesel'!P57/'BIFUbC-petroleum-diesel'!P9,1)</f>
        <v>1</v>
      </c>
      <c r="Q9" s="299">
        <f>IF('BIFUbC-petroleum-diesel'!Q9&gt;0,'E-petroleum diesel'!Q57/'BIFUbC-petroleum-diesel'!Q9,1)</f>
        <v>1</v>
      </c>
      <c r="R9" s="299">
        <f>IF('BIFUbC-petroleum-diesel'!R9&gt;0,'E-petroleum diesel'!R57/'BIFUbC-petroleum-diesel'!R9,1)</f>
        <v>1</v>
      </c>
      <c r="S9" s="299">
        <f>IF('BIFUbC-petroleum-diesel'!S9&gt;0,'E-petroleum diesel'!S57/'BIFUbC-petroleum-diesel'!S9,1)</f>
        <v>1</v>
      </c>
      <c r="T9" s="299">
        <f>IF('BIFUbC-petroleum-diesel'!T9&gt;0,'E-petroleum diesel'!T57/'BIFUbC-petroleum-diesel'!T9,1)</f>
        <v>1</v>
      </c>
      <c r="U9" s="299">
        <f>IF('BIFUbC-petroleum-diesel'!U9&gt;0,'E-petroleum diesel'!U57/'BIFUbC-petroleum-diesel'!U9,1)</f>
        <v>1</v>
      </c>
      <c r="V9" s="299">
        <f>IF('BIFUbC-petroleum-diesel'!V9&gt;0,'E-petroleum diesel'!V57/'BIFUbC-petroleum-diesel'!V9,1)</f>
        <v>1</v>
      </c>
      <c r="W9" s="299">
        <f>IF('BIFUbC-petroleum-diesel'!W9&gt;0,'E-petroleum diesel'!W57/'BIFUbC-petroleum-diesel'!W9,1)</f>
        <v>1</v>
      </c>
      <c r="X9" s="299">
        <f>IF('BIFUbC-petroleum-diesel'!X9&gt;0,'E-petroleum diesel'!X57/'BIFUbC-petroleum-diesel'!X9,1)</f>
        <v>1</v>
      </c>
      <c r="Y9" s="299">
        <f>IF('BIFUbC-petroleum-diesel'!Y9&gt;0,'E-petroleum diesel'!Y57/'BIFUbC-petroleum-diesel'!Y9,1)</f>
        <v>1</v>
      </c>
      <c r="Z9" s="299">
        <f>IF('BIFUbC-petroleum-diesel'!Z9&gt;0,'E-petroleum diesel'!Z57/'BIFUbC-petroleum-diesel'!Z9,1)</f>
        <v>1</v>
      </c>
      <c r="AA9" s="299">
        <f>IF('BIFUbC-petroleum-diesel'!AA9&gt;0,'E-petroleum diesel'!AA57/'BIFUbC-petroleum-diesel'!AA9,1)</f>
        <v>1</v>
      </c>
      <c r="AB9" s="299">
        <f>IF('BIFUbC-petroleum-diesel'!AB9&gt;0,'E-petroleum diesel'!AB57/'BIFUbC-petroleum-diesel'!AB9,1)</f>
        <v>1</v>
      </c>
      <c r="AC9" s="299">
        <f>IF('BIFUbC-petroleum-diesel'!AC9&gt;0,'E-petroleum diesel'!AC57/'BIFUbC-petroleum-diesel'!AC9,1)</f>
        <v>1</v>
      </c>
      <c r="AD9" s="299">
        <f>IF('BIFUbC-petroleum-diesel'!AD9&gt;0,'E-petroleum diesel'!AD57/'BIFUbC-petroleum-diesel'!AD9,1)</f>
        <v>1</v>
      </c>
      <c r="AE9" s="299">
        <f>IF('BIFUbC-petroleum-diesel'!AE9&gt;0,'E-petroleum diesel'!AE57/'BIFUbC-petroleum-diesel'!AE9,1)</f>
        <v>1</v>
      </c>
      <c r="AF9" s="299">
        <f>IF('BIFUbC-petroleum-diesel'!AF9&gt;0,'E-petroleum diesel'!AF57/'BIFUbC-petroleum-diesel'!AF9,1)</f>
        <v>1</v>
      </c>
      <c r="AG9" s="299">
        <f>IF('BIFUbC-petroleum-diesel'!AG9&gt;0,'E-petroleum diesel'!AG57/'BIFUbC-petroleum-diesel'!AG9,1)</f>
        <v>1</v>
      </c>
      <c r="AH9" s="299">
        <f>IF('BIFUbC-petroleum-diesel'!AH9&gt;0,'E-petroleum diesel'!AH57/'BIFUbC-petroleum-diesel'!AH9,1)</f>
        <v>1</v>
      </c>
      <c r="AI9" s="299">
        <f>IF('BIFUbC-petroleum-diesel'!AI9&gt;0,'E-petroleum diesel'!AI57/'BIFUbC-petroleum-diesel'!AI9,1)</f>
        <v>1</v>
      </c>
      <c r="AJ9" s="299">
        <f>IF('BIFUbC-petroleum-diesel'!AJ9&gt;0,'E-petroleum diesel'!AJ57/'BIFUbC-petroleum-diesel'!AJ9,1)</f>
        <v>1</v>
      </c>
      <c r="AK9" s="299">
        <f>IF('BIFUbC-petroleum-diesel'!AK9&gt;0,'E-petroleum diesel'!AK57/'BIFUbC-petroleum-diesel'!AK9,1)</f>
        <v>1</v>
      </c>
      <c r="AL9" s="299">
        <f>IF('BIFUbC-petroleum-diesel'!AL9&gt;0,'E-petroleum diesel'!AL57/'BIFUbC-petroleum-diesel'!AL9,1)</f>
        <v>1</v>
      </c>
      <c r="AM9" s="299">
        <f>IF('BIFUbC-petroleum-diesel'!AM9&gt;0,'E-petroleum diesel'!AM57/'BIFUbC-petroleum-diesel'!AM9,1)</f>
        <v>1</v>
      </c>
      <c r="AN9" s="299">
        <f>IF('BIFUbC-petroleum-diesel'!AN9&gt;0,'E-petroleum diesel'!AN57/'BIFUbC-petroleum-diesel'!AN9,1)</f>
        <v>1</v>
      </c>
      <c r="AO9" s="299">
        <f>IF('BIFUbC-petroleum-diesel'!AO9&gt;0,'E-petroleum diesel'!AO57/'BIFUbC-petroleum-diesel'!AO9,1)</f>
        <v>1</v>
      </c>
      <c r="AP9" s="299">
        <f>IF('BIFUbC-petroleum-diesel'!AP9&gt;0,'E-petroleum diesel'!AP57/'BIFUbC-petroleum-diesel'!AP9,1)</f>
        <v>1</v>
      </c>
      <c r="AQ9" s="299">
        <f>IF('BIFUbC-petroleum-diesel'!AQ9&gt;0,'E-petroleum diesel'!AQ57/'BIFUbC-petroleum-diesel'!AQ9,1)</f>
        <v>1</v>
      </c>
    </row>
    <row r="10" spans="1:43" x14ac:dyDescent="0.25">
      <c r="A10" s="299" t="s">
        <v>97</v>
      </c>
      <c r="B10" s="299">
        <f>IF('BIFUbC-petroleum-diesel'!B10&gt;0,'E-petroleum diesel'!B58/'BIFUbC-petroleum-diesel'!B10,1)</f>
        <v>0.17244128180485721</v>
      </c>
      <c r="C10" s="299">
        <f>IF('BIFUbC-petroleum-diesel'!C10&gt;0,'E-petroleum diesel'!C58/'BIFUbC-petroleum-diesel'!C10,1)</f>
        <v>9.8223977592105438E-2</v>
      </c>
      <c r="D10" s="299">
        <f>IF('BIFUbC-petroleum-diesel'!D10&gt;0,'E-petroleum diesel'!D58/'BIFUbC-petroleum-diesel'!D10,1)</f>
        <v>9.8145110273883784E-2</v>
      </c>
      <c r="E10" s="299">
        <f>IF('BIFUbC-petroleum-diesel'!E10&gt;0,'E-petroleum diesel'!E58/'BIFUbC-petroleum-diesel'!E10,1)</f>
        <v>9.8450710617546441E-2</v>
      </c>
      <c r="F10" s="299">
        <f>IF('BIFUbC-petroleum-diesel'!F10&gt;0,'E-petroleum diesel'!F58/'BIFUbC-petroleum-diesel'!F10,1)</f>
        <v>0.10076071939788245</v>
      </c>
      <c r="G10" s="299">
        <f>IF('BIFUbC-petroleum-diesel'!G10&gt;0,'E-petroleum diesel'!G58/'BIFUbC-petroleum-diesel'!G10,1)</f>
        <v>0.10059276839048482</v>
      </c>
      <c r="H10" s="299">
        <f>IF('BIFUbC-petroleum-diesel'!H10&gt;0,'E-petroleum diesel'!H58/'BIFUbC-petroleum-diesel'!H10,1)</f>
        <v>0.10041513651737921</v>
      </c>
      <c r="I10" s="299">
        <f>IF('BIFUbC-petroleum-diesel'!I10&gt;0,'E-petroleum diesel'!I58/'BIFUbC-petroleum-diesel'!I10,1)</f>
        <v>0.10037521121430357</v>
      </c>
      <c r="J10" s="299">
        <f>IF('BIFUbC-petroleum-diesel'!J10&gt;0,'E-petroleum diesel'!J58/'BIFUbC-petroleum-diesel'!J10,1)</f>
        <v>0.10033528037710003</v>
      </c>
      <c r="K10" s="299">
        <f>IF('BIFUbC-petroleum-diesel'!K10&gt;0,'E-petroleum diesel'!K58/'BIFUbC-petroleum-diesel'!K10,1)</f>
        <v>0.10029534400739919</v>
      </c>
      <c r="L10" s="299">
        <f>IF('BIFUbC-petroleum-diesel'!L10&gt;0,'E-petroleum diesel'!L58/'BIFUbC-petroleum-diesel'!L10,1)</f>
        <v>0.10025540210683256</v>
      </c>
      <c r="M10" s="299">
        <f>IF('BIFUbC-petroleum-diesel'!M10&gt;0,'E-petroleum diesel'!M58/'BIFUbC-petroleum-diesel'!M10,1)</f>
        <v>0.10021545467703204</v>
      </c>
      <c r="N10" s="299">
        <f>IF('BIFUbC-petroleum-diesel'!N10&gt;0,'E-petroleum diesel'!N58/'BIFUbC-petroleum-diesel'!N10,1)</f>
        <v>0.10018824168059345</v>
      </c>
      <c r="O10" s="299">
        <f>IF('BIFUbC-petroleum-diesel'!O10&gt;0,'E-petroleum diesel'!O58/'BIFUbC-petroleum-diesel'!O10,1)</f>
        <v>0.10016102607611352</v>
      </c>
      <c r="P10" s="299">
        <f>IF('BIFUbC-petroleum-diesel'!P10&gt;0,'E-petroleum diesel'!P58/'BIFUbC-petroleum-diesel'!P10,1)</f>
        <v>0.1001338078641273</v>
      </c>
      <c r="Q10" s="299">
        <f>IF('BIFUbC-petroleum-diesel'!Q10&gt;0,'E-petroleum diesel'!Q58/'BIFUbC-petroleum-diesel'!Q10,1)</f>
        <v>0.10010658704516984</v>
      </c>
      <c r="R10" s="299">
        <f>IF('BIFUbC-petroleum-diesel'!R10&gt;0,'E-petroleum diesel'!R58/'BIFUbC-petroleum-diesel'!R10,1)</f>
        <v>0.10007936361977653</v>
      </c>
      <c r="S10" s="299">
        <f>IF('BIFUbC-petroleum-diesel'!S10&gt;0,'E-petroleum diesel'!S58/'BIFUbC-petroleum-diesel'!S10,1)</f>
        <v>0.10006541336439861</v>
      </c>
      <c r="T10" s="299">
        <f>IF('BIFUbC-petroleum-diesel'!T10&gt;0,'E-petroleum diesel'!T58/'BIFUbC-petroleum-diesel'!T10,1)</f>
        <v>0.10005146312583668</v>
      </c>
      <c r="U10" s="299">
        <f>IF('BIFUbC-petroleum-diesel'!U10&gt;0,'E-petroleum diesel'!U58/'BIFUbC-petroleum-diesel'!U10,1)</f>
        <v>0.10003751290413584</v>
      </c>
      <c r="V10" s="299">
        <f>IF('BIFUbC-petroleum-diesel'!V10&gt;0,'E-petroleum diesel'!V58/'BIFUbC-petroleum-diesel'!V10,1)</f>
        <v>0.10002356269934103</v>
      </c>
      <c r="W10" s="299">
        <f>IF('BIFUbC-petroleum-diesel'!W10&gt;0,'E-petroleum diesel'!W58/'BIFUbC-petroleum-diesel'!W10,1)</f>
        <v>0.10000961251149733</v>
      </c>
      <c r="X10" s="299">
        <f>IF('BIFUbC-petroleum-diesel'!X10&gt;0,'E-petroleum diesel'!X58/'BIFUbC-petroleum-diesel'!X10,1)</f>
        <v>9.9995662340649771E-2</v>
      </c>
      <c r="Y10" s="299">
        <f>IF('BIFUbC-petroleum-diesel'!Y10&gt;0,'E-petroleum diesel'!Y58/'BIFUbC-petroleum-diesel'!Y10,1)</f>
        <v>9.9981712186843388E-2</v>
      </c>
      <c r="Z10" s="299">
        <f>IF('BIFUbC-petroleum-diesel'!Z10&gt;0,'E-petroleum diesel'!Z58/'BIFUbC-petroleum-diesel'!Z10,1)</f>
        <v>9.9967762050123268E-2</v>
      </c>
      <c r="AA10" s="299">
        <f>IF('BIFUbC-petroleum-diesel'!AA10&gt;0,'E-petroleum diesel'!AA58/'BIFUbC-petroleum-diesel'!AA10,1)</f>
        <v>9.99538119305345E-2</v>
      </c>
      <c r="AB10" s="299">
        <f>IF('BIFUbC-petroleum-diesel'!AB10&gt;0,'E-petroleum diesel'!AB58/'BIFUbC-petroleum-diesel'!AB10,1)</f>
        <v>9.993986182812202E-2</v>
      </c>
      <c r="AC10" s="299">
        <f>IF('BIFUbC-petroleum-diesel'!AC10&gt;0,'E-petroleum diesel'!AC58/'BIFUbC-petroleum-diesel'!AC10,1)</f>
        <v>9.9925911742930987E-2</v>
      </c>
      <c r="AD10" s="299">
        <f>IF('BIFUbC-petroleum-diesel'!AD10&gt;0,'E-petroleum diesel'!AD58/'BIFUbC-petroleum-diesel'!AD10,1)</f>
        <v>9.9911961675006433E-2</v>
      </c>
      <c r="AE10" s="299">
        <f>IF('BIFUbC-petroleum-diesel'!AE10&gt;0,'E-petroleum diesel'!AE58/'BIFUbC-petroleum-diesel'!AE10,1)</f>
        <v>9.9898011624393449E-2</v>
      </c>
      <c r="AF10" s="299">
        <f>IF('BIFUbC-petroleum-diesel'!AF10&gt;0,'E-petroleum diesel'!AF58/'BIFUbC-petroleum-diesel'!AF10,1)</f>
        <v>9.9884061591137122E-2</v>
      </c>
      <c r="AG10" s="299">
        <f>IF('BIFUbC-petroleum-diesel'!AG10&gt;0,'E-petroleum diesel'!AG58/'BIFUbC-petroleum-diesel'!AG10,1)</f>
        <v>9.9870111575282472E-2</v>
      </c>
      <c r="AH10" s="299">
        <f>IF('BIFUbC-petroleum-diesel'!AH10&gt;0,'E-petroleum diesel'!AH58/'BIFUbC-petroleum-diesel'!AH10,1)</f>
        <v>9.9856161576874644E-2</v>
      </c>
      <c r="AI10" s="299">
        <f>IF('BIFUbC-petroleum-diesel'!AI10&gt;0,'E-petroleum diesel'!AI58/'BIFUbC-petroleum-diesel'!AI10,1)</f>
        <v>9.9842211595958727E-2</v>
      </c>
      <c r="AJ10" s="299">
        <f>IF('BIFUbC-petroleum-diesel'!AJ10&gt;0,'E-petroleum diesel'!AJ58/'BIFUbC-petroleum-diesel'!AJ10,1)</f>
        <v>9.9828261632579809E-2</v>
      </c>
      <c r="AK10" s="299">
        <f>IF('BIFUbC-petroleum-diesel'!AK10&gt;0,'E-petroleum diesel'!AK58/'BIFUbC-petroleum-diesel'!AK10,1)</f>
        <v>9.9814311686782953E-2</v>
      </c>
      <c r="AL10" s="299">
        <f>IF('BIFUbC-petroleum-diesel'!AL10&gt;0,'E-petroleum diesel'!AL58/'BIFUbC-petroleum-diesel'!AL10,1)</f>
        <v>9.9800361758613274E-2</v>
      </c>
      <c r="AM10" s="299">
        <f>IF('BIFUbC-petroleum-diesel'!AM10&gt;0,'E-petroleum diesel'!AM58/'BIFUbC-petroleum-diesel'!AM10,1)</f>
        <v>9.9786411848115875E-2</v>
      </c>
      <c r="AN10" s="299">
        <f>IF('BIFUbC-petroleum-diesel'!AN10&gt;0,'E-petroleum diesel'!AN58/'BIFUbC-petroleum-diesel'!AN10,1)</f>
        <v>9.9772461955335914E-2</v>
      </c>
      <c r="AO10" s="299">
        <f>IF('BIFUbC-petroleum-diesel'!AO10&gt;0,'E-petroleum diesel'!AO58/'BIFUbC-petroleum-diesel'!AO10,1)</f>
        <v>9.9758512080318454E-2</v>
      </c>
      <c r="AP10" s="299">
        <f>IF('BIFUbC-petroleum-diesel'!AP10&gt;0,'E-petroleum diesel'!AP58/'BIFUbC-petroleum-diesel'!AP10,1)</f>
        <v>9.9744562223108596E-2</v>
      </c>
      <c r="AQ10" s="299">
        <f>IF('BIFUbC-petroleum-diesel'!AQ10&gt;0,'E-petroleum diesel'!AQ58/'BIFUbC-petroleum-diesel'!AQ10,1)</f>
        <v>9.9699372215769674E-2</v>
      </c>
    </row>
    <row r="11" spans="1:43" x14ac:dyDescent="0.25">
      <c r="A11" s="299" t="s">
        <v>98</v>
      </c>
      <c r="B11" s="299">
        <f>IF('BIFUbC-petroleum-diesel'!B11&gt;0,'E-petroleum diesel'!B59/'BIFUbC-petroleum-diesel'!B11,1)</f>
        <v>0.58115093180192057</v>
      </c>
      <c r="C11" s="299">
        <f>IF('BIFUbC-petroleum-diesel'!C11&gt;0,'E-petroleum diesel'!C59/'BIFUbC-petroleum-diesel'!C11,1)</f>
        <v>0.59273685675783727</v>
      </c>
      <c r="D11" s="299">
        <f>IF('BIFUbC-petroleum-diesel'!D11&gt;0,'E-petroleum diesel'!D59/'BIFUbC-petroleum-diesel'!D11,1)</f>
        <v>0.59900752952372305</v>
      </c>
      <c r="E11" s="299">
        <f>IF('BIFUbC-petroleum-diesel'!E11&gt;0,'E-petroleum diesel'!E59/'BIFUbC-petroleum-diesel'!E11,1)</f>
        <v>0.60149020751788962</v>
      </c>
      <c r="F11" s="299">
        <f>IF('BIFUbC-petroleum-diesel'!F11&gt;0,'E-petroleum diesel'!F59/'BIFUbC-petroleum-diesel'!F11,1)</f>
        <v>0.60905521833277843</v>
      </c>
      <c r="G11" s="299">
        <f>IF('BIFUbC-petroleum-diesel'!G11&gt;0,'E-petroleum diesel'!G59/'BIFUbC-petroleum-diesel'!G11,1)</f>
        <v>0.60950314313353549</v>
      </c>
      <c r="H11" s="299">
        <f>IF('BIFUbC-petroleum-diesel'!H11&gt;0,'E-petroleum diesel'!H59/'BIFUbC-petroleum-diesel'!H11,1)</f>
        <v>0.60967984388775376</v>
      </c>
      <c r="I11" s="299">
        <f>IF('BIFUbC-petroleum-diesel'!I11&gt;0,'E-petroleum diesel'!I59/'BIFUbC-petroleum-diesel'!I11,1)</f>
        <v>0.60975476994842226</v>
      </c>
      <c r="J11" s="299">
        <f>IF('BIFUbC-petroleum-diesel'!J11&gt;0,'E-petroleum diesel'!J59/'BIFUbC-petroleum-diesel'!J11,1)</f>
        <v>0.60982196230785535</v>
      </c>
      <c r="K11" s="299">
        <f>IF('BIFUbC-petroleum-diesel'!K11&gt;0,'E-petroleum diesel'!K59/'BIFUbC-petroleum-diesel'!K11,1)</f>
        <v>0.60988207597379029</v>
      </c>
      <c r="L11" s="299">
        <f>IF('BIFUbC-petroleum-diesel'!L11&gt;0,'E-petroleum diesel'!L59/'BIFUbC-petroleum-diesel'!L11,1)</f>
        <v>0.60993597451537684</v>
      </c>
      <c r="M11" s="299">
        <f>IF('BIFUbC-petroleum-diesel'!M11&gt;0,'E-petroleum diesel'!M59/'BIFUbC-petroleum-diesel'!M11,1)</f>
        <v>0.6099846576407254</v>
      </c>
      <c r="N11" s="299">
        <f>IF('BIFUbC-petroleum-diesel'!N11&gt;0,'E-petroleum diesel'!N59/'BIFUbC-petroleum-diesel'!N11,1)</f>
        <v>0.61002225823454526</v>
      </c>
      <c r="O11" s="299">
        <f>IF('BIFUbC-petroleum-diesel'!O11&gt;0,'E-petroleum diesel'!O59/'BIFUbC-petroleum-diesel'!O11,1)</f>
        <v>0.61005622745316779</v>
      </c>
      <c r="P11" s="299">
        <f>IF('BIFUbC-petroleum-diesel'!P11&gt;0,'E-petroleum diesel'!P59/'BIFUbC-petroleum-diesel'!P11,1)</f>
        <v>0.61008748864071072</v>
      </c>
      <c r="Q11" s="299">
        <f>IF('BIFUbC-petroleum-diesel'!Q11&gt;0,'E-petroleum diesel'!Q59/'BIFUbC-petroleum-diesel'!Q11,1)</f>
        <v>0.6101169635011443</v>
      </c>
      <c r="R11" s="299">
        <f>IF('BIFUbC-petroleum-diesel'!R11&gt;0,'E-petroleum diesel'!R59/'BIFUbC-petroleum-diesel'!R11,1)</f>
        <v>0.61014554798268306</v>
      </c>
      <c r="S11" s="299">
        <f>IF('BIFUbC-petroleum-diesel'!S11&gt;0,'E-petroleum diesel'!S59/'BIFUbC-petroleum-diesel'!S11,1)</f>
        <v>0.61009718261560308</v>
      </c>
      <c r="T11" s="299">
        <f>IF('BIFUbC-petroleum-diesel'!T11&gt;0,'E-petroleum diesel'!T59/'BIFUbC-petroleum-diesel'!T11,1)</f>
        <v>0.61004872747971772</v>
      </c>
      <c r="U11" s="299">
        <f>IF('BIFUbC-petroleum-diesel'!U11&gt;0,'E-petroleum diesel'!U59/'BIFUbC-petroleum-diesel'!U11,1)</f>
        <v>0.61000018650556453</v>
      </c>
      <c r="V11" s="299">
        <f>IF('BIFUbC-petroleum-diesel'!V11&gt;0,'E-petroleum diesel'!V59/'BIFUbC-petroleum-diesel'!V11,1)</f>
        <v>0.60995156360343905</v>
      </c>
      <c r="W11" s="299">
        <f>IF('BIFUbC-petroleum-diesel'!W11&gt;0,'E-petroleum diesel'!W59/'BIFUbC-petroleum-diesel'!W11,1)</f>
        <v>0.60990286265918159</v>
      </c>
      <c r="X11" s="299">
        <f>IF('BIFUbC-petroleum-diesel'!X11&gt;0,'E-petroleum diesel'!X59/'BIFUbC-petroleum-diesel'!X11,1)</f>
        <v>0.60985722373251694</v>
      </c>
      <c r="Y11" s="299">
        <f>IF('BIFUbC-petroleum-diesel'!Y11&gt;0,'E-petroleum diesel'!Y59/'BIFUbC-petroleum-diesel'!Y11,1)</f>
        <v>0.60981145476413112</v>
      </c>
      <c r="Z11" s="299">
        <f>IF('BIFUbC-petroleum-diesel'!Z11&gt;0,'E-petroleum diesel'!Z59/'BIFUbC-petroleum-diesel'!Z11,1)</f>
        <v>0.60976555959700685</v>
      </c>
      <c r="AA11" s="299">
        <f>IF('BIFUbC-petroleum-diesel'!AA11&gt;0,'E-petroleum diesel'!AA59/'BIFUbC-petroleum-diesel'!AA11,1)</f>
        <v>0.60971954209972468</v>
      </c>
      <c r="AB11" s="299">
        <f>IF('BIFUbC-petroleum-diesel'!AB11&gt;0,'E-petroleum diesel'!AB59/'BIFUbC-petroleum-diesel'!AB11,1)</f>
        <v>0.60967340616120569</v>
      </c>
      <c r="AC11" s="299">
        <f>IF('BIFUbC-petroleum-diesel'!AC11&gt;0,'E-petroleum diesel'!AC59/'BIFUbC-petroleum-diesel'!AC11,1)</f>
        <v>0.60962979688491492</v>
      </c>
      <c r="AD11" s="299">
        <f>IF('BIFUbC-petroleum-diesel'!AD11&gt;0,'E-petroleum diesel'!AD59/'BIFUbC-petroleum-diesel'!AD11,1)</f>
        <v>0.60958606582197128</v>
      </c>
      <c r="AE11" s="299">
        <f>IF('BIFUbC-petroleum-diesel'!AE11&gt;0,'E-petroleum diesel'!AE59/'BIFUbC-petroleum-diesel'!AE11,1)</f>
        <v>0.6095422159288818</v>
      </c>
      <c r="AF11" s="299">
        <f>IF('BIFUbC-petroleum-diesel'!AF11&gt;0,'E-petroleum diesel'!AF59/'BIFUbC-petroleum-diesel'!AF11,1)</f>
        <v>0.60949825022150961</v>
      </c>
      <c r="AG11" s="299">
        <f>IF('BIFUbC-petroleum-diesel'!AG11&gt;0,'E-petroleum diesel'!AG59/'BIFUbC-petroleum-diesel'!AG11,1)</f>
        <v>0.60945417177072192</v>
      </c>
      <c r="AH11" s="299">
        <f>IF('BIFUbC-petroleum-diesel'!AH11&gt;0,'E-petroleum diesel'!AH59/'BIFUbC-petroleum-diesel'!AH11,1)</f>
        <v>0.60941241672161151</v>
      </c>
      <c r="AI11" s="299">
        <f>IF('BIFUbC-petroleum-diesel'!AI11&gt;0,'E-petroleum diesel'!AI59/'BIFUbC-petroleum-diesel'!AI11,1)</f>
        <v>0.60937057656861071</v>
      </c>
      <c r="AJ11" s="299">
        <f>IF('BIFUbC-petroleum-diesel'!AJ11&gt;0,'E-petroleum diesel'!AJ59/'BIFUbC-petroleum-diesel'!AJ11,1)</f>
        <v>0.6093286539067031</v>
      </c>
      <c r="AK11" s="299">
        <f>IF('BIFUbC-petroleum-diesel'!AK11&gt;0,'E-petroleum diesel'!AK59/'BIFUbC-petroleum-diesel'!AK11,1)</f>
        <v>0.60928665140565963</v>
      </c>
      <c r="AL11" s="299">
        <f>IF('BIFUbC-petroleum-diesel'!AL11&gt;0,'E-petroleum diesel'!AL59/'BIFUbC-petroleum-diesel'!AL11,1)</f>
        <v>0.60924457180752567</v>
      </c>
      <c r="AM11" s="299">
        <f>IF('BIFUbC-petroleum-diesel'!AM11&gt;0,'E-petroleum diesel'!AM59/'BIFUbC-petroleum-diesel'!AM11,1)</f>
        <v>0.60920288430753911</v>
      </c>
      <c r="AN11" s="299">
        <f>IF('BIFUbC-petroleum-diesel'!AN11&gt;0,'E-petroleum diesel'!AN59/'BIFUbC-petroleum-diesel'!AN11,1)</f>
        <v>0.60916113293333352</v>
      </c>
      <c r="AO11" s="299">
        <f>IF('BIFUbC-petroleum-diesel'!AO11&gt;0,'E-petroleum diesel'!AO59/'BIFUbC-petroleum-diesel'!AO11,1)</f>
        <v>0.60911932063555574</v>
      </c>
      <c r="AP11" s="299">
        <f>IF('BIFUbC-petroleum-diesel'!AP11&gt;0,'E-petroleum diesel'!AP59/'BIFUbC-petroleum-diesel'!AP11,1)</f>
        <v>0.60907745043592898</v>
      </c>
      <c r="AQ11" s="299">
        <f>IF('BIFUbC-petroleum-diesel'!AQ11&gt;0,'E-petroleum diesel'!AQ59/'BIFUbC-petroleum-diesel'!AQ11,1)</f>
        <v>0.60894773499127963</v>
      </c>
    </row>
    <row r="12" spans="1:43" x14ac:dyDescent="0.25">
      <c r="A12" s="299" t="s">
        <v>99</v>
      </c>
      <c r="B12" s="299">
        <f>IF('BIFUbC-petroleum-diesel'!B12&gt;0,'E-petroleum diesel'!B60/'BIFUbC-petroleum-diesel'!B12,1)</f>
        <v>0.92800174395613644</v>
      </c>
      <c r="C12" s="299">
        <f>IF('BIFUbC-petroleum-diesel'!C12&gt;0,'E-petroleum diesel'!C60/'BIFUbC-petroleum-diesel'!C12,1)</f>
        <v>0.87496037173733932</v>
      </c>
      <c r="D12" s="299">
        <f>IF('BIFUbC-petroleum-diesel'!D12&gt;0,'E-petroleum diesel'!D60/'BIFUbC-petroleum-diesel'!D12,1)</f>
        <v>0.86569073815211361</v>
      </c>
      <c r="E12" s="299">
        <f>IF('BIFUbC-petroleum-diesel'!E12&gt;0,'E-petroleum diesel'!E60/'BIFUbC-petroleum-diesel'!E12,1)</f>
        <v>0.87705002047520231</v>
      </c>
      <c r="F12" s="299">
        <f>IF('BIFUbC-petroleum-diesel'!F12&gt;0,'E-petroleum diesel'!F60/'BIFUbC-petroleum-diesel'!F12,1)</f>
        <v>0.87867629895734978</v>
      </c>
      <c r="G12" s="299">
        <f>IF('BIFUbC-petroleum-diesel'!G12&gt;0,'E-petroleum diesel'!G60/'BIFUbC-petroleum-diesel'!G12,1)</f>
        <v>0.8781625140969439</v>
      </c>
      <c r="H12" s="299">
        <f>IF('BIFUbC-petroleum-diesel'!H12&gt;0,'E-petroleum diesel'!H60/'BIFUbC-petroleum-diesel'!H12,1)</f>
        <v>0.87756161271924904</v>
      </c>
      <c r="I12" s="299">
        <f>IF('BIFUbC-petroleum-diesel'!I12&gt;0,'E-petroleum diesel'!I60/'BIFUbC-petroleum-diesel'!I12,1)</f>
        <v>0.87687067343307046</v>
      </c>
      <c r="J12" s="299">
        <f>IF('BIFUbC-petroleum-diesel'!J12&gt;0,'E-petroleum diesel'!J60/'BIFUbC-petroleum-diesel'!J12,1)</f>
        <v>0.87617122408170678</v>
      </c>
      <c r="K12" s="299">
        <f>IF('BIFUbC-petroleum-diesel'!K12&gt;0,'E-petroleum diesel'!K60/'BIFUbC-petroleum-diesel'!K12,1)</f>
        <v>0.87546310840358976</v>
      </c>
      <c r="L12" s="299">
        <f>IF('BIFUbC-petroleum-diesel'!L12&gt;0,'E-petroleum diesel'!L60/'BIFUbC-petroleum-diesel'!L12,1)</f>
        <v>0.87474616628289559</v>
      </c>
      <c r="M12" s="299">
        <f>IF('BIFUbC-petroleum-diesel'!M12&gt;0,'E-petroleum diesel'!M60/'BIFUbC-petroleum-diesel'!M12,1)</f>
        <v>0.87402023362999437</v>
      </c>
      <c r="N12" s="299">
        <f>IF('BIFUbC-petroleum-diesel'!N12&gt;0,'E-petroleum diesel'!N60/'BIFUbC-petroleum-diesel'!N12,1)</f>
        <v>0.87350175675159369</v>
      </c>
      <c r="O12" s="299">
        <f>IF('BIFUbC-petroleum-diesel'!O12&gt;0,'E-petroleum diesel'!O60/'BIFUbC-petroleum-diesel'!O12,1)</f>
        <v>0.87297864493260247</v>
      </c>
      <c r="P12" s="299">
        <f>IF('BIFUbC-petroleum-diesel'!P12&gt;0,'E-petroleum diesel'!P60/'BIFUbC-petroleum-diesel'!P12,1)</f>
        <v>0.87245083642802856</v>
      </c>
      <c r="Q12" s="299">
        <f>IF('BIFUbC-petroleum-diesel'!Q12&gt;0,'E-petroleum diesel'!Q60/'BIFUbC-petroleum-diesel'!Q12,1)</f>
        <v>0.8719182683900305</v>
      </c>
      <c r="R12" s="299">
        <f>IF('BIFUbC-petroleum-diesel'!R12&gt;0,'E-petroleum diesel'!R60/'BIFUbC-petroleum-diesel'!R12,1)</f>
        <v>0.87138087684318588</v>
      </c>
      <c r="S12" s="299">
        <f>IF('BIFUbC-petroleum-diesel'!S12&gt;0,'E-petroleum diesel'!S60/'BIFUbC-petroleum-diesel'!S12,1)</f>
        <v>0.87105091554513459</v>
      </c>
      <c r="T12" s="299">
        <f>IF('BIFUbC-petroleum-diesel'!T12&gt;0,'E-petroleum diesel'!T60/'BIFUbC-petroleum-diesel'!T12,1)</f>
        <v>0.87071925369940018</v>
      </c>
      <c r="U12" s="299">
        <f>IF('BIFUbC-petroleum-diesel'!U12&gt;0,'E-petroleum diesel'!U60/'BIFUbC-petroleum-diesel'!U12,1)</f>
        <v>0.8703858781350402</v>
      </c>
      <c r="V12" s="299">
        <f>IF('BIFUbC-petroleum-diesel'!V12&gt;0,'E-petroleum diesel'!V60/'BIFUbC-petroleum-diesel'!V12,1)</f>
        <v>0.87005077554474597</v>
      </c>
      <c r="W12" s="299">
        <f>IF('BIFUbC-petroleum-diesel'!W12&gt;0,'E-petroleum diesel'!W60/'BIFUbC-petroleum-diesel'!W12,1)</f>
        <v>0.86971393248307283</v>
      </c>
      <c r="X12" s="299">
        <f>IF('BIFUbC-petroleum-diesel'!X12&gt;0,'E-petroleum diesel'!X60/'BIFUbC-petroleum-diesel'!X12,1)</f>
        <v>0.86937533536464362</v>
      </c>
      <c r="Y12" s="299">
        <f>IF('BIFUbC-petroleum-diesel'!Y12&gt;0,'E-petroleum diesel'!Y60/'BIFUbC-petroleum-diesel'!Y12,1)</f>
        <v>0.86903497046232236</v>
      </c>
      <c r="Z12" s="299">
        <f>IF('BIFUbC-petroleum-diesel'!Z12&gt;0,'E-petroleum diesel'!Z60/'BIFUbC-petroleum-diesel'!Z12,1)</f>
        <v>0.86869282390536218</v>
      </c>
      <c r="AA12" s="299">
        <f>IF('BIFUbC-petroleum-diesel'!AA12&gt;0,'E-petroleum diesel'!AA60/'BIFUbC-petroleum-diesel'!AA12,1)</f>
        <v>0.868348881677521</v>
      </c>
      <c r="AB12" s="299">
        <f>IF('BIFUbC-petroleum-diesel'!AB12&gt;0,'E-petroleum diesel'!AB60/'BIFUbC-petroleum-diesel'!AB12,1)</f>
        <v>0.86800312961514936</v>
      </c>
      <c r="AC12" s="299">
        <f>IF('BIFUbC-petroleum-diesel'!AC12&gt;0,'E-petroleum diesel'!AC60/'BIFUbC-petroleum-diesel'!AC12,1)</f>
        <v>0.86765555340524692</v>
      </c>
      <c r="AD12" s="299">
        <f>IF('BIFUbC-petroleum-diesel'!AD12&gt;0,'E-petroleum diesel'!AD60/'BIFUbC-petroleum-diesel'!AD12,1)</f>
        <v>0.86730613858348948</v>
      </c>
      <c r="AE12" s="299">
        <f>IF('BIFUbC-petroleum-diesel'!AE12&gt;0,'E-petroleum diesel'!AE60/'BIFUbC-petroleum-diesel'!AE12,1)</f>
        <v>0.86695487053222353</v>
      </c>
      <c r="AF12" s="299">
        <f>IF('BIFUbC-petroleum-diesel'!AF12&gt;0,'E-petroleum diesel'!AF60/'BIFUbC-petroleum-diesel'!AF12,1)</f>
        <v>0.86660173447842859</v>
      </c>
      <c r="AG12" s="299">
        <f>IF('BIFUbC-petroleum-diesel'!AG12&gt;0,'E-petroleum diesel'!AG60/'BIFUbC-petroleum-diesel'!AG12,1)</f>
        <v>0.86624671549164878</v>
      </c>
      <c r="AH12" s="299">
        <f>IF('BIFUbC-petroleum-diesel'!AH12&gt;0,'E-petroleum diesel'!AH60/'BIFUbC-petroleum-diesel'!AH12,1)</f>
        <v>0.86588979848188863</v>
      </c>
      <c r="AI12" s="299">
        <f>IF('BIFUbC-petroleum-diesel'!AI12&gt;0,'E-petroleum diesel'!AI60/'BIFUbC-petroleum-diesel'!AI12,1)</f>
        <v>0.86553096819747721</v>
      </c>
      <c r="AJ12" s="299">
        <f>IF('BIFUbC-petroleum-diesel'!AJ12&gt;0,'E-petroleum diesel'!AJ60/'BIFUbC-petroleum-diesel'!AJ12,1)</f>
        <v>0.86517020922289689</v>
      </c>
      <c r="AK12" s="299">
        <f>IF('BIFUbC-petroleum-diesel'!AK12&gt;0,'E-petroleum diesel'!AK60/'BIFUbC-petroleum-diesel'!AK12,1)</f>
        <v>0.86480750597657718</v>
      </c>
      <c r="AL12" s="299">
        <f>IF('BIFUbC-petroleum-diesel'!AL12&gt;0,'E-petroleum diesel'!AL60/'BIFUbC-petroleum-diesel'!AL12,1)</f>
        <v>0.8644428427086529</v>
      </c>
      <c r="AM12" s="299">
        <f>IF('BIFUbC-petroleum-diesel'!AM12&gt;0,'E-petroleum diesel'!AM60/'BIFUbC-petroleum-diesel'!AM12,1)</f>
        <v>0.8640762034986853</v>
      </c>
      <c r="AN12" s="299">
        <f>IF('BIFUbC-petroleum-diesel'!AN12&gt;0,'E-petroleum diesel'!AN60/'BIFUbC-petroleum-diesel'!AN12,1)</f>
        <v>0.86370757225334771</v>
      </c>
      <c r="AO12" s="299">
        <f>IF('BIFUbC-petroleum-diesel'!AO12&gt;0,'E-petroleum diesel'!AO60/'BIFUbC-petroleum-diesel'!AO12,1)</f>
        <v>0.86333693270407152</v>
      </c>
      <c r="AP12" s="299">
        <f>IF('BIFUbC-petroleum-diesel'!AP12&gt;0,'E-petroleum diesel'!AP60/'BIFUbC-petroleum-diesel'!AP12,1)</f>
        <v>0.86296426840465446</v>
      </c>
      <c r="AQ12" s="299">
        <f>IF('BIFUbC-petroleum-diesel'!AQ12&gt;0,'E-petroleum diesel'!AQ60/'BIFUbC-petroleum-diesel'!AQ12,1)</f>
        <v>0.86254986663799504</v>
      </c>
    </row>
    <row r="13" spans="1:43" x14ac:dyDescent="0.25">
      <c r="A13" s="299" t="s">
        <v>100</v>
      </c>
      <c r="B13" s="299">
        <f>IF('BIFUbC-petroleum-diesel'!B13&gt;0,'E-petroleum diesel'!B61/'BIFUbC-petroleum-diesel'!B13,1)</f>
        <v>0.98765502264203608</v>
      </c>
      <c r="C13" s="299">
        <f>IF('BIFUbC-petroleum-diesel'!C13&gt;0,'E-petroleum diesel'!C61/'BIFUbC-petroleum-diesel'!C13,1)</f>
        <v>0.97901268034095357</v>
      </c>
      <c r="D13" s="299">
        <f>IF('BIFUbC-petroleum-diesel'!D13&gt;0,'E-petroleum diesel'!D61/'BIFUbC-petroleum-diesel'!D13,1)</f>
        <v>0.97804921683958701</v>
      </c>
      <c r="E13" s="299">
        <f>IF('BIFUbC-petroleum-diesel'!E13&gt;0,'E-petroleum diesel'!E61/'BIFUbC-petroleum-diesel'!E13,1)</f>
        <v>0.97898964312227399</v>
      </c>
      <c r="F13" s="299">
        <f>IF('BIFUbC-petroleum-diesel'!F13&gt;0,'E-petroleum diesel'!F61/'BIFUbC-petroleum-diesel'!F13,1)</f>
        <v>0.97937803044205052</v>
      </c>
      <c r="G13" s="299">
        <f>IF('BIFUbC-petroleum-diesel'!G13&gt;0,'E-petroleum diesel'!G61/'BIFUbC-petroleum-diesel'!G13,1)</f>
        <v>0.97928753143755998</v>
      </c>
      <c r="H13" s="299">
        <f>IF('BIFUbC-petroleum-diesel'!H13&gt;0,'E-petroleum diesel'!H61/'BIFUbC-petroleum-diesel'!H13,1)</f>
        <v>0.97919553156124561</v>
      </c>
      <c r="I13" s="299">
        <f>IF('BIFUbC-petroleum-diesel'!I13&gt;0,'E-petroleum diesel'!I61/'BIFUbC-petroleum-diesel'!I13,1)</f>
        <v>0.97912681378487965</v>
      </c>
      <c r="J13" s="299">
        <f>IF('BIFUbC-petroleum-diesel'!J13&gt;0,'E-petroleum diesel'!J61/'BIFUbC-petroleum-diesel'!J13,1)</f>
        <v>0.97905767288407153</v>
      </c>
      <c r="K13" s="299">
        <f>IF('BIFUbC-petroleum-diesel'!K13&gt;0,'E-petroleum diesel'!K61/'BIFUbC-petroleum-diesel'!K13,1)</f>
        <v>0.97898810496623101</v>
      </c>
      <c r="L13" s="299">
        <f>IF('BIFUbC-petroleum-diesel'!L13&gt;0,'E-petroleum diesel'!L61/'BIFUbC-petroleum-diesel'!L13,1)</f>
        <v>0.97891810609090635</v>
      </c>
      <c r="M13" s="299">
        <f>IF('BIFUbC-petroleum-diesel'!M13&gt;0,'E-petroleum diesel'!M61/'BIFUbC-petroleum-diesel'!M13,1)</f>
        <v>0.97884767226904623</v>
      </c>
      <c r="N13" s="299">
        <f>IF('BIFUbC-petroleum-diesel'!N13&gt;0,'E-petroleum diesel'!N61/'BIFUbC-petroleum-diesel'!N13,1)</f>
        <v>0.97879785942623498</v>
      </c>
      <c r="O13" s="299">
        <f>IF('BIFUbC-petroleum-diesel'!O13&gt;0,'E-petroleum diesel'!O61/'BIFUbC-petroleum-diesel'!O13,1)</f>
        <v>0.97874782699627993</v>
      </c>
      <c r="P13" s="299">
        <f>IF('BIFUbC-petroleum-diesel'!P13&gt;0,'E-petroleum diesel'!P61/'BIFUbC-petroleum-diesel'!P13,1)</f>
        <v>0.97869757353287534</v>
      </c>
      <c r="Q13" s="299">
        <f>IF('BIFUbC-petroleum-diesel'!Q13&gt;0,'E-petroleum diesel'!Q61/'BIFUbC-petroleum-diesel'!Q13,1)</f>
        <v>0.97864709757699309</v>
      </c>
      <c r="R13" s="299">
        <f>IF('BIFUbC-petroleum-diesel'!R13&gt;0,'E-petroleum diesel'!R61/'BIFUbC-petroleum-diesel'!R13,1)</f>
        <v>0.97859639765674189</v>
      </c>
      <c r="S13" s="299">
        <f>IF('BIFUbC-petroleum-diesel'!S13&gt;0,'E-petroleum diesel'!S61/'BIFUbC-petroleum-diesel'!S13,1)</f>
        <v>0.97856788964065167</v>
      </c>
      <c r="T13" s="299">
        <f>IF('BIFUbC-petroleum-diesel'!T13&gt;0,'E-petroleum diesel'!T61/'BIFUbC-petroleum-diesel'!T13,1)</f>
        <v>0.97853930896256336</v>
      </c>
      <c r="U13" s="299">
        <f>IF('BIFUbC-petroleum-diesel'!U13&gt;0,'E-petroleum diesel'!U61/'BIFUbC-petroleum-diesel'!U13,1)</f>
        <v>0.97851065534496307</v>
      </c>
      <c r="V13" s="299">
        <f>IF('BIFUbC-petroleum-diesel'!V13&gt;0,'E-petroleum diesel'!V61/'BIFUbC-petroleum-diesel'!V13,1)</f>
        <v>0.97848192850892168</v>
      </c>
      <c r="W13" s="299">
        <f>IF('BIFUbC-petroleum-diesel'!W13&gt;0,'E-petroleum diesel'!W61/'BIFUbC-petroleum-diesel'!W13,1)</f>
        <v>0.97845312817408681</v>
      </c>
      <c r="X13" s="299">
        <f>IF('BIFUbC-petroleum-diesel'!X13&gt;0,'E-petroleum diesel'!X61/'BIFUbC-petroleum-diesel'!X13,1)</f>
        <v>0.97842425405867228</v>
      </c>
      <c r="Y13" s="299">
        <f>IF('BIFUbC-petroleum-diesel'!Y13&gt;0,'E-petroleum diesel'!Y61/'BIFUbC-petroleum-diesel'!Y13,1)</f>
        <v>0.97839530587945056</v>
      </c>
      <c r="Z13" s="299">
        <f>IF('BIFUbC-petroleum-diesel'!Z13&gt;0,'E-petroleum diesel'!Z61/'BIFUbC-petroleum-diesel'!Z13,1)</f>
        <v>0.97836628335174236</v>
      </c>
      <c r="AA13" s="299">
        <f>IF('BIFUbC-petroleum-diesel'!AA13&gt;0,'E-petroleum diesel'!AA61/'BIFUbC-petroleum-diesel'!AA13,1)</f>
        <v>0.97833718618940801</v>
      </c>
      <c r="AB13" s="299">
        <f>IF('BIFUbC-petroleum-diesel'!AB13&gt;0,'E-petroleum diesel'!AB61/'BIFUbC-petroleum-diesel'!AB13,1)</f>
        <v>0.97830801410483736</v>
      </c>
      <c r="AC13" s="299">
        <f>IF('BIFUbC-petroleum-diesel'!AC13&gt;0,'E-petroleum diesel'!AC61/'BIFUbC-petroleum-diesel'!AC13,1)</f>
        <v>0.97827876680894132</v>
      </c>
      <c r="AD13" s="299">
        <f>IF('BIFUbC-petroleum-diesel'!AD13&gt;0,'E-petroleum diesel'!AD61/'BIFUbC-petroleum-diesel'!AD13,1)</f>
        <v>0.97824944401114133</v>
      </c>
      <c r="AE13" s="299">
        <f>IF('BIFUbC-petroleum-diesel'!AE13&gt;0,'E-petroleum diesel'!AE61/'BIFUbC-petroleum-diesel'!AE13,1)</f>
        <v>0.97822004541936036</v>
      </c>
      <c r="AF13" s="299">
        <f>IF('BIFUbC-petroleum-diesel'!AF13&gt;0,'E-petroleum diesel'!AF61/'BIFUbC-petroleum-diesel'!AF13,1)</f>
        <v>0.97819057074001325</v>
      </c>
      <c r="AG13" s="299">
        <f>IF('BIFUbC-petroleum-diesel'!AG13&gt;0,'E-petroleum diesel'!AG61/'BIFUbC-petroleum-diesel'!AG13,1)</f>
        <v>0.97816101967799651</v>
      </c>
      <c r="AH13" s="299">
        <f>IF('BIFUbC-petroleum-diesel'!AH13&gt;0,'E-petroleum diesel'!AH61/'BIFUbC-petroleum-diesel'!AH13,1)</f>
        <v>0.97813139193667897</v>
      </c>
      <c r="AI13" s="299">
        <f>IF('BIFUbC-petroleum-diesel'!AI13&gt;0,'E-petroleum diesel'!AI61/'BIFUbC-petroleum-diesel'!AI13,1)</f>
        <v>0.9781016872178917</v>
      </c>
      <c r="AJ13" s="299">
        <f>IF('BIFUbC-petroleum-diesel'!AJ13&gt;0,'E-petroleum diesel'!AJ61/'BIFUbC-petroleum-diesel'!AJ13,1)</f>
        <v>0.97807190522191811</v>
      </c>
      <c r="AK13" s="299">
        <f>IF('BIFUbC-petroleum-diesel'!AK13&gt;0,'E-petroleum diesel'!AK61/'BIFUbC-petroleum-diesel'!AK13,1)</f>
        <v>0.97804204564748332</v>
      </c>
      <c r="AL13" s="299">
        <f>IF('BIFUbC-petroleum-diesel'!AL13&gt;0,'E-petroleum diesel'!AL61/'BIFUbC-petroleum-diesel'!AL13,1)</f>
        <v>0.97801210819174544</v>
      </c>
      <c r="AM13" s="299">
        <f>IF('BIFUbC-petroleum-diesel'!AM13&gt;0,'E-petroleum diesel'!AM61/'BIFUbC-petroleum-diesel'!AM13,1)</f>
        <v>0.97798209255028323</v>
      </c>
      <c r="AN13" s="299">
        <f>IF('BIFUbC-petroleum-diesel'!AN13&gt;0,'E-petroleum diesel'!AN61/'BIFUbC-petroleum-diesel'!AN13,1)</f>
        <v>0.97795199841708813</v>
      </c>
      <c r="AO13" s="299">
        <f>IF('BIFUbC-petroleum-diesel'!AO13&gt;0,'E-petroleum diesel'!AO61/'BIFUbC-petroleum-diesel'!AO13,1)</f>
        <v>0.97792182548455209</v>
      </c>
      <c r="AP13" s="299">
        <f>IF('BIFUbC-petroleum-diesel'!AP13&gt;0,'E-petroleum diesel'!AP61/'BIFUbC-petroleum-diesel'!AP13,1)</f>
        <v>0.97789157344345812</v>
      </c>
      <c r="AQ13" s="299">
        <f>IF('BIFUbC-petroleum-diesel'!AQ13&gt;0,'E-petroleum diesel'!AQ61/'BIFUbC-petroleum-diesel'!AQ13,1)</f>
        <v>0.97785392767976154</v>
      </c>
    </row>
    <row r="14" spans="1:43" x14ac:dyDescent="0.25">
      <c r="A14" s="299" t="s">
        <v>101</v>
      </c>
      <c r="B14" s="299">
        <f>IF('BIFUbC-petroleum-diesel'!B14&gt;0,'E-petroleum diesel'!B62/'BIFUbC-petroleum-diesel'!B14,1)</f>
        <v>0.97160738769177246</v>
      </c>
      <c r="C14" s="299">
        <f>IF('BIFUbC-petroleum-diesel'!C14&gt;0,'E-petroleum diesel'!C62/'BIFUbC-petroleum-diesel'!C14,1)</f>
        <v>0.97376425572395964</v>
      </c>
      <c r="D14" s="299">
        <f>IF('BIFUbC-petroleum-diesel'!D14&gt;0,'E-petroleum diesel'!D62/'BIFUbC-petroleum-diesel'!D14,1)</f>
        <v>0.97805939899229422</v>
      </c>
      <c r="E14" s="299">
        <f>IF('BIFUbC-petroleum-diesel'!E14&gt;0,'E-petroleum diesel'!E62/'BIFUbC-petroleum-diesel'!E14,1)</f>
        <v>0.97851229275531593</v>
      </c>
      <c r="F14" s="299">
        <f>IF('BIFUbC-petroleum-diesel'!F14&gt;0,'E-petroleum diesel'!F62/'BIFUbC-petroleum-diesel'!F14,1)</f>
        <v>0.97960543016877322</v>
      </c>
      <c r="G14" s="299">
        <f>IF('BIFUbC-petroleum-diesel'!G14&gt;0,'E-petroleum diesel'!G62/'BIFUbC-petroleum-diesel'!G14,1)</f>
        <v>0.97999720734074947</v>
      </c>
      <c r="H14" s="299">
        <f>IF('BIFUbC-petroleum-diesel'!H14&gt;0,'E-petroleum diesel'!H62/'BIFUbC-petroleum-diesel'!H14,1)</f>
        <v>0.98026560937690943</v>
      </c>
      <c r="I14" s="299">
        <f>IF('BIFUbC-petroleum-diesel'!I14&gt;0,'E-petroleum diesel'!I62/'BIFUbC-petroleum-diesel'!I14,1)</f>
        <v>0.98035337290001756</v>
      </c>
      <c r="J14" s="299">
        <f>IF('BIFUbC-petroleum-diesel'!J14&gt;0,'E-petroleum diesel'!J62/'BIFUbC-petroleum-diesel'!J14,1)</f>
        <v>0.98044020638768692</v>
      </c>
      <c r="K14" s="299">
        <f>IF('BIFUbC-petroleum-diesel'!K14&gt;0,'E-petroleum diesel'!K62/'BIFUbC-petroleum-diesel'!K14,1)</f>
        <v>0.9805261242183877</v>
      </c>
      <c r="L14" s="299">
        <f>IF('BIFUbC-petroleum-diesel'!L14&gt;0,'E-petroleum diesel'!L62/'BIFUbC-petroleum-diesel'!L14,1)</f>
        <v>0.98061114047498577</v>
      </c>
      <c r="M14" s="299">
        <f>IF('BIFUbC-petroleum-diesel'!M14&gt;0,'E-petroleum diesel'!M62/'BIFUbC-petroleum-diesel'!M14,1)</f>
        <v>0.9806952689522993</v>
      </c>
      <c r="N14" s="299">
        <f>IF('BIFUbC-petroleum-diesel'!N14&gt;0,'E-petroleum diesel'!N62/'BIFUbC-petroleum-diesel'!N14,1)</f>
        <v>0.98075309207663286</v>
      </c>
      <c r="O14" s="299">
        <f>IF('BIFUbC-petroleum-diesel'!O14&gt;0,'E-petroleum diesel'!O62/'BIFUbC-petroleum-diesel'!O14,1)</f>
        <v>0.98081049954676858</v>
      </c>
      <c r="P14" s="299">
        <f>IF('BIFUbC-petroleum-diesel'!P14&gt;0,'E-petroleum diesel'!P62/'BIFUbC-petroleum-diesel'!P14,1)</f>
        <v>0.98086749572322418</v>
      </c>
      <c r="Q14" s="299">
        <f>IF('BIFUbC-petroleum-diesel'!Q14&gt;0,'E-petroleum diesel'!Q62/'BIFUbC-petroleum-diesel'!Q14,1)</f>
        <v>0.98092408490557204</v>
      </c>
      <c r="R14" s="299">
        <f>IF('BIFUbC-petroleum-diesel'!R14&gt;0,'E-petroleum diesel'!R62/'BIFUbC-petroleum-diesel'!R14,1)</f>
        <v>0.98098027133350019</v>
      </c>
      <c r="S14" s="299">
        <f>IF('BIFUbC-petroleum-diesel'!S14&gt;0,'E-petroleum diesel'!S62/'BIFUbC-petroleum-diesel'!S14,1)</f>
        <v>0.98098478657527721</v>
      </c>
      <c r="T14" s="299">
        <f>IF('BIFUbC-petroleum-diesel'!T14&gt;0,'E-petroleum diesel'!T62/'BIFUbC-petroleum-diesel'!T14,1)</f>
        <v>0.98098929522419398</v>
      </c>
      <c r="U14" s="299">
        <f>IF('BIFUbC-petroleum-diesel'!U14&gt;0,'E-petroleum diesel'!U62/'BIFUbC-petroleum-diesel'!U14,1)</f>
        <v>0.98099379728872771</v>
      </c>
      <c r="V14" s="299">
        <f>IF('BIFUbC-petroleum-diesel'!V14&gt;0,'E-petroleum diesel'!V62/'BIFUbC-petroleum-diesel'!V14,1)</f>
        <v>0.98099829277733785</v>
      </c>
      <c r="W14" s="299">
        <f>IF('BIFUbC-petroleum-diesel'!W14&gt;0,'E-petroleum diesel'!W62/'BIFUbC-petroleum-diesel'!W14,1)</f>
        <v>0.98100278169846611</v>
      </c>
      <c r="X14" s="299">
        <f>IF('BIFUbC-petroleum-diesel'!X14&gt;0,'E-petroleum diesel'!X62/'BIFUbC-petroleum-diesel'!X14,1)</f>
        <v>0.98100726406053629</v>
      </c>
      <c r="Y14" s="299">
        <f>IF('BIFUbC-petroleum-diesel'!Y14&gt;0,'E-petroleum diesel'!Y62/'BIFUbC-petroleum-diesel'!Y14,1)</f>
        <v>0.98101173987195422</v>
      </c>
      <c r="Z14" s="299">
        <f>IF('BIFUbC-petroleum-diesel'!Z14&gt;0,'E-petroleum diesel'!Z62/'BIFUbC-petroleum-diesel'!Z14,1)</f>
        <v>0.98101620914110865</v>
      </c>
      <c r="AA14" s="299">
        <f>IF('BIFUbC-petroleum-diesel'!AA14&gt;0,'E-petroleum diesel'!AA62/'BIFUbC-petroleum-diesel'!AA14,1)</f>
        <v>0.98102067187636999</v>
      </c>
      <c r="AB14" s="299">
        <f>IF('BIFUbC-petroleum-diesel'!AB14&gt;0,'E-petroleum diesel'!AB62/'BIFUbC-petroleum-diesel'!AB14,1)</f>
        <v>0.98102512808609132</v>
      </c>
      <c r="AC14" s="299">
        <f>IF('BIFUbC-petroleum-diesel'!AC14&gt;0,'E-petroleum diesel'!AC62/'BIFUbC-petroleum-diesel'!AC14,1)</f>
        <v>0.98102957777860866</v>
      </c>
      <c r="AD14" s="299">
        <f>IF('BIFUbC-petroleum-diesel'!AD14&gt;0,'E-petroleum diesel'!AD62/'BIFUbC-petroleum-diesel'!AD14,1)</f>
        <v>0.98103402096223957</v>
      </c>
      <c r="AE14" s="299">
        <f>IF('BIFUbC-petroleum-diesel'!AE14&gt;0,'E-petroleum diesel'!AE62/'BIFUbC-petroleum-diesel'!AE14,1)</f>
        <v>0.98103845764528474</v>
      </c>
      <c r="AF14" s="299">
        <f>IF('BIFUbC-petroleum-diesel'!AF14&gt;0,'E-petroleum diesel'!AF62/'BIFUbC-petroleum-diesel'!AF14,1)</f>
        <v>0.98104288783602733</v>
      </c>
      <c r="AG14" s="299">
        <f>IF('BIFUbC-petroleum-diesel'!AG14&gt;0,'E-petroleum diesel'!AG62/'BIFUbC-petroleum-diesel'!AG14,1)</f>
        <v>0.98104731154273306</v>
      </c>
      <c r="AH14" s="299">
        <f>IF('BIFUbC-petroleum-diesel'!AH14&gt;0,'E-petroleum diesel'!AH62/'BIFUbC-petroleum-diesel'!AH14,1)</f>
        <v>0.98105172877365043</v>
      </c>
      <c r="AI14" s="299">
        <f>IF('BIFUbC-petroleum-diesel'!AI14&gt;0,'E-petroleum diesel'!AI62/'BIFUbC-petroleum-diesel'!AI14,1)</f>
        <v>0.9810561395370101</v>
      </c>
      <c r="AJ14" s="299">
        <f>IF('BIFUbC-petroleum-diesel'!AJ14&gt;0,'E-petroleum diesel'!AJ62/'BIFUbC-petroleum-diesel'!AJ14,1)</f>
        <v>0.98106054384102626</v>
      </c>
      <c r="AK14" s="299">
        <f>IF('BIFUbC-petroleum-diesel'!AK14&gt;0,'E-petroleum diesel'!AK62/'BIFUbC-petroleum-diesel'!AK14,1)</f>
        <v>0.98106494169389524</v>
      </c>
      <c r="AL14" s="299">
        <f>IF('BIFUbC-petroleum-diesel'!AL14&gt;0,'E-petroleum diesel'!AL62/'BIFUbC-petroleum-diesel'!AL14,1)</f>
        <v>0.98106933310379618</v>
      </c>
      <c r="AM14" s="299">
        <f>IF('BIFUbC-petroleum-diesel'!AM14&gt;0,'E-petroleum diesel'!AM62/'BIFUbC-petroleum-diesel'!AM14,1)</f>
        <v>0.98107371807889154</v>
      </c>
      <c r="AN14" s="299">
        <f>IF('BIFUbC-petroleum-diesel'!AN14&gt;0,'E-petroleum diesel'!AN62/'BIFUbC-petroleum-diesel'!AN14,1)</f>
        <v>0.9810780966273267</v>
      </c>
      <c r="AO14" s="299">
        <f>IF('BIFUbC-petroleum-diesel'!AO14&gt;0,'E-petroleum diesel'!AO62/'BIFUbC-petroleum-diesel'!AO14,1)</f>
        <v>0.98108246875722904</v>
      </c>
      <c r="AP14" s="299">
        <f>IF('BIFUbC-petroleum-diesel'!AP14&gt;0,'E-petroleum diesel'!AP62/'BIFUbC-petroleum-diesel'!AP14,1)</f>
        <v>0.98108683447670997</v>
      </c>
      <c r="AQ14" s="299">
        <f>IF('BIFUbC-petroleum-diesel'!AQ14&gt;0,'E-petroleum diesel'!AQ62/'BIFUbC-petroleum-diesel'!AQ14,1)</f>
        <v>0.9810848028007163</v>
      </c>
    </row>
    <row r="15" spans="1:43" x14ac:dyDescent="0.25">
      <c r="A15" s="299" t="s">
        <v>102</v>
      </c>
      <c r="B15" s="299">
        <f>IF('BIFUbC-petroleum-diesel'!B15&gt;0,'E-petroleum diesel'!B63/'BIFUbC-petroleum-diesel'!B15,1)</f>
        <v>0.6485061125494529</v>
      </c>
      <c r="C15" s="299">
        <f>IF('BIFUbC-petroleum-diesel'!C15&gt;0,'E-petroleum diesel'!C63/'BIFUbC-petroleum-diesel'!C15,1)</f>
        <v>0.66326487730076134</v>
      </c>
      <c r="D15" s="299">
        <f>IF('BIFUbC-petroleum-diesel'!D15&gt;0,'E-petroleum diesel'!D63/'BIFUbC-petroleum-diesel'!D15,1)</f>
        <v>0.68968206168575918</v>
      </c>
      <c r="E15" s="299">
        <f>IF('BIFUbC-petroleum-diesel'!E15&gt;0,'E-petroleum diesel'!E63/'BIFUbC-petroleum-diesel'!E15,1)</f>
        <v>0.69254474984191061</v>
      </c>
      <c r="F15" s="299">
        <f>IF('BIFUbC-petroleum-diesel'!F15&gt;0,'E-petroleum diesel'!F63/'BIFUbC-petroleum-diesel'!F15,1)</f>
        <v>0.70186105335980364</v>
      </c>
      <c r="G15" s="299">
        <f>IF('BIFUbC-petroleum-diesel'!G15&gt;0,'E-petroleum diesel'!G63/'BIFUbC-petroleum-diesel'!G15,1)</f>
        <v>0.70459295249798848</v>
      </c>
      <c r="H15" s="299">
        <f>IF('BIFUbC-petroleum-diesel'!H15&gt;0,'E-petroleum diesel'!H63/'BIFUbC-petroleum-diesel'!H15,1)</f>
        <v>0.70646622539546877</v>
      </c>
      <c r="I15" s="299">
        <f>IF('BIFUbC-petroleum-diesel'!I15&gt;0,'E-petroleum diesel'!I63/'BIFUbC-petroleum-diesel'!I15,1)</f>
        <v>0.70711852391407692</v>
      </c>
      <c r="J15" s="299">
        <f>IF('BIFUbC-petroleum-diesel'!J15&gt;0,'E-petroleum diesel'!J63/'BIFUbC-petroleum-diesel'!J15,1)</f>
        <v>0.70776711726893449</v>
      </c>
      <c r="K15" s="299">
        <f>IF('BIFUbC-petroleum-diesel'!K15&gt;0,'E-petroleum diesel'!K63/'BIFUbC-petroleum-diesel'!K15,1)</f>
        <v>0.70841203573195199</v>
      </c>
      <c r="L15" s="299">
        <f>IF('BIFUbC-petroleum-diesel'!L15&gt;0,'E-petroleum diesel'!L63/'BIFUbC-petroleum-diesel'!L15,1)</f>
        <v>0.70905330924445686</v>
      </c>
      <c r="M15" s="299">
        <f>IF('BIFUbC-petroleum-diesel'!M15&gt;0,'E-petroleum diesel'!M63/'BIFUbC-petroleum-diesel'!M15,1)</f>
        <v>0.70969096742169102</v>
      </c>
      <c r="N15" s="299">
        <f>IF('BIFUbC-petroleum-diesel'!N15&gt;0,'E-petroleum diesel'!N63/'BIFUbC-petroleum-diesel'!N15,1)</f>
        <v>0.71013174821721015</v>
      </c>
      <c r="O15" s="299">
        <f>IF('BIFUbC-petroleum-diesel'!O15&gt;0,'E-petroleum diesel'!O63/'BIFUbC-petroleum-diesel'!O15,1)</f>
        <v>0.71057081519271503</v>
      </c>
      <c r="P15" s="299">
        <f>IF('BIFUbC-petroleum-diesel'!P15&gt;0,'E-petroleum diesel'!P63/'BIFUbC-petroleum-diesel'!P15,1)</f>
        <v>0.71100817793928328</v>
      </c>
      <c r="Q15" s="299">
        <f>IF('BIFUbC-petroleum-diesel'!Q15&gt;0,'E-petroleum diesel'!Q63/'BIFUbC-petroleum-diesel'!Q15,1)</f>
        <v>0.71144384597618593</v>
      </c>
      <c r="R15" s="299">
        <f>IF('BIFUbC-petroleum-diesel'!R15&gt;0,'E-petroleum diesel'!R63/'BIFUbC-petroleum-diesel'!R15,1)</f>
        <v>0.71187782875155914</v>
      </c>
      <c r="S15" s="299">
        <f>IF('BIFUbC-petroleum-diesel'!S15&gt;0,'E-petroleum diesel'!S63/'BIFUbC-petroleum-diesel'!S15,1)</f>
        <v>0.71191563548371439</v>
      </c>
      <c r="T15" s="299">
        <f>IF('BIFUbC-petroleum-diesel'!T15&gt;0,'E-petroleum diesel'!T63/'BIFUbC-petroleum-diesel'!T15,1)</f>
        <v>0.71195341038809057</v>
      </c>
      <c r="U15" s="299">
        <f>IF('BIFUbC-petroleum-diesel'!U15&gt;0,'E-petroleum diesel'!U63/'BIFUbC-petroleum-diesel'!U15,1)</f>
        <v>0.71199115348852993</v>
      </c>
      <c r="V15" s="299">
        <f>IF('BIFUbC-petroleum-diesel'!V15&gt;0,'E-petroleum diesel'!V63/'BIFUbC-petroleum-diesel'!V15,1)</f>
        <v>0.7120288648088462</v>
      </c>
      <c r="W15" s="299">
        <f>IF('BIFUbC-petroleum-diesel'!W15&gt;0,'E-petroleum diesel'!W63/'BIFUbC-petroleum-diesel'!W15,1)</f>
        <v>0.71206654437282468</v>
      </c>
      <c r="X15" s="299">
        <f>IF('BIFUbC-petroleum-diesel'!X15&gt;0,'E-petroleum diesel'!X63/'BIFUbC-petroleum-diesel'!X15,1)</f>
        <v>0.71210419220422261</v>
      </c>
      <c r="Y15" s="299">
        <f>IF('BIFUbC-petroleum-diesel'!Y15&gt;0,'E-petroleum diesel'!Y63/'BIFUbC-petroleum-diesel'!Y15,1)</f>
        <v>0.71214180832676877</v>
      </c>
      <c r="Z15" s="299">
        <f>IF('BIFUbC-petroleum-diesel'!Z15&gt;0,'E-petroleum diesel'!Z63/'BIFUbC-petroleum-diesel'!Z15,1)</f>
        <v>0.71217939276416364</v>
      </c>
      <c r="AA15" s="299">
        <f>IF('BIFUbC-petroleum-diesel'!AA15&gt;0,'E-petroleum diesel'!AA63/'BIFUbC-petroleum-diesel'!AA15,1)</f>
        <v>0.71221694554007953</v>
      </c>
      <c r="AB15" s="299">
        <f>IF('BIFUbC-petroleum-diesel'!AB15&gt;0,'E-petroleum diesel'!AB63/'BIFUbC-petroleum-diesel'!AB15,1)</f>
        <v>0.71225446667816039</v>
      </c>
      <c r="AC15" s="299">
        <f>IF('BIFUbC-petroleum-diesel'!AC15&gt;0,'E-petroleum diesel'!AC63/'BIFUbC-petroleum-diesel'!AC15,1)</f>
        <v>0.71229195620202224</v>
      </c>
      <c r="AD15" s="299">
        <f>IF('BIFUbC-petroleum-diesel'!AD15&gt;0,'E-petroleum diesel'!AD63/'BIFUbC-petroleum-diesel'!AD15,1)</f>
        <v>0.71232941413525308</v>
      </c>
      <c r="AE15" s="299">
        <f>IF('BIFUbC-petroleum-diesel'!AE15&gt;0,'E-petroleum diesel'!AE63/'BIFUbC-petroleum-diesel'!AE15,1)</f>
        <v>0.7123668405014123</v>
      </c>
      <c r="AF15" s="299">
        <f>IF('BIFUbC-petroleum-diesel'!AF15&gt;0,'E-petroleum diesel'!AF63/'BIFUbC-petroleum-diesel'!AF15,1)</f>
        <v>0.71240423532403208</v>
      </c>
      <c r="AG15" s="299">
        <f>IF('BIFUbC-petroleum-diesel'!AG15&gt;0,'E-petroleum diesel'!AG63/'BIFUbC-petroleum-diesel'!AG15,1)</f>
        <v>0.71244159862661582</v>
      </c>
      <c r="AH15" s="299">
        <f>IF('BIFUbC-petroleum-diesel'!AH15&gt;0,'E-petroleum diesel'!AH63/'BIFUbC-petroleum-diesel'!AH15,1)</f>
        <v>0.71247893043263932</v>
      </c>
      <c r="AI15" s="299">
        <f>IF('BIFUbC-petroleum-diesel'!AI15&gt;0,'E-petroleum diesel'!AI63/'BIFUbC-petroleum-diesel'!AI15,1)</f>
        <v>0.71251623076555071</v>
      </c>
      <c r="AJ15" s="299">
        <f>IF('BIFUbC-petroleum-diesel'!AJ15&gt;0,'E-petroleum diesel'!AJ63/'BIFUbC-petroleum-diesel'!AJ15,1)</f>
        <v>0.71255349964876979</v>
      </c>
      <c r="AK15" s="299">
        <f>IF('BIFUbC-petroleum-diesel'!AK15&gt;0,'E-petroleum diesel'!AK63/'BIFUbC-petroleum-diesel'!AK15,1)</f>
        <v>0.71259073710568865</v>
      </c>
      <c r="AL15" s="299">
        <f>IF('BIFUbC-petroleum-diesel'!AL15&gt;0,'E-petroleum diesel'!AL63/'BIFUbC-petroleum-diesel'!AL15,1)</f>
        <v>0.71262794315967204</v>
      </c>
      <c r="AM15" s="299">
        <f>IF('BIFUbC-petroleum-diesel'!AM15&gt;0,'E-petroleum diesel'!AM63/'BIFUbC-petroleum-diesel'!AM15,1)</f>
        <v>0.71266511783405606</v>
      </c>
      <c r="AN15" s="299">
        <f>IF('BIFUbC-petroleum-diesel'!AN15&gt;0,'E-petroleum diesel'!AN63/'BIFUbC-petroleum-diesel'!AN15,1)</f>
        <v>0.71270226115215007</v>
      </c>
      <c r="AO15" s="299">
        <f>IF('BIFUbC-petroleum-diesel'!AO15&gt;0,'E-petroleum diesel'!AO63/'BIFUbC-petroleum-diesel'!AO15,1)</f>
        <v>0.7127393731372349</v>
      </c>
      <c r="AP15" s="299">
        <f>IF('BIFUbC-petroleum-diesel'!AP15&gt;0,'E-petroleum diesel'!AP63/'BIFUbC-petroleum-diesel'!AP15,1)</f>
        <v>0.71277645381256438</v>
      </c>
      <c r="AQ15" s="299">
        <f>IF('BIFUbC-petroleum-diesel'!AQ15&gt;0,'E-petroleum diesel'!AQ63/'BIFUbC-petroleum-diesel'!AQ15,1)</f>
        <v>0.71274442547959549</v>
      </c>
    </row>
    <row r="16" spans="1:43" x14ac:dyDescent="0.25">
      <c r="A16" s="299" t="s">
        <v>103</v>
      </c>
      <c r="B16" s="299">
        <f>IF('BIFUbC-petroleum-diesel'!B16&gt;0,'E-petroleum diesel'!B64/'BIFUbC-petroleum-diesel'!B16,1)</f>
        <v>1</v>
      </c>
      <c r="C16" s="299">
        <f>IF('BIFUbC-petroleum-diesel'!C16&gt;0,'E-petroleum diesel'!C64/'BIFUbC-petroleum-diesel'!C16,1)</f>
        <v>1</v>
      </c>
      <c r="D16" s="299">
        <f>IF('BIFUbC-petroleum-diesel'!D16&gt;0,'E-petroleum diesel'!D64/'BIFUbC-petroleum-diesel'!D16,1)</f>
        <v>1</v>
      </c>
      <c r="E16" s="299">
        <f>IF('BIFUbC-petroleum-diesel'!E16&gt;0,'E-petroleum diesel'!E64/'BIFUbC-petroleum-diesel'!E16,1)</f>
        <v>1</v>
      </c>
      <c r="F16" s="299">
        <f>IF('BIFUbC-petroleum-diesel'!F16&gt;0,'E-petroleum diesel'!F64/'BIFUbC-petroleum-diesel'!F16,1)</f>
        <v>1</v>
      </c>
      <c r="G16" s="299">
        <f>IF('BIFUbC-petroleum-diesel'!G16&gt;0,'E-petroleum diesel'!G64/'BIFUbC-petroleum-diesel'!G16,1)</f>
        <v>1</v>
      </c>
      <c r="H16" s="299">
        <f>IF('BIFUbC-petroleum-diesel'!H16&gt;0,'E-petroleum diesel'!H64/'BIFUbC-petroleum-diesel'!H16,1)</f>
        <v>1</v>
      </c>
      <c r="I16" s="299">
        <f>IF('BIFUbC-petroleum-diesel'!I16&gt;0,'E-petroleum diesel'!I64/'BIFUbC-petroleum-diesel'!I16,1)</f>
        <v>1</v>
      </c>
      <c r="J16" s="299">
        <f>IF('BIFUbC-petroleum-diesel'!J16&gt;0,'E-petroleum diesel'!J64/'BIFUbC-petroleum-diesel'!J16,1)</f>
        <v>1</v>
      </c>
      <c r="K16" s="299">
        <f>IF('BIFUbC-petroleum-diesel'!K16&gt;0,'E-petroleum diesel'!K64/'BIFUbC-petroleum-diesel'!K16,1)</f>
        <v>1</v>
      </c>
      <c r="L16" s="299">
        <f>IF('BIFUbC-petroleum-diesel'!L16&gt;0,'E-petroleum diesel'!L64/'BIFUbC-petroleum-diesel'!L16,1)</f>
        <v>1</v>
      </c>
      <c r="M16" s="299">
        <f>IF('BIFUbC-petroleum-diesel'!M16&gt;0,'E-petroleum diesel'!M64/'BIFUbC-petroleum-diesel'!M16,1)</f>
        <v>1</v>
      </c>
      <c r="N16" s="299">
        <f>IF('BIFUbC-petroleum-diesel'!N16&gt;0,'E-petroleum diesel'!N64/'BIFUbC-petroleum-diesel'!N16,1)</f>
        <v>1</v>
      </c>
      <c r="O16" s="299">
        <f>IF('BIFUbC-petroleum-diesel'!O16&gt;0,'E-petroleum diesel'!O64/'BIFUbC-petroleum-diesel'!O16,1)</f>
        <v>1</v>
      </c>
      <c r="P16" s="299">
        <f>IF('BIFUbC-petroleum-diesel'!P16&gt;0,'E-petroleum diesel'!P64/'BIFUbC-petroleum-diesel'!P16,1)</f>
        <v>1</v>
      </c>
      <c r="Q16" s="299">
        <f>IF('BIFUbC-petroleum-diesel'!Q16&gt;0,'E-petroleum diesel'!Q64/'BIFUbC-petroleum-diesel'!Q16,1)</f>
        <v>1</v>
      </c>
      <c r="R16" s="299">
        <f>IF('BIFUbC-petroleum-diesel'!R16&gt;0,'E-petroleum diesel'!R64/'BIFUbC-petroleum-diesel'!R16,1)</f>
        <v>1</v>
      </c>
      <c r="S16" s="299">
        <f>IF('BIFUbC-petroleum-diesel'!S16&gt;0,'E-petroleum diesel'!S64/'BIFUbC-petroleum-diesel'!S16,1)</f>
        <v>1</v>
      </c>
      <c r="T16" s="299">
        <f>IF('BIFUbC-petroleum-diesel'!T16&gt;0,'E-petroleum diesel'!T64/'BIFUbC-petroleum-diesel'!T16,1)</f>
        <v>1</v>
      </c>
      <c r="U16" s="299">
        <f>IF('BIFUbC-petroleum-diesel'!U16&gt;0,'E-petroleum diesel'!U64/'BIFUbC-petroleum-diesel'!U16,1)</f>
        <v>1</v>
      </c>
      <c r="V16" s="299">
        <f>IF('BIFUbC-petroleum-diesel'!V16&gt;0,'E-petroleum diesel'!V64/'BIFUbC-petroleum-diesel'!V16,1)</f>
        <v>1</v>
      </c>
      <c r="W16" s="299">
        <f>IF('BIFUbC-petroleum-diesel'!W16&gt;0,'E-petroleum diesel'!W64/'BIFUbC-petroleum-diesel'!W16,1)</f>
        <v>1</v>
      </c>
      <c r="X16" s="299">
        <f>IF('BIFUbC-petroleum-diesel'!X16&gt;0,'E-petroleum diesel'!X64/'BIFUbC-petroleum-diesel'!X16,1)</f>
        <v>1</v>
      </c>
      <c r="Y16" s="299">
        <f>IF('BIFUbC-petroleum-diesel'!Y16&gt;0,'E-petroleum diesel'!Y64/'BIFUbC-petroleum-diesel'!Y16,1)</f>
        <v>1</v>
      </c>
      <c r="Z16" s="299">
        <f>IF('BIFUbC-petroleum-diesel'!Z16&gt;0,'E-petroleum diesel'!Z64/'BIFUbC-petroleum-diesel'!Z16,1)</f>
        <v>1</v>
      </c>
      <c r="AA16" s="299">
        <f>IF('BIFUbC-petroleum-diesel'!AA16&gt;0,'E-petroleum diesel'!AA64/'BIFUbC-petroleum-diesel'!AA16,1)</f>
        <v>1</v>
      </c>
      <c r="AB16" s="299">
        <f>IF('BIFUbC-petroleum-diesel'!AB16&gt;0,'E-petroleum diesel'!AB64/'BIFUbC-petroleum-diesel'!AB16,1)</f>
        <v>1</v>
      </c>
      <c r="AC16" s="299">
        <f>IF('BIFUbC-petroleum-diesel'!AC16&gt;0,'E-petroleum diesel'!AC64/'BIFUbC-petroleum-diesel'!AC16,1)</f>
        <v>1</v>
      </c>
      <c r="AD16" s="299">
        <f>IF('BIFUbC-petroleum-diesel'!AD16&gt;0,'E-petroleum diesel'!AD64/'BIFUbC-petroleum-diesel'!AD16,1)</f>
        <v>1</v>
      </c>
      <c r="AE16" s="299">
        <f>IF('BIFUbC-petroleum-diesel'!AE16&gt;0,'E-petroleum diesel'!AE64/'BIFUbC-petroleum-diesel'!AE16,1)</f>
        <v>1</v>
      </c>
      <c r="AF16" s="299">
        <f>IF('BIFUbC-petroleum-diesel'!AF16&gt;0,'E-petroleum diesel'!AF64/'BIFUbC-petroleum-diesel'!AF16,1)</f>
        <v>1</v>
      </c>
      <c r="AG16" s="299">
        <f>IF('BIFUbC-petroleum-diesel'!AG16&gt;0,'E-petroleum diesel'!AG64/'BIFUbC-petroleum-diesel'!AG16,1)</f>
        <v>1</v>
      </c>
      <c r="AH16" s="299">
        <f>IF('BIFUbC-petroleum-diesel'!AH16&gt;0,'E-petroleum diesel'!AH64/'BIFUbC-petroleum-diesel'!AH16,1)</f>
        <v>1</v>
      </c>
      <c r="AI16" s="299">
        <f>IF('BIFUbC-petroleum-diesel'!AI16&gt;0,'E-petroleum diesel'!AI64/'BIFUbC-petroleum-diesel'!AI16,1)</f>
        <v>1</v>
      </c>
      <c r="AJ16" s="299">
        <f>IF('BIFUbC-petroleum-diesel'!AJ16&gt;0,'E-petroleum diesel'!AJ64/'BIFUbC-petroleum-diesel'!AJ16,1)</f>
        <v>1</v>
      </c>
      <c r="AK16" s="299">
        <f>IF('BIFUbC-petroleum-diesel'!AK16&gt;0,'E-petroleum diesel'!AK64/'BIFUbC-petroleum-diesel'!AK16,1)</f>
        <v>1</v>
      </c>
      <c r="AL16" s="299">
        <f>IF('BIFUbC-petroleum-diesel'!AL16&gt;0,'E-petroleum diesel'!AL64/'BIFUbC-petroleum-diesel'!AL16,1)</f>
        <v>1</v>
      </c>
      <c r="AM16" s="299">
        <f>IF('BIFUbC-petroleum-diesel'!AM16&gt;0,'E-petroleum diesel'!AM64/'BIFUbC-petroleum-diesel'!AM16,1)</f>
        <v>1</v>
      </c>
      <c r="AN16" s="299">
        <f>IF('BIFUbC-petroleum-diesel'!AN16&gt;0,'E-petroleum diesel'!AN64/'BIFUbC-petroleum-diesel'!AN16,1)</f>
        <v>1</v>
      </c>
      <c r="AO16" s="299">
        <f>IF('BIFUbC-petroleum-diesel'!AO16&gt;0,'E-petroleum diesel'!AO64/'BIFUbC-petroleum-diesel'!AO16,1)</f>
        <v>1</v>
      </c>
      <c r="AP16" s="299">
        <f>IF('BIFUbC-petroleum-diesel'!AP16&gt;0,'E-petroleum diesel'!AP64/'BIFUbC-petroleum-diesel'!AP16,1)</f>
        <v>1</v>
      </c>
      <c r="AQ16" s="299">
        <f>IF('BIFUbC-petroleum-diesel'!AQ16&gt;0,'E-petroleum diesel'!AQ64/'BIFUbC-petroleum-diesel'!AQ16,1)</f>
        <v>1</v>
      </c>
    </row>
    <row r="17" spans="1:43" x14ac:dyDescent="0.25">
      <c r="A17" s="299" t="s">
        <v>104</v>
      </c>
      <c r="B17" s="299">
        <f>IF('BIFUbC-petroleum-diesel'!B17&gt;0,'E-petroleum diesel'!B65/'BIFUbC-petroleum-diesel'!B17,1)</f>
        <v>1</v>
      </c>
      <c r="C17" s="299">
        <f>IF('BIFUbC-petroleum-diesel'!C17&gt;0,'E-petroleum diesel'!C65/'BIFUbC-petroleum-diesel'!C17,1)</f>
        <v>1</v>
      </c>
      <c r="D17" s="299">
        <f>IF('BIFUbC-petroleum-diesel'!D17&gt;0,'E-petroleum diesel'!D65/'BIFUbC-petroleum-diesel'!D17,1)</f>
        <v>1</v>
      </c>
      <c r="E17" s="299">
        <f>IF('BIFUbC-petroleum-diesel'!E17&gt;0,'E-petroleum diesel'!E65/'BIFUbC-petroleum-diesel'!E17,1)</f>
        <v>1</v>
      </c>
      <c r="F17" s="299">
        <f>IF('BIFUbC-petroleum-diesel'!F17&gt;0,'E-petroleum diesel'!F65/'BIFUbC-petroleum-diesel'!F17,1)</f>
        <v>1</v>
      </c>
      <c r="G17" s="299">
        <f>IF('BIFUbC-petroleum-diesel'!G17&gt;0,'E-petroleum diesel'!G65/'BIFUbC-petroleum-diesel'!G17,1)</f>
        <v>1</v>
      </c>
      <c r="H17" s="299">
        <f>IF('BIFUbC-petroleum-diesel'!H17&gt;0,'E-petroleum diesel'!H65/'BIFUbC-petroleum-diesel'!H17,1)</f>
        <v>1</v>
      </c>
      <c r="I17" s="299">
        <f>IF('BIFUbC-petroleum-diesel'!I17&gt;0,'E-petroleum diesel'!I65/'BIFUbC-petroleum-diesel'!I17,1)</f>
        <v>1</v>
      </c>
      <c r="J17" s="299">
        <f>IF('BIFUbC-petroleum-diesel'!J17&gt;0,'E-petroleum diesel'!J65/'BIFUbC-petroleum-diesel'!J17,1)</f>
        <v>1</v>
      </c>
      <c r="K17" s="299">
        <f>IF('BIFUbC-petroleum-diesel'!K17&gt;0,'E-petroleum diesel'!K65/'BIFUbC-petroleum-diesel'!K17,1)</f>
        <v>1</v>
      </c>
      <c r="L17" s="299">
        <f>IF('BIFUbC-petroleum-diesel'!L17&gt;0,'E-petroleum diesel'!L65/'BIFUbC-petroleum-diesel'!L17,1)</f>
        <v>1</v>
      </c>
      <c r="M17" s="299">
        <f>IF('BIFUbC-petroleum-diesel'!M17&gt;0,'E-petroleum diesel'!M65/'BIFUbC-petroleum-diesel'!M17,1)</f>
        <v>1</v>
      </c>
      <c r="N17" s="299">
        <f>IF('BIFUbC-petroleum-diesel'!N17&gt;0,'E-petroleum diesel'!N65/'BIFUbC-petroleum-diesel'!N17,1)</f>
        <v>1</v>
      </c>
      <c r="O17" s="299">
        <f>IF('BIFUbC-petroleum-diesel'!O17&gt;0,'E-petroleum diesel'!O65/'BIFUbC-petroleum-diesel'!O17,1)</f>
        <v>1</v>
      </c>
      <c r="P17" s="299">
        <f>IF('BIFUbC-petroleum-diesel'!P17&gt;0,'E-petroleum diesel'!P65/'BIFUbC-petroleum-diesel'!P17,1)</f>
        <v>1</v>
      </c>
      <c r="Q17" s="299">
        <f>IF('BIFUbC-petroleum-diesel'!Q17&gt;0,'E-petroleum diesel'!Q65/'BIFUbC-petroleum-diesel'!Q17,1)</f>
        <v>1</v>
      </c>
      <c r="R17" s="299">
        <f>IF('BIFUbC-petroleum-diesel'!R17&gt;0,'E-petroleum diesel'!R65/'BIFUbC-petroleum-diesel'!R17,1)</f>
        <v>1</v>
      </c>
      <c r="S17" s="299">
        <f>IF('BIFUbC-petroleum-diesel'!S17&gt;0,'E-petroleum diesel'!S65/'BIFUbC-petroleum-diesel'!S17,1)</f>
        <v>1</v>
      </c>
      <c r="T17" s="299">
        <f>IF('BIFUbC-petroleum-diesel'!T17&gt;0,'E-petroleum diesel'!T65/'BIFUbC-petroleum-diesel'!T17,1)</f>
        <v>1</v>
      </c>
      <c r="U17" s="299">
        <f>IF('BIFUbC-petroleum-diesel'!U17&gt;0,'E-petroleum diesel'!U65/'BIFUbC-petroleum-diesel'!U17,1)</f>
        <v>1</v>
      </c>
      <c r="V17" s="299">
        <f>IF('BIFUbC-petroleum-diesel'!V17&gt;0,'E-petroleum diesel'!V65/'BIFUbC-petroleum-diesel'!V17,1)</f>
        <v>1</v>
      </c>
      <c r="W17" s="299">
        <f>IF('BIFUbC-petroleum-diesel'!W17&gt;0,'E-petroleum diesel'!W65/'BIFUbC-petroleum-diesel'!W17,1)</f>
        <v>1</v>
      </c>
      <c r="X17" s="299">
        <f>IF('BIFUbC-petroleum-diesel'!X17&gt;0,'E-petroleum diesel'!X65/'BIFUbC-petroleum-diesel'!X17,1)</f>
        <v>1</v>
      </c>
      <c r="Y17" s="299">
        <f>IF('BIFUbC-petroleum-diesel'!Y17&gt;0,'E-petroleum diesel'!Y65/'BIFUbC-petroleum-diesel'!Y17,1)</f>
        <v>1</v>
      </c>
      <c r="Z17" s="299">
        <f>IF('BIFUbC-petroleum-diesel'!Z17&gt;0,'E-petroleum diesel'!Z65/'BIFUbC-petroleum-diesel'!Z17,1)</f>
        <v>1</v>
      </c>
      <c r="AA17" s="299">
        <f>IF('BIFUbC-petroleum-diesel'!AA17&gt;0,'E-petroleum diesel'!AA65/'BIFUbC-petroleum-diesel'!AA17,1)</f>
        <v>1</v>
      </c>
      <c r="AB17" s="299">
        <f>IF('BIFUbC-petroleum-diesel'!AB17&gt;0,'E-petroleum diesel'!AB65/'BIFUbC-petroleum-diesel'!AB17,1)</f>
        <v>1</v>
      </c>
      <c r="AC17" s="299">
        <f>IF('BIFUbC-petroleum-diesel'!AC17&gt;0,'E-petroleum diesel'!AC65/'BIFUbC-petroleum-diesel'!AC17,1)</f>
        <v>1</v>
      </c>
      <c r="AD17" s="299">
        <f>IF('BIFUbC-petroleum-diesel'!AD17&gt;0,'E-petroleum diesel'!AD65/'BIFUbC-petroleum-diesel'!AD17,1)</f>
        <v>1</v>
      </c>
      <c r="AE17" s="299">
        <f>IF('BIFUbC-petroleum-diesel'!AE17&gt;0,'E-petroleum diesel'!AE65/'BIFUbC-petroleum-diesel'!AE17,1)</f>
        <v>1</v>
      </c>
      <c r="AF17" s="299">
        <f>IF('BIFUbC-petroleum-diesel'!AF17&gt;0,'E-petroleum diesel'!AF65/'BIFUbC-petroleum-diesel'!AF17,1)</f>
        <v>1</v>
      </c>
      <c r="AG17" s="299">
        <f>IF('BIFUbC-petroleum-diesel'!AG17&gt;0,'E-petroleum diesel'!AG65/'BIFUbC-petroleum-diesel'!AG17,1)</f>
        <v>1</v>
      </c>
      <c r="AH17" s="299">
        <f>IF('BIFUbC-petroleum-diesel'!AH17&gt;0,'E-petroleum diesel'!AH65/'BIFUbC-petroleum-diesel'!AH17,1)</f>
        <v>1</v>
      </c>
      <c r="AI17" s="299">
        <f>IF('BIFUbC-petroleum-diesel'!AI17&gt;0,'E-petroleum diesel'!AI65/'BIFUbC-petroleum-diesel'!AI17,1)</f>
        <v>1</v>
      </c>
      <c r="AJ17" s="299">
        <f>IF('BIFUbC-petroleum-diesel'!AJ17&gt;0,'E-petroleum diesel'!AJ65/'BIFUbC-petroleum-diesel'!AJ17,1)</f>
        <v>1</v>
      </c>
      <c r="AK17" s="299">
        <f>IF('BIFUbC-petroleum-diesel'!AK17&gt;0,'E-petroleum diesel'!AK65/'BIFUbC-petroleum-diesel'!AK17,1)</f>
        <v>1</v>
      </c>
      <c r="AL17" s="299">
        <f>IF('BIFUbC-petroleum-diesel'!AL17&gt;0,'E-petroleum diesel'!AL65/'BIFUbC-petroleum-diesel'!AL17,1)</f>
        <v>1</v>
      </c>
      <c r="AM17" s="299">
        <f>IF('BIFUbC-petroleum-diesel'!AM17&gt;0,'E-petroleum diesel'!AM65/'BIFUbC-petroleum-diesel'!AM17,1)</f>
        <v>1</v>
      </c>
      <c r="AN17" s="299">
        <f>IF('BIFUbC-petroleum-diesel'!AN17&gt;0,'E-petroleum diesel'!AN65/'BIFUbC-petroleum-diesel'!AN17,1)</f>
        <v>1</v>
      </c>
      <c r="AO17" s="299">
        <f>IF('BIFUbC-petroleum-diesel'!AO17&gt;0,'E-petroleum diesel'!AO65/'BIFUbC-petroleum-diesel'!AO17,1)</f>
        <v>1</v>
      </c>
      <c r="AP17" s="299">
        <f>IF('BIFUbC-petroleum-diesel'!AP17&gt;0,'E-petroleum diesel'!AP65/'BIFUbC-petroleum-diesel'!AP17,1)</f>
        <v>1</v>
      </c>
      <c r="AQ17" s="299">
        <f>IF('BIFUbC-petroleum-diesel'!AQ17&gt;0,'E-petroleum diesel'!AQ65/'BIFUbC-petroleum-diesel'!AQ17,1)</f>
        <v>1</v>
      </c>
    </row>
    <row r="18" spans="1:43" x14ac:dyDescent="0.25">
      <c r="A18" s="299" t="s">
        <v>105</v>
      </c>
      <c r="B18" s="299">
        <f>IF('BIFUbC-petroleum-diesel'!B18&gt;0,'E-petroleum diesel'!B66/'BIFUbC-petroleum-diesel'!B18,1)</f>
        <v>1</v>
      </c>
      <c r="C18" s="299">
        <f>IF('BIFUbC-petroleum-diesel'!C18&gt;0,'E-petroleum diesel'!C66/'BIFUbC-petroleum-diesel'!C18,1)</f>
        <v>1</v>
      </c>
      <c r="D18" s="299">
        <f>IF('BIFUbC-petroleum-diesel'!D18&gt;0,'E-petroleum diesel'!D66/'BIFUbC-petroleum-diesel'!D18,1)</f>
        <v>1</v>
      </c>
      <c r="E18" s="299">
        <f>IF('BIFUbC-petroleum-diesel'!E18&gt;0,'E-petroleum diesel'!E66/'BIFUbC-petroleum-diesel'!E18,1)</f>
        <v>1</v>
      </c>
      <c r="F18" s="299">
        <f>IF('BIFUbC-petroleum-diesel'!F18&gt;0,'E-petroleum diesel'!F66/'BIFUbC-petroleum-diesel'!F18,1)</f>
        <v>1</v>
      </c>
      <c r="G18" s="299">
        <f>IF('BIFUbC-petroleum-diesel'!G18&gt;0,'E-petroleum diesel'!G66/'BIFUbC-petroleum-diesel'!G18,1)</f>
        <v>1</v>
      </c>
      <c r="H18" s="299">
        <f>IF('BIFUbC-petroleum-diesel'!H18&gt;0,'E-petroleum diesel'!H66/'BIFUbC-petroleum-diesel'!H18,1)</f>
        <v>1</v>
      </c>
      <c r="I18" s="299">
        <f>IF('BIFUbC-petroleum-diesel'!I18&gt;0,'E-petroleum diesel'!I66/'BIFUbC-petroleum-diesel'!I18,1)</f>
        <v>1</v>
      </c>
      <c r="J18" s="299">
        <f>IF('BIFUbC-petroleum-diesel'!J18&gt;0,'E-petroleum diesel'!J66/'BIFUbC-petroleum-diesel'!J18,1)</f>
        <v>1</v>
      </c>
      <c r="K18" s="299">
        <f>IF('BIFUbC-petroleum-diesel'!K18&gt;0,'E-petroleum diesel'!K66/'BIFUbC-petroleum-diesel'!K18,1)</f>
        <v>1</v>
      </c>
      <c r="L18" s="299">
        <f>IF('BIFUbC-petroleum-diesel'!L18&gt;0,'E-petroleum diesel'!L66/'BIFUbC-petroleum-diesel'!L18,1)</f>
        <v>1</v>
      </c>
      <c r="M18" s="299">
        <f>IF('BIFUbC-petroleum-diesel'!M18&gt;0,'E-petroleum diesel'!M66/'BIFUbC-petroleum-diesel'!M18,1)</f>
        <v>1</v>
      </c>
      <c r="N18" s="299">
        <f>IF('BIFUbC-petroleum-diesel'!N18&gt;0,'E-petroleum diesel'!N66/'BIFUbC-petroleum-diesel'!N18,1)</f>
        <v>1</v>
      </c>
      <c r="O18" s="299">
        <f>IF('BIFUbC-petroleum-diesel'!O18&gt;0,'E-petroleum diesel'!O66/'BIFUbC-petroleum-diesel'!O18,1)</f>
        <v>1</v>
      </c>
      <c r="P18" s="299">
        <f>IF('BIFUbC-petroleum-diesel'!P18&gt;0,'E-petroleum diesel'!P66/'BIFUbC-petroleum-diesel'!P18,1)</f>
        <v>1</v>
      </c>
      <c r="Q18" s="299">
        <f>IF('BIFUbC-petroleum-diesel'!Q18&gt;0,'E-petroleum diesel'!Q66/'BIFUbC-petroleum-diesel'!Q18,1)</f>
        <v>1</v>
      </c>
      <c r="R18" s="299">
        <f>IF('BIFUbC-petroleum-diesel'!R18&gt;0,'E-petroleum diesel'!R66/'BIFUbC-petroleum-diesel'!R18,1)</f>
        <v>1</v>
      </c>
      <c r="S18" s="299">
        <f>IF('BIFUbC-petroleum-diesel'!S18&gt;0,'E-petroleum diesel'!S66/'BIFUbC-petroleum-diesel'!S18,1)</f>
        <v>1</v>
      </c>
      <c r="T18" s="299">
        <f>IF('BIFUbC-petroleum-diesel'!T18&gt;0,'E-petroleum diesel'!T66/'BIFUbC-petroleum-diesel'!T18,1)</f>
        <v>1</v>
      </c>
      <c r="U18" s="299">
        <f>IF('BIFUbC-petroleum-diesel'!U18&gt;0,'E-petroleum diesel'!U66/'BIFUbC-petroleum-diesel'!U18,1)</f>
        <v>1</v>
      </c>
      <c r="V18" s="299">
        <f>IF('BIFUbC-petroleum-diesel'!V18&gt;0,'E-petroleum diesel'!V66/'BIFUbC-petroleum-diesel'!V18,1)</f>
        <v>1</v>
      </c>
      <c r="W18" s="299">
        <f>IF('BIFUbC-petroleum-diesel'!W18&gt;0,'E-petroleum diesel'!W66/'BIFUbC-petroleum-diesel'!W18,1)</f>
        <v>1</v>
      </c>
      <c r="X18" s="299">
        <f>IF('BIFUbC-petroleum-diesel'!X18&gt;0,'E-petroleum diesel'!X66/'BIFUbC-petroleum-diesel'!X18,1)</f>
        <v>1</v>
      </c>
      <c r="Y18" s="299">
        <f>IF('BIFUbC-petroleum-diesel'!Y18&gt;0,'E-petroleum diesel'!Y66/'BIFUbC-petroleum-diesel'!Y18,1)</f>
        <v>1</v>
      </c>
      <c r="Z18" s="299">
        <f>IF('BIFUbC-petroleum-diesel'!Z18&gt;0,'E-petroleum diesel'!Z66/'BIFUbC-petroleum-diesel'!Z18,1)</f>
        <v>1</v>
      </c>
      <c r="AA18" s="299">
        <f>IF('BIFUbC-petroleum-diesel'!AA18&gt;0,'E-petroleum diesel'!AA66/'BIFUbC-petroleum-diesel'!AA18,1)</f>
        <v>1</v>
      </c>
      <c r="AB18" s="299">
        <f>IF('BIFUbC-petroleum-diesel'!AB18&gt;0,'E-petroleum diesel'!AB66/'BIFUbC-petroleum-diesel'!AB18,1)</f>
        <v>1</v>
      </c>
      <c r="AC18" s="299">
        <f>IF('BIFUbC-petroleum-diesel'!AC18&gt;0,'E-petroleum diesel'!AC66/'BIFUbC-petroleum-diesel'!AC18,1)</f>
        <v>1</v>
      </c>
      <c r="AD18" s="299">
        <f>IF('BIFUbC-petroleum-diesel'!AD18&gt;0,'E-petroleum diesel'!AD66/'BIFUbC-petroleum-diesel'!AD18,1)</f>
        <v>1</v>
      </c>
      <c r="AE18" s="299">
        <f>IF('BIFUbC-petroleum-diesel'!AE18&gt;0,'E-petroleum diesel'!AE66/'BIFUbC-petroleum-diesel'!AE18,1)</f>
        <v>1</v>
      </c>
      <c r="AF18" s="299">
        <f>IF('BIFUbC-petroleum-diesel'!AF18&gt;0,'E-petroleum diesel'!AF66/'BIFUbC-petroleum-diesel'!AF18,1)</f>
        <v>1</v>
      </c>
      <c r="AG18" s="299">
        <f>IF('BIFUbC-petroleum-diesel'!AG18&gt;0,'E-petroleum diesel'!AG66/'BIFUbC-petroleum-diesel'!AG18,1)</f>
        <v>1</v>
      </c>
      <c r="AH18" s="299">
        <f>IF('BIFUbC-petroleum-diesel'!AH18&gt;0,'E-petroleum diesel'!AH66/'BIFUbC-petroleum-diesel'!AH18,1)</f>
        <v>1</v>
      </c>
      <c r="AI18" s="299">
        <f>IF('BIFUbC-petroleum-diesel'!AI18&gt;0,'E-petroleum diesel'!AI66/'BIFUbC-petroleum-diesel'!AI18,1)</f>
        <v>1</v>
      </c>
      <c r="AJ18" s="299">
        <f>IF('BIFUbC-petroleum-diesel'!AJ18&gt;0,'E-petroleum diesel'!AJ66/'BIFUbC-petroleum-diesel'!AJ18,1)</f>
        <v>1</v>
      </c>
      <c r="AK18" s="299">
        <f>IF('BIFUbC-petroleum-diesel'!AK18&gt;0,'E-petroleum diesel'!AK66/'BIFUbC-petroleum-diesel'!AK18,1)</f>
        <v>1</v>
      </c>
      <c r="AL18" s="299">
        <f>IF('BIFUbC-petroleum-diesel'!AL18&gt;0,'E-petroleum diesel'!AL66/'BIFUbC-petroleum-diesel'!AL18,1)</f>
        <v>1</v>
      </c>
      <c r="AM18" s="299">
        <f>IF('BIFUbC-petroleum-diesel'!AM18&gt;0,'E-petroleum diesel'!AM66/'BIFUbC-petroleum-diesel'!AM18,1)</f>
        <v>1</v>
      </c>
      <c r="AN18" s="299">
        <f>IF('BIFUbC-petroleum-diesel'!AN18&gt;0,'E-petroleum diesel'!AN66/'BIFUbC-petroleum-diesel'!AN18,1)</f>
        <v>1</v>
      </c>
      <c r="AO18" s="299">
        <f>IF('BIFUbC-petroleum-diesel'!AO18&gt;0,'E-petroleum diesel'!AO66/'BIFUbC-petroleum-diesel'!AO18,1)</f>
        <v>1</v>
      </c>
      <c r="AP18" s="299">
        <f>IF('BIFUbC-petroleum-diesel'!AP18&gt;0,'E-petroleum diesel'!AP66/'BIFUbC-petroleum-diesel'!AP18,1)</f>
        <v>1</v>
      </c>
      <c r="AQ18" s="299">
        <f>IF('BIFUbC-petroleum-diesel'!AQ18&gt;0,'E-petroleum diesel'!AQ66/'BIFUbC-petroleum-diesel'!AQ18,1)</f>
        <v>1</v>
      </c>
    </row>
    <row r="19" spans="1:43" x14ac:dyDescent="0.25">
      <c r="A19" s="299" t="s">
        <v>106</v>
      </c>
      <c r="B19" s="299">
        <f>IF('BIFUbC-petroleum-diesel'!B19&gt;0,'E-petroleum diesel'!B67/'BIFUbC-petroleum-diesel'!B19,1)</f>
        <v>1</v>
      </c>
      <c r="C19" s="299">
        <f>IF('BIFUbC-petroleum-diesel'!C19&gt;0,'E-petroleum diesel'!C67/'BIFUbC-petroleum-diesel'!C19,1)</f>
        <v>1</v>
      </c>
      <c r="D19" s="299">
        <f>IF('BIFUbC-petroleum-diesel'!D19&gt;0,'E-petroleum diesel'!D67/'BIFUbC-petroleum-diesel'!D19,1)</f>
        <v>1</v>
      </c>
      <c r="E19" s="299">
        <f>IF('BIFUbC-petroleum-diesel'!E19&gt;0,'E-petroleum diesel'!E67/'BIFUbC-petroleum-diesel'!E19,1)</f>
        <v>1</v>
      </c>
      <c r="F19" s="299">
        <f>IF('BIFUbC-petroleum-diesel'!F19&gt;0,'E-petroleum diesel'!F67/'BIFUbC-petroleum-diesel'!F19,1)</f>
        <v>1</v>
      </c>
      <c r="G19" s="299">
        <f>IF('BIFUbC-petroleum-diesel'!G19&gt;0,'E-petroleum diesel'!G67/'BIFUbC-petroleum-diesel'!G19,1)</f>
        <v>1</v>
      </c>
      <c r="H19" s="299">
        <f>IF('BIFUbC-petroleum-diesel'!H19&gt;0,'E-petroleum diesel'!H67/'BIFUbC-petroleum-diesel'!H19,1)</f>
        <v>1</v>
      </c>
      <c r="I19" s="299">
        <f>IF('BIFUbC-petroleum-diesel'!I19&gt;0,'E-petroleum diesel'!I67/'BIFUbC-petroleum-diesel'!I19,1)</f>
        <v>1</v>
      </c>
      <c r="J19" s="299">
        <f>IF('BIFUbC-petroleum-diesel'!J19&gt;0,'E-petroleum diesel'!J67/'BIFUbC-petroleum-diesel'!J19,1)</f>
        <v>1</v>
      </c>
      <c r="K19" s="299">
        <f>IF('BIFUbC-petroleum-diesel'!K19&gt;0,'E-petroleum diesel'!K67/'BIFUbC-petroleum-diesel'!K19,1)</f>
        <v>1</v>
      </c>
      <c r="L19" s="299">
        <f>IF('BIFUbC-petroleum-diesel'!L19&gt;0,'E-petroleum diesel'!L67/'BIFUbC-petroleum-diesel'!L19,1)</f>
        <v>1</v>
      </c>
      <c r="M19" s="299">
        <f>IF('BIFUbC-petroleum-diesel'!M19&gt;0,'E-petroleum diesel'!M67/'BIFUbC-petroleum-diesel'!M19,1)</f>
        <v>1</v>
      </c>
      <c r="N19" s="299">
        <f>IF('BIFUbC-petroleum-diesel'!N19&gt;0,'E-petroleum diesel'!N67/'BIFUbC-petroleum-diesel'!N19,1)</f>
        <v>1</v>
      </c>
      <c r="O19" s="299">
        <f>IF('BIFUbC-petroleum-diesel'!O19&gt;0,'E-petroleum diesel'!O67/'BIFUbC-petroleum-diesel'!O19,1)</f>
        <v>1</v>
      </c>
      <c r="P19" s="299">
        <f>IF('BIFUbC-petroleum-diesel'!P19&gt;0,'E-petroleum diesel'!P67/'BIFUbC-petroleum-diesel'!P19,1)</f>
        <v>1</v>
      </c>
      <c r="Q19" s="299">
        <f>IF('BIFUbC-petroleum-diesel'!Q19&gt;0,'E-petroleum diesel'!Q67/'BIFUbC-petroleum-diesel'!Q19,1)</f>
        <v>1</v>
      </c>
      <c r="R19" s="299">
        <f>IF('BIFUbC-petroleum-diesel'!R19&gt;0,'E-petroleum diesel'!R67/'BIFUbC-petroleum-diesel'!R19,1)</f>
        <v>1</v>
      </c>
      <c r="S19" s="299">
        <f>IF('BIFUbC-petroleum-diesel'!S19&gt;0,'E-petroleum diesel'!S67/'BIFUbC-petroleum-diesel'!S19,1)</f>
        <v>1</v>
      </c>
      <c r="T19" s="299">
        <f>IF('BIFUbC-petroleum-diesel'!T19&gt;0,'E-petroleum diesel'!T67/'BIFUbC-petroleum-diesel'!T19,1)</f>
        <v>1</v>
      </c>
      <c r="U19" s="299">
        <f>IF('BIFUbC-petroleum-diesel'!U19&gt;0,'E-petroleum diesel'!U67/'BIFUbC-petroleum-diesel'!U19,1)</f>
        <v>1</v>
      </c>
      <c r="V19" s="299">
        <f>IF('BIFUbC-petroleum-diesel'!V19&gt;0,'E-petroleum diesel'!V67/'BIFUbC-petroleum-diesel'!V19,1)</f>
        <v>1</v>
      </c>
      <c r="W19" s="299">
        <f>IF('BIFUbC-petroleum-diesel'!W19&gt;0,'E-petroleum diesel'!W67/'BIFUbC-petroleum-diesel'!W19,1)</f>
        <v>1</v>
      </c>
      <c r="X19" s="299">
        <f>IF('BIFUbC-petroleum-diesel'!X19&gt;0,'E-petroleum diesel'!X67/'BIFUbC-petroleum-diesel'!X19,1)</f>
        <v>1</v>
      </c>
      <c r="Y19" s="299">
        <f>IF('BIFUbC-petroleum-diesel'!Y19&gt;0,'E-petroleum diesel'!Y67/'BIFUbC-petroleum-diesel'!Y19,1)</f>
        <v>1</v>
      </c>
      <c r="Z19" s="299">
        <f>IF('BIFUbC-petroleum-diesel'!Z19&gt;0,'E-petroleum diesel'!Z67/'BIFUbC-petroleum-diesel'!Z19,1)</f>
        <v>1</v>
      </c>
      <c r="AA19" s="299">
        <f>IF('BIFUbC-petroleum-diesel'!AA19&gt;0,'E-petroleum diesel'!AA67/'BIFUbC-petroleum-diesel'!AA19,1)</f>
        <v>1</v>
      </c>
      <c r="AB19" s="299">
        <f>IF('BIFUbC-petroleum-diesel'!AB19&gt;0,'E-petroleum diesel'!AB67/'BIFUbC-petroleum-diesel'!AB19,1)</f>
        <v>1</v>
      </c>
      <c r="AC19" s="299">
        <f>IF('BIFUbC-petroleum-diesel'!AC19&gt;0,'E-petroleum diesel'!AC67/'BIFUbC-petroleum-diesel'!AC19,1)</f>
        <v>1</v>
      </c>
      <c r="AD19" s="299">
        <f>IF('BIFUbC-petroleum-diesel'!AD19&gt;0,'E-petroleum diesel'!AD67/'BIFUbC-petroleum-diesel'!AD19,1)</f>
        <v>1</v>
      </c>
      <c r="AE19" s="299">
        <f>IF('BIFUbC-petroleum-diesel'!AE19&gt;0,'E-petroleum diesel'!AE67/'BIFUbC-petroleum-diesel'!AE19,1)</f>
        <v>1</v>
      </c>
      <c r="AF19" s="299">
        <f>IF('BIFUbC-petroleum-diesel'!AF19&gt;0,'E-petroleum diesel'!AF67/'BIFUbC-petroleum-diesel'!AF19,1)</f>
        <v>1</v>
      </c>
      <c r="AG19" s="299">
        <f>IF('BIFUbC-petroleum-diesel'!AG19&gt;0,'E-petroleum diesel'!AG67/'BIFUbC-petroleum-diesel'!AG19,1)</f>
        <v>1</v>
      </c>
      <c r="AH19" s="299">
        <f>IF('BIFUbC-petroleum-diesel'!AH19&gt;0,'E-petroleum diesel'!AH67/'BIFUbC-petroleum-diesel'!AH19,1)</f>
        <v>1</v>
      </c>
      <c r="AI19" s="299">
        <f>IF('BIFUbC-petroleum-diesel'!AI19&gt;0,'E-petroleum diesel'!AI67/'BIFUbC-petroleum-diesel'!AI19,1)</f>
        <v>1</v>
      </c>
      <c r="AJ19" s="299">
        <f>IF('BIFUbC-petroleum-diesel'!AJ19&gt;0,'E-petroleum diesel'!AJ67/'BIFUbC-petroleum-diesel'!AJ19,1)</f>
        <v>1</v>
      </c>
      <c r="AK19" s="299">
        <f>IF('BIFUbC-petroleum-diesel'!AK19&gt;0,'E-petroleum diesel'!AK67/'BIFUbC-petroleum-diesel'!AK19,1)</f>
        <v>1</v>
      </c>
      <c r="AL19" s="299">
        <f>IF('BIFUbC-petroleum-diesel'!AL19&gt;0,'E-petroleum diesel'!AL67/'BIFUbC-petroleum-diesel'!AL19,1)</f>
        <v>1</v>
      </c>
      <c r="AM19" s="299">
        <f>IF('BIFUbC-petroleum-diesel'!AM19&gt;0,'E-petroleum diesel'!AM67/'BIFUbC-petroleum-diesel'!AM19,1)</f>
        <v>1</v>
      </c>
      <c r="AN19" s="299">
        <f>IF('BIFUbC-petroleum-diesel'!AN19&gt;0,'E-petroleum diesel'!AN67/'BIFUbC-petroleum-diesel'!AN19,1)</f>
        <v>1</v>
      </c>
      <c r="AO19" s="299">
        <f>IF('BIFUbC-petroleum-diesel'!AO19&gt;0,'E-petroleum diesel'!AO67/'BIFUbC-petroleum-diesel'!AO19,1)</f>
        <v>1</v>
      </c>
      <c r="AP19" s="299">
        <f>IF('BIFUbC-petroleum-diesel'!AP19&gt;0,'E-petroleum diesel'!AP67/'BIFUbC-petroleum-diesel'!AP19,1)</f>
        <v>1</v>
      </c>
      <c r="AQ19" s="299">
        <f>IF('BIFUbC-petroleum-diesel'!AQ19&gt;0,'E-petroleum diesel'!AQ67/'BIFUbC-petroleum-diesel'!AQ19,1)</f>
        <v>1</v>
      </c>
    </row>
    <row r="20" spans="1:43" x14ac:dyDescent="0.25">
      <c r="A20" s="299" t="s">
        <v>107</v>
      </c>
      <c r="B20" s="299">
        <f>IF('BIFUbC-petroleum-diesel'!B20&gt;0,'E-petroleum diesel'!B68/'BIFUbC-petroleum-diesel'!B20,1)</f>
        <v>1</v>
      </c>
      <c r="C20" s="299">
        <f>IF('BIFUbC-petroleum-diesel'!C20&gt;0,'E-petroleum diesel'!C68/'BIFUbC-petroleum-diesel'!C20,1)</f>
        <v>1</v>
      </c>
      <c r="D20" s="299">
        <f>IF('BIFUbC-petroleum-diesel'!D20&gt;0,'E-petroleum diesel'!D68/'BIFUbC-petroleum-diesel'!D20,1)</f>
        <v>1</v>
      </c>
      <c r="E20" s="299">
        <f>IF('BIFUbC-petroleum-diesel'!E20&gt;0,'E-petroleum diesel'!E68/'BIFUbC-petroleum-diesel'!E20,1)</f>
        <v>1</v>
      </c>
      <c r="F20" s="299">
        <f>IF('BIFUbC-petroleum-diesel'!F20&gt;0,'E-petroleum diesel'!F68/'BIFUbC-petroleum-diesel'!F20,1)</f>
        <v>1</v>
      </c>
      <c r="G20" s="299">
        <f>IF('BIFUbC-petroleum-diesel'!G20&gt;0,'E-petroleum diesel'!G68/'BIFUbC-petroleum-diesel'!G20,1)</f>
        <v>1</v>
      </c>
      <c r="H20" s="299">
        <f>IF('BIFUbC-petroleum-diesel'!H20&gt;0,'E-petroleum diesel'!H68/'BIFUbC-petroleum-diesel'!H20,1)</f>
        <v>1</v>
      </c>
      <c r="I20" s="299">
        <f>IF('BIFUbC-petroleum-diesel'!I20&gt;0,'E-petroleum diesel'!I68/'BIFUbC-petroleum-diesel'!I20,1)</f>
        <v>1</v>
      </c>
      <c r="J20" s="299">
        <f>IF('BIFUbC-petroleum-diesel'!J20&gt;0,'E-petroleum diesel'!J68/'BIFUbC-petroleum-diesel'!J20,1)</f>
        <v>1</v>
      </c>
      <c r="K20" s="299">
        <f>IF('BIFUbC-petroleum-diesel'!K20&gt;0,'E-petroleum diesel'!K68/'BIFUbC-petroleum-diesel'!K20,1)</f>
        <v>1</v>
      </c>
      <c r="L20" s="299">
        <f>IF('BIFUbC-petroleum-diesel'!L20&gt;0,'E-petroleum diesel'!L68/'BIFUbC-petroleum-diesel'!L20,1)</f>
        <v>1</v>
      </c>
      <c r="M20" s="299">
        <f>IF('BIFUbC-petroleum-diesel'!M20&gt;0,'E-petroleum diesel'!M68/'BIFUbC-petroleum-diesel'!M20,1)</f>
        <v>1</v>
      </c>
      <c r="N20" s="299">
        <f>IF('BIFUbC-petroleum-diesel'!N20&gt;0,'E-petroleum diesel'!N68/'BIFUbC-petroleum-diesel'!N20,1)</f>
        <v>1</v>
      </c>
      <c r="O20" s="299">
        <f>IF('BIFUbC-petroleum-diesel'!O20&gt;0,'E-petroleum diesel'!O68/'BIFUbC-petroleum-diesel'!O20,1)</f>
        <v>1</v>
      </c>
      <c r="P20" s="299">
        <f>IF('BIFUbC-petroleum-diesel'!P20&gt;0,'E-petroleum diesel'!P68/'BIFUbC-petroleum-diesel'!P20,1)</f>
        <v>1</v>
      </c>
      <c r="Q20" s="299">
        <f>IF('BIFUbC-petroleum-diesel'!Q20&gt;0,'E-petroleum diesel'!Q68/'BIFUbC-petroleum-diesel'!Q20,1)</f>
        <v>1</v>
      </c>
      <c r="R20" s="299">
        <f>IF('BIFUbC-petroleum-diesel'!R20&gt;0,'E-petroleum diesel'!R68/'BIFUbC-petroleum-diesel'!R20,1)</f>
        <v>1</v>
      </c>
      <c r="S20" s="299">
        <f>IF('BIFUbC-petroleum-diesel'!S20&gt;0,'E-petroleum diesel'!S68/'BIFUbC-petroleum-diesel'!S20,1)</f>
        <v>1</v>
      </c>
      <c r="T20" s="299">
        <f>IF('BIFUbC-petroleum-diesel'!T20&gt;0,'E-petroleum diesel'!T68/'BIFUbC-petroleum-diesel'!T20,1)</f>
        <v>1</v>
      </c>
      <c r="U20" s="299">
        <f>IF('BIFUbC-petroleum-diesel'!U20&gt;0,'E-petroleum diesel'!U68/'BIFUbC-petroleum-diesel'!U20,1)</f>
        <v>1</v>
      </c>
      <c r="V20" s="299">
        <f>IF('BIFUbC-petroleum-diesel'!V20&gt;0,'E-petroleum diesel'!V68/'BIFUbC-petroleum-diesel'!V20,1)</f>
        <v>1</v>
      </c>
      <c r="W20" s="299">
        <f>IF('BIFUbC-petroleum-diesel'!W20&gt;0,'E-petroleum diesel'!W68/'BIFUbC-petroleum-diesel'!W20,1)</f>
        <v>1</v>
      </c>
      <c r="X20" s="299">
        <f>IF('BIFUbC-petroleum-diesel'!X20&gt;0,'E-petroleum diesel'!X68/'BIFUbC-petroleum-diesel'!X20,1)</f>
        <v>1</v>
      </c>
      <c r="Y20" s="299">
        <f>IF('BIFUbC-petroleum-diesel'!Y20&gt;0,'E-petroleum diesel'!Y68/'BIFUbC-petroleum-diesel'!Y20,1)</f>
        <v>1</v>
      </c>
      <c r="Z20" s="299">
        <f>IF('BIFUbC-petroleum-diesel'!Z20&gt;0,'E-petroleum diesel'!Z68/'BIFUbC-petroleum-diesel'!Z20,1)</f>
        <v>1</v>
      </c>
      <c r="AA20" s="299">
        <f>IF('BIFUbC-petroleum-diesel'!AA20&gt;0,'E-petroleum diesel'!AA68/'BIFUbC-petroleum-diesel'!AA20,1)</f>
        <v>1</v>
      </c>
      <c r="AB20" s="299">
        <f>IF('BIFUbC-petroleum-diesel'!AB20&gt;0,'E-petroleum diesel'!AB68/'BIFUbC-petroleum-diesel'!AB20,1)</f>
        <v>1</v>
      </c>
      <c r="AC20" s="299">
        <f>IF('BIFUbC-petroleum-diesel'!AC20&gt;0,'E-petroleum diesel'!AC68/'BIFUbC-petroleum-diesel'!AC20,1)</f>
        <v>1</v>
      </c>
      <c r="AD20" s="299">
        <f>IF('BIFUbC-petroleum-diesel'!AD20&gt;0,'E-petroleum diesel'!AD68/'BIFUbC-petroleum-diesel'!AD20,1)</f>
        <v>1</v>
      </c>
      <c r="AE20" s="299">
        <f>IF('BIFUbC-petroleum-diesel'!AE20&gt;0,'E-petroleum diesel'!AE68/'BIFUbC-petroleum-diesel'!AE20,1)</f>
        <v>1</v>
      </c>
      <c r="AF20" s="299">
        <f>IF('BIFUbC-petroleum-diesel'!AF20&gt;0,'E-petroleum diesel'!AF68/'BIFUbC-petroleum-diesel'!AF20,1)</f>
        <v>1</v>
      </c>
      <c r="AG20" s="299">
        <f>IF('BIFUbC-petroleum-diesel'!AG20&gt;0,'E-petroleum diesel'!AG68/'BIFUbC-petroleum-diesel'!AG20,1)</f>
        <v>1</v>
      </c>
      <c r="AH20" s="299">
        <f>IF('BIFUbC-petroleum-diesel'!AH20&gt;0,'E-petroleum diesel'!AH68/'BIFUbC-petroleum-diesel'!AH20,1)</f>
        <v>1</v>
      </c>
      <c r="AI20" s="299">
        <f>IF('BIFUbC-petroleum-diesel'!AI20&gt;0,'E-petroleum diesel'!AI68/'BIFUbC-petroleum-diesel'!AI20,1)</f>
        <v>1</v>
      </c>
      <c r="AJ20" s="299">
        <f>IF('BIFUbC-petroleum-diesel'!AJ20&gt;0,'E-petroleum diesel'!AJ68/'BIFUbC-petroleum-diesel'!AJ20,1)</f>
        <v>1</v>
      </c>
      <c r="AK20" s="299">
        <f>IF('BIFUbC-petroleum-diesel'!AK20&gt;0,'E-petroleum diesel'!AK68/'BIFUbC-petroleum-diesel'!AK20,1)</f>
        <v>1</v>
      </c>
      <c r="AL20" s="299">
        <f>IF('BIFUbC-petroleum-diesel'!AL20&gt;0,'E-petroleum diesel'!AL68/'BIFUbC-petroleum-diesel'!AL20,1)</f>
        <v>1</v>
      </c>
      <c r="AM20" s="299">
        <f>IF('BIFUbC-petroleum-diesel'!AM20&gt;0,'E-petroleum diesel'!AM68/'BIFUbC-petroleum-diesel'!AM20,1)</f>
        <v>1</v>
      </c>
      <c r="AN20" s="299">
        <f>IF('BIFUbC-petroleum-diesel'!AN20&gt;0,'E-petroleum diesel'!AN68/'BIFUbC-petroleum-diesel'!AN20,1)</f>
        <v>1</v>
      </c>
      <c r="AO20" s="299">
        <f>IF('BIFUbC-petroleum-diesel'!AO20&gt;0,'E-petroleum diesel'!AO68/'BIFUbC-petroleum-diesel'!AO20,1)</f>
        <v>1</v>
      </c>
      <c r="AP20" s="299">
        <f>IF('BIFUbC-petroleum-diesel'!AP20&gt;0,'E-petroleum diesel'!AP68/'BIFUbC-petroleum-diesel'!AP20,1)</f>
        <v>1</v>
      </c>
      <c r="AQ20" s="299">
        <f>IF('BIFUbC-petroleum-diesel'!AQ20&gt;0,'E-petroleum diesel'!AQ68/'BIFUbC-petroleum-diesel'!AQ20,1)</f>
        <v>1</v>
      </c>
    </row>
    <row r="21" spans="1:43" x14ac:dyDescent="0.25">
      <c r="A21" s="299" t="s">
        <v>108</v>
      </c>
      <c r="B21" s="299">
        <f>IF('BIFUbC-petroleum-diesel'!B21&gt;0,'E-petroleum diesel'!B69/'BIFUbC-petroleum-diesel'!B21,1)</f>
        <v>1</v>
      </c>
      <c r="C21" s="299">
        <f>IF('BIFUbC-petroleum-diesel'!C21&gt;0,'E-petroleum diesel'!C69/'BIFUbC-petroleum-diesel'!C21,1)</f>
        <v>1</v>
      </c>
      <c r="D21" s="299">
        <f>IF('BIFUbC-petroleum-diesel'!D21&gt;0,'E-petroleum diesel'!D69/'BIFUbC-petroleum-diesel'!D21,1)</f>
        <v>1</v>
      </c>
      <c r="E21" s="299">
        <f>IF('BIFUbC-petroleum-diesel'!E21&gt;0,'E-petroleum diesel'!E69/'BIFUbC-petroleum-diesel'!E21,1)</f>
        <v>1</v>
      </c>
      <c r="F21" s="299">
        <f>IF('BIFUbC-petroleum-diesel'!F21&gt;0,'E-petroleum diesel'!F69/'BIFUbC-petroleum-diesel'!F21,1)</f>
        <v>1</v>
      </c>
      <c r="G21" s="299">
        <f>IF('BIFUbC-petroleum-diesel'!G21&gt;0,'E-petroleum diesel'!G69/'BIFUbC-petroleum-diesel'!G21,1)</f>
        <v>1</v>
      </c>
      <c r="H21" s="299">
        <f>IF('BIFUbC-petroleum-diesel'!H21&gt;0,'E-petroleum diesel'!H69/'BIFUbC-petroleum-diesel'!H21,1)</f>
        <v>1</v>
      </c>
      <c r="I21" s="299">
        <f>IF('BIFUbC-petroleum-diesel'!I21&gt;0,'E-petroleum diesel'!I69/'BIFUbC-petroleum-diesel'!I21,1)</f>
        <v>1</v>
      </c>
      <c r="J21" s="299">
        <f>IF('BIFUbC-petroleum-diesel'!J21&gt;0,'E-petroleum diesel'!J69/'BIFUbC-petroleum-diesel'!J21,1)</f>
        <v>1</v>
      </c>
      <c r="K21" s="299">
        <f>IF('BIFUbC-petroleum-diesel'!K21&gt;0,'E-petroleum diesel'!K69/'BIFUbC-petroleum-diesel'!K21,1)</f>
        <v>1</v>
      </c>
      <c r="L21" s="299">
        <f>IF('BIFUbC-petroleum-diesel'!L21&gt;0,'E-petroleum diesel'!L69/'BIFUbC-petroleum-diesel'!L21,1)</f>
        <v>1</v>
      </c>
      <c r="M21" s="299">
        <f>IF('BIFUbC-petroleum-diesel'!M21&gt;0,'E-petroleum diesel'!M69/'BIFUbC-petroleum-diesel'!M21,1)</f>
        <v>1</v>
      </c>
      <c r="N21" s="299">
        <f>IF('BIFUbC-petroleum-diesel'!N21&gt;0,'E-petroleum diesel'!N69/'BIFUbC-petroleum-diesel'!N21,1)</f>
        <v>1</v>
      </c>
      <c r="O21" s="299">
        <f>IF('BIFUbC-petroleum-diesel'!O21&gt;0,'E-petroleum diesel'!O69/'BIFUbC-petroleum-diesel'!O21,1)</f>
        <v>1</v>
      </c>
      <c r="P21" s="299">
        <f>IF('BIFUbC-petroleum-diesel'!P21&gt;0,'E-petroleum diesel'!P69/'BIFUbC-petroleum-diesel'!P21,1)</f>
        <v>1</v>
      </c>
      <c r="Q21" s="299">
        <f>IF('BIFUbC-petroleum-diesel'!Q21&gt;0,'E-petroleum diesel'!Q69/'BIFUbC-petroleum-diesel'!Q21,1)</f>
        <v>1</v>
      </c>
      <c r="R21" s="299">
        <f>IF('BIFUbC-petroleum-diesel'!R21&gt;0,'E-petroleum diesel'!R69/'BIFUbC-petroleum-diesel'!R21,1)</f>
        <v>1</v>
      </c>
      <c r="S21" s="299">
        <f>IF('BIFUbC-petroleum-diesel'!S21&gt;0,'E-petroleum diesel'!S69/'BIFUbC-petroleum-diesel'!S21,1)</f>
        <v>1</v>
      </c>
      <c r="T21" s="299">
        <f>IF('BIFUbC-petroleum-diesel'!T21&gt;0,'E-petroleum diesel'!T69/'BIFUbC-petroleum-diesel'!T21,1)</f>
        <v>1</v>
      </c>
      <c r="U21" s="299">
        <f>IF('BIFUbC-petroleum-diesel'!U21&gt;0,'E-petroleum diesel'!U69/'BIFUbC-petroleum-diesel'!U21,1)</f>
        <v>1</v>
      </c>
      <c r="V21" s="299">
        <f>IF('BIFUbC-petroleum-diesel'!V21&gt;0,'E-petroleum diesel'!V69/'BIFUbC-petroleum-diesel'!V21,1)</f>
        <v>1</v>
      </c>
      <c r="W21" s="299">
        <f>IF('BIFUbC-petroleum-diesel'!W21&gt;0,'E-petroleum diesel'!W69/'BIFUbC-petroleum-diesel'!W21,1)</f>
        <v>1</v>
      </c>
      <c r="X21" s="299">
        <f>IF('BIFUbC-petroleum-diesel'!X21&gt;0,'E-petroleum diesel'!X69/'BIFUbC-petroleum-diesel'!X21,1)</f>
        <v>1</v>
      </c>
      <c r="Y21" s="299">
        <f>IF('BIFUbC-petroleum-diesel'!Y21&gt;0,'E-petroleum diesel'!Y69/'BIFUbC-petroleum-diesel'!Y21,1)</f>
        <v>1</v>
      </c>
      <c r="Z21" s="299">
        <f>IF('BIFUbC-petroleum-diesel'!Z21&gt;0,'E-petroleum diesel'!Z69/'BIFUbC-petroleum-diesel'!Z21,1)</f>
        <v>1</v>
      </c>
      <c r="AA21" s="299">
        <f>IF('BIFUbC-petroleum-diesel'!AA21&gt;0,'E-petroleum diesel'!AA69/'BIFUbC-petroleum-diesel'!AA21,1)</f>
        <v>1</v>
      </c>
      <c r="AB21" s="299">
        <f>IF('BIFUbC-petroleum-diesel'!AB21&gt;0,'E-petroleum diesel'!AB69/'BIFUbC-petroleum-diesel'!AB21,1)</f>
        <v>1</v>
      </c>
      <c r="AC21" s="299">
        <f>IF('BIFUbC-petroleum-diesel'!AC21&gt;0,'E-petroleum diesel'!AC69/'BIFUbC-petroleum-diesel'!AC21,1)</f>
        <v>1</v>
      </c>
      <c r="AD21" s="299">
        <f>IF('BIFUbC-petroleum-diesel'!AD21&gt;0,'E-petroleum diesel'!AD69/'BIFUbC-petroleum-diesel'!AD21,1)</f>
        <v>1</v>
      </c>
      <c r="AE21" s="299">
        <f>IF('BIFUbC-petroleum-diesel'!AE21&gt;0,'E-petroleum diesel'!AE69/'BIFUbC-petroleum-diesel'!AE21,1)</f>
        <v>1</v>
      </c>
      <c r="AF21" s="299">
        <f>IF('BIFUbC-petroleum-diesel'!AF21&gt;0,'E-petroleum diesel'!AF69/'BIFUbC-petroleum-diesel'!AF21,1)</f>
        <v>1</v>
      </c>
      <c r="AG21" s="299">
        <f>IF('BIFUbC-petroleum-diesel'!AG21&gt;0,'E-petroleum diesel'!AG69/'BIFUbC-petroleum-diesel'!AG21,1)</f>
        <v>1</v>
      </c>
      <c r="AH21" s="299">
        <f>IF('BIFUbC-petroleum-diesel'!AH21&gt;0,'E-petroleum diesel'!AH69/'BIFUbC-petroleum-diesel'!AH21,1)</f>
        <v>1</v>
      </c>
      <c r="AI21" s="299">
        <f>IF('BIFUbC-petroleum-diesel'!AI21&gt;0,'E-petroleum diesel'!AI69/'BIFUbC-petroleum-diesel'!AI21,1)</f>
        <v>1</v>
      </c>
      <c r="AJ21" s="299">
        <f>IF('BIFUbC-petroleum-diesel'!AJ21&gt;0,'E-petroleum diesel'!AJ69/'BIFUbC-petroleum-diesel'!AJ21,1)</f>
        <v>1</v>
      </c>
      <c r="AK21" s="299">
        <f>IF('BIFUbC-petroleum-diesel'!AK21&gt;0,'E-petroleum diesel'!AK69/'BIFUbC-petroleum-diesel'!AK21,1)</f>
        <v>1</v>
      </c>
      <c r="AL21" s="299">
        <f>IF('BIFUbC-petroleum-diesel'!AL21&gt;0,'E-petroleum diesel'!AL69/'BIFUbC-petroleum-diesel'!AL21,1)</f>
        <v>1</v>
      </c>
      <c r="AM21" s="299">
        <f>IF('BIFUbC-petroleum-diesel'!AM21&gt;0,'E-petroleum diesel'!AM69/'BIFUbC-petroleum-diesel'!AM21,1)</f>
        <v>1</v>
      </c>
      <c r="AN21" s="299">
        <f>IF('BIFUbC-petroleum-diesel'!AN21&gt;0,'E-petroleum diesel'!AN69/'BIFUbC-petroleum-diesel'!AN21,1)</f>
        <v>1</v>
      </c>
      <c r="AO21" s="299">
        <f>IF('BIFUbC-petroleum-diesel'!AO21&gt;0,'E-petroleum diesel'!AO69/'BIFUbC-petroleum-diesel'!AO21,1)</f>
        <v>1</v>
      </c>
      <c r="AP21" s="299">
        <f>IF('BIFUbC-petroleum-diesel'!AP21&gt;0,'E-petroleum diesel'!AP69/'BIFUbC-petroleum-diesel'!AP21,1)</f>
        <v>1</v>
      </c>
      <c r="AQ21" s="299">
        <f>IF('BIFUbC-petroleum-diesel'!AQ21&gt;0,'E-petroleum diesel'!AQ69/'BIFUbC-petroleum-diesel'!AQ21,1)</f>
        <v>1</v>
      </c>
    </row>
    <row r="22" spans="1:43" x14ac:dyDescent="0.25">
      <c r="A22" s="299" t="s">
        <v>109</v>
      </c>
      <c r="B22" s="299">
        <f>IF('BIFUbC-petroleum-diesel'!B22&gt;0,'E-petroleum diesel'!B70/'BIFUbC-petroleum-diesel'!B22,1)</f>
        <v>1</v>
      </c>
      <c r="C22" s="299">
        <f>IF('BIFUbC-petroleum-diesel'!C22&gt;0,'E-petroleum diesel'!C70/'BIFUbC-petroleum-diesel'!C22,1)</f>
        <v>1</v>
      </c>
      <c r="D22" s="299">
        <f>IF('BIFUbC-petroleum-diesel'!D22&gt;0,'E-petroleum diesel'!D70/'BIFUbC-petroleum-diesel'!D22,1)</f>
        <v>1</v>
      </c>
      <c r="E22" s="299">
        <f>IF('BIFUbC-petroleum-diesel'!E22&gt;0,'E-petroleum diesel'!E70/'BIFUbC-petroleum-diesel'!E22,1)</f>
        <v>1</v>
      </c>
      <c r="F22" s="299">
        <f>IF('BIFUbC-petroleum-diesel'!F22&gt;0,'E-petroleum diesel'!F70/'BIFUbC-petroleum-diesel'!F22,1)</f>
        <v>1</v>
      </c>
      <c r="G22" s="299">
        <f>IF('BIFUbC-petroleum-diesel'!G22&gt;0,'E-petroleum diesel'!G70/'BIFUbC-petroleum-diesel'!G22,1)</f>
        <v>1</v>
      </c>
      <c r="H22" s="299">
        <f>IF('BIFUbC-petroleum-diesel'!H22&gt;0,'E-petroleum diesel'!H70/'BIFUbC-petroleum-diesel'!H22,1)</f>
        <v>1</v>
      </c>
      <c r="I22" s="299">
        <f>IF('BIFUbC-petroleum-diesel'!I22&gt;0,'E-petroleum diesel'!I70/'BIFUbC-petroleum-diesel'!I22,1)</f>
        <v>1</v>
      </c>
      <c r="J22" s="299">
        <f>IF('BIFUbC-petroleum-diesel'!J22&gt;0,'E-petroleum diesel'!J70/'BIFUbC-petroleum-diesel'!J22,1)</f>
        <v>1</v>
      </c>
      <c r="K22" s="299">
        <f>IF('BIFUbC-petroleum-diesel'!K22&gt;0,'E-petroleum diesel'!K70/'BIFUbC-petroleum-diesel'!K22,1)</f>
        <v>1</v>
      </c>
      <c r="L22" s="299">
        <f>IF('BIFUbC-petroleum-diesel'!L22&gt;0,'E-petroleum diesel'!L70/'BIFUbC-petroleum-diesel'!L22,1)</f>
        <v>1</v>
      </c>
      <c r="M22" s="299">
        <f>IF('BIFUbC-petroleum-diesel'!M22&gt;0,'E-petroleum diesel'!M70/'BIFUbC-petroleum-diesel'!M22,1)</f>
        <v>1</v>
      </c>
      <c r="N22" s="299">
        <f>IF('BIFUbC-petroleum-diesel'!N22&gt;0,'E-petroleum diesel'!N70/'BIFUbC-petroleum-diesel'!N22,1)</f>
        <v>1</v>
      </c>
      <c r="O22" s="299">
        <f>IF('BIFUbC-petroleum-diesel'!O22&gt;0,'E-petroleum diesel'!O70/'BIFUbC-petroleum-diesel'!O22,1)</f>
        <v>1</v>
      </c>
      <c r="P22" s="299">
        <f>IF('BIFUbC-petroleum-diesel'!P22&gt;0,'E-petroleum diesel'!P70/'BIFUbC-petroleum-diesel'!P22,1)</f>
        <v>1</v>
      </c>
      <c r="Q22" s="299">
        <f>IF('BIFUbC-petroleum-diesel'!Q22&gt;0,'E-petroleum diesel'!Q70/'BIFUbC-petroleum-diesel'!Q22,1)</f>
        <v>1</v>
      </c>
      <c r="R22" s="299">
        <f>IF('BIFUbC-petroleum-diesel'!R22&gt;0,'E-petroleum diesel'!R70/'BIFUbC-petroleum-diesel'!R22,1)</f>
        <v>1</v>
      </c>
      <c r="S22" s="299">
        <f>IF('BIFUbC-petroleum-diesel'!S22&gt;0,'E-petroleum diesel'!S70/'BIFUbC-petroleum-diesel'!S22,1)</f>
        <v>1</v>
      </c>
      <c r="T22" s="299">
        <f>IF('BIFUbC-petroleum-diesel'!T22&gt;0,'E-petroleum diesel'!T70/'BIFUbC-petroleum-diesel'!T22,1)</f>
        <v>1</v>
      </c>
      <c r="U22" s="299">
        <f>IF('BIFUbC-petroleum-diesel'!U22&gt;0,'E-petroleum diesel'!U70/'BIFUbC-petroleum-diesel'!U22,1)</f>
        <v>1</v>
      </c>
      <c r="V22" s="299">
        <f>IF('BIFUbC-petroleum-diesel'!V22&gt;0,'E-petroleum diesel'!V70/'BIFUbC-petroleum-diesel'!V22,1)</f>
        <v>1</v>
      </c>
      <c r="W22" s="299">
        <f>IF('BIFUbC-petroleum-diesel'!W22&gt;0,'E-petroleum diesel'!W70/'BIFUbC-petroleum-diesel'!W22,1)</f>
        <v>1</v>
      </c>
      <c r="X22" s="299">
        <f>IF('BIFUbC-petroleum-diesel'!X22&gt;0,'E-petroleum diesel'!X70/'BIFUbC-petroleum-diesel'!X22,1)</f>
        <v>1</v>
      </c>
      <c r="Y22" s="299">
        <f>IF('BIFUbC-petroleum-diesel'!Y22&gt;0,'E-petroleum diesel'!Y70/'BIFUbC-petroleum-diesel'!Y22,1)</f>
        <v>1</v>
      </c>
      <c r="Z22" s="299">
        <f>IF('BIFUbC-petroleum-diesel'!Z22&gt;0,'E-petroleum diesel'!Z70/'BIFUbC-petroleum-diesel'!Z22,1)</f>
        <v>1</v>
      </c>
      <c r="AA22" s="299">
        <f>IF('BIFUbC-petroleum-diesel'!AA22&gt;0,'E-petroleum diesel'!AA70/'BIFUbC-petroleum-diesel'!AA22,1)</f>
        <v>1</v>
      </c>
      <c r="AB22" s="299">
        <f>IF('BIFUbC-petroleum-diesel'!AB22&gt;0,'E-petroleum diesel'!AB70/'BIFUbC-petroleum-diesel'!AB22,1)</f>
        <v>1</v>
      </c>
      <c r="AC22" s="299">
        <f>IF('BIFUbC-petroleum-diesel'!AC22&gt;0,'E-petroleum diesel'!AC70/'BIFUbC-petroleum-diesel'!AC22,1)</f>
        <v>1</v>
      </c>
      <c r="AD22" s="299">
        <f>IF('BIFUbC-petroleum-diesel'!AD22&gt;0,'E-petroleum diesel'!AD70/'BIFUbC-petroleum-diesel'!AD22,1)</f>
        <v>1</v>
      </c>
      <c r="AE22" s="299">
        <f>IF('BIFUbC-petroleum-diesel'!AE22&gt;0,'E-petroleum diesel'!AE70/'BIFUbC-petroleum-diesel'!AE22,1)</f>
        <v>1</v>
      </c>
      <c r="AF22" s="299">
        <f>IF('BIFUbC-petroleum-diesel'!AF22&gt;0,'E-petroleum diesel'!AF70/'BIFUbC-petroleum-diesel'!AF22,1)</f>
        <v>1</v>
      </c>
      <c r="AG22" s="299">
        <f>IF('BIFUbC-petroleum-diesel'!AG22&gt;0,'E-petroleum diesel'!AG70/'BIFUbC-petroleum-diesel'!AG22,1)</f>
        <v>1</v>
      </c>
      <c r="AH22" s="299">
        <f>IF('BIFUbC-petroleum-diesel'!AH22&gt;0,'E-petroleum diesel'!AH70/'BIFUbC-petroleum-diesel'!AH22,1)</f>
        <v>1</v>
      </c>
      <c r="AI22" s="299">
        <f>IF('BIFUbC-petroleum-diesel'!AI22&gt;0,'E-petroleum diesel'!AI70/'BIFUbC-petroleum-diesel'!AI22,1)</f>
        <v>1</v>
      </c>
      <c r="AJ22" s="299">
        <f>IF('BIFUbC-petroleum-diesel'!AJ22&gt;0,'E-petroleum diesel'!AJ70/'BIFUbC-petroleum-diesel'!AJ22,1)</f>
        <v>1</v>
      </c>
      <c r="AK22" s="299">
        <f>IF('BIFUbC-petroleum-diesel'!AK22&gt;0,'E-petroleum diesel'!AK70/'BIFUbC-petroleum-diesel'!AK22,1)</f>
        <v>1</v>
      </c>
      <c r="AL22" s="299">
        <f>IF('BIFUbC-petroleum-diesel'!AL22&gt;0,'E-petroleum diesel'!AL70/'BIFUbC-petroleum-diesel'!AL22,1)</f>
        <v>1</v>
      </c>
      <c r="AM22" s="299">
        <f>IF('BIFUbC-petroleum-diesel'!AM22&gt;0,'E-petroleum diesel'!AM70/'BIFUbC-petroleum-diesel'!AM22,1)</f>
        <v>1</v>
      </c>
      <c r="AN22" s="299">
        <f>IF('BIFUbC-petroleum-diesel'!AN22&gt;0,'E-petroleum diesel'!AN70/'BIFUbC-petroleum-diesel'!AN22,1)</f>
        <v>1</v>
      </c>
      <c r="AO22" s="299">
        <f>IF('BIFUbC-petroleum-diesel'!AO22&gt;0,'E-petroleum diesel'!AO70/'BIFUbC-petroleum-diesel'!AO22,1)</f>
        <v>1</v>
      </c>
      <c r="AP22" s="299">
        <f>IF('BIFUbC-petroleum-diesel'!AP22&gt;0,'E-petroleum diesel'!AP70/'BIFUbC-petroleum-diesel'!AP22,1)</f>
        <v>1</v>
      </c>
      <c r="AQ22" s="299">
        <f>IF('BIFUbC-petroleum-diesel'!AQ22&gt;0,'E-petroleum diesel'!AQ70/'BIFUbC-petroleum-diesel'!AQ22,1)</f>
        <v>1</v>
      </c>
    </row>
    <row r="23" spans="1:43" x14ac:dyDescent="0.25">
      <c r="A23" s="299" t="s">
        <v>110</v>
      </c>
      <c r="B23" s="299">
        <f>IF('BIFUbC-petroleum-diesel'!B23&gt;0,'E-petroleum diesel'!B71/'BIFUbC-petroleum-diesel'!B23,1)</f>
        <v>0.98178270258628897</v>
      </c>
      <c r="C23" s="299">
        <f>IF('BIFUbC-petroleum-diesel'!C23&gt;0,'E-petroleum diesel'!C71/'BIFUbC-petroleum-diesel'!C23,1)</f>
        <v>0.96265996438790058</v>
      </c>
      <c r="D23" s="299">
        <f>IF('BIFUbC-petroleum-diesel'!D23&gt;0,'E-petroleum diesel'!D71/'BIFUbC-petroleum-diesel'!D23,1)</f>
        <v>0.96319445178822194</v>
      </c>
      <c r="E23" s="299">
        <f>IF('BIFUbC-petroleum-diesel'!E23&gt;0,'E-petroleum diesel'!E71/'BIFUbC-petroleum-diesel'!E23,1)</f>
        <v>0.96502559585568237</v>
      </c>
      <c r="F23" s="299">
        <f>IF('BIFUbC-petroleum-diesel'!F23&gt;0,'E-petroleum diesel'!F71/'BIFUbC-petroleum-diesel'!F23,1)</f>
        <v>0.96599035451280701</v>
      </c>
      <c r="G23" s="299">
        <f>IF('BIFUbC-petroleum-diesel'!G23&gt;0,'E-petroleum diesel'!G71/'BIFUbC-petroleum-diesel'!G23,1)</f>
        <v>0.96610731581241749</v>
      </c>
      <c r="H23" s="299">
        <f>IF('BIFUbC-petroleum-diesel'!H23&gt;0,'E-petroleum diesel'!H71/'BIFUbC-petroleum-diesel'!H23,1)</f>
        <v>0.96615208469964187</v>
      </c>
      <c r="I23" s="299">
        <f>IF('BIFUbC-petroleum-diesel'!I23&gt;0,'E-petroleum diesel'!I71/'BIFUbC-petroleum-diesel'!I23,1)</f>
        <v>0.96610075112949068</v>
      </c>
      <c r="J23" s="299">
        <f>IF('BIFUbC-petroleum-diesel'!J23&gt;0,'E-petroleum diesel'!J71/'BIFUbC-petroleum-diesel'!J23,1)</f>
        <v>0.9660488436667527</v>
      </c>
      <c r="K23" s="299">
        <f>IF('BIFUbC-petroleum-diesel'!K23&gt;0,'E-petroleum diesel'!K71/'BIFUbC-petroleum-diesel'!K23,1)</f>
        <v>0.96599635814974516</v>
      </c>
      <c r="L23" s="299">
        <f>IF('BIFUbC-petroleum-diesel'!L23&gt;0,'E-petroleum diesel'!L71/'BIFUbC-petroleum-diesel'!L23,1)</f>
        <v>0.96594329035077675</v>
      </c>
      <c r="M23" s="299">
        <f>IF('BIFUbC-petroleum-diesel'!M23&gt;0,'E-petroleum diesel'!M71/'BIFUbC-petroleum-diesel'!M23,1)</f>
        <v>0.96588963597518063</v>
      </c>
      <c r="N23" s="299">
        <f>IF('BIFUbC-petroleum-diesel'!N23&gt;0,'E-petroleum diesel'!N71/'BIFUbC-petroleum-diesel'!N23,1)</f>
        <v>0.96585082662432797</v>
      </c>
      <c r="O23" s="299">
        <f>IF('BIFUbC-petroleum-diesel'!O23&gt;0,'E-petroleum diesel'!O71/'BIFUbC-petroleum-diesel'!O23,1)</f>
        <v>0.96581172200542453</v>
      </c>
      <c r="P23" s="299">
        <f>IF('BIFUbC-petroleum-diesel'!P23&gt;0,'E-petroleum diesel'!P71/'BIFUbC-petroleum-diesel'!P23,1)</f>
        <v>0.96577232052406725</v>
      </c>
      <c r="Q23" s="299">
        <f>IF('BIFUbC-petroleum-diesel'!Q23&gt;0,'E-petroleum diesel'!Q71/'BIFUbC-petroleum-diesel'!Q23,1)</f>
        <v>0.96573262056832365</v>
      </c>
      <c r="R23" s="299">
        <f>IF('BIFUbC-petroleum-diesel'!R23&gt;0,'E-petroleum diesel'!R71/'BIFUbC-petroleum-diesel'!R23,1)</f>
        <v>0.96569262050854432</v>
      </c>
      <c r="S23" s="299">
        <f>IF('BIFUbC-petroleum-diesel'!S23&gt;0,'E-petroleum diesel'!S71/'BIFUbC-petroleum-diesel'!S23,1)</f>
        <v>0.96565111594584752</v>
      </c>
      <c r="T23" s="299">
        <f>IF('BIFUbC-petroleum-diesel'!T23&gt;0,'E-petroleum diesel'!T71/'BIFUbC-petroleum-diesel'!T23,1)</f>
        <v>0.96560949794871542</v>
      </c>
      <c r="U23" s="299">
        <f>IF('BIFUbC-petroleum-diesel'!U23&gt;0,'E-petroleum diesel'!U71/'BIFUbC-petroleum-diesel'!U23,1)</f>
        <v>0.96556776606109895</v>
      </c>
      <c r="V23" s="299">
        <f>IF('BIFUbC-petroleum-diesel'!V23&gt;0,'E-petroleum diesel'!V71/'BIFUbC-petroleum-diesel'!V23,1)</f>
        <v>0.96552591982449421</v>
      </c>
      <c r="W23" s="299">
        <f>IF('BIFUbC-petroleum-diesel'!W23&gt;0,'E-petroleum diesel'!W71/'BIFUbC-petroleum-diesel'!W23,1)</f>
        <v>0.96548395877792581</v>
      </c>
      <c r="X23" s="299">
        <f>IF('BIFUbC-petroleum-diesel'!X23&gt;0,'E-petroleum diesel'!X71/'BIFUbC-petroleum-diesel'!X23,1)</f>
        <v>0.96544188245793006</v>
      </c>
      <c r="Y23" s="299">
        <f>IF('BIFUbC-petroleum-diesel'!Y23&gt;0,'E-petroleum diesel'!Y71/'BIFUbC-petroleum-diesel'!Y23,1)</f>
        <v>0.96539969039853801</v>
      </c>
      <c r="Z23" s="299">
        <f>IF('BIFUbC-petroleum-diesel'!Z23&gt;0,'E-petroleum diesel'!Z71/'BIFUbC-petroleum-diesel'!Z23,1)</f>
        <v>0.96535738213125888</v>
      </c>
      <c r="AA23" s="299">
        <f>IF('BIFUbC-petroleum-diesel'!AA23&gt;0,'E-petroleum diesel'!AA71/'BIFUbC-petroleum-diesel'!AA23,1)</f>
        <v>0.96531495718506277</v>
      </c>
      <c r="AB23" s="299">
        <f>IF('BIFUbC-petroleum-diesel'!AB23&gt;0,'E-petroleum diesel'!AB71/'BIFUbC-petroleum-diesel'!AB23,1)</f>
        <v>0.9652724150863633</v>
      </c>
      <c r="AC23" s="299">
        <f>IF('BIFUbC-petroleum-diesel'!AC23&gt;0,'E-petroleum diesel'!AC71/'BIFUbC-petroleum-diesel'!AC23,1)</f>
        <v>0.9652297553590008</v>
      </c>
      <c r="AD23" s="299">
        <f>IF('BIFUbC-petroleum-diesel'!AD23&gt;0,'E-petroleum diesel'!AD71/'BIFUbC-petroleum-diesel'!AD23,1)</f>
        <v>0.96518697752422411</v>
      </c>
      <c r="AE23" s="299">
        <f>IF('BIFUbC-petroleum-diesel'!AE23&gt;0,'E-petroleum diesel'!AE71/'BIFUbC-petroleum-diesel'!AE23,1)</f>
        <v>0.96514408110067329</v>
      </c>
      <c r="AF23" s="299">
        <f>IF('BIFUbC-petroleum-diesel'!AF23&gt;0,'E-petroleum diesel'!AF71/'BIFUbC-petroleum-diesel'!AF23,1)</f>
        <v>0.96510106560436215</v>
      </c>
      <c r="AG23" s="299">
        <f>IF('BIFUbC-petroleum-diesel'!AG23&gt;0,'E-petroleum diesel'!AG71/'BIFUbC-petroleum-diesel'!AG23,1)</f>
        <v>0.9650579305486594</v>
      </c>
      <c r="AH23" s="299">
        <f>IF('BIFUbC-petroleum-diesel'!AH23&gt;0,'E-petroleum diesel'!AH71/'BIFUbC-petroleum-diesel'!AH23,1)</f>
        <v>0.96501467544427177</v>
      </c>
      <c r="AI23" s="299">
        <f>IF('BIFUbC-petroleum-diesel'!AI23&gt;0,'E-petroleum diesel'!AI71/'BIFUbC-petroleum-diesel'!AI23,1)</f>
        <v>0.96497129979922469</v>
      </c>
      <c r="AJ23" s="299">
        <f>IF('BIFUbC-petroleum-diesel'!AJ23&gt;0,'E-petroleum diesel'!AJ71/'BIFUbC-petroleum-diesel'!AJ23,1)</f>
        <v>0.96492780311884452</v>
      </c>
      <c r="AK23" s="299">
        <f>IF('BIFUbC-petroleum-diesel'!AK23&gt;0,'E-petroleum diesel'!AK71/'BIFUbC-petroleum-diesel'!AK23,1)</f>
        <v>0.96488418490574002</v>
      </c>
      <c r="AL23" s="299">
        <f>IF('BIFUbC-petroleum-diesel'!AL23&gt;0,'E-petroleum diesel'!AL71/'BIFUbC-petroleum-diesel'!AL23,1)</f>
        <v>0.96484044465978325</v>
      </c>
      <c r="AM23" s="299">
        <f>IF('BIFUbC-petroleum-diesel'!AM23&gt;0,'E-petroleum diesel'!AM71/'BIFUbC-petroleum-diesel'!AM23,1)</f>
        <v>0.96479658187809136</v>
      </c>
      <c r="AN23" s="299">
        <f>IF('BIFUbC-petroleum-diesel'!AN23&gt;0,'E-petroleum diesel'!AN71/'BIFUbC-petroleum-diesel'!AN23,1)</f>
        <v>0.96475259605500696</v>
      </c>
      <c r="AO23" s="299">
        <f>IF('BIFUbC-petroleum-diesel'!AO23&gt;0,'E-petroleum diesel'!AO71/'BIFUbC-petroleum-diesel'!AO23,1)</f>
        <v>0.96470848668207942</v>
      </c>
      <c r="AP23" s="299">
        <f>IF('BIFUbC-petroleum-diesel'!AP23&gt;0,'E-petroleum diesel'!AP71/'BIFUbC-petroleum-diesel'!AP23,1)</f>
        <v>0.96466425324804528</v>
      </c>
      <c r="AQ23" s="299">
        <f>IF('BIFUbC-petroleum-diesel'!AQ23&gt;0,'E-petroleum diesel'!AQ71/'BIFUbC-petroleum-diesel'!AQ23,1)</f>
        <v>0.96460843725232925</v>
      </c>
    </row>
    <row r="24" spans="1:43" x14ac:dyDescent="0.25">
      <c r="A24" s="299" t="s">
        <v>111</v>
      </c>
      <c r="B24" s="299">
        <f>IF('BIFUbC-petroleum-diesel'!B24&gt;0,'E-petroleum diesel'!B72/'BIFUbC-petroleum-diesel'!B24,1)</f>
        <v>1</v>
      </c>
      <c r="C24" s="299">
        <f>IF('BIFUbC-petroleum-diesel'!C24&gt;0,'E-petroleum diesel'!C72/'BIFUbC-petroleum-diesel'!C24,1)</f>
        <v>0.16418106132616606</v>
      </c>
      <c r="D24" s="299">
        <f>IF('BIFUbC-petroleum-diesel'!D24&gt;0,'E-petroleum diesel'!D72/'BIFUbC-petroleum-diesel'!D24,1)</f>
        <v>0.16402725897967857</v>
      </c>
      <c r="E24" s="299">
        <f>IF('BIFUbC-petroleum-diesel'!E24&gt;0,'E-petroleum diesel'!E72/'BIFUbC-petroleum-diesel'!E24,1)</f>
        <v>0.1662311972875809</v>
      </c>
      <c r="F24" s="299">
        <f>IF('BIFUbC-petroleum-diesel'!F24&gt;0,'E-petroleum diesel'!F72/'BIFUbC-petroleum-diesel'!F24,1)</f>
        <v>0.16974698896659243</v>
      </c>
      <c r="G24" s="299">
        <f>IF('BIFUbC-petroleum-diesel'!G24&gt;0,'E-petroleum diesel'!G72/'BIFUbC-petroleum-diesel'!G24,1)</f>
        <v>0.16962164656695744</v>
      </c>
      <c r="H24" s="299">
        <f>IF('BIFUbC-petroleum-diesel'!H24&gt;0,'E-petroleum diesel'!H72/'BIFUbC-petroleum-diesel'!H24,1)</f>
        <v>0.16942392837021086</v>
      </c>
      <c r="I24" s="299">
        <f>IF('BIFUbC-petroleum-diesel'!I24&gt;0,'E-petroleum diesel'!I72/'BIFUbC-petroleum-diesel'!I24,1)</f>
        <v>0.169304277938326</v>
      </c>
      <c r="J24" s="299">
        <f>IF('BIFUbC-petroleum-diesel'!J24&gt;0,'E-petroleum diesel'!J72/'BIFUbC-petroleum-diesel'!J24,1)</f>
        <v>0.16918449621034584</v>
      </c>
      <c r="K24" s="299">
        <f>IF('BIFUbC-petroleum-diesel'!K24&gt;0,'E-petroleum diesel'!K72/'BIFUbC-petroleum-diesel'!K24,1)</f>
        <v>0.16906458321667675</v>
      </c>
      <c r="L24" s="299">
        <f>IF('BIFUbC-petroleum-diesel'!L24&gt;0,'E-petroleum diesel'!L72/'BIFUbC-petroleum-diesel'!L24,1)</f>
        <v>0.16894453898772555</v>
      </c>
      <c r="M24" s="299">
        <f>IF('BIFUbC-petroleum-diesel'!M24&gt;0,'E-petroleum diesel'!M72/'BIFUbC-petroleum-diesel'!M24,1)</f>
        <v>0.16882436355389949</v>
      </c>
      <c r="N24" s="299">
        <f>IF('BIFUbC-petroleum-diesel'!N24&gt;0,'E-petroleum diesel'!N72/'BIFUbC-petroleum-diesel'!N24,1)</f>
        <v>0.16874010346935739</v>
      </c>
      <c r="O24" s="299">
        <f>IF('BIFUbC-petroleum-diesel'!O24&gt;0,'E-petroleum diesel'!O72/'BIFUbC-petroleum-diesel'!O24,1)</f>
        <v>0.1686557785753266</v>
      </c>
      <c r="P24" s="299">
        <f>IF('BIFUbC-petroleum-diesel'!P24&gt;0,'E-petroleum diesel'!P72/'BIFUbC-petroleum-diesel'!P24,1)</f>
        <v>0.16857138887971101</v>
      </c>
      <c r="Q24" s="299">
        <f>IF('BIFUbC-petroleum-diesel'!Q24&gt;0,'E-petroleum diesel'!Q72/'BIFUbC-petroleum-diesel'!Q24,1)</f>
        <v>0.16848693439041265</v>
      </c>
      <c r="R24" s="299">
        <f>IF('BIFUbC-petroleum-diesel'!R24&gt;0,'E-petroleum diesel'!R72/'BIFUbC-petroleum-diesel'!R24,1)</f>
        <v>0.16840241511533147</v>
      </c>
      <c r="S24" s="299">
        <f>IF('BIFUbC-petroleum-diesel'!S24&gt;0,'E-petroleum diesel'!S72/'BIFUbC-petroleum-diesel'!S24,1)</f>
        <v>0.16834002946203069</v>
      </c>
      <c r="T24" s="299">
        <f>IF('BIFUbC-petroleum-diesel'!T24&gt;0,'E-petroleum diesel'!T72/'BIFUbC-petroleum-diesel'!T24,1)</f>
        <v>0.16827763579067403</v>
      </c>
      <c r="U24" s="299">
        <f>IF('BIFUbC-petroleum-diesel'!U24&gt;0,'E-petroleum diesel'!U72/'BIFUbC-petroleum-diesel'!U24,1)</f>
        <v>0.16821523410090572</v>
      </c>
      <c r="V24" s="299">
        <f>IF('BIFUbC-petroleum-diesel'!V24&gt;0,'E-petroleum diesel'!V72/'BIFUbC-petroleum-diesel'!V24,1)</f>
        <v>0.16815282439237036</v>
      </c>
      <c r="W24" s="299">
        <f>IF('BIFUbC-petroleum-diesel'!W24&gt;0,'E-petroleum diesel'!W72/'BIFUbC-petroleum-diesel'!W24,1)</f>
        <v>0.16809040666471287</v>
      </c>
      <c r="X24" s="299">
        <f>IF('BIFUbC-petroleum-diesel'!X24&gt;0,'E-petroleum diesel'!X72/'BIFUbC-petroleum-diesel'!X24,1)</f>
        <v>0.16802798091757842</v>
      </c>
      <c r="Y24" s="299">
        <f>IF('BIFUbC-petroleum-diesel'!Y24&gt;0,'E-petroleum diesel'!Y72/'BIFUbC-petroleum-diesel'!Y24,1)</f>
        <v>0.16796554715061263</v>
      </c>
      <c r="Z24" s="299">
        <f>IF('BIFUbC-petroleum-diesel'!Z24&gt;0,'E-petroleum diesel'!Z72/'BIFUbC-petroleum-diesel'!Z24,1)</f>
        <v>0.16790310536346137</v>
      </c>
      <c r="AA24" s="299">
        <f>IF('BIFUbC-petroleum-diesel'!AA24&gt;0,'E-petroleum diesel'!AA72/'BIFUbC-petroleum-diesel'!AA24,1)</f>
        <v>0.16784065555577074</v>
      </c>
      <c r="AB24" s="299">
        <f>IF('BIFUbC-petroleum-diesel'!AB24&gt;0,'E-petroleum diesel'!AB72/'BIFUbC-petroleum-diesel'!AB24,1)</f>
        <v>0.16777819772718727</v>
      </c>
      <c r="AC24" s="299">
        <f>IF('BIFUbC-petroleum-diesel'!AC24&gt;0,'E-petroleum diesel'!AC72/'BIFUbC-petroleum-diesel'!AC24,1)</f>
        <v>0.16771573187735786</v>
      </c>
      <c r="AD24" s="299">
        <f>IF('BIFUbC-petroleum-diesel'!AD24&gt;0,'E-petroleum diesel'!AD72/'BIFUbC-petroleum-diesel'!AD24,1)</f>
        <v>0.16765325800592948</v>
      </c>
      <c r="AE24" s="299">
        <f>IF('BIFUbC-petroleum-diesel'!AE24&gt;0,'E-petroleum diesel'!AE72/'BIFUbC-petroleum-diesel'!AE24,1)</f>
        <v>0.16759077611254966</v>
      </c>
      <c r="AF24" s="299">
        <f>IF('BIFUbC-petroleum-diesel'!AF24&gt;0,'E-petroleum diesel'!AF72/'BIFUbC-petroleum-diesel'!AF24,1)</f>
        <v>0.16752828619686616</v>
      </c>
      <c r="AG24" s="299">
        <f>IF('BIFUbC-petroleum-diesel'!AG24&gt;0,'E-petroleum diesel'!AG72/'BIFUbC-petroleum-diesel'!AG24,1)</f>
        <v>0.16746578825852707</v>
      </c>
      <c r="AH24" s="299">
        <f>IF('BIFUbC-petroleum-diesel'!AH24&gt;0,'E-petroleum diesel'!AH72/'BIFUbC-petroleum-diesel'!AH24,1)</f>
        <v>0.16740328229718077</v>
      </c>
      <c r="AI24" s="299">
        <f>IF('BIFUbC-petroleum-diesel'!AI24&gt;0,'E-petroleum diesel'!AI72/'BIFUbC-petroleum-diesel'!AI24,1)</f>
        <v>0.16734076831247591</v>
      </c>
      <c r="AJ24" s="299">
        <f>IF('BIFUbC-petroleum-diesel'!AJ24&gt;0,'E-petroleum diesel'!AJ72/'BIFUbC-petroleum-diesel'!AJ24,1)</f>
        <v>0.16727824630406166</v>
      </c>
      <c r="AK24" s="299">
        <f>IF('BIFUbC-petroleum-diesel'!AK24&gt;0,'E-petroleum diesel'!AK72/'BIFUbC-petroleum-diesel'!AK24,1)</f>
        <v>0.16721571627158732</v>
      </c>
      <c r="AL24" s="299">
        <f>IF('BIFUbC-petroleum-diesel'!AL24&gt;0,'E-petroleum diesel'!AL72/'BIFUbC-petroleum-diesel'!AL24,1)</f>
        <v>0.16715317821470249</v>
      </c>
      <c r="AM24" s="299">
        <f>IF('BIFUbC-petroleum-diesel'!AM24&gt;0,'E-petroleum diesel'!AM72/'BIFUbC-petroleum-diesel'!AM24,1)</f>
        <v>0.16709063213305728</v>
      </c>
      <c r="AN24" s="299">
        <f>IF('BIFUbC-petroleum-diesel'!AN24&gt;0,'E-petroleum diesel'!AN72/'BIFUbC-petroleum-diesel'!AN24,1)</f>
        <v>0.1670280780263019</v>
      </c>
      <c r="AO24" s="299">
        <f>IF('BIFUbC-petroleum-diesel'!AO24&gt;0,'E-petroleum diesel'!AO72/'BIFUbC-petroleum-diesel'!AO24,1)</f>
        <v>0.16696551589408704</v>
      </c>
      <c r="AP24" s="299">
        <f>IF('BIFUbC-petroleum-diesel'!AP24&gt;0,'E-petroleum diesel'!AP72/'BIFUbC-petroleum-diesel'!AP24,1)</f>
        <v>0.16690294573606362</v>
      </c>
      <c r="AQ24" s="299">
        <f>IF('BIFUbC-petroleum-diesel'!AQ24&gt;0,'E-petroleum diesel'!AQ72/'BIFUbC-petroleum-diesel'!AQ24,1)</f>
        <v>0.16679395272611555</v>
      </c>
    </row>
    <row r="25" spans="1:43" x14ac:dyDescent="0.25">
      <c r="A25" s="299" t="s">
        <v>112</v>
      </c>
      <c r="B25" s="299">
        <f>IF('BIFUbC-petroleum-diesel'!B25&gt;0,'E-petroleum diesel'!B73/'BIFUbC-petroleum-diesel'!B25,1)</f>
        <v>1</v>
      </c>
      <c r="C25" s="299">
        <f>IF('BIFUbC-petroleum-diesel'!C25&gt;0,'E-petroleum diesel'!C73/'BIFUbC-petroleum-diesel'!C25,1)</f>
        <v>1</v>
      </c>
      <c r="D25" s="299">
        <f>IF('BIFUbC-petroleum-diesel'!D25&gt;0,'E-petroleum diesel'!D73/'BIFUbC-petroleum-diesel'!D25,1)</f>
        <v>1</v>
      </c>
      <c r="E25" s="299">
        <f>IF('BIFUbC-petroleum-diesel'!E25&gt;0,'E-petroleum diesel'!E73/'BIFUbC-petroleum-diesel'!E25,1)</f>
        <v>1</v>
      </c>
      <c r="F25" s="299">
        <f>IF('BIFUbC-petroleum-diesel'!F25&gt;0,'E-petroleum diesel'!F73/'BIFUbC-petroleum-diesel'!F25,1)</f>
        <v>1</v>
      </c>
      <c r="G25" s="299">
        <f>IF('BIFUbC-petroleum-diesel'!G25&gt;0,'E-petroleum diesel'!G73/'BIFUbC-petroleum-diesel'!G25,1)</f>
        <v>1</v>
      </c>
      <c r="H25" s="299">
        <f>IF('BIFUbC-petroleum-diesel'!H25&gt;0,'E-petroleum diesel'!H73/'BIFUbC-petroleum-diesel'!H25,1)</f>
        <v>1</v>
      </c>
      <c r="I25" s="299">
        <f>IF('BIFUbC-petroleum-diesel'!I25&gt;0,'E-petroleum diesel'!I73/'BIFUbC-petroleum-diesel'!I25,1)</f>
        <v>1</v>
      </c>
      <c r="J25" s="299">
        <f>IF('BIFUbC-petroleum-diesel'!J25&gt;0,'E-petroleum diesel'!J73/'BIFUbC-petroleum-diesel'!J25,1)</f>
        <v>1</v>
      </c>
      <c r="K25" s="299">
        <f>IF('BIFUbC-petroleum-diesel'!K25&gt;0,'E-petroleum diesel'!K73/'BIFUbC-petroleum-diesel'!K25,1)</f>
        <v>1</v>
      </c>
      <c r="L25" s="299">
        <f>IF('BIFUbC-petroleum-diesel'!L25&gt;0,'E-petroleum diesel'!L73/'BIFUbC-petroleum-diesel'!L25,1)</f>
        <v>1</v>
      </c>
      <c r="M25" s="299">
        <f>IF('BIFUbC-petroleum-diesel'!M25&gt;0,'E-petroleum diesel'!M73/'BIFUbC-petroleum-diesel'!M25,1)</f>
        <v>1</v>
      </c>
      <c r="N25" s="299">
        <f>IF('BIFUbC-petroleum-diesel'!N25&gt;0,'E-petroleum diesel'!N73/'BIFUbC-petroleum-diesel'!N25,1)</f>
        <v>1</v>
      </c>
      <c r="O25" s="299">
        <f>IF('BIFUbC-petroleum-diesel'!O25&gt;0,'E-petroleum diesel'!O73/'BIFUbC-petroleum-diesel'!O25,1)</f>
        <v>1</v>
      </c>
      <c r="P25" s="299">
        <f>IF('BIFUbC-petroleum-diesel'!P25&gt;0,'E-petroleum diesel'!P73/'BIFUbC-petroleum-diesel'!P25,1)</f>
        <v>1</v>
      </c>
      <c r="Q25" s="299">
        <f>IF('BIFUbC-petroleum-diesel'!Q25&gt;0,'E-petroleum diesel'!Q73/'BIFUbC-petroleum-diesel'!Q25,1)</f>
        <v>1</v>
      </c>
      <c r="R25" s="299">
        <f>IF('BIFUbC-petroleum-diesel'!R25&gt;0,'E-petroleum diesel'!R73/'BIFUbC-petroleum-diesel'!R25,1)</f>
        <v>1</v>
      </c>
      <c r="S25" s="299">
        <f>IF('BIFUbC-petroleum-diesel'!S25&gt;0,'E-petroleum diesel'!S73/'BIFUbC-petroleum-diesel'!S25,1)</f>
        <v>1</v>
      </c>
      <c r="T25" s="299">
        <f>IF('BIFUbC-petroleum-diesel'!T25&gt;0,'E-petroleum diesel'!T73/'BIFUbC-petroleum-diesel'!T25,1)</f>
        <v>1</v>
      </c>
      <c r="U25" s="299">
        <f>IF('BIFUbC-petroleum-diesel'!U25&gt;0,'E-petroleum diesel'!U73/'BIFUbC-petroleum-diesel'!U25,1)</f>
        <v>1</v>
      </c>
      <c r="V25" s="299">
        <f>IF('BIFUbC-petroleum-diesel'!V25&gt;0,'E-petroleum diesel'!V73/'BIFUbC-petroleum-diesel'!V25,1)</f>
        <v>1</v>
      </c>
      <c r="W25" s="299">
        <f>IF('BIFUbC-petroleum-diesel'!W25&gt;0,'E-petroleum diesel'!W73/'BIFUbC-petroleum-diesel'!W25,1)</f>
        <v>1</v>
      </c>
      <c r="X25" s="299">
        <f>IF('BIFUbC-petroleum-diesel'!X25&gt;0,'E-petroleum diesel'!X73/'BIFUbC-petroleum-diesel'!X25,1)</f>
        <v>1</v>
      </c>
      <c r="Y25" s="299">
        <f>IF('BIFUbC-petroleum-diesel'!Y25&gt;0,'E-petroleum diesel'!Y73/'BIFUbC-petroleum-diesel'!Y25,1)</f>
        <v>1</v>
      </c>
      <c r="Z25" s="299">
        <f>IF('BIFUbC-petroleum-diesel'!Z25&gt;0,'E-petroleum diesel'!Z73/'BIFUbC-petroleum-diesel'!Z25,1)</f>
        <v>1</v>
      </c>
      <c r="AA25" s="299">
        <f>IF('BIFUbC-petroleum-diesel'!AA25&gt;0,'E-petroleum diesel'!AA73/'BIFUbC-petroleum-diesel'!AA25,1)</f>
        <v>1</v>
      </c>
      <c r="AB25" s="299">
        <f>IF('BIFUbC-petroleum-diesel'!AB25&gt;0,'E-petroleum diesel'!AB73/'BIFUbC-petroleum-diesel'!AB25,1)</f>
        <v>1</v>
      </c>
      <c r="AC25" s="299">
        <f>IF('BIFUbC-petroleum-diesel'!AC25&gt;0,'E-petroleum diesel'!AC73/'BIFUbC-petroleum-diesel'!AC25,1)</f>
        <v>1</v>
      </c>
      <c r="AD25" s="299">
        <f>IF('BIFUbC-petroleum-diesel'!AD25&gt;0,'E-petroleum diesel'!AD73/'BIFUbC-petroleum-diesel'!AD25,1)</f>
        <v>1</v>
      </c>
      <c r="AE25" s="299">
        <f>IF('BIFUbC-petroleum-diesel'!AE25&gt;0,'E-petroleum diesel'!AE73/'BIFUbC-petroleum-diesel'!AE25,1)</f>
        <v>1</v>
      </c>
      <c r="AF25" s="299">
        <f>IF('BIFUbC-petroleum-diesel'!AF25&gt;0,'E-petroleum diesel'!AF73/'BIFUbC-petroleum-diesel'!AF25,1)</f>
        <v>1</v>
      </c>
      <c r="AG25" s="299">
        <f>IF('BIFUbC-petroleum-diesel'!AG25&gt;0,'E-petroleum diesel'!AG73/'BIFUbC-petroleum-diesel'!AG25,1)</f>
        <v>1</v>
      </c>
      <c r="AH25" s="299">
        <f>IF('BIFUbC-petroleum-diesel'!AH25&gt;0,'E-petroleum diesel'!AH73/'BIFUbC-petroleum-diesel'!AH25,1)</f>
        <v>1</v>
      </c>
      <c r="AI25" s="299">
        <f>IF('BIFUbC-petroleum-diesel'!AI25&gt;0,'E-petroleum diesel'!AI73/'BIFUbC-petroleum-diesel'!AI25,1)</f>
        <v>1</v>
      </c>
      <c r="AJ25" s="299">
        <f>IF('BIFUbC-petroleum-diesel'!AJ25&gt;0,'E-petroleum diesel'!AJ73/'BIFUbC-petroleum-diesel'!AJ25,1)</f>
        <v>1</v>
      </c>
      <c r="AK25" s="299">
        <f>IF('BIFUbC-petroleum-diesel'!AK25&gt;0,'E-petroleum diesel'!AK73/'BIFUbC-petroleum-diesel'!AK25,1)</f>
        <v>1</v>
      </c>
      <c r="AL25" s="299">
        <f>IF('BIFUbC-petroleum-diesel'!AL25&gt;0,'E-petroleum diesel'!AL73/'BIFUbC-petroleum-diesel'!AL25,1)</f>
        <v>1</v>
      </c>
      <c r="AM25" s="299">
        <f>IF('BIFUbC-petroleum-diesel'!AM25&gt;0,'E-petroleum diesel'!AM73/'BIFUbC-petroleum-diesel'!AM25,1)</f>
        <v>1</v>
      </c>
      <c r="AN25" s="299">
        <f>IF('BIFUbC-petroleum-diesel'!AN25&gt;0,'E-petroleum diesel'!AN73/'BIFUbC-petroleum-diesel'!AN25,1)</f>
        <v>1</v>
      </c>
      <c r="AO25" s="299">
        <f>IF('BIFUbC-petroleum-diesel'!AO25&gt;0,'E-petroleum diesel'!AO73/'BIFUbC-petroleum-diesel'!AO25,1)</f>
        <v>1</v>
      </c>
      <c r="AP25" s="299">
        <f>IF('BIFUbC-petroleum-diesel'!AP25&gt;0,'E-petroleum diesel'!AP73/'BIFUbC-petroleum-diesel'!AP25,1)</f>
        <v>1</v>
      </c>
      <c r="AQ25" s="299">
        <f>IF('BIFUbC-petroleum-diesel'!AQ25&gt;0,'E-petroleum diesel'!AQ73/'BIFUbC-petroleum-diesel'!AQ25,1)</f>
        <v>1</v>
      </c>
    </row>
    <row r="26" spans="1:43" x14ac:dyDescent="0.25">
      <c r="A26" s="299" t="s">
        <v>113</v>
      </c>
      <c r="B26" s="299">
        <f>IF('BIFUbC-petroleum-diesel'!B26&gt;0,'E-petroleum diesel'!B74/'BIFUbC-petroleum-diesel'!B26,1)</f>
        <v>1</v>
      </c>
      <c r="C26" s="299">
        <f>IF('BIFUbC-petroleum-diesel'!C26&gt;0,'E-petroleum diesel'!C74/'BIFUbC-petroleum-diesel'!C26,1)</f>
        <v>1</v>
      </c>
      <c r="D26" s="299">
        <f>IF('BIFUbC-petroleum-diesel'!D26&gt;0,'E-petroleum diesel'!D74/'BIFUbC-petroleum-diesel'!D26,1)</f>
        <v>1</v>
      </c>
      <c r="E26" s="299">
        <f>IF('BIFUbC-petroleum-diesel'!E26&gt;0,'E-petroleum diesel'!E74/'BIFUbC-petroleum-diesel'!E26,1)</f>
        <v>1</v>
      </c>
      <c r="F26" s="299">
        <f>IF('BIFUbC-petroleum-diesel'!F26&gt;0,'E-petroleum diesel'!F74/'BIFUbC-petroleum-diesel'!F26,1)</f>
        <v>1</v>
      </c>
      <c r="G26" s="299">
        <f>IF('BIFUbC-petroleum-diesel'!G26&gt;0,'E-petroleum diesel'!G74/'BIFUbC-petroleum-diesel'!G26,1)</f>
        <v>1</v>
      </c>
      <c r="H26" s="299">
        <f>IF('BIFUbC-petroleum-diesel'!H26&gt;0,'E-petroleum diesel'!H74/'BIFUbC-petroleum-diesel'!H26,1)</f>
        <v>1</v>
      </c>
      <c r="I26" s="299">
        <f>IF('BIFUbC-petroleum-diesel'!I26&gt;0,'E-petroleum diesel'!I74/'BIFUbC-petroleum-diesel'!I26,1)</f>
        <v>1</v>
      </c>
      <c r="J26" s="299">
        <f>IF('BIFUbC-petroleum-diesel'!J26&gt;0,'E-petroleum diesel'!J74/'BIFUbC-petroleum-diesel'!J26,1)</f>
        <v>1</v>
      </c>
      <c r="K26" s="299">
        <f>IF('BIFUbC-petroleum-diesel'!K26&gt;0,'E-petroleum diesel'!K74/'BIFUbC-petroleum-diesel'!K26,1)</f>
        <v>1</v>
      </c>
      <c r="L26" s="299">
        <f>IF('BIFUbC-petroleum-diesel'!L26&gt;0,'E-petroleum diesel'!L74/'BIFUbC-petroleum-diesel'!L26,1)</f>
        <v>1</v>
      </c>
      <c r="M26" s="299">
        <f>IF('BIFUbC-petroleum-diesel'!M26&gt;0,'E-petroleum diesel'!M74/'BIFUbC-petroleum-diesel'!M26,1)</f>
        <v>1</v>
      </c>
      <c r="N26" s="299">
        <f>IF('BIFUbC-petroleum-diesel'!N26&gt;0,'E-petroleum diesel'!N74/'BIFUbC-petroleum-diesel'!N26,1)</f>
        <v>1</v>
      </c>
      <c r="O26" s="299">
        <f>IF('BIFUbC-petroleum-diesel'!O26&gt;0,'E-petroleum diesel'!O74/'BIFUbC-petroleum-diesel'!O26,1)</f>
        <v>1</v>
      </c>
      <c r="P26" s="299">
        <f>IF('BIFUbC-petroleum-diesel'!P26&gt;0,'E-petroleum diesel'!P74/'BIFUbC-petroleum-diesel'!P26,1)</f>
        <v>1</v>
      </c>
      <c r="Q26" s="299">
        <f>IF('BIFUbC-petroleum-diesel'!Q26&gt;0,'E-petroleum diesel'!Q74/'BIFUbC-petroleum-diesel'!Q26,1)</f>
        <v>1</v>
      </c>
      <c r="R26" s="299">
        <f>IF('BIFUbC-petroleum-diesel'!R26&gt;0,'E-petroleum diesel'!R74/'BIFUbC-petroleum-diesel'!R26,1)</f>
        <v>1</v>
      </c>
      <c r="S26" s="299">
        <f>IF('BIFUbC-petroleum-diesel'!S26&gt;0,'E-petroleum diesel'!S74/'BIFUbC-petroleum-diesel'!S26,1)</f>
        <v>1</v>
      </c>
      <c r="T26" s="299">
        <f>IF('BIFUbC-petroleum-diesel'!T26&gt;0,'E-petroleum diesel'!T74/'BIFUbC-petroleum-diesel'!T26,1)</f>
        <v>1</v>
      </c>
      <c r="U26" s="299">
        <f>IF('BIFUbC-petroleum-diesel'!U26&gt;0,'E-petroleum diesel'!U74/'BIFUbC-petroleum-diesel'!U26,1)</f>
        <v>1</v>
      </c>
      <c r="V26" s="299">
        <f>IF('BIFUbC-petroleum-diesel'!V26&gt;0,'E-petroleum diesel'!V74/'BIFUbC-petroleum-diesel'!V26,1)</f>
        <v>1</v>
      </c>
      <c r="W26" s="299">
        <f>IF('BIFUbC-petroleum-diesel'!W26&gt;0,'E-petroleum diesel'!W74/'BIFUbC-petroleum-diesel'!W26,1)</f>
        <v>1</v>
      </c>
      <c r="X26" s="299">
        <f>IF('BIFUbC-petroleum-diesel'!X26&gt;0,'E-petroleum diesel'!X74/'BIFUbC-petroleum-diesel'!X26,1)</f>
        <v>1</v>
      </c>
      <c r="Y26" s="299">
        <f>IF('BIFUbC-petroleum-diesel'!Y26&gt;0,'E-petroleum diesel'!Y74/'BIFUbC-petroleum-diesel'!Y26,1)</f>
        <v>1</v>
      </c>
      <c r="Z26" s="299">
        <f>IF('BIFUbC-petroleum-diesel'!Z26&gt;0,'E-petroleum diesel'!Z74/'BIFUbC-petroleum-diesel'!Z26,1)</f>
        <v>1</v>
      </c>
      <c r="AA26" s="299">
        <f>IF('BIFUbC-petroleum-diesel'!AA26&gt;0,'E-petroleum diesel'!AA74/'BIFUbC-petroleum-diesel'!AA26,1)</f>
        <v>1</v>
      </c>
      <c r="AB26" s="299">
        <f>IF('BIFUbC-petroleum-diesel'!AB26&gt;0,'E-petroleum diesel'!AB74/'BIFUbC-petroleum-diesel'!AB26,1)</f>
        <v>1</v>
      </c>
      <c r="AC26" s="299">
        <f>IF('BIFUbC-petroleum-diesel'!AC26&gt;0,'E-petroleum diesel'!AC74/'BIFUbC-petroleum-diesel'!AC26,1)</f>
        <v>1</v>
      </c>
      <c r="AD26" s="299">
        <f>IF('BIFUbC-petroleum-diesel'!AD26&gt;0,'E-petroleum diesel'!AD74/'BIFUbC-petroleum-diesel'!AD26,1)</f>
        <v>1</v>
      </c>
      <c r="AE26" s="299">
        <f>IF('BIFUbC-petroleum-diesel'!AE26&gt;0,'E-petroleum diesel'!AE74/'BIFUbC-petroleum-diesel'!AE26,1)</f>
        <v>1</v>
      </c>
      <c r="AF26" s="299">
        <f>IF('BIFUbC-petroleum-diesel'!AF26&gt;0,'E-petroleum diesel'!AF74/'BIFUbC-petroleum-diesel'!AF26,1)</f>
        <v>1</v>
      </c>
      <c r="AG26" s="299">
        <f>IF('BIFUbC-petroleum-diesel'!AG26&gt;0,'E-petroleum diesel'!AG74/'BIFUbC-petroleum-diesel'!AG26,1)</f>
        <v>1</v>
      </c>
      <c r="AH26" s="299">
        <f>IF('BIFUbC-petroleum-diesel'!AH26&gt;0,'E-petroleum diesel'!AH74/'BIFUbC-petroleum-diesel'!AH26,1)</f>
        <v>1</v>
      </c>
      <c r="AI26" s="299">
        <f>IF('BIFUbC-petroleum-diesel'!AI26&gt;0,'E-petroleum diesel'!AI74/'BIFUbC-petroleum-diesel'!AI26,1)</f>
        <v>1</v>
      </c>
      <c r="AJ26" s="299">
        <f>IF('BIFUbC-petroleum-diesel'!AJ26&gt;0,'E-petroleum diesel'!AJ74/'BIFUbC-petroleum-diesel'!AJ26,1)</f>
        <v>1</v>
      </c>
      <c r="AK26" s="299">
        <f>IF('BIFUbC-petroleum-diesel'!AK26&gt;0,'E-petroleum diesel'!AK74/'BIFUbC-petroleum-diesel'!AK26,1)</f>
        <v>1</v>
      </c>
      <c r="AL26" s="299">
        <f>IF('BIFUbC-petroleum-diesel'!AL26&gt;0,'E-petroleum diesel'!AL74/'BIFUbC-petroleum-diesel'!AL26,1)</f>
        <v>1</v>
      </c>
      <c r="AM26" s="299">
        <f>IF('BIFUbC-petroleum-diesel'!AM26&gt;0,'E-petroleum diesel'!AM74/'BIFUbC-petroleum-diesel'!AM26,1)</f>
        <v>1</v>
      </c>
      <c r="AN26" s="299">
        <f>IF('BIFUbC-petroleum-diesel'!AN26&gt;0,'E-petroleum diesel'!AN74/'BIFUbC-petroleum-diesel'!AN26,1)</f>
        <v>1</v>
      </c>
      <c r="AO26" s="299">
        <f>IF('BIFUbC-petroleum-diesel'!AO26&gt;0,'E-petroleum diesel'!AO74/'BIFUbC-petroleum-diesel'!AO26,1)</f>
        <v>1</v>
      </c>
      <c r="AP26" s="299">
        <f>IF('BIFUbC-petroleum-diesel'!AP26&gt;0,'E-petroleum diesel'!AP74/'BIFUbC-petroleum-diesel'!AP26,1)</f>
        <v>1</v>
      </c>
      <c r="AQ26" s="299">
        <f>IF('BIFUbC-petroleum-diesel'!AQ26&gt;0,'E-petroleum diesel'!AQ74/'BIFUbC-petroleum-diesel'!AQ26,1)</f>
        <v>1</v>
      </c>
    </row>
  </sheetData>
  <phoneticPr fontId="3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D789-7F97-4890-8A4E-A48C4D704380}">
  <sheetPr codeName="Sheet49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f>IF('BIFUbC-crude-oil'!B2&gt;0,'E-crude oil'!B50/'BIFUbC-crude-oil'!B2,1)</f>
        <v>1</v>
      </c>
      <c r="C2" s="299">
        <f>IF('BIFUbC-crude-oil'!C2&gt;0,'E-crude oil'!C50/'BIFUbC-crude-oil'!C2,1)</f>
        <v>1</v>
      </c>
      <c r="D2" s="299">
        <f>IF('BIFUbC-crude-oil'!D2&gt;0,'E-crude oil'!D50/'BIFUbC-crude-oil'!D2,1)</f>
        <v>1</v>
      </c>
      <c r="E2" s="299">
        <f>IF('BIFUbC-crude-oil'!E2&gt;0,'E-crude oil'!E50/'BIFUbC-crude-oil'!E2,1)</f>
        <v>1</v>
      </c>
      <c r="F2" s="299">
        <f>IF('BIFUbC-crude-oil'!F2&gt;0,'E-crude oil'!F50/'BIFUbC-crude-oil'!F2,1)</f>
        <v>1</v>
      </c>
      <c r="G2" s="299">
        <f>IF('BIFUbC-crude-oil'!G2&gt;0,'E-crude oil'!G50/'BIFUbC-crude-oil'!G2,1)</f>
        <v>1</v>
      </c>
      <c r="H2" s="299">
        <f>IF('BIFUbC-crude-oil'!H2&gt;0,'E-crude oil'!H50/'BIFUbC-crude-oil'!H2,1)</f>
        <v>1</v>
      </c>
      <c r="I2" s="299">
        <f>IF('BIFUbC-crude-oil'!I2&gt;0,'E-crude oil'!I50/'BIFUbC-crude-oil'!I2,1)</f>
        <v>1</v>
      </c>
      <c r="J2" s="299">
        <f>IF('BIFUbC-crude-oil'!J2&gt;0,'E-crude oil'!J50/'BIFUbC-crude-oil'!J2,1)</f>
        <v>1</v>
      </c>
      <c r="K2" s="299">
        <f>IF('BIFUbC-crude-oil'!K2&gt;0,'E-crude oil'!K50/'BIFUbC-crude-oil'!K2,1)</f>
        <v>1</v>
      </c>
      <c r="L2" s="299">
        <f>IF('BIFUbC-crude-oil'!L2&gt;0,'E-crude oil'!L50/'BIFUbC-crude-oil'!L2,1)</f>
        <v>1</v>
      </c>
      <c r="M2" s="299">
        <f>IF('BIFUbC-crude-oil'!M2&gt;0,'E-crude oil'!M50/'BIFUbC-crude-oil'!M2,1)</f>
        <v>1</v>
      </c>
      <c r="N2" s="299">
        <f>IF('BIFUbC-crude-oil'!N2&gt;0,'E-crude oil'!N50/'BIFUbC-crude-oil'!N2,1)</f>
        <v>1</v>
      </c>
      <c r="O2" s="299">
        <f>IF('BIFUbC-crude-oil'!O2&gt;0,'E-crude oil'!O50/'BIFUbC-crude-oil'!O2,1)</f>
        <v>1</v>
      </c>
      <c r="P2" s="299">
        <f>IF('BIFUbC-crude-oil'!P2&gt;0,'E-crude oil'!P50/'BIFUbC-crude-oil'!P2,1)</f>
        <v>1</v>
      </c>
      <c r="Q2" s="299">
        <f>IF('BIFUbC-crude-oil'!Q2&gt;0,'E-crude oil'!Q50/'BIFUbC-crude-oil'!Q2,1)</f>
        <v>1</v>
      </c>
      <c r="R2" s="299">
        <f>IF('BIFUbC-crude-oil'!R2&gt;0,'E-crude oil'!R50/'BIFUbC-crude-oil'!R2,1)</f>
        <v>1</v>
      </c>
      <c r="S2" s="299">
        <f>IF('BIFUbC-crude-oil'!S2&gt;0,'E-crude oil'!S50/'BIFUbC-crude-oil'!S2,1)</f>
        <v>1</v>
      </c>
      <c r="T2" s="299">
        <f>IF('BIFUbC-crude-oil'!T2&gt;0,'E-crude oil'!T50/'BIFUbC-crude-oil'!T2,1)</f>
        <v>1</v>
      </c>
      <c r="U2" s="299">
        <f>IF('BIFUbC-crude-oil'!U2&gt;0,'E-crude oil'!U50/'BIFUbC-crude-oil'!U2,1)</f>
        <v>1</v>
      </c>
      <c r="V2" s="299">
        <f>IF('BIFUbC-crude-oil'!V2&gt;0,'E-crude oil'!V50/'BIFUbC-crude-oil'!V2,1)</f>
        <v>1</v>
      </c>
      <c r="W2" s="299">
        <f>IF('BIFUbC-crude-oil'!W2&gt;0,'E-crude oil'!W50/'BIFUbC-crude-oil'!W2,1)</f>
        <v>1</v>
      </c>
      <c r="X2" s="299">
        <f>IF('BIFUbC-crude-oil'!X2&gt;0,'E-crude oil'!X50/'BIFUbC-crude-oil'!X2,1)</f>
        <v>1</v>
      </c>
      <c r="Y2" s="299">
        <f>IF('BIFUbC-crude-oil'!Y2&gt;0,'E-crude oil'!Y50/'BIFUbC-crude-oil'!Y2,1)</f>
        <v>1</v>
      </c>
      <c r="Z2" s="299">
        <f>IF('BIFUbC-crude-oil'!Z2&gt;0,'E-crude oil'!Z50/'BIFUbC-crude-oil'!Z2,1)</f>
        <v>1</v>
      </c>
      <c r="AA2" s="299">
        <f>IF('BIFUbC-crude-oil'!AA2&gt;0,'E-crude oil'!AA50/'BIFUbC-crude-oil'!AA2,1)</f>
        <v>1</v>
      </c>
      <c r="AB2" s="299">
        <f>IF('BIFUbC-crude-oil'!AB2&gt;0,'E-crude oil'!AB50/'BIFUbC-crude-oil'!AB2,1)</f>
        <v>1</v>
      </c>
      <c r="AC2" s="299">
        <f>IF('BIFUbC-crude-oil'!AC2&gt;0,'E-crude oil'!AC50/'BIFUbC-crude-oil'!AC2,1)</f>
        <v>1</v>
      </c>
      <c r="AD2" s="299">
        <f>IF('BIFUbC-crude-oil'!AD2&gt;0,'E-crude oil'!AD50/'BIFUbC-crude-oil'!AD2,1)</f>
        <v>1</v>
      </c>
      <c r="AE2" s="299">
        <f>IF('BIFUbC-crude-oil'!AE2&gt;0,'E-crude oil'!AE50/'BIFUbC-crude-oil'!AE2,1)</f>
        <v>1</v>
      </c>
      <c r="AF2" s="299">
        <f>IF('BIFUbC-crude-oil'!AF2&gt;0,'E-crude oil'!AF50/'BIFUbC-crude-oil'!AF2,1)</f>
        <v>1</v>
      </c>
      <c r="AG2" s="299">
        <f>IF('BIFUbC-crude-oil'!AG2&gt;0,'E-crude oil'!AG50/'BIFUbC-crude-oil'!AG2,1)</f>
        <v>1</v>
      </c>
      <c r="AH2" s="299">
        <f>IF('BIFUbC-crude-oil'!AH2&gt;0,'E-crude oil'!AH50/'BIFUbC-crude-oil'!AH2,1)</f>
        <v>1</v>
      </c>
      <c r="AI2" s="299">
        <f>IF('BIFUbC-crude-oil'!AI2&gt;0,'E-crude oil'!AI50/'BIFUbC-crude-oil'!AI2,1)</f>
        <v>1</v>
      </c>
      <c r="AJ2" s="299">
        <f>IF('BIFUbC-crude-oil'!AJ2&gt;0,'E-crude oil'!AJ50/'BIFUbC-crude-oil'!AJ2,1)</f>
        <v>1</v>
      </c>
      <c r="AK2" s="299">
        <f>IF('BIFUbC-crude-oil'!AK2&gt;0,'E-crude oil'!AK50/'BIFUbC-crude-oil'!AK2,1)</f>
        <v>1</v>
      </c>
      <c r="AL2" s="299">
        <f>IF('BIFUbC-crude-oil'!AL2&gt;0,'E-crude oil'!AL50/'BIFUbC-crude-oil'!AL2,1)</f>
        <v>1</v>
      </c>
      <c r="AM2" s="299">
        <f>IF('BIFUbC-crude-oil'!AM2&gt;0,'E-crude oil'!AM50/'BIFUbC-crude-oil'!AM2,1)</f>
        <v>1</v>
      </c>
      <c r="AN2" s="299">
        <f>IF('BIFUbC-crude-oil'!AN2&gt;0,'E-crude oil'!AN50/'BIFUbC-crude-oil'!AN2,1)</f>
        <v>1</v>
      </c>
      <c r="AO2" s="299">
        <f>IF('BIFUbC-crude-oil'!AO2&gt;0,'E-crude oil'!AO50/'BIFUbC-crude-oil'!AO2,1)</f>
        <v>1</v>
      </c>
      <c r="AP2" s="299">
        <f>IF('BIFUbC-crude-oil'!AP2&gt;0,'E-crude oil'!AP50/'BIFUbC-crude-oil'!AP2,1)</f>
        <v>1</v>
      </c>
      <c r="AQ2" s="299">
        <f>IF('BIFUbC-crude-oil'!AQ2&gt;0,'E-crude oil'!AQ50/'BIFUbC-crude-oil'!AQ2,1)</f>
        <v>1</v>
      </c>
    </row>
    <row r="3" spans="1:43" x14ac:dyDescent="0.25">
      <c r="A3" s="299" t="s">
        <v>90</v>
      </c>
      <c r="B3" s="299">
        <f>IF('BIFUbC-crude-oil'!B3&gt;0,'E-crude oil'!B51/'BIFUbC-crude-oil'!B3,1)</f>
        <v>1</v>
      </c>
      <c r="C3" s="299">
        <f>IF('BIFUbC-crude-oil'!C3&gt;0,'E-crude oil'!C51/'BIFUbC-crude-oil'!C3,1)</f>
        <v>1</v>
      </c>
      <c r="D3" s="299">
        <f>IF('BIFUbC-crude-oil'!D3&gt;0,'E-crude oil'!D51/'BIFUbC-crude-oil'!D3,1)</f>
        <v>1</v>
      </c>
      <c r="E3" s="299">
        <f>IF('BIFUbC-crude-oil'!E3&gt;0,'E-crude oil'!E51/'BIFUbC-crude-oil'!E3,1)</f>
        <v>1</v>
      </c>
      <c r="F3" s="299">
        <f>IF('BIFUbC-crude-oil'!F3&gt;0,'E-crude oil'!F51/'BIFUbC-crude-oil'!F3,1)</f>
        <v>1</v>
      </c>
      <c r="G3" s="299">
        <f>IF('BIFUbC-crude-oil'!G3&gt;0,'E-crude oil'!G51/'BIFUbC-crude-oil'!G3,1)</f>
        <v>1</v>
      </c>
      <c r="H3" s="299">
        <f>IF('BIFUbC-crude-oil'!H3&gt;0,'E-crude oil'!H51/'BIFUbC-crude-oil'!H3,1)</f>
        <v>1</v>
      </c>
      <c r="I3" s="299">
        <f>IF('BIFUbC-crude-oil'!I3&gt;0,'E-crude oil'!I51/'BIFUbC-crude-oil'!I3,1)</f>
        <v>1</v>
      </c>
      <c r="J3" s="299">
        <f>IF('BIFUbC-crude-oil'!J3&gt;0,'E-crude oil'!J51/'BIFUbC-crude-oil'!J3,1)</f>
        <v>1</v>
      </c>
      <c r="K3" s="299">
        <f>IF('BIFUbC-crude-oil'!K3&gt;0,'E-crude oil'!K51/'BIFUbC-crude-oil'!K3,1)</f>
        <v>1</v>
      </c>
      <c r="L3" s="299">
        <f>IF('BIFUbC-crude-oil'!L3&gt;0,'E-crude oil'!L51/'BIFUbC-crude-oil'!L3,1)</f>
        <v>1</v>
      </c>
      <c r="M3" s="299">
        <f>IF('BIFUbC-crude-oil'!M3&gt;0,'E-crude oil'!M51/'BIFUbC-crude-oil'!M3,1)</f>
        <v>1</v>
      </c>
      <c r="N3" s="299">
        <f>IF('BIFUbC-crude-oil'!N3&gt;0,'E-crude oil'!N51/'BIFUbC-crude-oil'!N3,1)</f>
        <v>1</v>
      </c>
      <c r="O3" s="299">
        <f>IF('BIFUbC-crude-oil'!O3&gt;0,'E-crude oil'!O51/'BIFUbC-crude-oil'!O3,1)</f>
        <v>1</v>
      </c>
      <c r="P3" s="299">
        <f>IF('BIFUbC-crude-oil'!P3&gt;0,'E-crude oil'!P51/'BIFUbC-crude-oil'!P3,1)</f>
        <v>1</v>
      </c>
      <c r="Q3" s="299">
        <f>IF('BIFUbC-crude-oil'!Q3&gt;0,'E-crude oil'!Q51/'BIFUbC-crude-oil'!Q3,1)</f>
        <v>1</v>
      </c>
      <c r="R3" s="299">
        <f>IF('BIFUbC-crude-oil'!R3&gt;0,'E-crude oil'!R51/'BIFUbC-crude-oil'!R3,1)</f>
        <v>1</v>
      </c>
      <c r="S3" s="299">
        <f>IF('BIFUbC-crude-oil'!S3&gt;0,'E-crude oil'!S51/'BIFUbC-crude-oil'!S3,1)</f>
        <v>1</v>
      </c>
      <c r="T3" s="299">
        <f>IF('BIFUbC-crude-oil'!T3&gt;0,'E-crude oil'!T51/'BIFUbC-crude-oil'!T3,1)</f>
        <v>1</v>
      </c>
      <c r="U3" s="299">
        <f>IF('BIFUbC-crude-oil'!U3&gt;0,'E-crude oil'!U51/'BIFUbC-crude-oil'!U3,1)</f>
        <v>1</v>
      </c>
      <c r="V3" s="299">
        <f>IF('BIFUbC-crude-oil'!V3&gt;0,'E-crude oil'!V51/'BIFUbC-crude-oil'!V3,1)</f>
        <v>1</v>
      </c>
      <c r="W3" s="299">
        <f>IF('BIFUbC-crude-oil'!W3&gt;0,'E-crude oil'!W51/'BIFUbC-crude-oil'!W3,1)</f>
        <v>1</v>
      </c>
      <c r="X3" s="299">
        <f>IF('BIFUbC-crude-oil'!X3&gt;0,'E-crude oil'!X51/'BIFUbC-crude-oil'!X3,1)</f>
        <v>1</v>
      </c>
      <c r="Y3" s="299">
        <f>IF('BIFUbC-crude-oil'!Y3&gt;0,'E-crude oil'!Y51/'BIFUbC-crude-oil'!Y3,1)</f>
        <v>1</v>
      </c>
      <c r="Z3" s="299">
        <f>IF('BIFUbC-crude-oil'!Z3&gt;0,'E-crude oil'!Z51/'BIFUbC-crude-oil'!Z3,1)</f>
        <v>1</v>
      </c>
      <c r="AA3" s="299">
        <f>IF('BIFUbC-crude-oil'!AA3&gt;0,'E-crude oil'!AA51/'BIFUbC-crude-oil'!AA3,1)</f>
        <v>1</v>
      </c>
      <c r="AB3" s="299">
        <f>IF('BIFUbC-crude-oil'!AB3&gt;0,'E-crude oil'!AB51/'BIFUbC-crude-oil'!AB3,1)</f>
        <v>1</v>
      </c>
      <c r="AC3" s="299">
        <f>IF('BIFUbC-crude-oil'!AC3&gt;0,'E-crude oil'!AC51/'BIFUbC-crude-oil'!AC3,1)</f>
        <v>1</v>
      </c>
      <c r="AD3" s="299">
        <f>IF('BIFUbC-crude-oil'!AD3&gt;0,'E-crude oil'!AD51/'BIFUbC-crude-oil'!AD3,1)</f>
        <v>1</v>
      </c>
      <c r="AE3" s="299">
        <f>IF('BIFUbC-crude-oil'!AE3&gt;0,'E-crude oil'!AE51/'BIFUbC-crude-oil'!AE3,1)</f>
        <v>1</v>
      </c>
      <c r="AF3" s="299">
        <f>IF('BIFUbC-crude-oil'!AF3&gt;0,'E-crude oil'!AF51/'BIFUbC-crude-oil'!AF3,1)</f>
        <v>1</v>
      </c>
      <c r="AG3" s="299">
        <f>IF('BIFUbC-crude-oil'!AG3&gt;0,'E-crude oil'!AG51/'BIFUbC-crude-oil'!AG3,1)</f>
        <v>1</v>
      </c>
      <c r="AH3" s="299">
        <f>IF('BIFUbC-crude-oil'!AH3&gt;0,'E-crude oil'!AH51/'BIFUbC-crude-oil'!AH3,1)</f>
        <v>1</v>
      </c>
      <c r="AI3" s="299">
        <f>IF('BIFUbC-crude-oil'!AI3&gt;0,'E-crude oil'!AI51/'BIFUbC-crude-oil'!AI3,1)</f>
        <v>1</v>
      </c>
      <c r="AJ3" s="299">
        <f>IF('BIFUbC-crude-oil'!AJ3&gt;0,'E-crude oil'!AJ51/'BIFUbC-crude-oil'!AJ3,1)</f>
        <v>1</v>
      </c>
      <c r="AK3" s="299">
        <f>IF('BIFUbC-crude-oil'!AK3&gt;0,'E-crude oil'!AK51/'BIFUbC-crude-oil'!AK3,1)</f>
        <v>1</v>
      </c>
      <c r="AL3" s="299">
        <f>IF('BIFUbC-crude-oil'!AL3&gt;0,'E-crude oil'!AL51/'BIFUbC-crude-oil'!AL3,1)</f>
        <v>1</v>
      </c>
      <c r="AM3" s="299">
        <f>IF('BIFUbC-crude-oil'!AM3&gt;0,'E-crude oil'!AM51/'BIFUbC-crude-oil'!AM3,1)</f>
        <v>1</v>
      </c>
      <c r="AN3" s="299">
        <f>IF('BIFUbC-crude-oil'!AN3&gt;0,'E-crude oil'!AN51/'BIFUbC-crude-oil'!AN3,1)</f>
        <v>1</v>
      </c>
      <c r="AO3" s="299">
        <f>IF('BIFUbC-crude-oil'!AO3&gt;0,'E-crude oil'!AO51/'BIFUbC-crude-oil'!AO3,1)</f>
        <v>1</v>
      </c>
      <c r="AP3" s="299">
        <f>IF('BIFUbC-crude-oil'!AP3&gt;0,'E-crude oil'!AP51/'BIFUbC-crude-oil'!AP3,1)</f>
        <v>1</v>
      </c>
      <c r="AQ3" s="299">
        <f>IF('BIFUbC-crude-oil'!AQ3&gt;0,'E-crude oil'!AQ51/'BIFUbC-crude-oil'!AQ3,1)</f>
        <v>1</v>
      </c>
    </row>
    <row r="4" spans="1:43" x14ac:dyDescent="0.25">
      <c r="A4" s="299" t="s">
        <v>91</v>
      </c>
      <c r="B4" s="299">
        <f>IF('BIFUbC-crude-oil'!B4&gt;0,'E-crude oil'!B52/'BIFUbC-crude-oil'!B4,1)</f>
        <v>1</v>
      </c>
      <c r="C4" s="299">
        <f>IF('BIFUbC-crude-oil'!C4&gt;0,'E-crude oil'!C52/'BIFUbC-crude-oil'!C4,1)</f>
        <v>1</v>
      </c>
      <c r="D4" s="299">
        <f>IF('BIFUbC-crude-oil'!D4&gt;0,'E-crude oil'!D52/'BIFUbC-crude-oil'!D4,1)</f>
        <v>1</v>
      </c>
      <c r="E4" s="299">
        <f>IF('BIFUbC-crude-oil'!E4&gt;0,'E-crude oil'!E52/'BIFUbC-crude-oil'!E4,1)</f>
        <v>1</v>
      </c>
      <c r="F4" s="299">
        <f>IF('BIFUbC-crude-oil'!F4&gt;0,'E-crude oil'!F52/'BIFUbC-crude-oil'!F4,1)</f>
        <v>1</v>
      </c>
      <c r="G4" s="299">
        <f>IF('BIFUbC-crude-oil'!G4&gt;0,'E-crude oil'!G52/'BIFUbC-crude-oil'!G4,1)</f>
        <v>1</v>
      </c>
      <c r="H4" s="299">
        <f>IF('BIFUbC-crude-oil'!H4&gt;0,'E-crude oil'!H52/'BIFUbC-crude-oil'!H4,1)</f>
        <v>1</v>
      </c>
      <c r="I4" s="299">
        <f>IF('BIFUbC-crude-oil'!I4&gt;0,'E-crude oil'!I52/'BIFUbC-crude-oil'!I4,1)</f>
        <v>1</v>
      </c>
      <c r="J4" s="299">
        <f>IF('BIFUbC-crude-oil'!J4&gt;0,'E-crude oil'!J52/'BIFUbC-crude-oil'!J4,1)</f>
        <v>1</v>
      </c>
      <c r="K4" s="299">
        <f>IF('BIFUbC-crude-oil'!K4&gt;0,'E-crude oil'!K52/'BIFUbC-crude-oil'!K4,1)</f>
        <v>1</v>
      </c>
      <c r="L4" s="299">
        <f>IF('BIFUbC-crude-oil'!L4&gt;0,'E-crude oil'!L52/'BIFUbC-crude-oil'!L4,1)</f>
        <v>1</v>
      </c>
      <c r="M4" s="299">
        <f>IF('BIFUbC-crude-oil'!M4&gt;0,'E-crude oil'!M52/'BIFUbC-crude-oil'!M4,1)</f>
        <v>1</v>
      </c>
      <c r="N4" s="299">
        <f>IF('BIFUbC-crude-oil'!N4&gt;0,'E-crude oil'!N52/'BIFUbC-crude-oil'!N4,1)</f>
        <v>1</v>
      </c>
      <c r="O4" s="299">
        <f>IF('BIFUbC-crude-oil'!O4&gt;0,'E-crude oil'!O52/'BIFUbC-crude-oil'!O4,1)</f>
        <v>1</v>
      </c>
      <c r="P4" s="299">
        <f>IF('BIFUbC-crude-oil'!P4&gt;0,'E-crude oil'!P52/'BIFUbC-crude-oil'!P4,1)</f>
        <v>1</v>
      </c>
      <c r="Q4" s="299">
        <f>IF('BIFUbC-crude-oil'!Q4&gt;0,'E-crude oil'!Q52/'BIFUbC-crude-oil'!Q4,1)</f>
        <v>1</v>
      </c>
      <c r="R4" s="299">
        <f>IF('BIFUbC-crude-oil'!R4&gt;0,'E-crude oil'!R52/'BIFUbC-crude-oil'!R4,1)</f>
        <v>1</v>
      </c>
      <c r="S4" s="299">
        <f>IF('BIFUbC-crude-oil'!S4&gt;0,'E-crude oil'!S52/'BIFUbC-crude-oil'!S4,1)</f>
        <v>1</v>
      </c>
      <c r="T4" s="299">
        <f>IF('BIFUbC-crude-oil'!T4&gt;0,'E-crude oil'!T52/'BIFUbC-crude-oil'!T4,1)</f>
        <v>1</v>
      </c>
      <c r="U4" s="299">
        <f>IF('BIFUbC-crude-oil'!U4&gt;0,'E-crude oil'!U52/'BIFUbC-crude-oil'!U4,1)</f>
        <v>1</v>
      </c>
      <c r="V4" s="299">
        <f>IF('BIFUbC-crude-oil'!V4&gt;0,'E-crude oil'!V52/'BIFUbC-crude-oil'!V4,1)</f>
        <v>1</v>
      </c>
      <c r="W4" s="299">
        <f>IF('BIFUbC-crude-oil'!W4&gt;0,'E-crude oil'!W52/'BIFUbC-crude-oil'!W4,1)</f>
        <v>1</v>
      </c>
      <c r="X4" s="299">
        <f>IF('BIFUbC-crude-oil'!X4&gt;0,'E-crude oil'!X52/'BIFUbC-crude-oil'!X4,1)</f>
        <v>1</v>
      </c>
      <c r="Y4" s="299">
        <f>IF('BIFUbC-crude-oil'!Y4&gt;0,'E-crude oil'!Y52/'BIFUbC-crude-oil'!Y4,1)</f>
        <v>1</v>
      </c>
      <c r="Z4" s="299">
        <f>IF('BIFUbC-crude-oil'!Z4&gt;0,'E-crude oil'!Z52/'BIFUbC-crude-oil'!Z4,1)</f>
        <v>1</v>
      </c>
      <c r="AA4" s="299">
        <f>IF('BIFUbC-crude-oil'!AA4&gt;0,'E-crude oil'!AA52/'BIFUbC-crude-oil'!AA4,1)</f>
        <v>1</v>
      </c>
      <c r="AB4" s="299">
        <f>IF('BIFUbC-crude-oil'!AB4&gt;0,'E-crude oil'!AB52/'BIFUbC-crude-oil'!AB4,1)</f>
        <v>1</v>
      </c>
      <c r="AC4" s="299">
        <f>IF('BIFUbC-crude-oil'!AC4&gt;0,'E-crude oil'!AC52/'BIFUbC-crude-oil'!AC4,1)</f>
        <v>1</v>
      </c>
      <c r="AD4" s="299">
        <f>IF('BIFUbC-crude-oil'!AD4&gt;0,'E-crude oil'!AD52/'BIFUbC-crude-oil'!AD4,1)</f>
        <v>1</v>
      </c>
      <c r="AE4" s="299">
        <f>IF('BIFUbC-crude-oil'!AE4&gt;0,'E-crude oil'!AE52/'BIFUbC-crude-oil'!AE4,1)</f>
        <v>1</v>
      </c>
      <c r="AF4" s="299">
        <f>IF('BIFUbC-crude-oil'!AF4&gt;0,'E-crude oil'!AF52/'BIFUbC-crude-oil'!AF4,1)</f>
        <v>1</v>
      </c>
      <c r="AG4" s="299">
        <f>IF('BIFUbC-crude-oil'!AG4&gt;0,'E-crude oil'!AG52/'BIFUbC-crude-oil'!AG4,1)</f>
        <v>1</v>
      </c>
      <c r="AH4" s="299">
        <f>IF('BIFUbC-crude-oil'!AH4&gt;0,'E-crude oil'!AH52/'BIFUbC-crude-oil'!AH4,1)</f>
        <v>1</v>
      </c>
      <c r="AI4" s="299">
        <f>IF('BIFUbC-crude-oil'!AI4&gt;0,'E-crude oil'!AI52/'BIFUbC-crude-oil'!AI4,1)</f>
        <v>1</v>
      </c>
      <c r="AJ4" s="299">
        <f>IF('BIFUbC-crude-oil'!AJ4&gt;0,'E-crude oil'!AJ52/'BIFUbC-crude-oil'!AJ4,1)</f>
        <v>1</v>
      </c>
      <c r="AK4" s="299">
        <f>IF('BIFUbC-crude-oil'!AK4&gt;0,'E-crude oil'!AK52/'BIFUbC-crude-oil'!AK4,1)</f>
        <v>1</v>
      </c>
      <c r="AL4" s="299">
        <f>IF('BIFUbC-crude-oil'!AL4&gt;0,'E-crude oil'!AL52/'BIFUbC-crude-oil'!AL4,1)</f>
        <v>1</v>
      </c>
      <c r="AM4" s="299">
        <f>IF('BIFUbC-crude-oil'!AM4&gt;0,'E-crude oil'!AM52/'BIFUbC-crude-oil'!AM4,1)</f>
        <v>1</v>
      </c>
      <c r="AN4" s="299">
        <f>IF('BIFUbC-crude-oil'!AN4&gt;0,'E-crude oil'!AN52/'BIFUbC-crude-oil'!AN4,1)</f>
        <v>1</v>
      </c>
      <c r="AO4" s="299">
        <f>IF('BIFUbC-crude-oil'!AO4&gt;0,'E-crude oil'!AO52/'BIFUbC-crude-oil'!AO4,1)</f>
        <v>1</v>
      </c>
      <c r="AP4" s="299">
        <f>IF('BIFUbC-crude-oil'!AP4&gt;0,'E-crude oil'!AP52/'BIFUbC-crude-oil'!AP4,1)</f>
        <v>1</v>
      </c>
      <c r="AQ4" s="299">
        <f>IF('BIFUbC-crude-oil'!AQ4&gt;0,'E-crude oil'!AQ52/'BIFUbC-crude-oil'!AQ4,1)</f>
        <v>1</v>
      </c>
    </row>
    <row r="5" spans="1:43" x14ac:dyDescent="0.25">
      <c r="A5" s="299" t="s">
        <v>92</v>
      </c>
      <c r="B5" s="299">
        <f>IF('BIFUbC-crude-oil'!B5&gt;0,'E-crude oil'!B53/'BIFUbC-crude-oil'!B5,1)</f>
        <v>1</v>
      </c>
      <c r="C5" s="299">
        <f>IF('BIFUbC-crude-oil'!C5&gt;0,'E-crude oil'!C53/'BIFUbC-crude-oil'!C5,1)</f>
        <v>1</v>
      </c>
      <c r="D5" s="299">
        <f>IF('BIFUbC-crude-oil'!D5&gt;0,'E-crude oil'!D53/'BIFUbC-crude-oil'!D5,1)</f>
        <v>1</v>
      </c>
      <c r="E5" s="299">
        <f>IF('BIFUbC-crude-oil'!E5&gt;0,'E-crude oil'!E53/'BIFUbC-crude-oil'!E5,1)</f>
        <v>1</v>
      </c>
      <c r="F5" s="299">
        <f>IF('BIFUbC-crude-oil'!F5&gt;0,'E-crude oil'!F53/'BIFUbC-crude-oil'!F5,1)</f>
        <v>1</v>
      </c>
      <c r="G5" s="299">
        <f>IF('BIFUbC-crude-oil'!G5&gt;0,'E-crude oil'!G53/'BIFUbC-crude-oil'!G5,1)</f>
        <v>1</v>
      </c>
      <c r="H5" s="299">
        <f>IF('BIFUbC-crude-oil'!H5&gt;0,'E-crude oil'!H53/'BIFUbC-crude-oil'!H5,1)</f>
        <v>1</v>
      </c>
      <c r="I5" s="299">
        <f>IF('BIFUbC-crude-oil'!I5&gt;0,'E-crude oil'!I53/'BIFUbC-crude-oil'!I5,1)</f>
        <v>1</v>
      </c>
      <c r="J5" s="299">
        <f>IF('BIFUbC-crude-oil'!J5&gt;0,'E-crude oil'!J53/'BIFUbC-crude-oil'!J5,1)</f>
        <v>1</v>
      </c>
      <c r="K5" s="299">
        <f>IF('BIFUbC-crude-oil'!K5&gt;0,'E-crude oil'!K53/'BIFUbC-crude-oil'!K5,1)</f>
        <v>1</v>
      </c>
      <c r="L5" s="299">
        <f>IF('BIFUbC-crude-oil'!L5&gt;0,'E-crude oil'!L53/'BIFUbC-crude-oil'!L5,1)</f>
        <v>1</v>
      </c>
      <c r="M5" s="299">
        <f>IF('BIFUbC-crude-oil'!M5&gt;0,'E-crude oil'!M53/'BIFUbC-crude-oil'!M5,1)</f>
        <v>1</v>
      </c>
      <c r="N5" s="299">
        <f>IF('BIFUbC-crude-oil'!N5&gt;0,'E-crude oil'!N53/'BIFUbC-crude-oil'!N5,1)</f>
        <v>1</v>
      </c>
      <c r="O5" s="299">
        <f>IF('BIFUbC-crude-oil'!O5&gt;0,'E-crude oil'!O53/'BIFUbC-crude-oil'!O5,1)</f>
        <v>1</v>
      </c>
      <c r="P5" s="299">
        <f>IF('BIFUbC-crude-oil'!P5&gt;0,'E-crude oil'!P53/'BIFUbC-crude-oil'!P5,1)</f>
        <v>1</v>
      </c>
      <c r="Q5" s="299">
        <f>IF('BIFUbC-crude-oil'!Q5&gt;0,'E-crude oil'!Q53/'BIFUbC-crude-oil'!Q5,1)</f>
        <v>1</v>
      </c>
      <c r="R5" s="299">
        <f>IF('BIFUbC-crude-oil'!R5&gt;0,'E-crude oil'!R53/'BIFUbC-crude-oil'!R5,1)</f>
        <v>1</v>
      </c>
      <c r="S5" s="299">
        <f>IF('BIFUbC-crude-oil'!S5&gt;0,'E-crude oil'!S53/'BIFUbC-crude-oil'!S5,1)</f>
        <v>1</v>
      </c>
      <c r="T5" s="299">
        <f>IF('BIFUbC-crude-oil'!T5&gt;0,'E-crude oil'!T53/'BIFUbC-crude-oil'!T5,1)</f>
        <v>1</v>
      </c>
      <c r="U5" s="299">
        <f>IF('BIFUbC-crude-oil'!U5&gt;0,'E-crude oil'!U53/'BIFUbC-crude-oil'!U5,1)</f>
        <v>1</v>
      </c>
      <c r="V5" s="299">
        <f>IF('BIFUbC-crude-oil'!V5&gt;0,'E-crude oil'!V53/'BIFUbC-crude-oil'!V5,1)</f>
        <v>1</v>
      </c>
      <c r="W5" s="299">
        <f>IF('BIFUbC-crude-oil'!W5&gt;0,'E-crude oil'!W53/'BIFUbC-crude-oil'!W5,1)</f>
        <v>1</v>
      </c>
      <c r="X5" s="299">
        <f>IF('BIFUbC-crude-oil'!X5&gt;0,'E-crude oil'!X53/'BIFUbC-crude-oil'!X5,1)</f>
        <v>1</v>
      </c>
      <c r="Y5" s="299">
        <f>IF('BIFUbC-crude-oil'!Y5&gt;0,'E-crude oil'!Y53/'BIFUbC-crude-oil'!Y5,1)</f>
        <v>1</v>
      </c>
      <c r="Z5" s="299">
        <f>IF('BIFUbC-crude-oil'!Z5&gt;0,'E-crude oil'!Z53/'BIFUbC-crude-oil'!Z5,1)</f>
        <v>1</v>
      </c>
      <c r="AA5" s="299">
        <f>IF('BIFUbC-crude-oil'!AA5&gt;0,'E-crude oil'!AA53/'BIFUbC-crude-oil'!AA5,1)</f>
        <v>1</v>
      </c>
      <c r="AB5" s="299">
        <f>IF('BIFUbC-crude-oil'!AB5&gt;0,'E-crude oil'!AB53/'BIFUbC-crude-oil'!AB5,1)</f>
        <v>1</v>
      </c>
      <c r="AC5" s="299">
        <f>IF('BIFUbC-crude-oil'!AC5&gt;0,'E-crude oil'!AC53/'BIFUbC-crude-oil'!AC5,1)</f>
        <v>1</v>
      </c>
      <c r="AD5" s="299">
        <f>IF('BIFUbC-crude-oil'!AD5&gt;0,'E-crude oil'!AD53/'BIFUbC-crude-oil'!AD5,1)</f>
        <v>1</v>
      </c>
      <c r="AE5" s="299">
        <f>IF('BIFUbC-crude-oil'!AE5&gt;0,'E-crude oil'!AE53/'BIFUbC-crude-oil'!AE5,1)</f>
        <v>1</v>
      </c>
      <c r="AF5" s="299">
        <f>IF('BIFUbC-crude-oil'!AF5&gt;0,'E-crude oil'!AF53/'BIFUbC-crude-oil'!AF5,1)</f>
        <v>1</v>
      </c>
      <c r="AG5" s="299">
        <f>IF('BIFUbC-crude-oil'!AG5&gt;0,'E-crude oil'!AG53/'BIFUbC-crude-oil'!AG5,1)</f>
        <v>1</v>
      </c>
      <c r="AH5" s="299">
        <f>IF('BIFUbC-crude-oil'!AH5&gt;0,'E-crude oil'!AH53/'BIFUbC-crude-oil'!AH5,1)</f>
        <v>1</v>
      </c>
      <c r="AI5" s="299">
        <f>IF('BIFUbC-crude-oil'!AI5&gt;0,'E-crude oil'!AI53/'BIFUbC-crude-oil'!AI5,1)</f>
        <v>1</v>
      </c>
      <c r="AJ5" s="299">
        <f>IF('BIFUbC-crude-oil'!AJ5&gt;0,'E-crude oil'!AJ53/'BIFUbC-crude-oil'!AJ5,1)</f>
        <v>1</v>
      </c>
      <c r="AK5" s="299">
        <f>IF('BIFUbC-crude-oil'!AK5&gt;0,'E-crude oil'!AK53/'BIFUbC-crude-oil'!AK5,1)</f>
        <v>1</v>
      </c>
      <c r="AL5" s="299">
        <f>IF('BIFUbC-crude-oil'!AL5&gt;0,'E-crude oil'!AL53/'BIFUbC-crude-oil'!AL5,1)</f>
        <v>1</v>
      </c>
      <c r="AM5" s="299">
        <f>IF('BIFUbC-crude-oil'!AM5&gt;0,'E-crude oil'!AM53/'BIFUbC-crude-oil'!AM5,1)</f>
        <v>1</v>
      </c>
      <c r="AN5" s="299">
        <f>IF('BIFUbC-crude-oil'!AN5&gt;0,'E-crude oil'!AN53/'BIFUbC-crude-oil'!AN5,1)</f>
        <v>1</v>
      </c>
      <c r="AO5" s="299">
        <f>IF('BIFUbC-crude-oil'!AO5&gt;0,'E-crude oil'!AO53/'BIFUbC-crude-oil'!AO5,1)</f>
        <v>1</v>
      </c>
      <c r="AP5" s="299">
        <f>IF('BIFUbC-crude-oil'!AP5&gt;0,'E-crude oil'!AP53/'BIFUbC-crude-oil'!AP5,1)</f>
        <v>1</v>
      </c>
      <c r="AQ5" s="299">
        <f>IF('BIFUbC-crude-oil'!AQ5&gt;0,'E-crude oil'!AQ53/'BIFUbC-crude-oil'!AQ5,1)</f>
        <v>1</v>
      </c>
    </row>
    <row r="6" spans="1:43" x14ac:dyDescent="0.25">
      <c r="A6" s="299" t="s">
        <v>93</v>
      </c>
      <c r="B6" s="299">
        <f>IF('BIFUbC-crude-oil'!B6&gt;0,'E-crude oil'!B54/'BIFUbC-crude-oil'!B6,1)</f>
        <v>1</v>
      </c>
      <c r="C6" s="299">
        <f>IF('BIFUbC-crude-oil'!C6&gt;0,'E-crude oil'!C54/'BIFUbC-crude-oil'!C6,1)</f>
        <v>1</v>
      </c>
      <c r="D6" s="299">
        <f>IF('BIFUbC-crude-oil'!D6&gt;0,'E-crude oil'!D54/'BIFUbC-crude-oil'!D6,1)</f>
        <v>1</v>
      </c>
      <c r="E6" s="299">
        <f>IF('BIFUbC-crude-oil'!E6&gt;0,'E-crude oil'!E54/'BIFUbC-crude-oil'!E6,1)</f>
        <v>1</v>
      </c>
      <c r="F6" s="299">
        <f>IF('BIFUbC-crude-oil'!F6&gt;0,'E-crude oil'!F54/'BIFUbC-crude-oil'!F6,1)</f>
        <v>1</v>
      </c>
      <c r="G6" s="299">
        <f>IF('BIFUbC-crude-oil'!G6&gt;0,'E-crude oil'!G54/'BIFUbC-crude-oil'!G6,1)</f>
        <v>1</v>
      </c>
      <c r="H6" s="299">
        <f>IF('BIFUbC-crude-oil'!H6&gt;0,'E-crude oil'!H54/'BIFUbC-crude-oil'!H6,1)</f>
        <v>1</v>
      </c>
      <c r="I6" s="299">
        <f>IF('BIFUbC-crude-oil'!I6&gt;0,'E-crude oil'!I54/'BIFUbC-crude-oil'!I6,1)</f>
        <v>1</v>
      </c>
      <c r="J6" s="299">
        <f>IF('BIFUbC-crude-oil'!J6&gt;0,'E-crude oil'!J54/'BIFUbC-crude-oil'!J6,1)</f>
        <v>1</v>
      </c>
      <c r="K6" s="299">
        <f>IF('BIFUbC-crude-oil'!K6&gt;0,'E-crude oil'!K54/'BIFUbC-crude-oil'!K6,1)</f>
        <v>1</v>
      </c>
      <c r="L6" s="299">
        <f>IF('BIFUbC-crude-oil'!L6&gt;0,'E-crude oil'!L54/'BIFUbC-crude-oil'!L6,1)</f>
        <v>1</v>
      </c>
      <c r="M6" s="299">
        <f>IF('BIFUbC-crude-oil'!M6&gt;0,'E-crude oil'!M54/'BIFUbC-crude-oil'!M6,1)</f>
        <v>1</v>
      </c>
      <c r="N6" s="299">
        <f>IF('BIFUbC-crude-oil'!N6&gt;0,'E-crude oil'!N54/'BIFUbC-crude-oil'!N6,1)</f>
        <v>1</v>
      </c>
      <c r="O6" s="299">
        <f>IF('BIFUbC-crude-oil'!O6&gt;0,'E-crude oil'!O54/'BIFUbC-crude-oil'!O6,1)</f>
        <v>1</v>
      </c>
      <c r="P6" s="299">
        <f>IF('BIFUbC-crude-oil'!P6&gt;0,'E-crude oil'!P54/'BIFUbC-crude-oil'!P6,1)</f>
        <v>1</v>
      </c>
      <c r="Q6" s="299">
        <f>IF('BIFUbC-crude-oil'!Q6&gt;0,'E-crude oil'!Q54/'BIFUbC-crude-oil'!Q6,1)</f>
        <v>1</v>
      </c>
      <c r="R6" s="299">
        <f>IF('BIFUbC-crude-oil'!R6&gt;0,'E-crude oil'!R54/'BIFUbC-crude-oil'!R6,1)</f>
        <v>1</v>
      </c>
      <c r="S6" s="299">
        <f>IF('BIFUbC-crude-oil'!S6&gt;0,'E-crude oil'!S54/'BIFUbC-crude-oil'!S6,1)</f>
        <v>1</v>
      </c>
      <c r="T6" s="299">
        <f>IF('BIFUbC-crude-oil'!T6&gt;0,'E-crude oil'!T54/'BIFUbC-crude-oil'!T6,1)</f>
        <v>1</v>
      </c>
      <c r="U6" s="299">
        <f>IF('BIFUbC-crude-oil'!U6&gt;0,'E-crude oil'!U54/'BIFUbC-crude-oil'!U6,1)</f>
        <v>1</v>
      </c>
      <c r="V6" s="299">
        <f>IF('BIFUbC-crude-oil'!V6&gt;0,'E-crude oil'!V54/'BIFUbC-crude-oil'!V6,1)</f>
        <v>1</v>
      </c>
      <c r="W6" s="299">
        <f>IF('BIFUbC-crude-oil'!W6&gt;0,'E-crude oil'!W54/'BIFUbC-crude-oil'!W6,1)</f>
        <v>1</v>
      </c>
      <c r="X6" s="299">
        <f>IF('BIFUbC-crude-oil'!X6&gt;0,'E-crude oil'!X54/'BIFUbC-crude-oil'!X6,1)</f>
        <v>1</v>
      </c>
      <c r="Y6" s="299">
        <f>IF('BIFUbC-crude-oil'!Y6&gt;0,'E-crude oil'!Y54/'BIFUbC-crude-oil'!Y6,1)</f>
        <v>1</v>
      </c>
      <c r="Z6" s="299">
        <f>IF('BIFUbC-crude-oil'!Z6&gt;0,'E-crude oil'!Z54/'BIFUbC-crude-oil'!Z6,1)</f>
        <v>1</v>
      </c>
      <c r="AA6" s="299">
        <f>IF('BIFUbC-crude-oil'!AA6&gt;0,'E-crude oil'!AA54/'BIFUbC-crude-oil'!AA6,1)</f>
        <v>1</v>
      </c>
      <c r="AB6" s="299">
        <f>IF('BIFUbC-crude-oil'!AB6&gt;0,'E-crude oil'!AB54/'BIFUbC-crude-oil'!AB6,1)</f>
        <v>1</v>
      </c>
      <c r="AC6" s="299">
        <f>IF('BIFUbC-crude-oil'!AC6&gt;0,'E-crude oil'!AC54/'BIFUbC-crude-oil'!AC6,1)</f>
        <v>1</v>
      </c>
      <c r="AD6" s="299">
        <f>IF('BIFUbC-crude-oil'!AD6&gt;0,'E-crude oil'!AD54/'BIFUbC-crude-oil'!AD6,1)</f>
        <v>1</v>
      </c>
      <c r="AE6" s="299">
        <f>IF('BIFUbC-crude-oil'!AE6&gt;0,'E-crude oil'!AE54/'BIFUbC-crude-oil'!AE6,1)</f>
        <v>1</v>
      </c>
      <c r="AF6" s="299">
        <f>IF('BIFUbC-crude-oil'!AF6&gt;0,'E-crude oil'!AF54/'BIFUbC-crude-oil'!AF6,1)</f>
        <v>1</v>
      </c>
      <c r="AG6" s="299">
        <f>IF('BIFUbC-crude-oil'!AG6&gt;0,'E-crude oil'!AG54/'BIFUbC-crude-oil'!AG6,1)</f>
        <v>1</v>
      </c>
      <c r="AH6" s="299">
        <f>IF('BIFUbC-crude-oil'!AH6&gt;0,'E-crude oil'!AH54/'BIFUbC-crude-oil'!AH6,1)</f>
        <v>1</v>
      </c>
      <c r="AI6" s="299">
        <f>IF('BIFUbC-crude-oil'!AI6&gt;0,'E-crude oil'!AI54/'BIFUbC-crude-oil'!AI6,1)</f>
        <v>1</v>
      </c>
      <c r="AJ6" s="299">
        <f>IF('BIFUbC-crude-oil'!AJ6&gt;0,'E-crude oil'!AJ54/'BIFUbC-crude-oil'!AJ6,1)</f>
        <v>1</v>
      </c>
      <c r="AK6" s="299">
        <f>IF('BIFUbC-crude-oil'!AK6&gt;0,'E-crude oil'!AK54/'BIFUbC-crude-oil'!AK6,1)</f>
        <v>1</v>
      </c>
      <c r="AL6" s="299">
        <f>IF('BIFUbC-crude-oil'!AL6&gt;0,'E-crude oil'!AL54/'BIFUbC-crude-oil'!AL6,1)</f>
        <v>1</v>
      </c>
      <c r="AM6" s="299">
        <f>IF('BIFUbC-crude-oil'!AM6&gt;0,'E-crude oil'!AM54/'BIFUbC-crude-oil'!AM6,1)</f>
        <v>1</v>
      </c>
      <c r="AN6" s="299">
        <f>IF('BIFUbC-crude-oil'!AN6&gt;0,'E-crude oil'!AN54/'BIFUbC-crude-oil'!AN6,1)</f>
        <v>1</v>
      </c>
      <c r="AO6" s="299">
        <f>IF('BIFUbC-crude-oil'!AO6&gt;0,'E-crude oil'!AO54/'BIFUbC-crude-oil'!AO6,1)</f>
        <v>1</v>
      </c>
      <c r="AP6" s="299">
        <f>IF('BIFUbC-crude-oil'!AP6&gt;0,'E-crude oil'!AP54/'BIFUbC-crude-oil'!AP6,1)</f>
        <v>1</v>
      </c>
      <c r="AQ6" s="299">
        <f>IF('BIFUbC-crude-oil'!AQ6&gt;0,'E-crude oil'!AQ54/'BIFUbC-crude-oil'!AQ6,1)</f>
        <v>1</v>
      </c>
    </row>
    <row r="7" spans="1:43" x14ac:dyDescent="0.25">
      <c r="A7" s="299" t="s">
        <v>94</v>
      </c>
      <c r="B7" s="299">
        <f>IF('BIFUbC-crude-oil'!B7&gt;0,'E-crude oil'!B55/'BIFUbC-crude-oil'!B7,1)</f>
        <v>1</v>
      </c>
      <c r="C7" s="299">
        <f>IF('BIFUbC-crude-oil'!C7&gt;0,'E-crude oil'!C55/'BIFUbC-crude-oil'!C7,1)</f>
        <v>1</v>
      </c>
      <c r="D7" s="299">
        <f>IF('BIFUbC-crude-oil'!D7&gt;0,'E-crude oil'!D55/'BIFUbC-crude-oil'!D7,1)</f>
        <v>1</v>
      </c>
      <c r="E7" s="299">
        <f>IF('BIFUbC-crude-oil'!E7&gt;0,'E-crude oil'!E55/'BIFUbC-crude-oil'!E7,1)</f>
        <v>1</v>
      </c>
      <c r="F7" s="299">
        <f>IF('BIFUbC-crude-oil'!F7&gt;0,'E-crude oil'!F55/'BIFUbC-crude-oil'!F7,1)</f>
        <v>1</v>
      </c>
      <c r="G7" s="299">
        <f>IF('BIFUbC-crude-oil'!G7&gt;0,'E-crude oil'!G55/'BIFUbC-crude-oil'!G7,1)</f>
        <v>1</v>
      </c>
      <c r="H7" s="299">
        <f>IF('BIFUbC-crude-oil'!H7&gt;0,'E-crude oil'!H55/'BIFUbC-crude-oil'!H7,1)</f>
        <v>1</v>
      </c>
      <c r="I7" s="299">
        <f>IF('BIFUbC-crude-oil'!I7&gt;0,'E-crude oil'!I55/'BIFUbC-crude-oil'!I7,1)</f>
        <v>1</v>
      </c>
      <c r="J7" s="299">
        <f>IF('BIFUbC-crude-oil'!J7&gt;0,'E-crude oil'!J55/'BIFUbC-crude-oil'!J7,1)</f>
        <v>1</v>
      </c>
      <c r="K7" s="299">
        <f>IF('BIFUbC-crude-oil'!K7&gt;0,'E-crude oil'!K55/'BIFUbC-crude-oil'!K7,1)</f>
        <v>1</v>
      </c>
      <c r="L7" s="299">
        <f>IF('BIFUbC-crude-oil'!L7&gt;0,'E-crude oil'!L55/'BIFUbC-crude-oil'!L7,1)</f>
        <v>1</v>
      </c>
      <c r="M7" s="299">
        <f>IF('BIFUbC-crude-oil'!M7&gt;0,'E-crude oil'!M55/'BIFUbC-crude-oil'!M7,1)</f>
        <v>1</v>
      </c>
      <c r="N7" s="299">
        <f>IF('BIFUbC-crude-oil'!N7&gt;0,'E-crude oil'!N55/'BIFUbC-crude-oil'!N7,1)</f>
        <v>1</v>
      </c>
      <c r="O7" s="299">
        <f>IF('BIFUbC-crude-oil'!O7&gt;0,'E-crude oil'!O55/'BIFUbC-crude-oil'!O7,1)</f>
        <v>1</v>
      </c>
      <c r="P7" s="299">
        <f>IF('BIFUbC-crude-oil'!P7&gt;0,'E-crude oil'!P55/'BIFUbC-crude-oil'!P7,1)</f>
        <v>1</v>
      </c>
      <c r="Q7" s="299">
        <f>IF('BIFUbC-crude-oil'!Q7&gt;0,'E-crude oil'!Q55/'BIFUbC-crude-oil'!Q7,1)</f>
        <v>1</v>
      </c>
      <c r="R7" s="299">
        <f>IF('BIFUbC-crude-oil'!R7&gt;0,'E-crude oil'!R55/'BIFUbC-crude-oil'!R7,1)</f>
        <v>1</v>
      </c>
      <c r="S7" s="299">
        <f>IF('BIFUbC-crude-oil'!S7&gt;0,'E-crude oil'!S55/'BIFUbC-crude-oil'!S7,1)</f>
        <v>1</v>
      </c>
      <c r="T7" s="299">
        <f>IF('BIFUbC-crude-oil'!T7&gt;0,'E-crude oil'!T55/'BIFUbC-crude-oil'!T7,1)</f>
        <v>1</v>
      </c>
      <c r="U7" s="299">
        <f>IF('BIFUbC-crude-oil'!U7&gt;0,'E-crude oil'!U55/'BIFUbC-crude-oil'!U7,1)</f>
        <v>1</v>
      </c>
      <c r="V7" s="299">
        <f>IF('BIFUbC-crude-oil'!V7&gt;0,'E-crude oil'!V55/'BIFUbC-crude-oil'!V7,1)</f>
        <v>1</v>
      </c>
      <c r="W7" s="299">
        <f>IF('BIFUbC-crude-oil'!W7&gt;0,'E-crude oil'!W55/'BIFUbC-crude-oil'!W7,1)</f>
        <v>1</v>
      </c>
      <c r="X7" s="299">
        <f>IF('BIFUbC-crude-oil'!X7&gt;0,'E-crude oil'!X55/'BIFUbC-crude-oil'!X7,1)</f>
        <v>1</v>
      </c>
      <c r="Y7" s="299">
        <f>IF('BIFUbC-crude-oil'!Y7&gt;0,'E-crude oil'!Y55/'BIFUbC-crude-oil'!Y7,1)</f>
        <v>1</v>
      </c>
      <c r="Z7" s="299">
        <f>IF('BIFUbC-crude-oil'!Z7&gt;0,'E-crude oil'!Z55/'BIFUbC-crude-oil'!Z7,1)</f>
        <v>1</v>
      </c>
      <c r="AA7" s="299">
        <f>IF('BIFUbC-crude-oil'!AA7&gt;0,'E-crude oil'!AA55/'BIFUbC-crude-oil'!AA7,1)</f>
        <v>1</v>
      </c>
      <c r="AB7" s="299">
        <f>IF('BIFUbC-crude-oil'!AB7&gt;0,'E-crude oil'!AB55/'BIFUbC-crude-oil'!AB7,1)</f>
        <v>1</v>
      </c>
      <c r="AC7" s="299">
        <f>IF('BIFUbC-crude-oil'!AC7&gt;0,'E-crude oil'!AC55/'BIFUbC-crude-oil'!AC7,1)</f>
        <v>1</v>
      </c>
      <c r="AD7" s="299">
        <f>IF('BIFUbC-crude-oil'!AD7&gt;0,'E-crude oil'!AD55/'BIFUbC-crude-oil'!AD7,1)</f>
        <v>1</v>
      </c>
      <c r="AE7" s="299">
        <f>IF('BIFUbC-crude-oil'!AE7&gt;0,'E-crude oil'!AE55/'BIFUbC-crude-oil'!AE7,1)</f>
        <v>1</v>
      </c>
      <c r="AF7" s="299">
        <f>IF('BIFUbC-crude-oil'!AF7&gt;0,'E-crude oil'!AF55/'BIFUbC-crude-oil'!AF7,1)</f>
        <v>1</v>
      </c>
      <c r="AG7" s="299">
        <f>IF('BIFUbC-crude-oil'!AG7&gt;0,'E-crude oil'!AG55/'BIFUbC-crude-oil'!AG7,1)</f>
        <v>1</v>
      </c>
      <c r="AH7" s="299">
        <f>IF('BIFUbC-crude-oil'!AH7&gt;0,'E-crude oil'!AH55/'BIFUbC-crude-oil'!AH7,1)</f>
        <v>1</v>
      </c>
      <c r="AI7" s="299">
        <f>IF('BIFUbC-crude-oil'!AI7&gt;0,'E-crude oil'!AI55/'BIFUbC-crude-oil'!AI7,1)</f>
        <v>1</v>
      </c>
      <c r="AJ7" s="299">
        <f>IF('BIFUbC-crude-oil'!AJ7&gt;0,'E-crude oil'!AJ55/'BIFUbC-crude-oil'!AJ7,1)</f>
        <v>1</v>
      </c>
      <c r="AK7" s="299">
        <f>IF('BIFUbC-crude-oil'!AK7&gt;0,'E-crude oil'!AK55/'BIFUbC-crude-oil'!AK7,1)</f>
        <v>1</v>
      </c>
      <c r="AL7" s="299">
        <f>IF('BIFUbC-crude-oil'!AL7&gt;0,'E-crude oil'!AL55/'BIFUbC-crude-oil'!AL7,1)</f>
        <v>1</v>
      </c>
      <c r="AM7" s="299">
        <f>IF('BIFUbC-crude-oil'!AM7&gt;0,'E-crude oil'!AM55/'BIFUbC-crude-oil'!AM7,1)</f>
        <v>1</v>
      </c>
      <c r="AN7" s="299">
        <f>IF('BIFUbC-crude-oil'!AN7&gt;0,'E-crude oil'!AN55/'BIFUbC-crude-oil'!AN7,1)</f>
        <v>1</v>
      </c>
      <c r="AO7" s="299">
        <f>IF('BIFUbC-crude-oil'!AO7&gt;0,'E-crude oil'!AO55/'BIFUbC-crude-oil'!AO7,1)</f>
        <v>1</v>
      </c>
      <c r="AP7" s="299">
        <f>IF('BIFUbC-crude-oil'!AP7&gt;0,'E-crude oil'!AP55/'BIFUbC-crude-oil'!AP7,1)</f>
        <v>1</v>
      </c>
      <c r="AQ7" s="299">
        <f>IF('BIFUbC-crude-oil'!AQ7&gt;0,'E-crude oil'!AQ55/'BIFUbC-crude-oil'!AQ7,1)</f>
        <v>1</v>
      </c>
    </row>
    <row r="8" spans="1:43" x14ac:dyDescent="0.25">
      <c r="A8" s="299" t="s">
        <v>95</v>
      </c>
      <c r="B8" s="299">
        <f>IF('BIFUbC-crude-oil'!B8&gt;0,'E-crude oil'!B56/'BIFUbC-crude-oil'!B8,1)</f>
        <v>1</v>
      </c>
      <c r="C8" s="299">
        <f>IF('BIFUbC-crude-oil'!C8&gt;0,'E-crude oil'!C56/'BIFUbC-crude-oil'!C8,1)</f>
        <v>1</v>
      </c>
      <c r="D8" s="299">
        <f>IF('BIFUbC-crude-oil'!D8&gt;0,'E-crude oil'!D56/'BIFUbC-crude-oil'!D8,1)</f>
        <v>1</v>
      </c>
      <c r="E8" s="299">
        <f>IF('BIFUbC-crude-oil'!E8&gt;0,'E-crude oil'!E56/'BIFUbC-crude-oil'!E8,1)</f>
        <v>1</v>
      </c>
      <c r="F8" s="299">
        <f>IF('BIFUbC-crude-oil'!F8&gt;0,'E-crude oil'!F56/'BIFUbC-crude-oil'!F8,1)</f>
        <v>1</v>
      </c>
      <c r="G8" s="299">
        <f>IF('BIFUbC-crude-oil'!G8&gt;0,'E-crude oil'!G56/'BIFUbC-crude-oil'!G8,1)</f>
        <v>1</v>
      </c>
      <c r="H8" s="299">
        <f>IF('BIFUbC-crude-oil'!H8&gt;0,'E-crude oil'!H56/'BIFUbC-crude-oil'!H8,1)</f>
        <v>1</v>
      </c>
      <c r="I8" s="299">
        <f>IF('BIFUbC-crude-oil'!I8&gt;0,'E-crude oil'!I56/'BIFUbC-crude-oil'!I8,1)</f>
        <v>1</v>
      </c>
      <c r="J8" s="299">
        <f>IF('BIFUbC-crude-oil'!J8&gt;0,'E-crude oil'!J56/'BIFUbC-crude-oil'!J8,1)</f>
        <v>1</v>
      </c>
      <c r="K8" s="299">
        <f>IF('BIFUbC-crude-oil'!K8&gt;0,'E-crude oil'!K56/'BIFUbC-crude-oil'!K8,1)</f>
        <v>1</v>
      </c>
      <c r="L8" s="299">
        <f>IF('BIFUbC-crude-oil'!L8&gt;0,'E-crude oil'!L56/'BIFUbC-crude-oil'!L8,1)</f>
        <v>1</v>
      </c>
      <c r="M8" s="299">
        <f>IF('BIFUbC-crude-oil'!M8&gt;0,'E-crude oil'!M56/'BIFUbC-crude-oil'!M8,1)</f>
        <v>1</v>
      </c>
      <c r="N8" s="299">
        <f>IF('BIFUbC-crude-oil'!N8&gt;0,'E-crude oil'!N56/'BIFUbC-crude-oil'!N8,1)</f>
        <v>1</v>
      </c>
      <c r="O8" s="299">
        <f>IF('BIFUbC-crude-oil'!O8&gt;0,'E-crude oil'!O56/'BIFUbC-crude-oil'!O8,1)</f>
        <v>1</v>
      </c>
      <c r="P8" s="299">
        <f>IF('BIFUbC-crude-oil'!P8&gt;0,'E-crude oil'!P56/'BIFUbC-crude-oil'!P8,1)</f>
        <v>1</v>
      </c>
      <c r="Q8" s="299">
        <f>IF('BIFUbC-crude-oil'!Q8&gt;0,'E-crude oil'!Q56/'BIFUbC-crude-oil'!Q8,1)</f>
        <v>1</v>
      </c>
      <c r="R8" s="299">
        <f>IF('BIFUbC-crude-oil'!R8&gt;0,'E-crude oil'!R56/'BIFUbC-crude-oil'!R8,1)</f>
        <v>1</v>
      </c>
      <c r="S8" s="299">
        <f>IF('BIFUbC-crude-oil'!S8&gt;0,'E-crude oil'!S56/'BIFUbC-crude-oil'!S8,1)</f>
        <v>1</v>
      </c>
      <c r="T8" s="299">
        <f>IF('BIFUbC-crude-oil'!T8&gt;0,'E-crude oil'!T56/'BIFUbC-crude-oil'!T8,1)</f>
        <v>1</v>
      </c>
      <c r="U8" s="299">
        <f>IF('BIFUbC-crude-oil'!U8&gt;0,'E-crude oil'!U56/'BIFUbC-crude-oil'!U8,1)</f>
        <v>1</v>
      </c>
      <c r="V8" s="299">
        <f>IF('BIFUbC-crude-oil'!V8&gt;0,'E-crude oil'!V56/'BIFUbC-crude-oil'!V8,1)</f>
        <v>1</v>
      </c>
      <c r="W8" s="299">
        <f>IF('BIFUbC-crude-oil'!W8&gt;0,'E-crude oil'!W56/'BIFUbC-crude-oil'!W8,1)</f>
        <v>1</v>
      </c>
      <c r="X8" s="299">
        <f>IF('BIFUbC-crude-oil'!X8&gt;0,'E-crude oil'!X56/'BIFUbC-crude-oil'!X8,1)</f>
        <v>1</v>
      </c>
      <c r="Y8" s="299">
        <f>IF('BIFUbC-crude-oil'!Y8&gt;0,'E-crude oil'!Y56/'BIFUbC-crude-oil'!Y8,1)</f>
        <v>1</v>
      </c>
      <c r="Z8" s="299">
        <f>IF('BIFUbC-crude-oil'!Z8&gt;0,'E-crude oil'!Z56/'BIFUbC-crude-oil'!Z8,1)</f>
        <v>1</v>
      </c>
      <c r="AA8" s="299">
        <f>IF('BIFUbC-crude-oil'!AA8&gt;0,'E-crude oil'!AA56/'BIFUbC-crude-oil'!AA8,1)</f>
        <v>1</v>
      </c>
      <c r="AB8" s="299">
        <f>IF('BIFUbC-crude-oil'!AB8&gt;0,'E-crude oil'!AB56/'BIFUbC-crude-oil'!AB8,1)</f>
        <v>1</v>
      </c>
      <c r="AC8" s="299">
        <f>IF('BIFUbC-crude-oil'!AC8&gt;0,'E-crude oil'!AC56/'BIFUbC-crude-oil'!AC8,1)</f>
        <v>1</v>
      </c>
      <c r="AD8" s="299">
        <f>IF('BIFUbC-crude-oil'!AD8&gt;0,'E-crude oil'!AD56/'BIFUbC-crude-oil'!AD8,1)</f>
        <v>1</v>
      </c>
      <c r="AE8" s="299">
        <f>IF('BIFUbC-crude-oil'!AE8&gt;0,'E-crude oil'!AE56/'BIFUbC-crude-oil'!AE8,1)</f>
        <v>1</v>
      </c>
      <c r="AF8" s="299">
        <f>IF('BIFUbC-crude-oil'!AF8&gt;0,'E-crude oil'!AF56/'BIFUbC-crude-oil'!AF8,1)</f>
        <v>1</v>
      </c>
      <c r="AG8" s="299">
        <f>IF('BIFUbC-crude-oil'!AG8&gt;0,'E-crude oil'!AG56/'BIFUbC-crude-oil'!AG8,1)</f>
        <v>1</v>
      </c>
      <c r="AH8" s="299">
        <f>IF('BIFUbC-crude-oil'!AH8&gt;0,'E-crude oil'!AH56/'BIFUbC-crude-oil'!AH8,1)</f>
        <v>1</v>
      </c>
      <c r="AI8" s="299">
        <f>IF('BIFUbC-crude-oil'!AI8&gt;0,'E-crude oil'!AI56/'BIFUbC-crude-oil'!AI8,1)</f>
        <v>1</v>
      </c>
      <c r="AJ8" s="299">
        <f>IF('BIFUbC-crude-oil'!AJ8&gt;0,'E-crude oil'!AJ56/'BIFUbC-crude-oil'!AJ8,1)</f>
        <v>1</v>
      </c>
      <c r="AK8" s="299">
        <f>IF('BIFUbC-crude-oil'!AK8&gt;0,'E-crude oil'!AK56/'BIFUbC-crude-oil'!AK8,1)</f>
        <v>1</v>
      </c>
      <c r="AL8" s="299">
        <f>IF('BIFUbC-crude-oil'!AL8&gt;0,'E-crude oil'!AL56/'BIFUbC-crude-oil'!AL8,1)</f>
        <v>1</v>
      </c>
      <c r="AM8" s="299">
        <f>IF('BIFUbC-crude-oil'!AM8&gt;0,'E-crude oil'!AM56/'BIFUbC-crude-oil'!AM8,1)</f>
        <v>1</v>
      </c>
      <c r="AN8" s="299">
        <f>IF('BIFUbC-crude-oil'!AN8&gt;0,'E-crude oil'!AN56/'BIFUbC-crude-oil'!AN8,1)</f>
        <v>1</v>
      </c>
      <c r="AO8" s="299">
        <f>IF('BIFUbC-crude-oil'!AO8&gt;0,'E-crude oil'!AO56/'BIFUbC-crude-oil'!AO8,1)</f>
        <v>1</v>
      </c>
      <c r="AP8" s="299">
        <f>IF('BIFUbC-crude-oil'!AP8&gt;0,'E-crude oil'!AP56/'BIFUbC-crude-oil'!AP8,1)</f>
        <v>1</v>
      </c>
      <c r="AQ8" s="299">
        <f>IF('BIFUbC-crude-oil'!AQ8&gt;0,'E-crude oil'!AQ56/'BIFUbC-crude-oil'!AQ8,1)</f>
        <v>1</v>
      </c>
    </row>
    <row r="9" spans="1:43" x14ac:dyDescent="0.25">
      <c r="A9" s="299" t="s">
        <v>96</v>
      </c>
      <c r="B9" s="299">
        <f>IF('BIFUbC-crude-oil'!B9&gt;0,'E-crude oil'!B57/'BIFUbC-crude-oil'!B9,1)</f>
        <v>1</v>
      </c>
      <c r="C9" s="299">
        <f>IF('BIFUbC-crude-oil'!C9&gt;0,'E-crude oil'!C57/'BIFUbC-crude-oil'!C9,1)</f>
        <v>1</v>
      </c>
      <c r="D9" s="299">
        <f>IF('BIFUbC-crude-oil'!D9&gt;0,'E-crude oil'!D57/'BIFUbC-crude-oil'!D9,1)</f>
        <v>1</v>
      </c>
      <c r="E9" s="299">
        <f>IF('BIFUbC-crude-oil'!E9&gt;0,'E-crude oil'!E57/'BIFUbC-crude-oil'!E9,1)</f>
        <v>1</v>
      </c>
      <c r="F9" s="299">
        <f>IF('BIFUbC-crude-oil'!F9&gt;0,'E-crude oil'!F57/'BIFUbC-crude-oil'!F9,1)</f>
        <v>1</v>
      </c>
      <c r="G9" s="299">
        <f>IF('BIFUbC-crude-oil'!G9&gt;0,'E-crude oil'!G57/'BIFUbC-crude-oil'!G9,1)</f>
        <v>1</v>
      </c>
      <c r="H9" s="299">
        <f>IF('BIFUbC-crude-oil'!H9&gt;0,'E-crude oil'!H57/'BIFUbC-crude-oil'!H9,1)</f>
        <v>1</v>
      </c>
      <c r="I9" s="299">
        <f>IF('BIFUbC-crude-oil'!I9&gt;0,'E-crude oil'!I57/'BIFUbC-crude-oil'!I9,1)</f>
        <v>1</v>
      </c>
      <c r="J9" s="299">
        <f>IF('BIFUbC-crude-oil'!J9&gt;0,'E-crude oil'!J57/'BIFUbC-crude-oil'!J9,1)</f>
        <v>1</v>
      </c>
      <c r="K9" s="299">
        <f>IF('BIFUbC-crude-oil'!K9&gt;0,'E-crude oil'!K57/'BIFUbC-crude-oil'!K9,1)</f>
        <v>1</v>
      </c>
      <c r="L9" s="299">
        <f>IF('BIFUbC-crude-oil'!L9&gt;0,'E-crude oil'!L57/'BIFUbC-crude-oil'!L9,1)</f>
        <v>1</v>
      </c>
      <c r="M9" s="299">
        <f>IF('BIFUbC-crude-oil'!M9&gt;0,'E-crude oil'!M57/'BIFUbC-crude-oil'!M9,1)</f>
        <v>1</v>
      </c>
      <c r="N9" s="299">
        <f>IF('BIFUbC-crude-oil'!N9&gt;0,'E-crude oil'!N57/'BIFUbC-crude-oil'!N9,1)</f>
        <v>1</v>
      </c>
      <c r="O9" s="299">
        <f>IF('BIFUbC-crude-oil'!O9&gt;0,'E-crude oil'!O57/'BIFUbC-crude-oil'!O9,1)</f>
        <v>1</v>
      </c>
      <c r="P9" s="299">
        <f>IF('BIFUbC-crude-oil'!P9&gt;0,'E-crude oil'!P57/'BIFUbC-crude-oil'!P9,1)</f>
        <v>1</v>
      </c>
      <c r="Q9" s="299">
        <f>IF('BIFUbC-crude-oil'!Q9&gt;0,'E-crude oil'!Q57/'BIFUbC-crude-oil'!Q9,1)</f>
        <v>1</v>
      </c>
      <c r="R9" s="299">
        <f>IF('BIFUbC-crude-oil'!R9&gt;0,'E-crude oil'!R57/'BIFUbC-crude-oil'!R9,1)</f>
        <v>1</v>
      </c>
      <c r="S9" s="299">
        <f>IF('BIFUbC-crude-oil'!S9&gt;0,'E-crude oil'!S57/'BIFUbC-crude-oil'!S9,1)</f>
        <v>1</v>
      </c>
      <c r="T9" s="299">
        <f>IF('BIFUbC-crude-oil'!T9&gt;0,'E-crude oil'!T57/'BIFUbC-crude-oil'!T9,1)</f>
        <v>1</v>
      </c>
      <c r="U9" s="299">
        <f>IF('BIFUbC-crude-oil'!U9&gt;0,'E-crude oil'!U57/'BIFUbC-crude-oil'!U9,1)</f>
        <v>1</v>
      </c>
      <c r="V9" s="299">
        <f>IF('BIFUbC-crude-oil'!V9&gt;0,'E-crude oil'!V57/'BIFUbC-crude-oil'!V9,1)</f>
        <v>1</v>
      </c>
      <c r="W9" s="299">
        <f>IF('BIFUbC-crude-oil'!W9&gt;0,'E-crude oil'!W57/'BIFUbC-crude-oil'!W9,1)</f>
        <v>1</v>
      </c>
      <c r="X9" s="299">
        <f>IF('BIFUbC-crude-oil'!X9&gt;0,'E-crude oil'!X57/'BIFUbC-crude-oil'!X9,1)</f>
        <v>1</v>
      </c>
      <c r="Y9" s="299">
        <f>IF('BIFUbC-crude-oil'!Y9&gt;0,'E-crude oil'!Y57/'BIFUbC-crude-oil'!Y9,1)</f>
        <v>1</v>
      </c>
      <c r="Z9" s="299">
        <f>IF('BIFUbC-crude-oil'!Z9&gt;0,'E-crude oil'!Z57/'BIFUbC-crude-oil'!Z9,1)</f>
        <v>1</v>
      </c>
      <c r="AA9" s="299">
        <f>IF('BIFUbC-crude-oil'!AA9&gt;0,'E-crude oil'!AA57/'BIFUbC-crude-oil'!AA9,1)</f>
        <v>1</v>
      </c>
      <c r="AB9" s="299">
        <f>IF('BIFUbC-crude-oil'!AB9&gt;0,'E-crude oil'!AB57/'BIFUbC-crude-oil'!AB9,1)</f>
        <v>1</v>
      </c>
      <c r="AC9" s="299">
        <f>IF('BIFUbC-crude-oil'!AC9&gt;0,'E-crude oil'!AC57/'BIFUbC-crude-oil'!AC9,1)</f>
        <v>1</v>
      </c>
      <c r="AD9" s="299">
        <f>IF('BIFUbC-crude-oil'!AD9&gt;0,'E-crude oil'!AD57/'BIFUbC-crude-oil'!AD9,1)</f>
        <v>1</v>
      </c>
      <c r="AE9" s="299">
        <f>IF('BIFUbC-crude-oil'!AE9&gt;0,'E-crude oil'!AE57/'BIFUbC-crude-oil'!AE9,1)</f>
        <v>1</v>
      </c>
      <c r="AF9" s="299">
        <f>IF('BIFUbC-crude-oil'!AF9&gt;0,'E-crude oil'!AF57/'BIFUbC-crude-oil'!AF9,1)</f>
        <v>1</v>
      </c>
      <c r="AG9" s="299">
        <f>IF('BIFUbC-crude-oil'!AG9&gt;0,'E-crude oil'!AG57/'BIFUbC-crude-oil'!AG9,1)</f>
        <v>1</v>
      </c>
      <c r="AH9" s="299">
        <f>IF('BIFUbC-crude-oil'!AH9&gt;0,'E-crude oil'!AH57/'BIFUbC-crude-oil'!AH9,1)</f>
        <v>1</v>
      </c>
      <c r="AI9" s="299">
        <f>IF('BIFUbC-crude-oil'!AI9&gt;0,'E-crude oil'!AI57/'BIFUbC-crude-oil'!AI9,1)</f>
        <v>1</v>
      </c>
      <c r="AJ9" s="299">
        <f>IF('BIFUbC-crude-oil'!AJ9&gt;0,'E-crude oil'!AJ57/'BIFUbC-crude-oil'!AJ9,1)</f>
        <v>1</v>
      </c>
      <c r="AK9" s="299">
        <f>IF('BIFUbC-crude-oil'!AK9&gt;0,'E-crude oil'!AK57/'BIFUbC-crude-oil'!AK9,1)</f>
        <v>1</v>
      </c>
      <c r="AL9" s="299">
        <f>IF('BIFUbC-crude-oil'!AL9&gt;0,'E-crude oil'!AL57/'BIFUbC-crude-oil'!AL9,1)</f>
        <v>1</v>
      </c>
      <c r="AM9" s="299">
        <f>IF('BIFUbC-crude-oil'!AM9&gt;0,'E-crude oil'!AM57/'BIFUbC-crude-oil'!AM9,1)</f>
        <v>1</v>
      </c>
      <c r="AN9" s="299">
        <f>IF('BIFUbC-crude-oil'!AN9&gt;0,'E-crude oil'!AN57/'BIFUbC-crude-oil'!AN9,1)</f>
        <v>1</v>
      </c>
      <c r="AO9" s="299">
        <f>IF('BIFUbC-crude-oil'!AO9&gt;0,'E-crude oil'!AO57/'BIFUbC-crude-oil'!AO9,1)</f>
        <v>1</v>
      </c>
      <c r="AP9" s="299">
        <f>IF('BIFUbC-crude-oil'!AP9&gt;0,'E-crude oil'!AP57/'BIFUbC-crude-oil'!AP9,1)</f>
        <v>1</v>
      </c>
      <c r="AQ9" s="299">
        <f>IF('BIFUbC-crude-oil'!AQ9&gt;0,'E-crude oil'!AQ57/'BIFUbC-crude-oil'!AQ9,1)</f>
        <v>1</v>
      </c>
    </row>
    <row r="10" spans="1:43" x14ac:dyDescent="0.25">
      <c r="A10" s="299" t="s">
        <v>97</v>
      </c>
      <c r="B10" s="299">
        <f>IF('BIFUbC-crude-oil'!B10&gt;0,'E-crude oil'!B58/'BIFUbC-crude-oil'!B10,1)</f>
        <v>8.357228929834514E-4</v>
      </c>
      <c r="C10" s="299">
        <f>IF('BIFUbC-crude-oil'!C10&gt;0,'E-crude oil'!C58/'BIFUbC-crude-oil'!C10,1)</f>
        <v>7.5636717978505347E-4</v>
      </c>
      <c r="D10" s="299">
        <f>IF('BIFUbC-crude-oil'!D10&gt;0,'E-crude oil'!D58/'BIFUbC-crude-oil'!D10,1)</f>
        <v>7.5931570913072635E-4</v>
      </c>
      <c r="E10" s="299">
        <f>IF('BIFUbC-crude-oil'!E10&gt;0,'E-crude oil'!E58/'BIFUbC-crude-oil'!E10,1)</f>
        <v>8.2789871732714894E-4</v>
      </c>
      <c r="F10" s="299">
        <f>IF('BIFUbC-crude-oil'!F10&gt;0,'E-crude oil'!F58/'BIFUbC-crude-oil'!F10,1)</f>
        <v>8.3424920734038056E-4</v>
      </c>
      <c r="G10" s="299">
        <f>IF('BIFUbC-crude-oil'!G10&gt;0,'E-crude oil'!G58/'BIFUbC-crude-oil'!G10,1)</f>
        <v>8.0890814746428623E-4</v>
      </c>
      <c r="H10" s="299">
        <f>IF('BIFUbC-crude-oil'!H10&gt;0,'E-crude oil'!H58/'BIFUbC-crude-oil'!H10,1)</f>
        <v>8.0566880039285339E-4</v>
      </c>
      <c r="I10" s="299">
        <f>IF('BIFUbC-crude-oil'!I10&gt;0,'E-crude oil'!I58/'BIFUbC-crude-oil'!I10,1)</f>
        <v>8.0462337244001868E-4</v>
      </c>
      <c r="J10" s="299">
        <f>IF('BIFUbC-crude-oil'!J10&gt;0,'E-crude oil'!J58/'BIFUbC-crude-oil'!J10,1)</f>
        <v>8.0360897398088567E-4</v>
      </c>
      <c r="K10" s="299">
        <f>IF('BIFUbC-crude-oil'!K10&gt;0,'E-crude oil'!K58/'BIFUbC-crude-oil'!K10,1)</f>
        <v>8.0262359308194394E-4</v>
      </c>
      <c r="L10" s="299">
        <f>IF('BIFUbC-crude-oil'!L10&gt;0,'E-crude oil'!L58/'BIFUbC-crude-oil'!L10,1)</f>
        <v>8.0166538797763181E-4</v>
      </c>
      <c r="M10" s="299">
        <f>IF('BIFUbC-crude-oil'!M10&gt;0,'E-crude oil'!M58/'BIFUbC-crude-oil'!M10,1)</f>
        <v>8.0073266945220338E-4</v>
      </c>
      <c r="N10" s="299">
        <f>IF('BIFUbC-crude-oil'!N10&gt;0,'E-crude oil'!N58/'BIFUbC-crude-oil'!N10,1)</f>
        <v>8.0045085789324957E-4</v>
      </c>
      <c r="O10" s="299">
        <f>IF('BIFUbC-crude-oil'!O10&gt;0,'E-crude oil'!O58/'BIFUbC-crude-oil'!O10,1)</f>
        <v>8.0016918101824845E-4</v>
      </c>
      <c r="P10" s="299">
        <f>IF('BIFUbC-crude-oil'!P10&gt;0,'E-crude oil'!P58/'BIFUbC-crude-oil'!P10,1)</f>
        <v>7.998876382029177E-4</v>
      </c>
      <c r="Q10" s="299">
        <f>IF('BIFUbC-crude-oil'!Q10&gt;0,'E-crude oil'!Q58/'BIFUbC-crude-oil'!Q10,1)</f>
        <v>7.9960622882668992E-4</v>
      </c>
      <c r="R10" s="299">
        <f>IF('BIFUbC-crude-oil'!R10&gt;0,'E-crude oil'!R58/'BIFUbC-crude-oil'!R10,1)</f>
        <v>7.9932495227268629E-4</v>
      </c>
      <c r="S10" s="299">
        <f>IF('BIFUbC-crude-oil'!S10&gt;0,'E-crude oil'!S58/'BIFUbC-crude-oil'!S10,1)</f>
        <v>7.9952320780512045E-4</v>
      </c>
      <c r="T10" s="299">
        <f>IF('BIFUbC-crude-oil'!T10&gt;0,'E-crude oil'!T58/'BIFUbC-crude-oil'!T10,1)</f>
        <v>7.9972911175714846E-4</v>
      </c>
      <c r="U10" s="299">
        <f>IF('BIFUbC-crude-oil'!U10&gt;0,'E-crude oil'!U58/'BIFUbC-crude-oil'!U10,1)</f>
        <v>7.9994294333749297E-4</v>
      </c>
      <c r="V10" s="299">
        <f>IF('BIFUbC-crude-oil'!V10&gt;0,'E-crude oil'!V58/'BIFUbC-crude-oil'!V10,1)</f>
        <v>8.001649955193973E-4</v>
      </c>
      <c r="W10" s="299">
        <f>IF('BIFUbC-crude-oil'!W10&gt;0,'E-crude oil'!W58/'BIFUbC-crude-oil'!W10,1)</f>
        <v>8.0039557589942339E-4</v>
      </c>
      <c r="X10" s="299">
        <f>IF('BIFUbC-crude-oil'!X10&gt;0,'E-crude oil'!X58/'BIFUbC-crude-oil'!X10,1)</f>
        <v>8.0096058795002068E-4</v>
      </c>
      <c r="Y10" s="299">
        <f>IF('BIFUbC-crude-oil'!Y10&gt;0,'E-crude oil'!Y58/'BIFUbC-crude-oil'!Y10,1)</f>
        <v>8.0155920757108508E-4</v>
      </c>
      <c r="Z10" s="299">
        <f>IF('BIFUbC-crude-oil'!Z10&gt;0,'E-crude oil'!Z58/'BIFUbC-crude-oil'!Z10,1)</f>
        <v>8.0219397150626929E-4</v>
      </c>
      <c r="AA10" s="299">
        <f>IF('BIFUbC-crude-oil'!AA10&gt;0,'E-crude oil'!AA58/'BIFUbC-crude-oil'!AA10,1)</f>
        <v>8.0286767842137753E-4</v>
      </c>
      <c r="AB10" s="299">
        <f>IF('BIFUbC-crude-oil'!AB10&gt;0,'E-crude oil'!AB58/'BIFUbC-crude-oil'!AB10,1)</f>
        <v>8.0358342360485049E-4</v>
      </c>
      <c r="AC10" s="299">
        <f>IF('BIFUbC-crude-oil'!AC10&gt;0,'E-crude oil'!AC58/'BIFUbC-crude-oil'!AC10,1)</f>
        <v>8.0434463933511168E-4</v>
      </c>
      <c r="AD10" s="299">
        <f>IF('BIFUbC-crude-oil'!AD10&gt;0,'E-crude oil'!AD58/'BIFUbC-crude-oil'!AD10,1)</f>
        <v>8.0515514202466731E-4</v>
      </c>
      <c r="AE10" s="299">
        <f>IF('BIFUbC-crude-oil'!AE10&gt;0,'E-crude oil'!AE58/'BIFUbC-crude-oil'!AE10,1)</f>
        <v>8.0601918750644358E-4</v>
      </c>
      <c r="AF10" s="299">
        <f>IF('BIFUbC-crude-oil'!AF10&gt;0,'E-crude oil'!AF58/'BIFUbC-crude-oil'!AF10,1)</f>
        <v>8.0694153615159245E-4</v>
      </c>
      <c r="AG10" s="299">
        <f>IF('BIFUbC-crude-oil'!AG10&gt;0,'E-crude oil'!AG58/'BIFUbC-crude-oil'!AG10,1)</f>
        <v>8.0792752992077236E-4</v>
      </c>
      <c r="AH10" s="299">
        <f>IF('BIFUbC-crude-oil'!AH10&gt;0,'E-crude oil'!AH58/'BIFUbC-crude-oil'!AH10,1)</f>
        <v>8.0882144834055103E-4</v>
      </c>
      <c r="AI10" s="299">
        <f>IF('BIFUbC-crude-oil'!AI10&gt;0,'E-crude oil'!AI58/'BIFUbC-crude-oil'!AI10,1)</f>
        <v>8.0977202010006598E-4</v>
      </c>
      <c r="AJ10" s="299">
        <f>IF('BIFUbC-crude-oil'!AJ10&gt;0,'E-crude oil'!AJ58/'BIFUbC-crude-oil'!AJ10,1)</f>
        <v>8.1078413196296133E-4</v>
      </c>
      <c r="AK10" s="299">
        <f>IF('BIFUbC-crude-oil'!AK10&gt;0,'E-crude oil'!AK58/'BIFUbC-crude-oil'!AK10,1)</f>
        <v>8.1186324939635341E-4</v>
      </c>
      <c r="AL10" s="299">
        <f>IF('BIFUbC-crude-oil'!AL10&gt;0,'E-crude oil'!AL58/'BIFUbC-crude-oil'!AL10,1)</f>
        <v>8.1301550484885689E-4</v>
      </c>
      <c r="AM10" s="299">
        <f>IF('BIFUbC-crude-oil'!AM10&gt;0,'E-crude oil'!AM58/'BIFUbC-crude-oil'!AM10,1)</f>
        <v>8.1431829999185543E-4</v>
      </c>
      <c r="AN10" s="299">
        <f>IF('BIFUbC-crude-oil'!AN10&gt;0,'E-crude oil'!AN58/'BIFUbC-crude-oil'!AN10,1)</f>
        <v>8.1571848085086672E-4</v>
      </c>
      <c r="AO10" s="299">
        <f>IF('BIFUbC-crude-oil'!AO10&gt;0,'E-crude oil'!AO58/'BIFUbC-crude-oil'!AO10,1)</f>
        <v>8.1722640368836344E-4</v>
      </c>
      <c r="AP10" s="299">
        <f>IF('BIFUbC-crude-oil'!AP10&gt;0,'E-crude oil'!AP58/'BIFUbC-crude-oil'!AP10,1)</f>
        <v>8.1885394721108195E-4</v>
      </c>
      <c r="AQ10" s="299">
        <f>IF('BIFUbC-crude-oil'!AQ10&gt;0,'E-crude oil'!AQ58/'BIFUbC-crude-oil'!AQ10,1)</f>
        <v>8.2032951713945199E-4</v>
      </c>
    </row>
    <row r="11" spans="1:43" x14ac:dyDescent="0.25">
      <c r="A11" s="299" t="s">
        <v>98</v>
      </c>
      <c r="B11" s="299">
        <f>IF('BIFUbC-crude-oil'!B11&gt;0,'E-crude oil'!B59/'BIFUbC-crude-oil'!B11,1)</f>
        <v>1</v>
      </c>
      <c r="C11" s="299">
        <f>IF('BIFUbC-crude-oil'!C11&gt;0,'E-crude oil'!C59/'BIFUbC-crude-oil'!C11,1)</f>
        <v>1</v>
      </c>
      <c r="D11" s="299">
        <f>IF('BIFUbC-crude-oil'!D11&gt;0,'E-crude oil'!D59/'BIFUbC-crude-oil'!D11,1)</f>
        <v>1</v>
      </c>
      <c r="E11" s="299">
        <f>IF('BIFUbC-crude-oil'!E11&gt;0,'E-crude oil'!E59/'BIFUbC-crude-oil'!E11,1)</f>
        <v>1</v>
      </c>
      <c r="F11" s="299">
        <f>IF('BIFUbC-crude-oil'!F11&gt;0,'E-crude oil'!F59/'BIFUbC-crude-oil'!F11,1)</f>
        <v>1</v>
      </c>
      <c r="G11" s="299">
        <f>IF('BIFUbC-crude-oil'!G11&gt;0,'E-crude oil'!G59/'BIFUbC-crude-oil'!G11,1)</f>
        <v>1</v>
      </c>
      <c r="H11" s="299">
        <f>IF('BIFUbC-crude-oil'!H11&gt;0,'E-crude oil'!H59/'BIFUbC-crude-oil'!H11,1)</f>
        <v>1</v>
      </c>
      <c r="I11" s="299">
        <f>IF('BIFUbC-crude-oil'!I11&gt;0,'E-crude oil'!I59/'BIFUbC-crude-oil'!I11,1)</f>
        <v>1</v>
      </c>
      <c r="J11" s="299">
        <f>IF('BIFUbC-crude-oil'!J11&gt;0,'E-crude oil'!J59/'BIFUbC-crude-oil'!J11,1)</f>
        <v>1</v>
      </c>
      <c r="K11" s="299">
        <f>IF('BIFUbC-crude-oil'!K11&gt;0,'E-crude oil'!K59/'BIFUbC-crude-oil'!K11,1)</f>
        <v>1</v>
      </c>
      <c r="L11" s="299">
        <f>IF('BIFUbC-crude-oil'!L11&gt;0,'E-crude oil'!L59/'BIFUbC-crude-oil'!L11,1)</f>
        <v>1</v>
      </c>
      <c r="M11" s="299">
        <f>IF('BIFUbC-crude-oil'!M11&gt;0,'E-crude oil'!M59/'BIFUbC-crude-oil'!M11,1)</f>
        <v>1</v>
      </c>
      <c r="N11" s="299">
        <f>IF('BIFUbC-crude-oil'!N11&gt;0,'E-crude oil'!N59/'BIFUbC-crude-oil'!N11,1)</f>
        <v>1</v>
      </c>
      <c r="O11" s="299">
        <f>IF('BIFUbC-crude-oil'!O11&gt;0,'E-crude oil'!O59/'BIFUbC-crude-oil'!O11,1)</f>
        <v>1</v>
      </c>
      <c r="P11" s="299">
        <f>IF('BIFUbC-crude-oil'!P11&gt;0,'E-crude oil'!P59/'BIFUbC-crude-oil'!P11,1)</f>
        <v>1</v>
      </c>
      <c r="Q11" s="299">
        <f>IF('BIFUbC-crude-oil'!Q11&gt;0,'E-crude oil'!Q59/'BIFUbC-crude-oil'!Q11,1)</f>
        <v>1</v>
      </c>
      <c r="R11" s="299">
        <f>IF('BIFUbC-crude-oil'!R11&gt;0,'E-crude oil'!R59/'BIFUbC-crude-oil'!R11,1)</f>
        <v>1</v>
      </c>
      <c r="S11" s="299">
        <f>IF('BIFUbC-crude-oil'!S11&gt;0,'E-crude oil'!S59/'BIFUbC-crude-oil'!S11,1)</f>
        <v>1</v>
      </c>
      <c r="T11" s="299">
        <f>IF('BIFUbC-crude-oil'!T11&gt;0,'E-crude oil'!T59/'BIFUbC-crude-oil'!T11,1)</f>
        <v>1</v>
      </c>
      <c r="U11" s="299">
        <f>IF('BIFUbC-crude-oil'!U11&gt;0,'E-crude oil'!U59/'BIFUbC-crude-oil'!U11,1)</f>
        <v>1</v>
      </c>
      <c r="V11" s="299">
        <f>IF('BIFUbC-crude-oil'!V11&gt;0,'E-crude oil'!V59/'BIFUbC-crude-oil'!V11,1)</f>
        <v>1</v>
      </c>
      <c r="W11" s="299">
        <f>IF('BIFUbC-crude-oil'!W11&gt;0,'E-crude oil'!W59/'BIFUbC-crude-oil'!W11,1)</f>
        <v>1</v>
      </c>
      <c r="X11" s="299">
        <f>IF('BIFUbC-crude-oil'!X11&gt;0,'E-crude oil'!X59/'BIFUbC-crude-oil'!X11,1)</f>
        <v>1</v>
      </c>
      <c r="Y11" s="299">
        <f>IF('BIFUbC-crude-oil'!Y11&gt;0,'E-crude oil'!Y59/'BIFUbC-crude-oil'!Y11,1)</f>
        <v>1</v>
      </c>
      <c r="Z11" s="299">
        <f>IF('BIFUbC-crude-oil'!Z11&gt;0,'E-crude oil'!Z59/'BIFUbC-crude-oil'!Z11,1)</f>
        <v>1</v>
      </c>
      <c r="AA11" s="299">
        <f>IF('BIFUbC-crude-oil'!AA11&gt;0,'E-crude oil'!AA59/'BIFUbC-crude-oil'!AA11,1)</f>
        <v>1</v>
      </c>
      <c r="AB11" s="299">
        <f>IF('BIFUbC-crude-oil'!AB11&gt;0,'E-crude oil'!AB59/'BIFUbC-crude-oil'!AB11,1)</f>
        <v>1</v>
      </c>
      <c r="AC11" s="299">
        <f>IF('BIFUbC-crude-oil'!AC11&gt;0,'E-crude oil'!AC59/'BIFUbC-crude-oil'!AC11,1)</f>
        <v>1</v>
      </c>
      <c r="AD11" s="299">
        <f>IF('BIFUbC-crude-oil'!AD11&gt;0,'E-crude oil'!AD59/'BIFUbC-crude-oil'!AD11,1)</f>
        <v>1</v>
      </c>
      <c r="AE11" s="299">
        <f>IF('BIFUbC-crude-oil'!AE11&gt;0,'E-crude oil'!AE59/'BIFUbC-crude-oil'!AE11,1)</f>
        <v>1</v>
      </c>
      <c r="AF11" s="299">
        <f>IF('BIFUbC-crude-oil'!AF11&gt;0,'E-crude oil'!AF59/'BIFUbC-crude-oil'!AF11,1)</f>
        <v>1</v>
      </c>
      <c r="AG11" s="299">
        <f>IF('BIFUbC-crude-oil'!AG11&gt;0,'E-crude oil'!AG59/'BIFUbC-crude-oil'!AG11,1)</f>
        <v>1</v>
      </c>
      <c r="AH11" s="299">
        <f>IF('BIFUbC-crude-oil'!AH11&gt;0,'E-crude oil'!AH59/'BIFUbC-crude-oil'!AH11,1)</f>
        <v>1</v>
      </c>
      <c r="AI11" s="299">
        <f>IF('BIFUbC-crude-oil'!AI11&gt;0,'E-crude oil'!AI59/'BIFUbC-crude-oil'!AI11,1)</f>
        <v>1</v>
      </c>
      <c r="AJ11" s="299">
        <f>IF('BIFUbC-crude-oil'!AJ11&gt;0,'E-crude oil'!AJ59/'BIFUbC-crude-oil'!AJ11,1)</f>
        <v>1</v>
      </c>
      <c r="AK11" s="299">
        <f>IF('BIFUbC-crude-oil'!AK11&gt;0,'E-crude oil'!AK59/'BIFUbC-crude-oil'!AK11,1)</f>
        <v>1</v>
      </c>
      <c r="AL11" s="299">
        <f>IF('BIFUbC-crude-oil'!AL11&gt;0,'E-crude oil'!AL59/'BIFUbC-crude-oil'!AL11,1)</f>
        <v>1</v>
      </c>
      <c r="AM11" s="299">
        <f>IF('BIFUbC-crude-oil'!AM11&gt;0,'E-crude oil'!AM59/'BIFUbC-crude-oil'!AM11,1)</f>
        <v>1</v>
      </c>
      <c r="AN11" s="299">
        <f>IF('BIFUbC-crude-oil'!AN11&gt;0,'E-crude oil'!AN59/'BIFUbC-crude-oil'!AN11,1)</f>
        <v>1</v>
      </c>
      <c r="AO11" s="299">
        <f>IF('BIFUbC-crude-oil'!AO11&gt;0,'E-crude oil'!AO59/'BIFUbC-crude-oil'!AO11,1)</f>
        <v>1</v>
      </c>
      <c r="AP11" s="299">
        <f>IF('BIFUbC-crude-oil'!AP11&gt;0,'E-crude oil'!AP59/'BIFUbC-crude-oil'!AP11,1)</f>
        <v>1</v>
      </c>
      <c r="AQ11" s="299">
        <f>IF('BIFUbC-crude-oil'!AQ11&gt;0,'E-crude oil'!AQ59/'BIFUbC-crude-oil'!AQ11,1)</f>
        <v>1</v>
      </c>
    </row>
    <row r="12" spans="1:43" x14ac:dyDescent="0.25">
      <c r="A12" s="299" t="s">
        <v>99</v>
      </c>
      <c r="B12" s="299">
        <f>IF('BIFUbC-crude-oil'!B12&gt;0,'E-crude oil'!B60/'BIFUbC-crude-oil'!B12,1)</f>
        <v>1</v>
      </c>
      <c r="C12" s="299">
        <f>IF('BIFUbC-crude-oil'!C12&gt;0,'E-crude oil'!C60/'BIFUbC-crude-oil'!C12,1)</f>
        <v>1</v>
      </c>
      <c r="D12" s="299">
        <f>IF('BIFUbC-crude-oil'!D12&gt;0,'E-crude oil'!D60/'BIFUbC-crude-oil'!D12,1)</f>
        <v>1</v>
      </c>
      <c r="E12" s="299">
        <f>IF('BIFUbC-crude-oil'!E12&gt;0,'E-crude oil'!E60/'BIFUbC-crude-oil'!E12,1)</f>
        <v>1</v>
      </c>
      <c r="F12" s="299">
        <f>IF('BIFUbC-crude-oil'!F12&gt;0,'E-crude oil'!F60/'BIFUbC-crude-oil'!F12,1)</f>
        <v>1</v>
      </c>
      <c r="G12" s="299">
        <f>IF('BIFUbC-crude-oil'!G12&gt;0,'E-crude oil'!G60/'BIFUbC-crude-oil'!G12,1)</f>
        <v>1</v>
      </c>
      <c r="H12" s="299">
        <f>IF('BIFUbC-crude-oil'!H12&gt;0,'E-crude oil'!H60/'BIFUbC-crude-oil'!H12,1)</f>
        <v>1</v>
      </c>
      <c r="I12" s="299">
        <f>IF('BIFUbC-crude-oil'!I12&gt;0,'E-crude oil'!I60/'BIFUbC-crude-oil'!I12,1)</f>
        <v>1</v>
      </c>
      <c r="J12" s="299">
        <f>IF('BIFUbC-crude-oil'!J12&gt;0,'E-crude oil'!J60/'BIFUbC-crude-oil'!J12,1)</f>
        <v>1</v>
      </c>
      <c r="K12" s="299">
        <f>IF('BIFUbC-crude-oil'!K12&gt;0,'E-crude oil'!K60/'BIFUbC-crude-oil'!K12,1)</f>
        <v>1</v>
      </c>
      <c r="L12" s="299">
        <f>IF('BIFUbC-crude-oil'!L12&gt;0,'E-crude oil'!L60/'BIFUbC-crude-oil'!L12,1)</f>
        <v>1</v>
      </c>
      <c r="M12" s="299">
        <f>IF('BIFUbC-crude-oil'!M12&gt;0,'E-crude oil'!M60/'BIFUbC-crude-oil'!M12,1)</f>
        <v>1</v>
      </c>
      <c r="N12" s="299">
        <f>IF('BIFUbC-crude-oil'!N12&gt;0,'E-crude oil'!N60/'BIFUbC-crude-oil'!N12,1)</f>
        <v>1</v>
      </c>
      <c r="O12" s="299">
        <f>IF('BIFUbC-crude-oil'!O12&gt;0,'E-crude oil'!O60/'BIFUbC-crude-oil'!O12,1)</f>
        <v>1</v>
      </c>
      <c r="P12" s="299">
        <f>IF('BIFUbC-crude-oil'!P12&gt;0,'E-crude oil'!P60/'BIFUbC-crude-oil'!P12,1)</f>
        <v>1</v>
      </c>
      <c r="Q12" s="299">
        <f>IF('BIFUbC-crude-oil'!Q12&gt;0,'E-crude oil'!Q60/'BIFUbC-crude-oil'!Q12,1)</f>
        <v>1</v>
      </c>
      <c r="R12" s="299">
        <f>IF('BIFUbC-crude-oil'!R12&gt;0,'E-crude oil'!R60/'BIFUbC-crude-oil'!R12,1)</f>
        <v>1</v>
      </c>
      <c r="S12" s="299">
        <f>IF('BIFUbC-crude-oil'!S12&gt;0,'E-crude oil'!S60/'BIFUbC-crude-oil'!S12,1)</f>
        <v>1</v>
      </c>
      <c r="T12" s="299">
        <f>IF('BIFUbC-crude-oil'!T12&gt;0,'E-crude oil'!T60/'BIFUbC-crude-oil'!T12,1)</f>
        <v>1</v>
      </c>
      <c r="U12" s="299">
        <f>IF('BIFUbC-crude-oil'!U12&gt;0,'E-crude oil'!U60/'BIFUbC-crude-oil'!U12,1)</f>
        <v>1</v>
      </c>
      <c r="V12" s="299">
        <f>IF('BIFUbC-crude-oil'!V12&gt;0,'E-crude oil'!V60/'BIFUbC-crude-oil'!V12,1)</f>
        <v>1</v>
      </c>
      <c r="W12" s="299">
        <f>IF('BIFUbC-crude-oil'!W12&gt;0,'E-crude oil'!W60/'BIFUbC-crude-oil'!W12,1)</f>
        <v>1</v>
      </c>
      <c r="X12" s="299">
        <f>IF('BIFUbC-crude-oil'!X12&gt;0,'E-crude oil'!X60/'BIFUbC-crude-oil'!X12,1)</f>
        <v>1</v>
      </c>
      <c r="Y12" s="299">
        <f>IF('BIFUbC-crude-oil'!Y12&gt;0,'E-crude oil'!Y60/'BIFUbC-crude-oil'!Y12,1)</f>
        <v>1</v>
      </c>
      <c r="Z12" s="299">
        <f>IF('BIFUbC-crude-oil'!Z12&gt;0,'E-crude oil'!Z60/'BIFUbC-crude-oil'!Z12,1)</f>
        <v>1</v>
      </c>
      <c r="AA12" s="299">
        <f>IF('BIFUbC-crude-oil'!AA12&gt;0,'E-crude oil'!AA60/'BIFUbC-crude-oil'!AA12,1)</f>
        <v>1</v>
      </c>
      <c r="AB12" s="299">
        <f>IF('BIFUbC-crude-oil'!AB12&gt;0,'E-crude oil'!AB60/'BIFUbC-crude-oil'!AB12,1)</f>
        <v>1</v>
      </c>
      <c r="AC12" s="299">
        <f>IF('BIFUbC-crude-oil'!AC12&gt;0,'E-crude oil'!AC60/'BIFUbC-crude-oil'!AC12,1)</f>
        <v>1</v>
      </c>
      <c r="AD12" s="299">
        <f>IF('BIFUbC-crude-oil'!AD12&gt;0,'E-crude oil'!AD60/'BIFUbC-crude-oil'!AD12,1)</f>
        <v>1</v>
      </c>
      <c r="AE12" s="299">
        <f>IF('BIFUbC-crude-oil'!AE12&gt;0,'E-crude oil'!AE60/'BIFUbC-crude-oil'!AE12,1)</f>
        <v>1</v>
      </c>
      <c r="AF12" s="299">
        <f>IF('BIFUbC-crude-oil'!AF12&gt;0,'E-crude oil'!AF60/'BIFUbC-crude-oil'!AF12,1)</f>
        <v>1</v>
      </c>
      <c r="AG12" s="299">
        <f>IF('BIFUbC-crude-oil'!AG12&gt;0,'E-crude oil'!AG60/'BIFUbC-crude-oil'!AG12,1)</f>
        <v>1</v>
      </c>
      <c r="AH12" s="299">
        <f>IF('BIFUbC-crude-oil'!AH12&gt;0,'E-crude oil'!AH60/'BIFUbC-crude-oil'!AH12,1)</f>
        <v>1</v>
      </c>
      <c r="AI12" s="299">
        <f>IF('BIFUbC-crude-oil'!AI12&gt;0,'E-crude oil'!AI60/'BIFUbC-crude-oil'!AI12,1)</f>
        <v>1</v>
      </c>
      <c r="AJ12" s="299">
        <f>IF('BIFUbC-crude-oil'!AJ12&gt;0,'E-crude oil'!AJ60/'BIFUbC-crude-oil'!AJ12,1)</f>
        <v>1</v>
      </c>
      <c r="AK12" s="299">
        <f>IF('BIFUbC-crude-oil'!AK12&gt;0,'E-crude oil'!AK60/'BIFUbC-crude-oil'!AK12,1)</f>
        <v>1</v>
      </c>
      <c r="AL12" s="299">
        <f>IF('BIFUbC-crude-oil'!AL12&gt;0,'E-crude oil'!AL60/'BIFUbC-crude-oil'!AL12,1)</f>
        <v>1</v>
      </c>
      <c r="AM12" s="299">
        <f>IF('BIFUbC-crude-oil'!AM12&gt;0,'E-crude oil'!AM60/'BIFUbC-crude-oil'!AM12,1)</f>
        <v>1</v>
      </c>
      <c r="AN12" s="299">
        <f>IF('BIFUbC-crude-oil'!AN12&gt;0,'E-crude oil'!AN60/'BIFUbC-crude-oil'!AN12,1)</f>
        <v>1</v>
      </c>
      <c r="AO12" s="299">
        <f>IF('BIFUbC-crude-oil'!AO12&gt;0,'E-crude oil'!AO60/'BIFUbC-crude-oil'!AO12,1)</f>
        <v>1</v>
      </c>
      <c r="AP12" s="299">
        <f>IF('BIFUbC-crude-oil'!AP12&gt;0,'E-crude oil'!AP60/'BIFUbC-crude-oil'!AP12,1)</f>
        <v>1</v>
      </c>
      <c r="AQ12" s="299">
        <f>IF('BIFUbC-crude-oil'!AQ12&gt;0,'E-crude oil'!AQ60/'BIFUbC-crude-oil'!AQ12,1)</f>
        <v>1</v>
      </c>
    </row>
    <row r="13" spans="1:43" x14ac:dyDescent="0.25">
      <c r="A13" s="299" t="s">
        <v>100</v>
      </c>
      <c r="B13" s="299">
        <f>IF('BIFUbC-crude-oil'!B13&gt;0,'E-crude oil'!B61/'BIFUbC-crude-oil'!B13,1)</f>
        <v>1</v>
      </c>
      <c r="C13" s="299">
        <f>IF('BIFUbC-crude-oil'!C13&gt;0,'E-crude oil'!C61/'BIFUbC-crude-oil'!C13,1)</f>
        <v>1</v>
      </c>
      <c r="D13" s="299">
        <f>IF('BIFUbC-crude-oil'!D13&gt;0,'E-crude oil'!D61/'BIFUbC-crude-oil'!D13,1)</f>
        <v>1</v>
      </c>
      <c r="E13" s="299">
        <f>IF('BIFUbC-crude-oil'!E13&gt;0,'E-crude oil'!E61/'BIFUbC-crude-oil'!E13,1)</f>
        <v>1</v>
      </c>
      <c r="F13" s="299">
        <f>IF('BIFUbC-crude-oil'!F13&gt;0,'E-crude oil'!F61/'BIFUbC-crude-oil'!F13,1)</f>
        <v>1</v>
      </c>
      <c r="G13" s="299">
        <f>IF('BIFUbC-crude-oil'!G13&gt;0,'E-crude oil'!G61/'BIFUbC-crude-oil'!G13,1)</f>
        <v>1</v>
      </c>
      <c r="H13" s="299">
        <f>IF('BIFUbC-crude-oil'!H13&gt;0,'E-crude oil'!H61/'BIFUbC-crude-oil'!H13,1)</f>
        <v>1</v>
      </c>
      <c r="I13" s="299">
        <f>IF('BIFUbC-crude-oil'!I13&gt;0,'E-crude oil'!I61/'BIFUbC-crude-oil'!I13,1)</f>
        <v>1</v>
      </c>
      <c r="J13" s="299">
        <f>IF('BIFUbC-crude-oil'!J13&gt;0,'E-crude oil'!J61/'BIFUbC-crude-oil'!J13,1)</f>
        <v>1</v>
      </c>
      <c r="K13" s="299">
        <f>IF('BIFUbC-crude-oil'!K13&gt;0,'E-crude oil'!K61/'BIFUbC-crude-oil'!K13,1)</f>
        <v>1</v>
      </c>
      <c r="L13" s="299">
        <f>IF('BIFUbC-crude-oil'!L13&gt;0,'E-crude oil'!L61/'BIFUbC-crude-oil'!L13,1)</f>
        <v>1</v>
      </c>
      <c r="M13" s="299">
        <f>IF('BIFUbC-crude-oil'!M13&gt;0,'E-crude oil'!M61/'BIFUbC-crude-oil'!M13,1)</f>
        <v>1</v>
      </c>
      <c r="N13" s="299">
        <f>IF('BIFUbC-crude-oil'!N13&gt;0,'E-crude oil'!N61/'BIFUbC-crude-oil'!N13,1)</f>
        <v>1</v>
      </c>
      <c r="O13" s="299">
        <f>IF('BIFUbC-crude-oil'!O13&gt;0,'E-crude oil'!O61/'BIFUbC-crude-oil'!O13,1)</f>
        <v>1</v>
      </c>
      <c r="P13" s="299">
        <f>IF('BIFUbC-crude-oil'!P13&gt;0,'E-crude oil'!P61/'BIFUbC-crude-oil'!P13,1)</f>
        <v>1</v>
      </c>
      <c r="Q13" s="299">
        <f>IF('BIFUbC-crude-oil'!Q13&gt;0,'E-crude oil'!Q61/'BIFUbC-crude-oil'!Q13,1)</f>
        <v>1</v>
      </c>
      <c r="R13" s="299">
        <f>IF('BIFUbC-crude-oil'!R13&gt;0,'E-crude oil'!R61/'BIFUbC-crude-oil'!R13,1)</f>
        <v>1</v>
      </c>
      <c r="S13" s="299">
        <f>IF('BIFUbC-crude-oil'!S13&gt;0,'E-crude oil'!S61/'BIFUbC-crude-oil'!S13,1)</f>
        <v>1</v>
      </c>
      <c r="T13" s="299">
        <f>IF('BIFUbC-crude-oil'!T13&gt;0,'E-crude oil'!T61/'BIFUbC-crude-oil'!T13,1)</f>
        <v>1</v>
      </c>
      <c r="U13" s="299">
        <f>IF('BIFUbC-crude-oil'!U13&gt;0,'E-crude oil'!U61/'BIFUbC-crude-oil'!U13,1)</f>
        <v>1</v>
      </c>
      <c r="V13" s="299">
        <f>IF('BIFUbC-crude-oil'!V13&gt;0,'E-crude oil'!V61/'BIFUbC-crude-oil'!V13,1)</f>
        <v>1</v>
      </c>
      <c r="W13" s="299">
        <f>IF('BIFUbC-crude-oil'!W13&gt;0,'E-crude oil'!W61/'BIFUbC-crude-oil'!W13,1)</f>
        <v>1</v>
      </c>
      <c r="X13" s="299">
        <f>IF('BIFUbC-crude-oil'!X13&gt;0,'E-crude oil'!X61/'BIFUbC-crude-oil'!X13,1)</f>
        <v>1</v>
      </c>
      <c r="Y13" s="299">
        <f>IF('BIFUbC-crude-oil'!Y13&gt;0,'E-crude oil'!Y61/'BIFUbC-crude-oil'!Y13,1)</f>
        <v>1</v>
      </c>
      <c r="Z13" s="299">
        <f>IF('BIFUbC-crude-oil'!Z13&gt;0,'E-crude oil'!Z61/'BIFUbC-crude-oil'!Z13,1)</f>
        <v>1</v>
      </c>
      <c r="AA13" s="299">
        <f>IF('BIFUbC-crude-oil'!AA13&gt;0,'E-crude oil'!AA61/'BIFUbC-crude-oil'!AA13,1)</f>
        <v>1</v>
      </c>
      <c r="AB13" s="299">
        <f>IF('BIFUbC-crude-oil'!AB13&gt;0,'E-crude oil'!AB61/'BIFUbC-crude-oil'!AB13,1)</f>
        <v>1</v>
      </c>
      <c r="AC13" s="299">
        <f>IF('BIFUbC-crude-oil'!AC13&gt;0,'E-crude oil'!AC61/'BIFUbC-crude-oil'!AC13,1)</f>
        <v>1</v>
      </c>
      <c r="AD13" s="299">
        <f>IF('BIFUbC-crude-oil'!AD13&gt;0,'E-crude oil'!AD61/'BIFUbC-crude-oil'!AD13,1)</f>
        <v>1</v>
      </c>
      <c r="AE13" s="299">
        <f>IF('BIFUbC-crude-oil'!AE13&gt;0,'E-crude oil'!AE61/'BIFUbC-crude-oil'!AE13,1)</f>
        <v>1</v>
      </c>
      <c r="AF13" s="299">
        <f>IF('BIFUbC-crude-oil'!AF13&gt;0,'E-crude oil'!AF61/'BIFUbC-crude-oil'!AF13,1)</f>
        <v>1</v>
      </c>
      <c r="AG13" s="299">
        <f>IF('BIFUbC-crude-oil'!AG13&gt;0,'E-crude oil'!AG61/'BIFUbC-crude-oil'!AG13,1)</f>
        <v>1</v>
      </c>
      <c r="AH13" s="299">
        <f>IF('BIFUbC-crude-oil'!AH13&gt;0,'E-crude oil'!AH61/'BIFUbC-crude-oil'!AH13,1)</f>
        <v>1</v>
      </c>
      <c r="AI13" s="299">
        <f>IF('BIFUbC-crude-oil'!AI13&gt;0,'E-crude oil'!AI61/'BIFUbC-crude-oil'!AI13,1)</f>
        <v>1</v>
      </c>
      <c r="AJ13" s="299">
        <f>IF('BIFUbC-crude-oil'!AJ13&gt;0,'E-crude oil'!AJ61/'BIFUbC-crude-oil'!AJ13,1)</f>
        <v>1</v>
      </c>
      <c r="AK13" s="299">
        <f>IF('BIFUbC-crude-oil'!AK13&gt;0,'E-crude oil'!AK61/'BIFUbC-crude-oil'!AK13,1)</f>
        <v>1</v>
      </c>
      <c r="AL13" s="299">
        <f>IF('BIFUbC-crude-oil'!AL13&gt;0,'E-crude oil'!AL61/'BIFUbC-crude-oil'!AL13,1)</f>
        <v>1</v>
      </c>
      <c r="AM13" s="299">
        <f>IF('BIFUbC-crude-oil'!AM13&gt;0,'E-crude oil'!AM61/'BIFUbC-crude-oil'!AM13,1)</f>
        <v>1</v>
      </c>
      <c r="AN13" s="299">
        <f>IF('BIFUbC-crude-oil'!AN13&gt;0,'E-crude oil'!AN61/'BIFUbC-crude-oil'!AN13,1)</f>
        <v>1</v>
      </c>
      <c r="AO13" s="299">
        <f>IF('BIFUbC-crude-oil'!AO13&gt;0,'E-crude oil'!AO61/'BIFUbC-crude-oil'!AO13,1)</f>
        <v>1</v>
      </c>
      <c r="AP13" s="299">
        <f>IF('BIFUbC-crude-oil'!AP13&gt;0,'E-crude oil'!AP61/'BIFUbC-crude-oil'!AP13,1)</f>
        <v>1</v>
      </c>
      <c r="AQ13" s="299">
        <f>IF('BIFUbC-crude-oil'!AQ13&gt;0,'E-crude oil'!AQ61/'BIFUbC-crude-oil'!AQ13,1)</f>
        <v>1</v>
      </c>
    </row>
    <row r="14" spans="1:43" x14ac:dyDescent="0.25">
      <c r="A14" s="299" t="s">
        <v>101</v>
      </c>
      <c r="B14" s="299">
        <f>IF('BIFUbC-crude-oil'!B14&gt;0,'E-crude oil'!B62/'BIFUbC-crude-oil'!B14,1)</f>
        <v>1</v>
      </c>
      <c r="C14" s="299">
        <f>IF('BIFUbC-crude-oil'!C14&gt;0,'E-crude oil'!C62/'BIFUbC-crude-oil'!C14,1)</f>
        <v>1</v>
      </c>
      <c r="D14" s="299">
        <f>IF('BIFUbC-crude-oil'!D14&gt;0,'E-crude oil'!D62/'BIFUbC-crude-oil'!D14,1)</f>
        <v>1</v>
      </c>
      <c r="E14" s="299">
        <f>IF('BIFUbC-crude-oil'!E14&gt;0,'E-crude oil'!E62/'BIFUbC-crude-oil'!E14,1)</f>
        <v>1</v>
      </c>
      <c r="F14" s="299">
        <f>IF('BIFUbC-crude-oil'!F14&gt;0,'E-crude oil'!F62/'BIFUbC-crude-oil'!F14,1)</f>
        <v>1</v>
      </c>
      <c r="G14" s="299">
        <f>IF('BIFUbC-crude-oil'!G14&gt;0,'E-crude oil'!G62/'BIFUbC-crude-oil'!G14,1)</f>
        <v>1</v>
      </c>
      <c r="H14" s="299">
        <f>IF('BIFUbC-crude-oil'!H14&gt;0,'E-crude oil'!H62/'BIFUbC-crude-oil'!H14,1)</f>
        <v>1</v>
      </c>
      <c r="I14" s="299">
        <f>IF('BIFUbC-crude-oil'!I14&gt;0,'E-crude oil'!I62/'BIFUbC-crude-oil'!I14,1)</f>
        <v>1</v>
      </c>
      <c r="J14" s="299">
        <f>IF('BIFUbC-crude-oil'!J14&gt;0,'E-crude oil'!J62/'BIFUbC-crude-oil'!J14,1)</f>
        <v>1</v>
      </c>
      <c r="K14" s="299">
        <f>IF('BIFUbC-crude-oil'!K14&gt;0,'E-crude oil'!K62/'BIFUbC-crude-oil'!K14,1)</f>
        <v>1</v>
      </c>
      <c r="L14" s="299">
        <f>IF('BIFUbC-crude-oil'!L14&gt;0,'E-crude oil'!L62/'BIFUbC-crude-oil'!L14,1)</f>
        <v>1</v>
      </c>
      <c r="M14" s="299">
        <f>IF('BIFUbC-crude-oil'!M14&gt;0,'E-crude oil'!M62/'BIFUbC-crude-oil'!M14,1)</f>
        <v>1</v>
      </c>
      <c r="N14" s="299">
        <f>IF('BIFUbC-crude-oil'!N14&gt;0,'E-crude oil'!N62/'BIFUbC-crude-oil'!N14,1)</f>
        <v>1</v>
      </c>
      <c r="O14" s="299">
        <f>IF('BIFUbC-crude-oil'!O14&gt;0,'E-crude oil'!O62/'BIFUbC-crude-oil'!O14,1)</f>
        <v>1</v>
      </c>
      <c r="P14" s="299">
        <f>IF('BIFUbC-crude-oil'!P14&gt;0,'E-crude oil'!P62/'BIFUbC-crude-oil'!P14,1)</f>
        <v>1</v>
      </c>
      <c r="Q14" s="299">
        <f>IF('BIFUbC-crude-oil'!Q14&gt;0,'E-crude oil'!Q62/'BIFUbC-crude-oil'!Q14,1)</f>
        <v>1</v>
      </c>
      <c r="R14" s="299">
        <f>IF('BIFUbC-crude-oil'!R14&gt;0,'E-crude oil'!R62/'BIFUbC-crude-oil'!R14,1)</f>
        <v>1</v>
      </c>
      <c r="S14" s="299">
        <f>IF('BIFUbC-crude-oil'!S14&gt;0,'E-crude oil'!S62/'BIFUbC-crude-oil'!S14,1)</f>
        <v>1</v>
      </c>
      <c r="T14" s="299">
        <f>IF('BIFUbC-crude-oil'!T14&gt;0,'E-crude oil'!T62/'BIFUbC-crude-oil'!T14,1)</f>
        <v>1</v>
      </c>
      <c r="U14" s="299">
        <f>IF('BIFUbC-crude-oil'!U14&gt;0,'E-crude oil'!U62/'BIFUbC-crude-oil'!U14,1)</f>
        <v>1</v>
      </c>
      <c r="V14" s="299">
        <f>IF('BIFUbC-crude-oil'!V14&gt;0,'E-crude oil'!V62/'BIFUbC-crude-oil'!V14,1)</f>
        <v>1</v>
      </c>
      <c r="W14" s="299">
        <f>IF('BIFUbC-crude-oil'!W14&gt;0,'E-crude oil'!W62/'BIFUbC-crude-oil'!W14,1)</f>
        <v>1</v>
      </c>
      <c r="X14" s="299">
        <f>IF('BIFUbC-crude-oil'!X14&gt;0,'E-crude oil'!X62/'BIFUbC-crude-oil'!X14,1)</f>
        <v>1</v>
      </c>
      <c r="Y14" s="299">
        <f>IF('BIFUbC-crude-oil'!Y14&gt;0,'E-crude oil'!Y62/'BIFUbC-crude-oil'!Y14,1)</f>
        <v>1</v>
      </c>
      <c r="Z14" s="299">
        <f>IF('BIFUbC-crude-oil'!Z14&gt;0,'E-crude oil'!Z62/'BIFUbC-crude-oil'!Z14,1)</f>
        <v>1</v>
      </c>
      <c r="AA14" s="299">
        <f>IF('BIFUbC-crude-oil'!AA14&gt;0,'E-crude oil'!AA62/'BIFUbC-crude-oil'!AA14,1)</f>
        <v>1</v>
      </c>
      <c r="AB14" s="299">
        <f>IF('BIFUbC-crude-oil'!AB14&gt;0,'E-crude oil'!AB62/'BIFUbC-crude-oil'!AB14,1)</f>
        <v>1</v>
      </c>
      <c r="AC14" s="299">
        <f>IF('BIFUbC-crude-oil'!AC14&gt;0,'E-crude oil'!AC62/'BIFUbC-crude-oil'!AC14,1)</f>
        <v>1</v>
      </c>
      <c r="AD14" s="299">
        <f>IF('BIFUbC-crude-oil'!AD14&gt;0,'E-crude oil'!AD62/'BIFUbC-crude-oil'!AD14,1)</f>
        <v>1</v>
      </c>
      <c r="AE14" s="299">
        <f>IF('BIFUbC-crude-oil'!AE14&gt;0,'E-crude oil'!AE62/'BIFUbC-crude-oil'!AE14,1)</f>
        <v>1</v>
      </c>
      <c r="AF14" s="299">
        <f>IF('BIFUbC-crude-oil'!AF14&gt;0,'E-crude oil'!AF62/'BIFUbC-crude-oil'!AF14,1)</f>
        <v>1</v>
      </c>
      <c r="AG14" s="299">
        <f>IF('BIFUbC-crude-oil'!AG14&gt;0,'E-crude oil'!AG62/'BIFUbC-crude-oil'!AG14,1)</f>
        <v>1</v>
      </c>
      <c r="AH14" s="299">
        <f>IF('BIFUbC-crude-oil'!AH14&gt;0,'E-crude oil'!AH62/'BIFUbC-crude-oil'!AH14,1)</f>
        <v>1</v>
      </c>
      <c r="AI14" s="299">
        <f>IF('BIFUbC-crude-oil'!AI14&gt;0,'E-crude oil'!AI62/'BIFUbC-crude-oil'!AI14,1)</f>
        <v>1</v>
      </c>
      <c r="AJ14" s="299">
        <f>IF('BIFUbC-crude-oil'!AJ14&gt;0,'E-crude oil'!AJ62/'BIFUbC-crude-oil'!AJ14,1)</f>
        <v>1</v>
      </c>
      <c r="AK14" s="299">
        <f>IF('BIFUbC-crude-oil'!AK14&gt;0,'E-crude oil'!AK62/'BIFUbC-crude-oil'!AK14,1)</f>
        <v>1</v>
      </c>
      <c r="AL14" s="299">
        <f>IF('BIFUbC-crude-oil'!AL14&gt;0,'E-crude oil'!AL62/'BIFUbC-crude-oil'!AL14,1)</f>
        <v>1</v>
      </c>
      <c r="AM14" s="299">
        <f>IF('BIFUbC-crude-oil'!AM14&gt;0,'E-crude oil'!AM62/'BIFUbC-crude-oil'!AM14,1)</f>
        <v>1</v>
      </c>
      <c r="AN14" s="299">
        <f>IF('BIFUbC-crude-oil'!AN14&gt;0,'E-crude oil'!AN62/'BIFUbC-crude-oil'!AN14,1)</f>
        <v>1</v>
      </c>
      <c r="AO14" s="299">
        <f>IF('BIFUbC-crude-oil'!AO14&gt;0,'E-crude oil'!AO62/'BIFUbC-crude-oil'!AO14,1)</f>
        <v>1</v>
      </c>
      <c r="AP14" s="299">
        <f>IF('BIFUbC-crude-oil'!AP14&gt;0,'E-crude oil'!AP62/'BIFUbC-crude-oil'!AP14,1)</f>
        <v>1</v>
      </c>
      <c r="AQ14" s="299">
        <f>IF('BIFUbC-crude-oil'!AQ14&gt;0,'E-crude oil'!AQ62/'BIFUbC-crude-oil'!AQ14,1)</f>
        <v>1</v>
      </c>
    </row>
    <row r="15" spans="1:43" x14ac:dyDescent="0.25">
      <c r="A15" s="299" t="s">
        <v>102</v>
      </c>
      <c r="B15" s="299">
        <f>IF('BIFUbC-crude-oil'!B15&gt;0,'E-crude oil'!B63/'BIFUbC-crude-oil'!B15,1)</f>
        <v>1</v>
      </c>
      <c r="C15" s="299">
        <f>IF('BIFUbC-crude-oil'!C15&gt;0,'E-crude oil'!C63/'BIFUbC-crude-oil'!C15,1)</f>
        <v>1</v>
      </c>
      <c r="D15" s="299">
        <f>IF('BIFUbC-crude-oil'!D15&gt;0,'E-crude oil'!D63/'BIFUbC-crude-oil'!D15,1)</f>
        <v>1</v>
      </c>
      <c r="E15" s="299">
        <f>IF('BIFUbC-crude-oil'!E15&gt;0,'E-crude oil'!E63/'BIFUbC-crude-oil'!E15,1)</f>
        <v>1</v>
      </c>
      <c r="F15" s="299">
        <f>IF('BIFUbC-crude-oil'!F15&gt;0,'E-crude oil'!F63/'BIFUbC-crude-oil'!F15,1)</f>
        <v>1</v>
      </c>
      <c r="G15" s="299">
        <f>IF('BIFUbC-crude-oil'!G15&gt;0,'E-crude oil'!G63/'BIFUbC-crude-oil'!G15,1)</f>
        <v>1</v>
      </c>
      <c r="H15" s="299">
        <f>IF('BIFUbC-crude-oil'!H15&gt;0,'E-crude oil'!H63/'BIFUbC-crude-oil'!H15,1)</f>
        <v>1</v>
      </c>
      <c r="I15" s="299">
        <f>IF('BIFUbC-crude-oil'!I15&gt;0,'E-crude oil'!I63/'BIFUbC-crude-oil'!I15,1)</f>
        <v>1</v>
      </c>
      <c r="J15" s="299">
        <f>IF('BIFUbC-crude-oil'!J15&gt;0,'E-crude oil'!J63/'BIFUbC-crude-oil'!J15,1)</f>
        <v>1</v>
      </c>
      <c r="K15" s="299">
        <f>IF('BIFUbC-crude-oil'!K15&gt;0,'E-crude oil'!K63/'BIFUbC-crude-oil'!K15,1)</f>
        <v>1</v>
      </c>
      <c r="L15" s="299">
        <f>IF('BIFUbC-crude-oil'!L15&gt;0,'E-crude oil'!L63/'BIFUbC-crude-oil'!L15,1)</f>
        <v>1</v>
      </c>
      <c r="M15" s="299">
        <f>IF('BIFUbC-crude-oil'!M15&gt;0,'E-crude oil'!M63/'BIFUbC-crude-oil'!M15,1)</f>
        <v>1</v>
      </c>
      <c r="N15" s="299">
        <f>IF('BIFUbC-crude-oil'!N15&gt;0,'E-crude oil'!N63/'BIFUbC-crude-oil'!N15,1)</f>
        <v>1</v>
      </c>
      <c r="O15" s="299">
        <f>IF('BIFUbC-crude-oil'!O15&gt;0,'E-crude oil'!O63/'BIFUbC-crude-oil'!O15,1)</f>
        <v>1</v>
      </c>
      <c r="P15" s="299">
        <f>IF('BIFUbC-crude-oil'!P15&gt;0,'E-crude oil'!P63/'BIFUbC-crude-oil'!P15,1)</f>
        <v>1</v>
      </c>
      <c r="Q15" s="299">
        <f>IF('BIFUbC-crude-oil'!Q15&gt;0,'E-crude oil'!Q63/'BIFUbC-crude-oil'!Q15,1)</f>
        <v>1</v>
      </c>
      <c r="R15" s="299">
        <f>IF('BIFUbC-crude-oil'!R15&gt;0,'E-crude oil'!R63/'BIFUbC-crude-oil'!R15,1)</f>
        <v>1</v>
      </c>
      <c r="S15" s="299">
        <f>IF('BIFUbC-crude-oil'!S15&gt;0,'E-crude oil'!S63/'BIFUbC-crude-oil'!S15,1)</f>
        <v>1</v>
      </c>
      <c r="T15" s="299">
        <f>IF('BIFUbC-crude-oil'!T15&gt;0,'E-crude oil'!T63/'BIFUbC-crude-oil'!T15,1)</f>
        <v>1</v>
      </c>
      <c r="U15" s="299">
        <f>IF('BIFUbC-crude-oil'!U15&gt;0,'E-crude oil'!U63/'BIFUbC-crude-oil'!U15,1)</f>
        <v>1</v>
      </c>
      <c r="V15" s="299">
        <f>IF('BIFUbC-crude-oil'!V15&gt;0,'E-crude oil'!V63/'BIFUbC-crude-oil'!V15,1)</f>
        <v>1</v>
      </c>
      <c r="W15" s="299">
        <f>IF('BIFUbC-crude-oil'!W15&gt;0,'E-crude oil'!W63/'BIFUbC-crude-oil'!W15,1)</f>
        <v>1</v>
      </c>
      <c r="X15" s="299">
        <f>IF('BIFUbC-crude-oil'!X15&gt;0,'E-crude oil'!X63/'BIFUbC-crude-oil'!X15,1)</f>
        <v>1</v>
      </c>
      <c r="Y15" s="299">
        <f>IF('BIFUbC-crude-oil'!Y15&gt;0,'E-crude oil'!Y63/'BIFUbC-crude-oil'!Y15,1)</f>
        <v>1</v>
      </c>
      <c r="Z15" s="299">
        <f>IF('BIFUbC-crude-oil'!Z15&gt;0,'E-crude oil'!Z63/'BIFUbC-crude-oil'!Z15,1)</f>
        <v>1</v>
      </c>
      <c r="AA15" s="299">
        <f>IF('BIFUbC-crude-oil'!AA15&gt;0,'E-crude oil'!AA63/'BIFUbC-crude-oil'!AA15,1)</f>
        <v>1</v>
      </c>
      <c r="AB15" s="299">
        <f>IF('BIFUbC-crude-oil'!AB15&gt;0,'E-crude oil'!AB63/'BIFUbC-crude-oil'!AB15,1)</f>
        <v>1</v>
      </c>
      <c r="AC15" s="299">
        <f>IF('BIFUbC-crude-oil'!AC15&gt;0,'E-crude oil'!AC63/'BIFUbC-crude-oil'!AC15,1)</f>
        <v>1</v>
      </c>
      <c r="AD15" s="299">
        <f>IF('BIFUbC-crude-oil'!AD15&gt;0,'E-crude oil'!AD63/'BIFUbC-crude-oil'!AD15,1)</f>
        <v>1</v>
      </c>
      <c r="AE15" s="299">
        <f>IF('BIFUbC-crude-oil'!AE15&gt;0,'E-crude oil'!AE63/'BIFUbC-crude-oil'!AE15,1)</f>
        <v>1</v>
      </c>
      <c r="AF15" s="299">
        <f>IF('BIFUbC-crude-oil'!AF15&gt;0,'E-crude oil'!AF63/'BIFUbC-crude-oil'!AF15,1)</f>
        <v>1</v>
      </c>
      <c r="AG15" s="299">
        <f>IF('BIFUbC-crude-oil'!AG15&gt;0,'E-crude oil'!AG63/'BIFUbC-crude-oil'!AG15,1)</f>
        <v>1</v>
      </c>
      <c r="AH15" s="299">
        <f>IF('BIFUbC-crude-oil'!AH15&gt;0,'E-crude oil'!AH63/'BIFUbC-crude-oil'!AH15,1)</f>
        <v>1</v>
      </c>
      <c r="AI15" s="299">
        <f>IF('BIFUbC-crude-oil'!AI15&gt;0,'E-crude oil'!AI63/'BIFUbC-crude-oil'!AI15,1)</f>
        <v>1</v>
      </c>
      <c r="AJ15" s="299">
        <f>IF('BIFUbC-crude-oil'!AJ15&gt;0,'E-crude oil'!AJ63/'BIFUbC-crude-oil'!AJ15,1)</f>
        <v>1</v>
      </c>
      <c r="AK15" s="299">
        <f>IF('BIFUbC-crude-oil'!AK15&gt;0,'E-crude oil'!AK63/'BIFUbC-crude-oil'!AK15,1)</f>
        <v>1</v>
      </c>
      <c r="AL15" s="299">
        <f>IF('BIFUbC-crude-oil'!AL15&gt;0,'E-crude oil'!AL63/'BIFUbC-crude-oil'!AL15,1)</f>
        <v>1</v>
      </c>
      <c r="AM15" s="299">
        <f>IF('BIFUbC-crude-oil'!AM15&gt;0,'E-crude oil'!AM63/'BIFUbC-crude-oil'!AM15,1)</f>
        <v>1</v>
      </c>
      <c r="AN15" s="299">
        <f>IF('BIFUbC-crude-oil'!AN15&gt;0,'E-crude oil'!AN63/'BIFUbC-crude-oil'!AN15,1)</f>
        <v>1</v>
      </c>
      <c r="AO15" s="299">
        <f>IF('BIFUbC-crude-oil'!AO15&gt;0,'E-crude oil'!AO63/'BIFUbC-crude-oil'!AO15,1)</f>
        <v>1</v>
      </c>
      <c r="AP15" s="299">
        <f>IF('BIFUbC-crude-oil'!AP15&gt;0,'E-crude oil'!AP63/'BIFUbC-crude-oil'!AP15,1)</f>
        <v>1</v>
      </c>
      <c r="AQ15" s="299">
        <f>IF('BIFUbC-crude-oil'!AQ15&gt;0,'E-crude oil'!AQ63/'BIFUbC-crude-oil'!AQ15,1)</f>
        <v>1</v>
      </c>
    </row>
    <row r="16" spans="1:43" x14ac:dyDescent="0.25">
      <c r="A16" s="299" t="s">
        <v>103</v>
      </c>
      <c r="B16" s="299">
        <f>IF('BIFUbC-crude-oil'!B16&gt;0,'E-crude oil'!B64/'BIFUbC-crude-oil'!B16,1)</f>
        <v>1</v>
      </c>
      <c r="C16" s="299">
        <f>IF('BIFUbC-crude-oil'!C16&gt;0,'E-crude oil'!C64/'BIFUbC-crude-oil'!C16,1)</f>
        <v>1</v>
      </c>
      <c r="D16" s="299">
        <f>IF('BIFUbC-crude-oil'!D16&gt;0,'E-crude oil'!D64/'BIFUbC-crude-oil'!D16,1)</f>
        <v>1</v>
      </c>
      <c r="E16" s="299">
        <f>IF('BIFUbC-crude-oil'!E16&gt;0,'E-crude oil'!E64/'BIFUbC-crude-oil'!E16,1)</f>
        <v>1</v>
      </c>
      <c r="F16" s="299">
        <f>IF('BIFUbC-crude-oil'!F16&gt;0,'E-crude oil'!F64/'BIFUbC-crude-oil'!F16,1)</f>
        <v>1</v>
      </c>
      <c r="G16" s="299">
        <f>IF('BIFUbC-crude-oil'!G16&gt;0,'E-crude oil'!G64/'BIFUbC-crude-oil'!G16,1)</f>
        <v>1</v>
      </c>
      <c r="H16" s="299">
        <f>IF('BIFUbC-crude-oil'!H16&gt;0,'E-crude oil'!H64/'BIFUbC-crude-oil'!H16,1)</f>
        <v>1</v>
      </c>
      <c r="I16" s="299">
        <f>IF('BIFUbC-crude-oil'!I16&gt;0,'E-crude oil'!I64/'BIFUbC-crude-oil'!I16,1)</f>
        <v>1</v>
      </c>
      <c r="J16" s="299">
        <f>IF('BIFUbC-crude-oil'!J16&gt;0,'E-crude oil'!J64/'BIFUbC-crude-oil'!J16,1)</f>
        <v>1</v>
      </c>
      <c r="K16" s="299">
        <f>IF('BIFUbC-crude-oil'!K16&gt;0,'E-crude oil'!K64/'BIFUbC-crude-oil'!K16,1)</f>
        <v>1</v>
      </c>
      <c r="L16" s="299">
        <f>IF('BIFUbC-crude-oil'!L16&gt;0,'E-crude oil'!L64/'BIFUbC-crude-oil'!L16,1)</f>
        <v>1</v>
      </c>
      <c r="M16" s="299">
        <f>IF('BIFUbC-crude-oil'!M16&gt;0,'E-crude oil'!M64/'BIFUbC-crude-oil'!M16,1)</f>
        <v>1</v>
      </c>
      <c r="N16" s="299">
        <f>IF('BIFUbC-crude-oil'!N16&gt;0,'E-crude oil'!N64/'BIFUbC-crude-oil'!N16,1)</f>
        <v>1</v>
      </c>
      <c r="O16" s="299">
        <f>IF('BIFUbC-crude-oil'!O16&gt;0,'E-crude oil'!O64/'BIFUbC-crude-oil'!O16,1)</f>
        <v>1</v>
      </c>
      <c r="P16" s="299">
        <f>IF('BIFUbC-crude-oil'!P16&gt;0,'E-crude oil'!P64/'BIFUbC-crude-oil'!P16,1)</f>
        <v>1</v>
      </c>
      <c r="Q16" s="299">
        <f>IF('BIFUbC-crude-oil'!Q16&gt;0,'E-crude oil'!Q64/'BIFUbC-crude-oil'!Q16,1)</f>
        <v>1</v>
      </c>
      <c r="R16" s="299">
        <f>IF('BIFUbC-crude-oil'!R16&gt;0,'E-crude oil'!R64/'BIFUbC-crude-oil'!R16,1)</f>
        <v>1</v>
      </c>
      <c r="S16" s="299">
        <f>IF('BIFUbC-crude-oil'!S16&gt;0,'E-crude oil'!S64/'BIFUbC-crude-oil'!S16,1)</f>
        <v>1</v>
      </c>
      <c r="T16" s="299">
        <f>IF('BIFUbC-crude-oil'!T16&gt;0,'E-crude oil'!T64/'BIFUbC-crude-oil'!T16,1)</f>
        <v>1</v>
      </c>
      <c r="U16" s="299">
        <f>IF('BIFUbC-crude-oil'!U16&gt;0,'E-crude oil'!U64/'BIFUbC-crude-oil'!U16,1)</f>
        <v>1</v>
      </c>
      <c r="V16" s="299">
        <f>IF('BIFUbC-crude-oil'!V16&gt;0,'E-crude oil'!V64/'BIFUbC-crude-oil'!V16,1)</f>
        <v>1</v>
      </c>
      <c r="W16" s="299">
        <f>IF('BIFUbC-crude-oil'!W16&gt;0,'E-crude oil'!W64/'BIFUbC-crude-oil'!W16,1)</f>
        <v>1</v>
      </c>
      <c r="X16" s="299">
        <f>IF('BIFUbC-crude-oil'!X16&gt;0,'E-crude oil'!X64/'BIFUbC-crude-oil'!X16,1)</f>
        <v>1</v>
      </c>
      <c r="Y16" s="299">
        <f>IF('BIFUbC-crude-oil'!Y16&gt;0,'E-crude oil'!Y64/'BIFUbC-crude-oil'!Y16,1)</f>
        <v>1</v>
      </c>
      <c r="Z16" s="299">
        <f>IF('BIFUbC-crude-oil'!Z16&gt;0,'E-crude oil'!Z64/'BIFUbC-crude-oil'!Z16,1)</f>
        <v>1</v>
      </c>
      <c r="AA16" s="299">
        <f>IF('BIFUbC-crude-oil'!AA16&gt;0,'E-crude oil'!AA64/'BIFUbC-crude-oil'!AA16,1)</f>
        <v>1</v>
      </c>
      <c r="AB16" s="299">
        <f>IF('BIFUbC-crude-oil'!AB16&gt;0,'E-crude oil'!AB64/'BIFUbC-crude-oil'!AB16,1)</f>
        <v>1</v>
      </c>
      <c r="AC16" s="299">
        <f>IF('BIFUbC-crude-oil'!AC16&gt;0,'E-crude oil'!AC64/'BIFUbC-crude-oil'!AC16,1)</f>
        <v>1</v>
      </c>
      <c r="AD16" s="299">
        <f>IF('BIFUbC-crude-oil'!AD16&gt;0,'E-crude oil'!AD64/'BIFUbC-crude-oil'!AD16,1)</f>
        <v>1</v>
      </c>
      <c r="AE16" s="299">
        <f>IF('BIFUbC-crude-oil'!AE16&gt;0,'E-crude oil'!AE64/'BIFUbC-crude-oil'!AE16,1)</f>
        <v>1</v>
      </c>
      <c r="AF16" s="299">
        <f>IF('BIFUbC-crude-oil'!AF16&gt;0,'E-crude oil'!AF64/'BIFUbC-crude-oil'!AF16,1)</f>
        <v>1</v>
      </c>
      <c r="AG16" s="299">
        <f>IF('BIFUbC-crude-oil'!AG16&gt;0,'E-crude oil'!AG64/'BIFUbC-crude-oil'!AG16,1)</f>
        <v>1</v>
      </c>
      <c r="AH16" s="299">
        <f>IF('BIFUbC-crude-oil'!AH16&gt;0,'E-crude oil'!AH64/'BIFUbC-crude-oil'!AH16,1)</f>
        <v>1</v>
      </c>
      <c r="AI16" s="299">
        <f>IF('BIFUbC-crude-oil'!AI16&gt;0,'E-crude oil'!AI64/'BIFUbC-crude-oil'!AI16,1)</f>
        <v>1</v>
      </c>
      <c r="AJ16" s="299">
        <f>IF('BIFUbC-crude-oil'!AJ16&gt;0,'E-crude oil'!AJ64/'BIFUbC-crude-oil'!AJ16,1)</f>
        <v>1</v>
      </c>
      <c r="AK16" s="299">
        <f>IF('BIFUbC-crude-oil'!AK16&gt;0,'E-crude oil'!AK64/'BIFUbC-crude-oil'!AK16,1)</f>
        <v>1</v>
      </c>
      <c r="AL16" s="299">
        <f>IF('BIFUbC-crude-oil'!AL16&gt;0,'E-crude oil'!AL64/'BIFUbC-crude-oil'!AL16,1)</f>
        <v>1</v>
      </c>
      <c r="AM16" s="299">
        <f>IF('BIFUbC-crude-oil'!AM16&gt;0,'E-crude oil'!AM64/'BIFUbC-crude-oil'!AM16,1)</f>
        <v>1</v>
      </c>
      <c r="AN16" s="299">
        <f>IF('BIFUbC-crude-oil'!AN16&gt;0,'E-crude oil'!AN64/'BIFUbC-crude-oil'!AN16,1)</f>
        <v>1</v>
      </c>
      <c r="AO16" s="299">
        <f>IF('BIFUbC-crude-oil'!AO16&gt;0,'E-crude oil'!AO64/'BIFUbC-crude-oil'!AO16,1)</f>
        <v>1</v>
      </c>
      <c r="AP16" s="299">
        <f>IF('BIFUbC-crude-oil'!AP16&gt;0,'E-crude oil'!AP64/'BIFUbC-crude-oil'!AP16,1)</f>
        <v>1</v>
      </c>
      <c r="AQ16" s="299">
        <f>IF('BIFUbC-crude-oil'!AQ16&gt;0,'E-crude oil'!AQ64/'BIFUbC-crude-oil'!AQ16,1)</f>
        <v>1</v>
      </c>
    </row>
    <row r="17" spans="1:43" x14ac:dyDescent="0.25">
      <c r="A17" s="299" t="s">
        <v>104</v>
      </c>
      <c r="B17" s="299">
        <f>IF('BIFUbC-crude-oil'!B17&gt;0,'E-crude oil'!B65/'BIFUbC-crude-oil'!B17,1)</f>
        <v>1</v>
      </c>
      <c r="C17" s="299">
        <f>IF('BIFUbC-crude-oil'!C17&gt;0,'E-crude oil'!C65/'BIFUbC-crude-oil'!C17,1)</f>
        <v>1</v>
      </c>
      <c r="D17" s="299">
        <f>IF('BIFUbC-crude-oil'!D17&gt;0,'E-crude oil'!D65/'BIFUbC-crude-oil'!D17,1)</f>
        <v>1</v>
      </c>
      <c r="E17" s="299">
        <f>IF('BIFUbC-crude-oil'!E17&gt;0,'E-crude oil'!E65/'BIFUbC-crude-oil'!E17,1)</f>
        <v>1</v>
      </c>
      <c r="F17" s="299">
        <f>IF('BIFUbC-crude-oil'!F17&gt;0,'E-crude oil'!F65/'BIFUbC-crude-oil'!F17,1)</f>
        <v>1</v>
      </c>
      <c r="G17" s="299">
        <f>IF('BIFUbC-crude-oil'!G17&gt;0,'E-crude oil'!G65/'BIFUbC-crude-oil'!G17,1)</f>
        <v>1</v>
      </c>
      <c r="H17" s="299">
        <f>IF('BIFUbC-crude-oil'!H17&gt;0,'E-crude oil'!H65/'BIFUbC-crude-oil'!H17,1)</f>
        <v>1</v>
      </c>
      <c r="I17" s="299">
        <f>IF('BIFUbC-crude-oil'!I17&gt;0,'E-crude oil'!I65/'BIFUbC-crude-oil'!I17,1)</f>
        <v>1</v>
      </c>
      <c r="J17" s="299">
        <f>IF('BIFUbC-crude-oil'!J17&gt;0,'E-crude oil'!J65/'BIFUbC-crude-oil'!J17,1)</f>
        <v>1</v>
      </c>
      <c r="K17" s="299">
        <f>IF('BIFUbC-crude-oil'!K17&gt;0,'E-crude oil'!K65/'BIFUbC-crude-oil'!K17,1)</f>
        <v>1</v>
      </c>
      <c r="L17" s="299">
        <f>IF('BIFUbC-crude-oil'!L17&gt;0,'E-crude oil'!L65/'BIFUbC-crude-oil'!L17,1)</f>
        <v>1</v>
      </c>
      <c r="M17" s="299">
        <f>IF('BIFUbC-crude-oil'!M17&gt;0,'E-crude oil'!M65/'BIFUbC-crude-oil'!M17,1)</f>
        <v>1</v>
      </c>
      <c r="N17" s="299">
        <f>IF('BIFUbC-crude-oil'!N17&gt;0,'E-crude oil'!N65/'BIFUbC-crude-oil'!N17,1)</f>
        <v>1</v>
      </c>
      <c r="O17" s="299">
        <f>IF('BIFUbC-crude-oil'!O17&gt;0,'E-crude oil'!O65/'BIFUbC-crude-oil'!O17,1)</f>
        <v>1</v>
      </c>
      <c r="P17" s="299">
        <f>IF('BIFUbC-crude-oil'!P17&gt;0,'E-crude oil'!P65/'BIFUbC-crude-oil'!P17,1)</f>
        <v>1</v>
      </c>
      <c r="Q17" s="299">
        <f>IF('BIFUbC-crude-oil'!Q17&gt;0,'E-crude oil'!Q65/'BIFUbC-crude-oil'!Q17,1)</f>
        <v>1</v>
      </c>
      <c r="R17" s="299">
        <f>IF('BIFUbC-crude-oil'!R17&gt;0,'E-crude oil'!R65/'BIFUbC-crude-oil'!R17,1)</f>
        <v>1</v>
      </c>
      <c r="S17" s="299">
        <f>IF('BIFUbC-crude-oil'!S17&gt;0,'E-crude oil'!S65/'BIFUbC-crude-oil'!S17,1)</f>
        <v>1</v>
      </c>
      <c r="T17" s="299">
        <f>IF('BIFUbC-crude-oil'!T17&gt;0,'E-crude oil'!T65/'BIFUbC-crude-oil'!T17,1)</f>
        <v>1</v>
      </c>
      <c r="U17" s="299">
        <f>IF('BIFUbC-crude-oil'!U17&gt;0,'E-crude oil'!U65/'BIFUbC-crude-oil'!U17,1)</f>
        <v>1</v>
      </c>
      <c r="V17" s="299">
        <f>IF('BIFUbC-crude-oil'!V17&gt;0,'E-crude oil'!V65/'BIFUbC-crude-oil'!V17,1)</f>
        <v>1</v>
      </c>
      <c r="W17" s="299">
        <f>IF('BIFUbC-crude-oil'!W17&gt;0,'E-crude oil'!W65/'BIFUbC-crude-oil'!W17,1)</f>
        <v>1</v>
      </c>
      <c r="X17" s="299">
        <f>IF('BIFUbC-crude-oil'!X17&gt;0,'E-crude oil'!X65/'BIFUbC-crude-oil'!X17,1)</f>
        <v>1</v>
      </c>
      <c r="Y17" s="299">
        <f>IF('BIFUbC-crude-oil'!Y17&gt;0,'E-crude oil'!Y65/'BIFUbC-crude-oil'!Y17,1)</f>
        <v>1</v>
      </c>
      <c r="Z17" s="299">
        <f>IF('BIFUbC-crude-oil'!Z17&gt;0,'E-crude oil'!Z65/'BIFUbC-crude-oil'!Z17,1)</f>
        <v>1</v>
      </c>
      <c r="AA17" s="299">
        <f>IF('BIFUbC-crude-oil'!AA17&gt;0,'E-crude oil'!AA65/'BIFUbC-crude-oil'!AA17,1)</f>
        <v>1</v>
      </c>
      <c r="AB17" s="299">
        <f>IF('BIFUbC-crude-oil'!AB17&gt;0,'E-crude oil'!AB65/'BIFUbC-crude-oil'!AB17,1)</f>
        <v>1</v>
      </c>
      <c r="AC17" s="299">
        <f>IF('BIFUbC-crude-oil'!AC17&gt;0,'E-crude oil'!AC65/'BIFUbC-crude-oil'!AC17,1)</f>
        <v>1</v>
      </c>
      <c r="AD17" s="299">
        <f>IF('BIFUbC-crude-oil'!AD17&gt;0,'E-crude oil'!AD65/'BIFUbC-crude-oil'!AD17,1)</f>
        <v>1</v>
      </c>
      <c r="AE17" s="299">
        <f>IF('BIFUbC-crude-oil'!AE17&gt;0,'E-crude oil'!AE65/'BIFUbC-crude-oil'!AE17,1)</f>
        <v>1</v>
      </c>
      <c r="AF17" s="299">
        <f>IF('BIFUbC-crude-oil'!AF17&gt;0,'E-crude oil'!AF65/'BIFUbC-crude-oil'!AF17,1)</f>
        <v>1</v>
      </c>
      <c r="AG17" s="299">
        <f>IF('BIFUbC-crude-oil'!AG17&gt;0,'E-crude oil'!AG65/'BIFUbC-crude-oil'!AG17,1)</f>
        <v>1</v>
      </c>
      <c r="AH17" s="299">
        <f>IF('BIFUbC-crude-oil'!AH17&gt;0,'E-crude oil'!AH65/'BIFUbC-crude-oil'!AH17,1)</f>
        <v>1</v>
      </c>
      <c r="AI17" s="299">
        <f>IF('BIFUbC-crude-oil'!AI17&gt;0,'E-crude oil'!AI65/'BIFUbC-crude-oil'!AI17,1)</f>
        <v>1</v>
      </c>
      <c r="AJ17" s="299">
        <f>IF('BIFUbC-crude-oil'!AJ17&gt;0,'E-crude oil'!AJ65/'BIFUbC-crude-oil'!AJ17,1)</f>
        <v>1</v>
      </c>
      <c r="AK17" s="299">
        <f>IF('BIFUbC-crude-oil'!AK17&gt;0,'E-crude oil'!AK65/'BIFUbC-crude-oil'!AK17,1)</f>
        <v>1</v>
      </c>
      <c r="AL17" s="299">
        <f>IF('BIFUbC-crude-oil'!AL17&gt;0,'E-crude oil'!AL65/'BIFUbC-crude-oil'!AL17,1)</f>
        <v>1</v>
      </c>
      <c r="AM17" s="299">
        <f>IF('BIFUbC-crude-oil'!AM17&gt;0,'E-crude oil'!AM65/'BIFUbC-crude-oil'!AM17,1)</f>
        <v>1</v>
      </c>
      <c r="AN17" s="299">
        <f>IF('BIFUbC-crude-oil'!AN17&gt;0,'E-crude oil'!AN65/'BIFUbC-crude-oil'!AN17,1)</f>
        <v>1</v>
      </c>
      <c r="AO17" s="299">
        <f>IF('BIFUbC-crude-oil'!AO17&gt;0,'E-crude oil'!AO65/'BIFUbC-crude-oil'!AO17,1)</f>
        <v>1</v>
      </c>
      <c r="AP17" s="299">
        <f>IF('BIFUbC-crude-oil'!AP17&gt;0,'E-crude oil'!AP65/'BIFUbC-crude-oil'!AP17,1)</f>
        <v>1</v>
      </c>
      <c r="AQ17" s="299">
        <f>IF('BIFUbC-crude-oil'!AQ17&gt;0,'E-crude oil'!AQ65/'BIFUbC-crude-oil'!AQ17,1)</f>
        <v>1</v>
      </c>
    </row>
    <row r="18" spans="1:43" x14ac:dyDescent="0.25">
      <c r="A18" s="299" t="s">
        <v>105</v>
      </c>
      <c r="B18" s="299">
        <f>IF('BIFUbC-crude-oil'!B18&gt;0,'E-crude oil'!B66/'BIFUbC-crude-oil'!B18,1)</f>
        <v>1</v>
      </c>
      <c r="C18" s="299">
        <f>IF('BIFUbC-crude-oil'!C18&gt;0,'E-crude oil'!C66/'BIFUbC-crude-oil'!C18,1)</f>
        <v>1</v>
      </c>
      <c r="D18" s="299">
        <f>IF('BIFUbC-crude-oil'!D18&gt;0,'E-crude oil'!D66/'BIFUbC-crude-oil'!D18,1)</f>
        <v>1</v>
      </c>
      <c r="E18" s="299">
        <f>IF('BIFUbC-crude-oil'!E18&gt;0,'E-crude oil'!E66/'BIFUbC-crude-oil'!E18,1)</f>
        <v>1</v>
      </c>
      <c r="F18" s="299">
        <f>IF('BIFUbC-crude-oil'!F18&gt;0,'E-crude oil'!F66/'BIFUbC-crude-oil'!F18,1)</f>
        <v>1</v>
      </c>
      <c r="G18" s="299">
        <f>IF('BIFUbC-crude-oil'!G18&gt;0,'E-crude oil'!G66/'BIFUbC-crude-oil'!G18,1)</f>
        <v>1</v>
      </c>
      <c r="H18" s="299">
        <f>IF('BIFUbC-crude-oil'!H18&gt;0,'E-crude oil'!H66/'BIFUbC-crude-oil'!H18,1)</f>
        <v>1</v>
      </c>
      <c r="I18" s="299">
        <f>IF('BIFUbC-crude-oil'!I18&gt;0,'E-crude oil'!I66/'BIFUbC-crude-oil'!I18,1)</f>
        <v>1</v>
      </c>
      <c r="J18" s="299">
        <f>IF('BIFUbC-crude-oil'!J18&gt;0,'E-crude oil'!J66/'BIFUbC-crude-oil'!J18,1)</f>
        <v>1</v>
      </c>
      <c r="K18" s="299">
        <f>IF('BIFUbC-crude-oil'!K18&gt;0,'E-crude oil'!K66/'BIFUbC-crude-oil'!K18,1)</f>
        <v>1</v>
      </c>
      <c r="L18" s="299">
        <f>IF('BIFUbC-crude-oil'!L18&gt;0,'E-crude oil'!L66/'BIFUbC-crude-oil'!L18,1)</f>
        <v>1</v>
      </c>
      <c r="M18" s="299">
        <f>IF('BIFUbC-crude-oil'!M18&gt;0,'E-crude oil'!M66/'BIFUbC-crude-oil'!M18,1)</f>
        <v>1</v>
      </c>
      <c r="N18" s="299">
        <f>IF('BIFUbC-crude-oil'!N18&gt;0,'E-crude oil'!N66/'BIFUbC-crude-oil'!N18,1)</f>
        <v>1</v>
      </c>
      <c r="O18" s="299">
        <f>IF('BIFUbC-crude-oil'!O18&gt;0,'E-crude oil'!O66/'BIFUbC-crude-oil'!O18,1)</f>
        <v>1</v>
      </c>
      <c r="P18" s="299">
        <f>IF('BIFUbC-crude-oil'!P18&gt;0,'E-crude oil'!P66/'BIFUbC-crude-oil'!P18,1)</f>
        <v>1</v>
      </c>
      <c r="Q18" s="299">
        <f>IF('BIFUbC-crude-oil'!Q18&gt;0,'E-crude oil'!Q66/'BIFUbC-crude-oil'!Q18,1)</f>
        <v>1</v>
      </c>
      <c r="R18" s="299">
        <f>IF('BIFUbC-crude-oil'!R18&gt;0,'E-crude oil'!R66/'BIFUbC-crude-oil'!R18,1)</f>
        <v>1</v>
      </c>
      <c r="S18" s="299">
        <f>IF('BIFUbC-crude-oil'!S18&gt;0,'E-crude oil'!S66/'BIFUbC-crude-oil'!S18,1)</f>
        <v>1</v>
      </c>
      <c r="T18" s="299">
        <f>IF('BIFUbC-crude-oil'!T18&gt;0,'E-crude oil'!T66/'BIFUbC-crude-oil'!T18,1)</f>
        <v>1</v>
      </c>
      <c r="U18" s="299">
        <f>IF('BIFUbC-crude-oil'!U18&gt;0,'E-crude oil'!U66/'BIFUbC-crude-oil'!U18,1)</f>
        <v>1</v>
      </c>
      <c r="V18" s="299">
        <f>IF('BIFUbC-crude-oil'!V18&gt;0,'E-crude oil'!V66/'BIFUbC-crude-oil'!V18,1)</f>
        <v>1</v>
      </c>
      <c r="W18" s="299">
        <f>IF('BIFUbC-crude-oil'!W18&gt;0,'E-crude oil'!W66/'BIFUbC-crude-oil'!W18,1)</f>
        <v>1</v>
      </c>
      <c r="X18" s="299">
        <f>IF('BIFUbC-crude-oil'!X18&gt;0,'E-crude oil'!X66/'BIFUbC-crude-oil'!X18,1)</f>
        <v>1</v>
      </c>
      <c r="Y18" s="299">
        <f>IF('BIFUbC-crude-oil'!Y18&gt;0,'E-crude oil'!Y66/'BIFUbC-crude-oil'!Y18,1)</f>
        <v>1</v>
      </c>
      <c r="Z18" s="299">
        <f>IF('BIFUbC-crude-oil'!Z18&gt;0,'E-crude oil'!Z66/'BIFUbC-crude-oil'!Z18,1)</f>
        <v>1</v>
      </c>
      <c r="AA18" s="299">
        <f>IF('BIFUbC-crude-oil'!AA18&gt;0,'E-crude oil'!AA66/'BIFUbC-crude-oil'!AA18,1)</f>
        <v>1</v>
      </c>
      <c r="AB18" s="299">
        <f>IF('BIFUbC-crude-oil'!AB18&gt;0,'E-crude oil'!AB66/'BIFUbC-crude-oil'!AB18,1)</f>
        <v>1</v>
      </c>
      <c r="AC18" s="299">
        <f>IF('BIFUbC-crude-oil'!AC18&gt;0,'E-crude oil'!AC66/'BIFUbC-crude-oil'!AC18,1)</f>
        <v>1</v>
      </c>
      <c r="AD18" s="299">
        <f>IF('BIFUbC-crude-oil'!AD18&gt;0,'E-crude oil'!AD66/'BIFUbC-crude-oil'!AD18,1)</f>
        <v>1</v>
      </c>
      <c r="AE18" s="299">
        <f>IF('BIFUbC-crude-oil'!AE18&gt;0,'E-crude oil'!AE66/'BIFUbC-crude-oil'!AE18,1)</f>
        <v>1</v>
      </c>
      <c r="AF18" s="299">
        <f>IF('BIFUbC-crude-oil'!AF18&gt;0,'E-crude oil'!AF66/'BIFUbC-crude-oil'!AF18,1)</f>
        <v>1</v>
      </c>
      <c r="AG18" s="299">
        <f>IF('BIFUbC-crude-oil'!AG18&gt;0,'E-crude oil'!AG66/'BIFUbC-crude-oil'!AG18,1)</f>
        <v>1</v>
      </c>
      <c r="AH18" s="299">
        <f>IF('BIFUbC-crude-oil'!AH18&gt;0,'E-crude oil'!AH66/'BIFUbC-crude-oil'!AH18,1)</f>
        <v>1</v>
      </c>
      <c r="AI18" s="299">
        <f>IF('BIFUbC-crude-oil'!AI18&gt;0,'E-crude oil'!AI66/'BIFUbC-crude-oil'!AI18,1)</f>
        <v>1</v>
      </c>
      <c r="AJ18" s="299">
        <f>IF('BIFUbC-crude-oil'!AJ18&gt;0,'E-crude oil'!AJ66/'BIFUbC-crude-oil'!AJ18,1)</f>
        <v>1</v>
      </c>
      <c r="AK18" s="299">
        <f>IF('BIFUbC-crude-oil'!AK18&gt;0,'E-crude oil'!AK66/'BIFUbC-crude-oil'!AK18,1)</f>
        <v>1</v>
      </c>
      <c r="AL18" s="299">
        <f>IF('BIFUbC-crude-oil'!AL18&gt;0,'E-crude oil'!AL66/'BIFUbC-crude-oil'!AL18,1)</f>
        <v>1</v>
      </c>
      <c r="AM18" s="299">
        <f>IF('BIFUbC-crude-oil'!AM18&gt;0,'E-crude oil'!AM66/'BIFUbC-crude-oil'!AM18,1)</f>
        <v>1</v>
      </c>
      <c r="AN18" s="299">
        <f>IF('BIFUbC-crude-oil'!AN18&gt;0,'E-crude oil'!AN66/'BIFUbC-crude-oil'!AN18,1)</f>
        <v>1</v>
      </c>
      <c r="AO18" s="299">
        <f>IF('BIFUbC-crude-oil'!AO18&gt;0,'E-crude oil'!AO66/'BIFUbC-crude-oil'!AO18,1)</f>
        <v>1</v>
      </c>
      <c r="AP18" s="299">
        <f>IF('BIFUbC-crude-oil'!AP18&gt;0,'E-crude oil'!AP66/'BIFUbC-crude-oil'!AP18,1)</f>
        <v>1</v>
      </c>
      <c r="AQ18" s="299">
        <f>IF('BIFUbC-crude-oil'!AQ18&gt;0,'E-crude oil'!AQ66/'BIFUbC-crude-oil'!AQ18,1)</f>
        <v>1</v>
      </c>
    </row>
    <row r="19" spans="1:43" x14ac:dyDescent="0.25">
      <c r="A19" s="299" t="s">
        <v>106</v>
      </c>
      <c r="B19" s="299">
        <f>IF('BIFUbC-crude-oil'!B19&gt;0,'E-crude oil'!B67/'BIFUbC-crude-oil'!B19,1)</f>
        <v>1</v>
      </c>
      <c r="C19" s="299">
        <f>IF('BIFUbC-crude-oil'!C19&gt;0,'E-crude oil'!C67/'BIFUbC-crude-oil'!C19,1)</f>
        <v>1</v>
      </c>
      <c r="D19" s="299">
        <f>IF('BIFUbC-crude-oil'!D19&gt;0,'E-crude oil'!D67/'BIFUbC-crude-oil'!D19,1)</f>
        <v>1</v>
      </c>
      <c r="E19" s="299">
        <f>IF('BIFUbC-crude-oil'!E19&gt;0,'E-crude oil'!E67/'BIFUbC-crude-oil'!E19,1)</f>
        <v>1</v>
      </c>
      <c r="F19" s="299">
        <f>IF('BIFUbC-crude-oil'!F19&gt;0,'E-crude oil'!F67/'BIFUbC-crude-oil'!F19,1)</f>
        <v>1</v>
      </c>
      <c r="G19" s="299">
        <f>IF('BIFUbC-crude-oil'!G19&gt;0,'E-crude oil'!G67/'BIFUbC-crude-oil'!G19,1)</f>
        <v>1</v>
      </c>
      <c r="H19" s="299">
        <f>IF('BIFUbC-crude-oil'!H19&gt;0,'E-crude oil'!H67/'BIFUbC-crude-oil'!H19,1)</f>
        <v>1</v>
      </c>
      <c r="I19" s="299">
        <f>IF('BIFUbC-crude-oil'!I19&gt;0,'E-crude oil'!I67/'BIFUbC-crude-oil'!I19,1)</f>
        <v>1</v>
      </c>
      <c r="J19" s="299">
        <f>IF('BIFUbC-crude-oil'!J19&gt;0,'E-crude oil'!J67/'BIFUbC-crude-oil'!J19,1)</f>
        <v>1</v>
      </c>
      <c r="K19" s="299">
        <f>IF('BIFUbC-crude-oil'!K19&gt;0,'E-crude oil'!K67/'BIFUbC-crude-oil'!K19,1)</f>
        <v>1</v>
      </c>
      <c r="L19" s="299">
        <f>IF('BIFUbC-crude-oil'!L19&gt;0,'E-crude oil'!L67/'BIFUbC-crude-oil'!L19,1)</f>
        <v>1</v>
      </c>
      <c r="M19" s="299">
        <f>IF('BIFUbC-crude-oil'!M19&gt;0,'E-crude oil'!M67/'BIFUbC-crude-oil'!M19,1)</f>
        <v>1</v>
      </c>
      <c r="N19" s="299">
        <f>IF('BIFUbC-crude-oil'!N19&gt;0,'E-crude oil'!N67/'BIFUbC-crude-oil'!N19,1)</f>
        <v>1</v>
      </c>
      <c r="O19" s="299">
        <f>IF('BIFUbC-crude-oil'!O19&gt;0,'E-crude oil'!O67/'BIFUbC-crude-oil'!O19,1)</f>
        <v>1</v>
      </c>
      <c r="P19" s="299">
        <f>IF('BIFUbC-crude-oil'!P19&gt;0,'E-crude oil'!P67/'BIFUbC-crude-oil'!P19,1)</f>
        <v>1</v>
      </c>
      <c r="Q19" s="299">
        <f>IF('BIFUbC-crude-oil'!Q19&gt;0,'E-crude oil'!Q67/'BIFUbC-crude-oil'!Q19,1)</f>
        <v>1</v>
      </c>
      <c r="R19" s="299">
        <f>IF('BIFUbC-crude-oil'!R19&gt;0,'E-crude oil'!R67/'BIFUbC-crude-oil'!R19,1)</f>
        <v>1</v>
      </c>
      <c r="S19" s="299">
        <f>IF('BIFUbC-crude-oil'!S19&gt;0,'E-crude oil'!S67/'BIFUbC-crude-oil'!S19,1)</f>
        <v>1</v>
      </c>
      <c r="T19" s="299">
        <f>IF('BIFUbC-crude-oil'!T19&gt;0,'E-crude oil'!T67/'BIFUbC-crude-oil'!T19,1)</f>
        <v>1</v>
      </c>
      <c r="U19" s="299">
        <f>IF('BIFUbC-crude-oil'!U19&gt;0,'E-crude oil'!U67/'BIFUbC-crude-oil'!U19,1)</f>
        <v>1</v>
      </c>
      <c r="V19" s="299">
        <f>IF('BIFUbC-crude-oil'!V19&gt;0,'E-crude oil'!V67/'BIFUbC-crude-oil'!V19,1)</f>
        <v>1</v>
      </c>
      <c r="W19" s="299">
        <f>IF('BIFUbC-crude-oil'!W19&gt;0,'E-crude oil'!W67/'BIFUbC-crude-oil'!W19,1)</f>
        <v>1</v>
      </c>
      <c r="X19" s="299">
        <f>IF('BIFUbC-crude-oil'!X19&gt;0,'E-crude oil'!X67/'BIFUbC-crude-oil'!X19,1)</f>
        <v>1</v>
      </c>
      <c r="Y19" s="299">
        <f>IF('BIFUbC-crude-oil'!Y19&gt;0,'E-crude oil'!Y67/'BIFUbC-crude-oil'!Y19,1)</f>
        <v>1</v>
      </c>
      <c r="Z19" s="299">
        <f>IF('BIFUbC-crude-oil'!Z19&gt;0,'E-crude oil'!Z67/'BIFUbC-crude-oil'!Z19,1)</f>
        <v>1</v>
      </c>
      <c r="AA19" s="299">
        <f>IF('BIFUbC-crude-oil'!AA19&gt;0,'E-crude oil'!AA67/'BIFUbC-crude-oil'!AA19,1)</f>
        <v>1</v>
      </c>
      <c r="AB19" s="299">
        <f>IF('BIFUbC-crude-oil'!AB19&gt;0,'E-crude oil'!AB67/'BIFUbC-crude-oil'!AB19,1)</f>
        <v>1</v>
      </c>
      <c r="AC19" s="299">
        <f>IF('BIFUbC-crude-oil'!AC19&gt;0,'E-crude oil'!AC67/'BIFUbC-crude-oil'!AC19,1)</f>
        <v>1</v>
      </c>
      <c r="AD19" s="299">
        <f>IF('BIFUbC-crude-oil'!AD19&gt;0,'E-crude oil'!AD67/'BIFUbC-crude-oil'!AD19,1)</f>
        <v>1</v>
      </c>
      <c r="AE19" s="299">
        <f>IF('BIFUbC-crude-oil'!AE19&gt;0,'E-crude oil'!AE67/'BIFUbC-crude-oil'!AE19,1)</f>
        <v>1</v>
      </c>
      <c r="AF19" s="299">
        <f>IF('BIFUbC-crude-oil'!AF19&gt;0,'E-crude oil'!AF67/'BIFUbC-crude-oil'!AF19,1)</f>
        <v>1</v>
      </c>
      <c r="AG19" s="299">
        <f>IF('BIFUbC-crude-oil'!AG19&gt;0,'E-crude oil'!AG67/'BIFUbC-crude-oil'!AG19,1)</f>
        <v>1</v>
      </c>
      <c r="AH19" s="299">
        <f>IF('BIFUbC-crude-oil'!AH19&gt;0,'E-crude oil'!AH67/'BIFUbC-crude-oil'!AH19,1)</f>
        <v>1</v>
      </c>
      <c r="AI19" s="299">
        <f>IF('BIFUbC-crude-oil'!AI19&gt;0,'E-crude oil'!AI67/'BIFUbC-crude-oil'!AI19,1)</f>
        <v>1</v>
      </c>
      <c r="AJ19" s="299">
        <f>IF('BIFUbC-crude-oil'!AJ19&gt;0,'E-crude oil'!AJ67/'BIFUbC-crude-oil'!AJ19,1)</f>
        <v>1</v>
      </c>
      <c r="AK19" s="299">
        <f>IF('BIFUbC-crude-oil'!AK19&gt;0,'E-crude oil'!AK67/'BIFUbC-crude-oil'!AK19,1)</f>
        <v>1</v>
      </c>
      <c r="AL19" s="299">
        <f>IF('BIFUbC-crude-oil'!AL19&gt;0,'E-crude oil'!AL67/'BIFUbC-crude-oil'!AL19,1)</f>
        <v>1</v>
      </c>
      <c r="AM19" s="299">
        <f>IF('BIFUbC-crude-oil'!AM19&gt;0,'E-crude oil'!AM67/'BIFUbC-crude-oil'!AM19,1)</f>
        <v>1</v>
      </c>
      <c r="AN19" s="299">
        <f>IF('BIFUbC-crude-oil'!AN19&gt;0,'E-crude oil'!AN67/'BIFUbC-crude-oil'!AN19,1)</f>
        <v>1</v>
      </c>
      <c r="AO19" s="299">
        <f>IF('BIFUbC-crude-oil'!AO19&gt;0,'E-crude oil'!AO67/'BIFUbC-crude-oil'!AO19,1)</f>
        <v>1</v>
      </c>
      <c r="AP19" s="299">
        <f>IF('BIFUbC-crude-oil'!AP19&gt;0,'E-crude oil'!AP67/'BIFUbC-crude-oil'!AP19,1)</f>
        <v>1</v>
      </c>
      <c r="AQ19" s="299">
        <f>IF('BIFUbC-crude-oil'!AQ19&gt;0,'E-crude oil'!AQ67/'BIFUbC-crude-oil'!AQ19,1)</f>
        <v>1</v>
      </c>
    </row>
    <row r="20" spans="1:43" x14ac:dyDescent="0.25">
      <c r="A20" s="299" t="s">
        <v>107</v>
      </c>
      <c r="B20" s="299">
        <f>IF('BIFUbC-crude-oil'!B20&gt;0,'E-crude oil'!B68/'BIFUbC-crude-oil'!B20,1)</f>
        <v>1</v>
      </c>
      <c r="C20" s="299">
        <f>IF('BIFUbC-crude-oil'!C20&gt;0,'E-crude oil'!C68/'BIFUbC-crude-oil'!C20,1)</f>
        <v>1</v>
      </c>
      <c r="D20" s="299">
        <f>IF('BIFUbC-crude-oil'!D20&gt;0,'E-crude oil'!D68/'BIFUbC-crude-oil'!D20,1)</f>
        <v>1</v>
      </c>
      <c r="E20" s="299">
        <f>IF('BIFUbC-crude-oil'!E20&gt;0,'E-crude oil'!E68/'BIFUbC-crude-oil'!E20,1)</f>
        <v>1</v>
      </c>
      <c r="F20" s="299">
        <f>IF('BIFUbC-crude-oil'!F20&gt;0,'E-crude oil'!F68/'BIFUbC-crude-oil'!F20,1)</f>
        <v>1</v>
      </c>
      <c r="G20" s="299">
        <f>IF('BIFUbC-crude-oil'!G20&gt;0,'E-crude oil'!G68/'BIFUbC-crude-oil'!G20,1)</f>
        <v>1</v>
      </c>
      <c r="H20" s="299">
        <f>IF('BIFUbC-crude-oil'!H20&gt;0,'E-crude oil'!H68/'BIFUbC-crude-oil'!H20,1)</f>
        <v>1</v>
      </c>
      <c r="I20" s="299">
        <f>IF('BIFUbC-crude-oil'!I20&gt;0,'E-crude oil'!I68/'BIFUbC-crude-oil'!I20,1)</f>
        <v>1</v>
      </c>
      <c r="J20" s="299">
        <f>IF('BIFUbC-crude-oil'!J20&gt;0,'E-crude oil'!J68/'BIFUbC-crude-oil'!J20,1)</f>
        <v>1</v>
      </c>
      <c r="K20" s="299">
        <f>IF('BIFUbC-crude-oil'!K20&gt;0,'E-crude oil'!K68/'BIFUbC-crude-oil'!K20,1)</f>
        <v>1</v>
      </c>
      <c r="L20" s="299">
        <f>IF('BIFUbC-crude-oil'!L20&gt;0,'E-crude oil'!L68/'BIFUbC-crude-oil'!L20,1)</f>
        <v>1</v>
      </c>
      <c r="M20" s="299">
        <f>IF('BIFUbC-crude-oil'!M20&gt;0,'E-crude oil'!M68/'BIFUbC-crude-oil'!M20,1)</f>
        <v>1</v>
      </c>
      <c r="N20" s="299">
        <f>IF('BIFUbC-crude-oil'!N20&gt;0,'E-crude oil'!N68/'BIFUbC-crude-oil'!N20,1)</f>
        <v>1</v>
      </c>
      <c r="O20" s="299">
        <f>IF('BIFUbC-crude-oil'!O20&gt;0,'E-crude oil'!O68/'BIFUbC-crude-oil'!O20,1)</f>
        <v>1</v>
      </c>
      <c r="P20" s="299">
        <f>IF('BIFUbC-crude-oil'!P20&gt;0,'E-crude oil'!P68/'BIFUbC-crude-oil'!P20,1)</f>
        <v>1</v>
      </c>
      <c r="Q20" s="299">
        <f>IF('BIFUbC-crude-oil'!Q20&gt;0,'E-crude oil'!Q68/'BIFUbC-crude-oil'!Q20,1)</f>
        <v>1</v>
      </c>
      <c r="R20" s="299">
        <f>IF('BIFUbC-crude-oil'!R20&gt;0,'E-crude oil'!R68/'BIFUbC-crude-oil'!R20,1)</f>
        <v>1</v>
      </c>
      <c r="S20" s="299">
        <f>IF('BIFUbC-crude-oil'!S20&gt;0,'E-crude oil'!S68/'BIFUbC-crude-oil'!S20,1)</f>
        <v>1</v>
      </c>
      <c r="T20" s="299">
        <f>IF('BIFUbC-crude-oil'!T20&gt;0,'E-crude oil'!T68/'BIFUbC-crude-oil'!T20,1)</f>
        <v>1</v>
      </c>
      <c r="U20" s="299">
        <f>IF('BIFUbC-crude-oil'!U20&gt;0,'E-crude oil'!U68/'BIFUbC-crude-oil'!U20,1)</f>
        <v>1</v>
      </c>
      <c r="V20" s="299">
        <f>IF('BIFUbC-crude-oil'!V20&gt;0,'E-crude oil'!V68/'BIFUbC-crude-oil'!V20,1)</f>
        <v>1</v>
      </c>
      <c r="W20" s="299">
        <f>IF('BIFUbC-crude-oil'!W20&gt;0,'E-crude oil'!W68/'BIFUbC-crude-oil'!W20,1)</f>
        <v>1</v>
      </c>
      <c r="X20" s="299">
        <f>IF('BIFUbC-crude-oil'!X20&gt;0,'E-crude oil'!X68/'BIFUbC-crude-oil'!X20,1)</f>
        <v>1</v>
      </c>
      <c r="Y20" s="299">
        <f>IF('BIFUbC-crude-oil'!Y20&gt;0,'E-crude oil'!Y68/'BIFUbC-crude-oil'!Y20,1)</f>
        <v>1</v>
      </c>
      <c r="Z20" s="299">
        <f>IF('BIFUbC-crude-oil'!Z20&gt;0,'E-crude oil'!Z68/'BIFUbC-crude-oil'!Z20,1)</f>
        <v>1</v>
      </c>
      <c r="AA20" s="299">
        <f>IF('BIFUbC-crude-oil'!AA20&gt;0,'E-crude oil'!AA68/'BIFUbC-crude-oil'!AA20,1)</f>
        <v>1</v>
      </c>
      <c r="AB20" s="299">
        <f>IF('BIFUbC-crude-oil'!AB20&gt;0,'E-crude oil'!AB68/'BIFUbC-crude-oil'!AB20,1)</f>
        <v>1</v>
      </c>
      <c r="AC20" s="299">
        <f>IF('BIFUbC-crude-oil'!AC20&gt;0,'E-crude oil'!AC68/'BIFUbC-crude-oil'!AC20,1)</f>
        <v>1</v>
      </c>
      <c r="AD20" s="299">
        <f>IF('BIFUbC-crude-oil'!AD20&gt;0,'E-crude oil'!AD68/'BIFUbC-crude-oil'!AD20,1)</f>
        <v>1</v>
      </c>
      <c r="AE20" s="299">
        <f>IF('BIFUbC-crude-oil'!AE20&gt;0,'E-crude oil'!AE68/'BIFUbC-crude-oil'!AE20,1)</f>
        <v>1</v>
      </c>
      <c r="AF20" s="299">
        <f>IF('BIFUbC-crude-oil'!AF20&gt;0,'E-crude oil'!AF68/'BIFUbC-crude-oil'!AF20,1)</f>
        <v>1</v>
      </c>
      <c r="AG20" s="299">
        <f>IF('BIFUbC-crude-oil'!AG20&gt;0,'E-crude oil'!AG68/'BIFUbC-crude-oil'!AG20,1)</f>
        <v>1</v>
      </c>
      <c r="AH20" s="299">
        <f>IF('BIFUbC-crude-oil'!AH20&gt;0,'E-crude oil'!AH68/'BIFUbC-crude-oil'!AH20,1)</f>
        <v>1</v>
      </c>
      <c r="AI20" s="299">
        <f>IF('BIFUbC-crude-oil'!AI20&gt;0,'E-crude oil'!AI68/'BIFUbC-crude-oil'!AI20,1)</f>
        <v>1</v>
      </c>
      <c r="AJ20" s="299">
        <f>IF('BIFUbC-crude-oil'!AJ20&gt;0,'E-crude oil'!AJ68/'BIFUbC-crude-oil'!AJ20,1)</f>
        <v>1</v>
      </c>
      <c r="AK20" s="299">
        <f>IF('BIFUbC-crude-oil'!AK20&gt;0,'E-crude oil'!AK68/'BIFUbC-crude-oil'!AK20,1)</f>
        <v>1</v>
      </c>
      <c r="AL20" s="299">
        <f>IF('BIFUbC-crude-oil'!AL20&gt;0,'E-crude oil'!AL68/'BIFUbC-crude-oil'!AL20,1)</f>
        <v>1</v>
      </c>
      <c r="AM20" s="299">
        <f>IF('BIFUbC-crude-oil'!AM20&gt;0,'E-crude oil'!AM68/'BIFUbC-crude-oil'!AM20,1)</f>
        <v>1</v>
      </c>
      <c r="AN20" s="299">
        <f>IF('BIFUbC-crude-oil'!AN20&gt;0,'E-crude oil'!AN68/'BIFUbC-crude-oil'!AN20,1)</f>
        <v>1</v>
      </c>
      <c r="AO20" s="299">
        <f>IF('BIFUbC-crude-oil'!AO20&gt;0,'E-crude oil'!AO68/'BIFUbC-crude-oil'!AO20,1)</f>
        <v>1</v>
      </c>
      <c r="AP20" s="299">
        <f>IF('BIFUbC-crude-oil'!AP20&gt;0,'E-crude oil'!AP68/'BIFUbC-crude-oil'!AP20,1)</f>
        <v>1</v>
      </c>
      <c r="AQ20" s="299">
        <f>IF('BIFUbC-crude-oil'!AQ20&gt;0,'E-crude oil'!AQ68/'BIFUbC-crude-oil'!AQ20,1)</f>
        <v>1</v>
      </c>
    </row>
    <row r="21" spans="1:43" x14ac:dyDescent="0.25">
      <c r="A21" s="299" t="s">
        <v>108</v>
      </c>
      <c r="B21" s="299">
        <f>IF('BIFUbC-crude-oil'!B21&gt;0,'E-crude oil'!B69/'BIFUbC-crude-oil'!B21,1)</f>
        <v>1</v>
      </c>
      <c r="C21" s="299">
        <f>IF('BIFUbC-crude-oil'!C21&gt;0,'E-crude oil'!C69/'BIFUbC-crude-oil'!C21,1)</f>
        <v>1</v>
      </c>
      <c r="D21" s="299">
        <f>IF('BIFUbC-crude-oil'!D21&gt;0,'E-crude oil'!D69/'BIFUbC-crude-oil'!D21,1)</f>
        <v>1</v>
      </c>
      <c r="E21" s="299">
        <f>IF('BIFUbC-crude-oil'!E21&gt;0,'E-crude oil'!E69/'BIFUbC-crude-oil'!E21,1)</f>
        <v>1</v>
      </c>
      <c r="F21" s="299">
        <f>IF('BIFUbC-crude-oil'!F21&gt;0,'E-crude oil'!F69/'BIFUbC-crude-oil'!F21,1)</f>
        <v>1</v>
      </c>
      <c r="G21" s="299">
        <f>IF('BIFUbC-crude-oil'!G21&gt;0,'E-crude oil'!G69/'BIFUbC-crude-oil'!G21,1)</f>
        <v>1</v>
      </c>
      <c r="H21" s="299">
        <f>IF('BIFUbC-crude-oil'!H21&gt;0,'E-crude oil'!H69/'BIFUbC-crude-oil'!H21,1)</f>
        <v>1</v>
      </c>
      <c r="I21" s="299">
        <f>IF('BIFUbC-crude-oil'!I21&gt;0,'E-crude oil'!I69/'BIFUbC-crude-oil'!I21,1)</f>
        <v>1</v>
      </c>
      <c r="J21" s="299">
        <f>IF('BIFUbC-crude-oil'!J21&gt;0,'E-crude oil'!J69/'BIFUbC-crude-oil'!J21,1)</f>
        <v>1</v>
      </c>
      <c r="K21" s="299">
        <f>IF('BIFUbC-crude-oil'!K21&gt;0,'E-crude oil'!K69/'BIFUbC-crude-oil'!K21,1)</f>
        <v>1</v>
      </c>
      <c r="L21" s="299">
        <f>IF('BIFUbC-crude-oil'!L21&gt;0,'E-crude oil'!L69/'BIFUbC-crude-oil'!L21,1)</f>
        <v>1</v>
      </c>
      <c r="M21" s="299">
        <f>IF('BIFUbC-crude-oil'!M21&gt;0,'E-crude oil'!M69/'BIFUbC-crude-oil'!M21,1)</f>
        <v>1</v>
      </c>
      <c r="N21" s="299">
        <f>IF('BIFUbC-crude-oil'!N21&gt;0,'E-crude oil'!N69/'BIFUbC-crude-oil'!N21,1)</f>
        <v>1</v>
      </c>
      <c r="O21" s="299">
        <f>IF('BIFUbC-crude-oil'!O21&gt;0,'E-crude oil'!O69/'BIFUbC-crude-oil'!O21,1)</f>
        <v>1</v>
      </c>
      <c r="P21" s="299">
        <f>IF('BIFUbC-crude-oil'!P21&gt;0,'E-crude oil'!P69/'BIFUbC-crude-oil'!P21,1)</f>
        <v>1</v>
      </c>
      <c r="Q21" s="299">
        <f>IF('BIFUbC-crude-oil'!Q21&gt;0,'E-crude oil'!Q69/'BIFUbC-crude-oil'!Q21,1)</f>
        <v>1</v>
      </c>
      <c r="R21" s="299">
        <f>IF('BIFUbC-crude-oil'!R21&gt;0,'E-crude oil'!R69/'BIFUbC-crude-oil'!R21,1)</f>
        <v>1</v>
      </c>
      <c r="S21" s="299">
        <f>IF('BIFUbC-crude-oil'!S21&gt;0,'E-crude oil'!S69/'BIFUbC-crude-oil'!S21,1)</f>
        <v>1</v>
      </c>
      <c r="T21" s="299">
        <f>IF('BIFUbC-crude-oil'!T21&gt;0,'E-crude oil'!T69/'BIFUbC-crude-oil'!T21,1)</f>
        <v>1</v>
      </c>
      <c r="U21" s="299">
        <f>IF('BIFUbC-crude-oil'!U21&gt;0,'E-crude oil'!U69/'BIFUbC-crude-oil'!U21,1)</f>
        <v>1</v>
      </c>
      <c r="V21" s="299">
        <f>IF('BIFUbC-crude-oil'!V21&gt;0,'E-crude oil'!V69/'BIFUbC-crude-oil'!V21,1)</f>
        <v>1</v>
      </c>
      <c r="W21" s="299">
        <f>IF('BIFUbC-crude-oil'!W21&gt;0,'E-crude oil'!W69/'BIFUbC-crude-oil'!W21,1)</f>
        <v>1</v>
      </c>
      <c r="X21" s="299">
        <f>IF('BIFUbC-crude-oil'!X21&gt;0,'E-crude oil'!X69/'BIFUbC-crude-oil'!X21,1)</f>
        <v>1</v>
      </c>
      <c r="Y21" s="299">
        <f>IF('BIFUbC-crude-oil'!Y21&gt;0,'E-crude oil'!Y69/'BIFUbC-crude-oil'!Y21,1)</f>
        <v>1</v>
      </c>
      <c r="Z21" s="299">
        <f>IF('BIFUbC-crude-oil'!Z21&gt;0,'E-crude oil'!Z69/'BIFUbC-crude-oil'!Z21,1)</f>
        <v>1</v>
      </c>
      <c r="AA21" s="299">
        <f>IF('BIFUbC-crude-oil'!AA21&gt;0,'E-crude oil'!AA69/'BIFUbC-crude-oil'!AA21,1)</f>
        <v>1</v>
      </c>
      <c r="AB21" s="299">
        <f>IF('BIFUbC-crude-oil'!AB21&gt;0,'E-crude oil'!AB69/'BIFUbC-crude-oil'!AB21,1)</f>
        <v>1</v>
      </c>
      <c r="AC21" s="299">
        <f>IF('BIFUbC-crude-oil'!AC21&gt;0,'E-crude oil'!AC69/'BIFUbC-crude-oil'!AC21,1)</f>
        <v>1</v>
      </c>
      <c r="AD21" s="299">
        <f>IF('BIFUbC-crude-oil'!AD21&gt;0,'E-crude oil'!AD69/'BIFUbC-crude-oil'!AD21,1)</f>
        <v>1</v>
      </c>
      <c r="AE21" s="299">
        <f>IF('BIFUbC-crude-oil'!AE21&gt;0,'E-crude oil'!AE69/'BIFUbC-crude-oil'!AE21,1)</f>
        <v>1</v>
      </c>
      <c r="AF21" s="299">
        <f>IF('BIFUbC-crude-oil'!AF21&gt;0,'E-crude oil'!AF69/'BIFUbC-crude-oil'!AF21,1)</f>
        <v>1</v>
      </c>
      <c r="AG21" s="299">
        <f>IF('BIFUbC-crude-oil'!AG21&gt;0,'E-crude oil'!AG69/'BIFUbC-crude-oil'!AG21,1)</f>
        <v>1</v>
      </c>
      <c r="AH21" s="299">
        <f>IF('BIFUbC-crude-oil'!AH21&gt;0,'E-crude oil'!AH69/'BIFUbC-crude-oil'!AH21,1)</f>
        <v>1</v>
      </c>
      <c r="AI21" s="299">
        <f>IF('BIFUbC-crude-oil'!AI21&gt;0,'E-crude oil'!AI69/'BIFUbC-crude-oil'!AI21,1)</f>
        <v>1</v>
      </c>
      <c r="AJ21" s="299">
        <f>IF('BIFUbC-crude-oil'!AJ21&gt;0,'E-crude oil'!AJ69/'BIFUbC-crude-oil'!AJ21,1)</f>
        <v>1</v>
      </c>
      <c r="AK21" s="299">
        <f>IF('BIFUbC-crude-oil'!AK21&gt;0,'E-crude oil'!AK69/'BIFUbC-crude-oil'!AK21,1)</f>
        <v>1</v>
      </c>
      <c r="AL21" s="299">
        <f>IF('BIFUbC-crude-oil'!AL21&gt;0,'E-crude oil'!AL69/'BIFUbC-crude-oil'!AL21,1)</f>
        <v>1</v>
      </c>
      <c r="AM21" s="299">
        <f>IF('BIFUbC-crude-oil'!AM21&gt;0,'E-crude oil'!AM69/'BIFUbC-crude-oil'!AM21,1)</f>
        <v>1</v>
      </c>
      <c r="AN21" s="299">
        <f>IF('BIFUbC-crude-oil'!AN21&gt;0,'E-crude oil'!AN69/'BIFUbC-crude-oil'!AN21,1)</f>
        <v>1</v>
      </c>
      <c r="AO21" s="299">
        <f>IF('BIFUbC-crude-oil'!AO21&gt;0,'E-crude oil'!AO69/'BIFUbC-crude-oil'!AO21,1)</f>
        <v>1</v>
      </c>
      <c r="AP21" s="299">
        <f>IF('BIFUbC-crude-oil'!AP21&gt;0,'E-crude oil'!AP69/'BIFUbC-crude-oil'!AP21,1)</f>
        <v>1</v>
      </c>
      <c r="AQ21" s="299">
        <f>IF('BIFUbC-crude-oil'!AQ21&gt;0,'E-crude oil'!AQ69/'BIFUbC-crude-oil'!AQ21,1)</f>
        <v>1</v>
      </c>
    </row>
    <row r="22" spans="1:43" x14ac:dyDescent="0.25">
      <c r="A22" s="299" t="s">
        <v>109</v>
      </c>
      <c r="B22" s="299">
        <f>IF('BIFUbC-crude-oil'!B22&gt;0,'E-crude oil'!B70/'BIFUbC-crude-oil'!B22,1)</f>
        <v>1</v>
      </c>
      <c r="C22" s="299">
        <f>IF('BIFUbC-crude-oil'!C22&gt;0,'E-crude oil'!C70/'BIFUbC-crude-oil'!C22,1)</f>
        <v>1</v>
      </c>
      <c r="D22" s="299">
        <f>IF('BIFUbC-crude-oil'!D22&gt;0,'E-crude oil'!D70/'BIFUbC-crude-oil'!D22,1)</f>
        <v>1</v>
      </c>
      <c r="E22" s="299">
        <f>IF('BIFUbC-crude-oil'!E22&gt;0,'E-crude oil'!E70/'BIFUbC-crude-oil'!E22,1)</f>
        <v>1</v>
      </c>
      <c r="F22" s="299">
        <f>IF('BIFUbC-crude-oil'!F22&gt;0,'E-crude oil'!F70/'BIFUbC-crude-oil'!F22,1)</f>
        <v>1</v>
      </c>
      <c r="G22" s="299">
        <f>IF('BIFUbC-crude-oil'!G22&gt;0,'E-crude oil'!G70/'BIFUbC-crude-oil'!G22,1)</f>
        <v>1</v>
      </c>
      <c r="H22" s="299">
        <f>IF('BIFUbC-crude-oil'!H22&gt;0,'E-crude oil'!H70/'BIFUbC-crude-oil'!H22,1)</f>
        <v>1</v>
      </c>
      <c r="I22" s="299">
        <f>IF('BIFUbC-crude-oil'!I22&gt;0,'E-crude oil'!I70/'BIFUbC-crude-oil'!I22,1)</f>
        <v>1</v>
      </c>
      <c r="J22" s="299">
        <f>IF('BIFUbC-crude-oil'!J22&gt;0,'E-crude oil'!J70/'BIFUbC-crude-oil'!J22,1)</f>
        <v>1</v>
      </c>
      <c r="K22" s="299">
        <f>IF('BIFUbC-crude-oil'!K22&gt;0,'E-crude oil'!K70/'BIFUbC-crude-oil'!K22,1)</f>
        <v>1</v>
      </c>
      <c r="L22" s="299">
        <f>IF('BIFUbC-crude-oil'!L22&gt;0,'E-crude oil'!L70/'BIFUbC-crude-oil'!L22,1)</f>
        <v>1</v>
      </c>
      <c r="M22" s="299">
        <f>IF('BIFUbC-crude-oil'!M22&gt;0,'E-crude oil'!M70/'BIFUbC-crude-oil'!M22,1)</f>
        <v>1</v>
      </c>
      <c r="N22" s="299">
        <f>IF('BIFUbC-crude-oil'!N22&gt;0,'E-crude oil'!N70/'BIFUbC-crude-oil'!N22,1)</f>
        <v>1</v>
      </c>
      <c r="O22" s="299">
        <f>IF('BIFUbC-crude-oil'!O22&gt;0,'E-crude oil'!O70/'BIFUbC-crude-oil'!O22,1)</f>
        <v>1</v>
      </c>
      <c r="P22" s="299">
        <f>IF('BIFUbC-crude-oil'!P22&gt;0,'E-crude oil'!P70/'BIFUbC-crude-oil'!P22,1)</f>
        <v>1</v>
      </c>
      <c r="Q22" s="299">
        <f>IF('BIFUbC-crude-oil'!Q22&gt;0,'E-crude oil'!Q70/'BIFUbC-crude-oil'!Q22,1)</f>
        <v>1</v>
      </c>
      <c r="R22" s="299">
        <f>IF('BIFUbC-crude-oil'!R22&gt;0,'E-crude oil'!R70/'BIFUbC-crude-oil'!R22,1)</f>
        <v>1</v>
      </c>
      <c r="S22" s="299">
        <f>IF('BIFUbC-crude-oil'!S22&gt;0,'E-crude oil'!S70/'BIFUbC-crude-oil'!S22,1)</f>
        <v>1</v>
      </c>
      <c r="T22" s="299">
        <f>IF('BIFUbC-crude-oil'!T22&gt;0,'E-crude oil'!T70/'BIFUbC-crude-oil'!T22,1)</f>
        <v>1</v>
      </c>
      <c r="U22" s="299">
        <f>IF('BIFUbC-crude-oil'!U22&gt;0,'E-crude oil'!U70/'BIFUbC-crude-oil'!U22,1)</f>
        <v>1</v>
      </c>
      <c r="V22" s="299">
        <f>IF('BIFUbC-crude-oil'!V22&gt;0,'E-crude oil'!V70/'BIFUbC-crude-oil'!V22,1)</f>
        <v>1</v>
      </c>
      <c r="W22" s="299">
        <f>IF('BIFUbC-crude-oil'!W22&gt;0,'E-crude oil'!W70/'BIFUbC-crude-oil'!W22,1)</f>
        <v>1</v>
      </c>
      <c r="X22" s="299">
        <f>IF('BIFUbC-crude-oil'!X22&gt;0,'E-crude oil'!X70/'BIFUbC-crude-oil'!X22,1)</f>
        <v>1</v>
      </c>
      <c r="Y22" s="299">
        <f>IF('BIFUbC-crude-oil'!Y22&gt;0,'E-crude oil'!Y70/'BIFUbC-crude-oil'!Y22,1)</f>
        <v>1</v>
      </c>
      <c r="Z22" s="299">
        <f>IF('BIFUbC-crude-oil'!Z22&gt;0,'E-crude oil'!Z70/'BIFUbC-crude-oil'!Z22,1)</f>
        <v>1</v>
      </c>
      <c r="AA22" s="299">
        <f>IF('BIFUbC-crude-oil'!AA22&gt;0,'E-crude oil'!AA70/'BIFUbC-crude-oil'!AA22,1)</f>
        <v>1</v>
      </c>
      <c r="AB22" s="299">
        <f>IF('BIFUbC-crude-oil'!AB22&gt;0,'E-crude oil'!AB70/'BIFUbC-crude-oil'!AB22,1)</f>
        <v>1</v>
      </c>
      <c r="AC22" s="299">
        <f>IF('BIFUbC-crude-oil'!AC22&gt;0,'E-crude oil'!AC70/'BIFUbC-crude-oil'!AC22,1)</f>
        <v>1</v>
      </c>
      <c r="AD22" s="299">
        <f>IF('BIFUbC-crude-oil'!AD22&gt;0,'E-crude oil'!AD70/'BIFUbC-crude-oil'!AD22,1)</f>
        <v>1</v>
      </c>
      <c r="AE22" s="299">
        <f>IF('BIFUbC-crude-oil'!AE22&gt;0,'E-crude oil'!AE70/'BIFUbC-crude-oil'!AE22,1)</f>
        <v>1</v>
      </c>
      <c r="AF22" s="299">
        <f>IF('BIFUbC-crude-oil'!AF22&gt;0,'E-crude oil'!AF70/'BIFUbC-crude-oil'!AF22,1)</f>
        <v>1</v>
      </c>
      <c r="AG22" s="299">
        <f>IF('BIFUbC-crude-oil'!AG22&gt;0,'E-crude oil'!AG70/'BIFUbC-crude-oil'!AG22,1)</f>
        <v>1</v>
      </c>
      <c r="AH22" s="299">
        <f>IF('BIFUbC-crude-oil'!AH22&gt;0,'E-crude oil'!AH70/'BIFUbC-crude-oil'!AH22,1)</f>
        <v>1</v>
      </c>
      <c r="AI22" s="299">
        <f>IF('BIFUbC-crude-oil'!AI22&gt;0,'E-crude oil'!AI70/'BIFUbC-crude-oil'!AI22,1)</f>
        <v>1</v>
      </c>
      <c r="AJ22" s="299">
        <f>IF('BIFUbC-crude-oil'!AJ22&gt;0,'E-crude oil'!AJ70/'BIFUbC-crude-oil'!AJ22,1)</f>
        <v>1</v>
      </c>
      <c r="AK22" s="299">
        <f>IF('BIFUbC-crude-oil'!AK22&gt;0,'E-crude oil'!AK70/'BIFUbC-crude-oil'!AK22,1)</f>
        <v>1</v>
      </c>
      <c r="AL22" s="299">
        <f>IF('BIFUbC-crude-oil'!AL22&gt;0,'E-crude oil'!AL70/'BIFUbC-crude-oil'!AL22,1)</f>
        <v>1</v>
      </c>
      <c r="AM22" s="299">
        <f>IF('BIFUbC-crude-oil'!AM22&gt;0,'E-crude oil'!AM70/'BIFUbC-crude-oil'!AM22,1)</f>
        <v>1</v>
      </c>
      <c r="AN22" s="299">
        <f>IF('BIFUbC-crude-oil'!AN22&gt;0,'E-crude oil'!AN70/'BIFUbC-crude-oil'!AN22,1)</f>
        <v>1</v>
      </c>
      <c r="AO22" s="299">
        <f>IF('BIFUbC-crude-oil'!AO22&gt;0,'E-crude oil'!AO70/'BIFUbC-crude-oil'!AO22,1)</f>
        <v>1</v>
      </c>
      <c r="AP22" s="299">
        <f>IF('BIFUbC-crude-oil'!AP22&gt;0,'E-crude oil'!AP70/'BIFUbC-crude-oil'!AP22,1)</f>
        <v>1</v>
      </c>
      <c r="AQ22" s="299">
        <f>IF('BIFUbC-crude-oil'!AQ22&gt;0,'E-crude oil'!AQ70/'BIFUbC-crude-oil'!AQ22,1)</f>
        <v>1</v>
      </c>
    </row>
    <row r="23" spans="1:43" x14ac:dyDescent="0.25">
      <c r="A23" s="299" t="s">
        <v>110</v>
      </c>
      <c r="B23" s="299">
        <f>IF('BIFUbC-crude-oil'!B23&gt;0,'E-crude oil'!B71/'BIFUbC-crude-oil'!B23,1)</f>
        <v>1</v>
      </c>
      <c r="C23" s="299">
        <f>IF('BIFUbC-crude-oil'!C23&gt;0,'E-crude oil'!C71/'BIFUbC-crude-oil'!C23,1)</f>
        <v>1</v>
      </c>
      <c r="D23" s="299">
        <f>IF('BIFUbC-crude-oil'!D23&gt;0,'E-crude oil'!D71/'BIFUbC-crude-oil'!D23,1)</f>
        <v>1</v>
      </c>
      <c r="E23" s="299">
        <f>IF('BIFUbC-crude-oil'!E23&gt;0,'E-crude oil'!E71/'BIFUbC-crude-oil'!E23,1)</f>
        <v>1</v>
      </c>
      <c r="F23" s="299">
        <f>IF('BIFUbC-crude-oil'!F23&gt;0,'E-crude oil'!F71/'BIFUbC-crude-oil'!F23,1)</f>
        <v>1</v>
      </c>
      <c r="G23" s="299">
        <f>IF('BIFUbC-crude-oil'!G23&gt;0,'E-crude oil'!G71/'BIFUbC-crude-oil'!G23,1)</f>
        <v>1</v>
      </c>
      <c r="H23" s="299">
        <f>IF('BIFUbC-crude-oil'!H23&gt;0,'E-crude oil'!H71/'BIFUbC-crude-oil'!H23,1)</f>
        <v>1</v>
      </c>
      <c r="I23" s="299">
        <f>IF('BIFUbC-crude-oil'!I23&gt;0,'E-crude oil'!I71/'BIFUbC-crude-oil'!I23,1)</f>
        <v>1</v>
      </c>
      <c r="J23" s="299">
        <f>IF('BIFUbC-crude-oil'!J23&gt;0,'E-crude oil'!J71/'BIFUbC-crude-oil'!J23,1)</f>
        <v>1</v>
      </c>
      <c r="K23" s="299">
        <f>IF('BIFUbC-crude-oil'!K23&gt;0,'E-crude oil'!K71/'BIFUbC-crude-oil'!K23,1)</f>
        <v>1</v>
      </c>
      <c r="L23" s="299">
        <f>IF('BIFUbC-crude-oil'!L23&gt;0,'E-crude oil'!L71/'BIFUbC-crude-oil'!L23,1)</f>
        <v>1</v>
      </c>
      <c r="M23" s="299">
        <f>IF('BIFUbC-crude-oil'!M23&gt;0,'E-crude oil'!M71/'BIFUbC-crude-oil'!M23,1)</f>
        <v>1</v>
      </c>
      <c r="N23" s="299">
        <f>IF('BIFUbC-crude-oil'!N23&gt;0,'E-crude oil'!N71/'BIFUbC-crude-oil'!N23,1)</f>
        <v>1</v>
      </c>
      <c r="O23" s="299">
        <f>IF('BIFUbC-crude-oil'!O23&gt;0,'E-crude oil'!O71/'BIFUbC-crude-oil'!O23,1)</f>
        <v>1</v>
      </c>
      <c r="P23" s="299">
        <f>IF('BIFUbC-crude-oil'!P23&gt;0,'E-crude oil'!P71/'BIFUbC-crude-oil'!P23,1)</f>
        <v>1</v>
      </c>
      <c r="Q23" s="299">
        <f>IF('BIFUbC-crude-oil'!Q23&gt;0,'E-crude oil'!Q71/'BIFUbC-crude-oil'!Q23,1)</f>
        <v>1</v>
      </c>
      <c r="R23" s="299">
        <f>IF('BIFUbC-crude-oil'!R23&gt;0,'E-crude oil'!R71/'BIFUbC-crude-oil'!R23,1)</f>
        <v>1</v>
      </c>
      <c r="S23" s="299">
        <f>IF('BIFUbC-crude-oil'!S23&gt;0,'E-crude oil'!S71/'BIFUbC-crude-oil'!S23,1)</f>
        <v>1</v>
      </c>
      <c r="T23" s="299">
        <f>IF('BIFUbC-crude-oil'!T23&gt;0,'E-crude oil'!T71/'BIFUbC-crude-oil'!T23,1)</f>
        <v>1</v>
      </c>
      <c r="U23" s="299">
        <f>IF('BIFUbC-crude-oil'!U23&gt;0,'E-crude oil'!U71/'BIFUbC-crude-oil'!U23,1)</f>
        <v>1</v>
      </c>
      <c r="V23" s="299">
        <f>IF('BIFUbC-crude-oil'!V23&gt;0,'E-crude oil'!V71/'BIFUbC-crude-oil'!V23,1)</f>
        <v>1</v>
      </c>
      <c r="W23" s="299">
        <f>IF('BIFUbC-crude-oil'!W23&gt;0,'E-crude oil'!W71/'BIFUbC-crude-oil'!W23,1)</f>
        <v>1</v>
      </c>
      <c r="X23" s="299">
        <f>IF('BIFUbC-crude-oil'!X23&gt;0,'E-crude oil'!X71/'BIFUbC-crude-oil'!X23,1)</f>
        <v>1</v>
      </c>
      <c r="Y23" s="299">
        <f>IF('BIFUbC-crude-oil'!Y23&gt;0,'E-crude oil'!Y71/'BIFUbC-crude-oil'!Y23,1)</f>
        <v>1</v>
      </c>
      <c r="Z23" s="299">
        <f>IF('BIFUbC-crude-oil'!Z23&gt;0,'E-crude oil'!Z71/'BIFUbC-crude-oil'!Z23,1)</f>
        <v>1</v>
      </c>
      <c r="AA23" s="299">
        <f>IF('BIFUbC-crude-oil'!AA23&gt;0,'E-crude oil'!AA71/'BIFUbC-crude-oil'!AA23,1)</f>
        <v>1</v>
      </c>
      <c r="AB23" s="299">
        <f>IF('BIFUbC-crude-oil'!AB23&gt;0,'E-crude oil'!AB71/'BIFUbC-crude-oil'!AB23,1)</f>
        <v>1</v>
      </c>
      <c r="AC23" s="299">
        <f>IF('BIFUbC-crude-oil'!AC23&gt;0,'E-crude oil'!AC71/'BIFUbC-crude-oil'!AC23,1)</f>
        <v>1</v>
      </c>
      <c r="AD23" s="299">
        <f>IF('BIFUbC-crude-oil'!AD23&gt;0,'E-crude oil'!AD71/'BIFUbC-crude-oil'!AD23,1)</f>
        <v>1</v>
      </c>
      <c r="AE23" s="299">
        <f>IF('BIFUbC-crude-oil'!AE23&gt;0,'E-crude oil'!AE71/'BIFUbC-crude-oil'!AE23,1)</f>
        <v>1</v>
      </c>
      <c r="AF23" s="299">
        <f>IF('BIFUbC-crude-oil'!AF23&gt;0,'E-crude oil'!AF71/'BIFUbC-crude-oil'!AF23,1)</f>
        <v>1</v>
      </c>
      <c r="AG23" s="299">
        <f>IF('BIFUbC-crude-oil'!AG23&gt;0,'E-crude oil'!AG71/'BIFUbC-crude-oil'!AG23,1)</f>
        <v>1</v>
      </c>
      <c r="AH23" s="299">
        <f>IF('BIFUbC-crude-oil'!AH23&gt;0,'E-crude oil'!AH71/'BIFUbC-crude-oil'!AH23,1)</f>
        <v>1</v>
      </c>
      <c r="AI23" s="299">
        <f>IF('BIFUbC-crude-oil'!AI23&gt;0,'E-crude oil'!AI71/'BIFUbC-crude-oil'!AI23,1)</f>
        <v>1</v>
      </c>
      <c r="AJ23" s="299">
        <f>IF('BIFUbC-crude-oil'!AJ23&gt;0,'E-crude oil'!AJ71/'BIFUbC-crude-oil'!AJ23,1)</f>
        <v>1</v>
      </c>
      <c r="AK23" s="299">
        <f>IF('BIFUbC-crude-oil'!AK23&gt;0,'E-crude oil'!AK71/'BIFUbC-crude-oil'!AK23,1)</f>
        <v>1</v>
      </c>
      <c r="AL23" s="299">
        <f>IF('BIFUbC-crude-oil'!AL23&gt;0,'E-crude oil'!AL71/'BIFUbC-crude-oil'!AL23,1)</f>
        <v>1</v>
      </c>
      <c r="AM23" s="299">
        <f>IF('BIFUbC-crude-oil'!AM23&gt;0,'E-crude oil'!AM71/'BIFUbC-crude-oil'!AM23,1)</f>
        <v>1</v>
      </c>
      <c r="AN23" s="299">
        <f>IF('BIFUbC-crude-oil'!AN23&gt;0,'E-crude oil'!AN71/'BIFUbC-crude-oil'!AN23,1)</f>
        <v>1</v>
      </c>
      <c r="AO23" s="299">
        <f>IF('BIFUbC-crude-oil'!AO23&gt;0,'E-crude oil'!AO71/'BIFUbC-crude-oil'!AO23,1)</f>
        <v>1</v>
      </c>
      <c r="AP23" s="299">
        <f>IF('BIFUbC-crude-oil'!AP23&gt;0,'E-crude oil'!AP71/'BIFUbC-crude-oil'!AP23,1)</f>
        <v>1</v>
      </c>
      <c r="AQ23" s="299">
        <f>IF('BIFUbC-crude-oil'!AQ23&gt;0,'E-crude oil'!AQ71/'BIFUbC-crude-oil'!AQ23,1)</f>
        <v>1</v>
      </c>
    </row>
    <row r="24" spans="1:43" x14ac:dyDescent="0.25">
      <c r="A24" s="299" t="s">
        <v>111</v>
      </c>
      <c r="B24" s="299">
        <f>IF('BIFUbC-crude-oil'!B24&gt;0,'E-crude oil'!B72/'BIFUbC-crude-oil'!B24,1)</f>
        <v>1</v>
      </c>
      <c r="C24" s="299">
        <f>IF('BIFUbC-crude-oil'!C24&gt;0,'E-crude oil'!C72/'BIFUbC-crude-oil'!C24,1)</f>
        <v>1</v>
      </c>
      <c r="D24" s="299">
        <f>IF('BIFUbC-crude-oil'!D24&gt;0,'E-crude oil'!D72/'BIFUbC-crude-oil'!D24,1)</f>
        <v>1</v>
      </c>
      <c r="E24" s="299">
        <f>IF('BIFUbC-crude-oil'!E24&gt;0,'E-crude oil'!E72/'BIFUbC-crude-oil'!E24,1)</f>
        <v>1</v>
      </c>
      <c r="F24" s="299">
        <f>IF('BIFUbC-crude-oil'!F24&gt;0,'E-crude oil'!F72/'BIFUbC-crude-oil'!F24,1)</f>
        <v>1</v>
      </c>
      <c r="G24" s="299">
        <f>IF('BIFUbC-crude-oil'!G24&gt;0,'E-crude oil'!G72/'BIFUbC-crude-oil'!G24,1)</f>
        <v>1</v>
      </c>
      <c r="H24" s="299">
        <f>IF('BIFUbC-crude-oil'!H24&gt;0,'E-crude oil'!H72/'BIFUbC-crude-oil'!H24,1)</f>
        <v>1</v>
      </c>
      <c r="I24" s="299">
        <f>IF('BIFUbC-crude-oil'!I24&gt;0,'E-crude oil'!I72/'BIFUbC-crude-oil'!I24,1)</f>
        <v>1</v>
      </c>
      <c r="J24" s="299">
        <f>IF('BIFUbC-crude-oil'!J24&gt;0,'E-crude oil'!J72/'BIFUbC-crude-oil'!J24,1)</f>
        <v>1</v>
      </c>
      <c r="K24" s="299">
        <f>IF('BIFUbC-crude-oil'!K24&gt;0,'E-crude oil'!K72/'BIFUbC-crude-oil'!K24,1)</f>
        <v>1</v>
      </c>
      <c r="L24" s="299">
        <f>IF('BIFUbC-crude-oil'!L24&gt;0,'E-crude oil'!L72/'BIFUbC-crude-oil'!L24,1)</f>
        <v>1</v>
      </c>
      <c r="M24" s="299">
        <f>IF('BIFUbC-crude-oil'!M24&gt;0,'E-crude oil'!M72/'BIFUbC-crude-oil'!M24,1)</f>
        <v>1</v>
      </c>
      <c r="N24" s="299">
        <f>IF('BIFUbC-crude-oil'!N24&gt;0,'E-crude oil'!N72/'BIFUbC-crude-oil'!N24,1)</f>
        <v>1</v>
      </c>
      <c r="O24" s="299">
        <f>IF('BIFUbC-crude-oil'!O24&gt;0,'E-crude oil'!O72/'BIFUbC-crude-oil'!O24,1)</f>
        <v>1</v>
      </c>
      <c r="P24" s="299">
        <f>IF('BIFUbC-crude-oil'!P24&gt;0,'E-crude oil'!P72/'BIFUbC-crude-oil'!P24,1)</f>
        <v>1</v>
      </c>
      <c r="Q24" s="299">
        <f>IF('BIFUbC-crude-oil'!Q24&gt;0,'E-crude oil'!Q72/'BIFUbC-crude-oil'!Q24,1)</f>
        <v>1</v>
      </c>
      <c r="R24" s="299">
        <f>IF('BIFUbC-crude-oil'!R24&gt;0,'E-crude oil'!R72/'BIFUbC-crude-oil'!R24,1)</f>
        <v>1</v>
      </c>
      <c r="S24" s="299">
        <f>IF('BIFUbC-crude-oil'!S24&gt;0,'E-crude oil'!S72/'BIFUbC-crude-oil'!S24,1)</f>
        <v>1</v>
      </c>
      <c r="T24" s="299">
        <f>IF('BIFUbC-crude-oil'!T24&gt;0,'E-crude oil'!T72/'BIFUbC-crude-oil'!T24,1)</f>
        <v>1</v>
      </c>
      <c r="U24" s="299">
        <f>IF('BIFUbC-crude-oil'!U24&gt;0,'E-crude oil'!U72/'BIFUbC-crude-oil'!U24,1)</f>
        <v>1</v>
      </c>
      <c r="V24" s="299">
        <f>IF('BIFUbC-crude-oil'!V24&gt;0,'E-crude oil'!V72/'BIFUbC-crude-oil'!V24,1)</f>
        <v>1</v>
      </c>
      <c r="W24" s="299">
        <f>IF('BIFUbC-crude-oil'!W24&gt;0,'E-crude oil'!W72/'BIFUbC-crude-oil'!W24,1)</f>
        <v>1</v>
      </c>
      <c r="X24" s="299">
        <f>IF('BIFUbC-crude-oil'!X24&gt;0,'E-crude oil'!X72/'BIFUbC-crude-oil'!X24,1)</f>
        <v>1</v>
      </c>
      <c r="Y24" s="299">
        <f>IF('BIFUbC-crude-oil'!Y24&gt;0,'E-crude oil'!Y72/'BIFUbC-crude-oil'!Y24,1)</f>
        <v>1</v>
      </c>
      <c r="Z24" s="299">
        <f>IF('BIFUbC-crude-oil'!Z24&gt;0,'E-crude oil'!Z72/'BIFUbC-crude-oil'!Z24,1)</f>
        <v>1</v>
      </c>
      <c r="AA24" s="299">
        <f>IF('BIFUbC-crude-oil'!AA24&gt;0,'E-crude oil'!AA72/'BIFUbC-crude-oil'!AA24,1)</f>
        <v>1</v>
      </c>
      <c r="AB24" s="299">
        <f>IF('BIFUbC-crude-oil'!AB24&gt;0,'E-crude oil'!AB72/'BIFUbC-crude-oil'!AB24,1)</f>
        <v>1</v>
      </c>
      <c r="AC24" s="299">
        <f>IF('BIFUbC-crude-oil'!AC24&gt;0,'E-crude oil'!AC72/'BIFUbC-crude-oil'!AC24,1)</f>
        <v>1</v>
      </c>
      <c r="AD24" s="299">
        <f>IF('BIFUbC-crude-oil'!AD24&gt;0,'E-crude oil'!AD72/'BIFUbC-crude-oil'!AD24,1)</f>
        <v>1</v>
      </c>
      <c r="AE24" s="299">
        <f>IF('BIFUbC-crude-oil'!AE24&gt;0,'E-crude oil'!AE72/'BIFUbC-crude-oil'!AE24,1)</f>
        <v>1</v>
      </c>
      <c r="AF24" s="299">
        <f>IF('BIFUbC-crude-oil'!AF24&gt;0,'E-crude oil'!AF72/'BIFUbC-crude-oil'!AF24,1)</f>
        <v>1</v>
      </c>
      <c r="AG24" s="299">
        <f>IF('BIFUbC-crude-oil'!AG24&gt;0,'E-crude oil'!AG72/'BIFUbC-crude-oil'!AG24,1)</f>
        <v>1</v>
      </c>
      <c r="AH24" s="299">
        <f>IF('BIFUbC-crude-oil'!AH24&gt;0,'E-crude oil'!AH72/'BIFUbC-crude-oil'!AH24,1)</f>
        <v>1</v>
      </c>
      <c r="AI24" s="299">
        <f>IF('BIFUbC-crude-oil'!AI24&gt;0,'E-crude oil'!AI72/'BIFUbC-crude-oil'!AI24,1)</f>
        <v>1</v>
      </c>
      <c r="AJ24" s="299">
        <f>IF('BIFUbC-crude-oil'!AJ24&gt;0,'E-crude oil'!AJ72/'BIFUbC-crude-oil'!AJ24,1)</f>
        <v>1</v>
      </c>
      <c r="AK24" s="299">
        <f>IF('BIFUbC-crude-oil'!AK24&gt;0,'E-crude oil'!AK72/'BIFUbC-crude-oil'!AK24,1)</f>
        <v>1</v>
      </c>
      <c r="AL24" s="299">
        <f>IF('BIFUbC-crude-oil'!AL24&gt;0,'E-crude oil'!AL72/'BIFUbC-crude-oil'!AL24,1)</f>
        <v>1</v>
      </c>
      <c r="AM24" s="299">
        <f>IF('BIFUbC-crude-oil'!AM24&gt;0,'E-crude oil'!AM72/'BIFUbC-crude-oil'!AM24,1)</f>
        <v>1</v>
      </c>
      <c r="AN24" s="299">
        <f>IF('BIFUbC-crude-oil'!AN24&gt;0,'E-crude oil'!AN72/'BIFUbC-crude-oil'!AN24,1)</f>
        <v>1</v>
      </c>
      <c r="AO24" s="299">
        <f>IF('BIFUbC-crude-oil'!AO24&gt;0,'E-crude oil'!AO72/'BIFUbC-crude-oil'!AO24,1)</f>
        <v>1</v>
      </c>
      <c r="AP24" s="299">
        <f>IF('BIFUbC-crude-oil'!AP24&gt;0,'E-crude oil'!AP72/'BIFUbC-crude-oil'!AP24,1)</f>
        <v>1</v>
      </c>
      <c r="AQ24" s="299">
        <f>IF('BIFUbC-crude-oil'!AQ24&gt;0,'E-crude oil'!AQ72/'BIFUbC-crude-oil'!AQ24,1)</f>
        <v>1</v>
      </c>
    </row>
    <row r="25" spans="1:43" x14ac:dyDescent="0.25">
      <c r="A25" s="299" t="s">
        <v>112</v>
      </c>
      <c r="B25" s="299">
        <f>IF('BIFUbC-crude-oil'!B25&gt;0,'E-crude oil'!B73/'BIFUbC-crude-oil'!B25,1)</f>
        <v>1</v>
      </c>
      <c r="C25" s="299">
        <f>IF('BIFUbC-crude-oil'!C25&gt;0,'E-crude oil'!C73/'BIFUbC-crude-oil'!C25,1)</f>
        <v>1</v>
      </c>
      <c r="D25" s="299">
        <f>IF('BIFUbC-crude-oil'!D25&gt;0,'E-crude oil'!D73/'BIFUbC-crude-oil'!D25,1)</f>
        <v>1</v>
      </c>
      <c r="E25" s="299">
        <f>IF('BIFUbC-crude-oil'!E25&gt;0,'E-crude oil'!E73/'BIFUbC-crude-oil'!E25,1)</f>
        <v>1</v>
      </c>
      <c r="F25" s="299">
        <f>IF('BIFUbC-crude-oil'!F25&gt;0,'E-crude oil'!F73/'BIFUbC-crude-oil'!F25,1)</f>
        <v>1</v>
      </c>
      <c r="G25" s="299">
        <f>IF('BIFUbC-crude-oil'!G25&gt;0,'E-crude oil'!G73/'BIFUbC-crude-oil'!G25,1)</f>
        <v>1</v>
      </c>
      <c r="H25" s="299">
        <f>IF('BIFUbC-crude-oil'!H25&gt;0,'E-crude oil'!H73/'BIFUbC-crude-oil'!H25,1)</f>
        <v>1</v>
      </c>
      <c r="I25" s="299">
        <f>IF('BIFUbC-crude-oil'!I25&gt;0,'E-crude oil'!I73/'BIFUbC-crude-oil'!I25,1)</f>
        <v>1</v>
      </c>
      <c r="J25" s="299">
        <f>IF('BIFUbC-crude-oil'!J25&gt;0,'E-crude oil'!J73/'BIFUbC-crude-oil'!J25,1)</f>
        <v>1</v>
      </c>
      <c r="K25" s="299">
        <f>IF('BIFUbC-crude-oil'!K25&gt;0,'E-crude oil'!K73/'BIFUbC-crude-oil'!K25,1)</f>
        <v>1</v>
      </c>
      <c r="L25" s="299">
        <f>IF('BIFUbC-crude-oil'!L25&gt;0,'E-crude oil'!L73/'BIFUbC-crude-oil'!L25,1)</f>
        <v>1</v>
      </c>
      <c r="M25" s="299">
        <f>IF('BIFUbC-crude-oil'!M25&gt;0,'E-crude oil'!M73/'BIFUbC-crude-oil'!M25,1)</f>
        <v>1</v>
      </c>
      <c r="N25" s="299">
        <f>IF('BIFUbC-crude-oil'!N25&gt;0,'E-crude oil'!N73/'BIFUbC-crude-oil'!N25,1)</f>
        <v>1</v>
      </c>
      <c r="O25" s="299">
        <f>IF('BIFUbC-crude-oil'!O25&gt;0,'E-crude oil'!O73/'BIFUbC-crude-oil'!O25,1)</f>
        <v>1</v>
      </c>
      <c r="P25" s="299">
        <f>IF('BIFUbC-crude-oil'!P25&gt;0,'E-crude oil'!P73/'BIFUbC-crude-oil'!P25,1)</f>
        <v>1</v>
      </c>
      <c r="Q25" s="299">
        <f>IF('BIFUbC-crude-oil'!Q25&gt;0,'E-crude oil'!Q73/'BIFUbC-crude-oil'!Q25,1)</f>
        <v>1</v>
      </c>
      <c r="R25" s="299">
        <f>IF('BIFUbC-crude-oil'!R25&gt;0,'E-crude oil'!R73/'BIFUbC-crude-oil'!R25,1)</f>
        <v>1</v>
      </c>
      <c r="S25" s="299">
        <f>IF('BIFUbC-crude-oil'!S25&gt;0,'E-crude oil'!S73/'BIFUbC-crude-oil'!S25,1)</f>
        <v>1</v>
      </c>
      <c r="T25" s="299">
        <f>IF('BIFUbC-crude-oil'!T25&gt;0,'E-crude oil'!T73/'BIFUbC-crude-oil'!T25,1)</f>
        <v>1</v>
      </c>
      <c r="U25" s="299">
        <f>IF('BIFUbC-crude-oil'!U25&gt;0,'E-crude oil'!U73/'BIFUbC-crude-oil'!U25,1)</f>
        <v>1</v>
      </c>
      <c r="V25" s="299">
        <f>IF('BIFUbC-crude-oil'!V25&gt;0,'E-crude oil'!V73/'BIFUbC-crude-oil'!V25,1)</f>
        <v>1</v>
      </c>
      <c r="W25" s="299">
        <f>IF('BIFUbC-crude-oil'!W25&gt;0,'E-crude oil'!W73/'BIFUbC-crude-oil'!W25,1)</f>
        <v>1</v>
      </c>
      <c r="X25" s="299">
        <f>IF('BIFUbC-crude-oil'!X25&gt;0,'E-crude oil'!X73/'BIFUbC-crude-oil'!X25,1)</f>
        <v>1</v>
      </c>
      <c r="Y25" s="299">
        <f>IF('BIFUbC-crude-oil'!Y25&gt;0,'E-crude oil'!Y73/'BIFUbC-crude-oil'!Y25,1)</f>
        <v>1</v>
      </c>
      <c r="Z25" s="299">
        <f>IF('BIFUbC-crude-oil'!Z25&gt;0,'E-crude oil'!Z73/'BIFUbC-crude-oil'!Z25,1)</f>
        <v>1</v>
      </c>
      <c r="AA25" s="299">
        <f>IF('BIFUbC-crude-oil'!AA25&gt;0,'E-crude oil'!AA73/'BIFUbC-crude-oil'!AA25,1)</f>
        <v>1</v>
      </c>
      <c r="AB25" s="299">
        <f>IF('BIFUbC-crude-oil'!AB25&gt;0,'E-crude oil'!AB73/'BIFUbC-crude-oil'!AB25,1)</f>
        <v>1</v>
      </c>
      <c r="AC25" s="299">
        <f>IF('BIFUbC-crude-oil'!AC25&gt;0,'E-crude oil'!AC73/'BIFUbC-crude-oil'!AC25,1)</f>
        <v>1</v>
      </c>
      <c r="AD25" s="299">
        <f>IF('BIFUbC-crude-oil'!AD25&gt;0,'E-crude oil'!AD73/'BIFUbC-crude-oil'!AD25,1)</f>
        <v>1</v>
      </c>
      <c r="AE25" s="299">
        <f>IF('BIFUbC-crude-oil'!AE25&gt;0,'E-crude oil'!AE73/'BIFUbC-crude-oil'!AE25,1)</f>
        <v>1</v>
      </c>
      <c r="AF25" s="299">
        <f>IF('BIFUbC-crude-oil'!AF25&gt;0,'E-crude oil'!AF73/'BIFUbC-crude-oil'!AF25,1)</f>
        <v>1</v>
      </c>
      <c r="AG25" s="299">
        <f>IF('BIFUbC-crude-oil'!AG25&gt;0,'E-crude oil'!AG73/'BIFUbC-crude-oil'!AG25,1)</f>
        <v>1</v>
      </c>
      <c r="AH25" s="299">
        <f>IF('BIFUbC-crude-oil'!AH25&gt;0,'E-crude oil'!AH73/'BIFUbC-crude-oil'!AH25,1)</f>
        <v>1</v>
      </c>
      <c r="AI25" s="299">
        <f>IF('BIFUbC-crude-oil'!AI25&gt;0,'E-crude oil'!AI73/'BIFUbC-crude-oil'!AI25,1)</f>
        <v>1</v>
      </c>
      <c r="AJ25" s="299">
        <f>IF('BIFUbC-crude-oil'!AJ25&gt;0,'E-crude oil'!AJ73/'BIFUbC-crude-oil'!AJ25,1)</f>
        <v>1</v>
      </c>
      <c r="AK25" s="299">
        <f>IF('BIFUbC-crude-oil'!AK25&gt;0,'E-crude oil'!AK73/'BIFUbC-crude-oil'!AK25,1)</f>
        <v>1</v>
      </c>
      <c r="AL25" s="299">
        <f>IF('BIFUbC-crude-oil'!AL25&gt;0,'E-crude oil'!AL73/'BIFUbC-crude-oil'!AL25,1)</f>
        <v>1</v>
      </c>
      <c r="AM25" s="299">
        <f>IF('BIFUbC-crude-oil'!AM25&gt;0,'E-crude oil'!AM73/'BIFUbC-crude-oil'!AM25,1)</f>
        <v>1</v>
      </c>
      <c r="AN25" s="299">
        <f>IF('BIFUbC-crude-oil'!AN25&gt;0,'E-crude oil'!AN73/'BIFUbC-crude-oil'!AN25,1)</f>
        <v>1</v>
      </c>
      <c r="AO25" s="299">
        <f>IF('BIFUbC-crude-oil'!AO25&gt;0,'E-crude oil'!AO73/'BIFUbC-crude-oil'!AO25,1)</f>
        <v>1</v>
      </c>
      <c r="AP25" s="299">
        <f>IF('BIFUbC-crude-oil'!AP25&gt;0,'E-crude oil'!AP73/'BIFUbC-crude-oil'!AP25,1)</f>
        <v>1</v>
      </c>
      <c r="AQ25" s="299">
        <f>IF('BIFUbC-crude-oil'!AQ25&gt;0,'E-crude oil'!AQ73/'BIFUbC-crude-oil'!AQ25,1)</f>
        <v>1</v>
      </c>
    </row>
    <row r="26" spans="1:43" x14ac:dyDescent="0.25">
      <c r="A26" s="299" t="s">
        <v>113</v>
      </c>
      <c r="B26" s="299">
        <f>IF('BIFUbC-crude-oil'!B26&gt;0,'E-crude oil'!B74/'BIFUbC-crude-oil'!B26,1)</f>
        <v>1</v>
      </c>
      <c r="C26" s="299">
        <f>IF('BIFUbC-crude-oil'!C26&gt;0,'E-crude oil'!C74/'BIFUbC-crude-oil'!C26,1)</f>
        <v>1</v>
      </c>
      <c r="D26" s="299">
        <f>IF('BIFUbC-crude-oil'!D26&gt;0,'E-crude oil'!D74/'BIFUbC-crude-oil'!D26,1)</f>
        <v>1</v>
      </c>
      <c r="E26" s="299">
        <f>IF('BIFUbC-crude-oil'!E26&gt;0,'E-crude oil'!E74/'BIFUbC-crude-oil'!E26,1)</f>
        <v>1</v>
      </c>
      <c r="F26" s="299">
        <f>IF('BIFUbC-crude-oil'!F26&gt;0,'E-crude oil'!F74/'BIFUbC-crude-oil'!F26,1)</f>
        <v>1</v>
      </c>
      <c r="G26" s="299">
        <f>IF('BIFUbC-crude-oil'!G26&gt;0,'E-crude oil'!G74/'BIFUbC-crude-oil'!G26,1)</f>
        <v>1</v>
      </c>
      <c r="H26" s="299">
        <f>IF('BIFUbC-crude-oil'!H26&gt;0,'E-crude oil'!H74/'BIFUbC-crude-oil'!H26,1)</f>
        <v>1</v>
      </c>
      <c r="I26" s="299">
        <f>IF('BIFUbC-crude-oil'!I26&gt;0,'E-crude oil'!I74/'BIFUbC-crude-oil'!I26,1)</f>
        <v>1</v>
      </c>
      <c r="J26" s="299">
        <f>IF('BIFUbC-crude-oil'!J26&gt;0,'E-crude oil'!J74/'BIFUbC-crude-oil'!J26,1)</f>
        <v>1</v>
      </c>
      <c r="K26" s="299">
        <f>IF('BIFUbC-crude-oil'!K26&gt;0,'E-crude oil'!K74/'BIFUbC-crude-oil'!K26,1)</f>
        <v>1</v>
      </c>
      <c r="L26" s="299">
        <f>IF('BIFUbC-crude-oil'!L26&gt;0,'E-crude oil'!L74/'BIFUbC-crude-oil'!L26,1)</f>
        <v>1</v>
      </c>
      <c r="M26" s="299">
        <f>IF('BIFUbC-crude-oil'!M26&gt;0,'E-crude oil'!M74/'BIFUbC-crude-oil'!M26,1)</f>
        <v>1</v>
      </c>
      <c r="N26" s="299">
        <f>IF('BIFUbC-crude-oil'!N26&gt;0,'E-crude oil'!N74/'BIFUbC-crude-oil'!N26,1)</f>
        <v>1</v>
      </c>
      <c r="O26" s="299">
        <f>IF('BIFUbC-crude-oil'!O26&gt;0,'E-crude oil'!O74/'BIFUbC-crude-oil'!O26,1)</f>
        <v>1</v>
      </c>
      <c r="P26" s="299">
        <f>IF('BIFUbC-crude-oil'!P26&gt;0,'E-crude oil'!P74/'BIFUbC-crude-oil'!P26,1)</f>
        <v>1</v>
      </c>
      <c r="Q26" s="299">
        <f>IF('BIFUbC-crude-oil'!Q26&gt;0,'E-crude oil'!Q74/'BIFUbC-crude-oil'!Q26,1)</f>
        <v>1</v>
      </c>
      <c r="R26" s="299">
        <f>IF('BIFUbC-crude-oil'!R26&gt;0,'E-crude oil'!R74/'BIFUbC-crude-oil'!R26,1)</f>
        <v>1</v>
      </c>
      <c r="S26" s="299">
        <f>IF('BIFUbC-crude-oil'!S26&gt;0,'E-crude oil'!S74/'BIFUbC-crude-oil'!S26,1)</f>
        <v>1</v>
      </c>
      <c r="T26" s="299">
        <f>IF('BIFUbC-crude-oil'!T26&gt;0,'E-crude oil'!T74/'BIFUbC-crude-oil'!T26,1)</f>
        <v>1</v>
      </c>
      <c r="U26" s="299">
        <f>IF('BIFUbC-crude-oil'!U26&gt;0,'E-crude oil'!U74/'BIFUbC-crude-oil'!U26,1)</f>
        <v>1</v>
      </c>
      <c r="V26" s="299">
        <f>IF('BIFUbC-crude-oil'!V26&gt;0,'E-crude oil'!V74/'BIFUbC-crude-oil'!V26,1)</f>
        <v>1</v>
      </c>
      <c r="W26" s="299">
        <f>IF('BIFUbC-crude-oil'!W26&gt;0,'E-crude oil'!W74/'BIFUbC-crude-oil'!W26,1)</f>
        <v>1</v>
      </c>
      <c r="X26" s="299">
        <f>IF('BIFUbC-crude-oil'!X26&gt;0,'E-crude oil'!X74/'BIFUbC-crude-oil'!X26,1)</f>
        <v>1</v>
      </c>
      <c r="Y26" s="299">
        <f>IF('BIFUbC-crude-oil'!Y26&gt;0,'E-crude oil'!Y74/'BIFUbC-crude-oil'!Y26,1)</f>
        <v>1</v>
      </c>
      <c r="Z26" s="299">
        <f>IF('BIFUbC-crude-oil'!Z26&gt;0,'E-crude oil'!Z74/'BIFUbC-crude-oil'!Z26,1)</f>
        <v>1</v>
      </c>
      <c r="AA26" s="299">
        <f>IF('BIFUbC-crude-oil'!AA26&gt;0,'E-crude oil'!AA74/'BIFUbC-crude-oil'!AA26,1)</f>
        <v>1</v>
      </c>
      <c r="AB26" s="299">
        <f>IF('BIFUbC-crude-oil'!AB26&gt;0,'E-crude oil'!AB74/'BIFUbC-crude-oil'!AB26,1)</f>
        <v>1</v>
      </c>
      <c r="AC26" s="299">
        <f>IF('BIFUbC-crude-oil'!AC26&gt;0,'E-crude oil'!AC74/'BIFUbC-crude-oil'!AC26,1)</f>
        <v>1</v>
      </c>
      <c r="AD26" s="299">
        <f>IF('BIFUbC-crude-oil'!AD26&gt;0,'E-crude oil'!AD74/'BIFUbC-crude-oil'!AD26,1)</f>
        <v>1</v>
      </c>
      <c r="AE26" s="299">
        <f>IF('BIFUbC-crude-oil'!AE26&gt;0,'E-crude oil'!AE74/'BIFUbC-crude-oil'!AE26,1)</f>
        <v>1</v>
      </c>
      <c r="AF26" s="299">
        <f>IF('BIFUbC-crude-oil'!AF26&gt;0,'E-crude oil'!AF74/'BIFUbC-crude-oil'!AF26,1)</f>
        <v>1</v>
      </c>
      <c r="AG26" s="299">
        <f>IF('BIFUbC-crude-oil'!AG26&gt;0,'E-crude oil'!AG74/'BIFUbC-crude-oil'!AG26,1)</f>
        <v>1</v>
      </c>
      <c r="AH26" s="299">
        <f>IF('BIFUbC-crude-oil'!AH26&gt;0,'E-crude oil'!AH74/'BIFUbC-crude-oil'!AH26,1)</f>
        <v>1</v>
      </c>
      <c r="AI26" s="299">
        <f>IF('BIFUbC-crude-oil'!AI26&gt;0,'E-crude oil'!AI74/'BIFUbC-crude-oil'!AI26,1)</f>
        <v>1</v>
      </c>
      <c r="AJ26" s="299">
        <f>IF('BIFUbC-crude-oil'!AJ26&gt;0,'E-crude oil'!AJ74/'BIFUbC-crude-oil'!AJ26,1)</f>
        <v>1</v>
      </c>
      <c r="AK26" s="299">
        <f>IF('BIFUbC-crude-oil'!AK26&gt;0,'E-crude oil'!AK74/'BIFUbC-crude-oil'!AK26,1)</f>
        <v>1</v>
      </c>
      <c r="AL26" s="299">
        <f>IF('BIFUbC-crude-oil'!AL26&gt;0,'E-crude oil'!AL74/'BIFUbC-crude-oil'!AL26,1)</f>
        <v>1</v>
      </c>
      <c r="AM26" s="299">
        <f>IF('BIFUbC-crude-oil'!AM26&gt;0,'E-crude oil'!AM74/'BIFUbC-crude-oil'!AM26,1)</f>
        <v>1</v>
      </c>
      <c r="AN26" s="299">
        <f>IF('BIFUbC-crude-oil'!AN26&gt;0,'E-crude oil'!AN74/'BIFUbC-crude-oil'!AN26,1)</f>
        <v>1</v>
      </c>
      <c r="AO26" s="299">
        <f>IF('BIFUbC-crude-oil'!AO26&gt;0,'E-crude oil'!AO74/'BIFUbC-crude-oil'!AO26,1)</f>
        <v>1</v>
      </c>
      <c r="AP26" s="299">
        <f>IF('BIFUbC-crude-oil'!AP26&gt;0,'E-crude oil'!AP74/'BIFUbC-crude-oil'!AP26,1)</f>
        <v>1</v>
      </c>
      <c r="AQ26" s="299">
        <f>IF('BIFUbC-crude-oil'!AQ26&gt;0,'E-crude oil'!AQ74/'BIFUbC-crude-oil'!AQ26,1)</f>
        <v>1</v>
      </c>
    </row>
  </sheetData>
  <phoneticPr fontId="3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416C5-758E-41D2-AFBB-58F6AC7EAA5B}">
  <sheetPr codeName="Sheet50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f>IF('BIFUbC-heavy-or-residual-oil'!B2&gt;0,'E-heavy fuel oil'!B50/'BIFUbC-heavy-or-residual-oil'!B2,1)</f>
        <v>1</v>
      </c>
      <c r="C2" s="299">
        <f>IF('BIFUbC-heavy-or-residual-oil'!C2&gt;0,'E-heavy fuel oil'!C50/'BIFUbC-heavy-or-residual-oil'!C2,1)</f>
        <v>1</v>
      </c>
      <c r="D2" s="299">
        <f>IF('BIFUbC-heavy-or-residual-oil'!D2&gt;0,'E-heavy fuel oil'!D50/'BIFUbC-heavy-or-residual-oil'!D2,1)</f>
        <v>1</v>
      </c>
      <c r="E2" s="299">
        <f>IF('BIFUbC-heavy-or-residual-oil'!E2&gt;0,'E-heavy fuel oil'!E50/'BIFUbC-heavy-or-residual-oil'!E2,1)</f>
        <v>1</v>
      </c>
      <c r="F2" s="299">
        <f>IF('BIFUbC-heavy-or-residual-oil'!F2&gt;0,'E-heavy fuel oil'!F50/'BIFUbC-heavy-or-residual-oil'!F2,1)</f>
        <v>1</v>
      </c>
      <c r="G2" s="299">
        <f>IF('BIFUbC-heavy-or-residual-oil'!G2&gt;0,'E-heavy fuel oil'!G50/'BIFUbC-heavy-or-residual-oil'!G2,1)</f>
        <v>1</v>
      </c>
      <c r="H2" s="299">
        <f>IF('BIFUbC-heavy-or-residual-oil'!H2&gt;0,'E-heavy fuel oil'!H50/'BIFUbC-heavy-or-residual-oil'!H2,1)</f>
        <v>1</v>
      </c>
      <c r="I2" s="299">
        <f>IF('BIFUbC-heavy-or-residual-oil'!I2&gt;0,'E-heavy fuel oil'!I50/'BIFUbC-heavy-or-residual-oil'!I2,1)</f>
        <v>1</v>
      </c>
      <c r="J2" s="299">
        <f>IF('BIFUbC-heavy-or-residual-oil'!J2&gt;0,'E-heavy fuel oil'!J50/'BIFUbC-heavy-or-residual-oil'!J2,1)</f>
        <v>1</v>
      </c>
      <c r="K2" s="299">
        <f>IF('BIFUbC-heavy-or-residual-oil'!K2&gt;0,'E-heavy fuel oil'!K50/'BIFUbC-heavy-or-residual-oil'!K2,1)</f>
        <v>1</v>
      </c>
      <c r="L2" s="299">
        <f>IF('BIFUbC-heavy-or-residual-oil'!L2&gt;0,'E-heavy fuel oil'!L50/'BIFUbC-heavy-or-residual-oil'!L2,1)</f>
        <v>1</v>
      </c>
      <c r="M2" s="299">
        <f>IF('BIFUbC-heavy-or-residual-oil'!M2&gt;0,'E-heavy fuel oil'!M50/'BIFUbC-heavy-or-residual-oil'!M2,1)</f>
        <v>1</v>
      </c>
      <c r="N2" s="299">
        <f>IF('BIFUbC-heavy-or-residual-oil'!N2&gt;0,'E-heavy fuel oil'!N50/'BIFUbC-heavy-or-residual-oil'!N2,1)</f>
        <v>1</v>
      </c>
      <c r="O2" s="299">
        <f>IF('BIFUbC-heavy-or-residual-oil'!O2&gt;0,'E-heavy fuel oil'!O50/'BIFUbC-heavy-or-residual-oil'!O2,1)</f>
        <v>1</v>
      </c>
      <c r="P2" s="299">
        <f>IF('BIFUbC-heavy-or-residual-oil'!P2&gt;0,'E-heavy fuel oil'!P50/'BIFUbC-heavy-or-residual-oil'!P2,1)</f>
        <v>1</v>
      </c>
      <c r="Q2" s="299">
        <f>IF('BIFUbC-heavy-or-residual-oil'!Q2&gt;0,'E-heavy fuel oil'!Q50/'BIFUbC-heavy-or-residual-oil'!Q2,1)</f>
        <v>1</v>
      </c>
      <c r="R2" s="299">
        <f>IF('BIFUbC-heavy-or-residual-oil'!R2&gt;0,'E-heavy fuel oil'!R50/'BIFUbC-heavy-or-residual-oil'!R2,1)</f>
        <v>1</v>
      </c>
      <c r="S2" s="299">
        <f>IF('BIFUbC-heavy-or-residual-oil'!S2&gt;0,'E-heavy fuel oil'!S50/'BIFUbC-heavy-or-residual-oil'!S2,1)</f>
        <v>1</v>
      </c>
      <c r="T2" s="299">
        <f>IF('BIFUbC-heavy-or-residual-oil'!T2&gt;0,'E-heavy fuel oil'!T50/'BIFUbC-heavy-or-residual-oil'!T2,1)</f>
        <v>1</v>
      </c>
      <c r="U2" s="299">
        <f>IF('BIFUbC-heavy-or-residual-oil'!U2&gt;0,'E-heavy fuel oil'!U50/'BIFUbC-heavy-or-residual-oil'!U2,1)</f>
        <v>1</v>
      </c>
      <c r="V2" s="299">
        <f>IF('BIFUbC-heavy-or-residual-oil'!V2&gt;0,'E-heavy fuel oil'!V50/'BIFUbC-heavy-or-residual-oil'!V2,1)</f>
        <v>1</v>
      </c>
      <c r="W2" s="299">
        <f>IF('BIFUbC-heavy-or-residual-oil'!W2&gt;0,'E-heavy fuel oil'!W50/'BIFUbC-heavy-or-residual-oil'!W2,1)</f>
        <v>1</v>
      </c>
      <c r="X2" s="299">
        <f>IF('BIFUbC-heavy-or-residual-oil'!X2&gt;0,'E-heavy fuel oil'!X50/'BIFUbC-heavy-or-residual-oil'!X2,1)</f>
        <v>1</v>
      </c>
      <c r="Y2" s="299">
        <f>IF('BIFUbC-heavy-or-residual-oil'!Y2&gt;0,'E-heavy fuel oil'!Y50/'BIFUbC-heavy-or-residual-oil'!Y2,1)</f>
        <v>1</v>
      </c>
      <c r="Z2" s="299">
        <f>IF('BIFUbC-heavy-or-residual-oil'!Z2&gt;0,'E-heavy fuel oil'!Z50/'BIFUbC-heavy-or-residual-oil'!Z2,1)</f>
        <v>1</v>
      </c>
      <c r="AA2" s="299">
        <f>IF('BIFUbC-heavy-or-residual-oil'!AA2&gt;0,'E-heavy fuel oil'!AA50/'BIFUbC-heavy-or-residual-oil'!AA2,1)</f>
        <v>1</v>
      </c>
      <c r="AB2" s="299">
        <f>IF('BIFUbC-heavy-or-residual-oil'!AB2&gt;0,'E-heavy fuel oil'!AB50/'BIFUbC-heavy-or-residual-oil'!AB2,1)</f>
        <v>1</v>
      </c>
      <c r="AC2" s="299">
        <f>IF('BIFUbC-heavy-or-residual-oil'!AC2&gt;0,'E-heavy fuel oil'!AC50/'BIFUbC-heavy-or-residual-oil'!AC2,1)</f>
        <v>1</v>
      </c>
      <c r="AD2" s="299">
        <f>IF('BIFUbC-heavy-or-residual-oil'!AD2&gt;0,'E-heavy fuel oil'!AD50/'BIFUbC-heavy-or-residual-oil'!AD2,1)</f>
        <v>1</v>
      </c>
      <c r="AE2" s="299">
        <f>IF('BIFUbC-heavy-or-residual-oil'!AE2&gt;0,'E-heavy fuel oil'!AE50/'BIFUbC-heavy-or-residual-oil'!AE2,1)</f>
        <v>1</v>
      </c>
      <c r="AF2" s="299">
        <f>IF('BIFUbC-heavy-or-residual-oil'!AF2&gt;0,'E-heavy fuel oil'!AF50/'BIFUbC-heavy-or-residual-oil'!AF2,1)</f>
        <v>1</v>
      </c>
      <c r="AG2" s="299">
        <f>IF('BIFUbC-heavy-or-residual-oil'!AG2&gt;0,'E-heavy fuel oil'!AG50/'BIFUbC-heavy-or-residual-oil'!AG2,1)</f>
        <v>1</v>
      </c>
      <c r="AH2" s="299">
        <f>IF('BIFUbC-heavy-or-residual-oil'!AH2&gt;0,'E-heavy fuel oil'!AH50/'BIFUbC-heavy-or-residual-oil'!AH2,1)</f>
        <v>1</v>
      </c>
      <c r="AI2" s="299">
        <f>IF('BIFUbC-heavy-or-residual-oil'!AI2&gt;0,'E-heavy fuel oil'!AI50/'BIFUbC-heavy-or-residual-oil'!AI2,1)</f>
        <v>1</v>
      </c>
      <c r="AJ2" s="299">
        <f>IF('BIFUbC-heavy-or-residual-oil'!AJ2&gt;0,'E-heavy fuel oil'!AJ50/'BIFUbC-heavy-or-residual-oil'!AJ2,1)</f>
        <v>1</v>
      </c>
      <c r="AK2" s="299">
        <f>IF('BIFUbC-heavy-or-residual-oil'!AK2&gt;0,'E-heavy fuel oil'!AK50/'BIFUbC-heavy-or-residual-oil'!AK2,1)</f>
        <v>1</v>
      </c>
      <c r="AL2" s="299">
        <f>IF('BIFUbC-heavy-or-residual-oil'!AL2&gt;0,'E-heavy fuel oil'!AL50/'BIFUbC-heavy-or-residual-oil'!AL2,1)</f>
        <v>1</v>
      </c>
      <c r="AM2" s="299">
        <f>IF('BIFUbC-heavy-or-residual-oil'!AM2&gt;0,'E-heavy fuel oil'!AM50/'BIFUbC-heavy-or-residual-oil'!AM2,1)</f>
        <v>1</v>
      </c>
      <c r="AN2" s="299">
        <f>IF('BIFUbC-heavy-or-residual-oil'!AN2&gt;0,'E-heavy fuel oil'!AN50/'BIFUbC-heavy-or-residual-oil'!AN2,1)</f>
        <v>1</v>
      </c>
      <c r="AO2" s="299">
        <f>IF('BIFUbC-heavy-or-residual-oil'!AO2&gt;0,'E-heavy fuel oil'!AO50/'BIFUbC-heavy-or-residual-oil'!AO2,1)</f>
        <v>1</v>
      </c>
      <c r="AP2" s="299">
        <f>IF('BIFUbC-heavy-or-residual-oil'!AP2&gt;0,'E-heavy fuel oil'!AP50/'BIFUbC-heavy-or-residual-oil'!AP2,1)</f>
        <v>1</v>
      </c>
      <c r="AQ2" s="299">
        <f>IF('BIFUbC-heavy-or-residual-oil'!AQ2&gt;0,'E-heavy fuel oil'!AQ50/'BIFUbC-heavy-or-residual-oil'!AQ2,1)</f>
        <v>1</v>
      </c>
    </row>
    <row r="3" spans="1:43" x14ac:dyDescent="0.25">
      <c r="A3" s="299" t="s">
        <v>90</v>
      </c>
      <c r="B3" s="299">
        <f>IF('BIFUbC-heavy-or-residual-oil'!B3&gt;0,'E-heavy fuel oil'!B51/'BIFUbC-heavy-or-residual-oil'!B3,1)</f>
        <v>1</v>
      </c>
      <c r="C3" s="299">
        <f>IF('BIFUbC-heavy-or-residual-oil'!C3&gt;0,'E-heavy fuel oil'!C51/'BIFUbC-heavy-or-residual-oil'!C3,1)</f>
        <v>1</v>
      </c>
      <c r="D3" s="299">
        <f>IF('BIFUbC-heavy-or-residual-oil'!D3&gt;0,'E-heavy fuel oil'!D51/'BIFUbC-heavy-or-residual-oil'!D3,1)</f>
        <v>1</v>
      </c>
      <c r="E3" s="299">
        <f>IF('BIFUbC-heavy-or-residual-oil'!E3&gt;0,'E-heavy fuel oil'!E51/'BIFUbC-heavy-or-residual-oil'!E3,1)</f>
        <v>1</v>
      </c>
      <c r="F3" s="299">
        <f>IF('BIFUbC-heavy-or-residual-oil'!F3&gt;0,'E-heavy fuel oil'!F51/'BIFUbC-heavy-or-residual-oil'!F3,1)</f>
        <v>1</v>
      </c>
      <c r="G3" s="299">
        <f>IF('BIFUbC-heavy-or-residual-oil'!G3&gt;0,'E-heavy fuel oil'!G51/'BIFUbC-heavy-or-residual-oil'!G3,1)</f>
        <v>1</v>
      </c>
      <c r="H3" s="299">
        <f>IF('BIFUbC-heavy-or-residual-oil'!H3&gt;0,'E-heavy fuel oil'!H51/'BIFUbC-heavy-or-residual-oil'!H3,1)</f>
        <v>1</v>
      </c>
      <c r="I3" s="299">
        <f>IF('BIFUbC-heavy-or-residual-oil'!I3&gt;0,'E-heavy fuel oil'!I51/'BIFUbC-heavy-or-residual-oil'!I3,1)</f>
        <v>1</v>
      </c>
      <c r="J3" s="299">
        <f>IF('BIFUbC-heavy-or-residual-oil'!J3&gt;0,'E-heavy fuel oil'!J51/'BIFUbC-heavy-or-residual-oil'!J3,1)</f>
        <v>1</v>
      </c>
      <c r="K3" s="299">
        <f>IF('BIFUbC-heavy-or-residual-oil'!K3&gt;0,'E-heavy fuel oil'!K51/'BIFUbC-heavy-or-residual-oil'!K3,1)</f>
        <v>1</v>
      </c>
      <c r="L3" s="299">
        <f>IF('BIFUbC-heavy-or-residual-oil'!L3&gt;0,'E-heavy fuel oil'!L51/'BIFUbC-heavy-or-residual-oil'!L3,1)</f>
        <v>1</v>
      </c>
      <c r="M3" s="299">
        <f>IF('BIFUbC-heavy-or-residual-oil'!M3&gt;0,'E-heavy fuel oil'!M51/'BIFUbC-heavy-or-residual-oil'!M3,1)</f>
        <v>1</v>
      </c>
      <c r="N3" s="299">
        <f>IF('BIFUbC-heavy-or-residual-oil'!N3&gt;0,'E-heavy fuel oil'!N51/'BIFUbC-heavy-or-residual-oil'!N3,1)</f>
        <v>1</v>
      </c>
      <c r="O3" s="299">
        <f>IF('BIFUbC-heavy-or-residual-oil'!O3&gt;0,'E-heavy fuel oil'!O51/'BIFUbC-heavy-or-residual-oil'!O3,1)</f>
        <v>1</v>
      </c>
      <c r="P3" s="299">
        <f>IF('BIFUbC-heavy-or-residual-oil'!P3&gt;0,'E-heavy fuel oil'!P51/'BIFUbC-heavy-or-residual-oil'!P3,1)</f>
        <v>1</v>
      </c>
      <c r="Q3" s="299">
        <f>IF('BIFUbC-heavy-or-residual-oil'!Q3&gt;0,'E-heavy fuel oil'!Q51/'BIFUbC-heavy-or-residual-oil'!Q3,1)</f>
        <v>1</v>
      </c>
      <c r="R3" s="299">
        <f>IF('BIFUbC-heavy-or-residual-oil'!R3&gt;0,'E-heavy fuel oil'!R51/'BIFUbC-heavy-or-residual-oil'!R3,1)</f>
        <v>1</v>
      </c>
      <c r="S3" s="299">
        <f>IF('BIFUbC-heavy-or-residual-oil'!S3&gt;0,'E-heavy fuel oil'!S51/'BIFUbC-heavy-or-residual-oil'!S3,1)</f>
        <v>1</v>
      </c>
      <c r="T3" s="299">
        <f>IF('BIFUbC-heavy-or-residual-oil'!T3&gt;0,'E-heavy fuel oil'!T51/'BIFUbC-heavy-or-residual-oil'!T3,1)</f>
        <v>1</v>
      </c>
      <c r="U3" s="299">
        <f>IF('BIFUbC-heavy-or-residual-oil'!U3&gt;0,'E-heavy fuel oil'!U51/'BIFUbC-heavy-or-residual-oil'!U3,1)</f>
        <v>1</v>
      </c>
      <c r="V3" s="299">
        <f>IF('BIFUbC-heavy-or-residual-oil'!V3&gt;0,'E-heavy fuel oil'!V51/'BIFUbC-heavy-or-residual-oil'!V3,1)</f>
        <v>1</v>
      </c>
      <c r="W3" s="299">
        <f>IF('BIFUbC-heavy-or-residual-oil'!W3&gt;0,'E-heavy fuel oil'!W51/'BIFUbC-heavy-or-residual-oil'!W3,1)</f>
        <v>1</v>
      </c>
      <c r="X3" s="299">
        <f>IF('BIFUbC-heavy-or-residual-oil'!X3&gt;0,'E-heavy fuel oil'!X51/'BIFUbC-heavy-or-residual-oil'!X3,1)</f>
        <v>1</v>
      </c>
      <c r="Y3" s="299">
        <f>IF('BIFUbC-heavy-or-residual-oil'!Y3&gt;0,'E-heavy fuel oil'!Y51/'BIFUbC-heavy-or-residual-oil'!Y3,1)</f>
        <v>1</v>
      </c>
      <c r="Z3" s="299">
        <f>IF('BIFUbC-heavy-or-residual-oil'!Z3&gt;0,'E-heavy fuel oil'!Z51/'BIFUbC-heavy-or-residual-oil'!Z3,1)</f>
        <v>1</v>
      </c>
      <c r="AA3" s="299">
        <f>IF('BIFUbC-heavy-or-residual-oil'!AA3&gt;0,'E-heavy fuel oil'!AA51/'BIFUbC-heavy-or-residual-oil'!AA3,1)</f>
        <v>1</v>
      </c>
      <c r="AB3" s="299">
        <f>IF('BIFUbC-heavy-or-residual-oil'!AB3&gt;0,'E-heavy fuel oil'!AB51/'BIFUbC-heavy-or-residual-oil'!AB3,1)</f>
        <v>1</v>
      </c>
      <c r="AC3" s="299">
        <f>IF('BIFUbC-heavy-or-residual-oil'!AC3&gt;0,'E-heavy fuel oil'!AC51/'BIFUbC-heavy-or-residual-oil'!AC3,1)</f>
        <v>1</v>
      </c>
      <c r="AD3" s="299">
        <f>IF('BIFUbC-heavy-or-residual-oil'!AD3&gt;0,'E-heavy fuel oil'!AD51/'BIFUbC-heavy-or-residual-oil'!AD3,1)</f>
        <v>1</v>
      </c>
      <c r="AE3" s="299">
        <f>IF('BIFUbC-heavy-or-residual-oil'!AE3&gt;0,'E-heavy fuel oil'!AE51/'BIFUbC-heavy-or-residual-oil'!AE3,1)</f>
        <v>1</v>
      </c>
      <c r="AF3" s="299">
        <f>IF('BIFUbC-heavy-or-residual-oil'!AF3&gt;0,'E-heavy fuel oil'!AF51/'BIFUbC-heavy-or-residual-oil'!AF3,1)</f>
        <v>1</v>
      </c>
      <c r="AG3" s="299">
        <f>IF('BIFUbC-heavy-or-residual-oil'!AG3&gt;0,'E-heavy fuel oil'!AG51/'BIFUbC-heavy-or-residual-oil'!AG3,1)</f>
        <v>1</v>
      </c>
      <c r="AH3" s="299">
        <f>IF('BIFUbC-heavy-or-residual-oil'!AH3&gt;0,'E-heavy fuel oil'!AH51/'BIFUbC-heavy-or-residual-oil'!AH3,1)</f>
        <v>1</v>
      </c>
      <c r="AI3" s="299">
        <f>IF('BIFUbC-heavy-or-residual-oil'!AI3&gt;0,'E-heavy fuel oil'!AI51/'BIFUbC-heavy-or-residual-oil'!AI3,1)</f>
        <v>1</v>
      </c>
      <c r="AJ3" s="299">
        <f>IF('BIFUbC-heavy-or-residual-oil'!AJ3&gt;0,'E-heavy fuel oil'!AJ51/'BIFUbC-heavy-or-residual-oil'!AJ3,1)</f>
        <v>1</v>
      </c>
      <c r="AK3" s="299">
        <f>IF('BIFUbC-heavy-or-residual-oil'!AK3&gt;0,'E-heavy fuel oil'!AK51/'BIFUbC-heavy-or-residual-oil'!AK3,1)</f>
        <v>1</v>
      </c>
      <c r="AL3" s="299">
        <f>IF('BIFUbC-heavy-or-residual-oil'!AL3&gt;0,'E-heavy fuel oil'!AL51/'BIFUbC-heavy-or-residual-oil'!AL3,1)</f>
        <v>1</v>
      </c>
      <c r="AM3" s="299">
        <f>IF('BIFUbC-heavy-or-residual-oil'!AM3&gt;0,'E-heavy fuel oil'!AM51/'BIFUbC-heavy-or-residual-oil'!AM3,1)</f>
        <v>1</v>
      </c>
      <c r="AN3" s="299">
        <f>IF('BIFUbC-heavy-or-residual-oil'!AN3&gt;0,'E-heavy fuel oil'!AN51/'BIFUbC-heavy-or-residual-oil'!AN3,1)</f>
        <v>1</v>
      </c>
      <c r="AO3" s="299">
        <f>IF('BIFUbC-heavy-or-residual-oil'!AO3&gt;0,'E-heavy fuel oil'!AO51/'BIFUbC-heavy-or-residual-oil'!AO3,1)</f>
        <v>1</v>
      </c>
      <c r="AP3" s="299">
        <f>IF('BIFUbC-heavy-or-residual-oil'!AP3&gt;0,'E-heavy fuel oil'!AP51/'BIFUbC-heavy-or-residual-oil'!AP3,1)</f>
        <v>1</v>
      </c>
      <c r="AQ3" s="299">
        <f>IF('BIFUbC-heavy-or-residual-oil'!AQ3&gt;0,'E-heavy fuel oil'!AQ51/'BIFUbC-heavy-or-residual-oil'!AQ3,1)</f>
        <v>1</v>
      </c>
    </row>
    <row r="4" spans="1:43" x14ac:dyDescent="0.25">
      <c r="A4" s="299" t="s">
        <v>91</v>
      </c>
      <c r="B4" s="299">
        <f>IF('BIFUbC-heavy-or-residual-oil'!B4&gt;0,'E-heavy fuel oil'!B52/'BIFUbC-heavy-or-residual-oil'!B4,1)</f>
        <v>1</v>
      </c>
      <c r="C4" s="299">
        <f>IF('BIFUbC-heavy-or-residual-oil'!C4&gt;0,'E-heavy fuel oil'!C52/'BIFUbC-heavy-or-residual-oil'!C4,1)</f>
        <v>1</v>
      </c>
      <c r="D4" s="299">
        <f>IF('BIFUbC-heavy-or-residual-oil'!D4&gt;0,'E-heavy fuel oil'!D52/'BIFUbC-heavy-or-residual-oil'!D4,1)</f>
        <v>1</v>
      </c>
      <c r="E4" s="299">
        <f>IF('BIFUbC-heavy-or-residual-oil'!E4&gt;0,'E-heavy fuel oil'!E52/'BIFUbC-heavy-or-residual-oil'!E4,1)</f>
        <v>1</v>
      </c>
      <c r="F4" s="299">
        <f>IF('BIFUbC-heavy-or-residual-oil'!F4&gt;0,'E-heavy fuel oil'!F52/'BIFUbC-heavy-or-residual-oil'!F4,1)</f>
        <v>1</v>
      </c>
      <c r="G4" s="299">
        <f>IF('BIFUbC-heavy-or-residual-oil'!G4&gt;0,'E-heavy fuel oil'!G52/'BIFUbC-heavy-or-residual-oil'!G4,1)</f>
        <v>1</v>
      </c>
      <c r="H4" s="299">
        <f>IF('BIFUbC-heavy-or-residual-oil'!H4&gt;0,'E-heavy fuel oil'!H52/'BIFUbC-heavy-or-residual-oil'!H4,1)</f>
        <v>1</v>
      </c>
      <c r="I4" s="299">
        <f>IF('BIFUbC-heavy-or-residual-oil'!I4&gt;0,'E-heavy fuel oil'!I52/'BIFUbC-heavy-or-residual-oil'!I4,1)</f>
        <v>1</v>
      </c>
      <c r="J4" s="299">
        <f>IF('BIFUbC-heavy-or-residual-oil'!J4&gt;0,'E-heavy fuel oil'!J52/'BIFUbC-heavy-or-residual-oil'!J4,1)</f>
        <v>1</v>
      </c>
      <c r="K4" s="299">
        <f>IF('BIFUbC-heavy-or-residual-oil'!K4&gt;0,'E-heavy fuel oil'!K52/'BIFUbC-heavy-or-residual-oil'!K4,1)</f>
        <v>1</v>
      </c>
      <c r="L4" s="299">
        <f>IF('BIFUbC-heavy-or-residual-oil'!L4&gt;0,'E-heavy fuel oil'!L52/'BIFUbC-heavy-or-residual-oil'!L4,1)</f>
        <v>1</v>
      </c>
      <c r="M4" s="299">
        <f>IF('BIFUbC-heavy-or-residual-oil'!M4&gt;0,'E-heavy fuel oil'!M52/'BIFUbC-heavy-or-residual-oil'!M4,1)</f>
        <v>1</v>
      </c>
      <c r="N4" s="299">
        <f>IF('BIFUbC-heavy-or-residual-oil'!N4&gt;0,'E-heavy fuel oil'!N52/'BIFUbC-heavy-or-residual-oil'!N4,1)</f>
        <v>1</v>
      </c>
      <c r="O4" s="299">
        <f>IF('BIFUbC-heavy-or-residual-oil'!O4&gt;0,'E-heavy fuel oil'!O52/'BIFUbC-heavy-or-residual-oil'!O4,1)</f>
        <v>1</v>
      </c>
      <c r="P4" s="299">
        <f>IF('BIFUbC-heavy-or-residual-oil'!P4&gt;0,'E-heavy fuel oil'!P52/'BIFUbC-heavy-or-residual-oil'!P4,1)</f>
        <v>1</v>
      </c>
      <c r="Q4" s="299">
        <f>IF('BIFUbC-heavy-or-residual-oil'!Q4&gt;0,'E-heavy fuel oil'!Q52/'BIFUbC-heavy-or-residual-oil'!Q4,1)</f>
        <v>1</v>
      </c>
      <c r="R4" s="299">
        <f>IF('BIFUbC-heavy-or-residual-oil'!R4&gt;0,'E-heavy fuel oil'!R52/'BIFUbC-heavy-or-residual-oil'!R4,1)</f>
        <v>1</v>
      </c>
      <c r="S4" s="299">
        <f>IF('BIFUbC-heavy-or-residual-oil'!S4&gt;0,'E-heavy fuel oil'!S52/'BIFUbC-heavy-or-residual-oil'!S4,1)</f>
        <v>1</v>
      </c>
      <c r="T4" s="299">
        <f>IF('BIFUbC-heavy-or-residual-oil'!T4&gt;0,'E-heavy fuel oil'!T52/'BIFUbC-heavy-or-residual-oil'!T4,1)</f>
        <v>1</v>
      </c>
      <c r="U4" s="299">
        <f>IF('BIFUbC-heavy-or-residual-oil'!U4&gt;0,'E-heavy fuel oil'!U52/'BIFUbC-heavy-or-residual-oil'!U4,1)</f>
        <v>1</v>
      </c>
      <c r="V4" s="299">
        <f>IF('BIFUbC-heavy-or-residual-oil'!V4&gt;0,'E-heavy fuel oil'!V52/'BIFUbC-heavy-or-residual-oil'!V4,1)</f>
        <v>1</v>
      </c>
      <c r="W4" s="299">
        <f>IF('BIFUbC-heavy-or-residual-oil'!W4&gt;0,'E-heavy fuel oil'!W52/'BIFUbC-heavy-or-residual-oil'!W4,1)</f>
        <v>1</v>
      </c>
      <c r="X4" s="299">
        <f>IF('BIFUbC-heavy-or-residual-oil'!X4&gt;0,'E-heavy fuel oil'!X52/'BIFUbC-heavy-or-residual-oil'!X4,1)</f>
        <v>1</v>
      </c>
      <c r="Y4" s="299">
        <f>IF('BIFUbC-heavy-or-residual-oil'!Y4&gt;0,'E-heavy fuel oil'!Y52/'BIFUbC-heavy-or-residual-oil'!Y4,1)</f>
        <v>1</v>
      </c>
      <c r="Z4" s="299">
        <f>IF('BIFUbC-heavy-or-residual-oil'!Z4&gt;0,'E-heavy fuel oil'!Z52/'BIFUbC-heavy-or-residual-oil'!Z4,1)</f>
        <v>1</v>
      </c>
      <c r="AA4" s="299">
        <f>IF('BIFUbC-heavy-or-residual-oil'!AA4&gt;0,'E-heavy fuel oil'!AA52/'BIFUbC-heavy-or-residual-oil'!AA4,1)</f>
        <v>1</v>
      </c>
      <c r="AB4" s="299">
        <f>IF('BIFUbC-heavy-or-residual-oil'!AB4&gt;0,'E-heavy fuel oil'!AB52/'BIFUbC-heavy-or-residual-oil'!AB4,1)</f>
        <v>1</v>
      </c>
      <c r="AC4" s="299">
        <f>IF('BIFUbC-heavy-or-residual-oil'!AC4&gt;0,'E-heavy fuel oil'!AC52/'BIFUbC-heavy-or-residual-oil'!AC4,1)</f>
        <v>1</v>
      </c>
      <c r="AD4" s="299">
        <f>IF('BIFUbC-heavy-or-residual-oil'!AD4&gt;0,'E-heavy fuel oil'!AD52/'BIFUbC-heavy-or-residual-oil'!AD4,1)</f>
        <v>1</v>
      </c>
      <c r="AE4" s="299">
        <f>IF('BIFUbC-heavy-or-residual-oil'!AE4&gt;0,'E-heavy fuel oil'!AE52/'BIFUbC-heavy-or-residual-oil'!AE4,1)</f>
        <v>1</v>
      </c>
      <c r="AF4" s="299">
        <f>IF('BIFUbC-heavy-or-residual-oil'!AF4&gt;0,'E-heavy fuel oil'!AF52/'BIFUbC-heavy-or-residual-oil'!AF4,1)</f>
        <v>1</v>
      </c>
      <c r="AG4" s="299">
        <f>IF('BIFUbC-heavy-or-residual-oil'!AG4&gt;0,'E-heavy fuel oil'!AG52/'BIFUbC-heavy-or-residual-oil'!AG4,1)</f>
        <v>1</v>
      </c>
      <c r="AH4" s="299">
        <f>IF('BIFUbC-heavy-or-residual-oil'!AH4&gt;0,'E-heavy fuel oil'!AH52/'BIFUbC-heavy-or-residual-oil'!AH4,1)</f>
        <v>1</v>
      </c>
      <c r="AI4" s="299">
        <f>IF('BIFUbC-heavy-or-residual-oil'!AI4&gt;0,'E-heavy fuel oil'!AI52/'BIFUbC-heavy-or-residual-oil'!AI4,1)</f>
        <v>1</v>
      </c>
      <c r="AJ4" s="299">
        <f>IF('BIFUbC-heavy-or-residual-oil'!AJ4&gt;0,'E-heavy fuel oil'!AJ52/'BIFUbC-heavy-or-residual-oil'!AJ4,1)</f>
        <v>1</v>
      </c>
      <c r="AK4" s="299">
        <f>IF('BIFUbC-heavy-or-residual-oil'!AK4&gt;0,'E-heavy fuel oil'!AK52/'BIFUbC-heavy-or-residual-oil'!AK4,1)</f>
        <v>1</v>
      </c>
      <c r="AL4" s="299">
        <f>IF('BIFUbC-heavy-or-residual-oil'!AL4&gt;0,'E-heavy fuel oil'!AL52/'BIFUbC-heavy-or-residual-oil'!AL4,1)</f>
        <v>1</v>
      </c>
      <c r="AM4" s="299">
        <f>IF('BIFUbC-heavy-or-residual-oil'!AM4&gt;0,'E-heavy fuel oil'!AM52/'BIFUbC-heavy-or-residual-oil'!AM4,1)</f>
        <v>1</v>
      </c>
      <c r="AN4" s="299">
        <f>IF('BIFUbC-heavy-or-residual-oil'!AN4&gt;0,'E-heavy fuel oil'!AN52/'BIFUbC-heavy-or-residual-oil'!AN4,1)</f>
        <v>1</v>
      </c>
      <c r="AO4" s="299">
        <f>IF('BIFUbC-heavy-or-residual-oil'!AO4&gt;0,'E-heavy fuel oil'!AO52/'BIFUbC-heavy-or-residual-oil'!AO4,1)</f>
        <v>1</v>
      </c>
      <c r="AP4" s="299">
        <f>IF('BIFUbC-heavy-or-residual-oil'!AP4&gt;0,'E-heavy fuel oil'!AP52/'BIFUbC-heavy-or-residual-oil'!AP4,1)</f>
        <v>1</v>
      </c>
      <c r="AQ4" s="299">
        <f>IF('BIFUbC-heavy-or-residual-oil'!AQ4&gt;0,'E-heavy fuel oil'!AQ52/'BIFUbC-heavy-or-residual-oil'!AQ4,1)</f>
        <v>1</v>
      </c>
    </row>
    <row r="5" spans="1:43" x14ac:dyDescent="0.25">
      <c r="A5" s="299" t="s">
        <v>92</v>
      </c>
      <c r="B5" s="299">
        <f>IF('BIFUbC-heavy-or-residual-oil'!B5&gt;0,'E-heavy fuel oil'!B53/'BIFUbC-heavy-or-residual-oil'!B5,1)</f>
        <v>1</v>
      </c>
      <c r="C5" s="299">
        <f>IF('BIFUbC-heavy-or-residual-oil'!C5&gt;0,'E-heavy fuel oil'!C53/'BIFUbC-heavy-or-residual-oil'!C5,1)</f>
        <v>1</v>
      </c>
      <c r="D5" s="299">
        <f>IF('BIFUbC-heavy-or-residual-oil'!D5&gt;0,'E-heavy fuel oil'!D53/'BIFUbC-heavy-or-residual-oil'!D5,1)</f>
        <v>1</v>
      </c>
      <c r="E5" s="299">
        <f>IF('BIFUbC-heavy-or-residual-oil'!E5&gt;0,'E-heavy fuel oil'!E53/'BIFUbC-heavy-or-residual-oil'!E5,1)</f>
        <v>1</v>
      </c>
      <c r="F5" s="299">
        <f>IF('BIFUbC-heavy-or-residual-oil'!F5&gt;0,'E-heavy fuel oil'!F53/'BIFUbC-heavy-or-residual-oil'!F5,1)</f>
        <v>1</v>
      </c>
      <c r="G5" s="299">
        <f>IF('BIFUbC-heavy-or-residual-oil'!G5&gt;0,'E-heavy fuel oil'!G53/'BIFUbC-heavy-or-residual-oil'!G5,1)</f>
        <v>1</v>
      </c>
      <c r="H5" s="299">
        <f>IF('BIFUbC-heavy-or-residual-oil'!H5&gt;0,'E-heavy fuel oil'!H53/'BIFUbC-heavy-or-residual-oil'!H5,1)</f>
        <v>1</v>
      </c>
      <c r="I5" s="299">
        <f>IF('BIFUbC-heavy-or-residual-oil'!I5&gt;0,'E-heavy fuel oil'!I53/'BIFUbC-heavy-or-residual-oil'!I5,1)</f>
        <v>1</v>
      </c>
      <c r="J5" s="299">
        <f>IF('BIFUbC-heavy-or-residual-oil'!J5&gt;0,'E-heavy fuel oil'!J53/'BIFUbC-heavy-or-residual-oil'!J5,1)</f>
        <v>1</v>
      </c>
      <c r="K5" s="299">
        <f>IF('BIFUbC-heavy-or-residual-oil'!K5&gt;0,'E-heavy fuel oil'!K53/'BIFUbC-heavy-or-residual-oil'!K5,1)</f>
        <v>1</v>
      </c>
      <c r="L5" s="299">
        <f>IF('BIFUbC-heavy-or-residual-oil'!L5&gt;0,'E-heavy fuel oil'!L53/'BIFUbC-heavy-or-residual-oil'!L5,1)</f>
        <v>1</v>
      </c>
      <c r="M5" s="299">
        <f>IF('BIFUbC-heavy-or-residual-oil'!M5&gt;0,'E-heavy fuel oil'!M53/'BIFUbC-heavy-or-residual-oil'!M5,1)</f>
        <v>1</v>
      </c>
      <c r="N5" s="299">
        <f>IF('BIFUbC-heavy-or-residual-oil'!N5&gt;0,'E-heavy fuel oil'!N53/'BIFUbC-heavy-or-residual-oil'!N5,1)</f>
        <v>1</v>
      </c>
      <c r="O5" s="299">
        <f>IF('BIFUbC-heavy-or-residual-oil'!O5&gt;0,'E-heavy fuel oil'!O53/'BIFUbC-heavy-or-residual-oil'!O5,1)</f>
        <v>1</v>
      </c>
      <c r="P5" s="299">
        <f>IF('BIFUbC-heavy-or-residual-oil'!P5&gt;0,'E-heavy fuel oil'!P53/'BIFUbC-heavy-or-residual-oil'!P5,1)</f>
        <v>1</v>
      </c>
      <c r="Q5" s="299">
        <f>IF('BIFUbC-heavy-or-residual-oil'!Q5&gt;0,'E-heavy fuel oil'!Q53/'BIFUbC-heavy-or-residual-oil'!Q5,1)</f>
        <v>1</v>
      </c>
      <c r="R5" s="299">
        <f>IF('BIFUbC-heavy-or-residual-oil'!R5&gt;0,'E-heavy fuel oil'!R53/'BIFUbC-heavy-or-residual-oil'!R5,1)</f>
        <v>1</v>
      </c>
      <c r="S5" s="299">
        <f>IF('BIFUbC-heavy-or-residual-oil'!S5&gt;0,'E-heavy fuel oil'!S53/'BIFUbC-heavy-or-residual-oil'!S5,1)</f>
        <v>1</v>
      </c>
      <c r="T5" s="299">
        <f>IF('BIFUbC-heavy-or-residual-oil'!T5&gt;0,'E-heavy fuel oil'!T53/'BIFUbC-heavy-or-residual-oil'!T5,1)</f>
        <v>1</v>
      </c>
      <c r="U5" s="299">
        <f>IF('BIFUbC-heavy-or-residual-oil'!U5&gt;0,'E-heavy fuel oil'!U53/'BIFUbC-heavy-or-residual-oil'!U5,1)</f>
        <v>1</v>
      </c>
      <c r="V5" s="299">
        <f>IF('BIFUbC-heavy-or-residual-oil'!V5&gt;0,'E-heavy fuel oil'!V53/'BIFUbC-heavy-or-residual-oil'!V5,1)</f>
        <v>1</v>
      </c>
      <c r="W5" s="299">
        <f>IF('BIFUbC-heavy-or-residual-oil'!W5&gt;0,'E-heavy fuel oil'!W53/'BIFUbC-heavy-or-residual-oil'!W5,1)</f>
        <v>1</v>
      </c>
      <c r="X5" s="299">
        <f>IF('BIFUbC-heavy-or-residual-oil'!X5&gt;0,'E-heavy fuel oil'!X53/'BIFUbC-heavy-or-residual-oil'!X5,1)</f>
        <v>1</v>
      </c>
      <c r="Y5" s="299">
        <f>IF('BIFUbC-heavy-or-residual-oil'!Y5&gt;0,'E-heavy fuel oil'!Y53/'BIFUbC-heavy-or-residual-oil'!Y5,1)</f>
        <v>1</v>
      </c>
      <c r="Z5" s="299">
        <f>IF('BIFUbC-heavy-or-residual-oil'!Z5&gt;0,'E-heavy fuel oil'!Z53/'BIFUbC-heavy-or-residual-oil'!Z5,1)</f>
        <v>1</v>
      </c>
      <c r="AA5" s="299">
        <f>IF('BIFUbC-heavy-or-residual-oil'!AA5&gt;0,'E-heavy fuel oil'!AA53/'BIFUbC-heavy-or-residual-oil'!AA5,1)</f>
        <v>1</v>
      </c>
      <c r="AB5" s="299">
        <f>IF('BIFUbC-heavy-or-residual-oil'!AB5&gt;0,'E-heavy fuel oil'!AB53/'BIFUbC-heavy-or-residual-oil'!AB5,1)</f>
        <v>1</v>
      </c>
      <c r="AC5" s="299">
        <f>IF('BIFUbC-heavy-or-residual-oil'!AC5&gt;0,'E-heavy fuel oil'!AC53/'BIFUbC-heavy-or-residual-oil'!AC5,1)</f>
        <v>1</v>
      </c>
      <c r="AD5" s="299">
        <f>IF('BIFUbC-heavy-or-residual-oil'!AD5&gt;0,'E-heavy fuel oil'!AD53/'BIFUbC-heavy-or-residual-oil'!AD5,1)</f>
        <v>1</v>
      </c>
      <c r="AE5" s="299">
        <f>IF('BIFUbC-heavy-or-residual-oil'!AE5&gt;0,'E-heavy fuel oil'!AE53/'BIFUbC-heavy-or-residual-oil'!AE5,1)</f>
        <v>1</v>
      </c>
      <c r="AF5" s="299">
        <f>IF('BIFUbC-heavy-or-residual-oil'!AF5&gt;0,'E-heavy fuel oil'!AF53/'BIFUbC-heavy-or-residual-oil'!AF5,1)</f>
        <v>1</v>
      </c>
      <c r="AG5" s="299">
        <f>IF('BIFUbC-heavy-or-residual-oil'!AG5&gt;0,'E-heavy fuel oil'!AG53/'BIFUbC-heavy-or-residual-oil'!AG5,1)</f>
        <v>1</v>
      </c>
      <c r="AH5" s="299">
        <f>IF('BIFUbC-heavy-or-residual-oil'!AH5&gt;0,'E-heavy fuel oil'!AH53/'BIFUbC-heavy-or-residual-oil'!AH5,1)</f>
        <v>1</v>
      </c>
      <c r="AI5" s="299">
        <f>IF('BIFUbC-heavy-or-residual-oil'!AI5&gt;0,'E-heavy fuel oil'!AI53/'BIFUbC-heavy-or-residual-oil'!AI5,1)</f>
        <v>1</v>
      </c>
      <c r="AJ5" s="299">
        <f>IF('BIFUbC-heavy-or-residual-oil'!AJ5&gt;0,'E-heavy fuel oil'!AJ53/'BIFUbC-heavy-or-residual-oil'!AJ5,1)</f>
        <v>1</v>
      </c>
      <c r="AK5" s="299">
        <f>IF('BIFUbC-heavy-or-residual-oil'!AK5&gt;0,'E-heavy fuel oil'!AK53/'BIFUbC-heavy-or-residual-oil'!AK5,1)</f>
        <v>1</v>
      </c>
      <c r="AL5" s="299">
        <f>IF('BIFUbC-heavy-or-residual-oil'!AL5&gt;0,'E-heavy fuel oil'!AL53/'BIFUbC-heavy-or-residual-oil'!AL5,1)</f>
        <v>1</v>
      </c>
      <c r="AM5" s="299">
        <f>IF('BIFUbC-heavy-or-residual-oil'!AM5&gt;0,'E-heavy fuel oil'!AM53/'BIFUbC-heavy-or-residual-oil'!AM5,1)</f>
        <v>1</v>
      </c>
      <c r="AN5" s="299">
        <f>IF('BIFUbC-heavy-or-residual-oil'!AN5&gt;0,'E-heavy fuel oil'!AN53/'BIFUbC-heavy-or-residual-oil'!AN5,1)</f>
        <v>1</v>
      </c>
      <c r="AO5" s="299">
        <f>IF('BIFUbC-heavy-or-residual-oil'!AO5&gt;0,'E-heavy fuel oil'!AO53/'BIFUbC-heavy-or-residual-oil'!AO5,1)</f>
        <v>1</v>
      </c>
      <c r="AP5" s="299">
        <f>IF('BIFUbC-heavy-or-residual-oil'!AP5&gt;0,'E-heavy fuel oil'!AP53/'BIFUbC-heavy-or-residual-oil'!AP5,1)</f>
        <v>1</v>
      </c>
      <c r="AQ5" s="299">
        <f>IF('BIFUbC-heavy-or-residual-oil'!AQ5&gt;0,'E-heavy fuel oil'!AQ53/'BIFUbC-heavy-or-residual-oil'!AQ5,1)</f>
        <v>1</v>
      </c>
    </row>
    <row r="6" spans="1:43" x14ac:dyDescent="0.25">
      <c r="A6" s="299" t="s">
        <v>93</v>
      </c>
      <c r="B6" s="299">
        <f>IF('BIFUbC-heavy-or-residual-oil'!B6&gt;0,'E-heavy fuel oil'!B54/'BIFUbC-heavy-or-residual-oil'!B6,1)</f>
        <v>0.92976515261077552</v>
      </c>
      <c r="C6" s="299">
        <f>IF('BIFUbC-heavy-or-residual-oil'!C6&gt;0,'E-heavy fuel oil'!C54/'BIFUbC-heavy-or-residual-oil'!C6,1)</f>
        <v>1</v>
      </c>
      <c r="D6" s="299">
        <f>IF('BIFUbC-heavy-or-residual-oil'!D6&gt;0,'E-heavy fuel oil'!D54/'BIFUbC-heavy-or-residual-oil'!D6,1)</f>
        <v>1</v>
      </c>
      <c r="E6" s="299">
        <f>IF('BIFUbC-heavy-or-residual-oil'!E6&gt;0,'E-heavy fuel oil'!E54/'BIFUbC-heavy-or-residual-oil'!E6,1)</f>
        <v>1</v>
      </c>
      <c r="F6" s="299">
        <f>IF('BIFUbC-heavy-or-residual-oil'!F6&gt;0,'E-heavy fuel oil'!F54/'BIFUbC-heavy-or-residual-oil'!F6,1)</f>
        <v>1</v>
      </c>
      <c r="G6" s="299">
        <f>IF('BIFUbC-heavy-or-residual-oil'!G6&gt;0,'E-heavy fuel oil'!G54/'BIFUbC-heavy-or-residual-oil'!G6,1)</f>
        <v>1</v>
      </c>
      <c r="H6" s="299">
        <f>IF('BIFUbC-heavy-or-residual-oil'!H6&gt;0,'E-heavy fuel oil'!H54/'BIFUbC-heavy-or-residual-oil'!H6,1)</f>
        <v>1</v>
      </c>
      <c r="I6" s="299">
        <f>IF('BIFUbC-heavy-or-residual-oil'!I6&gt;0,'E-heavy fuel oil'!I54/'BIFUbC-heavy-or-residual-oil'!I6,1)</f>
        <v>1</v>
      </c>
      <c r="J6" s="299">
        <f>IF('BIFUbC-heavy-or-residual-oil'!J6&gt;0,'E-heavy fuel oil'!J54/'BIFUbC-heavy-or-residual-oil'!J6,1)</f>
        <v>1</v>
      </c>
      <c r="K6" s="299">
        <f>IF('BIFUbC-heavy-or-residual-oil'!K6&gt;0,'E-heavy fuel oil'!K54/'BIFUbC-heavy-or-residual-oil'!K6,1)</f>
        <v>1</v>
      </c>
      <c r="L6" s="299">
        <f>IF('BIFUbC-heavy-or-residual-oil'!L6&gt;0,'E-heavy fuel oil'!L54/'BIFUbC-heavy-or-residual-oil'!L6,1)</f>
        <v>1</v>
      </c>
      <c r="M6" s="299">
        <f>IF('BIFUbC-heavy-or-residual-oil'!M6&gt;0,'E-heavy fuel oil'!M54/'BIFUbC-heavy-or-residual-oil'!M6,1)</f>
        <v>1</v>
      </c>
      <c r="N6" s="299">
        <f>IF('BIFUbC-heavy-or-residual-oil'!N6&gt;0,'E-heavy fuel oil'!N54/'BIFUbC-heavy-or-residual-oil'!N6,1)</f>
        <v>1</v>
      </c>
      <c r="O6" s="299">
        <f>IF('BIFUbC-heavy-or-residual-oil'!O6&gt;0,'E-heavy fuel oil'!O54/'BIFUbC-heavy-or-residual-oil'!O6,1)</f>
        <v>1</v>
      </c>
      <c r="P6" s="299">
        <f>IF('BIFUbC-heavy-or-residual-oil'!P6&gt;0,'E-heavy fuel oil'!P54/'BIFUbC-heavy-or-residual-oil'!P6,1)</f>
        <v>1</v>
      </c>
      <c r="Q6" s="299">
        <f>IF('BIFUbC-heavy-or-residual-oil'!Q6&gt;0,'E-heavy fuel oil'!Q54/'BIFUbC-heavy-or-residual-oil'!Q6,1)</f>
        <v>1</v>
      </c>
      <c r="R6" s="299">
        <f>IF('BIFUbC-heavy-or-residual-oil'!R6&gt;0,'E-heavy fuel oil'!R54/'BIFUbC-heavy-or-residual-oil'!R6,1)</f>
        <v>1</v>
      </c>
      <c r="S6" s="299">
        <f>IF('BIFUbC-heavy-or-residual-oil'!S6&gt;0,'E-heavy fuel oil'!S54/'BIFUbC-heavy-or-residual-oil'!S6,1)</f>
        <v>1</v>
      </c>
      <c r="T6" s="299">
        <f>IF('BIFUbC-heavy-or-residual-oil'!T6&gt;0,'E-heavy fuel oil'!T54/'BIFUbC-heavy-or-residual-oil'!T6,1)</f>
        <v>1</v>
      </c>
      <c r="U6" s="299">
        <f>IF('BIFUbC-heavy-or-residual-oil'!U6&gt;0,'E-heavy fuel oil'!U54/'BIFUbC-heavy-or-residual-oil'!U6,1)</f>
        <v>1</v>
      </c>
      <c r="V6" s="299">
        <f>IF('BIFUbC-heavy-or-residual-oil'!V6&gt;0,'E-heavy fuel oil'!V54/'BIFUbC-heavy-or-residual-oil'!V6,1)</f>
        <v>1</v>
      </c>
      <c r="W6" s="299">
        <f>IF('BIFUbC-heavy-or-residual-oil'!W6&gt;0,'E-heavy fuel oil'!W54/'BIFUbC-heavy-or-residual-oil'!W6,1)</f>
        <v>1</v>
      </c>
      <c r="X6" s="299">
        <f>IF('BIFUbC-heavy-or-residual-oil'!X6&gt;0,'E-heavy fuel oil'!X54/'BIFUbC-heavy-or-residual-oil'!X6,1)</f>
        <v>1</v>
      </c>
      <c r="Y6" s="299">
        <f>IF('BIFUbC-heavy-or-residual-oil'!Y6&gt;0,'E-heavy fuel oil'!Y54/'BIFUbC-heavy-or-residual-oil'!Y6,1)</f>
        <v>1</v>
      </c>
      <c r="Z6" s="299">
        <f>IF('BIFUbC-heavy-or-residual-oil'!Z6&gt;0,'E-heavy fuel oil'!Z54/'BIFUbC-heavy-or-residual-oil'!Z6,1)</f>
        <v>1</v>
      </c>
      <c r="AA6" s="299">
        <f>IF('BIFUbC-heavy-or-residual-oil'!AA6&gt;0,'E-heavy fuel oil'!AA54/'BIFUbC-heavy-or-residual-oil'!AA6,1)</f>
        <v>1</v>
      </c>
      <c r="AB6" s="299">
        <f>IF('BIFUbC-heavy-or-residual-oil'!AB6&gt;0,'E-heavy fuel oil'!AB54/'BIFUbC-heavy-or-residual-oil'!AB6,1)</f>
        <v>1</v>
      </c>
      <c r="AC6" s="299">
        <f>IF('BIFUbC-heavy-or-residual-oil'!AC6&gt;0,'E-heavy fuel oil'!AC54/'BIFUbC-heavy-or-residual-oil'!AC6,1)</f>
        <v>1</v>
      </c>
      <c r="AD6" s="299">
        <f>IF('BIFUbC-heavy-or-residual-oil'!AD6&gt;0,'E-heavy fuel oil'!AD54/'BIFUbC-heavy-or-residual-oil'!AD6,1)</f>
        <v>1</v>
      </c>
      <c r="AE6" s="299">
        <f>IF('BIFUbC-heavy-or-residual-oil'!AE6&gt;0,'E-heavy fuel oil'!AE54/'BIFUbC-heavy-or-residual-oil'!AE6,1)</f>
        <v>1</v>
      </c>
      <c r="AF6" s="299">
        <f>IF('BIFUbC-heavy-or-residual-oil'!AF6&gt;0,'E-heavy fuel oil'!AF54/'BIFUbC-heavy-or-residual-oil'!AF6,1)</f>
        <v>1</v>
      </c>
      <c r="AG6" s="299">
        <f>IF('BIFUbC-heavy-or-residual-oil'!AG6&gt;0,'E-heavy fuel oil'!AG54/'BIFUbC-heavy-or-residual-oil'!AG6,1)</f>
        <v>1</v>
      </c>
      <c r="AH6" s="299">
        <f>IF('BIFUbC-heavy-or-residual-oil'!AH6&gt;0,'E-heavy fuel oil'!AH54/'BIFUbC-heavy-or-residual-oil'!AH6,1)</f>
        <v>1</v>
      </c>
      <c r="AI6" s="299">
        <f>IF('BIFUbC-heavy-or-residual-oil'!AI6&gt;0,'E-heavy fuel oil'!AI54/'BIFUbC-heavy-or-residual-oil'!AI6,1)</f>
        <v>1</v>
      </c>
      <c r="AJ6" s="299">
        <f>IF('BIFUbC-heavy-or-residual-oil'!AJ6&gt;0,'E-heavy fuel oil'!AJ54/'BIFUbC-heavy-or-residual-oil'!AJ6,1)</f>
        <v>1</v>
      </c>
      <c r="AK6" s="299">
        <f>IF('BIFUbC-heavy-or-residual-oil'!AK6&gt;0,'E-heavy fuel oil'!AK54/'BIFUbC-heavy-or-residual-oil'!AK6,1)</f>
        <v>1</v>
      </c>
      <c r="AL6" s="299">
        <f>IF('BIFUbC-heavy-or-residual-oil'!AL6&gt;0,'E-heavy fuel oil'!AL54/'BIFUbC-heavy-or-residual-oil'!AL6,1)</f>
        <v>1</v>
      </c>
      <c r="AM6" s="299">
        <f>IF('BIFUbC-heavy-or-residual-oil'!AM6&gt;0,'E-heavy fuel oil'!AM54/'BIFUbC-heavy-or-residual-oil'!AM6,1)</f>
        <v>1</v>
      </c>
      <c r="AN6" s="299">
        <f>IF('BIFUbC-heavy-or-residual-oil'!AN6&gt;0,'E-heavy fuel oil'!AN54/'BIFUbC-heavy-or-residual-oil'!AN6,1)</f>
        <v>1</v>
      </c>
      <c r="AO6" s="299">
        <f>IF('BIFUbC-heavy-or-residual-oil'!AO6&gt;0,'E-heavy fuel oil'!AO54/'BIFUbC-heavy-or-residual-oil'!AO6,1)</f>
        <v>1</v>
      </c>
      <c r="AP6" s="299">
        <f>IF('BIFUbC-heavy-or-residual-oil'!AP6&gt;0,'E-heavy fuel oil'!AP54/'BIFUbC-heavy-or-residual-oil'!AP6,1)</f>
        <v>1</v>
      </c>
      <c r="AQ6" s="299">
        <f>IF('BIFUbC-heavy-or-residual-oil'!AQ6&gt;0,'E-heavy fuel oil'!AQ54/'BIFUbC-heavy-or-residual-oil'!AQ6,1)</f>
        <v>1</v>
      </c>
    </row>
    <row r="7" spans="1:43" x14ac:dyDescent="0.25">
      <c r="A7" s="299" t="s">
        <v>94</v>
      </c>
      <c r="B7" s="299">
        <f>IF('BIFUbC-heavy-or-residual-oil'!B7&gt;0,'E-heavy fuel oil'!B55/'BIFUbC-heavy-or-residual-oil'!B7,1)</f>
        <v>1</v>
      </c>
      <c r="C7" s="299">
        <f>IF('BIFUbC-heavy-or-residual-oil'!C7&gt;0,'E-heavy fuel oil'!C55/'BIFUbC-heavy-or-residual-oil'!C7,1)</f>
        <v>1</v>
      </c>
      <c r="D7" s="299">
        <f>IF('BIFUbC-heavy-or-residual-oil'!D7&gt;0,'E-heavy fuel oil'!D55/'BIFUbC-heavy-or-residual-oil'!D7,1)</f>
        <v>1</v>
      </c>
      <c r="E7" s="299">
        <f>IF('BIFUbC-heavy-or-residual-oil'!E7&gt;0,'E-heavy fuel oil'!E55/'BIFUbC-heavy-or-residual-oil'!E7,1)</f>
        <v>1</v>
      </c>
      <c r="F7" s="299">
        <f>IF('BIFUbC-heavy-or-residual-oil'!F7&gt;0,'E-heavy fuel oil'!F55/'BIFUbC-heavy-or-residual-oil'!F7,1)</f>
        <v>1</v>
      </c>
      <c r="G7" s="299">
        <f>IF('BIFUbC-heavy-or-residual-oil'!G7&gt;0,'E-heavy fuel oil'!G55/'BIFUbC-heavy-or-residual-oil'!G7,1)</f>
        <v>1</v>
      </c>
      <c r="H7" s="299">
        <f>IF('BIFUbC-heavy-or-residual-oil'!H7&gt;0,'E-heavy fuel oil'!H55/'BIFUbC-heavy-or-residual-oil'!H7,1)</f>
        <v>1</v>
      </c>
      <c r="I7" s="299">
        <f>IF('BIFUbC-heavy-or-residual-oil'!I7&gt;0,'E-heavy fuel oil'!I55/'BIFUbC-heavy-or-residual-oil'!I7,1)</f>
        <v>1</v>
      </c>
      <c r="J7" s="299">
        <f>IF('BIFUbC-heavy-or-residual-oil'!J7&gt;0,'E-heavy fuel oil'!J55/'BIFUbC-heavy-or-residual-oil'!J7,1)</f>
        <v>1</v>
      </c>
      <c r="K7" s="299">
        <f>IF('BIFUbC-heavy-or-residual-oil'!K7&gt;0,'E-heavy fuel oil'!K55/'BIFUbC-heavy-or-residual-oil'!K7,1)</f>
        <v>1</v>
      </c>
      <c r="L7" s="299">
        <f>IF('BIFUbC-heavy-or-residual-oil'!L7&gt;0,'E-heavy fuel oil'!L55/'BIFUbC-heavy-or-residual-oil'!L7,1)</f>
        <v>1</v>
      </c>
      <c r="M7" s="299">
        <f>IF('BIFUbC-heavy-or-residual-oil'!M7&gt;0,'E-heavy fuel oil'!M55/'BIFUbC-heavy-or-residual-oil'!M7,1)</f>
        <v>1</v>
      </c>
      <c r="N7" s="299">
        <f>IF('BIFUbC-heavy-or-residual-oil'!N7&gt;0,'E-heavy fuel oil'!N55/'BIFUbC-heavy-or-residual-oil'!N7,1)</f>
        <v>1</v>
      </c>
      <c r="O7" s="299">
        <f>IF('BIFUbC-heavy-or-residual-oil'!O7&gt;0,'E-heavy fuel oil'!O55/'BIFUbC-heavy-or-residual-oil'!O7,1)</f>
        <v>1</v>
      </c>
      <c r="P7" s="299">
        <f>IF('BIFUbC-heavy-or-residual-oil'!P7&gt;0,'E-heavy fuel oil'!P55/'BIFUbC-heavy-or-residual-oil'!P7,1)</f>
        <v>1</v>
      </c>
      <c r="Q7" s="299">
        <f>IF('BIFUbC-heavy-or-residual-oil'!Q7&gt;0,'E-heavy fuel oil'!Q55/'BIFUbC-heavy-or-residual-oil'!Q7,1)</f>
        <v>1</v>
      </c>
      <c r="R7" s="299">
        <f>IF('BIFUbC-heavy-or-residual-oil'!R7&gt;0,'E-heavy fuel oil'!R55/'BIFUbC-heavy-or-residual-oil'!R7,1)</f>
        <v>1</v>
      </c>
      <c r="S7" s="299">
        <f>IF('BIFUbC-heavy-or-residual-oil'!S7&gt;0,'E-heavy fuel oil'!S55/'BIFUbC-heavy-or-residual-oil'!S7,1)</f>
        <v>1</v>
      </c>
      <c r="T7" s="299">
        <f>IF('BIFUbC-heavy-or-residual-oil'!T7&gt;0,'E-heavy fuel oil'!T55/'BIFUbC-heavy-or-residual-oil'!T7,1)</f>
        <v>1</v>
      </c>
      <c r="U7" s="299">
        <f>IF('BIFUbC-heavy-or-residual-oil'!U7&gt;0,'E-heavy fuel oil'!U55/'BIFUbC-heavy-or-residual-oil'!U7,1)</f>
        <v>1</v>
      </c>
      <c r="V7" s="299">
        <f>IF('BIFUbC-heavy-or-residual-oil'!V7&gt;0,'E-heavy fuel oil'!V55/'BIFUbC-heavy-or-residual-oil'!V7,1)</f>
        <v>1</v>
      </c>
      <c r="W7" s="299">
        <f>IF('BIFUbC-heavy-or-residual-oil'!W7&gt;0,'E-heavy fuel oil'!W55/'BIFUbC-heavy-or-residual-oil'!W7,1)</f>
        <v>1</v>
      </c>
      <c r="X7" s="299">
        <f>IF('BIFUbC-heavy-or-residual-oil'!X7&gt;0,'E-heavy fuel oil'!X55/'BIFUbC-heavy-or-residual-oil'!X7,1)</f>
        <v>1</v>
      </c>
      <c r="Y7" s="299">
        <f>IF('BIFUbC-heavy-or-residual-oil'!Y7&gt;0,'E-heavy fuel oil'!Y55/'BIFUbC-heavy-or-residual-oil'!Y7,1)</f>
        <v>1</v>
      </c>
      <c r="Z7" s="299">
        <f>IF('BIFUbC-heavy-or-residual-oil'!Z7&gt;0,'E-heavy fuel oil'!Z55/'BIFUbC-heavy-or-residual-oil'!Z7,1)</f>
        <v>1</v>
      </c>
      <c r="AA7" s="299">
        <f>IF('BIFUbC-heavy-or-residual-oil'!AA7&gt;0,'E-heavy fuel oil'!AA55/'BIFUbC-heavy-or-residual-oil'!AA7,1)</f>
        <v>1</v>
      </c>
      <c r="AB7" s="299">
        <f>IF('BIFUbC-heavy-or-residual-oil'!AB7&gt;0,'E-heavy fuel oil'!AB55/'BIFUbC-heavy-or-residual-oil'!AB7,1)</f>
        <v>1</v>
      </c>
      <c r="AC7" s="299">
        <f>IF('BIFUbC-heavy-or-residual-oil'!AC7&gt;0,'E-heavy fuel oil'!AC55/'BIFUbC-heavy-or-residual-oil'!AC7,1)</f>
        <v>1</v>
      </c>
      <c r="AD7" s="299">
        <f>IF('BIFUbC-heavy-or-residual-oil'!AD7&gt;0,'E-heavy fuel oil'!AD55/'BIFUbC-heavy-or-residual-oil'!AD7,1)</f>
        <v>1</v>
      </c>
      <c r="AE7" s="299">
        <f>IF('BIFUbC-heavy-or-residual-oil'!AE7&gt;0,'E-heavy fuel oil'!AE55/'BIFUbC-heavy-or-residual-oil'!AE7,1)</f>
        <v>1</v>
      </c>
      <c r="AF7" s="299">
        <f>IF('BIFUbC-heavy-or-residual-oil'!AF7&gt;0,'E-heavy fuel oil'!AF55/'BIFUbC-heavy-or-residual-oil'!AF7,1)</f>
        <v>1</v>
      </c>
      <c r="AG7" s="299">
        <f>IF('BIFUbC-heavy-or-residual-oil'!AG7&gt;0,'E-heavy fuel oil'!AG55/'BIFUbC-heavy-or-residual-oil'!AG7,1)</f>
        <v>1</v>
      </c>
      <c r="AH7" s="299">
        <f>IF('BIFUbC-heavy-or-residual-oil'!AH7&gt;0,'E-heavy fuel oil'!AH55/'BIFUbC-heavy-or-residual-oil'!AH7,1)</f>
        <v>1</v>
      </c>
      <c r="AI7" s="299">
        <f>IF('BIFUbC-heavy-or-residual-oil'!AI7&gt;0,'E-heavy fuel oil'!AI55/'BIFUbC-heavy-or-residual-oil'!AI7,1)</f>
        <v>1</v>
      </c>
      <c r="AJ7" s="299">
        <f>IF('BIFUbC-heavy-or-residual-oil'!AJ7&gt;0,'E-heavy fuel oil'!AJ55/'BIFUbC-heavy-or-residual-oil'!AJ7,1)</f>
        <v>1</v>
      </c>
      <c r="AK7" s="299">
        <f>IF('BIFUbC-heavy-or-residual-oil'!AK7&gt;0,'E-heavy fuel oil'!AK55/'BIFUbC-heavy-or-residual-oil'!AK7,1)</f>
        <v>1</v>
      </c>
      <c r="AL7" s="299">
        <f>IF('BIFUbC-heavy-or-residual-oil'!AL7&gt;0,'E-heavy fuel oil'!AL55/'BIFUbC-heavy-or-residual-oil'!AL7,1)</f>
        <v>1</v>
      </c>
      <c r="AM7" s="299">
        <f>IF('BIFUbC-heavy-or-residual-oil'!AM7&gt;0,'E-heavy fuel oil'!AM55/'BIFUbC-heavy-or-residual-oil'!AM7,1)</f>
        <v>1</v>
      </c>
      <c r="AN7" s="299">
        <f>IF('BIFUbC-heavy-or-residual-oil'!AN7&gt;0,'E-heavy fuel oil'!AN55/'BIFUbC-heavy-or-residual-oil'!AN7,1)</f>
        <v>1</v>
      </c>
      <c r="AO7" s="299">
        <f>IF('BIFUbC-heavy-or-residual-oil'!AO7&gt;0,'E-heavy fuel oil'!AO55/'BIFUbC-heavy-or-residual-oil'!AO7,1)</f>
        <v>1</v>
      </c>
      <c r="AP7" s="299">
        <f>IF('BIFUbC-heavy-or-residual-oil'!AP7&gt;0,'E-heavy fuel oil'!AP55/'BIFUbC-heavy-or-residual-oil'!AP7,1)</f>
        <v>1</v>
      </c>
      <c r="AQ7" s="299">
        <f>IF('BIFUbC-heavy-or-residual-oil'!AQ7&gt;0,'E-heavy fuel oil'!AQ55/'BIFUbC-heavy-or-residual-oil'!AQ7,1)</f>
        <v>1</v>
      </c>
    </row>
    <row r="8" spans="1:43" x14ac:dyDescent="0.25">
      <c r="A8" s="299" t="s">
        <v>95</v>
      </c>
      <c r="B8" s="299">
        <f>IF('BIFUbC-heavy-or-residual-oil'!B8&gt;0,'E-heavy fuel oil'!B56/'BIFUbC-heavy-or-residual-oil'!B8,1)</f>
        <v>0.18465927225333542</v>
      </c>
      <c r="C8" s="299">
        <f>IF('BIFUbC-heavy-or-residual-oil'!C8&gt;0,'E-heavy fuel oil'!C56/'BIFUbC-heavy-or-residual-oil'!C8,1)</f>
        <v>0.1092565007938493</v>
      </c>
      <c r="D8" s="299">
        <f>IF('BIFUbC-heavy-or-residual-oil'!D8&gt;0,'E-heavy fuel oil'!D56/'BIFUbC-heavy-or-residual-oil'!D8,1)</f>
        <v>9.9439766803271309E-2</v>
      </c>
      <c r="E8" s="299">
        <f>IF('BIFUbC-heavy-or-residual-oil'!E8&gt;0,'E-heavy fuel oil'!E56/'BIFUbC-heavy-or-residual-oil'!E8,1)</f>
        <v>0.10826515225156703</v>
      </c>
      <c r="F8" s="299">
        <f>IF('BIFUbC-heavy-or-residual-oil'!F8&gt;0,'E-heavy fuel oil'!F56/'BIFUbC-heavy-or-residual-oil'!F8,1)</f>
        <v>0.10936515512906136</v>
      </c>
      <c r="G8" s="299">
        <f>IF('BIFUbC-heavy-or-residual-oil'!G8&gt;0,'E-heavy fuel oil'!G56/'BIFUbC-heavy-or-residual-oil'!G8,1)</f>
        <v>0.10862094391137608</v>
      </c>
      <c r="H8" s="299">
        <f>IF('BIFUbC-heavy-or-residual-oil'!H8&gt;0,'E-heavy fuel oil'!H56/'BIFUbC-heavy-or-residual-oil'!H8,1)</f>
        <v>0.10784605503768736</v>
      </c>
      <c r="I8" s="299">
        <f>IF('BIFUbC-heavy-or-residual-oil'!I8&gt;0,'E-heavy fuel oil'!I56/'BIFUbC-heavy-or-residual-oil'!I8,1)</f>
        <v>0.10708382000645468</v>
      </c>
      <c r="J8" s="299">
        <f>IF('BIFUbC-heavy-or-residual-oil'!J8&gt;0,'E-heavy fuel oil'!J56/'BIFUbC-heavy-or-residual-oil'!J8,1)</f>
        <v>0.10632745283624237</v>
      </c>
      <c r="K8" s="299">
        <f>IF('BIFUbC-heavy-or-residual-oil'!K8&gt;0,'E-heavy fuel oil'!K56/'BIFUbC-heavy-or-residual-oil'!K8,1)</f>
        <v>0.10557506234389995</v>
      </c>
      <c r="L8" s="299">
        <f>IF('BIFUbC-heavy-or-residual-oil'!L8&gt;0,'E-heavy fuel oil'!L56/'BIFUbC-heavy-or-residual-oil'!L8,1)</f>
        <v>0.10482485253000483</v>
      </c>
      <c r="M8" s="299">
        <f>IF('BIFUbC-heavy-or-residual-oil'!M8&gt;0,'E-heavy fuel oil'!M56/'BIFUbC-heavy-or-residual-oil'!M8,1)</f>
        <v>0.10407512052306159</v>
      </c>
      <c r="N8" s="299">
        <f>IF('BIFUbC-heavy-or-residual-oil'!N8&gt;0,'E-heavy fuel oil'!N56/'BIFUbC-heavy-or-residual-oil'!N8,1)</f>
        <v>0.10354001295167141</v>
      </c>
      <c r="O8" s="299">
        <f>IF('BIFUbC-heavy-or-residual-oil'!O8&gt;0,'E-heavy fuel oil'!O56/'BIFUbC-heavy-or-residual-oil'!O8,1)</f>
        <v>0.10300419129916155</v>
      </c>
      <c r="P8" s="299">
        <f>IF('BIFUbC-heavy-or-residual-oil'!P8&gt;0,'E-heavy fuel oil'!P56/'BIFUbC-heavy-or-residual-oil'!P8,1)</f>
        <v>0.10246770205302501</v>
      </c>
      <c r="Q8" s="299">
        <f>IF('BIFUbC-heavy-or-residual-oil'!Q8&gt;0,'E-heavy fuel oil'!Q56/'BIFUbC-heavy-or-residual-oil'!Q8,1)</f>
        <v>0.10193059049481515</v>
      </c>
      <c r="R8" s="299">
        <f>IF('BIFUbC-heavy-or-residual-oil'!R8&gt;0,'E-heavy fuel oil'!R56/'BIFUbC-heavy-or-residual-oil'!R8,1)</f>
        <v>0.10139290069093045</v>
      </c>
      <c r="S8" s="299">
        <f>IF('BIFUbC-heavy-or-residual-oil'!S8&gt;0,'E-heavy fuel oil'!S56/'BIFUbC-heavy-or-residual-oil'!S8,1)</f>
        <v>0.10107237898960243</v>
      </c>
      <c r="T8" s="299">
        <f>IF('BIFUbC-heavy-or-residual-oil'!T8&gt;0,'E-heavy fuel oil'!T56/'BIFUbC-heavy-or-residual-oil'!T8,1)</f>
        <v>0.10075161933243758</v>
      </c>
      <c r="U8" s="299">
        <f>IF('BIFUbC-heavy-or-residual-oil'!U8&gt;0,'E-heavy fuel oil'!U56/'BIFUbC-heavy-or-residual-oil'!U8,1)</f>
        <v>0.10043072192197183</v>
      </c>
      <c r="V8" s="299">
        <f>IF('BIFUbC-heavy-or-residual-oil'!V8&gt;0,'E-heavy fuel oil'!V56/'BIFUbC-heavy-or-residual-oil'!V8,1)</f>
        <v>0.10010978437440754</v>
      </c>
      <c r="W8" s="299">
        <f>IF('BIFUbC-heavy-or-residual-oil'!W8&gt;0,'E-heavy fuel oil'!W56/'BIFUbC-heavy-or-residual-oil'!W8,1)</f>
        <v>9.9788901715185938E-2</v>
      </c>
      <c r="X8" s="299">
        <f>IF('BIFUbC-heavy-or-residual-oil'!X8&gt;0,'E-heavy fuel oil'!X56/'BIFUbC-heavy-or-residual-oil'!X8,1)</f>
        <v>9.9468166378556988E-2</v>
      </c>
      <c r="Y8" s="299">
        <f>IF('BIFUbC-heavy-or-residual-oil'!Y8&gt;0,'E-heavy fuel oil'!Y56/'BIFUbC-heavy-or-residual-oil'!Y8,1)</f>
        <v>9.9147668210975301E-2</v>
      </c>
      <c r="Z8" s="299">
        <f>IF('BIFUbC-heavy-or-residual-oil'!Z8&gt;0,'E-heavy fuel oil'!Z56/'BIFUbC-heavy-or-residual-oil'!Z8,1)</f>
        <v>9.8827494478145886E-2</v>
      </c>
      <c r="AA8" s="299">
        <f>IF('BIFUbC-heavy-or-residual-oil'!AA8&gt;0,'E-heavy fuel oil'!AA56/'BIFUbC-heavy-or-residual-oil'!AA8,1)</f>
        <v>9.8507729875550051E-2</v>
      </c>
      <c r="AB8" s="299">
        <f>IF('BIFUbC-heavy-or-residual-oil'!AB8&gt;0,'E-heavy fuel oil'!AB56/'BIFUbC-heavy-or-residual-oil'!AB8,1)</f>
        <v>9.8188456542275301E-2</v>
      </c>
      <c r="AC8" s="299">
        <f>IF('BIFUbC-heavy-or-residual-oil'!AC8&gt;0,'E-heavy fuel oil'!AC56/'BIFUbC-heavy-or-residual-oil'!AC8,1)</f>
        <v>9.7869754077978308E-2</v>
      </c>
      <c r="AD8" s="299">
        <f>IF('BIFUbC-heavy-or-residual-oil'!AD8&gt;0,'E-heavy fuel oil'!AD56/'BIFUbC-heavy-or-residual-oil'!AD8,1)</f>
        <v>9.7551699562810873E-2</v>
      </c>
      <c r="AE8" s="299">
        <f>IF('BIFUbC-heavy-or-residual-oil'!AE8&gt;0,'E-heavy fuel oil'!AE56/'BIFUbC-heavy-or-residual-oil'!AE8,1)</f>
        <v>9.7234367580135761E-2</v>
      </c>
      <c r="AF8" s="299">
        <f>IF('BIFUbC-heavy-or-residual-oil'!AF8&gt;0,'E-heavy fuel oil'!AF56/'BIFUbC-heavy-or-residual-oil'!AF8,1)</f>
        <v>9.691783024186866E-2</v>
      </c>
      <c r="AG8" s="299">
        <f>IF('BIFUbC-heavy-or-residual-oil'!AG8&gt;0,'E-heavy fuel oil'!AG56/'BIFUbC-heavy-or-residual-oil'!AG8,1)</f>
        <v>9.6602157216276102E-2</v>
      </c>
      <c r="AH8" s="299">
        <f>IF('BIFUbC-heavy-or-residual-oil'!AH8&gt;0,'E-heavy fuel oil'!AH56/'BIFUbC-heavy-or-residual-oil'!AH8,1)</f>
        <v>9.6287415758067235E-2</v>
      </c>
      <c r="AI8" s="299">
        <f>IF('BIFUbC-heavy-or-residual-oil'!AI8&gt;0,'E-heavy fuel oil'!AI56/'BIFUbC-heavy-or-residual-oil'!AI8,1)</f>
        <v>9.5973670740617023E-2</v>
      </c>
      <c r="AJ8" s="299">
        <f>IF('BIFUbC-heavy-or-residual-oil'!AJ8&gt;0,'E-heavy fuel oil'!AJ56/'BIFUbC-heavy-or-residual-oil'!AJ8,1)</f>
        <v>9.5660984690162848E-2</v>
      </c>
      <c r="AK8" s="299">
        <f>IF('BIFUbC-heavy-or-residual-oil'!AK8&gt;0,'E-heavy fuel oil'!AK56/'BIFUbC-heavy-or-residual-oil'!AK8,1)</f>
        <v>9.5349417821815524E-2</v>
      </c>
      <c r="AL8" s="299">
        <f>IF('BIFUbC-heavy-or-residual-oil'!AL8&gt;0,'E-heavy fuel oil'!AL56/'BIFUbC-heavy-or-residual-oil'!AL8,1)</f>
        <v>9.5039028077233897E-2</v>
      </c>
      <c r="AM8" s="299">
        <f>IF('BIFUbC-heavy-or-residual-oil'!AM8&gt;0,'E-heavy fuel oil'!AM56/'BIFUbC-heavy-or-residual-oil'!AM8,1)</f>
        <v>9.4729871163810764E-2</v>
      </c>
      <c r="AN8" s="299">
        <f>IF('BIFUbC-heavy-or-residual-oil'!AN8&gt;0,'E-heavy fuel oil'!AN56/'BIFUbC-heavy-or-residual-oil'!AN8,1)</f>
        <v>9.4422000595222891E-2</v>
      </c>
      <c r="AO8" s="299">
        <f>IF('BIFUbC-heavy-or-residual-oil'!AO8&gt;0,'E-heavy fuel oil'!AO56/'BIFUbC-heavy-or-residual-oil'!AO8,1)</f>
        <v>9.4115467733200966E-2</v>
      </c>
      <c r="AP8" s="299">
        <f>IF('BIFUbC-heavy-or-residual-oil'!AP8&gt;0,'E-heavy fuel oil'!AP56/'BIFUbC-heavy-or-residual-oil'!AP8,1)</f>
        <v>9.3810321830378351E-2</v>
      </c>
      <c r="AQ8" s="299">
        <f>IF('BIFUbC-heavy-or-residual-oil'!AQ8&gt;0,'E-heavy fuel oil'!AQ56/'BIFUbC-heavy-or-residual-oil'!AQ8,1)</f>
        <v>9.3478070108347799E-2</v>
      </c>
    </row>
    <row r="9" spans="1:43" x14ac:dyDescent="0.25">
      <c r="A9" s="299" t="s">
        <v>96</v>
      </c>
      <c r="B9" s="299">
        <f>IF('BIFUbC-heavy-or-residual-oil'!B9&gt;0,'E-heavy fuel oil'!B57/'BIFUbC-heavy-or-residual-oil'!B9,1)</f>
        <v>0.97318567381829224</v>
      </c>
      <c r="C9" s="299">
        <f>IF('BIFUbC-heavy-or-residual-oil'!C9&gt;0,'E-heavy fuel oil'!C57/'BIFUbC-heavy-or-residual-oil'!C9,1)</f>
        <v>0.96169753274467695</v>
      </c>
      <c r="D9" s="299">
        <f>IF('BIFUbC-heavy-or-residual-oil'!D9&gt;0,'E-heavy fuel oil'!D57/'BIFUbC-heavy-or-residual-oil'!D9,1)</f>
        <v>0.95977518839917675</v>
      </c>
      <c r="E9" s="299">
        <f>IF('BIFUbC-heavy-or-residual-oil'!E9&gt;0,'E-heavy fuel oil'!E57/'BIFUbC-heavy-or-residual-oil'!E9,1)</f>
        <v>0.96148107254652893</v>
      </c>
      <c r="F9" s="299">
        <f>IF('BIFUbC-heavy-or-residual-oil'!F9&gt;0,'E-heavy fuel oil'!F57/'BIFUbC-heavy-or-residual-oil'!F9,1)</f>
        <v>0.96281420145148355</v>
      </c>
      <c r="G9" s="299">
        <f>IF('BIFUbC-heavy-or-residual-oil'!G9&gt;0,'E-heavy fuel oil'!G57/'BIFUbC-heavy-or-residual-oil'!G9,1)</f>
        <v>0.96300018657004161</v>
      </c>
      <c r="H9" s="299">
        <f>IF('BIFUbC-heavy-or-residual-oil'!H9&gt;0,'E-heavy fuel oil'!H57/'BIFUbC-heavy-or-residual-oil'!H9,1)</f>
        <v>0.96309009952638824</v>
      </c>
      <c r="I9" s="299">
        <f>IF('BIFUbC-heavy-or-residual-oil'!I9&gt;0,'E-heavy fuel oil'!I57/'BIFUbC-heavy-or-residual-oil'!I9,1)</f>
        <v>0.96296782224538102</v>
      </c>
      <c r="J9" s="299">
        <f>IF('BIFUbC-heavy-or-residual-oil'!J9&gt;0,'E-heavy fuel oil'!J57/'BIFUbC-heavy-or-residual-oil'!J9,1)</f>
        <v>0.96284171682019226</v>
      </c>
      <c r="K9" s="299">
        <f>IF('BIFUbC-heavy-or-residual-oil'!K9&gt;0,'E-heavy fuel oil'!K57/'BIFUbC-heavy-or-residual-oil'!K9,1)</f>
        <v>0.96272036410448103</v>
      </c>
      <c r="L9" s="299">
        <f>IF('BIFUbC-heavy-or-residual-oil'!L9&gt;0,'E-heavy fuel oil'!L57/'BIFUbC-heavy-or-residual-oil'!L9,1)</f>
        <v>0.96261229818796179</v>
      </c>
      <c r="M9" s="299">
        <f>IF('BIFUbC-heavy-or-residual-oil'!M9&gt;0,'E-heavy fuel oil'!M57/'BIFUbC-heavy-or-residual-oil'!M9,1)</f>
        <v>0.96252604864068436</v>
      </c>
      <c r="N9" s="299">
        <f>IF('BIFUbC-heavy-or-residual-oil'!N9&gt;0,'E-heavy fuel oil'!N57/'BIFUbC-heavy-or-residual-oil'!N9,1)</f>
        <v>0.96238064038522297</v>
      </c>
      <c r="O9" s="299">
        <f>IF('BIFUbC-heavy-or-residual-oil'!O9&gt;0,'E-heavy fuel oil'!O57/'BIFUbC-heavy-or-residual-oil'!O9,1)</f>
        <v>0.96226670360736677</v>
      </c>
      <c r="P9" s="299">
        <f>IF('BIFUbC-heavy-or-residual-oil'!P9&gt;0,'E-heavy fuel oil'!P57/'BIFUbC-heavy-or-residual-oil'!P9,1)</f>
        <v>0.96218136666568987</v>
      </c>
      <c r="Q9" s="299">
        <f>IF('BIFUbC-heavy-or-residual-oil'!Q9&gt;0,'E-heavy fuel oil'!Q57/'BIFUbC-heavy-or-residual-oil'!Q9,1)</f>
        <v>0.9621218977817505</v>
      </c>
      <c r="R9" s="299">
        <f>IF('BIFUbC-heavy-or-residual-oil'!R9&gt;0,'E-heavy fuel oil'!R57/'BIFUbC-heavy-or-residual-oil'!R9,1)</f>
        <v>0.96208566988116928</v>
      </c>
      <c r="S9" s="299">
        <f>IF('BIFUbC-heavy-or-residual-oil'!S9&gt;0,'E-heavy fuel oil'!S57/'BIFUbC-heavy-or-residual-oil'!S9,1)</f>
        <v>0.96203766528372281</v>
      </c>
      <c r="T9" s="299">
        <f>IF('BIFUbC-heavy-or-residual-oil'!T9&gt;0,'E-heavy fuel oil'!T57/'BIFUbC-heavy-or-residual-oil'!T9,1)</f>
        <v>0.96200965555042284</v>
      </c>
      <c r="U9" s="299">
        <f>IF('BIFUbC-heavy-or-residual-oil'!U9&gt;0,'E-heavy fuel oil'!U57/'BIFUbC-heavy-or-residual-oil'!U9,1)</f>
        <v>0.96200020434141587</v>
      </c>
      <c r="V9" s="299">
        <f>IF('BIFUbC-heavy-or-residual-oil'!V9&gt;0,'E-heavy fuel oil'!V57/'BIFUbC-heavy-or-residual-oil'!V9,1)</f>
        <v>0.96200792322873285</v>
      </c>
      <c r="W9" s="299">
        <f>IF('BIFUbC-heavy-or-residual-oil'!W9&gt;0,'E-heavy fuel oil'!W57/'BIFUbC-heavy-or-residual-oil'!W9,1)</f>
        <v>0.96203145799426326</v>
      </c>
      <c r="X9" s="299">
        <f>IF('BIFUbC-heavy-or-residual-oil'!X9&gt;0,'E-heavy fuel oil'!X57/'BIFUbC-heavy-or-residual-oil'!X9,1)</f>
        <v>0.96196970159887918</v>
      </c>
      <c r="Y9" s="299">
        <f>IF('BIFUbC-heavy-or-residual-oil'!Y9&gt;0,'E-heavy fuel oil'!Y57/'BIFUbC-heavy-or-residual-oil'!Y9,1)</f>
        <v>0.96192067851551877</v>
      </c>
      <c r="Z9" s="299">
        <f>IF('BIFUbC-heavy-or-residual-oil'!Z9&gt;0,'E-heavy fuel oil'!Z57/'BIFUbC-heavy-or-residual-oil'!Z9,1)</f>
        <v>0.96188288815281653</v>
      </c>
      <c r="AA9" s="299">
        <f>IF('BIFUbC-heavy-or-residual-oil'!AA9&gt;0,'E-heavy fuel oil'!AA57/'BIFUbC-heavy-or-residual-oil'!AA9,1)</f>
        <v>0.96185485034782492</v>
      </c>
      <c r="AB9" s="299">
        <f>IF('BIFUbC-heavy-or-residual-oil'!AB9&gt;0,'E-heavy fuel oil'!AB57/'BIFUbC-heavy-or-residual-oil'!AB9,1)</f>
        <v>0.96183509734334083</v>
      </c>
      <c r="AC9" s="299">
        <f>IF('BIFUbC-heavy-or-residual-oil'!AC9&gt;0,'E-heavy fuel oil'!AC57/'BIFUbC-heavy-or-residual-oil'!AC9,1)</f>
        <v>0.96174993238351814</v>
      </c>
      <c r="AD9" s="299">
        <f>IF('BIFUbC-heavy-or-residual-oil'!AD9&gt;0,'E-heavy fuel oil'!AD57/'BIFUbC-heavy-or-residual-oil'!AD9,1)</f>
        <v>0.96166882732941927</v>
      </c>
      <c r="AE9" s="299">
        <f>IF('BIFUbC-heavy-or-residual-oil'!AE9&gt;0,'E-heavy fuel oil'!AE57/'BIFUbC-heavy-or-residual-oil'!AE9,1)</f>
        <v>0.96159024063056331</v>
      </c>
      <c r="AF9" s="299">
        <f>IF('BIFUbC-heavy-or-residual-oil'!AF9&gt;0,'E-heavy fuel oil'!AF57/'BIFUbC-heavy-or-residual-oil'!AF9,1)</f>
        <v>0.96151264204543596</v>
      </c>
      <c r="AG9" s="299">
        <f>IF('BIFUbC-heavy-or-residual-oil'!AG9&gt;0,'E-heavy fuel oil'!AG57/'BIFUbC-heavy-or-residual-oil'!AG9,1)</f>
        <v>0.9614345112870194</v>
      </c>
      <c r="AH9" s="299">
        <f>IF('BIFUbC-heavy-or-residual-oil'!AH9&gt;0,'E-heavy fuel oil'!AH57/'BIFUbC-heavy-or-residual-oil'!AH9,1)</f>
        <v>0.96134339487886944</v>
      </c>
      <c r="AI9" s="299">
        <f>IF('BIFUbC-heavy-or-residual-oil'!AI9&gt;0,'E-heavy fuel oil'!AI57/'BIFUbC-heavy-or-residual-oil'!AI9,1)</f>
        <v>0.96124847517858392</v>
      </c>
      <c r="AJ9" s="299">
        <f>IF('BIFUbC-heavy-or-residual-oil'!AJ9&gt;0,'E-heavy fuel oil'!AJ57/'BIFUbC-heavy-or-residual-oil'!AJ9,1)</f>
        <v>0.96114826398890518</v>
      </c>
      <c r="AK9" s="299">
        <f>IF('BIFUbC-heavy-or-residual-oil'!AK9&gt;0,'E-heavy fuel oil'!AK57/'BIFUbC-heavy-or-residual-oil'!AK9,1)</f>
        <v>0.96104129357011059</v>
      </c>
      <c r="AL9" s="299">
        <f>IF('BIFUbC-heavy-or-residual-oil'!AL9&gt;0,'E-heavy fuel oil'!AL57/'BIFUbC-heavy-or-residual-oil'!AL9,1)</f>
        <v>0.96092612184301918</v>
      </c>
      <c r="AM9" s="299">
        <f>IF('BIFUbC-heavy-or-residual-oil'!AM9&gt;0,'E-heavy fuel oil'!AM57/'BIFUbC-heavy-or-residual-oil'!AM9,1)</f>
        <v>0.96077810039598965</v>
      </c>
      <c r="AN9" s="299">
        <f>IF('BIFUbC-heavy-or-residual-oil'!AN9&gt;0,'E-heavy fuel oil'!AN57/'BIFUbC-heavy-or-residual-oil'!AN9,1)</f>
        <v>0.96061856003392876</v>
      </c>
      <c r="AO9" s="299">
        <f>IF('BIFUbC-heavy-or-residual-oil'!AO9&gt;0,'E-heavy fuel oil'!AO57/'BIFUbC-heavy-or-residual-oil'!AO9,1)</f>
        <v>0.96044620709122042</v>
      </c>
      <c r="AP9" s="299">
        <f>IF('BIFUbC-heavy-or-residual-oil'!AP9&gt;0,'E-heavy fuel oil'!AP57/'BIFUbC-heavy-or-residual-oil'!AP9,1)</f>
        <v>0.96025981910707003</v>
      </c>
      <c r="AQ9" s="299">
        <f>IF('BIFUbC-heavy-or-residual-oil'!AQ9&gt;0,'E-heavy fuel oil'!AQ57/'BIFUbC-heavy-or-residual-oil'!AQ9,1)</f>
        <v>0.96004543824594457</v>
      </c>
    </row>
    <row r="10" spans="1:43" x14ac:dyDescent="0.25">
      <c r="A10" s="299" t="s">
        <v>97</v>
      </c>
      <c r="B10" s="299">
        <f>IF('BIFUbC-heavy-or-residual-oil'!B10&gt;0,'E-heavy fuel oil'!B58/'BIFUbC-heavy-or-residual-oil'!B10,1)</f>
        <v>0.1960369906607011</v>
      </c>
      <c r="C10" s="299">
        <f>IF('BIFUbC-heavy-or-residual-oil'!C10&gt;0,'E-heavy fuel oil'!C58/'BIFUbC-heavy-or-residual-oil'!C10,1)</f>
        <v>0.16634429814821572</v>
      </c>
      <c r="D10" s="299">
        <f>IF('BIFUbC-heavy-or-residual-oil'!D10&gt;0,'E-heavy fuel oil'!D58/'BIFUbC-heavy-or-residual-oil'!D10,1)</f>
        <v>0.16622081665880212</v>
      </c>
      <c r="E10" s="299">
        <f>IF('BIFUbC-heavy-or-residual-oil'!E10&gt;0,'E-heavy fuel oil'!E58/'BIFUbC-heavy-or-residual-oil'!E10,1)</f>
        <v>0.16669920755026243</v>
      </c>
      <c r="F10" s="299">
        <f>IF('BIFUbC-heavy-or-residual-oil'!F10&gt;0,'E-heavy fuel oil'!F58/'BIFUbC-heavy-or-residual-oil'!F10,1)</f>
        <v>0.17030806650629049</v>
      </c>
      <c r="G10" s="299">
        <f>IF('BIFUbC-heavy-or-residual-oil'!G10&gt;0,'E-heavy fuel oil'!G58/'BIFUbC-heavy-or-residual-oil'!G10,1)</f>
        <v>0.17004611303365005</v>
      </c>
      <c r="H10" s="299">
        <f>IF('BIFUbC-heavy-or-residual-oil'!H10&gt;0,'E-heavy fuel oil'!H58/'BIFUbC-heavy-or-residual-oil'!H10,1)</f>
        <v>0.16976898678868052</v>
      </c>
      <c r="I10" s="299">
        <f>IF('BIFUbC-heavy-or-residual-oil'!I10&gt;0,'E-heavy fuel oil'!I58/'BIFUbC-heavy-or-residual-oil'!I10,1)</f>
        <v>0.16970668829856775</v>
      </c>
      <c r="J10" s="299">
        <f>IF('BIFUbC-heavy-or-residual-oil'!J10&gt;0,'E-heavy fuel oil'!J58/'BIFUbC-heavy-or-residual-oil'!J10,1)</f>
        <v>0.16964437735279478</v>
      </c>
      <c r="K10" s="299">
        <f>IF('BIFUbC-heavy-or-residual-oil'!K10&gt;0,'E-heavy fuel oil'!K58/'BIFUbC-heavy-or-residual-oil'!K10,1)</f>
        <v>0.16958205395196635</v>
      </c>
      <c r="L10" s="299">
        <f>IF('BIFUbC-heavy-or-residual-oil'!L10&gt;0,'E-heavy fuel oil'!L58/'BIFUbC-heavy-or-residual-oil'!L10,1)</f>
        <v>0.16951971809668864</v>
      </c>
      <c r="M10" s="299">
        <f>IF('BIFUbC-heavy-or-residual-oil'!M10&gt;0,'E-heavy fuel oil'!M58/'BIFUbC-heavy-or-residual-oil'!M10,1)</f>
        <v>0.16945736978756859</v>
      </c>
      <c r="N10" s="299">
        <f>IF('BIFUbC-heavy-or-residual-oil'!N10&gt;0,'E-heavy fuel oil'!N58/'BIFUbC-heavy-or-residual-oil'!N10,1)</f>
        <v>0.1694148946690241</v>
      </c>
      <c r="O10" s="299">
        <f>IF('BIFUbC-heavy-or-residual-oil'!O10&gt;0,'E-heavy fuel oil'!O58/'BIFUbC-heavy-or-residual-oil'!O10,1)</f>
        <v>0.16937241370425926</v>
      </c>
      <c r="P10" s="299">
        <f>IF('BIFUbC-heavy-or-residual-oil'!P10&gt;0,'E-heavy fuel oil'!P58/'BIFUbC-heavy-or-residual-oil'!P10,1)</f>
        <v>0.16932992689348747</v>
      </c>
      <c r="Q10" s="299">
        <f>IF('BIFUbC-heavy-or-residual-oil'!Q10&gt;0,'E-heavy fuel oil'!Q58/'BIFUbC-heavy-or-residual-oil'!Q10,1)</f>
        <v>0.16928743423692222</v>
      </c>
      <c r="R10" s="299">
        <f>IF('BIFUbC-heavy-or-residual-oil'!R10&gt;0,'E-heavy fuel oil'!R58/'BIFUbC-heavy-or-residual-oil'!R10,1)</f>
        <v>0.16924493573477739</v>
      </c>
      <c r="S10" s="299">
        <f>IF('BIFUbC-heavy-or-residual-oil'!S10&gt;0,'E-heavy fuel oil'!S58/'BIFUbC-heavy-or-residual-oil'!S10,1)</f>
        <v>0.16922315729594822</v>
      </c>
      <c r="T10" s="299">
        <f>IF('BIFUbC-heavy-or-residual-oil'!T10&gt;0,'E-heavy fuel oil'!T58/'BIFUbC-heavy-or-residual-oil'!T10,1)</f>
        <v>0.16920137841672417</v>
      </c>
      <c r="U10" s="299">
        <f>IF('BIFUbC-heavy-or-residual-oil'!U10&gt;0,'E-heavy fuel oil'!U58/'BIFUbC-heavy-or-residual-oil'!U10,1)</f>
        <v>0.16917959909716224</v>
      </c>
      <c r="V10" s="299">
        <f>IF('BIFUbC-heavy-or-residual-oil'!V10&gt;0,'E-heavy fuel oil'!V58/'BIFUbC-heavy-or-residual-oil'!V10,1)</f>
        <v>0.16915781933731944</v>
      </c>
      <c r="W10" s="299">
        <f>IF('BIFUbC-heavy-or-residual-oil'!W10&gt;0,'E-heavy fuel oil'!W58/'BIFUbC-heavy-or-residual-oil'!W10,1)</f>
        <v>0.16913603913725272</v>
      </c>
      <c r="X10" s="299">
        <f>IF('BIFUbC-heavy-or-residual-oil'!X10&gt;0,'E-heavy fuel oil'!X58/'BIFUbC-heavy-or-residual-oil'!X10,1)</f>
        <v>0.16911425849701922</v>
      </c>
      <c r="Y10" s="299">
        <f>IF('BIFUbC-heavy-or-residual-oil'!Y10&gt;0,'E-heavy fuel oil'!Y58/'BIFUbC-heavy-or-residual-oil'!Y10,1)</f>
        <v>0.1690924774166758</v>
      </c>
      <c r="Z10" s="299">
        <f>IF('BIFUbC-heavy-or-residual-oil'!Z10&gt;0,'E-heavy fuel oil'!Z58/'BIFUbC-heavy-or-residual-oil'!Z10,1)</f>
        <v>0.16907069589627974</v>
      </c>
      <c r="AA10" s="299">
        <f>IF('BIFUbC-heavy-or-residual-oil'!AA10&gt;0,'E-heavy fuel oil'!AA58/'BIFUbC-heavy-or-residual-oil'!AA10,1)</f>
        <v>0.16904891393588803</v>
      </c>
      <c r="AB10" s="299">
        <f>IF('BIFUbC-heavy-or-residual-oil'!AB10&gt;0,'E-heavy fuel oil'!AB58/'BIFUbC-heavy-or-residual-oil'!AB10,1)</f>
        <v>0.16902713153555757</v>
      </c>
      <c r="AC10" s="299">
        <f>IF('BIFUbC-heavy-or-residual-oil'!AC10&gt;0,'E-heavy fuel oil'!AC58/'BIFUbC-heavy-or-residual-oil'!AC10,1)</f>
        <v>0.16900534869534564</v>
      </c>
      <c r="AD10" s="299">
        <f>IF('BIFUbC-heavy-or-residual-oil'!AD10&gt;0,'E-heavy fuel oil'!AD58/'BIFUbC-heavy-or-residual-oil'!AD10,1)</f>
        <v>0.16898356541530929</v>
      </c>
      <c r="AE10" s="299">
        <f>IF('BIFUbC-heavy-or-residual-oil'!AE10&gt;0,'E-heavy fuel oil'!AE58/'BIFUbC-heavy-or-residual-oil'!AE10,1)</f>
        <v>0.16896178169550563</v>
      </c>
      <c r="AF10" s="299">
        <f>IF('BIFUbC-heavy-or-residual-oil'!AF10&gt;0,'E-heavy fuel oil'!AF58/'BIFUbC-heavy-or-residual-oil'!AF10,1)</f>
        <v>0.16893999753599179</v>
      </c>
      <c r="AG10" s="299">
        <f>IF('BIFUbC-heavy-or-residual-oil'!AG10&gt;0,'E-heavy fuel oil'!AG58/'BIFUbC-heavy-or-residual-oil'!AG10,1)</f>
        <v>0.16891821293682485</v>
      </c>
      <c r="AH10" s="299">
        <f>IF('BIFUbC-heavy-or-residual-oil'!AH10&gt;0,'E-heavy fuel oil'!AH58/'BIFUbC-heavy-or-residual-oil'!AH10,1)</f>
        <v>0.16889642789806203</v>
      </c>
      <c r="AI10" s="299">
        <f>IF('BIFUbC-heavy-or-residual-oil'!AI10&gt;0,'E-heavy fuel oil'!AI58/'BIFUbC-heavy-or-residual-oil'!AI10,1)</f>
        <v>0.1688746424197605</v>
      </c>
      <c r="AJ10" s="299">
        <f>IF('BIFUbC-heavy-or-residual-oil'!AJ10&gt;0,'E-heavy fuel oil'!AJ58/'BIFUbC-heavy-or-residual-oil'!AJ10,1)</f>
        <v>0.16885285650197737</v>
      </c>
      <c r="AK10" s="299">
        <f>IF('BIFUbC-heavy-or-residual-oil'!AK10&gt;0,'E-heavy fuel oil'!AK58/'BIFUbC-heavy-or-residual-oil'!AK10,1)</f>
        <v>0.16883107014476986</v>
      </c>
      <c r="AL10" s="299">
        <f>IF('BIFUbC-heavy-or-residual-oil'!AL10&gt;0,'E-heavy fuel oil'!AL58/'BIFUbC-heavy-or-residual-oil'!AL10,1)</f>
        <v>0.16880928334819514</v>
      </c>
      <c r="AM10" s="299">
        <f>IF('BIFUbC-heavy-or-residual-oil'!AM10&gt;0,'E-heavy fuel oil'!AM58/'BIFUbC-heavy-or-residual-oil'!AM10,1)</f>
        <v>0.16878749611231045</v>
      </c>
      <c r="AN10" s="299">
        <f>IF('BIFUbC-heavy-or-residual-oil'!AN10&gt;0,'E-heavy fuel oil'!AN58/'BIFUbC-heavy-or-residual-oil'!AN10,1)</f>
        <v>0.16876570843717298</v>
      </c>
      <c r="AO10" s="299">
        <f>IF('BIFUbC-heavy-or-residual-oil'!AO10&gt;0,'E-heavy fuel oil'!AO58/'BIFUbC-heavy-or-residual-oil'!AO10,1)</f>
        <v>0.16874392032284005</v>
      </c>
      <c r="AP10" s="299">
        <f>IF('BIFUbC-heavy-or-residual-oil'!AP10&gt;0,'E-heavy fuel oil'!AP58/'BIFUbC-heavy-or-residual-oil'!AP10,1)</f>
        <v>0.16872213176936873</v>
      </c>
      <c r="AQ10" s="299">
        <f>IF('BIFUbC-heavy-or-residual-oil'!AQ10&gt;0,'E-heavy fuel oil'!AQ58/'BIFUbC-heavy-or-residual-oil'!AQ10,1)</f>
        <v>0.16865154541077435</v>
      </c>
    </row>
    <row r="11" spans="1:43" x14ac:dyDescent="0.25">
      <c r="A11" s="299" t="s">
        <v>98</v>
      </c>
      <c r="B11" s="299">
        <f>IF('BIFUbC-heavy-or-residual-oil'!B11&gt;0,'E-heavy fuel oil'!B59/'BIFUbC-heavy-or-residual-oil'!B11,1)</f>
        <v>0.50278805794907766</v>
      </c>
      <c r="C11" s="299">
        <f>IF('BIFUbC-heavy-or-residual-oil'!C11&gt;0,'E-heavy fuel oil'!C59/'BIFUbC-heavy-or-residual-oil'!C11,1)</f>
        <v>0.42374822830064801</v>
      </c>
      <c r="D11" s="299">
        <f>IF('BIFUbC-heavy-or-residual-oil'!D11&gt;0,'E-heavy fuel oil'!D59/'BIFUbC-heavy-or-residual-oil'!D11,1)</f>
        <v>0.43009527008571502</v>
      </c>
      <c r="E11" s="299">
        <f>IF('BIFUbC-heavy-or-residual-oil'!E11&gt;0,'E-heavy fuel oil'!E59/'BIFUbC-heavy-or-residual-oil'!E11,1)</f>
        <v>0.43267239726487289</v>
      </c>
      <c r="F11" s="299">
        <f>IF('BIFUbC-heavy-or-residual-oil'!F11&gt;0,'E-heavy fuel oil'!F59/'BIFUbC-heavy-or-residual-oil'!F11,1)</f>
        <v>0.44049448892991105</v>
      </c>
      <c r="G11" s="299">
        <f>IF('BIFUbC-heavy-or-residual-oil'!G11&gt;0,'E-heavy fuel oil'!G59/'BIFUbC-heavy-or-residual-oil'!G11,1)</f>
        <v>0.44096169450346989</v>
      </c>
      <c r="H11" s="299">
        <f>IF('BIFUbC-heavy-or-residual-oil'!H11&gt;0,'E-heavy fuel oil'!H59/'BIFUbC-heavy-or-residual-oil'!H11,1)</f>
        <v>0.44114020176952229</v>
      </c>
      <c r="I11" s="299">
        <f>IF('BIFUbC-heavy-or-residual-oil'!I11&gt;0,'E-heavy fuel oil'!I59/'BIFUbC-heavy-or-residual-oil'!I11,1)</f>
        <v>0.44120479733969692</v>
      </c>
      <c r="J11" s="299">
        <f>IF('BIFUbC-heavy-or-residual-oil'!J11&gt;0,'E-heavy fuel oil'!J59/'BIFUbC-heavy-or-residual-oil'!J11,1)</f>
        <v>0.44126696646966229</v>
      </c>
      <c r="K11" s="299">
        <f>IF('BIFUbC-heavy-or-residual-oil'!K11&gt;0,'E-heavy fuel oil'!K59/'BIFUbC-heavy-or-residual-oil'!K11,1)</f>
        <v>0.44132688679946525</v>
      </c>
      <c r="L11" s="299">
        <f>IF('BIFUbC-heavy-or-residual-oil'!L11&gt;0,'E-heavy fuel oil'!L59/'BIFUbC-heavy-or-residual-oil'!L11,1)</f>
        <v>0.4413847929032414</v>
      </c>
      <c r="M11" s="299">
        <f>IF('BIFUbC-heavy-or-residual-oil'!M11&gt;0,'E-heavy fuel oil'!M59/'BIFUbC-heavy-or-residual-oil'!M11,1)</f>
        <v>0.44144095656425192</v>
      </c>
      <c r="N11" s="299">
        <f>IF('BIFUbC-heavy-or-residual-oil'!N11&gt;0,'E-heavy fuel oil'!N59/'BIFUbC-heavy-or-residual-oil'!N11,1)</f>
        <v>0.4414809927570707</v>
      </c>
      <c r="O11" s="299">
        <f>IF('BIFUbC-heavy-or-residual-oil'!O11&gt;0,'E-heavy fuel oil'!O59/'BIFUbC-heavy-or-residual-oil'!O11,1)</f>
        <v>0.44151988595561453</v>
      </c>
      <c r="P11" s="299">
        <f>IF('BIFUbC-heavy-or-residual-oil'!P11&gt;0,'E-heavy fuel oil'!P59/'BIFUbC-heavy-or-residual-oil'!P11,1)</f>
        <v>0.44155788723388545</v>
      </c>
      <c r="Q11" s="299">
        <f>IF('BIFUbC-heavy-or-residual-oil'!Q11&gt;0,'E-heavy fuel oil'!Q59/'BIFUbC-heavy-or-residual-oil'!Q11,1)</f>
        <v>0.44159524727265742</v>
      </c>
      <c r="R11" s="299">
        <f>IF('BIFUbC-heavy-or-residual-oil'!R11&gt;0,'E-heavy fuel oil'!R59/'BIFUbC-heavy-or-residual-oil'!R11,1)</f>
        <v>0.44163220977979056</v>
      </c>
      <c r="S11" s="299">
        <f>IF('BIFUbC-heavy-or-residual-oil'!S11&gt;0,'E-heavy fuel oil'!S59/'BIFUbC-heavy-or-residual-oil'!S11,1)</f>
        <v>0.44158501949941081</v>
      </c>
      <c r="T11" s="299">
        <f>IF('BIFUbC-heavy-or-residual-oil'!T11&gt;0,'E-heavy fuel oil'!T59/'BIFUbC-heavy-or-residual-oil'!T11,1)</f>
        <v>0.44153779180637853</v>
      </c>
      <c r="U11" s="299">
        <f>IF('BIFUbC-heavy-or-residual-oil'!U11&gt;0,'E-heavy fuel oil'!U59/'BIFUbC-heavy-or-residual-oil'!U11,1)</f>
        <v>0.44149052777039044</v>
      </c>
      <c r="V11" s="299">
        <f>IF('BIFUbC-heavy-or-residual-oil'!V11&gt;0,'E-heavy fuel oil'!V59/'BIFUbC-heavy-or-residual-oil'!V11,1)</f>
        <v>0.44144322845531409</v>
      </c>
      <c r="W11" s="299">
        <f>IF('BIFUbC-heavy-or-residual-oil'!W11&gt;0,'E-heavy fuel oil'!W59/'BIFUbC-heavy-or-residual-oil'!W11,1)</f>
        <v>0.44139589491804232</v>
      </c>
      <c r="X11" s="299">
        <f>IF('BIFUbC-heavy-or-residual-oil'!X11&gt;0,'E-heavy fuel oil'!X59/'BIFUbC-heavy-or-residual-oil'!X11,1)</f>
        <v>0.44134938061685508</v>
      </c>
      <c r="Y11" s="299">
        <f>IF('BIFUbC-heavy-or-residual-oil'!Y11&gt;0,'E-heavy fuel oil'!Y59/'BIFUbC-heavy-or-residual-oil'!Y11,1)</f>
        <v>0.44130281783516456</v>
      </c>
      <c r="Z11" s="299">
        <f>IF('BIFUbC-heavy-or-residual-oil'!Z11&gt;0,'E-heavy fuel oil'!Z59/'BIFUbC-heavy-or-residual-oil'!Z11,1)</f>
        <v>0.441256207620012</v>
      </c>
      <c r="AA11" s="299">
        <f>IF('BIFUbC-heavy-or-residual-oil'!AA11&gt;0,'E-heavy fuel oil'!AA59/'BIFUbC-heavy-or-residual-oil'!AA11,1)</f>
        <v>0.44120955102514886</v>
      </c>
      <c r="AB11" s="299">
        <f>IF('BIFUbC-heavy-or-residual-oil'!AB11&gt;0,'E-heavy fuel oil'!AB59/'BIFUbC-heavy-or-residual-oil'!AB11,1)</f>
        <v>0.44116284910960074</v>
      </c>
      <c r="AC11" s="299">
        <f>IF('BIFUbC-heavy-or-residual-oil'!AC11&gt;0,'E-heavy fuel oil'!AC59/'BIFUbC-heavy-or-residual-oil'!AC11,1)</f>
        <v>0.4411168205671756</v>
      </c>
      <c r="AD11" s="299">
        <f>IF('BIFUbC-heavy-or-residual-oil'!AD11&gt;0,'E-heavy fuel oil'!AD59/'BIFUbC-heavy-or-residual-oil'!AD11,1)</f>
        <v>0.44107074570652743</v>
      </c>
      <c r="AE11" s="299">
        <f>IF('BIFUbC-heavy-or-residual-oil'!AE11&gt;0,'E-heavy fuel oil'!AE59/'BIFUbC-heavy-or-residual-oil'!AE11,1)</f>
        <v>0.44102462533230224</v>
      </c>
      <c r="AF11" s="299">
        <f>IF('BIFUbC-heavy-or-residual-oil'!AF11&gt;0,'E-heavy fuel oil'!AF59/'BIFUbC-heavy-or-residual-oil'!AF11,1)</f>
        <v>0.44097846026511361</v>
      </c>
      <c r="AG11" s="299">
        <f>IF('BIFUbC-heavy-or-residual-oil'!AG11&gt;0,'E-heavy fuel oil'!AG59/'BIFUbC-heavy-or-residual-oil'!AG11,1)</f>
        <v>0.44093225134035252</v>
      </c>
      <c r="AH11" s="299">
        <f>IF('BIFUbC-heavy-or-residual-oil'!AH11&gt;0,'E-heavy fuel oil'!AH59/'BIFUbC-heavy-or-residual-oil'!AH11,1)</f>
        <v>0.44088666028386009</v>
      </c>
      <c r="AI11" s="299">
        <f>IF('BIFUbC-heavy-or-residual-oil'!AI11&gt;0,'E-heavy fuel oil'!AI59/'BIFUbC-heavy-or-residual-oil'!AI11,1)</f>
        <v>0.44084103280496112</v>
      </c>
      <c r="AJ11" s="299">
        <f>IF('BIFUbC-heavy-or-residual-oil'!AJ11&gt;0,'E-heavy fuel oil'!AJ59/'BIFUbC-heavy-or-residual-oil'!AJ11,1)</f>
        <v>0.44079536960764271</v>
      </c>
      <c r="AK11" s="299">
        <f>IF('BIFUbC-heavy-or-residual-oil'!AK11&gt;0,'E-heavy fuel oil'!AK59/'BIFUbC-heavy-or-residual-oil'!AK11,1)</f>
        <v>0.44074967141607141</v>
      </c>
      <c r="AL11" s="299">
        <f>IF('BIFUbC-heavy-or-residual-oil'!AL11&gt;0,'E-heavy fuel oil'!AL59/'BIFUbC-heavy-or-residual-oil'!AL11,1)</f>
        <v>0.4407039389739047</v>
      </c>
      <c r="AM11" s="299">
        <f>IF('BIFUbC-heavy-or-residual-oil'!AM11&gt;0,'E-heavy fuel oil'!AM59/'BIFUbC-heavy-or-residual-oil'!AM11,1)</f>
        <v>0.44065829969441112</v>
      </c>
      <c r="AN11" s="299">
        <f>IF('BIFUbC-heavy-or-residual-oil'!AN11&gt;0,'E-heavy fuel oil'!AN59/'BIFUbC-heavy-or-residual-oil'!AN11,1)</f>
        <v>0.44061262973962673</v>
      </c>
      <c r="AO11" s="299">
        <f>IF('BIFUbC-heavy-or-residual-oil'!AO11&gt;0,'E-heavy fuel oil'!AO59/'BIFUbC-heavy-or-residual-oil'!AO11,1)</f>
        <v>0.44056692990901103</v>
      </c>
      <c r="AP11" s="299">
        <f>IF('BIFUbC-heavy-or-residual-oil'!AP11&gt;0,'E-heavy fuel oil'!AP59/'BIFUbC-heavy-or-residual-oil'!AP11,1)</f>
        <v>0.4405212010211646</v>
      </c>
      <c r="AQ11" s="299">
        <f>IF('BIFUbC-heavy-or-residual-oil'!AQ11&gt;0,'E-heavy fuel oil'!AQ59/'BIFUbC-heavy-or-residual-oil'!AQ11,1)</f>
        <v>0.44038456242743484</v>
      </c>
    </row>
    <row r="12" spans="1:43" x14ac:dyDescent="0.25">
      <c r="A12" s="299" t="s">
        <v>99</v>
      </c>
      <c r="B12" s="299">
        <f>IF('BIFUbC-heavy-or-residual-oil'!B12&gt;0,'E-heavy fuel oil'!B60/'BIFUbC-heavy-or-residual-oil'!B12,1)</f>
        <v>1</v>
      </c>
      <c r="C12" s="299">
        <f>IF('BIFUbC-heavy-or-residual-oil'!C12&gt;0,'E-heavy fuel oil'!C60/'BIFUbC-heavy-or-residual-oil'!C12,1)</f>
        <v>1</v>
      </c>
      <c r="D12" s="299">
        <f>IF('BIFUbC-heavy-or-residual-oil'!D12&gt;0,'E-heavy fuel oil'!D60/'BIFUbC-heavy-or-residual-oil'!D12,1)</f>
        <v>1</v>
      </c>
      <c r="E12" s="299">
        <f>IF('BIFUbC-heavy-or-residual-oil'!E12&gt;0,'E-heavy fuel oil'!E60/'BIFUbC-heavy-or-residual-oil'!E12,1)</f>
        <v>1</v>
      </c>
      <c r="F12" s="299">
        <f>IF('BIFUbC-heavy-or-residual-oil'!F12&gt;0,'E-heavy fuel oil'!F60/'BIFUbC-heavy-or-residual-oil'!F12,1)</f>
        <v>1</v>
      </c>
      <c r="G12" s="299">
        <f>IF('BIFUbC-heavy-or-residual-oil'!G12&gt;0,'E-heavy fuel oil'!G60/'BIFUbC-heavy-or-residual-oil'!G12,1)</f>
        <v>1</v>
      </c>
      <c r="H12" s="299">
        <f>IF('BIFUbC-heavy-or-residual-oil'!H12&gt;0,'E-heavy fuel oil'!H60/'BIFUbC-heavy-or-residual-oil'!H12,1)</f>
        <v>1</v>
      </c>
      <c r="I12" s="299">
        <f>IF('BIFUbC-heavy-or-residual-oil'!I12&gt;0,'E-heavy fuel oil'!I60/'BIFUbC-heavy-or-residual-oil'!I12,1)</f>
        <v>1</v>
      </c>
      <c r="J12" s="299">
        <f>IF('BIFUbC-heavy-or-residual-oil'!J12&gt;0,'E-heavy fuel oil'!J60/'BIFUbC-heavy-or-residual-oil'!J12,1)</f>
        <v>1</v>
      </c>
      <c r="K12" s="299">
        <f>IF('BIFUbC-heavy-or-residual-oil'!K12&gt;0,'E-heavy fuel oil'!K60/'BIFUbC-heavy-or-residual-oil'!K12,1)</f>
        <v>1</v>
      </c>
      <c r="L12" s="299">
        <f>IF('BIFUbC-heavy-or-residual-oil'!L12&gt;0,'E-heavy fuel oil'!L60/'BIFUbC-heavy-or-residual-oil'!L12,1)</f>
        <v>1</v>
      </c>
      <c r="M12" s="299">
        <f>IF('BIFUbC-heavy-or-residual-oil'!M12&gt;0,'E-heavy fuel oil'!M60/'BIFUbC-heavy-or-residual-oil'!M12,1)</f>
        <v>1</v>
      </c>
      <c r="N12" s="299">
        <f>IF('BIFUbC-heavy-or-residual-oil'!N12&gt;0,'E-heavy fuel oil'!N60/'BIFUbC-heavy-or-residual-oil'!N12,1)</f>
        <v>1</v>
      </c>
      <c r="O12" s="299">
        <f>IF('BIFUbC-heavy-or-residual-oil'!O12&gt;0,'E-heavy fuel oil'!O60/'BIFUbC-heavy-or-residual-oil'!O12,1)</f>
        <v>1</v>
      </c>
      <c r="P12" s="299">
        <f>IF('BIFUbC-heavy-or-residual-oil'!P12&gt;0,'E-heavy fuel oil'!P60/'BIFUbC-heavy-or-residual-oil'!P12,1)</f>
        <v>1</v>
      </c>
      <c r="Q12" s="299">
        <f>IF('BIFUbC-heavy-or-residual-oil'!Q12&gt;0,'E-heavy fuel oil'!Q60/'BIFUbC-heavy-or-residual-oil'!Q12,1)</f>
        <v>1</v>
      </c>
      <c r="R12" s="299">
        <f>IF('BIFUbC-heavy-or-residual-oil'!R12&gt;0,'E-heavy fuel oil'!R60/'BIFUbC-heavy-or-residual-oil'!R12,1)</f>
        <v>1</v>
      </c>
      <c r="S12" s="299">
        <f>IF('BIFUbC-heavy-or-residual-oil'!S12&gt;0,'E-heavy fuel oil'!S60/'BIFUbC-heavy-or-residual-oil'!S12,1)</f>
        <v>1</v>
      </c>
      <c r="T12" s="299">
        <f>IF('BIFUbC-heavy-or-residual-oil'!T12&gt;0,'E-heavy fuel oil'!T60/'BIFUbC-heavy-or-residual-oil'!T12,1)</f>
        <v>1</v>
      </c>
      <c r="U12" s="299">
        <f>IF('BIFUbC-heavy-or-residual-oil'!U12&gt;0,'E-heavy fuel oil'!U60/'BIFUbC-heavy-or-residual-oil'!U12,1)</f>
        <v>1</v>
      </c>
      <c r="V12" s="299">
        <f>IF('BIFUbC-heavy-or-residual-oil'!V12&gt;0,'E-heavy fuel oil'!V60/'BIFUbC-heavy-or-residual-oil'!V12,1)</f>
        <v>1</v>
      </c>
      <c r="W12" s="299">
        <f>IF('BIFUbC-heavy-or-residual-oil'!W12&gt;0,'E-heavy fuel oil'!W60/'BIFUbC-heavy-or-residual-oil'!W12,1)</f>
        <v>1</v>
      </c>
      <c r="X12" s="299">
        <f>IF('BIFUbC-heavy-or-residual-oil'!X12&gt;0,'E-heavy fuel oil'!X60/'BIFUbC-heavy-or-residual-oil'!X12,1)</f>
        <v>1</v>
      </c>
      <c r="Y12" s="299">
        <f>IF('BIFUbC-heavy-or-residual-oil'!Y12&gt;0,'E-heavy fuel oil'!Y60/'BIFUbC-heavy-or-residual-oil'!Y12,1)</f>
        <v>1</v>
      </c>
      <c r="Z12" s="299">
        <f>IF('BIFUbC-heavy-or-residual-oil'!Z12&gt;0,'E-heavy fuel oil'!Z60/'BIFUbC-heavy-or-residual-oil'!Z12,1)</f>
        <v>1</v>
      </c>
      <c r="AA12" s="299">
        <f>IF('BIFUbC-heavy-or-residual-oil'!AA12&gt;0,'E-heavy fuel oil'!AA60/'BIFUbC-heavy-or-residual-oil'!AA12,1)</f>
        <v>1</v>
      </c>
      <c r="AB12" s="299">
        <f>IF('BIFUbC-heavy-or-residual-oil'!AB12&gt;0,'E-heavy fuel oil'!AB60/'BIFUbC-heavy-or-residual-oil'!AB12,1)</f>
        <v>1</v>
      </c>
      <c r="AC12" s="299">
        <f>IF('BIFUbC-heavy-or-residual-oil'!AC12&gt;0,'E-heavy fuel oil'!AC60/'BIFUbC-heavy-or-residual-oil'!AC12,1)</f>
        <v>1</v>
      </c>
      <c r="AD12" s="299">
        <f>IF('BIFUbC-heavy-or-residual-oil'!AD12&gt;0,'E-heavy fuel oil'!AD60/'BIFUbC-heavy-or-residual-oil'!AD12,1)</f>
        <v>1</v>
      </c>
      <c r="AE12" s="299">
        <f>IF('BIFUbC-heavy-or-residual-oil'!AE12&gt;0,'E-heavy fuel oil'!AE60/'BIFUbC-heavy-or-residual-oil'!AE12,1)</f>
        <v>1</v>
      </c>
      <c r="AF12" s="299">
        <f>IF('BIFUbC-heavy-or-residual-oil'!AF12&gt;0,'E-heavy fuel oil'!AF60/'BIFUbC-heavy-or-residual-oil'!AF12,1)</f>
        <v>1</v>
      </c>
      <c r="AG12" s="299">
        <f>IF('BIFUbC-heavy-or-residual-oil'!AG12&gt;0,'E-heavy fuel oil'!AG60/'BIFUbC-heavy-or-residual-oil'!AG12,1)</f>
        <v>1</v>
      </c>
      <c r="AH12" s="299">
        <f>IF('BIFUbC-heavy-or-residual-oil'!AH12&gt;0,'E-heavy fuel oil'!AH60/'BIFUbC-heavy-or-residual-oil'!AH12,1)</f>
        <v>1</v>
      </c>
      <c r="AI12" s="299">
        <f>IF('BIFUbC-heavy-or-residual-oil'!AI12&gt;0,'E-heavy fuel oil'!AI60/'BIFUbC-heavy-or-residual-oil'!AI12,1)</f>
        <v>1</v>
      </c>
      <c r="AJ12" s="299">
        <f>IF('BIFUbC-heavy-or-residual-oil'!AJ12&gt;0,'E-heavy fuel oil'!AJ60/'BIFUbC-heavy-or-residual-oil'!AJ12,1)</f>
        <v>1</v>
      </c>
      <c r="AK12" s="299">
        <f>IF('BIFUbC-heavy-or-residual-oil'!AK12&gt;0,'E-heavy fuel oil'!AK60/'BIFUbC-heavy-or-residual-oil'!AK12,1)</f>
        <v>1</v>
      </c>
      <c r="AL12" s="299">
        <f>IF('BIFUbC-heavy-or-residual-oil'!AL12&gt;0,'E-heavy fuel oil'!AL60/'BIFUbC-heavy-or-residual-oil'!AL12,1)</f>
        <v>1</v>
      </c>
      <c r="AM12" s="299">
        <f>IF('BIFUbC-heavy-or-residual-oil'!AM12&gt;0,'E-heavy fuel oil'!AM60/'BIFUbC-heavy-or-residual-oil'!AM12,1)</f>
        <v>1</v>
      </c>
      <c r="AN12" s="299">
        <f>IF('BIFUbC-heavy-or-residual-oil'!AN12&gt;0,'E-heavy fuel oil'!AN60/'BIFUbC-heavy-or-residual-oil'!AN12,1)</f>
        <v>1</v>
      </c>
      <c r="AO12" s="299">
        <f>IF('BIFUbC-heavy-or-residual-oil'!AO12&gt;0,'E-heavy fuel oil'!AO60/'BIFUbC-heavy-or-residual-oil'!AO12,1)</f>
        <v>1</v>
      </c>
      <c r="AP12" s="299">
        <f>IF('BIFUbC-heavy-or-residual-oil'!AP12&gt;0,'E-heavy fuel oil'!AP60/'BIFUbC-heavy-or-residual-oil'!AP12,1)</f>
        <v>1</v>
      </c>
      <c r="AQ12" s="299">
        <f>IF('BIFUbC-heavy-or-residual-oil'!AQ12&gt;0,'E-heavy fuel oil'!AQ60/'BIFUbC-heavy-or-residual-oil'!AQ12,1)</f>
        <v>1</v>
      </c>
    </row>
    <row r="13" spans="1:43" x14ac:dyDescent="0.25">
      <c r="A13" s="299" t="s">
        <v>100</v>
      </c>
      <c r="B13" s="299">
        <f>IF('BIFUbC-heavy-or-residual-oil'!B13&gt;0,'E-heavy fuel oil'!B61/'BIFUbC-heavy-or-residual-oil'!B13,1)</f>
        <v>1</v>
      </c>
      <c r="C13" s="299">
        <f>IF('BIFUbC-heavy-or-residual-oil'!C13&gt;0,'E-heavy fuel oil'!C61/'BIFUbC-heavy-or-residual-oil'!C13,1)</f>
        <v>1</v>
      </c>
      <c r="D13" s="299">
        <f>IF('BIFUbC-heavy-or-residual-oil'!D13&gt;0,'E-heavy fuel oil'!D61/'BIFUbC-heavy-or-residual-oil'!D13,1)</f>
        <v>1</v>
      </c>
      <c r="E13" s="299">
        <f>IF('BIFUbC-heavy-or-residual-oil'!E13&gt;0,'E-heavy fuel oil'!E61/'BIFUbC-heavy-or-residual-oil'!E13,1)</f>
        <v>1</v>
      </c>
      <c r="F13" s="299">
        <f>IF('BIFUbC-heavy-or-residual-oil'!F13&gt;0,'E-heavy fuel oil'!F61/'BIFUbC-heavy-or-residual-oil'!F13,1)</f>
        <v>1</v>
      </c>
      <c r="G13" s="299">
        <f>IF('BIFUbC-heavy-or-residual-oil'!G13&gt;0,'E-heavy fuel oil'!G61/'BIFUbC-heavy-or-residual-oil'!G13,1)</f>
        <v>1</v>
      </c>
      <c r="H13" s="299">
        <f>IF('BIFUbC-heavy-or-residual-oil'!H13&gt;0,'E-heavy fuel oil'!H61/'BIFUbC-heavy-or-residual-oil'!H13,1)</f>
        <v>1</v>
      </c>
      <c r="I13" s="299">
        <f>IF('BIFUbC-heavy-or-residual-oil'!I13&gt;0,'E-heavy fuel oil'!I61/'BIFUbC-heavy-or-residual-oil'!I13,1)</f>
        <v>1</v>
      </c>
      <c r="J13" s="299">
        <f>IF('BIFUbC-heavy-or-residual-oil'!J13&gt;0,'E-heavy fuel oil'!J61/'BIFUbC-heavy-or-residual-oil'!J13,1)</f>
        <v>1</v>
      </c>
      <c r="K13" s="299">
        <f>IF('BIFUbC-heavy-or-residual-oil'!K13&gt;0,'E-heavy fuel oil'!K61/'BIFUbC-heavy-or-residual-oil'!K13,1)</f>
        <v>1</v>
      </c>
      <c r="L13" s="299">
        <f>IF('BIFUbC-heavy-or-residual-oil'!L13&gt;0,'E-heavy fuel oil'!L61/'BIFUbC-heavy-or-residual-oil'!L13,1)</f>
        <v>1</v>
      </c>
      <c r="M13" s="299">
        <f>IF('BIFUbC-heavy-or-residual-oil'!M13&gt;0,'E-heavy fuel oil'!M61/'BIFUbC-heavy-or-residual-oil'!M13,1)</f>
        <v>1</v>
      </c>
      <c r="N13" s="299">
        <f>IF('BIFUbC-heavy-or-residual-oil'!N13&gt;0,'E-heavy fuel oil'!N61/'BIFUbC-heavy-or-residual-oil'!N13,1)</f>
        <v>1</v>
      </c>
      <c r="O13" s="299">
        <f>IF('BIFUbC-heavy-or-residual-oil'!O13&gt;0,'E-heavy fuel oil'!O61/'BIFUbC-heavy-or-residual-oil'!O13,1)</f>
        <v>1</v>
      </c>
      <c r="P13" s="299">
        <f>IF('BIFUbC-heavy-or-residual-oil'!P13&gt;0,'E-heavy fuel oil'!P61/'BIFUbC-heavy-or-residual-oil'!P13,1)</f>
        <v>1</v>
      </c>
      <c r="Q13" s="299">
        <f>IF('BIFUbC-heavy-or-residual-oil'!Q13&gt;0,'E-heavy fuel oil'!Q61/'BIFUbC-heavy-or-residual-oil'!Q13,1)</f>
        <v>1</v>
      </c>
      <c r="R13" s="299">
        <f>IF('BIFUbC-heavy-or-residual-oil'!R13&gt;0,'E-heavy fuel oil'!R61/'BIFUbC-heavy-or-residual-oil'!R13,1)</f>
        <v>1</v>
      </c>
      <c r="S13" s="299">
        <f>IF('BIFUbC-heavy-or-residual-oil'!S13&gt;0,'E-heavy fuel oil'!S61/'BIFUbC-heavy-or-residual-oil'!S13,1)</f>
        <v>1</v>
      </c>
      <c r="T13" s="299">
        <f>IF('BIFUbC-heavy-or-residual-oil'!T13&gt;0,'E-heavy fuel oil'!T61/'BIFUbC-heavy-or-residual-oil'!T13,1)</f>
        <v>1</v>
      </c>
      <c r="U13" s="299">
        <f>IF('BIFUbC-heavy-or-residual-oil'!U13&gt;0,'E-heavy fuel oil'!U61/'BIFUbC-heavy-or-residual-oil'!U13,1)</f>
        <v>1</v>
      </c>
      <c r="V13" s="299">
        <f>IF('BIFUbC-heavy-or-residual-oil'!V13&gt;0,'E-heavy fuel oil'!V61/'BIFUbC-heavy-or-residual-oil'!V13,1)</f>
        <v>1</v>
      </c>
      <c r="W13" s="299">
        <f>IF('BIFUbC-heavy-or-residual-oil'!W13&gt;0,'E-heavy fuel oil'!W61/'BIFUbC-heavy-or-residual-oil'!W13,1)</f>
        <v>1</v>
      </c>
      <c r="X13" s="299">
        <f>IF('BIFUbC-heavy-or-residual-oil'!X13&gt;0,'E-heavy fuel oil'!X61/'BIFUbC-heavy-or-residual-oil'!X13,1)</f>
        <v>1</v>
      </c>
      <c r="Y13" s="299">
        <f>IF('BIFUbC-heavy-or-residual-oil'!Y13&gt;0,'E-heavy fuel oil'!Y61/'BIFUbC-heavy-or-residual-oil'!Y13,1)</f>
        <v>1</v>
      </c>
      <c r="Z13" s="299">
        <f>IF('BIFUbC-heavy-or-residual-oil'!Z13&gt;0,'E-heavy fuel oil'!Z61/'BIFUbC-heavy-or-residual-oil'!Z13,1)</f>
        <v>1</v>
      </c>
      <c r="AA13" s="299">
        <f>IF('BIFUbC-heavy-or-residual-oil'!AA13&gt;0,'E-heavy fuel oil'!AA61/'BIFUbC-heavy-or-residual-oil'!AA13,1)</f>
        <v>1</v>
      </c>
      <c r="AB13" s="299">
        <f>IF('BIFUbC-heavy-or-residual-oil'!AB13&gt;0,'E-heavy fuel oil'!AB61/'BIFUbC-heavy-or-residual-oil'!AB13,1)</f>
        <v>1</v>
      </c>
      <c r="AC13" s="299">
        <f>IF('BIFUbC-heavy-or-residual-oil'!AC13&gt;0,'E-heavy fuel oil'!AC61/'BIFUbC-heavy-or-residual-oil'!AC13,1)</f>
        <v>1</v>
      </c>
      <c r="AD13" s="299">
        <f>IF('BIFUbC-heavy-or-residual-oil'!AD13&gt;0,'E-heavy fuel oil'!AD61/'BIFUbC-heavy-or-residual-oil'!AD13,1)</f>
        <v>1</v>
      </c>
      <c r="AE13" s="299">
        <f>IF('BIFUbC-heavy-or-residual-oil'!AE13&gt;0,'E-heavy fuel oil'!AE61/'BIFUbC-heavy-or-residual-oil'!AE13,1)</f>
        <v>1</v>
      </c>
      <c r="AF13" s="299">
        <f>IF('BIFUbC-heavy-or-residual-oil'!AF13&gt;0,'E-heavy fuel oil'!AF61/'BIFUbC-heavy-or-residual-oil'!AF13,1)</f>
        <v>1</v>
      </c>
      <c r="AG13" s="299">
        <f>IF('BIFUbC-heavy-or-residual-oil'!AG13&gt;0,'E-heavy fuel oil'!AG61/'BIFUbC-heavy-or-residual-oil'!AG13,1)</f>
        <v>1</v>
      </c>
      <c r="AH13" s="299">
        <f>IF('BIFUbC-heavy-or-residual-oil'!AH13&gt;0,'E-heavy fuel oil'!AH61/'BIFUbC-heavy-or-residual-oil'!AH13,1)</f>
        <v>1</v>
      </c>
      <c r="AI13" s="299">
        <f>IF('BIFUbC-heavy-or-residual-oil'!AI13&gt;0,'E-heavy fuel oil'!AI61/'BIFUbC-heavy-or-residual-oil'!AI13,1)</f>
        <v>1</v>
      </c>
      <c r="AJ13" s="299">
        <f>IF('BIFUbC-heavy-or-residual-oil'!AJ13&gt;0,'E-heavy fuel oil'!AJ61/'BIFUbC-heavy-or-residual-oil'!AJ13,1)</f>
        <v>1</v>
      </c>
      <c r="AK13" s="299">
        <f>IF('BIFUbC-heavy-or-residual-oil'!AK13&gt;0,'E-heavy fuel oil'!AK61/'BIFUbC-heavy-or-residual-oil'!AK13,1)</f>
        <v>1</v>
      </c>
      <c r="AL13" s="299">
        <f>IF('BIFUbC-heavy-or-residual-oil'!AL13&gt;0,'E-heavy fuel oil'!AL61/'BIFUbC-heavy-or-residual-oil'!AL13,1)</f>
        <v>1</v>
      </c>
      <c r="AM13" s="299">
        <f>IF('BIFUbC-heavy-or-residual-oil'!AM13&gt;0,'E-heavy fuel oil'!AM61/'BIFUbC-heavy-or-residual-oil'!AM13,1)</f>
        <v>1</v>
      </c>
      <c r="AN13" s="299">
        <f>IF('BIFUbC-heavy-or-residual-oil'!AN13&gt;0,'E-heavy fuel oil'!AN61/'BIFUbC-heavy-or-residual-oil'!AN13,1)</f>
        <v>1</v>
      </c>
      <c r="AO13" s="299">
        <f>IF('BIFUbC-heavy-or-residual-oil'!AO13&gt;0,'E-heavy fuel oil'!AO61/'BIFUbC-heavy-or-residual-oil'!AO13,1)</f>
        <v>1</v>
      </c>
      <c r="AP13" s="299">
        <f>IF('BIFUbC-heavy-or-residual-oil'!AP13&gt;0,'E-heavy fuel oil'!AP61/'BIFUbC-heavy-or-residual-oil'!AP13,1)</f>
        <v>1</v>
      </c>
      <c r="AQ13" s="299">
        <f>IF('BIFUbC-heavy-or-residual-oil'!AQ13&gt;0,'E-heavy fuel oil'!AQ61/'BIFUbC-heavy-or-residual-oil'!AQ13,1)</f>
        <v>1</v>
      </c>
    </row>
    <row r="14" spans="1:43" x14ac:dyDescent="0.25">
      <c r="A14" s="299" t="s">
        <v>101</v>
      </c>
      <c r="B14" s="299">
        <f>IF('BIFUbC-heavy-or-residual-oil'!B14&gt;0,'E-heavy fuel oil'!B62/'BIFUbC-heavy-or-residual-oil'!B14,1)</f>
        <v>0.20310871395527497</v>
      </c>
      <c r="C14" s="299">
        <f>IF('BIFUbC-heavy-or-residual-oil'!C14&gt;0,'E-heavy fuel oil'!C62/'BIFUbC-heavy-or-residual-oil'!C14,1)</f>
        <v>0.16191672847342314</v>
      </c>
      <c r="D14" s="299">
        <f>IF('BIFUbC-heavy-or-residual-oil'!D14&gt;0,'E-heavy fuel oil'!D62/'BIFUbC-heavy-or-residual-oil'!D14,1)</f>
        <v>0.18833732397424516</v>
      </c>
      <c r="E14" s="299">
        <f>IF('BIFUbC-heavy-or-residual-oil'!E14&gt;0,'E-heavy fuel oil'!E62/'BIFUbC-heavy-or-residual-oil'!E14,1)</f>
        <v>0.19161823109729498</v>
      </c>
      <c r="F14" s="299">
        <f>IF('BIFUbC-heavy-or-residual-oil'!F14&gt;0,'E-heavy fuel oil'!F62/'BIFUbC-heavy-or-residual-oil'!F14,1)</f>
        <v>0.20001500752289952</v>
      </c>
      <c r="G14" s="299">
        <f>IF('BIFUbC-heavy-or-residual-oil'!G14&gt;0,'E-heavy fuel oil'!G62/'BIFUbC-heavy-or-residual-oil'!G14,1)</f>
        <v>0.20320146713689613</v>
      </c>
      <c r="H14" s="299">
        <f>IF('BIFUbC-heavy-or-residual-oil'!H14&gt;0,'E-heavy fuel oil'!H62/'BIFUbC-heavy-or-residual-oil'!H14,1)</f>
        <v>0.20544219742068434</v>
      </c>
      <c r="I14" s="299">
        <f>IF('BIFUbC-heavy-or-residual-oil'!I14&gt;0,'E-heavy fuel oil'!I62/'BIFUbC-heavy-or-residual-oil'!I14,1)</f>
        <v>0.20618537231360734</v>
      </c>
      <c r="J14" s="299">
        <f>IF('BIFUbC-heavy-or-residual-oil'!J14&gt;0,'E-heavy fuel oil'!J62/'BIFUbC-heavy-or-residual-oil'!J14,1)</f>
        <v>0.20692584999867789</v>
      </c>
      <c r="K14" s="299">
        <f>IF('BIFUbC-heavy-or-residual-oil'!K14&gt;0,'E-heavy fuel oil'!K62/'BIFUbC-heavy-or-residual-oil'!K14,1)</f>
        <v>0.20766364231435017</v>
      </c>
      <c r="L14" s="299">
        <f>IF('BIFUbC-heavy-or-residual-oil'!L14&gt;0,'E-heavy fuel oil'!L62/'BIFUbC-heavy-or-residual-oil'!L14,1)</f>
        <v>0.20839876102613789</v>
      </c>
      <c r="M14" s="299">
        <f>IF('BIFUbC-heavy-or-residual-oil'!M14&gt;0,'E-heavy fuel oil'!M62/'BIFUbC-heavy-or-residual-oil'!M14,1)</f>
        <v>0.20913121782716829</v>
      </c>
      <c r="N14" s="299">
        <f>IF('BIFUbC-heavy-or-residual-oil'!N14&gt;0,'E-heavy fuel oil'!N62/'BIFUbC-heavy-or-residual-oil'!N14,1)</f>
        <v>0.20963756881329756</v>
      </c>
      <c r="O14" s="299">
        <f>IF('BIFUbC-heavy-or-residual-oil'!O14&gt;0,'E-heavy fuel oil'!O62/'BIFUbC-heavy-or-residual-oil'!O14,1)</f>
        <v>0.21014265190547821</v>
      </c>
      <c r="P14" s="299">
        <f>IF('BIFUbC-heavy-or-residual-oil'!P14&gt;0,'E-heavy fuel oil'!P62/'BIFUbC-heavy-or-residual-oil'!P14,1)</f>
        <v>0.21064647092741548</v>
      </c>
      <c r="Q14" s="299">
        <f>IF('BIFUbC-heavy-or-residual-oil'!Q14&gt;0,'E-heavy fuel oil'!Q62/'BIFUbC-heavy-or-residual-oil'!Q14,1)</f>
        <v>0.21114902968659008</v>
      </c>
      <c r="R14" s="299">
        <f>IF('BIFUbC-heavy-or-residual-oil'!R14&gt;0,'E-heavy fuel oil'!R62/'BIFUbC-heavy-or-residual-oil'!R14,1)</f>
        <v>0.21165033197434185</v>
      </c>
      <c r="S14" s="299">
        <f>IF('BIFUbC-heavy-or-residual-oil'!S14&gt;0,'E-heavy fuel oil'!S62/'BIFUbC-heavy-or-residual-oil'!S14,1)</f>
        <v>0.21169071837289991</v>
      </c>
      <c r="T14" s="299">
        <f>IF('BIFUbC-heavy-or-residual-oil'!T14&gt;0,'E-heavy fuel oil'!T62/'BIFUbC-heavy-or-residual-oil'!T14,1)</f>
        <v>0.21173106081269111</v>
      </c>
      <c r="U14" s="299">
        <f>IF('BIFUbC-heavy-or-residual-oil'!U14&gt;0,'E-heavy fuel oil'!U62/'BIFUbC-heavy-or-residual-oil'!U14,1)</f>
        <v>0.21177135931216132</v>
      </c>
      <c r="V14" s="299">
        <f>IF('BIFUbC-heavy-or-residual-oil'!V14&gt;0,'E-heavy fuel oil'!V62/'BIFUbC-heavy-or-residual-oil'!V14,1)</f>
        <v>0.21181161388973799</v>
      </c>
      <c r="W14" s="299">
        <f>IF('BIFUbC-heavy-or-residual-oil'!W14&gt;0,'E-heavy fuel oil'!W62/'BIFUbC-heavy-or-residual-oil'!W14,1)</f>
        <v>0.21185182456383042</v>
      </c>
      <c r="X14" s="299">
        <f>IF('BIFUbC-heavy-or-residual-oil'!X14&gt;0,'E-heavy fuel oil'!X62/'BIFUbC-heavy-or-residual-oil'!X14,1)</f>
        <v>0.21189199135282971</v>
      </c>
      <c r="Y14" s="299">
        <f>IF('BIFUbC-heavy-or-residual-oil'!Y14&gt;0,'E-heavy fuel oil'!Y62/'BIFUbC-heavy-or-residual-oil'!Y14,1)</f>
        <v>0.21193211427510883</v>
      </c>
      <c r="Z14" s="299">
        <f>IF('BIFUbC-heavy-or-residual-oil'!Z14&gt;0,'E-heavy fuel oil'!Z62/'BIFUbC-heavy-or-residual-oil'!Z14,1)</f>
        <v>0.21197219334902245</v>
      </c>
      <c r="AA14" s="299">
        <f>IF('BIFUbC-heavy-or-residual-oil'!AA14&gt;0,'E-heavy fuel oil'!AA62/'BIFUbC-heavy-or-residual-oil'!AA14,1)</f>
        <v>0.21201222859290728</v>
      </c>
      <c r="AB14" s="299">
        <f>IF('BIFUbC-heavy-or-residual-oil'!AB14&gt;0,'E-heavy fuel oil'!AB62/'BIFUbC-heavy-or-residual-oil'!AB14,1)</f>
        <v>0.21205222002508173</v>
      </c>
      <c r="AC14" s="299">
        <f>IF('BIFUbC-heavy-or-residual-oil'!AC14&gt;0,'E-heavy fuel oil'!AC62/'BIFUbC-heavy-or-residual-oil'!AC14,1)</f>
        <v>0.2120921676638462</v>
      </c>
      <c r="AD14" s="299">
        <f>IF('BIFUbC-heavy-or-residual-oil'!AD14&gt;0,'E-heavy fuel oil'!AD62/'BIFUbC-heavy-or-residual-oil'!AD14,1)</f>
        <v>0.21213207152748295</v>
      </c>
      <c r="AE14" s="299">
        <f>IF('BIFUbC-heavy-or-residual-oil'!AE14&gt;0,'E-heavy fuel oil'!AE62/'BIFUbC-heavy-or-residual-oil'!AE14,1)</f>
        <v>0.2121719316342561</v>
      </c>
      <c r="AF14" s="299">
        <f>IF('BIFUbC-heavy-or-residual-oil'!AF14&gt;0,'E-heavy fuel oil'!AF62/'BIFUbC-heavy-or-residual-oil'!AF14,1)</f>
        <v>0.21221174800241199</v>
      </c>
      <c r="AG14" s="299">
        <f>IF('BIFUbC-heavy-or-residual-oil'!AG14&gt;0,'E-heavy fuel oil'!AG62/'BIFUbC-heavy-or-residual-oil'!AG14,1)</f>
        <v>0.21225152065017852</v>
      </c>
      <c r="AH14" s="299">
        <f>IF('BIFUbC-heavy-or-residual-oil'!AH14&gt;0,'E-heavy fuel oil'!AH62/'BIFUbC-heavy-or-residual-oil'!AH14,1)</f>
        <v>0.21229124959576581</v>
      </c>
      <c r="AI14" s="299">
        <f>IF('BIFUbC-heavy-or-residual-oil'!AI14&gt;0,'E-heavy fuel oil'!AI62/'BIFUbC-heavy-or-residual-oil'!AI14,1)</f>
        <v>0.2123309348573659</v>
      </c>
      <c r="AJ14" s="299">
        <f>IF('BIFUbC-heavy-or-residual-oil'!AJ14&gt;0,'E-heavy fuel oil'!AJ62/'BIFUbC-heavy-or-residual-oil'!AJ14,1)</f>
        <v>0.21237057645315294</v>
      </c>
      <c r="AK14" s="299">
        <f>IF('BIFUbC-heavy-or-residual-oil'!AK14&gt;0,'E-heavy fuel oil'!AK62/'BIFUbC-heavy-or-residual-oil'!AK14,1)</f>
        <v>0.21241017440128276</v>
      </c>
      <c r="AL14" s="299">
        <f>IF('BIFUbC-heavy-or-residual-oil'!AL14&gt;0,'E-heavy fuel oil'!AL62/'BIFUbC-heavy-or-residual-oil'!AL14,1)</f>
        <v>0.21244972871989382</v>
      </c>
      <c r="AM14" s="299">
        <f>IF('BIFUbC-heavy-or-residual-oil'!AM14&gt;0,'E-heavy fuel oil'!AM62/'BIFUbC-heavy-or-residual-oil'!AM14,1)</f>
        <v>0.21248923942710607</v>
      </c>
      <c r="AN14" s="299">
        <f>IF('BIFUbC-heavy-or-residual-oil'!AN14&gt;0,'E-heavy fuel oil'!AN62/'BIFUbC-heavy-or-residual-oil'!AN14,1)</f>
        <v>0.21252870654102177</v>
      </c>
      <c r="AO14" s="299">
        <f>IF('BIFUbC-heavy-or-residual-oil'!AO14&gt;0,'E-heavy fuel oil'!AO62/'BIFUbC-heavy-or-residual-oil'!AO14,1)</f>
        <v>0.2125681300797253</v>
      </c>
      <c r="AP14" s="299">
        <f>IF('BIFUbC-heavy-or-residual-oil'!AP14&gt;0,'E-heavy fuel oil'!AP62/'BIFUbC-heavy-or-residual-oil'!AP14,1)</f>
        <v>0.21260751006128312</v>
      </c>
      <c r="AQ14" s="299">
        <f>IF('BIFUbC-heavy-or-residual-oil'!AQ14&gt;0,'E-heavy fuel oil'!AQ62/'BIFUbC-heavy-or-residual-oil'!AQ14,1)</f>
        <v>0.21258918201781285</v>
      </c>
    </row>
    <row r="15" spans="1:43" x14ac:dyDescent="0.25">
      <c r="A15" s="299" t="s">
        <v>102</v>
      </c>
      <c r="B15" s="299">
        <f>IF('BIFUbC-heavy-or-residual-oil'!B15&gt;0,'E-heavy fuel oil'!B63/'BIFUbC-heavy-or-residual-oil'!B15,1)</f>
        <v>1</v>
      </c>
      <c r="C15" s="299">
        <f>IF('BIFUbC-heavy-or-residual-oil'!C15&gt;0,'E-heavy fuel oil'!C63/'BIFUbC-heavy-or-residual-oil'!C15,1)</f>
        <v>1</v>
      </c>
      <c r="D15" s="299">
        <f>IF('BIFUbC-heavy-or-residual-oil'!D15&gt;0,'E-heavy fuel oil'!D63/'BIFUbC-heavy-or-residual-oil'!D15,1)</f>
        <v>1</v>
      </c>
      <c r="E15" s="299">
        <f>IF('BIFUbC-heavy-or-residual-oil'!E15&gt;0,'E-heavy fuel oil'!E63/'BIFUbC-heavy-or-residual-oil'!E15,1)</f>
        <v>1</v>
      </c>
      <c r="F15" s="299">
        <f>IF('BIFUbC-heavy-or-residual-oil'!F15&gt;0,'E-heavy fuel oil'!F63/'BIFUbC-heavy-or-residual-oil'!F15,1)</f>
        <v>1</v>
      </c>
      <c r="G15" s="299">
        <f>IF('BIFUbC-heavy-or-residual-oil'!G15&gt;0,'E-heavy fuel oil'!G63/'BIFUbC-heavy-or-residual-oil'!G15,1)</f>
        <v>1</v>
      </c>
      <c r="H15" s="299">
        <f>IF('BIFUbC-heavy-or-residual-oil'!H15&gt;0,'E-heavy fuel oil'!H63/'BIFUbC-heavy-or-residual-oil'!H15,1)</f>
        <v>1</v>
      </c>
      <c r="I15" s="299">
        <f>IF('BIFUbC-heavy-or-residual-oil'!I15&gt;0,'E-heavy fuel oil'!I63/'BIFUbC-heavy-or-residual-oil'!I15,1)</f>
        <v>1</v>
      </c>
      <c r="J15" s="299">
        <f>IF('BIFUbC-heavy-or-residual-oil'!J15&gt;0,'E-heavy fuel oil'!J63/'BIFUbC-heavy-or-residual-oil'!J15,1)</f>
        <v>1</v>
      </c>
      <c r="K15" s="299">
        <f>IF('BIFUbC-heavy-or-residual-oil'!K15&gt;0,'E-heavy fuel oil'!K63/'BIFUbC-heavy-or-residual-oil'!K15,1)</f>
        <v>1</v>
      </c>
      <c r="L15" s="299">
        <f>IF('BIFUbC-heavy-or-residual-oil'!L15&gt;0,'E-heavy fuel oil'!L63/'BIFUbC-heavy-or-residual-oil'!L15,1)</f>
        <v>1</v>
      </c>
      <c r="M15" s="299">
        <f>IF('BIFUbC-heavy-or-residual-oil'!M15&gt;0,'E-heavy fuel oil'!M63/'BIFUbC-heavy-or-residual-oil'!M15,1)</f>
        <v>1</v>
      </c>
      <c r="N15" s="299">
        <f>IF('BIFUbC-heavy-or-residual-oil'!N15&gt;0,'E-heavy fuel oil'!N63/'BIFUbC-heavy-or-residual-oil'!N15,1)</f>
        <v>1</v>
      </c>
      <c r="O15" s="299">
        <f>IF('BIFUbC-heavy-or-residual-oil'!O15&gt;0,'E-heavy fuel oil'!O63/'BIFUbC-heavy-or-residual-oil'!O15,1)</f>
        <v>1</v>
      </c>
      <c r="P15" s="299">
        <f>IF('BIFUbC-heavy-or-residual-oil'!P15&gt;0,'E-heavy fuel oil'!P63/'BIFUbC-heavy-or-residual-oil'!P15,1)</f>
        <v>1</v>
      </c>
      <c r="Q15" s="299">
        <f>IF('BIFUbC-heavy-or-residual-oil'!Q15&gt;0,'E-heavy fuel oil'!Q63/'BIFUbC-heavy-or-residual-oil'!Q15,1)</f>
        <v>1</v>
      </c>
      <c r="R15" s="299">
        <f>IF('BIFUbC-heavy-or-residual-oil'!R15&gt;0,'E-heavy fuel oil'!R63/'BIFUbC-heavy-or-residual-oil'!R15,1)</f>
        <v>1</v>
      </c>
      <c r="S15" s="299">
        <f>IF('BIFUbC-heavy-or-residual-oil'!S15&gt;0,'E-heavy fuel oil'!S63/'BIFUbC-heavy-or-residual-oil'!S15,1)</f>
        <v>1</v>
      </c>
      <c r="T15" s="299">
        <f>IF('BIFUbC-heavy-or-residual-oil'!T15&gt;0,'E-heavy fuel oil'!T63/'BIFUbC-heavy-or-residual-oil'!T15,1)</f>
        <v>1</v>
      </c>
      <c r="U15" s="299">
        <f>IF('BIFUbC-heavy-or-residual-oil'!U15&gt;0,'E-heavy fuel oil'!U63/'BIFUbC-heavy-or-residual-oil'!U15,1)</f>
        <v>1</v>
      </c>
      <c r="V15" s="299">
        <f>IF('BIFUbC-heavy-or-residual-oil'!V15&gt;0,'E-heavy fuel oil'!V63/'BIFUbC-heavy-or-residual-oil'!V15,1)</f>
        <v>1</v>
      </c>
      <c r="W15" s="299">
        <f>IF('BIFUbC-heavy-or-residual-oil'!W15&gt;0,'E-heavy fuel oil'!W63/'BIFUbC-heavy-or-residual-oil'!W15,1)</f>
        <v>1</v>
      </c>
      <c r="X15" s="299">
        <f>IF('BIFUbC-heavy-or-residual-oil'!X15&gt;0,'E-heavy fuel oil'!X63/'BIFUbC-heavy-or-residual-oil'!X15,1)</f>
        <v>1</v>
      </c>
      <c r="Y15" s="299">
        <f>IF('BIFUbC-heavy-or-residual-oil'!Y15&gt;0,'E-heavy fuel oil'!Y63/'BIFUbC-heavy-or-residual-oil'!Y15,1)</f>
        <v>1</v>
      </c>
      <c r="Z15" s="299">
        <f>IF('BIFUbC-heavy-or-residual-oil'!Z15&gt;0,'E-heavy fuel oil'!Z63/'BIFUbC-heavy-or-residual-oil'!Z15,1)</f>
        <v>1</v>
      </c>
      <c r="AA15" s="299">
        <f>IF('BIFUbC-heavy-or-residual-oil'!AA15&gt;0,'E-heavy fuel oil'!AA63/'BIFUbC-heavy-or-residual-oil'!AA15,1)</f>
        <v>1</v>
      </c>
      <c r="AB15" s="299">
        <f>IF('BIFUbC-heavy-or-residual-oil'!AB15&gt;0,'E-heavy fuel oil'!AB63/'BIFUbC-heavy-or-residual-oil'!AB15,1)</f>
        <v>1</v>
      </c>
      <c r="AC15" s="299">
        <f>IF('BIFUbC-heavy-or-residual-oil'!AC15&gt;0,'E-heavy fuel oil'!AC63/'BIFUbC-heavy-or-residual-oil'!AC15,1)</f>
        <v>1</v>
      </c>
      <c r="AD15" s="299">
        <f>IF('BIFUbC-heavy-or-residual-oil'!AD15&gt;0,'E-heavy fuel oil'!AD63/'BIFUbC-heavy-or-residual-oil'!AD15,1)</f>
        <v>1</v>
      </c>
      <c r="AE15" s="299">
        <f>IF('BIFUbC-heavy-or-residual-oil'!AE15&gt;0,'E-heavy fuel oil'!AE63/'BIFUbC-heavy-or-residual-oil'!AE15,1)</f>
        <v>1</v>
      </c>
      <c r="AF15" s="299">
        <f>IF('BIFUbC-heavy-or-residual-oil'!AF15&gt;0,'E-heavy fuel oil'!AF63/'BIFUbC-heavy-or-residual-oil'!AF15,1)</f>
        <v>1</v>
      </c>
      <c r="AG15" s="299">
        <f>IF('BIFUbC-heavy-or-residual-oil'!AG15&gt;0,'E-heavy fuel oil'!AG63/'BIFUbC-heavy-or-residual-oil'!AG15,1)</f>
        <v>1</v>
      </c>
      <c r="AH15" s="299">
        <f>IF('BIFUbC-heavy-or-residual-oil'!AH15&gt;0,'E-heavy fuel oil'!AH63/'BIFUbC-heavy-or-residual-oil'!AH15,1)</f>
        <v>1</v>
      </c>
      <c r="AI15" s="299">
        <f>IF('BIFUbC-heavy-or-residual-oil'!AI15&gt;0,'E-heavy fuel oil'!AI63/'BIFUbC-heavy-or-residual-oil'!AI15,1)</f>
        <v>1</v>
      </c>
      <c r="AJ15" s="299">
        <f>IF('BIFUbC-heavy-or-residual-oil'!AJ15&gt;0,'E-heavy fuel oil'!AJ63/'BIFUbC-heavy-or-residual-oil'!AJ15,1)</f>
        <v>1</v>
      </c>
      <c r="AK15" s="299">
        <f>IF('BIFUbC-heavy-or-residual-oil'!AK15&gt;0,'E-heavy fuel oil'!AK63/'BIFUbC-heavy-or-residual-oil'!AK15,1)</f>
        <v>1</v>
      </c>
      <c r="AL15" s="299">
        <f>IF('BIFUbC-heavy-or-residual-oil'!AL15&gt;0,'E-heavy fuel oil'!AL63/'BIFUbC-heavy-or-residual-oil'!AL15,1)</f>
        <v>1</v>
      </c>
      <c r="AM15" s="299">
        <f>IF('BIFUbC-heavy-or-residual-oil'!AM15&gt;0,'E-heavy fuel oil'!AM63/'BIFUbC-heavy-or-residual-oil'!AM15,1)</f>
        <v>1</v>
      </c>
      <c r="AN15" s="299">
        <f>IF('BIFUbC-heavy-or-residual-oil'!AN15&gt;0,'E-heavy fuel oil'!AN63/'BIFUbC-heavy-or-residual-oil'!AN15,1)</f>
        <v>1</v>
      </c>
      <c r="AO15" s="299">
        <f>IF('BIFUbC-heavy-or-residual-oil'!AO15&gt;0,'E-heavy fuel oil'!AO63/'BIFUbC-heavy-or-residual-oil'!AO15,1)</f>
        <v>1</v>
      </c>
      <c r="AP15" s="299">
        <f>IF('BIFUbC-heavy-or-residual-oil'!AP15&gt;0,'E-heavy fuel oil'!AP63/'BIFUbC-heavy-or-residual-oil'!AP15,1)</f>
        <v>1</v>
      </c>
      <c r="AQ15" s="299">
        <f>IF('BIFUbC-heavy-or-residual-oil'!AQ15&gt;0,'E-heavy fuel oil'!AQ63/'BIFUbC-heavy-or-residual-oil'!AQ15,1)</f>
        <v>1</v>
      </c>
    </row>
    <row r="16" spans="1:43" x14ac:dyDescent="0.25">
      <c r="A16" s="299" t="s">
        <v>103</v>
      </c>
      <c r="B16" s="299">
        <f>IF('BIFUbC-heavy-or-residual-oil'!B16&gt;0,'E-heavy fuel oil'!B64/'BIFUbC-heavy-or-residual-oil'!B16,1)</f>
        <v>0.26549292743552533</v>
      </c>
      <c r="C16" s="299">
        <f>IF('BIFUbC-heavy-or-residual-oil'!C16&gt;0,'E-heavy fuel oil'!C64/'BIFUbC-heavy-or-residual-oil'!C16,1)</f>
        <v>0.25411070602650654</v>
      </c>
      <c r="D16" s="299">
        <f>IF('BIFUbC-heavy-or-residual-oil'!D16&gt;0,'E-heavy fuel oil'!D64/'BIFUbC-heavy-or-residual-oil'!D16,1)</f>
        <v>0.25341835011135427</v>
      </c>
      <c r="E16" s="299">
        <f>IF('BIFUbC-heavy-or-residual-oil'!E16&gt;0,'E-heavy fuel oil'!E64/'BIFUbC-heavy-or-residual-oil'!E16,1)</f>
        <v>0.26641334766410829</v>
      </c>
      <c r="F16" s="299">
        <f>IF('BIFUbC-heavy-or-residual-oil'!F16&gt;0,'E-heavy fuel oil'!F64/'BIFUbC-heavy-or-residual-oil'!F16,1)</f>
        <v>0.2717974684262503</v>
      </c>
      <c r="G16" s="299">
        <f>IF('BIFUbC-heavy-or-residual-oil'!G16&gt;0,'E-heavy fuel oil'!G64/'BIFUbC-heavy-or-residual-oil'!G16,1)</f>
        <v>0.27224607523150995</v>
      </c>
      <c r="H16" s="299">
        <f>IF('BIFUbC-heavy-or-residual-oil'!H16&gt;0,'E-heavy fuel oil'!H64/'BIFUbC-heavy-or-residual-oil'!H16,1)</f>
        <v>0.27227820863945673</v>
      </c>
      <c r="I16" s="299">
        <f>IF('BIFUbC-heavy-or-residual-oil'!I16&gt;0,'E-heavy fuel oil'!I64/'BIFUbC-heavy-or-residual-oil'!I16,1)</f>
        <v>0.2717465483706123</v>
      </c>
      <c r="J16" s="299">
        <f>IF('BIFUbC-heavy-or-residual-oil'!J16&gt;0,'E-heavy fuel oil'!J64/'BIFUbC-heavy-or-residual-oil'!J16,1)</f>
        <v>0.27121104286438996</v>
      </c>
      <c r="K16" s="299">
        <f>IF('BIFUbC-heavy-or-residual-oil'!K16&gt;0,'E-heavy fuel oil'!K64/'BIFUbC-heavy-or-residual-oil'!K16,1)</f>
        <v>0.2706716798131813</v>
      </c>
      <c r="L16" s="299">
        <f>IF('BIFUbC-heavy-or-residual-oil'!L16&gt;0,'E-heavy fuel oil'!L64/'BIFUbC-heavy-or-residual-oil'!L16,1)</f>
        <v>0.27012844678423709</v>
      </c>
      <c r="M16" s="299">
        <f>IF('BIFUbC-heavy-or-residual-oil'!M16&gt;0,'E-heavy fuel oil'!M64/'BIFUbC-heavy-or-residual-oil'!M16,1)</f>
        <v>0.26958133121883654</v>
      </c>
      <c r="N16" s="299">
        <f>IF('BIFUbC-heavy-or-residual-oil'!N16&gt;0,'E-heavy fuel oil'!N64/'BIFUbC-heavy-or-residual-oil'!N16,1)</f>
        <v>0.26918941295105897</v>
      </c>
      <c r="O16" s="299">
        <f>IF('BIFUbC-heavy-or-residual-oil'!O16&gt;0,'E-heavy fuel oil'!O64/'BIFUbC-heavy-or-residual-oil'!O16,1)</f>
        <v>0.26879556450077624</v>
      </c>
      <c r="P16" s="299">
        <f>IF('BIFUbC-heavy-or-residual-oil'!P16&gt;0,'E-heavy fuel oil'!P64/'BIFUbC-heavy-or-residual-oil'!P16,1)</f>
        <v>0.26839978127309833</v>
      </c>
      <c r="Q16" s="299">
        <f>IF('BIFUbC-heavy-or-residual-oil'!Q16&gt;0,'E-heavy fuel oil'!Q64/'BIFUbC-heavy-or-residual-oil'!Q16,1)</f>
        <v>0.26800205864131671</v>
      </c>
      <c r="R16" s="299">
        <f>IF('BIFUbC-heavy-or-residual-oil'!R16&gt;0,'E-heavy fuel oil'!R64/'BIFUbC-heavy-or-residual-oil'!R16,1)</f>
        <v>0.26760239194674845</v>
      </c>
      <c r="S16" s="299">
        <f>IF('BIFUbC-heavy-or-residual-oil'!S16&gt;0,'E-heavy fuel oil'!S64/'BIFUbC-heavy-or-residual-oil'!S16,1)</f>
        <v>0.26726878438906604</v>
      </c>
      <c r="T16" s="299">
        <f>IF('BIFUbC-heavy-or-residual-oil'!T16&gt;0,'E-heavy fuel oil'!T64/'BIFUbC-heavy-or-residual-oil'!T16,1)</f>
        <v>0.26693477986328212</v>
      </c>
      <c r="U16" s="299">
        <f>IF('BIFUbC-heavy-or-residual-oil'!U16&gt;0,'E-heavy fuel oil'!U64/'BIFUbC-heavy-or-residual-oil'!U16,1)</f>
        <v>0.26660037772566975</v>
      </c>
      <c r="V16" s="299">
        <f>IF('BIFUbC-heavy-or-residual-oil'!V16&gt;0,'E-heavy fuel oil'!V64/'BIFUbC-heavy-or-residual-oil'!V16,1)</f>
        <v>0.26626557733107287</v>
      </c>
      <c r="W16" s="299">
        <f>IF('BIFUbC-heavy-or-residual-oil'!W16&gt;0,'E-heavy fuel oil'!W64/'BIFUbC-heavy-or-residual-oil'!W16,1)</f>
        <v>0.26593037803290204</v>
      </c>
      <c r="X16" s="299">
        <f>IF('BIFUbC-heavy-or-residual-oil'!X16&gt;0,'E-heavy fuel oil'!X64/'BIFUbC-heavy-or-residual-oil'!X16,1)</f>
        <v>0.26559477918313051</v>
      </c>
      <c r="Y16" s="299">
        <f>IF('BIFUbC-heavy-or-residual-oil'!Y16&gt;0,'E-heavy fuel oil'!Y64/'BIFUbC-heavy-or-residual-oil'!Y16,1)</f>
        <v>0.26525878013229054</v>
      </c>
      <c r="Z16" s="299">
        <f>IF('BIFUbC-heavy-or-residual-oil'!Z16&gt;0,'E-heavy fuel oil'!Z64/'BIFUbC-heavy-or-residual-oil'!Z16,1)</f>
        <v>0.26492238022946918</v>
      </c>
      <c r="AA16" s="299">
        <f>IF('BIFUbC-heavy-or-residual-oil'!AA16&gt;0,'E-heavy fuel oil'!AA64/'BIFUbC-heavy-or-residual-oil'!AA16,1)</f>
        <v>0.26458557882230427</v>
      </c>
      <c r="AB16" s="299">
        <f>IF('BIFUbC-heavy-or-residual-oil'!AB16&gt;0,'E-heavy fuel oil'!AB64/'BIFUbC-heavy-or-residual-oil'!AB16,1)</f>
        <v>0.26424837525698053</v>
      </c>
      <c r="AC16" s="299">
        <f>IF('BIFUbC-heavy-or-residual-oil'!AC16&gt;0,'E-heavy fuel oil'!AC64/'BIFUbC-heavy-or-residual-oil'!AC16,1)</f>
        <v>0.2639107688782254</v>
      </c>
      <c r="AD16" s="299">
        <f>IF('BIFUbC-heavy-or-residual-oil'!AD16&gt;0,'E-heavy fuel oil'!AD64/'BIFUbC-heavy-or-residual-oil'!AD16,1)</f>
        <v>0.26357275902930566</v>
      </c>
      <c r="AE16" s="299">
        <f>IF('BIFUbC-heavy-or-residual-oil'!AE16&gt;0,'E-heavy fuel oil'!AE64/'BIFUbC-heavy-or-residual-oil'!AE16,1)</f>
        <v>0.26323434505202192</v>
      </c>
      <c r="AF16" s="299">
        <f>IF('BIFUbC-heavy-or-residual-oil'!AF16&gt;0,'E-heavy fuel oil'!AF64/'BIFUbC-heavy-or-residual-oil'!AF16,1)</f>
        <v>0.26289552628670648</v>
      </c>
      <c r="AG16" s="299">
        <f>IF('BIFUbC-heavy-or-residual-oil'!AG16&gt;0,'E-heavy fuel oil'!AG64/'BIFUbC-heavy-or-residual-oil'!AG16,1)</f>
        <v>0.26255630207221742</v>
      </c>
      <c r="AH16" s="299">
        <f>IF('BIFUbC-heavy-or-residual-oil'!AH16&gt;0,'E-heavy fuel oil'!AH64/'BIFUbC-heavy-or-residual-oil'!AH16,1)</f>
        <v>0.26221667174593605</v>
      </c>
      <c r="AI16" s="299">
        <f>IF('BIFUbC-heavy-or-residual-oil'!AI16&gt;0,'E-heavy fuel oil'!AI64/'BIFUbC-heavy-or-residual-oil'!AI16,1)</f>
        <v>0.2618766346437616</v>
      </c>
      <c r="AJ16" s="299">
        <f>IF('BIFUbC-heavy-or-residual-oil'!AJ16&gt;0,'E-heavy fuel oil'!AJ64/'BIFUbC-heavy-or-residual-oil'!AJ16,1)</f>
        <v>0.26153619010010798</v>
      </c>
      <c r="AK16" s="299">
        <f>IF('BIFUbC-heavy-or-residual-oil'!AK16&gt;0,'E-heavy fuel oil'!AK64/'BIFUbC-heavy-or-residual-oil'!AK16,1)</f>
        <v>0.26119533744789936</v>
      </c>
      <c r="AL16" s="299">
        <f>IF('BIFUbC-heavy-or-residual-oil'!AL16&gt;0,'E-heavy fuel oil'!AL64/'BIFUbC-heavy-or-residual-oil'!AL16,1)</f>
        <v>0.26085407601856564</v>
      </c>
      <c r="AM16" s="299">
        <f>IF('BIFUbC-heavy-or-residual-oil'!AM16&gt;0,'E-heavy fuel oil'!AM64/'BIFUbC-heavy-or-residual-oil'!AM16,1)</f>
        <v>0.26051240514203877</v>
      </c>
      <c r="AN16" s="299">
        <f>IF('BIFUbC-heavy-or-residual-oil'!AN16&gt;0,'E-heavy fuel oil'!AN64/'BIFUbC-heavy-or-residual-oil'!AN16,1)</f>
        <v>0.26017032414674868</v>
      </c>
      <c r="AO16" s="299">
        <f>IF('BIFUbC-heavy-or-residual-oil'!AO16&gt;0,'E-heavy fuel oil'!AO64/'BIFUbC-heavy-or-residual-oil'!AO16,1)</f>
        <v>0.25982783235961854</v>
      </c>
      <c r="AP16" s="299">
        <f>IF('BIFUbC-heavy-or-residual-oil'!AP16&gt;0,'E-heavy fuel oil'!AP64/'BIFUbC-heavy-or-residual-oil'!AP16,1)</f>
        <v>0.25948492910606141</v>
      </c>
      <c r="AQ16" s="299">
        <f>IF('BIFUbC-heavy-or-residual-oil'!AQ16&gt;0,'E-heavy fuel oil'!AQ64/'BIFUbC-heavy-or-residual-oil'!AQ16,1)</f>
        <v>0.25907459983725495</v>
      </c>
    </row>
    <row r="17" spans="1:43" x14ac:dyDescent="0.25">
      <c r="A17" s="299" t="s">
        <v>104</v>
      </c>
      <c r="B17" s="299">
        <f>IF('BIFUbC-heavy-or-residual-oil'!B17&gt;0,'E-heavy fuel oil'!B65/'BIFUbC-heavy-or-residual-oil'!B17,1)</f>
        <v>1</v>
      </c>
      <c r="C17" s="299">
        <f>IF('BIFUbC-heavy-or-residual-oil'!C17&gt;0,'E-heavy fuel oil'!C65/'BIFUbC-heavy-or-residual-oil'!C17,1)</f>
        <v>1</v>
      </c>
      <c r="D17" s="299">
        <f>IF('BIFUbC-heavy-or-residual-oil'!D17&gt;0,'E-heavy fuel oil'!D65/'BIFUbC-heavy-or-residual-oil'!D17,1)</f>
        <v>1</v>
      </c>
      <c r="E17" s="299">
        <f>IF('BIFUbC-heavy-or-residual-oil'!E17&gt;0,'E-heavy fuel oil'!E65/'BIFUbC-heavy-or-residual-oil'!E17,1)</f>
        <v>1</v>
      </c>
      <c r="F17" s="299">
        <f>IF('BIFUbC-heavy-or-residual-oil'!F17&gt;0,'E-heavy fuel oil'!F65/'BIFUbC-heavy-or-residual-oil'!F17,1)</f>
        <v>1</v>
      </c>
      <c r="G17" s="299">
        <f>IF('BIFUbC-heavy-or-residual-oil'!G17&gt;0,'E-heavy fuel oil'!G65/'BIFUbC-heavy-or-residual-oil'!G17,1)</f>
        <v>1</v>
      </c>
      <c r="H17" s="299">
        <f>IF('BIFUbC-heavy-or-residual-oil'!H17&gt;0,'E-heavy fuel oil'!H65/'BIFUbC-heavy-or-residual-oil'!H17,1)</f>
        <v>1</v>
      </c>
      <c r="I17" s="299">
        <f>IF('BIFUbC-heavy-or-residual-oil'!I17&gt;0,'E-heavy fuel oil'!I65/'BIFUbC-heavy-or-residual-oil'!I17,1)</f>
        <v>1</v>
      </c>
      <c r="J17" s="299">
        <f>IF('BIFUbC-heavy-or-residual-oil'!J17&gt;0,'E-heavy fuel oil'!J65/'BIFUbC-heavy-or-residual-oil'!J17,1)</f>
        <v>1</v>
      </c>
      <c r="K17" s="299">
        <f>IF('BIFUbC-heavy-or-residual-oil'!K17&gt;0,'E-heavy fuel oil'!K65/'BIFUbC-heavy-or-residual-oil'!K17,1)</f>
        <v>1</v>
      </c>
      <c r="L17" s="299">
        <f>IF('BIFUbC-heavy-or-residual-oil'!L17&gt;0,'E-heavy fuel oil'!L65/'BIFUbC-heavy-or-residual-oil'!L17,1)</f>
        <v>1</v>
      </c>
      <c r="M17" s="299">
        <f>IF('BIFUbC-heavy-or-residual-oil'!M17&gt;0,'E-heavy fuel oil'!M65/'BIFUbC-heavy-or-residual-oil'!M17,1)</f>
        <v>1</v>
      </c>
      <c r="N17" s="299">
        <f>IF('BIFUbC-heavy-or-residual-oil'!N17&gt;0,'E-heavy fuel oil'!N65/'BIFUbC-heavy-or-residual-oil'!N17,1)</f>
        <v>1</v>
      </c>
      <c r="O17" s="299">
        <f>IF('BIFUbC-heavy-or-residual-oil'!O17&gt;0,'E-heavy fuel oil'!O65/'BIFUbC-heavy-or-residual-oil'!O17,1)</f>
        <v>1</v>
      </c>
      <c r="P17" s="299">
        <f>IF('BIFUbC-heavy-or-residual-oil'!P17&gt;0,'E-heavy fuel oil'!P65/'BIFUbC-heavy-or-residual-oil'!P17,1)</f>
        <v>1</v>
      </c>
      <c r="Q17" s="299">
        <f>IF('BIFUbC-heavy-or-residual-oil'!Q17&gt;0,'E-heavy fuel oil'!Q65/'BIFUbC-heavy-or-residual-oil'!Q17,1)</f>
        <v>1</v>
      </c>
      <c r="R17" s="299">
        <f>IF('BIFUbC-heavy-or-residual-oil'!R17&gt;0,'E-heavy fuel oil'!R65/'BIFUbC-heavy-or-residual-oil'!R17,1)</f>
        <v>1</v>
      </c>
      <c r="S17" s="299">
        <f>IF('BIFUbC-heavy-or-residual-oil'!S17&gt;0,'E-heavy fuel oil'!S65/'BIFUbC-heavy-or-residual-oil'!S17,1)</f>
        <v>1</v>
      </c>
      <c r="T17" s="299">
        <f>IF('BIFUbC-heavy-or-residual-oil'!T17&gt;0,'E-heavy fuel oil'!T65/'BIFUbC-heavy-or-residual-oil'!T17,1)</f>
        <v>1</v>
      </c>
      <c r="U17" s="299">
        <f>IF('BIFUbC-heavy-or-residual-oil'!U17&gt;0,'E-heavy fuel oil'!U65/'BIFUbC-heavy-or-residual-oil'!U17,1)</f>
        <v>1</v>
      </c>
      <c r="V17" s="299">
        <f>IF('BIFUbC-heavy-or-residual-oil'!V17&gt;0,'E-heavy fuel oil'!V65/'BIFUbC-heavy-or-residual-oil'!V17,1)</f>
        <v>1</v>
      </c>
      <c r="W17" s="299">
        <f>IF('BIFUbC-heavy-or-residual-oil'!W17&gt;0,'E-heavy fuel oil'!W65/'BIFUbC-heavy-or-residual-oil'!W17,1)</f>
        <v>1</v>
      </c>
      <c r="X17" s="299">
        <f>IF('BIFUbC-heavy-or-residual-oil'!X17&gt;0,'E-heavy fuel oil'!X65/'BIFUbC-heavy-or-residual-oil'!X17,1)</f>
        <v>1</v>
      </c>
      <c r="Y17" s="299">
        <f>IF('BIFUbC-heavy-or-residual-oil'!Y17&gt;0,'E-heavy fuel oil'!Y65/'BIFUbC-heavy-or-residual-oil'!Y17,1)</f>
        <v>1</v>
      </c>
      <c r="Z17" s="299">
        <f>IF('BIFUbC-heavy-or-residual-oil'!Z17&gt;0,'E-heavy fuel oil'!Z65/'BIFUbC-heavy-or-residual-oil'!Z17,1)</f>
        <v>1</v>
      </c>
      <c r="AA17" s="299">
        <f>IF('BIFUbC-heavy-or-residual-oil'!AA17&gt;0,'E-heavy fuel oil'!AA65/'BIFUbC-heavy-or-residual-oil'!AA17,1)</f>
        <v>1</v>
      </c>
      <c r="AB17" s="299">
        <f>IF('BIFUbC-heavy-or-residual-oil'!AB17&gt;0,'E-heavy fuel oil'!AB65/'BIFUbC-heavy-or-residual-oil'!AB17,1)</f>
        <v>1</v>
      </c>
      <c r="AC17" s="299">
        <f>IF('BIFUbC-heavy-or-residual-oil'!AC17&gt;0,'E-heavy fuel oil'!AC65/'BIFUbC-heavy-or-residual-oil'!AC17,1)</f>
        <v>1</v>
      </c>
      <c r="AD17" s="299">
        <f>IF('BIFUbC-heavy-or-residual-oil'!AD17&gt;0,'E-heavy fuel oil'!AD65/'BIFUbC-heavy-or-residual-oil'!AD17,1)</f>
        <v>1</v>
      </c>
      <c r="AE17" s="299">
        <f>IF('BIFUbC-heavy-or-residual-oil'!AE17&gt;0,'E-heavy fuel oil'!AE65/'BIFUbC-heavy-or-residual-oil'!AE17,1)</f>
        <v>1</v>
      </c>
      <c r="AF17" s="299">
        <f>IF('BIFUbC-heavy-or-residual-oil'!AF17&gt;0,'E-heavy fuel oil'!AF65/'BIFUbC-heavy-or-residual-oil'!AF17,1)</f>
        <v>1</v>
      </c>
      <c r="AG17" s="299">
        <f>IF('BIFUbC-heavy-or-residual-oil'!AG17&gt;0,'E-heavy fuel oil'!AG65/'BIFUbC-heavy-or-residual-oil'!AG17,1)</f>
        <v>1</v>
      </c>
      <c r="AH17" s="299">
        <f>IF('BIFUbC-heavy-or-residual-oil'!AH17&gt;0,'E-heavy fuel oil'!AH65/'BIFUbC-heavy-or-residual-oil'!AH17,1)</f>
        <v>1</v>
      </c>
      <c r="AI17" s="299">
        <f>IF('BIFUbC-heavy-or-residual-oil'!AI17&gt;0,'E-heavy fuel oil'!AI65/'BIFUbC-heavy-or-residual-oil'!AI17,1)</f>
        <v>1</v>
      </c>
      <c r="AJ17" s="299">
        <f>IF('BIFUbC-heavy-or-residual-oil'!AJ17&gt;0,'E-heavy fuel oil'!AJ65/'BIFUbC-heavy-or-residual-oil'!AJ17,1)</f>
        <v>1</v>
      </c>
      <c r="AK17" s="299">
        <f>IF('BIFUbC-heavy-or-residual-oil'!AK17&gt;0,'E-heavy fuel oil'!AK65/'BIFUbC-heavy-or-residual-oil'!AK17,1)</f>
        <v>1</v>
      </c>
      <c r="AL17" s="299">
        <f>IF('BIFUbC-heavy-or-residual-oil'!AL17&gt;0,'E-heavy fuel oil'!AL65/'BIFUbC-heavy-or-residual-oil'!AL17,1)</f>
        <v>1</v>
      </c>
      <c r="AM17" s="299">
        <f>IF('BIFUbC-heavy-or-residual-oil'!AM17&gt;0,'E-heavy fuel oil'!AM65/'BIFUbC-heavy-or-residual-oil'!AM17,1)</f>
        <v>1</v>
      </c>
      <c r="AN17" s="299">
        <f>IF('BIFUbC-heavy-or-residual-oil'!AN17&gt;0,'E-heavy fuel oil'!AN65/'BIFUbC-heavy-or-residual-oil'!AN17,1)</f>
        <v>1</v>
      </c>
      <c r="AO17" s="299">
        <f>IF('BIFUbC-heavy-or-residual-oil'!AO17&gt;0,'E-heavy fuel oil'!AO65/'BIFUbC-heavy-or-residual-oil'!AO17,1)</f>
        <v>1</v>
      </c>
      <c r="AP17" s="299">
        <f>IF('BIFUbC-heavy-or-residual-oil'!AP17&gt;0,'E-heavy fuel oil'!AP65/'BIFUbC-heavy-or-residual-oil'!AP17,1)</f>
        <v>1</v>
      </c>
      <c r="AQ17" s="299">
        <f>IF('BIFUbC-heavy-or-residual-oil'!AQ17&gt;0,'E-heavy fuel oil'!AQ65/'BIFUbC-heavy-or-residual-oil'!AQ17,1)</f>
        <v>1</v>
      </c>
    </row>
    <row r="18" spans="1:43" x14ac:dyDescent="0.25">
      <c r="A18" s="299" t="s">
        <v>105</v>
      </c>
      <c r="B18" s="299">
        <f>IF('BIFUbC-heavy-or-residual-oil'!B18&gt;0,'E-heavy fuel oil'!B66/'BIFUbC-heavy-or-residual-oil'!B18,1)</f>
        <v>1</v>
      </c>
      <c r="C18" s="299">
        <f>IF('BIFUbC-heavy-or-residual-oil'!C18&gt;0,'E-heavy fuel oil'!C66/'BIFUbC-heavy-or-residual-oil'!C18,1)</f>
        <v>1</v>
      </c>
      <c r="D18" s="299">
        <f>IF('BIFUbC-heavy-or-residual-oil'!D18&gt;0,'E-heavy fuel oil'!D66/'BIFUbC-heavy-or-residual-oil'!D18,1)</f>
        <v>1</v>
      </c>
      <c r="E18" s="299">
        <f>IF('BIFUbC-heavy-or-residual-oil'!E18&gt;0,'E-heavy fuel oil'!E66/'BIFUbC-heavy-or-residual-oil'!E18,1)</f>
        <v>1</v>
      </c>
      <c r="F18" s="299">
        <f>IF('BIFUbC-heavy-or-residual-oil'!F18&gt;0,'E-heavy fuel oil'!F66/'BIFUbC-heavy-or-residual-oil'!F18,1)</f>
        <v>1</v>
      </c>
      <c r="G18" s="299">
        <f>IF('BIFUbC-heavy-or-residual-oil'!G18&gt;0,'E-heavy fuel oil'!G66/'BIFUbC-heavy-or-residual-oil'!G18,1)</f>
        <v>1</v>
      </c>
      <c r="H18" s="299">
        <f>IF('BIFUbC-heavy-or-residual-oil'!H18&gt;0,'E-heavy fuel oil'!H66/'BIFUbC-heavy-or-residual-oil'!H18,1)</f>
        <v>1</v>
      </c>
      <c r="I18" s="299">
        <f>IF('BIFUbC-heavy-or-residual-oil'!I18&gt;0,'E-heavy fuel oil'!I66/'BIFUbC-heavy-or-residual-oil'!I18,1)</f>
        <v>1</v>
      </c>
      <c r="J18" s="299">
        <f>IF('BIFUbC-heavy-or-residual-oil'!J18&gt;0,'E-heavy fuel oil'!J66/'BIFUbC-heavy-or-residual-oil'!J18,1)</f>
        <v>1</v>
      </c>
      <c r="K18" s="299">
        <f>IF('BIFUbC-heavy-or-residual-oil'!K18&gt;0,'E-heavy fuel oil'!K66/'BIFUbC-heavy-or-residual-oil'!K18,1)</f>
        <v>1</v>
      </c>
      <c r="L18" s="299">
        <f>IF('BIFUbC-heavy-or-residual-oil'!L18&gt;0,'E-heavy fuel oil'!L66/'BIFUbC-heavy-or-residual-oil'!L18,1)</f>
        <v>1</v>
      </c>
      <c r="M18" s="299">
        <f>IF('BIFUbC-heavy-or-residual-oil'!M18&gt;0,'E-heavy fuel oil'!M66/'BIFUbC-heavy-or-residual-oil'!M18,1)</f>
        <v>1</v>
      </c>
      <c r="N18" s="299">
        <f>IF('BIFUbC-heavy-or-residual-oil'!N18&gt;0,'E-heavy fuel oil'!N66/'BIFUbC-heavy-or-residual-oil'!N18,1)</f>
        <v>1</v>
      </c>
      <c r="O18" s="299">
        <f>IF('BIFUbC-heavy-or-residual-oil'!O18&gt;0,'E-heavy fuel oil'!O66/'BIFUbC-heavy-or-residual-oil'!O18,1)</f>
        <v>1</v>
      </c>
      <c r="P18" s="299">
        <f>IF('BIFUbC-heavy-or-residual-oil'!P18&gt;0,'E-heavy fuel oil'!P66/'BIFUbC-heavy-or-residual-oil'!P18,1)</f>
        <v>1</v>
      </c>
      <c r="Q18" s="299">
        <f>IF('BIFUbC-heavy-or-residual-oil'!Q18&gt;0,'E-heavy fuel oil'!Q66/'BIFUbC-heavy-or-residual-oil'!Q18,1)</f>
        <v>1</v>
      </c>
      <c r="R18" s="299">
        <f>IF('BIFUbC-heavy-or-residual-oil'!R18&gt;0,'E-heavy fuel oil'!R66/'BIFUbC-heavy-or-residual-oil'!R18,1)</f>
        <v>1</v>
      </c>
      <c r="S18" s="299">
        <f>IF('BIFUbC-heavy-or-residual-oil'!S18&gt;0,'E-heavy fuel oil'!S66/'BIFUbC-heavy-or-residual-oil'!S18,1)</f>
        <v>1</v>
      </c>
      <c r="T18" s="299">
        <f>IF('BIFUbC-heavy-or-residual-oil'!T18&gt;0,'E-heavy fuel oil'!T66/'BIFUbC-heavy-or-residual-oil'!T18,1)</f>
        <v>1</v>
      </c>
      <c r="U18" s="299">
        <f>IF('BIFUbC-heavy-or-residual-oil'!U18&gt;0,'E-heavy fuel oil'!U66/'BIFUbC-heavy-or-residual-oil'!U18,1)</f>
        <v>1</v>
      </c>
      <c r="V18" s="299">
        <f>IF('BIFUbC-heavy-or-residual-oil'!V18&gt;0,'E-heavy fuel oil'!V66/'BIFUbC-heavy-or-residual-oil'!V18,1)</f>
        <v>1</v>
      </c>
      <c r="W18" s="299">
        <f>IF('BIFUbC-heavy-or-residual-oil'!W18&gt;0,'E-heavy fuel oil'!W66/'BIFUbC-heavy-or-residual-oil'!W18,1)</f>
        <v>1</v>
      </c>
      <c r="X18" s="299">
        <f>IF('BIFUbC-heavy-or-residual-oil'!X18&gt;0,'E-heavy fuel oil'!X66/'BIFUbC-heavy-or-residual-oil'!X18,1)</f>
        <v>1</v>
      </c>
      <c r="Y18" s="299">
        <f>IF('BIFUbC-heavy-or-residual-oil'!Y18&gt;0,'E-heavy fuel oil'!Y66/'BIFUbC-heavy-or-residual-oil'!Y18,1)</f>
        <v>1</v>
      </c>
      <c r="Z18" s="299">
        <f>IF('BIFUbC-heavy-or-residual-oil'!Z18&gt;0,'E-heavy fuel oil'!Z66/'BIFUbC-heavy-or-residual-oil'!Z18,1)</f>
        <v>1</v>
      </c>
      <c r="AA18" s="299">
        <f>IF('BIFUbC-heavy-or-residual-oil'!AA18&gt;0,'E-heavy fuel oil'!AA66/'BIFUbC-heavy-or-residual-oil'!AA18,1)</f>
        <v>1</v>
      </c>
      <c r="AB18" s="299">
        <f>IF('BIFUbC-heavy-or-residual-oil'!AB18&gt;0,'E-heavy fuel oil'!AB66/'BIFUbC-heavy-or-residual-oil'!AB18,1)</f>
        <v>1</v>
      </c>
      <c r="AC18" s="299">
        <f>IF('BIFUbC-heavy-or-residual-oil'!AC18&gt;0,'E-heavy fuel oil'!AC66/'BIFUbC-heavy-or-residual-oil'!AC18,1)</f>
        <v>1</v>
      </c>
      <c r="AD18" s="299">
        <f>IF('BIFUbC-heavy-or-residual-oil'!AD18&gt;0,'E-heavy fuel oil'!AD66/'BIFUbC-heavy-or-residual-oil'!AD18,1)</f>
        <v>1</v>
      </c>
      <c r="AE18" s="299">
        <f>IF('BIFUbC-heavy-or-residual-oil'!AE18&gt;0,'E-heavy fuel oil'!AE66/'BIFUbC-heavy-or-residual-oil'!AE18,1)</f>
        <v>1</v>
      </c>
      <c r="AF18" s="299">
        <f>IF('BIFUbC-heavy-or-residual-oil'!AF18&gt;0,'E-heavy fuel oil'!AF66/'BIFUbC-heavy-or-residual-oil'!AF18,1)</f>
        <v>1</v>
      </c>
      <c r="AG18" s="299">
        <f>IF('BIFUbC-heavy-or-residual-oil'!AG18&gt;0,'E-heavy fuel oil'!AG66/'BIFUbC-heavy-or-residual-oil'!AG18,1)</f>
        <v>1</v>
      </c>
      <c r="AH18" s="299">
        <f>IF('BIFUbC-heavy-or-residual-oil'!AH18&gt;0,'E-heavy fuel oil'!AH66/'BIFUbC-heavy-or-residual-oil'!AH18,1)</f>
        <v>1</v>
      </c>
      <c r="AI18" s="299">
        <f>IF('BIFUbC-heavy-or-residual-oil'!AI18&gt;0,'E-heavy fuel oil'!AI66/'BIFUbC-heavy-or-residual-oil'!AI18,1)</f>
        <v>1</v>
      </c>
      <c r="AJ18" s="299">
        <f>IF('BIFUbC-heavy-or-residual-oil'!AJ18&gt;0,'E-heavy fuel oil'!AJ66/'BIFUbC-heavy-or-residual-oil'!AJ18,1)</f>
        <v>1</v>
      </c>
      <c r="AK18" s="299">
        <f>IF('BIFUbC-heavy-or-residual-oil'!AK18&gt;0,'E-heavy fuel oil'!AK66/'BIFUbC-heavy-or-residual-oil'!AK18,1)</f>
        <v>1</v>
      </c>
      <c r="AL18" s="299">
        <f>IF('BIFUbC-heavy-or-residual-oil'!AL18&gt;0,'E-heavy fuel oil'!AL66/'BIFUbC-heavy-or-residual-oil'!AL18,1)</f>
        <v>1</v>
      </c>
      <c r="AM18" s="299">
        <f>IF('BIFUbC-heavy-or-residual-oil'!AM18&gt;0,'E-heavy fuel oil'!AM66/'BIFUbC-heavy-or-residual-oil'!AM18,1)</f>
        <v>1</v>
      </c>
      <c r="AN18" s="299">
        <f>IF('BIFUbC-heavy-or-residual-oil'!AN18&gt;0,'E-heavy fuel oil'!AN66/'BIFUbC-heavy-or-residual-oil'!AN18,1)</f>
        <v>1</v>
      </c>
      <c r="AO18" s="299">
        <f>IF('BIFUbC-heavy-or-residual-oil'!AO18&gt;0,'E-heavy fuel oil'!AO66/'BIFUbC-heavy-or-residual-oil'!AO18,1)</f>
        <v>1</v>
      </c>
      <c r="AP18" s="299">
        <f>IF('BIFUbC-heavy-or-residual-oil'!AP18&gt;0,'E-heavy fuel oil'!AP66/'BIFUbC-heavy-or-residual-oil'!AP18,1)</f>
        <v>1</v>
      </c>
      <c r="AQ18" s="299">
        <f>IF('BIFUbC-heavy-or-residual-oil'!AQ18&gt;0,'E-heavy fuel oil'!AQ66/'BIFUbC-heavy-or-residual-oil'!AQ18,1)</f>
        <v>1</v>
      </c>
    </row>
    <row r="19" spans="1:43" x14ac:dyDescent="0.25">
      <c r="A19" s="299" t="s">
        <v>106</v>
      </c>
      <c r="B19" s="299">
        <f>IF('BIFUbC-heavy-or-residual-oil'!B19&gt;0,'E-heavy fuel oil'!B67/'BIFUbC-heavy-or-residual-oil'!B19,1)</f>
        <v>1</v>
      </c>
      <c r="C19" s="299">
        <f>IF('BIFUbC-heavy-or-residual-oil'!C19&gt;0,'E-heavy fuel oil'!C67/'BIFUbC-heavy-or-residual-oil'!C19,1)</f>
        <v>1</v>
      </c>
      <c r="D19" s="299">
        <f>IF('BIFUbC-heavy-or-residual-oil'!D19&gt;0,'E-heavy fuel oil'!D67/'BIFUbC-heavy-or-residual-oil'!D19,1)</f>
        <v>1</v>
      </c>
      <c r="E19" s="299">
        <f>IF('BIFUbC-heavy-or-residual-oil'!E19&gt;0,'E-heavy fuel oil'!E67/'BIFUbC-heavy-or-residual-oil'!E19,1)</f>
        <v>1</v>
      </c>
      <c r="F19" s="299">
        <f>IF('BIFUbC-heavy-or-residual-oil'!F19&gt;0,'E-heavy fuel oil'!F67/'BIFUbC-heavy-or-residual-oil'!F19,1)</f>
        <v>1</v>
      </c>
      <c r="G19" s="299">
        <f>IF('BIFUbC-heavy-or-residual-oil'!G19&gt;0,'E-heavy fuel oil'!G67/'BIFUbC-heavy-or-residual-oil'!G19,1)</f>
        <v>1</v>
      </c>
      <c r="H19" s="299">
        <f>IF('BIFUbC-heavy-or-residual-oil'!H19&gt;0,'E-heavy fuel oil'!H67/'BIFUbC-heavy-or-residual-oil'!H19,1)</f>
        <v>1</v>
      </c>
      <c r="I19" s="299">
        <f>IF('BIFUbC-heavy-or-residual-oil'!I19&gt;0,'E-heavy fuel oil'!I67/'BIFUbC-heavy-or-residual-oil'!I19,1)</f>
        <v>1</v>
      </c>
      <c r="J19" s="299">
        <f>IF('BIFUbC-heavy-or-residual-oil'!J19&gt;0,'E-heavy fuel oil'!J67/'BIFUbC-heavy-or-residual-oil'!J19,1)</f>
        <v>1</v>
      </c>
      <c r="K19" s="299">
        <f>IF('BIFUbC-heavy-or-residual-oil'!K19&gt;0,'E-heavy fuel oil'!K67/'BIFUbC-heavy-or-residual-oil'!K19,1)</f>
        <v>1</v>
      </c>
      <c r="L19" s="299">
        <f>IF('BIFUbC-heavy-or-residual-oil'!L19&gt;0,'E-heavy fuel oil'!L67/'BIFUbC-heavy-or-residual-oil'!L19,1)</f>
        <v>1</v>
      </c>
      <c r="M19" s="299">
        <f>IF('BIFUbC-heavy-or-residual-oil'!M19&gt;0,'E-heavy fuel oil'!M67/'BIFUbC-heavy-or-residual-oil'!M19,1)</f>
        <v>1</v>
      </c>
      <c r="N19" s="299">
        <f>IF('BIFUbC-heavy-or-residual-oil'!N19&gt;0,'E-heavy fuel oil'!N67/'BIFUbC-heavy-or-residual-oil'!N19,1)</f>
        <v>1</v>
      </c>
      <c r="O19" s="299">
        <f>IF('BIFUbC-heavy-or-residual-oil'!O19&gt;0,'E-heavy fuel oil'!O67/'BIFUbC-heavy-or-residual-oil'!O19,1)</f>
        <v>1</v>
      </c>
      <c r="P19" s="299">
        <f>IF('BIFUbC-heavy-or-residual-oil'!P19&gt;0,'E-heavy fuel oil'!P67/'BIFUbC-heavy-or-residual-oil'!P19,1)</f>
        <v>1</v>
      </c>
      <c r="Q19" s="299">
        <f>IF('BIFUbC-heavy-or-residual-oil'!Q19&gt;0,'E-heavy fuel oil'!Q67/'BIFUbC-heavy-or-residual-oil'!Q19,1)</f>
        <v>1</v>
      </c>
      <c r="R19" s="299">
        <f>IF('BIFUbC-heavy-or-residual-oil'!R19&gt;0,'E-heavy fuel oil'!R67/'BIFUbC-heavy-or-residual-oil'!R19,1)</f>
        <v>1</v>
      </c>
      <c r="S19" s="299">
        <f>IF('BIFUbC-heavy-or-residual-oil'!S19&gt;0,'E-heavy fuel oil'!S67/'BIFUbC-heavy-or-residual-oil'!S19,1)</f>
        <v>1</v>
      </c>
      <c r="T19" s="299">
        <f>IF('BIFUbC-heavy-or-residual-oil'!T19&gt;0,'E-heavy fuel oil'!T67/'BIFUbC-heavy-or-residual-oil'!T19,1)</f>
        <v>1</v>
      </c>
      <c r="U19" s="299">
        <f>IF('BIFUbC-heavy-or-residual-oil'!U19&gt;0,'E-heavy fuel oil'!U67/'BIFUbC-heavy-or-residual-oil'!U19,1)</f>
        <v>1</v>
      </c>
      <c r="V19" s="299">
        <f>IF('BIFUbC-heavy-or-residual-oil'!V19&gt;0,'E-heavy fuel oil'!V67/'BIFUbC-heavy-or-residual-oil'!V19,1)</f>
        <v>1</v>
      </c>
      <c r="W19" s="299">
        <f>IF('BIFUbC-heavy-or-residual-oil'!W19&gt;0,'E-heavy fuel oil'!W67/'BIFUbC-heavy-or-residual-oil'!W19,1)</f>
        <v>1</v>
      </c>
      <c r="X19" s="299">
        <f>IF('BIFUbC-heavy-or-residual-oil'!X19&gt;0,'E-heavy fuel oil'!X67/'BIFUbC-heavy-or-residual-oil'!X19,1)</f>
        <v>1</v>
      </c>
      <c r="Y19" s="299">
        <f>IF('BIFUbC-heavy-or-residual-oil'!Y19&gt;0,'E-heavy fuel oil'!Y67/'BIFUbC-heavy-or-residual-oil'!Y19,1)</f>
        <v>1</v>
      </c>
      <c r="Z19" s="299">
        <f>IF('BIFUbC-heavy-or-residual-oil'!Z19&gt;0,'E-heavy fuel oil'!Z67/'BIFUbC-heavy-or-residual-oil'!Z19,1)</f>
        <v>1</v>
      </c>
      <c r="AA19" s="299">
        <f>IF('BIFUbC-heavy-or-residual-oil'!AA19&gt;0,'E-heavy fuel oil'!AA67/'BIFUbC-heavy-or-residual-oil'!AA19,1)</f>
        <v>1</v>
      </c>
      <c r="AB19" s="299">
        <f>IF('BIFUbC-heavy-or-residual-oil'!AB19&gt;0,'E-heavy fuel oil'!AB67/'BIFUbC-heavy-or-residual-oil'!AB19,1)</f>
        <v>1</v>
      </c>
      <c r="AC19" s="299">
        <f>IF('BIFUbC-heavy-or-residual-oil'!AC19&gt;0,'E-heavy fuel oil'!AC67/'BIFUbC-heavy-or-residual-oil'!AC19,1)</f>
        <v>1</v>
      </c>
      <c r="AD19" s="299">
        <f>IF('BIFUbC-heavy-or-residual-oil'!AD19&gt;0,'E-heavy fuel oil'!AD67/'BIFUbC-heavy-or-residual-oil'!AD19,1)</f>
        <v>1</v>
      </c>
      <c r="AE19" s="299">
        <f>IF('BIFUbC-heavy-or-residual-oil'!AE19&gt;0,'E-heavy fuel oil'!AE67/'BIFUbC-heavy-or-residual-oil'!AE19,1)</f>
        <v>1</v>
      </c>
      <c r="AF19" s="299">
        <f>IF('BIFUbC-heavy-or-residual-oil'!AF19&gt;0,'E-heavy fuel oil'!AF67/'BIFUbC-heavy-or-residual-oil'!AF19,1)</f>
        <v>1</v>
      </c>
      <c r="AG19" s="299">
        <f>IF('BIFUbC-heavy-or-residual-oil'!AG19&gt;0,'E-heavy fuel oil'!AG67/'BIFUbC-heavy-or-residual-oil'!AG19,1)</f>
        <v>1</v>
      </c>
      <c r="AH19" s="299">
        <f>IF('BIFUbC-heavy-or-residual-oil'!AH19&gt;0,'E-heavy fuel oil'!AH67/'BIFUbC-heavy-or-residual-oil'!AH19,1)</f>
        <v>1</v>
      </c>
      <c r="AI19" s="299">
        <f>IF('BIFUbC-heavy-or-residual-oil'!AI19&gt;0,'E-heavy fuel oil'!AI67/'BIFUbC-heavy-or-residual-oil'!AI19,1)</f>
        <v>1</v>
      </c>
      <c r="AJ19" s="299">
        <f>IF('BIFUbC-heavy-or-residual-oil'!AJ19&gt;0,'E-heavy fuel oil'!AJ67/'BIFUbC-heavy-or-residual-oil'!AJ19,1)</f>
        <v>1</v>
      </c>
      <c r="AK19" s="299">
        <f>IF('BIFUbC-heavy-or-residual-oil'!AK19&gt;0,'E-heavy fuel oil'!AK67/'BIFUbC-heavy-or-residual-oil'!AK19,1)</f>
        <v>1</v>
      </c>
      <c r="AL19" s="299">
        <f>IF('BIFUbC-heavy-or-residual-oil'!AL19&gt;0,'E-heavy fuel oil'!AL67/'BIFUbC-heavy-or-residual-oil'!AL19,1)</f>
        <v>1</v>
      </c>
      <c r="AM19" s="299">
        <f>IF('BIFUbC-heavy-or-residual-oil'!AM19&gt;0,'E-heavy fuel oil'!AM67/'BIFUbC-heavy-or-residual-oil'!AM19,1)</f>
        <v>1</v>
      </c>
      <c r="AN19" s="299">
        <f>IF('BIFUbC-heavy-or-residual-oil'!AN19&gt;0,'E-heavy fuel oil'!AN67/'BIFUbC-heavy-or-residual-oil'!AN19,1)</f>
        <v>1</v>
      </c>
      <c r="AO19" s="299">
        <f>IF('BIFUbC-heavy-or-residual-oil'!AO19&gt;0,'E-heavy fuel oil'!AO67/'BIFUbC-heavy-or-residual-oil'!AO19,1)</f>
        <v>1</v>
      </c>
      <c r="AP19" s="299">
        <f>IF('BIFUbC-heavy-or-residual-oil'!AP19&gt;0,'E-heavy fuel oil'!AP67/'BIFUbC-heavy-or-residual-oil'!AP19,1)</f>
        <v>1</v>
      </c>
      <c r="AQ19" s="299">
        <f>IF('BIFUbC-heavy-or-residual-oil'!AQ19&gt;0,'E-heavy fuel oil'!AQ67/'BIFUbC-heavy-or-residual-oil'!AQ19,1)</f>
        <v>1</v>
      </c>
    </row>
    <row r="20" spans="1:43" x14ac:dyDescent="0.25">
      <c r="A20" s="299" t="s">
        <v>107</v>
      </c>
      <c r="B20" s="299">
        <f>IF('BIFUbC-heavy-or-residual-oil'!B20&gt;0,'E-heavy fuel oil'!B68/'BIFUbC-heavy-or-residual-oil'!B20,1)</f>
        <v>1</v>
      </c>
      <c r="C20" s="299">
        <f>IF('BIFUbC-heavy-or-residual-oil'!C20&gt;0,'E-heavy fuel oil'!C68/'BIFUbC-heavy-or-residual-oil'!C20,1)</f>
        <v>1</v>
      </c>
      <c r="D20" s="299">
        <f>IF('BIFUbC-heavy-or-residual-oil'!D20&gt;0,'E-heavy fuel oil'!D68/'BIFUbC-heavy-or-residual-oil'!D20,1)</f>
        <v>1</v>
      </c>
      <c r="E20" s="299">
        <f>IF('BIFUbC-heavy-or-residual-oil'!E20&gt;0,'E-heavy fuel oil'!E68/'BIFUbC-heavy-or-residual-oil'!E20,1)</f>
        <v>1</v>
      </c>
      <c r="F20" s="299">
        <f>IF('BIFUbC-heavy-or-residual-oil'!F20&gt;0,'E-heavy fuel oil'!F68/'BIFUbC-heavy-or-residual-oil'!F20,1)</f>
        <v>1</v>
      </c>
      <c r="G20" s="299">
        <f>IF('BIFUbC-heavy-or-residual-oil'!G20&gt;0,'E-heavy fuel oil'!G68/'BIFUbC-heavy-or-residual-oil'!G20,1)</f>
        <v>1</v>
      </c>
      <c r="H20" s="299">
        <f>IF('BIFUbC-heavy-or-residual-oil'!H20&gt;0,'E-heavy fuel oil'!H68/'BIFUbC-heavy-or-residual-oil'!H20,1)</f>
        <v>1</v>
      </c>
      <c r="I20" s="299">
        <f>IF('BIFUbC-heavy-or-residual-oil'!I20&gt;0,'E-heavy fuel oil'!I68/'BIFUbC-heavy-or-residual-oil'!I20,1)</f>
        <v>1</v>
      </c>
      <c r="J20" s="299">
        <f>IF('BIFUbC-heavy-or-residual-oil'!J20&gt;0,'E-heavy fuel oil'!J68/'BIFUbC-heavy-or-residual-oil'!J20,1)</f>
        <v>1</v>
      </c>
      <c r="K20" s="299">
        <f>IF('BIFUbC-heavy-or-residual-oil'!K20&gt;0,'E-heavy fuel oil'!K68/'BIFUbC-heavy-or-residual-oil'!K20,1)</f>
        <v>1</v>
      </c>
      <c r="L20" s="299">
        <f>IF('BIFUbC-heavy-or-residual-oil'!L20&gt;0,'E-heavy fuel oil'!L68/'BIFUbC-heavy-or-residual-oil'!L20,1)</f>
        <v>1</v>
      </c>
      <c r="M20" s="299">
        <f>IF('BIFUbC-heavy-or-residual-oil'!M20&gt;0,'E-heavy fuel oil'!M68/'BIFUbC-heavy-or-residual-oil'!M20,1)</f>
        <v>1</v>
      </c>
      <c r="N20" s="299">
        <f>IF('BIFUbC-heavy-or-residual-oil'!N20&gt;0,'E-heavy fuel oil'!N68/'BIFUbC-heavy-or-residual-oil'!N20,1)</f>
        <v>1</v>
      </c>
      <c r="O20" s="299">
        <f>IF('BIFUbC-heavy-or-residual-oil'!O20&gt;0,'E-heavy fuel oil'!O68/'BIFUbC-heavy-or-residual-oil'!O20,1)</f>
        <v>1</v>
      </c>
      <c r="P20" s="299">
        <f>IF('BIFUbC-heavy-or-residual-oil'!P20&gt;0,'E-heavy fuel oil'!P68/'BIFUbC-heavy-or-residual-oil'!P20,1)</f>
        <v>1</v>
      </c>
      <c r="Q20" s="299">
        <f>IF('BIFUbC-heavy-or-residual-oil'!Q20&gt;0,'E-heavy fuel oil'!Q68/'BIFUbC-heavy-or-residual-oil'!Q20,1)</f>
        <v>1</v>
      </c>
      <c r="R20" s="299">
        <f>IF('BIFUbC-heavy-or-residual-oil'!R20&gt;0,'E-heavy fuel oil'!R68/'BIFUbC-heavy-or-residual-oil'!R20,1)</f>
        <v>1</v>
      </c>
      <c r="S20" s="299">
        <f>IF('BIFUbC-heavy-or-residual-oil'!S20&gt;0,'E-heavy fuel oil'!S68/'BIFUbC-heavy-or-residual-oil'!S20,1)</f>
        <v>1</v>
      </c>
      <c r="T20" s="299">
        <f>IF('BIFUbC-heavy-or-residual-oil'!T20&gt;0,'E-heavy fuel oil'!T68/'BIFUbC-heavy-or-residual-oil'!T20,1)</f>
        <v>1</v>
      </c>
      <c r="U20" s="299">
        <f>IF('BIFUbC-heavy-or-residual-oil'!U20&gt;0,'E-heavy fuel oil'!U68/'BIFUbC-heavy-or-residual-oil'!U20,1)</f>
        <v>1</v>
      </c>
      <c r="V20" s="299">
        <f>IF('BIFUbC-heavy-or-residual-oil'!V20&gt;0,'E-heavy fuel oil'!V68/'BIFUbC-heavy-or-residual-oil'!V20,1)</f>
        <v>1</v>
      </c>
      <c r="W20" s="299">
        <f>IF('BIFUbC-heavy-or-residual-oil'!W20&gt;0,'E-heavy fuel oil'!W68/'BIFUbC-heavy-or-residual-oil'!W20,1)</f>
        <v>1</v>
      </c>
      <c r="X20" s="299">
        <f>IF('BIFUbC-heavy-or-residual-oil'!X20&gt;0,'E-heavy fuel oil'!X68/'BIFUbC-heavy-or-residual-oil'!X20,1)</f>
        <v>1</v>
      </c>
      <c r="Y20" s="299">
        <f>IF('BIFUbC-heavy-or-residual-oil'!Y20&gt;0,'E-heavy fuel oil'!Y68/'BIFUbC-heavy-or-residual-oil'!Y20,1)</f>
        <v>1</v>
      </c>
      <c r="Z20" s="299">
        <f>IF('BIFUbC-heavy-or-residual-oil'!Z20&gt;0,'E-heavy fuel oil'!Z68/'BIFUbC-heavy-or-residual-oil'!Z20,1)</f>
        <v>1</v>
      </c>
      <c r="AA20" s="299">
        <f>IF('BIFUbC-heavy-or-residual-oil'!AA20&gt;0,'E-heavy fuel oil'!AA68/'BIFUbC-heavy-or-residual-oil'!AA20,1)</f>
        <v>1</v>
      </c>
      <c r="AB20" s="299">
        <f>IF('BIFUbC-heavy-or-residual-oil'!AB20&gt;0,'E-heavy fuel oil'!AB68/'BIFUbC-heavy-or-residual-oil'!AB20,1)</f>
        <v>1</v>
      </c>
      <c r="AC20" s="299">
        <f>IF('BIFUbC-heavy-or-residual-oil'!AC20&gt;0,'E-heavy fuel oil'!AC68/'BIFUbC-heavy-or-residual-oil'!AC20,1)</f>
        <v>1</v>
      </c>
      <c r="AD20" s="299">
        <f>IF('BIFUbC-heavy-or-residual-oil'!AD20&gt;0,'E-heavy fuel oil'!AD68/'BIFUbC-heavy-or-residual-oil'!AD20,1)</f>
        <v>1</v>
      </c>
      <c r="AE20" s="299">
        <f>IF('BIFUbC-heavy-or-residual-oil'!AE20&gt;0,'E-heavy fuel oil'!AE68/'BIFUbC-heavy-or-residual-oil'!AE20,1)</f>
        <v>1</v>
      </c>
      <c r="AF20" s="299">
        <f>IF('BIFUbC-heavy-or-residual-oil'!AF20&gt;0,'E-heavy fuel oil'!AF68/'BIFUbC-heavy-or-residual-oil'!AF20,1)</f>
        <v>1</v>
      </c>
      <c r="AG20" s="299">
        <f>IF('BIFUbC-heavy-or-residual-oil'!AG20&gt;0,'E-heavy fuel oil'!AG68/'BIFUbC-heavy-or-residual-oil'!AG20,1)</f>
        <v>1</v>
      </c>
      <c r="AH20" s="299">
        <f>IF('BIFUbC-heavy-or-residual-oil'!AH20&gt;0,'E-heavy fuel oil'!AH68/'BIFUbC-heavy-or-residual-oil'!AH20,1)</f>
        <v>1</v>
      </c>
      <c r="AI20" s="299">
        <f>IF('BIFUbC-heavy-or-residual-oil'!AI20&gt;0,'E-heavy fuel oil'!AI68/'BIFUbC-heavy-or-residual-oil'!AI20,1)</f>
        <v>1</v>
      </c>
      <c r="AJ20" s="299">
        <f>IF('BIFUbC-heavy-or-residual-oil'!AJ20&gt;0,'E-heavy fuel oil'!AJ68/'BIFUbC-heavy-or-residual-oil'!AJ20,1)</f>
        <v>1</v>
      </c>
      <c r="AK20" s="299">
        <f>IF('BIFUbC-heavy-or-residual-oil'!AK20&gt;0,'E-heavy fuel oil'!AK68/'BIFUbC-heavy-or-residual-oil'!AK20,1)</f>
        <v>1</v>
      </c>
      <c r="AL20" s="299">
        <f>IF('BIFUbC-heavy-or-residual-oil'!AL20&gt;0,'E-heavy fuel oil'!AL68/'BIFUbC-heavy-or-residual-oil'!AL20,1)</f>
        <v>1</v>
      </c>
      <c r="AM20" s="299">
        <f>IF('BIFUbC-heavy-or-residual-oil'!AM20&gt;0,'E-heavy fuel oil'!AM68/'BIFUbC-heavy-or-residual-oil'!AM20,1)</f>
        <v>1</v>
      </c>
      <c r="AN20" s="299">
        <f>IF('BIFUbC-heavy-or-residual-oil'!AN20&gt;0,'E-heavy fuel oil'!AN68/'BIFUbC-heavy-or-residual-oil'!AN20,1)</f>
        <v>1</v>
      </c>
      <c r="AO20" s="299">
        <f>IF('BIFUbC-heavy-or-residual-oil'!AO20&gt;0,'E-heavy fuel oil'!AO68/'BIFUbC-heavy-or-residual-oil'!AO20,1)</f>
        <v>1</v>
      </c>
      <c r="AP20" s="299">
        <f>IF('BIFUbC-heavy-or-residual-oil'!AP20&gt;0,'E-heavy fuel oil'!AP68/'BIFUbC-heavy-or-residual-oil'!AP20,1)</f>
        <v>1</v>
      </c>
      <c r="AQ20" s="299">
        <f>IF('BIFUbC-heavy-or-residual-oil'!AQ20&gt;0,'E-heavy fuel oil'!AQ68/'BIFUbC-heavy-or-residual-oil'!AQ20,1)</f>
        <v>1</v>
      </c>
    </row>
    <row r="21" spans="1:43" x14ac:dyDescent="0.25">
      <c r="A21" s="299" t="s">
        <v>108</v>
      </c>
      <c r="B21" s="299">
        <f>IF('BIFUbC-heavy-or-residual-oil'!B21&gt;0,'E-heavy fuel oil'!B69/'BIFUbC-heavy-or-residual-oil'!B21,1)</f>
        <v>1</v>
      </c>
      <c r="C21" s="299">
        <f>IF('BIFUbC-heavy-or-residual-oil'!C21&gt;0,'E-heavy fuel oil'!C69/'BIFUbC-heavy-or-residual-oil'!C21,1)</f>
        <v>1</v>
      </c>
      <c r="D21" s="299">
        <f>IF('BIFUbC-heavy-or-residual-oil'!D21&gt;0,'E-heavy fuel oil'!D69/'BIFUbC-heavy-or-residual-oil'!D21,1)</f>
        <v>1</v>
      </c>
      <c r="E21" s="299">
        <f>IF('BIFUbC-heavy-or-residual-oil'!E21&gt;0,'E-heavy fuel oil'!E69/'BIFUbC-heavy-or-residual-oil'!E21,1)</f>
        <v>1</v>
      </c>
      <c r="F21" s="299">
        <f>IF('BIFUbC-heavy-or-residual-oil'!F21&gt;0,'E-heavy fuel oil'!F69/'BIFUbC-heavy-or-residual-oil'!F21,1)</f>
        <v>1</v>
      </c>
      <c r="G21" s="299">
        <f>IF('BIFUbC-heavy-or-residual-oil'!G21&gt;0,'E-heavy fuel oil'!G69/'BIFUbC-heavy-or-residual-oil'!G21,1)</f>
        <v>1</v>
      </c>
      <c r="H21" s="299">
        <f>IF('BIFUbC-heavy-or-residual-oil'!H21&gt;0,'E-heavy fuel oil'!H69/'BIFUbC-heavy-or-residual-oil'!H21,1)</f>
        <v>1</v>
      </c>
      <c r="I21" s="299">
        <f>IF('BIFUbC-heavy-or-residual-oil'!I21&gt;0,'E-heavy fuel oil'!I69/'BIFUbC-heavy-or-residual-oil'!I21,1)</f>
        <v>1</v>
      </c>
      <c r="J21" s="299">
        <f>IF('BIFUbC-heavy-or-residual-oil'!J21&gt;0,'E-heavy fuel oil'!J69/'BIFUbC-heavy-or-residual-oil'!J21,1)</f>
        <v>1</v>
      </c>
      <c r="K21" s="299">
        <f>IF('BIFUbC-heavy-or-residual-oil'!K21&gt;0,'E-heavy fuel oil'!K69/'BIFUbC-heavy-or-residual-oil'!K21,1)</f>
        <v>1</v>
      </c>
      <c r="L21" s="299">
        <f>IF('BIFUbC-heavy-or-residual-oil'!L21&gt;0,'E-heavy fuel oil'!L69/'BIFUbC-heavy-or-residual-oil'!L21,1)</f>
        <v>1</v>
      </c>
      <c r="M21" s="299">
        <f>IF('BIFUbC-heavy-or-residual-oil'!M21&gt;0,'E-heavy fuel oil'!M69/'BIFUbC-heavy-or-residual-oil'!M21,1)</f>
        <v>1</v>
      </c>
      <c r="N21" s="299">
        <f>IF('BIFUbC-heavy-or-residual-oil'!N21&gt;0,'E-heavy fuel oil'!N69/'BIFUbC-heavy-or-residual-oil'!N21,1)</f>
        <v>1</v>
      </c>
      <c r="O21" s="299">
        <f>IF('BIFUbC-heavy-or-residual-oil'!O21&gt;0,'E-heavy fuel oil'!O69/'BIFUbC-heavy-or-residual-oil'!O21,1)</f>
        <v>1</v>
      </c>
      <c r="P21" s="299">
        <f>IF('BIFUbC-heavy-or-residual-oil'!P21&gt;0,'E-heavy fuel oil'!P69/'BIFUbC-heavy-or-residual-oil'!P21,1)</f>
        <v>1</v>
      </c>
      <c r="Q21" s="299">
        <f>IF('BIFUbC-heavy-or-residual-oil'!Q21&gt;0,'E-heavy fuel oil'!Q69/'BIFUbC-heavy-or-residual-oil'!Q21,1)</f>
        <v>1</v>
      </c>
      <c r="R21" s="299">
        <f>IF('BIFUbC-heavy-or-residual-oil'!R21&gt;0,'E-heavy fuel oil'!R69/'BIFUbC-heavy-or-residual-oil'!R21,1)</f>
        <v>1</v>
      </c>
      <c r="S21" s="299">
        <f>IF('BIFUbC-heavy-or-residual-oil'!S21&gt;0,'E-heavy fuel oil'!S69/'BIFUbC-heavy-or-residual-oil'!S21,1)</f>
        <v>1</v>
      </c>
      <c r="T21" s="299">
        <f>IF('BIFUbC-heavy-or-residual-oil'!T21&gt;0,'E-heavy fuel oil'!T69/'BIFUbC-heavy-or-residual-oil'!T21,1)</f>
        <v>1</v>
      </c>
      <c r="U21" s="299">
        <f>IF('BIFUbC-heavy-or-residual-oil'!U21&gt;0,'E-heavy fuel oil'!U69/'BIFUbC-heavy-or-residual-oil'!U21,1)</f>
        <v>1</v>
      </c>
      <c r="V21" s="299">
        <f>IF('BIFUbC-heavy-or-residual-oil'!V21&gt;0,'E-heavy fuel oil'!V69/'BIFUbC-heavy-or-residual-oil'!V21,1)</f>
        <v>1</v>
      </c>
      <c r="W21" s="299">
        <f>IF('BIFUbC-heavy-or-residual-oil'!W21&gt;0,'E-heavy fuel oil'!W69/'BIFUbC-heavy-or-residual-oil'!W21,1)</f>
        <v>1</v>
      </c>
      <c r="X21" s="299">
        <f>IF('BIFUbC-heavy-or-residual-oil'!X21&gt;0,'E-heavy fuel oil'!X69/'BIFUbC-heavy-or-residual-oil'!X21,1)</f>
        <v>1</v>
      </c>
      <c r="Y21" s="299">
        <f>IF('BIFUbC-heavy-or-residual-oil'!Y21&gt;0,'E-heavy fuel oil'!Y69/'BIFUbC-heavy-or-residual-oil'!Y21,1)</f>
        <v>1</v>
      </c>
      <c r="Z21" s="299">
        <f>IF('BIFUbC-heavy-or-residual-oil'!Z21&gt;0,'E-heavy fuel oil'!Z69/'BIFUbC-heavy-or-residual-oil'!Z21,1)</f>
        <v>1</v>
      </c>
      <c r="AA21" s="299">
        <f>IF('BIFUbC-heavy-or-residual-oil'!AA21&gt;0,'E-heavy fuel oil'!AA69/'BIFUbC-heavy-or-residual-oil'!AA21,1)</f>
        <v>1</v>
      </c>
      <c r="AB21" s="299">
        <f>IF('BIFUbC-heavy-or-residual-oil'!AB21&gt;0,'E-heavy fuel oil'!AB69/'BIFUbC-heavy-or-residual-oil'!AB21,1)</f>
        <v>1</v>
      </c>
      <c r="AC21" s="299">
        <f>IF('BIFUbC-heavy-or-residual-oil'!AC21&gt;0,'E-heavy fuel oil'!AC69/'BIFUbC-heavy-or-residual-oil'!AC21,1)</f>
        <v>1</v>
      </c>
      <c r="AD21" s="299">
        <f>IF('BIFUbC-heavy-or-residual-oil'!AD21&gt;0,'E-heavy fuel oil'!AD69/'BIFUbC-heavy-or-residual-oil'!AD21,1)</f>
        <v>1</v>
      </c>
      <c r="AE21" s="299">
        <f>IF('BIFUbC-heavy-or-residual-oil'!AE21&gt;0,'E-heavy fuel oil'!AE69/'BIFUbC-heavy-or-residual-oil'!AE21,1)</f>
        <v>1</v>
      </c>
      <c r="AF21" s="299">
        <f>IF('BIFUbC-heavy-or-residual-oil'!AF21&gt;0,'E-heavy fuel oil'!AF69/'BIFUbC-heavy-or-residual-oil'!AF21,1)</f>
        <v>1</v>
      </c>
      <c r="AG21" s="299">
        <f>IF('BIFUbC-heavy-or-residual-oil'!AG21&gt;0,'E-heavy fuel oil'!AG69/'BIFUbC-heavy-or-residual-oil'!AG21,1)</f>
        <v>1</v>
      </c>
      <c r="AH21" s="299">
        <f>IF('BIFUbC-heavy-or-residual-oil'!AH21&gt;0,'E-heavy fuel oil'!AH69/'BIFUbC-heavy-or-residual-oil'!AH21,1)</f>
        <v>1</v>
      </c>
      <c r="AI21" s="299">
        <f>IF('BIFUbC-heavy-or-residual-oil'!AI21&gt;0,'E-heavy fuel oil'!AI69/'BIFUbC-heavy-or-residual-oil'!AI21,1)</f>
        <v>1</v>
      </c>
      <c r="AJ21" s="299">
        <f>IF('BIFUbC-heavy-or-residual-oil'!AJ21&gt;0,'E-heavy fuel oil'!AJ69/'BIFUbC-heavy-or-residual-oil'!AJ21,1)</f>
        <v>1</v>
      </c>
      <c r="AK21" s="299">
        <f>IF('BIFUbC-heavy-or-residual-oil'!AK21&gt;0,'E-heavy fuel oil'!AK69/'BIFUbC-heavy-or-residual-oil'!AK21,1)</f>
        <v>1</v>
      </c>
      <c r="AL21" s="299">
        <f>IF('BIFUbC-heavy-or-residual-oil'!AL21&gt;0,'E-heavy fuel oil'!AL69/'BIFUbC-heavy-or-residual-oil'!AL21,1)</f>
        <v>1</v>
      </c>
      <c r="AM21" s="299">
        <f>IF('BIFUbC-heavy-or-residual-oil'!AM21&gt;0,'E-heavy fuel oil'!AM69/'BIFUbC-heavy-or-residual-oil'!AM21,1)</f>
        <v>1</v>
      </c>
      <c r="AN21" s="299">
        <f>IF('BIFUbC-heavy-or-residual-oil'!AN21&gt;0,'E-heavy fuel oil'!AN69/'BIFUbC-heavy-or-residual-oil'!AN21,1)</f>
        <v>1</v>
      </c>
      <c r="AO21" s="299">
        <f>IF('BIFUbC-heavy-or-residual-oil'!AO21&gt;0,'E-heavy fuel oil'!AO69/'BIFUbC-heavy-or-residual-oil'!AO21,1)</f>
        <v>1</v>
      </c>
      <c r="AP21" s="299">
        <f>IF('BIFUbC-heavy-or-residual-oil'!AP21&gt;0,'E-heavy fuel oil'!AP69/'BIFUbC-heavy-or-residual-oil'!AP21,1)</f>
        <v>1</v>
      </c>
      <c r="AQ21" s="299">
        <f>IF('BIFUbC-heavy-or-residual-oil'!AQ21&gt;0,'E-heavy fuel oil'!AQ69/'BIFUbC-heavy-or-residual-oil'!AQ21,1)</f>
        <v>1</v>
      </c>
    </row>
    <row r="22" spans="1:43" x14ac:dyDescent="0.25">
      <c r="A22" s="299" t="s">
        <v>109</v>
      </c>
      <c r="B22" s="299">
        <f>IF('BIFUbC-heavy-or-residual-oil'!B22&gt;0,'E-heavy fuel oil'!B70/'BIFUbC-heavy-or-residual-oil'!B22,1)</f>
        <v>1</v>
      </c>
      <c r="C22" s="299">
        <f>IF('BIFUbC-heavy-or-residual-oil'!C22&gt;0,'E-heavy fuel oil'!C70/'BIFUbC-heavy-or-residual-oil'!C22,1)</f>
        <v>1</v>
      </c>
      <c r="D22" s="299">
        <f>IF('BIFUbC-heavy-or-residual-oil'!D22&gt;0,'E-heavy fuel oil'!D70/'BIFUbC-heavy-or-residual-oil'!D22,1)</f>
        <v>1</v>
      </c>
      <c r="E22" s="299">
        <f>IF('BIFUbC-heavy-or-residual-oil'!E22&gt;0,'E-heavy fuel oil'!E70/'BIFUbC-heavy-or-residual-oil'!E22,1)</f>
        <v>1</v>
      </c>
      <c r="F22" s="299">
        <f>IF('BIFUbC-heavy-or-residual-oil'!F22&gt;0,'E-heavy fuel oil'!F70/'BIFUbC-heavy-or-residual-oil'!F22,1)</f>
        <v>1</v>
      </c>
      <c r="G22" s="299">
        <f>IF('BIFUbC-heavy-or-residual-oil'!G22&gt;0,'E-heavy fuel oil'!G70/'BIFUbC-heavy-or-residual-oil'!G22,1)</f>
        <v>1</v>
      </c>
      <c r="H22" s="299">
        <f>IF('BIFUbC-heavy-or-residual-oil'!H22&gt;0,'E-heavy fuel oil'!H70/'BIFUbC-heavy-or-residual-oil'!H22,1)</f>
        <v>1</v>
      </c>
      <c r="I22" s="299">
        <f>IF('BIFUbC-heavy-or-residual-oil'!I22&gt;0,'E-heavy fuel oil'!I70/'BIFUbC-heavy-or-residual-oil'!I22,1)</f>
        <v>1</v>
      </c>
      <c r="J22" s="299">
        <f>IF('BIFUbC-heavy-or-residual-oil'!J22&gt;0,'E-heavy fuel oil'!J70/'BIFUbC-heavy-or-residual-oil'!J22,1)</f>
        <v>1</v>
      </c>
      <c r="K22" s="299">
        <f>IF('BIFUbC-heavy-or-residual-oil'!K22&gt;0,'E-heavy fuel oil'!K70/'BIFUbC-heavy-or-residual-oil'!K22,1)</f>
        <v>1</v>
      </c>
      <c r="L22" s="299">
        <f>IF('BIFUbC-heavy-or-residual-oil'!L22&gt;0,'E-heavy fuel oil'!L70/'BIFUbC-heavy-or-residual-oil'!L22,1)</f>
        <v>1</v>
      </c>
      <c r="M22" s="299">
        <f>IF('BIFUbC-heavy-or-residual-oil'!M22&gt;0,'E-heavy fuel oil'!M70/'BIFUbC-heavy-or-residual-oil'!M22,1)</f>
        <v>1</v>
      </c>
      <c r="N22" s="299">
        <f>IF('BIFUbC-heavy-or-residual-oil'!N22&gt;0,'E-heavy fuel oil'!N70/'BIFUbC-heavy-or-residual-oil'!N22,1)</f>
        <v>1</v>
      </c>
      <c r="O22" s="299">
        <f>IF('BIFUbC-heavy-or-residual-oil'!O22&gt;0,'E-heavy fuel oil'!O70/'BIFUbC-heavy-or-residual-oil'!O22,1)</f>
        <v>1</v>
      </c>
      <c r="P22" s="299">
        <f>IF('BIFUbC-heavy-or-residual-oil'!P22&gt;0,'E-heavy fuel oil'!P70/'BIFUbC-heavy-or-residual-oil'!P22,1)</f>
        <v>1</v>
      </c>
      <c r="Q22" s="299">
        <f>IF('BIFUbC-heavy-or-residual-oil'!Q22&gt;0,'E-heavy fuel oil'!Q70/'BIFUbC-heavy-or-residual-oil'!Q22,1)</f>
        <v>1</v>
      </c>
      <c r="R22" s="299">
        <f>IF('BIFUbC-heavy-or-residual-oil'!R22&gt;0,'E-heavy fuel oil'!R70/'BIFUbC-heavy-or-residual-oil'!R22,1)</f>
        <v>1</v>
      </c>
      <c r="S22" s="299">
        <f>IF('BIFUbC-heavy-or-residual-oil'!S22&gt;0,'E-heavy fuel oil'!S70/'BIFUbC-heavy-or-residual-oil'!S22,1)</f>
        <v>1</v>
      </c>
      <c r="T22" s="299">
        <f>IF('BIFUbC-heavy-or-residual-oil'!T22&gt;0,'E-heavy fuel oil'!T70/'BIFUbC-heavy-or-residual-oil'!T22,1)</f>
        <v>1</v>
      </c>
      <c r="U22" s="299">
        <f>IF('BIFUbC-heavy-or-residual-oil'!U22&gt;0,'E-heavy fuel oil'!U70/'BIFUbC-heavy-or-residual-oil'!U22,1)</f>
        <v>1</v>
      </c>
      <c r="V22" s="299">
        <f>IF('BIFUbC-heavy-or-residual-oil'!V22&gt;0,'E-heavy fuel oil'!V70/'BIFUbC-heavy-or-residual-oil'!V22,1)</f>
        <v>1</v>
      </c>
      <c r="W22" s="299">
        <f>IF('BIFUbC-heavy-or-residual-oil'!W22&gt;0,'E-heavy fuel oil'!W70/'BIFUbC-heavy-or-residual-oil'!W22,1)</f>
        <v>1</v>
      </c>
      <c r="X22" s="299">
        <f>IF('BIFUbC-heavy-or-residual-oil'!X22&gt;0,'E-heavy fuel oil'!X70/'BIFUbC-heavy-or-residual-oil'!X22,1)</f>
        <v>1</v>
      </c>
      <c r="Y22" s="299">
        <f>IF('BIFUbC-heavy-or-residual-oil'!Y22&gt;0,'E-heavy fuel oil'!Y70/'BIFUbC-heavy-or-residual-oil'!Y22,1)</f>
        <v>1</v>
      </c>
      <c r="Z22" s="299">
        <f>IF('BIFUbC-heavy-or-residual-oil'!Z22&gt;0,'E-heavy fuel oil'!Z70/'BIFUbC-heavy-or-residual-oil'!Z22,1)</f>
        <v>1</v>
      </c>
      <c r="AA22" s="299">
        <f>IF('BIFUbC-heavy-or-residual-oil'!AA22&gt;0,'E-heavy fuel oil'!AA70/'BIFUbC-heavy-or-residual-oil'!AA22,1)</f>
        <v>1</v>
      </c>
      <c r="AB22" s="299">
        <f>IF('BIFUbC-heavy-or-residual-oil'!AB22&gt;0,'E-heavy fuel oil'!AB70/'BIFUbC-heavy-or-residual-oil'!AB22,1)</f>
        <v>1</v>
      </c>
      <c r="AC22" s="299">
        <f>IF('BIFUbC-heavy-or-residual-oil'!AC22&gt;0,'E-heavy fuel oil'!AC70/'BIFUbC-heavy-or-residual-oil'!AC22,1)</f>
        <v>1</v>
      </c>
      <c r="AD22" s="299">
        <f>IF('BIFUbC-heavy-or-residual-oil'!AD22&gt;0,'E-heavy fuel oil'!AD70/'BIFUbC-heavy-or-residual-oil'!AD22,1)</f>
        <v>1</v>
      </c>
      <c r="AE22" s="299">
        <f>IF('BIFUbC-heavy-or-residual-oil'!AE22&gt;0,'E-heavy fuel oil'!AE70/'BIFUbC-heavy-or-residual-oil'!AE22,1)</f>
        <v>1</v>
      </c>
      <c r="AF22" s="299">
        <f>IF('BIFUbC-heavy-or-residual-oil'!AF22&gt;0,'E-heavy fuel oil'!AF70/'BIFUbC-heavy-or-residual-oil'!AF22,1)</f>
        <v>1</v>
      </c>
      <c r="AG22" s="299">
        <f>IF('BIFUbC-heavy-or-residual-oil'!AG22&gt;0,'E-heavy fuel oil'!AG70/'BIFUbC-heavy-or-residual-oil'!AG22,1)</f>
        <v>1</v>
      </c>
      <c r="AH22" s="299">
        <f>IF('BIFUbC-heavy-or-residual-oil'!AH22&gt;0,'E-heavy fuel oil'!AH70/'BIFUbC-heavy-or-residual-oil'!AH22,1)</f>
        <v>1</v>
      </c>
      <c r="AI22" s="299">
        <f>IF('BIFUbC-heavy-or-residual-oil'!AI22&gt;0,'E-heavy fuel oil'!AI70/'BIFUbC-heavy-or-residual-oil'!AI22,1)</f>
        <v>1</v>
      </c>
      <c r="AJ22" s="299">
        <f>IF('BIFUbC-heavy-or-residual-oil'!AJ22&gt;0,'E-heavy fuel oil'!AJ70/'BIFUbC-heavy-or-residual-oil'!AJ22,1)</f>
        <v>1</v>
      </c>
      <c r="AK22" s="299">
        <f>IF('BIFUbC-heavy-or-residual-oil'!AK22&gt;0,'E-heavy fuel oil'!AK70/'BIFUbC-heavy-or-residual-oil'!AK22,1)</f>
        <v>1</v>
      </c>
      <c r="AL22" s="299">
        <f>IF('BIFUbC-heavy-or-residual-oil'!AL22&gt;0,'E-heavy fuel oil'!AL70/'BIFUbC-heavy-or-residual-oil'!AL22,1)</f>
        <v>1</v>
      </c>
      <c r="AM22" s="299">
        <f>IF('BIFUbC-heavy-or-residual-oil'!AM22&gt;0,'E-heavy fuel oil'!AM70/'BIFUbC-heavy-or-residual-oil'!AM22,1)</f>
        <v>1</v>
      </c>
      <c r="AN22" s="299">
        <f>IF('BIFUbC-heavy-or-residual-oil'!AN22&gt;0,'E-heavy fuel oil'!AN70/'BIFUbC-heavy-or-residual-oil'!AN22,1)</f>
        <v>1</v>
      </c>
      <c r="AO22" s="299">
        <f>IF('BIFUbC-heavy-or-residual-oil'!AO22&gt;0,'E-heavy fuel oil'!AO70/'BIFUbC-heavy-or-residual-oil'!AO22,1)</f>
        <v>1</v>
      </c>
      <c r="AP22" s="299">
        <f>IF('BIFUbC-heavy-or-residual-oil'!AP22&gt;0,'E-heavy fuel oil'!AP70/'BIFUbC-heavy-or-residual-oil'!AP22,1)</f>
        <v>1</v>
      </c>
      <c r="AQ22" s="299">
        <f>IF('BIFUbC-heavy-or-residual-oil'!AQ22&gt;0,'E-heavy fuel oil'!AQ70/'BIFUbC-heavy-or-residual-oil'!AQ22,1)</f>
        <v>1</v>
      </c>
    </row>
    <row r="23" spans="1:43" x14ac:dyDescent="0.25">
      <c r="A23" s="299" t="s">
        <v>110</v>
      </c>
      <c r="B23" s="299">
        <f>IF('BIFUbC-heavy-or-residual-oil'!B23&gt;0,'E-heavy fuel oil'!B71/'BIFUbC-heavy-or-residual-oil'!B23,1)</f>
        <v>1</v>
      </c>
      <c r="C23" s="299">
        <f>IF('BIFUbC-heavy-or-residual-oil'!C23&gt;0,'E-heavy fuel oil'!C71/'BIFUbC-heavy-or-residual-oil'!C23,1)</f>
        <v>1</v>
      </c>
      <c r="D23" s="299">
        <f>IF('BIFUbC-heavy-or-residual-oil'!D23&gt;0,'E-heavy fuel oil'!D71/'BIFUbC-heavy-or-residual-oil'!D23,1)</f>
        <v>1</v>
      </c>
      <c r="E23" s="299">
        <f>IF('BIFUbC-heavy-or-residual-oil'!E23&gt;0,'E-heavy fuel oil'!E71/'BIFUbC-heavy-or-residual-oil'!E23,1)</f>
        <v>1</v>
      </c>
      <c r="F23" s="299">
        <f>IF('BIFUbC-heavy-or-residual-oil'!F23&gt;0,'E-heavy fuel oil'!F71/'BIFUbC-heavy-or-residual-oil'!F23,1)</f>
        <v>1</v>
      </c>
      <c r="G23" s="299">
        <f>IF('BIFUbC-heavy-or-residual-oil'!G23&gt;0,'E-heavy fuel oil'!G71/'BIFUbC-heavy-or-residual-oil'!G23,1)</f>
        <v>1</v>
      </c>
      <c r="H23" s="299">
        <f>IF('BIFUbC-heavy-or-residual-oil'!H23&gt;0,'E-heavy fuel oil'!H71/'BIFUbC-heavy-or-residual-oil'!H23,1)</f>
        <v>1</v>
      </c>
      <c r="I23" s="299">
        <f>IF('BIFUbC-heavy-or-residual-oil'!I23&gt;0,'E-heavy fuel oil'!I71/'BIFUbC-heavy-or-residual-oil'!I23,1)</f>
        <v>1</v>
      </c>
      <c r="J23" s="299">
        <f>IF('BIFUbC-heavy-or-residual-oil'!J23&gt;0,'E-heavy fuel oil'!J71/'BIFUbC-heavy-or-residual-oil'!J23,1)</f>
        <v>1</v>
      </c>
      <c r="K23" s="299">
        <f>IF('BIFUbC-heavy-or-residual-oil'!K23&gt;0,'E-heavy fuel oil'!K71/'BIFUbC-heavy-or-residual-oil'!K23,1)</f>
        <v>1</v>
      </c>
      <c r="L23" s="299">
        <f>IF('BIFUbC-heavy-or-residual-oil'!L23&gt;0,'E-heavy fuel oil'!L71/'BIFUbC-heavy-or-residual-oil'!L23,1)</f>
        <v>1</v>
      </c>
      <c r="M23" s="299">
        <f>IF('BIFUbC-heavy-or-residual-oil'!M23&gt;0,'E-heavy fuel oil'!M71/'BIFUbC-heavy-or-residual-oil'!M23,1)</f>
        <v>1</v>
      </c>
      <c r="N23" s="299">
        <f>IF('BIFUbC-heavy-or-residual-oil'!N23&gt;0,'E-heavy fuel oil'!N71/'BIFUbC-heavy-or-residual-oil'!N23,1)</f>
        <v>1</v>
      </c>
      <c r="O23" s="299">
        <f>IF('BIFUbC-heavy-or-residual-oil'!O23&gt;0,'E-heavy fuel oil'!O71/'BIFUbC-heavy-or-residual-oil'!O23,1)</f>
        <v>1</v>
      </c>
      <c r="P23" s="299">
        <f>IF('BIFUbC-heavy-or-residual-oil'!P23&gt;0,'E-heavy fuel oil'!P71/'BIFUbC-heavy-or-residual-oil'!P23,1)</f>
        <v>1</v>
      </c>
      <c r="Q23" s="299">
        <f>IF('BIFUbC-heavy-or-residual-oil'!Q23&gt;0,'E-heavy fuel oil'!Q71/'BIFUbC-heavy-or-residual-oil'!Q23,1)</f>
        <v>1</v>
      </c>
      <c r="R23" s="299">
        <f>IF('BIFUbC-heavy-or-residual-oil'!R23&gt;0,'E-heavy fuel oil'!R71/'BIFUbC-heavy-or-residual-oil'!R23,1)</f>
        <v>1</v>
      </c>
      <c r="S23" s="299">
        <f>IF('BIFUbC-heavy-or-residual-oil'!S23&gt;0,'E-heavy fuel oil'!S71/'BIFUbC-heavy-or-residual-oil'!S23,1)</f>
        <v>1</v>
      </c>
      <c r="T23" s="299">
        <f>IF('BIFUbC-heavy-or-residual-oil'!T23&gt;0,'E-heavy fuel oil'!T71/'BIFUbC-heavy-or-residual-oil'!T23,1)</f>
        <v>1</v>
      </c>
      <c r="U23" s="299">
        <f>IF('BIFUbC-heavy-or-residual-oil'!U23&gt;0,'E-heavy fuel oil'!U71/'BIFUbC-heavy-or-residual-oil'!U23,1)</f>
        <v>1</v>
      </c>
      <c r="V23" s="299">
        <f>IF('BIFUbC-heavy-or-residual-oil'!V23&gt;0,'E-heavy fuel oil'!V71/'BIFUbC-heavy-or-residual-oil'!V23,1)</f>
        <v>1</v>
      </c>
      <c r="W23" s="299">
        <f>IF('BIFUbC-heavy-or-residual-oil'!W23&gt;0,'E-heavy fuel oil'!W71/'BIFUbC-heavy-or-residual-oil'!W23,1)</f>
        <v>1</v>
      </c>
      <c r="X23" s="299">
        <f>IF('BIFUbC-heavy-or-residual-oil'!X23&gt;0,'E-heavy fuel oil'!X71/'BIFUbC-heavy-or-residual-oil'!X23,1)</f>
        <v>1</v>
      </c>
      <c r="Y23" s="299">
        <f>IF('BIFUbC-heavy-or-residual-oil'!Y23&gt;0,'E-heavy fuel oil'!Y71/'BIFUbC-heavy-or-residual-oil'!Y23,1)</f>
        <v>1</v>
      </c>
      <c r="Z23" s="299">
        <f>IF('BIFUbC-heavy-or-residual-oil'!Z23&gt;0,'E-heavy fuel oil'!Z71/'BIFUbC-heavy-or-residual-oil'!Z23,1)</f>
        <v>1</v>
      </c>
      <c r="AA23" s="299">
        <f>IF('BIFUbC-heavy-or-residual-oil'!AA23&gt;0,'E-heavy fuel oil'!AA71/'BIFUbC-heavy-or-residual-oil'!AA23,1)</f>
        <v>1</v>
      </c>
      <c r="AB23" s="299">
        <f>IF('BIFUbC-heavy-or-residual-oil'!AB23&gt;0,'E-heavy fuel oil'!AB71/'BIFUbC-heavy-or-residual-oil'!AB23,1)</f>
        <v>1</v>
      </c>
      <c r="AC23" s="299">
        <f>IF('BIFUbC-heavy-or-residual-oil'!AC23&gt;0,'E-heavy fuel oil'!AC71/'BIFUbC-heavy-or-residual-oil'!AC23,1)</f>
        <v>1</v>
      </c>
      <c r="AD23" s="299">
        <f>IF('BIFUbC-heavy-or-residual-oil'!AD23&gt;0,'E-heavy fuel oil'!AD71/'BIFUbC-heavy-or-residual-oil'!AD23,1)</f>
        <v>1</v>
      </c>
      <c r="AE23" s="299">
        <f>IF('BIFUbC-heavy-or-residual-oil'!AE23&gt;0,'E-heavy fuel oil'!AE71/'BIFUbC-heavy-or-residual-oil'!AE23,1)</f>
        <v>1</v>
      </c>
      <c r="AF23" s="299">
        <f>IF('BIFUbC-heavy-or-residual-oil'!AF23&gt;0,'E-heavy fuel oil'!AF71/'BIFUbC-heavy-or-residual-oil'!AF23,1)</f>
        <v>1</v>
      </c>
      <c r="AG23" s="299">
        <f>IF('BIFUbC-heavy-or-residual-oil'!AG23&gt;0,'E-heavy fuel oil'!AG71/'BIFUbC-heavy-or-residual-oil'!AG23,1)</f>
        <v>1</v>
      </c>
      <c r="AH23" s="299">
        <f>IF('BIFUbC-heavy-or-residual-oil'!AH23&gt;0,'E-heavy fuel oil'!AH71/'BIFUbC-heavy-or-residual-oil'!AH23,1)</f>
        <v>1</v>
      </c>
      <c r="AI23" s="299">
        <f>IF('BIFUbC-heavy-or-residual-oil'!AI23&gt;0,'E-heavy fuel oil'!AI71/'BIFUbC-heavy-or-residual-oil'!AI23,1)</f>
        <v>1</v>
      </c>
      <c r="AJ23" s="299">
        <f>IF('BIFUbC-heavy-or-residual-oil'!AJ23&gt;0,'E-heavy fuel oil'!AJ71/'BIFUbC-heavy-or-residual-oil'!AJ23,1)</f>
        <v>1</v>
      </c>
      <c r="AK23" s="299">
        <f>IF('BIFUbC-heavy-or-residual-oil'!AK23&gt;0,'E-heavy fuel oil'!AK71/'BIFUbC-heavy-or-residual-oil'!AK23,1)</f>
        <v>1</v>
      </c>
      <c r="AL23" s="299">
        <f>IF('BIFUbC-heavy-or-residual-oil'!AL23&gt;0,'E-heavy fuel oil'!AL71/'BIFUbC-heavy-or-residual-oil'!AL23,1)</f>
        <v>1</v>
      </c>
      <c r="AM23" s="299">
        <f>IF('BIFUbC-heavy-or-residual-oil'!AM23&gt;0,'E-heavy fuel oil'!AM71/'BIFUbC-heavy-or-residual-oil'!AM23,1)</f>
        <v>1</v>
      </c>
      <c r="AN23" s="299">
        <f>IF('BIFUbC-heavy-or-residual-oil'!AN23&gt;0,'E-heavy fuel oil'!AN71/'BIFUbC-heavy-or-residual-oil'!AN23,1)</f>
        <v>1</v>
      </c>
      <c r="AO23" s="299">
        <f>IF('BIFUbC-heavy-or-residual-oil'!AO23&gt;0,'E-heavy fuel oil'!AO71/'BIFUbC-heavy-or-residual-oil'!AO23,1)</f>
        <v>1</v>
      </c>
      <c r="AP23" s="299">
        <f>IF('BIFUbC-heavy-or-residual-oil'!AP23&gt;0,'E-heavy fuel oil'!AP71/'BIFUbC-heavy-or-residual-oil'!AP23,1)</f>
        <v>1</v>
      </c>
      <c r="AQ23" s="299">
        <f>IF('BIFUbC-heavy-or-residual-oil'!AQ23&gt;0,'E-heavy fuel oil'!AQ71/'BIFUbC-heavy-or-residual-oil'!AQ23,1)</f>
        <v>1</v>
      </c>
    </row>
    <row r="24" spans="1:43" x14ac:dyDescent="0.25">
      <c r="A24" s="299" t="s">
        <v>111</v>
      </c>
      <c r="B24" s="299">
        <f>IF('BIFUbC-heavy-or-residual-oil'!B24&gt;0,'E-heavy fuel oil'!B72/'BIFUbC-heavy-or-residual-oil'!B24,1)</f>
        <v>1</v>
      </c>
      <c r="C24" s="299">
        <f>IF('BIFUbC-heavy-or-residual-oil'!C24&gt;0,'E-heavy fuel oil'!C72/'BIFUbC-heavy-or-residual-oil'!C24,1)</f>
        <v>1.02880658436214E-3</v>
      </c>
      <c r="D24" s="299">
        <f>IF('BIFUbC-heavy-or-residual-oil'!D24&gt;0,'E-heavy fuel oil'!D72/'BIFUbC-heavy-or-residual-oil'!D24,1)</f>
        <v>1.0276548959772139E-3</v>
      </c>
      <c r="E24" s="299">
        <f>IF('BIFUbC-heavy-or-residual-oil'!E24&gt;0,'E-heavy fuel oil'!E72/'BIFUbC-heavy-or-residual-oil'!E24,1)</f>
        <v>1.0441985460021585E-3</v>
      </c>
      <c r="F24" s="299">
        <f>IF('BIFUbC-heavy-or-residual-oil'!F24&gt;0,'E-heavy fuel oil'!F72/'BIFUbC-heavy-or-residual-oil'!F24,1)</f>
        <v>1.070770160750051E-3</v>
      </c>
      <c r="G24" s="299">
        <f>IF('BIFUbC-heavy-or-residual-oil'!G24&gt;0,'E-heavy fuel oil'!G72/'BIFUbC-heavy-or-residual-oil'!G24,1)</f>
        <v>1.0698190057371051E-3</v>
      </c>
      <c r="H24" s="299">
        <f>IF('BIFUbC-heavy-or-residual-oil'!H24&gt;0,'E-heavy fuel oil'!H72/'BIFUbC-heavy-or-residual-oil'!H24,1)</f>
        <v>1.068319210234824E-3</v>
      </c>
      <c r="I24" s="299">
        <f>IF('BIFUbC-heavy-or-residual-oil'!I24&gt;0,'E-heavy fuel oil'!I72/'BIFUbC-heavy-or-residual-oil'!I24,1)</f>
        <v>1.0674119439579906E-3</v>
      </c>
      <c r="J24" s="299">
        <f>IF('BIFUbC-heavy-or-residual-oil'!J24&gt;0,'E-heavy fuel oil'!J72/'BIFUbC-heavy-or-residual-oil'!J24,1)</f>
        <v>1.0665039422113388E-3</v>
      </c>
      <c r="K24" s="299">
        <f>IF('BIFUbC-heavy-or-residual-oil'!K24&gt;0,'E-heavy fuel oil'!K72/'BIFUbC-heavy-or-residual-oil'!K24,1)</f>
        <v>1.065595205969026E-3</v>
      </c>
      <c r="L24" s="299">
        <f>IF('BIFUbC-heavy-or-residual-oil'!L24&gt;0,'E-heavy fuel oil'!L72/'BIFUbC-heavy-or-residual-oil'!L24,1)</f>
        <v>1.0646857362052152E-3</v>
      </c>
      <c r="M24" s="299">
        <f>IF('BIFUbC-heavy-or-residual-oil'!M24&gt;0,'E-heavy fuel oil'!M72/'BIFUbC-heavy-or-residual-oil'!M24,1)</f>
        <v>1.0637755338940716E-3</v>
      </c>
      <c r="N24" s="299">
        <f>IF('BIFUbC-heavy-or-residual-oil'!N24&gt;0,'E-heavy fuel oil'!N72/'BIFUbC-heavy-or-residual-oil'!N24,1)</f>
        <v>1.0631375084803286E-3</v>
      </c>
      <c r="O24" s="299">
        <f>IF('BIFUbC-heavy-or-residual-oil'!O24&gt;0,'E-heavy fuel oil'!O72/'BIFUbC-heavy-or-residual-oil'!O24,1)</f>
        <v>1.0624991209893752E-3</v>
      </c>
      <c r="P24" s="299">
        <f>IF('BIFUbC-heavy-or-residual-oil'!P24&gt;0,'E-heavy fuel oil'!P72/'BIFUbC-heavy-or-residual-oil'!P24,1)</f>
        <v>1.0618603717388484E-3</v>
      </c>
      <c r="Q24" s="299">
        <f>IF('BIFUbC-heavy-or-residual-oil'!Q24&gt;0,'E-heavy fuel oil'!Q72/'BIFUbC-heavy-or-residual-oil'!Q24,1)</f>
        <v>1.0612212610463889E-3</v>
      </c>
      <c r="R24" s="299">
        <f>IF('BIFUbC-heavy-or-residual-oil'!R24&gt;0,'E-heavy fuel oil'!R72/'BIFUbC-heavy-or-residual-oil'!R24,1)</f>
        <v>1.0605817892296357E-3</v>
      </c>
      <c r="S24" s="299">
        <f>IF('BIFUbC-heavy-or-residual-oil'!S24&gt;0,'E-heavy fuel oil'!S72/'BIFUbC-heavy-or-residual-oil'!S24,1)</f>
        <v>1.0601098629794724E-3</v>
      </c>
      <c r="T24" s="299">
        <f>IF('BIFUbC-heavy-or-residual-oil'!T24&gt;0,'E-heavy fuel oil'!T72/'BIFUbC-heavy-or-residual-oil'!T24,1)</f>
        <v>1.0596379464394908E-3</v>
      </c>
      <c r="U24" s="299">
        <f>IF('BIFUbC-heavy-or-residual-oil'!U24&gt;0,'E-heavy fuel oil'!U72/'BIFUbC-heavy-or-residual-oil'!U24,1)</f>
        <v>1.0591660396183917E-3</v>
      </c>
      <c r="V24" s="299">
        <f>IF('BIFUbC-heavy-or-residual-oil'!V24&gt;0,'E-heavy fuel oil'!V72/'BIFUbC-heavy-or-residual-oil'!V24,1)</f>
        <v>1.0586941425248745E-3</v>
      </c>
      <c r="W24" s="299">
        <f>IF('BIFUbC-heavy-or-residual-oil'!W24&gt;0,'E-heavy fuel oil'!W72/'BIFUbC-heavy-or-residual-oil'!W24,1)</f>
        <v>1.0582222551676396E-3</v>
      </c>
      <c r="X24" s="299">
        <f>IF('BIFUbC-heavy-or-residual-oil'!X24&gt;0,'E-heavy fuel oil'!X72/'BIFUbC-heavy-or-residual-oil'!X24,1)</f>
        <v>1.0577503775553868E-3</v>
      </c>
      <c r="Y24" s="299">
        <f>IF('BIFUbC-heavy-or-residual-oil'!Y24&gt;0,'E-heavy fuel oil'!Y72/'BIFUbC-heavy-or-residual-oil'!Y24,1)</f>
        <v>1.0572785096968165E-3</v>
      </c>
      <c r="Z24" s="299">
        <f>IF('BIFUbC-heavy-or-residual-oil'!Z24&gt;0,'E-heavy fuel oil'!Z72/'BIFUbC-heavy-or-residual-oil'!Z24,1)</f>
        <v>1.0568066516006298E-3</v>
      </c>
      <c r="AA24" s="299">
        <f>IF('BIFUbC-heavy-or-residual-oil'!AA24&gt;0,'E-heavy fuel oil'!AA72/'BIFUbC-heavy-or-residual-oil'!AA24,1)</f>
        <v>1.0563348032755252E-3</v>
      </c>
      <c r="AB24" s="299">
        <f>IF('BIFUbC-heavy-or-residual-oil'!AB24&gt;0,'E-heavy fuel oil'!AB72/'BIFUbC-heavy-or-residual-oil'!AB24,1)</f>
        <v>1.055862964730204E-3</v>
      </c>
      <c r="AC24" s="299">
        <f>IF('BIFUbC-heavy-or-residual-oil'!AC24&gt;0,'E-heavy fuel oil'!AC72/'BIFUbC-heavy-or-residual-oil'!AC24,1)</f>
        <v>1.0553911359733666E-3</v>
      </c>
      <c r="AD24" s="299">
        <f>IF('BIFUbC-heavy-or-residual-oil'!AD24&gt;0,'E-heavy fuel oil'!AD72/'BIFUbC-heavy-or-residual-oil'!AD24,1)</f>
        <v>1.0549193170137129E-3</v>
      </c>
      <c r="AE24" s="299">
        <f>IF('BIFUbC-heavy-or-residual-oil'!AE24&gt;0,'E-heavy fuel oil'!AE72/'BIFUbC-heavy-or-residual-oil'!AE24,1)</f>
        <v>1.0544475078599438E-3</v>
      </c>
      <c r="AF24" s="299">
        <f>IF('BIFUbC-heavy-or-residual-oil'!AF24&gt;0,'E-heavy fuel oil'!AF72/'BIFUbC-heavy-or-residual-oil'!AF24,1)</f>
        <v>1.0539757085207594E-3</v>
      </c>
      <c r="AG24" s="299">
        <f>IF('BIFUbC-heavy-or-residual-oil'!AG24&gt;0,'E-heavy fuel oil'!AG72/'BIFUbC-heavy-or-residual-oil'!AG24,1)</f>
        <v>1.05350391900486E-3</v>
      </c>
      <c r="AH24" s="299">
        <f>IF('BIFUbC-heavy-or-residual-oil'!AH24&gt;0,'E-heavy fuel oil'!AH72/'BIFUbC-heavy-or-residual-oil'!AH24,1)</f>
        <v>1.053032139320946E-3</v>
      </c>
      <c r="AI24" s="299">
        <f>IF('BIFUbC-heavy-or-residual-oil'!AI24&gt;0,'E-heavy fuel oil'!AI72/'BIFUbC-heavy-or-residual-oil'!AI24,1)</f>
        <v>1.0525603694777185E-3</v>
      </c>
      <c r="AJ24" s="299">
        <f>IF('BIFUbC-heavy-or-residual-oil'!AJ24&gt;0,'E-heavy fuel oil'!AJ72/'BIFUbC-heavy-or-residual-oil'!AJ24,1)</f>
        <v>1.0520886094838773E-3</v>
      </c>
      <c r="AK24" s="299">
        <f>IF('BIFUbC-heavy-or-residual-oil'!AK24&gt;0,'E-heavy fuel oil'!AK72/'BIFUbC-heavy-or-residual-oil'!AK24,1)</f>
        <v>1.0516168593481237E-3</v>
      </c>
      <c r="AL24" s="299">
        <f>IF('BIFUbC-heavy-or-residual-oil'!AL24&gt;0,'E-heavy fuel oil'!AL72/'BIFUbC-heavy-or-residual-oil'!AL24,1)</f>
        <v>1.0511451190791574E-3</v>
      </c>
      <c r="AM24" s="299">
        <f>IF('BIFUbC-heavy-or-residual-oil'!AM24&gt;0,'E-heavy fuel oil'!AM72/'BIFUbC-heavy-or-residual-oil'!AM24,1)</f>
        <v>1.05067338868568E-3</v>
      </c>
      <c r="AN24" s="299">
        <f>IF('BIFUbC-heavy-or-residual-oil'!AN24&gt;0,'E-heavy fuel oil'!AN72/'BIFUbC-heavy-or-residual-oil'!AN24,1)</f>
        <v>1.0502016681763916E-3</v>
      </c>
      <c r="AO24" s="299">
        <f>IF('BIFUbC-heavy-or-residual-oil'!AO24&gt;0,'E-heavy fuel oil'!AO72/'BIFUbC-heavy-or-residual-oil'!AO24,1)</f>
        <v>1.049729957559993E-3</v>
      </c>
      <c r="AP24" s="299">
        <f>IF('BIFUbC-heavy-or-residual-oil'!AP24&gt;0,'E-heavy fuel oil'!AP72/'BIFUbC-heavy-or-residual-oil'!AP24,1)</f>
        <v>1.0492582568451848E-3</v>
      </c>
      <c r="AQ24" s="299">
        <f>IF('BIFUbC-heavy-or-residual-oil'!AQ24&gt;0,'E-heavy fuel oil'!AQ72/'BIFUbC-heavy-or-residual-oil'!AQ24,1)</f>
        <v>1.0484367540274275E-3</v>
      </c>
    </row>
    <row r="25" spans="1:43" x14ac:dyDescent="0.25">
      <c r="A25" s="299" t="s">
        <v>112</v>
      </c>
      <c r="B25" s="299">
        <f>IF('BIFUbC-heavy-or-residual-oil'!B25&gt;0,'E-heavy fuel oil'!B73/'BIFUbC-heavy-or-residual-oil'!B25,1)</f>
        <v>1</v>
      </c>
      <c r="C25" s="299">
        <f>IF('BIFUbC-heavy-or-residual-oil'!C25&gt;0,'E-heavy fuel oil'!C73/'BIFUbC-heavy-or-residual-oil'!C25,1)</f>
        <v>1</v>
      </c>
      <c r="D25" s="299">
        <f>IF('BIFUbC-heavy-or-residual-oil'!D25&gt;0,'E-heavy fuel oil'!D73/'BIFUbC-heavy-or-residual-oil'!D25,1)</f>
        <v>1</v>
      </c>
      <c r="E25" s="299">
        <f>IF('BIFUbC-heavy-or-residual-oil'!E25&gt;0,'E-heavy fuel oil'!E73/'BIFUbC-heavy-or-residual-oil'!E25,1)</f>
        <v>1</v>
      </c>
      <c r="F25" s="299">
        <f>IF('BIFUbC-heavy-or-residual-oil'!F25&gt;0,'E-heavy fuel oil'!F73/'BIFUbC-heavy-or-residual-oil'!F25,1)</f>
        <v>1</v>
      </c>
      <c r="G25" s="299">
        <f>IF('BIFUbC-heavy-or-residual-oil'!G25&gt;0,'E-heavy fuel oil'!G73/'BIFUbC-heavy-or-residual-oil'!G25,1)</f>
        <v>1</v>
      </c>
      <c r="H25" s="299">
        <f>IF('BIFUbC-heavy-or-residual-oil'!H25&gt;0,'E-heavy fuel oil'!H73/'BIFUbC-heavy-or-residual-oil'!H25,1)</f>
        <v>1</v>
      </c>
      <c r="I25" s="299">
        <f>IF('BIFUbC-heavy-or-residual-oil'!I25&gt;0,'E-heavy fuel oil'!I73/'BIFUbC-heavy-or-residual-oil'!I25,1)</f>
        <v>1</v>
      </c>
      <c r="J25" s="299">
        <f>IF('BIFUbC-heavy-or-residual-oil'!J25&gt;0,'E-heavy fuel oil'!J73/'BIFUbC-heavy-or-residual-oil'!J25,1)</f>
        <v>1</v>
      </c>
      <c r="K25" s="299">
        <f>IF('BIFUbC-heavy-or-residual-oil'!K25&gt;0,'E-heavy fuel oil'!K73/'BIFUbC-heavy-or-residual-oil'!K25,1)</f>
        <v>1</v>
      </c>
      <c r="L25" s="299">
        <f>IF('BIFUbC-heavy-or-residual-oil'!L25&gt;0,'E-heavy fuel oil'!L73/'BIFUbC-heavy-or-residual-oil'!L25,1)</f>
        <v>1</v>
      </c>
      <c r="M25" s="299">
        <f>IF('BIFUbC-heavy-or-residual-oil'!M25&gt;0,'E-heavy fuel oil'!M73/'BIFUbC-heavy-or-residual-oil'!M25,1)</f>
        <v>1</v>
      </c>
      <c r="N25" s="299">
        <f>IF('BIFUbC-heavy-or-residual-oil'!N25&gt;0,'E-heavy fuel oil'!N73/'BIFUbC-heavy-or-residual-oil'!N25,1)</f>
        <v>1</v>
      </c>
      <c r="O25" s="299">
        <f>IF('BIFUbC-heavy-or-residual-oil'!O25&gt;0,'E-heavy fuel oil'!O73/'BIFUbC-heavy-or-residual-oil'!O25,1)</f>
        <v>1</v>
      </c>
      <c r="P25" s="299">
        <f>IF('BIFUbC-heavy-or-residual-oil'!P25&gt;0,'E-heavy fuel oil'!P73/'BIFUbC-heavy-or-residual-oil'!P25,1)</f>
        <v>1</v>
      </c>
      <c r="Q25" s="299">
        <f>IF('BIFUbC-heavy-or-residual-oil'!Q25&gt;0,'E-heavy fuel oil'!Q73/'BIFUbC-heavy-or-residual-oil'!Q25,1)</f>
        <v>1</v>
      </c>
      <c r="R25" s="299">
        <f>IF('BIFUbC-heavy-or-residual-oil'!R25&gt;0,'E-heavy fuel oil'!R73/'BIFUbC-heavy-or-residual-oil'!R25,1)</f>
        <v>1</v>
      </c>
      <c r="S25" s="299">
        <f>IF('BIFUbC-heavy-or-residual-oil'!S25&gt;0,'E-heavy fuel oil'!S73/'BIFUbC-heavy-or-residual-oil'!S25,1)</f>
        <v>1</v>
      </c>
      <c r="T25" s="299">
        <f>IF('BIFUbC-heavy-or-residual-oil'!T25&gt;0,'E-heavy fuel oil'!T73/'BIFUbC-heavy-or-residual-oil'!T25,1)</f>
        <v>1</v>
      </c>
      <c r="U25" s="299">
        <f>IF('BIFUbC-heavy-or-residual-oil'!U25&gt;0,'E-heavy fuel oil'!U73/'BIFUbC-heavy-or-residual-oil'!U25,1)</f>
        <v>1</v>
      </c>
      <c r="V25" s="299">
        <f>IF('BIFUbC-heavy-or-residual-oil'!V25&gt;0,'E-heavy fuel oil'!V73/'BIFUbC-heavy-or-residual-oil'!V25,1)</f>
        <v>1</v>
      </c>
      <c r="W25" s="299">
        <f>IF('BIFUbC-heavy-or-residual-oil'!W25&gt;0,'E-heavy fuel oil'!W73/'BIFUbC-heavy-or-residual-oil'!W25,1)</f>
        <v>1</v>
      </c>
      <c r="X25" s="299">
        <f>IF('BIFUbC-heavy-or-residual-oil'!X25&gt;0,'E-heavy fuel oil'!X73/'BIFUbC-heavy-or-residual-oil'!X25,1)</f>
        <v>1</v>
      </c>
      <c r="Y25" s="299">
        <f>IF('BIFUbC-heavy-or-residual-oil'!Y25&gt;0,'E-heavy fuel oil'!Y73/'BIFUbC-heavy-or-residual-oil'!Y25,1)</f>
        <v>1</v>
      </c>
      <c r="Z25" s="299">
        <f>IF('BIFUbC-heavy-or-residual-oil'!Z25&gt;0,'E-heavy fuel oil'!Z73/'BIFUbC-heavy-or-residual-oil'!Z25,1)</f>
        <v>1</v>
      </c>
      <c r="AA25" s="299">
        <f>IF('BIFUbC-heavy-or-residual-oil'!AA25&gt;0,'E-heavy fuel oil'!AA73/'BIFUbC-heavy-or-residual-oil'!AA25,1)</f>
        <v>1</v>
      </c>
      <c r="AB25" s="299">
        <f>IF('BIFUbC-heavy-or-residual-oil'!AB25&gt;0,'E-heavy fuel oil'!AB73/'BIFUbC-heavy-or-residual-oil'!AB25,1)</f>
        <v>1</v>
      </c>
      <c r="AC25" s="299">
        <f>IF('BIFUbC-heavy-or-residual-oil'!AC25&gt;0,'E-heavy fuel oil'!AC73/'BIFUbC-heavy-or-residual-oil'!AC25,1)</f>
        <v>1</v>
      </c>
      <c r="AD25" s="299">
        <f>IF('BIFUbC-heavy-or-residual-oil'!AD25&gt;0,'E-heavy fuel oil'!AD73/'BIFUbC-heavy-or-residual-oil'!AD25,1)</f>
        <v>1</v>
      </c>
      <c r="AE25" s="299">
        <f>IF('BIFUbC-heavy-or-residual-oil'!AE25&gt;0,'E-heavy fuel oil'!AE73/'BIFUbC-heavy-or-residual-oil'!AE25,1)</f>
        <v>1</v>
      </c>
      <c r="AF25" s="299">
        <f>IF('BIFUbC-heavy-or-residual-oil'!AF25&gt;0,'E-heavy fuel oil'!AF73/'BIFUbC-heavy-or-residual-oil'!AF25,1)</f>
        <v>1</v>
      </c>
      <c r="AG25" s="299">
        <f>IF('BIFUbC-heavy-or-residual-oil'!AG25&gt;0,'E-heavy fuel oil'!AG73/'BIFUbC-heavy-or-residual-oil'!AG25,1)</f>
        <v>1</v>
      </c>
      <c r="AH25" s="299">
        <f>IF('BIFUbC-heavy-or-residual-oil'!AH25&gt;0,'E-heavy fuel oil'!AH73/'BIFUbC-heavy-or-residual-oil'!AH25,1)</f>
        <v>1</v>
      </c>
      <c r="AI25" s="299">
        <f>IF('BIFUbC-heavy-or-residual-oil'!AI25&gt;0,'E-heavy fuel oil'!AI73/'BIFUbC-heavy-or-residual-oil'!AI25,1)</f>
        <v>1</v>
      </c>
      <c r="AJ25" s="299">
        <f>IF('BIFUbC-heavy-or-residual-oil'!AJ25&gt;0,'E-heavy fuel oil'!AJ73/'BIFUbC-heavy-or-residual-oil'!AJ25,1)</f>
        <v>1</v>
      </c>
      <c r="AK25" s="299">
        <f>IF('BIFUbC-heavy-or-residual-oil'!AK25&gt;0,'E-heavy fuel oil'!AK73/'BIFUbC-heavy-or-residual-oil'!AK25,1)</f>
        <v>1</v>
      </c>
      <c r="AL25" s="299">
        <f>IF('BIFUbC-heavy-or-residual-oil'!AL25&gt;0,'E-heavy fuel oil'!AL73/'BIFUbC-heavy-or-residual-oil'!AL25,1)</f>
        <v>1</v>
      </c>
      <c r="AM25" s="299">
        <f>IF('BIFUbC-heavy-or-residual-oil'!AM25&gt;0,'E-heavy fuel oil'!AM73/'BIFUbC-heavy-or-residual-oil'!AM25,1)</f>
        <v>1</v>
      </c>
      <c r="AN25" s="299">
        <f>IF('BIFUbC-heavy-or-residual-oil'!AN25&gt;0,'E-heavy fuel oil'!AN73/'BIFUbC-heavy-or-residual-oil'!AN25,1)</f>
        <v>1</v>
      </c>
      <c r="AO25" s="299">
        <f>IF('BIFUbC-heavy-or-residual-oil'!AO25&gt;0,'E-heavy fuel oil'!AO73/'BIFUbC-heavy-or-residual-oil'!AO25,1)</f>
        <v>1</v>
      </c>
      <c r="AP25" s="299">
        <f>IF('BIFUbC-heavy-or-residual-oil'!AP25&gt;0,'E-heavy fuel oil'!AP73/'BIFUbC-heavy-or-residual-oil'!AP25,1)</f>
        <v>1</v>
      </c>
      <c r="AQ25" s="299">
        <f>IF('BIFUbC-heavy-or-residual-oil'!AQ25&gt;0,'E-heavy fuel oil'!AQ73/'BIFUbC-heavy-or-residual-oil'!AQ25,1)</f>
        <v>1</v>
      </c>
    </row>
    <row r="26" spans="1:43" x14ac:dyDescent="0.25">
      <c r="A26" s="299" t="s">
        <v>113</v>
      </c>
      <c r="B26" s="299">
        <f>IF('BIFUbC-heavy-or-residual-oil'!B26&gt;0,'E-heavy fuel oil'!B74/'BIFUbC-heavy-or-residual-oil'!B26,1)</f>
        <v>4.1434410999628385E-2</v>
      </c>
      <c r="C26" s="299">
        <f>IF('BIFUbC-heavy-or-residual-oil'!C26&gt;0,'E-heavy fuel oil'!C74/'BIFUbC-heavy-or-residual-oil'!C26,1)</f>
        <v>4.1898439771295669E-2</v>
      </c>
      <c r="D26" s="299">
        <f>IF('BIFUbC-heavy-or-residual-oil'!D26&gt;0,'E-heavy fuel oil'!D74/'BIFUbC-heavy-or-residual-oil'!D26,1)</f>
        <v>4.1874417124254069E-2</v>
      </c>
      <c r="E26" s="299">
        <f>IF('BIFUbC-heavy-or-residual-oil'!E26&gt;0,'E-heavy fuel oil'!E74/'BIFUbC-heavy-or-residual-oil'!E26,1)</f>
        <v>4.2540387313690323E-2</v>
      </c>
      <c r="F26" s="299">
        <f>IF('BIFUbC-heavy-or-residual-oil'!F26&gt;0,'E-heavy fuel oil'!F74/'BIFUbC-heavy-or-residual-oil'!F26,1)</f>
        <v>4.386579211751513E-2</v>
      </c>
      <c r="G26" s="299">
        <f>IF('BIFUbC-heavy-or-residual-oil'!G26&gt;0,'E-heavy fuel oil'!G74/'BIFUbC-heavy-or-residual-oil'!G26,1)</f>
        <v>4.3811583580529147E-2</v>
      </c>
      <c r="H26" s="299">
        <f>IF('BIFUbC-heavy-or-residual-oil'!H26&gt;0,'E-heavy fuel oil'!H74/'BIFUbC-heavy-or-residual-oil'!H26,1)</f>
        <v>4.3734119005937988E-2</v>
      </c>
      <c r="I26" s="299">
        <f>IF('BIFUbC-heavy-or-residual-oil'!I26&gt;0,'E-heavy fuel oil'!I74/'BIFUbC-heavy-or-residual-oil'!I26,1)</f>
        <v>4.369607544677008E-2</v>
      </c>
      <c r="J26" s="299">
        <f>IF('BIFUbC-heavy-or-residual-oil'!J26&gt;0,'E-heavy fuel oil'!J74/'BIFUbC-heavy-or-residual-oil'!J26,1)</f>
        <v>4.3657978410053783E-2</v>
      </c>
      <c r="K26" s="299">
        <f>IF('BIFUbC-heavy-or-residual-oil'!K26&gt;0,'E-heavy fuel oil'!K74/'BIFUbC-heavy-or-residual-oil'!K26,1)</f>
        <v>4.3619827903453243E-2</v>
      </c>
      <c r="L26" s="299">
        <f>IF('BIFUbC-heavy-or-residual-oil'!L26&gt;0,'E-heavy fuel oil'!L74/'BIFUbC-heavy-or-residual-oil'!L26,1)</f>
        <v>4.358162393462009E-2</v>
      </c>
      <c r="M26" s="299">
        <f>IF('BIFUbC-heavy-or-residual-oil'!M26&gt;0,'E-heavy fuel oil'!M74/'BIFUbC-heavy-or-residual-oil'!M26,1)</f>
        <v>4.3543366511193421E-2</v>
      </c>
      <c r="N26" s="299">
        <f>IF('BIFUbC-heavy-or-residual-oil'!N26&gt;0,'E-heavy fuel oil'!N74/'BIFUbC-heavy-or-residual-oil'!N26,1)</f>
        <v>4.3516641567021445E-2</v>
      </c>
      <c r="O26" s="299">
        <f>IF('BIFUbC-heavy-or-residual-oil'!O26&gt;0,'E-heavy fuel oil'!O74/'BIFUbC-heavy-or-residual-oil'!O26,1)</f>
        <v>4.3489890682689512E-2</v>
      </c>
      <c r="P26" s="299">
        <f>IF('BIFUbC-heavy-or-residual-oil'!P26&gt;0,'E-heavy fuel oil'!P74/'BIFUbC-heavy-or-residual-oil'!P26,1)</f>
        <v>4.346311386052272E-2</v>
      </c>
      <c r="Q26" s="299">
        <f>IF('BIFUbC-heavy-or-residual-oil'!Q26&gt;0,'E-heavy fuel oil'!Q74/'BIFUbC-heavy-or-residual-oil'!Q26,1)</f>
        <v>4.3436311102843177E-2</v>
      </c>
      <c r="R26" s="299">
        <f>IF('BIFUbC-heavy-or-residual-oil'!R26&gt;0,'E-heavy fuel oil'!R74/'BIFUbC-heavy-or-residual-oil'!R26,1)</f>
        <v>4.3409482411970013E-2</v>
      </c>
      <c r="S26" s="299">
        <f>IF('BIFUbC-heavy-or-residual-oil'!S26&gt;0,'E-heavy fuel oil'!S74/'BIFUbC-heavy-or-residual-oil'!S26,1)</f>
        <v>4.3390081251733527E-2</v>
      </c>
      <c r="T26" s="299">
        <f>IF('BIFUbC-heavy-or-residual-oil'!T26&gt;0,'E-heavy fuel oil'!T74/'BIFUbC-heavy-or-residual-oil'!T26,1)</f>
        <v>4.337067823861903E-2</v>
      </c>
      <c r="U26" s="299">
        <f>IF('BIFUbC-heavy-or-residual-oil'!U26&gt;0,'E-heavy fuel oil'!U74/'BIFUbC-heavy-or-residual-oil'!U26,1)</f>
        <v>4.335127337262705E-2</v>
      </c>
      <c r="V26" s="299">
        <f>IF('BIFUbC-heavy-or-residual-oil'!V26&gt;0,'E-heavy fuel oil'!V74/'BIFUbC-heavy-or-residual-oil'!V26,1)</f>
        <v>4.3331866653758176E-2</v>
      </c>
      <c r="W26" s="299">
        <f>IF('BIFUbC-heavy-or-residual-oil'!W26&gt;0,'E-heavy fuel oil'!W74/'BIFUbC-heavy-or-residual-oil'!W26,1)</f>
        <v>4.3312458082012957E-2</v>
      </c>
      <c r="X26" s="299">
        <f>IF('BIFUbC-heavy-or-residual-oil'!X26&gt;0,'E-heavy fuel oil'!X74/'BIFUbC-heavy-or-residual-oil'!X26,1)</f>
        <v>4.3293047657391934E-2</v>
      </c>
      <c r="Y26" s="299">
        <f>IF('BIFUbC-heavy-or-residual-oil'!Y26&gt;0,'E-heavy fuel oil'!Y74/'BIFUbC-heavy-or-residual-oil'!Y26,1)</f>
        <v>4.3273635379895682E-2</v>
      </c>
      <c r="Z26" s="299">
        <f>IF('BIFUbC-heavy-or-residual-oil'!Z26&gt;0,'E-heavy fuel oil'!Z74/'BIFUbC-heavy-or-residual-oil'!Z26,1)</f>
        <v>4.3254221249524771E-2</v>
      </c>
      <c r="AA26" s="299">
        <f>IF('BIFUbC-heavy-or-residual-oil'!AA26&gt;0,'E-heavy fuel oil'!AA74/'BIFUbC-heavy-or-residual-oil'!AA26,1)</f>
        <v>4.3234805266279784E-2</v>
      </c>
      <c r="AB26" s="299">
        <f>IF('BIFUbC-heavy-or-residual-oil'!AB26&gt;0,'E-heavy fuel oil'!AB74/'BIFUbC-heavy-or-residual-oil'!AB26,1)</f>
        <v>4.3215387430161255E-2</v>
      </c>
      <c r="AC26" s="299">
        <f>IF('BIFUbC-heavy-or-residual-oil'!AC26&gt;0,'E-heavy fuel oil'!AC74/'BIFUbC-heavy-or-residual-oil'!AC26,1)</f>
        <v>4.319596774116978E-2</v>
      </c>
      <c r="AD26" s="299">
        <f>IF('BIFUbC-heavy-or-residual-oil'!AD26&gt;0,'E-heavy fuel oil'!AD74/'BIFUbC-heavy-or-residual-oil'!AD26,1)</f>
        <v>4.3176546199305922E-2</v>
      </c>
      <c r="AE26" s="299">
        <f>IF('BIFUbC-heavy-or-residual-oil'!AE26&gt;0,'E-heavy fuel oil'!AE74/'BIFUbC-heavy-or-residual-oil'!AE26,1)</f>
        <v>4.3157122804570271E-2</v>
      </c>
      <c r="AF26" s="299">
        <f>IF('BIFUbC-heavy-or-residual-oil'!AF26&gt;0,'E-heavy fuel oil'!AF74/'BIFUbC-heavy-or-residual-oil'!AF26,1)</f>
        <v>4.3137697556963402E-2</v>
      </c>
      <c r="AG26" s="299">
        <f>IF('BIFUbC-heavy-or-residual-oil'!AG26&gt;0,'E-heavy fuel oil'!AG74/'BIFUbC-heavy-or-residual-oil'!AG26,1)</f>
        <v>4.311827045648587E-2</v>
      </c>
      <c r="AH26" s="299">
        <f>IF('BIFUbC-heavy-or-residual-oil'!AH26&gt;0,'E-heavy fuel oil'!AH74/'BIFUbC-heavy-or-residual-oil'!AH26,1)</f>
        <v>4.3098841503138301E-2</v>
      </c>
      <c r="AI26" s="299">
        <f>IF('BIFUbC-heavy-or-residual-oil'!AI26&gt;0,'E-heavy fuel oil'!AI74/'BIFUbC-heavy-or-residual-oil'!AI26,1)</f>
        <v>4.3079410696921248E-2</v>
      </c>
      <c r="AJ26" s="299">
        <f>IF('BIFUbC-heavy-or-residual-oil'!AJ26&gt;0,'E-heavy fuel oil'!AJ74/'BIFUbC-heavy-or-residual-oil'!AJ26,1)</f>
        <v>4.3059978037835296E-2</v>
      </c>
      <c r="AK26" s="299">
        <f>IF('BIFUbC-heavy-or-residual-oil'!AK26&gt;0,'E-heavy fuel oil'!AK74/'BIFUbC-heavy-or-residual-oil'!AK26,1)</f>
        <v>4.3040543525881068E-2</v>
      </c>
      <c r="AL26" s="299">
        <f>IF('BIFUbC-heavy-or-residual-oil'!AL26&gt;0,'E-heavy fuel oil'!AL74/'BIFUbC-heavy-or-residual-oil'!AL26,1)</f>
        <v>4.3021107161059113E-2</v>
      </c>
      <c r="AM26" s="299">
        <f>IF('BIFUbC-heavy-or-residual-oil'!AM26&gt;0,'E-heavy fuel oil'!AM74/'BIFUbC-heavy-or-residual-oil'!AM26,1)</f>
        <v>4.3001668943370062E-2</v>
      </c>
      <c r="AN26" s="299">
        <f>IF('BIFUbC-heavy-or-residual-oil'!AN26&gt;0,'E-heavy fuel oil'!AN74/'BIFUbC-heavy-or-residual-oil'!AN26,1)</f>
        <v>4.2982228872814478E-2</v>
      </c>
      <c r="AO26" s="299">
        <f>IF('BIFUbC-heavy-or-residual-oil'!AO26&gt;0,'E-heavy fuel oil'!AO74/'BIFUbC-heavy-or-residual-oil'!AO26,1)</f>
        <v>4.2962786949392977E-2</v>
      </c>
      <c r="AP26" s="299">
        <f>IF('BIFUbC-heavy-or-residual-oil'!AP26&gt;0,'E-heavy fuel oil'!AP74/'BIFUbC-heavy-or-residual-oil'!AP26,1)</f>
        <v>4.2943343173106184E-2</v>
      </c>
      <c r="AQ26" s="299">
        <f>IF('BIFUbC-heavy-or-residual-oil'!AQ26&gt;0,'E-heavy fuel oil'!AQ74/'BIFUbC-heavy-or-residual-oil'!AQ26,1)</f>
        <v>4.2906192886046669E-2</v>
      </c>
    </row>
  </sheetData>
  <phoneticPr fontId="3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F153C-B7C2-403C-A70C-32F180F5C060}">
  <sheetPr codeName="Sheet51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f>IF('BIFUbC-natural-gas'!B2&gt;0,'E-natural gas'!B50/'BIFUbC-natural-gas'!B2,1)</f>
        <v>1</v>
      </c>
      <c r="C2" s="299">
        <f>IF('BIFUbC-natural-gas'!C2&gt;0,'E-natural gas'!C50/'BIFUbC-natural-gas'!C2,1)</f>
        <v>1</v>
      </c>
      <c r="D2" s="299">
        <f>IF('BIFUbC-natural-gas'!D2&gt;0,'E-natural gas'!D50/'BIFUbC-natural-gas'!D2,1)</f>
        <v>1</v>
      </c>
      <c r="E2" s="299">
        <f>IF('BIFUbC-natural-gas'!E2&gt;0,'E-natural gas'!E50/'BIFUbC-natural-gas'!E2,1)</f>
        <v>1</v>
      </c>
      <c r="F2" s="299">
        <f>IF('BIFUbC-natural-gas'!F2&gt;0,'E-natural gas'!F50/'BIFUbC-natural-gas'!F2,1)</f>
        <v>1</v>
      </c>
      <c r="G2" s="299">
        <f>IF('BIFUbC-natural-gas'!G2&gt;0,'E-natural gas'!G50/'BIFUbC-natural-gas'!G2,1)</f>
        <v>1</v>
      </c>
      <c r="H2" s="299">
        <f>IF('BIFUbC-natural-gas'!H2&gt;0,'E-natural gas'!H50/'BIFUbC-natural-gas'!H2,1)</f>
        <v>1</v>
      </c>
      <c r="I2" s="299">
        <f>IF('BIFUbC-natural-gas'!I2&gt;0,'E-natural gas'!I50/'BIFUbC-natural-gas'!I2,1)</f>
        <v>1</v>
      </c>
      <c r="J2" s="299">
        <f>IF('BIFUbC-natural-gas'!J2&gt;0,'E-natural gas'!J50/'BIFUbC-natural-gas'!J2,1)</f>
        <v>1</v>
      </c>
      <c r="K2" s="299">
        <f>IF('BIFUbC-natural-gas'!K2&gt;0,'E-natural gas'!K50/'BIFUbC-natural-gas'!K2,1)</f>
        <v>1</v>
      </c>
      <c r="L2" s="299">
        <f>IF('BIFUbC-natural-gas'!L2&gt;0,'E-natural gas'!L50/'BIFUbC-natural-gas'!L2,1)</f>
        <v>1</v>
      </c>
      <c r="M2" s="299">
        <f>IF('BIFUbC-natural-gas'!M2&gt;0,'E-natural gas'!M50/'BIFUbC-natural-gas'!M2,1)</f>
        <v>1</v>
      </c>
      <c r="N2" s="299">
        <f>IF('BIFUbC-natural-gas'!N2&gt;0,'E-natural gas'!N50/'BIFUbC-natural-gas'!N2,1)</f>
        <v>1</v>
      </c>
      <c r="O2" s="299">
        <f>IF('BIFUbC-natural-gas'!O2&gt;0,'E-natural gas'!O50/'BIFUbC-natural-gas'!O2,1)</f>
        <v>1</v>
      </c>
      <c r="P2" s="299">
        <f>IF('BIFUbC-natural-gas'!P2&gt;0,'E-natural gas'!P50/'BIFUbC-natural-gas'!P2,1)</f>
        <v>1</v>
      </c>
      <c r="Q2" s="299">
        <f>IF('BIFUbC-natural-gas'!Q2&gt;0,'E-natural gas'!Q50/'BIFUbC-natural-gas'!Q2,1)</f>
        <v>1</v>
      </c>
      <c r="R2" s="299">
        <f>IF('BIFUbC-natural-gas'!R2&gt;0,'E-natural gas'!R50/'BIFUbC-natural-gas'!R2,1)</f>
        <v>1</v>
      </c>
      <c r="S2" s="299">
        <f>IF('BIFUbC-natural-gas'!S2&gt;0,'E-natural gas'!S50/'BIFUbC-natural-gas'!S2,1)</f>
        <v>1</v>
      </c>
      <c r="T2" s="299">
        <f>IF('BIFUbC-natural-gas'!T2&gt;0,'E-natural gas'!T50/'BIFUbC-natural-gas'!T2,1)</f>
        <v>1</v>
      </c>
      <c r="U2" s="299">
        <f>IF('BIFUbC-natural-gas'!U2&gt;0,'E-natural gas'!U50/'BIFUbC-natural-gas'!U2,1)</f>
        <v>1</v>
      </c>
      <c r="V2" s="299">
        <f>IF('BIFUbC-natural-gas'!V2&gt;0,'E-natural gas'!V50/'BIFUbC-natural-gas'!V2,1)</f>
        <v>1</v>
      </c>
      <c r="W2" s="299">
        <f>IF('BIFUbC-natural-gas'!W2&gt;0,'E-natural gas'!W50/'BIFUbC-natural-gas'!W2,1)</f>
        <v>1</v>
      </c>
      <c r="X2" s="299">
        <f>IF('BIFUbC-natural-gas'!X2&gt;0,'E-natural gas'!X50/'BIFUbC-natural-gas'!X2,1)</f>
        <v>1</v>
      </c>
      <c r="Y2" s="299">
        <f>IF('BIFUbC-natural-gas'!Y2&gt;0,'E-natural gas'!Y50/'BIFUbC-natural-gas'!Y2,1)</f>
        <v>1</v>
      </c>
      <c r="Z2" s="299">
        <f>IF('BIFUbC-natural-gas'!Z2&gt;0,'E-natural gas'!Z50/'BIFUbC-natural-gas'!Z2,1)</f>
        <v>1</v>
      </c>
      <c r="AA2" s="299">
        <f>IF('BIFUbC-natural-gas'!AA2&gt;0,'E-natural gas'!AA50/'BIFUbC-natural-gas'!AA2,1)</f>
        <v>1</v>
      </c>
      <c r="AB2" s="299">
        <f>IF('BIFUbC-natural-gas'!AB2&gt;0,'E-natural gas'!AB50/'BIFUbC-natural-gas'!AB2,1)</f>
        <v>1</v>
      </c>
      <c r="AC2" s="299">
        <f>IF('BIFUbC-natural-gas'!AC2&gt;0,'E-natural gas'!AC50/'BIFUbC-natural-gas'!AC2,1)</f>
        <v>1</v>
      </c>
      <c r="AD2" s="299">
        <f>IF('BIFUbC-natural-gas'!AD2&gt;0,'E-natural gas'!AD50/'BIFUbC-natural-gas'!AD2,1)</f>
        <v>1</v>
      </c>
      <c r="AE2" s="299">
        <f>IF('BIFUbC-natural-gas'!AE2&gt;0,'E-natural gas'!AE50/'BIFUbC-natural-gas'!AE2,1)</f>
        <v>1</v>
      </c>
      <c r="AF2" s="299">
        <f>IF('BIFUbC-natural-gas'!AF2&gt;0,'E-natural gas'!AF50/'BIFUbC-natural-gas'!AF2,1)</f>
        <v>1</v>
      </c>
      <c r="AG2" s="299">
        <f>IF('BIFUbC-natural-gas'!AG2&gt;0,'E-natural gas'!AG50/'BIFUbC-natural-gas'!AG2,1)</f>
        <v>1</v>
      </c>
      <c r="AH2" s="299">
        <f>IF('BIFUbC-natural-gas'!AH2&gt;0,'E-natural gas'!AH50/'BIFUbC-natural-gas'!AH2,1)</f>
        <v>1</v>
      </c>
      <c r="AI2" s="299">
        <f>IF('BIFUbC-natural-gas'!AI2&gt;0,'E-natural gas'!AI50/'BIFUbC-natural-gas'!AI2,1)</f>
        <v>1</v>
      </c>
      <c r="AJ2" s="299">
        <f>IF('BIFUbC-natural-gas'!AJ2&gt;0,'E-natural gas'!AJ50/'BIFUbC-natural-gas'!AJ2,1)</f>
        <v>1</v>
      </c>
      <c r="AK2" s="299">
        <f>IF('BIFUbC-natural-gas'!AK2&gt;0,'E-natural gas'!AK50/'BIFUbC-natural-gas'!AK2,1)</f>
        <v>1</v>
      </c>
      <c r="AL2" s="299">
        <f>IF('BIFUbC-natural-gas'!AL2&gt;0,'E-natural gas'!AL50/'BIFUbC-natural-gas'!AL2,1)</f>
        <v>1</v>
      </c>
      <c r="AM2" s="299">
        <f>IF('BIFUbC-natural-gas'!AM2&gt;0,'E-natural gas'!AM50/'BIFUbC-natural-gas'!AM2,1)</f>
        <v>1</v>
      </c>
      <c r="AN2" s="299">
        <f>IF('BIFUbC-natural-gas'!AN2&gt;0,'E-natural gas'!AN50/'BIFUbC-natural-gas'!AN2,1)</f>
        <v>1</v>
      </c>
      <c r="AO2" s="299">
        <f>IF('BIFUbC-natural-gas'!AO2&gt;0,'E-natural gas'!AO50/'BIFUbC-natural-gas'!AO2,1)</f>
        <v>1</v>
      </c>
      <c r="AP2" s="299">
        <f>IF('BIFUbC-natural-gas'!AP2&gt;0,'E-natural gas'!AP50/'BIFUbC-natural-gas'!AP2,1)</f>
        <v>1</v>
      </c>
      <c r="AQ2" s="299">
        <f>IF('BIFUbC-natural-gas'!AQ2&gt;0,'E-natural gas'!AQ50/'BIFUbC-natural-gas'!AQ2,1)</f>
        <v>1</v>
      </c>
    </row>
    <row r="3" spans="1:43" x14ac:dyDescent="0.25">
      <c r="A3" s="299" t="s">
        <v>90</v>
      </c>
      <c r="B3" s="299">
        <f>IF('BIFUbC-natural-gas'!B3&gt;0,'E-natural gas'!B51/'BIFUbC-natural-gas'!B3,1)</f>
        <v>1</v>
      </c>
      <c r="C3" s="299">
        <f>IF('BIFUbC-natural-gas'!C3&gt;0,'E-natural gas'!C51/'BIFUbC-natural-gas'!C3,1)</f>
        <v>1</v>
      </c>
      <c r="D3" s="299">
        <f>IF('BIFUbC-natural-gas'!D3&gt;0,'E-natural gas'!D51/'BIFUbC-natural-gas'!D3,1)</f>
        <v>1</v>
      </c>
      <c r="E3" s="299">
        <f>IF('BIFUbC-natural-gas'!E3&gt;0,'E-natural gas'!E51/'BIFUbC-natural-gas'!E3,1)</f>
        <v>1</v>
      </c>
      <c r="F3" s="299">
        <f>IF('BIFUbC-natural-gas'!F3&gt;0,'E-natural gas'!F51/'BIFUbC-natural-gas'!F3,1)</f>
        <v>1</v>
      </c>
      <c r="G3" s="299">
        <f>IF('BIFUbC-natural-gas'!G3&gt;0,'E-natural gas'!G51/'BIFUbC-natural-gas'!G3,1)</f>
        <v>1</v>
      </c>
      <c r="H3" s="299">
        <f>IF('BIFUbC-natural-gas'!H3&gt;0,'E-natural gas'!H51/'BIFUbC-natural-gas'!H3,1)</f>
        <v>1</v>
      </c>
      <c r="I3" s="299">
        <f>IF('BIFUbC-natural-gas'!I3&gt;0,'E-natural gas'!I51/'BIFUbC-natural-gas'!I3,1)</f>
        <v>1</v>
      </c>
      <c r="J3" s="299">
        <f>IF('BIFUbC-natural-gas'!J3&gt;0,'E-natural gas'!J51/'BIFUbC-natural-gas'!J3,1)</f>
        <v>1</v>
      </c>
      <c r="K3" s="299">
        <f>IF('BIFUbC-natural-gas'!K3&gt;0,'E-natural gas'!K51/'BIFUbC-natural-gas'!K3,1)</f>
        <v>1</v>
      </c>
      <c r="L3" s="299">
        <f>IF('BIFUbC-natural-gas'!L3&gt;0,'E-natural gas'!L51/'BIFUbC-natural-gas'!L3,1)</f>
        <v>1</v>
      </c>
      <c r="M3" s="299">
        <f>IF('BIFUbC-natural-gas'!M3&gt;0,'E-natural gas'!M51/'BIFUbC-natural-gas'!M3,1)</f>
        <v>1</v>
      </c>
      <c r="N3" s="299">
        <f>IF('BIFUbC-natural-gas'!N3&gt;0,'E-natural gas'!N51/'BIFUbC-natural-gas'!N3,1)</f>
        <v>1</v>
      </c>
      <c r="O3" s="299">
        <f>IF('BIFUbC-natural-gas'!O3&gt;0,'E-natural gas'!O51/'BIFUbC-natural-gas'!O3,1)</f>
        <v>1</v>
      </c>
      <c r="P3" s="299">
        <f>IF('BIFUbC-natural-gas'!P3&gt;0,'E-natural gas'!P51/'BIFUbC-natural-gas'!P3,1)</f>
        <v>1</v>
      </c>
      <c r="Q3" s="299">
        <f>IF('BIFUbC-natural-gas'!Q3&gt;0,'E-natural gas'!Q51/'BIFUbC-natural-gas'!Q3,1)</f>
        <v>1</v>
      </c>
      <c r="R3" s="299">
        <f>IF('BIFUbC-natural-gas'!R3&gt;0,'E-natural gas'!R51/'BIFUbC-natural-gas'!R3,1)</f>
        <v>1</v>
      </c>
      <c r="S3" s="299">
        <f>IF('BIFUbC-natural-gas'!S3&gt;0,'E-natural gas'!S51/'BIFUbC-natural-gas'!S3,1)</f>
        <v>1</v>
      </c>
      <c r="T3" s="299">
        <f>IF('BIFUbC-natural-gas'!T3&gt;0,'E-natural gas'!T51/'BIFUbC-natural-gas'!T3,1)</f>
        <v>1</v>
      </c>
      <c r="U3" s="299">
        <f>IF('BIFUbC-natural-gas'!U3&gt;0,'E-natural gas'!U51/'BIFUbC-natural-gas'!U3,1)</f>
        <v>1</v>
      </c>
      <c r="V3" s="299">
        <f>IF('BIFUbC-natural-gas'!V3&gt;0,'E-natural gas'!V51/'BIFUbC-natural-gas'!V3,1)</f>
        <v>1</v>
      </c>
      <c r="W3" s="299">
        <f>IF('BIFUbC-natural-gas'!W3&gt;0,'E-natural gas'!W51/'BIFUbC-natural-gas'!W3,1)</f>
        <v>1</v>
      </c>
      <c r="X3" s="299">
        <f>IF('BIFUbC-natural-gas'!X3&gt;0,'E-natural gas'!X51/'BIFUbC-natural-gas'!X3,1)</f>
        <v>1</v>
      </c>
      <c r="Y3" s="299">
        <f>IF('BIFUbC-natural-gas'!Y3&gt;0,'E-natural gas'!Y51/'BIFUbC-natural-gas'!Y3,1)</f>
        <v>1</v>
      </c>
      <c r="Z3" s="299">
        <f>IF('BIFUbC-natural-gas'!Z3&gt;0,'E-natural gas'!Z51/'BIFUbC-natural-gas'!Z3,1)</f>
        <v>1</v>
      </c>
      <c r="AA3" s="299">
        <f>IF('BIFUbC-natural-gas'!AA3&gt;0,'E-natural gas'!AA51/'BIFUbC-natural-gas'!AA3,1)</f>
        <v>1</v>
      </c>
      <c r="AB3" s="299">
        <f>IF('BIFUbC-natural-gas'!AB3&gt;0,'E-natural gas'!AB51/'BIFUbC-natural-gas'!AB3,1)</f>
        <v>1</v>
      </c>
      <c r="AC3" s="299">
        <f>IF('BIFUbC-natural-gas'!AC3&gt;0,'E-natural gas'!AC51/'BIFUbC-natural-gas'!AC3,1)</f>
        <v>1</v>
      </c>
      <c r="AD3" s="299">
        <f>IF('BIFUbC-natural-gas'!AD3&gt;0,'E-natural gas'!AD51/'BIFUbC-natural-gas'!AD3,1)</f>
        <v>1</v>
      </c>
      <c r="AE3" s="299">
        <f>IF('BIFUbC-natural-gas'!AE3&gt;0,'E-natural gas'!AE51/'BIFUbC-natural-gas'!AE3,1)</f>
        <v>1</v>
      </c>
      <c r="AF3" s="299">
        <f>IF('BIFUbC-natural-gas'!AF3&gt;0,'E-natural gas'!AF51/'BIFUbC-natural-gas'!AF3,1)</f>
        <v>1</v>
      </c>
      <c r="AG3" s="299">
        <f>IF('BIFUbC-natural-gas'!AG3&gt;0,'E-natural gas'!AG51/'BIFUbC-natural-gas'!AG3,1)</f>
        <v>1</v>
      </c>
      <c r="AH3" s="299">
        <f>IF('BIFUbC-natural-gas'!AH3&gt;0,'E-natural gas'!AH51/'BIFUbC-natural-gas'!AH3,1)</f>
        <v>1</v>
      </c>
      <c r="AI3" s="299">
        <f>IF('BIFUbC-natural-gas'!AI3&gt;0,'E-natural gas'!AI51/'BIFUbC-natural-gas'!AI3,1)</f>
        <v>1</v>
      </c>
      <c r="AJ3" s="299">
        <f>IF('BIFUbC-natural-gas'!AJ3&gt;0,'E-natural gas'!AJ51/'BIFUbC-natural-gas'!AJ3,1)</f>
        <v>1</v>
      </c>
      <c r="AK3" s="299">
        <f>IF('BIFUbC-natural-gas'!AK3&gt;0,'E-natural gas'!AK51/'BIFUbC-natural-gas'!AK3,1)</f>
        <v>1</v>
      </c>
      <c r="AL3" s="299">
        <f>IF('BIFUbC-natural-gas'!AL3&gt;0,'E-natural gas'!AL51/'BIFUbC-natural-gas'!AL3,1)</f>
        <v>1</v>
      </c>
      <c r="AM3" s="299">
        <f>IF('BIFUbC-natural-gas'!AM3&gt;0,'E-natural gas'!AM51/'BIFUbC-natural-gas'!AM3,1)</f>
        <v>1</v>
      </c>
      <c r="AN3" s="299">
        <f>IF('BIFUbC-natural-gas'!AN3&gt;0,'E-natural gas'!AN51/'BIFUbC-natural-gas'!AN3,1)</f>
        <v>1</v>
      </c>
      <c r="AO3" s="299">
        <f>IF('BIFUbC-natural-gas'!AO3&gt;0,'E-natural gas'!AO51/'BIFUbC-natural-gas'!AO3,1)</f>
        <v>1</v>
      </c>
      <c r="AP3" s="299">
        <f>IF('BIFUbC-natural-gas'!AP3&gt;0,'E-natural gas'!AP51/'BIFUbC-natural-gas'!AP3,1)</f>
        <v>1</v>
      </c>
      <c r="AQ3" s="299">
        <f>IF('BIFUbC-natural-gas'!AQ3&gt;0,'E-natural gas'!AQ51/'BIFUbC-natural-gas'!AQ3,1)</f>
        <v>1</v>
      </c>
    </row>
    <row r="4" spans="1:43" x14ac:dyDescent="0.25">
      <c r="A4" s="299" t="s">
        <v>91</v>
      </c>
      <c r="B4" s="299">
        <f>IF('BIFUbC-natural-gas'!B4&gt;0,'E-natural gas'!B52/'BIFUbC-natural-gas'!B4,1)</f>
        <v>1</v>
      </c>
      <c r="C4" s="299">
        <f>IF('BIFUbC-natural-gas'!C4&gt;0,'E-natural gas'!C52/'BIFUbC-natural-gas'!C4,1)</f>
        <v>1</v>
      </c>
      <c r="D4" s="299">
        <f>IF('BIFUbC-natural-gas'!D4&gt;0,'E-natural gas'!D52/'BIFUbC-natural-gas'!D4,1)</f>
        <v>1</v>
      </c>
      <c r="E4" s="299">
        <f>IF('BIFUbC-natural-gas'!E4&gt;0,'E-natural gas'!E52/'BIFUbC-natural-gas'!E4,1)</f>
        <v>1</v>
      </c>
      <c r="F4" s="299">
        <f>IF('BIFUbC-natural-gas'!F4&gt;0,'E-natural gas'!F52/'BIFUbC-natural-gas'!F4,1)</f>
        <v>1</v>
      </c>
      <c r="G4" s="299">
        <f>IF('BIFUbC-natural-gas'!G4&gt;0,'E-natural gas'!G52/'BIFUbC-natural-gas'!G4,1)</f>
        <v>1</v>
      </c>
      <c r="H4" s="299">
        <f>IF('BIFUbC-natural-gas'!H4&gt;0,'E-natural gas'!H52/'BIFUbC-natural-gas'!H4,1)</f>
        <v>1</v>
      </c>
      <c r="I4" s="299">
        <f>IF('BIFUbC-natural-gas'!I4&gt;0,'E-natural gas'!I52/'BIFUbC-natural-gas'!I4,1)</f>
        <v>1</v>
      </c>
      <c r="J4" s="299">
        <f>IF('BIFUbC-natural-gas'!J4&gt;0,'E-natural gas'!J52/'BIFUbC-natural-gas'!J4,1)</f>
        <v>1</v>
      </c>
      <c r="K4" s="299">
        <f>IF('BIFUbC-natural-gas'!K4&gt;0,'E-natural gas'!K52/'BIFUbC-natural-gas'!K4,1)</f>
        <v>1</v>
      </c>
      <c r="L4" s="299">
        <f>IF('BIFUbC-natural-gas'!L4&gt;0,'E-natural gas'!L52/'BIFUbC-natural-gas'!L4,1)</f>
        <v>1</v>
      </c>
      <c r="M4" s="299">
        <f>IF('BIFUbC-natural-gas'!M4&gt;0,'E-natural gas'!M52/'BIFUbC-natural-gas'!M4,1)</f>
        <v>1</v>
      </c>
      <c r="N4" s="299">
        <f>IF('BIFUbC-natural-gas'!N4&gt;0,'E-natural gas'!N52/'BIFUbC-natural-gas'!N4,1)</f>
        <v>1</v>
      </c>
      <c r="O4" s="299">
        <f>IF('BIFUbC-natural-gas'!O4&gt;0,'E-natural gas'!O52/'BIFUbC-natural-gas'!O4,1)</f>
        <v>1</v>
      </c>
      <c r="P4" s="299">
        <f>IF('BIFUbC-natural-gas'!P4&gt;0,'E-natural gas'!P52/'BIFUbC-natural-gas'!P4,1)</f>
        <v>1</v>
      </c>
      <c r="Q4" s="299">
        <f>IF('BIFUbC-natural-gas'!Q4&gt;0,'E-natural gas'!Q52/'BIFUbC-natural-gas'!Q4,1)</f>
        <v>1</v>
      </c>
      <c r="R4" s="299">
        <f>IF('BIFUbC-natural-gas'!R4&gt;0,'E-natural gas'!R52/'BIFUbC-natural-gas'!R4,1)</f>
        <v>1</v>
      </c>
      <c r="S4" s="299">
        <f>IF('BIFUbC-natural-gas'!S4&gt;0,'E-natural gas'!S52/'BIFUbC-natural-gas'!S4,1)</f>
        <v>1</v>
      </c>
      <c r="T4" s="299">
        <f>IF('BIFUbC-natural-gas'!T4&gt;0,'E-natural gas'!T52/'BIFUbC-natural-gas'!T4,1)</f>
        <v>1</v>
      </c>
      <c r="U4" s="299">
        <f>IF('BIFUbC-natural-gas'!U4&gt;0,'E-natural gas'!U52/'BIFUbC-natural-gas'!U4,1)</f>
        <v>1</v>
      </c>
      <c r="V4" s="299">
        <f>IF('BIFUbC-natural-gas'!V4&gt;0,'E-natural gas'!V52/'BIFUbC-natural-gas'!V4,1)</f>
        <v>1</v>
      </c>
      <c r="W4" s="299">
        <f>IF('BIFUbC-natural-gas'!W4&gt;0,'E-natural gas'!W52/'BIFUbC-natural-gas'!W4,1)</f>
        <v>1</v>
      </c>
      <c r="X4" s="299">
        <f>IF('BIFUbC-natural-gas'!X4&gt;0,'E-natural gas'!X52/'BIFUbC-natural-gas'!X4,1)</f>
        <v>1</v>
      </c>
      <c r="Y4" s="299">
        <f>IF('BIFUbC-natural-gas'!Y4&gt;0,'E-natural gas'!Y52/'BIFUbC-natural-gas'!Y4,1)</f>
        <v>1</v>
      </c>
      <c r="Z4" s="299">
        <f>IF('BIFUbC-natural-gas'!Z4&gt;0,'E-natural gas'!Z52/'BIFUbC-natural-gas'!Z4,1)</f>
        <v>1</v>
      </c>
      <c r="AA4" s="299">
        <f>IF('BIFUbC-natural-gas'!AA4&gt;0,'E-natural gas'!AA52/'BIFUbC-natural-gas'!AA4,1)</f>
        <v>1</v>
      </c>
      <c r="AB4" s="299">
        <f>IF('BIFUbC-natural-gas'!AB4&gt;0,'E-natural gas'!AB52/'BIFUbC-natural-gas'!AB4,1)</f>
        <v>1</v>
      </c>
      <c r="AC4" s="299">
        <f>IF('BIFUbC-natural-gas'!AC4&gt;0,'E-natural gas'!AC52/'BIFUbC-natural-gas'!AC4,1)</f>
        <v>1</v>
      </c>
      <c r="AD4" s="299">
        <f>IF('BIFUbC-natural-gas'!AD4&gt;0,'E-natural gas'!AD52/'BIFUbC-natural-gas'!AD4,1)</f>
        <v>1</v>
      </c>
      <c r="AE4" s="299">
        <f>IF('BIFUbC-natural-gas'!AE4&gt;0,'E-natural gas'!AE52/'BIFUbC-natural-gas'!AE4,1)</f>
        <v>1</v>
      </c>
      <c r="AF4" s="299">
        <f>IF('BIFUbC-natural-gas'!AF4&gt;0,'E-natural gas'!AF52/'BIFUbC-natural-gas'!AF4,1)</f>
        <v>1</v>
      </c>
      <c r="AG4" s="299">
        <f>IF('BIFUbC-natural-gas'!AG4&gt;0,'E-natural gas'!AG52/'BIFUbC-natural-gas'!AG4,1)</f>
        <v>1</v>
      </c>
      <c r="AH4" s="299">
        <f>IF('BIFUbC-natural-gas'!AH4&gt;0,'E-natural gas'!AH52/'BIFUbC-natural-gas'!AH4,1)</f>
        <v>1</v>
      </c>
      <c r="AI4" s="299">
        <f>IF('BIFUbC-natural-gas'!AI4&gt;0,'E-natural gas'!AI52/'BIFUbC-natural-gas'!AI4,1)</f>
        <v>1</v>
      </c>
      <c r="AJ4" s="299">
        <f>IF('BIFUbC-natural-gas'!AJ4&gt;0,'E-natural gas'!AJ52/'BIFUbC-natural-gas'!AJ4,1)</f>
        <v>1</v>
      </c>
      <c r="AK4" s="299">
        <f>IF('BIFUbC-natural-gas'!AK4&gt;0,'E-natural gas'!AK52/'BIFUbC-natural-gas'!AK4,1)</f>
        <v>1</v>
      </c>
      <c r="AL4" s="299">
        <f>IF('BIFUbC-natural-gas'!AL4&gt;0,'E-natural gas'!AL52/'BIFUbC-natural-gas'!AL4,1)</f>
        <v>1</v>
      </c>
      <c r="AM4" s="299">
        <f>IF('BIFUbC-natural-gas'!AM4&gt;0,'E-natural gas'!AM52/'BIFUbC-natural-gas'!AM4,1)</f>
        <v>1</v>
      </c>
      <c r="AN4" s="299">
        <f>IF('BIFUbC-natural-gas'!AN4&gt;0,'E-natural gas'!AN52/'BIFUbC-natural-gas'!AN4,1)</f>
        <v>1</v>
      </c>
      <c r="AO4" s="299">
        <f>IF('BIFUbC-natural-gas'!AO4&gt;0,'E-natural gas'!AO52/'BIFUbC-natural-gas'!AO4,1)</f>
        <v>1</v>
      </c>
      <c r="AP4" s="299">
        <f>IF('BIFUbC-natural-gas'!AP4&gt;0,'E-natural gas'!AP52/'BIFUbC-natural-gas'!AP4,1)</f>
        <v>1</v>
      </c>
      <c r="AQ4" s="299">
        <f>IF('BIFUbC-natural-gas'!AQ4&gt;0,'E-natural gas'!AQ52/'BIFUbC-natural-gas'!AQ4,1)</f>
        <v>1</v>
      </c>
    </row>
    <row r="5" spans="1:43" x14ac:dyDescent="0.25">
      <c r="A5" s="299" t="s">
        <v>92</v>
      </c>
      <c r="B5" s="299">
        <f>IF('BIFUbC-natural-gas'!B5&gt;0,'E-natural gas'!B53/'BIFUbC-natural-gas'!B5,1)</f>
        <v>1</v>
      </c>
      <c r="C5" s="299">
        <f>IF('BIFUbC-natural-gas'!C5&gt;0,'E-natural gas'!C53/'BIFUbC-natural-gas'!C5,1)</f>
        <v>1</v>
      </c>
      <c r="D5" s="299">
        <f>IF('BIFUbC-natural-gas'!D5&gt;0,'E-natural gas'!D53/'BIFUbC-natural-gas'!D5,1)</f>
        <v>1</v>
      </c>
      <c r="E5" s="299">
        <f>IF('BIFUbC-natural-gas'!E5&gt;0,'E-natural gas'!E53/'BIFUbC-natural-gas'!E5,1)</f>
        <v>1</v>
      </c>
      <c r="F5" s="299">
        <f>IF('BIFUbC-natural-gas'!F5&gt;0,'E-natural gas'!F53/'BIFUbC-natural-gas'!F5,1)</f>
        <v>1</v>
      </c>
      <c r="G5" s="299">
        <f>IF('BIFUbC-natural-gas'!G5&gt;0,'E-natural gas'!G53/'BIFUbC-natural-gas'!G5,1)</f>
        <v>1</v>
      </c>
      <c r="H5" s="299">
        <f>IF('BIFUbC-natural-gas'!H5&gt;0,'E-natural gas'!H53/'BIFUbC-natural-gas'!H5,1)</f>
        <v>1</v>
      </c>
      <c r="I5" s="299">
        <f>IF('BIFUbC-natural-gas'!I5&gt;0,'E-natural gas'!I53/'BIFUbC-natural-gas'!I5,1)</f>
        <v>1</v>
      </c>
      <c r="J5" s="299">
        <f>IF('BIFUbC-natural-gas'!J5&gt;0,'E-natural gas'!J53/'BIFUbC-natural-gas'!J5,1)</f>
        <v>1</v>
      </c>
      <c r="K5" s="299">
        <f>IF('BIFUbC-natural-gas'!K5&gt;0,'E-natural gas'!K53/'BIFUbC-natural-gas'!K5,1)</f>
        <v>1</v>
      </c>
      <c r="L5" s="299">
        <f>IF('BIFUbC-natural-gas'!L5&gt;0,'E-natural gas'!L53/'BIFUbC-natural-gas'!L5,1)</f>
        <v>1</v>
      </c>
      <c r="M5" s="299">
        <f>IF('BIFUbC-natural-gas'!M5&gt;0,'E-natural gas'!M53/'BIFUbC-natural-gas'!M5,1)</f>
        <v>1</v>
      </c>
      <c r="N5" s="299">
        <f>IF('BIFUbC-natural-gas'!N5&gt;0,'E-natural gas'!N53/'BIFUbC-natural-gas'!N5,1)</f>
        <v>1</v>
      </c>
      <c r="O5" s="299">
        <f>IF('BIFUbC-natural-gas'!O5&gt;0,'E-natural gas'!O53/'BIFUbC-natural-gas'!O5,1)</f>
        <v>1</v>
      </c>
      <c r="P5" s="299">
        <f>IF('BIFUbC-natural-gas'!P5&gt;0,'E-natural gas'!P53/'BIFUbC-natural-gas'!P5,1)</f>
        <v>1</v>
      </c>
      <c r="Q5" s="299">
        <f>IF('BIFUbC-natural-gas'!Q5&gt;0,'E-natural gas'!Q53/'BIFUbC-natural-gas'!Q5,1)</f>
        <v>1</v>
      </c>
      <c r="R5" s="299">
        <f>IF('BIFUbC-natural-gas'!R5&gt;0,'E-natural gas'!R53/'BIFUbC-natural-gas'!R5,1)</f>
        <v>1</v>
      </c>
      <c r="S5" s="299">
        <f>IF('BIFUbC-natural-gas'!S5&gt;0,'E-natural gas'!S53/'BIFUbC-natural-gas'!S5,1)</f>
        <v>1</v>
      </c>
      <c r="T5" s="299">
        <f>IF('BIFUbC-natural-gas'!T5&gt;0,'E-natural gas'!T53/'BIFUbC-natural-gas'!T5,1)</f>
        <v>1</v>
      </c>
      <c r="U5" s="299">
        <f>IF('BIFUbC-natural-gas'!U5&gt;0,'E-natural gas'!U53/'BIFUbC-natural-gas'!U5,1)</f>
        <v>1</v>
      </c>
      <c r="V5" s="299">
        <f>IF('BIFUbC-natural-gas'!V5&gt;0,'E-natural gas'!V53/'BIFUbC-natural-gas'!V5,1)</f>
        <v>1</v>
      </c>
      <c r="W5" s="299">
        <f>IF('BIFUbC-natural-gas'!W5&gt;0,'E-natural gas'!W53/'BIFUbC-natural-gas'!W5,1)</f>
        <v>1</v>
      </c>
      <c r="X5" s="299">
        <f>IF('BIFUbC-natural-gas'!X5&gt;0,'E-natural gas'!X53/'BIFUbC-natural-gas'!X5,1)</f>
        <v>1</v>
      </c>
      <c r="Y5" s="299">
        <f>IF('BIFUbC-natural-gas'!Y5&gt;0,'E-natural gas'!Y53/'BIFUbC-natural-gas'!Y5,1)</f>
        <v>1</v>
      </c>
      <c r="Z5" s="299">
        <f>IF('BIFUbC-natural-gas'!Z5&gt;0,'E-natural gas'!Z53/'BIFUbC-natural-gas'!Z5,1)</f>
        <v>1</v>
      </c>
      <c r="AA5" s="299">
        <f>IF('BIFUbC-natural-gas'!AA5&gt;0,'E-natural gas'!AA53/'BIFUbC-natural-gas'!AA5,1)</f>
        <v>1</v>
      </c>
      <c r="AB5" s="299">
        <f>IF('BIFUbC-natural-gas'!AB5&gt;0,'E-natural gas'!AB53/'BIFUbC-natural-gas'!AB5,1)</f>
        <v>1</v>
      </c>
      <c r="AC5" s="299">
        <f>IF('BIFUbC-natural-gas'!AC5&gt;0,'E-natural gas'!AC53/'BIFUbC-natural-gas'!AC5,1)</f>
        <v>1</v>
      </c>
      <c r="AD5" s="299">
        <f>IF('BIFUbC-natural-gas'!AD5&gt;0,'E-natural gas'!AD53/'BIFUbC-natural-gas'!AD5,1)</f>
        <v>1</v>
      </c>
      <c r="AE5" s="299">
        <f>IF('BIFUbC-natural-gas'!AE5&gt;0,'E-natural gas'!AE53/'BIFUbC-natural-gas'!AE5,1)</f>
        <v>1</v>
      </c>
      <c r="AF5" s="299">
        <f>IF('BIFUbC-natural-gas'!AF5&gt;0,'E-natural gas'!AF53/'BIFUbC-natural-gas'!AF5,1)</f>
        <v>1</v>
      </c>
      <c r="AG5" s="299">
        <f>IF('BIFUbC-natural-gas'!AG5&gt;0,'E-natural gas'!AG53/'BIFUbC-natural-gas'!AG5,1)</f>
        <v>1</v>
      </c>
      <c r="AH5" s="299">
        <f>IF('BIFUbC-natural-gas'!AH5&gt;0,'E-natural gas'!AH53/'BIFUbC-natural-gas'!AH5,1)</f>
        <v>1</v>
      </c>
      <c r="AI5" s="299">
        <f>IF('BIFUbC-natural-gas'!AI5&gt;0,'E-natural gas'!AI53/'BIFUbC-natural-gas'!AI5,1)</f>
        <v>1</v>
      </c>
      <c r="AJ5" s="299">
        <f>IF('BIFUbC-natural-gas'!AJ5&gt;0,'E-natural gas'!AJ53/'BIFUbC-natural-gas'!AJ5,1)</f>
        <v>1</v>
      </c>
      <c r="AK5" s="299">
        <f>IF('BIFUbC-natural-gas'!AK5&gt;0,'E-natural gas'!AK53/'BIFUbC-natural-gas'!AK5,1)</f>
        <v>1</v>
      </c>
      <c r="AL5" s="299">
        <f>IF('BIFUbC-natural-gas'!AL5&gt;0,'E-natural gas'!AL53/'BIFUbC-natural-gas'!AL5,1)</f>
        <v>1</v>
      </c>
      <c r="AM5" s="299">
        <f>IF('BIFUbC-natural-gas'!AM5&gt;0,'E-natural gas'!AM53/'BIFUbC-natural-gas'!AM5,1)</f>
        <v>1</v>
      </c>
      <c r="AN5" s="299">
        <f>IF('BIFUbC-natural-gas'!AN5&gt;0,'E-natural gas'!AN53/'BIFUbC-natural-gas'!AN5,1)</f>
        <v>1</v>
      </c>
      <c r="AO5" s="299">
        <f>IF('BIFUbC-natural-gas'!AO5&gt;0,'E-natural gas'!AO53/'BIFUbC-natural-gas'!AO5,1)</f>
        <v>1</v>
      </c>
      <c r="AP5" s="299">
        <f>IF('BIFUbC-natural-gas'!AP5&gt;0,'E-natural gas'!AP53/'BIFUbC-natural-gas'!AP5,1)</f>
        <v>1</v>
      </c>
      <c r="AQ5" s="299">
        <f>IF('BIFUbC-natural-gas'!AQ5&gt;0,'E-natural gas'!AQ53/'BIFUbC-natural-gas'!AQ5,1)</f>
        <v>1</v>
      </c>
    </row>
    <row r="6" spans="1:43" x14ac:dyDescent="0.25">
      <c r="A6" s="299" t="s">
        <v>93</v>
      </c>
      <c r="B6" s="299">
        <f>IF('BIFUbC-natural-gas'!B6&gt;0,'E-natural gas'!B54/'BIFUbC-natural-gas'!B6,1)</f>
        <v>1</v>
      </c>
      <c r="C6" s="299">
        <f>IF('BIFUbC-natural-gas'!C6&gt;0,'E-natural gas'!C54/'BIFUbC-natural-gas'!C6,1)</f>
        <v>1</v>
      </c>
      <c r="D6" s="299">
        <f>IF('BIFUbC-natural-gas'!D6&gt;0,'E-natural gas'!D54/'BIFUbC-natural-gas'!D6,1)</f>
        <v>1</v>
      </c>
      <c r="E6" s="299">
        <f>IF('BIFUbC-natural-gas'!E6&gt;0,'E-natural gas'!E54/'BIFUbC-natural-gas'!E6,1)</f>
        <v>1</v>
      </c>
      <c r="F6" s="299">
        <f>IF('BIFUbC-natural-gas'!F6&gt;0,'E-natural gas'!F54/'BIFUbC-natural-gas'!F6,1)</f>
        <v>1</v>
      </c>
      <c r="G6" s="299">
        <f>IF('BIFUbC-natural-gas'!G6&gt;0,'E-natural gas'!G54/'BIFUbC-natural-gas'!G6,1)</f>
        <v>1</v>
      </c>
      <c r="H6" s="299">
        <f>IF('BIFUbC-natural-gas'!H6&gt;0,'E-natural gas'!H54/'BIFUbC-natural-gas'!H6,1)</f>
        <v>1</v>
      </c>
      <c r="I6" s="299">
        <f>IF('BIFUbC-natural-gas'!I6&gt;0,'E-natural gas'!I54/'BIFUbC-natural-gas'!I6,1)</f>
        <v>1</v>
      </c>
      <c r="J6" s="299">
        <f>IF('BIFUbC-natural-gas'!J6&gt;0,'E-natural gas'!J54/'BIFUbC-natural-gas'!J6,1)</f>
        <v>1</v>
      </c>
      <c r="K6" s="299">
        <f>IF('BIFUbC-natural-gas'!K6&gt;0,'E-natural gas'!K54/'BIFUbC-natural-gas'!K6,1)</f>
        <v>1</v>
      </c>
      <c r="L6" s="299">
        <f>IF('BIFUbC-natural-gas'!L6&gt;0,'E-natural gas'!L54/'BIFUbC-natural-gas'!L6,1)</f>
        <v>1</v>
      </c>
      <c r="M6" s="299">
        <f>IF('BIFUbC-natural-gas'!M6&gt;0,'E-natural gas'!M54/'BIFUbC-natural-gas'!M6,1)</f>
        <v>1</v>
      </c>
      <c r="N6" s="299">
        <f>IF('BIFUbC-natural-gas'!N6&gt;0,'E-natural gas'!N54/'BIFUbC-natural-gas'!N6,1)</f>
        <v>1</v>
      </c>
      <c r="O6" s="299">
        <f>IF('BIFUbC-natural-gas'!O6&gt;0,'E-natural gas'!O54/'BIFUbC-natural-gas'!O6,1)</f>
        <v>1</v>
      </c>
      <c r="P6" s="299">
        <f>IF('BIFUbC-natural-gas'!P6&gt;0,'E-natural gas'!P54/'BIFUbC-natural-gas'!P6,1)</f>
        <v>1</v>
      </c>
      <c r="Q6" s="299">
        <f>IF('BIFUbC-natural-gas'!Q6&gt;0,'E-natural gas'!Q54/'BIFUbC-natural-gas'!Q6,1)</f>
        <v>1</v>
      </c>
      <c r="R6" s="299">
        <f>IF('BIFUbC-natural-gas'!R6&gt;0,'E-natural gas'!R54/'BIFUbC-natural-gas'!R6,1)</f>
        <v>1</v>
      </c>
      <c r="S6" s="299">
        <f>IF('BIFUbC-natural-gas'!S6&gt;0,'E-natural gas'!S54/'BIFUbC-natural-gas'!S6,1)</f>
        <v>1</v>
      </c>
      <c r="T6" s="299">
        <f>IF('BIFUbC-natural-gas'!T6&gt;0,'E-natural gas'!T54/'BIFUbC-natural-gas'!T6,1)</f>
        <v>1</v>
      </c>
      <c r="U6" s="299">
        <f>IF('BIFUbC-natural-gas'!U6&gt;0,'E-natural gas'!U54/'BIFUbC-natural-gas'!U6,1)</f>
        <v>1</v>
      </c>
      <c r="V6" s="299">
        <f>IF('BIFUbC-natural-gas'!V6&gt;0,'E-natural gas'!V54/'BIFUbC-natural-gas'!V6,1)</f>
        <v>1</v>
      </c>
      <c r="W6" s="299">
        <f>IF('BIFUbC-natural-gas'!W6&gt;0,'E-natural gas'!W54/'BIFUbC-natural-gas'!W6,1)</f>
        <v>1</v>
      </c>
      <c r="X6" s="299">
        <f>IF('BIFUbC-natural-gas'!X6&gt;0,'E-natural gas'!X54/'BIFUbC-natural-gas'!X6,1)</f>
        <v>1</v>
      </c>
      <c r="Y6" s="299">
        <f>IF('BIFUbC-natural-gas'!Y6&gt;0,'E-natural gas'!Y54/'BIFUbC-natural-gas'!Y6,1)</f>
        <v>1</v>
      </c>
      <c r="Z6" s="299">
        <f>IF('BIFUbC-natural-gas'!Z6&gt;0,'E-natural gas'!Z54/'BIFUbC-natural-gas'!Z6,1)</f>
        <v>1</v>
      </c>
      <c r="AA6" s="299">
        <f>IF('BIFUbC-natural-gas'!AA6&gt;0,'E-natural gas'!AA54/'BIFUbC-natural-gas'!AA6,1)</f>
        <v>1</v>
      </c>
      <c r="AB6" s="299">
        <f>IF('BIFUbC-natural-gas'!AB6&gt;0,'E-natural gas'!AB54/'BIFUbC-natural-gas'!AB6,1)</f>
        <v>1</v>
      </c>
      <c r="AC6" s="299">
        <f>IF('BIFUbC-natural-gas'!AC6&gt;0,'E-natural gas'!AC54/'BIFUbC-natural-gas'!AC6,1)</f>
        <v>1</v>
      </c>
      <c r="AD6" s="299">
        <f>IF('BIFUbC-natural-gas'!AD6&gt;0,'E-natural gas'!AD54/'BIFUbC-natural-gas'!AD6,1)</f>
        <v>1</v>
      </c>
      <c r="AE6" s="299">
        <f>IF('BIFUbC-natural-gas'!AE6&gt;0,'E-natural gas'!AE54/'BIFUbC-natural-gas'!AE6,1)</f>
        <v>1</v>
      </c>
      <c r="AF6" s="299">
        <f>IF('BIFUbC-natural-gas'!AF6&gt;0,'E-natural gas'!AF54/'BIFUbC-natural-gas'!AF6,1)</f>
        <v>1</v>
      </c>
      <c r="AG6" s="299">
        <f>IF('BIFUbC-natural-gas'!AG6&gt;0,'E-natural gas'!AG54/'BIFUbC-natural-gas'!AG6,1)</f>
        <v>1</v>
      </c>
      <c r="AH6" s="299">
        <f>IF('BIFUbC-natural-gas'!AH6&gt;0,'E-natural gas'!AH54/'BIFUbC-natural-gas'!AH6,1)</f>
        <v>1</v>
      </c>
      <c r="AI6" s="299">
        <f>IF('BIFUbC-natural-gas'!AI6&gt;0,'E-natural gas'!AI54/'BIFUbC-natural-gas'!AI6,1)</f>
        <v>1</v>
      </c>
      <c r="AJ6" s="299">
        <f>IF('BIFUbC-natural-gas'!AJ6&gt;0,'E-natural gas'!AJ54/'BIFUbC-natural-gas'!AJ6,1)</f>
        <v>1</v>
      </c>
      <c r="AK6" s="299">
        <f>IF('BIFUbC-natural-gas'!AK6&gt;0,'E-natural gas'!AK54/'BIFUbC-natural-gas'!AK6,1)</f>
        <v>1</v>
      </c>
      <c r="AL6" s="299">
        <f>IF('BIFUbC-natural-gas'!AL6&gt;0,'E-natural gas'!AL54/'BIFUbC-natural-gas'!AL6,1)</f>
        <v>1</v>
      </c>
      <c r="AM6" s="299">
        <f>IF('BIFUbC-natural-gas'!AM6&gt;0,'E-natural gas'!AM54/'BIFUbC-natural-gas'!AM6,1)</f>
        <v>1</v>
      </c>
      <c r="AN6" s="299">
        <f>IF('BIFUbC-natural-gas'!AN6&gt;0,'E-natural gas'!AN54/'BIFUbC-natural-gas'!AN6,1)</f>
        <v>1</v>
      </c>
      <c r="AO6" s="299">
        <f>IF('BIFUbC-natural-gas'!AO6&gt;0,'E-natural gas'!AO54/'BIFUbC-natural-gas'!AO6,1)</f>
        <v>1</v>
      </c>
      <c r="AP6" s="299">
        <f>IF('BIFUbC-natural-gas'!AP6&gt;0,'E-natural gas'!AP54/'BIFUbC-natural-gas'!AP6,1)</f>
        <v>1</v>
      </c>
      <c r="AQ6" s="299">
        <f>IF('BIFUbC-natural-gas'!AQ6&gt;0,'E-natural gas'!AQ54/'BIFUbC-natural-gas'!AQ6,1)</f>
        <v>1</v>
      </c>
    </row>
    <row r="7" spans="1:43" x14ac:dyDescent="0.25">
      <c r="A7" s="299" t="s">
        <v>94</v>
      </c>
      <c r="B7" s="299">
        <f>IF('BIFUbC-natural-gas'!B7&gt;0,'E-natural gas'!B55/'BIFUbC-natural-gas'!B7,1)</f>
        <v>1</v>
      </c>
      <c r="C7" s="299">
        <f>IF('BIFUbC-natural-gas'!C7&gt;0,'E-natural gas'!C55/'BIFUbC-natural-gas'!C7,1)</f>
        <v>1</v>
      </c>
      <c r="D7" s="299">
        <f>IF('BIFUbC-natural-gas'!D7&gt;0,'E-natural gas'!D55/'BIFUbC-natural-gas'!D7,1)</f>
        <v>1</v>
      </c>
      <c r="E7" s="299">
        <f>IF('BIFUbC-natural-gas'!E7&gt;0,'E-natural gas'!E55/'BIFUbC-natural-gas'!E7,1)</f>
        <v>1</v>
      </c>
      <c r="F7" s="299">
        <f>IF('BIFUbC-natural-gas'!F7&gt;0,'E-natural gas'!F55/'BIFUbC-natural-gas'!F7,1)</f>
        <v>1</v>
      </c>
      <c r="G7" s="299">
        <f>IF('BIFUbC-natural-gas'!G7&gt;0,'E-natural gas'!G55/'BIFUbC-natural-gas'!G7,1)</f>
        <v>1</v>
      </c>
      <c r="H7" s="299">
        <f>IF('BIFUbC-natural-gas'!H7&gt;0,'E-natural gas'!H55/'BIFUbC-natural-gas'!H7,1)</f>
        <v>1</v>
      </c>
      <c r="I7" s="299">
        <f>IF('BIFUbC-natural-gas'!I7&gt;0,'E-natural gas'!I55/'BIFUbC-natural-gas'!I7,1)</f>
        <v>1</v>
      </c>
      <c r="J7" s="299">
        <f>IF('BIFUbC-natural-gas'!J7&gt;0,'E-natural gas'!J55/'BIFUbC-natural-gas'!J7,1)</f>
        <v>1</v>
      </c>
      <c r="K7" s="299">
        <f>IF('BIFUbC-natural-gas'!K7&gt;0,'E-natural gas'!K55/'BIFUbC-natural-gas'!K7,1)</f>
        <v>1</v>
      </c>
      <c r="L7" s="299">
        <f>IF('BIFUbC-natural-gas'!L7&gt;0,'E-natural gas'!L55/'BIFUbC-natural-gas'!L7,1)</f>
        <v>1</v>
      </c>
      <c r="M7" s="299">
        <f>IF('BIFUbC-natural-gas'!M7&gt;0,'E-natural gas'!M55/'BIFUbC-natural-gas'!M7,1)</f>
        <v>1</v>
      </c>
      <c r="N7" s="299">
        <f>IF('BIFUbC-natural-gas'!N7&gt;0,'E-natural gas'!N55/'BIFUbC-natural-gas'!N7,1)</f>
        <v>1</v>
      </c>
      <c r="O7" s="299">
        <f>IF('BIFUbC-natural-gas'!O7&gt;0,'E-natural gas'!O55/'BIFUbC-natural-gas'!O7,1)</f>
        <v>1</v>
      </c>
      <c r="P7" s="299">
        <f>IF('BIFUbC-natural-gas'!P7&gt;0,'E-natural gas'!P55/'BIFUbC-natural-gas'!P7,1)</f>
        <v>1</v>
      </c>
      <c r="Q7" s="299">
        <f>IF('BIFUbC-natural-gas'!Q7&gt;0,'E-natural gas'!Q55/'BIFUbC-natural-gas'!Q7,1)</f>
        <v>1</v>
      </c>
      <c r="R7" s="299">
        <f>IF('BIFUbC-natural-gas'!R7&gt;0,'E-natural gas'!R55/'BIFUbC-natural-gas'!R7,1)</f>
        <v>1</v>
      </c>
      <c r="S7" s="299">
        <f>IF('BIFUbC-natural-gas'!S7&gt;0,'E-natural gas'!S55/'BIFUbC-natural-gas'!S7,1)</f>
        <v>1</v>
      </c>
      <c r="T7" s="299">
        <f>IF('BIFUbC-natural-gas'!T7&gt;0,'E-natural gas'!T55/'BIFUbC-natural-gas'!T7,1)</f>
        <v>1</v>
      </c>
      <c r="U7" s="299">
        <f>IF('BIFUbC-natural-gas'!U7&gt;0,'E-natural gas'!U55/'BIFUbC-natural-gas'!U7,1)</f>
        <v>1</v>
      </c>
      <c r="V7" s="299">
        <f>IF('BIFUbC-natural-gas'!V7&gt;0,'E-natural gas'!V55/'BIFUbC-natural-gas'!V7,1)</f>
        <v>1</v>
      </c>
      <c r="W7" s="299">
        <f>IF('BIFUbC-natural-gas'!W7&gt;0,'E-natural gas'!W55/'BIFUbC-natural-gas'!W7,1)</f>
        <v>1</v>
      </c>
      <c r="X7" s="299">
        <f>IF('BIFUbC-natural-gas'!X7&gt;0,'E-natural gas'!X55/'BIFUbC-natural-gas'!X7,1)</f>
        <v>1</v>
      </c>
      <c r="Y7" s="299">
        <f>IF('BIFUbC-natural-gas'!Y7&gt;0,'E-natural gas'!Y55/'BIFUbC-natural-gas'!Y7,1)</f>
        <v>1</v>
      </c>
      <c r="Z7" s="299">
        <f>IF('BIFUbC-natural-gas'!Z7&gt;0,'E-natural gas'!Z55/'BIFUbC-natural-gas'!Z7,1)</f>
        <v>1</v>
      </c>
      <c r="AA7" s="299">
        <f>IF('BIFUbC-natural-gas'!AA7&gt;0,'E-natural gas'!AA55/'BIFUbC-natural-gas'!AA7,1)</f>
        <v>1</v>
      </c>
      <c r="AB7" s="299">
        <f>IF('BIFUbC-natural-gas'!AB7&gt;0,'E-natural gas'!AB55/'BIFUbC-natural-gas'!AB7,1)</f>
        <v>1</v>
      </c>
      <c r="AC7" s="299">
        <f>IF('BIFUbC-natural-gas'!AC7&gt;0,'E-natural gas'!AC55/'BIFUbC-natural-gas'!AC7,1)</f>
        <v>1</v>
      </c>
      <c r="AD7" s="299">
        <f>IF('BIFUbC-natural-gas'!AD7&gt;0,'E-natural gas'!AD55/'BIFUbC-natural-gas'!AD7,1)</f>
        <v>1</v>
      </c>
      <c r="AE7" s="299">
        <f>IF('BIFUbC-natural-gas'!AE7&gt;0,'E-natural gas'!AE55/'BIFUbC-natural-gas'!AE7,1)</f>
        <v>1</v>
      </c>
      <c r="AF7" s="299">
        <f>IF('BIFUbC-natural-gas'!AF7&gt;0,'E-natural gas'!AF55/'BIFUbC-natural-gas'!AF7,1)</f>
        <v>1</v>
      </c>
      <c r="AG7" s="299">
        <f>IF('BIFUbC-natural-gas'!AG7&gt;0,'E-natural gas'!AG55/'BIFUbC-natural-gas'!AG7,1)</f>
        <v>1</v>
      </c>
      <c r="AH7" s="299">
        <f>IF('BIFUbC-natural-gas'!AH7&gt;0,'E-natural gas'!AH55/'BIFUbC-natural-gas'!AH7,1)</f>
        <v>1</v>
      </c>
      <c r="AI7" s="299">
        <f>IF('BIFUbC-natural-gas'!AI7&gt;0,'E-natural gas'!AI55/'BIFUbC-natural-gas'!AI7,1)</f>
        <v>1</v>
      </c>
      <c r="AJ7" s="299">
        <f>IF('BIFUbC-natural-gas'!AJ7&gt;0,'E-natural gas'!AJ55/'BIFUbC-natural-gas'!AJ7,1)</f>
        <v>1</v>
      </c>
      <c r="AK7" s="299">
        <f>IF('BIFUbC-natural-gas'!AK7&gt;0,'E-natural gas'!AK55/'BIFUbC-natural-gas'!AK7,1)</f>
        <v>1</v>
      </c>
      <c r="AL7" s="299">
        <f>IF('BIFUbC-natural-gas'!AL7&gt;0,'E-natural gas'!AL55/'BIFUbC-natural-gas'!AL7,1)</f>
        <v>1</v>
      </c>
      <c r="AM7" s="299">
        <f>IF('BIFUbC-natural-gas'!AM7&gt;0,'E-natural gas'!AM55/'BIFUbC-natural-gas'!AM7,1)</f>
        <v>1</v>
      </c>
      <c r="AN7" s="299">
        <f>IF('BIFUbC-natural-gas'!AN7&gt;0,'E-natural gas'!AN55/'BIFUbC-natural-gas'!AN7,1)</f>
        <v>1</v>
      </c>
      <c r="AO7" s="299">
        <f>IF('BIFUbC-natural-gas'!AO7&gt;0,'E-natural gas'!AO55/'BIFUbC-natural-gas'!AO7,1)</f>
        <v>1</v>
      </c>
      <c r="AP7" s="299">
        <f>IF('BIFUbC-natural-gas'!AP7&gt;0,'E-natural gas'!AP55/'BIFUbC-natural-gas'!AP7,1)</f>
        <v>1</v>
      </c>
      <c r="AQ7" s="299">
        <f>IF('BIFUbC-natural-gas'!AQ7&gt;0,'E-natural gas'!AQ55/'BIFUbC-natural-gas'!AQ7,1)</f>
        <v>1</v>
      </c>
    </row>
    <row r="8" spans="1:43" x14ac:dyDescent="0.25">
      <c r="A8" s="299" t="s">
        <v>95</v>
      </c>
      <c r="B8" s="299">
        <f>IF('BIFUbC-natural-gas'!B8&gt;0,'E-natural gas'!B56/'BIFUbC-natural-gas'!B8,1)</f>
        <v>1</v>
      </c>
      <c r="C8" s="299">
        <f>IF('BIFUbC-natural-gas'!C8&gt;0,'E-natural gas'!C56/'BIFUbC-natural-gas'!C8,1)</f>
        <v>1</v>
      </c>
      <c r="D8" s="299">
        <f>IF('BIFUbC-natural-gas'!D8&gt;0,'E-natural gas'!D56/'BIFUbC-natural-gas'!D8,1)</f>
        <v>1</v>
      </c>
      <c r="E8" s="299">
        <f>IF('BIFUbC-natural-gas'!E8&gt;0,'E-natural gas'!E56/'BIFUbC-natural-gas'!E8,1)</f>
        <v>1</v>
      </c>
      <c r="F8" s="299">
        <f>IF('BIFUbC-natural-gas'!F8&gt;0,'E-natural gas'!F56/'BIFUbC-natural-gas'!F8,1)</f>
        <v>1</v>
      </c>
      <c r="G8" s="299">
        <f>IF('BIFUbC-natural-gas'!G8&gt;0,'E-natural gas'!G56/'BIFUbC-natural-gas'!G8,1)</f>
        <v>1</v>
      </c>
      <c r="H8" s="299">
        <f>IF('BIFUbC-natural-gas'!H8&gt;0,'E-natural gas'!H56/'BIFUbC-natural-gas'!H8,1)</f>
        <v>1</v>
      </c>
      <c r="I8" s="299">
        <f>IF('BIFUbC-natural-gas'!I8&gt;0,'E-natural gas'!I56/'BIFUbC-natural-gas'!I8,1)</f>
        <v>1</v>
      </c>
      <c r="J8" s="299">
        <f>IF('BIFUbC-natural-gas'!J8&gt;0,'E-natural gas'!J56/'BIFUbC-natural-gas'!J8,1)</f>
        <v>1</v>
      </c>
      <c r="K8" s="299">
        <f>IF('BIFUbC-natural-gas'!K8&gt;0,'E-natural gas'!K56/'BIFUbC-natural-gas'!K8,1)</f>
        <v>1</v>
      </c>
      <c r="L8" s="299">
        <f>IF('BIFUbC-natural-gas'!L8&gt;0,'E-natural gas'!L56/'BIFUbC-natural-gas'!L8,1)</f>
        <v>1</v>
      </c>
      <c r="M8" s="299">
        <f>IF('BIFUbC-natural-gas'!M8&gt;0,'E-natural gas'!M56/'BIFUbC-natural-gas'!M8,1)</f>
        <v>1</v>
      </c>
      <c r="N8" s="299">
        <f>IF('BIFUbC-natural-gas'!N8&gt;0,'E-natural gas'!N56/'BIFUbC-natural-gas'!N8,1)</f>
        <v>1</v>
      </c>
      <c r="O8" s="299">
        <f>IF('BIFUbC-natural-gas'!O8&gt;0,'E-natural gas'!O56/'BIFUbC-natural-gas'!O8,1)</f>
        <v>1</v>
      </c>
      <c r="P8" s="299">
        <f>IF('BIFUbC-natural-gas'!P8&gt;0,'E-natural gas'!P56/'BIFUbC-natural-gas'!P8,1)</f>
        <v>1</v>
      </c>
      <c r="Q8" s="299">
        <f>IF('BIFUbC-natural-gas'!Q8&gt;0,'E-natural gas'!Q56/'BIFUbC-natural-gas'!Q8,1)</f>
        <v>1</v>
      </c>
      <c r="R8" s="299">
        <f>IF('BIFUbC-natural-gas'!R8&gt;0,'E-natural gas'!R56/'BIFUbC-natural-gas'!R8,1)</f>
        <v>1</v>
      </c>
      <c r="S8" s="299">
        <f>IF('BIFUbC-natural-gas'!S8&gt;0,'E-natural gas'!S56/'BIFUbC-natural-gas'!S8,1)</f>
        <v>1</v>
      </c>
      <c r="T8" s="299">
        <f>IF('BIFUbC-natural-gas'!T8&gt;0,'E-natural gas'!T56/'BIFUbC-natural-gas'!T8,1)</f>
        <v>1</v>
      </c>
      <c r="U8" s="299">
        <f>IF('BIFUbC-natural-gas'!U8&gt;0,'E-natural gas'!U56/'BIFUbC-natural-gas'!U8,1)</f>
        <v>1</v>
      </c>
      <c r="V8" s="299">
        <f>IF('BIFUbC-natural-gas'!V8&gt;0,'E-natural gas'!V56/'BIFUbC-natural-gas'!V8,1)</f>
        <v>1</v>
      </c>
      <c r="W8" s="299">
        <f>IF('BIFUbC-natural-gas'!W8&gt;0,'E-natural gas'!W56/'BIFUbC-natural-gas'!W8,1)</f>
        <v>1</v>
      </c>
      <c r="X8" s="299">
        <f>IF('BIFUbC-natural-gas'!X8&gt;0,'E-natural gas'!X56/'BIFUbC-natural-gas'!X8,1)</f>
        <v>1</v>
      </c>
      <c r="Y8" s="299">
        <f>IF('BIFUbC-natural-gas'!Y8&gt;0,'E-natural gas'!Y56/'BIFUbC-natural-gas'!Y8,1)</f>
        <v>1</v>
      </c>
      <c r="Z8" s="299">
        <f>IF('BIFUbC-natural-gas'!Z8&gt;0,'E-natural gas'!Z56/'BIFUbC-natural-gas'!Z8,1)</f>
        <v>1</v>
      </c>
      <c r="AA8" s="299">
        <f>IF('BIFUbC-natural-gas'!AA8&gt;0,'E-natural gas'!AA56/'BIFUbC-natural-gas'!AA8,1)</f>
        <v>1</v>
      </c>
      <c r="AB8" s="299">
        <f>IF('BIFUbC-natural-gas'!AB8&gt;0,'E-natural gas'!AB56/'BIFUbC-natural-gas'!AB8,1)</f>
        <v>1</v>
      </c>
      <c r="AC8" s="299">
        <f>IF('BIFUbC-natural-gas'!AC8&gt;0,'E-natural gas'!AC56/'BIFUbC-natural-gas'!AC8,1)</f>
        <v>1</v>
      </c>
      <c r="AD8" s="299">
        <f>IF('BIFUbC-natural-gas'!AD8&gt;0,'E-natural gas'!AD56/'BIFUbC-natural-gas'!AD8,1)</f>
        <v>1</v>
      </c>
      <c r="AE8" s="299">
        <f>IF('BIFUbC-natural-gas'!AE8&gt;0,'E-natural gas'!AE56/'BIFUbC-natural-gas'!AE8,1)</f>
        <v>1</v>
      </c>
      <c r="AF8" s="299">
        <f>IF('BIFUbC-natural-gas'!AF8&gt;0,'E-natural gas'!AF56/'BIFUbC-natural-gas'!AF8,1)</f>
        <v>1</v>
      </c>
      <c r="AG8" s="299">
        <f>IF('BIFUbC-natural-gas'!AG8&gt;0,'E-natural gas'!AG56/'BIFUbC-natural-gas'!AG8,1)</f>
        <v>1</v>
      </c>
      <c r="AH8" s="299">
        <f>IF('BIFUbC-natural-gas'!AH8&gt;0,'E-natural gas'!AH56/'BIFUbC-natural-gas'!AH8,1)</f>
        <v>1</v>
      </c>
      <c r="AI8" s="299">
        <f>IF('BIFUbC-natural-gas'!AI8&gt;0,'E-natural gas'!AI56/'BIFUbC-natural-gas'!AI8,1)</f>
        <v>1</v>
      </c>
      <c r="AJ8" s="299">
        <f>IF('BIFUbC-natural-gas'!AJ8&gt;0,'E-natural gas'!AJ56/'BIFUbC-natural-gas'!AJ8,1)</f>
        <v>1</v>
      </c>
      <c r="AK8" s="299">
        <f>IF('BIFUbC-natural-gas'!AK8&gt;0,'E-natural gas'!AK56/'BIFUbC-natural-gas'!AK8,1)</f>
        <v>1</v>
      </c>
      <c r="AL8" s="299">
        <f>IF('BIFUbC-natural-gas'!AL8&gt;0,'E-natural gas'!AL56/'BIFUbC-natural-gas'!AL8,1)</f>
        <v>1</v>
      </c>
      <c r="AM8" s="299">
        <f>IF('BIFUbC-natural-gas'!AM8&gt;0,'E-natural gas'!AM56/'BIFUbC-natural-gas'!AM8,1)</f>
        <v>1</v>
      </c>
      <c r="AN8" s="299">
        <f>IF('BIFUbC-natural-gas'!AN8&gt;0,'E-natural gas'!AN56/'BIFUbC-natural-gas'!AN8,1)</f>
        <v>1</v>
      </c>
      <c r="AO8" s="299">
        <f>IF('BIFUbC-natural-gas'!AO8&gt;0,'E-natural gas'!AO56/'BIFUbC-natural-gas'!AO8,1)</f>
        <v>1</v>
      </c>
      <c r="AP8" s="299">
        <f>IF('BIFUbC-natural-gas'!AP8&gt;0,'E-natural gas'!AP56/'BIFUbC-natural-gas'!AP8,1)</f>
        <v>1</v>
      </c>
      <c r="AQ8" s="299">
        <f>IF('BIFUbC-natural-gas'!AQ8&gt;0,'E-natural gas'!AQ56/'BIFUbC-natural-gas'!AQ8,1)</f>
        <v>1</v>
      </c>
    </row>
    <row r="9" spans="1:43" x14ac:dyDescent="0.25">
      <c r="A9" s="299" t="s">
        <v>96</v>
      </c>
      <c r="B9" s="299">
        <f>IF('BIFUbC-natural-gas'!B9&gt;0,'E-natural gas'!B57/'BIFUbC-natural-gas'!B9,1)</f>
        <v>1</v>
      </c>
      <c r="C9" s="299">
        <f>IF('BIFUbC-natural-gas'!C9&gt;0,'E-natural gas'!C57/'BIFUbC-natural-gas'!C9,1)</f>
        <v>1</v>
      </c>
      <c r="D9" s="299">
        <f>IF('BIFUbC-natural-gas'!D9&gt;0,'E-natural gas'!D57/'BIFUbC-natural-gas'!D9,1)</f>
        <v>1</v>
      </c>
      <c r="E9" s="299">
        <f>IF('BIFUbC-natural-gas'!E9&gt;0,'E-natural gas'!E57/'BIFUbC-natural-gas'!E9,1)</f>
        <v>1</v>
      </c>
      <c r="F9" s="299">
        <f>IF('BIFUbC-natural-gas'!F9&gt;0,'E-natural gas'!F57/'BIFUbC-natural-gas'!F9,1)</f>
        <v>1</v>
      </c>
      <c r="G9" s="299">
        <f>IF('BIFUbC-natural-gas'!G9&gt;0,'E-natural gas'!G57/'BIFUbC-natural-gas'!G9,1)</f>
        <v>1</v>
      </c>
      <c r="H9" s="299">
        <f>IF('BIFUbC-natural-gas'!H9&gt;0,'E-natural gas'!H57/'BIFUbC-natural-gas'!H9,1)</f>
        <v>1</v>
      </c>
      <c r="I9" s="299">
        <f>IF('BIFUbC-natural-gas'!I9&gt;0,'E-natural gas'!I57/'BIFUbC-natural-gas'!I9,1)</f>
        <v>1</v>
      </c>
      <c r="J9" s="299">
        <f>IF('BIFUbC-natural-gas'!J9&gt;0,'E-natural gas'!J57/'BIFUbC-natural-gas'!J9,1)</f>
        <v>1</v>
      </c>
      <c r="K9" s="299">
        <f>IF('BIFUbC-natural-gas'!K9&gt;0,'E-natural gas'!K57/'BIFUbC-natural-gas'!K9,1)</f>
        <v>1</v>
      </c>
      <c r="L9" s="299">
        <f>IF('BIFUbC-natural-gas'!L9&gt;0,'E-natural gas'!L57/'BIFUbC-natural-gas'!L9,1)</f>
        <v>1</v>
      </c>
      <c r="M9" s="299">
        <f>IF('BIFUbC-natural-gas'!M9&gt;0,'E-natural gas'!M57/'BIFUbC-natural-gas'!M9,1)</f>
        <v>1</v>
      </c>
      <c r="N9" s="299">
        <f>IF('BIFUbC-natural-gas'!N9&gt;0,'E-natural gas'!N57/'BIFUbC-natural-gas'!N9,1)</f>
        <v>1</v>
      </c>
      <c r="O9" s="299">
        <f>IF('BIFUbC-natural-gas'!O9&gt;0,'E-natural gas'!O57/'BIFUbC-natural-gas'!O9,1)</f>
        <v>1</v>
      </c>
      <c r="P9" s="299">
        <f>IF('BIFUbC-natural-gas'!P9&gt;0,'E-natural gas'!P57/'BIFUbC-natural-gas'!P9,1)</f>
        <v>1</v>
      </c>
      <c r="Q9" s="299">
        <f>IF('BIFUbC-natural-gas'!Q9&gt;0,'E-natural gas'!Q57/'BIFUbC-natural-gas'!Q9,1)</f>
        <v>1</v>
      </c>
      <c r="R9" s="299">
        <f>IF('BIFUbC-natural-gas'!R9&gt;0,'E-natural gas'!R57/'BIFUbC-natural-gas'!R9,1)</f>
        <v>1</v>
      </c>
      <c r="S9" s="299">
        <f>IF('BIFUbC-natural-gas'!S9&gt;0,'E-natural gas'!S57/'BIFUbC-natural-gas'!S9,1)</f>
        <v>1</v>
      </c>
      <c r="T9" s="299">
        <f>IF('BIFUbC-natural-gas'!T9&gt;0,'E-natural gas'!T57/'BIFUbC-natural-gas'!T9,1)</f>
        <v>1</v>
      </c>
      <c r="U9" s="299">
        <f>IF('BIFUbC-natural-gas'!U9&gt;0,'E-natural gas'!U57/'BIFUbC-natural-gas'!U9,1)</f>
        <v>1</v>
      </c>
      <c r="V9" s="299">
        <f>IF('BIFUbC-natural-gas'!V9&gt;0,'E-natural gas'!V57/'BIFUbC-natural-gas'!V9,1)</f>
        <v>1</v>
      </c>
      <c r="W9" s="299">
        <f>IF('BIFUbC-natural-gas'!W9&gt;0,'E-natural gas'!W57/'BIFUbC-natural-gas'!W9,1)</f>
        <v>1</v>
      </c>
      <c r="X9" s="299">
        <f>IF('BIFUbC-natural-gas'!X9&gt;0,'E-natural gas'!X57/'BIFUbC-natural-gas'!X9,1)</f>
        <v>1</v>
      </c>
      <c r="Y9" s="299">
        <f>IF('BIFUbC-natural-gas'!Y9&gt;0,'E-natural gas'!Y57/'BIFUbC-natural-gas'!Y9,1)</f>
        <v>1</v>
      </c>
      <c r="Z9" s="299">
        <f>IF('BIFUbC-natural-gas'!Z9&gt;0,'E-natural gas'!Z57/'BIFUbC-natural-gas'!Z9,1)</f>
        <v>1</v>
      </c>
      <c r="AA9" s="299">
        <f>IF('BIFUbC-natural-gas'!AA9&gt;0,'E-natural gas'!AA57/'BIFUbC-natural-gas'!AA9,1)</f>
        <v>1</v>
      </c>
      <c r="AB9" s="299">
        <f>IF('BIFUbC-natural-gas'!AB9&gt;0,'E-natural gas'!AB57/'BIFUbC-natural-gas'!AB9,1)</f>
        <v>1</v>
      </c>
      <c r="AC9" s="299">
        <f>IF('BIFUbC-natural-gas'!AC9&gt;0,'E-natural gas'!AC57/'BIFUbC-natural-gas'!AC9,1)</f>
        <v>1</v>
      </c>
      <c r="AD9" s="299">
        <f>IF('BIFUbC-natural-gas'!AD9&gt;0,'E-natural gas'!AD57/'BIFUbC-natural-gas'!AD9,1)</f>
        <v>1</v>
      </c>
      <c r="AE9" s="299">
        <f>IF('BIFUbC-natural-gas'!AE9&gt;0,'E-natural gas'!AE57/'BIFUbC-natural-gas'!AE9,1)</f>
        <v>1</v>
      </c>
      <c r="AF9" s="299">
        <f>IF('BIFUbC-natural-gas'!AF9&gt;0,'E-natural gas'!AF57/'BIFUbC-natural-gas'!AF9,1)</f>
        <v>1</v>
      </c>
      <c r="AG9" s="299">
        <f>IF('BIFUbC-natural-gas'!AG9&gt;0,'E-natural gas'!AG57/'BIFUbC-natural-gas'!AG9,1)</f>
        <v>1</v>
      </c>
      <c r="AH9" s="299">
        <f>IF('BIFUbC-natural-gas'!AH9&gt;0,'E-natural gas'!AH57/'BIFUbC-natural-gas'!AH9,1)</f>
        <v>1</v>
      </c>
      <c r="AI9" s="299">
        <f>IF('BIFUbC-natural-gas'!AI9&gt;0,'E-natural gas'!AI57/'BIFUbC-natural-gas'!AI9,1)</f>
        <v>1</v>
      </c>
      <c r="AJ9" s="299">
        <f>IF('BIFUbC-natural-gas'!AJ9&gt;0,'E-natural gas'!AJ57/'BIFUbC-natural-gas'!AJ9,1)</f>
        <v>1</v>
      </c>
      <c r="AK9" s="299">
        <f>IF('BIFUbC-natural-gas'!AK9&gt;0,'E-natural gas'!AK57/'BIFUbC-natural-gas'!AK9,1)</f>
        <v>1</v>
      </c>
      <c r="AL9" s="299">
        <f>IF('BIFUbC-natural-gas'!AL9&gt;0,'E-natural gas'!AL57/'BIFUbC-natural-gas'!AL9,1)</f>
        <v>1</v>
      </c>
      <c r="AM9" s="299">
        <f>IF('BIFUbC-natural-gas'!AM9&gt;0,'E-natural gas'!AM57/'BIFUbC-natural-gas'!AM9,1)</f>
        <v>1</v>
      </c>
      <c r="AN9" s="299">
        <f>IF('BIFUbC-natural-gas'!AN9&gt;0,'E-natural gas'!AN57/'BIFUbC-natural-gas'!AN9,1)</f>
        <v>1</v>
      </c>
      <c r="AO9" s="299">
        <f>IF('BIFUbC-natural-gas'!AO9&gt;0,'E-natural gas'!AO57/'BIFUbC-natural-gas'!AO9,1)</f>
        <v>1</v>
      </c>
      <c r="AP9" s="299">
        <f>IF('BIFUbC-natural-gas'!AP9&gt;0,'E-natural gas'!AP57/'BIFUbC-natural-gas'!AP9,1)</f>
        <v>1</v>
      </c>
      <c r="AQ9" s="299">
        <f>IF('BIFUbC-natural-gas'!AQ9&gt;0,'E-natural gas'!AQ57/'BIFUbC-natural-gas'!AQ9,1)</f>
        <v>1</v>
      </c>
    </row>
    <row r="10" spans="1:43" x14ac:dyDescent="0.25">
      <c r="A10" s="299" t="s">
        <v>97</v>
      </c>
      <c r="B10" s="299">
        <f>IF('BIFUbC-natural-gas'!B10&gt;0,'E-natural gas'!B58/'BIFUbC-natural-gas'!B10,1)</f>
        <v>0.81455891535900882</v>
      </c>
      <c r="C10" s="299">
        <f>IF('BIFUbC-natural-gas'!C10&gt;0,'E-natural gas'!C58/'BIFUbC-natural-gas'!C10,1)</f>
        <v>0.77238153622596095</v>
      </c>
      <c r="D10" s="299">
        <f>IF('BIFUbC-natural-gas'!D10&gt;0,'E-natural gas'!D58/'BIFUbC-natural-gas'!D10,1)</f>
        <v>0.7722249040382263</v>
      </c>
      <c r="E10" s="299">
        <f>IF('BIFUbC-natural-gas'!E10&gt;0,'E-natural gas'!E58/'BIFUbC-natural-gas'!E10,1)</f>
        <v>0.77283078732377608</v>
      </c>
      <c r="F10" s="299">
        <f>IF('BIFUbC-natural-gas'!F10&gt;0,'E-natural gas'!F58/'BIFUbC-natural-gas'!F10,1)</f>
        <v>0.77732116490958625</v>
      </c>
      <c r="G10" s="299">
        <f>IF('BIFUbC-natural-gas'!G10&gt;0,'E-natural gas'!G58/'BIFUbC-natural-gas'!G10,1)</f>
        <v>0.77699991686247161</v>
      </c>
      <c r="H10" s="299">
        <f>IF('BIFUbC-natural-gas'!H10&gt;0,'E-natural gas'!H58/'BIFUbC-natural-gas'!H10,1)</f>
        <v>0.77665927274470914</v>
      </c>
      <c r="I10" s="299">
        <f>IF('BIFUbC-natural-gas'!I10&gt;0,'E-natural gas'!I58/'BIFUbC-natural-gas'!I10,1)</f>
        <v>0.7765825833725406</v>
      </c>
      <c r="J10" s="299">
        <f>IF('BIFUbC-natural-gas'!J10&gt;0,'E-natural gas'!J58/'BIFUbC-natural-gas'!J10,1)</f>
        <v>0.77650583749007107</v>
      </c>
      <c r="K10" s="299">
        <f>IF('BIFUbC-natural-gas'!K10&gt;0,'E-natural gas'!K58/'BIFUbC-natural-gas'!K10,1)</f>
        <v>0.77642903504016658</v>
      </c>
      <c r="L10" s="299">
        <f>IF('BIFUbC-natural-gas'!L10&gt;0,'E-natural gas'!L58/'BIFUbC-natural-gas'!L10,1)</f>
        <v>0.77635217596561623</v>
      </c>
      <c r="M10" s="299">
        <f>IF('BIFUbC-natural-gas'!M10&gt;0,'E-natural gas'!M58/'BIFUbC-natural-gas'!M10,1)</f>
        <v>0.77627526020913096</v>
      </c>
      <c r="N10" s="299">
        <f>IF('BIFUbC-natural-gas'!N10&gt;0,'E-natural gas'!N58/'BIFUbC-natural-gas'!N10,1)</f>
        <v>0.77622283725287156</v>
      </c>
      <c r="O10" s="299">
        <f>IF('BIFUbC-natural-gas'!O10&gt;0,'E-natural gas'!O58/'BIFUbC-natural-gas'!O10,1)</f>
        <v>0.77617038786926063</v>
      </c>
      <c r="P10" s="299">
        <f>IF('BIFUbC-natural-gas'!P10&gt;0,'E-natural gas'!P58/'BIFUbC-natural-gas'!P10,1)</f>
        <v>0.77611791204006375</v>
      </c>
      <c r="Q10" s="299">
        <f>IF('BIFUbC-natural-gas'!Q10&gt;0,'E-natural gas'!Q58/'BIFUbC-natural-gas'!Q10,1)</f>
        <v>0.77606540974702998</v>
      </c>
      <c r="R10" s="299">
        <f>IF('BIFUbC-natural-gas'!R10&gt;0,'E-natural gas'!R58/'BIFUbC-natural-gas'!R10,1)</f>
        <v>0.77601288097189169</v>
      </c>
      <c r="S10" s="299">
        <f>IF('BIFUbC-natural-gas'!S10&gt;0,'E-natural gas'!S58/'BIFUbC-natural-gas'!S10,1)</f>
        <v>0.77598595503286594</v>
      </c>
      <c r="T10" s="299">
        <f>IF('BIFUbC-natural-gas'!T10&gt;0,'E-natural gas'!T58/'BIFUbC-natural-gas'!T10,1)</f>
        <v>0.77595902348695567</v>
      </c>
      <c r="U10" s="299">
        <f>IF('BIFUbC-natural-gas'!U10&gt;0,'E-natural gas'!U58/'BIFUbC-natural-gas'!U10,1)</f>
        <v>0.77593208633249666</v>
      </c>
      <c r="V10" s="299">
        <f>IF('BIFUbC-natural-gas'!V10&gt;0,'E-natural gas'!V58/'BIFUbC-natural-gas'!V10,1)</f>
        <v>0.77590514356782336</v>
      </c>
      <c r="W10" s="299">
        <f>IF('BIFUbC-natural-gas'!W10&gt;0,'E-natural gas'!W58/'BIFUbC-natural-gas'!W10,1)</f>
        <v>0.77587819519127021</v>
      </c>
      <c r="X10" s="299">
        <f>IF('BIFUbC-natural-gas'!X10&gt;0,'E-natural gas'!X58/'BIFUbC-natural-gas'!X10,1)</f>
        <v>0.77585124120117088</v>
      </c>
      <c r="Y10" s="299">
        <f>IF('BIFUbC-natural-gas'!Y10&gt;0,'E-natural gas'!Y58/'BIFUbC-natural-gas'!Y10,1)</f>
        <v>0.77582428159585803</v>
      </c>
      <c r="Z10" s="299">
        <f>IF('BIFUbC-natural-gas'!Z10&gt;0,'E-natural gas'!Z58/'BIFUbC-natural-gas'!Z10,1)</f>
        <v>0.77579731637366411</v>
      </c>
      <c r="AA10" s="299">
        <f>IF('BIFUbC-natural-gas'!AA10&gt;0,'E-natural gas'!AA58/'BIFUbC-natural-gas'!AA10,1)</f>
        <v>0.77577034553292112</v>
      </c>
      <c r="AB10" s="299">
        <f>IF('BIFUbC-natural-gas'!AB10&gt;0,'E-natural gas'!AB58/'BIFUbC-natural-gas'!AB10,1)</f>
        <v>0.77574336907195918</v>
      </c>
      <c r="AC10" s="299">
        <f>IF('BIFUbC-natural-gas'!AC10&gt;0,'E-natural gas'!AC58/'BIFUbC-natural-gas'!AC10,1)</f>
        <v>0.77571638698910927</v>
      </c>
      <c r="AD10" s="299">
        <f>IF('BIFUbC-natural-gas'!AD10&gt;0,'E-natural gas'!AD58/'BIFUbC-natural-gas'!AD10,1)</f>
        <v>0.77568939928270086</v>
      </c>
      <c r="AE10" s="299">
        <f>IF('BIFUbC-natural-gas'!AE10&gt;0,'E-natural gas'!AE58/'BIFUbC-natural-gas'!AE10,1)</f>
        <v>0.77566240595106317</v>
      </c>
      <c r="AF10" s="299">
        <f>IF('BIFUbC-natural-gas'!AF10&gt;0,'E-natural gas'!AF58/'BIFUbC-natural-gas'!AF10,1)</f>
        <v>0.7756354069925242</v>
      </c>
      <c r="AG10" s="299">
        <f>IF('BIFUbC-natural-gas'!AG10&gt;0,'E-natural gas'!AG58/'BIFUbC-natural-gas'!AG10,1)</f>
        <v>0.77560840240541196</v>
      </c>
      <c r="AH10" s="299">
        <f>IF('BIFUbC-natural-gas'!AH10&gt;0,'E-natural gas'!AH58/'BIFUbC-natural-gas'!AH10,1)</f>
        <v>0.77558139218805333</v>
      </c>
      <c r="AI10" s="299">
        <f>IF('BIFUbC-natural-gas'!AI10&gt;0,'E-natural gas'!AI58/'BIFUbC-natural-gas'!AI10,1)</f>
        <v>0.77555437633877489</v>
      </c>
      <c r="AJ10" s="299">
        <f>IF('BIFUbC-natural-gas'!AJ10&gt;0,'E-natural gas'!AJ58/'BIFUbC-natural-gas'!AJ10,1)</f>
        <v>0.77552735485590241</v>
      </c>
      <c r="AK10" s="299">
        <f>IF('BIFUbC-natural-gas'!AK10&gt;0,'E-natural gas'!AK58/'BIFUbC-natural-gas'!AK10,1)</f>
        <v>0.7755003277377609</v>
      </c>
      <c r="AL10" s="299">
        <f>IF('BIFUbC-natural-gas'!AL10&gt;0,'E-natural gas'!AL58/'BIFUbC-natural-gas'!AL10,1)</f>
        <v>0.77547329498267481</v>
      </c>
      <c r="AM10" s="299">
        <f>IF('BIFUbC-natural-gas'!AM10&gt;0,'E-natural gas'!AM58/'BIFUbC-natural-gas'!AM10,1)</f>
        <v>0.77544625658896793</v>
      </c>
      <c r="AN10" s="299">
        <f>IF('BIFUbC-natural-gas'!AN10&gt;0,'E-natural gas'!AN58/'BIFUbC-natural-gas'!AN10,1)</f>
        <v>0.7754192125549636</v>
      </c>
      <c r="AO10" s="299">
        <f>IF('BIFUbC-natural-gas'!AO10&gt;0,'E-natural gas'!AO58/'BIFUbC-natural-gas'!AO10,1)</f>
        <v>0.77539216287898405</v>
      </c>
      <c r="AP10" s="299">
        <f>IF('BIFUbC-natural-gas'!AP10&gt;0,'E-natural gas'!AP58/'BIFUbC-natural-gas'!AP10,1)</f>
        <v>0.77536510755935117</v>
      </c>
      <c r="AQ10" s="299">
        <f>IF('BIFUbC-natural-gas'!AQ10&gt;0,'E-natural gas'!AQ58/'BIFUbC-natural-gas'!AQ10,1)</f>
        <v>0.77527742391571719</v>
      </c>
    </row>
    <row r="11" spans="1:43" x14ac:dyDescent="0.25">
      <c r="A11" s="299" t="s">
        <v>98</v>
      </c>
      <c r="B11" s="299">
        <f>IF('BIFUbC-natural-gas'!B11&gt;0,'E-natural gas'!B59/'BIFUbC-natural-gas'!B11,1)</f>
        <v>0.74369185354473166</v>
      </c>
      <c r="C11" s="299">
        <f>IF('BIFUbC-natural-gas'!C11&gt;0,'E-natural gas'!C59/'BIFUbC-natural-gas'!C11,1)</f>
        <v>0.75109119943222136</v>
      </c>
      <c r="D11" s="299">
        <f>IF('BIFUbC-natural-gas'!D11&gt;0,'E-natural gas'!D59/'BIFUbC-natural-gas'!D11,1)</f>
        <v>0.75629973181990107</v>
      </c>
      <c r="E11" s="299">
        <f>IF('BIFUbC-natural-gas'!E11&gt;0,'E-natural gas'!E59/'BIFUbC-natural-gas'!E11,1)</f>
        <v>0.75759634310730628</v>
      </c>
      <c r="F11" s="299">
        <f>IF('BIFUbC-natural-gas'!F11&gt;0,'E-natural gas'!F59/'BIFUbC-natural-gas'!F11,1)</f>
        <v>0.76285365762075985</v>
      </c>
      <c r="G11" s="299">
        <f>IF('BIFUbC-natural-gas'!G11&gt;0,'E-natural gas'!G59/'BIFUbC-natural-gas'!G11,1)</f>
        <v>0.76314181518764779</v>
      </c>
      <c r="H11" s="299">
        <f>IF('BIFUbC-natural-gas'!H11&gt;0,'E-natural gas'!H59/'BIFUbC-natural-gas'!H11,1)</f>
        <v>0.76334490159899315</v>
      </c>
      <c r="I11" s="299">
        <f>IF('BIFUbC-natural-gas'!I11&gt;0,'E-natural gas'!I59/'BIFUbC-natural-gas'!I11,1)</f>
        <v>0.76359968860071759</v>
      </c>
      <c r="J11" s="299">
        <f>IF('BIFUbC-natural-gas'!J11&gt;0,'E-natural gas'!J59/'BIFUbC-natural-gas'!J11,1)</f>
        <v>0.76376366054693412</v>
      </c>
      <c r="K11" s="299">
        <f>IF('BIFUbC-natural-gas'!K11&gt;0,'E-natural gas'!K59/'BIFUbC-natural-gas'!K11,1)</f>
        <v>0.76384517620072701</v>
      </c>
      <c r="L11" s="299">
        <f>IF('BIFUbC-natural-gas'!L11&gt;0,'E-natural gas'!L59/'BIFUbC-natural-gas'!L11,1)</f>
        <v>0.76385498136787933</v>
      </c>
      <c r="M11" s="299">
        <f>IF('BIFUbC-natural-gas'!M11&gt;0,'E-natural gas'!M59/'BIFUbC-natural-gas'!M11,1)</f>
        <v>0.76380537479177846</v>
      </c>
      <c r="N11" s="299">
        <f>IF('BIFUbC-natural-gas'!N11&gt;0,'E-natural gas'!N59/'BIFUbC-natural-gas'!N11,1)</f>
        <v>0.76381774680182046</v>
      </c>
      <c r="O11" s="299">
        <f>IF('BIFUbC-natural-gas'!O11&gt;0,'E-natural gas'!O59/'BIFUbC-natural-gas'!O11,1)</f>
        <v>0.7637876486799734</v>
      </c>
      <c r="P11" s="299">
        <f>IF('BIFUbC-natural-gas'!P11&gt;0,'E-natural gas'!P59/'BIFUbC-natural-gas'!P11,1)</f>
        <v>0.76372644070963525</v>
      </c>
      <c r="Q11" s="299">
        <f>IF('BIFUbC-natural-gas'!Q11&gt;0,'E-natural gas'!Q59/'BIFUbC-natural-gas'!Q11,1)</f>
        <v>0.76364546387829246</v>
      </c>
      <c r="R11" s="299">
        <f>IF('BIFUbC-natural-gas'!R11&gt;0,'E-natural gas'!R59/'BIFUbC-natural-gas'!R11,1)</f>
        <v>0.76355576430282712</v>
      </c>
      <c r="S11" s="299">
        <f>IF('BIFUbC-natural-gas'!S11&gt;0,'E-natural gas'!S59/'BIFUbC-natural-gas'!S11,1)</f>
        <v>0.76347422939628917</v>
      </c>
      <c r="T11" s="299">
        <f>IF('BIFUbC-natural-gas'!T11&gt;0,'E-natural gas'!T59/'BIFUbC-natural-gas'!T11,1)</f>
        <v>0.76339180038614618</v>
      </c>
      <c r="U11" s="299">
        <f>IF('BIFUbC-natural-gas'!U11&gt;0,'E-natural gas'!U59/'BIFUbC-natural-gas'!U11,1)</f>
        <v>0.76330852496675339</v>
      </c>
      <c r="V11" s="299">
        <f>IF('BIFUbC-natural-gas'!V11&gt;0,'E-natural gas'!V59/'BIFUbC-natural-gas'!V11,1)</f>
        <v>0.76322445065283595</v>
      </c>
      <c r="W11" s="299">
        <f>IF('BIFUbC-natural-gas'!W11&gt;0,'E-natural gas'!W59/'BIFUbC-natural-gas'!W11,1)</f>
        <v>0.76313962472974284</v>
      </c>
      <c r="X11" s="299">
        <f>IF('BIFUbC-natural-gas'!X11&gt;0,'E-natural gas'!X59/'BIFUbC-natural-gas'!X11,1)</f>
        <v>0.76309303876296253</v>
      </c>
      <c r="Y11" s="299">
        <f>IF('BIFUbC-natural-gas'!Y11&gt;0,'E-natural gas'!Y59/'BIFUbC-natural-gas'!Y11,1)</f>
        <v>0.76304507873443594</v>
      </c>
      <c r="Z11" s="299">
        <f>IF('BIFUbC-natural-gas'!Z11&gt;0,'E-natural gas'!Z59/'BIFUbC-natural-gas'!Z11,1)</f>
        <v>0.76299579178973542</v>
      </c>
      <c r="AA11" s="299">
        <f>IF('BIFUbC-natural-gas'!AA11&gt;0,'E-natural gas'!AA59/'BIFUbC-natural-gas'!AA11,1)</f>
        <v>0.76294522538464582</v>
      </c>
      <c r="AB11" s="299">
        <f>IF('BIFUbC-natural-gas'!AB11&gt;0,'E-natural gas'!AB59/'BIFUbC-natural-gas'!AB11,1)</f>
        <v>0.76289342722508269</v>
      </c>
      <c r="AC11" s="299">
        <f>IF('BIFUbC-natural-gas'!AC11&gt;0,'E-natural gas'!AC59/'BIFUbC-natural-gas'!AC11,1)</f>
        <v>0.76287326473866379</v>
      </c>
      <c r="AD11" s="299">
        <f>IF('BIFUbC-natural-gas'!AD11&gt;0,'E-natural gas'!AD59/'BIFUbC-natural-gas'!AD11,1)</f>
        <v>0.7628518334531289</v>
      </c>
      <c r="AE11" s="299">
        <f>IF('BIFUbC-natural-gas'!AE11&gt;0,'E-natural gas'!AE59/'BIFUbC-natural-gas'!AE11,1)</f>
        <v>0.76282917037044418</v>
      </c>
      <c r="AF11" s="299">
        <f>IF('BIFUbC-natural-gas'!AF11&gt;0,'E-natural gas'!AF59/'BIFUbC-natural-gas'!AF11,1)</f>
        <v>0.76280531318853462</v>
      </c>
      <c r="AG11" s="299">
        <f>IF('BIFUbC-natural-gas'!AG11&gt;0,'E-natural gas'!AG59/'BIFUbC-natural-gas'!AG11,1)</f>
        <v>0.76278030025074817</v>
      </c>
      <c r="AH11" s="299">
        <f>IF('BIFUbC-natural-gas'!AH11&gt;0,'E-natural gas'!AH59/'BIFUbC-natural-gas'!AH11,1)</f>
        <v>0.76278439191671199</v>
      </c>
      <c r="AI11" s="299">
        <f>IF('BIFUbC-natural-gas'!AI11&gt;0,'E-natural gas'!AI59/'BIFUbC-natural-gas'!AI11,1)</f>
        <v>0.76278766418311594</v>
      </c>
      <c r="AJ11" s="299">
        <f>IF('BIFUbC-natural-gas'!AJ11&gt;0,'E-natural gas'!AJ59/'BIFUbC-natural-gas'!AJ11,1)</f>
        <v>0.7627901499579921</v>
      </c>
      <c r="AK11" s="299">
        <f>IF('BIFUbC-natural-gas'!AK11&gt;0,'E-natural gas'!AK59/'BIFUbC-natural-gas'!AK11,1)</f>
        <v>0.76279188303196521</v>
      </c>
      <c r="AL11" s="299">
        <f>IF('BIFUbC-natural-gas'!AL11&gt;0,'E-natural gas'!AL59/'BIFUbC-natural-gas'!AL11,1)</f>
        <v>0.76279289804806838</v>
      </c>
      <c r="AM11" s="299">
        <f>IF('BIFUbC-natural-gas'!AM11&gt;0,'E-natural gas'!AM59/'BIFUbC-natural-gas'!AM11,1)</f>
        <v>0.76279901608954448</v>
      </c>
      <c r="AN11" s="299">
        <f>IF('BIFUbC-natural-gas'!AN11&gt;0,'E-natural gas'!AN59/'BIFUbC-natural-gas'!AN11,1)</f>
        <v>0.76280457846823901</v>
      </c>
      <c r="AO11" s="299">
        <f>IF('BIFUbC-natural-gas'!AO11&gt;0,'E-natural gas'!AO59/'BIFUbC-natural-gas'!AO11,1)</f>
        <v>0.76280962230136984</v>
      </c>
      <c r="AP11" s="299">
        <f>IF('BIFUbC-natural-gas'!AP11&gt;0,'E-natural gas'!AP59/'BIFUbC-natural-gas'!AP11,1)</f>
        <v>0.76281418554285163</v>
      </c>
      <c r="AQ11" s="299">
        <f>IF('BIFUbC-natural-gas'!AQ11&gt;0,'E-natural gas'!AQ59/'BIFUbC-natural-gas'!AQ11,1)</f>
        <v>0.76275189707966318</v>
      </c>
    </row>
    <row r="12" spans="1:43" x14ac:dyDescent="0.25">
      <c r="A12" s="299" t="s">
        <v>99</v>
      </c>
      <c r="B12" s="299">
        <f>IF('BIFUbC-natural-gas'!B12&gt;0,'E-natural gas'!B60/'BIFUbC-natural-gas'!B12,1)</f>
        <v>1</v>
      </c>
      <c r="C12" s="299">
        <f>IF('BIFUbC-natural-gas'!C12&gt;0,'E-natural gas'!C60/'BIFUbC-natural-gas'!C12,1)</f>
        <v>1</v>
      </c>
      <c r="D12" s="299">
        <f>IF('BIFUbC-natural-gas'!D12&gt;0,'E-natural gas'!D60/'BIFUbC-natural-gas'!D12,1)</f>
        <v>1</v>
      </c>
      <c r="E12" s="299">
        <f>IF('BIFUbC-natural-gas'!E12&gt;0,'E-natural gas'!E60/'BIFUbC-natural-gas'!E12,1)</f>
        <v>1</v>
      </c>
      <c r="F12" s="299">
        <f>IF('BIFUbC-natural-gas'!F12&gt;0,'E-natural gas'!F60/'BIFUbC-natural-gas'!F12,1)</f>
        <v>1</v>
      </c>
      <c r="G12" s="299">
        <f>IF('BIFUbC-natural-gas'!G12&gt;0,'E-natural gas'!G60/'BIFUbC-natural-gas'!G12,1)</f>
        <v>1</v>
      </c>
      <c r="H12" s="299">
        <f>IF('BIFUbC-natural-gas'!H12&gt;0,'E-natural gas'!H60/'BIFUbC-natural-gas'!H12,1)</f>
        <v>1</v>
      </c>
      <c r="I12" s="299">
        <f>IF('BIFUbC-natural-gas'!I12&gt;0,'E-natural gas'!I60/'BIFUbC-natural-gas'!I12,1)</f>
        <v>1</v>
      </c>
      <c r="J12" s="299">
        <f>IF('BIFUbC-natural-gas'!J12&gt;0,'E-natural gas'!J60/'BIFUbC-natural-gas'!J12,1)</f>
        <v>1</v>
      </c>
      <c r="K12" s="299">
        <f>IF('BIFUbC-natural-gas'!K12&gt;0,'E-natural gas'!K60/'BIFUbC-natural-gas'!K12,1)</f>
        <v>1</v>
      </c>
      <c r="L12" s="299">
        <f>IF('BIFUbC-natural-gas'!L12&gt;0,'E-natural gas'!L60/'BIFUbC-natural-gas'!L12,1)</f>
        <v>1</v>
      </c>
      <c r="M12" s="299">
        <f>IF('BIFUbC-natural-gas'!M12&gt;0,'E-natural gas'!M60/'BIFUbC-natural-gas'!M12,1)</f>
        <v>1</v>
      </c>
      <c r="N12" s="299">
        <f>IF('BIFUbC-natural-gas'!N12&gt;0,'E-natural gas'!N60/'BIFUbC-natural-gas'!N12,1)</f>
        <v>1</v>
      </c>
      <c r="O12" s="299">
        <f>IF('BIFUbC-natural-gas'!O12&gt;0,'E-natural gas'!O60/'BIFUbC-natural-gas'!O12,1)</f>
        <v>1</v>
      </c>
      <c r="P12" s="299">
        <f>IF('BIFUbC-natural-gas'!P12&gt;0,'E-natural gas'!P60/'BIFUbC-natural-gas'!P12,1)</f>
        <v>1</v>
      </c>
      <c r="Q12" s="299">
        <f>IF('BIFUbC-natural-gas'!Q12&gt;0,'E-natural gas'!Q60/'BIFUbC-natural-gas'!Q12,1)</f>
        <v>1</v>
      </c>
      <c r="R12" s="299">
        <f>IF('BIFUbC-natural-gas'!R12&gt;0,'E-natural gas'!R60/'BIFUbC-natural-gas'!R12,1)</f>
        <v>1</v>
      </c>
      <c r="S12" s="299">
        <f>IF('BIFUbC-natural-gas'!S12&gt;0,'E-natural gas'!S60/'BIFUbC-natural-gas'!S12,1)</f>
        <v>1</v>
      </c>
      <c r="T12" s="299">
        <f>IF('BIFUbC-natural-gas'!T12&gt;0,'E-natural gas'!T60/'BIFUbC-natural-gas'!T12,1)</f>
        <v>1</v>
      </c>
      <c r="U12" s="299">
        <f>IF('BIFUbC-natural-gas'!U12&gt;0,'E-natural gas'!U60/'BIFUbC-natural-gas'!U12,1)</f>
        <v>1</v>
      </c>
      <c r="V12" s="299">
        <f>IF('BIFUbC-natural-gas'!V12&gt;0,'E-natural gas'!V60/'BIFUbC-natural-gas'!V12,1)</f>
        <v>1</v>
      </c>
      <c r="W12" s="299">
        <f>IF('BIFUbC-natural-gas'!W12&gt;0,'E-natural gas'!W60/'BIFUbC-natural-gas'!W12,1)</f>
        <v>1</v>
      </c>
      <c r="X12" s="299">
        <f>IF('BIFUbC-natural-gas'!X12&gt;0,'E-natural gas'!X60/'BIFUbC-natural-gas'!X12,1)</f>
        <v>1</v>
      </c>
      <c r="Y12" s="299">
        <f>IF('BIFUbC-natural-gas'!Y12&gt;0,'E-natural gas'!Y60/'BIFUbC-natural-gas'!Y12,1)</f>
        <v>1</v>
      </c>
      <c r="Z12" s="299">
        <f>IF('BIFUbC-natural-gas'!Z12&gt;0,'E-natural gas'!Z60/'BIFUbC-natural-gas'!Z12,1)</f>
        <v>1</v>
      </c>
      <c r="AA12" s="299">
        <f>IF('BIFUbC-natural-gas'!AA12&gt;0,'E-natural gas'!AA60/'BIFUbC-natural-gas'!AA12,1)</f>
        <v>1</v>
      </c>
      <c r="AB12" s="299">
        <f>IF('BIFUbC-natural-gas'!AB12&gt;0,'E-natural gas'!AB60/'BIFUbC-natural-gas'!AB12,1)</f>
        <v>1</v>
      </c>
      <c r="AC12" s="299">
        <f>IF('BIFUbC-natural-gas'!AC12&gt;0,'E-natural gas'!AC60/'BIFUbC-natural-gas'!AC12,1)</f>
        <v>1</v>
      </c>
      <c r="AD12" s="299">
        <f>IF('BIFUbC-natural-gas'!AD12&gt;0,'E-natural gas'!AD60/'BIFUbC-natural-gas'!AD12,1)</f>
        <v>1</v>
      </c>
      <c r="AE12" s="299">
        <f>IF('BIFUbC-natural-gas'!AE12&gt;0,'E-natural gas'!AE60/'BIFUbC-natural-gas'!AE12,1)</f>
        <v>1</v>
      </c>
      <c r="AF12" s="299">
        <f>IF('BIFUbC-natural-gas'!AF12&gt;0,'E-natural gas'!AF60/'BIFUbC-natural-gas'!AF12,1)</f>
        <v>1</v>
      </c>
      <c r="AG12" s="299">
        <f>IF('BIFUbC-natural-gas'!AG12&gt;0,'E-natural gas'!AG60/'BIFUbC-natural-gas'!AG12,1)</f>
        <v>1</v>
      </c>
      <c r="AH12" s="299">
        <f>IF('BIFUbC-natural-gas'!AH12&gt;0,'E-natural gas'!AH60/'BIFUbC-natural-gas'!AH12,1)</f>
        <v>1</v>
      </c>
      <c r="AI12" s="299">
        <f>IF('BIFUbC-natural-gas'!AI12&gt;0,'E-natural gas'!AI60/'BIFUbC-natural-gas'!AI12,1)</f>
        <v>1</v>
      </c>
      <c r="AJ12" s="299">
        <f>IF('BIFUbC-natural-gas'!AJ12&gt;0,'E-natural gas'!AJ60/'BIFUbC-natural-gas'!AJ12,1)</f>
        <v>1</v>
      </c>
      <c r="AK12" s="299">
        <f>IF('BIFUbC-natural-gas'!AK12&gt;0,'E-natural gas'!AK60/'BIFUbC-natural-gas'!AK12,1)</f>
        <v>1</v>
      </c>
      <c r="AL12" s="299">
        <f>IF('BIFUbC-natural-gas'!AL12&gt;0,'E-natural gas'!AL60/'BIFUbC-natural-gas'!AL12,1)</f>
        <v>1</v>
      </c>
      <c r="AM12" s="299">
        <f>IF('BIFUbC-natural-gas'!AM12&gt;0,'E-natural gas'!AM60/'BIFUbC-natural-gas'!AM12,1)</f>
        <v>1</v>
      </c>
      <c r="AN12" s="299">
        <f>IF('BIFUbC-natural-gas'!AN12&gt;0,'E-natural gas'!AN60/'BIFUbC-natural-gas'!AN12,1)</f>
        <v>1</v>
      </c>
      <c r="AO12" s="299">
        <f>IF('BIFUbC-natural-gas'!AO12&gt;0,'E-natural gas'!AO60/'BIFUbC-natural-gas'!AO12,1)</f>
        <v>1</v>
      </c>
      <c r="AP12" s="299">
        <f>IF('BIFUbC-natural-gas'!AP12&gt;0,'E-natural gas'!AP60/'BIFUbC-natural-gas'!AP12,1)</f>
        <v>1</v>
      </c>
      <c r="AQ12" s="299">
        <f>IF('BIFUbC-natural-gas'!AQ12&gt;0,'E-natural gas'!AQ60/'BIFUbC-natural-gas'!AQ12,1)</f>
        <v>1</v>
      </c>
    </row>
    <row r="13" spans="1:43" x14ac:dyDescent="0.25">
      <c r="A13" s="299" t="s">
        <v>100</v>
      </c>
      <c r="B13" s="299">
        <f>IF('BIFUbC-natural-gas'!B13&gt;0,'E-natural gas'!B61/'BIFUbC-natural-gas'!B13,1)</f>
        <v>1</v>
      </c>
      <c r="C13" s="299">
        <f>IF('BIFUbC-natural-gas'!C13&gt;0,'E-natural gas'!C61/'BIFUbC-natural-gas'!C13,1)</f>
        <v>1</v>
      </c>
      <c r="D13" s="299">
        <f>IF('BIFUbC-natural-gas'!D13&gt;0,'E-natural gas'!D61/'BIFUbC-natural-gas'!D13,1)</f>
        <v>1</v>
      </c>
      <c r="E13" s="299">
        <f>IF('BIFUbC-natural-gas'!E13&gt;0,'E-natural gas'!E61/'BIFUbC-natural-gas'!E13,1)</f>
        <v>1</v>
      </c>
      <c r="F13" s="299">
        <f>IF('BIFUbC-natural-gas'!F13&gt;0,'E-natural gas'!F61/'BIFUbC-natural-gas'!F13,1)</f>
        <v>1</v>
      </c>
      <c r="G13" s="299">
        <f>IF('BIFUbC-natural-gas'!G13&gt;0,'E-natural gas'!G61/'BIFUbC-natural-gas'!G13,1)</f>
        <v>1</v>
      </c>
      <c r="H13" s="299">
        <f>IF('BIFUbC-natural-gas'!H13&gt;0,'E-natural gas'!H61/'BIFUbC-natural-gas'!H13,1)</f>
        <v>1</v>
      </c>
      <c r="I13" s="299">
        <f>IF('BIFUbC-natural-gas'!I13&gt;0,'E-natural gas'!I61/'BIFUbC-natural-gas'!I13,1)</f>
        <v>1</v>
      </c>
      <c r="J13" s="299">
        <f>IF('BIFUbC-natural-gas'!J13&gt;0,'E-natural gas'!J61/'BIFUbC-natural-gas'!J13,1)</f>
        <v>1</v>
      </c>
      <c r="K13" s="299">
        <f>IF('BIFUbC-natural-gas'!K13&gt;0,'E-natural gas'!K61/'BIFUbC-natural-gas'!K13,1)</f>
        <v>1</v>
      </c>
      <c r="L13" s="299">
        <f>IF('BIFUbC-natural-gas'!L13&gt;0,'E-natural gas'!L61/'BIFUbC-natural-gas'!L13,1)</f>
        <v>1</v>
      </c>
      <c r="M13" s="299">
        <f>IF('BIFUbC-natural-gas'!M13&gt;0,'E-natural gas'!M61/'BIFUbC-natural-gas'!M13,1)</f>
        <v>1</v>
      </c>
      <c r="N13" s="299">
        <f>IF('BIFUbC-natural-gas'!N13&gt;0,'E-natural gas'!N61/'BIFUbC-natural-gas'!N13,1)</f>
        <v>1</v>
      </c>
      <c r="O13" s="299">
        <f>IF('BIFUbC-natural-gas'!O13&gt;0,'E-natural gas'!O61/'BIFUbC-natural-gas'!O13,1)</f>
        <v>1</v>
      </c>
      <c r="P13" s="299">
        <f>IF('BIFUbC-natural-gas'!P13&gt;0,'E-natural gas'!P61/'BIFUbC-natural-gas'!P13,1)</f>
        <v>1</v>
      </c>
      <c r="Q13" s="299">
        <f>IF('BIFUbC-natural-gas'!Q13&gt;0,'E-natural gas'!Q61/'BIFUbC-natural-gas'!Q13,1)</f>
        <v>1</v>
      </c>
      <c r="R13" s="299">
        <f>IF('BIFUbC-natural-gas'!R13&gt;0,'E-natural gas'!R61/'BIFUbC-natural-gas'!R13,1)</f>
        <v>1</v>
      </c>
      <c r="S13" s="299">
        <f>IF('BIFUbC-natural-gas'!S13&gt;0,'E-natural gas'!S61/'BIFUbC-natural-gas'!S13,1)</f>
        <v>1</v>
      </c>
      <c r="T13" s="299">
        <f>IF('BIFUbC-natural-gas'!T13&gt;0,'E-natural gas'!T61/'BIFUbC-natural-gas'!T13,1)</f>
        <v>1</v>
      </c>
      <c r="U13" s="299">
        <f>IF('BIFUbC-natural-gas'!U13&gt;0,'E-natural gas'!U61/'BIFUbC-natural-gas'!U13,1)</f>
        <v>1</v>
      </c>
      <c r="V13" s="299">
        <f>IF('BIFUbC-natural-gas'!V13&gt;0,'E-natural gas'!V61/'BIFUbC-natural-gas'!V13,1)</f>
        <v>1</v>
      </c>
      <c r="W13" s="299">
        <f>IF('BIFUbC-natural-gas'!W13&gt;0,'E-natural gas'!W61/'BIFUbC-natural-gas'!W13,1)</f>
        <v>1</v>
      </c>
      <c r="X13" s="299">
        <f>IF('BIFUbC-natural-gas'!X13&gt;0,'E-natural gas'!X61/'BIFUbC-natural-gas'!X13,1)</f>
        <v>1</v>
      </c>
      <c r="Y13" s="299">
        <f>IF('BIFUbC-natural-gas'!Y13&gt;0,'E-natural gas'!Y61/'BIFUbC-natural-gas'!Y13,1)</f>
        <v>1</v>
      </c>
      <c r="Z13" s="299">
        <f>IF('BIFUbC-natural-gas'!Z13&gt;0,'E-natural gas'!Z61/'BIFUbC-natural-gas'!Z13,1)</f>
        <v>1</v>
      </c>
      <c r="AA13" s="299">
        <f>IF('BIFUbC-natural-gas'!AA13&gt;0,'E-natural gas'!AA61/'BIFUbC-natural-gas'!AA13,1)</f>
        <v>1</v>
      </c>
      <c r="AB13" s="299">
        <f>IF('BIFUbC-natural-gas'!AB13&gt;0,'E-natural gas'!AB61/'BIFUbC-natural-gas'!AB13,1)</f>
        <v>1</v>
      </c>
      <c r="AC13" s="299">
        <f>IF('BIFUbC-natural-gas'!AC13&gt;0,'E-natural gas'!AC61/'BIFUbC-natural-gas'!AC13,1)</f>
        <v>1</v>
      </c>
      <c r="AD13" s="299">
        <f>IF('BIFUbC-natural-gas'!AD13&gt;0,'E-natural gas'!AD61/'BIFUbC-natural-gas'!AD13,1)</f>
        <v>1</v>
      </c>
      <c r="AE13" s="299">
        <f>IF('BIFUbC-natural-gas'!AE13&gt;0,'E-natural gas'!AE61/'BIFUbC-natural-gas'!AE13,1)</f>
        <v>1</v>
      </c>
      <c r="AF13" s="299">
        <f>IF('BIFUbC-natural-gas'!AF13&gt;0,'E-natural gas'!AF61/'BIFUbC-natural-gas'!AF13,1)</f>
        <v>1</v>
      </c>
      <c r="AG13" s="299">
        <f>IF('BIFUbC-natural-gas'!AG13&gt;0,'E-natural gas'!AG61/'BIFUbC-natural-gas'!AG13,1)</f>
        <v>1</v>
      </c>
      <c r="AH13" s="299">
        <f>IF('BIFUbC-natural-gas'!AH13&gt;0,'E-natural gas'!AH61/'BIFUbC-natural-gas'!AH13,1)</f>
        <v>1</v>
      </c>
      <c r="AI13" s="299">
        <f>IF('BIFUbC-natural-gas'!AI13&gt;0,'E-natural gas'!AI61/'BIFUbC-natural-gas'!AI13,1)</f>
        <v>1</v>
      </c>
      <c r="AJ13" s="299">
        <f>IF('BIFUbC-natural-gas'!AJ13&gt;0,'E-natural gas'!AJ61/'BIFUbC-natural-gas'!AJ13,1)</f>
        <v>1</v>
      </c>
      <c r="AK13" s="299">
        <f>IF('BIFUbC-natural-gas'!AK13&gt;0,'E-natural gas'!AK61/'BIFUbC-natural-gas'!AK13,1)</f>
        <v>1</v>
      </c>
      <c r="AL13" s="299">
        <f>IF('BIFUbC-natural-gas'!AL13&gt;0,'E-natural gas'!AL61/'BIFUbC-natural-gas'!AL13,1)</f>
        <v>1</v>
      </c>
      <c r="AM13" s="299">
        <f>IF('BIFUbC-natural-gas'!AM13&gt;0,'E-natural gas'!AM61/'BIFUbC-natural-gas'!AM13,1)</f>
        <v>1</v>
      </c>
      <c r="AN13" s="299">
        <f>IF('BIFUbC-natural-gas'!AN13&gt;0,'E-natural gas'!AN61/'BIFUbC-natural-gas'!AN13,1)</f>
        <v>1</v>
      </c>
      <c r="AO13" s="299">
        <f>IF('BIFUbC-natural-gas'!AO13&gt;0,'E-natural gas'!AO61/'BIFUbC-natural-gas'!AO13,1)</f>
        <v>1</v>
      </c>
      <c r="AP13" s="299">
        <f>IF('BIFUbC-natural-gas'!AP13&gt;0,'E-natural gas'!AP61/'BIFUbC-natural-gas'!AP13,1)</f>
        <v>1</v>
      </c>
      <c r="AQ13" s="299">
        <f>IF('BIFUbC-natural-gas'!AQ13&gt;0,'E-natural gas'!AQ61/'BIFUbC-natural-gas'!AQ13,1)</f>
        <v>1</v>
      </c>
    </row>
    <row r="14" spans="1:43" x14ac:dyDescent="0.25">
      <c r="A14" s="299" t="s">
        <v>101</v>
      </c>
      <c r="B14" s="299">
        <f>IF('BIFUbC-natural-gas'!B14&gt;0,'E-natural gas'!B62/'BIFUbC-natural-gas'!B14,1)</f>
        <v>1</v>
      </c>
      <c r="C14" s="299">
        <f>IF('BIFUbC-natural-gas'!C14&gt;0,'E-natural gas'!C62/'BIFUbC-natural-gas'!C14,1)</f>
        <v>1</v>
      </c>
      <c r="D14" s="299">
        <f>IF('BIFUbC-natural-gas'!D14&gt;0,'E-natural gas'!D62/'BIFUbC-natural-gas'!D14,1)</f>
        <v>1</v>
      </c>
      <c r="E14" s="299">
        <f>IF('BIFUbC-natural-gas'!E14&gt;0,'E-natural gas'!E62/'BIFUbC-natural-gas'!E14,1)</f>
        <v>1</v>
      </c>
      <c r="F14" s="299">
        <f>IF('BIFUbC-natural-gas'!F14&gt;0,'E-natural gas'!F62/'BIFUbC-natural-gas'!F14,1)</f>
        <v>1</v>
      </c>
      <c r="G14" s="299">
        <f>IF('BIFUbC-natural-gas'!G14&gt;0,'E-natural gas'!G62/'BIFUbC-natural-gas'!G14,1)</f>
        <v>1</v>
      </c>
      <c r="H14" s="299">
        <f>IF('BIFUbC-natural-gas'!H14&gt;0,'E-natural gas'!H62/'BIFUbC-natural-gas'!H14,1)</f>
        <v>1</v>
      </c>
      <c r="I14" s="299">
        <f>IF('BIFUbC-natural-gas'!I14&gt;0,'E-natural gas'!I62/'BIFUbC-natural-gas'!I14,1)</f>
        <v>1</v>
      </c>
      <c r="J14" s="299">
        <f>IF('BIFUbC-natural-gas'!J14&gt;0,'E-natural gas'!J62/'BIFUbC-natural-gas'!J14,1)</f>
        <v>1</v>
      </c>
      <c r="K14" s="299">
        <f>IF('BIFUbC-natural-gas'!K14&gt;0,'E-natural gas'!K62/'BIFUbC-natural-gas'!K14,1)</f>
        <v>1</v>
      </c>
      <c r="L14" s="299">
        <f>IF('BIFUbC-natural-gas'!L14&gt;0,'E-natural gas'!L62/'BIFUbC-natural-gas'!L14,1)</f>
        <v>1</v>
      </c>
      <c r="M14" s="299">
        <f>IF('BIFUbC-natural-gas'!M14&gt;0,'E-natural gas'!M62/'BIFUbC-natural-gas'!M14,1)</f>
        <v>1</v>
      </c>
      <c r="N14" s="299">
        <f>IF('BIFUbC-natural-gas'!N14&gt;0,'E-natural gas'!N62/'BIFUbC-natural-gas'!N14,1)</f>
        <v>1</v>
      </c>
      <c r="O14" s="299">
        <f>IF('BIFUbC-natural-gas'!O14&gt;0,'E-natural gas'!O62/'BIFUbC-natural-gas'!O14,1)</f>
        <v>1</v>
      </c>
      <c r="P14" s="299">
        <f>IF('BIFUbC-natural-gas'!P14&gt;0,'E-natural gas'!P62/'BIFUbC-natural-gas'!P14,1)</f>
        <v>1</v>
      </c>
      <c r="Q14" s="299">
        <f>IF('BIFUbC-natural-gas'!Q14&gt;0,'E-natural gas'!Q62/'BIFUbC-natural-gas'!Q14,1)</f>
        <v>1</v>
      </c>
      <c r="R14" s="299">
        <f>IF('BIFUbC-natural-gas'!R14&gt;0,'E-natural gas'!R62/'BIFUbC-natural-gas'!R14,1)</f>
        <v>1</v>
      </c>
      <c r="S14" s="299">
        <f>IF('BIFUbC-natural-gas'!S14&gt;0,'E-natural gas'!S62/'BIFUbC-natural-gas'!S14,1)</f>
        <v>1</v>
      </c>
      <c r="T14" s="299">
        <f>IF('BIFUbC-natural-gas'!T14&gt;0,'E-natural gas'!T62/'BIFUbC-natural-gas'!T14,1)</f>
        <v>1</v>
      </c>
      <c r="U14" s="299">
        <f>IF('BIFUbC-natural-gas'!U14&gt;0,'E-natural gas'!U62/'BIFUbC-natural-gas'!U14,1)</f>
        <v>1</v>
      </c>
      <c r="V14" s="299">
        <f>IF('BIFUbC-natural-gas'!V14&gt;0,'E-natural gas'!V62/'BIFUbC-natural-gas'!V14,1)</f>
        <v>1</v>
      </c>
      <c r="W14" s="299">
        <f>IF('BIFUbC-natural-gas'!W14&gt;0,'E-natural gas'!W62/'BIFUbC-natural-gas'!W14,1)</f>
        <v>1</v>
      </c>
      <c r="X14" s="299">
        <f>IF('BIFUbC-natural-gas'!X14&gt;0,'E-natural gas'!X62/'BIFUbC-natural-gas'!X14,1)</f>
        <v>1</v>
      </c>
      <c r="Y14" s="299">
        <f>IF('BIFUbC-natural-gas'!Y14&gt;0,'E-natural gas'!Y62/'BIFUbC-natural-gas'!Y14,1)</f>
        <v>1</v>
      </c>
      <c r="Z14" s="299">
        <f>IF('BIFUbC-natural-gas'!Z14&gt;0,'E-natural gas'!Z62/'BIFUbC-natural-gas'!Z14,1)</f>
        <v>1</v>
      </c>
      <c r="AA14" s="299">
        <f>IF('BIFUbC-natural-gas'!AA14&gt;0,'E-natural gas'!AA62/'BIFUbC-natural-gas'!AA14,1)</f>
        <v>1</v>
      </c>
      <c r="AB14" s="299">
        <f>IF('BIFUbC-natural-gas'!AB14&gt;0,'E-natural gas'!AB62/'BIFUbC-natural-gas'!AB14,1)</f>
        <v>1</v>
      </c>
      <c r="AC14" s="299">
        <f>IF('BIFUbC-natural-gas'!AC14&gt;0,'E-natural gas'!AC62/'BIFUbC-natural-gas'!AC14,1)</f>
        <v>1</v>
      </c>
      <c r="AD14" s="299">
        <f>IF('BIFUbC-natural-gas'!AD14&gt;0,'E-natural gas'!AD62/'BIFUbC-natural-gas'!AD14,1)</f>
        <v>1</v>
      </c>
      <c r="AE14" s="299">
        <f>IF('BIFUbC-natural-gas'!AE14&gt;0,'E-natural gas'!AE62/'BIFUbC-natural-gas'!AE14,1)</f>
        <v>1</v>
      </c>
      <c r="AF14" s="299">
        <f>IF('BIFUbC-natural-gas'!AF14&gt;0,'E-natural gas'!AF62/'BIFUbC-natural-gas'!AF14,1)</f>
        <v>1</v>
      </c>
      <c r="AG14" s="299">
        <f>IF('BIFUbC-natural-gas'!AG14&gt;0,'E-natural gas'!AG62/'BIFUbC-natural-gas'!AG14,1)</f>
        <v>1</v>
      </c>
      <c r="AH14" s="299">
        <f>IF('BIFUbC-natural-gas'!AH14&gt;0,'E-natural gas'!AH62/'BIFUbC-natural-gas'!AH14,1)</f>
        <v>1</v>
      </c>
      <c r="AI14" s="299">
        <f>IF('BIFUbC-natural-gas'!AI14&gt;0,'E-natural gas'!AI62/'BIFUbC-natural-gas'!AI14,1)</f>
        <v>1</v>
      </c>
      <c r="AJ14" s="299">
        <f>IF('BIFUbC-natural-gas'!AJ14&gt;0,'E-natural gas'!AJ62/'BIFUbC-natural-gas'!AJ14,1)</f>
        <v>1</v>
      </c>
      <c r="AK14" s="299">
        <f>IF('BIFUbC-natural-gas'!AK14&gt;0,'E-natural gas'!AK62/'BIFUbC-natural-gas'!AK14,1)</f>
        <v>1</v>
      </c>
      <c r="AL14" s="299">
        <f>IF('BIFUbC-natural-gas'!AL14&gt;0,'E-natural gas'!AL62/'BIFUbC-natural-gas'!AL14,1)</f>
        <v>1</v>
      </c>
      <c r="AM14" s="299">
        <f>IF('BIFUbC-natural-gas'!AM14&gt;0,'E-natural gas'!AM62/'BIFUbC-natural-gas'!AM14,1)</f>
        <v>1</v>
      </c>
      <c r="AN14" s="299">
        <f>IF('BIFUbC-natural-gas'!AN14&gt;0,'E-natural gas'!AN62/'BIFUbC-natural-gas'!AN14,1)</f>
        <v>1</v>
      </c>
      <c r="AO14" s="299">
        <f>IF('BIFUbC-natural-gas'!AO14&gt;0,'E-natural gas'!AO62/'BIFUbC-natural-gas'!AO14,1)</f>
        <v>1</v>
      </c>
      <c r="AP14" s="299">
        <f>IF('BIFUbC-natural-gas'!AP14&gt;0,'E-natural gas'!AP62/'BIFUbC-natural-gas'!AP14,1)</f>
        <v>1</v>
      </c>
      <c r="AQ14" s="299">
        <f>IF('BIFUbC-natural-gas'!AQ14&gt;0,'E-natural gas'!AQ62/'BIFUbC-natural-gas'!AQ14,1)</f>
        <v>1</v>
      </c>
    </row>
    <row r="15" spans="1:43" x14ac:dyDescent="0.25">
      <c r="A15" s="299" t="s">
        <v>102</v>
      </c>
      <c r="B15" s="299">
        <f>IF('BIFUbC-natural-gas'!B15&gt;0,'E-natural gas'!B63/'BIFUbC-natural-gas'!B15,1)</f>
        <v>1</v>
      </c>
      <c r="C15" s="299">
        <f>IF('BIFUbC-natural-gas'!C15&gt;0,'E-natural gas'!C63/'BIFUbC-natural-gas'!C15,1)</f>
        <v>1</v>
      </c>
      <c r="D15" s="299">
        <f>IF('BIFUbC-natural-gas'!D15&gt;0,'E-natural gas'!D63/'BIFUbC-natural-gas'!D15,1)</f>
        <v>1</v>
      </c>
      <c r="E15" s="299">
        <f>IF('BIFUbC-natural-gas'!E15&gt;0,'E-natural gas'!E63/'BIFUbC-natural-gas'!E15,1)</f>
        <v>1</v>
      </c>
      <c r="F15" s="299">
        <f>IF('BIFUbC-natural-gas'!F15&gt;0,'E-natural gas'!F63/'BIFUbC-natural-gas'!F15,1)</f>
        <v>1</v>
      </c>
      <c r="G15" s="299">
        <f>IF('BIFUbC-natural-gas'!G15&gt;0,'E-natural gas'!G63/'BIFUbC-natural-gas'!G15,1)</f>
        <v>1</v>
      </c>
      <c r="H15" s="299">
        <f>IF('BIFUbC-natural-gas'!H15&gt;0,'E-natural gas'!H63/'BIFUbC-natural-gas'!H15,1)</f>
        <v>1</v>
      </c>
      <c r="I15" s="299">
        <f>IF('BIFUbC-natural-gas'!I15&gt;0,'E-natural gas'!I63/'BIFUbC-natural-gas'!I15,1)</f>
        <v>1</v>
      </c>
      <c r="J15" s="299">
        <f>IF('BIFUbC-natural-gas'!J15&gt;0,'E-natural gas'!J63/'BIFUbC-natural-gas'!J15,1)</f>
        <v>1</v>
      </c>
      <c r="K15" s="299">
        <f>IF('BIFUbC-natural-gas'!K15&gt;0,'E-natural gas'!K63/'BIFUbC-natural-gas'!K15,1)</f>
        <v>1</v>
      </c>
      <c r="L15" s="299">
        <f>IF('BIFUbC-natural-gas'!L15&gt;0,'E-natural gas'!L63/'BIFUbC-natural-gas'!L15,1)</f>
        <v>1</v>
      </c>
      <c r="M15" s="299">
        <f>IF('BIFUbC-natural-gas'!M15&gt;0,'E-natural gas'!M63/'BIFUbC-natural-gas'!M15,1)</f>
        <v>1</v>
      </c>
      <c r="N15" s="299">
        <f>IF('BIFUbC-natural-gas'!N15&gt;0,'E-natural gas'!N63/'BIFUbC-natural-gas'!N15,1)</f>
        <v>1</v>
      </c>
      <c r="O15" s="299">
        <f>IF('BIFUbC-natural-gas'!O15&gt;0,'E-natural gas'!O63/'BIFUbC-natural-gas'!O15,1)</f>
        <v>1</v>
      </c>
      <c r="P15" s="299">
        <f>IF('BIFUbC-natural-gas'!P15&gt;0,'E-natural gas'!P63/'BIFUbC-natural-gas'!P15,1)</f>
        <v>1</v>
      </c>
      <c r="Q15" s="299">
        <f>IF('BIFUbC-natural-gas'!Q15&gt;0,'E-natural gas'!Q63/'BIFUbC-natural-gas'!Q15,1)</f>
        <v>1</v>
      </c>
      <c r="R15" s="299">
        <f>IF('BIFUbC-natural-gas'!R15&gt;0,'E-natural gas'!R63/'BIFUbC-natural-gas'!R15,1)</f>
        <v>1</v>
      </c>
      <c r="S15" s="299">
        <f>IF('BIFUbC-natural-gas'!S15&gt;0,'E-natural gas'!S63/'BIFUbC-natural-gas'!S15,1)</f>
        <v>1</v>
      </c>
      <c r="T15" s="299">
        <f>IF('BIFUbC-natural-gas'!T15&gt;0,'E-natural gas'!T63/'BIFUbC-natural-gas'!T15,1)</f>
        <v>1</v>
      </c>
      <c r="U15" s="299">
        <f>IF('BIFUbC-natural-gas'!U15&gt;0,'E-natural gas'!U63/'BIFUbC-natural-gas'!U15,1)</f>
        <v>1</v>
      </c>
      <c r="V15" s="299">
        <f>IF('BIFUbC-natural-gas'!V15&gt;0,'E-natural gas'!V63/'BIFUbC-natural-gas'!V15,1)</f>
        <v>1</v>
      </c>
      <c r="W15" s="299">
        <f>IF('BIFUbC-natural-gas'!W15&gt;0,'E-natural gas'!W63/'BIFUbC-natural-gas'!W15,1)</f>
        <v>1</v>
      </c>
      <c r="X15" s="299">
        <f>IF('BIFUbC-natural-gas'!X15&gt;0,'E-natural gas'!X63/'BIFUbC-natural-gas'!X15,1)</f>
        <v>1</v>
      </c>
      <c r="Y15" s="299">
        <f>IF('BIFUbC-natural-gas'!Y15&gt;0,'E-natural gas'!Y63/'BIFUbC-natural-gas'!Y15,1)</f>
        <v>1</v>
      </c>
      <c r="Z15" s="299">
        <f>IF('BIFUbC-natural-gas'!Z15&gt;0,'E-natural gas'!Z63/'BIFUbC-natural-gas'!Z15,1)</f>
        <v>1</v>
      </c>
      <c r="AA15" s="299">
        <f>IF('BIFUbC-natural-gas'!AA15&gt;0,'E-natural gas'!AA63/'BIFUbC-natural-gas'!AA15,1)</f>
        <v>1</v>
      </c>
      <c r="AB15" s="299">
        <f>IF('BIFUbC-natural-gas'!AB15&gt;0,'E-natural gas'!AB63/'BIFUbC-natural-gas'!AB15,1)</f>
        <v>1</v>
      </c>
      <c r="AC15" s="299">
        <f>IF('BIFUbC-natural-gas'!AC15&gt;0,'E-natural gas'!AC63/'BIFUbC-natural-gas'!AC15,1)</f>
        <v>1</v>
      </c>
      <c r="AD15" s="299">
        <f>IF('BIFUbC-natural-gas'!AD15&gt;0,'E-natural gas'!AD63/'BIFUbC-natural-gas'!AD15,1)</f>
        <v>1</v>
      </c>
      <c r="AE15" s="299">
        <f>IF('BIFUbC-natural-gas'!AE15&gt;0,'E-natural gas'!AE63/'BIFUbC-natural-gas'!AE15,1)</f>
        <v>1</v>
      </c>
      <c r="AF15" s="299">
        <f>IF('BIFUbC-natural-gas'!AF15&gt;0,'E-natural gas'!AF63/'BIFUbC-natural-gas'!AF15,1)</f>
        <v>1</v>
      </c>
      <c r="AG15" s="299">
        <f>IF('BIFUbC-natural-gas'!AG15&gt;0,'E-natural gas'!AG63/'BIFUbC-natural-gas'!AG15,1)</f>
        <v>1</v>
      </c>
      <c r="AH15" s="299">
        <f>IF('BIFUbC-natural-gas'!AH15&gt;0,'E-natural gas'!AH63/'BIFUbC-natural-gas'!AH15,1)</f>
        <v>1</v>
      </c>
      <c r="AI15" s="299">
        <f>IF('BIFUbC-natural-gas'!AI15&gt;0,'E-natural gas'!AI63/'BIFUbC-natural-gas'!AI15,1)</f>
        <v>1</v>
      </c>
      <c r="AJ15" s="299">
        <f>IF('BIFUbC-natural-gas'!AJ15&gt;0,'E-natural gas'!AJ63/'BIFUbC-natural-gas'!AJ15,1)</f>
        <v>1</v>
      </c>
      <c r="AK15" s="299">
        <f>IF('BIFUbC-natural-gas'!AK15&gt;0,'E-natural gas'!AK63/'BIFUbC-natural-gas'!AK15,1)</f>
        <v>1</v>
      </c>
      <c r="AL15" s="299">
        <f>IF('BIFUbC-natural-gas'!AL15&gt;0,'E-natural gas'!AL63/'BIFUbC-natural-gas'!AL15,1)</f>
        <v>1</v>
      </c>
      <c r="AM15" s="299">
        <f>IF('BIFUbC-natural-gas'!AM15&gt;0,'E-natural gas'!AM63/'BIFUbC-natural-gas'!AM15,1)</f>
        <v>1</v>
      </c>
      <c r="AN15" s="299">
        <f>IF('BIFUbC-natural-gas'!AN15&gt;0,'E-natural gas'!AN63/'BIFUbC-natural-gas'!AN15,1)</f>
        <v>1</v>
      </c>
      <c r="AO15" s="299">
        <f>IF('BIFUbC-natural-gas'!AO15&gt;0,'E-natural gas'!AO63/'BIFUbC-natural-gas'!AO15,1)</f>
        <v>1</v>
      </c>
      <c r="AP15" s="299">
        <f>IF('BIFUbC-natural-gas'!AP15&gt;0,'E-natural gas'!AP63/'BIFUbC-natural-gas'!AP15,1)</f>
        <v>1</v>
      </c>
      <c r="AQ15" s="299">
        <f>IF('BIFUbC-natural-gas'!AQ15&gt;0,'E-natural gas'!AQ63/'BIFUbC-natural-gas'!AQ15,1)</f>
        <v>1</v>
      </c>
    </row>
    <row r="16" spans="1:43" x14ac:dyDescent="0.25">
      <c r="A16" s="299" t="s">
        <v>103</v>
      </c>
      <c r="B16" s="299">
        <f>IF('BIFUbC-natural-gas'!B16&gt;0,'E-natural gas'!B64/'BIFUbC-natural-gas'!B16,1)</f>
        <v>1</v>
      </c>
      <c r="C16" s="299">
        <f>IF('BIFUbC-natural-gas'!C16&gt;0,'E-natural gas'!C64/'BIFUbC-natural-gas'!C16,1)</f>
        <v>1</v>
      </c>
      <c r="D16" s="299">
        <f>IF('BIFUbC-natural-gas'!D16&gt;0,'E-natural gas'!D64/'BIFUbC-natural-gas'!D16,1)</f>
        <v>1</v>
      </c>
      <c r="E16" s="299">
        <f>IF('BIFUbC-natural-gas'!E16&gt;0,'E-natural gas'!E64/'BIFUbC-natural-gas'!E16,1)</f>
        <v>1</v>
      </c>
      <c r="F16" s="299">
        <f>IF('BIFUbC-natural-gas'!F16&gt;0,'E-natural gas'!F64/'BIFUbC-natural-gas'!F16,1)</f>
        <v>1</v>
      </c>
      <c r="G16" s="299">
        <f>IF('BIFUbC-natural-gas'!G16&gt;0,'E-natural gas'!G64/'BIFUbC-natural-gas'!G16,1)</f>
        <v>1</v>
      </c>
      <c r="H16" s="299">
        <f>IF('BIFUbC-natural-gas'!H16&gt;0,'E-natural gas'!H64/'BIFUbC-natural-gas'!H16,1)</f>
        <v>1</v>
      </c>
      <c r="I16" s="299">
        <f>IF('BIFUbC-natural-gas'!I16&gt;0,'E-natural gas'!I64/'BIFUbC-natural-gas'!I16,1)</f>
        <v>1</v>
      </c>
      <c r="J16" s="299">
        <f>IF('BIFUbC-natural-gas'!J16&gt;0,'E-natural gas'!J64/'BIFUbC-natural-gas'!J16,1)</f>
        <v>1</v>
      </c>
      <c r="K16" s="299">
        <f>IF('BIFUbC-natural-gas'!K16&gt;0,'E-natural gas'!K64/'BIFUbC-natural-gas'!K16,1)</f>
        <v>1</v>
      </c>
      <c r="L16" s="299">
        <f>IF('BIFUbC-natural-gas'!L16&gt;0,'E-natural gas'!L64/'BIFUbC-natural-gas'!L16,1)</f>
        <v>1</v>
      </c>
      <c r="M16" s="299">
        <f>IF('BIFUbC-natural-gas'!M16&gt;0,'E-natural gas'!M64/'BIFUbC-natural-gas'!M16,1)</f>
        <v>1</v>
      </c>
      <c r="N16" s="299">
        <f>IF('BIFUbC-natural-gas'!N16&gt;0,'E-natural gas'!N64/'BIFUbC-natural-gas'!N16,1)</f>
        <v>1</v>
      </c>
      <c r="O16" s="299">
        <f>IF('BIFUbC-natural-gas'!O16&gt;0,'E-natural gas'!O64/'BIFUbC-natural-gas'!O16,1)</f>
        <v>1</v>
      </c>
      <c r="P16" s="299">
        <f>IF('BIFUbC-natural-gas'!P16&gt;0,'E-natural gas'!P64/'BIFUbC-natural-gas'!P16,1)</f>
        <v>1</v>
      </c>
      <c r="Q16" s="299">
        <f>IF('BIFUbC-natural-gas'!Q16&gt;0,'E-natural gas'!Q64/'BIFUbC-natural-gas'!Q16,1)</f>
        <v>1</v>
      </c>
      <c r="R16" s="299">
        <f>IF('BIFUbC-natural-gas'!R16&gt;0,'E-natural gas'!R64/'BIFUbC-natural-gas'!R16,1)</f>
        <v>1</v>
      </c>
      <c r="S16" s="299">
        <f>IF('BIFUbC-natural-gas'!S16&gt;0,'E-natural gas'!S64/'BIFUbC-natural-gas'!S16,1)</f>
        <v>1</v>
      </c>
      <c r="T16" s="299">
        <f>IF('BIFUbC-natural-gas'!T16&gt;0,'E-natural gas'!T64/'BIFUbC-natural-gas'!T16,1)</f>
        <v>1</v>
      </c>
      <c r="U16" s="299">
        <f>IF('BIFUbC-natural-gas'!U16&gt;0,'E-natural gas'!U64/'BIFUbC-natural-gas'!U16,1)</f>
        <v>1</v>
      </c>
      <c r="V16" s="299">
        <f>IF('BIFUbC-natural-gas'!V16&gt;0,'E-natural gas'!V64/'BIFUbC-natural-gas'!V16,1)</f>
        <v>1</v>
      </c>
      <c r="W16" s="299">
        <f>IF('BIFUbC-natural-gas'!W16&gt;0,'E-natural gas'!W64/'BIFUbC-natural-gas'!W16,1)</f>
        <v>1</v>
      </c>
      <c r="X16" s="299">
        <f>IF('BIFUbC-natural-gas'!X16&gt;0,'E-natural gas'!X64/'BIFUbC-natural-gas'!X16,1)</f>
        <v>1</v>
      </c>
      <c r="Y16" s="299">
        <f>IF('BIFUbC-natural-gas'!Y16&gt;0,'E-natural gas'!Y64/'BIFUbC-natural-gas'!Y16,1)</f>
        <v>1</v>
      </c>
      <c r="Z16" s="299">
        <f>IF('BIFUbC-natural-gas'!Z16&gt;0,'E-natural gas'!Z64/'BIFUbC-natural-gas'!Z16,1)</f>
        <v>1</v>
      </c>
      <c r="AA16" s="299">
        <f>IF('BIFUbC-natural-gas'!AA16&gt;0,'E-natural gas'!AA64/'BIFUbC-natural-gas'!AA16,1)</f>
        <v>1</v>
      </c>
      <c r="AB16" s="299">
        <f>IF('BIFUbC-natural-gas'!AB16&gt;0,'E-natural gas'!AB64/'BIFUbC-natural-gas'!AB16,1)</f>
        <v>1</v>
      </c>
      <c r="AC16" s="299">
        <f>IF('BIFUbC-natural-gas'!AC16&gt;0,'E-natural gas'!AC64/'BIFUbC-natural-gas'!AC16,1)</f>
        <v>1</v>
      </c>
      <c r="AD16" s="299">
        <f>IF('BIFUbC-natural-gas'!AD16&gt;0,'E-natural gas'!AD64/'BIFUbC-natural-gas'!AD16,1)</f>
        <v>1</v>
      </c>
      <c r="AE16" s="299">
        <f>IF('BIFUbC-natural-gas'!AE16&gt;0,'E-natural gas'!AE64/'BIFUbC-natural-gas'!AE16,1)</f>
        <v>1</v>
      </c>
      <c r="AF16" s="299">
        <f>IF('BIFUbC-natural-gas'!AF16&gt;0,'E-natural gas'!AF64/'BIFUbC-natural-gas'!AF16,1)</f>
        <v>1</v>
      </c>
      <c r="AG16" s="299">
        <f>IF('BIFUbC-natural-gas'!AG16&gt;0,'E-natural gas'!AG64/'BIFUbC-natural-gas'!AG16,1)</f>
        <v>1</v>
      </c>
      <c r="AH16" s="299">
        <f>IF('BIFUbC-natural-gas'!AH16&gt;0,'E-natural gas'!AH64/'BIFUbC-natural-gas'!AH16,1)</f>
        <v>1</v>
      </c>
      <c r="AI16" s="299">
        <f>IF('BIFUbC-natural-gas'!AI16&gt;0,'E-natural gas'!AI64/'BIFUbC-natural-gas'!AI16,1)</f>
        <v>1</v>
      </c>
      <c r="AJ16" s="299">
        <f>IF('BIFUbC-natural-gas'!AJ16&gt;0,'E-natural gas'!AJ64/'BIFUbC-natural-gas'!AJ16,1)</f>
        <v>1</v>
      </c>
      <c r="AK16" s="299">
        <f>IF('BIFUbC-natural-gas'!AK16&gt;0,'E-natural gas'!AK64/'BIFUbC-natural-gas'!AK16,1)</f>
        <v>1</v>
      </c>
      <c r="AL16" s="299">
        <f>IF('BIFUbC-natural-gas'!AL16&gt;0,'E-natural gas'!AL64/'BIFUbC-natural-gas'!AL16,1)</f>
        <v>1</v>
      </c>
      <c r="AM16" s="299">
        <f>IF('BIFUbC-natural-gas'!AM16&gt;0,'E-natural gas'!AM64/'BIFUbC-natural-gas'!AM16,1)</f>
        <v>1</v>
      </c>
      <c r="AN16" s="299">
        <f>IF('BIFUbC-natural-gas'!AN16&gt;0,'E-natural gas'!AN64/'BIFUbC-natural-gas'!AN16,1)</f>
        <v>1</v>
      </c>
      <c r="AO16" s="299">
        <f>IF('BIFUbC-natural-gas'!AO16&gt;0,'E-natural gas'!AO64/'BIFUbC-natural-gas'!AO16,1)</f>
        <v>1</v>
      </c>
      <c r="AP16" s="299">
        <f>IF('BIFUbC-natural-gas'!AP16&gt;0,'E-natural gas'!AP64/'BIFUbC-natural-gas'!AP16,1)</f>
        <v>1</v>
      </c>
      <c r="AQ16" s="299">
        <f>IF('BIFUbC-natural-gas'!AQ16&gt;0,'E-natural gas'!AQ64/'BIFUbC-natural-gas'!AQ16,1)</f>
        <v>1</v>
      </c>
    </row>
    <row r="17" spans="1:43" x14ac:dyDescent="0.25">
      <c r="A17" s="299" t="s">
        <v>104</v>
      </c>
      <c r="B17" s="299">
        <f>IF('BIFUbC-natural-gas'!B17&gt;0,'E-natural gas'!B65/'BIFUbC-natural-gas'!B17,1)</f>
        <v>1</v>
      </c>
      <c r="C17" s="299">
        <f>IF('BIFUbC-natural-gas'!C17&gt;0,'E-natural gas'!C65/'BIFUbC-natural-gas'!C17,1)</f>
        <v>1</v>
      </c>
      <c r="D17" s="299">
        <f>IF('BIFUbC-natural-gas'!D17&gt;0,'E-natural gas'!D65/'BIFUbC-natural-gas'!D17,1)</f>
        <v>1</v>
      </c>
      <c r="E17" s="299">
        <f>IF('BIFUbC-natural-gas'!E17&gt;0,'E-natural gas'!E65/'BIFUbC-natural-gas'!E17,1)</f>
        <v>1</v>
      </c>
      <c r="F17" s="299">
        <f>IF('BIFUbC-natural-gas'!F17&gt;0,'E-natural gas'!F65/'BIFUbC-natural-gas'!F17,1)</f>
        <v>1</v>
      </c>
      <c r="G17" s="299">
        <f>IF('BIFUbC-natural-gas'!G17&gt;0,'E-natural gas'!G65/'BIFUbC-natural-gas'!G17,1)</f>
        <v>1</v>
      </c>
      <c r="H17" s="299">
        <f>IF('BIFUbC-natural-gas'!H17&gt;0,'E-natural gas'!H65/'BIFUbC-natural-gas'!H17,1)</f>
        <v>1</v>
      </c>
      <c r="I17" s="299">
        <f>IF('BIFUbC-natural-gas'!I17&gt;0,'E-natural gas'!I65/'BIFUbC-natural-gas'!I17,1)</f>
        <v>1</v>
      </c>
      <c r="J17" s="299">
        <f>IF('BIFUbC-natural-gas'!J17&gt;0,'E-natural gas'!J65/'BIFUbC-natural-gas'!J17,1)</f>
        <v>1</v>
      </c>
      <c r="K17" s="299">
        <f>IF('BIFUbC-natural-gas'!K17&gt;0,'E-natural gas'!K65/'BIFUbC-natural-gas'!K17,1)</f>
        <v>1</v>
      </c>
      <c r="L17" s="299">
        <f>IF('BIFUbC-natural-gas'!L17&gt;0,'E-natural gas'!L65/'BIFUbC-natural-gas'!L17,1)</f>
        <v>1</v>
      </c>
      <c r="M17" s="299">
        <f>IF('BIFUbC-natural-gas'!M17&gt;0,'E-natural gas'!M65/'BIFUbC-natural-gas'!M17,1)</f>
        <v>1</v>
      </c>
      <c r="N17" s="299">
        <f>IF('BIFUbC-natural-gas'!N17&gt;0,'E-natural gas'!N65/'BIFUbC-natural-gas'!N17,1)</f>
        <v>1</v>
      </c>
      <c r="O17" s="299">
        <f>IF('BIFUbC-natural-gas'!O17&gt;0,'E-natural gas'!O65/'BIFUbC-natural-gas'!O17,1)</f>
        <v>1</v>
      </c>
      <c r="P17" s="299">
        <f>IF('BIFUbC-natural-gas'!P17&gt;0,'E-natural gas'!P65/'BIFUbC-natural-gas'!P17,1)</f>
        <v>1</v>
      </c>
      <c r="Q17" s="299">
        <f>IF('BIFUbC-natural-gas'!Q17&gt;0,'E-natural gas'!Q65/'BIFUbC-natural-gas'!Q17,1)</f>
        <v>1</v>
      </c>
      <c r="R17" s="299">
        <f>IF('BIFUbC-natural-gas'!R17&gt;0,'E-natural gas'!R65/'BIFUbC-natural-gas'!R17,1)</f>
        <v>1</v>
      </c>
      <c r="S17" s="299">
        <f>IF('BIFUbC-natural-gas'!S17&gt;0,'E-natural gas'!S65/'BIFUbC-natural-gas'!S17,1)</f>
        <v>1</v>
      </c>
      <c r="T17" s="299">
        <f>IF('BIFUbC-natural-gas'!T17&gt;0,'E-natural gas'!T65/'BIFUbC-natural-gas'!T17,1)</f>
        <v>1</v>
      </c>
      <c r="U17" s="299">
        <f>IF('BIFUbC-natural-gas'!U17&gt;0,'E-natural gas'!U65/'BIFUbC-natural-gas'!U17,1)</f>
        <v>1</v>
      </c>
      <c r="V17" s="299">
        <f>IF('BIFUbC-natural-gas'!V17&gt;0,'E-natural gas'!V65/'BIFUbC-natural-gas'!V17,1)</f>
        <v>1</v>
      </c>
      <c r="W17" s="299">
        <f>IF('BIFUbC-natural-gas'!W17&gt;0,'E-natural gas'!W65/'BIFUbC-natural-gas'!W17,1)</f>
        <v>1</v>
      </c>
      <c r="X17" s="299">
        <f>IF('BIFUbC-natural-gas'!X17&gt;0,'E-natural gas'!X65/'BIFUbC-natural-gas'!X17,1)</f>
        <v>1</v>
      </c>
      <c r="Y17" s="299">
        <f>IF('BIFUbC-natural-gas'!Y17&gt;0,'E-natural gas'!Y65/'BIFUbC-natural-gas'!Y17,1)</f>
        <v>1</v>
      </c>
      <c r="Z17" s="299">
        <f>IF('BIFUbC-natural-gas'!Z17&gt;0,'E-natural gas'!Z65/'BIFUbC-natural-gas'!Z17,1)</f>
        <v>1</v>
      </c>
      <c r="AA17" s="299">
        <f>IF('BIFUbC-natural-gas'!AA17&gt;0,'E-natural gas'!AA65/'BIFUbC-natural-gas'!AA17,1)</f>
        <v>1</v>
      </c>
      <c r="AB17" s="299">
        <f>IF('BIFUbC-natural-gas'!AB17&gt;0,'E-natural gas'!AB65/'BIFUbC-natural-gas'!AB17,1)</f>
        <v>1</v>
      </c>
      <c r="AC17" s="299">
        <f>IF('BIFUbC-natural-gas'!AC17&gt;0,'E-natural gas'!AC65/'BIFUbC-natural-gas'!AC17,1)</f>
        <v>1</v>
      </c>
      <c r="AD17" s="299">
        <f>IF('BIFUbC-natural-gas'!AD17&gt;0,'E-natural gas'!AD65/'BIFUbC-natural-gas'!AD17,1)</f>
        <v>1</v>
      </c>
      <c r="AE17" s="299">
        <f>IF('BIFUbC-natural-gas'!AE17&gt;0,'E-natural gas'!AE65/'BIFUbC-natural-gas'!AE17,1)</f>
        <v>1</v>
      </c>
      <c r="AF17" s="299">
        <f>IF('BIFUbC-natural-gas'!AF17&gt;0,'E-natural gas'!AF65/'BIFUbC-natural-gas'!AF17,1)</f>
        <v>1</v>
      </c>
      <c r="AG17" s="299">
        <f>IF('BIFUbC-natural-gas'!AG17&gt;0,'E-natural gas'!AG65/'BIFUbC-natural-gas'!AG17,1)</f>
        <v>1</v>
      </c>
      <c r="AH17" s="299">
        <f>IF('BIFUbC-natural-gas'!AH17&gt;0,'E-natural gas'!AH65/'BIFUbC-natural-gas'!AH17,1)</f>
        <v>1</v>
      </c>
      <c r="AI17" s="299">
        <f>IF('BIFUbC-natural-gas'!AI17&gt;0,'E-natural gas'!AI65/'BIFUbC-natural-gas'!AI17,1)</f>
        <v>1</v>
      </c>
      <c r="AJ17" s="299">
        <f>IF('BIFUbC-natural-gas'!AJ17&gt;0,'E-natural gas'!AJ65/'BIFUbC-natural-gas'!AJ17,1)</f>
        <v>1</v>
      </c>
      <c r="AK17" s="299">
        <f>IF('BIFUbC-natural-gas'!AK17&gt;0,'E-natural gas'!AK65/'BIFUbC-natural-gas'!AK17,1)</f>
        <v>1</v>
      </c>
      <c r="AL17" s="299">
        <f>IF('BIFUbC-natural-gas'!AL17&gt;0,'E-natural gas'!AL65/'BIFUbC-natural-gas'!AL17,1)</f>
        <v>1</v>
      </c>
      <c r="AM17" s="299">
        <f>IF('BIFUbC-natural-gas'!AM17&gt;0,'E-natural gas'!AM65/'BIFUbC-natural-gas'!AM17,1)</f>
        <v>1</v>
      </c>
      <c r="AN17" s="299">
        <f>IF('BIFUbC-natural-gas'!AN17&gt;0,'E-natural gas'!AN65/'BIFUbC-natural-gas'!AN17,1)</f>
        <v>1</v>
      </c>
      <c r="AO17" s="299">
        <f>IF('BIFUbC-natural-gas'!AO17&gt;0,'E-natural gas'!AO65/'BIFUbC-natural-gas'!AO17,1)</f>
        <v>1</v>
      </c>
      <c r="AP17" s="299">
        <f>IF('BIFUbC-natural-gas'!AP17&gt;0,'E-natural gas'!AP65/'BIFUbC-natural-gas'!AP17,1)</f>
        <v>1</v>
      </c>
      <c r="AQ17" s="299">
        <f>IF('BIFUbC-natural-gas'!AQ17&gt;0,'E-natural gas'!AQ65/'BIFUbC-natural-gas'!AQ17,1)</f>
        <v>1</v>
      </c>
    </row>
    <row r="18" spans="1:43" x14ac:dyDescent="0.25">
      <c r="A18" s="299" t="s">
        <v>105</v>
      </c>
      <c r="B18" s="299">
        <f>IF('BIFUbC-natural-gas'!B18&gt;0,'E-natural gas'!B66/'BIFUbC-natural-gas'!B18,1)</f>
        <v>1</v>
      </c>
      <c r="C18" s="299">
        <f>IF('BIFUbC-natural-gas'!C18&gt;0,'E-natural gas'!C66/'BIFUbC-natural-gas'!C18,1)</f>
        <v>1</v>
      </c>
      <c r="D18" s="299">
        <f>IF('BIFUbC-natural-gas'!D18&gt;0,'E-natural gas'!D66/'BIFUbC-natural-gas'!D18,1)</f>
        <v>1</v>
      </c>
      <c r="E18" s="299">
        <f>IF('BIFUbC-natural-gas'!E18&gt;0,'E-natural gas'!E66/'BIFUbC-natural-gas'!E18,1)</f>
        <v>1</v>
      </c>
      <c r="F18" s="299">
        <f>IF('BIFUbC-natural-gas'!F18&gt;0,'E-natural gas'!F66/'BIFUbC-natural-gas'!F18,1)</f>
        <v>1</v>
      </c>
      <c r="G18" s="299">
        <f>IF('BIFUbC-natural-gas'!G18&gt;0,'E-natural gas'!G66/'BIFUbC-natural-gas'!G18,1)</f>
        <v>1</v>
      </c>
      <c r="H18" s="299">
        <f>IF('BIFUbC-natural-gas'!H18&gt;0,'E-natural gas'!H66/'BIFUbC-natural-gas'!H18,1)</f>
        <v>1</v>
      </c>
      <c r="I18" s="299">
        <f>IF('BIFUbC-natural-gas'!I18&gt;0,'E-natural gas'!I66/'BIFUbC-natural-gas'!I18,1)</f>
        <v>1</v>
      </c>
      <c r="J18" s="299">
        <f>IF('BIFUbC-natural-gas'!J18&gt;0,'E-natural gas'!J66/'BIFUbC-natural-gas'!J18,1)</f>
        <v>1</v>
      </c>
      <c r="K18" s="299">
        <f>IF('BIFUbC-natural-gas'!K18&gt;0,'E-natural gas'!K66/'BIFUbC-natural-gas'!K18,1)</f>
        <v>1</v>
      </c>
      <c r="L18" s="299">
        <f>IF('BIFUbC-natural-gas'!L18&gt;0,'E-natural gas'!L66/'BIFUbC-natural-gas'!L18,1)</f>
        <v>1</v>
      </c>
      <c r="M18" s="299">
        <f>IF('BIFUbC-natural-gas'!M18&gt;0,'E-natural gas'!M66/'BIFUbC-natural-gas'!M18,1)</f>
        <v>1</v>
      </c>
      <c r="N18" s="299">
        <f>IF('BIFUbC-natural-gas'!N18&gt;0,'E-natural gas'!N66/'BIFUbC-natural-gas'!N18,1)</f>
        <v>1</v>
      </c>
      <c r="O18" s="299">
        <f>IF('BIFUbC-natural-gas'!O18&gt;0,'E-natural gas'!O66/'BIFUbC-natural-gas'!O18,1)</f>
        <v>1</v>
      </c>
      <c r="P18" s="299">
        <f>IF('BIFUbC-natural-gas'!P18&gt;0,'E-natural gas'!P66/'BIFUbC-natural-gas'!P18,1)</f>
        <v>1</v>
      </c>
      <c r="Q18" s="299">
        <f>IF('BIFUbC-natural-gas'!Q18&gt;0,'E-natural gas'!Q66/'BIFUbC-natural-gas'!Q18,1)</f>
        <v>1</v>
      </c>
      <c r="R18" s="299">
        <f>IF('BIFUbC-natural-gas'!R18&gt;0,'E-natural gas'!R66/'BIFUbC-natural-gas'!R18,1)</f>
        <v>1</v>
      </c>
      <c r="S18" s="299">
        <f>IF('BIFUbC-natural-gas'!S18&gt;0,'E-natural gas'!S66/'BIFUbC-natural-gas'!S18,1)</f>
        <v>1</v>
      </c>
      <c r="T18" s="299">
        <f>IF('BIFUbC-natural-gas'!T18&gt;0,'E-natural gas'!T66/'BIFUbC-natural-gas'!T18,1)</f>
        <v>1</v>
      </c>
      <c r="U18" s="299">
        <f>IF('BIFUbC-natural-gas'!U18&gt;0,'E-natural gas'!U66/'BIFUbC-natural-gas'!U18,1)</f>
        <v>1</v>
      </c>
      <c r="V18" s="299">
        <f>IF('BIFUbC-natural-gas'!V18&gt;0,'E-natural gas'!V66/'BIFUbC-natural-gas'!V18,1)</f>
        <v>1</v>
      </c>
      <c r="W18" s="299">
        <f>IF('BIFUbC-natural-gas'!W18&gt;0,'E-natural gas'!W66/'BIFUbC-natural-gas'!W18,1)</f>
        <v>1</v>
      </c>
      <c r="X18" s="299">
        <f>IF('BIFUbC-natural-gas'!X18&gt;0,'E-natural gas'!X66/'BIFUbC-natural-gas'!X18,1)</f>
        <v>1</v>
      </c>
      <c r="Y18" s="299">
        <f>IF('BIFUbC-natural-gas'!Y18&gt;0,'E-natural gas'!Y66/'BIFUbC-natural-gas'!Y18,1)</f>
        <v>1</v>
      </c>
      <c r="Z18" s="299">
        <f>IF('BIFUbC-natural-gas'!Z18&gt;0,'E-natural gas'!Z66/'BIFUbC-natural-gas'!Z18,1)</f>
        <v>1</v>
      </c>
      <c r="AA18" s="299">
        <f>IF('BIFUbC-natural-gas'!AA18&gt;0,'E-natural gas'!AA66/'BIFUbC-natural-gas'!AA18,1)</f>
        <v>1</v>
      </c>
      <c r="AB18" s="299">
        <f>IF('BIFUbC-natural-gas'!AB18&gt;0,'E-natural gas'!AB66/'BIFUbC-natural-gas'!AB18,1)</f>
        <v>1</v>
      </c>
      <c r="AC18" s="299">
        <f>IF('BIFUbC-natural-gas'!AC18&gt;0,'E-natural gas'!AC66/'BIFUbC-natural-gas'!AC18,1)</f>
        <v>1</v>
      </c>
      <c r="AD18" s="299">
        <f>IF('BIFUbC-natural-gas'!AD18&gt;0,'E-natural gas'!AD66/'BIFUbC-natural-gas'!AD18,1)</f>
        <v>1</v>
      </c>
      <c r="AE18" s="299">
        <f>IF('BIFUbC-natural-gas'!AE18&gt;0,'E-natural gas'!AE66/'BIFUbC-natural-gas'!AE18,1)</f>
        <v>1</v>
      </c>
      <c r="AF18" s="299">
        <f>IF('BIFUbC-natural-gas'!AF18&gt;0,'E-natural gas'!AF66/'BIFUbC-natural-gas'!AF18,1)</f>
        <v>1</v>
      </c>
      <c r="AG18" s="299">
        <f>IF('BIFUbC-natural-gas'!AG18&gt;0,'E-natural gas'!AG66/'BIFUbC-natural-gas'!AG18,1)</f>
        <v>1</v>
      </c>
      <c r="AH18" s="299">
        <f>IF('BIFUbC-natural-gas'!AH18&gt;0,'E-natural gas'!AH66/'BIFUbC-natural-gas'!AH18,1)</f>
        <v>1</v>
      </c>
      <c r="AI18" s="299">
        <f>IF('BIFUbC-natural-gas'!AI18&gt;0,'E-natural gas'!AI66/'BIFUbC-natural-gas'!AI18,1)</f>
        <v>1</v>
      </c>
      <c r="AJ18" s="299">
        <f>IF('BIFUbC-natural-gas'!AJ18&gt;0,'E-natural gas'!AJ66/'BIFUbC-natural-gas'!AJ18,1)</f>
        <v>1</v>
      </c>
      <c r="AK18" s="299">
        <f>IF('BIFUbC-natural-gas'!AK18&gt;0,'E-natural gas'!AK66/'BIFUbC-natural-gas'!AK18,1)</f>
        <v>1</v>
      </c>
      <c r="AL18" s="299">
        <f>IF('BIFUbC-natural-gas'!AL18&gt;0,'E-natural gas'!AL66/'BIFUbC-natural-gas'!AL18,1)</f>
        <v>1</v>
      </c>
      <c r="AM18" s="299">
        <f>IF('BIFUbC-natural-gas'!AM18&gt;0,'E-natural gas'!AM66/'BIFUbC-natural-gas'!AM18,1)</f>
        <v>1</v>
      </c>
      <c r="AN18" s="299">
        <f>IF('BIFUbC-natural-gas'!AN18&gt;0,'E-natural gas'!AN66/'BIFUbC-natural-gas'!AN18,1)</f>
        <v>1</v>
      </c>
      <c r="AO18" s="299">
        <f>IF('BIFUbC-natural-gas'!AO18&gt;0,'E-natural gas'!AO66/'BIFUbC-natural-gas'!AO18,1)</f>
        <v>1</v>
      </c>
      <c r="AP18" s="299">
        <f>IF('BIFUbC-natural-gas'!AP18&gt;0,'E-natural gas'!AP66/'BIFUbC-natural-gas'!AP18,1)</f>
        <v>1</v>
      </c>
      <c r="AQ18" s="299">
        <f>IF('BIFUbC-natural-gas'!AQ18&gt;0,'E-natural gas'!AQ66/'BIFUbC-natural-gas'!AQ18,1)</f>
        <v>1</v>
      </c>
    </row>
    <row r="19" spans="1:43" x14ac:dyDescent="0.25">
      <c r="A19" s="299" t="s">
        <v>106</v>
      </c>
      <c r="B19" s="299">
        <f>IF('BIFUbC-natural-gas'!B19&gt;0,'E-natural gas'!B67/'BIFUbC-natural-gas'!B19,1)</f>
        <v>1</v>
      </c>
      <c r="C19" s="299">
        <f>IF('BIFUbC-natural-gas'!C19&gt;0,'E-natural gas'!C67/'BIFUbC-natural-gas'!C19,1)</f>
        <v>1</v>
      </c>
      <c r="D19" s="299">
        <f>IF('BIFUbC-natural-gas'!D19&gt;0,'E-natural gas'!D67/'BIFUbC-natural-gas'!D19,1)</f>
        <v>1</v>
      </c>
      <c r="E19" s="299">
        <f>IF('BIFUbC-natural-gas'!E19&gt;0,'E-natural gas'!E67/'BIFUbC-natural-gas'!E19,1)</f>
        <v>1</v>
      </c>
      <c r="F19" s="299">
        <f>IF('BIFUbC-natural-gas'!F19&gt;0,'E-natural gas'!F67/'BIFUbC-natural-gas'!F19,1)</f>
        <v>1</v>
      </c>
      <c r="G19" s="299">
        <f>IF('BIFUbC-natural-gas'!G19&gt;0,'E-natural gas'!G67/'BIFUbC-natural-gas'!G19,1)</f>
        <v>1</v>
      </c>
      <c r="H19" s="299">
        <f>IF('BIFUbC-natural-gas'!H19&gt;0,'E-natural gas'!H67/'BIFUbC-natural-gas'!H19,1)</f>
        <v>1</v>
      </c>
      <c r="I19" s="299">
        <f>IF('BIFUbC-natural-gas'!I19&gt;0,'E-natural gas'!I67/'BIFUbC-natural-gas'!I19,1)</f>
        <v>1</v>
      </c>
      <c r="J19" s="299">
        <f>IF('BIFUbC-natural-gas'!J19&gt;0,'E-natural gas'!J67/'BIFUbC-natural-gas'!J19,1)</f>
        <v>1</v>
      </c>
      <c r="K19" s="299">
        <f>IF('BIFUbC-natural-gas'!K19&gt;0,'E-natural gas'!K67/'BIFUbC-natural-gas'!K19,1)</f>
        <v>1</v>
      </c>
      <c r="L19" s="299">
        <f>IF('BIFUbC-natural-gas'!L19&gt;0,'E-natural gas'!L67/'BIFUbC-natural-gas'!L19,1)</f>
        <v>1</v>
      </c>
      <c r="M19" s="299">
        <f>IF('BIFUbC-natural-gas'!M19&gt;0,'E-natural gas'!M67/'BIFUbC-natural-gas'!M19,1)</f>
        <v>1</v>
      </c>
      <c r="N19" s="299">
        <f>IF('BIFUbC-natural-gas'!N19&gt;0,'E-natural gas'!N67/'BIFUbC-natural-gas'!N19,1)</f>
        <v>1</v>
      </c>
      <c r="O19" s="299">
        <f>IF('BIFUbC-natural-gas'!O19&gt;0,'E-natural gas'!O67/'BIFUbC-natural-gas'!O19,1)</f>
        <v>1</v>
      </c>
      <c r="P19" s="299">
        <f>IF('BIFUbC-natural-gas'!P19&gt;0,'E-natural gas'!P67/'BIFUbC-natural-gas'!P19,1)</f>
        <v>1</v>
      </c>
      <c r="Q19" s="299">
        <f>IF('BIFUbC-natural-gas'!Q19&gt;0,'E-natural gas'!Q67/'BIFUbC-natural-gas'!Q19,1)</f>
        <v>1</v>
      </c>
      <c r="R19" s="299">
        <f>IF('BIFUbC-natural-gas'!R19&gt;0,'E-natural gas'!R67/'BIFUbC-natural-gas'!R19,1)</f>
        <v>1</v>
      </c>
      <c r="S19" s="299">
        <f>IF('BIFUbC-natural-gas'!S19&gt;0,'E-natural gas'!S67/'BIFUbC-natural-gas'!S19,1)</f>
        <v>1</v>
      </c>
      <c r="T19" s="299">
        <f>IF('BIFUbC-natural-gas'!T19&gt;0,'E-natural gas'!T67/'BIFUbC-natural-gas'!T19,1)</f>
        <v>1</v>
      </c>
      <c r="U19" s="299">
        <f>IF('BIFUbC-natural-gas'!U19&gt;0,'E-natural gas'!U67/'BIFUbC-natural-gas'!U19,1)</f>
        <v>1</v>
      </c>
      <c r="V19" s="299">
        <f>IF('BIFUbC-natural-gas'!V19&gt;0,'E-natural gas'!V67/'BIFUbC-natural-gas'!V19,1)</f>
        <v>1</v>
      </c>
      <c r="W19" s="299">
        <f>IF('BIFUbC-natural-gas'!W19&gt;0,'E-natural gas'!W67/'BIFUbC-natural-gas'!W19,1)</f>
        <v>1</v>
      </c>
      <c r="X19" s="299">
        <f>IF('BIFUbC-natural-gas'!X19&gt;0,'E-natural gas'!X67/'BIFUbC-natural-gas'!X19,1)</f>
        <v>1</v>
      </c>
      <c r="Y19" s="299">
        <f>IF('BIFUbC-natural-gas'!Y19&gt;0,'E-natural gas'!Y67/'BIFUbC-natural-gas'!Y19,1)</f>
        <v>1</v>
      </c>
      <c r="Z19" s="299">
        <f>IF('BIFUbC-natural-gas'!Z19&gt;0,'E-natural gas'!Z67/'BIFUbC-natural-gas'!Z19,1)</f>
        <v>1</v>
      </c>
      <c r="AA19" s="299">
        <f>IF('BIFUbC-natural-gas'!AA19&gt;0,'E-natural gas'!AA67/'BIFUbC-natural-gas'!AA19,1)</f>
        <v>1</v>
      </c>
      <c r="AB19" s="299">
        <f>IF('BIFUbC-natural-gas'!AB19&gt;0,'E-natural gas'!AB67/'BIFUbC-natural-gas'!AB19,1)</f>
        <v>1</v>
      </c>
      <c r="AC19" s="299">
        <f>IF('BIFUbC-natural-gas'!AC19&gt;0,'E-natural gas'!AC67/'BIFUbC-natural-gas'!AC19,1)</f>
        <v>1</v>
      </c>
      <c r="AD19" s="299">
        <f>IF('BIFUbC-natural-gas'!AD19&gt;0,'E-natural gas'!AD67/'BIFUbC-natural-gas'!AD19,1)</f>
        <v>1</v>
      </c>
      <c r="AE19" s="299">
        <f>IF('BIFUbC-natural-gas'!AE19&gt;0,'E-natural gas'!AE67/'BIFUbC-natural-gas'!AE19,1)</f>
        <v>1</v>
      </c>
      <c r="AF19" s="299">
        <f>IF('BIFUbC-natural-gas'!AF19&gt;0,'E-natural gas'!AF67/'BIFUbC-natural-gas'!AF19,1)</f>
        <v>1</v>
      </c>
      <c r="AG19" s="299">
        <f>IF('BIFUbC-natural-gas'!AG19&gt;0,'E-natural gas'!AG67/'BIFUbC-natural-gas'!AG19,1)</f>
        <v>1</v>
      </c>
      <c r="AH19" s="299">
        <f>IF('BIFUbC-natural-gas'!AH19&gt;0,'E-natural gas'!AH67/'BIFUbC-natural-gas'!AH19,1)</f>
        <v>1</v>
      </c>
      <c r="AI19" s="299">
        <f>IF('BIFUbC-natural-gas'!AI19&gt;0,'E-natural gas'!AI67/'BIFUbC-natural-gas'!AI19,1)</f>
        <v>1</v>
      </c>
      <c r="AJ19" s="299">
        <f>IF('BIFUbC-natural-gas'!AJ19&gt;0,'E-natural gas'!AJ67/'BIFUbC-natural-gas'!AJ19,1)</f>
        <v>1</v>
      </c>
      <c r="AK19" s="299">
        <f>IF('BIFUbC-natural-gas'!AK19&gt;0,'E-natural gas'!AK67/'BIFUbC-natural-gas'!AK19,1)</f>
        <v>1</v>
      </c>
      <c r="AL19" s="299">
        <f>IF('BIFUbC-natural-gas'!AL19&gt;0,'E-natural gas'!AL67/'BIFUbC-natural-gas'!AL19,1)</f>
        <v>1</v>
      </c>
      <c r="AM19" s="299">
        <f>IF('BIFUbC-natural-gas'!AM19&gt;0,'E-natural gas'!AM67/'BIFUbC-natural-gas'!AM19,1)</f>
        <v>1</v>
      </c>
      <c r="AN19" s="299">
        <f>IF('BIFUbC-natural-gas'!AN19&gt;0,'E-natural gas'!AN67/'BIFUbC-natural-gas'!AN19,1)</f>
        <v>1</v>
      </c>
      <c r="AO19" s="299">
        <f>IF('BIFUbC-natural-gas'!AO19&gt;0,'E-natural gas'!AO67/'BIFUbC-natural-gas'!AO19,1)</f>
        <v>1</v>
      </c>
      <c r="AP19" s="299">
        <f>IF('BIFUbC-natural-gas'!AP19&gt;0,'E-natural gas'!AP67/'BIFUbC-natural-gas'!AP19,1)</f>
        <v>1</v>
      </c>
      <c r="AQ19" s="299">
        <f>IF('BIFUbC-natural-gas'!AQ19&gt;0,'E-natural gas'!AQ67/'BIFUbC-natural-gas'!AQ19,1)</f>
        <v>1</v>
      </c>
    </row>
    <row r="20" spans="1:43" x14ac:dyDescent="0.25">
      <c r="A20" s="299" t="s">
        <v>107</v>
      </c>
      <c r="B20" s="299">
        <f>IF('BIFUbC-natural-gas'!B20&gt;0,'E-natural gas'!B68/'BIFUbC-natural-gas'!B20,1)</f>
        <v>1</v>
      </c>
      <c r="C20" s="299">
        <f>IF('BIFUbC-natural-gas'!C20&gt;0,'E-natural gas'!C68/'BIFUbC-natural-gas'!C20,1)</f>
        <v>1</v>
      </c>
      <c r="D20" s="299">
        <f>IF('BIFUbC-natural-gas'!D20&gt;0,'E-natural gas'!D68/'BIFUbC-natural-gas'!D20,1)</f>
        <v>1</v>
      </c>
      <c r="E20" s="299">
        <f>IF('BIFUbC-natural-gas'!E20&gt;0,'E-natural gas'!E68/'BIFUbC-natural-gas'!E20,1)</f>
        <v>1</v>
      </c>
      <c r="F20" s="299">
        <f>IF('BIFUbC-natural-gas'!F20&gt;0,'E-natural gas'!F68/'BIFUbC-natural-gas'!F20,1)</f>
        <v>1</v>
      </c>
      <c r="G20" s="299">
        <f>IF('BIFUbC-natural-gas'!G20&gt;0,'E-natural gas'!G68/'BIFUbC-natural-gas'!G20,1)</f>
        <v>1</v>
      </c>
      <c r="H20" s="299">
        <f>IF('BIFUbC-natural-gas'!H20&gt;0,'E-natural gas'!H68/'BIFUbC-natural-gas'!H20,1)</f>
        <v>1</v>
      </c>
      <c r="I20" s="299">
        <f>IF('BIFUbC-natural-gas'!I20&gt;0,'E-natural gas'!I68/'BIFUbC-natural-gas'!I20,1)</f>
        <v>1</v>
      </c>
      <c r="J20" s="299">
        <f>IF('BIFUbC-natural-gas'!J20&gt;0,'E-natural gas'!J68/'BIFUbC-natural-gas'!J20,1)</f>
        <v>1</v>
      </c>
      <c r="K20" s="299">
        <f>IF('BIFUbC-natural-gas'!K20&gt;0,'E-natural gas'!K68/'BIFUbC-natural-gas'!K20,1)</f>
        <v>1</v>
      </c>
      <c r="L20" s="299">
        <f>IF('BIFUbC-natural-gas'!L20&gt;0,'E-natural gas'!L68/'BIFUbC-natural-gas'!L20,1)</f>
        <v>1</v>
      </c>
      <c r="M20" s="299">
        <f>IF('BIFUbC-natural-gas'!M20&gt;0,'E-natural gas'!M68/'BIFUbC-natural-gas'!M20,1)</f>
        <v>1</v>
      </c>
      <c r="N20" s="299">
        <f>IF('BIFUbC-natural-gas'!N20&gt;0,'E-natural gas'!N68/'BIFUbC-natural-gas'!N20,1)</f>
        <v>1</v>
      </c>
      <c r="O20" s="299">
        <f>IF('BIFUbC-natural-gas'!O20&gt;0,'E-natural gas'!O68/'BIFUbC-natural-gas'!O20,1)</f>
        <v>1</v>
      </c>
      <c r="P20" s="299">
        <f>IF('BIFUbC-natural-gas'!P20&gt;0,'E-natural gas'!P68/'BIFUbC-natural-gas'!P20,1)</f>
        <v>1</v>
      </c>
      <c r="Q20" s="299">
        <f>IF('BIFUbC-natural-gas'!Q20&gt;0,'E-natural gas'!Q68/'BIFUbC-natural-gas'!Q20,1)</f>
        <v>1</v>
      </c>
      <c r="R20" s="299">
        <f>IF('BIFUbC-natural-gas'!R20&gt;0,'E-natural gas'!R68/'BIFUbC-natural-gas'!R20,1)</f>
        <v>1</v>
      </c>
      <c r="S20" s="299">
        <f>IF('BIFUbC-natural-gas'!S20&gt;0,'E-natural gas'!S68/'BIFUbC-natural-gas'!S20,1)</f>
        <v>1</v>
      </c>
      <c r="T20" s="299">
        <f>IF('BIFUbC-natural-gas'!T20&gt;0,'E-natural gas'!T68/'BIFUbC-natural-gas'!T20,1)</f>
        <v>1</v>
      </c>
      <c r="U20" s="299">
        <f>IF('BIFUbC-natural-gas'!U20&gt;0,'E-natural gas'!U68/'BIFUbC-natural-gas'!U20,1)</f>
        <v>1</v>
      </c>
      <c r="V20" s="299">
        <f>IF('BIFUbC-natural-gas'!V20&gt;0,'E-natural gas'!V68/'BIFUbC-natural-gas'!V20,1)</f>
        <v>1</v>
      </c>
      <c r="W20" s="299">
        <f>IF('BIFUbC-natural-gas'!W20&gt;0,'E-natural gas'!W68/'BIFUbC-natural-gas'!W20,1)</f>
        <v>1</v>
      </c>
      <c r="X20" s="299">
        <f>IF('BIFUbC-natural-gas'!X20&gt;0,'E-natural gas'!X68/'BIFUbC-natural-gas'!X20,1)</f>
        <v>1</v>
      </c>
      <c r="Y20" s="299">
        <f>IF('BIFUbC-natural-gas'!Y20&gt;0,'E-natural gas'!Y68/'BIFUbC-natural-gas'!Y20,1)</f>
        <v>1</v>
      </c>
      <c r="Z20" s="299">
        <f>IF('BIFUbC-natural-gas'!Z20&gt;0,'E-natural gas'!Z68/'BIFUbC-natural-gas'!Z20,1)</f>
        <v>1</v>
      </c>
      <c r="AA20" s="299">
        <f>IF('BIFUbC-natural-gas'!AA20&gt;0,'E-natural gas'!AA68/'BIFUbC-natural-gas'!AA20,1)</f>
        <v>1</v>
      </c>
      <c r="AB20" s="299">
        <f>IF('BIFUbC-natural-gas'!AB20&gt;0,'E-natural gas'!AB68/'BIFUbC-natural-gas'!AB20,1)</f>
        <v>1</v>
      </c>
      <c r="AC20" s="299">
        <f>IF('BIFUbC-natural-gas'!AC20&gt;0,'E-natural gas'!AC68/'BIFUbC-natural-gas'!AC20,1)</f>
        <v>1</v>
      </c>
      <c r="AD20" s="299">
        <f>IF('BIFUbC-natural-gas'!AD20&gt;0,'E-natural gas'!AD68/'BIFUbC-natural-gas'!AD20,1)</f>
        <v>1</v>
      </c>
      <c r="AE20" s="299">
        <f>IF('BIFUbC-natural-gas'!AE20&gt;0,'E-natural gas'!AE68/'BIFUbC-natural-gas'!AE20,1)</f>
        <v>1</v>
      </c>
      <c r="AF20" s="299">
        <f>IF('BIFUbC-natural-gas'!AF20&gt;0,'E-natural gas'!AF68/'BIFUbC-natural-gas'!AF20,1)</f>
        <v>1</v>
      </c>
      <c r="AG20" s="299">
        <f>IF('BIFUbC-natural-gas'!AG20&gt;0,'E-natural gas'!AG68/'BIFUbC-natural-gas'!AG20,1)</f>
        <v>1</v>
      </c>
      <c r="AH20" s="299">
        <f>IF('BIFUbC-natural-gas'!AH20&gt;0,'E-natural gas'!AH68/'BIFUbC-natural-gas'!AH20,1)</f>
        <v>1</v>
      </c>
      <c r="AI20" s="299">
        <f>IF('BIFUbC-natural-gas'!AI20&gt;0,'E-natural gas'!AI68/'BIFUbC-natural-gas'!AI20,1)</f>
        <v>1</v>
      </c>
      <c r="AJ20" s="299">
        <f>IF('BIFUbC-natural-gas'!AJ20&gt;0,'E-natural gas'!AJ68/'BIFUbC-natural-gas'!AJ20,1)</f>
        <v>1</v>
      </c>
      <c r="AK20" s="299">
        <f>IF('BIFUbC-natural-gas'!AK20&gt;0,'E-natural gas'!AK68/'BIFUbC-natural-gas'!AK20,1)</f>
        <v>1</v>
      </c>
      <c r="AL20" s="299">
        <f>IF('BIFUbC-natural-gas'!AL20&gt;0,'E-natural gas'!AL68/'BIFUbC-natural-gas'!AL20,1)</f>
        <v>1</v>
      </c>
      <c r="AM20" s="299">
        <f>IF('BIFUbC-natural-gas'!AM20&gt;0,'E-natural gas'!AM68/'BIFUbC-natural-gas'!AM20,1)</f>
        <v>1</v>
      </c>
      <c r="AN20" s="299">
        <f>IF('BIFUbC-natural-gas'!AN20&gt;0,'E-natural gas'!AN68/'BIFUbC-natural-gas'!AN20,1)</f>
        <v>1</v>
      </c>
      <c r="AO20" s="299">
        <f>IF('BIFUbC-natural-gas'!AO20&gt;0,'E-natural gas'!AO68/'BIFUbC-natural-gas'!AO20,1)</f>
        <v>1</v>
      </c>
      <c r="AP20" s="299">
        <f>IF('BIFUbC-natural-gas'!AP20&gt;0,'E-natural gas'!AP68/'BIFUbC-natural-gas'!AP20,1)</f>
        <v>1</v>
      </c>
      <c r="AQ20" s="299">
        <f>IF('BIFUbC-natural-gas'!AQ20&gt;0,'E-natural gas'!AQ68/'BIFUbC-natural-gas'!AQ20,1)</f>
        <v>1</v>
      </c>
    </row>
    <row r="21" spans="1:43" x14ac:dyDescent="0.25">
      <c r="A21" s="299" t="s">
        <v>108</v>
      </c>
      <c r="B21" s="299">
        <f>IF('BIFUbC-natural-gas'!B21&gt;0,'E-natural gas'!B69/'BIFUbC-natural-gas'!B21,1)</f>
        <v>1</v>
      </c>
      <c r="C21" s="299">
        <f>IF('BIFUbC-natural-gas'!C21&gt;0,'E-natural gas'!C69/'BIFUbC-natural-gas'!C21,1)</f>
        <v>1</v>
      </c>
      <c r="D21" s="299">
        <f>IF('BIFUbC-natural-gas'!D21&gt;0,'E-natural gas'!D69/'BIFUbC-natural-gas'!D21,1)</f>
        <v>1</v>
      </c>
      <c r="E21" s="299">
        <f>IF('BIFUbC-natural-gas'!E21&gt;0,'E-natural gas'!E69/'BIFUbC-natural-gas'!E21,1)</f>
        <v>1</v>
      </c>
      <c r="F21" s="299">
        <f>IF('BIFUbC-natural-gas'!F21&gt;0,'E-natural gas'!F69/'BIFUbC-natural-gas'!F21,1)</f>
        <v>1</v>
      </c>
      <c r="G21" s="299">
        <f>IF('BIFUbC-natural-gas'!G21&gt;0,'E-natural gas'!G69/'BIFUbC-natural-gas'!G21,1)</f>
        <v>1</v>
      </c>
      <c r="H21" s="299">
        <f>IF('BIFUbC-natural-gas'!H21&gt;0,'E-natural gas'!H69/'BIFUbC-natural-gas'!H21,1)</f>
        <v>1</v>
      </c>
      <c r="I21" s="299">
        <f>IF('BIFUbC-natural-gas'!I21&gt;0,'E-natural gas'!I69/'BIFUbC-natural-gas'!I21,1)</f>
        <v>1</v>
      </c>
      <c r="J21" s="299">
        <f>IF('BIFUbC-natural-gas'!J21&gt;0,'E-natural gas'!J69/'BIFUbC-natural-gas'!J21,1)</f>
        <v>1</v>
      </c>
      <c r="K21" s="299">
        <f>IF('BIFUbC-natural-gas'!K21&gt;0,'E-natural gas'!K69/'BIFUbC-natural-gas'!K21,1)</f>
        <v>1</v>
      </c>
      <c r="L21" s="299">
        <f>IF('BIFUbC-natural-gas'!L21&gt;0,'E-natural gas'!L69/'BIFUbC-natural-gas'!L21,1)</f>
        <v>1</v>
      </c>
      <c r="M21" s="299">
        <f>IF('BIFUbC-natural-gas'!M21&gt;0,'E-natural gas'!M69/'BIFUbC-natural-gas'!M21,1)</f>
        <v>1</v>
      </c>
      <c r="N21" s="299">
        <f>IF('BIFUbC-natural-gas'!N21&gt;0,'E-natural gas'!N69/'BIFUbC-natural-gas'!N21,1)</f>
        <v>1</v>
      </c>
      <c r="O21" s="299">
        <f>IF('BIFUbC-natural-gas'!O21&gt;0,'E-natural gas'!O69/'BIFUbC-natural-gas'!O21,1)</f>
        <v>1</v>
      </c>
      <c r="P21" s="299">
        <f>IF('BIFUbC-natural-gas'!P21&gt;0,'E-natural gas'!P69/'BIFUbC-natural-gas'!P21,1)</f>
        <v>1</v>
      </c>
      <c r="Q21" s="299">
        <f>IF('BIFUbC-natural-gas'!Q21&gt;0,'E-natural gas'!Q69/'BIFUbC-natural-gas'!Q21,1)</f>
        <v>1</v>
      </c>
      <c r="R21" s="299">
        <f>IF('BIFUbC-natural-gas'!R21&gt;0,'E-natural gas'!R69/'BIFUbC-natural-gas'!R21,1)</f>
        <v>1</v>
      </c>
      <c r="S21" s="299">
        <f>IF('BIFUbC-natural-gas'!S21&gt;0,'E-natural gas'!S69/'BIFUbC-natural-gas'!S21,1)</f>
        <v>1</v>
      </c>
      <c r="T21" s="299">
        <f>IF('BIFUbC-natural-gas'!T21&gt;0,'E-natural gas'!T69/'BIFUbC-natural-gas'!T21,1)</f>
        <v>1</v>
      </c>
      <c r="U21" s="299">
        <f>IF('BIFUbC-natural-gas'!U21&gt;0,'E-natural gas'!U69/'BIFUbC-natural-gas'!U21,1)</f>
        <v>1</v>
      </c>
      <c r="V21" s="299">
        <f>IF('BIFUbC-natural-gas'!V21&gt;0,'E-natural gas'!V69/'BIFUbC-natural-gas'!V21,1)</f>
        <v>1</v>
      </c>
      <c r="W21" s="299">
        <f>IF('BIFUbC-natural-gas'!W21&gt;0,'E-natural gas'!W69/'BIFUbC-natural-gas'!W21,1)</f>
        <v>1</v>
      </c>
      <c r="X21" s="299">
        <f>IF('BIFUbC-natural-gas'!X21&gt;0,'E-natural gas'!X69/'BIFUbC-natural-gas'!X21,1)</f>
        <v>1</v>
      </c>
      <c r="Y21" s="299">
        <f>IF('BIFUbC-natural-gas'!Y21&gt;0,'E-natural gas'!Y69/'BIFUbC-natural-gas'!Y21,1)</f>
        <v>1</v>
      </c>
      <c r="Z21" s="299">
        <f>IF('BIFUbC-natural-gas'!Z21&gt;0,'E-natural gas'!Z69/'BIFUbC-natural-gas'!Z21,1)</f>
        <v>1</v>
      </c>
      <c r="AA21" s="299">
        <f>IF('BIFUbC-natural-gas'!AA21&gt;0,'E-natural gas'!AA69/'BIFUbC-natural-gas'!AA21,1)</f>
        <v>1</v>
      </c>
      <c r="AB21" s="299">
        <f>IF('BIFUbC-natural-gas'!AB21&gt;0,'E-natural gas'!AB69/'BIFUbC-natural-gas'!AB21,1)</f>
        <v>1</v>
      </c>
      <c r="AC21" s="299">
        <f>IF('BIFUbC-natural-gas'!AC21&gt;0,'E-natural gas'!AC69/'BIFUbC-natural-gas'!AC21,1)</f>
        <v>1</v>
      </c>
      <c r="AD21" s="299">
        <f>IF('BIFUbC-natural-gas'!AD21&gt;0,'E-natural gas'!AD69/'BIFUbC-natural-gas'!AD21,1)</f>
        <v>1</v>
      </c>
      <c r="AE21" s="299">
        <f>IF('BIFUbC-natural-gas'!AE21&gt;0,'E-natural gas'!AE69/'BIFUbC-natural-gas'!AE21,1)</f>
        <v>1</v>
      </c>
      <c r="AF21" s="299">
        <f>IF('BIFUbC-natural-gas'!AF21&gt;0,'E-natural gas'!AF69/'BIFUbC-natural-gas'!AF21,1)</f>
        <v>1</v>
      </c>
      <c r="AG21" s="299">
        <f>IF('BIFUbC-natural-gas'!AG21&gt;0,'E-natural gas'!AG69/'BIFUbC-natural-gas'!AG21,1)</f>
        <v>1</v>
      </c>
      <c r="AH21" s="299">
        <f>IF('BIFUbC-natural-gas'!AH21&gt;0,'E-natural gas'!AH69/'BIFUbC-natural-gas'!AH21,1)</f>
        <v>1</v>
      </c>
      <c r="AI21" s="299">
        <f>IF('BIFUbC-natural-gas'!AI21&gt;0,'E-natural gas'!AI69/'BIFUbC-natural-gas'!AI21,1)</f>
        <v>1</v>
      </c>
      <c r="AJ21" s="299">
        <f>IF('BIFUbC-natural-gas'!AJ21&gt;0,'E-natural gas'!AJ69/'BIFUbC-natural-gas'!AJ21,1)</f>
        <v>1</v>
      </c>
      <c r="AK21" s="299">
        <f>IF('BIFUbC-natural-gas'!AK21&gt;0,'E-natural gas'!AK69/'BIFUbC-natural-gas'!AK21,1)</f>
        <v>1</v>
      </c>
      <c r="AL21" s="299">
        <f>IF('BIFUbC-natural-gas'!AL21&gt;0,'E-natural gas'!AL69/'BIFUbC-natural-gas'!AL21,1)</f>
        <v>1</v>
      </c>
      <c r="AM21" s="299">
        <f>IF('BIFUbC-natural-gas'!AM21&gt;0,'E-natural gas'!AM69/'BIFUbC-natural-gas'!AM21,1)</f>
        <v>1</v>
      </c>
      <c r="AN21" s="299">
        <f>IF('BIFUbC-natural-gas'!AN21&gt;0,'E-natural gas'!AN69/'BIFUbC-natural-gas'!AN21,1)</f>
        <v>1</v>
      </c>
      <c r="AO21" s="299">
        <f>IF('BIFUbC-natural-gas'!AO21&gt;0,'E-natural gas'!AO69/'BIFUbC-natural-gas'!AO21,1)</f>
        <v>1</v>
      </c>
      <c r="AP21" s="299">
        <f>IF('BIFUbC-natural-gas'!AP21&gt;0,'E-natural gas'!AP69/'BIFUbC-natural-gas'!AP21,1)</f>
        <v>1</v>
      </c>
      <c r="AQ21" s="299">
        <f>IF('BIFUbC-natural-gas'!AQ21&gt;0,'E-natural gas'!AQ69/'BIFUbC-natural-gas'!AQ21,1)</f>
        <v>1</v>
      </c>
    </row>
    <row r="22" spans="1:43" x14ac:dyDescent="0.25">
      <c r="A22" s="299" t="s">
        <v>109</v>
      </c>
      <c r="B22" s="299">
        <f>IF('BIFUbC-natural-gas'!B22&gt;0,'E-natural gas'!B70/'BIFUbC-natural-gas'!B22,1)</f>
        <v>1</v>
      </c>
      <c r="C22" s="299">
        <f>IF('BIFUbC-natural-gas'!C22&gt;0,'E-natural gas'!C70/'BIFUbC-natural-gas'!C22,1)</f>
        <v>1</v>
      </c>
      <c r="D22" s="299">
        <f>IF('BIFUbC-natural-gas'!D22&gt;0,'E-natural gas'!D70/'BIFUbC-natural-gas'!D22,1)</f>
        <v>1</v>
      </c>
      <c r="E22" s="299">
        <f>IF('BIFUbC-natural-gas'!E22&gt;0,'E-natural gas'!E70/'BIFUbC-natural-gas'!E22,1)</f>
        <v>1</v>
      </c>
      <c r="F22" s="299">
        <f>IF('BIFUbC-natural-gas'!F22&gt;0,'E-natural gas'!F70/'BIFUbC-natural-gas'!F22,1)</f>
        <v>1</v>
      </c>
      <c r="G22" s="299">
        <f>IF('BIFUbC-natural-gas'!G22&gt;0,'E-natural gas'!G70/'BIFUbC-natural-gas'!G22,1)</f>
        <v>1</v>
      </c>
      <c r="H22" s="299">
        <f>IF('BIFUbC-natural-gas'!H22&gt;0,'E-natural gas'!H70/'BIFUbC-natural-gas'!H22,1)</f>
        <v>1</v>
      </c>
      <c r="I22" s="299">
        <f>IF('BIFUbC-natural-gas'!I22&gt;0,'E-natural gas'!I70/'BIFUbC-natural-gas'!I22,1)</f>
        <v>1</v>
      </c>
      <c r="J22" s="299">
        <f>IF('BIFUbC-natural-gas'!J22&gt;0,'E-natural gas'!J70/'BIFUbC-natural-gas'!J22,1)</f>
        <v>1</v>
      </c>
      <c r="K22" s="299">
        <f>IF('BIFUbC-natural-gas'!K22&gt;0,'E-natural gas'!K70/'BIFUbC-natural-gas'!K22,1)</f>
        <v>1</v>
      </c>
      <c r="L22" s="299">
        <f>IF('BIFUbC-natural-gas'!L22&gt;0,'E-natural gas'!L70/'BIFUbC-natural-gas'!L22,1)</f>
        <v>1</v>
      </c>
      <c r="M22" s="299">
        <f>IF('BIFUbC-natural-gas'!M22&gt;0,'E-natural gas'!M70/'BIFUbC-natural-gas'!M22,1)</f>
        <v>1</v>
      </c>
      <c r="N22" s="299">
        <f>IF('BIFUbC-natural-gas'!N22&gt;0,'E-natural gas'!N70/'BIFUbC-natural-gas'!N22,1)</f>
        <v>1</v>
      </c>
      <c r="O22" s="299">
        <f>IF('BIFUbC-natural-gas'!O22&gt;0,'E-natural gas'!O70/'BIFUbC-natural-gas'!O22,1)</f>
        <v>1</v>
      </c>
      <c r="P22" s="299">
        <f>IF('BIFUbC-natural-gas'!P22&gt;0,'E-natural gas'!P70/'BIFUbC-natural-gas'!P22,1)</f>
        <v>1</v>
      </c>
      <c r="Q22" s="299">
        <f>IF('BIFUbC-natural-gas'!Q22&gt;0,'E-natural gas'!Q70/'BIFUbC-natural-gas'!Q22,1)</f>
        <v>1</v>
      </c>
      <c r="R22" s="299">
        <f>IF('BIFUbC-natural-gas'!R22&gt;0,'E-natural gas'!R70/'BIFUbC-natural-gas'!R22,1)</f>
        <v>1</v>
      </c>
      <c r="S22" s="299">
        <f>IF('BIFUbC-natural-gas'!S22&gt;0,'E-natural gas'!S70/'BIFUbC-natural-gas'!S22,1)</f>
        <v>1</v>
      </c>
      <c r="T22" s="299">
        <f>IF('BIFUbC-natural-gas'!T22&gt;0,'E-natural gas'!T70/'BIFUbC-natural-gas'!T22,1)</f>
        <v>1</v>
      </c>
      <c r="U22" s="299">
        <f>IF('BIFUbC-natural-gas'!U22&gt;0,'E-natural gas'!U70/'BIFUbC-natural-gas'!U22,1)</f>
        <v>1</v>
      </c>
      <c r="V22" s="299">
        <f>IF('BIFUbC-natural-gas'!V22&gt;0,'E-natural gas'!V70/'BIFUbC-natural-gas'!V22,1)</f>
        <v>1</v>
      </c>
      <c r="W22" s="299">
        <f>IF('BIFUbC-natural-gas'!W22&gt;0,'E-natural gas'!W70/'BIFUbC-natural-gas'!W22,1)</f>
        <v>1</v>
      </c>
      <c r="X22" s="299">
        <f>IF('BIFUbC-natural-gas'!X22&gt;0,'E-natural gas'!X70/'BIFUbC-natural-gas'!X22,1)</f>
        <v>1</v>
      </c>
      <c r="Y22" s="299">
        <f>IF('BIFUbC-natural-gas'!Y22&gt;0,'E-natural gas'!Y70/'BIFUbC-natural-gas'!Y22,1)</f>
        <v>1</v>
      </c>
      <c r="Z22" s="299">
        <f>IF('BIFUbC-natural-gas'!Z22&gt;0,'E-natural gas'!Z70/'BIFUbC-natural-gas'!Z22,1)</f>
        <v>1</v>
      </c>
      <c r="AA22" s="299">
        <f>IF('BIFUbC-natural-gas'!AA22&gt;0,'E-natural gas'!AA70/'BIFUbC-natural-gas'!AA22,1)</f>
        <v>1</v>
      </c>
      <c r="AB22" s="299">
        <f>IF('BIFUbC-natural-gas'!AB22&gt;0,'E-natural gas'!AB70/'BIFUbC-natural-gas'!AB22,1)</f>
        <v>1</v>
      </c>
      <c r="AC22" s="299">
        <f>IF('BIFUbC-natural-gas'!AC22&gt;0,'E-natural gas'!AC70/'BIFUbC-natural-gas'!AC22,1)</f>
        <v>1</v>
      </c>
      <c r="AD22" s="299">
        <f>IF('BIFUbC-natural-gas'!AD22&gt;0,'E-natural gas'!AD70/'BIFUbC-natural-gas'!AD22,1)</f>
        <v>1</v>
      </c>
      <c r="AE22" s="299">
        <f>IF('BIFUbC-natural-gas'!AE22&gt;0,'E-natural gas'!AE70/'BIFUbC-natural-gas'!AE22,1)</f>
        <v>1</v>
      </c>
      <c r="AF22" s="299">
        <f>IF('BIFUbC-natural-gas'!AF22&gt;0,'E-natural gas'!AF70/'BIFUbC-natural-gas'!AF22,1)</f>
        <v>1</v>
      </c>
      <c r="AG22" s="299">
        <f>IF('BIFUbC-natural-gas'!AG22&gt;0,'E-natural gas'!AG70/'BIFUbC-natural-gas'!AG22,1)</f>
        <v>1</v>
      </c>
      <c r="AH22" s="299">
        <f>IF('BIFUbC-natural-gas'!AH22&gt;0,'E-natural gas'!AH70/'BIFUbC-natural-gas'!AH22,1)</f>
        <v>1</v>
      </c>
      <c r="AI22" s="299">
        <f>IF('BIFUbC-natural-gas'!AI22&gt;0,'E-natural gas'!AI70/'BIFUbC-natural-gas'!AI22,1)</f>
        <v>1</v>
      </c>
      <c r="AJ22" s="299">
        <f>IF('BIFUbC-natural-gas'!AJ22&gt;0,'E-natural gas'!AJ70/'BIFUbC-natural-gas'!AJ22,1)</f>
        <v>1</v>
      </c>
      <c r="AK22" s="299">
        <f>IF('BIFUbC-natural-gas'!AK22&gt;0,'E-natural gas'!AK70/'BIFUbC-natural-gas'!AK22,1)</f>
        <v>1</v>
      </c>
      <c r="AL22" s="299">
        <f>IF('BIFUbC-natural-gas'!AL22&gt;0,'E-natural gas'!AL70/'BIFUbC-natural-gas'!AL22,1)</f>
        <v>1</v>
      </c>
      <c r="AM22" s="299">
        <f>IF('BIFUbC-natural-gas'!AM22&gt;0,'E-natural gas'!AM70/'BIFUbC-natural-gas'!AM22,1)</f>
        <v>1</v>
      </c>
      <c r="AN22" s="299">
        <f>IF('BIFUbC-natural-gas'!AN22&gt;0,'E-natural gas'!AN70/'BIFUbC-natural-gas'!AN22,1)</f>
        <v>1</v>
      </c>
      <c r="AO22" s="299">
        <f>IF('BIFUbC-natural-gas'!AO22&gt;0,'E-natural gas'!AO70/'BIFUbC-natural-gas'!AO22,1)</f>
        <v>1</v>
      </c>
      <c r="AP22" s="299">
        <f>IF('BIFUbC-natural-gas'!AP22&gt;0,'E-natural gas'!AP70/'BIFUbC-natural-gas'!AP22,1)</f>
        <v>1</v>
      </c>
      <c r="AQ22" s="299">
        <f>IF('BIFUbC-natural-gas'!AQ22&gt;0,'E-natural gas'!AQ70/'BIFUbC-natural-gas'!AQ22,1)</f>
        <v>1</v>
      </c>
    </row>
    <row r="23" spans="1:43" x14ac:dyDescent="0.25">
      <c r="A23" s="299" t="s">
        <v>110</v>
      </c>
      <c r="B23" s="299">
        <f>IF('BIFUbC-natural-gas'!B23&gt;0,'E-natural gas'!B71/'BIFUbC-natural-gas'!B23,1)</f>
        <v>1</v>
      </c>
      <c r="C23" s="299">
        <f>IF('BIFUbC-natural-gas'!C23&gt;0,'E-natural gas'!C71/'BIFUbC-natural-gas'!C23,1)</f>
        <v>1</v>
      </c>
      <c r="D23" s="299">
        <f>IF('BIFUbC-natural-gas'!D23&gt;0,'E-natural gas'!D71/'BIFUbC-natural-gas'!D23,1)</f>
        <v>1</v>
      </c>
      <c r="E23" s="299">
        <f>IF('BIFUbC-natural-gas'!E23&gt;0,'E-natural gas'!E71/'BIFUbC-natural-gas'!E23,1)</f>
        <v>1</v>
      </c>
      <c r="F23" s="299">
        <f>IF('BIFUbC-natural-gas'!F23&gt;0,'E-natural gas'!F71/'BIFUbC-natural-gas'!F23,1)</f>
        <v>1</v>
      </c>
      <c r="G23" s="299">
        <f>IF('BIFUbC-natural-gas'!G23&gt;0,'E-natural gas'!G71/'BIFUbC-natural-gas'!G23,1)</f>
        <v>1</v>
      </c>
      <c r="H23" s="299">
        <f>IF('BIFUbC-natural-gas'!H23&gt;0,'E-natural gas'!H71/'BIFUbC-natural-gas'!H23,1)</f>
        <v>1</v>
      </c>
      <c r="I23" s="299">
        <f>IF('BIFUbC-natural-gas'!I23&gt;0,'E-natural gas'!I71/'BIFUbC-natural-gas'!I23,1)</f>
        <v>1</v>
      </c>
      <c r="J23" s="299">
        <f>IF('BIFUbC-natural-gas'!J23&gt;0,'E-natural gas'!J71/'BIFUbC-natural-gas'!J23,1)</f>
        <v>1</v>
      </c>
      <c r="K23" s="299">
        <f>IF('BIFUbC-natural-gas'!K23&gt;0,'E-natural gas'!K71/'BIFUbC-natural-gas'!K23,1)</f>
        <v>1</v>
      </c>
      <c r="L23" s="299">
        <f>IF('BIFUbC-natural-gas'!L23&gt;0,'E-natural gas'!L71/'BIFUbC-natural-gas'!L23,1)</f>
        <v>1</v>
      </c>
      <c r="M23" s="299">
        <f>IF('BIFUbC-natural-gas'!M23&gt;0,'E-natural gas'!M71/'BIFUbC-natural-gas'!M23,1)</f>
        <v>1</v>
      </c>
      <c r="N23" s="299">
        <f>IF('BIFUbC-natural-gas'!N23&gt;0,'E-natural gas'!N71/'BIFUbC-natural-gas'!N23,1)</f>
        <v>1</v>
      </c>
      <c r="O23" s="299">
        <f>IF('BIFUbC-natural-gas'!O23&gt;0,'E-natural gas'!O71/'BIFUbC-natural-gas'!O23,1)</f>
        <v>1</v>
      </c>
      <c r="P23" s="299">
        <f>IF('BIFUbC-natural-gas'!P23&gt;0,'E-natural gas'!P71/'BIFUbC-natural-gas'!P23,1)</f>
        <v>1</v>
      </c>
      <c r="Q23" s="299">
        <f>IF('BIFUbC-natural-gas'!Q23&gt;0,'E-natural gas'!Q71/'BIFUbC-natural-gas'!Q23,1)</f>
        <v>1</v>
      </c>
      <c r="R23" s="299">
        <f>IF('BIFUbC-natural-gas'!R23&gt;0,'E-natural gas'!R71/'BIFUbC-natural-gas'!R23,1)</f>
        <v>1</v>
      </c>
      <c r="S23" s="299">
        <f>IF('BIFUbC-natural-gas'!S23&gt;0,'E-natural gas'!S71/'BIFUbC-natural-gas'!S23,1)</f>
        <v>1</v>
      </c>
      <c r="T23" s="299">
        <f>IF('BIFUbC-natural-gas'!T23&gt;0,'E-natural gas'!T71/'BIFUbC-natural-gas'!T23,1)</f>
        <v>1</v>
      </c>
      <c r="U23" s="299">
        <f>IF('BIFUbC-natural-gas'!U23&gt;0,'E-natural gas'!U71/'BIFUbC-natural-gas'!U23,1)</f>
        <v>1</v>
      </c>
      <c r="V23" s="299">
        <f>IF('BIFUbC-natural-gas'!V23&gt;0,'E-natural gas'!V71/'BIFUbC-natural-gas'!V23,1)</f>
        <v>1</v>
      </c>
      <c r="W23" s="299">
        <f>IF('BIFUbC-natural-gas'!W23&gt;0,'E-natural gas'!W71/'BIFUbC-natural-gas'!W23,1)</f>
        <v>1</v>
      </c>
      <c r="X23" s="299">
        <f>IF('BIFUbC-natural-gas'!X23&gt;0,'E-natural gas'!X71/'BIFUbC-natural-gas'!X23,1)</f>
        <v>1</v>
      </c>
      <c r="Y23" s="299">
        <f>IF('BIFUbC-natural-gas'!Y23&gt;0,'E-natural gas'!Y71/'BIFUbC-natural-gas'!Y23,1)</f>
        <v>1</v>
      </c>
      <c r="Z23" s="299">
        <f>IF('BIFUbC-natural-gas'!Z23&gt;0,'E-natural gas'!Z71/'BIFUbC-natural-gas'!Z23,1)</f>
        <v>1</v>
      </c>
      <c r="AA23" s="299">
        <f>IF('BIFUbC-natural-gas'!AA23&gt;0,'E-natural gas'!AA71/'BIFUbC-natural-gas'!AA23,1)</f>
        <v>1</v>
      </c>
      <c r="AB23" s="299">
        <f>IF('BIFUbC-natural-gas'!AB23&gt;0,'E-natural gas'!AB71/'BIFUbC-natural-gas'!AB23,1)</f>
        <v>1</v>
      </c>
      <c r="AC23" s="299">
        <f>IF('BIFUbC-natural-gas'!AC23&gt;0,'E-natural gas'!AC71/'BIFUbC-natural-gas'!AC23,1)</f>
        <v>1</v>
      </c>
      <c r="AD23" s="299">
        <f>IF('BIFUbC-natural-gas'!AD23&gt;0,'E-natural gas'!AD71/'BIFUbC-natural-gas'!AD23,1)</f>
        <v>1</v>
      </c>
      <c r="AE23" s="299">
        <f>IF('BIFUbC-natural-gas'!AE23&gt;0,'E-natural gas'!AE71/'BIFUbC-natural-gas'!AE23,1)</f>
        <v>1</v>
      </c>
      <c r="AF23" s="299">
        <f>IF('BIFUbC-natural-gas'!AF23&gt;0,'E-natural gas'!AF71/'BIFUbC-natural-gas'!AF23,1)</f>
        <v>1</v>
      </c>
      <c r="AG23" s="299">
        <f>IF('BIFUbC-natural-gas'!AG23&gt;0,'E-natural gas'!AG71/'BIFUbC-natural-gas'!AG23,1)</f>
        <v>1</v>
      </c>
      <c r="AH23" s="299">
        <f>IF('BIFUbC-natural-gas'!AH23&gt;0,'E-natural gas'!AH71/'BIFUbC-natural-gas'!AH23,1)</f>
        <v>1</v>
      </c>
      <c r="AI23" s="299">
        <f>IF('BIFUbC-natural-gas'!AI23&gt;0,'E-natural gas'!AI71/'BIFUbC-natural-gas'!AI23,1)</f>
        <v>1</v>
      </c>
      <c r="AJ23" s="299">
        <f>IF('BIFUbC-natural-gas'!AJ23&gt;0,'E-natural gas'!AJ71/'BIFUbC-natural-gas'!AJ23,1)</f>
        <v>1</v>
      </c>
      <c r="AK23" s="299">
        <f>IF('BIFUbC-natural-gas'!AK23&gt;0,'E-natural gas'!AK71/'BIFUbC-natural-gas'!AK23,1)</f>
        <v>1</v>
      </c>
      <c r="AL23" s="299">
        <f>IF('BIFUbC-natural-gas'!AL23&gt;0,'E-natural gas'!AL71/'BIFUbC-natural-gas'!AL23,1)</f>
        <v>1</v>
      </c>
      <c r="AM23" s="299">
        <f>IF('BIFUbC-natural-gas'!AM23&gt;0,'E-natural gas'!AM71/'BIFUbC-natural-gas'!AM23,1)</f>
        <v>1</v>
      </c>
      <c r="AN23" s="299">
        <f>IF('BIFUbC-natural-gas'!AN23&gt;0,'E-natural gas'!AN71/'BIFUbC-natural-gas'!AN23,1)</f>
        <v>1</v>
      </c>
      <c r="AO23" s="299">
        <f>IF('BIFUbC-natural-gas'!AO23&gt;0,'E-natural gas'!AO71/'BIFUbC-natural-gas'!AO23,1)</f>
        <v>1</v>
      </c>
      <c r="AP23" s="299">
        <f>IF('BIFUbC-natural-gas'!AP23&gt;0,'E-natural gas'!AP71/'BIFUbC-natural-gas'!AP23,1)</f>
        <v>1</v>
      </c>
      <c r="AQ23" s="299">
        <f>IF('BIFUbC-natural-gas'!AQ23&gt;0,'E-natural gas'!AQ71/'BIFUbC-natural-gas'!AQ23,1)</f>
        <v>1</v>
      </c>
    </row>
    <row r="24" spans="1:43" x14ac:dyDescent="0.25">
      <c r="A24" s="299" t="s">
        <v>111</v>
      </c>
      <c r="B24" s="299">
        <f>IF('BIFUbC-natural-gas'!B24&gt;0,'E-natural gas'!B72/'BIFUbC-natural-gas'!B24,1)</f>
        <v>0.52134649257695642</v>
      </c>
      <c r="C24" s="299">
        <f>IF('BIFUbC-natural-gas'!C24&gt;0,'E-natural gas'!C72/'BIFUbC-natural-gas'!C24,1)</f>
        <v>0.30652414301511238</v>
      </c>
      <c r="D24" s="299">
        <f>IF('BIFUbC-natural-gas'!D24&gt;0,'E-natural gas'!D72/'BIFUbC-natural-gas'!D24,1)</f>
        <v>0.30628586003673536</v>
      </c>
      <c r="E24" s="299">
        <f>IF('BIFUbC-natural-gas'!E24&gt;0,'E-natural gas'!E72/'BIFUbC-natural-gas'!E24,1)</f>
        <v>0.3096931328384363</v>
      </c>
      <c r="F24" s="299">
        <f>IF('BIFUbC-natural-gas'!F24&gt;0,'E-natural gas'!F72/'BIFUbC-natural-gas'!F24,1)</f>
        <v>0.31509645832048833</v>
      </c>
      <c r="G24" s="299">
        <f>IF('BIFUbC-natural-gas'!G24&gt;0,'E-natural gas'!G72/'BIFUbC-natural-gas'!G24,1)</f>
        <v>0.31490449663923564</v>
      </c>
      <c r="H24" s="299">
        <f>IF('BIFUbC-natural-gas'!H24&gt;0,'E-natural gas'!H72/'BIFUbC-natural-gas'!H24,1)</f>
        <v>0.31460159061876192</v>
      </c>
      <c r="I24" s="299">
        <f>IF('BIFUbC-natural-gas'!I24&gt;0,'E-natural gas'!I72/'BIFUbC-natural-gas'!I24,1)</f>
        <v>0.3144182250763779</v>
      </c>
      <c r="J24" s="299">
        <f>IF('BIFUbC-natural-gas'!J24&gt;0,'E-natural gas'!J72/'BIFUbC-natural-gas'!J24,1)</f>
        <v>0.31423461296590405</v>
      </c>
      <c r="K24" s="299">
        <f>IF('BIFUbC-natural-gas'!K24&gt;0,'E-natural gas'!K72/'BIFUbC-natural-gas'!K24,1)</f>
        <v>0.31405075416788175</v>
      </c>
      <c r="L24" s="299">
        <f>IF('BIFUbC-natural-gas'!L24&gt;0,'E-natural gas'!L72/'BIFUbC-natural-gas'!L24,1)</f>
        <v>0.3138666485626162</v>
      </c>
      <c r="M24" s="299">
        <f>IF('BIFUbC-natural-gas'!M24&gt;0,'E-natural gas'!M72/'BIFUbC-natural-gas'!M24,1)</f>
        <v>0.31368229603017667</v>
      </c>
      <c r="N24" s="299">
        <f>IF('BIFUbC-natural-gas'!N24&gt;0,'E-natural gas'!N72/'BIFUbC-natural-gas'!N24,1)</f>
        <v>0.31355301138350061</v>
      </c>
      <c r="O24" s="299">
        <f>IF('BIFUbC-natural-gas'!O24&gt;0,'E-natural gas'!O72/'BIFUbC-natural-gas'!O24,1)</f>
        <v>0.31342360477513798</v>
      </c>
      <c r="P24" s="299">
        <f>IF('BIFUbC-natural-gas'!P24&gt;0,'E-natural gas'!P72/'BIFUbC-natural-gas'!P24,1)</f>
        <v>0.31329407615938248</v>
      </c>
      <c r="Q24" s="299">
        <f>IF('BIFUbC-natural-gas'!Q24&gt;0,'E-natural gas'!Q72/'BIFUbC-natural-gas'!Q24,1)</f>
        <v>0.31316442549046408</v>
      </c>
      <c r="R24" s="299">
        <f>IF('BIFUbC-natural-gas'!R24&gt;0,'E-natural gas'!R72/'BIFUbC-natural-gas'!R24,1)</f>
        <v>0.3130346527225491</v>
      </c>
      <c r="S24" s="299">
        <f>IF('BIFUbC-natural-gas'!S24&gt;0,'E-natural gas'!S72/'BIFUbC-natural-gas'!S24,1)</f>
        <v>0.31293884987415638</v>
      </c>
      <c r="T24" s="299">
        <f>IF('BIFUbC-natural-gas'!T24&gt;0,'E-natural gas'!T72/'BIFUbC-natural-gas'!T24,1)</f>
        <v>0.31284302236366379</v>
      </c>
      <c r="U24" s="299">
        <f>IF('BIFUbC-natural-gas'!U24&gt;0,'E-natural gas'!U72/'BIFUbC-natural-gas'!U24,1)</f>
        <v>0.31274717018337522</v>
      </c>
      <c r="V24" s="299">
        <f>IF('BIFUbC-natural-gas'!V24&gt;0,'E-natural gas'!V72/'BIFUbC-natural-gas'!V24,1)</f>
        <v>0.31265129332559194</v>
      </c>
      <c r="W24" s="299">
        <f>IF('BIFUbC-natural-gas'!W24&gt;0,'E-natural gas'!W72/'BIFUbC-natural-gas'!W24,1)</f>
        <v>0.31255539178261227</v>
      </c>
      <c r="X24" s="299">
        <f>IF('BIFUbC-natural-gas'!X24&gt;0,'E-natural gas'!X72/'BIFUbC-natural-gas'!X24,1)</f>
        <v>0.31245946554673154</v>
      </c>
      <c r="Y24" s="299">
        <f>IF('BIFUbC-natural-gas'!Y24&gt;0,'E-natural gas'!Y72/'BIFUbC-natural-gas'!Y24,1)</f>
        <v>0.31236351461024237</v>
      </c>
      <c r="Z24" s="299">
        <f>IF('BIFUbC-natural-gas'!Z24&gt;0,'E-natural gas'!Z72/'BIFUbC-natural-gas'!Z24,1)</f>
        <v>0.31226753896543452</v>
      </c>
      <c r="AA24" s="299">
        <f>IF('BIFUbC-natural-gas'!AA24&gt;0,'E-natural gas'!AA72/'BIFUbC-natural-gas'!AA24,1)</f>
        <v>0.31217153860459468</v>
      </c>
      <c r="AB24" s="299">
        <f>IF('BIFUbC-natural-gas'!AB24&gt;0,'E-natural gas'!AB72/'BIFUbC-natural-gas'!AB24,1)</f>
        <v>0.3120755135200069</v>
      </c>
      <c r="AC24" s="299">
        <f>IF('BIFUbC-natural-gas'!AC24&gt;0,'E-natural gas'!AC72/'BIFUbC-natural-gas'!AC24,1)</f>
        <v>0.31197946370395224</v>
      </c>
      <c r="AD24" s="299">
        <f>IF('BIFUbC-natural-gas'!AD24&gt;0,'E-natural gas'!AD72/'BIFUbC-natural-gas'!AD24,1)</f>
        <v>0.31188338914870894</v>
      </c>
      <c r="AE24" s="299">
        <f>IF('BIFUbC-natural-gas'!AE24&gt;0,'E-natural gas'!AE72/'BIFUbC-natural-gas'!AE24,1)</f>
        <v>0.3117872898465523</v>
      </c>
      <c r="AF24" s="299">
        <f>IF('BIFUbC-natural-gas'!AF24&gt;0,'E-natural gas'!AF72/'BIFUbC-natural-gas'!AF24,1)</f>
        <v>0.3116911657897547</v>
      </c>
      <c r="AG24" s="299">
        <f>IF('BIFUbC-natural-gas'!AG24&gt;0,'E-natural gas'!AG72/'BIFUbC-natural-gas'!AG24,1)</f>
        <v>0.31159501697058573</v>
      </c>
      <c r="AH24" s="299">
        <f>IF('BIFUbC-natural-gas'!AH24&gt;0,'E-natural gas'!AH72/'BIFUbC-natural-gas'!AH24,1)</f>
        <v>0.31149884338131206</v>
      </c>
      <c r="AI24" s="299">
        <f>IF('BIFUbC-natural-gas'!AI24&gt;0,'E-natural gas'!AI72/'BIFUbC-natural-gas'!AI24,1)</f>
        <v>0.31140264501419757</v>
      </c>
      <c r="AJ24" s="299">
        <f>IF('BIFUbC-natural-gas'!AJ24&gt;0,'E-natural gas'!AJ72/'BIFUbC-natural-gas'!AJ24,1)</f>
        <v>0.31130642186150309</v>
      </c>
      <c r="AK24" s="299">
        <f>IF('BIFUbC-natural-gas'!AK24&gt;0,'E-natural gas'!AK72/'BIFUbC-natural-gas'!AK24,1)</f>
        <v>0.31121017391548672</v>
      </c>
      <c r="AL24" s="299">
        <f>IF('BIFUbC-natural-gas'!AL24&gt;0,'E-natural gas'!AL72/'BIFUbC-natural-gas'!AL24,1)</f>
        <v>0.31111390116840359</v>
      </c>
      <c r="AM24" s="299">
        <f>IF('BIFUbC-natural-gas'!AM24&gt;0,'E-natural gas'!AM72/'BIFUbC-natural-gas'!AM24,1)</f>
        <v>0.31101760361250597</v>
      </c>
      <c r="AN24" s="299">
        <f>IF('BIFUbC-natural-gas'!AN24&gt;0,'E-natural gas'!AN72/'BIFUbC-natural-gas'!AN24,1)</f>
        <v>0.31092128124004326</v>
      </c>
      <c r="AO24" s="299">
        <f>IF('BIFUbC-natural-gas'!AO24&gt;0,'E-natural gas'!AO72/'BIFUbC-natural-gas'!AO24,1)</f>
        <v>0.31082493404326178</v>
      </c>
      <c r="AP24" s="299">
        <f>IF('BIFUbC-natural-gas'!AP24&gt;0,'E-natural gas'!AP72/'BIFUbC-natural-gas'!AP24,1)</f>
        <v>0.31072856201440541</v>
      </c>
      <c r="AQ24" s="299">
        <f>IF('BIFUbC-natural-gas'!AQ24&gt;0,'E-natural gas'!AQ72/'BIFUbC-natural-gas'!AQ24,1)</f>
        <v>0.31056065862306076</v>
      </c>
    </row>
    <row r="25" spans="1:43" x14ac:dyDescent="0.25">
      <c r="A25" s="299" t="s">
        <v>112</v>
      </c>
      <c r="B25" s="299">
        <f>IF('BIFUbC-natural-gas'!B25&gt;0,'E-natural gas'!B73/'BIFUbC-natural-gas'!B25,1)</f>
        <v>1</v>
      </c>
      <c r="C25" s="299">
        <f>IF('BIFUbC-natural-gas'!C25&gt;0,'E-natural gas'!C73/'BIFUbC-natural-gas'!C25,1)</f>
        <v>1</v>
      </c>
      <c r="D25" s="299">
        <f>IF('BIFUbC-natural-gas'!D25&gt;0,'E-natural gas'!D73/'BIFUbC-natural-gas'!D25,1)</f>
        <v>1</v>
      </c>
      <c r="E25" s="299">
        <f>IF('BIFUbC-natural-gas'!E25&gt;0,'E-natural gas'!E73/'BIFUbC-natural-gas'!E25,1)</f>
        <v>1</v>
      </c>
      <c r="F25" s="299">
        <f>IF('BIFUbC-natural-gas'!F25&gt;0,'E-natural gas'!F73/'BIFUbC-natural-gas'!F25,1)</f>
        <v>1</v>
      </c>
      <c r="G25" s="299">
        <f>IF('BIFUbC-natural-gas'!G25&gt;0,'E-natural gas'!G73/'BIFUbC-natural-gas'!G25,1)</f>
        <v>1</v>
      </c>
      <c r="H25" s="299">
        <f>IF('BIFUbC-natural-gas'!H25&gt;0,'E-natural gas'!H73/'BIFUbC-natural-gas'!H25,1)</f>
        <v>1</v>
      </c>
      <c r="I25" s="299">
        <f>IF('BIFUbC-natural-gas'!I25&gt;0,'E-natural gas'!I73/'BIFUbC-natural-gas'!I25,1)</f>
        <v>1</v>
      </c>
      <c r="J25" s="299">
        <f>IF('BIFUbC-natural-gas'!J25&gt;0,'E-natural gas'!J73/'BIFUbC-natural-gas'!J25,1)</f>
        <v>1</v>
      </c>
      <c r="K25" s="299">
        <f>IF('BIFUbC-natural-gas'!K25&gt;0,'E-natural gas'!K73/'BIFUbC-natural-gas'!K25,1)</f>
        <v>1</v>
      </c>
      <c r="L25" s="299">
        <f>IF('BIFUbC-natural-gas'!L25&gt;0,'E-natural gas'!L73/'BIFUbC-natural-gas'!L25,1)</f>
        <v>1</v>
      </c>
      <c r="M25" s="299">
        <f>IF('BIFUbC-natural-gas'!M25&gt;0,'E-natural gas'!M73/'BIFUbC-natural-gas'!M25,1)</f>
        <v>1</v>
      </c>
      <c r="N25" s="299">
        <f>IF('BIFUbC-natural-gas'!N25&gt;0,'E-natural gas'!N73/'BIFUbC-natural-gas'!N25,1)</f>
        <v>1</v>
      </c>
      <c r="O25" s="299">
        <f>IF('BIFUbC-natural-gas'!O25&gt;0,'E-natural gas'!O73/'BIFUbC-natural-gas'!O25,1)</f>
        <v>1</v>
      </c>
      <c r="P25" s="299">
        <f>IF('BIFUbC-natural-gas'!P25&gt;0,'E-natural gas'!P73/'BIFUbC-natural-gas'!P25,1)</f>
        <v>1</v>
      </c>
      <c r="Q25" s="299">
        <f>IF('BIFUbC-natural-gas'!Q25&gt;0,'E-natural gas'!Q73/'BIFUbC-natural-gas'!Q25,1)</f>
        <v>1</v>
      </c>
      <c r="R25" s="299">
        <f>IF('BIFUbC-natural-gas'!R25&gt;0,'E-natural gas'!R73/'BIFUbC-natural-gas'!R25,1)</f>
        <v>1</v>
      </c>
      <c r="S25" s="299">
        <f>IF('BIFUbC-natural-gas'!S25&gt;0,'E-natural gas'!S73/'BIFUbC-natural-gas'!S25,1)</f>
        <v>1</v>
      </c>
      <c r="T25" s="299">
        <f>IF('BIFUbC-natural-gas'!T25&gt;0,'E-natural gas'!T73/'BIFUbC-natural-gas'!T25,1)</f>
        <v>1</v>
      </c>
      <c r="U25" s="299">
        <f>IF('BIFUbC-natural-gas'!U25&gt;0,'E-natural gas'!U73/'BIFUbC-natural-gas'!U25,1)</f>
        <v>1</v>
      </c>
      <c r="V25" s="299">
        <f>IF('BIFUbC-natural-gas'!V25&gt;0,'E-natural gas'!V73/'BIFUbC-natural-gas'!V25,1)</f>
        <v>1</v>
      </c>
      <c r="W25" s="299">
        <f>IF('BIFUbC-natural-gas'!W25&gt;0,'E-natural gas'!W73/'BIFUbC-natural-gas'!W25,1)</f>
        <v>1</v>
      </c>
      <c r="X25" s="299">
        <f>IF('BIFUbC-natural-gas'!X25&gt;0,'E-natural gas'!X73/'BIFUbC-natural-gas'!X25,1)</f>
        <v>1</v>
      </c>
      <c r="Y25" s="299">
        <f>IF('BIFUbC-natural-gas'!Y25&gt;0,'E-natural gas'!Y73/'BIFUbC-natural-gas'!Y25,1)</f>
        <v>1</v>
      </c>
      <c r="Z25" s="299">
        <f>IF('BIFUbC-natural-gas'!Z25&gt;0,'E-natural gas'!Z73/'BIFUbC-natural-gas'!Z25,1)</f>
        <v>1</v>
      </c>
      <c r="AA25" s="299">
        <f>IF('BIFUbC-natural-gas'!AA25&gt;0,'E-natural gas'!AA73/'BIFUbC-natural-gas'!AA25,1)</f>
        <v>1</v>
      </c>
      <c r="AB25" s="299">
        <f>IF('BIFUbC-natural-gas'!AB25&gt;0,'E-natural gas'!AB73/'BIFUbC-natural-gas'!AB25,1)</f>
        <v>1</v>
      </c>
      <c r="AC25" s="299">
        <f>IF('BIFUbC-natural-gas'!AC25&gt;0,'E-natural gas'!AC73/'BIFUbC-natural-gas'!AC25,1)</f>
        <v>1</v>
      </c>
      <c r="AD25" s="299">
        <f>IF('BIFUbC-natural-gas'!AD25&gt;0,'E-natural gas'!AD73/'BIFUbC-natural-gas'!AD25,1)</f>
        <v>1</v>
      </c>
      <c r="AE25" s="299">
        <f>IF('BIFUbC-natural-gas'!AE25&gt;0,'E-natural gas'!AE73/'BIFUbC-natural-gas'!AE25,1)</f>
        <v>1</v>
      </c>
      <c r="AF25" s="299">
        <f>IF('BIFUbC-natural-gas'!AF25&gt;0,'E-natural gas'!AF73/'BIFUbC-natural-gas'!AF25,1)</f>
        <v>1</v>
      </c>
      <c r="AG25" s="299">
        <f>IF('BIFUbC-natural-gas'!AG25&gt;0,'E-natural gas'!AG73/'BIFUbC-natural-gas'!AG25,1)</f>
        <v>1</v>
      </c>
      <c r="AH25" s="299">
        <f>IF('BIFUbC-natural-gas'!AH25&gt;0,'E-natural gas'!AH73/'BIFUbC-natural-gas'!AH25,1)</f>
        <v>1</v>
      </c>
      <c r="AI25" s="299">
        <f>IF('BIFUbC-natural-gas'!AI25&gt;0,'E-natural gas'!AI73/'BIFUbC-natural-gas'!AI25,1)</f>
        <v>1</v>
      </c>
      <c r="AJ25" s="299">
        <f>IF('BIFUbC-natural-gas'!AJ25&gt;0,'E-natural gas'!AJ73/'BIFUbC-natural-gas'!AJ25,1)</f>
        <v>1</v>
      </c>
      <c r="AK25" s="299">
        <f>IF('BIFUbC-natural-gas'!AK25&gt;0,'E-natural gas'!AK73/'BIFUbC-natural-gas'!AK25,1)</f>
        <v>1</v>
      </c>
      <c r="AL25" s="299">
        <f>IF('BIFUbC-natural-gas'!AL25&gt;0,'E-natural gas'!AL73/'BIFUbC-natural-gas'!AL25,1)</f>
        <v>1</v>
      </c>
      <c r="AM25" s="299">
        <f>IF('BIFUbC-natural-gas'!AM25&gt;0,'E-natural gas'!AM73/'BIFUbC-natural-gas'!AM25,1)</f>
        <v>1</v>
      </c>
      <c r="AN25" s="299">
        <f>IF('BIFUbC-natural-gas'!AN25&gt;0,'E-natural gas'!AN73/'BIFUbC-natural-gas'!AN25,1)</f>
        <v>1</v>
      </c>
      <c r="AO25" s="299">
        <f>IF('BIFUbC-natural-gas'!AO25&gt;0,'E-natural gas'!AO73/'BIFUbC-natural-gas'!AO25,1)</f>
        <v>1</v>
      </c>
      <c r="AP25" s="299">
        <f>IF('BIFUbC-natural-gas'!AP25&gt;0,'E-natural gas'!AP73/'BIFUbC-natural-gas'!AP25,1)</f>
        <v>1</v>
      </c>
      <c r="AQ25" s="299">
        <f>IF('BIFUbC-natural-gas'!AQ25&gt;0,'E-natural gas'!AQ73/'BIFUbC-natural-gas'!AQ25,1)</f>
        <v>1</v>
      </c>
    </row>
    <row r="26" spans="1:43" x14ac:dyDescent="0.25">
      <c r="A26" s="299" t="s">
        <v>113</v>
      </c>
      <c r="B26" s="299">
        <f>IF('BIFUbC-natural-gas'!B26&gt;0,'E-natural gas'!B74/'BIFUbC-natural-gas'!B26,1)</f>
        <v>1</v>
      </c>
      <c r="C26" s="299">
        <f>IF('BIFUbC-natural-gas'!C26&gt;0,'E-natural gas'!C74/'BIFUbC-natural-gas'!C26,1)</f>
        <v>1</v>
      </c>
      <c r="D26" s="299">
        <f>IF('BIFUbC-natural-gas'!D26&gt;0,'E-natural gas'!D74/'BIFUbC-natural-gas'!D26,1)</f>
        <v>1</v>
      </c>
      <c r="E26" s="299">
        <f>IF('BIFUbC-natural-gas'!E26&gt;0,'E-natural gas'!E74/'BIFUbC-natural-gas'!E26,1)</f>
        <v>1</v>
      </c>
      <c r="F26" s="299">
        <f>IF('BIFUbC-natural-gas'!F26&gt;0,'E-natural gas'!F74/'BIFUbC-natural-gas'!F26,1)</f>
        <v>1</v>
      </c>
      <c r="G26" s="299">
        <f>IF('BIFUbC-natural-gas'!G26&gt;0,'E-natural gas'!G74/'BIFUbC-natural-gas'!G26,1)</f>
        <v>1</v>
      </c>
      <c r="H26" s="299">
        <f>IF('BIFUbC-natural-gas'!H26&gt;0,'E-natural gas'!H74/'BIFUbC-natural-gas'!H26,1)</f>
        <v>1</v>
      </c>
      <c r="I26" s="299">
        <f>IF('BIFUbC-natural-gas'!I26&gt;0,'E-natural gas'!I74/'BIFUbC-natural-gas'!I26,1)</f>
        <v>1</v>
      </c>
      <c r="J26" s="299">
        <f>IF('BIFUbC-natural-gas'!J26&gt;0,'E-natural gas'!J74/'BIFUbC-natural-gas'!J26,1)</f>
        <v>1</v>
      </c>
      <c r="K26" s="299">
        <f>IF('BIFUbC-natural-gas'!K26&gt;0,'E-natural gas'!K74/'BIFUbC-natural-gas'!K26,1)</f>
        <v>1</v>
      </c>
      <c r="L26" s="299">
        <f>IF('BIFUbC-natural-gas'!L26&gt;0,'E-natural gas'!L74/'BIFUbC-natural-gas'!L26,1)</f>
        <v>1</v>
      </c>
      <c r="M26" s="299">
        <f>IF('BIFUbC-natural-gas'!M26&gt;0,'E-natural gas'!M74/'BIFUbC-natural-gas'!M26,1)</f>
        <v>1</v>
      </c>
      <c r="N26" s="299">
        <f>IF('BIFUbC-natural-gas'!N26&gt;0,'E-natural gas'!N74/'BIFUbC-natural-gas'!N26,1)</f>
        <v>1</v>
      </c>
      <c r="O26" s="299">
        <f>IF('BIFUbC-natural-gas'!O26&gt;0,'E-natural gas'!O74/'BIFUbC-natural-gas'!O26,1)</f>
        <v>1</v>
      </c>
      <c r="P26" s="299">
        <f>IF('BIFUbC-natural-gas'!P26&gt;0,'E-natural gas'!P74/'BIFUbC-natural-gas'!P26,1)</f>
        <v>1</v>
      </c>
      <c r="Q26" s="299">
        <f>IF('BIFUbC-natural-gas'!Q26&gt;0,'E-natural gas'!Q74/'BIFUbC-natural-gas'!Q26,1)</f>
        <v>1</v>
      </c>
      <c r="R26" s="299">
        <f>IF('BIFUbC-natural-gas'!R26&gt;0,'E-natural gas'!R74/'BIFUbC-natural-gas'!R26,1)</f>
        <v>1</v>
      </c>
      <c r="S26" s="299">
        <f>IF('BIFUbC-natural-gas'!S26&gt;0,'E-natural gas'!S74/'BIFUbC-natural-gas'!S26,1)</f>
        <v>1</v>
      </c>
      <c r="T26" s="299">
        <f>IF('BIFUbC-natural-gas'!T26&gt;0,'E-natural gas'!T74/'BIFUbC-natural-gas'!T26,1)</f>
        <v>1</v>
      </c>
      <c r="U26" s="299">
        <f>IF('BIFUbC-natural-gas'!U26&gt;0,'E-natural gas'!U74/'BIFUbC-natural-gas'!U26,1)</f>
        <v>1</v>
      </c>
      <c r="V26" s="299">
        <f>IF('BIFUbC-natural-gas'!V26&gt;0,'E-natural gas'!V74/'BIFUbC-natural-gas'!V26,1)</f>
        <v>1</v>
      </c>
      <c r="W26" s="299">
        <f>IF('BIFUbC-natural-gas'!W26&gt;0,'E-natural gas'!W74/'BIFUbC-natural-gas'!W26,1)</f>
        <v>1</v>
      </c>
      <c r="X26" s="299">
        <f>IF('BIFUbC-natural-gas'!X26&gt;0,'E-natural gas'!X74/'BIFUbC-natural-gas'!X26,1)</f>
        <v>1</v>
      </c>
      <c r="Y26" s="299">
        <f>IF('BIFUbC-natural-gas'!Y26&gt;0,'E-natural gas'!Y74/'BIFUbC-natural-gas'!Y26,1)</f>
        <v>1</v>
      </c>
      <c r="Z26" s="299">
        <f>IF('BIFUbC-natural-gas'!Z26&gt;0,'E-natural gas'!Z74/'BIFUbC-natural-gas'!Z26,1)</f>
        <v>1</v>
      </c>
      <c r="AA26" s="299">
        <f>IF('BIFUbC-natural-gas'!AA26&gt;0,'E-natural gas'!AA74/'BIFUbC-natural-gas'!AA26,1)</f>
        <v>1</v>
      </c>
      <c r="AB26" s="299">
        <f>IF('BIFUbC-natural-gas'!AB26&gt;0,'E-natural gas'!AB74/'BIFUbC-natural-gas'!AB26,1)</f>
        <v>1</v>
      </c>
      <c r="AC26" s="299">
        <f>IF('BIFUbC-natural-gas'!AC26&gt;0,'E-natural gas'!AC74/'BIFUbC-natural-gas'!AC26,1)</f>
        <v>1</v>
      </c>
      <c r="AD26" s="299">
        <f>IF('BIFUbC-natural-gas'!AD26&gt;0,'E-natural gas'!AD74/'BIFUbC-natural-gas'!AD26,1)</f>
        <v>1</v>
      </c>
      <c r="AE26" s="299">
        <f>IF('BIFUbC-natural-gas'!AE26&gt;0,'E-natural gas'!AE74/'BIFUbC-natural-gas'!AE26,1)</f>
        <v>1</v>
      </c>
      <c r="AF26" s="299">
        <f>IF('BIFUbC-natural-gas'!AF26&gt;0,'E-natural gas'!AF74/'BIFUbC-natural-gas'!AF26,1)</f>
        <v>1</v>
      </c>
      <c r="AG26" s="299">
        <f>IF('BIFUbC-natural-gas'!AG26&gt;0,'E-natural gas'!AG74/'BIFUbC-natural-gas'!AG26,1)</f>
        <v>1</v>
      </c>
      <c r="AH26" s="299">
        <f>IF('BIFUbC-natural-gas'!AH26&gt;0,'E-natural gas'!AH74/'BIFUbC-natural-gas'!AH26,1)</f>
        <v>1</v>
      </c>
      <c r="AI26" s="299">
        <f>IF('BIFUbC-natural-gas'!AI26&gt;0,'E-natural gas'!AI74/'BIFUbC-natural-gas'!AI26,1)</f>
        <v>1</v>
      </c>
      <c r="AJ26" s="299">
        <f>IF('BIFUbC-natural-gas'!AJ26&gt;0,'E-natural gas'!AJ74/'BIFUbC-natural-gas'!AJ26,1)</f>
        <v>1</v>
      </c>
      <c r="AK26" s="299">
        <f>IF('BIFUbC-natural-gas'!AK26&gt;0,'E-natural gas'!AK74/'BIFUbC-natural-gas'!AK26,1)</f>
        <v>1</v>
      </c>
      <c r="AL26" s="299">
        <f>IF('BIFUbC-natural-gas'!AL26&gt;0,'E-natural gas'!AL74/'BIFUbC-natural-gas'!AL26,1)</f>
        <v>1</v>
      </c>
      <c r="AM26" s="299">
        <f>IF('BIFUbC-natural-gas'!AM26&gt;0,'E-natural gas'!AM74/'BIFUbC-natural-gas'!AM26,1)</f>
        <v>1</v>
      </c>
      <c r="AN26" s="299">
        <f>IF('BIFUbC-natural-gas'!AN26&gt;0,'E-natural gas'!AN74/'BIFUbC-natural-gas'!AN26,1)</f>
        <v>1</v>
      </c>
      <c r="AO26" s="299">
        <f>IF('BIFUbC-natural-gas'!AO26&gt;0,'E-natural gas'!AO74/'BIFUbC-natural-gas'!AO26,1)</f>
        <v>1</v>
      </c>
      <c r="AP26" s="299">
        <f>IF('BIFUbC-natural-gas'!AP26&gt;0,'E-natural gas'!AP74/'BIFUbC-natural-gas'!AP26,1)</f>
        <v>1</v>
      </c>
      <c r="AQ26" s="299">
        <f>IF('BIFUbC-natural-gas'!AQ26&gt;0,'E-natural gas'!AQ74/'BIFUbC-natural-gas'!AQ26,1)</f>
        <v>1</v>
      </c>
    </row>
  </sheetData>
  <phoneticPr fontId="3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EEBDB-CEF2-4735-8CD7-8CDE7C49A678}">
  <sheetPr codeName="Sheet52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f>IF('BIFUbC-electricity'!B2&gt;0,'E-electricity'!B50/'BIFUbC-electricity'!B2,1)</f>
        <v>1</v>
      </c>
      <c r="C2" s="299">
        <f>IF('BIFUbC-electricity'!C2&gt;0,'E-electricity'!C50/'BIFUbC-electricity'!C2,1)</f>
        <v>1</v>
      </c>
      <c r="D2" s="299">
        <f>IF('BIFUbC-electricity'!D2&gt;0,'E-electricity'!D50/'BIFUbC-electricity'!D2,1)</f>
        <v>1</v>
      </c>
      <c r="E2" s="299">
        <f>IF('BIFUbC-electricity'!E2&gt;0,'E-electricity'!E50/'BIFUbC-electricity'!E2,1)</f>
        <v>1</v>
      </c>
      <c r="F2" s="299">
        <f>IF('BIFUbC-electricity'!F2&gt;0,'E-electricity'!F50/'BIFUbC-electricity'!F2,1)</f>
        <v>1</v>
      </c>
      <c r="G2" s="299">
        <f>IF('BIFUbC-electricity'!G2&gt;0,'E-electricity'!G50/'BIFUbC-electricity'!G2,1)</f>
        <v>1</v>
      </c>
      <c r="H2" s="299">
        <f>IF('BIFUbC-electricity'!H2&gt;0,'E-electricity'!H50/'BIFUbC-electricity'!H2,1)</f>
        <v>1</v>
      </c>
      <c r="I2" s="299">
        <f>IF('BIFUbC-electricity'!I2&gt;0,'E-electricity'!I50/'BIFUbC-electricity'!I2,1)</f>
        <v>1</v>
      </c>
      <c r="J2" s="299">
        <f>IF('BIFUbC-electricity'!J2&gt;0,'E-electricity'!J50/'BIFUbC-electricity'!J2,1)</f>
        <v>1</v>
      </c>
      <c r="K2" s="299">
        <f>IF('BIFUbC-electricity'!K2&gt;0,'E-electricity'!K50/'BIFUbC-electricity'!K2,1)</f>
        <v>1</v>
      </c>
      <c r="L2" s="299">
        <f>IF('BIFUbC-electricity'!L2&gt;0,'E-electricity'!L50/'BIFUbC-electricity'!L2,1)</f>
        <v>1</v>
      </c>
      <c r="M2" s="299">
        <f>IF('BIFUbC-electricity'!M2&gt;0,'E-electricity'!M50/'BIFUbC-electricity'!M2,1)</f>
        <v>1</v>
      </c>
      <c r="N2" s="299">
        <f>IF('BIFUbC-electricity'!N2&gt;0,'E-electricity'!N50/'BIFUbC-electricity'!N2,1)</f>
        <v>1</v>
      </c>
      <c r="O2" s="299">
        <f>IF('BIFUbC-electricity'!O2&gt;0,'E-electricity'!O50/'BIFUbC-electricity'!O2,1)</f>
        <v>1</v>
      </c>
      <c r="P2" s="299">
        <f>IF('BIFUbC-electricity'!P2&gt;0,'E-electricity'!P50/'BIFUbC-electricity'!P2,1)</f>
        <v>1</v>
      </c>
      <c r="Q2" s="299">
        <f>IF('BIFUbC-electricity'!Q2&gt;0,'E-electricity'!Q50/'BIFUbC-electricity'!Q2,1)</f>
        <v>1</v>
      </c>
      <c r="R2" s="299">
        <f>IF('BIFUbC-electricity'!R2&gt;0,'E-electricity'!R50/'BIFUbC-electricity'!R2,1)</f>
        <v>1</v>
      </c>
      <c r="S2" s="299">
        <f>IF('BIFUbC-electricity'!S2&gt;0,'E-electricity'!S50/'BIFUbC-electricity'!S2,1)</f>
        <v>1</v>
      </c>
      <c r="T2" s="299">
        <f>IF('BIFUbC-electricity'!T2&gt;0,'E-electricity'!T50/'BIFUbC-electricity'!T2,1)</f>
        <v>1</v>
      </c>
      <c r="U2" s="299">
        <f>IF('BIFUbC-electricity'!U2&gt;0,'E-electricity'!U50/'BIFUbC-electricity'!U2,1)</f>
        <v>1</v>
      </c>
      <c r="V2" s="299">
        <f>IF('BIFUbC-electricity'!V2&gt;0,'E-electricity'!V50/'BIFUbC-electricity'!V2,1)</f>
        <v>1</v>
      </c>
      <c r="W2" s="299">
        <f>IF('BIFUbC-electricity'!W2&gt;0,'E-electricity'!W50/'BIFUbC-electricity'!W2,1)</f>
        <v>1</v>
      </c>
      <c r="X2" s="299">
        <f>IF('BIFUbC-electricity'!X2&gt;0,'E-electricity'!X50/'BIFUbC-electricity'!X2,1)</f>
        <v>1</v>
      </c>
      <c r="Y2" s="299">
        <f>IF('BIFUbC-electricity'!Y2&gt;0,'E-electricity'!Y50/'BIFUbC-electricity'!Y2,1)</f>
        <v>1</v>
      </c>
      <c r="Z2" s="299">
        <f>IF('BIFUbC-electricity'!Z2&gt;0,'E-electricity'!Z50/'BIFUbC-electricity'!Z2,1)</f>
        <v>1</v>
      </c>
      <c r="AA2" s="299">
        <f>IF('BIFUbC-electricity'!AA2&gt;0,'E-electricity'!AA50/'BIFUbC-electricity'!AA2,1)</f>
        <v>1</v>
      </c>
      <c r="AB2" s="299">
        <f>IF('BIFUbC-electricity'!AB2&gt;0,'E-electricity'!AB50/'BIFUbC-electricity'!AB2,1)</f>
        <v>1</v>
      </c>
      <c r="AC2" s="299">
        <f>IF('BIFUbC-electricity'!AC2&gt;0,'E-electricity'!AC50/'BIFUbC-electricity'!AC2,1)</f>
        <v>1</v>
      </c>
      <c r="AD2" s="299">
        <f>IF('BIFUbC-electricity'!AD2&gt;0,'E-electricity'!AD50/'BIFUbC-electricity'!AD2,1)</f>
        <v>1</v>
      </c>
      <c r="AE2" s="299">
        <f>IF('BIFUbC-electricity'!AE2&gt;0,'E-electricity'!AE50/'BIFUbC-electricity'!AE2,1)</f>
        <v>1</v>
      </c>
      <c r="AF2" s="299">
        <f>IF('BIFUbC-electricity'!AF2&gt;0,'E-electricity'!AF50/'BIFUbC-electricity'!AF2,1)</f>
        <v>1</v>
      </c>
      <c r="AG2" s="299">
        <f>IF('BIFUbC-electricity'!AG2&gt;0,'E-electricity'!AG50/'BIFUbC-electricity'!AG2,1)</f>
        <v>1</v>
      </c>
      <c r="AH2" s="299">
        <f>IF('BIFUbC-electricity'!AH2&gt;0,'E-electricity'!AH50/'BIFUbC-electricity'!AH2,1)</f>
        <v>1</v>
      </c>
      <c r="AI2" s="299">
        <f>IF('BIFUbC-electricity'!AI2&gt;0,'E-electricity'!AI50/'BIFUbC-electricity'!AI2,1)</f>
        <v>1</v>
      </c>
      <c r="AJ2" s="299">
        <f>IF('BIFUbC-electricity'!AJ2&gt;0,'E-electricity'!AJ50/'BIFUbC-electricity'!AJ2,1)</f>
        <v>1</v>
      </c>
      <c r="AK2" s="299">
        <f>IF('BIFUbC-electricity'!AK2&gt;0,'E-electricity'!AK50/'BIFUbC-electricity'!AK2,1)</f>
        <v>1</v>
      </c>
      <c r="AL2" s="299">
        <f>IF('BIFUbC-electricity'!AL2&gt;0,'E-electricity'!AL50/'BIFUbC-electricity'!AL2,1)</f>
        <v>1</v>
      </c>
      <c r="AM2" s="299">
        <f>IF('BIFUbC-electricity'!AM2&gt;0,'E-electricity'!AM50/'BIFUbC-electricity'!AM2,1)</f>
        <v>1</v>
      </c>
      <c r="AN2" s="299">
        <f>IF('BIFUbC-electricity'!AN2&gt;0,'E-electricity'!AN50/'BIFUbC-electricity'!AN2,1)</f>
        <v>1</v>
      </c>
      <c r="AO2" s="299">
        <f>IF('BIFUbC-electricity'!AO2&gt;0,'E-electricity'!AO50/'BIFUbC-electricity'!AO2,1)</f>
        <v>1</v>
      </c>
      <c r="AP2" s="299">
        <f>IF('BIFUbC-electricity'!AP2&gt;0,'E-electricity'!AP50/'BIFUbC-electricity'!AP2,1)</f>
        <v>1</v>
      </c>
      <c r="AQ2" s="299">
        <f>IF('BIFUbC-electricity'!AQ2&gt;0,'E-electricity'!AQ50/'BIFUbC-electricity'!AQ2,1)</f>
        <v>1</v>
      </c>
    </row>
    <row r="3" spans="1:43" x14ac:dyDescent="0.25">
      <c r="A3" s="299" t="s">
        <v>90</v>
      </c>
      <c r="B3" s="299">
        <f>IF('BIFUbC-electricity'!B3&gt;0,'E-electricity'!B51/'BIFUbC-electricity'!B3,1)</f>
        <v>1</v>
      </c>
      <c r="C3" s="299">
        <f>IF('BIFUbC-electricity'!C3&gt;0,'E-electricity'!C51/'BIFUbC-electricity'!C3,1)</f>
        <v>1</v>
      </c>
      <c r="D3" s="299">
        <f>IF('BIFUbC-electricity'!D3&gt;0,'E-electricity'!D51/'BIFUbC-electricity'!D3,1)</f>
        <v>1</v>
      </c>
      <c r="E3" s="299">
        <f>IF('BIFUbC-electricity'!E3&gt;0,'E-electricity'!E51/'BIFUbC-electricity'!E3,1)</f>
        <v>1</v>
      </c>
      <c r="F3" s="299">
        <f>IF('BIFUbC-electricity'!F3&gt;0,'E-electricity'!F51/'BIFUbC-electricity'!F3,1)</f>
        <v>1</v>
      </c>
      <c r="G3" s="299">
        <f>IF('BIFUbC-electricity'!G3&gt;0,'E-electricity'!G51/'BIFUbC-electricity'!G3,1)</f>
        <v>1</v>
      </c>
      <c r="H3" s="299">
        <f>IF('BIFUbC-electricity'!H3&gt;0,'E-electricity'!H51/'BIFUbC-electricity'!H3,1)</f>
        <v>1</v>
      </c>
      <c r="I3" s="299">
        <f>IF('BIFUbC-electricity'!I3&gt;0,'E-electricity'!I51/'BIFUbC-electricity'!I3,1)</f>
        <v>1</v>
      </c>
      <c r="J3" s="299">
        <f>IF('BIFUbC-electricity'!J3&gt;0,'E-electricity'!J51/'BIFUbC-electricity'!J3,1)</f>
        <v>1</v>
      </c>
      <c r="K3" s="299">
        <f>IF('BIFUbC-electricity'!K3&gt;0,'E-electricity'!K51/'BIFUbC-electricity'!K3,1)</f>
        <v>1</v>
      </c>
      <c r="L3" s="299">
        <f>IF('BIFUbC-electricity'!L3&gt;0,'E-electricity'!L51/'BIFUbC-electricity'!L3,1)</f>
        <v>1</v>
      </c>
      <c r="M3" s="299">
        <f>IF('BIFUbC-electricity'!M3&gt;0,'E-electricity'!M51/'BIFUbC-electricity'!M3,1)</f>
        <v>1</v>
      </c>
      <c r="N3" s="299">
        <f>IF('BIFUbC-electricity'!N3&gt;0,'E-electricity'!N51/'BIFUbC-electricity'!N3,1)</f>
        <v>1</v>
      </c>
      <c r="O3" s="299">
        <f>IF('BIFUbC-electricity'!O3&gt;0,'E-electricity'!O51/'BIFUbC-electricity'!O3,1)</f>
        <v>1</v>
      </c>
      <c r="P3" s="299">
        <f>IF('BIFUbC-electricity'!P3&gt;0,'E-electricity'!P51/'BIFUbC-electricity'!P3,1)</f>
        <v>1</v>
      </c>
      <c r="Q3" s="299">
        <f>IF('BIFUbC-electricity'!Q3&gt;0,'E-electricity'!Q51/'BIFUbC-electricity'!Q3,1)</f>
        <v>1</v>
      </c>
      <c r="R3" s="299">
        <f>IF('BIFUbC-electricity'!R3&gt;0,'E-electricity'!R51/'BIFUbC-electricity'!R3,1)</f>
        <v>1</v>
      </c>
      <c r="S3" s="299">
        <f>IF('BIFUbC-electricity'!S3&gt;0,'E-electricity'!S51/'BIFUbC-electricity'!S3,1)</f>
        <v>1</v>
      </c>
      <c r="T3" s="299">
        <f>IF('BIFUbC-electricity'!T3&gt;0,'E-electricity'!T51/'BIFUbC-electricity'!T3,1)</f>
        <v>1</v>
      </c>
      <c r="U3" s="299">
        <f>IF('BIFUbC-electricity'!U3&gt;0,'E-electricity'!U51/'BIFUbC-electricity'!U3,1)</f>
        <v>1</v>
      </c>
      <c r="V3" s="299">
        <f>IF('BIFUbC-electricity'!V3&gt;0,'E-electricity'!V51/'BIFUbC-electricity'!V3,1)</f>
        <v>1</v>
      </c>
      <c r="W3" s="299">
        <f>IF('BIFUbC-electricity'!W3&gt;0,'E-electricity'!W51/'BIFUbC-electricity'!W3,1)</f>
        <v>1</v>
      </c>
      <c r="X3" s="299">
        <f>IF('BIFUbC-electricity'!X3&gt;0,'E-electricity'!X51/'BIFUbC-electricity'!X3,1)</f>
        <v>1</v>
      </c>
      <c r="Y3" s="299">
        <f>IF('BIFUbC-electricity'!Y3&gt;0,'E-electricity'!Y51/'BIFUbC-electricity'!Y3,1)</f>
        <v>1</v>
      </c>
      <c r="Z3" s="299">
        <f>IF('BIFUbC-electricity'!Z3&gt;0,'E-electricity'!Z51/'BIFUbC-electricity'!Z3,1)</f>
        <v>1</v>
      </c>
      <c r="AA3" s="299">
        <f>IF('BIFUbC-electricity'!AA3&gt;0,'E-electricity'!AA51/'BIFUbC-electricity'!AA3,1)</f>
        <v>1</v>
      </c>
      <c r="AB3" s="299">
        <f>IF('BIFUbC-electricity'!AB3&gt;0,'E-electricity'!AB51/'BIFUbC-electricity'!AB3,1)</f>
        <v>1</v>
      </c>
      <c r="AC3" s="299">
        <f>IF('BIFUbC-electricity'!AC3&gt;0,'E-electricity'!AC51/'BIFUbC-electricity'!AC3,1)</f>
        <v>1</v>
      </c>
      <c r="AD3" s="299">
        <f>IF('BIFUbC-electricity'!AD3&gt;0,'E-electricity'!AD51/'BIFUbC-electricity'!AD3,1)</f>
        <v>1</v>
      </c>
      <c r="AE3" s="299">
        <f>IF('BIFUbC-electricity'!AE3&gt;0,'E-electricity'!AE51/'BIFUbC-electricity'!AE3,1)</f>
        <v>1</v>
      </c>
      <c r="AF3" s="299">
        <f>IF('BIFUbC-electricity'!AF3&gt;0,'E-electricity'!AF51/'BIFUbC-electricity'!AF3,1)</f>
        <v>1</v>
      </c>
      <c r="AG3" s="299">
        <f>IF('BIFUbC-electricity'!AG3&gt;0,'E-electricity'!AG51/'BIFUbC-electricity'!AG3,1)</f>
        <v>1</v>
      </c>
      <c r="AH3" s="299">
        <f>IF('BIFUbC-electricity'!AH3&gt;0,'E-electricity'!AH51/'BIFUbC-electricity'!AH3,1)</f>
        <v>1</v>
      </c>
      <c r="AI3" s="299">
        <f>IF('BIFUbC-electricity'!AI3&gt;0,'E-electricity'!AI51/'BIFUbC-electricity'!AI3,1)</f>
        <v>1</v>
      </c>
      <c r="AJ3" s="299">
        <f>IF('BIFUbC-electricity'!AJ3&gt;0,'E-electricity'!AJ51/'BIFUbC-electricity'!AJ3,1)</f>
        <v>1</v>
      </c>
      <c r="AK3" s="299">
        <f>IF('BIFUbC-electricity'!AK3&gt;0,'E-electricity'!AK51/'BIFUbC-electricity'!AK3,1)</f>
        <v>1</v>
      </c>
      <c r="AL3" s="299">
        <f>IF('BIFUbC-electricity'!AL3&gt;0,'E-electricity'!AL51/'BIFUbC-electricity'!AL3,1)</f>
        <v>1</v>
      </c>
      <c r="AM3" s="299">
        <f>IF('BIFUbC-electricity'!AM3&gt;0,'E-electricity'!AM51/'BIFUbC-electricity'!AM3,1)</f>
        <v>1</v>
      </c>
      <c r="AN3" s="299">
        <f>IF('BIFUbC-electricity'!AN3&gt;0,'E-electricity'!AN51/'BIFUbC-electricity'!AN3,1)</f>
        <v>1</v>
      </c>
      <c r="AO3" s="299">
        <f>IF('BIFUbC-electricity'!AO3&gt;0,'E-electricity'!AO51/'BIFUbC-electricity'!AO3,1)</f>
        <v>1</v>
      </c>
      <c r="AP3" s="299">
        <f>IF('BIFUbC-electricity'!AP3&gt;0,'E-electricity'!AP51/'BIFUbC-electricity'!AP3,1)</f>
        <v>1</v>
      </c>
      <c r="AQ3" s="299">
        <f>IF('BIFUbC-electricity'!AQ3&gt;0,'E-electricity'!AQ51/'BIFUbC-electricity'!AQ3,1)</f>
        <v>1</v>
      </c>
    </row>
    <row r="4" spans="1:43" x14ac:dyDescent="0.25">
      <c r="A4" s="299" t="s">
        <v>91</v>
      </c>
      <c r="B4" s="299">
        <f>IF('BIFUbC-electricity'!B4&gt;0,'E-electricity'!B52/'BIFUbC-electricity'!B4,1)</f>
        <v>1</v>
      </c>
      <c r="C4" s="299">
        <f>IF('BIFUbC-electricity'!C4&gt;0,'E-electricity'!C52/'BIFUbC-electricity'!C4,1)</f>
        <v>1</v>
      </c>
      <c r="D4" s="299">
        <f>IF('BIFUbC-electricity'!D4&gt;0,'E-electricity'!D52/'BIFUbC-electricity'!D4,1)</f>
        <v>1</v>
      </c>
      <c r="E4" s="299">
        <f>IF('BIFUbC-electricity'!E4&gt;0,'E-electricity'!E52/'BIFUbC-electricity'!E4,1)</f>
        <v>1</v>
      </c>
      <c r="F4" s="299">
        <f>IF('BIFUbC-electricity'!F4&gt;0,'E-electricity'!F52/'BIFUbC-electricity'!F4,1)</f>
        <v>1</v>
      </c>
      <c r="G4" s="299">
        <f>IF('BIFUbC-electricity'!G4&gt;0,'E-electricity'!G52/'BIFUbC-electricity'!G4,1)</f>
        <v>1</v>
      </c>
      <c r="H4" s="299">
        <f>IF('BIFUbC-electricity'!H4&gt;0,'E-electricity'!H52/'BIFUbC-electricity'!H4,1)</f>
        <v>1</v>
      </c>
      <c r="I4" s="299">
        <f>IF('BIFUbC-electricity'!I4&gt;0,'E-electricity'!I52/'BIFUbC-electricity'!I4,1)</f>
        <v>1</v>
      </c>
      <c r="J4" s="299">
        <f>IF('BIFUbC-electricity'!J4&gt;0,'E-electricity'!J52/'BIFUbC-electricity'!J4,1)</f>
        <v>1</v>
      </c>
      <c r="K4" s="299">
        <f>IF('BIFUbC-electricity'!K4&gt;0,'E-electricity'!K52/'BIFUbC-electricity'!K4,1)</f>
        <v>1</v>
      </c>
      <c r="L4" s="299">
        <f>IF('BIFUbC-electricity'!L4&gt;0,'E-electricity'!L52/'BIFUbC-electricity'!L4,1)</f>
        <v>1</v>
      </c>
      <c r="M4" s="299">
        <f>IF('BIFUbC-electricity'!M4&gt;0,'E-electricity'!M52/'BIFUbC-electricity'!M4,1)</f>
        <v>1</v>
      </c>
      <c r="N4" s="299">
        <f>IF('BIFUbC-electricity'!N4&gt;0,'E-electricity'!N52/'BIFUbC-electricity'!N4,1)</f>
        <v>1</v>
      </c>
      <c r="O4" s="299">
        <f>IF('BIFUbC-electricity'!O4&gt;0,'E-electricity'!O52/'BIFUbC-electricity'!O4,1)</f>
        <v>1</v>
      </c>
      <c r="P4" s="299">
        <f>IF('BIFUbC-electricity'!P4&gt;0,'E-electricity'!P52/'BIFUbC-electricity'!P4,1)</f>
        <v>1</v>
      </c>
      <c r="Q4" s="299">
        <f>IF('BIFUbC-electricity'!Q4&gt;0,'E-electricity'!Q52/'BIFUbC-electricity'!Q4,1)</f>
        <v>1</v>
      </c>
      <c r="R4" s="299">
        <f>IF('BIFUbC-electricity'!R4&gt;0,'E-electricity'!R52/'BIFUbC-electricity'!R4,1)</f>
        <v>1</v>
      </c>
      <c r="S4" s="299">
        <f>IF('BIFUbC-electricity'!S4&gt;0,'E-electricity'!S52/'BIFUbC-electricity'!S4,1)</f>
        <v>1</v>
      </c>
      <c r="T4" s="299">
        <f>IF('BIFUbC-electricity'!T4&gt;0,'E-electricity'!T52/'BIFUbC-electricity'!T4,1)</f>
        <v>1</v>
      </c>
      <c r="U4" s="299">
        <f>IF('BIFUbC-electricity'!U4&gt;0,'E-electricity'!U52/'BIFUbC-electricity'!U4,1)</f>
        <v>1</v>
      </c>
      <c r="V4" s="299">
        <f>IF('BIFUbC-electricity'!V4&gt;0,'E-electricity'!V52/'BIFUbC-electricity'!V4,1)</f>
        <v>1</v>
      </c>
      <c r="W4" s="299">
        <f>IF('BIFUbC-electricity'!W4&gt;0,'E-electricity'!W52/'BIFUbC-electricity'!W4,1)</f>
        <v>1</v>
      </c>
      <c r="X4" s="299">
        <f>IF('BIFUbC-electricity'!X4&gt;0,'E-electricity'!X52/'BIFUbC-electricity'!X4,1)</f>
        <v>1</v>
      </c>
      <c r="Y4" s="299">
        <f>IF('BIFUbC-electricity'!Y4&gt;0,'E-electricity'!Y52/'BIFUbC-electricity'!Y4,1)</f>
        <v>1</v>
      </c>
      <c r="Z4" s="299">
        <f>IF('BIFUbC-electricity'!Z4&gt;0,'E-electricity'!Z52/'BIFUbC-electricity'!Z4,1)</f>
        <v>1</v>
      </c>
      <c r="AA4" s="299">
        <f>IF('BIFUbC-electricity'!AA4&gt;0,'E-electricity'!AA52/'BIFUbC-electricity'!AA4,1)</f>
        <v>1</v>
      </c>
      <c r="AB4" s="299">
        <f>IF('BIFUbC-electricity'!AB4&gt;0,'E-electricity'!AB52/'BIFUbC-electricity'!AB4,1)</f>
        <v>1</v>
      </c>
      <c r="AC4" s="299">
        <f>IF('BIFUbC-electricity'!AC4&gt;0,'E-electricity'!AC52/'BIFUbC-electricity'!AC4,1)</f>
        <v>1</v>
      </c>
      <c r="AD4" s="299">
        <f>IF('BIFUbC-electricity'!AD4&gt;0,'E-electricity'!AD52/'BIFUbC-electricity'!AD4,1)</f>
        <v>1</v>
      </c>
      <c r="AE4" s="299">
        <f>IF('BIFUbC-electricity'!AE4&gt;0,'E-electricity'!AE52/'BIFUbC-electricity'!AE4,1)</f>
        <v>1</v>
      </c>
      <c r="AF4" s="299">
        <f>IF('BIFUbC-electricity'!AF4&gt;0,'E-electricity'!AF52/'BIFUbC-electricity'!AF4,1)</f>
        <v>1</v>
      </c>
      <c r="AG4" s="299">
        <f>IF('BIFUbC-electricity'!AG4&gt;0,'E-electricity'!AG52/'BIFUbC-electricity'!AG4,1)</f>
        <v>1</v>
      </c>
      <c r="AH4" s="299">
        <f>IF('BIFUbC-electricity'!AH4&gt;0,'E-electricity'!AH52/'BIFUbC-electricity'!AH4,1)</f>
        <v>1</v>
      </c>
      <c r="AI4" s="299">
        <f>IF('BIFUbC-electricity'!AI4&gt;0,'E-electricity'!AI52/'BIFUbC-electricity'!AI4,1)</f>
        <v>1</v>
      </c>
      <c r="AJ4" s="299">
        <f>IF('BIFUbC-electricity'!AJ4&gt;0,'E-electricity'!AJ52/'BIFUbC-electricity'!AJ4,1)</f>
        <v>1</v>
      </c>
      <c r="AK4" s="299">
        <f>IF('BIFUbC-electricity'!AK4&gt;0,'E-electricity'!AK52/'BIFUbC-electricity'!AK4,1)</f>
        <v>1</v>
      </c>
      <c r="AL4" s="299">
        <f>IF('BIFUbC-electricity'!AL4&gt;0,'E-electricity'!AL52/'BIFUbC-electricity'!AL4,1)</f>
        <v>1</v>
      </c>
      <c r="AM4" s="299">
        <f>IF('BIFUbC-electricity'!AM4&gt;0,'E-electricity'!AM52/'BIFUbC-electricity'!AM4,1)</f>
        <v>1</v>
      </c>
      <c r="AN4" s="299">
        <f>IF('BIFUbC-electricity'!AN4&gt;0,'E-electricity'!AN52/'BIFUbC-electricity'!AN4,1)</f>
        <v>1</v>
      </c>
      <c r="AO4" s="299">
        <f>IF('BIFUbC-electricity'!AO4&gt;0,'E-electricity'!AO52/'BIFUbC-electricity'!AO4,1)</f>
        <v>1</v>
      </c>
      <c r="AP4" s="299">
        <f>IF('BIFUbC-electricity'!AP4&gt;0,'E-electricity'!AP52/'BIFUbC-electricity'!AP4,1)</f>
        <v>1</v>
      </c>
      <c r="AQ4" s="299">
        <f>IF('BIFUbC-electricity'!AQ4&gt;0,'E-electricity'!AQ52/'BIFUbC-electricity'!AQ4,1)</f>
        <v>1</v>
      </c>
    </row>
    <row r="5" spans="1:43" x14ac:dyDescent="0.25">
      <c r="A5" s="299" t="s">
        <v>92</v>
      </c>
      <c r="B5" s="299">
        <f>IF('BIFUbC-electricity'!B5&gt;0,'E-electricity'!B53/'BIFUbC-electricity'!B5,1)</f>
        <v>1</v>
      </c>
      <c r="C5" s="299">
        <f>IF('BIFUbC-electricity'!C5&gt;0,'E-electricity'!C53/'BIFUbC-electricity'!C5,1)</f>
        <v>1</v>
      </c>
      <c r="D5" s="299">
        <f>IF('BIFUbC-electricity'!D5&gt;0,'E-electricity'!D53/'BIFUbC-electricity'!D5,1)</f>
        <v>1</v>
      </c>
      <c r="E5" s="299">
        <f>IF('BIFUbC-electricity'!E5&gt;0,'E-electricity'!E53/'BIFUbC-electricity'!E5,1)</f>
        <v>1</v>
      </c>
      <c r="F5" s="299">
        <f>IF('BIFUbC-electricity'!F5&gt;0,'E-electricity'!F53/'BIFUbC-electricity'!F5,1)</f>
        <v>1</v>
      </c>
      <c r="G5" s="299">
        <f>IF('BIFUbC-electricity'!G5&gt;0,'E-electricity'!G53/'BIFUbC-electricity'!G5,1)</f>
        <v>1</v>
      </c>
      <c r="H5" s="299">
        <f>IF('BIFUbC-electricity'!H5&gt;0,'E-electricity'!H53/'BIFUbC-electricity'!H5,1)</f>
        <v>1</v>
      </c>
      <c r="I5" s="299">
        <f>IF('BIFUbC-electricity'!I5&gt;0,'E-electricity'!I53/'BIFUbC-electricity'!I5,1)</f>
        <v>1</v>
      </c>
      <c r="J5" s="299">
        <f>IF('BIFUbC-electricity'!J5&gt;0,'E-electricity'!J53/'BIFUbC-electricity'!J5,1)</f>
        <v>1</v>
      </c>
      <c r="K5" s="299">
        <f>IF('BIFUbC-electricity'!K5&gt;0,'E-electricity'!K53/'BIFUbC-electricity'!K5,1)</f>
        <v>1</v>
      </c>
      <c r="L5" s="299">
        <f>IF('BIFUbC-electricity'!L5&gt;0,'E-electricity'!L53/'BIFUbC-electricity'!L5,1)</f>
        <v>1</v>
      </c>
      <c r="M5" s="299">
        <f>IF('BIFUbC-electricity'!M5&gt;0,'E-electricity'!M53/'BIFUbC-electricity'!M5,1)</f>
        <v>1</v>
      </c>
      <c r="N5" s="299">
        <f>IF('BIFUbC-electricity'!N5&gt;0,'E-electricity'!N53/'BIFUbC-electricity'!N5,1)</f>
        <v>1</v>
      </c>
      <c r="O5" s="299">
        <f>IF('BIFUbC-electricity'!O5&gt;0,'E-electricity'!O53/'BIFUbC-electricity'!O5,1)</f>
        <v>1</v>
      </c>
      <c r="P5" s="299">
        <f>IF('BIFUbC-electricity'!P5&gt;0,'E-electricity'!P53/'BIFUbC-electricity'!P5,1)</f>
        <v>1</v>
      </c>
      <c r="Q5" s="299">
        <f>IF('BIFUbC-electricity'!Q5&gt;0,'E-electricity'!Q53/'BIFUbC-electricity'!Q5,1)</f>
        <v>1</v>
      </c>
      <c r="R5" s="299">
        <f>IF('BIFUbC-electricity'!R5&gt;0,'E-electricity'!R53/'BIFUbC-electricity'!R5,1)</f>
        <v>1</v>
      </c>
      <c r="S5" s="299">
        <f>IF('BIFUbC-electricity'!S5&gt;0,'E-electricity'!S53/'BIFUbC-electricity'!S5,1)</f>
        <v>1</v>
      </c>
      <c r="T5" s="299">
        <f>IF('BIFUbC-electricity'!T5&gt;0,'E-electricity'!T53/'BIFUbC-electricity'!T5,1)</f>
        <v>1</v>
      </c>
      <c r="U5" s="299">
        <f>IF('BIFUbC-electricity'!U5&gt;0,'E-electricity'!U53/'BIFUbC-electricity'!U5,1)</f>
        <v>1</v>
      </c>
      <c r="V5" s="299">
        <f>IF('BIFUbC-electricity'!V5&gt;0,'E-electricity'!V53/'BIFUbC-electricity'!V5,1)</f>
        <v>1</v>
      </c>
      <c r="W5" s="299">
        <f>IF('BIFUbC-electricity'!W5&gt;0,'E-electricity'!W53/'BIFUbC-electricity'!W5,1)</f>
        <v>1</v>
      </c>
      <c r="X5" s="299">
        <f>IF('BIFUbC-electricity'!X5&gt;0,'E-electricity'!X53/'BIFUbC-electricity'!X5,1)</f>
        <v>1</v>
      </c>
      <c r="Y5" s="299">
        <f>IF('BIFUbC-electricity'!Y5&gt;0,'E-electricity'!Y53/'BIFUbC-electricity'!Y5,1)</f>
        <v>1</v>
      </c>
      <c r="Z5" s="299">
        <f>IF('BIFUbC-electricity'!Z5&gt;0,'E-electricity'!Z53/'BIFUbC-electricity'!Z5,1)</f>
        <v>1</v>
      </c>
      <c r="AA5" s="299">
        <f>IF('BIFUbC-electricity'!AA5&gt;0,'E-electricity'!AA53/'BIFUbC-electricity'!AA5,1)</f>
        <v>1</v>
      </c>
      <c r="AB5" s="299">
        <f>IF('BIFUbC-electricity'!AB5&gt;0,'E-electricity'!AB53/'BIFUbC-electricity'!AB5,1)</f>
        <v>1</v>
      </c>
      <c r="AC5" s="299">
        <f>IF('BIFUbC-electricity'!AC5&gt;0,'E-electricity'!AC53/'BIFUbC-electricity'!AC5,1)</f>
        <v>1</v>
      </c>
      <c r="AD5" s="299">
        <f>IF('BIFUbC-electricity'!AD5&gt;0,'E-electricity'!AD53/'BIFUbC-electricity'!AD5,1)</f>
        <v>1</v>
      </c>
      <c r="AE5" s="299">
        <f>IF('BIFUbC-electricity'!AE5&gt;0,'E-electricity'!AE53/'BIFUbC-electricity'!AE5,1)</f>
        <v>1</v>
      </c>
      <c r="AF5" s="299">
        <f>IF('BIFUbC-electricity'!AF5&gt;0,'E-electricity'!AF53/'BIFUbC-electricity'!AF5,1)</f>
        <v>1</v>
      </c>
      <c r="AG5" s="299">
        <f>IF('BIFUbC-electricity'!AG5&gt;0,'E-electricity'!AG53/'BIFUbC-electricity'!AG5,1)</f>
        <v>1</v>
      </c>
      <c r="AH5" s="299">
        <f>IF('BIFUbC-electricity'!AH5&gt;0,'E-electricity'!AH53/'BIFUbC-electricity'!AH5,1)</f>
        <v>1</v>
      </c>
      <c r="AI5" s="299">
        <f>IF('BIFUbC-electricity'!AI5&gt;0,'E-electricity'!AI53/'BIFUbC-electricity'!AI5,1)</f>
        <v>1</v>
      </c>
      <c r="AJ5" s="299">
        <f>IF('BIFUbC-electricity'!AJ5&gt;0,'E-electricity'!AJ53/'BIFUbC-electricity'!AJ5,1)</f>
        <v>1</v>
      </c>
      <c r="AK5" s="299">
        <f>IF('BIFUbC-electricity'!AK5&gt;0,'E-electricity'!AK53/'BIFUbC-electricity'!AK5,1)</f>
        <v>1</v>
      </c>
      <c r="AL5" s="299">
        <f>IF('BIFUbC-electricity'!AL5&gt;0,'E-electricity'!AL53/'BIFUbC-electricity'!AL5,1)</f>
        <v>1</v>
      </c>
      <c r="AM5" s="299">
        <f>IF('BIFUbC-electricity'!AM5&gt;0,'E-electricity'!AM53/'BIFUbC-electricity'!AM5,1)</f>
        <v>1</v>
      </c>
      <c r="AN5" s="299">
        <f>IF('BIFUbC-electricity'!AN5&gt;0,'E-electricity'!AN53/'BIFUbC-electricity'!AN5,1)</f>
        <v>1</v>
      </c>
      <c r="AO5" s="299">
        <f>IF('BIFUbC-electricity'!AO5&gt;0,'E-electricity'!AO53/'BIFUbC-electricity'!AO5,1)</f>
        <v>1</v>
      </c>
      <c r="AP5" s="299">
        <f>IF('BIFUbC-electricity'!AP5&gt;0,'E-electricity'!AP53/'BIFUbC-electricity'!AP5,1)</f>
        <v>1</v>
      </c>
      <c r="AQ5" s="299">
        <f>IF('BIFUbC-electricity'!AQ5&gt;0,'E-electricity'!AQ53/'BIFUbC-electricity'!AQ5,1)</f>
        <v>1</v>
      </c>
    </row>
    <row r="6" spans="1:43" x14ac:dyDescent="0.25">
      <c r="A6" s="299" t="s">
        <v>93</v>
      </c>
      <c r="B6" s="299">
        <f>IF('BIFUbC-electricity'!B6&gt;0,'E-electricity'!B54/'BIFUbC-electricity'!B6,1)</f>
        <v>1</v>
      </c>
      <c r="C6" s="299">
        <f>IF('BIFUbC-electricity'!C6&gt;0,'E-electricity'!C54/'BIFUbC-electricity'!C6,1)</f>
        <v>1</v>
      </c>
      <c r="D6" s="299">
        <f>IF('BIFUbC-electricity'!D6&gt;0,'E-electricity'!D54/'BIFUbC-electricity'!D6,1)</f>
        <v>1</v>
      </c>
      <c r="E6" s="299">
        <f>IF('BIFUbC-electricity'!E6&gt;0,'E-electricity'!E54/'BIFUbC-electricity'!E6,1)</f>
        <v>1</v>
      </c>
      <c r="F6" s="299">
        <f>IF('BIFUbC-electricity'!F6&gt;0,'E-electricity'!F54/'BIFUbC-electricity'!F6,1)</f>
        <v>1</v>
      </c>
      <c r="G6" s="299">
        <f>IF('BIFUbC-electricity'!G6&gt;0,'E-electricity'!G54/'BIFUbC-electricity'!G6,1)</f>
        <v>1</v>
      </c>
      <c r="H6" s="299">
        <f>IF('BIFUbC-electricity'!H6&gt;0,'E-electricity'!H54/'BIFUbC-electricity'!H6,1)</f>
        <v>1</v>
      </c>
      <c r="I6" s="299">
        <f>IF('BIFUbC-electricity'!I6&gt;0,'E-electricity'!I54/'BIFUbC-electricity'!I6,1)</f>
        <v>1</v>
      </c>
      <c r="J6" s="299">
        <f>IF('BIFUbC-electricity'!J6&gt;0,'E-electricity'!J54/'BIFUbC-electricity'!J6,1)</f>
        <v>1</v>
      </c>
      <c r="K6" s="299">
        <f>IF('BIFUbC-electricity'!K6&gt;0,'E-electricity'!K54/'BIFUbC-electricity'!K6,1)</f>
        <v>1</v>
      </c>
      <c r="L6" s="299">
        <f>IF('BIFUbC-electricity'!L6&gt;0,'E-electricity'!L54/'BIFUbC-electricity'!L6,1)</f>
        <v>1</v>
      </c>
      <c r="M6" s="299">
        <f>IF('BIFUbC-electricity'!M6&gt;0,'E-electricity'!M54/'BIFUbC-electricity'!M6,1)</f>
        <v>1</v>
      </c>
      <c r="N6" s="299">
        <f>IF('BIFUbC-electricity'!N6&gt;0,'E-electricity'!N54/'BIFUbC-electricity'!N6,1)</f>
        <v>1</v>
      </c>
      <c r="O6" s="299">
        <f>IF('BIFUbC-electricity'!O6&gt;0,'E-electricity'!O54/'BIFUbC-electricity'!O6,1)</f>
        <v>1</v>
      </c>
      <c r="P6" s="299">
        <f>IF('BIFUbC-electricity'!P6&gt;0,'E-electricity'!P54/'BIFUbC-electricity'!P6,1)</f>
        <v>1</v>
      </c>
      <c r="Q6" s="299">
        <f>IF('BIFUbC-electricity'!Q6&gt;0,'E-electricity'!Q54/'BIFUbC-electricity'!Q6,1)</f>
        <v>1</v>
      </c>
      <c r="R6" s="299">
        <f>IF('BIFUbC-electricity'!R6&gt;0,'E-electricity'!R54/'BIFUbC-electricity'!R6,1)</f>
        <v>1</v>
      </c>
      <c r="S6" s="299">
        <f>IF('BIFUbC-electricity'!S6&gt;0,'E-electricity'!S54/'BIFUbC-electricity'!S6,1)</f>
        <v>1</v>
      </c>
      <c r="T6" s="299">
        <f>IF('BIFUbC-electricity'!T6&gt;0,'E-electricity'!T54/'BIFUbC-electricity'!T6,1)</f>
        <v>1</v>
      </c>
      <c r="U6" s="299">
        <f>IF('BIFUbC-electricity'!U6&gt;0,'E-electricity'!U54/'BIFUbC-electricity'!U6,1)</f>
        <v>1</v>
      </c>
      <c r="V6" s="299">
        <f>IF('BIFUbC-electricity'!V6&gt;0,'E-electricity'!V54/'BIFUbC-electricity'!V6,1)</f>
        <v>1</v>
      </c>
      <c r="W6" s="299">
        <f>IF('BIFUbC-electricity'!W6&gt;0,'E-electricity'!W54/'BIFUbC-electricity'!W6,1)</f>
        <v>1</v>
      </c>
      <c r="X6" s="299">
        <f>IF('BIFUbC-electricity'!X6&gt;0,'E-electricity'!X54/'BIFUbC-electricity'!X6,1)</f>
        <v>1</v>
      </c>
      <c r="Y6" s="299">
        <f>IF('BIFUbC-electricity'!Y6&gt;0,'E-electricity'!Y54/'BIFUbC-electricity'!Y6,1)</f>
        <v>1</v>
      </c>
      <c r="Z6" s="299">
        <f>IF('BIFUbC-electricity'!Z6&gt;0,'E-electricity'!Z54/'BIFUbC-electricity'!Z6,1)</f>
        <v>1</v>
      </c>
      <c r="AA6" s="299">
        <f>IF('BIFUbC-electricity'!AA6&gt;0,'E-electricity'!AA54/'BIFUbC-electricity'!AA6,1)</f>
        <v>1</v>
      </c>
      <c r="AB6" s="299">
        <f>IF('BIFUbC-electricity'!AB6&gt;0,'E-electricity'!AB54/'BIFUbC-electricity'!AB6,1)</f>
        <v>1</v>
      </c>
      <c r="AC6" s="299">
        <f>IF('BIFUbC-electricity'!AC6&gt;0,'E-electricity'!AC54/'BIFUbC-electricity'!AC6,1)</f>
        <v>1</v>
      </c>
      <c r="AD6" s="299">
        <f>IF('BIFUbC-electricity'!AD6&gt;0,'E-electricity'!AD54/'BIFUbC-electricity'!AD6,1)</f>
        <v>1</v>
      </c>
      <c r="AE6" s="299">
        <f>IF('BIFUbC-electricity'!AE6&gt;0,'E-electricity'!AE54/'BIFUbC-electricity'!AE6,1)</f>
        <v>1</v>
      </c>
      <c r="AF6" s="299">
        <f>IF('BIFUbC-electricity'!AF6&gt;0,'E-electricity'!AF54/'BIFUbC-electricity'!AF6,1)</f>
        <v>1</v>
      </c>
      <c r="AG6" s="299">
        <f>IF('BIFUbC-electricity'!AG6&gt;0,'E-electricity'!AG54/'BIFUbC-electricity'!AG6,1)</f>
        <v>1</v>
      </c>
      <c r="AH6" s="299">
        <f>IF('BIFUbC-electricity'!AH6&gt;0,'E-electricity'!AH54/'BIFUbC-electricity'!AH6,1)</f>
        <v>1</v>
      </c>
      <c r="AI6" s="299">
        <f>IF('BIFUbC-electricity'!AI6&gt;0,'E-electricity'!AI54/'BIFUbC-electricity'!AI6,1)</f>
        <v>1</v>
      </c>
      <c r="AJ6" s="299">
        <f>IF('BIFUbC-electricity'!AJ6&gt;0,'E-electricity'!AJ54/'BIFUbC-electricity'!AJ6,1)</f>
        <v>1</v>
      </c>
      <c r="AK6" s="299">
        <f>IF('BIFUbC-electricity'!AK6&gt;0,'E-electricity'!AK54/'BIFUbC-electricity'!AK6,1)</f>
        <v>1</v>
      </c>
      <c r="AL6" s="299">
        <f>IF('BIFUbC-electricity'!AL6&gt;0,'E-electricity'!AL54/'BIFUbC-electricity'!AL6,1)</f>
        <v>1</v>
      </c>
      <c r="AM6" s="299">
        <f>IF('BIFUbC-electricity'!AM6&gt;0,'E-electricity'!AM54/'BIFUbC-electricity'!AM6,1)</f>
        <v>1</v>
      </c>
      <c r="AN6" s="299">
        <f>IF('BIFUbC-electricity'!AN6&gt;0,'E-electricity'!AN54/'BIFUbC-electricity'!AN6,1)</f>
        <v>1</v>
      </c>
      <c r="AO6" s="299">
        <f>IF('BIFUbC-electricity'!AO6&gt;0,'E-electricity'!AO54/'BIFUbC-electricity'!AO6,1)</f>
        <v>1</v>
      </c>
      <c r="AP6" s="299">
        <f>IF('BIFUbC-electricity'!AP6&gt;0,'E-electricity'!AP54/'BIFUbC-electricity'!AP6,1)</f>
        <v>1</v>
      </c>
      <c r="AQ6" s="299">
        <f>IF('BIFUbC-electricity'!AQ6&gt;0,'E-electricity'!AQ54/'BIFUbC-electricity'!AQ6,1)</f>
        <v>1</v>
      </c>
    </row>
    <row r="7" spans="1:43" x14ac:dyDescent="0.25">
      <c r="A7" s="299" t="s">
        <v>94</v>
      </c>
      <c r="B7" s="299">
        <f>IF('BIFUbC-electricity'!B7&gt;0,'E-electricity'!B55/'BIFUbC-electricity'!B7,1)</f>
        <v>1</v>
      </c>
      <c r="C7" s="299">
        <f>IF('BIFUbC-electricity'!C7&gt;0,'E-electricity'!C55/'BIFUbC-electricity'!C7,1)</f>
        <v>1</v>
      </c>
      <c r="D7" s="299">
        <f>IF('BIFUbC-electricity'!D7&gt;0,'E-electricity'!D55/'BIFUbC-electricity'!D7,1)</f>
        <v>1</v>
      </c>
      <c r="E7" s="299">
        <f>IF('BIFUbC-electricity'!E7&gt;0,'E-electricity'!E55/'BIFUbC-electricity'!E7,1)</f>
        <v>1</v>
      </c>
      <c r="F7" s="299">
        <f>IF('BIFUbC-electricity'!F7&gt;0,'E-electricity'!F55/'BIFUbC-electricity'!F7,1)</f>
        <v>1</v>
      </c>
      <c r="G7" s="299">
        <f>IF('BIFUbC-electricity'!G7&gt;0,'E-electricity'!G55/'BIFUbC-electricity'!G7,1)</f>
        <v>1</v>
      </c>
      <c r="H7" s="299">
        <f>IF('BIFUbC-electricity'!H7&gt;0,'E-electricity'!H55/'BIFUbC-electricity'!H7,1)</f>
        <v>1</v>
      </c>
      <c r="I7" s="299">
        <f>IF('BIFUbC-electricity'!I7&gt;0,'E-electricity'!I55/'BIFUbC-electricity'!I7,1)</f>
        <v>1</v>
      </c>
      <c r="J7" s="299">
        <f>IF('BIFUbC-electricity'!J7&gt;0,'E-electricity'!J55/'BIFUbC-electricity'!J7,1)</f>
        <v>1</v>
      </c>
      <c r="K7" s="299">
        <f>IF('BIFUbC-electricity'!K7&gt;0,'E-electricity'!K55/'BIFUbC-electricity'!K7,1)</f>
        <v>1</v>
      </c>
      <c r="L7" s="299">
        <f>IF('BIFUbC-electricity'!L7&gt;0,'E-electricity'!L55/'BIFUbC-electricity'!L7,1)</f>
        <v>1</v>
      </c>
      <c r="M7" s="299">
        <f>IF('BIFUbC-electricity'!M7&gt;0,'E-electricity'!M55/'BIFUbC-electricity'!M7,1)</f>
        <v>1</v>
      </c>
      <c r="N7" s="299">
        <f>IF('BIFUbC-electricity'!N7&gt;0,'E-electricity'!N55/'BIFUbC-electricity'!N7,1)</f>
        <v>1</v>
      </c>
      <c r="O7" s="299">
        <f>IF('BIFUbC-electricity'!O7&gt;0,'E-electricity'!O55/'BIFUbC-electricity'!O7,1)</f>
        <v>1</v>
      </c>
      <c r="P7" s="299">
        <f>IF('BIFUbC-electricity'!P7&gt;0,'E-electricity'!P55/'BIFUbC-electricity'!P7,1)</f>
        <v>1</v>
      </c>
      <c r="Q7" s="299">
        <f>IF('BIFUbC-electricity'!Q7&gt;0,'E-electricity'!Q55/'BIFUbC-electricity'!Q7,1)</f>
        <v>1</v>
      </c>
      <c r="R7" s="299">
        <f>IF('BIFUbC-electricity'!R7&gt;0,'E-electricity'!R55/'BIFUbC-electricity'!R7,1)</f>
        <v>1</v>
      </c>
      <c r="S7" s="299">
        <f>IF('BIFUbC-electricity'!S7&gt;0,'E-electricity'!S55/'BIFUbC-electricity'!S7,1)</f>
        <v>1</v>
      </c>
      <c r="T7" s="299">
        <f>IF('BIFUbC-electricity'!T7&gt;0,'E-electricity'!T55/'BIFUbC-electricity'!T7,1)</f>
        <v>1</v>
      </c>
      <c r="U7" s="299">
        <f>IF('BIFUbC-electricity'!U7&gt;0,'E-electricity'!U55/'BIFUbC-electricity'!U7,1)</f>
        <v>1</v>
      </c>
      <c r="V7" s="299">
        <f>IF('BIFUbC-electricity'!V7&gt;0,'E-electricity'!V55/'BIFUbC-electricity'!V7,1)</f>
        <v>1</v>
      </c>
      <c r="W7" s="299">
        <f>IF('BIFUbC-electricity'!W7&gt;0,'E-electricity'!W55/'BIFUbC-electricity'!W7,1)</f>
        <v>1</v>
      </c>
      <c r="X7" s="299">
        <f>IF('BIFUbC-electricity'!X7&gt;0,'E-electricity'!X55/'BIFUbC-electricity'!X7,1)</f>
        <v>1</v>
      </c>
      <c r="Y7" s="299">
        <f>IF('BIFUbC-electricity'!Y7&gt;0,'E-electricity'!Y55/'BIFUbC-electricity'!Y7,1)</f>
        <v>1</v>
      </c>
      <c r="Z7" s="299">
        <f>IF('BIFUbC-electricity'!Z7&gt;0,'E-electricity'!Z55/'BIFUbC-electricity'!Z7,1)</f>
        <v>1</v>
      </c>
      <c r="AA7" s="299">
        <f>IF('BIFUbC-electricity'!AA7&gt;0,'E-electricity'!AA55/'BIFUbC-electricity'!AA7,1)</f>
        <v>1</v>
      </c>
      <c r="AB7" s="299">
        <f>IF('BIFUbC-electricity'!AB7&gt;0,'E-electricity'!AB55/'BIFUbC-electricity'!AB7,1)</f>
        <v>1</v>
      </c>
      <c r="AC7" s="299">
        <f>IF('BIFUbC-electricity'!AC7&gt;0,'E-electricity'!AC55/'BIFUbC-electricity'!AC7,1)</f>
        <v>1</v>
      </c>
      <c r="AD7" s="299">
        <f>IF('BIFUbC-electricity'!AD7&gt;0,'E-electricity'!AD55/'BIFUbC-electricity'!AD7,1)</f>
        <v>1</v>
      </c>
      <c r="AE7" s="299">
        <f>IF('BIFUbC-electricity'!AE7&gt;0,'E-electricity'!AE55/'BIFUbC-electricity'!AE7,1)</f>
        <v>1</v>
      </c>
      <c r="AF7" s="299">
        <f>IF('BIFUbC-electricity'!AF7&gt;0,'E-electricity'!AF55/'BIFUbC-electricity'!AF7,1)</f>
        <v>1</v>
      </c>
      <c r="AG7" s="299">
        <f>IF('BIFUbC-electricity'!AG7&gt;0,'E-electricity'!AG55/'BIFUbC-electricity'!AG7,1)</f>
        <v>1</v>
      </c>
      <c r="AH7" s="299">
        <f>IF('BIFUbC-electricity'!AH7&gt;0,'E-electricity'!AH55/'BIFUbC-electricity'!AH7,1)</f>
        <v>1</v>
      </c>
      <c r="AI7" s="299">
        <f>IF('BIFUbC-electricity'!AI7&gt;0,'E-electricity'!AI55/'BIFUbC-electricity'!AI7,1)</f>
        <v>1</v>
      </c>
      <c r="AJ7" s="299">
        <f>IF('BIFUbC-electricity'!AJ7&gt;0,'E-electricity'!AJ55/'BIFUbC-electricity'!AJ7,1)</f>
        <v>1</v>
      </c>
      <c r="AK7" s="299">
        <f>IF('BIFUbC-electricity'!AK7&gt;0,'E-electricity'!AK55/'BIFUbC-electricity'!AK7,1)</f>
        <v>1</v>
      </c>
      <c r="AL7" s="299">
        <f>IF('BIFUbC-electricity'!AL7&gt;0,'E-electricity'!AL55/'BIFUbC-electricity'!AL7,1)</f>
        <v>1</v>
      </c>
      <c r="AM7" s="299">
        <f>IF('BIFUbC-electricity'!AM7&gt;0,'E-electricity'!AM55/'BIFUbC-electricity'!AM7,1)</f>
        <v>1</v>
      </c>
      <c r="AN7" s="299">
        <f>IF('BIFUbC-electricity'!AN7&gt;0,'E-electricity'!AN55/'BIFUbC-electricity'!AN7,1)</f>
        <v>1</v>
      </c>
      <c r="AO7" s="299">
        <f>IF('BIFUbC-electricity'!AO7&gt;0,'E-electricity'!AO55/'BIFUbC-electricity'!AO7,1)</f>
        <v>1</v>
      </c>
      <c r="AP7" s="299">
        <f>IF('BIFUbC-electricity'!AP7&gt;0,'E-electricity'!AP55/'BIFUbC-electricity'!AP7,1)</f>
        <v>1</v>
      </c>
      <c r="AQ7" s="299">
        <f>IF('BIFUbC-electricity'!AQ7&gt;0,'E-electricity'!AQ55/'BIFUbC-electricity'!AQ7,1)</f>
        <v>1</v>
      </c>
    </row>
    <row r="8" spans="1:43" x14ac:dyDescent="0.25">
      <c r="A8" s="299" t="s">
        <v>95</v>
      </c>
      <c r="B8" s="299">
        <f>IF('BIFUbC-electricity'!B8&gt;0,'E-electricity'!B56/'BIFUbC-electricity'!B8,1)</f>
        <v>1</v>
      </c>
      <c r="C8" s="299">
        <f>IF('BIFUbC-electricity'!C8&gt;0,'E-electricity'!C56/'BIFUbC-electricity'!C8,1)</f>
        <v>1</v>
      </c>
      <c r="D8" s="299">
        <f>IF('BIFUbC-electricity'!D8&gt;0,'E-electricity'!D56/'BIFUbC-electricity'!D8,1)</f>
        <v>1</v>
      </c>
      <c r="E8" s="299">
        <f>IF('BIFUbC-electricity'!E8&gt;0,'E-electricity'!E56/'BIFUbC-electricity'!E8,1)</f>
        <v>1</v>
      </c>
      <c r="F8" s="299">
        <f>IF('BIFUbC-electricity'!F8&gt;0,'E-electricity'!F56/'BIFUbC-electricity'!F8,1)</f>
        <v>1</v>
      </c>
      <c r="G8" s="299">
        <f>IF('BIFUbC-electricity'!G8&gt;0,'E-electricity'!G56/'BIFUbC-electricity'!G8,1)</f>
        <v>1</v>
      </c>
      <c r="H8" s="299">
        <f>IF('BIFUbC-electricity'!H8&gt;0,'E-electricity'!H56/'BIFUbC-electricity'!H8,1)</f>
        <v>1</v>
      </c>
      <c r="I8" s="299">
        <f>IF('BIFUbC-electricity'!I8&gt;0,'E-electricity'!I56/'BIFUbC-electricity'!I8,1)</f>
        <v>1</v>
      </c>
      <c r="J8" s="299">
        <f>IF('BIFUbC-electricity'!J8&gt;0,'E-electricity'!J56/'BIFUbC-electricity'!J8,1)</f>
        <v>1</v>
      </c>
      <c r="K8" s="299">
        <f>IF('BIFUbC-electricity'!K8&gt;0,'E-electricity'!K56/'BIFUbC-electricity'!K8,1)</f>
        <v>1</v>
      </c>
      <c r="L8" s="299">
        <f>IF('BIFUbC-electricity'!L8&gt;0,'E-electricity'!L56/'BIFUbC-electricity'!L8,1)</f>
        <v>1</v>
      </c>
      <c r="M8" s="299">
        <f>IF('BIFUbC-electricity'!M8&gt;0,'E-electricity'!M56/'BIFUbC-electricity'!M8,1)</f>
        <v>1</v>
      </c>
      <c r="N8" s="299">
        <f>IF('BIFUbC-electricity'!N8&gt;0,'E-electricity'!N56/'BIFUbC-electricity'!N8,1)</f>
        <v>1</v>
      </c>
      <c r="O8" s="299">
        <f>IF('BIFUbC-electricity'!O8&gt;0,'E-electricity'!O56/'BIFUbC-electricity'!O8,1)</f>
        <v>1</v>
      </c>
      <c r="P8" s="299">
        <f>IF('BIFUbC-electricity'!P8&gt;0,'E-electricity'!P56/'BIFUbC-electricity'!P8,1)</f>
        <v>1</v>
      </c>
      <c r="Q8" s="299">
        <f>IF('BIFUbC-electricity'!Q8&gt;0,'E-electricity'!Q56/'BIFUbC-electricity'!Q8,1)</f>
        <v>1</v>
      </c>
      <c r="R8" s="299">
        <f>IF('BIFUbC-electricity'!R8&gt;0,'E-electricity'!R56/'BIFUbC-electricity'!R8,1)</f>
        <v>1</v>
      </c>
      <c r="S8" s="299">
        <f>IF('BIFUbC-electricity'!S8&gt;0,'E-electricity'!S56/'BIFUbC-electricity'!S8,1)</f>
        <v>1</v>
      </c>
      <c r="T8" s="299">
        <f>IF('BIFUbC-electricity'!T8&gt;0,'E-electricity'!T56/'BIFUbC-electricity'!T8,1)</f>
        <v>1</v>
      </c>
      <c r="U8" s="299">
        <f>IF('BIFUbC-electricity'!U8&gt;0,'E-electricity'!U56/'BIFUbC-electricity'!U8,1)</f>
        <v>1</v>
      </c>
      <c r="V8" s="299">
        <f>IF('BIFUbC-electricity'!V8&gt;0,'E-electricity'!V56/'BIFUbC-electricity'!V8,1)</f>
        <v>1</v>
      </c>
      <c r="W8" s="299">
        <f>IF('BIFUbC-electricity'!W8&gt;0,'E-electricity'!W56/'BIFUbC-electricity'!W8,1)</f>
        <v>1</v>
      </c>
      <c r="X8" s="299">
        <f>IF('BIFUbC-electricity'!X8&gt;0,'E-electricity'!X56/'BIFUbC-electricity'!X8,1)</f>
        <v>1</v>
      </c>
      <c r="Y8" s="299">
        <f>IF('BIFUbC-electricity'!Y8&gt;0,'E-electricity'!Y56/'BIFUbC-electricity'!Y8,1)</f>
        <v>1</v>
      </c>
      <c r="Z8" s="299">
        <f>IF('BIFUbC-electricity'!Z8&gt;0,'E-electricity'!Z56/'BIFUbC-electricity'!Z8,1)</f>
        <v>1</v>
      </c>
      <c r="AA8" s="299">
        <f>IF('BIFUbC-electricity'!AA8&gt;0,'E-electricity'!AA56/'BIFUbC-electricity'!AA8,1)</f>
        <v>1</v>
      </c>
      <c r="AB8" s="299">
        <f>IF('BIFUbC-electricity'!AB8&gt;0,'E-electricity'!AB56/'BIFUbC-electricity'!AB8,1)</f>
        <v>1</v>
      </c>
      <c r="AC8" s="299">
        <f>IF('BIFUbC-electricity'!AC8&gt;0,'E-electricity'!AC56/'BIFUbC-electricity'!AC8,1)</f>
        <v>1</v>
      </c>
      <c r="AD8" s="299">
        <f>IF('BIFUbC-electricity'!AD8&gt;0,'E-electricity'!AD56/'BIFUbC-electricity'!AD8,1)</f>
        <v>1</v>
      </c>
      <c r="AE8" s="299">
        <f>IF('BIFUbC-electricity'!AE8&gt;0,'E-electricity'!AE56/'BIFUbC-electricity'!AE8,1)</f>
        <v>1</v>
      </c>
      <c r="AF8" s="299">
        <f>IF('BIFUbC-electricity'!AF8&gt;0,'E-electricity'!AF56/'BIFUbC-electricity'!AF8,1)</f>
        <v>1</v>
      </c>
      <c r="AG8" s="299">
        <f>IF('BIFUbC-electricity'!AG8&gt;0,'E-electricity'!AG56/'BIFUbC-electricity'!AG8,1)</f>
        <v>1</v>
      </c>
      <c r="AH8" s="299">
        <f>IF('BIFUbC-electricity'!AH8&gt;0,'E-electricity'!AH56/'BIFUbC-electricity'!AH8,1)</f>
        <v>1</v>
      </c>
      <c r="AI8" s="299">
        <f>IF('BIFUbC-electricity'!AI8&gt;0,'E-electricity'!AI56/'BIFUbC-electricity'!AI8,1)</f>
        <v>1</v>
      </c>
      <c r="AJ8" s="299">
        <f>IF('BIFUbC-electricity'!AJ8&gt;0,'E-electricity'!AJ56/'BIFUbC-electricity'!AJ8,1)</f>
        <v>1</v>
      </c>
      <c r="AK8" s="299">
        <f>IF('BIFUbC-electricity'!AK8&gt;0,'E-electricity'!AK56/'BIFUbC-electricity'!AK8,1)</f>
        <v>1</v>
      </c>
      <c r="AL8" s="299">
        <f>IF('BIFUbC-electricity'!AL8&gt;0,'E-electricity'!AL56/'BIFUbC-electricity'!AL8,1)</f>
        <v>1</v>
      </c>
      <c r="AM8" s="299">
        <f>IF('BIFUbC-electricity'!AM8&gt;0,'E-electricity'!AM56/'BIFUbC-electricity'!AM8,1)</f>
        <v>1</v>
      </c>
      <c r="AN8" s="299">
        <f>IF('BIFUbC-electricity'!AN8&gt;0,'E-electricity'!AN56/'BIFUbC-electricity'!AN8,1)</f>
        <v>1</v>
      </c>
      <c r="AO8" s="299">
        <f>IF('BIFUbC-electricity'!AO8&gt;0,'E-electricity'!AO56/'BIFUbC-electricity'!AO8,1)</f>
        <v>1</v>
      </c>
      <c r="AP8" s="299">
        <f>IF('BIFUbC-electricity'!AP8&gt;0,'E-electricity'!AP56/'BIFUbC-electricity'!AP8,1)</f>
        <v>1</v>
      </c>
      <c r="AQ8" s="299">
        <f>IF('BIFUbC-electricity'!AQ8&gt;0,'E-electricity'!AQ56/'BIFUbC-electricity'!AQ8,1)</f>
        <v>1</v>
      </c>
    </row>
    <row r="9" spans="1:43" x14ac:dyDescent="0.25">
      <c r="A9" s="299" t="s">
        <v>96</v>
      </c>
      <c r="B9" s="299">
        <f>IF('BIFUbC-electricity'!B9&gt;0,'E-electricity'!B57/'BIFUbC-electricity'!B9,1)</f>
        <v>1</v>
      </c>
      <c r="C9" s="299">
        <f>IF('BIFUbC-electricity'!C9&gt;0,'E-electricity'!C57/'BIFUbC-electricity'!C9,1)</f>
        <v>1</v>
      </c>
      <c r="D9" s="299">
        <f>IF('BIFUbC-electricity'!D9&gt;0,'E-electricity'!D57/'BIFUbC-electricity'!D9,1)</f>
        <v>1</v>
      </c>
      <c r="E9" s="299">
        <f>IF('BIFUbC-electricity'!E9&gt;0,'E-electricity'!E57/'BIFUbC-electricity'!E9,1)</f>
        <v>1</v>
      </c>
      <c r="F9" s="299">
        <f>IF('BIFUbC-electricity'!F9&gt;0,'E-electricity'!F57/'BIFUbC-electricity'!F9,1)</f>
        <v>1</v>
      </c>
      <c r="G9" s="299">
        <f>IF('BIFUbC-electricity'!G9&gt;0,'E-electricity'!G57/'BIFUbC-electricity'!G9,1)</f>
        <v>1</v>
      </c>
      <c r="H9" s="299">
        <f>IF('BIFUbC-electricity'!H9&gt;0,'E-electricity'!H57/'BIFUbC-electricity'!H9,1)</f>
        <v>1</v>
      </c>
      <c r="I9" s="299">
        <f>IF('BIFUbC-electricity'!I9&gt;0,'E-electricity'!I57/'BIFUbC-electricity'!I9,1)</f>
        <v>1</v>
      </c>
      <c r="J9" s="299">
        <f>IF('BIFUbC-electricity'!J9&gt;0,'E-electricity'!J57/'BIFUbC-electricity'!J9,1)</f>
        <v>1</v>
      </c>
      <c r="K9" s="299">
        <f>IF('BIFUbC-electricity'!K9&gt;0,'E-electricity'!K57/'BIFUbC-electricity'!K9,1)</f>
        <v>1</v>
      </c>
      <c r="L9" s="299">
        <f>IF('BIFUbC-electricity'!L9&gt;0,'E-electricity'!L57/'BIFUbC-electricity'!L9,1)</f>
        <v>1</v>
      </c>
      <c r="M9" s="299">
        <f>IF('BIFUbC-electricity'!M9&gt;0,'E-electricity'!M57/'BIFUbC-electricity'!M9,1)</f>
        <v>1</v>
      </c>
      <c r="N9" s="299">
        <f>IF('BIFUbC-electricity'!N9&gt;0,'E-electricity'!N57/'BIFUbC-electricity'!N9,1)</f>
        <v>1</v>
      </c>
      <c r="O9" s="299">
        <f>IF('BIFUbC-electricity'!O9&gt;0,'E-electricity'!O57/'BIFUbC-electricity'!O9,1)</f>
        <v>1</v>
      </c>
      <c r="P9" s="299">
        <f>IF('BIFUbC-electricity'!P9&gt;0,'E-electricity'!P57/'BIFUbC-electricity'!P9,1)</f>
        <v>1</v>
      </c>
      <c r="Q9" s="299">
        <f>IF('BIFUbC-electricity'!Q9&gt;0,'E-electricity'!Q57/'BIFUbC-electricity'!Q9,1)</f>
        <v>1</v>
      </c>
      <c r="R9" s="299">
        <f>IF('BIFUbC-electricity'!R9&gt;0,'E-electricity'!R57/'BIFUbC-electricity'!R9,1)</f>
        <v>1</v>
      </c>
      <c r="S9" s="299">
        <f>IF('BIFUbC-electricity'!S9&gt;0,'E-electricity'!S57/'BIFUbC-electricity'!S9,1)</f>
        <v>1</v>
      </c>
      <c r="T9" s="299">
        <f>IF('BIFUbC-electricity'!T9&gt;0,'E-electricity'!T57/'BIFUbC-electricity'!T9,1)</f>
        <v>1</v>
      </c>
      <c r="U9" s="299">
        <f>IF('BIFUbC-electricity'!U9&gt;0,'E-electricity'!U57/'BIFUbC-electricity'!U9,1)</f>
        <v>1</v>
      </c>
      <c r="V9" s="299">
        <f>IF('BIFUbC-electricity'!V9&gt;0,'E-electricity'!V57/'BIFUbC-electricity'!V9,1)</f>
        <v>1</v>
      </c>
      <c r="W9" s="299">
        <f>IF('BIFUbC-electricity'!W9&gt;0,'E-electricity'!W57/'BIFUbC-electricity'!W9,1)</f>
        <v>1</v>
      </c>
      <c r="X9" s="299">
        <f>IF('BIFUbC-electricity'!X9&gt;0,'E-electricity'!X57/'BIFUbC-electricity'!X9,1)</f>
        <v>1</v>
      </c>
      <c r="Y9" s="299">
        <f>IF('BIFUbC-electricity'!Y9&gt;0,'E-electricity'!Y57/'BIFUbC-electricity'!Y9,1)</f>
        <v>1</v>
      </c>
      <c r="Z9" s="299">
        <f>IF('BIFUbC-electricity'!Z9&gt;0,'E-electricity'!Z57/'BIFUbC-electricity'!Z9,1)</f>
        <v>1</v>
      </c>
      <c r="AA9" s="299">
        <f>IF('BIFUbC-electricity'!AA9&gt;0,'E-electricity'!AA57/'BIFUbC-electricity'!AA9,1)</f>
        <v>1</v>
      </c>
      <c r="AB9" s="299">
        <f>IF('BIFUbC-electricity'!AB9&gt;0,'E-electricity'!AB57/'BIFUbC-electricity'!AB9,1)</f>
        <v>1</v>
      </c>
      <c r="AC9" s="299">
        <f>IF('BIFUbC-electricity'!AC9&gt;0,'E-electricity'!AC57/'BIFUbC-electricity'!AC9,1)</f>
        <v>1</v>
      </c>
      <c r="AD9" s="299">
        <f>IF('BIFUbC-electricity'!AD9&gt;0,'E-electricity'!AD57/'BIFUbC-electricity'!AD9,1)</f>
        <v>1</v>
      </c>
      <c r="AE9" s="299">
        <f>IF('BIFUbC-electricity'!AE9&gt;0,'E-electricity'!AE57/'BIFUbC-electricity'!AE9,1)</f>
        <v>1</v>
      </c>
      <c r="AF9" s="299">
        <f>IF('BIFUbC-electricity'!AF9&gt;0,'E-electricity'!AF57/'BIFUbC-electricity'!AF9,1)</f>
        <v>1</v>
      </c>
      <c r="AG9" s="299">
        <f>IF('BIFUbC-electricity'!AG9&gt;0,'E-electricity'!AG57/'BIFUbC-electricity'!AG9,1)</f>
        <v>1</v>
      </c>
      <c r="AH9" s="299">
        <f>IF('BIFUbC-electricity'!AH9&gt;0,'E-electricity'!AH57/'BIFUbC-electricity'!AH9,1)</f>
        <v>1</v>
      </c>
      <c r="AI9" s="299">
        <f>IF('BIFUbC-electricity'!AI9&gt;0,'E-electricity'!AI57/'BIFUbC-electricity'!AI9,1)</f>
        <v>1</v>
      </c>
      <c r="AJ9" s="299">
        <f>IF('BIFUbC-electricity'!AJ9&gt;0,'E-electricity'!AJ57/'BIFUbC-electricity'!AJ9,1)</f>
        <v>1</v>
      </c>
      <c r="AK9" s="299">
        <f>IF('BIFUbC-electricity'!AK9&gt;0,'E-electricity'!AK57/'BIFUbC-electricity'!AK9,1)</f>
        <v>1</v>
      </c>
      <c r="AL9" s="299">
        <f>IF('BIFUbC-electricity'!AL9&gt;0,'E-electricity'!AL57/'BIFUbC-electricity'!AL9,1)</f>
        <v>1</v>
      </c>
      <c r="AM9" s="299">
        <f>IF('BIFUbC-electricity'!AM9&gt;0,'E-electricity'!AM57/'BIFUbC-electricity'!AM9,1)</f>
        <v>1</v>
      </c>
      <c r="AN9" s="299">
        <f>IF('BIFUbC-electricity'!AN9&gt;0,'E-electricity'!AN57/'BIFUbC-electricity'!AN9,1)</f>
        <v>1</v>
      </c>
      <c r="AO9" s="299">
        <f>IF('BIFUbC-electricity'!AO9&gt;0,'E-electricity'!AO57/'BIFUbC-electricity'!AO9,1)</f>
        <v>1</v>
      </c>
      <c r="AP9" s="299">
        <f>IF('BIFUbC-electricity'!AP9&gt;0,'E-electricity'!AP57/'BIFUbC-electricity'!AP9,1)</f>
        <v>1</v>
      </c>
      <c r="AQ9" s="299">
        <f>IF('BIFUbC-electricity'!AQ9&gt;0,'E-electricity'!AQ57/'BIFUbC-electricity'!AQ9,1)</f>
        <v>1</v>
      </c>
    </row>
    <row r="10" spans="1:43" x14ac:dyDescent="0.25">
      <c r="A10" s="299" t="s">
        <v>97</v>
      </c>
      <c r="B10" s="299">
        <f>IF('BIFUbC-electricity'!B10&gt;0,'E-electricity'!B58/'BIFUbC-electricity'!B10,1)</f>
        <v>1</v>
      </c>
      <c r="C10" s="299">
        <f>IF('BIFUbC-electricity'!C10&gt;0,'E-electricity'!C58/'BIFUbC-electricity'!C10,1)</f>
        <v>1</v>
      </c>
      <c r="D10" s="299">
        <f>IF('BIFUbC-electricity'!D10&gt;0,'E-electricity'!D58/'BIFUbC-electricity'!D10,1)</f>
        <v>1</v>
      </c>
      <c r="E10" s="299">
        <f>IF('BIFUbC-electricity'!E10&gt;0,'E-electricity'!E58/'BIFUbC-electricity'!E10,1)</f>
        <v>1</v>
      </c>
      <c r="F10" s="299">
        <f>IF('BIFUbC-electricity'!F10&gt;0,'E-electricity'!F58/'BIFUbC-electricity'!F10,1)</f>
        <v>1</v>
      </c>
      <c r="G10" s="299">
        <f>IF('BIFUbC-electricity'!G10&gt;0,'E-electricity'!G58/'BIFUbC-electricity'!G10,1)</f>
        <v>1</v>
      </c>
      <c r="H10" s="299">
        <f>IF('BIFUbC-electricity'!H10&gt;0,'E-electricity'!H58/'BIFUbC-electricity'!H10,1)</f>
        <v>1</v>
      </c>
      <c r="I10" s="299">
        <f>IF('BIFUbC-electricity'!I10&gt;0,'E-electricity'!I58/'BIFUbC-electricity'!I10,1)</f>
        <v>1</v>
      </c>
      <c r="J10" s="299">
        <f>IF('BIFUbC-electricity'!J10&gt;0,'E-electricity'!J58/'BIFUbC-electricity'!J10,1)</f>
        <v>1</v>
      </c>
      <c r="K10" s="299">
        <f>IF('BIFUbC-electricity'!K10&gt;0,'E-electricity'!K58/'BIFUbC-electricity'!K10,1)</f>
        <v>1</v>
      </c>
      <c r="L10" s="299">
        <f>IF('BIFUbC-electricity'!L10&gt;0,'E-electricity'!L58/'BIFUbC-electricity'!L10,1)</f>
        <v>1</v>
      </c>
      <c r="M10" s="299">
        <f>IF('BIFUbC-electricity'!M10&gt;0,'E-electricity'!M58/'BIFUbC-electricity'!M10,1)</f>
        <v>1</v>
      </c>
      <c r="N10" s="299">
        <f>IF('BIFUbC-electricity'!N10&gt;0,'E-electricity'!N58/'BIFUbC-electricity'!N10,1)</f>
        <v>1</v>
      </c>
      <c r="O10" s="299">
        <f>IF('BIFUbC-electricity'!O10&gt;0,'E-electricity'!O58/'BIFUbC-electricity'!O10,1)</f>
        <v>1</v>
      </c>
      <c r="P10" s="299">
        <f>IF('BIFUbC-electricity'!P10&gt;0,'E-electricity'!P58/'BIFUbC-electricity'!P10,1)</f>
        <v>1</v>
      </c>
      <c r="Q10" s="299">
        <f>IF('BIFUbC-electricity'!Q10&gt;0,'E-electricity'!Q58/'BIFUbC-electricity'!Q10,1)</f>
        <v>1</v>
      </c>
      <c r="R10" s="299">
        <f>IF('BIFUbC-electricity'!R10&gt;0,'E-electricity'!R58/'BIFUbC-electricity'!R10,1)</f>
        <v>1</v>
      </c>
      <c r="S10" s="299">
        <f>IF('BIFUbC-electricity'!S10&gt;0,'E-electricity'!S58/'BIFUbC-electricity'!S10,1)</f>
        <v>1</v>
      </c>
      <c r="T10" s="299">
        <f>IF('BIFUbC-electricity'!T10&gt;0,'E-electricity'!T58/'BIFUbC-electricity'!T10,1)</f>
        <v>1</v>
      </c>
      <c r="U10" s="299">
        <f>IF('BIFUbC-electricity'!U10&gt;0,'E-electricity'!U58/'BIFUbC-electricity'!U10,1)</f>
        <v>1</v>
      </c>
      <c r="V10" s="299">
        <f>IF('BIFUbC-electricity'!V10&gt;0,'E-electricity'!V58/'BIFUbC-electricity'!V10,1)</f>
        <v>1</v>
      </c>
      <c r="W10" s="299">
        <f>IF('BIFUbC-electricity'!W10&gt;0,'E-electricity'!W58/'BIFUbC-electricity'!W10,1)</f>
        <v>1</v>
      </c>
      <c r="X10" s="299">
        <f>IF('BIFUbC-electricity'!X10&gt;0,'E-electricity'!X58/'BIFUbC-electricity'!X10,1)</f>
        <v>1</v>
      </c>
      <c r="Y10" s="299">
        <f>IF('BIFUbC-electricity'!Y10&gt;0,'E-electricity'!Y58/'BIFUbC-electricity'!Y10,1)</f>
        <v>1</v>
      </c>
      <c r="Z10" s="299">
        <f>IF('BIFUbC-electricity'!Z10&gt;0,'E-electricity'!Z58/'BIFUbC-electricity'!Z10,1)</f>
        <v>1</v>
      </c>
      <c r="AA10" s="299">
        <f>IF('BIFUbC-electricity'!AA10&gt;0,'E-electricity'!AA58/'BIFUbC-electricity'!AA10,1)</f>
        <v>1</v>
      </c>
      <c r="AB10" s="299">
        <f>IF('BIFUbC-electricity'!AB10&gt;0,'E-electricity'!AB58/'BIFUbC-electricity'!AB10,1)</f>
        <v>1</v>
      </c>
      <c r="AC10" s="299">
        <f>IF('BIFUbC-electricity'!AC10&gt;0,'E-electricity'!AC58/'BIFUbC-electricity'!AC10,1)</f>
        <v>1</v>
      </c>
      <c r="AD10" s="299">
        <f>IF('BIFUbC-electricity'!AD10&gt;0,'E-electricity'!AD58/'BIFUbC-electricity'!AD10,1)</f>
        <v>1</v>
      </c>
      <c r="AE10" s="299">
        <f>IF('BIFUbC-electricity'!AE10&gt;0,'E-electricity'!AE58/'BIFUbC-electricity'!AE10,1)</f>
        <v>1</v>
      </c>
      <c r="AF10" s="299">
        <f>IF('BIFUbC-electricity'!AF10&gt;0,'E-electricity'!AF58/'BIFUbC-electricity'!AF10,1)</f>
        <v>1</v>
      </c>
      <c r="AG10" s="299">
        <f>IF('BIFUbC-electricity'!AG10&gt;0,'E-electricity'!AG58/'BIFUbC-electricity'!AG10,1)</f>
        <v>1</v>
      </c>
      <c r="AH10" s="299">
        <f>IF('BIFUbC-electricity'!AH10&gt;0,'E-electricity'!AH58/'BIFUbC-electricity'!AH10,1)</f>
        <v>1</v>
      </c>
      <c r="AI10" s="299">
        <f>IF('BIFUbC-electricity'!AI10&gt;0,'E-electricity'!AI58/'BIFUbC-electricity'!AI10,1)</f>
        <v>1</v>
      </c>
      <c r="AJ10" s="299">
        <f>IF('BIFUbC-electricity'!AJ10&gt;0,'E-electricity'!AJ58/'BIFUbC-electricity'!AJ10,1)</f>
        <v>1</v>
      </c>
      <c r="AK10" s="299">
        <f>IF('BIFUbC-electricity'!AK10&gt;0,'E-electricity'!AK58/'BIFUbC-electricity'!AK10,1)</f>
        <v>1</v>
      </c>
      <c r="AL10" s="299">
        <f>IF('BIFUbC-electricity'!AL10&gt;0,'E-electricity'!AL58/'BIFUbC-electricity'!AL10,1)</f>
        <v>1</v>
      </c>
      <c r="AM10" s="299">
        <f>IF('BIFUbC-electricity'!AM10&gt;0,'E-electricity'!AM58/'BIFUbC-electricity'!AM10,1)</f>
        <v>1</v>
      </c>
      <c r="AN10" s="299">
        <f>IF('BIFUbC-electricity'!AN10&gt;0,'E-electricity'!AN58/'BIFUbC-electricity'!AN10,1)</f>
        <v>1</v>
      </c>
      <c r="AO10" s="299">
        <f>IF('BIFUbC-electricity'!AO10&gt;0,'E-electricity'!AO58/'BIFUbC-electricity'!AO10,1)</f>
        <v>1</v>
      </c>
      <c r="AP10" s="299">
        <f>IF('BIFUbC-electricity'!AP10&gt;0,'E-electricity'!AP58/'BIFUbC-electricity'!AP10,1)</f>
        <v>1</v>
      </c>
      <c r="AQ10" s="299">
        <f>IF('BIFUbC-electricity'!AQ10&gt;0,'E-electricity'!AQ58/'BIFUbC-electricity'!AQ10,1)</f>
        <v>1</v>
      </c>
    </row>
    <row r="11" spans="1:43" x14ac:dyDescent="0.25">
      <c r="A11" s="299" t="s">
        <v>98</v>
      </c>
      <c r="B11" s="299">
        <f>IF('BIFUbC-electricity'!B11&gt;0,'E-electricity'!B59/'BIFUbC-electricity'!B11,1)</f>
        <v>1</v>
      </c>
      <c r="C11" s="299">
        <f>IF('BIFUbC-electricity'!C11&gt;0,'E-electricity'!C59/'BIFUbC-electricity'!C11,1)</f>
        <v>1</v>
      </c>
      <c r="D11" s="299">
        <f>IF('BIFUbC-electricity'!D11&gt;0,'E-electricity'!D59/'BIFUbC-electricity'!D11,1)</f>
        <v>1</v>
      </c>
      <c r="E11" s="299">
        <f>IF('BIFUbC-electricity'!E11&gt;0,'E-electricity'!E59/'BIFUbC-electricity'!E11,1)</f>
        <v>1</v>
      </c>
      <c r="F11" s="299">
        <f>IF('BIFUbC-electricity'!F11&gt;0,'E-electricity'!F59/'BIFUbC-electricity'!F11,1)</f>
        <v>1</v>
      </c>
      <c r="G11" s="299">
        <f>IF('BIFUbC-electricity'!G11&gt;0,'E-electricity'!G59/'BIFUbC-electricity'!G11,1)</f>
        <v>1</v>
      </c>
      <c r="H11" s="299">
        <f>IF('BIFUbC-electricity'!H11&gt;0,'E-electricity'!H59/'BIFUbC-electricity'!H11,1)</f>
        <v>1</v>
      </c>
      <c r="I11" s="299">
        <f>IF('BIFUbC-electricity'!I11&gt;0,'E-electricity'!I59/'BIFUbC-electricity'!I11,1)</f>
        <v>1</v>
      </c>
      <c r="J11" s="299">
        <f>IF('BIFUbC-electricity'!J11&gt;0,'E-electricity'!J59/'BIFUbC-electricity'!J11,1)</f>
        <v>1</v>
      </c>
      <c r="K11" s="299">
        <f>IF('BIFUbC-electricity'!K11&gt;0,'E-electricity'!K59/'BIFUbC-electricity'!K11,1)</f>
        <v>1</v>
      </c>
      <c r="L11" s="299">
        <f>IF('BIFUbC-electricity'!L11&gt;0,'E-electricity'!L59/'BIFUbC-electricity'!L11,1)</f>
        <v>1</v>
      </c>
      <c r="M11" s="299">
        <f>IF('BIFUbC-electricity'!M11&gt;0,'E-electricity'!M59/'BIFUbC-electricity'!M11,1)</f>
        <v>1</v>
      </c>
      <c r="N11" s="299">
        <f>IF('BIFUbC-electricity'!N11&gt;0,'E-electricity'!N59/'BIFUbC-electricity'!N11,1)</f>
        <v>1</v>
      </c>
      <c r="O11" s="299">
        <f>IF('BIFUbC-electricity'!O11&gt;0,'E-electricity'!O59/'BIFUbC-electricity'!O11,1)</f>
        <v>1</v>
      </c>
      <c r="P11" s="299">
        <f>IF('BIFUbC-electricity'!P11&gt;0,'E-electricity'!P59/'BIFUbC-electricity'!P11,1)</f>
        <v>1</v>
      </c>
      <c r="Q11" s="299">
        <f>IF('BIFUbC-electricity'!Q11&gt;0,'E-electricity'!Q59/'BIFUbC-electricity'!Q11,1)</f>
        <v>1</v>
      </c>
      <c r="R11" s="299">
        <f>IF('BIFUbC-electricity'!R11&gt;0,'E-electricity'!R59/'BIFUbC-electricity'!R11,1)</f>
        <v>1</v>
      </c>
      <c r="S11" s="299">
        <f>IF('BIFUbC-electricity'!S11&gt;0,'E-electricity'!S59/'BIFUbC-electricity'!S11,1)</f>
        <v>1</v>
      </c>
      <c r="T11" s="299">
        <f>IF('BIFUbC-electricity'!T11&gt;0,'E-electricity'!T59/'BIFUbC-electricity'!T11,1)</f>
        <v>1</v>
      </c>
      <c r="U11" s="299">
        <f>IF('BIFUbC-electricity'!U11&gt;0,'E-electricity'!U59/'BIFUbC-electricity'!U11,1)</f>
        <v>1</v>
      </c>
      <c r="V11" s="299">
        <f>IF('BIFUbC-electricity'!V11&gt;0,'E-electricity'!V59/'BIFUbC-electricity'!V11,1)</f>
        <v>1</v>
      </c>
      <c r="W11" s="299">
        <f>IF('BIFUbC-electricity'!W11&gt;0,'E-electricity'!W59/'BIFUbC-electricity'!W11,1)</f>
        <v>1</v>
      </c>
      <c r="X11" s="299">
        <f>IF('BIFUbC-electricity'!X11&gt;0,'E-electricity'!X59/'BIFUbC-electricity'!X11,1)</f>
        <v>1</v>
      </c>
      <c r="Y11" s="299">
        <f>IF('BIFUbC-electricity'!Y11&gt;0,'E-electricity'!Y59/'BIFUbC-electricity'!Y11,1)</f>
        <v>1</v>
      </c>
      <c r="Z11" s="299">
        <f>IF('BIFUbC-electricity'!Z11&gt;0,'E-electricity'!Z59/'BIFUbC-electricity'!Z11,1)</f>
        <v>1</v>
      </c>
      <c r="AA11" s="299">
        <f>IF('BIFUbC-electricity'!AA11&gt;0,'E-electricity'!AA59/'BIFUbC-electricity'!AA11,1)</f>
        <v>1</v>
      </c>
      <c r="AB11" s="299">
        <f>IF('BIFUbC-electricity'!AB11&gt;0,'E-electricity'!AB59/'BIFUbC-electricity'!AB11,1)</f>
        <v>1</v>
      </c>
      <c r="AC11" s="299">
        <f>IF('BIFUbC-electricity'!AC11&gt;0,'E-electricity'!AC59/'BIFUbC-electricity'!AC11,1)</f>
        <v>1</v>
      </c>
      <c r="AD11" s="299">
        <f>IF('BIFUbC-electricity'!AD11&gt;0,'E-electricity'!AD59/'BIFUbC-electricity'!AD11,1)</f>
        <v>1</v>
      </c>
      <c r="AE11" s="299">
        <f>IF('BIFUbC-electricity'!AE11&gt;0,'E-electricity'!AE59/'BIFUbC-electricity'!AE11,1)</f>
        <v>1</v>
      </c>
      <c r="AF11" s="299">
        <f>IF('BIFUbC-electricity'!AF11&gt;0,'E-electricity'!AF59/'BIFUbC-electricity'!AF11,1)</f>
        <v>1</v>
      </c>
      <c r="AG11" s="299">
        <f>IF('BIFUbC-electricity'!AG11&gt;0,'E-electricity'!AG59/'BIFUbC-electricity'!AG11,1)</f>
        <v>1</v>
      </c>
      <c r="AH11" s="299">
        <f>IF('BIFUbC-electricity'!AH11&gt;0,'E-electricity'!AH59/'BIFUbC-electricity'!AH11,1)</f>
        <v>1</v>
      </c>
      <c r="AI11" s="299">
        <f>IF('BIFUbC-electricity'!AI11&gt;0,'E-electricity'!AI59/'BIFUbC-electricity'!AI11,1)</f>
        <v>1</v>
      </c>
      <c r="AJ11" s="299">
        <f>IF('BIFUbC-electricity'!AJ11&gt;0,'E-electricity'!AJ59/'BIFUbC-electricity'!AJ11,1)</f>
        <v>1</v>
      </c>
      <c r="AK11" s="299">
        <f>IF('BIFUbC-electricity'!AK11&gt;0,'E-electricity'!AK59/'BIFUbC-electricity'!AK11,1)</f>
        <v>1</v>
      </c>
      <c r="AL11" s="299">
        <f>IF('BIFUbC-electricity'!AL11&gt;0,'E-electricity'!AL59/'BIFUbC-electricity'!AL11,1)</f>
        <v>1</v>
      </c>
      <c r="AM11" s="299">
        <f>IF('BIFUbC-electricity'!AM11&gt;0,'E-electricity'!AM59/'BIFUbC-electricity'!AM11,1)</f>
        <v>1</v>
      </c>
      <c r="AN11" s="299">
        <f>IF('BIFUbC-electricity'!AN11&gt;0,'E-electricity'!AN59/'BIFUbC-electricity'!AN11,1)</f>
        <v>1</v>
      </c>
      <c r="AO11" s="299">
        <f>IF('BIFUbC-electricity'!AO11&gt;0,'E-electricity'!AO59/'BIFUbC-electricity'!AO11,1)</f>
        <v>1</v>
      </c>
      <c r="AP11" s="299">
        <f>IF('BIFUbC-electricity'!AP11&gt;0,'E-electricity'!AP59/'BIFUbC-electricity'!AP11,1)</f>
        <v>1</v>
      </c>
      <c r="AQ11" s="299">
        <f>IF('BIFUbC-electricity'!AQ11&gt;0,'E-electricity'!AQ59/'BIFUbC-electricity'!AQ11,1)</f>
        <v>1</v>
      </c>
    </row>
    <row r="12" spans="1:43" x14ac:dyDescent="0.25">
      <c r="A12" s="299" t="s">
        <v>99</v>
      </c>
      <c r="B12" s="299">
        <f>IF('BIFUbC-electricity'!B12&gt;0,'E-electricity'!B60/'BIFUbC-electricity'!B12,1)</f>
        <v>1</v>
      </c>
      <c r="C12" s="299">
        <f>IF('BIFUbC-electricity'!C12&gt;0,'E-electricity'!C60/'BIFUbC-electricity'!C12,1)</f>
        <v>1</v>
      </c>
      <c r="D12" s="299">
        <f>IF('BIFUbC-electricity'!D12&gt;0,'E-electricity'!D60/'BIFUbC-electricity'!D12,1)</f>
        <v>1</v>
      </c>
      <c r="E12" s="299">
        <f>IF('BIFUbC-electricity'!E12&gt;0,'E-electricity'!E60/'BIFUbC-electricity'!E12,1)</f>
        <v>1</v>
      </c>
      <c r="F12" s="299">
        <f>IF('BIFUbC-electricity'!F12&gt;0,'E-electricity'!F60/'BIFUbC-electricity'!F12,1)</f>
        <v>1</v>
      </c>
      <c r="G12" s="299">
        <f>IF('BIFUbC-electricity'!G12&gt;0,'E-electricity'!G60/'BIFUbC-electricity'!G12,1)</f>
        <v>1</v>
      </c>
      <c r="H12" s="299">
        <f>IF('BIFUbC-electricity'!H12&gt;0,'E-electricity'!H60/'BIFUbC-electricity'!H12,1)</f>
        <v>1</v>
      </c>
      <c r="I12" s="299">
        <f>IF('BIFUbC-electricity'!I12&gt;0,'E-electricity'!I60/'BIFUbC-electricity'!I12,1)</f>
        <v>1</v>
      </c>
      <c r="J12" s="299">
        <f>IF('BIFUbC-electricity'!J12&gt;0,'E-electricity'!J60/'BIFUbC-electricity'!J12,1)</f>
        <v>1</v>
      </c>
      <c r="K12" s="299">
        <f>IF('BIFUbC-electricity'!K12&gt;0,'E-electricity'!K60/'BIFUbC-electricity'!K12,1)</f>
        <v>1</v>
      </c>
      <c r="L12" s="299">
        <f>IF('BIFUbC-electricity'!L12&gt;0,'E-electricity'!L60/'BIFUbC-electricity'!L12,1)</f>
        <v>1</v>
      </c>
      <c r="M12" s="299">
        <f>IF('BIFUbC-electricity'!M12&gt;0,'E-electricity'!M60/'BIFUbC-electricity'!M12,1)</f>
        <v>1</v>
      </c>
      <c r="N12" s="299">
        <f>IF('BIFUbC-electricity'!N12&gt;0,'E-electricity'!N60/'BIFUbC-electricity'!N12,1)</f>
        <v>1</v>
      </c>
      <c r="O12" s="299">
        <f>IF('BIFUbC-electricity'!O12&gt;0,'E-electricity'!O60/'BIFUbC-electricity'!O12,1)</f>
        <v>1</v>
      </c>
      <c r="P12" s="299">
        <f>IF('BIFUbC-electricity'!P12&gt;0,'E-electricity'!P60/'BIFUbC-electricity'!P12,1)</f>
        <v>1</v>
      </c>
      <c r="Q12" s="299">
        <f>IF('BIFUbC-electricity'!Q12&gt;0,'E-electricity'!Q60/'BIFUbC-electricity'!Q12,1)</f>
        <v>1</v>
      </c>
      <c r="R12" s="299">
        <f>IF('BIFUbC-electricity'!R12&gt;0,'E-electricity'!R60/'BIFUbC-electricity'!R12,1)</f>
        <v>1</v>
      </c>
      <c r="S12" s="299">
        <f>IF('BIFUbC-electricity'!S12&gt;0,'E-electricity'!S60/'BIFUbC-electricity'!S12,1)</f>
        <v>1</v>
      </c>
      <c r="T12" s="299">
        <f>IF('BIFUbC-electricity'!T12&gt;0,'E-electricity'!T60/'BIFUbC-electricity'!T12,1)</f>
        <v>1</v>
      </c>
      <c r="U12" s="299">
        <f>IF('BIFUbC-electricity'!U12&gt;0,'E-electricity'!U60/'BIFUbC-electricity'!U12,1)</f>
        <v>1</v>
      </c>
      <c r="V12" s="299">
        <f>IF('BIFUbC-electricity'!V12&gt;0,'E-electricity'!V60/'BIFUbC-electricity'!V12,1)</f>
        <v>1</v>
      </c>
      <c r="W12" s="299">
        <f>IF('BIFUbC-electricity'!W12&gt;0,'E-electricity'!W60/'BIFUbC-electricity'!W12,1)</f>
        <v>1</v>
      </c>
      <c r="X12" s="299">
        <f>IF('BIFUbC-electricity'!X12&gt;0,'E-electricity'!X60/'BIFUbC-electricity'!X12,1)</f>
        <v>1</v>
      </c>
      <c r="Y12" s="299">
        <f>IF('BIFUbC-electricity'!Y12&gt;0,'E-electricity'!Y60/'BIFUbC-electricity'!Y12,1)</f>
        <v>1</v>
      </c>
      <c r="Z12" s="299">
        <f>IF('BIFUbC-electricity'!Z12&gt;0,'E-electricity'!Z60/'BIFUbC-electricity'!Z12,1)</f>
        <v>1</v>
      </c>
      <c r="AA12" s="299">
        <f>IF('BIFUbC-electricity'!AA12&gt;0,'E-electricity'!AA60/'BIFUbC-electricity'!AA12,1)</f>
        <v>1</v>
      </c>
      <c r="AB12" s="299">
        <f>IF('BIFUbC-electricity'!AB12&gt;0,'E-electricity'!AB60/'BIFUbC-electricity'!AB12,1)</f>
        <v>1</v>
      </c>
      <c r="AC12" s="299">
        <f>IF('BIFUbC-electricity'!AC12&gt;0,'E-electricity'!AC60/'BIFUbC-electricity'!AC12,1)</f>
        <v>1</v>
      </c>
      <c r="AD12" s="299">
        <f>IF('BIFUbC-electricity'!AD12&gt;0,'E-electricity'!AD60/'BIFUbC-electricity'!AD12,1)</f>
        <v>1</v>
      </c>
      <c r="AE12" s="299">
        <f>IF('BIFUbC-electricity'!AE12&gt;0,'E-electricity'!AE60/'BIFUbC-electricity'!AE12,1)</f>
        <v>1</v>
      </c>
      <c r="AF12" s="299">
        <f>IF('BIFUbC-electricity'!AF12&gt;0,'E-electricity'!AF60/'BIFUbC-electricity'!AF12,1)</f>
        <v>1</v>
      </c>
      <c r="AG12" s="299">
        <f>IF('BIFUbC-electricity'!AG12&gt;0,'E-electricity'!AG60/'BIFUbC-electricity'!AG12,1)</f>
        <v>1</v>
      </c>
      <c r="AH12" s="299">
        <f>IF('BIFUbC-electricity'!AH12&gt;0,'E-electricity'!AH60/'BIFUbC-electricity'!AH12,1)</f>
        <v>1</v>
      </c>
      <c r="AI12" s="299">
        <f>IF('BIFUbC-electricity'!AI12&gt;0,'E-electricity'!AI60/'BIFUbC-electricity'!AI12,1)</f>
        <v>1</v>
      </c>
      <c r="AJ12" s="299">
        <f>IF('BIFUbC-electricity'!AJ12&gt;0,'E-electricity'!AJ60/'BIFUbC-electricity'!AJ12,1)</f>
        <v>1</v>
      </c>
      <c r="AK12" s="299">
        <f>IF('BIFUbC-electricity'!AK12&gt;0,'E-electricity'!AK60/'BIFUbC-electricity'!AK12,1)</f>
        <v>1</v>
      </c>
      <c r="AL12" s="299">
        <f>IF('BIFUbC-electricity'!AL12&gt;0,'E-electricity'!AL60/'BIFUbC-electricity'!AL12,1)</f>
        <v>1</v>
      </c>
      <c r="AM12" s="299">
        <f>IF('BIFUbC-electricity'!AM12&gt;0,'E-electricity'!AM60/'BIFUbC-electricity'!AM12,1)</f>
        <v>1</v>
      </c>
      <c r="AN12" s="299">
        <f>IF('BIFUbC-electricity'!AN12&gt;0,'E-electricity'!AN60/'BIFUbC-electricity'!AN12,1)</f>
        <v>1</v>
      </c>
      <c r="AO12" s="299">
        <f>IF('BIFUbC-electricity'!AO12&gt;0,'E-electricity'!AO60/'BIFUbC-electricity'!AO12,1)</f>
        <v>1</v>
      </c>
      <c r="AP12" s="299">
        <f>IF('BIFUbC-electricity'!AP12&gt;0,'E-electricity'!AP60/'BIFUbC-electricity'!AP12,1)</f>
        <v>1</v>
      </c>
      <c r="AQ12" s="299">
        <f>IF('BIFUbC-electricity'!AQ12&gt;0,'E-electricity'!AQ60/'BIFUbC-electricity'!AQ12,1)</f>
        <v>1</v>
      </c>
    </row>
    <row r="13" spans="1:43" x14ac:dyDescent="0.25">
      <c r="A13" s="299" t="s">
        <v>100</v>
      </c>
      <c r="B13" s="299">
        <f>IF('BIFUbC-electricity'!B13&gt;0,'E-electricity'!B61/'BIFUbC-electricity'!B13,1)</f>
        <v>1</v>
      </c>
      <c r="C13" s="299">
        <f>IF('BIFUbC-electricity'!C13&gt;0,'E-electricity'!C61/'BIFUbC-electricity'!C13,1)</f>
        <v>1</v>
      </c>
      <c r="D13" s="299">
        <f>IF('BIFUbC-electricity'!D13&gt;0,'E-electricity'!D61/'BIFUbC-electricity'!D13,1)</f>
        <v>1</v>
      </c>
      <c r="E13" s="299">
        <f>IF('BIFUbC-electricity'!E13&gt;0,'E-electricity'!E61/'BIFUbC-electricity'!E13,1)</f>
        <v>1</v>
      </c>
      <c r="F13" s="299">
        <f>IF('BIFUbC-electricity'!F13&gt;0,'E-electricity'!F61/'BIFUbC-electricity'!F13,1)</f>
        <v>1</v>
      </c>
      <c r="G13" s="299">
        <f>IF('BIFUbC-electricity'!G13&gt;0,'E-electricity'!G61/'BIFUbC-electricity'!G13,1)</f>
        <v>1</v>
      </c>
      <c r="H13" s="299">
        <f>IF('BIFUbC-electricity'!H13&gt;0,'E-electricity'!H61/'BIFUbC-electricity'!H13,1)</f>
        <v>1</v>
      </c>
      <c r="I13" s="299">
        <f>IF('BIFUbC-electricity'!I13&gt;0,'E-electricity'!I61/'BIFUbC-electricity'!I13,1)</f>
        <v>1</v>
      </c>
      <c r="J13" s="299">
        <f>IF('BIFUbC-electricity'!J13&gt;0,'E-electricity'!J61/'BIFUbC-electricity'!J13,1)</f>
        <v>1</v>
      </c>
      <c r="K13" s="299">
        <f>IF('BIFUbC-electricity'!K13&gt;0,'E-electricity'!K61/'BIFUbC-electricity'!K13,1)</f>
        <v>1</v>
      </c>
      <c r="L13" s="299">
        <f>IF('BIFUbC-electricity'!L13&gt;0,'E-electricity'!L61/'BIFUbC-electricity'!L13,1)</f>
        <v>1</v>
      </c>
      <c r="M13" s="299">
        <f>IF('BIFUbC-electricity'!M13&gt;0,'E-electricity'!M61/'BIFUbC-electricity'!M13,1)</f>
        <v>1</v>
      </c>
      <c r="N13" s="299">
        <f>IF('BIFUbC-electricity'!N13&gt;0,'E-electricity'!N61/'BIFUbC-electricity'!N13,1)</f>
        <v>1</v>
      </c>
      <c r="O13" s="299">
        <f>IF('BIFUbC-electricity'!O13&gt;0,'E-electricity'!O61/'BIFUbC-electricity'!O13,1)</f>
        <v>1</v>
      </c>
      <c r="P13" s="299">
        <f>IF('BIFUbC-electricity'!P13&gt;0,'E-electricity'!P61/'BIFUbC-electricity'!P13,1)</f>
        <v>1</v>
      </c>
      <c r="Q13" s="299">
        <f>IF('BIFUbC-electricity'!Q13&gt;0,'E-electricity'!Q61/'BIFUbC-electricity'!Q13,1)</f>
        <v>1</v>
      </c>
      <c r="R13" s="299">
        <f>IF('BIFUbC-electricity'!R13&gt;0,'E-electricity'!R61/'BIFUbC-electricity'!R13,1)</f>
        <v>1</v>
      </c>
      <c r="S13" s="299">
        <f>IF('BIFUbC-electricity'!S13&gt;0,'E-electricity'!S61/'BIFUbC-electricity'!S13,1)</f>
        <v>1</v>
      </c>
      <c r="T13" s="299">
        <f>IF('BIFUbC-electricity'!T13&gt;0,'E-electricity'!T61/'BIFUbC-electricity'!T13,1)</f>
        <v>1</v>
      </c>
      <c r="U13" s="299">
        <f>IF('BIFUbC-electricity'!U13&gt;0,'E-electricity'!U61/'BIFUbC-electricity'!U13,1)</f>
        <v>1</v>
      </c>
      <c r="V13" s="299">
        <f>IF('BIFUbC-electricity'!V13&gt;0,'E-electricity'!V61/'BIFUbC-electricity'!V13,1)</f>
        <v>1</v>
      </c>
      <c r="W13" s="299">
        <f>IF('BIFUbC-electricity'!W13&gt;0,'E-electricity'!W61/'BIFUbC-electricity'!W13,1)</f>
        <v>1</v>
      </c>
      <c r="X13" s="299">
        <f>IF('BIFUbC-electricity'!X13&gt;0,'E-electricity'!X61/'BIFUbC-electricity'!X13,1)</f>
        <v>1</v>
      </c>
      <c r="Y13" s="299">
        <f>IF('BIFUbC-electricity'!Y13&gt;0,'E-electricity'!Y61/'BIFUbC-electricity'!Y13,1)</f>
        <v>1</v>
      </c>
      <c r="Z13" s="299">
        <f>IF('BIFUbC-electricity'!Z13&gt;0,'E-electricity'!Z61/'BIFUbC-electricity'!Z13,1)</f>
        <v>1</v>
      </c>
      <c r="AA13" s="299">
        <f>IF('BIFUbC-electricity'!AA13&gt;0,'E-electricity'!AA61/'BIFUbC-electricity'!AA13,1)</f>
        <v>1</v>
      </c>
      <c r="AB13" s="299">
        <f>IF('BIFUbC-electricity'!AB13&gt;0,'E-electricity'!AB61/'BIFUbC-electricity'!AB13,1)</f>
        <v>1</v>
      </c>
      <c r="AC13" s="299">
        <f>IF('BIFUbC-electricity'!AC13&gt;0,'E-electricity'!AC61/'BIFUbC-electricity'!AC13,1)</f>
        <v>1</v>
      </c>
      <c r="AD13" s="299">
        <f>IF('BIFUbC-electricity'!AD13&gt;0,'E-electricity'!AD61/'BIFUbC-electricity'!AD13,1)</f>
        <v>1</v>
      </c>
      <c r="AE13" s="299">
        <f>IF('BIFUbC-electricity'!AE13&gt;0,'E-electricity'!AE61/'BIFUbC-electricity'!AE13,1)</f>
        <v>1</v>
      </c>
      <c r="AF13" s="299">
        <f>IF('BIFUbC-electricity'!AF13&gt;0,'E-electricity'!AF61/'BIFUbC-electricity'!AF13,1)</f>
        <v>1</v>
      </c>
      <c r="AG13" s="299">
        <f>IF('BIFUbC-electricity'!AG13&gt;0,'E-electricity'!AG61/'BIFUbC-electricity'!AG13,1)</f>
        <v>1</v>
      </c>
      <c r="AH13" s="299">
        <f>IF('BIFUbC-electricity'!AH13&gt;0,'E-electricity'!AH61/'BIFUbC-electricity'!AH13,1)</f>
        <v>1</v>
      </c>
      <c r="AI13" s="299">
        <f>IF('BIFUbC-electricity'!AI13&gt;0,'E-electricity'!AI61/'BIFUbC-electricity'!AI13,1)</f>
        <v>1</v>
      </c>
      <c r="AJ13" s="299">
        <f>IF('BIFUbC-electricity'!AJ13&gt;0,'E-electricity'!AJ61/'BIFUbC-electricity'!AJ13,1)</f>
        <v>1</v>
      </c>
      <c r="AK13" s="299">
        <f>IF('BIFUbC-electricity'!AK13&gt;0,'E-electricity'!AK61/'BIFUbC-electricity'!AK13,1)</f>
        <v>1</v>
      </c>
      <c r="AL13" s="299">
        <f>IF('BIFUbC-electricity'!AL13&gt;0,'E-electricity'!AL61/'BIFUbC-electricity'!AL13,1)</f>
        <v>1</v>
      </c>
      <c r="AM13" s="299">
        <f>IF('BIFUbC-electricity'!AM13&gt;0,'E-electricity'!AM61/'BIFUbC-electricity'!AM13,1)</f>
        <v>1</v>
      </c>
      <c r="AN13" s="299">
        <f>IF('BIFUbC-electricity'!AN13&gt;0,'E-electricity'!AN61/'BIFUbC-electricity'!AN13,1)</f>
        <v>1</v>
      </c>
      <c r="AO13" s="299">
        <f>IF('BIFUbC-electricity'!AO13&gt;0,'E-electricity'!AO61/'BIFUbC-electricity'!AO13,1)</f>
        <v>1</v>
      </c>
      <c r="AP13" s="299">
        <f>IF('BIFUbC-electricity'!AP13&gt;0,'E-electricity'!AP61/'BIFUbC-electricity'!AP13,1)</f>
        <v>1</v>
      </c>
      <c r="AQ13" s="299">
        <f>IF('BIFUbC-electricity'!AQ13&gt;0,'E-electricity'!AQ61/'BIFUbC-electricity'!AQ13,1)</f>
        <v>1</v>
      </c>
    </row>
    <row r="14" spans="1:43" x14ac:dyDescent="0.25">
      <c r="A14" s="299" t="s">
        <v>101</v>
      </c>
      <c r="B14" s="299">
        <f>IF('BIFUbC-electricity'!B14&gt;0,'E-electricity'!B62/'BIFUbC-electricity'!B14,1)</f>
        <v>1</v>
      </c>
      <c r="C14" s="299">
        <f>IF('BIFUbC-electricity'!C14&gt;0,'E-electricity'!C62/'BIFUbC-electricity'!C14,1)</f>
        <v>1</v>
      </c>
      <c r="D14" s="299">
        <f>IF('BIFUbC-electricity'!D14&gt;0,'E-electricity'!D62/'BIFUbC-electricity'!D14,1)</f>
        <v>1</v>
      </c>
      <c r="E14" s="299">
        <f>IF('BIFUbC-electricity'!E14&gt;0,'E-electricity'!E62/'BIFUbC-electricity'!E14,1)</f>
        <v>1</v>
      </c>
      <c r="F14" s="299">
        <f>IF('BIFUbC-electricity'!F14&gt;0,'E-electricity'!F62/'BIFUbC-electricity'!F14,1)</f>
        <v>1</v>
      </c>
      <c r="G14" s="299">
        <f>IF('BIFUbC-electricity'!G14&gt;0,'E-electricity'!G62/'BIFUbC-electricity'!G14,1)</f>
        <v>1</v>
      </c>
      <c r="H14" s="299">
        <f>IF('BIFUbC-electricity'!H14&gt;0,'E-electricity'!H62/'BIFUbC-electricity'!H14,1)</f>
        <v>1</v>
      </c>
      <c r="I14" s="299">
        <f>IF('BIFUbC-electricity'!I14&gt;0,'E-electricity'!I62/'BIFUbC-electricity'!I14,1)</f>
        <v>1</v>
      </c>
      <c r="J14" s="299">
        <f>IF('BIFUbC-electricity'!J14&gt;0,'E-electricity'!J62/'BIFUbC-electricity'!J14,1)</f>
        <v>1</v>
      </c>
      <c r="K14" s="299">
        <f>IF('BIFUbC-electricity'!K14&gt;0,'E-electricity'!K62/'BIFUbC-electricity'!K14,1)</f>
        <v>1</v>
      </c>
      <c r="L14" s="299">
        <f>IF('BIFUbC-electricity'!L14&gt;0,'E-electricity'!L62/'BIFUbC-electricity'!L14,1)</f>
        <v>1</v>
      </c>
      <c r="M14" s="299">
        <f>IF('BIFUbC-electricity'!M14&gt;0,'E-electricity'!M62/'BIFUbC-electricity'!M14,1)</f>
        <v>1</v>
      </c>
      <c r="N14" s="299">
        <f>IF('BIFUbC-electricity'!N14&gt;0,'E-electricity'!N62/'BIFUbC-electricity'!N14,1)</f>
        <v>1</v>
      </c>
      <c r="O14" s="299">
        <f>IF('BIFUbC-electricity'!O14&gt;0,'E-electricity'!O62/'BIFUbC-electricity'!O14,1)</f>
        <v>1</v>
      </c>
      <c r="P14" s="299">
        <f>IF('BIFUbC-electricity'!P14&gt;0,'E-electricity'!P62/'BIFUbC-electricity'!P14,1)</f>
        <v>1</v>
      </c>
      <c r="Q14" s="299">
        <f>IF('BIFUbC-electricity'!Q14&gt;0,'E-electricity'!Q62/'BIFUbC-electricity'!Q14,1)</f>
        <v>1</v>
      </c>
      <c r="R14" s="299">
        <f>IF('BIFUbC-electricity'!R14&gt;0,'E-electricity'!R62/'BIFUbC-electricity'!R14,1)</f>
        <v>1</v>
      </c>
      <c r="S14" s="299">
        <f>IF('BIFUbC-electricity'!S14&gt;0,'E-electricity'!S62/'BIFUbC-electricity'!S14,1)</f>
        <v>1</v>
      </c>
      <c r="T14" s="299">
        <f>IF('BIFUbC-electricity'!T14&gt;0,'E-electricity'!T62/'BIFUbC-electricity'!T14,1)</f>
        <v>1</v>
      </c>
      <c r="U14" s="299">
        <f>IF('BIFUbC-electricity'!U14&gt;0,'E-electricity'!U62/'BIFUbC-electricity'!U14,1)</f>
        <v>1</v>
      </c>
      <c r="V14" s="299">
        <f>IF('BIFUbC-electricity'!V14&gt;0,'E-electricity'!V62/'BIFUbC-electricity'!V14,1)</f>
        <v>1</v>
      </c>
      <c r="W14" s="299">
        <f>IF('BIFUbC-electricity'!W14&gt;0,'E-electricity'!W62/'BIFUbC-electricity'!W14,1)</f>
        <v>1</v>
      </c>
      <c r="X14" s="299">
        <f>IF('BIFUbC-electricity'!X14&gt;0,'E-electricity'!X62/'BIFUbC-electricity'!X14,1)</f>
        <v>1</v>
      </c>
      <c r="Y14" s="299">
        <f>IF('BIFUbC-electricity'!Y14&gt;0,'E-electricity'!Y62/'BIFUbC-electricity'!Y14,1)</f>
        <v>1</v>
      </c>
      <c r="Z14" s="299">
        <f>IF('BIFUbC-electricity'!Z14&gt;0,'E-electricity'!Z62/'BIFUbC-electricity'!Z14,1)</f>
        <v>1</v>
      </c>
      <c r="AA14" s="299">
        <f>IF('BIFUbC-electricity'!AA14&gt;0,'E-electricity'!AA62/'BIFUbC-electricity'!AA14,1)</f>
        <v>1</v>
      </c>
      <c r="AB14" s="299">
        <f>IF('BIFUbC-electricity'!AB14&gt;0,'E-electricity'!AB62/'BIFUbC-electricity'!AB14,1)</f>
        <v>1</v>
      </c>
      <c r="AC14" s="299">
        <f>IF('BIFUbC-electricity'!AC14&gt;0,'E-electricity'!AC62/'BIFUbC-electricity'!AC14,1)</f>
        <v>1</v>
      </c>
      <c r="AD14" s="299">
        <f>IF('BIFUbC-electricity'!AD14&gt;0,'E-electricity'!AD62/'BIFUbC-electricity'!AD14,1)</f>
        <v>1</v>
      </c>
      <c r="AE14" s="299">
        <f>IF('BIFUbC-electricity'!AE14&gt;0,'E-electricity'!AE62/'BIFUbC-electricity'!AE14,1)</f>
        <v>1</v>
      </c>
      <c r="AF14" s="299">
        <f>IF('BIFUbC-electricity'!AF14&gt;0,'E-electricity'!AF62/'BIFUbC-electricity'!AF14,1)</f>
        <v>1</v>
      </c>
      <c r="AG14" s="299">
        <f>IF('BIFUbC-electricity'!AG14&gt;0,'E-electricity'!AG62/'BIFUbC-electricity'!AG14,1)</f>
        <v>1</v>
      </c>
      <c r="AH14" s="299">
        <f>IF('BIFUbC-electricity'!AH14&gt;0,'E-electricity'!AH62/'BIFUbC-electricity'!AH14,1)</f>
        <v>1</v>
      </c>
      <c r="AI14" s="299">
        <f>IF('BIFUbC-electricity'!AI14&gt;0,'E-electricity'!AI62/'BIFUbC-electricity'!AI14,1)</f>
        <v>1</v>
      </c>
      <c r="AJ14" s="299">
        <f>IF('BIFUbC-electricity'!AJ14&gt;0,'E-electricity'!AJ62/'BIFUbC-electricity'!AJ14,1)</f>
        <v>1</v>
      </c>
      <c r="AK14" s="299">
        <f>IF('BIFUbC-electricity'!AK14&gt;0,'E-electricity'!AK62/'BIFUbC-electricity'!AK14,1)</f>
        <v>1</v>
      </c>
      <c r="AL14" s="299">
        <f>IF('BIFUbC-electricity'!AL14&gt;0,'E-electricity'!AL62/'BIFUbC-electricity'!AL14,1)</f>
        <v>1</v>
      </c>
      <c r="AM14" s="299">
        <f>IF('BIFUbC-electricity'!AM14&gt;0,'E-electricity'!AM62/'BIFUbC-electricity'!AM14,1)</f>
        <v>1</v>
      </c>
      <c r="AN14" s="299">
        <f>IF('BIFUbC-electricity'!AN14&gt;0,'E-electricity'!AN62/'BIFUbC-electricity'!AN14,1)</f>
        <v>1</v>
      </c>
      <c r="AO14" s="299">
        <f>IF('BIFUbC-electricity'!AO14&gt;0,'E-electricity'!AO62/'BIFUbC-electricity'!AO14,1)</f>
        <v>1</v>
      </c>
      <c r="AP14" s="299">
        <f>IF('BIFUbC-electricity'!AP14&gt;0,'E-electricity'!AP62/'BIFUbC-electricity'!AP14,1)</f>
        <v>1</v>
      </c>
      <c r="AQ14" s="299">
        <f>IF('BIFUbC-electricity'!AQ14&gt;0,'E-electricity'!AQ62/'BIFUbC-electricity'!AQ14,1)</f>
        <v>1</v>
      </c>
    </row>
    <row r="15" spans="1:43" x14ac:dyDescent="0.25">
      <c r="A15" s="299" t="s">
        <v>102</v>
      </c>
      <c r="B15" s="299">
        <f>IF('BIFUbC-electricity'!B15&gt;0,'E-electricity'!B63/'BIFUbC-electricity'!B15,1)</f>
        <v>1</v>
      </c>
      <c r="C15" s="299">
        <f>IF('BIFUbC-electricity'!C15&gt;0,'E-electricity'!C63/'BIFUbC-electricity'!C15,1)</f>
        <v>1</v>
      </c>
      <c r="D15" s="299">
        <f>IF('BIFUbC-electricity'!D15&gt;0,'E-electricity'!D63/'BIFUbC-electricity'!D15,1)</f>
        <v>1</v>
      </c>
      <c r="E15" s="299">
        <f>IF('BIFUbC-electricity'!E15&gt;0,'E-electricity'!E63/'BIFUbC-electricity'!E15,1)</f>
        <v>1</v>
      </c>
      <c r="F15" s="299">
        <f>IF('BIFUbC-electricity'!F15&gt;0,'E-electricity'!F63/'BIFUbC-electricity'!F15,1)</f>
        <v>1</v>
      </c>
      <c r="G15" s="299">
        <f>IF('BIFUbC-electricity'!G15&gt;0,'E-electricity'!G63/'BIFUbC-electricity'!G15,1)</f>
        <v>1</v>
      </c>
      <c r="H15" s="299">
        <f>IF('BIFUbC-electricity'!H15&gt;0,'E-electricity'!H63/'BIFUbC-electricity'!H15,1)</f>
        <v>1</v>
      </c>
      <c r="I15" s="299">
        <f>IF('BIFUbC-electricity'!I15&gt;0,'E-electricity'!I63/'BIFUbC-electricity'!I15,1)</f>
        <v>1</v>
      </c>
      <c r="J15" s="299">
        <f>IF('BIFUbC-electricity'!J15&gt;0,'E-electricity'!J63/'BIFUbC-electricity'!J15,1)</f>
        <v>1</v>
      </c>
      <c r="K15" s="299">
        <f>IF('BIFUbC-electricity'!K15&gt;0,'E-electricity'!K63/'BIFUbC-electricity'!K15,1)</f>
        <v>1</v>
      </c>
      <c r="L15" s="299">
        <f>IF('BIFUbC-electricity'!L15&gt;0,'E-electricity'!L63/'BIFUbC-electricity'!L15,1)</f>
        <v>1</v>
      </c>
      <c r="M15" s="299">
        <f>IF('BIFUbC-electricity'!M15&gt;0,'E-electricity'!M63/'BIFUbC-electricity'!M15,1)</f>
        <v>1</v>
      </c>
      <c r="N15" s="299">
        <f>IF('BIFUbC-electricity'!N15&gt;0,'E-electricity'!N63/'BIFUbC-electricity'!N15,1)</f>
        <v>1</v>
      </c>
      <c r="O15" s="299">
        <f>IF('BIFUbC-electricity'!O15&gt;0,'E-electricity'!O63/'BIFUbC-electricity'!O15,1)</f>
        <v>1</v>
      </c>
      <c r="P15" s="299">
        <f>IF('BIFUbC-electricity'!P15&gt;0,'E-electricity'!P63/'BIFUbC-electricity'!P15,1)</f>
        <v>1</v>
      </c>
      <c r="Q15" s="299">
        <f>IF('BIFUbC-electricity'!Q15&gt;0,'E-electricity'!Q63/'BIFUbC-electricity'!Q15,1)</f>
        <v>1</v>
      </c>
      <c r="R15" s="299">
        <f>IF('BIFUbC-electricity'!R15&gt;0,'E-electricity'!R63/'BIFUbC-electricity'!R15,1)</f>
        <v>1</v>
      </c>
      <c r="S15" s="299">
        <f>IF('BIFUbC-electricity'!S15&gt;0,'E-electricity'!S63/'BIFUbC-electricity'!S15,1)</f>
        <v>1</v>
      </c>
      <c r="T15" s="299">
        <f>IF('BIFUbC-electricity'!T15&gt;0,'E-electricity'!T63/'BIFUbC-electricity'!T15,1)</f>
        <v>1</v>
      </c>
      <c r="U15" s="299">
        <f>IF('BIFUbC-electricity'!U15&gt;0,'E-electricity'!U63/'BIFUbC-electricity'!U15,1)</f>
        <v>1</v>
      </c>
      <c r="V15" s="299">
        <f>IF('BIFUbC-electricity'!V15&gt;0,'E-electricity'!V63/'BIFUbC-electricity'!V15,1)</f>
        <v>1</v>
      </c>
      <c r="W15" s="299">
        <f>IF('BIFUbC-electricity'!W15&gt;0,'E-electricity'!W63/'BIFUbC-electricity'!W15,1)</f>
        <v>1</v>
      </c>
      <c r="X15" s="299">
        <f>IF('BIFUbC-electricity'!X15&gt;0,'E-electricity'!X63/'BIFUbC-electricity'!X15,1)</f>
        <v>1</v>
      </c>
      <c r="Y15" s="299">
        <f>IF('BIFUbC-electricity'!Y15&gt;0,'E-electricity'!Y63/'BIFUbC-electricity'!Y15,1)</f>
        <v>1</v>
      </c>
      <c r="Z15" s="299">
        <f>IF('BIFUbC-electricity'!Z15&gt;0,'E-electricity'!Z63/'BIFUbC-electricity'!Z15,1)</f>
        <v>1</v>
      </c>
      <c r="AA15" s="299">
        <f>IF('BIFUbC-electricity'!AA15&gt;0,'E-electricity'!AA63/'BIFUbC-electricity'!AA15,1)</f>
        <v>1</v>
      </c>
      <c r="AB15" s="299">
        <f>IF('BIFUbC-electricity'!AB15&gt;0,'E-electricity'!AB63/'BIFUbC-electricity'!AB15,1)</f>
        <v>1</v>
      </c>
      <c r="AC15" s="299">
        <f>IF('BIFUbC-electricity'!AC15&gt;0,'E-electricity'!AC63/'BIFUbC-electricity'!AC15,1)</f>
        <v>1</v>
      </c>
      <c r="AD15" s="299">
        <f>IF('BIFUbC-electricity'!AD15&gt;0,'E-electricity'!AD63/'BIFUbC-electricity'!AD15,1)</f>
        <v>1</v>
      </c>
      <c r="AE15" s="299">
        <f>IF('BIFUbC-electricity'!AE15&gt;0,'E-electricity'!AE63/'BIFUbC-electricity'!AE15,1)</f>
        <v>1</v>
      </c>
      <c r="AF15" s="299">
        <f>IF('BIFUbC-electricity'!AF15&gt;0,'E-electricity'!AF63/'BIFUbC-electricity'!AF15,1)</f>
        <v>1</v>
      </c>
      <c r="AG15" s="299">
        <f>IF('BIFUbC-electricity'!AG15&gt;0,'E-electricity'!AG63/'BIFUbC-electricity'!AG15,1)</f>
        <v>1</v>
      </c>
      <c r="AH15" s="299">
        <f>IF('BIFUbC-electricity'!AH15&gt;0,'E-electricity'!AH63/'BIFUbC-electricity'!AH15,1)</f>
        <v>1</v>
      </c>
      <c r="AI15" s="299">
        <f>IF('BIFUbC-electricity'!AI15&gt;0,'E-electricity'!AI63/'BIFUbC-electricity'!AI15,1)</f>
        <v>1</v>
      </c>
      <c r="AJ15" s="299">
        <f>IF('BIFUbC-electricity'!AJ15&gt;0,'E-electricity'!AJ63/'BIFUbC-electricity'!AJ15,1)</f>
        <v>1</v>
      </c>
      <c r="AK15" s="299">
        <f>IF('BIFUbC-electricity'!AK15&gt;0,'E-electricity'!AK63/'BIFUbC-electricity'!AK15,1)</f>
        <v>1</v>
      </c>
      <c r="AL15" s="299">
        <f>IF('BIFUbC-electricity'!AL15&gt;0,'E-electricity'!AL63/'BIFUbC-electricity'!AL15,1)</f>
        <v>1</v>
      </c>
      <c r="AM15" s="299">
        <f>IF('BIFUbC-electricity'!AM15&gt;0,'E-electricity'!AM63/'BIFUbC-electricity'!AM15,1)</f>
        <v>1</v>
      </c>
      <c r="AN15" s="299">
        <f>IF('BIFUbC-electricity'!AN15&gt;0,'E-electricity'!AN63/'BIFUbC-electricity'!AN15,1)</f>
        <v>1</v>
      </c>
      <c r="AO15" s="299">
        <f>IF('BIFUbC-electricity'!AO15&gt;0,'E-electricity'!AO63/'BIFUbC-electricity'!AO15,1)</f>
        <v>1</v>
      </c>
      <c r="AP15" s="299">
        <f>IF('BIFUbC-electricity'!AP15&gt;0,'E-electricity'!AP63/'BIFUbC-electricity'!AP15,1)</f>
        <v>1</v>
      </c>
      <c r="AQ15" s="299">
        <f>IF('BIFUbC-electricity'!AQ15&gt;0,'E-electricity'!AQ63/'BIFUbC-electricity'!AQ15,1)</f>
        <v>1</v>
      </c>
    </row>
    <row r="16" spans="1:43" x14ac:dyDescent="0.25">
      <c r="A16" s="299" t="s">
        <v>103</v>
      </c>
      <c r="B16" s="299">
        <f>IF('BIFUbC-electricity'!B16&gt;0,'E-electricity'!B64/'BIFUbC-electricity'!B16,1)</f>
        <v>1</v>
      </c>
      <c r="C16" s="299">
        <f>IF('BIFUbC-electricity'!C16&gt;0,'E-electricity'!C64/'BIFUbC-electricity'!C16,1)</f>
        <v>1</v>
      </c>
      <c r="D16" s="299">
        <f>IF('BIFUbC-electricity'!D16&gt;0,'E-electricity'!D64/'BIFUbC-electricity'!D16,1)</f>
        <v>1</v>
      </c>
      <c r="E16" s="299">
        <f>IF('BIFUbC-electricity'!E16&gt;0,'E-electricity'!E64/'BIFUbC-electricity'!E16,1)</f>
        <v>1</v>
      </c>
      <c r="F16" s="299">
        <f>IF('BIFUbC-electricity'!F16&gt;0,'E-electricity'!F64/'BIFUbC-electricity'!F16,1)</f>
        <v>1</v>
      </c>
      <c r="G16" s="299">
        <f>IF('BIFUbC-electricity'!G16&gt;0,'E-electricity'!G64/'BIFUbC-electricity'!G16,1)</f>
        <v>1</v>
      </c>
      <c r="H16" s="299">
        <f>IF('BIFUbC-electricity'!H16&gt;0,'E-electricity'!H64/'BIFUbC-electricity'!H16,1)</f>
        <v>1</v>
      </c>
      <c r="I16" s="299">
        <f>IF('BIFUbC-electricity'!I16&gt;0,'E-electricity'!I64/'BIFUbC-electricity'!I16,1)</f>
        <v>1</v>
      </c>
      <c r="J16" s="299">
        <f>IF('BIFUbC-electricity'!J16&gt;0,'E-electricity'!J64/'BIFUbC-electricity'!J16,1)</f>
        <v>1</v>
      </c>
      <c r="K16" s="299">
        <f>IF('BIFUbC-electricity'!K16&gt;0,'E-electricity'!K64/'BIFUbC-electricity'!K16,1)</f>
        <v>1</v>
      </c>
      <c r="L16" s="299">
        <f>IF('BIFUbC-electricity'!L16&gt;0,'E-electricity'!L64/'BIFUbC-electricity'!L16,1)</f>
        <v>1</v>
      </c>
      <c r="M16" s="299">
        <f>IF('BIFUbC-electricity'!M16&gt;0,'E-electricity'!M64/'BIFUbC-electricity'!M16,1)</f>
        <v>1</v>
      </c>
      <c r="N16" s="299">
        <f>IF('BIFUbC-electricity'!N16&gt;0,'E-electricity'!N64/'BIFUbC-electricity'!N16,1)</f>
        <v>1</v>
      </c>
      <c r="O16" s="299">
        <f>IF('BIFUbC-electricity'!O16&gt;0,'E-electricity'!O64/'BIFUbC-electricity'!O16,1)</f>
        <v>1</v>
      </c>
      <c r="P16" s="299">
        <f>IF('BIFUbC-electricity'!P16&gt;0,'E-electricity'!P64/'BIFUbC-electricity'!P16,1)</f>
        <v>1</v>
      </c>
      <c r="Q16" s="299">
        <f>IF('BIFUbC-electricity'!Q16&gt;0,'E-electricity'!Q64/'BIFUbC-electricity'!Q16,1)</f>
        <v>1</v>
      </c>
      <c r="R16" s="299">
        <f>IF('BIFUbC-electricity'!R16&gt;0,'E-electricity'!R64/'BIFUbC-electricity'!R16,1)</f>
        <v>1</v>
      </c>
      <c r="S16" s="299">
        <f>IF('BIFUbC-electricity'!S16&gt;0,'E-electricity'!S64/'BIFUbC-electricity'!S16,1)</f>
        <v>1</v>
      </c>
      <c r="T16" s="299">
        <f>IF('BIFUbC-electricity'!T16&gt;0,'E-electricity'!T64/'BIFUbC-electricity'!T16,1)</f>
        <v>1</v>
      </c>
      <c r="U16" s="299">
        <f>IF('BIFUbC-electricity'!U16&gt;0,'E-electricity'!U64/'BIFUbC-electricity'!U16,1)</f>
        <v>1</v>
      </c>
      <c r="V16" s="299">
        <f>IF('BIFUbC-electricity'!V16&gt;0,'E-electricity'!V64/'BIFUbC-electricity'!V16,1)</f>
        <v>1</v>
      </c>
      <c r="W16" s="299">
        <f>IF('BIFUbC-electricity'!W16&gt;0,'E-electricity'!W64/'BIFUbC-electricity'!W16,1)</f>
        <v>1</v>
      </c>
      <c r="X16" s="299">
        <f>IF('BIFUbC-electricity'!X16&gt;0,'E-electricity'!X64/'BIFUbC-electricity'!X16,1)</f>
        <v>1</v>
      </c>
      <c r="Y16" s="299">
        <f>IF('BIFUbC-electricity'!Y16&gt;0,'E-electricity'!Y64/'BIFUbC-electricity'!Y16,1)</f>
        <v>1</v>
      </c>
      <c r="Z16" s="299">
        <f>IF('BIFUbC-electricity'!Z16&gt;0,'E-electricity'!Z64/'BIFUbC-electricity'!Z16,1)</f>
        <v>1</v>
      </c>
      <c r="AA16" s="299">
        <f>IF('BIFUbC-electricity'!AA16&gt;0,'E-electricity'!AA64/'BIFUbC-electricity'!AA16,1)</f>
        <v>1</v>
      </c>
      <c r="AB16" s="299">
        <f>IF('BIFUbC-electricity'!AB16&gt;0,'E-electricity'!AB64/'BIFUbC-electricity'!AB16,1)</f>
        <v>1</v>
      </c>
      <c r="AC16" s="299">
        <f>IF('BIFUbC-electricity'!AC16&gt;0,'E-electricity'!AC64/'BIFUbC-electricity'!AC16,1)</f>
        <v>1</v>
      </c>
      <c r="AD16" s="299">
        <f>IF('BIFUbC-electricity'!AD16&gt;0,'E-electricity'!AD64/'BIFUbC-electricity'!AD16,1)</f>
        <v>1</v>
      </c>
      <c r="AE16" s="299">
        <f>IF('BIFUbC-electricity'!AE16&gt;0,'E-electricity'!AE64/'BIFUbC-electricity'!AE16,1)</f>
        <v>1</v>
      </c>
      <c r="AF16" s="299">
        <f>IF('BIFUbC-electricity'!AF16&gt;0,'E-electricity'!AF64/'BIFUbC-electricity'!AF16,1)</f>
        <v>1</v>
      </c>
      <c r="AG16" s="299">
        <f>IF('BIFUbC-electricity'!AG16&gt;0,'E-electricity'!AG64/'BIFUbC-electricity'!AG16,1)</f>
        <v>1</v>
      </c>
      <c r="AH16" s="299">
        <f>IF('BIFUbC-electricity'!AH16&gt;0,'E-electricity'!AH64/'BIFUbC-electricity'!AH16,1)</f>
        <v>1</v>
      </c>
      <c r="AI16" s="299">
        <f>IF('BIFUbC-electricity'!AI16&gt;0,'E-electricity'!AI64/'BIFUbC-electricity'!AI16,1)</f>
        <v>1</v>
      </c>
      <c r="AJ16" s="299">
        <f>IF('BIFUbC-electricity'!AJ16&gt;0,'E-electricity'!AJ64/'BIFUbC-electricity'!AJ16,1)</f>
        <v>1</v>
      </c>
      <c r="AK16" s="299">
        <f>IF('BIFUbC-electricity'!AK16&gt;0,'E-electricity'!AK64/'BIFUbC-electricity'!AK16,1)</f>
        <v>1</v>
      </c>
      <c r="AL16" s="299">
        <f>IF('BIFUbC-electricity'!AL16&gt;0,'E-electricity'!AL64/'BIFUbC-electricity'!AL16,1)</f>
        <v>1</v>
      </c>
      <c r="AM16" s="299">
        <f>IF('BIFUbC-electricity'!AM16&gt;0,'E-electricity'!AM64/'BIFUbC-electricity'!AM16,1)</f>
        <v>1</v>
      </c>
      <c r="AN16" s="299">
        <f>IF('BIFUbC-electricity'!AN16&gt;0,'E-electricity'!AN64/'BIFUbC-electricity'!AN16,1)</f>
        <v>1</v>
      </c>
      <c r="AO16" s="299">
        <f>IF('BIFUbC-electricity'!AO16&gt;0,'E-electricity'!AO64/'BIFUbC-electricity'!AO16,1)</f>
        <v>1</v>
      </c>
      <c r="AP16" s="299">
        <f>IF('BIFUbC-electricity'!AP16&gt;0,'E-electricity'!AP64/'BIFUbC-electricity'!AP16,1)</f>
        <v>1</v>
      </c>
      <c r="AQ16" s="299">
        <f>IF('BIFUbC-electricity'!AQ16&gt;0,'E-electricity'!AQ64/'BIFUbC-electricity'!AQ16,1)</f>
        <v>1</v>
      </c>
    </row>
    <row r="17" spans="1:43" x14ac:dyDescent="0.25">
      <c r="A17" s="299" t="s">
        <v>104</v>
      </c>
      <c r="B17" s="299">
        <f>IF('BIFUbC-electricity'!B17&gt;0,'E-electricity'!B65/'BIFUbC-electricity'!B17,1)</f>
        <v>1</v>
      </c>
      <c r="C17" s="299">
        <f>IF('BIFUbC-electricity'!C17&gt;0,'E-electricity'!C65/'BIFUbC-electricity'!C17,1)</f>
        <v>1</v>
      </c>
      <c r="D17" s="299">
        <f>IF('BIFUbC-electricity'!D17&gt;0,'E-electricity'!D65/'BIFUbC-electricity'!D17,1)</f>
        <v>1</v>
      </c>
      <c r="E17" s="299">
        <f>IF('BIFUbC-electricity'!E17&gt;0,'E-electricity'!E65/'BIFUbC-electricity'!E17,1)</f>
        <v>1</v>
      </c>
      <c r="F17" s="299">
        <f>IF('BIFUbC-electricity'!F17&gt;0,'E-electricity'!F65/'BIFUbC-electricity'!F17,1)</f>
        <v>1</v>
      </c>
      <c r="G17" s="299">
        <f>IF('BIFUbC-electricity'!G17&gt;0,'E-electricity'!G65/'BIFUbC-electricity'!G17,1)</f>
        <v>1</v>
      </c>
      <c r="H17" s="299">
        <f>IF('BIFUbC-electricity'!H17&gt;0,'E-electricity'!H65/'BIFUbC-electricity'!H17,1)</f>
        <v>1</v>
      </c>
      <c r="I17" s="299">
        <f>IF('BIFUbC-electricity'!I17&gt;0,'E-electricity'!I65/'BIFUbC-electricity'!I17,1)</f>
        <v>1</v>
      </c>
      <c r="J17" s="299">
        <f>IF('BIFUbC-electricity'!J17&gt;0,'E-electricity'!J65/'BIFUbC-electricity'!J17,1)</f>
        <v>1</v>
      </c>
      <c r="K17" s="299">
        <f>IF('BIFUbC-electricity'!K17&gt;0,'E-electricity'!K65/'BIFUbC-electricity'!K17,1)</f>
        <v>1</v>
      </c>
      <c r="L17" s="299">
        <f>IF('BIFUbC-electricity'!L17&gt;0,'E-electricity'!L65/'BIFUbC-electricity'!L17,1)</f>
        <v>1</v>
      </c>
      <c r="M17" s="299">
        <f>IF('BIFUbC-electricity'!M17&gt;0,'E-electricity'!M65/'BIFUbC-electricity'!M17,1)</f>
        <v>1</v>
      </c>
      <c r="N17" s="299">
        <f>IF('BIFUbC-electricity'!N17&gt;0,'E-electricity'!N65/'BIFUbC-electricity'!N17,1)</f>
        <v>1</v>
      </c>
      <c r="O17" s="299">
        <f>IF('BIFUbC-electricity'!O17&gt;0,'E-electricity'!O65/'BIFUbC-electricity'!O17,1)</f>
        <v>1</v>
      </c>
      <c r="P17" s="299">
        <f>IF('BIFUbC-electricity'!P17&gt;0,'E-electricity'!P65/'BIFUbC-electricity'!P17,1)</f>
        <v>1</v>
      </c>
      <c r="Q17" s="299">
        <f>IF('BIFUbC-electricity'!Q17&gt;0,'E-electricity'!Q65/'BIFUbC-electricity'!Q17,1)</f>
        <v>1</v>
      </c>
      <c r="R17" s="299">
        <f>IF('BIFUbC-electricity'!R17&gt;0,'E-electricity'!R65/'BIFUbC-electricity'!R17,1)</f>
        <v>1</v>
      </c>
      <c r="S17" s="299">
        <f>IF('BIFUbC-electricity'!S17&gt;0,'E-electricity'!S65/'BIFUbC-electricity'!S17,1)</f>
        <v>1</v>
      </c>
      <c r="T17" s="299">
        <f>IF('BIFUbC-electricity'!T17&gt;0,'E-electricity'!T65/'BIFUbC-electricity'!T17,1)</f>
        <v>1</v>
      </c>
      <c r="U17" s="299">
        <f>IF('BIFUbC-electricity'!U17&gt;0,'E-electricity'!U65/'BIFUbC-electricity'!U17,1)</f>
        <v>1</v>
      </c>
      <c r="V17" s="299">
        <f>IF('BIFUbC-electricity'!V17&gt;0,'E-electricity'!V65/'BIFUbC-electricity'!V17,1)</f>
        <v>1</v>
      </c>
      <c r="W17" s="299">
        <f>IF('BIFUbC-electricity'!W17&gt;0,'E-electricity'!W65/'BIFUbC-electricity'!W17,1)</f>
        <v>1</v>
      </c>
      <c r="X17" s="299">
        <f>IF('BIFUbC-electricity'!X17&gt;0,'E-electricity'!X65/'BIFUbC-electricity'!X17,1)</f>
        <v>1</v>
      </c>
      <c r="Y17" s="299">
        <f>IF('BIFUbC-electricity'!Y17&gt;0,'E-electricity'!Y65/'BIFUbC-electricity'!Y17,1)</f>
        <v>1</v>
      </c>
      <c r="Z17" s="299">
        <f>IF('BIFUbC-electricity'!Z17&gt;0,'E-electricity'!Z65/'BIFUbC-electricity'!Z17,1)</f>
        <v>1</v>
      </c>
      <c r="AA17" s="299">
        <f>IF('BIFUbC-electricity'!AA17&gt;0,'E-electricity'!AA65/'BIFUbC-electricity'!AA17,1)</f>
        <v>1</v>
      </c>
      <c r="AB17" s="299">
        <f>IF('BIFUbC-electricity'!AB17&gt;0,'E-electricity'!AB65/'BIFUbC-electricity'!AB17,1)</f>
        <v>1</v>
      </c>
      <c r="AC17" s="299">
        <f>IF('BIFUbC-electricity'!AC17&gt;0,'E-electricity'!AC65/'BIFUbC-electricity'!AC17,1)</f>
        <v>1</v>
      </c>
      <c r="AD17" s="299">
        <f>IF('BIFUbC-electricity'!AD17&gt;0,'E-electricity'!AD65/'BIFUbC-electricity'!AD17,1)</f>
        <v>1</v>
      </c>
      <c r="AE17" s="299">
        <f>IF('BIFUbC-electricity'!AE17&gt;0,'E-electricity'!AE65/'BIFUbC-electricity'!AE17,1)</f>
        <v>1</v>
      </c>
      <c r="AF17" s="299">
        <f>IF('BIFUbC-electricity'!AF17&gt;0,'E-electricity'!AF65/'BIFUbC-electricity'!AF17,1)</f>
        <v>1</v>
      </c>
      <c r="AG17" s="299">
        <f>IF('BIFUbC-electricity'!AG17&gt;0,'E-electricity'!AG65/'BIFUbC-electricity'!AG17,1)</f>
        <v>1</v>
      </c>
      <c r="AH17" s="299">
        <f>IF('BIFUbC-electricity'!AH17&gt;0,'E-electricity'!AH65/'BIFUbC-electricity'!AH17,1)</f>
        <v>1</v>
      </c>
      <c r="AI17" s="299">
        <f>IF('BIFUbC-electricity'!AI17&gt;0,'E-electricity'!AI65/'BIFUbC-electricity'!AI17,1)</f>
        <v>1</v>
      </c>
      <c r="AJ17" s="299">
        <f>IF('BIFUbC-electricity'!AJ17&gt;0,'E-electricity'!AJ65/'BIFUbC-electricity'!AJ17,1)</f>
        <v>1</v>
      </c>
      <c r="AK17" s="299">
        <f>IF('BIFUbC-electricity'!AK17&gt;0,'E-electricity'!AK65/'BIFUbC-electricity'!AK17,1)</f>
        <v>1</v>
      </c>
      <c r="AL17" s="299">
        <f>IF('BIFUbC-electricity'!AL17&gt;0,'E-electricity'!AL65/'BIFUbC-electricity'!AL17,1)</f>
        <v>1</v>
      </c>
      <c r="AM17" s="299">
        <f>IF('BIFUbC-electricity'!AM17&gt;0,'E-electricity'!AM65/'BIFUbC-electricity'!AM17,1)</f>
        <v>1</v>
      </c>
      <c r="AN17" s="299">
        <f>IF('BIFUbC-electricity'!AN17&gt;0,'E-electricity'!AN65/'BIFUbC-electricity'!AN17,1)</f>
        <v>1</v>
      </c>
      <c r="AO17" s="299">
        <f>IF('BIFUbC-electricity'!AO17&gt;0,'E-electricity'!AO65/'BIFUbC-electricity'!AO17,1)</f>
        <v>1</v>
      </c>
      <c r="AP17" s="299">
        <f>IF('BIFUbC-electricity'!AP17&gt;0,'E-electricity'!AP65/'BIFUbC-electricity'!AP17,1)</f>
        <v>1</v>
      </c>
      <c r="AQ17" s="299">
        <f>IF('BIFUbC-electricity'!AQ17&gt;0,'E-electricity'!AQ65/'BIFUbC-electricity'!AQ17,1)</f>
        <v>1</v>
      </c>
    </row>
    <row r="18" spans="1:43" x14ac:dyDescent="0.25">
      <c r="A18" s="299" t="s">
        <v>105</v>
      </c>
      <c r="B18" s="299">
        <f>IF('BIFUbC-electricity'!B18&gt;0,'E-electricity'!B66/'BIFUbC-electricity'!B18,1)</f>
        <v>1</v>
      </c>
      <c r="C18" s="299">
        <f>IF('BIFUbC-electricity'!C18&gt;0,'E-electricity'!C66/'BIFUbC-electricity'!C18,1)</f>
        <v>1</v>
      </c>
      <c r="D18" s="299">
        <f>IF('BIFUbC-electricity'!D18&gt;0,'E-electricity'!D66/'BIFUbC-electricity'!D18,1)</f>
        <v>1</v>
      </c>
      <c r="E18" s="299">
        <f>IF('BIFUbC-electricity'!E18&gt;0,'E-electricity'!E66/'BIFUbC-electricity'!E18,1)</f>
        <v>1</v>
      </c>
      <c r="F18" s="299">
        <f>IF('BIFUbC-electricity'!F18&gt;0,'E-electricity'!F66/'BIFUbC-electricity'!F18,1)</f>
        <v>1</v>
      </c>
      <c r="G18" s="299">
        <f>IF('BIFUbC-electricity'!G18&gt;0,'E-electricity'!G66/'BIFUbC-electricity'!G18,1)</f>
        <v>1</v>
      </c>
      <c r="H18" s="299">
        <f>IF('BIFUbC-electricity'!H18&gt;0,'E-electricity'!H66/'BIFUbC-electricity'!H18,1)</f>
        <v>1</v>
      </c>
      <c r="I18" s="299">
        <f>IF('BIFUbC-electricity'!I18&gt;0,'E-electricity'!I66/'BIFUbC-electricity'!I18,1)</f>
        <v>1</v>
      </c>
      <c r="J18" s="299">
        <f>IF('BIFUbC-electricity'!J18&gt;0,'E-electricity'!J66/'BIFUbC-electricity'!J18,1)</f>
        <v>1</v>
      </c>
      <c r="K18" s="299">
        <f>IF('BIFUbC-electricity'!K18&gt;0,'E-electricity'!K66/'BIFUbC-electricity'!K18,1)</f>
        <v>1</v>
      </c>
      <c r="L18" s="299">
        <f>IF('BIFUbC-electricity'!L18&gt;0,'E-electricity'!L66/'BIFUbC-electricity'!L18,1)</f>
        <v>1</v>
      </c>
      <c r="M18" s="299">
        <f>IF('BIFUbC-electricity'!M18&gt;0,'E-electricity'!M66/'BIFUbC-electricity'!M18,1)</f>
        <v>1</v>
      </c>
      <c r="N18" s="299">
        <f>IF('BIFUbC-electricity'!N18&gt;0,'E-electricity'!N66/'BIFUbC-electricity'!N18,1)</f>
        <v>1</v>
      </c>
      <c r="O18" s="299">
        <f>IF('BIFUbC-electricity'!O18&gt;0,'E-electricity'!O66/'BIFUbC-electricity'!O18,1)</f>
        <v>1</v>
      </c>
      <c r="P18" s="299">
        <f>IF('BIFUbC-electricity'!P18&gt;0,'E-electricity'!P66/'BIFUbC-electricity'!P18,1)</f>
        <v>1</v>
      </c>
      <c r="Q18" s="299">
        <f>IF('BIFUbC-electricity'!Q18&gt;0,'E-electricity'!Q66/'BIFUbC-electricity'!Q18,1)</f>
        <v>1</v>
      </c>
      <c r="R18" s="299">
        <f>IF('BIFUbC-electricity'!R18&gt;0,'E-electricity'!R66/'BIFUbC-electricity'!R18,1)</f>
        <v>1</v>
      </c>
      <c r="S18" s="299">
        <f>IF('BIFUbC-electricity'!S18&gt;0,'E-electricity'!S66/'BIFUbC-electricity'!S18,1)</f>
        <v>1</v>
      </c>
      <c r="T18" s="299">
        <f>IF('BIFUbC-electricity'!T18&gt;0,'E-electricity'!T66/'BIFUbC-electricity'!T18,1)</f>
        <v>1</v>
      </c>
      <c r="U18" s="299">
        <f>IF('BIFUbC-electricity'!U18&gt;0,'E-electricity'!U66/'BIFUbC-electricity'!U18,1)</f>
        <v>1</v>
      </c>
      <c r="V18" s="299">
        <f>IF('BIFUbC-electricity'!V18&gt;0,'E-electricity'!V66/'BIFUbC-electricity'!V18,1)</f>
        <v>1</v>
      </c>
      <c r="W18" s="299">
        <f>IF('BIFUbC-electricity'!W18&gt;0,'E-electricity'!W66/'BIFUbC-electricity'!W18,1)</f>
        <v>1</v>
      </c>
      <c r="X18" s="299">
        <f>IF('BIFUbC-electricity'!X18&gt;0,'E-electricity'!X66/'BIFUbC-electricity'!X18,1)</f>
        <v>1</v>
      </c>
      <c r="Y18" s="299">
        <f>IF('BIFUbC-electricity'!Y18&gt;0,'E-electricity'!Y66/'BIFUbC-electricity'!Y18,1)</f>
        <v>1</v>
      </c>
      <c r="Z18" s="299">
        <f>IF('BIFUbC-electricity'!Z18&gt;0,'E-electricity'!Z66/'BIFUbC-electricity'!Z18,1)</f>
        <v>1</v>
      </c>
      <c r="AA18" s="299">
        <f>IF('BIFUbC-electricity'!AA18&gt;0,'E-electricity'!AA66/'BIFUbC-electricity'!AA18,1)</f>
        <v>1</v>
      </c>
      <c r="AB18" s="299">
        <f>IF('BIFUbC-electricity'!AB18&gt;0,'E-electricity'!AB66/'BIFUbC-electricity'!AB18,1)</f>
        <v>1</v>
      </c>
      <c r="AC18" s="299">
        <f>IF('BIFUbC-electricity'!AC18&gt;0,'E-electricity'!AC66/'BIFUbC-electricity'!AC18,1)</f>
        <v>1</v>
      </c>
      <c r="AD18" s="299">
        <f>IF('BIFUbC-electricity'!AD18&gt;0,'E-electricity'!AD66/'BIFUbC-electricity'!AD18,1)</f>
        <v>1</v>
      </c>
      <c r="AE18" s="299">
        <f>IF('BIFUbC-electricity'!AE18&gt;0,'E-electricity'!AE66/'BIFUbC-electricity'!AE18,1)</f>
        <v>1</v>
      </c>
      <c r="AF18" s="299">
        <f>IF('BIFUbC-electricity'!AF18&gt;0,'E-electricity'!AF66/'BIFUbC-electricity'!AF18,1)</f>
        <v>1</v>
      </c>
      <c r="AG18" s="299">
        <f>IF('BIFUbC-electricity'!AG18&gt;0,'E-electricity'!AG66/'BIFUbC-electricity'!AG18,1)</f>
        <v>1</v>
      </c>
      <c r="AH18" s="299">
        <f>IF('BIFUbC-electricity'!AH18&gt;0,'E-electricity'!AH66/'BIFUbC-electricity'!AH18,1)</f>
        <v>1</v>
      </c>
      <c r="AI18" s="299">
        <f>IF('BIFUbC-electricity'!AI18&gt;0,'E-electricity'!AI66/'BIFUbC-electricity'!AI18,1)</f>
        <v>1</v>
      </c>
      <c r="AJ18" s="299">
        <f>IF('BIFUbC-electricity'!AJ18&gt;0,'E-electricity'!AJ66/'BIFUbC-electricity'!AJ18,1)</f>
        <v>1</v>
      </c>
      <c r="AK18" s="299">
        <f>IF('BIFUbC-electricity'!AK18&gt;0,'E-electricity'!AK66/'BIFUbC-electricity'!AK18,1)</f>
        <v>1</v>
      </c>
      <c r="AL18" s="299">
        <f>IF('BIFUbC-electricity'!AL18&gt;0,'E-electricity'!AL66/'BIFUbC-electricity'!AL18,1)</f>
        <v>1</v>
      </c>
      <c r="AM18" s="299">
        <f>IF('BIFUbC-electricity'!AM18&gt;0,'E-electricity'!AM66/'BIFUbC-electricity'!AM18,1)</f>
        <v>1</v>
      </c>
      <c r="AN18" s="299">
        <f>IF('BIFUbC-electricity'!AN18&gt;0,'E-electricity'!AN66/'BIFUbC-electricity'!AN18,1)</f>
        <v>1</v>
      </c>
      <c r="AO18" s="299">
        <f>IF('BIFUbC-electricity'!AO18&gt;0,'E-electricity'!AO66/'BIFUbC-electricity'!AO18,1)</f>
        <v>1</v>
      </c>
      <c r="AP18" s="299">
        <f>IF('BIFUbC-electricity'!AP18&gt;0,'E-electricity'!AP66/'BIFUbC-electricity'!AP18,1)</f>
        <v>1</v>
      </c>
      <c r="AQ18" s="299">
        <f>IF('BIFUbC-electricity'!AQ18&gt;0,'E-electricity'!AQ66/'BIFUbC-electricity'!AQ18,1)</f>
        <v>1</v>
      </c>
    </row>
    <row r="19" spans="1:43" x14ac:dyDescent="0.25">
      <c r="A19" s="299" t="s">
        <v>106</v>
      </c>
      <c r="B19" s="299">
        <f>IF('BIFUbC-electricity'!B19&gt;0,'E-electricity'!B67/'BIFUbC-electricity'!B19,1)</f>
        <v>1</v>
      </c>
      <c r="C19" s="299">
        <f>IF('BIFUbC-electricity'!C19&gt;0,'E-electricity'!C67/'BIFUbC-electricity'!C19,1)</f>
        <v>1</v>
      </c>
      <c r="D19" s="299">
        <f>IF('BIFUbC-electricity'!D19&gt;0,'E-electricity'!D67/'BIFUbC-electricity'!D19,1)</f>
        <v>1</v>
      </c>
      <c r="E19" s="299">
        <f>IF('BIFUbC-electricity'!E19&gt;0,'E-electricity'!E67/'BIFUbC-electricity'!E19,1)</f>
        <v>1</v>
      </c>
      <c r="F19" s="299">
        <f>IF('BIFUbC-electricity'!F19&gt;0,'E-electricity'!F67/'BIFUbC-electricity'!F19,1)</f>
        <v>1</v>
      </c>
      <c r="G19" s="299">
        <f>IF('BIFUbC-electricity'!G19&gt;0,'E-electricity'!G67/'BIFUbC-electricity'!G19,1)</f>
        <v>1</v>
      </c>
      <c r="H19" s="299">
        <f>IF('BIFUbC-electricity'!H19&gt;0,'E-electricity'!H67/'BIFUbC-electricity'!H19,1)</f>
        <v>1</v>
      </c>
      <c r="I19" s="299">
        <f>IF('BIFUbC-electricity'!I19&gt;0,'E-electricity'!I67/'BIFUbC-electricity'!I19,1)</f>
        <v>1</v>
      </c>
      <c r="J19" s="299">
        <f>IF('BIFUbC-electricity'!J19&gt;0,'E-electricity'!J67/'BIFUbC-electricity'!J19,1)</f>
        <v>1</v>
      </c>
      <c r="K19" s="299">
        <f>IF('BIFUbC-electricity'!K19&gt;0,'E-electricity'!K67/'BIFUbC-electricity'!K19,1)</f>
        <v>1</v>
      </c>
      <c r="L19" s="299">
        <f>IF('BIFUbC-electricity'!L19&gt;0,'E-electricity'!L67/'BIFUbC-electricity'!L19,1)</f>
        <v>1</v>
      </c>
      <c r="M19" s="299">
        <f>IF('BIFUbC-electricity'!M19&gt;0,'E-electricity'!M67/'BIFUbC-electricity'!M19,1)</f>
        <v>1</v>
      </c>
      <c r="N19" s="299">
        <f>IF('BIFUbC-electricity'!N19&gt;0,'E-electricity'!N67/'BIFUbC-electricity'!N19,1)</f>
        <v>1</v>
      </c>
      <c r="O19" s="299">
        <f>IF('BIFUbC-electricity'!O19&gt;0,'E-electricity'!O67/'BIFUbC-electricity'!O19,1)</f>
        <v>1</v>
      </c>
      <c r="P19" s="299">
        <f>IF('BIFUbC-electricity'!P19&gt;0,'E-electricity'!P67/'BIFUbC-electricity'!P19,1)</f>
        <v>1</v>
      </c>
      <c r="Q19" s="299">
        <f>IF('BIFUbC-electricity'!Q19&gt;0,'E-electricity'!Q67/'BIFUbC-electricity'!Q19,1)</f>
        <v>1</v>
      </c>
      <c r="R19" s="299">
        <f>IF('BIFUbC-electricity'!R19&gt;0,'E-electricity'!R67/'BIFUbC-electricity'!R19,1)</f>
        <v>1</v>
      </c>
      <c r="S19" s="299">
        <f>IF('BIFUbC-electricity'!S19&gt;0,'E-electricity'!S67/'BIFUbC-electricity'!S19,1)</f>
        <v>1</v>
      </c>
      <c r="T19" s="299">
        <f>IF('BIFUbC-electricity'!T19&gt;0,'E-electricity'!T67/'BIFUbC-electricity'!T19,1)</f>
        <v>1</v>
      </c>
      <c r="U19" s="299">
        <f>IF('BIFUbC-electricity'!U19&gt;0,'E-electricity'!U67/'BIFUbC-electricity'!U19,1)</f>
        <v>1</v>
      </c>
      <c r="V19" s="299">
        <f>IF('BIFUbC-electricity'!V19&gt;0,'E-electricity'!V67/'BIFUbC-electricity'!V19,1)</f>
        <v>1</v>
      </c>
      <c r="W19" s="299">
        <f>IF('BIFUbC-electricity'!W19&gt;0,'E-electricity'!W67/'BIFUbC-electricity'!W19,1)</f>
        <v>1</v>
      </c>
      <c r="X19" s="299">
        <f>IF('BIFUbC-electricity'!X19&gt;0,'E-electricity'!X67/'BIFUbC-electricity'!X19,1)</f>
        <v>1</v>
      </c>
      <c r="Y19" s="299">
        <f>IF('BIFUbC-electricity'!Y19&gt;0,'E-electricity'!Y67/'BIFUbC-electricity'!Y19,1)</f>
        <v>1</v>
      </c>
      <c r="Z19" s="299">
        <f>IF('BIFUbC-electricity'!Z19&gt;0,'E-electricity'!Z67/'BIFUbC-electricity'!Z19,1)</f>
        <v>1</v>
      </c>
      <c r="AA19" s="299">
        <f>IF('BIFUbC-electricity'!AA19&gt;0,'E-electricity'!AA67/'BIFUbC-electricity'!AA19,1)</f>
        <v>1</v>
      </c>
      <c r="AB19" s="299">
        <f>IF('BIFUbC-electricity'!AB19&gt;0,'E-electricity'!AB67/'BIFUbC-electricity'!AB19,1)</f>
        <v>1</v>
      </c>
      <c r="AC19" s="299">
        <f>IF('BIFUbC-electricity'!AC19&gt;0,'E-electricity'!AC67/'BIFUbC-electricity'!AC19,1)</f>
        <v>1</v>
      </c>
      <c r="AD19" s="299">
        <f>IF('BIFUbC-electricity'!AD19&gt;0,'E-electricity'!AD67/'BIFUbC-electricity'!AD19,1)</f>
        <v>1</v>
      </c>
      <c r="AE19" s="299">
        <f>IF('BIFUbC-electricity'!AE19&gt;0,'E-electricity'!AE67/'BIFUbC-electricity'!AE19,1)</f>
        <v>1</v>
      </c>
      <c r="AF19" s="299">
        <f>IF('BIFUbC-electricity'!AF19&gt;0,'E-electricity'!AF67/'BIFUbC-electricity'!AF19,1)</f>
        <v>1</v>
      </c>
      <c r="AG19" s="299">
        <f>IF('BIFUbC-electricity'!AG19&gt;0,'E-electricity'!AG67/'BIFUbC-electricity'!AG19,1)</f>
        <v>1</v>
      </c>
      <c r="AH19" s="299">
        <f>IF('BIFUbC-electricity'!AH19&gt;0,'E-electricity'!AH67/'BIFUbC-electricity'!AH19,1)</f>
        <v>1</v>
      </c>
      <c r="AI19" s="299">
        <f>IF('BIFUbC-electricity'!AI19&gt;0,'E-electricity'!AI67/'BIFUbC-electricity'!AI19,1)</f>
        <v>1</v>
      </c>
      <c r="AJ19" s="299">
        <f>IF('BIFUbC-electricity'!AJ19&gt;0,'E-electricity'!AJ67/'BIFUbC-electricity'!AJ19,1)</f>
        <v>1</v>
      </c>
      <c r="AK19" s="299">
        <f>IF('BIFUbC-electricity'!AK19&gt;0,'E-electricity'!AK67/'BIFUbC-electricity'!AK19,1)</f>
        <v>1</v>
      </c>
      <c r="AL19" s="299">
        <f>IF('BIFUbC-electricity'!AL19&gt;0,'E-electricity'!AL67/'BIFUbC-electricity'!AL19,1)</f>
        <v>1</v>
      </c>
      <c r="AM19" s="299">
        <f>IF('BIFUbC-electricity'!AM19&gt;0,'E-electricity'!AM67/'BIFUbC-electricity'!AM19,1)</f>
        <v>1</v>
      </c>
      <c r="AN19" s="299">
        <f>IF('BIFUbC-electricity'!AN19&gt;0,'E-electricity'!AN67/'BIFUbC-electricity'!AN19,1)</f>
        <v>1</v>
      </c>
      <c r="AO19" s="299">
        <f>IF('BIFUbC-electricity'!AO19&gt;0,'E-electricity'!AO67/'BIFUbC-electricity'!AO19,1)</f>
        <v>1</v>
      </c>
      <c r="AP19" s="299">
        <f>IF('BIFUbC-electricity'!AP19&gt;0,'E-electricity'!AP67/'BIFUbC-electricity'!AP19,1)</f>
        <v>1</v>
      </c>
      <c r="AQ19" s="299">
        <f>IF('BIFUbC-electricity'!AQ19&gt;0,'E-electricity'!AQ67/'BIFUbC-electricity'!AQ19,1)</f>
        <v>1</v>
      </c>
    </row>
    <row r="20" spans="1:43" x14ac:dyDescent="0.25">
      <c r="A20" s="299" t="s">
        <v>107</v>
      </c>
      <c r="B20" s="299">
        <f>IF('BIFUbC-electricity'!B20&gt;0,'E-electricity'!B68/'BIFUbC-electricity'!B20,1)</f>
        <v>1</v>
      </c>
      <c r="C20" s="299">
        <f>IF('BIFUbC-electricity'!C20&gt;0,'E-electricity'!C68/'BIFUbC-electricity'!C20,1)</f>
        <v>1</v>
      </c>
      <c r="D20" s="299">
        <f>IF('BIFUbC-electricity'!D20&gt;0,'E-electricity'!D68/'BIFUbC-electricity'!D20,1)</f>
        <v>1</v>
      </c>
      <c r="E20" s="299">
        <f>IF('BIFUbC-electricity'!E20&gt;0,'E-electricity'!E68/'BIFUbC-electricity'!E20,1)</f>
        <v>1</v>
      </c>
      <c r="F20" s="299">
        <f>IF('BIFUbC-electricity'!F20&gt;0,'E-electricity'!F68/'BIFUbC-electricity'!F20,1)</f>
        <v>1</v>
      </c>
      <c r="G20" s="299">
        <f>IF('BIFUbC-electricity'!G20&gt;0,'E-electricity'!G68/'BIFUbC-electricity'!G20,1)</f>
        <v>1</v>
      </c>
      <c r="H20" s="299">
        <f>IF('BIFUbC-electricity'!H20&gt;0,'E-electricity'!H68/'BIFUbC-electricity'!H20,1)</f>
        <v>1</v>
      </c>
      <c r="I20" s="299">
        <f>IF('BIFUbC-electricity'!I20&gt;0,'E-electricity'!I68/'BIFUbC-electricity'!I20,1)</f>
        <v>1</v>
      </c>
      <c r="J20" s="299">
        <f>IF('BIFUbC-electricity'!J20&gt;0,'E-electricity'!J68/'BIFUbC-electricity'!J20,1)</f>
        <v>1</v>
      </c>
      <c r="K20" s="299">
        <f>IF('BIFUbC-electricity'!K20&gt;0,'E-electricity'!K68/'BIFUbC-electricity'!K20,1)</f>
        <v>1</v>
      </c>
      <c r="L20" s="299">
        <f>IF('BIFUbC-electricity'!L20&gt;0,'E-electricity'!L68/'BIFUbC-electricity'!L20,1)</f>
        <v>1</v>
      </c>
      <c r="M20" s="299">
        <f>IF('BIFUbC-electricity'!M20&gt;0,'E-electricity'!M68/'BIFUbC-electricity'!M20,1)</f>
        <v>1</v>
      </c>
      <c r="N20" s="299">
        <f>IF('BIFUbC-electricity'!N20&gt;0,'E-electricity'!N68/'BIFUbC-electricity'!N20,1)</f>
        <v>1</v>
      </c>
      <c r="O20" s="299">
        <f>IF('BIFUbC-electricity'!O20&gt;0,'E-electricity'!O68/'BIFUbC-electricity'!O20,1)</f>
        <v>1</v>
      </c>
      <c r="P20" s="299">
        <f>IF('BIFUbC-electricity'!P20&gt;0,'E-electricity'!P68/'BIFUbC-electricity'!P20,1)</f>
        <v>1</v>
      </c>
      <c r="Q20" s="299">
        <f>IF('BIFUbC-electricity'!Q20&gt;0,'E-electricity'!Q68/'BIFUbC-electricity'!Q20,1)</f>
        <v>1</v>
      </c>
      <c r="R20" s="299">
        <f>IF('BIFUbC-electricity'!R20&gt;0,'E-electricity'!R68/'BIFUbC-electricity'!R20,1)</f>
        <v>1</v>
      </c>
      <c r="S20" s="299">
        <f>IF('BIFUbC-electricity'!S20&gt;0,'E-electricity'!S68/'BIFUbC-electricity'!S20,1)</f>
        <v>1</v>
      </c>
      <c r="T20" s="299">
        <f>IF('BIFUbC-electricity'!T20&gt;0,'E-electricity'!T68/'BIFUbC-electricity'!T20,1)</f>
        <v>1</v>
      </c>
      <c r="U20" s="299">
        <f>IF('BIFUbC-electricity'!U20&gt;0,'E-electricity'!U68/'BIFUbC-electricity'!U20,1)</f>
        <v>1</v>
      </c>
      <c r="V20" s="299">
        <f>IF('BIFUbC-electricity'!V20&gt;0,'E-electricity'!V68/'BIFUbC-electricity'!V20,1)</f>
        <v>1</v>
      </c>
      <c r="W20" s="299">
        <f>IF('BIFUbC-electricity'!W20&gt;0,'E-electricity'!W68/'BIFUbC-electricity'!W20,1)</f>
        <v>1</v>
      </c>
      <c r="X20" s="299">
        <f>IF('BIFUbC-electricity'!X20&gt;0,'E-electricity'!X68/'BIFUbC-electricity'!X20,1)</f>
        <v>1</v>
      </c>
      <c r="Y20" s="299">
        <f>IF('BIFUbC-electricity'!Y20&gt;0,'E-electricity'!Y68/'BIFUbC-electricity'!Y20,1)</f>
        <v>1</v>
      </c>
      <c r="Z20" s="299">
        <f>IF('BIFUbC-electricity'!Z20&gt;0,'E-electricity'!Z68/'BIFUbC-electricity'!Z20,1)</f>
        <v>1</v>
      </c>
      <c r="AA20" s="299">
        <f>IF('BIFUbC-electricity'!AA20&gt;0,'E-electricity'!AA68/'BIFUbC-electricity'!AA20,1)</f>
        <v>1</v>
      </c>
      <c r="AB20" s="299">
        <f>IF('BIFUbC-electricity'!AB20&gt;0,'E-electricity'!AB68/'BIFUbC-electricity'!AB20,1)</f>
        <v>1</v>
      </c>
      <c r="AC20" s="299">
        <f>IF('BIFUbC-electricity'!AC20&gt;0,'E-electricity'!AC68/'BIFUbC-electricity'!AC20,1)</f>
        <v>1</v>
      </c>
      <c r="AD20" s="299">
        <f>IF('BIFUbC-electricity'!AD20&gt;0,'E-electricity'!AD68/'BIFUbC-electricity'!AD20,1)</f>
        <v>1</v>
      </c>
      <c r="AE20" s="299">
        <f>IF('BIFUbC-electricity'!AE20&gt;0,'E-electricity'!AE68/'BIFUbC-electricity'!AE20,1)</f>
        <v>1</v>
      </c>
      <c r="AF20" s="299">
        <f>IF('BIFUbC-electricity'!AF20&gt;0,'E-electricity'!AF68/'BIFUbC-electricity'!AF20,1)</f>
        <v>1</v>
      </c>
      <c r="AG20" s="299">
        <f>IF('BIFUbC-electricity'!AG20&gt;0,'E-electricity'!AG68/'BIFUbC-electricity'!AG20,1)</f>
        <v>1</v>
      </c>
      <c r="AH20" s="299">
        <f>IF('BIFUbC-electricity'!AH20&gt;0,'E-electricity'!AH68/'BIFUbC-electricity'!AH20,1)</f>
        <v>1</v>
      </c>
      <c r="AI20" s="299">
        <f>IF('BIFUbC-electricity'!AI20&gt;0,'E-electricity'!AI68/'BIFUbC-electricity'!AI20,1)</f>
        <v>1</v>
      </c>
      <c r="AJ20" s="299">
        <f>IF('BIFUbC-electricity'!AJ20&gt;0,'E-electricity'!AJ68/'BIFUbC-electricity'!AJ20,1)</f>
        <v>1</v>
      </c>
      <c r="AK20" s="299">
        <f>IF('BIFUbC-electricity'!AK20&gt;0,'E-electricity'!AK68/'BIFUbC-electricity'!AK20,1)</f>
        <v>1</v>
      </c>
      <c r="AL20" s="299">
        <f>IF('BIFUbC-electricity'!AL20&gt;0,'E-electricity'!AL68/'BIFUbC-electricity'!AL20,1)</f>
        <v>1</v>
      </c>
      <c r="AM20" s="299">
        <f>IF('BIFUbC-electricity'!AM20&gt;0,'E-electricity'!AM68/'BIFUbC-electricity'!AM20,1)</f>
        <v>1</v>
      </c>
      <c r="AN20" s="299">
        <f>IF('BIFUbC-electricity'!AN20&gt;0,'E-electricity'!AN68/'BIFUbC-electricity'!AN20,1)</f>
        <v>1</v>
      </c>
      <c r="AO20" s="299">
        <f>IF('BIFUbC-electricity'!AO20&gt;0,'E-electricity'!AO68/'BIFUbC-electricity'!AO20,1)</f>
        <v>1</v>
      </c>
      <c r="AP20" s="299">
        <f>IF('BIFUbC-electricity'!AP20&gt;0,'E-electricity'!AP68/'BIFUbC-electricity'!AP20,1)</f>
        <v>1</v>
      </c>
      <c r="AQ20" s="299">
        <f>IF('BIFUbC-electricity'!AQ20&gt;0,'E-electricity'!AQ68/'BIFUbC-electricity'!AQ20,1)</f>
        <v>1</v>
      </c>
    </row>
    <row r="21" spans="1:43" x14ac:dyDescent="0.25">
      <c r="A21" s="299" t="s">
        <v>108</v>
      </c>
      <c r="B21" s="299">
        <f>IF('BIFUbC-electricity'!B21&gt;0,'E-electricity'!B69/'BIFUbC-electricity'!B21,1)</f>
        <v>1</v>
      </c>
      <c r="C21" s="299">
        <f>IF('BIFUbC-electricity'!C21&gt;0,'E-electricity'!C69/'BIFUbC-electricity'!C21,1)</f>
        <v>1</v>
      </c>
      <c r="D21" s="299">
        <f>IF('BIFUbC-electricity'!D21&gt;0,'E-electricity'!D69/'BIFUbC-electricity'!D21,1)</f>
        <v>1</v>
      </c>
      <c r="E21" s="299">
        <f>IF('BIFUbC-electricity'!E21&gt;0,'E-electricity'!E69/'BIFUbC-electricity'!E21,1)</f>
        <v>1</v>
      </c>
      <c r="F21" s="299">
        <f>IF('BIFUbC-electricity'!F21&gt;0,'E-electricity'!F69/'BIFUbC-electricity'!F21,1)</f>
        <v>1</v>
      </c>
      <c r="G21" s="299">
        <f>IF('BIFUbC-electricity'!G21&gt;0,'E-electricity'!G69/'BIFUbC-electricity'!G21,1)</f>
        <v>1</v>
      </c>
      <c r="H21" s="299">
        <f>IF('BIFUbC-electricity'!H21&gt;0,'E-electricity'!H69/'BIFUbC-electricity'!H21,1)</f>
        <v>1</v>
      </c>
      <c r="I21" s="299">
        <f>IF('BIFUbC-electricity'!I21&gt;0,'E-electricity'!I69/'BIFUbC-electricity'!I21,1)</f>
        <v>1</v>
      </c>
      <c r="J21" s="299">
        <f>IF('BIFUbC-electricity'!J21&gt;0,'E-electricity'!J69/'BIFUbC-electricity'!J21,1)</f>
        <v>1</v>
      </c>
      <c r="K21" s="299">
        <f>IF('BIFUbC-electricity'!K21&gt;0,'E-electricity'!K69/'BIFUbC-electricity'!K21,1)</f>
        <v>1</v>
      </c>
      <c r="L21" s="299">
        <f>IF('BIFUbC-electricity'!L21&gt;0,'E-electricity'!L69/'BIFUbC-electricity'!L21,1)</f>
        <v>1</v>
      </c>
      <c r="M21" s="299">
        <f>IF('BIFUbC-electricity'!M21&gt;0,'E-electricity'!M69/'BIFUbC-electricity'!M21,1)</f>
        <v>1</v>
      </c>
      <c r="N21" s="299">
        <f>IF('BIFUbC-electricity'!N21&gt;0,'E-electricity'!N69/'BIFUbC-electricity'!N21,1)</f>
        <v>1</v>
      </c>
      <c r="O21" s="299">
        <f>IF('BIFUbC-electricity'!O21&gt;0,'E-electricity'!O69/'BIFUbC-electricity'!O21,1)</f>
        <v>1</v>
      </c>
      <c r="P21" s="299">
        <f>IF('BIFUbC-electricity'!P21&gt;0,'E-electricity'!P69/'BIFUbC-electricity'!P21,1)</f>
        <v>1</v>
      </c>
      <c r="Q21" s="299">
        <f>IF('BIFUbC-electricity'!Q21&gt;0,'E-electricity'!Q69/'BIFUbC-electricity'!Q21,1)</f>
        <v>1</v>
      </c>
      <c r="R21" s="299">
        <f>IF('BIFUbC-electricity'!R21&gt;0,'E-electricity'!R69/'BIFUbC-electricity'!R21,1)</f>
        <v>1</v>
      </c>
      <c r="S21" s="299">
        <f>IF('BIFUbC-electricity'!S21&gt;0,'E-electricity'!S69/'BIFUbC-electricity'!S21,1)</f>
        <v>1</v>
      </c>
      <c r="T21" s="299">
        <f>IF('BIFUbC-electricity'!T21&gt;0,'E-electricity'!T69/'BIFUbC-electricity'!T21,1)</f>
        <v>1</v>
      </c>
      <c r="U21" s="299">
        <f>IF('BIFUbC-electricity'!U21&gt;0,'E-electricity'!U69/'BIFUbC-electricity'!U21,1)</f>
        <v>1</v>
      </c>
      <c r="V21" s="299">
        <f>IF('BIFUbC-electricity'!V21&gt;0,'E-electricity'!V69/'BIFUbC-electricity'!V21,1)</f>
        <v>1</v>
      </c>
      <c r="W21" s="299">
        <f>IF('BIFUbC-electricity'!W21&gt;0,'E-electricity'!W69/'BIFUbC-electricity'!W21,1)</f>
        <v>1</v>
      </c>
      <c r="X21" s="299">
        <f>IF('BIFUbC-electricity'!X21&gt;0,'E-electricity'!X69/'BIFUbC-electricity'!X21,1)</f>
        <v>1</v>
      </c>
      <c r="Y21" s="299">
        <f>IF('BIFUbC-electricity'!Y21&gt;0,'E-electricity'!Y69/'BIFUbC-electricity'!Y21,1)</f>
        <v>1</v>
      </c>
      <c r="Z21" s="299">
        <f>IF('BIFUbC-electricity'!Z21&gt;0,'E-electricity'!Z69/'BIFUbC-electricity'!Z21,1)</f>
        <v>1</v>
      </c>
      <c r="AA21" s="299">
        <f>IF('BIFUbC-electricity'!AA21&gt;0,'E-electricity'!AA69/'BIFUbC-electricity'!AA21,1)</f>
        <v>1</v>
      </c>
      <c r="AB21" s="299">
        <f>IF('BIFUbC-electricity'!AB21&gt;0,'E-electricity'!AB69/'BIFUbC-electricity'!AB21,1)</f>
        <v>1</v>
      </c>
      <c r="AC21" s="299">
        <f>IF('BIFUbC-electricity'!AC21&gt;0,'E-electricity'!AC69/'BIFUbC-electricity'!AC21,1)</f>
        <v>1</v>
      </c>
      <c r="AD21" s="299">
        <f>IF('BIFUbC-electricity'!AD21&gt;0,'E-electricity'!AD69/'BIFUbC-electricity'!AD21,1)</f>
        <v>1</v>
      </c>
      <c r="AE21" s="299">
        <f>IF('BIFUbC-electricity'!AE21&gt;0,'E-electricity'!AE69/'BIFUbC-electricity'!AE21,1)</f>
        <v>1</v>
      </c>
      <c r="AF21" s="299">
        <f>IF('BIFUbC-electricity'!AF21&gt;0,'E-electricity'!AF69/'BIFUbC-electricity'!AF21,1)</f>
        <v>1</v>
      </c>
      <c r="AG21" s="299">
        <f>IF('BIFUbC-electricity'!AG21&gt;0,'E-electricity'!AG69/'BIFUbC-electricity'!AG21,1)</f>
        <v>1</v>
      </c>
      <c r="AH21" s="299">
        <f>IF('BIFUbC-electricity'!AH21&gt;0,'E-electricity'!AH69/'BIFUbC-electricity'!AH21,1)</f>
        <v>1</v>
      </c>
      <c r="AI21" s="299">
        <f>IF('BIFUbC-electricity'!AI21&gt;0,'E-electricity'!AI69/'BIFUbC-electricity'!AI21,1)</f>
        <v>1</v>
      </c>
      <c r="AJ21" s="299">
        <f>IF('BIFUbC-electricity'!AJ21&gt;0,'E-electricity'!AJ69/'BIFUbC-electricity'!AJ21,1)</f>
        <v>1</v>
      </c>
      <c r="AK21" s="299">
        <f>IF('BIFUbC-electricity'!AK21&gt;0,'E-electricity'!AK69/'BIFUbC-electricity'!AK21,1)</f>
        <v>1</v>
      </c>
      <c r="AL21" s="299">
        <f>IF('BIFUbC-electricity'!AL21&gt;0,'E-electricity'!AL69/'BIFUbC-electricity'!AL21,1)</f>
        <v>1</v>
      </c>
      <c r="AM21" s="299">
        <f>IF('BIFUbC-electricity'!AM21&gt;0,'E-electricity'!AM69/'BIFUbC-electricity'!AM21,1)</f>
        <v>1</v>
      </c>
      <c r="AN21" s="299">
        <f>IF('BIFUbC-electricity'!AN21&gt;0,'E-electricity'!AN69/'BIFUbC-electricity'!AN21,1)</f>
        <v>1</v>
      </c>
      <c r="AO21" s="299">
        <f>IF('BIFUbC-electricity'!AO21&gt;0,'E-electricity'!AO69/'BIFUbC-electricity'!AO21,1)</f>
        <v>1</v>
      </c>
      <c r="AP21" s="299">
        <f>IF('BIFUbC-electricity'!AP21&gt;0,'E-electricity'!AP69/'BIFUbC-electricity'!AP21,1)</f>
        <v>1</v>
      </c>
      <c r="AQ21" s="299">
        <f>IF('BIFUbC-electricity'!AQ21&gt;0,'E-electricity'!AQ69/'BIFUbC-electricity'!AQ21,1)</f>
        <v>1</v>
      </c>
    </row>
    <row r="22" spans="1:43" x14ac:dyDescent="0.25">
      <c r="A22" s="299" t="s">
        <v>109</v>
      </c>
      <c r="B22" s="299">
        <f>IF('BIFUbC-electricity'!B22&gt;0,'E-electricity'!B70/'BIFUbC-electricity'!B22,1)</f>
        <v>1</v>
      </c>
      <c r="C22" s="299">
        <f>IF('BIFUbC-electricity'!C22&gt;0,'E-electricity'!C70/'BIFUbC-electricity'!C22,1)</f>
        <v>1</v>
      </c>
      <c r="D22" s="299">
        <f>IF('BIFUbC-electricity'!D22&gt;0,'E-electricity'!D70/'BIFUbC-electricity'!D22,1)</f>
        <v>1</v>
      </c>
      <c r="E22" s="299">
        <f>IF('BIFUbC-electricity'!E22&gt;0,'E-electricity'!E70/'BIFUbC-electricity'!E22,1)</f>
        <v>1</v>
      </c>
      <c r="F22" s="299">
        <f>IF('BIFUbC-electricity'!F22&gt;0,'E-electricity'!F70/'BIFUbC-electricity'!F22,1)</f>
        <v>1</v>
      </c>
      <c r="G22" s="299">
        <f>IF('BIFUbC-electricity'!G22&gt;0,'E-electricity'!G70/'BIFUbC-electricity'!G22,1)</f>
        <v>1</v>
      </c>
      <c r="H22" s="299">
        <f>IF('BIFUbC-electricity'!H22&gt;0,'E-electricity'!H70/'BIFUbC-electricity'!H22,1)</f>
        <v>1</v>
      </c>
      <c r="I22" s="299">
        <f>IF('BIFUbC-electricity'!I22&gt;0,'E-electricity'!I70/'BIFUbC-electricity'!I22,1)</f>
        <v>1</v>
      </c>
      <c r="J22" s="299">
        <f>IF('BIFUbC-electricity'!J22&gt;0,'E-electricity'!J70/'BIFUbC-electricity'!J22,1)</f>
        <v>1</v>
      </c>
      <c r="K22" s="299">
        <f>IF('BIFUbC-electricity'!K22&gt;0,'E-electricity'!K70/'BIFUbC-electricity'!K22,1)</f>
        <v>1</v>
      </c>
      <c r="L22" s="299">
        <f>IF('BIFUbC-electricity'!L22&gt;0,'E-electricity'!L70/'BIFUbC-electricity'!L22,1)</f>
        <v>1</v>
      </c>
      <c r="M22" s="299">
        <f>IF('BIFUbC-electricity'!M22&gt;0,'E-electricity'!M70/'BIFUbC-electricity'!M22,1)</f>
        <v>1</v>
      </c>
      <c r="N22" s="299">
        <f>IF('BIFUbC-electricity'!N22&gt;0,'E-electricity'!N70/'BIFUbC-electricity'!N22,1)</f>
        <v>1</v>
      </c>
      <c r="O22" s="299">
        <f>IF('BIFUbC-electricity'!O22&gt;0,'E-electricity'!O70/'BIFUbC-electricity'!O22,1)</f>
        <v>1</v>
      </c>
      <c r="P22" s="299">
        <f>IF('BIFUbC-electricity'!P22&gt;0,'E-electricity'!P70/'BIFUbC-electricity'!P22,1)</f>
        <v>1</v>
      </c>
      <c r="Q22" s="299">
        <f>IF('BIFUbC-electricity'!Q22&gt;0,'E-electricity'!Q70/'BIFUbC-electricity'!Q22,1)</f>
        <v>1</v>
      </c>
      <c r="R22" s="299">
        <f>IF('BIFUbC-electricity'!R22&gt;0,'E-electricity'!R70/'BIFUbC-electricity'!R22,1)</f>
        <v>1</v>
      </c>
      <c r="S22" s="299">
        <f>IF('BIFUbC-electricity'!S22&gt;0,'E-electricity'!S70/'BIFUbC-electricity'!S22,1)</f>
        <v>1</v>
      </c>
      <c r="T22" s="299">
        <f>IF('BIFUbC-electricity'!T22&gt;0,'E-electricity'!T70/'BIFUbC-electricity'!T22,1)</f>
        <v>1</v>
      </c>
      <c r="U22" s="299">
        <f>IF('BIFUbC-electricity'!U22&gt;0,'E-electricity'!U70/'BIFUbC-electricity'!U22,1)</f>
        <v>1</v>
      </c>
      <c r="V22" s="299">
        <f>IF('BIFUbC-electricity'!V22&gt;0,'E-electricity'!V70/'BIFUbC-electricity'!V22,1)</f>
        <v>1</v>
      </c>
      <c r="W22" s="299">
        <f>IF('BIFUbC-electricity'!W22&gt;0,'E-electricity'!W70/'BIFUbC-electricity'!W22,1)</f>
        <v>1</v>
      </c>
      <c r="X22" s="299">
        <f>IF('BIFUbC-electricity'!X22&gt;0,'E-electricity'!X70/'BIFUbC-electricity'!X22,1)</f>
        <v>1</v>
      </c>
      <c r="Y22" s="299">
        <f>IF('BIFUbC-electricity'!Y22&gt;0,'E-electricity'!Y70/'BIFUbC-electricity'!Y22,1)</f>
        <v>1</v>
      </c>
      <c r="Z22" s="299">
        <f>IF('BIFUbC-electricity'!Z22&gt;0,'E-electricity'!Z70/'BIFUbC-electricity'!Z22,1)</f>
        <v>1</v>
      </c>
      <c r="AA22" s="299">
        <f>IF('BIFUbC-electricity'!AA22&gt;0,'E-electricity'!AA70/'BIFUbC-electricity'!AA22,1)</f>
        <v>1</v>
      </c>
      <c r="AB22" s="299">
        <f>IF('BIFUbC-electricity'!AB22&gt;0,'E-electricity'!AB70/'BIFUbC-electricity'!AB22,1)</f>
        <v>1</v>
      </c>
      <c r="AC22" s="299">
        <f>IF('BIFUbC-electricity'!AC22&gt;0,'E-electricity'!AC70/'BIFUbC-electricity'!AC22,1)</f>
        <v>1</v>
      </c>
      <c r="AD22" s="299">
        <f>IF('BIFUbC-electricity'!AD22&gt;0,'E-electricity'!AD70/'BIFUbC-electricity'!AD22,1)</f>
        <v>1</v>
      </c>
      <c r="AE22" s="299">
        <f>IF('BIFUbC-electricity'!AE22&gt;0,'E-electricity'!AE70/'BIFUbC-electricity'!AE22,1)</f>
        <v>1</v>
      </c>
      <c r="AF22" s="299">
        <f>IF('BIFUbC-electricity'!AF22&gt;0,'E-electricity'!AF70/'BIFUbC-electricity'!AF22,1)</f>
        <v>1</v>
      </c>
      <c r="AG22" s="299">
        <f>IF('BIFUbC-electricity'!AG22&gt;0,'E-electricity'!AG70/'BIFUbC-electricity'!AG22,1)</f>
        <v>1</v>
      </c>
      <c r="AH22" s="299">
        <f>IF('BIFUbC-electricity'!AH22&gt;0,'E-electricity'!AH70/'BIFUbC-electricity'!AH22,1)</f>
        <v>1</v>
      </c>
      <c r="AI22" s="299">
        <f>IF('BIFUbC-electricity'!AI22&gt;0,'E-electricity'!AI70/'BIFUbC-electricity'!AI22,1)</f>
        <v>1</v>
      </c>
      <c r="AJ22" s="299">
        <f>IF('BIFUbC-electricity'!AJ22&gt;0,'E-electricity'!AJ70/'BIFUbC-electricity'!AJ22,1)</f>
        <v>1</v>
      </c>
      <c r="AK22" s="299">
        <f>IF('BIFUbC-electricity'!AK22&gt;0,'E-electricity'!AK70/'BIFUbC-electricity'!AK22,1)</f>
        <v>1</v>
      </c>
      <c r="AL22" s="299">
        <f>IF('BIFUbC-electricity'!AL22&gt;0,'E-electricity'!AL70/'BIFUbC-electricity'!AL22,1)</f>
        <v>1</v>
      </c>
      <c r="AM22" s="299">
        <f>IF('BIFUbC-electricity'!AM22&gt;0,'E-electricity'!AM70/'BIFUbC-electricity'!AM22,1)</f>
        <v>1</v>
      </c>
      <c r="AN22" s="299">
        <f>IF('BIFUbC-electricity'!AN22&gt;0,'E-electricity'!AN70/'BIFUbC-electricity'!AN22,1)</f>
        <v>1</v>
      </c>
      <c r="AO22" s="299">
        <f>IF('BIFUbC-electricity'!AO22&gt;0,'E-electricity'!AO70/'BIFUbC-electricity'!AO22,1)</f>
        <v>1</v>
      </c>
      <c r="AP22" s="299">
        <f>IF('BIFUbC-electricity'!AP22&gt;0,'E-electricity'!AP70/'BIFUbC-electricity'!AP22,1)</f>
        <v>1</v>
      </c>
      <c r="AQ22" s="299">
        <f>IF('BIFUbC-electricity'!AQ22&gt;0,'E-electricity'!AQ70/'BIFUbC-electricity'!AQ22,1)</f>
        <v>1</v>
      </c>
    </row>
    <row r="23" spans="1:43" x14ac:dyDescent="0.25">
      <c r="A23" s="299" t="s">
        <v>110</v>
      </c>
      <c r="B23" s="299">
        <f>IF('BIFUbC-electricity'!B23&gt;0,'E-electricity'!B71/'BIFUbC-electricity'!B23,1)</f>
        <v>1</v>
      </c>
      <c r="C23" s="299">
        <f>IF('BIFUbC-electricity'!C23&gt;0,'E-electricity'!C71/'BIFUbC-electricity'!C23,1)</f>
        <v>1</v>
      </c>
      <c r="D23" s="299">
        <f>IF('BIFUbC-electricity'!D23&gt;0,'E-electricity'!D71/'BIFUbC-electricity'!D23,1)</f>
        <v>1</v>
      </c>
      <c r="E23" s="299">
        <f>IF('BIFUbC-electricity'!E23&gt;0,'E-electricity'!E71/'BIFUbC-electricity'!E23,1)</f>
        <v>1</v>
      </c>
      <c r="F23" s="299">
        <f>IF('BIFUbC-electricity'!F23&gt;0,'E-electricity'!F71/'BIFUbC-electricity'!F23,1)</f>
        <v>1</v>
      </c>
      <c r="G23" s="299">
        <f>IF('BIFUbC-electricity'!G23&gt;0,'E-electricity'!G71/'BIFUbC-electricity'!G23,1)</f>
        <v>1</v>
      </c>
      <c r="H23" s="299">
        <f>IF('BIFUbC-electricity'!H23&gt;0,'E-electricity'!H71/'BIFUbC-electricity'!H23,1)</f>
        <v>1</v>
      </c>
      <c r="I23" s="299">
        <f>IF('BIFUbC-electricity'!I23&gt;0,'E-electricity'!I71/'BIFUbC-electricity'!I23,1)</f>
        <v>1</v>
      </c>
      <c r="J23" s="299">
        <f>IF('BIFUbC-electricity'!J23&gt;0,'E-electricity'!J71/'BIFUbC-electricity'!J23,1)</f>
        <v>1</v>
      </c>
      <c r="K23" s="299">
        <f>IF('BIFUbC-electricity'!K23&gt;0,'E-electricity'!K71/'BIFUbC-electricity'!K23,1)</f>
        <v>1</v>
      </c>
      <c r="L23" s="299">
        <f>IF('BIFUbC-electricity'!L23&gt;0,'E-electricity'!L71/'BIFUbC-electricity'!L23,1)</f>
        <v>1</v>
      </c>
      <c r="M23" s="299">
        <f>IF('BIFUbC-electricity'!M23&gt;0,'E-electricity'!M71/'BIFUbC-electricity'!M23,1)</f>
        <v>1</v>
      </c>
      <c r="N23" s="299">
        <f>IF('BIFUbC-electricity'!N23&gt;0,'E-electricity'!N71/'BIFUbC-electricity'!N23,1)</f>
        <v>1</v>
      </c>
      <c r="O23" s="299">
        <f>IF('BIFUbC-electricity'!O23&gt;0,'E-electricity'!O71/'BIFUbC-electricity'!O23,1)</f>
        <v>1</v>
      </c>
      <c r="P23" s="299">
        <f>IF('BIFUbC-electricity'!P23&gt;0,'E-electricity'!P71/'BIFUbC-electricity'!P23,1)</f>
        <v>1</v>
      </c>
      <c r="Q23" s="299">
        <f>IF('BIFUbC-electricity'!Q23&gt;0,'E-electricity'!Q71/'BIFUbC-electricity'!Q23,1)</f>
        <v>1</v>
      </c>
      <c r="R23" s="299">
        <f>IF('BIFUbC-electricity'!R23&gt;0,'E-electricity'!R71/'BIFUbC-electricity'!R23,1)</f>
        <v>1</v>
      </c>
      <c r="S23" s="299">
        <f>IF('BIFUbC-electricity'!S23&gt;0,'E-electricity'!S71/'BIFUbC-electricity'!S23,1)</f>
        <v>1</v>
      </c>
      <c r="T23" s="299">
        <f>IF('BIFUbC-electricity'!T23&gt;0,'E-electricity'!T71/'BIFUbC-electricity'!T23,1)</f>
        <v>1</v>
      </c>
      <c r="U23" s="299">
        <f>IF('BIFUbC-electricity'!U23&gt;0,'E-electricity'!U71/'BIFUbC-electricity'!U23,1)</f>
        <v>1</v>
      </c>
      <c r="V23" s="299">
        <f>IF('BIFUbC-electricity'!V23&gt;0,'E-electricity'!V71/'BIFUbC-electricity'!V23,1)</f>
        <v>1</v>
      </c>
      <c r="W23" s="299">
        <f>IF('BIFUbC-electricity'!W23&gt;0,'E-electricity'!W71/'BIFUbC-electricity'!W23,1)</f>
        <v>1</v>
      </c>
      <c r="X23" s="299">
        <f>IF('BIFUbC-electricity'!X23&gt;0,'E-electricity'!X71/'BIFUbC-electricity'!X23,1)</f>
        <v>1</v>
      </c>
      <c r="Y23" s="299">
        <f>IF('BIFUbC-electricity'!Y23&gt;0,'E-electricity'!Y71/'BIFUbC-electricity'!Y23,1)</f>
        <v>1</v>
      </c>
      <c r="Z23" s="299">
        <f>IF('BIFUbC-electricity'!Z23&gt;0,'E-electricity'!Z71/'BIFUbC-electricity'!Z23,1)</f>
        <v>1</v>
      </c>
      <c r="AA23" s="299">
        <f>IF('BIFUbC-electricity'!AA23&gt;0,'E-electricity'!AA71/'BIFUbC-electricity'!AA23,1)</f>
        <v>1</v>
      </c>
      <c r="AB23" s="299">
        <f>IF('BIFUbC-electricity'!AB23&gt;0,'E-electricity'!AB71/'BIFUbC-electricity'!AB23,1)</f>
        <v>1</v>
      </c>
      <c r="AC23" s="299">
        <f>IF('BIFUbC-electricity'!AC23&gt;0,'E-electricity'!AC71/'BIFUbC-electricity'!AC23,1)</f>
        <v>1</v>
      </c>
      <c r="AD23" s="299">
        <f>IF('BIFUbC-electricity'!AD23&gt;0,'E-electricity'!AD71/'BIFUbC-electricity'!AD23,1)</f>
        <v>1</v>
      </c>
      <c r="AE23" s="299">
        <f>IF('BIFUbC-electricity'!AE23&gt;0,'E-electricity'!AE71/'BIFUbC-electricity'!AE23,1)</f>
        <v>1</v>
      </c>
      <c r="AF23" s="299">
        <f>IF('BIFUbC-electricity'!AF23&gt;0,'E-electricity'!AF71/'BIFUbC-electricity'!AF23,1)</f>
        <v>1</v>
      </c>
      <c r="AG23" s="299">
        <f>IF('BIFUbC-electricity'!AG23&gt;0,'E-electricity'!AG71/'BIFUbC-electricity'!AG23,1)</f>
        <v>1</v>
      </c>
      <c r="AH23" s="299">
        <f>IF('BIFUbC-electricity'!AH23&gt;0,'E-electricity'!AH71/'BIFUbC-electricity'!AH23,1)</f>
        <v>1</v>
      </c>
      <c r="AI23" s="299">
        <f>IF('BIFUbC-electricity'!AI23&gt;0,'E-electricity'!AI71/'BIFUbC-electricity'!AI23,1)</f>
        <v>1</v>
      </c>
      <c r="AJ23" s="299">
        <f>IF('BIFUbC-electricity'!AJ23&gt;0,'E-electricity'!AJ71/'BIFUbC-electricity'!AJ23,1)</f>
        <v>1</v>
      </c>
      <c r="AK23" s="299">
        <f>IF('BIFUbC-electricity'!AK23&gt;0,'E-electricity'!AK71/'BIFUbC-electricity'!AK23,1)</f>
        <v>1</v>
      </c>
      <c r="AL23" s="299">
        <f>IF('BIFUbC-electricity'!AL23&gt;0,'E-electricity'!AL71/'BIFUbC-electricity'!AL23,1)</f>
        <v>1</v>
      </c>
      <c r="AM23" s="299">
        <f>IF('BIFUbC-electricity'!AM23&gt;0,'E-electricity'!AM71/'BIFUbC-electricity'!AM23,1)</f>
        <v>1</v>
      </c>
      <c r="AN23" s="299">
        <f>IF('BIFUbC-electricity'!AN23&gt;0,'E-electricity'!AN71/'BIFUbC-electricity'!AN23,1)</f>
        <v>1</v>
      </c>
      <c r="AO23" s="299">
        <f>IF('BIFUbC-electricity'!AO23&gt;0,'E-electricity'!AO71/'BIFUbC-electricity'!AO23,1)</f>
        <v>1</v>
      </c>
      <c r="AP23" s="299">
        <f>IF('BIFUbC-electricity'!AP23&gt;0,'E-electricity'!AP71/'BIFUbC-electricity'!AP23,1)</f>
        <v>1</v>
      </c>
      <c r="AQ23" s="299">
        <f>IF('BIFUbC-electricity'!AQ23&gt;0,'E-electricity'!AQ71/'BIFUbC-electricity'!AQ23,1)</f>
        <v>1</v>
      </c>
    </row>
    <row r="24" spans="1:43" x14ac:dyDescent="0.25">
      <c r="A24" s="299" t="s">
        <v>111</v>
      </c>
      <c r="B24" s="299">
        <f>IF('BIFUbC-electricity'!B24&gt;0,'E-electricity'!B72/'BIFUbC-electricity'!B24,1)</f>
        <v>1</v>
      </c>
      <c r="C24" s="299">
        <f>IF('BIFUbC-electricity'!C24&gt;0,'E-electricity'!C72/'BIFUbC-electricity'!C24,1)</f>
        <v>1</v>
      </c>
      <c r="D24" s="299">
        <f>IF('BIFUbC-electricity'!D24&gt;0,'E-electricity'!D72/'BIFUbC-electricity'!D24,1)</f>
        <v>1</v>
      </c>
      <c r="E24" s="299">
        <f>IF('BIFUbC-electricity'!E24&gt;0,'E-electricity'!E72/'BIFUbC-electricity'!E24,1)</f>
        <v>1</v>
      </c>
      <c r="F24" s="299">
        <f>IF('BIFUbC-electricity'!F24&gt;0,'E-electricity'!F72/'BIFUbC-electricity'!F24,1)</f>
        <v>1</v>
      </c>
      <c r="G24" s="299">
        <f>IF('BIFUbC-electricity'!G24&gt;0,'E-electricity'!G72/'BIFUbC-electricity'!G24,1)</f>
        <v>1</v>
      </c>
      <c r="H24" s="299">
        <f>IF('BIFUbC-electricity'!H24&gt;0,'E-electricity'!H72/'BIFUbC-electricity'!H24,1)</f>
        <v>1</v>
      </c>
      <c r="I24" s="299">
        <f>IF('BIFUbC-electricity'!I24&gt;0,'E-electricity'!I72/'BIFUbC-electricity'!I24,1)</f>
        <v>1</v>
      </c>
      <c r="J24" s="299">
        <f>IF('BIFUbC-electricity'!J24&gt;0,'E-electricity'!J72/'BIFUbC-electricity'!J24,1)</f>
        <v>1</v>
      </c>
      <c r="K24" s="299">
        <f>IF('BIFUbC-electricity'!K24&gt;0,'E-electricity'!K72/'BIFUbC-electricity'!K24,1)</f>
        <v>1</v>
      </c>
      <c r="L24" s="299">
        <f>IF('BIFUbC-electricity'!L24&gt;0,'E-electricity'!L72/'BIFUbC-electricity'!L24,1)</f>
        <v>1</v>
      </c>
      <c r="M24" s="299">
        <f>IF('BIFUbC-electricity'!M24&gt;0,'E-electricity'!M72/'BIFUbC-electricity'!M24,1)</f>
        <v>1</v>
      </c>
      <c r="N24" s="299">
        <f>IF('BIFUbC-electricity'!N24&gt;0,'E-electricity'!N72/'BIFUbC-electricity'!N24,1)</f>
        <v>1</v>
      </c>
      <c r="O24" s="299">
        <f>IF('BIFUbC-electricity'!O24&gt;0,'E-electricity'!O72/'BIFUbC-electricity'!O24,1)</f>
        <v>1</v>
      </c>
      <c r="P24" s="299">
        <f>IF('BIFUbC-electricity'!P24&gt;0,'E-electricity'!P72/'BIFUbC-electricity'!P24,1)</f>
        <v>1</v>
      </c>
      <c r="Q24" s="299">
        <f>IF('BIFUbC-electricity'!Q24&gt;0,'E-electricity'!Q72/'BIFUbC-electricity'!Q24,1)</f>
        <v>1</v>
      </c>
      <c r="R24" s="299">
        <f>IF('BIFUbC-electricity'!R24&gt;0,'E-electricity'!R72/'BIFUbC-electricity'!R24,1)</f>
        <v>1</v>
      </c>
      <c r="S24" s="299">
        <f>IF('BIFUbC-electricity'!S24&gt;0,'E-electricity'!S72/'BIFUbC-electricity'!S24,1)</f>
        <v>1</v>
      </c>
      <c r="T24" s="299">
        <f>IF('BIFUbC-electricity'!T24&gt;0,'E-electricity'!T72/'BIFUbC-electricity'!T24,1)</f>
        <v>1</v>
      </c>
      <c r="U24" s="299">
        <f>IF('BIFUbC-electricity'!U24&gt;0,'E-electricity'!U72/'BIFUbC-electricity'!U24,1)</f>
        <v>1</v>
      </c>
      <c r="V24" s="299">
        <f>IF('BIFUbC-electricity'!V24&gt;0,'E-electricity'!V72/'BIFUbC-electricity'!V24,1)</f>
        <v>1</v>
      </c>
      <c r="W24" s="299">
        <f>IF('BIFUbC-electricity'!W24&gt;0,'E-electricity'!W72/'BIFUbC-electricity'!W24,1)</f>
        <v>1</v>
      </c>
      <c r="X24" s="299">
        <f>IF('BIFUbC-electricity'!X24&gt;0,'E-electricity'!X72/'BIFUbC-electricity'!X24,1)</f>
        <v>1</v>
      </c>
      <c r="Y24" s="299">
        <f>IF('BIFUbC-electricity'!Y24&gt;0,'E-electricity'!Y72/'BIFUbC-electricity'!Y24,1)</f>
        <v>1</v>
      </c>
      <c r="Z24" s="299">
        <f>IF('BIFUbC-electricity'!Z24&gt;0,'E-electricity'!Z72/'BIFUbC-electricity'!Z24,1)</f>
        <v>1</v>
      </c>
      <c r="AA24" s="299">
        <f>IF('BIFUbC-electricity'!AA24&gt;0,'E-electricity'!AA72/'BIFUbC-electricity'!AA24,1)</f>
        <v>1</v>
      </c>
      <c r="AB24" s="299">
        <f>IF('BIFUbC-electricity'!AB24&gt;0,'E-electricity'!AB72/'BIFUbC-electricity'!AB24,1)</f>
        <v>1</v>
      </c>
      <c r="AC24" s="299">
        <f>IF('BIFUbC-electricity'!AC24&gt;0,'E-electricity'!AC72/'BIFUbC-electricity'!AC24,1)</f>
        <v>1</v>
      </c>
      <c r="AD24" s="299">
        <f>IF('BIFUbC-electricity'!AD24&gt;0,'E-electricity'!AD72/'BIFUbC-electricity'!AD24,1)</f>
        <v>1</v>
      </c>
      <c r="AE24" s="299">
        <f>IF('BIFUbC-electricity'!AE24&gt;0,'E-electricity'!AE72/'BIFUbC-electricity'!AE24,1)</f>
        <v>1</v>
      </c>
      <c r="AF24" s="299">
        <f>IF('BIFUbC-electricity'!AF24&gt;0,'E-electricity'!AF72/'BIFUbC-electricity'!AF24,1)</f>
        <v>1</v>
      </c>
      <c r="AG24" s="299">
        <f>IF('BIFUbC-electricity'!AG24&gt;0,'E-electricity'!AG72/'BIFUbC-electricity'!AG24,1)</f>
        <v>1</v>
      </c>
      <c r="AH24" s="299">
        <f>IF('BIFUbC-electricity'!AH24&gt;0,'E-electricity'!AH72/'BIFUbC-electricity'!AH24,1)</f>
        <v>1</v>
      </c>
      <c r="AI24" s="299">
        <f>IF('BIFUbC-electricity'!AI24&gt;0,'E-electricity'!AI72/'BIFUbC-electricity'!AI24,1)</f>
        <v>1</v>
      </c>
      <c r="AJ24" s="299">
        <f>IF('BIFUbC-electricity'!AJ24&gt;0,'E-electricity'!AJ72/'BIFUbC-electricity'!AJ24,1)</f>
        <v>1</v>
      </c>
      <c r="AK24" s="299">
        <f>IF('BIFUbC-electricity'!AK24&gt;0,'E-electricity'!AK72/'BIFUbC-electricity'!AK24,1)</f>
        <v>1</v>
      </c>
      <c r="AL24" s="299">
        <f>IF('BIFUbC-electricity'!AL24&gt;0,'E-electricity'!AL72/'BIFUbC-electricity'!AL24,1)</f>
        <v>1</v>
      </c>
      <c r="AM24" s="299">
        <f>IF('BIFUbC-electricity'!AM24&gt;0,'E-electricity'!AM72/'BIFUbC-electricity'!AM24,1)</f>
        <v>1</v>
      </c>
      <c r="AN24" s="299">
        <f>IF('BIFUbC-electricity'!AN24&gt;0,'E-electricity'!AN72/'BIFUbC-electricity'!AN24,1)</f>
        <v>1</v>
      </c>
      <c r="AO24" s="299">
        <f>IF('BIFUbC-electricity'!AO24&gt;0,'E-electricity'!AO72/'BIFUbC-electricity'!AO24,1)</f>
        <v>1</v>
      </c>
      <c r="AP24" s="299">
        <f>IF('BIFUbC-electricity'!AP24&gt;0,'E-electricity'!AP72/'BIFUbC-electricity'!AP24,1)</f>
        <v>1</v>
      </c>
      <c r="AQ24" s="299">
        <f>IF('BIFUbC-electricity'!AQ24&gt;0,'E-electricity'!AQ72/'BIFUbC-electricity'!AQ24,1)</f>
        <v>1</v>
      </c>
    </row>
    <row r="25" spans="1:43" x14ac:dyDescent="0.25">
      <c r="A25" s="299" t="s">
        <v>112</v>
      </c>
      <c r="B25" s="299">
        <f>IF('BIFUbC-electricity'!B25&gt;0,'E-electricity'!B73/'BIFUbC-electricity'!B25,1)</f>
        <v>1</v>
      </c>
      <c r="C25" s="299">
        <f>IF('BIFUbC-electricity'!C25&gt;0,'E-electricity'!C73/'BIFUbC-electricity'!C25,1)</f>
        <v>1</v>
      </c>
      <c r="D25" s="299">
        <f>IF('BIFUbC-electricity'!D25&gt;0,'E-electricity'!D73/'BIFUbC-electricity'!D25,1)</f>
        <v>1</v>
      </c>
      <c r="E25" s="299">
        <f>IF('BIFUbC-electricity'!E25&gt;0,'E-electricity'!E73/'BIFUbC-electricity'!E25,1)</f>
        <v>1</v>
      </c>
      <c r="F25" s="299">
        <f>IF('BIFUbC-electricity'!F25&gt;0,'E-electricity'!F73/'BIFUbC-electricity'!F25,1)</f>
        <v>1</v>
      </c>
      <c r="G25" s="299">
        <f>IF('BIFUbC-electricity'!G25&gt;0,'E-electricity'!G73/'BIFUbC-electricity'!G25,1)</f>
        <v>1</v>
      </c>
      <c r="H25" s="299">
        <f>IF('BIFUbC-electricity'!H25&gt;0,'E-electricity'!H73/'BIFUbC-electricity'!H25,1)</f>
        <v>1</v>
      </c>
      <c r="I25" s="299">
        <f>IF('BIFUbC-electricity'!I25&gt;0,'E-electricity'!I73/'BIFUbC-electricity'!I25,1)</f>
        <v>1</v>
      </c>
      <c r="J25" s="299">
        <f>IF('BIFUbC-electricity'!J25&gt;0,'E-electricity'!J73/'BIFUbC-electricity'!J25,1)</f>
        <v>1</v>
      </c>
      <c r="K25" s="299">
        <f>IF('BIFUbC-electricity'!K25&gt;0,'E-electricity'!K73/'BIFUbC-electricity'!K25,1)</f>
        <v>1</v>
      </c>
      <c r="L25" s="299">
        <f>IF('BIFUbC-electricity'!L25&gt;0,'E-electricity'!L73/'BIFUbC-electricity'!L25,1)</f>
        <v>1</v>
      </c>
      <c r="M25" s="299">
        <f>IF('BIFUbC-electricity'!M25&gt;0,'E-electricity'!M73/'BIFUbC-electricity'!M25,1)</f>
        <v>1</v>
      </c>
      <c r="N25" s="299">
        <f>IF('BIFUbC-electricity'!N25&gt;0,'E-electricity'!N73/'BIFUbC-electricity'!N25,1)</f>
        <v>1</v>
      </c>
      <c r="O25" s="299">
        <f>IF('BIFUbC-electricity'!O25&gt;0,'E-electricity'!O73/'BIFUbC-electricity'!O25,1)</f>
        <v>1</v>
      </c>
      <c r="P25" s="299">
        <f>IF('BIFUbC-electricity'!P25&gt;0,'E-electricity'!P73/'BIFUbC-electricity'!P25,1)</f>
        <v>1</v>
      </c>
      <c r="Q25" s="299">
        <f>IF('BIFUbC-electricity'!Q25&gt;0,'E-electricity'!Q73/'BIFUbC-electricity'!Q25,1)</f>
        <v>1</v>
      </c>
      <c r="R25" s="299">
        <f>IF('BIFUbC-electricity'!R25&gt;0,'E-electricity'!R73/'BIFUbC-electricity'!R25,1)</f>
        <v>1</v>
      </c>
      <c r="S25" s="299">
        <f>IF('BIFUbC-electricity'!S25&gt;0,'E-electricity'!S73/'BIFUbC-electricity'!S25,1)</f>
        <v>1</v>
      </c>
      <c r="T25" s="299">
        <f>IF('BIFUbC-electricity'!T25&gt;0,'E-electricity'!T73/'BIFUbC-electricity'!T25,1)</f>
        <v>1</v>
      </c>
      <c r="U25" s="299">
        <f>IF('BIFUbC-electricity'!U25&gt;0,'E-electricity'!U73/'BIFUbC-electricity'!U25,1)</f>
        <v>1</v>
      </c>
      <c r="V25" s="299">
        <f>IF('BIFUbC-electricity'!V25&gt;0,'E-electricity'!V73/'BIFUbC-electricity'!V25,1)</f>
        <v>1</v>
      </c>
      <c r="W25" s="299">
        <f>IF('BIFUbC-electricity'!W25&gt;0,'E-electricity'!W73/'BIFUbC-electricity'!W25,1)</f>
        <v>1</v>
      </c>
      <c r="X25" s="299">
        <f>IF('BIFUbC-electricity'!X25&gt;0,'E-electricity'!X73/'BIFUbC-electricity'!X25,1)</f>
        <v>1</v>
      </c>
      <c r="Y25" s="299">
        <f>IF('BIFUbC-electricity'!Y25&gt;0,'E-electricity'!Y73/'BIFUbC-electricity'!Y25,1)</f>
        <v>1</v>
      </c>
      <c r="Z25" s="299">
        <f>IF('BIFUbC-electricity'!Z25&gt;0,'E-electricity'!Z73/'BIFUbC-electricity'!Z25,1)</f>
        <v>1</v>
      </c>
      <c r="AA25" s="299">
        <f>IF('BIFUbC-electricity'!AA25&gt;0,'E-electricity'!AA73/'BIFUbC-electricity'!AA25,1)</f>
        <v>1</v>
      </c>
      <c r="AB25" s="299">
        <f>IF('BIFUbC-electricity'!AB25&gt;0,'E-electricity'!AB73/'BIFUbC-electricity'!AB25,1)</f>
        <v>1</v>
      </c>
      <c r="AC25" s="299">
        <f>IF('BIFUbC-electricity'!AC25&gt;0,'E-electricity'!AC73/'BIFUbC-electricity'!AC25,1)</f>
        <v>1</v>
      </c>
      <c r="AD25" s="299">
        <f>IF('BIFUbC-electricity'!AD25&gt;0,'E-electricity'!AD73/'BIFUbC-electricity'!AD25,1)</f>
        <v>1</v>
      </c>
      <c r="AE25" s="299">
        <f>IF('BIFUbC-electricity'!AE25&gt;0,'E-electricity'!AE73/'BIFUbC-electricity'!AE25,1)</f>
        <v>1</v>
      </c>
      <c r="AF25" s="299">
        <f>IF('BIFUbC-electricity'!AF25&gt;0,'E-electricity'!AF73/'BIFUbC-electricity'!AF25,1)</f>
        <v>1</v>
      </c>
      <c r="AG25" s="299">
        <f>IF('BIFUbC-electricity'!AG25&gt;0,'E-electricity'!AG73/'BIFUbC-electricity'!AG25,1)</f>
        <v>1</v>
      </c>
      <c r="AH25" s="299">
        <f>IF('BIFUbC-electricity'!AH25&gt;0,'E-electricity'!AH73/'BIFUbC-electricity'!AH25,1)</f>
        <v>1</v>
      </c>
      <c r="AI25" s="299">
        <f>IF('BIFUbC-electricity'!AI25&gt;0,'E-electricity'!AI73/'BIFUbC-electricity'!AI25,1)</f>
        <v>1</v>
      </c>
      <c r="AJ25" s="299">
        <f>IF('BIFUbC-electricity'!AJ25&gt;0,'E-electricity'!AJ73/'BIFUbC-electricity'!AJ25,1)</f>
        <v>1</v>
      </c>
      <c r="AK25" s="299">
        <f>IF('BIFUbC-electricity'!AK25&gt;0,'E-electricity'!AK73/'BIFUbC-electricity'!AK25,1)</f>
        <v>1</v>
      </c>
      <c r="AL25" s="299">
        <f>IF('BIFUbC-electricity'!AL25&gt;0,'E-electricity'!AL73/'BIFUbC-electricity'!AL25,1)</f>
        <v>1</v>
      </c>
      <c r="AM25" s="299">
        <f>IF('BIFUbC-electricity'!AM25&gt;0,'E-electricity'!AM73/'BIFUbC-electricity'!AM25,1)</f>
        <v>1</v>
      </c>
      <c r="AN25" s="299">
        <f>IF('BIFUbC-electricity'!AN25&gt;0,'E-electricity'!AN73/'BIFUbC-electricity'!AN25,1)</f>
        <v>1</v>
      </c>
      <c r="AO25" s="299">
        <f>IF('BIFUbC-electricity'!AO25&gt;0,'E-electricity'!AO73/'BIFUbC-electricity'!AO25,1)</f>
        <v>1</v>
      </c>
      <c r="AP25" s="299">
        <f>IF('BIFUbC-electricity'!AP25&gt;0,'E-electricity'!AP73/'BIFUbC-electricity'!AP25,1)</f>
        <v>1</v>
      </c>
      <c r="AQ25" s="299">
        <f>IF('BIFUbC-electricity'!AQ25&gt;0,'E-electricity'!AQ73/'BIFUbC-electricity'!AQ25,1)</f>
        <v>1</v>
      </c>
    </row>
    <row r="26" spans="1:43" x14ac:dyDescent="0.25">
      <c r="A26" s="299" t="s">
        <v>113</v>
      </c>
      <c r="B26" s="299">
        <f>IF('BIFUbC-electricity'!B26&gt;0,'E-electricity'!B74/'BIFUbC-electricity'!B26,1)</f>
        <v>1</v>
      </c>
      <c r="C26" s="299">
        <f>IF('BIFUbC-electricity'!C26&gt;0,'E-electricity'!C74/'BIFUbC-electricity'!C26,1)</f>
        <v>1</v>
      </c>
      <c r="D26" s="299">
        <f>IF('BIFUbC-electricity'!D26&gt;0,'E-electricity'!D74/'BIFUbC-electricity'!D26,1)</f>
        <v>1</v>
      </c>
      <c r="E26" s="299">
        <f>IF('BIFUbC-electricity'!E26&gt;0,'E-electricity'!E74/'BIFUbC-electricity'!E26,1)</f>
        <v>1</v>
      </c>
      <c r="F26" s="299">
        <f>IF('BIFUbC-electricity'!F26&gt;0,'E-electricity'!F74/'BIFUbC-electricity'!F26,1)</f>
        <v>1</v>
      </c>
      <c r="G26" s="299">
        <f>IF('BIFUbC-electricity'!G26&gt;0,'E-electricity'!G74/'BIFUbC-electricity'!G26,1)</f>
        <v>1</v>
      </c>
      <c r="H26" s="299">
        <f>IF('BIFUbC-electricity'!H26&gt;0,'E-electricity'!H74/'BIFUbC-electricity'!H26,1)</f>
        <v>1</v>
      </c>
      <c r="I26" s="299">
        <f>IF('BIFUbC-electricity'!I26&gt;0,'E-electricity'!I74/'BIFUbC-electricity'!I26,1)</f>
        <v>1</v>
      </c>
      <c r="J26" s="299">
        <f>IF('BIFUbC-electricity'!J26&gt;0,'E-electricity'!J74/'BIFUbC-electricity'!J26,1)</f>
        <v>1</v>
      </c>
      <c r="K26" s="299">
        <f>IF('BIFUbC-electricity'!K26&gt;0,'E-electricity'!K74/'BIFUbC-electricity'!K26,1)</f>
        <v>1</v>
      </c>
      <c r="L26" s="299">
        <f>IF('BIFUbC-electricity'!L26&gt;0,'E-electricity'!L74/'BIFUbC-electricity'!L26,1)</f>
        <v>1</v>
      </c>
      <c r="M26" s="299">
        <f>IF('BIFUbC-electricity'!M26&gt;0,'E-electricity'!M74/'BIFUbC-electricity'!M26,1)</f>
        <v>1</v>
      </c>
      <c r="N26" s="299">
        <f>IF('BIFUbC-electricity'!N26&gt;0,'E-electricity'!N74/'BIFUbC-electricity'!N26,1)</f>
        <v>1</v>
      </c>
      <c r="O26" s="299">
        <f>IF('BIFUbC-electricity'!O26&gt;0,'E-electricity'!O74/'BIFUbC-electricity'!O26,1)</f>
        <v>1</v>
      </c>
      <c r="P26" s="299">
        <f>IF('BIFUbC-electricity'!P26&gt;0,'E-electricity'!P74/'BIFUbC-electricity'!P26,1)</f>
        <v>1</v>
      </c>
      <c r="Q26" s="299">
        <f>IF('BIFUbC-electricity'!Q26&gt;0,'E-electricity'!Q74/'BIFUbC-electricity'!Q26,1)</f>
        <v>1</v>
      </c>
      <c r="R26" s="299">
        <f>IF('BIFUbC-electricity'!R26&gt;0,'E-electricity'!R74/'BIFUbC-electricity'!R26,1)</f>
        <v>1</v>
      </c>
      <c r="S26" s="299">
        <f>IF('BIFUbC-electricity'!S26&gt;0,'E-electricity'!S74/'BIFUbC-electricity'!S26,1)</f>
        <v>1</v>
      </c>
      <c r="T26" s="299">
        <f>IF('BIFUbC-electricity'!T26&gt;0,'E-electricity'!T74/'BIFUbC-electricity'!T26,1)</f>
        <v>1</v>
      </c>
      <c r="U26" s="299">
        <f>IF('BIFUbC-electricity'!U26&gt;0,'E-electricity'!U74/'BIFUbC-electricity'!U26,1)</f>
        <v>1</v>
      </c>
      <c r="V26" s="299">
        <f>IF('BIFUbC-electricity'!V26&gt;0,'E-electricity'!V74/'BIFUbC-electricity'!V26,1)</f>
        <v>1</v>
      </c>
      <c r="W26" s="299">
        <f>IF('BIFUbC-electricity'!W26&gt;0,'E-electricity'!W74/'BIFUbC-electricity'!W26,1)</f>
        <v>1</v>
      </c>
      <c r="X26" s="299">
        <f>IF('BIFUbC-electricity'!X26&gt;0,'E-electricity'!X74/'BIFUbC-electricity'!X26,1)</f>
        <v>1</v>
      </c>
      <c r="Y26" s="299">
        <f>IF('BIFUbC-electricity'!Y26&gt;0,'E-electricity'!Y74/'BIFUbC-electricity'!Y26,1)</f>
        <v>1</v>
      </c>
      <c r="Z26" s="299">
        <f>IF('BIFUbC-electricity'!Z26&gt;0,'E-electricity'!Z74/'BIFUbC-electricity'!Z26,1)</f>
        <v>1</v>
      </c>
      <c r="AA26" s="299">
        <f>IF('BIFUbC-electricity'!AA26&gt;0,'E-electricity'!AA74/'BIFUbC-electricity'!AA26,1)</f>
        <v>1</v>
      </c>
      <c r="AB26" s="299">
        <f>IF('BIFUbC-electricity'!AB26&gt;0,'E-electricity'!AB74/'BIFUbC-electricity'!AB26,1)</f>
        <v>1</v>
      </c>
      <c r="AC26" s="299">
        <f>IF('BIFUbC-electricity'!AC26&gt;0,'E-electricity'!AC74/'BIFUbC-electricity'!AC26,1)</f>
        <v>1</v>
      </c>
      <c r="AD26" s="299">
        <f>IF('BIFUbC-electricity'!AD26&gt;0,'E-electricity'!AD74/'BIFUbC-electricity'!AD26,1)</f>
        <v>1</v>
      </c>
      <c r="AE26" s="299">
        <f>IF('BIFUbC-electricity'!AE26&gt;0,'E-electricity'!AE74/'BIFUbC-electricity'!AE26,1)</f>
        <v>1</v>
      </c>
      <c r="AF26" s="299">
        <f>IF('BIFUbC-electricity'!AF26&gt;0,'E-electricity'!AF74/'BIFUbC-electricity'!AF26,1)</f>
        <v>1</v>
      </c>
      <c r="AG26" s="299">
        <f>IF('BIFUbC-electricity'!AG26&gt;0,'E-electricity'!AG74/'BIFUbC-electricity'!AG26,1)</f>
        <v>1</v>
      </c>
      <c r="AH26" s="299">
        <f>IF('BIFUbC-electricity'!AH26&gt;0,'E-electricity'!AH74/'BIFUbC-electricity'!AH26,1)</f>
        <v>1</v>
      </c>
      <c r="AI26" s="299">
        <f>IF('BIFUbC-electricity'!AI26&gt;0,'E-electricity'!AI74/'BIFUbC-electricity'!AI26,1)</f>
        <v>1</v>
      </c>
      <c r="AJ26" s="299">
        <f>IF('BIFUbC-electricity'!AJ26&gt;0,'E-electricity'!AJ74/'BIFUbC-electricity'!AJ26,1)</f>
        <v>1</v>
      </c>
      <c r="AK26" s="299">
        <f>IF('BIFUbC-electricity'!AK26&gt;0,'E-electricity'!AK74/'BIFUbC-electricity'!AK26,1)</f>
        <v>1</v>
      </c>
      <c r="AL26" s="299">
        <f>IF('BIFUbC-electricity'!AL26&gt;0,'E-electricity'!AL74/'BIFUbC-electricity'!AL26,1)</f>
        <v>1</v>
      </c>
      <c r="AM26" s="299">
        <f>IF('BIFUbC-electricity'!AM26&gt;0,'E-electricity'!AM74/'BIFUbC-electricity'!AM26,1)</f>
        <v>1</v>
      </c>
      <c r="AN26" s="299">
        <f>IF('BIFUbC-electricity'!AN26&gt;0,'E-electricity'!AN74/'BIFUbC-electricity'!AN26,1)</f>
        <v>1</v>
      </c>
      <c r="AO26" s="299">
        <f>IF('BIFUbC-electricity'!AO26&gt;0,'E-electricity'!AO74/'BIFUbC-electricity'!AO26,1)</f>
        <v>1</v>
      </c>
      <c r="AP26" s="299">
        <f>IF('BIFUbC-electricity'!AP26&gt;0,'E-electricity'!AP74/'BIFUbC-electricity'!AP26,1)</f>
        <v>1</v>
      </c>
      <c r="AQ26" s="299">
        <f>IF('BIFUbC-electricity'!AQ26&gt;0,'E-electricity'!AQ74/'BIFUbC-electricity'!AQ26,1)</f>
        <v>1</v>
      </c>
    </row>
  </sheetData>
  <phoneticPr fontId="3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2F71-F10D-4E32-B99F-AE34161D815B}">
  <sheetPr codeName="Sheet53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f>IF('BIFUbC-heat'!B2&gt;0,'E-heat'!B50/'BIFUbC-heat'!B2,1)</f>
        <v>1</v>
      </c>
      <c r="C2" s="299">
        <f>IF('BIFUbC-heat'!C2&gt;0,'E-heat'!C50/'BIFUbC-heat'!C2,1)</f>
        <v>1</v>
      </c>
      <c r="D2" s="299">
        <f>IF('BIFUbC-heat'!D2&gt;0,'E-heat'!D50/'BIFUbC-heat'!D2,1)</f>
        <v>1</v>
      </c>
      <c r="E2" s="299">
        <f>IF('BIFUbC-heat'!E2&gt;0,'E-heat'!E50/'BIFUbC-heat'!E2,1)</f>
        <v>1</v>
      </c>
      <c r="F2" s="299">
        <f>IF('BIFUbC-heat'!F2&gt;0,'E-heat'!F50/'BIFUbC-heat'!F2,1)</f>
        <v>1</v>
      </c>
      <c r="G2" s="299">
        <f>IF('BIFUbC-heat'!G2&gt;0,'E-heat'!G50/'BIFUbC-heat'!G2,1)</f>
        <v>1</v>
      </c>
      <c r="H2" s="299">
        <f>IF('BIFUbC-heat'!H2&gt;0,'E-heat'!H50/'BIFUbC-heat'!H2,1)</f>
        <v>1</v>
      </c>
      <c r="I2" s="299">
        <f>IF('BIFUbC-heat'!I2&gt;0,'E-heat'!I50/'BIFUbC-heat'!I2,1)</f>
        <v>1</v>
      </c>
      <c r="J2" s="299">
        <f>IF('BIFUbC-heat'!J2&gt;0,'E-heat'!J50/'BIFUbC-heat'!J2,1)</f>
        <v>1</v>
      </c>
      <c r="K2" s="299">
        <f>IF('BIFUbC-heat'!K2&gt;0,'E-heat'!K50/'BIFUbC-heat'!K2,1)</f>
        <v>1</v>
      </c>
      <c r="L2" s="299">
        <f>IF('BIFUbC-heat'!L2&gt;0,'E-heat'!L50/'BIFUbC-heat'!L2,1)</f>
        <v>1</v>
      </c>
      <c r="M2" s="299">
        <f>IF('BIFUbC-heat'!M2&gt;0,'E-heat'!M50/'BIFUbC-heat'!M2,1)</f>
        <v>1</v>
      </c>
      <c r="N2" s="299">
        <f>IF('BIFUbC-heat'!N2&gt;0,'E-heat'!N50/'BIFUbC-heat'!N2,1)</f>
        <v>1</v>
      </c>
      <c r="O2" s="299">
        <f>IF('BIFUbC-heat'!O2&gt;0,'E-heat'!O50/'BIFUbC-heat'!O2,1)</f>
        <v>1</v>
      </c>
      <c r="P2" s="299">
        <f>IF('BIFUbC-heat'!P2&gt;0,'E-heat'!P50/'BIFUbC-heat'!P2,1)</f>
        <v>1</v>
      </c>
      <c r="Q2" s="299">
        <f>IF('BIFUbC-heat'!Q2&gt;0,'E-heat'!Q50/'BIFUbC-heat'!Q2,1)</f>
        <v>1</v>
      </c>
      <c r="R2" s="299">
        <f>IF('BIFUbC-heat'!R2&gt;0,'E-heat'!R50/'BIFUbC-heat'!R2,1)</f>
        <v>1</v>
      </c>
      <c r="S2" s="299">
        <f>IF('BIFUbC-heat'!S2&gt;0,'E-heat'!S50/'BIFUbC-heat'!S2,1)</f>
        <v>1</v>
      </c>
      <c r="T2" s="299">
        <f>IF('BIFUbC-heat'!T2&gt;0,'E-heat'!T50/'BIFUbC-heat'!T2,1)</f>
        <v>1</v>
      </c>
      <c r="U2" s="299">
        <f>IF('BIFUbC-heat'!U2&gt;0,'E-heat'!U50/'BIFUbC-heat'!U2,1)</f>
        <v>1</v>
      </c>
      <c r="V2" s="299">
        <f>IF('BIFUbC-heat'!V2&gt;0,'E-heat'!V50/'BIFUbC-heat'!V2,1)</f>
        <v>1</v>
      </c>
      <c r="W2" s="299">
        <f>IF('BIFUbC-heat'!W2&gt;0,'E-heat'!W50/'BIFUbC-heat'!W2,1)</f>
        <v>1</v>
      </c>
      <c r="X2" s="299">
        <f>IF('BIFUbC-heat'!X2&gt;0,'E-heat'!X50/'BIFUbC-heat'!X2,1)</f>
        <v>1</v>
      </c>
      <c r="Y2" s="299">
        <f>IF('BIFUbC-heat'!Y2&gt;0,'E-heat'!Y50/'BIFUbC-heat'!Y2,1)</f>
        <v>1</v>
      </c>
      <c r="Z2" s="299">
        <f>IF('BIFUbC-heat'!Z2&gt;0,'E-heat'!Z50/'BIFUbC-heat'!Z2,1)</f>
        <v>1</v>
      </c>
      <c r="AA2" s="299">
        <f>IF('BIFUbC-heat'!AA2&gt;0,'E-heat'!AA50/'BIFUbC-heat'!AA2,1)</f>
        <v>1</v>
      </c>
      <c r="AB2" s="299">
        <f>IF('BIFUbC-heat'!AB2&gt;0,'E-heat'!AB50/'BIFUbC-heat'!AB2,1)</f>
        <v>1</v>
      </c>
      <c r="AC2" s="299">
        <f>IF('BIFUbC-heat'!AC2&gt;0,'E-heat'!AC50/'BIFUbC-heat'!AC2,1)</f>
        <v>1</v>
      </c>
      <c r="AD2" s="299">
        <f>IF('BIFUbC-heat'!AD2&gt;0,'E-heat'!AD50/'BIFUbC-heat'!AD2,1)</f>
        <v>1</v>
      </c>
      <c r="AE2" s="299">
        <f>IF('BIFUbC-heat'!AE2&gt;0,'E-heat'!AE50/'BIFUbC-heat'!AE2,1)</f>
        <v>1</v>
      </c>
      <c r="AF2" s="299">
        <f>IF('BIFUbC-heat'!AF2&gt;0,'E-heat'!AF50/'BIFUbC-heat'!AF2,1)</f>
        <v>1</v>
      </c>
      <c r="AG2" s="299">
        <f>IF('BIFUbC-heat'!AG2&gt;0,'E-heat'!AG50/'BIFUbC-heat'!AG2,1)</f>
        <v>1</v>
      </c>
      <c r="AH2" s="299">
        <f>IF('BIFUbC-heat'!AH2&gt;0,'E-heat'!AH50/'BIFUbC-heat'!AH2,1)</f>
        <v>1</v>
      </c>
      <c r="AI2" s="299">
        <f>IF('BIFUbC-heat'!AI2&gt;0,'E-heat'!AI50/'BIFUbC-heat'!AI2,1)</f>
        <v>1</v>
      </c>
      <c r="AJ2" s="299">
        <f>IF('BIFUbC-heat'!AJ2&gt;0,'E-heat'!AJ50/'BIFUbC-heat'!AJ2,1)</f>
        <v>1</v>
      </c>
      <c r="AK2" s="299">
        <f>IF('BIFUbC-heat'!AK2&gt;0,'E-heat'!AK50/'BIFUbC-heat'!AK2,1)</f>
        <v>1</v>
      </c>
      <c r="AL2" s="299">
        <f>IF('BIFUbC-heat'!AL2&gt;0,'E-heat'!AL50/'BIFUbC-heat'!AL2,1)</f>
        <v>1</v>
      </c>
      <c r="AM2" s="299">
        <f>IF('BIFUbC-heat'!AM2&gt;0,'E-heat'!AM50/'BIFUbC-heat'!AM2,1)</f>
        <v>1</v>
      </c>
      <c r="AN2" s="299">
        <f>IF('BIFUbC-heat'!AN2&gt;0,'E-heat'!AN50/'BIFUbC-heat'!AN2,1)</f>
        <v>1</v>
      </c>
      <c r="AO2" s="299">
        <f>IF('BIFUbC-heat'!AO2&gt;0,'E-heat'!AO50/'BIFUbC-heat'!AO2,1)</f>
        <v>1</v>
      </c>
      <c r="AP2" s="299">
        <f>IF('BIFUbC-heat'!AP2&gt;0,'E-heat'!AP50/'BIFUbC-heat'!AP2,1)</f>
        <v>1</v>
      </c>
      <c r="AQ2" s="299">
        <f>IF('BIFUbC-heat'!AQ2&gt;0,'E-heat'!AQ50/'BIFUbC-heat'!AQ2,1)</f>
        <v>1</v>
      </c>
    </row>
    <row r="3" spans="1:43" x14ac:dyDescent="0.25">
      <c r="A3" s="299" t="s">
        <v>90</v>
      </c>
      <c r="B3" s="299">
        <f>IF('BIFUbC-heat'!B3&gt;0,'E-heat'!B51/'BIFUbC-heat'!B3,1)</f>
        <v>1</v>
      </c>
      <c r="C3" s="299">
        <f>IF('BIFUbC-heat'!C3&gt;0,'E-heat'!C51/'BIFUbC-heat'!C3,1)</f>
        <v>1</v>
      </c>
      <c r="D3" s="299">
        <f>IF('BIFUbC-heat'!D3&gt;0,'E-heat'!D51/'BIFUbC-heat'!D3,1)</f>
        <v>1</v>
      </c>
      <c r="E3" s="299">
        <f>IF('BIFUbC-heat'!E3&gt;0,'E-heat'!E51/'BIFUbC-heat'!E3,1)</f>
        <v>1</v>
      </c>
      <c r="F3" s="299">
        <f>IF('BIFUbC-heat'!F3&gt;0,'E-heat'!F51/'BIFUbC-heat'!F3,1)</f>
        <v>1</v>
      </c>
      <c r="G3" s="299">
        <f>IF('BIFUbC-heat'!G3&gt;0,'E-heat'!G51/'BIFUbC-heat'!G3,1)</f>
        <v>1</v>
      </c>
      <c r="H3" s="299">
        <f>IF('BIFUbC-heat'!H3&gt;0,'E-heat'!H51/'BIFUbC-heat'!H3,1)</f>
        <v>1</v>
      </c>
      <c r="I3" s="299">
        <f>IF('BIFUbC-heat'!I3&gt;0,'E-heat'!I51/'BIFUbC-heat'!I3,1)</f>
        <v>1</v>
      </c>
      <c r="J3" s="299">
        <f>IF('BIFUbC-heat'!J3&gt;0,'E-heat'!J51/'BIFUbC-heat'!J3,1)</f>
        <v>1</v>
      </c>
      <c r="K3" s="299">
        <f>IF('BIFUbC-heat'!K3&gt;0,'E-heat'!K51/'BIFUbC-heat'!K3,1)</f>
        <v>1</v>
      </c>
      <c r="L3" s="299">
        <f>IF('BIFUbC-heat'!L3&gt;0,'E-heat'!L51/'BIFUbC-heat'!L3,1)</f>
        <v>1</v>
      </c>
      <c r="M3" s="299">
        <f>IF('BIFUbC-heat'!M3&gt;0,'E-heat'!M51/'BIFUbC-heat'!M3,1)</f>
        <v>1</v>
      </c>
      <c r="N3" s="299">
        <f>IF('BIFUbC-heat'!N3&gt;0,'E-heat'!N51/'BIFUbC-heat'!N3,1)</f>
        <v>1</v>
      </c>
      <c r="O3" s="299">
        <f>IF('BIFUbC-heat'!O3&gt;0,'E-heat'!O51/'BIFUbC-heat'!O3,1)</f>
        <v>1</v>
      </c>
      <c r="P3" s="299">
        <f>IF('BIFUbC-heat'!P3&gt;0,'E-heat'!P51/'BIFUbC-heat'!P3,1)</f>
        <v>1</v>
      </c>
      <c r="Q3" s="299">
        <f>IF('BIFUbC-heat'!Q3&gt;0,'E-heat'!Q51/'BIFUbC-heat'!Q3,1)</f>
        <v>1</v>
      </c>
      <c r="R3" s="299">
        <f>IF('BIFUbC-heat'!R3&gt;0,'E-heat'!R51/'BIFUbC-heat'!R3,1)</f>
        <v>1</v>
      </c>
      <c r="S3" s="299">
        <f>IF('BIFUbC-heat'!S3&gt;0,'E-heat'!S51/'BIFUbC-heat'!S3,1)</f>
        <v>1</v>
      </c>
      <c r="T3" s="299">
        <f>IF('BIFUbC-heat'!T3&gt;0,'E-heat'!T51/'BIFUbC-heat'!T3,1)</f>
        <v>1</v>
      </c>
      <c r="U3" s="299">
        <f>IF('BIFUbC-heat'!U3&gt;0,'E-heat'!U51/'BIFUbC-heat'!U3,1)</f>
        <v>1</v>
      </c>
      <c r="V3" s="299">
        <f>IF('BIFUbC-heat'!V3&gt;0,'E-heat'!V51/'BIFUbC-heat'!V3,1)</f>
        <v>1</v>
      </c>
      <c r="W3" s="299">
        <f>IF('BIFUbC-heat'!W3&gt;0,'E-heat'!W51/'BIFUbC-heat'!W3,1)</f>
        <v>1</v>
      </c>
      <c r="X3" s="299">
        <f>IF('BIFUbC-heat'!X3&gt;0,'E-heat'!X51/'BIFUbC-heat'!X3,1)</f>
        <v>1</v>
      </c>
      <c r="Y3" s="299">
        <f>IF('BIFUbC-heat'!Y3&gt;0,'E-heat'!Y51/'BIFUbC-heat'!Y3,1)</f>
        <v>1</v>
      </c>
      <c r="Z3" s="299">
        <f>IF('BIFUbC-heat'!Z3&gt;0,'E-heat'!Z51/'BIFUbC-heat'!Z3,1)</f>
        <v>1</v>
      </c>
      <c r="AA3" s="299">
        <f>IF('BIFUbC-heat'!AA3&gt;0,'E-heat'!AA51/'BIFUbC-heat'!AA3,1)</f>
        <v>1</v>
      </c>
      <c r="AB3" s="299">
        <f>IF('BIFUbC-heat'!AB3&gt;0,'E-heat'!AB51/'BIFUbC-heat'!AB3,1)</f>
        <v>1</v>
      </c>
      <c r="AC3" s="299">
        <f>IF('BIFUbC-heat'!AC3&gt;0,'E-heat'!AC51/'BIFUbC-heat'!AC3,1)</f>
        <v>1</v>
      </c>
      <c r="AD3" s="299">
        <f>IF('BIFUbC-heat'!AD3&gt;0,'E-heat'!AD51/'BIFUbC-heat'!AD3,1)</f>
        <v>1</v>
      </c>
      <c r="AE3" s="299">
        <f>IF('BIFUbC-heat'!AE3&gt;0,'E-heat'!AE51/'BIFUbC-heat'!AE3,1)</f>
        <v>1</v>
      </c>
      <c r="AF3" s="299">
        <f>IF('BIFUbC-heat'!AF3&gt;0,'E-heat'!AF51/'BIFUbC-heat'!AF3,1)</f>
        <v>1</v>
      </c>
      <c r="AG3" s="299">
        <f>IF('BIFUbC-heat'!AG3&gt;0,'E-heat'!AG51/'BIFUbC-heat'!AG3,1)</f>
        <v>1</v>
      </c>
      <c r="AH3" s="299">
        <f>IF('BIFUbC-heat'!AH3&gt;0,'E-heat'!AH51/'BIFUbC-heat'!AH3,1)</f>
        <v>1</v>
      </c>
      <c r="AI3" s="299">
        <f>IF('BIFUbC-heat'!AI3&gt;0,'E-heat'!AI51/'BIFUbC-heat'!AI3,1)</f>
        <v>1</v>
      </c>
      <c r="AJ3" s="299">
        <f>IF('BIFUbC-heat'!AJ3&gt;0,'E-heat'!AJ51/'BIFUbC-heat'!AJ3,1)</f>
        <v>1</v>
      </c>
      <c r="AK3" s="299">
        <f>IF('BIFUbC-heat'!AK3&gt;0,'E-heat'!AK51/'BIFUbC-heat'!AK3,1)</f>
        <v>1</v>
      </c>
      <c r="AL3" s="299">
        <f>IF('BIFUbC-heat'!AL3&gt;0,'E-heat'!AL51/'BIFUbC-heat'!AL3,1)</f>
        <v>1</v>
      </c>
      <c r="AM3" s="299">
        <f>IF('BIFUbC-heat'!AM3&gt;0,'E-heat'!AM51/'BIFUbC-heat'!AM3,1)</f>
        <v>1</v>
      </c>
      <c r="AN3" s="299">
        <f>IF('BIFUbC-heat'!AN3&gt;0,'E-heat'!AN51/'BIFUbC-heat'!AN3,1)</f>
        <v>1</v>
      </c>
      <c r="AO3" s="299">
        <f>IF('BIFUbC-heat'!AO3&gt;0,'E-heat'!AO51/'BIFUbC-heat'!AO3,1)</f>
        <v>1</v>
      </c>
      <c r="AP3" s="299">
        <f>IF('BIFUbC-heat'!AP3&gt;0,'E-heat'!AP51/'BIFUbC-heat'!AP3,1)</f>
        <v>1</v>
      </c>
      <c r="AQ3" s="299">
        <f>IF('BIFUbC-heat'!AQ3&gt;0,'E-heat'!AQ51/'BIFUbC-heat'!AQ3,1)</f>
        <v>1</v>
      </c>
    </row>
    <row r="4" spans="1:43" x14ac:dyDescent="0.25">
      <c r="A4" s="299" t="s">
        <v>91</v>
      </c>
      <c r="B4" s="299">
        <f>IF('BIFUbC-heat'!B4&gt;0,'E-heat'!B52/'BIFUbC-heat'!B4,1)</f>
        <v>1</v>
      </c>
      <c r="C4" s="299">
        <f>IF('BIFUbC-heat'!C4&gt;0,'E-heat'!C52/'BIFUbC-heat'!C4,1)</f>
        <v>1</v>
      </c>
      <c r="D4" s="299">
        <f>IF('BIFUbC-heat'!D4&gt;0,'E-heat'!D52/'BIFUbC-heat'!D4,1)</f>
        <v>1</v>
      </c>
      <c r="E4" s="299">
        <f>IF('BIFUbC-heat'!E4&gt;0,'E-heat'!E52/'BIFUbC-heat'!E4,1)</f>
        <v>1</v>
      </c>
      <c r="F4" s="299">
        <f>IF('BIFUbC-heat'!F4&gt;0,'E-heat'!F52/'BIFUbC-heat'!F4,1)</f>
        <v>1</v>
      </c>
      <c r="G4" s="299">
        <f>IF('BIFUbC-heat'!G4&gt;0,'E-heat'!G52/'BIFUbC-heat'!G4,1)</f>
        <v>1</v>
      </c>
      <c r="H4" s="299">
        <f>IF('BIFUbC-heat'!H4&gt;0,'E-heat'!H52/'BIFUbC-heat'!H4,1)</f>
        <v>1</v>
      </c>
      <c r="I4" s="299">
        <f>IF('BIFUbC-heat'!I4&gt;0,'E-heat'!I52/'BIFUbC-heat'!I4,1)</f>
        <v>1</v>
      </c>
      <c r="J4" s="299">
        <f>IF('BIFUbC-heat'!J4&gt;0,'E-heat'!J52/'BIFUbC-heat'!J4,1)</f>
        <v>1</v>
      </c>
      <c r="K4" s="299">
        <f>IF('BIFUbC-heat'!K4&gt;0,'E-heat'!K52/'BIFUbC-heat'!K4,1)</f>
        <v>1</v>
      </c>
      <c r="L4" s="299">
        <f>IF('BIFUbC-heat'!L4&gt;0,'E-heat'!L52/'BIFUbC-heat'!L4,1)</f>
        <v>1</v>
      </c>
      <c r="M4" s="299">
        <f>IF('BIFUbC-heat'!M4&gt;0,'E-heat'!M52/'BIFUbC-heat'!M4,1)</f>
        <v>1</v>
      </c>
      <c r="N4" s="299">
        <f>IF('BIFUbC-heat'!N4&gt;0,'E-heat'!N52/'BIFUbC-heat'!N4,1)</f>
        <v>1</v>
      </c>
      <c r="O4" s="299">
        <f>IF('BIFUbC-heat'!O4&gt;0,'E-heat'!O52/'BIFUbC-heat'!O4,1)</f>
        <v>1</v>
      </c>
      <c r="P4" s="299">
        <f>IF('BIFUbC-heat'!P4&gt;0,'E-heat'!P52/'BIFUbC-heat'!P4,1)</f>
        <v>1</v>
      </c>
      <c r="Q4" s="299">
        <f>IF('BIFUbC-heat'!Q4&gt;0,'E-heat'!Q52/'BIFUbC-heat'!Q4,1)</f>
        <v>1</v>
      </c>
      <c r="R4" s="299">
        <f>IF('BIFUbC-heat'!R4&gt;0,'E-heat'!R52/'BIFUbC-heat'!R4,1)</f>
        <v>1</v>
      </c>
      <c r="S4" s="299">
        <f>IF('BIFUbC-heat'!S4&gt;0,'E-heat'!S52/'BIFUbC-heat'!S4,1)</f>
        <v>1</v>
      </c>
      <c r="T4" s="299">
        <f>IF('BIFUbC-heat'!T4&gt;0,'E-heat'!T52/'BIFUbC-heat'!T4,1)</f>
        <v>1</v>
      </c>
      <c r="U4" s="299">
        <f>IF('BIFUbC-heat'!U4&gt;0,'E-heat'!U52/'BIFUbC-heat'!U4,1)</f>
        <v>1</v>
      </c>
      <c r="V4" s="299">
        <f>IF('BIFUbC-heat'!V4&gt;0,'E-heat'!V52/'BIFUbC-heat'!V4,1)</f>
        <v>1</v>
      </c>
      <c r="W4" s="299">
        <f>IF('BIFUbC-heat'!W4&gt;0,'E-heat'!W52/'BIFUbC-heat'!W4,1)</f>
        <v>1</v>
      </c>
      <c r="X4" s="299">
        <f>IF('BIFUbC-heat'!X4&gt;0,'E-heat'!X52/'BIFUbC-heat'!X4,1)</f>
        <v>1</v>
      </c>
      <c r="Y4" s="299">
        <f>IF('BIFUbC-heat'!Y4&gt;0,'E-heat'!Y52/'BIFUbC-heat'!Y4,1)</f>
        <v>1</v>
      </c>
      <c r="Z4" s="299">
        <f>IF('BIFUbC-heat'!Z4&gt;0,'E-heat'!Z52/'BIFUbC-heat'!Z4,1)</f>
        <v>1</v>
      </c>
      <c r="AA4" s="299">
        <f>IF('BIFUbC-heat'!AA4&gt;0,'E-heat'!AA52/'BIFUbC-heat'!AA4,1)</f>
        <v>1</v>
      </c>
      <c r="AB4" s="299">
        <f>IF('BIFUbC-heat'!AB4&gt;0,'E-heat'!AB52/'BIFUbC-heat'!AB4,1)</f>
        <v>1</v>
      </c>
      <c r="AC4" s="299">
        <f>IF('BIFUbC-heat'!AC4&gt;0,'E-heat'!AC52/'BIFUbC-heat'!AC4,1)</f>
        <v>1</v>
      </c>
      <c r="AD4" s="299">
        <f>IF('BIFUbC-heat'!AD4&gt;0,'E-heat'!AD52/'BIFUbC-heat'!AD4,1)</f>
        <v>1</v>
      </c>
      <c r="AE4" s="299">
        <f>IF('BIFUbC-heat'!AE4&gt;0,'E-heat'!AE52/'BIFUbC-heat'!AE4,1)</f>
        <v>1</v>
      </c>
      <c r="AF4" s="299">
        <f>IF('BIFUbC-heat'!AF4&gt;0,'E-heat'!AF52/'BIFUbC-heat'!AF4,1)</f>
        <v>1</v>
      </c>
      <c r="AG4" s="299">
        <f>IF('BIFUbC-heat'!AG4&gt;0,'E-heat'!AG52/'BIFUbC-heat'!AG4,1)</f>
        <v>1</v>
      </c>
      <c r="AH4" s="299">
        <f>IF('BIFUbC-heat'!AH4&gt;0,'E-heat'!AH52/'BIFUbC-heat'!AH4,1)</f>
        <v>1</v>
      </c>
      <c r="AI4" s="299">
        <f>IF('BIFUbC-heat'!AI4&gt;0,'E-heat'!AI52/'BIFUbC-heat'!AI4,1)</f>
        <v>1</v>
      </c>
      <c r="AJ4" s="299">
        <f>IF('BIFUbC-heat'!AJ4&gt;0,'E-heat'!AJ52/'BIFUbC-heat'!AJ4,1)</f>
        <v>1</v>
      </c>
      <c r="AK4" s="299">
        <f>IF('BIFUbC-heat'!AK4&gt;0,'E-heat'!AK52/'BIFUbC-heat'!AK4,1)</f>
        <v>1</v>
      </c>
      <c r="AL4" s="299">
        <f>IF('BIFUbC-heat'!AL4&gt;0,'E-heat'!AL52/'BIFUbC-heat'!AL4,1)</f>
        <v>1</v>
      </c>
      <c r="AM4" s="299">
        <f>IF('BIFUbC-heat'!AM4&gt;0,'E-heat'!AM52/'BIFUbC-heat'!AM4,1)</f>
        <v>1</v>
      </c>
      <c r="AN4" s="299">
        <f>IF('BIFUbC-heat'!AN4&gt;0,'E-heat'!AN52/'BIFUbC-heat'!AN4,1)</f>
        <v>1</v>
      </c>
      <c r="AO4" s="299">
        <f>IF('BIFUbC-heat'!AO4&gt;0,'E-heat'!AO52/'BIFUbC-heat'!AO4,1)</f>
        <v>1</v>
      </c>
      <c r="AP4" s="299">
        <f>IF('BIFUbC-heat'!AP4&gt;0,'E-heat'!AP52/'BIFUbC-heat'!AP4,1)</f>
        <v>1</v>
      </c>
      <c r="AQ4" s="299">
        <f>IF('BIFUbC-heat'!AQ4&gt;0,'E-heat'!AQ52/'BIFUbC-heat'!AQ4,1)</f>
        <v>1</v>
      </c>
    </row>
    <row r="5" spans="1:43" x14ac:dyDescent="0.25">
      <c r="A5" s="299" t="s">
        <v>92</v>
      </c>
      <c r="B5" s="299">
        <f>IF('BIFUbC-heat'!B5&gt;0,'E-heat'!B53/'BIFUbC-heat'!B5,1)</f>
        <v>1</v>
      </c>
      <c r="C5" s="299">
        <f>IF('BIFUbC-heat'!C5&gt;0,'E-heat'!C53/'BIFUbC-heat'!C5,1)</f>
        <v>1</v>
      </c>
      <c r="D5" s="299">
        <f>IF('BIFUbC-heat'!D5&gt;0,'E-heat'!D53/'BIFUbC-heat'!D5,1)</f>
        <v>1</v>
      </c>
      <c r="E5" s="299">
        <f>IF('BIFUbC-heat'!E5&gt;0,'E-heat'!E53/'BIFUbC-heat'!E5,1)</f>
        <v>1</v>
      </c>
      <c r="F5" s="299">
        <f>IF('BIFUbC-heat'!F5&gt;0,'E-heat'!F53/'BIFUbC-heat'!F5,1)</f>
        <v>1</v>
      </c>
      <c r="G5" s="299">
        <f>IF('BIFUbC-heat'!G5&gt;0,'E-heat'!G53/'BIFUbC-heat'!G5,1)</f>
        <v>1</v>
      </c>
      <c r="H5" s="299">
        <f>IF('BIFUbC-heat'!H5&gt;0,'E-heat'!H53/'BIFUbC-heat'!H5,1)</f>
        <v>1</v>
      </c>
      <c r="I5" s="299">
        <f>IF('BIFUbC-heat'!I5&gt;0,'E-heat'!I53/'BIFUbC-heat'!I5,1)</f>
        <v>1</v>
      </c>
      <c r="J5" s="299">
        <f>IF('BIFUbC-heat'!J5&gt;0,'E-heat'!J53/'BIFUbC-heat'!J5,1)</f>
        <v>1</v>
      </c>
      <c r="K5" s="299">
        <f>IF('BIFUbC-heat'!K5&gt;0,'E-heat'!K53/'BIFUbC-heat'!K5,1)</f>
        <v>1</v>
      </c>
      <c r="L5" s="299">
        <f>IF('BIFUbC-heat'!L5&gt;0,'E-heat'!L53/'BIFUbC-heat'!L5,1)</f>
        <v>1</v>
      </c>
      <c r="M5" s="299">
        <f>IF('BIFUbC-heat'!M5&gt;0,'E-heat'!M53/'BIFUbC-heat'!M5,1)</f>
        <v>1</v>
      </c>
      <c r="N5" s="299">
        <f>IF('BIFUbC-heat'!N5&gt;0,'E-heat'!N53/'BIFUbC-heat'!N5,1)</f>
        <v>1</v>
      </c>
      <c r="O5" s="299">
        <f>IF('BIFUbC-heat'!O5&gt;0,'E-heat'!O53/'BIFUbC-heat'!O5,1)</f>
        <v>1</v>
      </c>
      <c r="P5" s="299">
        <f>IF('BIFUbC-heat'!P5&gt;0,'E-heat'!P53/'BIFUbC-heat'!P5,1)</f>
        <v>1</v>
      </c>
      <c r="Q5" s="299">
        <f>IF('BIFUbC-heat'!Q5&gt;0,'E-heat'!Q53/'BIFUbC-heat'!Q5,1)</f>
        <v>1</v>
      </c>
      <c r="R5" s="299">
        <f>IF('BIFUbC-heat'!R5&gt;0,'E-heat'!R53/'BIFUbC-heat'!R5,1)</f>
        <v>1</v>
      </c>
      <c r="S5" s="299">
        <f>IF('BIFUbC-heat'!S5&gt;0,'E-heat'!S53/'BIFUbC-heat'!S5,1)</f>
        <v>1</v>
      </c>
      <c r="T5" s="299">
        <f>IF('BIFUbC-heat'!T5&gt;0,'E-heat'!T53/'BIFUbC-heat'!T5,1)</f>
        <v>1</v>
      </c>
      <c r="U5" s="299">
        <f>IF('BIFUbC-heat'!U5&gt;0,'E-heat'!U53/'BIFUbC-heat'!U5,1)</f>
        <v>1</v>
      </c>
      <c r="V5" s="299">
        <f>IF('BIFUbC-heat'!V5&gt;0,'E-heat'!V53/'BIFUbC-heat'!V5,1)</f>
        <v>1</v>
      </c>
      <c r="W5" s="299">
        <f>IF('BIFUbC-heat'!W5&gt;0,'E-heat'!W53/'BIFUbC-heat'!W5,1)</f>
        <v>1</v>
      </c>
      <c r="X5" s="299">
        <f>IF('BIFUbC-heat'!X5&gt;0,'E-heat'!X53/'BIFUbC-heat'!X5,1)</f>
        <v>1</v>
      </c>
      <c r="Y5" s="299">
        <f>IF('BIFUbC-heat'!Y5&gt;0,'E-heat'!Y53/'BIFUbC-heat'!Y5,1)</f>
        <v>1</v>
      </c>
      <c r="Z5" s="299">
        <f>IF('BIFUbC-heat'!Z5&gt;0,'E-heat'!Z53/'BIFUbC-heat'!Z5,1)</f>
        <v>1</v>
      </c>
      <c r="AA5" s="299">
        <f>IF('BIFUbC-heat'!AA5&gt;0,'E-heat'!AA53/'BIFUbC-heat'!AA5,1)</f>
        <v>1</v>
      </c>
      <c r="AB5" s="299">
        <f>IF('BIFUbC-heat'!AB5&gt;0,'E-heat'!AB53/'BIFUbC-heat'!AB5,1)</f>
        <v>1</v>
      </c>
      <c r="AC5" s="299">
        <f>IF('BIFUbC-heat'!AC5&gt;0,'E-heat'!AC53/'BIFUbC-heat'!AC5,1)</f>
        <v>1</v>
      </c>
      <c r="AD5" s="299">
        <f>IF('BIFUbC-heat'!AD5&gt;0,'E-heat'!AD53/'BIFUbC-heat'!AD5,1)</f>
        <v>1</v>
      </c>
      <c r="AE5" s="299">
        <f>IF('BIFUbC-heat'!AE5&gt;0,'E-heat'!AE53/'BIFUbC-heat'!AE5,1)</f>
        <v>1</v>
      </c>
      <c r="AF5" s="299">
        <f>IF('BIFUbC-heat'!AF5&gt;0,'E-heat'!AF53/'BIFUbC-heat'!AF5,1)</f>
        <v>1</v>
      </c>
      <c r="AG5" s="299">
        <f>IF('BIFUbC-heat'!AG5&gt;0,'E-heat'!AG53/'BIFUbC-heat'!AG5,1)</f>
        <v>1</v>
      </c>
      <c r="AH5" s="299">
        <f>IF('BIFUbC-heat'!AH5&gt;0,'E-heat'!AH53/'BIFUbC-heat'!AH5,1)</f>
        <v>1</v>
      </c>
      <c r="AI5" s="299">
        <f>IF('BIFUbC-heat'!AI5&gt;0,'E-heat'!AI53/'BIFUbC-heat'!AI5,1)</f>
        <v>1</v>
      </c>
      <c r="AJ5" s="299">
        <f>IF('BIFUbC-heat'!AJ5&gt;0,'E-heat'!AJ53/'BIFUbC-heat'!AJ5,1)</f>
        <v>1</v>
      </c>
      <c r="AK5" s="299">
        <f>IF('BIFUbC-heat'!AK5&gt;0,'E-heat'!AK53/'BIFUbC-heat'!AK5,1)</f>
        <v>1</v>
      </c>
      <c r="AL5" s="299">
        <f>IF('BIFUbC-heat'!AL5&gt;0,'E-heat'!AL53/'BIFUbC-heat'!AL5,1)</f>
        <v>1</v>
      </c>
      <c r="AM5" s="299">
        <f>IF('BIFUbC-heat'!AM5&gt;0,'E-heat'!AM53/'BIFUbC-heat'!AM5,1)</f>
        <v>1</v>
      </c>
      <c r="AN5" s="299">
        <f>IF('BIFUbC-heat'!AN5&gt;0,'E-heat'!AN53/'BIFUbC-heat'!AN5,1)</f>
        <v>1</v>
      </c>
      <c r="AO5" s="299">
        <f>IF('BIFUbC-heat'!AO5&gt;0,'E-heat'!AO53/'BIFUbC-heat'!AO5,1)</f>
        <v>1</v>
      </c>
      <c r="AP5" s="299">
        <f>IF('BIFUbC-heat'!AP5&gt;0,'E-heat'!AP53/'BIFUbC-heat'!AP5,1)</f>
        <v>1</v>
      </c>
      <c r="AQ5" s="299">
        <f>IF('BIFUbC-heat'!AQ5&gt;0,'E-heat'!AQ53/'BIFUbC-heat'!AQ5,1)</f>
        <v>1</v>
      </c>
    </row>
    <row r="6" spans="1:43" x14ac:dyDescent="0.25">
      <c r="A6" s="299" t="s">
        <v>93</v>
      </c>
      <c r="B6" s="299">
        <f>IF('BIFUbC-heat'!B6&gt;0,'E-heat'!B54/'BIFUbC-heat'!B6,1)</f>
        <v>1</v>
      </c>
      <c r="C6" s="299">
        <f>IF('BIFUbC-heat'!C6&gt;0,'E-heat'!C54/'BIFUbC-heat'!C6,1)</f>
        <v>1</v>
      </c>
      <c r="D6" s="299">
        <f>IF('BIFUbC-heat'!D6&gt;0,'E-heat'!D54/'BIFUbC-heat'!D6,1)</f>
        <v>1</v>
      </c>
      <c r="E6" s="299">
        <f>IF('BIFUbC-heat'!E6&gt;0,'E-heat'!E54/'BIFUbC-heat'!E6,1)</f>
        <v>1</v>
      </c>
      <c r="F6" s="299">
        <f>IF('BIFUbC-heat'!F6&gt;0,'E-heat'!F54/'BIFUbC-heat'!F6,1)</f>
        <v>1</v>
      </c>
      <c r="G6" s="299">
        <f>IF('BIFUbC-heat'!G6&gt;0,'E-heat'!G54/'BIFUbC-heat'!G6,1)</f>
        <v>1</v>
      </c>
      <c r="H6" s="299">
        <f>IF('BIFUbC-heat'!H6&gt;0,'E-heat'!H54/'BIFUbC-heat'!H6,1)</f>
        <v>1</v>
      </c>
      <c r="I6" s="299">
        <f>IF('BIFUbC-heat'!I6&gt;0,'E-heat'!I54/'BIFUbC-heat'!I6,1)</f>
        <v>1</v>
      </c>
      <c r="J6" s="299">
        <f>IF('BIFUbC-heat'!J6&gt;0,'E-heat'!J54/'BIFUbC-heat'!J6,1)</f>
        <v>1</v>
      </c>
      <c r="K6" s="299">
        <f>IF('BIFUbC-heat'!K6&gt;0,'E-heat'!K54/'BIFUbC-heat'!K6,1)</f>
        <v>1</v>
      </c>
      <c r="L6" s="299">
        <f>IF('BIFUbC-heat'!L6&gt;0,'E-heat'!L54/'BIFUbC-heat'!L6,1)</f>
        <v>1</v>
      </c>
      <c r="M6" s="299">
        <f>IF('BIFUbC-heat'!M6&gt;0,'E-heat'!M54/'BIFUbC-heat'!M6,1)</f>
        <v>1</v>
      </c>
      <c r="N6" s="299">
        <f>IF('BIFUbC-heat'!N6&gt;0,'E-heat'!N54/'BIFUbC-heat'!N6,1)</f>
        <v>1</v>
      </c>
      <c r="O6" s="299">
        <f>IF('BIFUbC-heat'!O6&gt;0,'E-heat'!O54/'BIFUbC-heat'!O6,1)</f>
        <v>1</v>
      </c>
      <c r="P6" s="299">
        <f>IF('BIFUbC-heat'!P6&gt;0,'E-heat'!P54/'BIFUbC-heat'!P6,1)</f>
        <v>1</v>
      </c>
      <c r="Q6" s="299">
        <f>IF('BIFUbC-heat'!Q6&gt;0,'E-heat'!Q54/'BIFUbC-heat'!Q6,1)</f>
        <v>1</v>
      </c>
      <c r="R6" s="299">
        <f>IF('BIFUbC-heat'!R6&gt;0,'E-heat'!R54/'BIFUbC-heat'!R6,1)</f>
        <v>1</v>
      </c>
      <c r="S6" s="299">
        <f>IF('BIFUbC-heat'!S6&gt;0,'E-heat'!S54/'BIFUbC-heat'!S6,1)</f>
        <v>1</v>
      </c>
      <c r="T6" s="299">
        <f>IF('BIFUbC-heat'!T6&gt;0,'E-heat'!T54/'BIFUbC-heat'!T6,1)</f>
        <v>1</v>
      </c>
      <c r="U6" s="299">
        <f>IF('BIFUbC-heat'!U6&gt;0,'E-heat'!U54/'BIFUbC-heat'!U6,1)</f>
        <v>1</v>
      </c>
      <c r="V6" s="299">
        <f>IF('BIFUbC-heat'!V6&gt;0,'E-heat'!V54/'BIFUbC-heat'!V6,1)</f>
        <v>1</v>
      </c>
      <c r="W6" s="299">
        <f>IF('BIFUbC-heat'!W6&gt;0,'E-heat'!W54/'BIFUbC-heat'!W6,1)</f>
        <v>1</v>
      </c>
      <c r="X6" s="299">
        <f>IF('BIFUbC-heat'!X6&gt;0,'E-heat'!X54/'BIFUbC-heat'!X6,1)</f>
        <v>1</v>
      </c>
      <c r="Y6" s="299">
        <f>IF('BIFUbC-heat'!Y6&gt;0,'E-heat'!Y54/'BIFUbC-heat'!Y6,1)</f>
        <v>1</v>
      </c>
      <c r="Z6" s="299">
        <f>IF('BIFUbC-heat'!Z6&gt;0,'E-heat'!Z54/'BIFUbC-heat'!Z6,1)</f>
        <v>1</v>
      </c>
      <c r="AA6" s="299">
        <f>IF('BIFUbC-heat'!AA6&gt;0,'E-heat'!AA54/'BIFUbC-heat'!AA6,1)</f>
        <v>1</v>
      </c>
      <c r="AB6" s="299">
        <f>IF('BIFUbC-heat'!AB6&gt;0,'E-heat'!AB54/'BIFUbC-heat'!AB6,1)</f>
        <v>1</v>
      </c>
      <c r="AC6" s="299">
        <f>IF('BIFUbC-heat'!AC6&gt;0,'E-heat'!AC54/'BIFUbC-heat'!AC6,1)</f>
        <v>1</v>
      </c>
      <c r="AD6" s="299">
        <f>IF('BIFUbC-heat'!AD6&gt;0,'E-heat'!AD54/'BIFUbC-heat'!AD6,1)</f>
        <v>1</v>
      </c>
      <c r="AE6" s="299">
        <f>IF('BIFUbC-heat'!AE6&gt;0,'E-heat'!AE54/'BIFUbC-heat'!AE6,1)</f>
        <v>1</v>
      </c>
      <c r="AF6" s="299">
        <f>IF('BIFUbC-heat'!AF6&gt;0,'E-heat'!AF54/'BIFUbC-heat'!AF6,1)</f>
        <v>1</v>
      </c>
      <c r="AG6" s="299">
        <f>IF('BIFUbC-heat'!AG6&gt;0,'E-heat'!AG54/'BIFUbC-heat'!AG6,1)</f>
        <v>1</v>
      </c>
      <c r="AH6" s="299">
        <f>IF('BIFUbC-heat'!AH6&gt;0,'E-heat'!AH54/'BIFUbC-heat'!AH6,1)</f>
        <v>1</v>
      </c>
      <c r="AI6" s="299">
        <f>IF('BIFUbC-heat'!AI6&gt;0,'E-heat'!AI54/'BIFUbC-heat'!AI6,1)</f>
        <v>1</v>
      </c>
      <c r="AJ6" s="299">
        <f>IF('BIFUbC-heat'!AJ6&gt;0,'E-heat'!AJ54/'BIFUbC-heat'!AJ6,1)</f>
        <v>1</v>
      </c>
      <c r="AK6" s="299">
        <f>IF('BIFUbC-heat'!AK6&gt;0,'E-heat'!AK54/'BIFUbC-heat'!AK6,1)</f>
        <v>1</v>
      </c>
      <c r="AL6" s="299">
        <f>IF('BIFUbC-heat'!AL6&gt;0,'E-heat'!AL54/'BIFUbC-heat'!AL6,1)</f>
        <v>1</v>
      </c>
      <c r="AM6" s="299">
        <f>IF('BIFUbC-heat'!AM6&gt;0,'E-heat'!AM54/'BIFUbC-heat'!AM6,1)</f>
        <v>1</v>
      </c>
      <c r="AN6" s="299">
        <f>IF('BIFUbC-heat'!AN6&gt;0,'E-heat'!AN54/'BIFUbC-heat'!AN6,1)</f>
        <v>1</v>
      </c>
      <c r="AO6" s="299">
        <f>IF('BIFUbC-heat'!AO6&gt;0,'E-heat'!AO54/'BIFUbC-heat'!AO6,1)</f>
        <v>1</v>
      </c>
      <c r="AP6" s="299">
        <f>IF('BIFUbC-heat'!AP6&gt;0,'E-heat'!AP54/'BIFUbC-heat'!AP6,1)</f>
        <v>1</v>
      </c>
      <c r="AQ6" s="299">
        <f>IF('BIFUbC-heat'!AQ6&gt;0,'E-heat'!AQ54/'BIFUbC-heat'!AQ6,1)</f>
        <v>1</v>
      </c>
    </row>
    <row r="7" spans="1:43" x14ac:dyDescent="0.25">
      <c r="A7" s="299" t="s">
        <v>94</v>
      </c>
      <c r="B7" s="299">
        <f>IF('BIFUbC-heat'!B7&gt;0,'E-heat'!B55/'BIFUbC-heat'!B7,1)</f>
        <v>1</v>
      </c>
      <c r="C7" s="299">
        <f>IF('BIFUbC-heat'!C7&gt;0,'E-heat'!C55/'BIFUbC-heat'!C7,1)</f>
        <v>1</v>
      </c>
      <c r="D7" s="299">
        <f>IF('BIFUbC-heat'!D7&gt;0,'E-heat'!D55/'BIFUbC-heat'!D7,1)</f>
        <v>1</v>
      </c>
      <c r="E7" s="299">
        <f>IF('BIFUbC-heat'!E7&gt;0,'E-heat'!E55/'BIFUbC-heat'!E7,1)</f>
        <v>1</v>
      </c>
      <c r="F7" s="299">
        <f>IF('BIFUbC-heat'!F7&gt;0,'E-heat'!F55/'BIFUbC-heat'!F7,1)</f>
        <v>1</v>
      </c>
      <c r="G7" s="299">
        <f>IF('BIFUbC-heat'!G7&gt;0,'E-heat'!G55/'BIFUbC-heat'!G7,1)</f>
        <v>1</v>
      </c>
      <c r="H7" s="299">
        <f>IF('BIFUbC-heat'!H7&gt;0,'E-heat'!H55/'BIFUbC-heat'!H7,1)</f>
        <v>1</v>
      </c>
      <c r="I7" s="299">
        <f>IF('BIFUbC-heat'!I7&gt;0,'E-heat'!I55/'BIFUbC-heat'!I7,1)</f>
        <v>1</v>
      </c>
      <c r="J7" s="299">
        <f>IF('BIFUbC-heat'!J7&gt;0,'E-heat'!J55/'BIFUbC-heat'!J7,1)</f>
        <v>1</v>
      </c>
      <c r="K7" s="299">
        <f>IF('BIFUbC-heat'!K7&gt;0,'E-heat'!K55/'BIFUbC-heat'!K7,1)</f>
        <v>1</v>
      </c>
      <c r="L7" s="299">
        <f>IF('BIFUbC-heat'!L7&gt;0,'E-heat'!L55/'BIFUbC-heat'!L7,1)</f>
        <v>1</v>
      </c>
      <c r="M7" s="299">
        <f>IF('BIFUbC-heat'!M7&gt;0,'E-heat'!M55/'BIFUbC-heat'!M7,1)</f>
        <v>1</v>
      </c>
      <c r="N7" s="299">
        <f>IF('BIFUbC-heat'!N7&gt;0,'E-heat'!N55/'BIFUbC-heat'!N7,1)</f>
        <v>1</v>
      </c>
      <c r="O7" s="299">
        <f>IF('BIFUbC-heat'!O7&gt;0,'E-heat'!O55/'BIFUbC-heat'!O7,1)</f>
        <v>1</v>
      </c>
      <c r="P7" s="299">
        <f>IF('BIFUbC-heat'!P7&gt;0,'E-heat'!P55/'BIFUbC-heat'!P7,1)</f>
        <v>1</v>
      </c>
      <c r="Q7" s="299">
        <f>IF('BIFUbC-heat'!Q7&gt;0,'E-heat'!Q55/'BIFUbC-heat'!Q7,1)</f>
        <v>1</v>
      </c>
      <c r="R7" s="299">
        <f>IF('BIFUbC-heat'!R7&gt;0,'E-heat'!R55/'BIFUbC-heat'!R7,1)</f>
        <v>1</v>
      </c>
      <c r="S7" s="299">
        <f>IF('BIFUbC-heat'!S7&gt;0,'E-heat'!S55/'BIFUbC-heat'!S7,1)</f>
        <v>1</v>
      </c>
      <c r="T7" s="299">
        <f>IF('BIFUbC-heat'!T7&gt;0,'E-heat'!T55/'BIFUbC-heat'!T7,1)</f>
        <v>1</v>
      </c>
      <c r="U7" s="299">
        <f>IF('BIFUbC-heat'!U7&gt;0,'E-heat'!U55/'BIFUbC-heat'!U7,1)</f>
        <v>1</v>
      </c>
      <c r="V7" s="299">
        <f>IF('BIFUbC-heat'!V7&gt;0,'E-heat'!V55/'BIFUbC-heat'!V7,1)</f>
        <v>1</v>
      </c>
      <c r="W7" s="299">
        <f>IF('BIFUbC-heat'!W7&gt;0,'E-heat'!W55/'BIFUbC-heat'!W7,1)</f>
        <v>1</v>
      </c>
      <c r="X7" s="299">
        <f>IF('BIFUbC-heat'!X7&gt;0,'E-heat'!X55/'BIFUbC-heat'!X7,1)</f>
        <v>1</v>
      </c>
      <c r="Y7" s="299">
        <f>IF('BIFUbC-heat'!Y7&gt;0,'E-heat'!Y55/'BIFUbC-heat'!Y7,1)</f>
        <v>1</v>
      </c>
      <c r="Z7" s="299">
        <f>IF('BIFUbC-heat'!Z7&gt;0,'E-heat'!Z55/'BIFUbC-heat'!Z7,1)</f>
        <v>1</v>
      </c>
      <c r="AA7" s="299">
        <f>IF('BIFUbC-heat'!AA7&gt;0,'E-heat'!AA55/'BIFUbC-heat'!AA7,1)</f>
        <v>1</v>
      </c>
      <c r="AB7" s="299">
        <f>IF('BIFUbC-heat'!AB7&gt;0,'E-heat'!AB55/'BIFUbC-heat'!AB7,1)</f>
        <v>1</v>
      </c>
      <c r="AC7" s="299">
        <f>IF('BIFUbC-heat'!AC7&gt;0,'E-heat'!AC55/'BIFUbC-heat'!AC7,1)</f>
        <v>1</v>
      </c>
      <c r="AD7" s="299">
        <f>IF('BIFUbC-heat'!AD7&gt;0,'E-heat'!AD55/'BIFUbC-heat'!AD7,1)</f>
        <v>1</v>
      </c>
      <c r="AE7" s="299">
        <f>IF('BIFUbC-heat'!AE7&gt;0,'E-heat'!AE55/'BIFUbC-heat'!AE7,1)</f>
        <v>1</v>
      </c>
      <c r="AF7" s="299">
        <f>IF('BIFUbC-heat'!AF7&gt;0,'E-heat'!AF55/'BIFUbC-heat'!AF7,1)</f>
        <v>1</v>
      </c>
      <c r="AG7" s="299">
        <f>IF('BIFUbC-heat'!AG7&gt;0,'E-heat'!AG55/'BIFUbC-heat'!AG7,1)</f>
        <v>1</v>
      </c>
      <c r="AH7" s="299">
        <f>IF('BIFUbC-heat'!AH7&gt;0,'E-heat'!AH55/'BIFUbC-heat'!AH7,1)</f>
        <v>1</v>
      </c>
      <c r="AI7" s="299">
        <f>IF('BIFUbC-heat'!AI7&gt;0,'E-heat'!AI55/'BIFUbC-heat'!AI7,1)</f>
        <v>1</v>
      </c>
      <c r="AJ7" s="299">
        <f>IF('BIFUbC-heat'!AJ7&gt;0,'E-heat'!AJ55/'BIFUbC-heat'!AJ7,1)</f>
        <v>1</v>
      </c>
      <c r="AK7" s="299">
        <f>IF('BIFUbC-heat'!AK7&gt;0,'E-heat'!AK55/'BIFUbC-heat'!AK7,1)</f>
        <v>1</v>
      </c>
      <c r="AL7" s="299">
        <f>IF('BIFUbC-heat'!AL7&gt;0,'E-heat'!AL55/'BIFUbC-heat'!AL7,1)</f>
        <v>1</v>
      </c>
      <c r="AM7" s="299">
        <f>IF('BIFUbC-heat'!AM7&gt;0,'E-heat'!AM55/'BIFUbC-heat'!AM7,1)</f>
        <v>1</v>
      </c>
      <c r="AN7" s="299">
        <f>IF('BIFUbC-heat'!AN7&gt;0,'E-heat'!AN55/'BIFUbC-heat'!AN7,1)</f>
        <v>1</v>
      </c>
      <c r="AO7" s="299">
        <f>IF('BIFUbC-heat'!AO7&gt;0,'E-heat'!AO55/'BIFUbC-heat'!AO7,1)</f>
        <v>1</v>
      </c>
      <c r="AP7" s="299">
        <f>IF('BIFUbC-heat'!AP7&gt;0,'E-heat'!AP55/'BIFUbC-heat'!AP7,1)</f>
        <v>1</v>
      </c>
      <c r="AQ7" s="299">
        <f>IF('BIFUbC-heat'!AQ7&gt;0,'E-heat'!AQ55/'BIFUbC-heat'!AQ7,1)</f>
        <v>1</v>
      </c>
    </row>
    <row r="8" spans="1:43" x14ac:dyDescent="0.25">
      <c r="A8" s="299" t="s">
        <v>95</v>
      </c>
      <c r="B8" s="299">
        <f>IF('BIFUbC-heat'!B8&gt;0,'E-heat'!B56/'BIFUbC-heat'!B8,1)</f>
        <v>1</v>
      </c>
      <c r="C8" s="299">
        <f>IF('BIFUbC-heat'!C8&gt;0,'E-heat'!C56/'BIFUbC-heat'!C8,1)</f>
        <v>1</v>
      </c>
      <c r="D8" s="299">
        <f>IF('BIFUbC-heat'!D8&gt;0,'E-heat'!D56/'BIFUbC-heat'!D8,1)</f>
        <v>1</v>
      </c>
      <c r="E8" s="299">
        <f>IF('BIFUbC-heat'!E8&gt;0,'E-heat'!E56/'BIFUbC-heat'!E8,1)</f>
        <v>1</v>
      </c>
      <c r="F8" s="299">
        <f>IF('BIFUbC-heat'!F8&gt;0,'E-heat'!F56/'BIFUbC-heat'!F8,1)</f>
        <v>1</v>
      </c>
      <c r="G8" s="299">
        <f>IF('BIFUbC-heat'!G8&gt;0,'E-heat'!G56/'BIFUbC-heat'!G8,1)</f>
        <v>1</v>
      </c>
      <c r="H8" s="299">
        <f>IF('BIFUbC-heat'!H8&gt;0,'E-heat'!H56/'BIFUbC-heat'!H8,1)</f>
        <v>1</v>
      </c>
      <c r="I8" s="299">
        <f>IF('BIFUbC-heat'!I8&gt;0,'E-heat'!I56/'BIFUbC-heat'!I8,1)</f>
        <v>1</v>
      </c>
      <c r="J8" s="299">
        <f>IF('BIFUbC-heat'!J8&gt;0,'E-heat'!J56/'BIFUbC-heat'!J8,1)</f>
        <v>1</v>
      </c>
      <c r="K8" s="299">
        <f>IF('BIFUbC-heat'!K8&gt;0,'E-heat'!K56/'BIFUbC-heat'!K8,1)</f>
        <v>1</v>
      </c>
      <c r="L8" s="299">
        <f>IF('BIFUbC-heat'!L8&gt;0,'E-heat'!L56/'BIFUbC-heat'!L8,1)</f>
        <v>1</v>
      </c>
      <c r="M8" s="299">
        <f>IF('BIFUbC-heat'!M8&gt;0,'E-heat'!M56/'BIFUbC-heat'!M8,1)</f>
        <v>1</v>
      </c>
      <c r="N8" s="299">
        <f>IF('BIFUbC-heat'!N8&gt;0,'E-heat'!N56/'BIFUbC-heat'!N8,1)</f>
        <v>1</v>
      </c>
      <c r="O8" s="299">
        <f>IF('BIFUbC-heat'!O8&gt;0,'E-heat'!O56/'BIFUbC-heat'!O8,1)</f>
        <v>1</v>
      </c>
      <c r="P8" s="299">
        <f>IF('BIFUbC-heat'!P8&gt;0,'E-heat'!P56/'BIFUbC-heat'!P8,1)</f>
        <v>1</v>
      </c>
      <c r="Q8" s="299">
        <f>IF('BIFUbC-heat'!Q8&gt;0,'E-heat'!Q56/'BIFUbC-heat'!Q8,1)</f>
        <v>1</v>
      </c>
      <c r="R8" s="299">
        <f>IF('BIFUbC-heat'!R8&gt;0,'E-heat'!R56/'BIFUbC-heat'!R8,1)</f>
        <v>1</v>
      </c>
      <c r="S8" s="299">
        <f>IF('BIFUbC-heat'!S8&gt;0,'E-heat'!S56/'BIFUbC-heat'!S8,1)</f>
        <v>1</v>
      </c>
      <c r="T8" s="299">
        <f>IF('BIFUbC-heat'!T8&gt;0,'E-heat'!T56/'BIFUbC-heat'!T8,1)</f>
        <v>1</v>
      </c>
      <c r="U8" s="299">
        <f>IF('BIFUbC-heat'!U8&gt;0,'E-heat'!U56/'BIFUbC-heat'!U8,1)</f>
        <v>1</v>
      </c>
      <c r="V8" s="299">
        <f>IF('BIFUbC-heat'!V8&gt;0,'E-heat'!V56/'BIFUbC-heat'!V8,1)</f>
        <v>1</v>
      </c>
      <c r="W8" s="299">
        <f>IF('BIFUbC-heat'!W8&gt;0,'E-heat'!W56/'BIFUbC-heat'!W8,1)</f>
        <v>1</v>
      </c>
      <c r="X8" s="299">
        <f>IF('BIFUbC-heat'!X8&gt;0,'E-heat'!X56/'BIFUbC-heat'!X8,1)</f>
        <v>1</v>
      </c>
      <c r="Y8" s="299">
        <f>IF('BIFUbC-heat'!Y8&gt;0,'E-heat'!Y56/'BIFUbC-heat'!Y8,1)</f>
        <v>1</v>
      </c>
      <c r="Z8" s="299">
        <f>IF('BIFUbC-heat'!Z8&gt;0,'E-heat'!Z56/'BIFUbC-heat'!Z8,1)</f>
        <v>1</v>
      </c>
      <c r="AA8" s="299">
        <f>IF('BIFUbC-heat'!AA8&gt;0,'E-heat'!AA56/'BIFUbC-heat'!AA8,1)</f>
        <v>1</v>
      </c>
      <c r="AB8" s="299">
        <f>IF('BIFUbC-heat'!AB8&gt;0,'E-heat'!AB56/'BIFUbC-heat'!AB8,1)</f>
        <v>1</v>
      </c>
      <c r="AC8" s="299">
        <f>IF('BIFUbC-heat'!AC8&gt;0,'E-heat'!AC56/'BIFUbC-heat'!AC8,1)</f>
        <v>1</v>
      </c>
      <c r="AD8" s="299">
        <f>IF('BIFUbC-heat'!AD8&gt;0,'E-heat'!AD56/'BIFUbC-heat'!AD8,1)</f>
        <v>1</v>
      </c>
      <c r="AE8" s="299">
        <f>IF('BIFUbC-heat'!AE8&gt;0,'E-heat'!AE56/'BIFUbC-heat'!AE8,1)</f>
        <v>1</v>
      </c>
      <c r="AF8" s="299">
        <f>IF('BIFUbC-heat'!AF8&gt;0,'E-heat'!AF56/'BIFUbC-heat'!AF8,1)</f>
        <v>1</v>
      </c>
      <c r="AG8" s="299">
        <f>IF('BIFUbC-heat'!AG8&gt;0,'E-heat'!AG56/'BIFUbC-heat'!AG8,1)</f>
        <v>1</v>
      </c>
      <c r="AH8" s="299">
        <f>IF('BIFUbC-heat'!AH8&gt;0,'E-heat'!AH56/'BIFUbC-heat'!AH8,1)</f>
        <v>1</v>
      </c>
      <c r="AI8" s="299">
        <f>IF('BIFUbC-heat'!AI8&gt;0,'E-heat'!AI56/'BIFUbC-heat'!AI8,1)</f>
        <v>1</v>
      </c>
      <c r="AJ8" s="299">
        <f>IF('BIFUbC-heat'!AJ8&gt;0,'E-heat'!AJ56/'BIFUbC-heat'!AJ8,1)</f>
        <v>1</v>
      </c>
      <c r="AK8" s="299">
        <f>IF('BIFUbC-heat'!AK8&gt;0,'E-heat'!AK56/'BIFUbC-heat'!AK8,1)</f>
        <v>1</v>
      </c>
      <c r="AL8" s="299">
        <f>IF('BIFUbC-heat'!AL8&gt;0,'E-heat'!AL56/'BIFUbC-heat'!AL8,1)</f>
        <v>1</v>
      </c>
      <c r="AM8" s="299">
        <f>IF('BIFUbC-heat'!AM8&gt;0,'E-heat'!AM56/'BIFUbC-heat'!AM8,1)</f>
        <v>1</v>
      </c>
      <c r="AN8" s="299">
        <f>IF('BIFUbC-heat'!AN8&gt;0,'E-heat'!AN56/'BIFUbC-heat'!AN8,1)</f>
        <v>1</v>
      </c>
      <c r="AO8" s="299">
        <f>IF('BIFUbC-heat'!AO8&gt;0,'E-heat'!AO56/'BIFUbC-heat'!AO8,1)</f>
        <v>1</v>
      </c>
      <c r="AP8" s="299">
        <f>IF('BIFUbC-heat'!AP8&gt;0,'E-heat'!AP56/'BIFUbC-heat'!AP8,1)</f>
        <v>1</v>
      </c>
      <c r="AQ8" s="299">
        <f>IF('BIFUbC-heat'!AQ8&gt;0,'E-heat'!AQ56/'BIFUbC-heat'!AQ8,1)</f>
        <v>1</v>
      </c>
    </row>
    <row r="9" spans="1:43" x14ac:dyDescent="0.25">
      <c r="A9" s="299" t="s">
        <v>96</v>
      </c>
      <c r="B9" s="299">
        <f>IF('BIFUbC-heat'!B9&gt;0,'E-heat'!B57/'BIFUbC-heat'!B9,1)</f>
        <v>1</v>
      </c>
      <c r="C9" s="299">
        <f>IF('BIFUbC-heat'!C9&gt;0,'E-heat'!C57/'BIFUbC-heat'!C9,1)</f>
        <v>1</v>
      </c>
      <c r="D9" s="299">
        <f>IF('BIFUbC-heat'!D9&gt;0,'E-heat'!D57/'BIFUbC-heat'!D9,1)</f>
        <v>1</v>
      </c>
      <c r="E9" s="299">
        <f>IF('BIFUbC-heat'!E9&gt;0,'E-heat'!E57/'BIFUbC-heat'!E9,1)</f>
        <v>1</v>
      </c>
      <c r="F9" s="299">
        <f>IF('BIFUbC-heat'!F9&gt;0,'E-heat'!F57/'BIFUbC-heat'!F9,1)</f>
        <v>1</v>
      </c>
      <c r="G9" s="299">
        <f>IF('BIFUbC-heat'!G9&gt;0,'E-heat'!G57/'BIFUbC-heat'!G9,1)</f>
        <v>1</v>
      </c>
      <c r="H9" s="299">
        <f>IF('BIFUbC-heat'!H9&gt;0,'E-heat'!H57/'BIFUbC-heat'!H9,1)</f>
        <v>1</v>
      </c>
      <c r="I9" s="299">
        <f>IF('BIFUbC-heat'!I9&gt;0,'E-heat'!I57/'BIFUbC-heat'!I9,1)</f>
        <v>1</v>
      </c>
      <c r="J9" s="299">
        <f>IF('BIFUbC-heat'!J9&gt;0,'E-heat'!J57/'BIFUbC-heat'!J9,1)</f>
        <v>1</v>
      </c>
      <c r="K9" s="299">
        <f>IF('BIFUbC-heat'!K9&gt;0,'E-heat'!K57/'BIFUbC-heat'!K9,1)</f>
        <v>1</v>
      </c>
      <c r="L9" s="299">
        <f>IF('BIFUbC-heat'!L9&gt;0,'E-heat'!L57/'BIFUbC-heat'!L9,1)</f>
        <v>1</v>
      </c>
      <c r="M9" s="299">
        <f>IF('BIFUbC-heat'!M9&gt;0,'E-heat'!M57/'BIFUbC-heat'!M9,1)</f>
        <v>1</v>
      </c>
      <c r="N9" s="299">
        <f>IF('BIFUbC-heat'!N9&gt;0,'E-heat'!N57/'BIFUbC-heat'!N9,1)</f>
        <v>1</v>
      </c>
      <c r="O9" s="299">
        <f>IF('BIFUbC-heat'!O9&gt;0,'E-heat'!O57/'BIFUbC-heat'!O9,1)</f>
        <v>1</v>
      </c>
      <c r="P9" s="299">
        <f>IF('BIFUbC-heat'!P9&gt;0,'E-heat'!P57/'BIFUbC-heat'!P9,1)</f>
        <v>1</v>
      </c>
      <c r="Q9" s="299">
        <f>IF('BIFUbC-heat'!Q9&gt;0,'E-heat'!Q57/'BIFUbC-heat'!Q9,1)</f>
        <v>1</v>
      </c>
      <c r="R9" s="299">
        <f>IF('BIFUbC-heat'!R9&gt;0,'E-heat'!R57/'BIFUbC-heat'!R9,1)</f>
        <v>1</v>
      </c>
      <c r="S9" s="299">
        <f>IF('BIFUbC-heat'!S9&gt;0,'E-heat'!S57/'BIFUbC-heat'!S9,1)</f>
        <v>1</v>
      </c>
      <c r="T9" s="299">
        <f>IF('BIFUbC-heat'!T9&gt;0,'E-heat'!T57/'BIFUbC-heat'!T9,1)</f>
        <v>1</v>
      </c>
      <c r="U9" s="299">
        <f>IF('BIFUbC-heat'!U9&gt;0,'E-heat'!U57/'BIFUbC-heat'!U9,1)</f>
        <v>1</v>
      </c>
      <c r="V9" s="299">
        <f>IF('BIFUbC-heat'!V9&gt;0,'E-heat'!V57/'BIFUbC-heat'!V9,1)</f>
        <v>1</v>
      </c>
      <c r="W9" s="299">
        <f>IF('BIFUbC-heat'!W9&gt;0,'E-heat'!W57/'BIFUbC-heat'!W9,1)</f>
        <v>1</v>
      </c>
      <c r="X9" s="299">
        <f>IF('BIFUbC-heat'!X9&gt;0,'E-heat'!X57/'BIFUbC-heat'!X9,1)</f>
        <v>1</v>
      </c>
      <c r="Y9" s="299">
        <f>IF('BIFUbC-heat'!Y9&gt;0,'E-heat'!Y57/'BIFUbC-heat'!Y9,1)</f>
        <v>1</v>
      </c>
      <c r="Z9" s="299">
        <f>IF('BIFUbC-heat'!Z9&gt;0,'E-heat'!Z57/'BIFUbC-heat'!Z9,1)</f>
        <v>1</v>
      </c>
      <c r="AA9" s="299">
        <f>IF('BIFUbC-heat'!AA9&gt;0,'E-heat'!AA57/'BIFUbC-heat'!AA9,1)</f>
        <v>1</v>
      </c>
      <c r="AB9" s="299">
        <f>IF('BIFUbC-heat'!AB9&gt;0,'E-heat'!AB57/'BIFUbC-heat'!AB9,1)</f>
        <v>1</v>
      </c>
      <c r="AC9" s="299">
        <f>IF('BIFUbC-heat'!AC9&gt;0,'E-heat'!AC57/'BIFUbC-heat'!AC9,1)</f>
        <v>1</v>
      </c>
      <c r="AD9" s="299">
        <f>IF('BIFUbC-heat'!AD9&gt;0,'E-heat'!AD57/'BIFUbC-heat'!AD9,1)</f>
        <v>1</v>
      </c>
      <c r="AE9" s="299">
        <f>IF('BIFUbC-heat'!AE9&gt;0,'E-heat'!AE57/'BIFUbC-heat'!AE9,1)</f>
        <v>1</v>
      </c>
      <c r="AF9" s="299">
        <f>IF('BIFUbC-heat'!AF9&gt;0,'E-heat'!AF57/'BIFUbC-heat'!AF9,1)</f>
        <v>1</v>
      </c>
      <c r="AG9" s="299">
        <f>IF('BIFUbC-heat'!AG9&gt;0,'E-heat'!AG57/'BIFUbC-heat'!AG9,1)</f>
        <v>1</v>
      </c>
      <c r="AH9" s="299">
        <f>IF('BIFUbC-heat'!AH9&gt;0,'E-heat'!AH57/'BIFUbC-heat'!AH9,1)</f>
        <v>1</v>
      </c>
      <c r="AI9" s="299">
        <f>IF('BIFUbC-heat'!AI9&gt;0,'E-heat'!AI57/'BIFUbC-heat'!AI9,1)</f>
        <v>1</v>
      </c>
      <c r="AJ9" s="299">
        <f>IF('BIFUbC-heat'!AJ9&gt;0,'E-heat'!AJ57/'BIFUbC-heat'!AJ9,1)</f>
        <v>1</v>
      </c>
      <c r="AK9" s="299">
        <f>IF('BIFUbC-heat'!AK9&gt;0,'E-heat'!AK57/'BIFUbC-heat'!AK9,1)</f>
        <v>1</v>
      </c>
      <c r="AL9" s="299">
        <f>IF('BIFUbC-heat'!AL9&gt;0,'E-heat'!AL57/'BIFUbC-heat'!AL9,1)</f>
        <v>1</v>
      </c>
      <c r="AM9" s="299">
        <f>IF('BIFUbC-heat'!AM9&gt;0,'E-heat'!AM57/'BIFUbC-heat'!AM9,1)</f>
        <v>1</v>
      </c>
      <c r="AN9" s="299">
        <f>IF('BIFUbC-heat'!AN9&gt;0,'E-heat'!AN57/'BIFUbC-heat'!AN9,1)</f>
        <v>1</v>
      </c>
      <c r="AO9" s="299">
        <f>IF('BIFUbC-heat'!AO9&gt;0,'E-heat'!AO57/'BIFUbC-heat'!AO9,1)</f>
        <v>1</v>
      </c>
      <c r="AP9" s="299">
        <f>IF('BIFUbC-heat'!AP9&gt;0,'E-heat'!AP57/'BIFUbC-heat'!AP9,1)</f>
        <v>1</v>
      </c>
      <c r="AQ9" s="299">
        <f>IF('BIFUbC-heat'!AQ9&gt;0,'E-heat'!AQ57/'BIFUbC-heat'!AQ9,1)</f>
        <v>1</v>
      </c>
    </row>
    <row r="10" spans="1:43" x14ac:dyDescent="0.25">
      <c r="A10" s="299" t="s">
        <v>97</v>
      </c>
      <c r="B10" s="299">
        <f>IF('BIFUbC-heat'!B10&gt;0,'E-heat'!B58/'BIFUbC-heat'!B10,1)</f>
        <v>1</v>
      </c>
      <c r="C10" s="299">
        <f>IF('BIFUbC-heat'!C10&gt;0,'E-heat'!C58/'BIFUbC-heat'!C10,1)</f>
        <v>1</v>
      </c>
      <c r="D10" s="299">
        <f>IF('BIFUbC-heat'!D10&gt;0,'E-heat'!D58/'BIFUbC-heat'!D10,1)</f>
        <v>1</v>
      </c>
      <c r="E10" s="299">
        <f>IF('BIFUbC-heat'!E10&gt;0,'E-heat'!E58/'BIFUbC-heat'!E10,1)</f>
        <v>1</v>
      </c>
      <c r="F10" s="299">
        <f>IF('BIFUbC-heat'!F10&gt;0,'E-heat'!F58/'BIFUbC-heat'!F10,1)</f>
        <v>1</v>
      </c>
      <c r="G10" s="299">
        <f>IF('BIFUbC-heat'!G10&gt;0,'E-heat'!G58/'BIFUbC-heat'!G10,1)</f>
        <v>1</v>
      </c>
      <c r="H10" s="299">
        <f>IF('BIFUbC-heat'!H10&gt;0,'E-heat'!H58/'BIFUbC-heat'!H10,1)</f>
        <v>1</v>
      </c>
      <c r="I10" s="299">
        <f>IF('BIFUbC-heat'!I10&gt;0,'E-heat'!I58/'BIFUbC-heat'!I10,1)</f>
        <v>1</v>
      </c>
      <c r="J10" s="299">
        <f>IF('BIFUbC-heat'!J10&gt;0,'E-heat'!J58/'BIFUbC-heat'!J10,1)</f>
        <v>1</v>
      </c>
      <c r="K10" s="299">
        <f>IF('BIFUbC-heat'!K10&gt;0,'E-heat'!K58/'BIFUbC-heat'!K10,1)</f>
        <v>1</v>
      </c>
      <c r="L10" s="299">
        <f>IF('BIFUbC-heat'!L10&gt;0,'E-heat'!L58/'BIFUbC-heat'!L10,1)</f>
        <v>1</v>
      </c>
      <c r="M10" s="299">
        <f>IF('BIFUbC-heat'!M10&gt;0,'E-heat'!M58/'BIFUbC-heat'!M10,1)</f>
        <v>1</v>
      </c>
      <c r="N10" s="299">
        <f>IF('BIFUbC-heat'!N10&gt;0,'E-heat'!N58/'BIFUbC-heat'!N10,1)</f>
        <v>1</v>
      </c>
      <c r="O10" s="299">
        <f>IF('BIFUbC-heat'!O10&gt;0,'E-heat'!O58/'BIFUbC-heat'!O10,1)</f>
        <v>1</v>
      </c>
      <c r="P10" s="299">
        <f>IF('BIFUbC-heat'!P10&gt;0,'E-heat'!P58/'BIFUbC-heat'!P10,1)</f>
        <v>1</v>
      </c>
      <c r="Q10" s="299">
        <f>IF('BIFUbC-heat'!Q10&gt;0,'E-heat'!Q58/'BIFUbC-heat'!Q10,1)</f>
        <v>1</v>
      </c>
      <c r="R10" s="299">
        <f>IF('BIFUbC-heat'!R10&gt;0,'E-heat'!R58/'BIFUbC-heat'!R10,1)</f>
        <v>1</v>
      </c>
      <c r="S10" s="299">
        <f>IF('BIFUbC-heat'!S10&gt;0,'E-heat'!S58/'BIFUbC-heat'!S10,1)</f>
        <v>1</v>
      </c>
      <c r="T10" s="299">
        <f>IF('BIFUbC-heat'!T10&gt;0,'E-heat'!T58/'BIFUbC-heat'!T10,1)</f>
        <v>1</v>
      </c>
      <c r="U10" s="299">
        <f>IF('BIFUbC-heat'!U10&gt;0,'E-heat'!U58/'BIFUbC-heat'!U10,1)</f>
        <v>1</v>
      </c>
      <c r="V10" s="299">
        <f>IF('BIFUbC-heat'!V10&gt;0,'E-heat'!V58/'BIFUbC-heat'!V10,1)</f>
        <v>1</v>
      </c>
      <c r="W10" s="299">
        <f>IF('BIFUbC-heat'!W10&gt;0,'E-heat'!W58/'BIFUbC-heat'!W10,1)</f>
        <v>1</v>
      </c>
      <c r="X10" s="299">
        <f>IF('BIFUbC-heat'!X10&gt;0,'E-heat'!X58/'BIFUbC-heat'!X10,1)</f>
        <v>1</v>
      </c>
      <c r="Y10" s="299">
        <f>IF('BIFUbC-heat'!Y10&gt;0,'E-heat'!Y58/'BIFUbC-heat'!Y10,1)</f>
        <v>1</v>
      </c>
      <c r="Z10" s="299">
        <f>IF('BIFUbC-heat'!Z10&gt;0,'E-heat'!Z58/'BIFUbC-heat'!Z10,1)</f>
        <v>1</v>
      </c>
      <c r="AA10" s="299">
        <f>IF('BIFUbC-heat'!AA10&gt;0,'E-heat'!AA58/'BIFUbC-heat'!AA10,1)</f>
        <v>1</v>
      </c>
      <c r="AB10" s="299">
        <f>IF('BIFUbC-heat'!AB10&gt;0,'E-heat'!AB58/'BIFUbC-heat'!AB10,1)</f>
        <v>1</v>
      </c>
      <c r="AC10" s="299">
        <f>IF('BIFUbC-heat'!AC10&gt;0,'E-heat'!AC58/'BIFUbC-heat'!AC10,1)</f>
        <v>1</v>
      </c>
      <c r="AD10" s="299">
        <f>IF('BIFUbC-heat'!AD10&gt;0,'E-heat'!AD58/'BIFUbC-heat'!AD10,1)</f>
        <v>1</v>
      </c>
      <c r="AE10" s="299">
        <f>IF('BIFUbC-heat'!AE10&gt;0,'E-heat'!AE58/'BIFUbC-heat'!AE10,1)</f>
        <v>1</v>
      </c>
      <c r="AF10" s="299">
        <f>IF('BIFUbC-heat'!AF10&gt;0,'E-heat'!AF58/'BIFUbC-heat'!AF10,1)</f>
        <v>1</v>
      </c>
      <c r="AG10" s="299">
        <f>IF('BIFUbC-heat'!AG10&gt;0,'E-heat'!AG58/'BIFUbC-heat'!AG10,1)</f>
        <v>1</v>
      </c>
      <c r="AH10" s="299">
        <f>IF('BIFUbC-heat'!AH10&gt;0,'E-heat'!AH58/'BIFUbC-heat'!AH10,1)</f>
        <v>1</v>
      </c>
      <c r="AI10" s="299">
        <f>IF('BIFUbC-heat'!AI10&gt;0,'E-heat'!AI58/'BIFUbC-heat'!AI10,1)</f>
        <v>1</v>
      </c>
      <c r="AJ10" s="299">
        <f>IF('BIFUbC-heat'!AJ10&gt;0,'E-heat'!AJ58/'BIFUbC-heat'!AJ10,1)</f>
        <v>1</v>
      </c>
      <c r="AK10" s="299">
        <f>IF('BIFUbC-heat'!AK10&gt;0,'E-heat'!AK58/'BIFUbC-heat'!AK10,1)</f>
        <v>1</v>
      </c>
      <c r="AL10" s="299">
        <f>IF('BIFUbC-heat'!AL10&gt;0,'E-heat'!AL58/'BIFUbC-heat'!AL10,1)</f>
        <v>1</v>
      </c>
      <c r="AM10" s="299">
        <f>IF('BIFUbC-heat'!AM10&gt;0,'E-heat'!AM58/'BIFUbC-heat'!AM10,1)</f>
        <v>1</v>
      </c>
      <c r="AN10" s="299">
        <f>IF('BIFUbC-heat'!AN10&gt;0,'E-heat'!AN58/'BIFUbC-heat'!AN10,1)</f>
        <v>1</v>
      </c>
      <c r="AO10" s="299">
        <f>IF('BIFUbC-heat'!AO10&gt;0,'E-heat'!AO58/'BIFUbC-heat'!AO10,1)</f>
        <v>1</v>
      </c>
      <c r="AP10" s="299">
        <f>IF('BIFUbC-heat'!AP10&gt;0,'E-heat'!AP58/'BIFUbC-heat'!AP10,1)</f>
        <v>1</v>
      </c>
      <c r="AQ10" s="299">
        <f>IF('BIFUbC-heat'!AQ10&gt;0,'E-heat'!AQ58/'BIFUbC-heat'!AQ10,1)</f>
        <v>1</v>
      </c>
    </row>
    <row r="11" spans="1:43" x14ac:dyDescent="0.25">
      <c r="A11" s="299" t="s">
        <v>98</v>
      </c>
      <c r="B11" s="299">
        <f>IF('BIFUbC-heat'!B11&gt;0,'E-heat'!B59/'BIFUbC-heat'!B11,1)</f>
        <v>1</v>
      </c>
      <c r="C11" s="299">
        <f>IF('BIFUbC-heat'!C11&gt;0,'E-heat'!C59/'BIFUbC-heat'!C11,1)</f>
        <v>1</v>
      </c>
      <c r="D11" s="299">
        <f>IF('BIFUbC-heat'!D11&gt;0,'E-heat'!D59/'BIFUbC-heat'!D11,1)</f>
        <v>1</v>
      </c>
      <c r="E11" s="299">
        <f>IF('BIFUbC-heat'!E11&gt;0,'E-heat'!E59/'BIFUbC-heat'!E11,1)</f>
        <v>1</v>
      </c>
      <c r="F11" s="299">
        <f>IF('BIFUbC-heat'!F11&gt;0,'E-heat'!F59/'BIFUbC-heat'!F11,1)</f>
        <v>1</v>
      </c>
      <c r="G11" s="299">
        <f>IF('BIFUbC-heat'!G11&gt;0,'E-heat'!G59/'BIFUbC-heat'!G11,1)</f>
        <v>1</v>
      </c>
      <c r="H11" s="299">
        <f>IF('BIFUbC-heat'!H11&gt;0,'E-heat'!H59/'BIFUbC-heat'!H11,1)</f>
        <v>1</v>
      </c>
      <c r="I11" s="299">
        <f>IF('BIFUbC-heat'!I11&gt;0,'E-heat'!I59/'BIFUbC-heat'!I11,1)</f>
        <v>1</v>
      </c>
      <c r="J11" s="299">
        <f>IF('BIFUbC-heat'!J11&gt;0,'E-heat'!J59/'BIFUbC-heat'!J11,1)</f>
        <v>1</v>
      </c>
      <c r="K11" s="299">
        <f>IF('BIFUbC-heat'!K11&gt;0,'E-heat'!K59/'BIFUbC-heat'!K11,1)</f>
        <v>1</v>
      </c>
      <c r="L11" s="299">
        <f>IF('BIFUbC-heat'!L11&gt;0,'E-heat'!L59/'BIFUbC-heat'!L11,1)</f>
        <v>1</v>
      </c>
      <c r="M11" s="299">
        <f>IF('BIFUbC-heat'!M11&gt;0,'E-heat'!M59/'BIFUbC-heat'!M11,1)</f>
        <v>1</v>
      </c>
      <c r="N11" s="299">
        <f>IF('BIFUbC-heat'!N11&gt;0,'E-heat'!N59/'BIFUbC-heat'!N11,1)</f>
        <v>1</v>
      </c>
      <c r="O11" s="299">
        <f>IF('BIFUbC-heat'!O11&gt;0,'E-heat'!O59/'BIFUbC-heat'!O11,1)</f>
        <v>1</v>
      </c>
      <c r="P11" s="299">
        <f>IF('BIFUbC-heat'!P11&gt;0,'E-heat'!P59/'BIFUbC-heat'!P11,1)</f>
        <v>1</v>
      </c>
      <c r="Q11" s="299">
        <f>IF('BIFUbC-heat'!Q11&gt;0,'E-heat'!Q59/'BIFUbC-heat'!Q11,1)</f>
        <v>1</v>
      </c>
      <c r="R11" s="299">
        <f>IF('BIFUbC-heat'!R11&gt;0,'E-heat'!R59/'BIFUbC-heat'!R11,1)</f>
        <v>1</v>
      </c>
      <c r="S11" s="299">
        <f>IF('BIFUbC-heat'!S11&gt;0,'E-heat'!S59/'BIFUbC-heat'!S11,1)</f>
        <v>1</v>
      </c>
      <c r="T11" s="299">
        <f>IF('BIFUbC-heat'!T11&gt;0,'E-heat'!T59/'BIFUbC-heat'!T11,1)</f>
        <v>1</v>
      </c>
      <c r="U11" s="299">
        <f>IF('BIFUbC-heat'!U11&gt;0,'E-heat'!U59/'BIFUbC-heat'!U11,1)</f>
        <v>1</v>
      </c>
      <c r="V11" s="299">
        <f>IF('BIFUbC-heat'!V11&gt;0,'E-heat'!V59/'BIFUbC-heat'!V11,1)</f>
        <v>1</v>
      </c>
      <c r="W11" s="299">
        <f>IF('BIFUbC-heat'!W11&gt;0,'E-heat'!W59/'BIFUbC-heat'!W11,1)</f>
        <v>1</v>
      </c>
      <c r="X11" s="299">
        <f>IF('BIFUbC-heat'!X11&gt;0,'E-heat'!X59/'BIFUbC-heat'!X11,1)</f>
        <v>1</v>
      </c>
      <c r="Y11" s="299">
        <f>IF('BIFUbC-heat'!Y11&gt;0,'E-heat'!Y59/'BIFUbC-heat'!Y11,1)</f>
        <v>1</v>
      </c>
      <c r="Z11" s="299">
        <f>IF('BIFUbC-heat'!Z11&gt;0,'E-heat'!Z59/'BIFUbC-heat'!Z11,1)</f>
        <v>1</v>
      </c>
      <c r="AA11" s="299">
        <f>IF('BIFUbC-heat'!AA11&gt;0,'E-heat'!AA59/'BIFUbC-heat'!AA11,1)</f>
        <v>1</v>
      </c>
      <c r="AB11" s="299">
        <f>IF('BIFUbC-heat'!AB11&gt;0,'E-heat'!AB59/'BIFUbC-heat'!AB11,1)</f>
        <v>1</v>
      </c>
      <c r="AC11" s="299">
        <f>IF('BIFUbC-heat'!AC11&gt;0,'E-heat'!AC59/'BIFUbC-heat'!AC11,1)</f>
        <v>1</v>
      </c>
      <c r="AD11" s="299">
        <f>IF('BIFUbC-heat'!AD11&gt;0,'E-heat'!AD59/'BIFUbC-heat'!AD11,1)</f>
        <v>1</v>
      </c>
      <c r="AE11" s="299">
        <f>IF('BIFUbC-heat'!AE11&gt;0,'E-heat'!AE59/'BIFUbC-heat'!AE11,1)</f>
        <v>1</v>
      </c>
      <c r="AF11" s="299">
        <f>IF('BIFUbC-heat'!AF11&gt;0,'E-heat'!AF59/'BIFUbC-heat'!AF11,1)</f>
        <v>1</v>
      </c>
      <c r="AG11" s="299">
        <f>IF('BIFUbC-heat'!AG11&gt;0,'E-heat'!AG59/'BIFUbC-heat'!AG11,1)</f>
        <v>1</v>
      </c>
      <c r="AH11" s="299">
        <f>IF('BIFUbC-heat'!AH11&gt;0,'E-heat'!AH59/'BIFUbC-heat'!AH11,1)</f>
        <v>1</v>
      </c>
      <c r="AI11" s="299">
        <f>IF('BIFUbC-heat'!AI11&gt;0,'E-heat'!AI59/'BIFUbC-heat'!AI11,1)</f>
        <v>1</v>
      </c>
      <c r="AJ11" s="299">
        <f>IF('BIFUbC-heat'!AJ11&gt;0,'E-heat'!AJ59/'BIFUbC-heat'!AJ11,1)</f>
        <v>1</v>
      </c>
      <c r="AK11" s="299">
        <f>IF('BIFUbC-heat'!AK11&gt;0,'E-heat'!AK59/'BIFUbC-heat'!AK11,1)</f>
        <v>1</v>
      </c>
      <c r="AL11" s="299">
        <f>IF('BIFUbC-heat'!AL11&gt;0,'E-heat'!AL59/'BIFUbC-heat'!AL11,1)</f>
        <v>1</v>
      </c>
      <c r="AM11" s="299">
        <f>IF('BIFUbC-heat'!AM11&gt;0,'E-heat'!AM59/'BIFUbC-heat'!AM11,1)</f>
        <v>1</v>
      </c>
      <c r="AN11" s="299">
        <f>IF('BIFUbC-heat'!AN11&gt;0,'E-heat'!AN59/'BIFUbC-heat'!AN11,1)</f>
        <v>1</v>
      </c>
      <c r="AO11" s="299">
        <f>IF('BIFUbC-heat'!AO11&gt;0,'E-heat'!AO59/'BIFUbC-heat'!AO11,1)</f>
        <v>1</v>
      </c>
      <c r="AP11" s="299">
        <f>IF('BIFUbC-heat'!AP11&gt;0,'E-heat'!AP59/'BIFUbC-heat'!AP11,1)</f>
        <v>1</v>
      </c>
      <c r="AQ11" s="299">
        <f>IF('BIFUbC-heat'!AQ11&gt;0,'E-heat'!AQ59/'BIFUbC-heat'!AQ11,1)</f>
        <v>1</v>
      </c>
    </row>
    <row r="12" spans="1:43" x14ac:dyDescent="0.25">
      <c r="A12" s="299" t="s">
        <v>99</v>
      </c>
      <c r="B12" s="299">
        <f>IF('BIFUbC-heat'!B12&gt;0,'E-heat'!B60/'BIFUbC-heat'!B12,1)</f>
        <v>1</v>
      </c>
      <c r="C12" s="299">
        <f>IF('BIFUbC-heat'!C12&gt;0,'E-heat'!C60/'BIFUbC-heat'!C12,1)</f>
        <v>1</v>
      </c>
      <c r="D12" s="299">
        <f>IF('BIFUbC-heat'!D12&gt;0,'E-heat'!D60/'BIFUbC-heat'!D12,1)</f>
        <v>1</v>
      </c>
      <c r="E12" s="299">
        <f>IF('BIFUbC-heat'!E12&gt;0,'E-heat'!E60/'BIFUbC-heat'!E12,1)</f>
        <v>1</v>
      </c>
      <c r="F12" s="299">
        <f>IF('BIFUbC-heat'!F12&gt;0,'E-heat'!F60/'BIFUbC-heat'!F12,1)</f>
        <v>1</v>
      </c>
      <c r="G12" s="299">
        <f>IF('BIFUbC-heat'!G12&gt;0,'E-heat'!G60/'BIFUbC-heat'!G12,1)</f>
        <v>1</v>
      </c>
      <c r="H12" s="299">
        <f>IF('BIFUbC-heat'!H12&gt;0,'E-heat'!H60/'BIFUbC-heat'!H12,1)</f>
        <v>1</v>
      </c>
      <c r="I12" s="299">
        <f>IF('BIFUbC-heat'!I12&gt;0,'E-heat'!I60/'BIFUbC-heat'!I12,1)</f>
        <v>1</v>
      </c>
      <c r="J12" s="299">
        <f>IF('BIFUbC-heat'!J12&gt;0,'E-heat'!J60/'BIFUbC-heat'!J12,1)</f>
        <v>1</v>
      </c>
      <c r="K12" s="299">
        <f>IF('BIFUbC-heat'!K12&gt;0,'E-heat'!K60/'BIFUbC-heat'!K12,1)</f>
        <v>1</v>
      </c>
      <c r="L12" s="299">
        <f>IF('BIFUbC-heat'!L12&gt;0,'E-heat'!L60/'BIFUbC-heat'!L12,1)</f>
        <v>1</v>
      </c>
      <c r="M12" s="299">
        <f>IF('BIFUbC-heat'!M12&gt;0,'E-heat'!M60/'BIFUbC-heat'!M12,1)</f>
        <v>1</v>
      </c>
      <c r="N12" s="299">
        <f>IF('BIFUbC-heat'!N12&gt;0,'E-heat'!N60/'BIFUbC-heat'!N12,1)</f>
        <v>1</v>
      </c>
      <c r="O12" s="299">
        <f>IF('BIFUbC-heat'!O12&gt;0,'E-heat'!O60/'BIFUbC-heat'!O12,1)</f>
        <v>1</v>
      </c>
      <c r="P12" s="299">
        <f>IF('BIFUbC-heat'!P12&gt;0,'E-heat'!P60/'BIFUbC-heat'!P12,1)</f>
        <v>1</v>
      </c>
      <c r="Q12" s="299">
        <f>IF('BIFUbC-heat'!Q12&gt;0,'E-heat'!Q60/'BIFUbC-heat'!Q12,1)</f>
        <v>1</v>
      </c>
      <c r="R12" s="299">
        <f>IF('BIFUbC-heat'!R12&gt;0,'E-heat'!R60/'BIFUbC-heat'!R12,1)</f>
        <v>1</v>
      </c>
      <c r="S12" s="299">
        <f>IF('BIFUbC-heat'!S12&gt;0,'E-heat'!S60/'BIFUbC-heat'!S12,1)</f>
        <v>1</v>
      </c>
      <c r="T12" s="299">
        <f>IF('BIFUbC-heat'!T12&gt;0,'E-heat'!T60/'BIFUbC-heat'!T12,1)</f>
        <v>1</v>
      </c>
      <c r="U12" s="299">
        <f>IF('BIFUbC-heat'!U12&gt;0,'E-heat'!U60/'BIFUbC-heat'!U12,1)</f>
        <v>1</v>
      </c>
      <c r="V12" s="299">
        <f>IF('BIFUbC-heat'!V12&gt;0,'E-heat'!V60/'BIFUbC-heat'!V12,1)</f>
        <v>1</v>
      </c>
      <c r="W12" s="299">
        <f>IF('BIFUbC-heat'!W12&gt;0,'E-heat'!W60/'BIFUbC-heat'!W12,1)</f>
        <v>1</v>
      </c>
      <c r="X12" s="299">
        <f>IF('BIFUbC-heat'!X12&gt;0,'E-heat'!X60/'BIFUbC-heat'!X12,1)</f>
        <v>1</v>
      </c>
      <c r="Y12" s="299">
        <f>IF('BIFUbC-heat'!Y12&gt;0,'E-heat'!Y60/'BIFUbC-heat'!Y12,1)</f>
        <v>1</v>
      </c>
      <c r="Z12" s="299">
        <f>IF('BIFUbC-heat'!Z12&gt;0,'E-heat'!Z60/'BIFUbC-heat'!Z12,1)</f>
        <v>1</v>
      </c>
      <c r="AA12" s="299">
        <f>IF('BIFUbC-heat'!AA12&gt;0,'E-heat'!AA60/'BIFUbC-heat'!AA12,1)</f>
        <v>1</v>
      </c>
      <c r="AB12" s="299">
        <f>IF('BIFUbC-heat'!AB12&gt;0,'E-heat'!AB60/'BIFUbC-heat'!AB12,1)</f>
        <v>1</v>
      </c>
      <c r="AC12" s="299">
        <f>IF('BIFUbC-heat'!AC12&gt;0,'E-heat'!AC60/'BIFUbC-heat'!AC12,1)</f>
        <v>1</v>
      </c>
      <c r="AD12" s="299">
        <f>IF('BIFUbC-heat'!AD12&gt;0,'E-heat'!AD60/'BIFUbC-heat'!AD12,1)</f>
        <v>1</v>
      </c>
      <c r="AE12" s="299">
        <f>IF('BIFUbC-heat'!AE12&gt;0,'E-heat'!AE60/'BIFUbC-heat'!AE12,1)</f>
        <v>1</v>
      </c>
      <c r="AF12" s="299">
        <f>IF('BIFUbC-heat'!AF12&gt;0,'E-heat'!AF60/'BIFUbC-heat'!AF12,1)</f>
        <v>1</v>
      </c>
      <c r="AG12" s="299">
        <f>IF('BIFUbC-heat'!AG12&gt;0,'E-heat'!AG60/'BIFUbC-heat'!AG12,1)</f>
        <v>1</v>
      </c>
      <c r="AH12" s="299">
        <f>IF('BIFUbC-heat'!AH12&gt;0,'E-heat'!AH60/'BIFUbC-heat'!AH12,1)</f>
        <v>1</v>
      </c>
      <c r="AI12" s="299">
        <f>IF('BIFUbC-heat'!AI12&gt;0,'E-heat'!AI60/'BIFUbC-heat'!AI12,1)</f>
        <v>1</v>
      </c>
      <c r="AJ12" s="299">
        <f>IF('BIFUbC-heat'!AJ12&gt;0,'E-heat'!AJ60/'BIFUbC-heat'!AJ12,1)</f>
        <v>1</v>
      </c>
      <c r="AK12" s="299">
        <f>IF('BIFUbC-heat'!AK12&gt;0,'E-heat'!AK60/'BIFUbC-heat'!AK12,1)</f>
        <v>1</v>
      </c>
      <c r="AL12" s="299">
        <f>IF('BIFUbC-heat'!AL12&gt;0,'E-heat'!AL60/'BIFUbC-heat'!AL12,1)</f>
        <v>1</v>
      </c>
      <c r="AM12" s="299">
        <f>IF('BIFUbC-heat'!AM12&gt;0,'E-heat'!AM60/'BIFUbC-heat'!AM12,1)</f>
        <v>1</v>
      </c>
      <c r="AN12" s="299">
        <f>IF('BIFUbC-heat'!AN12&gt;0,'E-heat'!AN60/'BIFUbC-heat'!AN12,1)</f>
        <v>1</v>
      </c>
      <c r="AO12" s="299">
        <f>IF('BIFUbC-heat'!AO12&gt;0,'E-heat'!AO60/'BIFUbC-heat'!AO12,1)</f>
        <v>1</v>
      </c>
      <c r="AP12" s="299">
        <f>IF('BIFUbC-heat'!AP12&gt;0,'E-heat'!AP60/'BIFUbC-heat'!AP12,1)</f>
        <v>1</v>
      </c>
      <c r="AQ12" s="299">
        <f>IF('BIFUbC-heat'!AQ12&gt;0,'E-heat'!AQ60/'BIFUbC-heat'!AQ12,1)</f>
        <v>1</v>
      </c>
    </row>
    <row r="13" spans="1:43" x14ac:dyDescent="0.25">
      <c r="A13" s="299" t="s">
        <v>100</v>
      </c>
      <c r="B13" s="299">
        <f>IF('BIFUbC-heat'!B13&gt;0,'E-heat'!B61/'BIFUbC-heat'!B13,1)</f>
        <v>1</v>
      </c>
      <c r="C13" s="299">
        <f>IF('BIFUbC-heat'!C13&gt;0,'E-heat'!C61/'BIFUbC-heat'!C13,1)</f>
        <v>1</v>
      </c>
      <c r="D13" s="299">
        <f>IF('BIFUbC-heat'!D13&gt;0,'E-heat'!D61/'BIFUbC-heat'!D13,1)</f>
        <v>1</v>
      </c>
      <c r="E13" s="299">
        <f>IF('BIFUbC-heat'!E13&gt;0,'E-heat'!E61/'BIFUbC-heat'!E13,1)</f>
        <v>1</v>
      </c>
      <c r="F13" s="299">
        <f>IF('BIFUbC-heat'!F13&gt;0,'E-heat'!F61/'BIFUbC-heat'!F13,1)</f>
        <v>1</v>
      </c>
      <c r="G13" s="299">
        <f>IF('BIFUbC-heat'!G13&gt;0,'E-heat'!G61/'BIFUbC-heat'!G13,1)</f>
        <v>1</v>
      </c>
      <c r="H13" s="299">
        <f>IF('BIFUbC-heat'!H13&gt;0,'E-heat'!H61/'BIFUbC-heat'!H13,1)</f>
        <v>1</v>
      </c>
      <c r="I13" s="299">
        <f>IF('BIFUbC-heat'!I13&gt;0,'E-heat'!I61/'BIFUbC-heat'!I13,1)</f>
        <v>1</v>
      </c>
      <c r="J13" s="299">
        <f>IF('BIFUbC-heat'!J13&gt;0,'E-heat'!J61/'BIFUbC-heat'!J13,1)</f>
        <v>1</v>
      </c>
      <c r="K13" s="299">
        <f>IF('BIFUbC-heat'!K13&gt;0,'E-heat'!K61/'BIFUbC-heat'!K13,1)</f>
        <v>1</v>
      </c>
      <c r="L13" s="299">
        <f>IF('BIFUbC-heat'!L13&gt;0,'E-heat'!L61/'BIFUbC-heat'!L13,1)</f>
        <v>1</v>
      </c>
      <c r="M13" s="299">
        <f>IF('BIFUbC-heat'!M13&gt;0,'E-heat'!M61/'BIFUbC-heat'!M13,1)</f>
        <v>1</v>
      </c>
      <c r="N13" s="299">
        <f>IF('BIFUbC-heat'!N13&gt;0,'E-heat'!N61/'BIFUbC-heat'!N13,1)</f>
        <v>1</v>
      </c>
      <c r="O13" s="299">
        <f>IF('BIFUbC-heat'!O13&gt;0,'E-heat'!O61/'BIFUbC-heat'!O13,1)</f>
        <v>1</v>
      </c>
      <c r="P13" s="299">
        <f>IF('BIFUbC-heat'!P13&gt;0,'E-heat'!P61/'BIFUbC-heat'!P13,1)</f>
        <v>1</v>
      </c>
      <c r="Q13" s="299">
        <f>IF('BIFUbC-heat'!Q13&gt;0,'E-heat'!Q61/'BIFUbC-heat'!Q13,1)</f>
        <v>1</v>
      </c>
      <c r="R13" s="299">
        <f>IF('BIFUbC-heat'!R13&gt;0,'E-heat'!R61/'BIFUbC-heat'!R13,1)</f>
        <v>1</v>
      </c>
      <c r="S13" s="299">
        <f>IF('BIFUbC-heat'!S13&gt;0,'E-heat'!S61/'BIFUbC-heat'!S13,1)</f>
        <v>1</v>
      </c>
      <c r="T13" s="299">
        <f>IF('BIFUbC-heat'!T13&gt;0,'E-heat'!T61/'BIFUbC-heat'!T13,1)</f>
        <v>1</v>
      </c>
      <c r="U13" s="299">
        <f>IF('BIFUbC-heat'!U13&gt;0,'E-heat'!U61/'BIFUbC-heat'!U13,1)</f>
        <v>1</v>
      </c>
      <c r="V13" s="299">
        <f>IF('BIFUbC-heat'!V13&gt;0,'E-heat'!V61/'BIFUbC-heat'!V13,1)</f>
        <v>1</v>
      </c>
      <c r="W13" s="299">
        <f>IF('BIFUbC-heat'!W13&gt;0,'E-heat'!W61/'BIFUbC-heat'!W13,1)</f>
        <v>1</v>
      </c>
      <c r="X13" s="299">
        <f>IF('BIFUbC-heat'!X13&gt;0,'E-heat'!X61/'BIFUbC-heat'!X13,1)</f>
        <v>1</v>
      </c>
      <c r="Y13" s="299">
        <f>IF('BIFUbC-heat'!Y13&gt;0,'E-heat'!Y61/'BIFUbC-heat'!Y13,1)</f>
        <v>1</v>
      </c>
      <c r="Z13" s="299">
        <f>IF('BIFUbC-heat'!Z13&gt;0,'E-heat'!Z61/'BIFUbC-heat'!Z13,1)</f>
        <v>1</v>
      </c>
      <c r="AA13" s="299">
        <f>IF('BIFUbC-heat'!AA13&gt;0,'E-heat'!AA61/'BIFUbC-heat'!AA13,1)</f>
        <v>1</v>
      </c>
      <c r="AB13" s="299">
        <f>IF('BIFUbC-heat'!AB13&gt;0,'E-heat'!AB61/'BIFUbC-heat'!AB13,1)</f>
        <v>1</v>
      </c>
      <c r="AC13" s="299">
        <f>IF('BIFUbC-heat'!AC13&gt;0,'E-heat'!AC61/'BIFUbC-heat'!AC13,1)</f>
        <v>1</v>
      </c>
      <c r="AD13" s="299">
        <f>IF('BIFUbC-heat'!AD13&gt;0,'E-heat'!AD61/'BIFUbC-heat'!AD13,1)</f>
        <v>1</v>
      </c>
      <c r="AE13" s="299">
        <f>IF('BIFUbC-heat'!AE13&gt;0,'E-heat'!AE61/'BIFUbC-heat'!AE13,1)</f>
        <v>1</v>
      </c>
      <c r="AF13" s="299">
        <f>IF('BIFUbC-heat'!AF13&gt;0,'E-heat'!AF61/'BIFUbC-heat'!AF13,1)</f>
        <v>1</v>
      </c>
      <c r="AG13" s="299">
        <f>IF('BIFUbC-heat'!AG13&gt;0,'E-heat'!AG61/'BIFUbC-heat'!AG13,1)</f>
        <v>1</v>
      </c>
      <c r="AH13" s="299">
        <f>IF('BIFUbC-heat'!AH13&gt;0,'E-heat'!AH61/'BIFUbC-heat'!AH13,1)</f>
        <v>1</v>
      </c>
      <c r="AI13" s="299">
        <f>IF('BIFUbC-heat'!AI13&gt;0,'E-heat'!AI61/'BIFUbC-heat'!AI13,1)</f>
        <v>1</v>
      </c>
      <c r="AJ13" s="299">
        <f>IF('BIFUbC-heat'!AJ13&gt;0,'E-heat'!AJ61/'BIFUbC-heat'!AJ13,1)</f>
        <v>1</v>
      </c>
      <c r="AK13" s="299">
        <f>IF('BIFUbC-heat'!AK13&gt;0,'E-heat'!AK61/'BIFUbC-heat'!AK13,1)</f>
        <v>1</v>
      </c>
      <c r="AL13" s="299">
        <f>IF('BIFUbC-heat'!AL13&gt;0,'E-heat'!AL61/'BIFUbC-heat'!AL13,1)</f>
        <v>1</v>
      </c>
      <c r="AM13" s="299">
        <f>IF('BIFUbC-heat'!AM13&gt;0,'E-heat'!AM61/'BIFUbC-heat'!AM13,1)</f>
        <v>1</v>
      </c>
      <c r="AN13" s="299">
        <f>IF('BIFUbC-heat'!AN13&gt;0,'E-heat'!AN61/'BIFUbC-heat'!AN13,1)</f>
        <v>1</v>
      </c>
      <c r="AO13" s="299">
        <f>IF('BIFUbC-heat'!AO13&gt;0,'E-heat'!AO61/'BIFUbC-heat'!AO13,1)</f>
        <v>1</v>
      </c>
      <c r="AP13" s="299">
        <f>IF('BIFUbC-heat'!AP13&gt;0,'E-heat'!AP61/'BIFUbC-heat'!AP13,1)</f>
        <v>1</v>
      </c>
      <c r="AQ13" s="299">
        <f>IF('BIFUbC-heat'!AQ13&gt;0,'E-heat'!AQ61/'BIFUbC-heat'!AQ13,1)</f>
        <v>1</v>
      </c>
    </row>
    <row r="14" spans="1:43" x14ac:dyDescent="0.25">
      <c r="A14" s="299" t="s">
        <v>101</v>
      </c>
      <c r="B14" s="299">
        <f>IF('BIFUbC-heat'!B14&gt;0,'E-heat'!B62/'BIFUbC-heat'!B14,1)</f>
        <v>1</v>
      </c>
      <c r="C14" s="299">
        <f>IF('BIFUbC-heat'!C14&gt;0,'E-heat'!C62/'BIFUbC-heat'!C14,1)</f>
        <v>1</v>
      </c>
      <c r="D14" s="299">
        <f>IF('BIFUbC-heat'!D14&gt;0,'E-heat'!D62/'BIFUbC-heat'!D14,1)</f>
        <v>1</v>
      </c>
      <c r="E14" s="299">
        <f>IF('BIFUbC-heat'!E14&gt;0,'E-heat'!E62/'BIFUbC-heat'!E14,1)</f>
        <v>1</v>
      </c>
      <c r="F14" s="299">
        <f>IF('BIFUbC-heat'!F14&gt;0,'E-heat'!F62/'BIFUbC-heat'!F14,1)</f>
        <v>1</v>
      </c>
      <c r="G14" s="299">
        <f>IF('BIFUbC-heat'!G14&gt;0,'E-heat'!G62/'BIFUbC-heat'!G14,1)</f>
        <v>1</v>
      </c>
      <c r="H14" s="299">
        <f>IF('BIFUbC-heat'!H14&gt;0,'E-heat'!H62/'BIFUbC-heat'!H14,1)</f>
        <v>1</v>
      </c>
      <c r="I14" s="299">
        <f>IF('BIFUbC-heat'!I14&gt;0,'E-heat'!I62/'BIFUbC-heat'!I14,1)</f>
        <v>1</v>
      </c>
      <c r="J14" s="299">
        <f>IF('BIFUbC-heat'!J14&gt;0,'E-heat'!J62/'BIFUbC-heat'!J14,1)</f>
        <v>1</v>
      </c>
      <c r="K14" s="299">
        <f>IF('BIFUbC-heat'!K14&gt;0,'E-heat'!K62/'BIFUbC-heat'!K14,1)</f>
        <v>1</v>
      </c>
      <c r="L14" s="299">
        <f>IF('BIFUbC-heat'!L14&gt;0,'E-heat'!L62/'BIFUbC-heat'!L14,1)</f>
        <v>1</v>
      </c>
      <c r="M14" s="299">
        <f>IF('BIFUbC-heat'!M14&gt;0,'E-heat'!M62/'BIFUbC-heat'!M14,1)</f>
        <v>1</v>
      </c>
      <c r="N14" s="299">
        <f>IF('BIFUbC-heat'!N14&gt;0,'E-heat'!N62/'BIFUbC-heat'!N14,1)</f>
        <v>1</v>
      </c>
      <c r="O14" s="299">
        <f>IF('BIFUbC-heat'!O14&gt;0,'E-heat'!O62/'BIFUbC-heat'!O14,1)</f>
        <v>1</v>
      </c>
      <c r="P14" s="299">
        <f>IF('BIFUbC-heat'!P14&gt;0,'E-heat'!P62/'BIFUbC-heat'!P14,1)</f>
        <v>1</v>
      </c>
      <c r="Q14" s="299">
        <f>IF('BIFUbC-heat'!Q14&gt;0,'E-heat'!Q62/'BIFUbC-heat'!Q14,1)</f>
        <v>1</v>
      </c>
      <c r="R14" s="299">
        <f>IF('BIFUbC-heat'!R14&gt;0,'E-heat'!R62/'BIFUbC-heat'!R14,1)</f>
        <v>1</v>
      </c>
      <c r="S14" s="299">
        <f>IF('BIFUbC-heat'!S14&gt;0,'E-heat'!S62/'BIFUbC-heat'!S14,1)</f>
        <v>1</v>
      </c>
      <c r="T14" s="299">
        <f>IF('BIFUbC-heat'!T14&gt;0,'E-heat'!T62/'BIFUbC-heat'!T14,1)</f>
        <v>1</v>
      </c>
      <c r="U14" s="299">
        <f>IF('BIFUbC-heat'!U14&gt;0,'E-heat'!U62/'BIFUbC-heat'!U14,1)</f>
        <v>1</v>
      </c>
      <c r="V14" s="299">
        <f>IF('BIFUbC-heat'!V14&gt;0,'E-heat'!V62/'BIFUbC-heat'!V14,1)</f>
        <v>1</v>
      </c>
      <c r="W14" s="299">
        <f>IF('BIFUbC-heat'!W14&gt;0,'E-heat'!W62/'BIFUbC-heat'!W14,1)</f>
        <v>1</v>
      </c>
      <c r="X14" s="299">
        <f>IF('BIFUbC-heat'!X14&gt;0,'E-heat'!X62/'BIFUbC-heat'!X14,1)</f>
        <v>1</v>
      </c>
      <c r="Y14" s="299">
        <f>IF('BIFUbC-heat'!Y14&gt;0,'E-heat'!Y62/'BIFUbC-heat'!Y14,1)</f>
        <v>1</v>
      </c>
      <c r="Z14" s="299">
        <f>IF('BIFUbC-heat'!Z14&gt;0,'E-heat'!Z62/'BIFUbC-heat'!Z14,1)</f>
        <v>1</v>
      </c>
      <c r="AA14" s="299">
        <f>IF('BIFUbC-heat'!AA14&gt;0,'E-heat'!AA62/'BIFUbC-heat'!AA14,1)</f>
        <v>1</v>
      </c>
      <c r="AB14" s="299">
        <f>IF('BIFUbC-heat'!AB14&gt;0,'E-heat'!AB62/'BIFUbC-heat'!AB14,1)</f>
        <v>1</v>
      </c>
      <c r="AC14" s="299">
        <f>IF('BIFUbC-heat'!AC14&gt;0,'E-heat'!AC62/'BIFUbC-heat'!AC14,1)</f>
        <v>1</v>
      </c>
      <c r="AD14" s="299">
        <f>IF('BIFUbC-heat'!AD14&gt;0,'E-heat'!AD62/'BIFUbC-heat'!AD14,1)</f>
        <v>1</v>
      </c>
      <c r="AE14" s="299">
        <f>IF('BIFUbC-heat'!AE14&gt;0,'E-heat'!AE62/'BIFUbC-heat'!AE14,1)</f>
        <v>1</v>
      </c>
      <c r="AF14" s="299">
        <f>IF('BIFUbC-heat'!AF14&gt;0,'E-heat'!AF62/'BIFUbC-heat'!AF14,1)</f>
        <v>1</v>
      </c>
      <c r="AG14" s="299">
        <f>IF('BIFUbC-heat'!AG14&gt;0,'E-heat'!AG62/'BIFUbC-heat'!AG14,1)</f>
        <v>1</v>
      </c>
      <c r="AH14" s="299">
        <f>IF('BIFUbC-heat'!AH14&gt;0,'E-heat'!AH62/'BIFUbC-heat'!AH14,1)</f>
        <v>1</v>
      </c>
      <c r="AI14" s="299">
        <f>IF('BIFUbC-heat'!AI14&gt;0,'E-heat'!AI62/'BIFUbC-heat'!AI14,1)</f>
        <v>1</v>
      </c>
      <c r="AJ14" s="299">
        <f>IF('BIFUbC-heat'!AJ14&gt;0,'E-heat'!AJ62/'BIFUbC-heat'!AJ14,1)</f>
        <v>1</v>
      </c>
      <c r="AK14" s="299">
        <f>IF('BIFUbC-heat'!AK14&gt;0,'E-heat'!AK62/'BIFUbC-heat'!AK14,1)</f>
        <v>1</v>
      </c>
      <c r="AL14" s="299">
        <f>IF('BIFUbC-heat'!AL14&gt;0,'E-heat'!AL62/'BIFUbC-heat'!AL14,1)</f>
        <v>1</v>
      </c>
      <c r="AM14" s="299">
        <f>IF('BIFUbC-heat'!AM14&gt;0,'E-heat'!AM62/'BIFUbC-heat'!AM14,1)</f>
        <v>1</v>
      </c>
      <c r="AN14" s="299">
        <f>IF('BIFUbC-heat'!AN14&gt;0,'E-heat'!AN62/'BIFUbC-heat'!AN14,1)</f>
        <v>1</v>
      </c>
      <c r="AO14" s="299">
        <f>IF('BIFUbC-heat'!AO14&gt;0,'E-heat'!AO62/'BIFUbC-heat'!AO14,1)</f>
        <v>1</v>
      </c>
      <c r="AP14" s="299">
        <f>IF('BIFUbC-heat'!AP14&gt;0,'E-heat'!AP62/'BIFUbC-heat'!AP14,1)</f>
        <v>1</v>
      </c>
      <c r="AQ14" s="299">
        <f>IF('BIFUbC-heat'!AQ14&gt;0,'E-heat'!AQ62/'BIFUbC-heat'!AQ14,1)</f>
        <v>1</v>
      </c>
    </row>
    <row r="15" spans="1:43" x14ac:dyDescent="0.25">
      <c r="A15" s="299" t="s">
        <v>102</v>
      </c>
      <c r="B15" s="299">
        <f>IF('BIFUbC-heat'!B15&gt;0,'E-heat'!B63/'BIFUbC-heat'!B15,1)</f>
        <v>1</v>
      </c>
      <c r="C15" s="299">
        <f>IF('BIFUbC-heat'!C15&gt;0,'E-heat'!C63/'BIFUbC-heat'!C15,1)</f>
        <v>1</v>
      </c>
      <c r="D15" s="299">
        <f>IF('BIFUbC-heat'!D15&gt;0,'E-heat'!D63/'BIFUbC-heat'!D15,1)</f>
        <v>1</v>
      </c>
      <c r="E15" s="299">
        <f>IF('BIFUbC-heat'!E15&gt;0,'E-heat'!E63/'BIFUbC-heat'!E15,1)</f>
        <v>1</v>
      </c>
      <c r="F15" s="299">
        <f>IF('BIFUbC-heat'!F15&gt;0,'E-heat'!F63/'BIFUbC-heat'!F15,1)</f>
        <v>1</v>
      </c>
      <c r="G15" s="299">
        <f>IF('BIFUbC-heat'!G15&gt;0,'E-heat'!G63/'BIFUbC-heat'!G15,1)</f>
        <v>1</v>
      </c>
      <c r="H15" s="299">
        <f>IF('BIFUbC-heat'!H15&gt;0,'E-heat'!H63/'BIFUbC-heat'!H15,1)</f>
        <v>1</v>
      </c>
      <c r="I15" s="299">
        <f>IF('BIFUbC-heat'!I15&gt;0,'E-heat'!I63/'BIFUbC-heat'!I15,1)</f>
        <v>1</v>
      </c>
      <c r="J15" s="299">
        <f>IF('BIFUbC-heat'!J15&gt;0,'E-heat'!J63/'BIFUbC-heat'!J15,1)</f>
        <v>1</v>
      </c>
      <c r="K15" s="299">
        <f>IF('BIFUbC-heat'!K15&gt;0,'E-heat'!K63/'BIFUbC-heat'!K15,1)</f>
        <v>1</v>
      </c>
      <c r="L15" s="299">
        <f>IF('BIFUbC-heat'!L15&gt;0,'E-heat'!L63/'BIFUbC-heat'!L15,1)</f>
        <v>1</v>
      </c>
      <c r="M15" s="299">
        <f>IF('BIFUbC-heat'!M15&gt;0,'E-heat'!M63/'BIFUbC-heat'!M15,1)</f>
        <v>1</v>
      </c>
      <c r="N15" s="299">
        <f>IF('BIFUbC-heat'!N15&gt;0,'E-heat'!N63/'BIFUbC-heat'!N15,1)</f>
        <v>1</v>
      </c>
      <c r="O15" s="299">
        <f>IF('BIFUbC-heat'!O15&gt;0,'E-heat'!O63/'BIFUbC-heat'!O15,1)</f>
        <v>1</v>
      </c>
      <c r="P15" s="299">
        <f>IF('BIFUbC-heat'!P15&gt;0,'E-heat'!P63/'BIFUbC-heat'!P15,1)</f>
        <v>1</v>
      </c>
      <c r="Q15" s="299">
        <f>IF('BIFUbC-heat'!Q15&gt;0,'E-heat'!Q63/'BIFUbC-heat'!Q15,1)</f>
        <v>1</v>
      </c>
      <c r="R15" s="299">
        <f>IF('BIFUbC-heat'!R15&gt;0,'E-heat'!R63/'BIFUbC-heat'!R15,1)</f>
        <v>1</v>
      </c>
      <c r="S15" s="299">
        <f>IF('BIFUbC-heat'!S15&gt;0,'E-heat'!S63/'BIFUbC-heat'!S15,1)</f>
        <v>1</v>
      </c>
      <c r="T15" s="299">
        <f>IF('BIFUbC-heat'!T15&gt;0,'E-heat'!T63/'BIFUbC-heat'!T15,1)</f>
        <v>1</v>
      </c>
      <c r="U15" s="299">
        <f>IF('BIFUbC-heat'!U15&gt;0,'E-heat'!U63/'BIFUbC-heat'!U15,1)</f>
        <v>1</v>
      </c>
      <c r="V15" s="299">
        <f>IF('BIFUbC-heat'!V15&gt;0,'E-heat'!V63/'BIFUbC-heat'!V15,1)</f>
        <v>1</v>
      </c>
      <c r="W15" s="299">
        <f>IF('BIFUbC-heat'!W15&gt;0,'E-heat'!W63/'BIFUbC-heat'!W15,1)</f>
        <v>1</v>
      </c>
      <c r="X15" s="299">
        <f>IF('BIFUbC-heat'!X15&gt;0,'E-heat'!X63/'BIFUbC-heat'!X15,1)</f>
        <v>1</v>
      </c>
      <c r="Y15" s="299">
        <f>IF('BIFUbC-heat'!Y15&gt;0,'E-heat'!Y63/'BIFUbC-heat'!Y15,1)</f>
        <v>1</v>
      </c>
      <c r="Z15" s="299">
        <f>IF('BIFUbC-heat'!Z15&gt;0,'E-heat'!Z63/'BIFUbC-heat'!Z15,1)</f>
        <v>1</v>
      </c>
      <c r="AA15" s="299">
        <f>IF('BIFUbC-heat'!AA15&gt;0,'E-heat'!AA63/'BIFUbC-heat'!AA15,1)</f>
        <v>1</v>
      </c>
      <c r="AB15" s="299">
        <f>IF('BIFUbC-heat'!AB15&gt;0,'E-heat'!AB63/'BIFUbC-heat'!AB15,1)</f>
        <v>1</v>
      </c>
      <c r="AC15" s="299">
        <f>IF('BIFUbC-heat'!AC15&gt;0,'E-heat'!AC63/'BIFUbC-heat'!AC15,1)</f>
        <v>1</v>
      </c>
      <c r="AD15" s="299">
        <f>IF('BIFUbC-heat'!AD15&gt;0,'E-heat'!AD63/'BIFUbC-heat'!AD15,1)</f>
        <v>1</v>
      </c>
      <c r="AE15" s="299">
        <f>IF('BIFUbC-heat'!AE15&gt;0,'E-heat'!AE63/'BIFUbC-heat'!AE15,1)</f>
        <v>1</v>
      </c>
      <c r="AF15" s="299">
        <f>IF('BIFUbC-heat'!AF15&gt;0,'E-heat'!AF63/'BIFUbC-heat'!AF15,1)</f>
        <v>1</v>
      </c>
      <c r="AG15" s="299">
        <f>IF('BIFUbC-heat'!AG15&gt;0,'E-heat'!AG63/'BIFUbC-heat'!AG15,1)</f>
        <v>1</v>
      </c>
      <c r="AH15" s="299">
        <f>IF('BIFUbC-heat'!AH15&gt;0,'E-heat'!AH63/'BIFUbC-heat'!AH15,1)</f>
        <v>1</v>
      </c>
      <c r="AI15" s="299">
        <f>IF('BIFUbC-heat'!AI15&gt;0,'E-heat'!AI63/'BIFUbC-heat'!AI15,1)</f>
        <v>1</v>
      </c>
      <c r="AJ15" s="299">
        <f>IF('BIFUbC-heat'!AJ15&gt;0,'E-heat'!AJ63/'BIFUbC-heat'!AJ15,1)</f>
        <v>1</v>
      </c>
      <c r="AK15" s="299">
        <f>IF('BIFUbC-heat'!AK15&gt;0,'E-heat'!AK63/'BIFUbC-heat'!AK15,1)</f>
        <v>1</v>
      </c>
      <c r="AL15" s="299">
        <f>IF('BIFUbC-heat'!AL15&gt;0,'E-heat'!AL63/'BIFUbC-heat'!AL15,1)</f>
        <v>1</v>
      </c>
      <c r="AM15" s="299">
        <f>IF('BIFUbC-heat'!AM15&gt;0,'E-heat'!AM63/'BIFUbC-heat'!AM15,1)</f>
        <v>1</v>
      </c>
      <c r="AN15" s="299">
        <f>IF('BIFUbC-heat'!AN15&gt;0,'E-heat'!AN63/'BIFUbC-heat'!AN15,1)</f>
        <v>1</v>
      </c>
      <c r="AO15" s="299">
        <f>IF('BIFUbC-heat'!AO15&gt;0,'E-heat'!AO63/'BIFUbC-heat'!AO15,1)</f>
        <v>1</v>
      </c>
      <c r="AP15" s="299">
        <f>IF('BIFUbC-heat'!AP15&gt;0,'E-heat'!AP63/'BIFUbC-heat'!AP15,1)</f>
        <v>1</v>
      </c>
      <c r="AQ15" s="299">
        <f>IF('BIFUbC-heat'!AQ15&gt;0,'E-heat'!AQ63/'BIFUbC-heat'!AQ15,1)</f>
        <v>1</v>
      </c>
    </row>
    <row r="16" spans="1:43" x14ac:dyDescent="0.25">
      <c r="A16" s="299" t="s">
        <v>103</v>
      </c>
      <c r="B16" s="299">
        <f>IF('BIFUbC-heat'!B16&gt;0,'E-heat'!B64/'BIFUbC-heat'!B16,1)</f>
        <v>1</v>
      </c>
      <c r="C16" s="299">
        <f>IF('BIFUbC-heat'!C16&gt;0,'E-heat'!C64/'BIFUbC-heat'!C16,1)</f>
        <v>1</v>
      </c>
      <c r="D16" s="299">
        <f>IF('BIFUbC-heat'!D16&gt;0,'E-heat'!D64/'BIFUbC-heat'!D16,1)</f>
        <v>1</v>
      </c>
      <c r="E16" s="299">
        <f>IF('BIFUbC-heat'!E16&gt;0,'E-heat'!E64/'BIFUbC-heat'!E16,1)</f>
        <v>1</v>
      </c>
      <c r="F16" s="299">
        <f>IF('BIFUbC-heat'!F16&gt;0,'E-heat'!F64/'BIFUbC-heat'!F16,1)</f>
        <v>1</v>
      </c>
      <c r="G16" s="299">
        <f>IF('BIFUbC-heat'!G16&gt;0,'E-heat'!G64/'BIFUbC-heat'!G16,1)</f>
        <v>1</v>
      </c>
      <c r="H16" s="299">
        <f>IF('BIFUbC-heat'!H16&gt;0,'E-heat'!H64/'BIFUbC-heat'!H16,1)</f>
        <v>1</v>
      </c>
      <c r="I16" s="299">
        <f>IF('BIFUbC-heat'!I16&gt;0,'E-heat'!I64/'BIFUbC-heat'!I16,1)</f>
        <v>1</v>
      </c>
      <c r="J16" s="299">
        <f>IF('BIFUbC-heat'!J16&gt;0,'E-heat'!J64/'BIFUbC-heat'!J16,1)</f>
        <v>1</v>
      </c>
      <c r="K16" s="299">
        <f>IF('BIFUbC-heat'!K16&gt;0,'E-heat'!K64/'BIFUbC-heat'!K16,1)</f>
        <v>1</v>
      </c>
      <c r="L16" s="299">
        <f>IF('BIFUbC-heat'!L16&gt;0,'E-heat'!L64/'BIFUbC-heat'!L16,1)</f>
        <v>1</v>
      </c>
      <c r="M16" s="299">
        <f>IF('BIFUbC-heat'!M16&gt;0,'E-heat'!M64/'BIFUbC-heat'!M16,1)</f>
        <v>1</v>
      </c>
      <c r="N16" s="299">
        <f>IF('BIFUbC-heat'!N16&gt;0,'E-heat'!N64/'BIFUbC-heat'!N16,1)</f>
        <v>1</v>
      </c>
      <c r="O16" s="299">
        <f>IF('BIFUbC-heat'!O16&gt;0,'E-heat'!O64/'BIFUbC-heat'!O16,1)</f>
        <v>1</v>
      </c>
      <c r="P16" s="299">
        <f>IF('BIFUbC-heat'!P16&gt;0,'E-heat'!P64/'BIFUbC-heat'!P16,1)</f>
        <v>1</v>
      </c>
      <c r="Q16" s="299">
        <f>IF('BIFUbC-heat'!Q16&gt;0,'E-heat'!Q64/'BIFUbC-heat'!Q16,1)</f>
        <v>1</v>
      </c>
      <c r="R16" s="299">
        <f>IF('BIFUbC-heat'!R16&gt;0,'E-heat'!R64/'BIFUbC-heat'!R16,1)</f>
        <v>1</v>
      </c>
      <c r="S16" s="299">
        <f>IF('BIFUbC-heat'!S16&gt;0,'E-heat'!S64/'BIFUbC-heat'!S16,1)</f>
        <v>1</v>
      </c>
      <c r="T16" s="299">
        <f>IF('BIFUbC-heat'!T16&gt;0,'E-heat'!T64/'BIFUbC-heat'!T16,1)</f>
        <v>1</v>
      </c>
      <c r="U16" s="299">
        <f>IF('BIFUbC-heat'!U16&gt;0,'E-heat'!U64/'BIFUbC-heat'!U16,1)</f>
        <v>1</v>
      </c>
      <c r="V16" s="299">
        <f>IF('BIFUbC-heat'!V16&gt;0,'E-heat'!V64/'BIFUbC-heat'!V16,1)</f>
        <v>1</v>
      </c>
      <c r="W16" s="299">
        <f>IF('BIFUbC-heat'!W16&gt;0,'E-heat'!W64/'BIFUbC-heat'!W16,1)</f>
        <v>1</v>
      </c>
      <c r="X16" s="299">
        <f>IF('BIFUbC-heat'!X16&gt;0,'E-heat'!X64/'BIFUbC-heat'!X16,1)</f>
        <v>1</v>
      </c>
      <c r="Y16" s="299">
        <f>IF('BIFUbC-heat'!Y16&gt;0,'E-heat'!Y64/'BIFUbC-heat'!Y16,1)</f>
        <v>1</v>
      </c>
      <c r="Z16" s="299">
        <f>IF('BIFUbC-heat'!Z16&gt;0,'E-heat'!Z64/'BIFUbC-heat'!Z16,1)</f>
        <v>1</v>
      </c>
      <c r="AA16" s="299">
        <f>IF('BIFUbC-heat'!AA16&gt;0,'E-heat'!AA64/'BIFUbC-heat'!AA16,1)</f>
        <v>1</v>
      </c>
      <c r="AB16" s="299">
        <f>IF('BIFUbC-heat'!AB16&gt;0,'E-heat'!AB64/'BIFUbC-heat'!AB16,1)</f>
        <v>1</v>
      </c>
      <c r="AC16" s="299">
        <f>IF('BIFUbC-heat'!AC16&gt;0,'E-heat'!AC64/'BIFUbC-heat'!AC16,1)</f>
        <v>1</v>
      </c>
      <c r="AD16" s="299">
        <f>IF('BIFUbC-heat'!AD16&gt;0,'E-heat'!AD64/'BIFUbC-heat'!AD16,1)</f>
        <v>1</v>
      </c>
      <c r="AE16" s="299">
        <f>IF('BIFUbC-heat'!AE16&gt;0,'E-heat'!AE64/'BIFUbC-heat'!AE16,1)</f>
        <v>1</v>
      </c>
      <c r="AF16" s="299">
        <f>IF('BIFUbC-heat'!AF16&gt;0,'E-heat'!AF64/'BIFUbC-heat'!AF16,1)</f>
        <v>1</v>
      </c>
      <c r="AG16" s="299">
        <f>IF('BIFUbC-heat'!AG16&gt;0,'E-heat'!AG64/'BIFUbC-heat'!AG16,1)</f>
        <v>1</v>
      </c>
      <c r="AH16" s="299">
        <f>IF('BIFUbC-heat'!AH16&gt;0,'E-heat'!AH64/'BIFUbC-heat'!AH16,1)</f>
        <v>1</v>
      </c>
      <c r="AI16" s="299">
        <f>IF('BIFUbC-heat'!AI16&gt;0,'E-heat'!AI64/'BIFUbC-heat'!AI16,1)</f>
        <v>1</v>
      </c>
      <c r="AJ16" s="299">
        <f>IF('BIFUbC-heat'!AJ16&gt;0,'E-heat'!AJ64/'BIFUbC-heat'!AJ16,1)</f>
        <v>1</v>
      </c>
      <c r="AK16" s="299">
        <f>IF('BIFUbC-heat'!AK16&gt;0,'E-heat'!AK64/'BIFUbC-heat'!AK16,1)</f>
        <v>1</v>
      </c>
      <c r="AL16" s="299">
        <f>IF('BIFUbC-heat'!AL16&gt;0,'E-heat'!AL64/'BIFUbC-heat'!AL16,1)</f>
        <v>1</v>
      </c>
      <c r="AM16" s="299">
        <f>IF('BIFUbC-heat'!AM16&gt;0,'E-heat'!AM64/'BIFUbC-heat'!AM16,1)</f>
        <v>1</v>
      </c>
      <c r="AN16" s="299">
        <f>IF('BIFUbC-heat'!AN16&gt;0,'E-heat'!AN64/'BIFUbC-heat'!AN16,1)</f>
        <v>1</v>
      </c>
      <c r="AO16" s="299">
        <f>IF('BIFUbC-heat'!AO16&gt;0,'E-heat'!AO64/'BIFUbC-heat'!AO16,1)</f>
        <v>1</v>
      </c>
      <c r="AP16" s="299">
        <f>IF('BIFUbC-heat'!AP16&gt;0,'E-heat'!AP64/'BIFUbC-heat'!AP16,1)</f>
        <v>1</v>
      </c>
      <c r="AQ16" s="299">
        <f>IF('BIFUbC-heat'!AQ16&gt;0,'E-heat'!AQ64/'BIFUbC-heat'!AQ16,1)</f>
        <v>1</v>
      </c>
    </row>
    <row r="17" spans="1:43" x14ac:dyDescent="0.25">
      <c r="A17" s="299" t="s">
        <v>104</v>
      </c>
      <c r="B17" s="299">
        <f>IF('BIFUbC-heat'!B17&gt;0,'E-heat'!B65/'BIFUbC-heat'!B17,1)</f>
        <v>1</v>
      </c>
      <c r="C17" s="299">
        <f>IF('BIFUbC-heat'!C17&gt;0,'E-heat'!C65/'BIFUbC-heat'!C17,1)</f>
        <v>1</v>
      </c>
      <c r="D17" s="299">
        <f>IF('BIFUbC-heat'!D17&gt;0,'E-heat'!D65/'BIFUbC-heat'!D17,1)</f>
        <v>1</v>
      </c>
      <c r="E17" s="299">
        <f>IF('BIFUbC-heat'!E17&gt;0,'E-heat'!E65/'BIFUbC-heat'!E17,1)</f>
        <v>1</v>
      </c>
      <c r="F17" s="299">
        <f>IF('BIFUbC-heat'!F17&gt;0,'E-heat'!F65/'BIFUbC-heat'!F17,1)</f>
        <v>1</v>
      </c>
      <c r="G17" s="299">
        <f>IF('BIFUbC-heat'!G17&gt;0,'E-heat'!G65/'BIFUbC-heat'!G17,1)</f>
        <v>1</v>
      </c>
      <c r="H17" s="299">
        <f>IF('BIFUbC-heat'!H17&gt;0,'E-heat'!H65/'BIFUbC-heat'!H17,1)</f>
        <v>1</v>
      </c>
      <c r="I17" s="299">
        <f>IF('BIFUbC-heat'!I17&gt;0,'E-heat'!I65/'BIFUbC-heat'!I17,1)</f>
        <v>1</v>
      </c>
      <c r="J17" s="299">
        <f>IF('BIFUbC-heat'!J17&gt;0,'E-heat'!J65/'BIFUbC-heat'!J17,1)</f>
        <v>1</v>
      </c>
      <c r="K17" s="299">
        <f>IF('BIFUbC-heat'!K17&gt;0,'E-heat'!K65/'BIFUbC-heat'!K17,1)</f>
        <v>1</v>
      </c>
      <c r="L17" s="299">
        <f>IF('BIFUbC-heat'!L17&gt;0,'E-heat'!L65/'BIFUbC-heat'!L17,1)</f>
        <v>1</v>
      </c>
      <c r="M17" s="299">
        <f>IF('BIFUbC-heat'!M17&gt;0,'E-heat'!M65/'BIFUbC-heat'!M17,1)</f>
        <v>1</v>
      </c>
      <c r="N17" s="299">
        <f>IF('BIFUbC-heat'!N17&gt;0,'E-heat'!N65/'BIFUbC-heat'!N17,1)</f>
        <v>1</v>
      </c>
      <c r="O17" s="299">
        <f>IF('BIFUbC-heat'!O17&gt;0,'E-heat'!O65/'BIFUbC-heat'!O17,1)</f>
        <v>1</v>
      </c>
      <c r="P17" s="299">
        <f>IF('BIFUbC-heat'!P17&gt;0,'E-heat'!P65/'BIFUbC-heat'!P17,1)</f>
        <v>1</v>
      </c>
      <c r="Q17" s="299">
        <f>IF('BIFUbC-heat'!Q17&gt;0,'E-heat'!Q65/'BIFUbC-heat'!Q17,1)</f>
        <v>1</v>
      </c>
      <c r="R17" s="299">
        <f>IF('BIFUbC-heat'!R17&gt;0,'E-heat'!R65/'BIFUbC-heat'!R17,1)</f>
        <v>1</v>
      </c>
      <c r="S17" s="299">
        <f>IF('BIFUbC-heat'!S17&gt;0,'E-heat'!S65/'BIFUbC-heat'!S17,1)</f>
        <v>1</v>
      </c>
      <c r="T17" s="299">
        <f>IF('BIFUbC-heat'!T17&gt;0,'E-heat'!T65/'BIFUbC-heat'!T17,1)</f>
        <v>1</v>
      </c>
      <c r="U17" s="299">
        <f>IF('BIFUbC-heat'!U17&gt;0,'E-heat'!U65/'BIFUbC-heat'!U17,1)</f>
        <v>1</v>
      </c>
      <c r="V17" s="299">
        <f>IF('BIFUbC-heat'!V17&gt;0,'E-heat'!V65/'BIFUbC-heat'!V17,1)</f>
        <v>1</v>
      </c>
      <c r="W17" s="299">
        <f>IF('BIFUbC-heat'!W17&gt;0,'E-heat'!W65/'BIFUbC-heat'!W17,1)</f>
        <v>1</v>
      </c>
      <c r="X17" s="299">
        <f>IF('BIFUbC-heat'!X17&gt;0,'E-heat'!X65/'BIFUbC-heat'!X17,1)</f>
        <v>1</v>
      </c>
      <c r="Y17" s="299">
        <f>IF('BIFUbC-heat'!Y17&gt;0,'E-heat'!Y65/'BIFUbC-heat'!Y17,1)</f>
        <v>1</v>
      </c>
      <c r="Z17" s="299">
        <f>IF('BIFUbC-heat'!Z17&gt;0,'E-heat'!Z65/'BIFUbC-heat'!Z17,1)</f>
        <v>1</v>
      </c>
      <c r="AA17" s="299">
        <f>IF('BIFUbC-heat'!AA17&gt;0,'E-heat'!AA65/'BIFUbC-heat'!AA17,1)</f>
        <v>1</v>
      </c>
      <c r="AB17" s="299">
        <f>IF('BIFUbC-heat'!AB17&gt;0,'E-heat'!AB65/'BIFUbC-heat'!AB17,1)</f>
        <v>1</v>
      </c>
      <c r="AC17" s="299">
        <f>IF('BIFUbC-heat'!AC17&gt;0,'E-heat'!AC65/'BIFUbC-heat'!AC17,1)</f>
        <v>1</v>
      </c>
      <c r="AD17" s="299">
        <f>IF('BIFUbC-heat'!AD17&gt;0,'E-heat'!AD65/'BIFUbC-heat'!AD17,1)</f>
        <v>1</v>
      </c>
      <c r="AE17" s="299">
        <f>IF('BIFUbC-heat'!AE17&gt;0,'E-heat'!AE65/'BIFUbC-heat'!AE17,1)</f>
        <v>1</v>
      </c>
      <c r="AF17" s="299">
        <f>IF('BIFUbC-heat'!AF17&gt;0,'E-heat'!AF65/'BIFUbC-heat'!AF17,1)</f>
        <v>1</v>
      </c>
      <c r="AG17" s="299">
        <f>IF('BIFUbC-heat'!AG17&gt;0,'E-heat'!AG65/'BIFUbC-heat'!AG17,1)</f>
        <v>1</v>
      </c>
      <c r="AH17" s="299">
        <f>IF('BIFUbC-heat'!AH17&gt;0,'E-heat'!AH65/'BIFUbC-heat'!AH17,1)</f>
        <v>1</v>
      </c>
      <c r="AI17" s="299">
        <f>IF('BIFUbC-heat'!AI17&gt;0,'E-heat'!AI65/'BIFUbC-heat'!AI17,1)</f>
        <v>1</v>
      </c>
      <c r="AJ17" s="299">
        <f>IF('BIFUbC-heat'!AJ17&gt;0,'E-heat'!AJ65/'BIFUbC-heat'!AJ17,1)</f>
        <v>1</v>
      </c>
      <c r="AK17" s="299">
        <f>IF('BIFUbC-heat'!AK17&gt;0,'E-heat'!AK65/'BIFUbC-heat'!AK17,1)</f>
        <v>1</v>
      </c>
      <c r="AL17" s="299">
        <f>IF('BIFUbC-heat'!AL17&gt;0,'E-heat'!AL65/'BIFUbC-heat'!AL17,1)</f>
        <v>1</v>
      </c>
      <c r="AM17" s="299">
        <f>IF('BIFUbC-heat'!AM17&gt;0,'E-heat'!AM65/'BIFUbC-heat'!AM17,1)</f>
        <v>1</v>
      </c>
      <c r="AN17" s="299">
        <f>IF('BIFUbC-heat'!AN17&gt;0,'E-heat'!AN65/'BIFUbC-heat'!AN17,1)</f>
        <v>1</v>
      </c>
      <c r="AO17" s="299">
        <f>IF('BIFUbC-heat'!AO17&gt;0,'E-heat'!AO65/'BIFUbC-heat'!AO17,1)</f>
        <v>1</v>
      </c>
      <c r="AP17" s="299">
        <f>IF('BIFUbC-heat'!AP17&gt;0,'E-heat'!AP65/'BIFUbC-heat'!AP17,1)</f>
        <v>1</v>
      </c>
      <c r="AQ17" s="299">
        <f>IF('BIFUbC-heat'!AQ17&gt;0,'E-heat'!AQ65/'BIFUbC-heat'!AQ17,1)</f>
        <v>1</v>
      </c>
    </row>
    <row r="18" spans="1:43" x14ac:dyDescent="0.25">
      <c r="A18" s="299" t="s">
        <v>105</v>
      </c>
      <c r="B18" s="299">
        <f>IF('BIFUbC-heat'!B18&gt;0,'E-heat'!B66/'BIFUbC-heat'!B18,1)</f>
        <v>1</v>
      </c>
      <c r="C18" s="299">
        <f>IF('BIFUbC-heat'!C18&gt;0,'E-heat'!C66/'BIFUbC-heat'!C18,1)</f>
        <v>1</v>
      </c>
      <c r="D18" s="299">
        <f>IF('BIFUbC-heat'!D18&gt;0,'E-heat'!D66/'BIFUbC-heat'!D18,1)</f>
        <v>1</v>
      </c>
      <c r="E18" s="299">
        <f>IF('BIFUbC-heat'!E18&gt;0,'E-heat'!E66/'BIFUbC-heat'!E18,1)</f>
        <v>1</v>
      </c>
      <c r="F18" s="299">
        <f>IF('BIFUbC-heat'!F18&gt;0,'E-heat'!F66/'BIFUbC-heat'!F18,1)</f>
        <v>1</v>
      </c>
      <c r="G18" s="299">
        <f>IF('BIFUbC-heat'!G18&gt;0,'E-heat'!G66/'BIFUbC-heat'!G18,1)</f>
        <v>1</v>
      </c>
      <c r="H18" s="299">
        <f>IF('BIFUbC-heat'!H18&gt;0,'E-heat'!H66/'BIFUbC-heat'!H18,1)</f>
        <v>1</v>
      </c>
      <c r="I18" s="299">
        <f>IF('BIFUbC-heat'!I18&gt;0,'E-heat'!I66/'BIFUbC-heat'!I18,1)</f>
        <v>1</v>
      </c>
      <c r="J18" s="299">
        <f>IF('BIFUbC-heat'!J18&gt;0,'E-heat'!J66/'BIFUbC-heat'!J18,1)</f>
        <v>1</v>
      </c>
      <c r="K18" s="299">
        <f>IF('BIFUbC-heat'!K18&gt;0,'E-heat'!K66/'BIFUbC-heat'!K18,1)</f>
        <v>1</v>
      </c>
      <c r="L18" s="299">
        <f>IF('BIFUbC-heat'!L18&gt;0,'E-heat'!L66/'BIFUbC-heat'!L18,1)</f>
        <v>1</v>
      </c>
      <c r="M18" s="299">
        <f>IF('BIFUbC-heat'!M18&gt;0,'E-heat'!M66/'BIFUbC-heat'!M18,1)</f>
        <v>1</v>
      </c>
      <c r="N18" s="299">
        <f>IF('BIFUbC-heat'!N18&gt;0,'E-heat'!N66/'BIFUbC-heat'!N18,1)</f>
        <v>1</v>
      </c>
      <c r="O18" s="299">
        <f>IF('BIFUbC-heat'!O18&gt;0,'E-heat'!O66/'BIFUbC-heat'!O18,1)</f>
        <v>1</v>
      </c>
      <c r="P18" s="299">
        <f>IF('BIFUbC-heat'!P18&gt;0,'E-heat'!P66/'BIFUbC-heat'!P18,1)</f>
        <v>1</v>
      </c>
      <c r="Q18" s="299">
        <f>IF('BIFUbC-heat'!Q18&gt;0,'E-heat'!Q66/'BIFUbC-heat'!Q18,1)</f>
        <v>1</v>
      </c>
      <c r="R18" s="299">
        <f>IF('BIFUbC-heat'!R18&gt;0,'E-heat'!R66/'BIFUbC-heat'!R18,1)</f>
        <v>1</v>
      </c>
      <c r="S18" s="299">
        <f>IF('BIFUbC-heat'!S18&gt;0,'E-heat'!S66/'BIFUbC-heat'!S18,1)</f>
        <v>1</v>
      </c>
      <c r="T18" s="299">
        <f>IF('BIFUbC-heat'!T18&gt;0,'E-heat'!T66/'BIFUbC-heat'!T18,1)</f>
        <v>1</v>
      </c>
      <c r="U18" s="299">
        <f>IF('BIFUbC-heat'!U18&gt;0,'E-heat'!U66/'BIFUbC-heat'!U18,1)</f>
        <v>1</v>
      </c>
      <c r="V18" s="299">
        <f>IF('BIFUbC-heat'!V18&gt;0,'E-heat'!V66/'BIFUbC-heat'!V18,1)</f>
        <v>1</v>
      </c>
      <c r="W18" s="299">
        <f>IF('BIFUbC-heat'!W18&gt;0,'E-heat'!W66/'BIFUbC-heat'!W18,1)</f>
        <v>1</v>
      </c>
      <c r="X18" s="299">
        <f>IF('BIFUbC-heat'!X18&gt;0,'E-heat'!X66/'BIFUbC-heat'!X18,1)</f>
        <v>1</v>
      </c>
      <c r="Y18" s="299">
        <f>IF('BIFUbC-heat'!Y18&gt;0,'E-heat'!Y66/'BIFUbC-heat'!Y18,1)</f>
        <v>1</v>
      </c>
      <c r="Z18" s="299">
        <f>IF('BIFUbC-heat'!Z18&gt;0,'E-heat'!Z66/'BIFUbC-heat'!Z18,1)</f>
        <v>1</v>
      </c>
      <c r="AA18" s="299">
        <f>IF('BIFUbC-heat'!AA18&gt;0,'E-heat'!AA66/'BIFUbC-heat'!AA18,1)</f>
        <v>1</v>
      </c>
      <c r="AB18" s="299">
        <f>IF('BIFUbC-heat'!AB18&gt;0,'E-heat'!AB66/'BIFUbC-heat'!AB18,1)</f>
        <v>1</v>
      </c>
      <c r="AC18" s="299">
        <f>IF('BIFUbC-heat'!AC18&gt;0,'E-heat'!AC66/'BIFUbC-heat'!AC18,1)</f>
        <v>1</v>
      </c>
      <c r="AD18" s="299">
        <f>IF('BIFUbC-heat'!AD18&gt;0,'E-heat'!AD66/'BIFUbC-heat'!AD18,1)</f>
        <v>1</v>
      </c>
      <c r="AE18" s="299">
        <f>IF('BIFUbC-heat'!AE18&gt;0,'E-heat'!AE66/'BIFUbC-heat'!AE18,1)</f>
        <v>1</v>
      </c>
      <c r="AF18" s="299">
        <f>IF('BIFUbC-heat'!AF18&gt;0,'E-heat'!AF66/'BIFUbC-heat'!AF18,1)</f>
        <v>1</v>
      </c>
      <c r="AG18" s="299">
        <f>IF('BIFUbC-heat'!AG18&gt;0,'E-heat'!AG66/'BIFUbC-heat'!AG18,1)</f>
        <v>1</v>
      </c>
      <c r="AH18" s="299">
        <f>IF('BIFUbC-heat'!AH18&gt;0,'E-heat'!AH66/'BIFUbC-heat'!AH18,1)</f>
        <v>1</v>
      </c>
      <c r="AI18" s="299">
        <f>IF('BIFUbC-heat'!AI18&gt;0,'E-heat'!AI66/'BIFUbC-heat'!AI18,1)</f>
        <v>1</v>
      </c>
      <c r="AJ18" s="299">
        <f>IF('BIFUbC-heat'!AJ18&gt;0,'E-heat'!AJ66/'BIFUbC-heat'!AJ18,1)</f>
        <v>1</v>
      </c>
      <c r="AK18" s="299">
        <f>IF('BIFUbC-heat'!AK18&gt;0,'E-heat'!AK66/'BIFUbC-heat'!AK18,1)</f>
        <v>1</v>
      </c>
      <c r="AL18" s="299">
        <f>IF('BIFUbC-heat'!AL18&gt;0,'E-heat'!AL66/'BIFUbC-heat'!AL18,1)</f>
        <v>1</v>
      </c>
      <c r="AM18" s="299">
        <f>IF('BIFUbC-heat'!AM18&gt;0,'E-heat'!AM66/'BIFUbC-heat'!AM18,1)</f>
        <v>1</v>
      </c>
      <c r="AN18" s="299">
        <f>IF('BIFUbC-heat'!AN18&gt;0,'E-heat'!AN66/'BIFUbC-heat'!AN18,1)</f>
        <v>1</v>
      </c>
      <c r="AO18" s="299">
        <f>IF('BIFUbC-heat'!AO18&gt;0,'E-heat'!AO66/'BIFUbC-heat'!AO18,1)</f>
        <v>1</v>
      </c>
      <c r="AP18" s="299">
        <f>IF('BIFUbC-heat'!AP18&gt;0,'E-heat'!AP66/'BIFUbC-heat'!AP18,1)</f>
        <v>1</v>
      </c>
      <c r="AQ18" s="299">
        <f>IF('BIFUbC-heat'!AQ18&gt;0,'E-heat'!AQ66/'BIFUbC-heat'!AQ18,1)</f>
        <v>1</v>
      </c>
    </row>
    <row r="19" spans="1:43" x14ac:dyDescent="0.25">
      <c r="A19" s="299" t="s">
        <v>106</v>
      </c>
      <c r="B19" s="299">
        <f>IF('BIFUbC-heat'!B19&gt;0,'E-heat'!B67/'BIFUbC-heat'!B19,1)</f>
        <v>1</v>
      </c>
      <c r="C19" s="299">
        <f>IF('BIFUbC-heat'!C19&gt;0,'E-heat'!C67/'BIFUbC-heat'!C19,1)</f>
        <v>1</v>
      </c>
      <c r="D19" s="299">
        <f>IF('BIFUbC-heat'!D19&gt;0,'E-heat'!D67/'BIFUbC-heat'!D19,1)</f>
        <v>1</v>
      </c>
      <c r="E19" s="299">
        <f>IF('BIFUbC-heat'!E19&gt;0,'E-heat'!E67/'BIFUbC-heat'!E19,1)</f>
        <v>1</v>
      </c>
      <c r="F19" s="299">
        <f>IF('BIFUbC-heat'!F19&gt;0,'E-heat'!F67/'BIFUbC-heat'!F19,1)</f>
        <v>1</v>
      </c>
      <c r="G19" s="299">
        <f>IF('BIFUbC-heat'!G19&gt;0,'E-heat'!G67/'BIFUbC-heat'!G19,1)</f>
        <v>1</v>
      </c>
      <c r="H19" s="299">
        <f>IF('BIFUbC-heat'!H19&gt;0,'E-heat'!H67/'BIFUbC-heat'!H19,1)</f>
        <v>1</v>
      </c>
      <c r="I19" s="299">
        <f>IF('BIFUbC-heat'!I19&gt;0,'E-heat'!I67/'BIFUbC-heat'!I19,1)</f>
        <v>1</v>
      </c>
      <c r="J19" s="299">
        <f>IF('BIFUbC-heat'!J19&gt;0,'E-heat'!J67/'BIFUbC-heat'!J19,1)</f>
        <v>1</v>
      </c>
      <c r="K19" s="299">
        <f>IF('BIFUbC-heat'!K19&gt;0,'E-heat'!K67/'BIFUbC-heat'!K19,1)</f>
        <v>1</v>
      </c>
      <c r="L19" s="299">
        <f>IF('BIFUbC-heat'!L19&gt;0,'E-heat'!L67/'BIFUbC-heat'!L19,1)</f>
        <v>1</v>
      </c>
      <c r="M19" s="299">
        <f>IF('BIFUbC-heat'!M19&gt;0,'E-heat'!M67/'BIFUbC-heat'!M19,1)</f>
        <v>1</v>
      </c>
      <c r="N19" s="299">
        <f>IF('BIFUbC-heat'!N19&gt;0,'E-heat'!N67/'BIFUbC-heat'!N19,1)</f>
        <v>1</v>
      </c>
      <c r="O19" s="299">
        <f>IF('BIFUbC-heat'!O19&gt;0,'E-heat'!O67/'BIFUbC-heat'!O19,1)</f>
        <v>1</v>
      </c>
      <c r="P19" s="299">
        <f>IF('BIFUbC-heat'!P19&gt;0,'E-heat'!P67/'BIFUbC-heat'!P19,1)</f>
        <v>1</v>
      </c>
      <c r="Q19" s="299">
        <f>IF('BIFUbC-heat'!Q19&gt;0,'E-heat'!Q67/'BIFUbC-heat'!Q19,1)</f>
        <v>1</v>
      </c>
      <c r="R19" s="299">
        <f>IF('BIFUbC-heat'!R19&gt;0,'E-heat'!R67/'BIFUbC-heat'!R19,1)</f>
        <v>1</v>
      </c>
      <c r="S19" s="299">
        <f>IF('BIFUbC-heat'!S19&gt;0,'E-heat'!S67/'BIFUbC-heat'!S19,1)</f>
        <v>1</v>
      </c>
      <c r="T19" s="299">
        <f>IF('BIFUbC-heat'!T19&gt;0,'E-heat'!T67/'BIFUbC-heat'!T19,1)</f>
        <v>1</v>
      </c>
      <c r="U19" s="299">
        <f>IF('BIFUbC-heat'!U19&gt;0,'E-heat'!U67/'BIFUbC-heat'!U19,1)</f>
        <v>1</v>
      </c>
      <c r="V19" s="299">
        <f>IF('BIFUbC-heat'!V19&gt;0,'E-heat'!V67/'BIFUbC-heat'!V19,1)</f>
        <v>1</v>
      </c>
      <c r="W19" s="299">
        <f>IF('BIFUbC-heat'!W19&gt;0,'E-heat'!W67/'BIFUbC-heat'!W19,1)</f>
        <v>1</v>
      </c>
      <c r="X19" s="299">
        <f>IF('BIFUbC-heat'!X19&gt;0,'E-heat'!X67/'BIFUbC-heat'!X19,1)</f>
        <v>1</v>
      </c>
      <c r="Y19" s="299">
        <f>IF('BIFUbC-heat'!Y19&gt;0,'E-heat'!Y67/'BIFUbC-heat'!Y19,1)</f>
        <v>1</v>
      </c>
      <c r="Z19" s="299">
        <f>IF('BIFUbC-heat'!Z19&gt;0,'E-heat'!Z67/'BIFUbC-heat'!Z19,1)</f>
        <v>1</v>
      </c>
      <c r="AA19" s="299">
        <f>IF('BIFUbC-heat'!AA19&gt;0,'E-heat'!AA67/'BIFUbC-heat'!AA19,1)</f>
        <v>1</v>
      </c>
      <c r="AB19" s="299">
        <f>IF('BIFUbC-heat'!AB19&gt;0,'E-heat'!AB67/'BIFUbC-heat'!AB19,1)</f>
        <v>1</v>
      </c>
      <c r="AC19" s="299">
        <f>IF('BIFUbC-heat'!AC19&gt;0,'E-heat'!AC67/'BIFUbC-heat'!AC19,1)</f>
        <v>1</v>
      </c>
      <c r="AD19" s="299">
        <f>IF('BIFUbC-heat'!AD19&gt;0,'E-heat'!AD67/'BIFUbC-heat'!AD19,1)</f>
        <v>1</v>
      </c>
      <c r="AE19" s="299">
        <f>IF('BIFUbC-heat'!AE19&gt;0,'E-heat'!AE67/'BIFUbC-heat'!AE19,1)</f>
        <v>1</v>
      </c>
      <c r="AF19" s="299">
        <f>IF('BIFUbC-heat'!AF19&gt;0,'E-heat'!AF67/'BIFUbC-heat'!AF19,1)</f>
        <v>1</v>
      </c>
      <c r="AG19" s="299">
        <f>IF('BIFUbC-heat'!AG19&gt;0,'E-heat'!AG67/'BIFUbC-heat'!AG19,1)</f>
        <v>1</v>
      </c>
      <c r="AH19" s="299">
        <f>IF('BIFUbC-heat'!AH19&gt;0,'E-heat'!AH67/'BIFUbC-heat'!AH19,1)</f>
        <v>1</v>
      </c>
      <c r="AI19" s="299">
        <f>IF('BIFUbC-heat'!AI19&gt;0,'E-heat'!AI67/'BIFUbC-heat'!AI19,1)</f>
        <v>1</v>
      </c>
      <c r="AJ19" s="299">
        <f>IF('BIFUbC-heat'!AJ19&gt;0,'E-heat'!AJ67/'BIFUbC-heat'!AJ19,1)</f>
        <v>1</v>
      </c>
      <c r="AK19" s="299">
        <f>IF('BIFUbC-heat'!AK19&gt;0,'E-heat'!AK67/'BIFUbC-heat'!AK19,1)</f>
        <v>1</v>
      </c>
      <c r="AL19" s="299">
        <f>IF('BIFUbC-heat'!AL19&gt;0,'E-heat'!AL67/'BIFUbC-heat'!AL19,1)</f>
        <v>1</v>
      </c>
      <c r="AM19" s="299">
        <f>IF('BIFUbC-heat'!AM19&gt;0,'E-heat'!AM67/'BIFUbC-heat'!AM19,1)</f>
        <v>1</v>
      </c>
      <c r="AN19" s="299">
        <f>IF('BIFUbC-heat'!AN19&gt;0,'E-heat'!AN67/'BIFUbC-heat'!AN19,1)</f>
        <v>1</v>
      </c>
      <c r="AO19" s="299">
        <f>IF('BIFUbC-heat'!AO19&gt;0,'E-heat'!AO67/'BIFUbC-heat'!AO19,1)</f>
        <v>1</v>
      </c>
      <c r="AP19" s="299">
        <f>IF('BIFUbC-heat'!AP19&gt;0,'E-heat'!AP67/'BIFUbC-heat'!AP19,1)</f>
        <v>1</v>
      </c>
      <c r="AQ19" s="299">
        <f>IF('BIFUbC-heat'!AQ19&gt;0,'E-heat'!AQ67/'BIFUbC-heat'!AQ19,1)</f>
        <v>1</v>
      </c>
    </row>
    <row r="20" spans="1:43" x14ac:dyDescent="0.25">
      <c r="A20" s="299" t="s">
        <v>107</v>
      </c>
      <c r="B20" s="299">
        <f>IF('BIFUbC-heat'!B20&gt;0,'E-heat'!B68/'BIFUbC-heat'!B20,1)</f>
        <v>1</v>
      </c>
      <c r="C20" s="299">
        <f>IF('BIFUbC-heat'!C20&gt;0,'E-heat'!C68/'BIFUbC-heat'!C20,1)</f>
        <v>1</v>
      </c>
      <c r="D20" s="299">
        <f>IF('BIFUbC-heat'!D20&gt;0,'E-heat'!D68/'BIFUbC-heat'!D20,1)</f>
        <v>1</v>
      </c>
      <c r="E20" s="299">
        <f>IF('BIFUbC-heat'!E20&gt;0,'E-heat'!E68/'BIFUbC-heat'!E20,1)</f>
        <v>1</v>
      </c>
      <c r="F20" s="299">
        <f>IF('BIFUbC-heat'!F20&gt;0,'E-heat'!F68/'BIFUbC-heat'!F20,1)</f>
        <v>1</v>
      </c>
      <c r="G20" s="299">
        <f>IF('BIFUbC-heat'!G20&gt;0,'E-heat'!G68/'BIFUbC-heat'!G20,1)</f>
        <v>1</v>
      </c>
      <c r="H20" s="299">
        <f>IF('BIFUbC-heat'!H20&gt;0,'E-heat'!H68/'BIFUbC-heat'!H20,1)</f>
        <v>1</v>
      </c>
      <c r="I20" s="299">
        <f>IF('BIFUbC-heat'!I20&gt;0,'E-heat'!I68/'BIFUbC-heat'!I20,1)</f>
        <v>1</v>
      </c>
      <c r="J20" s="299">
        <f>IF('BIFUbC-heat'!J20&gt;0,'E-heat'!J68/'BIFUbC-heat'!J20,1)</f>
        <v>1</v>
      </c>
      <c r="K20" s="299">
        <f>IF('BIFUbC-heat'!K20&gt;0,'E-heat'!K68/'BIFUbC-heat'!K20,1)</f>
        <v>1</v>
      </c>
      <c r="L20" s="299">
        <f>IF('BIFUbC-heat'!L20&gt;0,'E-heat'!L68/'BIFUbC-heat'!L20,1)</f>
        <v>1</v>
      </c>
      <c r="M20" s="299">
        <f>IF('BIFUbC-heat'!M20&gt;0,'E-heat'!M68/'BIFUbC-heat'!M20,1)</f>
        <v>1</v>
      </c>
      <c r="N20" s="299">
        <f>IF('BIFUbC-heat'!N20&gt;0,'E-heat'!N68/'BIFUbC-heat'!N20,1)</f>
        <v>1</v>
      </c>
      <c r="O20" s="299">
        <f>IF('BIFUbC-heat'!O20&gt;0,'E-heat'!O68/'BIFUbC-heat'!O20,1)</f>
        <v>1</v>
      </c>
      <c r="P20" s="299">
        <f>IF('BIFUbC-heat'!P20&gt;0,'E-heat'!P68/'BIFUbC-heat'!P20,1)</f>
        <v>1</v>
      </c>
      <c r="Q20" s="299">
        <f>IF('BIFUbC-heat'!Q20&gt;0,'E-heat'!Q68/'BIFUbC-heat'!Q20,1)</f>
        <v>1</v>
      </c>
      <c r="R20" s="299">
        <f>IF('BIFUbC-heat'!R20&gt;0,'E-heat'!R68/'BIFUbC-heat'!R20,1)</f>
        <v>1</v>
      </c>
      <c r="S20" s="299">
        <f>IF('BIFUbC-heat'!S20&gt;0,'E-heat'!S68/'BIFUbC-heat'!S20,1)</f>
        <v>1</v>
      </c>
      <c r="T20" s="299">
        <f>IF('BIFUbC-heat'!T20&gt;0,'E-heat'!T68/'BIFUbC-heat'!T20,1)</f>
        <v>1</v>
      </c>
      <c r="U20" s="299">
        <f>IF('BIFUbC-heat'!U20&gt;0,'E-heat'!U68/'BIFUbC-heat'!U20,1)</f>
        <v>1</v>
      </c>
      <c r="V20" s="299">
        <f>IF('BIFUbC-heat'!V20&gt;0,'E-heat'!V68/'BIFUbC-heat'!V20,1)</f>
        <v>1</v>
      </c>
      <c r="W20" s="299">
        <f>IF('BIFUbC-heat'!W20&gt;0,'E-heat'!W68/'BIFUbC-heat'!W20,1)</f>
        <v>1</v>
      </c>
      <c r="X20" s="299">
        <f>IF('BIFUbC-heat'!X20&gt;0,'E-heat'!X68/'BIFUbC-heat'!X20,1)</f>
        <v>1</v>
      </c>
      <c r="Y20" s="299">
        <f>IF('BIFUbC-heat'!Y20&gt;0,'E-heat'!Y68/'BIFUbC-heat'!Y20,1)</f>
        <v>1</v>
      </c>
      <c r="Z20" s="299">
        <f>IF('BIFUbC-heat'!Z20&gt;0,'E-heat'!Z68/'BIFUbC-heat'!Z20,1)</f>
        <v>1</v>
      </c>
      <c r="AA20" s="299">
        <f>IF('BIFUbC-heat'!AA20&gt;0,'E-heat'!AA68/'BIFUbC-heat'!AA20,1)</f>
        <v>1</v>
      </c>
      <c r="AB20" s="299">
        <f>IF('BIFUbC-heat'!AB20&gt;0,'E-heat'!AB68/'BIFUbC-heat'!AB20,1)</f>
        <v>1</v>
      </c>
      <c r="AC20" s="299">
        <f>IF('BIFUbC-heat'!AC20&gt;0,'E-heat'!AC68/'BIFUbC-heat'!AC20,1)</f>
        <v>1</v>
      </c>
      <c r="AD20" s="299">
        <f>IF('BIFUbC-heat'!AD20&gt;0,'E-heat'!AD68/'BIFUbC-heat'!AD20,1)</f>
        <v>1</v>
      </c>
      <c r="AE20" s="299">
        <f>IF('BIFUbC-heat'!AE20&gt;0,'E-heat'!AE68/'BIFUbC-heat'!AE20,1)</f>
        <v>1</v>
      </c>
      <c r="AF20" s="299">
        <f>IF('BIFUbC-heat'!AF20&gt;0,'E-heat'!AF68/'BIFUbC-heat'!AF20,1)</f>
        <v>1</v>
      </c>
      <c r="AG20" s="299">
        <f>IF('BIFUbC-heat'!AG20&gt;0,'E-heat'!AG68/'BIFUbC-heat'!AG20,1)</f>
        <v>1</v>
      </c>
      <c r="AH20" s="299">
        <f>IF('BIFUbC-heat'!AH20&gt;0,'E-heat'!AH68/'BIFUbC-heat'!AH20,1)</f>
        <v>1</v>
      </c>
      <c r="AI20" s="299">
        <f>IF('BIFUbC-heat'!AI20&gt;0,'E-heat'!AI68/'BIFUbC-heat'!AI20,1)</f>
        <v>1</v>
      </c>
      <c r="AJ20" s="299">
        <f>IF('BIFUbC-heat'!AJ20&gt;0,'E-heat'!AJ68/'BIFUbC-heat'!AJ20,1)</f>
        <v>1</v>
      </c>
      <c r="AK20" s="299">
        <f>IF('BIFUbC-heat'!AK20&gt;0,'E-heat'!AK68/'BIFUbC-heat'!AK20,1)</f>
        <v>1</v>
      </c>
      <c r="AL20" s="299">
        <f>IF('BIFUbC-heat'!AL20&gt;0,'E-heat'!AL68/'BIFUbC-heat'!AL20,1)</f>
        <v>1</v>
      </c>
      <c r="AM20" s="299">
        <f>IF('BIFUbC-heat'!AM20&gt;0,'E-heat'!AM68/'BIFUbC-heat'!AM20,1)</f>
        <v>1</v>
      </c>
      <c r="AN20" s="299">
        <f>IF('BIFUbC-heat'!AN20&gt;0,'E-heat'!AN68/'BIFUbC-heat'!AN20,1)</f>
        <v>1</v>
      </c>
      <c r="AO20" s="299">
        <f>IF('BIFUbC-heat'!AO20&gt;0,'E-heat'!AO68/'BIFUbC-heat'!AO20,1)</f>
        <v>1</v>
      </c>
      <c r="AP20" s="299">
        <f>IF('BIFUbC-heat'!AP20&gt;0,'E-heat'!AP68/'BIFUbC-heat'!AP20,1)</f>
        <v>1</v>
      </c>
      <c r="AQ20" s="299">
        <f>IF('BIFUbC-heat'!AQ20&gt;0,'E-heat'!AQ68/'BIFUbC-heat'!AQ20,1)</f>
        <v>1</v>
      </c>
    </row>
    <row r="21" spans="1:43" x14ac:dyDescent="0.25">
      <c r="A21" s="299" t="s">
        <v>108</v>
      </c>
      <c r="B21" s="299">
        <f>IF('BIFUbC-heat'!B21&gt;0,'E-heat'!B69/'BIFUbC-heat'!B21,1)</f>
        <v>1</v>
      </c>
      <c r="C21" s="299">
        <f>IF('BIFUbC-heat'!C21&gt;0,'E-heat'!C69/'BIFUbC-heat'!C21,1)</f>
        <v>1</v>
      </c>
      <c r="D21" s="299">
        <f>IF('BIFUbC-heat'!D21&gt;0,'E-heat'!D69/'BIFUbC-heat'!D21,1)</f>
        <v>1</v>
      </c>
      <c r="E21" s="299">
        <f>IF('BIFUbC-heat'!E21&gt;0,'E-heat'!E69/'BIFUbC-heat'!E21,1)</f>
        <v>1</v>
      </c>
      <c r="F21" s="299">
        <f>IF('BIFUbC-heat'!F21&gt;0,'E-heat'!F69/'BIFUbC-heat'!F21,1)</f>
        <v>1</v>
      </c>
      <c r="G21" s="299">
        <f>IF('BIFUbC-heat'!G21&gt;0,'E-heat'!G69/'BIFUbC-heat'!G21,1)</f>
        <v>1</v>
      </c>
      <c r="H21" s="299">
        <f>IF('BIFUbC-heat'!H21&gt;0,'E-heat'!H69/'BIFUbC-heat'!H21,1)</f>
        <v>1</v>
      </c>
      <c r="I21" s="299">
        <f>IF('BIFUbC-heat'!I21&gt;0,'E-heat'!I69/'BIFUbC-heat'!I21,1)</f>
        <v>1</v>
      </c>
      <c r="J21" s="299">
        <f>IF('BIFUbC-heat'!J21&gt;0,'E-heat'!J69/'BIFUbC-heat'!J21,1)</f>
        <v>1</v>
      </c>
      <c r="K21" s="299">
        <f>IF('BIFUbC-heat'!K21&gt;0,'E-heat'!K69/'BIFUbC-heat'!K21,1)</f>
        <v>1</v>
      </c>
      <c r="L21" s="299">
        <f>IF('BIFUbC-heat'!L21&gt;0,'E-heat'!L69/'BIFUbC-heat'!L21,1)</f>
        <v>1</v>
      </c>
      <c r="M21" s="299">
        <f>IF('BIFUbC-heat'!M21&gt;0,'E-heat'!M69/'BIFUbC-heat'!M21,1)</f>
        <v>1</v>
      </c>
      <c r="N21" s="299">
        <f>IF('BIFUbC-heat'!N21&gt;0,'E-heat'!N69/'BIFUbC-heat'!N21,1)</f>
        <v>1</v>
      </c>
      <c r="O21" s="299">
        <f>IF('BIFUbC-heat'!O21&gt;0,'E-heat'!O69/'BIFUbC-heat'!O21,1)</f>
        <v>1</v>
      </c>
      <c r="P21" s="299">
        <f>IF('BIFUbC-heat'!P21&gt;0,'E-heat'!P69/'BIFUbC-heat'!P21,1)</f>
        <v>1</v>
      </c>
      <c r="Q21" s="299">
        <f>IF('BIFUbC-heat'!Q21&gt;0,'E-heat'!Q69/'BIFUbC-heat'!Q21,1)</f>
        <v>1</v>
      </c>
      <c r="R21" s="299">
        <f>IF('BIFUbC-heat'!R21&gt;0,'E-heat'!R69/'BIFUbC-heat'!R21,1)</f>
        <v>1</v>
      </c>
      <c r="S21" s="299">
        <f>IF('BIFUbC-heat'!S21&gt;0,'E-heat'!S69/'BIFUbC-heat'!S21,1)</f>
        <v>1</v>
      </c>
      <c r="T21" s="299">
        <f>IF('BIFUbC-heat'!T21&gt;0,'E-heat'!T69/'BIFUbC-heat'!T21,1)</f>
        <v>1</v>
      </c>
      <c r="U21" s="299">
        <f>IF('BIFUbC-heat'!U21&gt;0,'E-heat'!U69/'BIFUbC-heat'!U21,1)</f>
        <v>1</v>
      </c>
      <c r="V21" s="299">
        <f>IF('BIFUbC-heat'!V21&gt;0,'E-heat'!V69/'BIFUbC-heat'!V21,1)</f>
        <v>1</v>
      </c>
      <c r="W21" s="299">
        <f>IF('BIFUbC-heat'!W21&gt;0,'E-heat'!W69/'BIFUbC-heat'!W21,1)</f>
        <v>1</v>
      </c>
      <c r="X21" s="299">
        <f>IF('BIFUbC-heat'!X21&gt;0,'E-heat'!X69/'BIFUbC-heat'!X21,1)</f>
        <v>1</v>
      </c>
      <c r="Y21" s="299">
        <f>IF('BIFUbC-heat'!Y21&gt;0,'E-heat'!Y69/'BIFUbC-heat'!Y21,1)</f>
        <v>1</v>
      </c>
      <c r="Z21" s="299">
        <f>IF('BIFUbC-heat'!Z21&gt;0,'E-heat'!Z69/'BIFUbC-heat'!Z21,1)</f>
        <v>1</v>
      </c>
      <c r="AA21" s="299">
        <f>IF('BIFUbC-heat'!AA21&gt;0,'E-heat'!AA69/'BIFUbC-heat'!AA21,1)</f>
        <v>1</v>
      </c>
      <c r="AB21" s="299">
        <f>IF('BIFUbC-heat'!AB21&gt;0,'E-heat'!AB69/'BIFUbC-heat'!AB21,1)</f>
        <v>1</v>
      </c>
      <c r="AC21" s="299">
        <f>IF('BIFUbC-heat'!AC21&gt;0,'E-heat'!AC69/'BIFUbC-heat'!AC21,1)</f>
        <v>1</v>
      </c>
      <c r="AD21" s="299">
        <f>IF('BIFUbC-heat'!AD21&gt;0,'E-heat'!AD69/'BIFUbC-heat'!AD21,1)</f>
        <v>1</v>
      </c>
      <c r="AE21" s="299">
        <f>IF('BIFUbC-heat'!AE21&gt;0,'E-heat'!AE69/'BIFUbC-heat'!AE21,1)</f>
        <v>1</v>
      </c>
      <c r="AF21" s="299">
        <f>IF('BIFUbC-heat'!AF21&gt;0,'E-heat'!AF69/'BIFUbC-heat'!AF21,1)</f>
        <v>1</v>
      </c>
      <c r="AG21" s="299">
        <f>IF('BIFUbC-heat'!AG21&gt;0,'E-heat'!AG69/'BIFUbC-heat'!AG21,1)</f>
        <v>1</v>
      </c>
      <c r="AH21" s="299">
        <f>IF('BIFUbC-heat'!AH21&gt;0,'E-heat'!AH69/'BIFUbC-heat'!AH21,1)</f>
        <v>1</v>
      </c>
      <c r="AI21" s="299">
        <f>IF('BIFUbC-heat'!AI21&gt;0,'E-heat'!AI69/'BIFUbC-heat'!AI21,1)</f>
        <v>1</v>
      </c>
      <c r="AJ21" s="299">
        <f>IF('BIFUbC-heat'!AJ21&gt;0,'E-heat'!AJ69/'BIFUbC-heat'!AJ21,1)</f>
        <v>1</v>
      </c>
      <c r="AK21" s="299">
        <f>IF('BIFUbC-heat'!AK21&gt;0,'E-heat'!AK69/'BIFUbC-heat'!AK21,1)</f>
        <v>1</v>
      </c>
      <c r="AL21" s="299">
        <f>IF('BIFUbC-heat'!AL21&gt;0,'E-heat'!AL69/'BIFUbC-heat'!AL21,1)</f>
        <v>1</v>
      </c>
      <c r="AM21" s="299">
        <f>IF('BIFUbC-heat'!AM21&gt;0,'E-heat'!AM69/'BIFUbC-heat'!AM21,1)</f>
        <v>1</v>
      </c>
      <c r="AN21" s="299">
        <f>IF('BIFUbC-heat'!AN21&gt;0,'E-heat'!AN69/'BIFUbC-heat'!AN21,1)</f>
        <v>1</v>
      </c>
      <c r="AO21" s="299">
        <f>IF('BIFUbC-heat'!AO21&gt;0,'E-heat'!AO69/'BIFUbC-heat'!AO21,1)</f>
        <v>1</v>
      </c>
      <c r="AP21" s="299">
        <f>IF('BIFUbC-heat'!AP21&gt;0,'E-heat'!AP69/'BIFUbC-heat'!AP21,1)</f>
        <v>1</v>
      </c>
      <c r="AQ21" s="299">
        <f>IF('BIFUbC-heat'!AQ21&gt;0,'E-heat'!AQ69/'BIFUbC-heat'!AQ21,1)</f>
        <v>1</v>
      </c>
    </row>
    <row r="22" spans="1:43" x14ac:dyDescent="0.25">
      <c r="A22" s="299" t="s">
        <v>109</v>
      </c>
      <c r="B22" s="299">
        <f>IF('BIFUbC-heat'!B22&gt;0,'E-heat'!B70/'BIFUbC-heat'!B22,1)</f>
        <v>1</v>
      </c>
      <c r="C22" s="299">
        <f>IF('BIFUbC-heat'!C22&gt;0,'E-heat'!C70/'BIFUbC-heat'!C22,1)</f>
        <v>1</v>
      </c>
      <c r="D22" s="299">
        <f>IF('BIFUbC-heat'!D22&gt;0,'E-heat'!D70/'BIFUbC-heat'!D22,1)</f>
        <v>1</v>
      </c>
      <c r="E22" s="299">
        <f>IF('BIFUbC-heat'!E22&gt;0,'E-heat'!E70/'BIFUbC-heat'!E22,1)</f>
        <v>1</v>
      </c>
      <c r="F22" s="299">
        <f>IF('BIFUbC-heat'!F22&gt;0,'E-heat'!F70/'BIFUbC-heat'!F22,1)</f>
        <v>1</v>
      </c>
      <c r="G22" s="299">
        <f>IF('BIFUbC-heat'!G22&gt;0,'E-heat'!G70/'BIFUbC-heat'!G22,1)</f>
        <v>1</v>
      </c>
      <c r="H22" s="299">
        <f>IF('BIFUbC-heat'!H22&gt;0,'E-heat'!H70/'BIFUbC-heat'!H22,1)</f>
        <v>1</v>
      </c>
      <c r="I22" s="299">
        <f>IF('BIFUbC-heat'!I22&gt;0,'E-heat'!I70/'BIFUbC-heat'!I22,1)</f>
        <v>1</v>
      </c>
      <c r="J22" s="299">
        <f>IF('BIFUbC-heat'!J22&gt;0,'E-heat'!J70/'BIFUbC-heat'!J22,1)</f>
        <v>1</v>
      </c>
      <c r="K22" s="299">
        <f>IF('BIFUbC-heat'!K22&gt;0,'E-heat'!K70/'BIFUbC-heat'!K22,1)</f>
        <v>1</v>
      </c>
      <c r="L22" s="299">
        <f>IF('BIFUbC-heat'!L22&gt;0,'E-heat'!L70/'BIFUbC-heat'!L22,1)</f>
        <v>1</v>
      </c>
      <c r="M22" s="299">
        <f>IF('BIFUbC-heat'!M22&gt;0,'E-heat'!M70/'BIFUbC-heat'!M22,1)</f>
        <v>1</v>
      </c>
      <c r="N22" s="299">
        <f>IF('BIFUbC-heat'!N22&gt;0,'E-heat'!N70/'BIFUbC-heat'!N22,1)</f>
        <v>1</v>
      </c>
      <c r="O22" s="299">
        <f>IF('BIFUbC-heat'!O22&gt;0,'E-heat'!O70/'BIFUbC-heat'!O22,1)</f>
        <v>1</v>
      </c>
      <c r="P22" s="299">
        <f>IF('BIFUbC-heat'!P22&gt;0,'E-heat'!P70/'BIFUbC-heat'!P22,1)</f>
        <v>1</v>
      </c>
      <c r="Q22" s="299">
        <f>IF('BIFUbC-heat'!Q22&gt;0,'E-heat'!Q70/'BIFUbC-heat'!Q22,1)</f>
        <v>1</v>
      </c>
      <c r="R22" s="299">
        <f>IF('BIFUbC-heat'!R22&gt;0,'E-heat'!R70/'BIFUbC-heat'!R22,1)</f>
        <v>1</v>
      </c>
      <c r="S22" s="299">
        <f>IF('BIFUbC-heat'!S22&gt;0,'E-heat'!S70/'BIFUbC-heat'!S22,1)</f>
        <v>1</v>
      </c>
      <c r="T22" s="299">
        <f>IF('BIFUbC-heat'!T22&gt;0,'E-heat'!T70/'BIFUbC-heat'!T22,1)</f>
        <v>1</v>
      </c>
      <c r="U22" s="299">
        <f>IF('BIFUbC-heat'!U22&gt;0,'E-heat'!U70/'BIFUbC-heat'!U22,1)</f>
        <v>1</v>
      </c>
      <c r="V22" s="299">
        <f>IF('BIFUbC-heat'!V22&gt;0,'E-heat'!V70/'BIFUbC-heat'!V22,1)</f>
        <v>1</v>
      </c>
      <c r="W22" s="299">
        <f>IF('BIFUbC-heat'!W22&gt;0,'E-heat'!W70/'BIFUbC-heat'!W22,1)</f>
        <v>1</v>
      </c>
      <c r="X22" s="299">
        <f>IF('BIFUbC-heat'!X22&gt;0,'E-heat'!X70/'BIFUbC-heat'!X22,1)</f>
        <v>1</v>
      </c>
      <c r="Y22" s="299">
        <f>IF('BIFUbC-heat'!Y22&gt;0,'E-heat'!Y70/'BIFUbC-heat'!Y22,1)</f>
        <v>1</v>
      </c>
      <c r="Z22" s="299">
        <f>IF('BIFUbC-heat'!Z22&gt;0,'E-heat'!Z70/'BIFUbC-heat'!Z22,1)</f>
        <v>1</v>
      </c>
      <c r="AA22" s="299">
        <f>IF('BIFUbC-heat'!AA22&gt;0,'E-heat'!AA70/'BIFUbC-heat'!AA22,1)</f>
        <v>1</v>
      </c>
      <c r="AB22" s="299">
        <f>IF('BIFUbC-heat'!AB22&gt;0,'E-heat'!AB70/'BIFUbC-heat'!AB22,1)</f>
        <v>1</v>
      </c>
      <c r="AC22" s="299">
        <f>IF('BIFUbC-heat'!AC22&gt;0,'E-heat'!AC70/'BIFUbC-heat'!AC22,1)</f>
        <v>1</v>
      </c>
      <c r="AD22" s="299">
        <f>IF('BIFUbC-heat'!AD22&gt;0,'E-heat'!AD70/'BIFUbC-heat'!AD22,1)</f>
        <v>1</v>
      </c>
      <c r="AE22" s="299">
        <f>IF('BIFUbC-heat'!AE22&gt;0,'E-heat'!AE70/'BIFUbC-heat'!AE22,1)</f>
        <v>1</v>
      </c>
      <c r="AF22" s="299">
        <f>IF('BIFUbC-heat'!AF22&gt;0,'E-heat'!AF70/'BIFUbC-heat'!AF22,1)</f>
        <v>1</v>
      </c>
      <c r="AG22" s="299">
        <f>IF('BIFUbC-heat'!AG22&gt;0,'E-heat'!AG70/'BIFUbC-heat'!AG22,1)</f>
        <v>1</v>
      </c>
      <c r="AH22" s="299">
        <f>IF('BIFUbC-heat'!AH22&gt;0,'E-heat'!AH70/'BIFUbC-heat'!AH22,1)</f>
        <v>1</v>
      </c>
      <c r="AI22" s="299">
        <f>IF('BIFUbC-heat'!AI22&gt;0,'E-heat'!AI70/'BIFUbC-heat'!AI22,1)</f>
        <v>1</v>
      </c>
      <c r="AJ22" s="299">
        <f>IF('BIFUbC-heat'!AJ22&gt;0,'E-heat'!AJ70/'BIFUbC-heat'!AJ22,1)</f>
        <v>1</v>
      </c>
      <c r="AK22" s="299">
        <f>IF('BIFUbC-heat'!AK22&gt;0,'E-heat'!AK70/'BIFUbC-heat'!AK22,1)</f>
        <v>1</v>
      </c>
      <c r="AL22" s="299">
        <f>IF('BIFUbC-heat'!AL22&gt;0,'E-heat'!AL70/'BIFUbC-heat'!AL22,1)</f>
        <v>1</v>
      </c>
      <c r="AM22" s="299">
        <f>IF('BIFUbC-heat'!AM22&gt;0,'E-heat'!AM70/'BIFUbC-heat'!AM22,1)</f>
        <v>1</v>
      </c>
      <c r="AN22" s="299">
        <f>IF('BIFUbC-heat'!AN22&gt;0,'E-heat'!AN70/'BIFUbC-heat'!AN22,1)</f>
        <v>1</v>
      </c>
      <c r="AO22" s="299">
        <f>IF('BIFUbC-heat'!AO22&gt;0,'E-heat'!AO70/'BIFUbC-heat'!AO22,1)</f>
        <v>1</v>
      </c>
      <c r="AP22" s="299">
        <f>IF('BIFUbC-heat'!AP22&gt;0,'E-heat'!AP70/'BIFUbC-heat'!AP22,1)</f>
        <v>1</v>
      </c>
      <c r="AQ22" s="299">
        <f>IF('BIFUbC-heat'!AQ22&gt;0,'E-heat'!AQ70/'BIFUbC-heat'!AQ22,1)</f>
        <v>1</v>
      </c>
    </row>
    <row r="23" spans="1:43" x14ac:dyDescent="0.25">
      <c r="A23" s="299" t="s">
        <v>110</v>
      </c>
      <c r="B23" s="299">
        <f>IF('BIFUbC-heat'!B23&gt;0,'E-heat'!B71/'BIFUbC-heat'!B23,1)</f>
        <v>1</v>
      </c>
      <c r="C23" s="299">
        <f>IF('BIFUbC-heat'!C23&gt;0,'E-heat'!C71/'BIFUbC-heat'!C23,1)</f>
        <v>1</v>
      </c>
      <c r="D23" s="299">
        <f>IF('BIFUbC-heat'!D23&gt;0,'E-heat'!D71/'BIFUbC-heat'!D23,1)</f>
        <v>1</v>
      </c>
      <c r="E23" s="299">
        <f>IF('BIFUbC-heat'!E23&gt;0,'E-heat'!E71/'BIFUbC-heat'!E23,1)</f>
        <v>1</v>
      </c>
      <c r="F23" s="299">
        <f>IF('BIFUbC-heat'!F23&gt;0,'E-heat'!F71/'BIFUbC-heat'!F23,1)</f>
        <v>1</v>
      </c>
      <c r="G23" s="299">
        <f>IF('BIFUbC-heat'!G23&gt;0,'E-heat'!G71/'BIFUbC-heat'!G23,1)</f>
        <v>1</v>
      </c>
      <c r="H23" s="299">
        <f>IF('BIFUbC-heat'!H23&gt;0,'E-heat'!H71/'BIFUbC-heat'!H23,1)</f>
        <v>1</v>
      </c>
      <c r="I23" s="299">
        <f>IF('BIFUbC-heat'!I23&gt;0,'E-heat'!I71/'BIFUbC-heat'!I23,1)</f>
        <v>1</v>
      </c>
      <c r="J23" s="299">
        <f>IF('BIFUbC-heat'!J23&gt;0,'E-heat'!J71/'BIFUbC-heat'!J23,1)</f>
        <v>1</v>
      </c>
      <c r="K23" s="299">
        <f>IF('BIFUbC-heat'!K23&gt;0,'E-heat'!K71/'BIFUbC-heat'!K23,1)</f>
        <v>1</v>
      </c>
      <c r="L23" s="299">
        <f>IF('BIFUbC-heat'!L23&gt;0,'E-heat'!L71/'BIFUbC-heat'!L23,1)</f>
        <v>1</v>
      </c>
      <c r="M23" s="299">
        <f>IF('BIFUbC-heat'!M23&gt;0,'E-heat'!M71/'BIFUbC-heat'!M23,1)</f>
        <v>1</v>
      </c>
      <c r="N23" s="299">
        <f>IF('BIFUbC-heat'!N23&gt;0,'E-heat'!N71/'BIFUbC-heat'!N23,1)</f>
        <v>1</v>
      </c>
      <c r="O23" s="299">
        <f>IF('BIFUbC-heat'!O23&gt;0,'E-heat'!O71/'BIFUbC-heat'!O23,1)</f>
        <v>1</v>
      </c>
      <c r="P23" s="299">
        <f>IF('BIFUbC-heat'!P23&gt;0,'E-heat'!P71/'BIFUbC-heat'!P23,1)</f>
        <v>1</v>
      </c>
      <c r="Q23" s="299">
        <f>IF('BIFUbC-heat'!Q23&gt;0,'E-heat'!Q71/'BIFUbC-heat'!Q23,1)</f>
        <v>1</v>
      </c>
      <c r="R23" s="299">
        <f>IF('BIFUbC-heat'!R23&gt;0,'E-heat'!R71/'BIFUbC-heat'!R23,1)</f>
        <v>1</v>
      </c>
      <c r="S23" s="299">
        <f>IF('BIFUbC-heat'!S23&gt;0,'E-heat'!S71/'BIFUbC-heat'!S23,1)</f>
        <v>1</v>
      </c>
      <c r="T23" s="299">
        <f>IF('BIFUbC-heat'!T23&gt;0,'E-heat'!T71/'BIFUbC-heat'!T23,1)</f>
        <v>1</v>
      </c>
      <c r="U23" s="299">
        <f>IF('BIFUbC-heat'!U23&gt;0,'E-heat'!U71/'BIFUbC-heat'!U23,1)</f>
        <v>1</v>
      </c>
      <c r="V23" s="299">
        <f>IF('BIFUbC-heat'!V23&gt;0,'E-heat'!V71/'BIFUbC-heat'!V23,1)</f>
        <v>1</v>
      </c>
      <c r="W23" s="299">
        <f>IF('BIFUbC-heat'!W23&gt;0,'E-heat'!W71/'BIFUbC-heat'!W23,1)</f>
        <v>1</v>
      </c>
      <c r="X23" s="299">
        <f>IF('BIFUbC-heat'!X23&gt;0,'E-heat'!X71/'BIFUbC-heat'!X23,1)</f>
        <v>1</v>
      </c>
      <c r="Y23" s="299">
        <f>IF('BIFUbC-heat'!Y23&gt;0,'E-heat'!Y71/'BIFUbC-heat'!Y23,1)</f>
        <v>1</v>
      </c>
      <c r="Z23" s="299">
        <f>IF('BIFUbC-heat'!Z23&gt;0,'E-heat'!Z71/'BIFUbC-heat'!Z23,1)</f>
        <v>1</v>
      </c>
      <c r="AA23" s="299">
        <f>IF('BIFUbC-heat'!AA23&gt;0,'E-heat'!AA71/'BIFUbC-heat'!AA23,1)</f>
        <v>1</v>
      </c>
      <c r="AB23" s="299">
        <f>IF('BIFUbC-heat'!AB23&gt;0,'E-heat'!AB71/'BIFUbC-heat'!AB23,1)</f>
        <v>1</v>
      </c>
      <c r="AC23" s="299">
        <f>IF('BIFUbC-heat'!AC23&gt;0,'E-heat'!AC71/'BIFUbC-heat'!AC23,1)</f>
        <v>1</v>
      </c>
      <c r="AD23" s="299">
        <f>IF('BIFUbC-heat'!AD23&gt;0,'E-heat'!AD71/'BIFUbC-heat'!AD23,1)</f>
        <v>1</v>
      </c>
      <c r="AE23" s="299">
        <f>IF('BIFUbC-heat'!AE23&gt;0,'E-heat'!AE71/'BIFUbC-heat'!AE23,1)</f>
        <v>1</v>
      </c>
      <c r="AF23" s="299">
        <f>IF('BIFUbC-heat'!AF23&gt;0,'E-heat'!AF71/'BIFUbC-heat'!AF23,1)</f>
        <v>1</v>
      </c>
      <c r="AG23" s="299">
        <f>IF('BIFUbC-heat'!AG23&gt;0,'E-heat'!AG71/'BIFUbC-heat'!AG23,1)</f>
        <v>1</v>
      </c>
      <c r="AH23" s="299">
        <f>IF('BIFUbC-heat'!AH23&gt;0,'E-heat'!AH71/'BIFUbC-heat'!AH23,1)</f>
        <v>1</v>
      </c>
      <c r="AI23" s="299">
        <f>IF('BIFUbC-heat'!AI23&gt;0,'E-heat'!AI71/'BIFUbC-heat'!AI23,1)</f>
        <v>1</v>
      </c>
      <c r="AJ23" s="299">
        <f>IF('BIFUbC-heat'!AJ23&gt;0,'E-heat'!AJ71/'BIFUbC-heat'!AJ23,1)</f>
        <v>1</v>
      </c>
      <c r="AK23" s="299">
        <f>IF('BIFUbC-heat'!AK23&gt;0,'E-heat'!AK71/'BIFUbC-heat'!AK23,1)</f>
        <v>1</v>
      </c>
      <c r="AL23" s="299">
        <f>IF('BIFUbC-heat'!AL23&gt;0,'E-heat'!AL71/'BIFUbC-heat'!AL23,1)</f>
        <v>1</v>
      </c>
      <c r="AM23" s="299">
        <f>IF('BIFUbC-heat'!AM23&gt;0,'E-heat'!AM71/'BIFUbC-heat'!AM23,1)</f>
        <v>1</v>
      </c>
      <c r="AN23" s="299">
        <f>IF('BIFUbC-heat'!AN23&gt;0,'E-heat'!AN71/'BIFUbC-heat'!AN23,1)</f>
        <v>1</v>
      </c>
      <c r="AO23" s="299">
        <f>IF('BIFUbC-heat'!AO23&gt;0,'E-heat'!AO71/'BIFUbC-heat'!AO23,1)</f>
        <v>1</v>
      </c>
      <c r="AP23" s="299">
        <f>IF('BIFUbC-heat'!AP23&gt;0,'E-heat'!AP71/'BIFUbC-heat'!AP23,1)</f>
        <v>1</v>
      </c>
      <c r="AQ23" s="299">
        <f>IF('BIFUbC-heat'!AQ23&gt;0,'E-heat'!AQ71/'BIFUbC-heat'!AQ23,1)</f>
        <v>1</v>
      </c>
    </row>
    <row r="24" spans="1:43" x14ac:dyDescent="0.25">
      <c r="A24" s="299" t="s">
        <v>111</v>
      </c>
      <c r="B24" s="299">
        <f>IF('BIFUbC-heat'!B24&gt;0,'E-heat'!B72/'BIFUbC-heat'!B24,1)</f>
        <v>1</v>
      </c>
      <c r="C24" s="299">
        <f>IF('BIFUbC-heat'!C24&gt;0,'E-heat'!C72/'BIFUbC-heat'!C24,1)</f>
        <v>1</v>
      </c>
      <c r="D24" s="299">
        <f>IF('BIFUbC-heat'!D24&gt;0,'E-heat'!D72/'BIFUbC-heat'!D24,1)</f>
        <v>1</v>
      </c>
      <c r="E24" s="299">
        <f>IF('BIFUbC-heat'!E24&gt;0,'E-heat'!E72/'BIFUbC-heat'!E24,1)</f>
        <v>1</v>
      </c>
      <c r="F24" s="299">
        <f>IF('BIFUbC-heat'!F24&gt;0,'E-heat'!F72/'BIFUbC-heat'!F24,1)</f>
        <v>1</v>
      </c>
      <c r="G24" s="299">
        <f>IF('BIFUbC-heat'!G24&gt;0,'E-heat'!G72/'BIFUbC-heat'!G24,1)</f>
        <v>1</v>
      </c>
      <c r="H24" s="299">
        <f>IF('BIFUbC-heat'!H24&gt;0,'E-heat'!H72/'BIFUbC-heat'!H24,1)</f>
        <v>1</v>
      </c>
      <c r="I24" s="299">
        <f>IF('BIFUbC-heat'!I24&gt;0,'E-heat'!I72/'BIFUbC-heat'!I24,1)</f>
        <v>1</v>
      </c>
      <c r="J24" s="299">
        <f>IF('BIFUbC-heat'!J24&gt;0,'E-heat'!J72/'BIFUbC-heat'!J24,1)</f>
        <v>1</v>
      </c>
      <c r="K24" s="299">
        <f>IF('BIFUbC-heat'!K24&gt;0,'E-heat'!K72/'BIFUbC-heat'!K24,1)</f>
        <v>1</v>
      </c>
      <c r="L24" s="299">
        <f>IF('BIFUbC-heat'!L24&gt;0,'E-heat'!L72/'BIFUbC-heat'!L24,1)</f>
        <v>1</v>
      </c>
      <c r="M24" s="299">
        <f>IF('BIFUbC-heat'!M24&gt;0,'E-heat'!M72/'BIFUbC-heat'!M24,1)</f>
        <v>1</v>
      </c>
      <c r="N24" s="299">
        <f>IF('BIFUbC-heat'!N24&gt;0,'E-heat'!N72/'BIFUbC-heat'!N24,1)</f>
        <v>1</v>
      </c>
      <c r="O24" s="299">
        <f>IF('BIFUbC-heat'!O24&gt;0,'E-heat'!O72/'BIFUbC-heat'!O24,1)</f>
        <v>1</v>
      </c>
      <c r="P24" s="299">
        <f>IF('BIFUbC-heat'!P24&gt;0,'E-heat'!P72/'BIFUbC-heat'!P24,1)</f>
        <v>1</v>
      </c>
      <c r="Q24" s="299">
        <f>IF('BIFUbC-heat'!Q24&gt;0,'E-heat'!Q72/'BIFUbC-heat'!Q24,1)</f>
        <v>1</v>
      </c>
      <c r="R24" s="299">
        <f>IF('BIFUbC-heat'!R24&gt;0,'E-heat'!R72/'BIFUbC-heat'!R24,1)</f>
        <v>1</v>
      </c>
      <c r="S24" s="299">
        <f>IF('BIFUbC-heat'!S24&gt;0,'E-heat'!S72/'BIFUbC-heat'!S24,1)</f>
        <v>1</v>
      </c>
      <c r="T24" s="299">
        <f>IF('BIFUbC-heat'!T24&gt;0,'E-heat'!T72/'BIFUbC-heat'!T24,1)</f>
        <v>1</v>
      </c>
      <c r="U24" s="299">
        <f>IF('BIFUbC-heat'!U24&gt;0,'E-heat'!U72/'BIFUbC-heat'!U24,1)</f>
        <v>1</v>
      </c>
      <c r="V24" s="299">
        <f>IF('BIFUbC-heat'!V24&gt;0,'E-heat'!V72/'BIFUbC-heat'!V24,1)</f>
        <v>1</v>
      </c>
      <c r="W24" s="299">
        <f>IF('BIFUbC-heat'!W24&gt;0,'E-heat'!W72/'BIFUbC-heat'!W24,1)</f>
        <v>1</v>
      </c>
      <c r="X24" s="299">
        <f>IF('BIFUbC-heat'!X24&gt;0,'E-heat'!X72/'BIFUbC-heat'!X24,1)</f>
        <v>1</v>
      </c>
      <c r="Y24" s="299">
        <f>IF('BIFUbC-heat'!Y24&gt;0,'E-heat'!Y72/'BIFUbC-heat'!Y24,1)</f>
        <v>1</v>
      </c>
      <c r="Z24" s="299">
        <f>IF('BIFUbC-heat'!Z24&gt;0,'E-heat'!Z72/'BIFUbC-heat'!Z24,1)</f>
        <v>1</v>
      </c>
      <c r="AA24" s="299">
        <f>IF('BIFUbC-heat'!AA24&gt;0,'E-heat'!AA72/'BIFUbC-heat'!AA24,1)</f>
        <v>1</v>
      </c>
      <c r="AB24" s="299">
        <f>IF('BIFUbC-heat'!AB24&gt;0,'E-heat'!AB72/'BIFUbC-heat'!AB24,1)</f>
        <v>1</v>
      </c>
      <c r="AC24" s="299">
        <f>IF('BIFUbC-heat'!AC24&gt;0,'E-heat'!AC72/'BIFUbC-heat'!AC24,1)</f>
        <v>1</v>
      </c>
      <c r="AD24" s="299">
        <f>IF('BIFUbC-heat'!AD24&gt;0,'E-heat'!AD72/'BIFUbC-heat'!AD24,1)</f>
        <v>1</v>
      </c>
      <c r="AE24" s="299">
        <f>IF('BIFUbC-heat'!AE24&gt;0,'E-heat'!AE72/'BIFUbC-heat'!AE24,1)</f>
        <v>1</v>
      </c>
      <c r="AF24" s="299">
        <f>IF('BIFUbC-heat'!AF24&gt;0,'E-heat'!AF72/'BIFUbC-heat'!AF24,1)</f>
        <v>1</v>
      </c>
      <c r="AG24" s="299">
        <f>IF('BIFUbC-heat'!AG24&gt;0,'E-heat'!AG72/'BIFUbC-heat'!AG24,1)</f>
        <v>1</v>
      </c>
      <c r="AH24" s="299">
        <f>IF('BIFUbC-heat'!AH24&gt;0,'E-heat'!AH72/'BIFUbC-heat'!AH24,1)</f>
        <v>1</v>
      </c>
      <c r="AI24" s="299">
        <f>IF('BIFUbC-heat'!AI24&gt;0,'E-heat'!AI72/'BIFUbC-heat'!AI24,1)</f>
        <v>1</v>
      </c>
      <c r="AJ24" s="299">
        <f>IF('BIFUbC-heat'!AJ24&gt;0,'E-heat'!AJ72/'BIFUbC-heat'!AJ24,1)</f>
        <v>1</v>
      </c>
      <c r="AK24" s="299">
        <f>IF('BIFUbC-heat'!AK24&gt;0,'E-heat'!AK72/'BIFUbC-heat'!AK24,1)</f>
        <v>1</v>
      </c>
      <c r="AL24" s="299">
        <f>IF('BIFUbC-heat'!AL24&gt;0,'E-heat'!AL72/'BIFUbC-heat'!AL24,1)</f>
        <v>1</v>
      </c>
      <c r="AM24" s="299">
        <f>IF('BIFUbC-heat'!AM24&gt;0,'E-heat'!AM72/'BIFUbC-heat'!AM24,1)</f>
        <v>1</v>
      </c>
      <c r="AN24" s="299">
        <f>IF('BIFUbC-heat'!AN24&gt;0,'E-heat'!AN72/'BIFUbC-heat'!AN24,1)</f>
        <v>1</v>
      </c>
      <c r="AO24" s="299">
        <f>IF('BIFUbC-heat'!AO24&gt;0,'E-heat'!AO72/'BIFUbC-heat'!AO24,1)</f>
        <v>1</v>
      </c>
      <c r="AP24" s="299">
        <f>IF('BIFUbC-heat'!AP24&gt;0,'E-heat'!AP72/'BIFUbC-heat'!AP24,1)</f>
        <v>1</v>
      </c>
      <c r="AQ24" s="299">
        <f>IF('BIFUbC-heat'!AQ24&gt;0,'E-heat'!AQ72/'BIFUbC-heat'!AQ24,1)</f>
        <v>1</v>
      </c>
    </row>
    <row r="25" spans="1:43" x14ac:dyDescent="0.25">
      <c r="A25" s="299" t="s">
        <v>112</v>
      </c>
      <c r="B25" s="299">
        <f>IF('BIFUbC-heat'!B25&gt;0,'E-heat'!B73/'BIFUbC-heat'!B25,1)</f>
        <v>1</v>
      </c>
      <c r="C25" s="299">
        <f>IF('BIFUbC-heat'!C25&gt;0,'E-heat'!C73/'BIFUbC-heat'!C25,1)</f>
        <v>1</v>
      </c>
      <c r="D25" s="299">
        <f>IF('BIFUbC-heat'!D25&gt;0,'E-heat'!D73/'BIFUbC-heat'!D25,1)</f>
        <v>1</v>
      </c>
      <c r="E25" s="299">
        <f>IF('BIFUbC-heat'!E25&gt;0,'E-heat'!E73/'BIFUbC-heat'!E25,1)</f>
        <v>1</v>
      </c>
      <c r="F25" s="299">
        <f>IF('BIFUbC-heat'!F25&gt;0,'E-heat'!F73/'BIFUbC-heat'!F25,1)</f>
        <v>1</v>
      </c>
      <c r="G25" s="299">
        <f>IF('BIFUbC-heat'!G25&gt;0,'E-heat'!G73/'BIFUbC-heat'!G25,1)</f>
        <v>1</v>
      </c>
      <c r="H25" s="299">
        <f>IF('BIFUbC-heat'!H25&gt;0,'E-heat'!H73/'BIFUbC-heat'!H25,1)</f>
        <v>1</v>
      </c>
      <c r="I25" s="299">
        <f>IF('BIFUbC-heat'!I25&gt;0,'E-heat'!I73/'BIFUbC-heat'!I25,1)</f>
        <v>1</v>
      </c>
      <c r="J25" s="299">
        <f>IF('BIFUbC-heat'!J25&gt;0,'E-heat'!J73/'BIFUbC-heat'!J25,1)</f>
        <v>1</v>
      </c>
      <c r="K25" s="299">
        <f>IF('BIFUbC-heat'!K25&gt;0,'E-heat'!K73/'BIFUbC-heat'!K25,1)</f>
        <v>1</v>
      </c>
      <c r="L25" s="299">
        <f>IF('BIFUbC-heat'!L25&gt;0,'E-heat'!L73/'BIFUbC-heat'!L25,1)</f>
        <v>1</v>
      </c>
      <c r="M25" s="299">
        <f>IF('BIFUbC-heat'!M25&gt;0,'E-heat'!M73/'BIFUbC-heat'!M25,1)</f>
        <v>1</v>
      </c>
      <c r="N25" s="299">
        <f>IF('BIFUbC-heat'!N25&gt;0,'E-heat'!N73/'BIFUbC-heat'!N25,1)</f>
        <v>1</v>
      </c>
      <c r="O25" s="299">
        <f>IF('BIFUbC-heat'!O25&gt;0,'E-heat'!O73/'BIFUbC-heat'!O25,1)</f>
        <v>1</v>
      </c>
      <c r="P25" s="299">
        <f>IF('BIFUbC-heat'!P25&gt;0,'E-heat'!P73/'BIFUbC-heat'!P25,1)</f>
        <v>1</v>
      </c>
      <c r="Q25" s="299">
        <f>IF('BIFUbC-heat'!Q25&gt;0,'E-heat'!Q73/'BIFUbC-heat'!Q25,1)</f>
        <v>1</v>
      </c>
      <c r="R25" s="299">
        <f>IF('BIFUbC-heat'!R25&gt;0,'E-heat'!R73/'BIFUbC-heat'!R25,1)</f>
        <v>1</v>
      </c>
      <c r="S25" s="299">
        <f>IF('BIFUbC-heat'!S25&gt;0,'E-heat'!S73/'BIFUbC-heat'!S25,1)</f>
        <v>1</v>
      </c>
      <c r="T25" s="299">
        <f>IF('BIFUbC-heat'!T25&gt;0,'E-heat'!T73/'BIFUbC-heat'!T25,1)</f>
        <v>1</v>
      </c>
      <c r="U25" s="299">
        <f>IF('BIFUbC-heat'!U25&gt;0,'E-heat'!U73/'BIFUbC-heat'!U25,1)</f>
        <v>1</v>
      </c>
      <c r="V25" s="299">
        <f>IF('BIFUbC-heat'!V25&gt;0,'E-heat'!V73/'BIFUbC-heat'!V25,1)</f>
        <v>1</v>
      </c>
      <c r="W25" s="299">
        <f>IF('BIFUbC-heat'!W25&gt;0,'E-heat'!W73/'BIFUbC-heat'!W25,1)</f>
        <v>1</v>
      </c>
      <c r="X25" s="299">
        <f>IF('BIFUbC-heat'!X25&gt;0,'E-heat'!X73/'BIFUbC-heat'!X25,1)</f>
        <v>1</v>
      </c>
      <c r="Y25" s="299">
        <f>IF('BIFUbC-heat'!Y25&gt;0,'E-heat'!Y73/'BIFUbC-heat'!Y25,1)</f>
        <v>1</v>
      </c>
      <c r="Z25" s="299">
        <f>IF('BIFUbC-heat'!Z25&gt;0,'E-heat'!Z73/'BIFUbC-heat'!Z25,1)</f>
        <v>1</v>
      </c>
      <c r="AA25" s="299">
        <f>IF('BIFUbC-heat'!AA25&gt;0,'E-heat'!AA73/'BIFUbC-heat'!AA25,1)</f>
        <v>1</v>
      </c>
      <c r="AB25" s="299">
        <f>IF('BIFUbC-heat'!AB25&gt;0,'E-heat'!AB73/'BIFUbC-heat'!AB25,1)</f>
        <v>1</v>
      </c>
      <c r="AC25" s="299">
        <f>IF('BIFUbC-heat'!AC25&gt;0,'E-heat'!AC73/'BIFUbC-heat'!AC25,1)</f>
        <v>1</v>
      </c>
      <c r="AD25" s="299">
        <f>IF('BIFUbC-heat'!AD25&gt;0,'E-heat'!AD73/'BIFUbC-heat'!AD25,1)</f>
        <v>1</v>
      </c>
      <c r="AE25" s="299">
        <f>IF('BIFUbC-heat'!AE25&gt;0,'E-heat'!AE73/'BIFUbC-heat'!AE25,1)</f>
        <v>1</v>
      </c>
      <c r="AF25" s="299">
        <f>IF('BIFUbC-heat'!AF25&gt;0,'E-heat'!AF73/'BIFUbC-heat'!AF25,1)</f>
        <v>1</v>
      </c>
      <c r="AG25" s="299">
        <f>IF('BIFUbC-heat'!AG25&gt;0,'E-heat'!AG73/'BIFUbC-heat'!AG25,1)</f>
        <v>1</v>
      </c>
      <c r="AH25" s="299">
        <f>IF('BIFUbC-heat'!AH25&gt;0,'E-heat'!AH73/'BIFUbC-heat'!AH25,1)</f>
        <v>1</v>
      </c>
      <c r="AI25" s="299">
        <f>IF('BIFUbC-heat'!AI25&gt;0,'E-heat'!AI73/'BIFUbC-heat'!AI25,1)</f>
        <v>1</v>
      </c>
      <c r="AJ25" s="299">
        <f>IF('BIFUbC-heat'!AJ25&gt;0,'E-heat'!AJ73/'BIFUbC-heat'!AJ25,1)</f>
        <v>1</v>
      </c>
      <c r="AK25" s="299">
        <f>IF('BIFUbC-heat'!AK25&gt;0,'E-heat'!AK73/'BIFUbC-heat'!AK25,1)</f>
        <v>1</v>
      </c>
      <c r="AL25" s="299">
        <f>IF('BIFUbC-heat'!AL25&gt;0,'E-heat'!AL73/'BIFUbC-heat'!AL25,1)</f>
        <v>1</v>
      </c>
      <c r="AM25" s="299">
        <f>IF('BIFUbC-heat'!AM25&gt;0,'E-heat'!AM73/'BIFUbC-heat'!AM25,1)</f>
        <v>1</v>
      </c>
      <c r="AN25" s="299">
        <f>IF('BIFUbC-heat'!AN25&gt;0,'E-heat'!AN73/'BIFUbC-heat'!AN25,1)</f>
        <v>1</v>
      </c>
      <c r="AO25" s="299">
        <f>IF('BIFUbC-heat'!AO25&gt;0,'E-heat'!AO73/'BIFUbC-heat'!AO25,1)</f>
        <v>1</v>
      </c>
      <c r="AP25" s="299">
        <f>IF('BIFUbC-heat'!AP25&gt;0,'E-heat'!AP73/'BIFUbC-heat'!AP25,1)</f>
        <v>1</v>
      </c>
      <c r="AQ25" s="299">
        <f>IF('BIFUbC-heat'!AQ25&gt;0,'E-heat'!AQ73/'BIFUbC-heat'!AQ25,1)</f>
        <v>1</v>
      </c>
    </row>
    <row r="26" spans="1:43" x14ac:dyDescent="0.25">
      <c r="A26" s="299" t="s">
        <v>113</v>
      </c>
      <c r="B26" s="299">
        <f>IF('BIFUbC-heat'!B26&gt;0,'E-heat'!B74/'BIFUbC-heat'!B26,1)</f>
        <v>1</v>
      </c>
      <c r="C26" s="299">
        <f>IF('BIFUbC-heat'!C26&gt;0,'E-heat'!C74/'BIFUbC-heat'!C26,1)</f>
        <v>1</v>
      </c>
      <c r="D26" s="299">
        <f>IF('BIFUbC-heat'!D26&gt;0,'E-heat'!D74/'BIFUbC-heat'!D26,1)</f>
        <v>1</v>
      </c>
      <c r="E26" s="299">
        <f>IF('BIFUbC-heat'!E26&gt;0,'E-heat'!E74/'BIFUbC-heat'!E26,1)</f>
        <v>1</v>
      </c>
      <c r="F26" s="299">
        <f>IF('BIFUbC-heat'!F26&gt;0,'E-heat'!F74/'BIFUbC-heat'!F26,1)</f>
        <v>1</v>
      </c>
      <c r="G26" s="299">
        <f>IF('BIFUbC-heat'!G26&gt;0,'E-heat'!G74/'BIFUbC-heat'!G26,1)</f>
        <v>1</v>
      </c>
      <c r="H26" s="299">
        <f>IF('BIFUbC-heat'!H26&gt;0,'E-heat'!H74/'BIFUbC-heat'!H26,1)</f>
        <v>1</v>
      </c>
      <c r="I26" s="299">
        <f>IF('BIFUbC-heat'!I26&gt;0,'E-heat'!I74/'BIFUbC-heat'!I26,1)</f>
        <v>1</v>
      </c>
      <c r="J26" s="299">
        <f>IF('BIFUbC-heat'!J26&gt;0,'E-heat'!J74/'BIFUbC-heat'!J26,1)</f>
        <v>1</v>
      </c>
      <c r="K26" s="299">
        <f>IF('BIFUbC-heat'!K26&gt;0,'E-heat'!K74/'BIFUbC-heat'!K26,1)</f>
        <v>1</v>
      </c>
      <c r="L26" s="299">
        <f>IF('BIFUbC-heat'!L26&gt;0,'E-heat'!L74/'BIFUbC-heat'!L26,1)</f>
        <v>1</v>
      </c>
      <c r="M26" s="299">
        <f>IF('BIFUbC-heat'!M26&gt;0,'E-heat'!M74/'BIFUbC-heat'!M26,1)</f>
        <v>1</v>
      </c>
      <c r="N26" s="299">
        <f>IF('BIFUbC-heat'!N26&gt;0,'E-heat'!N74/'BIFUbC-heat'!N26,1)</f>
        <v>1</v>
      </c>
      <c r="O26" s="299">
        <f>IF('BIFUbC-heat'!O26&gt;0,'E-heat'!O74/'BIFUbC-heat'!O26,1)</f>
        <v>1</v>
      </c>
      <c r="P26" s="299">
        <f>IF('BIFUbC-heat'!P26&gt;0,'E-heat'!P74/'BIFUbC-heat'!P26,1)</f>
        <v>1</v>
      </c>
      <c r="Q26" s="299">
        <f>IF('BIFUbC-heat'!Q26&gt;0,'E-heat'!Q74/'BIFUbC-heat'!Q26,1)</f>
        <v>1</v>
      </c>
      <c r="R26" s="299">
        <f>IF('BIFUbC-heat'!R26&gt;0,'E-heat'!R74/'BIFUbC-heat'!R26,1)</f>
        <v>1</v>
      </c>
      <c r="S26" s="299">
        <f>IF('BIFUbC-heat'!S26&gt;0,'E-heat'!S74/'BIFUbC-heat'!S26,1)</f>
        <v>1</v>
      </c>
      <c r="T26" s="299">
        <f>IF('BIFUbC-heat'!T26&gt;0,'E-heat'!T74/'BIFUbC-heat'!T26,1)</f>
        <v>1</v>
      </c>
      <c r="U26" s="299">
        <f>IF('BIFUbC-heat'!U26&gt;0,'E-heat'!U74/'BIFUbC-heat'!U26,1)</f>
        <v>1</v>
      </c>
      <c r="V26" s="299">
        <f>IF('BIFUbC-heat'!V26&gt;0,'E-heat'!V74/'BIFUbC-heat'!V26,1)</f>
        <v>1</v>
      </c>
      <c r="W26" s="299">
        <f>IF('BIFUbC-heat'!W26&gt;0,'E-heat'!W74/'BIFUbC-heat'!W26,1)</f>
        <v>1</v>
      </c>
      <c r="X26" s="299">
        <f>IF('BIFUbC-heat'!X26&gt;0,'E-heat'!X74/'BIFUbC-heat'!X26,1)</f>
        <v>1</v>
      </c>
      <c r="Y26" s="299">
        <f>IF('BIFUbC-heat'!Y26&gt;0,'E-heat'!Y74/'BIFUbC-heat'!Y26,1)</f>
        <v>1</v>
      </c>
      <c r="Z26" s="299">
        <f>IF('BIFUbC-heat'!Z26&gt;0,'E-heat'!Z74/'BIFUbC-heat'!Z26,1)</f>
        <v>1</v>
      </c>
      <c r="AA26" s="299">
        <f>IF('BIFUbC-heat'!AA26&gt;0,'E-heat'!AA74/'BIFUbC-heat'!AA26,1)</f>
        <v>1</v>
      </c>
      <c r="AB26" s="299">
        <f>IF('BIFUbC-heat'!AB26&gt;0,'E-heat'!AB74/'BIFUbC-heat'!AB26,1)</f>
        <v>1</v>
      </c>
      <c r="AC26" s="299">
        <f>IF('BIFUbC-heat'!AC26&gt;0,'E-heat'!AC74/'BIFUbC-heat'!AC26,1)</f>
        <v>1</v>
      </c>
      <c r="AD26" s="299">
        <f>IF('BIFUbC-heat'!AD26&gt;0,'E-heat'!AD74/'BIFUbC-heat'!AD26,1)</f>
        <v>1</v>
      </c>
      <c r="AE26" s="299">
        <f>IF('BIFUbC-heat'!AE26&gt;0,'E-heat'!AE74/'BIFUbC-heat'!AE26,1)</f>
        <v>1</v>
      </c>
      <c r="AF26" s="299">
        <f>IF('BIFUbC-heat'!AF26&gt;0,'E-heat'!AF74/'BIFUbC-heat'!AF26,1)</f>
        <v>1</v>
      </c>
      <c r="AG26" s="299">
        <f>IF('BIFUbC-heat'!AG26&gt;0,'E-heat'!AG74/'BIFUbC-heat'!AG26,1)</f>
        <v>1</v>
      </c>
      <c r="AH26" s="299">
        <f>IF('BIFUbC-heat'!AH26&gt;0,'E-heat'!AH74/'BIFUbC-heat'!AH26,1)</f>
        <v>1</v>
      </c>
      <c r="AI26" s="299">
        <f>IF('BIFUbC-heat'!AI26&gt;0,'E-heat'!AI74/'BIFUbC-heat'!AI26,1)</f>
        <v>1</v>
      </c>
      <c r="AJ26" s="299">
        <f>IF('BIFUbC-heat'!AJ26&gt;0,'E-heat'!AJ74/'BIFUbC-heat'!AJ26,1)</f>
        <v>1</v>
      </c>
      <c r="AK26" s="299">
        <f>IF('BIFUbC-heat'!AK26&gt;0,'E-heat'!AK74/'BIFUbC-heat'!AK26,1)</f>
        <v>1</v>
      </c>
      <c r="AL26" s="299">
        <f>IF('BIFUbC-heat'!AL26&gt;0,'E-heat'!AL74/'BIFUbC-heat'!AL26,1)</f>
        <v>1</v>
      </c>
      <c r="AM26" s="299">
        <f>IF('BIFUbC-heat'!AM26&gt;0,'E-heat'!AM74/'BIFUbC-heat'!AM26,1)</f>
        <v>1</v>
      </c>
      <c r="AN26" s="299">
        <f>IF('BIFUbC-heat'!AN26&gt;0,'E-heat'!AN74/'BIFUbC-heat'!AN26,1)</f>
        <v>1</v>
      </c>
      <c r="AO26" s="299">
        <f>IF('BIFUbC-heat'!AO26&gt;0,'E-heat'!AO74/'BIFUbC-heat'!AO26,1)</f>
        <v>1</v>
      </c>
      <c r="AP26" s="299">
        <f>IF('BIFUbC-heat'!AP26&gt;0,'E-heat'!AP74/'BIFUbC-heat'!AP26,1)</f>
        <v>1</v>
      </c>
      <c r="AQ26" s="299">
        <f>IF('BIFUbC-heat'!AQ26&gt;0,'E-heat'!AQ74/'BIFUbC-heat'!AQ26,1)</f>
        <v>1</v>
      </c>
    </row>
  </sheetData>
  <phoneticPr fontId="3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F9CF3-B7A7-4682-8FB3-B2E4F6204A9C}">
  <sheetPr codeName="Sheet54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f>IF('BIFUbC-biomass'!B2&gt;0,'E-biomass'!B50/'BIFUbC-biomass'!B2,1)</f>
        <v>1</v>
      </c>
      <c r="C2" s="299">
        <f>IF('BIFUbC-biomass'!C2&gt;0,'E-biomass'!C50/'BIFUbC-biomass'!C2,1)</f>
        <v>1</v>
      </c>
      <c r="D2" s="299">
        <f>IF('BIFUbC-biomass'!D2&gt;0,'E-biomass'!D50/'BIFUbC-biomass'!D2,1)</f>
        <v>1</v>
      </c>
      <c r="E2" s="299">
        <f>IF('BIFUbC-biomass'!E2&gt;0,'E-biomass'!E50/'BIFUbC-biomass'!E2,1)</f>
        <v>1</v>
      </c>
      <c r="F2" s="299">
        <f>IF('BIFUbC-biomass'!F2&gt;0,'E-biomass'!F50/'BIFUbC-biomass'!F2,1)</f>
        <v>1</v>
      </c>
      <c r="G2" s="299">
        <f>IF('BIFUbC-biomass'!G2&gt;0,'E-biomass'!G50/'BIFUbC-biomass'!G2,1)</f>
        <v>1</v>
      </c>
      <c r="H2" s="299">
        <f>IF('BIFUbC-biomass'!H2&gt;0,'E-biomass'!H50/'BIFUbC-biomass'!H2,1)</f>
        <v>1</v>
      </c>
      <c r="I2" s="299">
        <f>IF('BIFUbC-biomass'!I2&gt;0,'E-biomass'!I50/'BIFUbC-biomass'!I2,1)</f>
        <v>1</v>
      </c>
      <c r="J2" s="299">
        <f>IF('BIFUbC-biomass'!J2&gt;0,'E-biomass'!J50/'BIFUbC-biomass'!J2,1)</f>
        <v>1</v>
      </c>
      <c r="K2" s="299">
        <f>IF('BIFUbC-biomass'!K2&gt;0,'E-biomass'!K50/'BIFUbC-biomass'!K2,1)</f>
        <v>1</v>
      </c>
      <c r="L2" s="299">
        <f>IF('BIFUbC-biomass'!L2&gt;0,'E-biomass'!L50/'BIFUbC-biomass'!L2,1)</f>
        <v>1</v>
      </c>
      <c r="M2" s="299">
        <f>IF('BIFUbC-biomass'!M2&gt;0,'E-biomass'!M50/'BIFUbC-biomass'!M2,1)</f>
        <v>1</v>
      </c>
      <c r="N2" s="299">
        <f>IF('BIFUbC-biomass'!N2&gt;0,'E-biomass'!N50/'BIFUbC-biomass'!N2,1)</f>
        <v>1</v>
      </c>
      <c r="O2" s="299">
        <f>IF('BIFUbC-biomass'!O2&gt;0,'E-biomass'!O50/'BIFUbC-biomass'!O2,1)</f>
        <v>1</v>
      </c>
      <c r="P2" s="299">
        <f>IF('BIFUbC-biomass'!P2&gt;0,'E-biomass'!P50/'BIFUbC-biomass'!P2,1)</f>
        <v>1</v>
      </c>
      <c r="Q2" s="299">
        <f>IF('BIFUbC-biomass'!Q2&gt;0,'E-biomass'!Q50/'BIFUbC-biomass'!Q2,1)</f>
        <v>1</v>
      </c>
      <c r="R2" s="299">
        <f>IF('BIFUbC-biomass'!R2&gt;0,'E-biomass'!R50/'BIFUbC-biomass'!R2,1)</f>
        <v>1</v>
      </c>
      <c r="S2" s="299">
        <f>IF('BIFUbC-biomass'!S2&gt;0,'E-biomass'!S50/'BIFUbC-biomass'!S2,1)</f>
        <v>1</v>
      </c>
      <c r="T2" s="299">
        <f>IF('BIFUbC-biomass'!T2&gt;0,'E-biomass'!T50/'BIFUbC-biomass'!T2,1)</f>
        <v>1</v>
      </c>
      <c r="U2" s="299">
        <f>IF('BIFUbC-biomass'!U2&gt;0,'E-biomass'!U50/'BIFUbC-biomass'!U2,1)</f>
        <v>1</v>
      </c>
      <c r="V2" s="299">
        <f>IF('BIFUbC-biomass'!V2&gt;0,'E-biomass'!V50/'BIFUbC-biomass'!V2,1)</f>
        <v>1</v>
      </c>
      <c r="W2" s="299">
        <f>IF('BIFUbC-biomass'!W2&gt;0,'E-biomass'!W50/'BIFUbC-biomass'!W2,1)</f>
        <v>1</v>
      </c>
      <c r="X2" s="299">
        <f>IF('BIFUbC-biomass'!X2&gt;0,'E-biomass'!X50/'BIFUbC-biomass'!X2,1)</f>
        <v>1</v>
      </c>
      <c r="Y2" s="299">
        <f>IF('BIFUbC-biomass'!Y2&gt;0,'E-biomass'!Y50/'BIFUbC-biomass'!Y2,1)</f>
        <v>1</v>
      </c>
      <c r="Z2" s="299">
        <f>IF('BIFUbC-biomass'!Z2&gt;0,'E-biomass'!Z50/'BIFUbC-biomass'!Z2,1)</f>
        <v>1</v>
      </c>
      <c r="AA2" s="299">
        <f>IF('BIFUbC-biomass'!AA2&gt;0,'E-biomass'!AA50/'BIFUbC-biomass'!AA2,1)</f>
        <v>1</v>
      </c>
      <c r="AB2" s="299">
        <f>IF('BIFUbC-biomass'!AB2&gt;0,'E-biomass'!AB50/'BIFUbC-biomass'!AB2,1)</f>
        <v>1</v>
      </c>
      <c r="AC2" s="299">
        <f>IF('BIFUbC-biomass'!AC2&gt;0,'E-biomass'!AC50/'BIFUbC-biomass'!AC2,1)</f>
        <v>1</v>
      </c>
      <c r="AD2" s="299">
        <f>IF('BIFUbC-biomass'!AD2&gt;0,'E-biomass'!AD50/'BIFUbC-biomass'!AD2,1)</f>
        <v>1</v>
      </c>
      <c r="AE2" s="299">
        <f>IF('BIFUbC-biomass'!AE2&gt;0,'E-biomass'!AE50/'BIFUbC-biomass'!AE2,1)</f>
        <v>1</v>
      </c>
      <c r="AF2" s="299">
        <f>IF('BIFUbC-biomass'!AF2&gt;0,'E-biomass'!AF50/'BIFUbC-biomass'!AF2,1)</f>
        <v>1</v>
      </c>
      <c r="AG2" s="299">
        <f>IF('BIFUbC-biomass'!AG2&gt;0,'E-biomass'!AG50/'BIFUbC-biomass'!AG2,1)</f>
        <v>1</v>
      </c>
      <c r="AH2" s="299">
        <f>IF('BIFUbC-biomass'!AH2&gt;0,'E-biomass'!AH50/'BIFUbC-biomass'!AH2,1)</f>
        <v>1</v>
      </c>
      <c r="AI2" s="299">
        <f>IF('BIFUbC-biomass'!AI2&gt;0,'E-biomass'!AI50/'BIFUbC-biomass'!AI2,1)</f>
        <v>1</v>
      </c>
      <c r="AJ2" s="299">
        <f>IF('BIFUbC-biomass'!AJ2&gt;0,'E-biomass'!AJ50/'BIFUbC-biomass'!AJ2,1)</f>
        <v>1</v>
      </c>
      <c r="AK2" s="299">
        <f>IF('BIFUbC-biomass'!AK2&gt;0,'E-biomass'!AK50/'BIFUbC-biomass'!AK2,1)</f>
        <v>1</v>
      </c>
      <c r="AL2" s="299">
        <f>IF('BIFUbC-biomass'!AL2&gt;0,'E-biomass'!AL50/'BIFUbC-biomass'!AL2,1)</f>
        <v>1</v>
      </c>
      <c r="AM2" s="299">
        <f>IF('BIFUbC-biomass'!AM2&gt;0,'E-biomass'!AM50/'BIFUbC-biomass'!AM2,1)</f>
        <v>1</v>
      </c>
      <c r="AN2" s="299">
        <f>IF('BIFUbC-biomass'!AN2&gt;0,'E-biomass'!AN50/'BIFUbC-biomass'!AN2,1)</f>
        <v>1</v>
      </c>
      <c r="AO2" s="299">
        <f>IF('BIFUbC-biomass'!AO2&gt;0,'E-biomass'!AO50/'BIFUbC-biomass'!AO2,1)</f>
        <v>1</v>
      </c>
      <c r="AP2" s="299">
        <f>IF('BIFUbC-biomass'!AP2&gt;0,'E-biomass'!AP50/'BIFUbC-biomass'!AP2,1)</f>
        <v>1</v>
      </c>
      <c r="AQ2" s="299">
        <f>IF('BIFUbC-biomass'!AQ2&gt;0,'E-biomass'!AQ50/'BIFUbC-biomass'!AQ2,1)</f>
        <v>1</v>
      </c>
    </row>
    <row r="3" spans="1:43" x14ac:dyDescent="0.25">
      <c r="A3" s="299" t="s">
        <v>90</v>
      </c>
      <c r="B3" s="299">
        <f>IF('BIFUbC-biomass'!B3&gt;0,'E-biomass'!B51/'BIFUbC-biomass'!B3,1)</f>
        <v>1</v>
      </c>
      <c r="C3" s="299">
        <f>IF('BIFUbC-biomass'!C3&gt;0,'E-biomass'!C51/'BIFUbC-biomass'!C3,1)</f>
        <v>1</v>
      </c>
      <c r="D3" s="299">
        <f>IF('BIFUbC-biomass'!D3&gt;0,'E-biomass'!D51/'BIFUbC-biomass'!D3,1)</f>
        <v>1</v>
      </c>
      <c r="E3" s="299">
        <f>IF('BIFUbC-biomass'!E3&gt;0,'E-biomass'!E51/'BIFUbC-biomass'!E3,1)</f>
        <v>1</v>
      </c>
      <c r="F3" s="299">
        <f>IF('BIFUbC-biomass'!F3&gt;0,'E-biomass'!F51/'BIFUbC-biomass'!F3,1)</f>
        <v>1</v>
      </c>
      <c r="G3" s="299">
        <f>IF('BIFUbC-biomass'!G3&gt;0,'E-biomass'!G51/'BIFUbC-biomass'!G3,1)</f>
        <v>1</v>
      </c>
      <c r="H3" s="299">
        <f>IF('BIFUbC-biomass'!H3&gt;0,'E-biomass'!H51/'BIFUbC-biomass'!H3,1)</f>
        <v>1</v>
      </c>
      <c r="I3" s="299">
        <f>IF('BIFUbC-biomass'!I3&gt;0,'E-biomass'!I51/'BIFUbC-biomass'!I3,1)</f>
        <v>1</v>
      </c>
      <c r="J3" s="299">
        <f>IF('BIFUbC-biomass'!J3&gt;0,'E-biomass'!J51/'BIFUbC-biomass'!J3,1)</f>
        <v>1</v>
      </c>
      <c r="K3" s="299">
        <f>IF('BIFUbC-biomass'!K3&gt;0,'E-biomass'!K51/'BIFUbC-biomass'!K3,1)</f>
        <v>1</v>
      </c>
      <c r="L3" s="299">
        <f>IF('BIFUbC-biomass'!L3&gt;0,'E-biomass'!L51/'BIFUbC-biomass'!L3,1)</f>
        <v>1</v>
      </c>
      <c r="M3" s="299">
        <f>IF('BIFUbC-biomass'!M3&gt;0,'E-biomass'!M51/'BIFUbC-biomass'!M3,1)</f>
        <v>1</v>
      </c>
      <c r="N3" s="299">
        <f>IF('BIFUbC-biomass'!N3&gt;0,'E-biomass'!N51/'BIFUbC-biomass'!N3,1)</f>
        <v>1</v>
      </c>
      <c r="O3" s="299">
        <f>IF('BIFUbC-biomass'!O3&gt;0,'E-biomass'!O51/'BIFUbC-biomass'!O3,1)</f>
        <v>1</v>
      </c>
      <c r="P3" s="299">
        <f>IF('BIFUbC-biomass'!P3&gt;0,'E-biomass'!P51/'BIFUbC-biomass'!P3,1)</f>
        <v>1</v>
      </c>
      <c r="Q3" s="299">
        <f>IF('BIFUbC-biomass'!Q3&gt;0,'E-biomass'!Q51/'BIFUbC-biomass'!Q3,1)</f>
        <v>1</v>
      </c>
      <c r="R3" s="299">
        <f>IF('BIFUbC-biomass'!R3&gt;0,'E-biomass'!R51/'BIFUbC-biomass'!R3,1)</f>
        <v>1</v>
      </c>
      <c r="S3" s="299">
        <f>IF('BIFUbC-biomass'!S3&gt;0,'E-biomass'!S51/'BIFUbC-biomass'!S3,1)</f>
        <v>1</v>
      </c>
      <c r="T3" s="299">
        <f>IF('BIFUbC-biomass'!T3&gt;0,'E-biomass'!T51/'BIFUbC-biomass'!T3,1)</f>
        <v>1</v>
      </c>
      <c r="U3" s="299">
        <f>IF('BIFUbC-biomass'!U3&gt;0,'E-biomass'!U51/'BIFUbC-biomass'!U3,1)</f>
        <v>1</v>
      </c>
      <c r="V3" s="299">
        <f>IF('BIFUbC-biomass'!V3&gt;0,'E-biomass'!V51/'BIFUbC-biomass'!V3,1)</f>
        <v>1</v>
      </c>
      <c r="W3" s="299">
        <f>IF('BIFUbC-biomass'!W3&gt;0,'E-biomass'!W51/'BIFUbC-biomass'!W3,1)</f>
        <v>1</v>
      </c>
      <c r="X3" s="299">
        <f>IF('BIFUbC-biomass'!X3&gt;0,'E-biomass'!X51/'BIFUbC-biomass'!X3,1)</f>
        <v>1</v>
      </c>
      <c r="Y3" s="299">
        <f>IF('BIFUbC-biomass'!Y3&gt;0,'E-biomass'!Y51/'BIFUbC-biomass'!Y3,1)</f>
        <v>1</v>
      </c>
      <c r="Z3" s="299">
        <f>IF('BIFUbC-biomass'!Z3&gt;0,'E-biomass'!Z51/'BIFUbC-biomass'!Z3,1)</f>
        <v>1</v>
      </c>
      <c r="AA3" s="299">
        <f>IF('BIFUbC-biomass'!AA3&gt;0,'E-biomass'!AA51/'BIFUbC-biomass'!AA3,1)</f>
        <v>1</v>
      </c>
      <c r="AB3" s="299">
        <f>IF('BIFUbC-biomass'!AB3&gt;0,'E-biomass'!AB51/'BIFUbC-biomass'!AB3,1)</f>
        <v>1</v>
      </c>
      <c r="AC3" s="299">
        <f>IF('BIFUbC-biomass'!AC3&gt;0,'E-biomass'!AC51/'BIFUbC-biomass'!AC3,1)</f>
        <v>1</v>
      </c>
      <c r="AD3" s="299">
        <f>IF('BIFUbC-biomass'!AD3&gt;0,'E-biomass'!AD51/'BIFUbC-biomass'!AD3,1)</f>
        <v>1</v>
      </c>
      <c r="AE3" s="299">
        <f>IF('BIFUbC-biomass'!AE3&gt;0,'E-biomass'!AE51/'BIFUbC-biomass'!AE3,1)</f>
        <v>1</v>
      </c>
      <c r="AF3" s="299">
        <f>IF('BIFUbC-biomass'!AF3&gt;0,'E-biomass'!AF51/'BIFUbC-biomass'!AF3,1)</f>
        <v>1</v>
      </c>
      <c r="AG3" s="299">
        <f>IF('BIFUbC-biomass'!AG3&gt;0,'E-biomass'!AG51/'BIFUbC-biomass'!AG3,1)</f>
        <v>1</v>
      </c>
      <c r="AH3" s="299">
        <f>IF('BIFUbC-biomass'!AH3&gt;0,'E-biomass'!AH51/'BIFUbC-biomass'!AH3,1)</f>
        <v>1</v>
      </c>
      <c r="AI3" s="299">
        <f>IF('BIFUbC-biomass'!AI3&gt;0,'E-biomass'!AI51/'BIFUbC-biomass'!AI3,1)</f>
        <v>1</v>
      </c>
      <c r="AJ3" s="299">
        <f>IF('BIFUbC-biomass'!AJ3&gt;0,'E-biomass'!AJ51/'BIFUbC-biomass'!AJ3,1)</f>
        <v>1</v>
      </c>
      <c r="AK3" s="299">
        <f>IF('BIFUbC-biomass'!AK3&gt;0,'E-biomass'!AK51/'BIFUbC-biomass'!AK3,1)</f>
        <v>1</v>
      </c>
      <c r="AL3" s="299">
        <f>IF('BIFUbC-biomass'!AL3&gt;0,'E-biomass'!AL51/'BIFUbC-biomass'!AL3,1)</f>
        <v>1</v>
      </c>
      <c r="AM3" s="299">
        <f>IF('BIFUbC-biomass'!AM3&gt;0,'E-biomass'!AM51/'BIFUbC-biomass'!AM3,1)</f>
        <v>1</v>
      </c>
      <c r="AN3" s="299">
        <f>IF('BIFUbC-biomass'!AN3&gt;0,'E-biomass'!AN51/'BIFUbC-biomass'!AN3,1)</f>
        <v>1</v>
      </c>
      <c r="AO3" s="299">
        <f>IF('BIFUbC-biomass'!AO3&gt;0,'E-biomass'!AO51/'BIFUbC-biomass'!AO3,1)</f>
        <v>1</v>
      </c>
      <c r="AP3" s="299">
        <f>IF('BIFUbC-biomass'!AP3&gt;0,'E-biomass'!AP51/'BIFUbC-biomass'!AP3,1)</f>
        <v>1</v>
      </c>
      <c r="AQ3" s="299">
        <f>IF('BIFUbC-biomass'!AQ3&gt;0,'E-biomass'!AQ51/'BIFUbC-biomass'!AQ3,1)</f>
        <v>1</v>
      </c>
    </row>
    <row r="4" spans="1:43" x14ac:dyDescent="0.25">
      <c r="A4" s="299" t="s">
        <v>91</v>
      </c>
      <c r="B4" s="299">
        <f>IF('BIFUbC-biomass'!B4&gt;0,'E-biomass'!B52/'BIFUbC-biomass'!B4,1)</f>
        <v>1</v>
      </c>
      <c r="C4" s="299">
        <f>IF('BIFUbC-biomass'!C4&gt;0,'E-biomass'!C52/'BIFUbC-biomass'!C4,1)</f>
        <v>1</v>
      </c>
      <c r="D4" s="299">
        <f>IF('BIFUbC-biomass'!D4&gt;0,'E-biomass'!D52/'BIFUbC-biomass'!D4,1)</f>
        <v>1</v>
      </c>
      <c r="E4" s="299">
        <f>IF('BIFUbC-biomass'!E4&gt;0,'E-biomass'!E52/'BIFUbC-biomass'!E4,1)</f>
        <v>1</v>
      </c>
      <c r="F4" s="299">
        <f>IF('BIFUbC-biomass'!F4&gt;0,'E-biomass'!F52/'BIFUbC-biomass'!F4,1)</f>
        <v>1</v>
      </c>
      <c r="G4" s="299">
        <f>IF('BIFUbC-biomass'!G4&gt;0,'E-biomass'!G52/'BIFUbC-biomass'!G4,1)</f>
        <v>1</v>
      </c>
      <c r="H4" s="299">
        <f>IF('BIFUbC-biomass'!H4&gt;0,'E-biomass'!H52/'BIFUbC-biomass'!H4,1)</f>
        <v>1</v>
      </c>
      <c r="I4" s="299">
        <f>IF('BIFUbC-biomass'!I4&gt;0,'E-biomass'!I52/'BIFUbC-biomass'!I4,1)</f>
        <v>1</v>
      </c>
      <c r="J4" s="299">
        <f>IF('BIFUbC-biomass'!J4&gt;0,'E-biomass'!J52/'BIFUbC-biomass'!J4,1)</f>
        <v>1</v>
      </c>
      <c r="K4" s="299">
        <f>IF('BIFUbC-biomass'!K4&gt;0,'E-biomass'!K52/'BIFUbC-biomass'!K4,1)</f>
        <v>1</v>
      </c>
      <c r="L4" s="299">
        <f>IF('BIFUbC-biomass'!L4&gt;0,'E-biomass'!L52/'BIFUbC-biomass'!L4,1)</f>
        <v>1</v>
      </c>
      <c r="M4" s="299">
        <f>IF('BIFUbC-biomass'!M4&gt;0,'E-biomass'!M52/'BIFUbC-biomass'!M4,1)</f>
        <v>1</v>
      </c>
      <c r="N4" s="299">
        <f>IF('BIFUbC-biomass'!N4&gt;0,'E-biomass'!N52/'BIFUbC-biomass'!N4,1)</f>
        <v>1</v>
      </c>
      <c r="O4" s="299">
        <f>IF('BIFUbC-biomass'!O4&gt;0,'E-biomass'!O52/'BIFUbC-biomass'!O4,1)</f>
        <v>1</v>
      </c>
      <c r="P4" s="299">
        <f>IF('BIFUbC-biomass'!P4&gt;0,'E-biomass'!P52/'BIFUbC-biomass'!P4,1)</f>
        <v>1</v>
      </c>
      <c r="Q4" s="299">
        <f>IF('BIFUbC-biomass'!Q4&gt;0,'E-biomass'!Q52/'BIFUbC-biomass'!Q4,1)</f>
        <v>1</v>
      </c>
      <c r="R4" s="299">
        <f>IF('BIFUbC-biomass'!R4&gt;0,'E-biomass'!R52/'BIFUbC-biomass'!R4,1)</f>
        <v>1</v>
      </c>
      <c r="S4" s="299">
        <f>IF('BIFUbC-biomass'!S4&gt;0,'E-biomass'!S52/'BIFUbC-biomass'!S4,1)</f>
        <v>1</v>
      </c>
      <c r="T4" s="299">
        <f>IF('BIFUbC-biomass'!T4&gt;0,'E-biomass'!T52/'BIFUbC-biomass'!T4,1)</f>
        <v>1</v>
      </c>
      <c r="U4" s="299">
        <f>IF('BIFUbC-biomass'!U4&gt;0,'E-biomass'!U52/'BIFUbC-biomass'!U4,1)</f>
        <v>1</v>
      </c>
      <c r="V4" s="299">
        <f>IF('BIFUbC-biomass'!V4&gt;0,'E-biomass'!V52/'BIFUbC-biomass'!V4,1)</f>
        <v>1</v>
      </c>
      <c r="W4" s="299">
        <f>IF('BIFUbC-biomass'!W4&gt;0,'E-biomass'!W52/'BIFUbC-biomass'!W4,1)</f>
        <v>1</v>
      </c>
      <c r="X4" s="299">
        <f>IF('BIFUbC-biomass'!X4&gt;0,'E-biomass'!X52/'BIFUbC-biomass'!X4,1)</f>
        <v>1</v>
      </c>
      <c r="Y4" s="299">
        <f>IF('BIFUbC-biomass'!Y4&gt;0,'E-biomass'!Y52/'BIFUbC-biomass'!Y4,1)</f>
        <v>1</v>
      </c>
      <c r="Z4" s="299">
        <f>IF('BIFUbC-biomass'!Z4&gt;0,'E-biomass'!Z52/'BIFUbC-biomass'!Z4,1)</f>
        <v>1</v>
      </c>
      <c r="AA4" s="299">
        <f>IF('BIFUbC-biomass'!AA4&gt;0,'E-biomass'!AA52/'BIFUbC-biomass'!AA4,1)</f>
        <v>1</v>
      </c>
      <c r="AB4" s="299">
        <f>IF('BIFUbC-biomass'!AB4&gt;0,'E-biomass'!AB52/'BIFUbC-biomass'!AB4,1)</f>
        <v>1</v>
      </c>
      <c r="AC4" s="299">
        <f>IF('BIFUbC-biomass'!AC4&gt;0,'E-biomass'!AC52/'BIFUbC-biomass'!AC4,1)</f>
        <v>1</v>
      </c>
      <c r="AD4" s="299">
        <f>IF('BIFUbC-biomass'!AD4&gt;0,'E-biomass'!AD52/'BIFUbC-biomass'!AD4,1)</f>
        <v>1</v>
      </c>
      <c r="AE4" s="299">
        <f>IF('BIFUbC-biomass'!AE4&gt;0,'E-biomass'!AE52/'BIFUbC-biomass'!AE4,1)</f>
        <v>1</v>
      </c>
      <c r="AF4" s="299">
        <f>IF('BIFUbC-biomass'!AF4&gt;0,'E-biomass'!AF52/'BIFUbC-biomass'!AF4,1)</f>
        <v>1</v>
      </c>
      <c r="AG4" s="299">
        <f>IF('BIFUbC-biomass'!AG4&gt;0,'E-biomass'!AG52/'BIFUbC-biomass'!AG4,1)</f>
        <v>1</v>
      </c>
      <c r="AH4" s="299">
        <f>IF('BIFUbC-biomass'!AH4&gt;0,'E-biomass'!AH52/'BIFUbC-biomass'!AH4,1)</f>
        <v>1</v>
      </c>
      <c r="AI4" s="299">
        <f>IF('BIFUbC-biomass'!AI4&gt;0,'E-biomass'!AI52/'BIFUbC-biomass'!AI4,1)</f>
        <v>1</v>
      </c>
      <c r="AJ4" s="299">
        <f>IF('BIFUbC-biomass'!AJ4&gt;0,'E-biomass'!AJ52/'BIFUbC-biomass'!AJ4,1)</f>
        <v>1</v>
      </c>
      <c r="AK4" s="299">
        <f>IF('BIFUbC-biomass'!AK4&gt;0,'E-biomass'!AK52/'BIFUbC-biomass'!AK4,1)</f>
        <v>1</v>
      </c>
      <c r="AL4" s="299">
        <f>IF('BIFUbC-biomass'!AL4&gt;0,'E-biomass'!AL52/'BIFUbC-biomass'!AL4,1)</f>
        <v>1</v>
      </c>
      <c r="AM4" s="299">
        <f>IF('BIFUbC-biomass'!AM4&gt;0,'E-biomass'!AM52/'BIFUbC-biomass'!AM4,1)</f>
        <v>1</v>
      </c>
      <c r="AN4" s="299">
        <f>IF('BIFUbC-biomass'!AN4&gt;0,'E-biomass'!AN52/'BIFUbC-biomass'!AN4,1)</f>
        <v>1</v>
      </c>
      <c r="AO4" s="299">
        <f>IF('BIFUbC-biomass'!AO4&gt;0,'E-biomass'!AO52/'BIFUbC-biomass'!AO4,1)</f>
        <v>1</v>
      </c>
      <c r="AP4" s="299">
        <f>IF('BIFUbC-biomass'!AP4&gt;0,'E-biomass'!AP52/'BIFUbC-biomass'!AP4,1)</f>
        <v>1</v>
      </c>
      <c r="AQ4" s="299">
        <f>IF('BIFUbC-biomass'!AQ4&gt;0,'E-biomass'!AQ52/'BIFUbC-biomass'!AQ4,1)</f>
        <v>1</v>
      </c>
    </row>
    <row r="5" spans="1:43" x14ac:dyDescent="0.25">
      <c r="A5" s="299" t="s">
        <v>92</v>
      </c>
      <c r="B5" s="299">
        <f>IF('BIFUbC-biomass'!B5&gt;0,'E-biomass'!B53/'BIFUbC-biomass'!B5,1)</f>
        <v>1</v>
      </c>
      <c r="C5" s="299">
        <f>IF('BIFUbC-biomass'!C5&gt;0,'E-biomass'!C53/'BIFUbC-biomass'!C5,1)</f>
        <v>1</v>
      </c>
      <c r="D5" s="299">
        <f>IF('BIFUbC-biomass'!D5&gt;0,'E-biomass'!D53/'BIFUbC-biomass'!D5,1)</f>
        <v>1</v>
      </c>
      <c r="E5" s="299">
        <f>IF('BIFUbC-biomass'!E5&gt;0,'E-biomass'!E53/'BIFUbC-biomass'!E5,1)</f>
        <v>1</v>
      </c>
      <c r="F5" s="299">
        <f>IF('BIFUbC-biomass'!F5&gt;0,'E-biomass'!F53/'BIFUbC-biomass'!F5,1)</f>
        <v>1</v>
      </c>
      <c r="G5" s="299">
        <f>IF('BIFUbC-biomass'!G5&gt;0,'E-biomass'!G53/'BIFUbC-biomass'!G5,1)</f>
        <v>1</v>
      </c>
      <c r="H5" s="299">
        <f>IF('BIFUbC-biomass'!H5&gt;0,'E-biomass'!H53/'BIFUbC-biomass'!H5,1)</f>
        <v>1</v>
      </c>
      <c r="I5" s="299">
        <f>IF('BIFUbC-biomass'!I5&gt;0,'E-biomass'!I53/'BIFUbC-biomass'!I5,1)</f>
        <v>1</v>
      </c>
      <c r="J5" s="299">
        <f>IF('BIFUbC-biomass'!J5&gt;0,'E-biomass'!J53/'BIFUbC-biomass'!J5,1)</f>
        <v>1</v>
      </c>
      <c r="K5" s="299">
        <f>IF('BIFUbC-biomass'!K5&gt;0,'E-biomass'!K53/'BIFUbC-biomass'!K5,1)</f>
        <v>1</v>
      </c>
      <c r="L5" s="299">
        <f>IF('BIFUbC-biomass'!L5&gt;0,'E-biomass'!L53/'BIFUbC-biomass'!L5,1)</f>
        <v>1</v>
      </c>
      <c r="M5" s="299">
        <f>IF('BIFUbC-biomass'!M5&gt;0,'E-biomass'!M53/'BIFUbC-biomass'!M5,1)</f>
        <v>1</v>
      </c>
      <c r="N5" s="299">
        <f>IF('BIFUbC-biomass'!N5&gt;0,'E-biomass'!N53/'BIFUbC-biomass'!N5,1)</f>
        <v>1</v>
      </c>
      <c r="O5" s="299">
        <f>IF('BIFUbC-biomass'!O5&gt;0,'E-biomass'!O53/'BIFUbC-biomass'!O5,1)</f>
        <v>1</v>
      </c>
      <c r="P5" s="299">
        <f>IF('BIFUbC-biomass'!P5&gt;0,'E-biomass'!P53/'BIFUbC-biomass'!P5,1)</f>
        <v>1</v>
      </c>
      <c r="Q5" s="299">
        <f>IF('BIFUbC-biomass'!Q5&gt;0,'E-biomass'!Q53/'BIFUbC-biomass'!Q5,1)</f>
        <v>1</v>
      </c>
      <c r="R5" s="299">
        <f>IF('BIFUbC-biomass'!R5&gt;0,'E-biomass'!R53/'BIFUbC-biomass'!R5,1)</f>
        <v>1</v>
      </c>
      <c r="S5" s="299">
        <f>IF('BIFUbC-biomass'!S5&gt;0,'E-biomass'!S53/'BIFUbC-biomass'!S5,1)</f>
        <v>1</v>
      </c>
      <c r="T5" s="299">
        <f>IF('BIFUbC-biomass'!T5&gt;0,'E-biomass'!T53/'BIFUbC-biomass'!T5,1)</f>
        <v>1</v>
      </c>
      <c r="U5" s="299">
        <f>IF('BIFUbC-biomass'!U5&gt;0,'E-biomass'!U53/'BIFUbC-biomass'!U5,1)</f>
        <v>1</v>
      </c>
      <c r="V5" s="299">
        <f>IF('BIFUbC-biomass'!V5&gt;0,'E-biomass'!V53/'BIFUbC-biomass'!V5,1)</f>
        <v>1</v>
      </c>
      <c r="W5" s="299">
        <f>IF('BIFUbC-biomass'!W5&gt;0,'E-biomass'!W53/'BIFUbC-biomass'!W5,1)</f>
        <v>1</v>
      </c>
      <c r="X5" s="299">
        <f>IF('BIFUbC-biomass'!X5&gt;0,'E-biomass'!X53/'BIFUbC-biomass'!X5,1)</f>
        <v>1</v>
      </c>
      <c r="Y5" s="299">
        <f>IF('BIFUbC-biomass'!Y5&gt;0,'E-biomass'!Y53/'BIFUbC-biomass'!Y5,1)</f>
        <v>1</v>
      </c>
      <c r="Z5" s="299">
        <f>IF('BIFUbC-biomass'!Z5&gt;0,'E-biomass'!Z53/'BIFUbC-biomass'!Z5,1)</f>
        <v>1</v>
      </c>
      <c r="AA5" s="299">
        <f>IF('BIFUbC-biomass'!AA5&gt;0,'E-biomass'!AA53/'BIFUbC-biomass'!AA5,1)</f>
        <v>1</v>
      </c>
      <c r="AB5" s="299">
        <f>IF('BIFUbC-biomass'!AB5&gt;0,'E-biomass'!AB53/'BIFUbC-biomass'!AB5,1)</f>
        <v>1</v>
      </c>
      <c r="AC5" s="299">
        <f>IF('BIFUbC-biomass'!AC5&gt;0,'E-biomass'!AC53/'BIFUbC-biomass'!AC5,1)</f>
        <v>1</v>
      </c>
      <c r="AD5" s="299">
        <f>IF('BIFUbC-biomass'!AD5&gt;0,'E-biomass'!AD53/'BIFUbC-biomass'!AD5,1)</f>
        <v>1</v>
      </c>
      <c r="AE5" s="299">
        <f>IF('BIFUbC-biomass'!AE5&gt;0,'E-biomass'!AE53/'BIFUbC-biomass'!AE5,1)</f>
        <v>1</v>
      </c>
      <c r="AF5" s="299">
        <f>IF('BIFUbC-biomass'!AF5&gt;0,'E-biomass'!AF53/'BIFUbC-biomass'!AF5,1)</f>
        <v>1</v>
      </c>
      <c r="AG5" s="299">
        <f>IF('BIFUbC-biomass'!AG5&gt;0,'E-biomass'!AG53/'BIFUbC-biomass'!AG5,1)</f>
        <v>1</v>
      </c>
      <c r="AH5" s="299">
        <f>IF('BIFUbC-biomass'!AH5&gt;0,'E-biomass'!AH53/'BIFUbC-biomass'!AH5,1)</f>
        <v>1</v>
      </c>
      <c r="AI5" s="299">
        <f>IF('BIFUbC-biomass'!AI5&gt;0,'E-biomass'!AI53/'BIFUbC-biomass'!AI5,1)</f>
        <v>1</v>
      </c>
      <c r="AJ5" s="299">
        <f>IF('BIFUbC-biomass'!AJ5&gt;0,'E-biomass'!AJ53/'BIFUbC-biomass'!AJ5,1)</f>
        <v>1</v>
      </c>
      <c r="AK5" s="299">
        <f>IF('BIFUbC-biomass'!AK5&gt;0,'E-biomass'!AK53/'BIFUbC-biomass'!AK5,1)</f>
        <v>1</v>
      </c>
      <c r="AL5" s="299">
        <f>IF('BIFUbC-biomass'!AL5&gt;0,'E-biomass'!AL53/'BIFUbC-biomass'!AL5,1)</f>
        <v>1</v>
      </c>
      <c r="AM5" s="299">
        <f>IF('BIFUbC-biomass'!AM5&gt;0,'E-biomass'!AM53/'BIFUbC-biomass'!AM5,1)</f>
        <v>1</v>
      </c>
      <c r="AN5" s="299">
        <f>IF('BIFUbC-biomass'!AN5&gt;0,'E-biomass'!AN53/'BIFUbC-biomass'!AN5,1)</f>
        <v>1</v>
      </c>
      <c r="AO5" s="299">
        <f>IF('BIFUbC-biomass'!AO5&gt;0,'E-biomass'!AO53/'BIFUbC-biomass'!AO5,1)</f>
        <v>1</v>
      </c>
      <c r="AP5" s="299">
        <f>IF('BIFUbC-biomass'!AP5&gt;0,'E-biomass'!AP53/'BIFUbC-biomass'!AP5,1)</f>
        <v>1</v>
      </c>
      <c r="AQ5" s="299">
        <f>IF('BIFUbC-biomass'!AQ5&gt;0,'E-biomass'!AQ53/'BIFUbC-biomass'!AQ5,1)</f>
        <v>1</v>
      </c>
    </row>
    <row r="6" spans="1:43" x14ac:dyDescent="0.25">
      <c r="A6" s="299" t="s">
        <v>93</v>
      </c>
      <c r="B6" s="299">
        <f>IF('BIFUbC-biomass'!B6&gt;0,'E-biomass'!B54/'BIFUbC-biomass'!B6,1)</f>
        <v>1</v>
      </c>
      <c r="C6" s="299">
        <f>IF('BIFUbC-biomass'!C6&gt;0,'E-biomass'!C54/'BIFUbC-biomass'!C6,1)</f>
        <v>0.85314782538494316</v>
      </c>
      <c r="D6" s="299">
        <f>IF('BIFUbC-biomass'!D6&gt;0,'E-biomass'!D54/'BIFUbC-biomass'!D6,1)</f>
        <v>0.85538378057357989</v>
      </c>
      <c r="E6" s="299">
        <f>IF('BIFUbC-biomass'!E6&gt;0,'E-biomass'!E54/'BIFUbC-biomass'!E6,1)</f>
        <v>0.85868077116280284</v>
      </c>
      <c r="F6" s="299">
        <f>IF('BIFUbC-biomass'!F6&gt;0,'E-biomass'!F54/'BIFUbC-biomass'!F6,1)</f>
        <v>0.86232257462791617</v>
      </c>
      <c r="G6" s="299">
        <f>IF('BIFUbC-biomass'!G6&gt;0,'E-biomass'!G54/'BIFUbC-biomass'!G6,1)</f>
        <v>0.86309827606452971</v>
      </c>
      <c r="H6" s="299">
        <f>IF('BIFUbC-biomass'!H6&gt;0,'E-biomass'!H54/'BIFUbC-biomass'!H6,1)</f>
        <v>0.86385092940991692</v>
      </c>
      <c r="I6" s="299">
        <f>IF('BIFUbC-biomass'!I6&gt;0,'E-biomass'!I54/'BIFUbC-biomass'!I6,1)</f>
        <v>0.86443949652803798</v>
      </c>
      <c r="J6" s="299">
        <f>IF('BIFUbC-biomass'!J6&gt;0,'E-biomass'!J54/'BIFUbC-biomass'!J6,1)</f>
        <v>0.86492202376105554</v>
      </c>
      <c r="K6" s="299">
        <f>IF('BIFUbC-biomass'!K6&gt;0,'E-biomass'!K54/'BIFUbC-biomass'!K6,1)</f>
        <v>0.86532719881364506</v>
      </c>
      <c r="L6" s="299">
        <f>IF('BIFUbC-biomass'!L6&gt;0,'E-biomass'!L54/'BIFUbC-biomass'!L6,1)</f>
        <v>0.86568513168102856</v>
      </c>
      <c r="M6" s="299">
        <f>IF('BIFUbC-biomass'!M6&gt;0,'E-biomass'!M54/'BIFUbC-biomass'!M6,1)</f>
        <v>0.866027022128387</v>
      </c>
      <c r="N6" s="299">
        <f>IF('BIFUbC-biomass'!N6&gt;0,'E-biomass'!N54/'BIFUbC-biomass'!N6,1)</f>
        <v>0.86639189353694057</v>
      </c>
      <c r="O6" s="299">
        <f>IF('BIFUbC-biomass'!O6&gt;0,'E-biomass'!O54/'BIFUbC-biomass'!O6,1)</f>
        <v>0.866772820829249</v>
      </c>
      <c r="P6" s="299">
        <f>IF('BIFUbC-biomass'!P6&gt;0,'E-biomass'!P54/'BIFUbC-biomass'!P6,1)</f>
        <v>0.86716982584202262</v>
      </c>
      <c r="Q6" s="299">
        <f>IF('BIFUbC-biomass'!Q6&gt;0,'E-biomass'!Q54/'BIFUbC-biomass'!Q6,1)</f>
        <v>0.86758293836105627</v>
      </c>
      <c r="R6" s="299">
        <f>IF('BIFUbC-biomass'!R6&gt;0,'E-biomass'!R54/'BIFUbC-biomass'!R6,1)</f>
        <v>0.86801219629488302</v>
      </c>
      <c r="S6" s="299">
        <f>IF('BIFUbC-biomass'!S6&gt;0,'E-biomass'!S54/'BIFUbC-biomass'!S6,1)</f>
        <v>0.86843907171790513</v>
      </c>
      <c r="T6" s="299">
        <f>IF('BIFUbC-biomass'!T6&gt;0,'E-biomass'!T54/'BIFUbC-biomass'!T6,1)</f>
        <v>0.86888008379126036</v>
      </c>
      <c r="U6" s="299">
        <f>IF('BIFUbC-biomass'!U6&gt;0,'E-biomass'!U54/'BIFUbC-biomass'!U6,1)</f>
        <v>0.8693329528028676</v>
      </c>
      <c r="V6" s="299">
        <f>IF('BIFUbC-biomass'!V6&gt;0,'E-biomass'!V54/'BIFUbC-biomass'!V6,1)</f>
        <v>0.86979531746137762</v>
      </c>
      <c r="W6" s="299">
        <f>IF('BIFUbC-biomass'!W6&gt;0,'E-biomass'!W54/'BIFUbC-biomass'!W6,1)</f>
        <v>0.87026473133451732</v>
      </c>
      <c r="X6" s="299">
        <f>IF('BIFUbC-biomass'!X6&gt;0,'E-biomass'!X54/'BIFUbC-biomass'!X6,1)</f>
        <v>0.87073866041770775</v>
      </c>
      <c r="Y6" s="299">
        <f>IF('BIFUbC-biomass'!Y6&gt;0,'E-biomass'!Y54/'BIFUbC-biomass'!Y6,1)</f>
        <v>0.87121448185381789</v>
      </c>
      <c r="Z6" s="299">
        <f>IF('BIFUbC-biomass'!Z6&gt;0,'E-biomass'!Z54/'BIFUbC-biomass'!Z6,1)</f>
        <v>0.8716894838196797</v>
      </c>
      <c r="AA6" s="299">
        <f>IF('BIFUbC-biomass'!AA6&gt;0,'E-biomass'!AA54/'BIFUbC-biomass'!AA6,1)</f>
        <v>0.87216086658880343</v>
      </c>
      <c r="AB6" s="299">
        <f>IF('BIFUbC-biomass'!AB6&gt;0,'E-biomass'!AB54/'BIFUbC-biomass'!AB6,1)</f>
        <v>0.8726257447729221</v>
      </c>
      <c r="AC6" s="299">
        <f>IF('BIFUbC-biomass'!AC6&gt;0,'E-biomass'!AC54/'BIFUbC-biomass'!AC6,1)</f>
        <v>0.87308115073798842</v>
      </c>
      <c r="AD6" s="299">
        <f>IF('BIFUbC-biomass'!AD6&gt;0,'E-biomass'!AD54/'BIFUbC-biomass'!AD6,1)</f>
        <v>0.87352403918346178</v>
      </c>
      <c r="AE6" s="299">
        <f>IF('BIFUbC-biomass'!AE6&gt;0,'E-biomass'!AE54/'BIFUbC-biomass'!AE6,1)</f>
        <v>0.87395129286763606</v>
      </c>
      <c r="AF6" s="299">
        <f>IF('BIFUbC-biomass'!AF6&gt;0,'E-biomass'!AF54/'BIFUbC-biomass'!AF6,1)</f>
        <v>0.87435972945683826</v>
      </c>
      <c r="AG6" s="299">
        <f>IF('BIFUbC-biomass'!AG6&gt;0,'E-biomass'!AG54/'BIFUbC-biomass'!AG6,1)</f>
        <v>0.87474610947301001</v>
      </c>
      <c r="AH6" s="299">
        <f>IF('BIFUbC-biomass'!AH6&gt;0,'E-biomass'!AH54/'BIFUbC-biomass'!AH6,1)</f>
        <v>0.87510714531286693</v>
      </c>
      <c r="AI6" s="299">
        <f>IF('BIFUbC-biomass'!AI6&gt;0,'E-biomass'!AI54/'BIFUbC-biomass'!AI6,1)</f>
        <v>0.87543951131286579</v>
      </c>
      <c r="AJ6" s="299">
        <f>IF('BIFUbC-biomass'!AJ6&gt;0,'E-biomass'!AJ54/'BIFUbC-biomass'!AJ6,1)</f>
        <v>0.87573985483777572</v>
      </c>
      <c r="AK6" s="299">
        <f>IF('BIFUbC-biomass'!AK6&gt;0,'E-biomass'!AK54/'BIFUbC-biomass'!AK6,1)</f>
        <v>0.87600480837688766</v>
      </c>
      <c r="AL6" s="299">
        <f>IF('BIFUbC-biomass'!AL6&gt;0,'E-biomass'!AL54/'BIFUbC-biomass'!AL6,1)</f>
        <v>0.8762310026406962</v>
      </c>
      <c r="AM6" s="299">
        <f>IF('BIFUbC-biomass'!AM6&gt;0,'E-biomass'!AM54/'BIFUbC-biomass'!AM6,1)</f>
        <v>0.87641508066203366</v>
      </c>
      <c r="AN6" s="299">
        <f>IF('BIFUbC-biomass'!AN6&gt;0,'E-biomass'!AN54/'BIFUbC-biomass'!AN6,1)</f>
        <v>0.8765537129186517</v>
      </c>
      <c r="AO6" s="299">
        <f>IF('BIFUbC-biomass'!AO6&gt;0,'E-biomass'!AO54/'BIFUbC-biomass'!AO6,1)</f>
        <v>0.87664361350846154</v>
      </c>
      <c r="AP6" s="299">
        <f>IF('BIFUbC-biomass'!AP6&gt;0,'E-biomass'!AP54/'BIFUbC-biomass'!AP6,1)</f>
        <v>0.87668155742314302</v>
      </c>
      <c r="AQ6" s="299">
        <f>IF('BIFUbC-biomass'!AQ6&gt;0,'E-biomass'!AQ54/'BIFUbC-biomass'!AQ6,1)</f>
        <v>0.87662805762412477</v>
      </c>
    </row>
    <row r="7" spans="1:43" x14ac:dyDescent="0.25">
      <c r="A7" s="299" t="s">
        <v>94</v>
      </c>
      <c r="B7" s="299">
        <f>IF('BIFUbC-biomass'!B7&gt;0,'E-biomass'!B55/'BIFUbC-biomass'!B7,1)</f>
        <v>1</v>
      </c>
      <c r="C7" s="299">
        <f>IF('BIFUbC-biomass'!C7&gt;0,'E-biomass'!C55/'BIFUbC-biomass'!C7,1)</f>
        <v>1</v>
      </c>
      <c r="D7" s="299">
        <f>IF('BIFUbC-biomass'!D7&gt;0,'E-biomass'!D55/'BIFUbC-biomass'!D7,1)</f>
        <v>1</v>
      </c>
      <c r="E7" s="299">
        <f>IF('BIFUbC-biomass'!E7&gt;0,'E-biomass'!E55/'BIFUbC-biomass'!E7,1)</f>
        <v>1</v>
      </c>
      <c r="F7" s="299">
        <f>IF('BIFUbC-biomass'!F7&gt;0,'E-biomass'!F55/'BIFUbC-biomass'!F7,1)</f>
        <v>1</v>
      </c>
      <c r="G7" s="299">
        <f>IF('BIFUbC-biomass'!G7&gt;0,'E-biomass'!G55/'BIFUbC-biomass'!G7,1)</f>
        <v>1</v>
      </c>
      <c r="H7" s="299">
        <f>IF('BIFUbC-biomass'!H7&gt;0,'E-biomass'!H55/'BIFUbC-biomass'!H7,1)</f>
        <v>1</v>
      </c>
      <c r="I7" s="299">
        <f>IF('BIFUbC-biomass'!I7&gt;0,'E-biomass'!I55/'BIFUbC-biomass'!I7,1)</f>
        <v>1</v>
      </c>
      <c r="J7" s="299">
        <f>IF('BIFUbC-biomass'!J7&gt;0,'E-biomass'!J55/'BIFUbC-biomass'!J7,1)</f>
        <v>1</v>
      </c>
      <c r="K7" s="299">
        <f>IF('BIFUbC-biomass'!K7&gt;0,'E-biomass'!K55/'BIFUbC-biomass'!K7,1)</f>
        <v>1</v>
      </c>
      <c r="L7" s="299">
        <f>IF('BIFUbC-biomass'!L7&gt;0,'E-biomass'!L55/'BIFUbC-biomass'!L7,1)</f>
        <v>1</v>
      </c>
      <c r="M7" s="299">
        <f>IF('BIFUbC-biomass'!M7&gt;0,'E-biomass'!M55/'BIFUbC-biomass'!M7,1)</f>
        <v>1</v>
      </c>
      <c r="N7" s="299">
        <f>IF('BIFUbC-biomass'!N7&gt;0,'E-biomass'!N55/'BIFUbC-biomass'!N7,1)</f>
        <v>1</v>
      </c>
      <c r="O7" s="299">
        <f>IF('BIFUbC-biomass'!O7&gt;0,'E-biomass'!O55/'BIFUbC-biomass'!O7,1)</f>
        <v>1</v>
      </c>
      <c r="P7" s="299">
        <f>IF('BIFUbC-biomass'!P7&gt;0,'E-biomass'!P55/'BIFUbC-biomass'!P7,1)</f>
        <v>1</v>
      </c>
      <c r="Q7" s="299">
        <f>IF('BIFUbC-biomass'!Q7&gt;0,'E-biomass'!Q55/'BIFUbC-biomass'!Q7,1)</f>
        <v>1</v>
      </c>
      <c r="R7" s="299">
        <f>IF('BIFUbC-biomass'!R7&gt;0,'E-biomass'!R55/'BIFUbC-biomass'!R7,1)</f>
        <v>1</v>
      </c>
      <c r="S7" s="299">
        <f>IF('BIFUbC-biomass'!S7&gt;0,'E-biomass'!S55/'BIFUbC-biomass'!S7,1)</f>
        <v>1</v>
      </c>
      <c r="T7" s="299">
        <f>IF('BIFUbC-biomass'!T7&gt;0,'E-biomass'!T55/'BIFUbC-biomass'!T7,1)</f>
        <v>1</v>
      </c>
      <c r="U7" s="299">
        <f>IF('BIFUbC-biomass'!U7&gt;0,'E-biomass'!U55/'BIFUbC-biomass'!U7,1)</f>
        <v>1</v>
      </c>
      <c r="V7" s="299">
        <f>IF('BIFUbC-biomass'!V7&gt;0,'E-biomass'!V55/'BIFUbC-biomass'!V7,1)</f>
        <v>1</v>
      </c>
      <c r="W7" s="299">
        <f>IF('BIFUbC-biomass'!W7&gt;0,'E-biomass'!W55/'BIFUbC-biomass'!W7,1)</f>
        <v>1</v>
      </c>
      <c r="X7" s="299">
        <f>IF('BIFUbC-biomass'!X7&gt;0,'E-biomass'!X55/'BIFUbC-biomass'!X7,1)</f>
        <v>1</v>
      </c>
      <c r="Y7" s="299">
        <f>IF('BIFUbC-biomass'!Y7&gt;0,'E-biomass'!Y55/'BIFUbC-biomass'!Y7,1)</f>
        <v>1</v>
      </c>
      <c r="Z7" s="299">
        <f>IF('BIFUbC-biomass'!Z7&gt;0,'E-biomass'!Z55/'BIFUbC-biomass'!Z7,1)</f>
        <v>1</v>
      </c>
      <c r="AA7" s="299">
        <f>IF('BIFUbC-biomass'!AA7&gt;0,'E-biomass'!AA55/'BIFUbC-biomass'!AA7,1)</f>
        <v>1</v>
      </c>
      <c r="AB7" s="299">
        <f>IF('BIFUbC-biomass'!AB7&gt;0,'E-biomass'!AB55/'BIFUbC-biomass'!AB7,1)</f>
        <v>1</v>
      </c>
      <c r="AC7" s="299">
        <f>IF('BIFUbC-biomass'!AC7&gt;0,'E-biomass'!AC55/'BIFUbC-biomass'!AC7,1)</f>
        <v>1</v>
      </c>
      <c r="AD7" s="299">
        <f>IF('BIFUbC-biomass'!AD7&gt;0,'E-biomass'!AD55/'BIFUbC-biomass'!AD7,1)</f>
        <v>1</v>
      </c>
      <c r="AE7" s="299">
        <f>IF('BIFUbC-biomass'!AE7&gt;0,'E-biomass'!AE55/'BIFUbC-biomass'!AE7,1)</f>
        <v>1</v>
      </c>
      <c r="AF7" s="299">
        <f>IF('BIFUbC-biomass'!AF7&gt;0,'E-biomass'!AF55/'BIFUbC-biomass'!AF7,1)</f>
        <v>1</v>
      </c>
      <c r="AG7" s="299">
        <f>IF('BIFUbC-biomass'!AG7&gt;0,'E-biomass'!AG55/'BIFUbC-biomass'!AG7,1)</f>
        <v>1</v>
      </c>
      <c r="AH7" s="299">
        <f>IF('BIFUbC-biomass'!AH7&gt;0,'E-biomass'!AH55/'BIFUbC-biomass'!AH7,1)</f>
        <v>1</v>
      </c>
      <c r="AI7" s="299">
        <f>IF('BIFUbC-biomass'!AI7&gt;0,'E-biomass'!AI55/'BIFUbC-biomass'!AI7,1)</f>
        <v>1</v>
      </c>
      <c r="AJ7" s="299">
        <f>IF('BIFUbC-biomass'!AJ7&gt;0,'E-biomass'!AJ55/'BIFUbC-biomass'!AJ7,1)</f>
        <v>1</v>
      </c>
      <c r="AK7" s="299">
        <f>IF('BIFUbC-biomass'!AK7&gt;0,'E-biomass'!AK55/'BIFUbC-biomass'!AK7,1)</f>
        <v>1</v>
      </c>
      <c r="AL7" s="299">
        <f>IF('BIFUbC-biomass'!AL7&gt;0,'E-biomass'!AL55/'BIFUbC-biomass'!AL7,1)</f>
        <v>1</v>
      </c>
      <c r="AM7" s="299">
        <f>IF('BIFUbC-biomass'!AM7&gt;0,'E-biomass'!AM55/'BIFUbC-biomass'!AM7,1)</f>
        <v>1</v>
      </c>
      <c r="AN7" s="299">
        <f>IF('BIFUbC-biomass'!AN7&gt;0,'E-biomass'!AN55/'BIFUbC-biomass'!AN7,1)</f>
        <v>1</v>
      </c>
      <c r="AO7" s="299">
        <f>IF('BIFUbC-biomass'!AO7&gt;0,'E-biomass'!AO55/'BIFUbC-biomass'!AO7,1)</f>
        <v>1</v>
      </c>
      <c r="AP7" s="299">
        <f>IF('BIFUbC-biomass'!AP7&gt;0,'E-biomass'!AP55/'BIFUbC-biomass'!AP7,1)</f>
        <v>1</v>
      </c>
      <c r="AQ7" s="299">
        <f>IF('BIFUbC-biomass'!AQ7&gt;0,'E-biomass'!AQ55/'BIFUbC-biomass'!AQ7,1)</f>
        <v>1</v>
      </c>
    </row>
    <row r="8" spans="1:43" x14ac:dyDescent="0.25">
      <c r="A8" s="299" t="s">
        <v>95</v>
      </c>
      <c r="B8" s="299">
        <f>IF('BIFUbC-biomass'!B8&gt;0,'E-biomass'!B56/'BIFUbC-biomass'!B8,1)</f>
        <v>1</v>
      </c>
      <c r="C8" s="299">
        <f>IF('BIFUbC-biomass'!C8&gt;0,'E-biomass'!C56/'BIFUbC-biomass'!C8,1)</f>
        <v>1</v>
      </c>
      <c r="D8" s="299">
        <f>IF('BIFUbC-biomass'!D8&gt;0,'E-biomass'!D56/'BIFUbC-biomass'!D8,1)</f>
        <v>1</v>
      </c>
      <c r="E8" s="299">
        <f>IF('BIFUbC-biomass'!E8&gt;0,'E-biomass'!E56/'BIFUbC-biomass'!E8,1)</f>
        <v>1</v>
      </c>
      <c r="F8" s="299">
        <f>IF('BIFUbC-biomass'!F8&gt;0,'E-biomass'!F56/'BIFUbC-biomass'!F8,1)</f>
        <v>1</v>
      </c>
      <c r="G8" s="299">
        <f>IF('BIFUbC-biomass'!G8&gt;0,'E-biomass'!G56/'BIFUbC-biomass'!G8,1)</f>
        <v>1</v>
      </c>
      <c r="H8" s="299">
        <f>IF('BIFUbC-biomass'!H8&gt;0,'E-biomass'!H56/'BIFUbC-biomass'!H8,1)</f>
        <v>1</v>
      </c>
      <c r="I8" s="299">
        <f>IF('BIFUbC-biomass'!I8&gt;0,'E-biomass'!I56/'BIFUbC-biomass'!I8,1)</f>
        <v>1</v>
      </c>
      <c r="J8" s="299">
        <f>IF('BIFUbC-biomass'!J8&gt;0,'E-biomass'!J56/'BIFUbC-biomass'!J8,1)</f>
        <v>1</v>
      </c>
      <c r="K8" s="299">
        <f>IF('BIFUbC-biomass'!K8&gt;0,'E-biomass'!K56/'BIFUbC-biomass'!K8,1)</f>
        <v>1</v>
      </c>
      <c r="L8" s="299">
        <f>IF('BIFUbC-biomass'!L8&gt;0,'E-biomass'!L56/'BIFUbC-biomass'!L8,1)</f>
        <v>1</v>
      </c>
      <c r="M8" s="299">
        <f>IF('BIFUbC-biomass'!M8&gt;0,'E-biomass'!M56/'BIFUbC-biomass'!M8,1)</f>
        <v>1</v>
      </c>
      <c r="N8" s="299">
        <f>IF('BIFUbC-biomass'!N8&gt;0,'E-biomass'!N56/'BIFUbC-biomass'!N8,1)</f>
        <v>1</v>
      </c>
      <c r="O8" s="299">
        <f>IF('BIFUbC-biomass'!O8&gt;0,'E-biomass'!O56/'BIFUbC-biomass'!O8,1)</f>
        <v>1</v>
      </c>
      <c r="P8" s="299">
        <f>IF('BIFUbC-biomass'!P8&gt;0,'E-biomass'!P56/'BIFUbC-biomass'!P8,1)</f>
        <v>1</v>
      </c>
      <c r="Q8" s="299">
        <f>IF('BIFUbC-biomass'!Q8&gt;0,'E-biomass'!Q56/'BIFUbC-biomass'!Q8,1)</f>
        <v>1</v>
      </c>
      <c r="R8" s="299">
        <f>IF('BIFUbC-biomass'!R8&gt;0,'E-biomass'!R56/'BIFUbC-biomass'!R8,1)</f>
        <v>1</v>
      </c>
      <c r="S8" s="299">
        <f>IF('BIFUbC-biomass'!S8&gt;0,'E-biomass'!S56/'BIFUbC-biomass'!S8,1)</f>
        <v>1</v>
      </c>
      <c r="T8" s="299">
        <f>IF('BIFUbC-biomass'!T8&gt;0,'E-biomass'!T56/'BIFUbC-biomass'!T8,1)</f>
        <v>1</v>
      </c>
      <c r="U8" s="299">
        <f>IF('BIFUbC-biomass'!U8&gt;0,'E-biomass'!U56/'BIFUbC-biomass'!U8,1)</f>
        <v>1</v>
      </c>
      <c r="V8" s="299">
        <f>IF('BIFUbC-biomass'!V8&gt;0,'E-biomass'!V56/'BIFUbC-biomass'!V8,1)</f>
        <v>1</v>
      </c>
      <c r="W8" s="299">
        <f>IF('BIFUbC-biomass'!W8&gt;0,'E-biomass'!W56/'BIFUbC-biomass'!W8,1)</f>
        <v>1</v>
      </c>
      <c r="X8" s="299">
        <f>IF('BIFUbC-biomass'!X8&gt;0,'E-biomass'!X56/'BIFUbC-biomass'!X8,1)</f>
        <v>1</v>
      </c>
      <c r="Y8" s="299">
        <f>IF('BIFUbC-biomass'!Y8&gt;0,'E-biomass'!Y56/'BIFUbC-biomass'!Y8,1)</f>
        <v>1</v>
      </c>
      <c r="Z8" s="299">
        <f>IF('BIFUbC-biomass'!Z8&gt;0,'E-biomass'!Z56/'BIFUbC-biomass'!Z8,1)</f>
        <v>1</v>
      </c>
      <c r="AA8" s="299">
        <f>IF('BIFUbC-biomass'!AA8&gt;0,'E-biomass'!AA56/'BIFUbC-biomass'!AA8,1)</f>
        <v>1</v>
      </c>
      <c r="AB8" s="299">
        <f>IF('BIFUbC-biomass'!AB8&gt;0,'E-biomass'!AB56/'BIFUbC-biomass'!AB8,1)</f>
        <v>1</v>
      </c>
      <c r="AC8" s="299">
        <f>IF('BIFUbC-biomass'!AC8&gt;0,'E-biomass'!AC56/'BIFUbC-biomass'!AC8,1)</f>
        <v>1</v>
      </c>
      <c r="AD8" s="299">
        <f>IF('BIFUbC-biomass'!AD8&gt;0,'E-biomass'!AD56/'BIFUbC-biomass'!AD8,1)</f>
        <v>1</v>
      </c>
      <c r="AE8" s="299">
        <f>IF('BIFUbC-biomass'!AE8&gt;0,'E-biomass'!AE56/'BIFUbC-biomass'!AE8,1)</f>
        <v>1</v>
      </c>
      <c r="AF8" s="299">
        <f>IF('BIFUbC-biomass'!AF8&gt;0,'E-biomass'!AF56/'BIFUbC-biomass'!AF8,1)</f>
        <v>1</v>
      </c>
      <c r="AG8" s="299">
        <f>IF('BIFUbC-biomass'!AG8&gt;0,'E-biomass'!AG56/'BIFUbC-biomass'!AG8,1)</f>
        <v>1</v>
      </c>
      <c r="AH8" s="299">
        <f>IF('BIFUbC-biomass'!AH8&gt;0,'E-biomass'!AH56/'BIFUbC-biomass'!AH8,1)</f>
        <v>1</v>
      </c>
      <c r="AI8" s="299">
        <f>IF('BIFUbC-biomass'!AI8&gt;0,'E-biomass'!AI56/'BIFUbC-biomass'!AI8,1)</f>
        <v>1</v>
      </c>
      <c r="AJ8" s="299">
        <f>IF('BIFUbC-biomass'!AJ8&gt;0,'E-biomass'!AJ56/'BIFUbC-biomass'!AJ8,1)</f>
        <v>1</v>
      </c>
      <c r="AK8" s="299">
        <f>IF('BIFUbC-biomass'!AK8&gt;0,'E-biomass'!AK56/'BIFUbC-biomass'!AK8,1)</f>
        <v>1</v>
      </c>
      <c r="AL8" s="299">
        <f>IF('BIFUbC-biomass'!AL8&gt;0,'E-biomass'!AL56/'BIFUbC-biomass'!AL8,1)</f>
        <v>1</v>
      </c>
      <c r="AM8" s="299">
        <f>IF('BIFUbC-biomass'!AM8&gt;0,'E-biomass'!AM56/'BIFUbC-biomass'!AM8,1)</f>
        <v>1</v>
      </c>
      <c r="AN8" s="299">
        <f>IF('BIFUbC-biomass'!AN8&gt;0,'E-biomass'!AN56/'BIFUbC-biomass'!AN8,1)</f>
        <v>1</v>
      </c>
      <c r="AO8" s="299">
        <f>IF('BIFUbC-biomass'!AO8&gt;0,'E-biomass'!AO56/'BIFUbC-biomass'!AO8,1)</f>
        <v>1</v>
      </c>
      <c r="AP8" s="299">
        <f>IF('BIFUbC-biomass'!AP8&gt;0,'E-biomass'!AP56/'BIFUbC-biomass'!AP8,1)</f>
        <v>1</v>
      </c>
      <c r="AQ8" s="299">
        <f>IF('BIFUbC-biomass'!AQ8&gt;0,'E-biomass'!AQ56/'BIFUbC-biomass'!AQ8,1)</f>
        <v>1</v>
      </c>
    </row>
    <row r="9" spans="1:43" x14ac:dyDescent="0.25">
      <c r="A9" s="299" t="s">
        <v>96</v>
      </c>
      <c r="B9" s="299">
        <f>IF('BIFUbC-biomass'!B9&gt;0,'E-biomass'!B57/'BIFUbC-biomass'!B9,1)</f>
        <v>1</v>
      </c>
      <c r="C9" s="299">
        <f>IF('BIFUbC-biomass'!C9&gt;0,'E-biomass'!C57/'BIFUbC-biomass'!C9,1)</f>
        <v>1</v>
      </c>
      <c r="D9" s="299">
        <f>IF('BIFUbC-biomass'!D9&gt;0,'E-biomass'!D57/'BIFUbC-biomass'!D9,1)</f>
        <v>1</v>
      </c>
      <c r="E9" s="299">
        <f>IF('BIFUbC-biomass'!E9&gt;0,'E-biomass'!E57/'BIFUbC-biomass'!E9,1)</f>
        <v>1</v>
      </c>
      <c r="F9" s="299">
        <f>IF('BIFUbC-biomass'!F9&gt;0,'E-biomass'!F57/'BIFUbC-biomass'!F9,1)</f>
        <v>1</v>
      </c>
      <c r="G9" s="299">
        <f>IF('BIFUbC-biomass'!G9&gt;0,'E-biomass'!G57/'BIFUbC-biomass'!G9,1)</f>
        <v>1</v>
      </c>
      <c r="H9" s="299">
        <f>IF('BIFUbC-biomass'!H9&gt;0,'E-biomass'!H57/'BIFUbC-biomass'!H9,1)</f>
        <v>1</v>
      </c>
      <c r="I9" s="299">
        <f>IF('BIFUbC-biomass'!I9&gt;0,'E-biomass'!I57/'BIFUbC-biomass'!I9,1)</f>
        <v>1</v>
      </c>
      <c r="J9" s="299">
        <f>IF('BIFUbC-biomass'!J9&gt;0,'E-biomass'!J57/'BIFUbC-biomass'!J9,1)</f>
        <v>1</v>
      </c>
      <c r="K9" s="299">
        <f>IF('BIFUbC-biomass'!K9&gt;0,'E-biomass'!K57/'BIFUbC-biomass'!K9,1)</f>
        <v>1</v>
      </c>
      <c r="L9" s="299">
        <f>IF('BIFUbC-biomass'!L9&gt;0,'E-biomass'!L57/'BIFUbC-biomass'!L9,1)</f>
        <v>1</v>
      </c>
      <c r="M9" s="299">
        <f>IF('BIFUbC-biomass'!M9&gt;0,'E-biomass'!M57/'BIFUbC-biomass'!M9,1)</f>
        <v>1</v>
      </c>
      <c r="N9" s="299">
        <f>IF('BIFUbC-biomass'!N9&gt;0,'E-biomass'!N57/'BIFUbC-biomass'!N9,1)</f>
        <v>1</v>
      </c>
      <c r="O9" s="299">
        <f>IF('BIFUbC-biomass'!O9&gt;0,'E-biomass'!O57/'BIFUbC-biomass'!O9,1)</f>
        <v>1</v>
      </c>
      <c r="P9" s="299">
        <f>IF('BIFUbC-biomass'!P9&gt;0,'E-biomass'!P57/'BIFUbC-biomass'!P9,1)</f>
        <v>1</v>
      </c>
      <c r="Q9" s="299">
        <f>IF('BIFUbC-biomass'!Q9&gt;0,'E-biomass'!Q57/'BIFUbC-biomass'!Q9,1)</f>
        <v>1</v>
      </c>
      <c r="R9" s="299">
        <f>IF('BIFUbC-biomass'!R9&gt;0,'E-biomass'!R57/'BIFUbC-biomass'!R9,1)</f>
        <v>1</v>
      </c>
      <c r="S9" s="299">
        <f>IF('BIFUbC-biomass'!S9&gt;0,'E-biomass'!S57/'BIFUbC-biomass'!S9,1)</f>
        <v>1</v>
      </c>
      <c r="T9" s="299">
        <f>IF('BIFUbC-biomass'!T9&gt;0,'E-biomass'!T57/'BIFUbC-biomass'!T9,1)</f>
        <v>1</v>
      </c>
      <c r="U9" s="299">
        <f>IF('BIFUbC-biomass'!U9&gt;0,'E-biomass'!U57/'BIFUbC-biomass'!U9,1)</f>
        <v>1</v>
      </c>
      <c r="V9" s="299">
        <f>IF('BIFUbC-biomass'!V9&gt;0,'E-biomass'!V57/'BIFUbC-biomass'!V9,1)</f>
        <v>1</v>
      </c>
      <c r="W9" s="299">
        <f>IF('BIFUbC-biomass'!W9&gt;0,'E-biomass'!W57/'BIFUbC-biomass'!W9,1)</f>
        <v>1</v>
      </c>
      <c r="X9" s="299">
        <f>IF('BIFUbC-biomass'!X9&gt;0,'E-biomass'!X57/'BIFUbC-biomass'!X9,1)</f>
        <v>1</v>
      </c>
      <c r="Y9" s="299">
        <f>IF('BIFUbC-biomass'!Y9&gt;0,'E-biomass'!Y57/'BIFUbC-biomass'!Y9,1)</f>
        <v>1</v>
      </c>
      <c r="Z9" s="299">
        <f>IF('BIFUbC-biomass'!Z9&gt;0,'E-biomass'!Z57/'BIFUbC-biomass'!Z9,1)</f>
        <v>1</v>
      </c>
      <c r="AA9" s="299">
        <f>IF('BIFUbC-biomass'!AA9&gt;0,'E-biomass'!AA57/'BIFUbC-biomass'!AA9,1)</f>
        <v>1</v>
      </c>
      <c r="AB9" s="299">
        <f>IF('BIFUbC-biomass'!AB9&gt;0,'E-biomass'!AB57/'BIFUbC-biomass'!AB9,1)</f>
        <v>1</v>
      </c>
      <c r="AC9" s="299">
        <f>IF('BIFUbC-biomass'!AC9&gt;0,'E-biomass'!AC57/'BIFUbC-biomass'!AC9,1)</f>
        <v>1</v>
      </c>
      <c r="AD9" s="299">
        <f>IF('BIFUbC-biomass'!AD9&gt;0,'E-biomass'!AD57/'BIFUbC-biomass'!AD9,1)</f>
        <v>1</v>
      </c>
      <c r="AE9" s="299">
        <f>IF('BIFUbC-biomass'!AE9&gt;0,'E-biomass'!AE57/'BIFUbC-biomass'!AE9,1)</f>
        <v>1</v>
      </c>
      <c r="AF9" s="299">
        <f>IF('BIFUbC-biomass'!AF9&gt;0,'E-biomass'!AF57/'BIFUbC-biomass'!AF9,1)</f>
        <v>1</v>
      </c>
      <c r="AG9" s="299">
        <f>IF('BIFUbC-biomass'!AG9&gt;0,'E-biomass'!AG57/'BIFUbC-biomass'!AG9,1)</f>
        <v>1</v>
      </c>
      <c r="AH9" s="299">
        <f>IF('BIFUbC-biomass'!AH9&gt;0,'E-biomass'!AH57/'BIFUbC-biomass'!AH9,1)</f>
        <v>1</v>
      </c>
      <c r="AI9" s="299">
        <f>IF('BIFUbC-biomass'!AI9&gt;0,'E-biomass'!AI57/'BIFUbC-biomass'!AI9,1)</f>
        <v>1</v>
      </c>
      <c r="AJ9" s="299">
        <f>IF('BIFUbC-biomass'!AJ9&gt;0,'E-biomass'!AJ57/'BIFUbC-biomass'!AJ9,1)</f>
        <v>1</v>
      </c>
      <c r="AK9" s="299">
        <f>IF('BIFUbC-biomass'!AK9&gt;0,'E-biomass'!AK57/'BIFUbC-biomass'!AK9,1)</f>
        <v>1</v>
      </c>
      <c r="AL9" s="299">
        <f>IF('BIFUbC-biomass'!AL9&gt;0,'E-biomass'!AL57/'BIFUbC-biomass'!AL9,1)</f>
        <v>1</v>
      </c>
      <c r="AM9" s="299">
        <f>IF('BIFUbC-biomass'!AM9&gt;0,'E-biomass'!AM57/'BIFUbC-biomass'!AM9,1)</f>
        <v>1</v>
      </c>
      <c r="AN9" s="299">
        <f>IF('BIFUbC-biomass'!AN9&gt;0,'E-biomass'!AN57/'BIFUbC-biomass'!AN9,1)</f>
        <v>1</v>
      </c>
      <c r="AO9" s="299">
        <f>IF('BIFUbC-biomass'!AO9&gt;0,'E-biomass'!AO57/'BIFUbC-biomass'!AO9,1)</f>
        <v>1</v>
      </c>
      <c r="AP9" s="299">
        <f>IF('BIFUbC-biomass'!AP9&gt;0,'E-biomass'!AP57/'BIFUbC-biomass'!AP9,1)</f>
        <v>1</v>
      </c>
      <c r="AQ9" s="299">
        <f>IF('BIFUbC-biomass'!AQ9&gt;0,'E-biomass'!AQ57/'BIFUbC-biomass'!AQ9,1)</f>
        <v>1</v>
      </c>
    </row>
    <row r="10" spans="1:43" x14ac:dyDescent="0.25">
      <c r="A10" s="299" t="s">
        <v>97</v>
      </c>
      <c r="B10" s="299">
        <f>IF('BIFUbC-biomass'!B10&gt;0,'E-biomass'!B58/'BIFUbC-biomass'!B10,1)</f>
        <v>4.2441780350006904E-2</v>
      </c>
      <c r="C10" s="299">
        <f>IF('BIFUbC-biomass'!C10&gt;0,'E-biomass'!C58/'BIFUbC-biomass'!C10,1)</f>
        <v>9.0205001000206467E-2</v>
      </c>
      <c r="D10" s="299">
        <f>IF('BIFUbC-biomass'!D10&gt;0,'E-biomass'!D58/'BIFUbC-biomass'!D10,1)</f>
        <v>9.0131928842255474E-2</v>
      </c>
      <c r="E10" s="299">
        <f>IF('BIFUbC-biomass'!E10&gt;0,'E-biomass'!E58/'BIFUbC-biomass'!E10,1)</f>
        <v>9.0415079524597111E-2</v>
      </c>
      <c r="F10" s="299">
        <f>IF('BIFUbC-biomass'!F10&gt;0,'E-biomass'!F58/'BIFUbC-biomass'!F10,1)</f>
        <v>9.2555900029584137E-2</v>
      </c>
      <c r="G10" s="299">
        <f>IF('BIFUbC-biomass'!G10&gt;0,'E-biomass'!G58/'BIFUbC-biomass'!G10,1)</f>
        <v>9.2400219798056266E-2</v>
      </c>
      <c r="H10" s="299">
        <f>IF('BIFUbC-biomass'!H10&gt;0,'E-biomass'!H58/'BIFUbC-biomass'!H10,1)</f>
        <v>9.2235571153175017E-2</v>
      </c>
      <c r="I10" s="299">
        <f>IF('BIFUbC-biomass'!I10&gt;0,'E-biomass'!I58/'BIFUbC-biomass'!I10,1)</f>
        <v>9.2198564745294878E-2</v>
      </c>
      <c r="J10" s="299">
        <f>IF('BIFUbC-biomass'!J10&gt;0,'E-biomass'!J58/'BIFUbC-biomass'!J10,1)</f>
        <v>9.2161553475508626E-2</v>
      </c>
      <c r="K10" s="299">
        <f>IF('BIFUbC-biomass'!K10&gt;0,'E-biomass'!K58/'BIFUbC-biomass'!K10,1)</f>
        <v>9.2124537345436047E-2</v>
      </c>
      <c r="L10" s="299">
        <f>IF('BIFUbC-biomass'!L10&gt;0,'E-biomass'!L58/'BIFUbC-biomass'!L10,1)</f>
        <v>9.208751635669768E-2</v>
      </c>
      <c r="M10" s="299">
        <f>IF('BIFUbC-biomass'!M10&gt;0,'E-biomass'!M58/'BIFUbC-biomass'!M10,1)</f>
        <v>9.2050490510914407E-2</v>
      </c>
      <c r="N10" s="299">
        <f>IF('BIFUbC-biomass'!N10&gt;0,'E-biomass'!N58/'BIFUbC-biomass'!N10,1)</f>
        <v>9.2025267909933872E-2</v>
      </c>
      <c r="O10" s="299">
        <f>IF('BIFUbC-biomass'!O10&gt;0,'E-biomass'!O58/'BIFUbC-biomass'!O10,1)</f>
        <v>9.2000043015986674E-2</v>
      </c>
      <c r="P10" s="299">
        <f>IF('BIFUbC-biomass'!P10&gt;0,'E-biomass'!P58/'BIFUbC-biomass'!P10,1)</f>
        <v>9.1974815829603596E-2</v>
      </c>
      <c r="Q10" s="299">
        <f>IF('BIFUbC-biomass'!Q10&gt;0,'E-biomass'!Q58/'BIFUbC-biomass'!Q10,1)</f>
        <v>9.1949586351315352E-2</v>
      </c>
      <c r="R10" s="299">
        <f>IF('BIFUbC-biomass'!R10&gt;0,'E-biomass'!R58/'BIFUbC-biomass'!R10,1)</f>
        <v>9.1924354581652892E-2</v>
      </c>
      <c r="S10" s="299">
        <f>IF('BIFUbC-biomass'!S10&gt;0,'E-biomass'!S58/'BIFUbC-biomass'!S10,1)</f>
        <v>9.1911424970001612E-2</v>
      </c>
      <c r="T10" s="299">
        <f>IF('BIFUbC-biomass'!T10&gt;0,'E-biomass'!T58/'BIFUbC-biomass'!T10,1)</f>
        <v>9.1898495406600181E-2</v>
      </c>
      <c r="U10" s="299">
        <f>IF('BIFUbC-biomass'!U10&gt;0,'E-biomass'!U58/'BIFUbC-biomass'!U10,1)</f>
        <v>9.188556589149012E-2</v>
      </c>
      <c r="V10" s="299">
        <f>IF('BIFUbC-biomass'!V10&gt;0,'E-biomass'!V58/'BIFUbC-biomass'!V10,1)</f>
        <v>9.1872636424712883E-2</v>
      </c>
      <c r="W10" s="299">
        <f>IF('BIFUbC-biomass'!W10&gt;0,'E-biomass'!W58/'BIFUbC-biomass'!W10,1)</f>
        <v>9.1859707006309979E-2</v>
      </c>
      <c r="X10" s="299">
        <f>IF('BIFUbC-biomass'!X10&gt;0,'E-biomass'!X58/'BIFUbC-biomass'!X10,1)</f>
        <v>9.1846777636322929E-2</v>
      </c>
      <c r="Y10" s="299">
        <f>IF('BIFUbC-biomass'!Y10&gt;0,'E-biomass'!Y58/'BIFUbC-biomass'!Y10,1)</f>
        <v>9.1833848314793173E-2</v>
      </c>
      <c r="Z10" s="299">
        <f>IF('BIFUbC-biomass'!Z10&gt;0,'E-biomass'!Z58/'BIFUbC-biomass'!Z10,1)</f>
        <v>9.1820919041762358E-2</v>
      </c>
      <c r="AA10" s="299">
        <f>IF('BIFUbC-biomass'!AA10&gt;0,'E-biomass'!AA58/'BIFUbC-biomass'!AA10,1)</f>
        <v>9.1807989817271909E-2</v>
      </c>
      <c r="AB10" s="299">
        <f>IF('BIFUbC-biomass'!AB10&gt;0,'E-biomass'!AB58/'BIFUbC-biomass'!AB10,1)</f>
        <v>9.1795060641363321E-2</v>
      </c>
      <c r="AC10" s="299">
        <f>IF('BIFUbC-biomass'!AC10&gt;0,'E-biomass'!AC58/'BIFUbC-biomass'!AC10,1)</f>
        <v>9.178213151407813E-2</v>
      </c>
      <c r="AD10" s="299">
        <f>IF('BIFUbC-biomass'!AD10&gt;0,'E-biomass'!AD58/'BIFUbC-biomass'!AD10,1)</f>
        <v>9.1769202435457886E-2</v>
      </c>
      <c r="AE10" s="299">
        <f>IF('BIFUbC-biomass'!AE10&gt;0,'E-biomass'!AE58/'BIFUbC-biomass'!AE10,1)</f>
        <v>9.1756273405544125E-2</v>
      </c>
      <c r="AF10" s="299">
        <f>IF('BIFUbC-biomass'!AF10&gt;0,'E-biomass'!AF58/'BIFUbC-biomass'!AF10,1)</f>
        <v>9.174334442437837E-2</v>
      </c>
      <c r="AG10" s="299">
        <f>IF('BIFUbC-biomass'!AG10&gt;0,'E-biomass'!AG58/'BIFUbC-biomass'!AG10,1)</f>
        <v>9.1730415492002088E-2</v>
      </c>
      <c r="AH10" s="299">
        <f>IF('BIFUbC-biomass'!AH10&gt;0,'E-biomass'!AH58/'BIFUbC-biomass'!AH10,1)</f>
        <v>9.1717486608456925E-2</v>
      </c>
      <c r="AI10" s="299">
        <f>IF('BIFUbC-biomass'!AI10&gt;0,'E-biomass'!AI58/'BIFUbC-biomass'!AI10,1)</f>
        <v>9.1704557773784376E-2</v>
      </c>
      <c r="AJ10" s="299">
        <f>IF('BIFUbC-biomass'!AJ10&gt;0,'E-biomass'!AJ58/'BIFUbC-biomass'!AJ10,1)</f>
        <v>9.1691628988025978E-2</v>
      </c>
      <c r="AK10" s="299">
        <f>IF('BIFUbC-biomass'!AK10&gt;0,'E-biomass'!AK58/'BIFUbC-biomass'!AK10,1)</f>
        <v>9.167870025122328E-2</v>
      </c>
      <c r="AL10" s="299">
        <f>IF('BIFUbC-biomass'!AL10&gt;0,'E-biomass'!AL58/'BIFUbC-biomass'!AL10,1)</f>
        <v>9.1665771563417847E-2</v>
      </c>
      <c r="AM10" s="299">
        <f>IF('BIFUbC-biomass'!AM10&gt;0,'E-biomass'!AM58/'BIFUbC-biomass'!AM10,1)</f>
        <v>9.1652842924651229E-2</v>
      </c>
      <c r="AN10" s="299">
        <f>IF('BIFUbC-biomass'!AN10&gt;0,'E-biomass'!AN58/'BIFUbC-biomass'!AN10,1)</f>
        <v>9.1639914334964989E-2</v>
      </c>
      <c r="AO10" s="299">
        <f>IF('BIFUbC-biomass'!AO10&gt;0,'E-biomass'!AO58/'BIFUbC-biomass'!AO10,1)</f>
        <v>9.1626985794400678E-2</v>
      </c>
      <c r="AP10" s="299">
        <f>IF('BIFUbC-biomass'!AP10&gt;0,'E-biomass'!AP58/'BIFUbC-biomass'!AP10,1)</f>
        <v>9.1614057302999874E-2</v>
      </c>
      <c r="AQ10" s="299">
        <f>IF('BIFUbC-biomass'!AQ10&gt;0,'E-biomass'!AQ58/'BIFUbC-biomass'!AQ10,1)</f>
        <v>9.1572176193822172E-2</v>
      </c>
    </row>
    <row r="11" spans="1:43" x14ac:dyDescent="0.25">
      <c r="A11" s="299" t="s">
        <v>98</v>
      </c>
      <c r="B11" s="299">
        <f>IF('BIFUbC-biomass'!B11&gt;0,'E-biomass'!B59/'BIFUbC-biomass'!B11,1)</f>
        <v>1</v>
      </c>
      <c r="C11" s="299">
        <f>IF('BIFUbC-biomass'!C11&gt;0,'E-biomass'!C59/'BIFUbC-biomass'!C11,1)</f>
        <v>0.82056852881143671</v>
      </c>
      <c r="D11" s="299">
        <f>IF('BIFUbC-biomass'!D11&gt;0,'E-biomass'!D59/'BIFUbC-biomass'!D11,1)</f>
        <v>0.8247635705616132</v>
      </c>
      <c r="E11" s="299">
        <f>IF('BIFUbC-biomass'!E11&gt;0,'E-biomass'!E59/'BIFUbC-biomass'!E11,1)</f>
        <v>0.8256153407101644</v>
      </c>
      <c r="F11" s="299">
        <f>IF('BIFUbC-biomass'!F11&gt;0,'E-biomass'!F59/'BIFUbC-biomass'!F11,1)</f>
        <v>0.82959025912156525</v>
      </c>
      <c r="G11" s="299">
        <f>IF('BIFUbC-biomass'!G11&gt;0,'E-biomass'!G59/'BIFUbC-biomass'!G11,1)</f>
        <v>0.82980123323725852</v>
      </c>
      <c r="H11" s="299">
        <f>IF('BIFUbC-biomass'!H11&gt;0,'E-biomass'!H59/'BIFUbC-biomass'!H11,1)</f>
        <v>0.82997866135282428</v>
      </c>
      <c r="I11" s="299">
        <f>IF('BIFUbC-biomass'!I11&gt;0,'E-biomass'!I59/'BIFUbC-biomass'!I11,1)</f>
        <v>0.8302314731794902</v>
      </c>
      <c r="J11" s="299">
        <f>IF('BIFUbC-biomass'!J11&gt;0,'E-biomass'!J59/'BIFUbC-biomass'!J11,1)</f>
        <v>0.83039017427415462</v>
      </c>
      <c r="K11" s="299">
        <f>IF('BIFUbC-biomass'!K11&gt;0,'E-biomass'!K59/'BIFUbC-biomass'!K11,1)</f>
        <v>0.83046355305751518</v>
      </c>
      <c r="L11" s="299">
        <f>IF('BIFUbC-biomass'!L11&gt;0,'E-biomass'!L59/'BIFUbC-biomass'!L11,1)</f>
        <v>0.83046277887081665</v>
      </c>
      <c r="M11" s="299">
        <f>IF('BIFUbC-biomass'!M11&gt;0,'E-biomass'!M59/'BIFUbC-biomass'!M11,1)</f>
        <v>0.83040056759114744</v>
      </c>
      <c r="N11" s="299">
        <f>IF('BIFUbC-biomass'!N11&gt;0,'E-biomass'!N59/'BIFUbC-biomass'!N11,1)</f>
        <v>0.83040584188805611</v>
      </c>
      <c r="O11" s="299">
        <f>IF('BIFUbC-biomass'!O11&gt;0,'E-biomass'!O59/'BIFUbC-biomass'!O11,1)</f>
        <v>0.83036716777970532</v>
      </c>
      <c r="P11" s="299">
        <f>IF('BIFUbC-biomass'!P11&gt;0,'E-biomass'!P59/'BIFUbC-biomass'!P11,1)</f>
        <v>0.83029628991891191</v>
      </c>
      <c r="Q11" s="299">
        <f>IF('BIFUbC-biomass'!Q11&gt;0,'E-biomass'!Q59/'BIFUbC-biomass'!Q11,1)</f>
        <v>0.8302049334585947</v>
      </c>
      <c r="R11" s="299">
        <f>IF('BIFUbC-biomass'!R11&gt;0,'E-biomass'!R59/'BIFUbC-biomass'!R11,1)</f>
        <v>0.8301045294002225</v>
      </c>
      <c r="S11" s="299">
        <f>IF('BIFUbC-biomass'!S11&gt;0,'E-biomass'!S59/'BIFUbC-biomass'!S11,1)</f>
        <v>0.83002861519643834</v>
      </c>
      <c r="T11" s="299">
        <f>IF('BIFUbC-biomass'!T11&gt;0,'E-biomass'!T59/'BIFUbC-biomass'!T11,1)</f>
        <v>0.82995176602932952</v>
      </c>
      <c r="U11" s="299">
        <f>IF('BIFUbC-biomass'!U11&gt;0,'E-biomass'!U59/'BIFUbC-biomass'!U11,1)</f>
        <v>0.82987403082231914</v>
      </c>
      <c r="V11" s="299">
        <f>IF('BIFUbC-biomass'!V11&gt;0,'E-biomass'!V59/'BIFUbC-biomass'!V11,1)</f>
        <v>0.82979545834551549</v>
      </c>
      <c r="W11" s="299">
        <f>IF('BIFUbC-biomass'!W11&gt;0,'E-biomass'!W59/'BIFUbC-biomass'!W11,1)</f>
        <v>0.82971609716537464</v>
      </c>
      <c r="X11" s="299">
        <f>IF('BIFUbC-biomass'!X11&gt;0,'E-biomass'!X59/'BIFUbC-biomass'!X11,1)</f>
        <v>0.82967642906247485</v>
      </c>
      <c r="Y11" s="299">
        <f>IF('BIFUbC-biomass'!Y11&gt;0,'E-biomass'!Y59/'BIFUbC-biomass'!Y11,1)</f>
        <v>0.82963533702079229</v>
      </c>
      <c r="Z11" s="299">
        <f>IF('BIFUbC-biomass'!Z11&gt;0,'E-biomass'!Z59/'BIFUbC-biomass'!Z11,1)</f>
        <v>0.82959286966581203</v>
      </c>
      <c r="AA11" s="299">
        <f>IF('BIFUbC-biomass'!AA11&gt;0,'E-biomass'!AA59/'BIFUbC-biomass'!AA11,1)</f>
        <v>0.82954907594073679</v>
      </c>
      <c r="AB11" s="299">
        <f>IF('BIFUbC-biomass'!AB11&gt;0,'E-biomass'!AB59/'BIFUbC-biomass'!AB11,1)</f>
        <v>0.82950400504659971</v>
      </c>
      <c r="AC11" s="299">
        <f>IF('BIFUbC-biomass'!AC11&gt;0,'E-biomass'!AC59/'BIFUbC-biomass'!AC11,1)</f>
        <v>0.82949179090861758</v>
      </c>
      <c r="AD11" s="299">
        <f>IF('BIFUbC-biomass'!AD11&gt;0,'E-biomass'!AD59/'BIFUbC-biomass'!AD11,1)</f>
        <v>0.82947826310849926</v>
      </c>
      <c r="AE11" s="299">
        <f>IF('BIFUbC-biomass'!AE11&gt;0,'E-biomass'!AE59/'BIFUbC-biomass'!AE11,1)</f>
        <v>0.82946346015884631</v>
      </c>
      <c r="AF11" s="299">
        <f>IF('BIFUbC-biomass'!AF11&gt;0,'E-biomass'!AF59/'BIFUbC-biomass'!AF11,1)</f>
        <v>0.82944742127453641</v>
      </c>
      <c r="AG11" s="299">
        <f>IF('BIFUbC-biomass'!AG11&gt;0,'E-biomass'!AG59/'BIFUbC-biomass'!AG11,1)</f>
        <v>0.82943018632195764</v>
      </c>
      <c r="AH11" s="299">
        <f>IF('BIFUbC-biomass'!AH11&gt;0,'E-biomass'!AH59/'BIFUbC-biomass'!AH11,1)</f>
        <v>0.82944317626220621</v>
      </c>
      <c r="AI11" s="299">
        <f>IF('BIFUbC-biomass'!AI11&gt;0,'E-biomass'!AI59/'BIFUbC-biomass'!AI11,1)</f>
        <v>0.82945531580831722</v>
      </c>
      <c r="AJ11" s="299">
        <f>IF('BIFUbC-biomass'!AJ11&gt;0,'E-biomass'!AJ59/'BIFUbC-biomass'!AJ11,1)</f>
        <v>0.82946663941281351</v>
      </c>
      <c r="AK11" s="299">
        <f>IF('BIFUbC-biomass'!AK11&gt;0,'E-biomass'!AK59/'BIFUbC-biomass'!AK11,1)</f>
        <v>0.82947718242161661</v>
      </c>
      <c r="AL11" s="299">
        <f>IF('BIFUbC-biomass'!AL11&gt;0,'E-biomass'!AL59/'BIFUbC-biomass'!AL11,1)</f>
        <v>0.82948698104322538</v>
      </c>
      <c r="AM11" s="299">
        <f>IF('BIFUbC-biomass'!AM11&gt;0,'E-biomass'!AM59/'BIFUbC-biomass'!AM11,1)</f>
        <v>0.82950207614687665</v>
      </c>
      <c r="AN11" s="299">
        <f>IF('BIFUbC-biomass'!AN11&gt;0,'E-biomass'!AN59/'BIFUbC-biomass'!AN11,1)</f>
        <v>0.82951659447673221</v>
      </c>
      <c r="AO11" s="299">
        <f>IF('BIFUbC-biomass'!AO11&gt;0,'E-biomass'!AO59/'BIFUbC-biomass'!AO11,1)</f>
        <v>0.82953057475269765</v>
      </c>
      <c r="AP11" s="299">
        <f>IF('BIFUbC-biomass'!AP11&gt;0,'E-biomass'!AP59/'BIFUbC-biomass'!AP11,1)</f>
        <v>0.8295440565406007</v>
      </c>
      <c r="AQ11" s="299">
        <f>IF('BIFUbC-biomass'!AQ11&gt;0,'E-biomass'!AQ59/'BIFUbC-biomass'!AQ11,1)</f>
        <v>0.82950526225127208</v>
      </c>
    </row>
    <row r="12" spans="1:43" x14ac:dyDescent="0.25">
      <c r="A12" s="299" t="s">
        <v>99</v>
      </c>
      <c r="B12" s="299">
        <f>IF('BIFUbC-biomass'!B12&gt;0,'E-biomass'!B60/'BIFUbC-biomass'!B12,1)</f>
        <v>1</v>
      </c>
      <c r="C12" s="299">
        <f>IF('BIFUbC-biomass'!C12&gt;0,'E-biomass'!C60/'BIFUbC-biomass'!C12,1)</f>
        <v>1</v>
      </c>
      <c r="D12" s="299">
        <f>IF('BIFUbC-biomass'!D12&gt;0,'E-biomass'!D60/'BIFUbC-biomass'!D12,1)</f>
        <v>1</v>
      </c>
      <c r="E12" s="299">
        <f>IF('BIFUbC-biomass'!E12&gt;0,'E-biomass'!E60/'BIFUbC-biomass'!E12,1)</f>
        <v>1</v>
      </c>
      <c r="F12" s="299">
        <f>IF('BIFUbC-biomass'!F12&gt;0,'E-biomass'!F60/'BIFUbC-biomass'!F12,1)</f>
        <v>1</v>
      </c>
      <c r="G12" s="299">
        <f>IF('BIFUbC-biomass'!G12&gt;0,'E-biomass'!G60/'BIFUbC-biomass'!G12,1)</f>
        <v>1</v>
      </c>
      <c r="H12" s="299">
        <f>IF('BIFUbC-biomass'!H12&gt;0,'E-biomass'!H60/'BIFUbC-biomass'!H12,1)</f>
        <v>1</v>
      </c>
      <c r="I12" s="299">
        <f>IF('BIFUbC-biomass'!I12&gt;0,'E-biomass'!I60/'BIFUbC-biomass'!I12,1)</f>
        <v>1</v>
      </c>
      <c r="J12" s="299">
        <f>IF('BIFUbC-biomass'!J12&gt;0,'E-biomass'!J60/'BIFUbC-biomass'!J12,1)</f>
        <v>1</v>
      </c>
      <c r="K12" s="299">
        <f>IF('BIFUbC-biomass'!K12&gt;0,'E-biomass'!K60/'BIFUbC-biomass'!K12,1)</f>
        <v>1</v>
      </c>
      <c r="L12" s="299">
        <f>IF('BIFUbC-biomass'!L12&gt;0,'E-biomass'!L60/'BIFUbC-biomass'!L12,1)</f>
        <v>1</v>
      </c>
      <c r="M12" s="299">
        <f>IF('BIFUbC-biomass'!M12&gt;0,'E-biomass'!M60/'BIFUbC-biomass'!M12,1)</f>
        <v>1</v>
      </c>
      <c r="N12" s="299">
        <f>IF('BIFUbC-biomass'!N12&gt;0,'E-biomass'!N60/'BIFUbC-biomass'!N12,1)</f>
        <v>1</v>
      </c>
      <c r="O12" s="299">
        <f>IF('BIFUbC-biomass'!O12&gt;0,'E-biomass'!O60/'BIFUbC-biomass'!O12,1)</f>
        <v>1</v>
      </c>
      <c r="P12" s="299">
        <f>IF('BIFUbC-biomass'!P12&gt;0,'E-biomass'!P60/'BIFUbC-biomass'!P12,1)</f>
        <v>1</v>
      </c>
      <c r="Q12" s="299">
        <f>IF('BIFUbC-biomass'!Q12&gt;0,'E-biomass'!Q60/'BIFUbC-biomass'!Q12,1)</f>
        <v>1</v>
      </c>
      <c r="R12" s="299">
        <f>IF('BIFUbC-biomass'!R12&gt;0,'E-biomass'!R60/'BIFUbC-biomass'!R12,1)</f>
        <v>1</v>
      </c>
      <c r="S12" s="299">
        <f>IF('BIFUbC-biomass'!S12&gt;0,'E-biomass'!S60/'BIFUbC-biomass'!S12,1)</f>
        <v>1</v>
      </c>
      <c r="T12" s="299">
        <f>IF('BIFUbC-biomass'!T12&gt;0,'E-biomass'!T60/'BIFUbC-biomass'!T12,1)</f>
        <v>1</v>
      </c>
      <c r="U12" s="299">
        <f>IF('BIFUbC-biomass'!U12&gt;0,'E-biomass'!U60/'BIFUbC-biomass'!U12,1)</f>
        <v>1</v>
      </c>
      <c r="V12" s="299">
        <f>IF('BIFUbC-biomass'!V12&gt;0,'E-biomass'!V60/'BIFUbC-biomass'!V12,1)</f>
        <v>1</v>
      </c>
      <c r="W12" s="299">
        <f>IF('BIFUbC-biomass'!W12&gt;0,'E-biomass'!W60/'BIFUbC-biomass'!W12,1)</f>
        <v>1</v>
      </c>
      <c r="X12" s="299">
        <f>IF('BIFUbC-biomass'!X12&gt;0,'E-biomass'!X60/'BIFUbC-biomass'!X12,1)</f>
        <v>1</v>
      </c>
      <c r="Y12" s="299">
        <f>IF('BIFUbC-biomass'!Y12&gt;0,'E-biomass'!Y60/'BIFUbC-biomass'!Y12,1)</f>
        <v>1</v>
      </c>
      <c r="Z12" s="299">
        <f>IF('BIFUbC-biomass'!Z12&gt;0,'E-biomass'!Z60/'BIFUbC-biomass'!Z12,1)</f>
        <v>1</v>
      </c>
      <c r="AA12" s="299">
        <f>IF('BIFUbC-biomass'!AA12&gt;0,'E-biomass'!AA60/'BIFUbC-biomass'!AA12,1)</f>
        <v>1</v>
      </c>
      <c r="AB12" s="299">
        <f>IF('BIFUbC-biomass'!AB12&gt;0,'E-biomass'!AB60/'BIFUbC-biomass'!AB12,1)</f>
        <v>1</v>
      </c>
      <c r="AC12" s="299">
        <f>IF('BIFUbC-biomass'!AC12&gt;0,'E-biomass'!AC60/'BIFUbC-biomass'!AC12,1)</f>
        <v>1</v>
      </c>
      <c r="AD12" s="299">
        <f>IF('BIFUbC-biomass'!AD12&gt;0,'E-biomass'!AD60/'BIFUbC-biomass'!AD12,1)</f>
        <v>1</v>
      </c>
      <c r="AE12" s="299">
        <f>IF('BIFUbC-biomass'!AE12&gt;0,'E-biomass'!AE60/'BIFUbC-biomass'!AE12,1)</f>
        <v>1</v>
      </c>
      <c r="AF12" s="299">
        <f>IF('BIFUbC-biomass'!AF12&gt;0,'E-biomass'!AF60/'BIFUbC-biomass'!AF12,1)</f>
        <v>1</v>
      </c>
      <c r="AG12" s="299">
        <f>IF('BIFUbC-biomass'!AG12&gt;0,'E-biomass'!AG60/'BIFUbC-biomass'!AG12,1)</f>
        <v>1</v>
      </c>
      <c r="AH12" s="299">
        <f>IF('BIFUbC-biomass'!AH12&gt;0,'E-biomass'!AH60/'BIFUbC-biomass'!AH12,1)</f>
        <v>1</v>
      </c>
      <c r="AI12" s="299">
        <f>IF('BIFUbC-biomass'!AI12&gt;0,'E-biomass'!AI60/'BIFUbC-biomass'!AI12,1)</f>
        <v>1</v>
      </c>
      <c r="AJ12" s="299">
        <f>IF('BIFUbC-biomass'!AJ12&gt;0,'E-biomass'!AJ60/'BIFUbC-biomass'!AJ12,1)</f>
        <v>1</v>
      </c>
      <c r="AK12" s="299">
        <f>IF('BIFUbC-biomass'!AK12&gt;0,'E-biomass'!AK60/'BIFUbC-biomass'!AK12,1)</f>
        <v>1</v>
      </c>
      <c r="AL12" s="299">
        <f>IF('BIFUbC-biomass'!AL12&gt;0,'E-biomass'!AL60/'BIFUbC-biomass'!AL12,1)</f>
        <v>1</v>
      </c>
      <c r="AM12" s="299">
        <f>IF('BIFUbC-biomass'!AM12&gt;0,'E-biomass'!AM60/'BIFUbC-biomass'!AM12,1)</f>
        <v>1</v>
      </c>
      <c r="AN12" s="299">
        <f>IF('BIFUbC-biomass'!AN12&gt;0,'E-biomass'!AN60/'BIFUbC-biomass'!AN12,1)</f>
        <v>1</v>
      </c>
      <c r="AO12" s="299">
        <f>IF('BIFUbC-biomass'!AO12&gt;0,'E-biomass'!AO60/'BIFUbC-biomass'!AO12,1)</f>
        <v>1</v>
      </c>
      <c r="AP12" s="299">
        <f>IF('BIFUbC-biomass'!AP12&gt;0,'E-biomass'!AP60/'BIFUbC-biomass'!AP12,1)</f>
        <v>1</v>
      </c>
      <c r="AQ12" s="299">
        <f>IF('BIFUbC-biomass'!AQ12&gt;0,'E-biomass'!AQ60/'BIFUbC-biomass'!AQ12,1)</f>
        <v>1</v>
      </c>
    </row>
    <row r="13" spans="1:43" x14ac:dyDescent="0.25">
      <c r="A13" s="299" t="s">
        <v>100</v>
      </c>
      <c r="B13" s="299">
        <f>IF('BIFUbC-biomass'!B13&gt;0,'E-biomass'!B61/'BIFUbC-biomass'!B13,1)</f>
        <v>1</v>
      </c>
      <c r="C13" s="299">
        <f>IF('BIFUbC-biomass'!C13&gt;0,'E-biomass'!C61/'BIFUbC-biomass'!C13,1)</f>
        <v>1</v>
      </c>
      <c r="D13" s="299">
        <f>IF('BIFUbC-biomass'!D13&gt;0,'E-biomass'!D61/'BIFUbC-biomass'!D13,1)</f>
        <v>1</v>
      </c>
      <c r="E13" s="299">
        <f>IF('BIFUbC-biomass'!E13&gt;0,'E-biomass'!E61/'BIFUbC-biomass'!E13,1)</f>
        <v>1</v>
      </c>
      <c r="F13" s="299">
        <f>IF('BIFUbC-biomass'!F13&gt;0,'E-biomass'!F61/'BIFUbC-biomass'!F13,1)</f>
        <v>1</v>
      </c>
      <c r="G13" s="299">
        <f>IF('BIFUbC-biomass'!G13&gt;0,'E-biomass'!G61/'BIFUbC-biomass'!G13,1)</f>
        <v>1</v>
      </c>
      <c r="H13" s="299">
        <f>IF('BIFUbC-biomass'!H13&gt;0,'E-biomass'!H61/'BIFUbC-biomass'!H13,1)</f>
        <v>1</v>
      </c>
      <c r="I13" s="299">
        <f>IF('BIFUbC-biomass'!I13&gt;0,'E-biomass'!I61/'BIFUbC-biomass'!I13,1)</f>
        <v>1</v>
      </c>
      <c r="J13" s="299">
        <f>IF('BIFUbC-biomass'!J13&gt;0,'E-biomass'!J61/'BIFUbC-biomass'!J13,1)</f>
        <v>1</v>
      </c>
      <c r="K13" s="299">
        <f>IF('BIFUbC-biomass'!K13&gt;0,'E-biomass'!K61/'BIFUbC-biomass'!K13,1)</f>
        <v>1</v>
      </c>
      <c r="L13" s="299">
        <f>IF('BIFUbC-biomass'!L13&gt;0,'E-biomass'!L61/'BIFUbC-biomass'!L13,1)</f>
        <v>1</v>
      </c>
      <c r="M13" s="299">
        <f>IF('BIFUbC-biomass'!M13&gt;0,'E-biomass'!M61/'BIFUbC-biomass'!M13,1)</f>
        <v>1</v>
      </c>
      <c r="N13" s="299">
        <f>IF('BIFUbC-biomass'!N13&gt;0,'E-biomass'!N61/'BIFUbC-biomass'!N13,1)</f>
        <v>1</v>
      </c>
      <c r="O13" s="299">
        <f>IF('BIFUbC-biomass'!O13&gt;0,'E-biomass'!O61/'BIFUbC-biomass'!O13,1)</f>
        <v>1</v>
      </c>
      <c r="P13" s="299">
        <f>IF('BIFUbC-biomass'!P13&gt;0,'E-biomass'!P61/'BIFUbC-biomass'!P13,1)</f>
        <v>1</v>
      </c>
      <c r="Q13" s="299">
        <f>IF('BIFUbC-biomass'!Q13&gt;0,'E-biomass'!Q61/'BIFUbC-biomass'!Q13,1)</f>
        <v>1</v>
      </c>
      <c r="R13" s="299">
        <f>IF('BIFUbC-biomass'!R13&gt;0,'E-biomass'!R61/'BIFUbC-biomass'!R13,1)</f>
        <v>1</v>
      </c>
      <c r="S13" s="299">
        <f>IF('BIFUbC-biomass'!S13&gt;0,'E-biomass'!S61/'BIFUbC-biomass'!S13,1)</f>
        <v>1</v>
      </c>
      <c r="T13" s="299">
        <f>IF('BIFUbC-biomass'!T13&gt;0,'E-biomass'!T61/'BIFUbC-biomass'!T13,1)</f>
        <v>1</v>
      </c>
      <c r="U13" s="299">
        <f>IF('BIFUbC-biomass'!U13&gt;0,'E-biomass'!U61/'BIFUbC-biomass'!U13,1)</f>
        <v>1</v>
      </c>
      <c r="V13" s="299">
        <f>IF('BIFUbC-biomass'!V13&gt;0,'E-biomass'!V61/'BIFUbC-biomass'!V13,1)</f>
        <v>1</v>
      </c>
      <c r="W13" s="299">
        <f>IF('BIFUbC-biomass'!W13&gt;0,'E-biomass'!W61/'BIFUbC-biomass'!W13,1)</f>
        <v>1</v>
      </c>
      <c r="X13" s="299">
        <f>IF('BIFUbC-biomass'!X13&gt;0,'E-biomass'!X61/'BIFUbC-biomass'!X13,1)</f>
        <v>1</v>
      </c>
      <c r="Y13" s="299">
        <f>IF('BIFUbC-biomass'!Y13&gt;0,'E-biomass'!Y61/'BIFUbC-biomass'!Y13,1)</f>
        <v>1</v>
      </c>
      <c r="Z13" s="299">
        <f>IF('BIFUbC-biomass'!Z13&gt;0,'E-biomass'!Z61/'BIFUbC-biomass'!Z13,1)</f>
        <v>1</v>
      </c>
      <c r="AA13" s="299">
        <f>IF('BIFUbC-biomass'!AA13&gt;0,'E-biomass'!AA61/'BIFUbC-biomass'!AA13,1)</f>
        <v>1</v>
      </c>
      <c r="AB13" s="299">
        <f>IF('BIFUbC-biomass'!AB13&gt;0,'E-biomass'!AB61/'BIFUbC-biomass'!AB13,1)</f>
        <v>1</v>
      </c>
      <c r="AC13" s="299">
        <f>IF('BIFUbC-biomass'!AC13&gt;0,'E-biomass'!AC61/'BIFUbC-biomass'!AC13,1)</f>
        <v>1</v>
      </c>
      <c r="AD13" s="299">
        <f>IF('BIFUbC-biomass'!AD13&gt;0,'E-biomass'!AD61/'BIFUbC-biomass'!AD13,1)</f>
        <v>1</v>
      </c>
      <c r="AE13" s="299">
        <f>IF('BIFUbC-biomass'!AE13&gt;0,'E-biomass'!AE61/'BIFUbC-biomass'!AE13,1)</f>
        <v>1</v>
      </c>
      <c r="AF13" s="299">
        <f>IF('BIFUbC-biomass'!AF13&gt;0,'E-biomass'!AF61/'BIFUbC-biomass'!AF13,1)</f>
        <v>1</v>
      </c>
      <c r="AG13" s="299">
        <f>IF('BIFUbC-biomass'!AG13&gt;0,'E-biomass'!AG61/'BIFUbC-biomass'!AG13,1)</f>
        <v>1</v>
      </c>
      <c r="AH13" s="299">
        <f>IF('BIFUbC-biomass'!AH13&gt;0,'E-biomass'!AH61/'BIFUbC-biomass'!AH13,1)</f>
        <v>1</v>
      </c>
      <c r="AI13" s="299">
        <f>IF('BIFUbC-biomass'!AI13&gt;0,'E-biomass'!AI61/'BIFUbC-biomass'!AI13,1)</f>
        <v>1</v>
      </c>
      <c r="AJ13" s="299">
        <f>IF('BIFUbC-biomass'!AJ13&gt;0,'E-biomass'!AJ61/'BIFUbC-biomass'!AJ13,1)</f>
        <v>1</v>
      </c>
      <c r="AK13" s="299">
        <f>IF('BIFUbC-biomass'!AK13&gt;0,'E-biomass'!AK61/'BIFUbC-biomass'!AK13,1)</f>
        <v>1</v>
      </c>
      <c r="AL13" s="299">
        <f>IF('BIFUbC-biomass'!AL13&gt;0,'E-biomass'!AL61/'BIFUbC-biomass'!AL13,1)</f>
        <v>1</v>
      </c>
      <c r="AM13" s="299">
        <f>IF('BIFUbC-biomass'!AM13&gt;0,'E-biomass'!AM61/'BIFUbC-biomass'!AM13,1)</f>
        <v>1</v>
      </c>
      <c r="AN13" s="299">
        <f>IF('BIFUbC-biomass'!AN13&gt;0,'E-biomass'!AN61/'BIFUbC-biomass'!AN13,1)</f>
        <v>1</v>
      </c>
      <c r="AO13" s="299">
        <f>IF('BIFUbC-biomass'!AO13&gt;0,'E-biomass'!AO61/'BIFUbC-biomass'!AO13,1)</f>
        <v>1</v>
      </c>
      <c r="AP13" s="299">
        <f>IF('BIFUbC-biomass'!AP13&gt;0,'E-biomass'!AP61/'BIFUbC-biomass'!AP13,1)</f>
        <v>1</v>
      </c>
      <c r="AQ13" s="299">
        <f>IF('BIFUbC-biomass'!AQ13&gt;0,'E-biomass'!AQ61/'BIFUbC-biomass'!AQ13,1)</f>
        <v>1</v>
      </c>
    </row>
    <row r="14" spans="1:43" x14ac:dyDescent="0.25">
      <c r="A14" s="299" t="s">
        <v>101</v>
      </c>
      <c r="B14" s="299">
        <f>IF('BIFUbC-biomass'!B14&gt;0,'E-biomass'!B62/'BIFUbC-biomass'!B14,1)</f>
        <v>1</v>
      </c>
      <c r="C14" s="299">
        <f>IF('BIFUbC-biomass'!C14&gt;0,'E-biomass'!C62/'BIFUbC-biomass'!C14,1)</f>
        <v>0.80914405311778281</v>
      </c>
      <c r="D14" s="299">
        <f>IF('BIFUbC-biomass'!D14&gt;0,'E-biomass'!D62/'BIFUbC-biomass'!D14,1)</f>
        <v>0.83584651268691712</v>
      </c>
      <c r="E14" s="299">
        <f>IF('BIFUbC-biomass'!E14&gt;0,'E-biomass'!E62/'BIFUbC-biomass'!E14,1)</f>
        <v>0.83875096788577586</v>
      </c>
      <c r="F14" s="299">
        <f>IF('BIFUbC-biomass'!F14&gt;0,'E-biomass'!F62/'BIFUbC-biomass'!F14,1)</f>
        <v>0.84583394310151361</v>
      </c>
      <c r="G14" s="299">
        <f>IF('BIFUbC-biomass'!G14&gt;0,'E-biomass'!G62/'BIFUbC-biomass'!G14,1)</f>
        <v>0.848397765989373</v>
      </c>
      <c r="H14" s="299">
        <f>IF('BIFUbC-biomass'!H14&gt;0,'E-biomass'!H62/'BIFUbC-biomass'!H14,1)</f>
        <v>0.85016201020382265</v>
      </c>
      <c r="I14" s="299">
        <f>IF('BIFUbC-biomass'!I14&gt;0,'E-biomass'!I62/'BIFUbC-biomass'!I14,1)</f>
        <v>0.85074027481136216</v>
      </c>
      <c r="J14" s="299">
        <f>IF('BIFUbC-biomass'!J14&gt;0,'E-biomass'!J62/'BIFUbC-biomass'!J14,1)</f>
        <v>0.8513130841317178</v>
      </c>
      <c r="K14" s="299">
        <f>IF('BIFUbC-biomass'!K14&gt;0,'E-biomass'!K62/'BIFUbC-biomass'!K14,1)</f>
        <v>0.85188051283800403</v>
      </c>
      <c r="L14" s="299">
        <f>IF('BIFUbC-biomass'!L14&gt;0,'E-biomass'!L62/'BIFUbC-biomass'!L14,1)</f>
        <v>0.85244263424194944</v>
      </c>
      <c r="M14" s="299">
        <f>IF('BIFUbC-biomass'!M14&gt;0,'E-biomass'!M62/'BIFUbC-biomass'!M14,1)</f>
        <v>0.852999520324769</v>
      </c>
      <c r="N14" s="299">
        <f>IF('BIFUbC-biomass'!N14&gt;0,'E-biomass'!N62/'BIFUbC-biomass'!N14,1)</f>
        <v>0.85338264548296483</v>
      </c>
      <c r="O14" s="299">
        <f>IF('BIFUbC-biomass'!O14&gt;0,'E-biomass'!O62/'BIFUbC-biomass'!O14,1)</f>
        <v>0.85376331245818415</v>
      </c>
      <c r="P14" s="299">
        <f>IF('BIFUbC-biomass'!P14&gt;0,'E-biomass'!P62/'BIFUbC-biomass'!P14,1)</f>
        <v>0.85414154413412424</v>
      </c>
      <c r="Q14" s="299">
        <f>IF('BIFUbC-biomass'!Q14&gt;0,'E-biomass'!Q62/'BIFUbC-biomass'!Q14,1)</f>
        <v>0.85451736311025916</v>
      </c>
      <c r="R14" s="299">
        <f>IF('BIFUbC-biomass'!R14&gt;0,'E-biomass'!R62/'BIFUbC-biomass'!R14,1)</f>
        <v>0.85489079170623616</v>
      </c>
      <c r="S14" s="299">
        <f>IF('BIFUbC-biomass'!S14&gt;0,'E-biomass'!S62/'BIFUbC-biomass'!S14,1)</f>
        <v>0.85492081340645476</v>
      </c>
      <c r="T14" s="299">
        <f>IF('BIFUbC-biomass'!T14&gt;0,'E-biomass'!T62/'BIFUbC-biomass'!T14,1)</f>
        <v>0.85495079309920208</v>
      </c>
      <c r="U14" s="299">
        <f>IF('BIFUbC-biomass'!U14&gt;0,'E-biomass'!U62/'BIFUbC-biomass'!U14,1)</f>
        <v>0.85498073083300441</v>
      </c>
      <c r="V14" s="299">
        <f>IF('BIFUbC-biomass'!V14&gt;0,'E-biomass'!V62/'BIFUbC-biomass'!V14,1)</f>
        <v>0.85501062665629279</v>
      </c>
      <c r="W14" s="299">
        <f>IF('BIFUbC-biomass'!W14&gt;0,'E-biomass'!W62/'BIFUbC-biomass'!W14,1)</f>
        <v>0.85504048061740368</v>
      </c>
      <c r="X14" s="299">
        <f>IF('BIFUbC-biomass'!X14&gt;0,'E-biomass'!X62/'BIFUbC-biomass'!X14,1)</f>
        <v>0.85507029276457935</v>
      </c>
      <c r="Y14" s="299">
        <f>IF('BIFUbC-biomass'!Y14&gt;0,'E-biomass'!Y62/'BIFUbC-biomass'!Y14,1)</f>
        <v>0.85510006314596809</v>
      </c>
      <c r="Z14" s="299">
        <f>IF('BIFUbC-biomass'!Z14&gt;0,'E-biomass'!Z62/'BIFUbC-biomass'!Z14,1)</f>
        <v>0.85512979180962345</v>
      </c>
      <c r="AA14" s="299">
        <f>IF('BIFUbC-biomass'!AA14&gt;0,'E-biomass'!AA62/'BIFUbC-biomass'!AA14,1)</f>
        <v>0.85515947880350585</v>
      </c>
      <c r="AB14" s="299">
        <f>IF('BIFUbC-biomass'!AB14&gt;0,'E-biomass'!AB62/'BIFUbC-biomass'!AB14,1)</f>
        <v>0.85518912417548187</v>
      </c>
      <c r="AC14" s="299">
        <f>IF('BIFUbC-biomass'!AC14&gt;0,'E-biomass'!AC62/'BIFUbC-biomass'!AC14,1)</f>
        <v>0.85521872797332477</v>
      </c>
      <c r="AD14" s="299">
        <f>IF('BIFUbC-biomass'!AD14&gt;0,'E-biomass'!AD62/'BIFUbC-biomass'!AD14,1)</f>
        <v>0.8552482902447146</v>
      </c>
      <c r="AE14" s="299">
        <f>IF('BIFUbC-biomass'!AE14&gt;0,'E-biomass'!AE62/'BIFUbC-biomass'!AE14,1)</f>
        <v>0.85527781103723843</v>
      </c>
      <c r="AF14" s="299">
        <f>IF('BIFUbC-biomass'!AF14&gt;0,'E-biomass'!AF62/'BIFUbC-biomass'!AF14,1)</f>
        <v>0.85530729039839071</v>
      </c>
      <c r="AG14" s="299">
        <f>IF('BIFUbC-biomass'!AG14&gt;0,'E-biomass'!AG62/'BIFUbC-biomass'!AG14,1)</f>
        <v>0.85533672837557295</v>
      </c>
      <c r="AH14" s="299">
        <f>IF('BIFUbC-biomass'!AH14&gt;0,'E-biomass'!AH62/'BIFUbC-biomass'!AH14,1)</f>
        <v>0.85536612501609488</v>
      </c>
      <c r="AI14" s="299">
        <f>IF('BIFUbC-biomass'!AI14&gt;0,'E-biomass'!AI62/'BIFUbC-biomass'!AI14,1)</f>
        <v>0.8553954803671735</v>
      </c>
      <c r="AJ14" s="299">
        <f>IF('BIFUbC-biomass'!AJ14&gt;0,'E-biomass'!AJ62/'BIFUbC-biomass'!AJ14,1)</f>
        <v>0.85542479447593422</v>
      </c>
      <c r="AK14" s="299">
        <f>IF('BIFUbC-biomass'!AK14&gt;0,'E-biomass'!AK62/'BIFUbC-biomass'!AK14,1)</f>
        <v>0.85545406738941043</v>
      </c>
      <c r="AL14" s="299">
        <f>IF('BIFUbC-biomass'!AL14&gt;0,'E-biomass'!AL62/'BIFUbC-biomass'!AL14,1)</f>
        <v>0.85548329915454424</v>
      </c>
      <c r="AM14" s="299">
        <f>IF('BIFUbC-biomass'!AM14&gt;0,'E-biomass'!AM62/'BIFUbC-biomass'!AM14,1)</f>
        <v>0.85551248981818617</v>
      </c>
      <c r="AN14" s="299">
        <f>IF('BIFUbC-biomass'!AN14&gt;0,'E-biomass'!AN62/'BIFUbC-biomass'!AN14,1)</f>
        <v>0.85554163942709593</v>
      </c>
      <c r="AO14" s="299">
        <f>IF('BIFUbC-biomass'!AO14&gt;0,'E-biomass'!AO62/'BIFUbC-biomass'!AO14,1)</f>
        <v>0.85557074802794164</v>
      </c>
      <c r="AP14" s="299">
        <f>IF('BIFUbC-biomass'!AP14&gt;0,'E-biomass'!AP62/'BIFUbC-biomass'!AP14,1)</f>
        <v>0.85559981566730137</v>
      </c>
      <c r="AQ14" s="299">
        <f>IF('BIFUbC-biomass'!AQ14&gt;0,'E-biomass'!AQ62/'BIFUbC-biomass'!AQ14,1)</f>
        <v>0.8555862882390034</v>
      </c>
    </row>
    <row r="15" spans="1:43" x14ac:dyDescent="0.25">
      <c r="A15" s="299" t="s">
        <v>102</v>
      </c>
      <c r="B15" s="299">
        <f>IF('BIFUbC-biomass'!B15&gt;0,'E-biomass'!B63/'BIFUbC-biomass'!B15,1)</f>
        <v>1</v>
      </c>
      <c r="C15" s="299">
        <f>IF('BIFUbC-biomass'!C15&gt;0,'E-biomass'!C63/'BIFUbC-biomass'!C15,1)</f>
        <v>1</v>
      </c>
      <c r="D15" s="299">
        <f>IF('BIFUbC-biomass'!D15&gt;0,'E-biomass'!D63/'BIFUbC-biomass'!D15,1)</f>
        <v>1</v>
      </c>
      <c r="E15" s="299">
        <f>IF('BIFUbC-biomass'!E15&gt;0,'E-biomass'!E63/'BIFUbC-biomass'!E15,1)</f>
        <v>1</v>
      </c>
      <c r="F15" s="299">
        <f>IF('BIFUbC-biomass'!F15&gt;0,'E-biomass'!F63/'BIFUbC-biomass'!F15,1)</f>
        <v>1</v>
      </c>
      <c r="G15" s="299">
        <f>IF('BIFUbC-biomass'!G15&gt;0,'E-biomass'!G63/'BIFUbC-biomass'!G15,1)</f>
        <v>1</v>
      </c>
      <c r="H15" s="299">
        <f>IF('BIFUbC-biomass'!H15&gt;0,'E-biomass'!H63/'BIFUbC-biomass'!H15,1)</f>
        <v>1</v>
      </c>
      <c r="I15" s="299">
        <f>IF('BIFUbC-biomass'!I15&gt;0,'E-biomass'!I63/'BIFUbC-biomass'!I15,1)</f>
        <v>1</v>
      </c>
      <c r="J15" s="299">
        <f>IF('BIFUbC-biomass'!J15&gt;0,'E-biomass'!J63/'BIFUbC-biomass'!J15,1)</f>
        <v>1</v>
      </c>
      <c r="K15" s="299">
        <f>IF('BIFUbC-biomass'!K15&gt;0,'E-biomass'!K63/'BIFUbC-biomass'!K15,1)</f>
        <v>1</v>
      </c>
      <c r="L15" s="299">
        <f>IF('BIFUbC-biomass'!L15&gt;0,'E-biomass'!L63/'BIFUbC-biomass'!L15,1)</f>
        <v>1</v>
      </c>
      <c r="M15" s="299">
        <f>IF('BIFUbC-biomass'!M15&gt;0,'E-biomass'!M63/'BIFUbC-biomass'!M15,1)</f>
        <v>1</v>
      </c>
      <c r="N15" s="299">
        <f>IF('BIFUbC-biomass'!N15&gt;0,'E-biomass'!N63/'BIFUbC-biomass'!N15,1)</f>
        <v>1</v>
      </c>
      <c r="O15" s="299">
        <f>IF('BIFUbC-biomass'!O15&gt;0,'E-biomass'!O63/'BIFUbC-biomass'!O15,1)</f>
        <v>1</v>
      </c>
      <c r="P15" s="299">
        <f>IF('BIFUbC-biomass'!P15&gt;0,'E-biomass'!P63/'BIFUbC-biomass'!P15,1)</f>
        <v>1</v>
      </c>
      <c r="Q15" s="299">
        <f>IF('BIFUbC-biomass'!Q15&gt;0,'E-biomass'!Q63/'BIFUbC-biomass'!Q15,1)</f>
        <v>1</v>
      </c>
      <c r="R15" s="299">
        <f>IF('BIFUbC-biomass'!R15&gt;0,'E-biomass'!R63/'BIFUbC-biomass'!R15,1)</f>
        <v>1</v>
      </c>
      <c r="S15" s="299">
        <f>IF('BIFUbC-biomass'!S15&gt;0,'E-biomass'!S63/'BIFUbC-biomass'!S15,1)</f>
        <v>1</v>
      </c>
      <c r="T15" s="299">
        <f>IF('BIFUbC-biomass'!T15&gt;0,'E-biomass'!T63/'BIFUbC-biomass'!T15,1)</f>
        <v>1</v>
      </c>
      <c r="U15" s="299">
        <f>IF('BIFUbC-biomass'!U15&gt;0,'E-biomass'!U63/'BIFUbC-biomass'!U15,1)</f>
        <v>1</v>
      </c>
      <c r="V15" s="299">
        <f>IF('BIFUbC-biomass'!V15&gt;0,'E-biomass'!V63/'BIFUbC-biomass'!V15,1)</f>
        <v>1</v>
      </c>
      <c r="W15" s="299">
        <f>IF('BIFUbC-biomass'!W15&gt;0,'E-biomass'!W63/'BIFUbC-biomass'!W15,1)</f>
        <v>1</v>
      </c>
      <c r="X15" s="299">
        <f>IF('BIFUbC-biomass'!X15&gt;0,'E-biomass'!X63/'BIFUbC-biomass'!X15,1)</f>
        <v>1</v>
      </c>
      <c r="Y15" s="299">
        <f>IF('BIFUbC-biomass'!Y15&gt;0,'E-biomass'!Y63/'BIFUbC-biomass'!Y15,1)</f>
        <v>1</v>
      </c>
      <c r="Z15" s="299">
        <f>IF('BIFUbC-biomass'!Z15&gt;0,'E-biomass'!Z63/'BIFUbC-biomass'!Z15,1)</f>
        <v>1</v>
      </c>
      <c r="AA15" s="299">
        <f>IF('BIFUbC-biomass'!AA15&gt;0,'E-biomass'!AA63/'BIFUbC-biomass'!AA15,1)</f>
        <v>1</v>
      </c>
      <c r="AB15" s="299">
        <f>IF('BIFUbC-biomass'!AB15&gt;0,'E-biomass'!AB63/'BIFUbC-biomass'!AB15,1)</f>
        <v>1</v>
      </c>
      <c r="AC15" s="299">
        <f>IF('BIFUbC-biomass'!AC15&gt;0,'E-biomass'!AC63/'BIFUbC-biomass'!AC15,1)</f>
        <v>1</v>
      </c>
      <c r="AD15" s="299">
        <f>IF('BIFUbC-biomass'!AD15&gt;0,'E-biomass'!AD63/'BIFUbC-biomass'!AD15,1)</f>
        <v>1</v>
      </c>
      <c r="AE15" s="299">
        <f>IF('BIFUbC-biomass'!AE15&gt;0,'E-biomass'!AE63/'BIFUbC-biomass'!AE15,1)</f>
        <v>1</v>
      </c>
      <c r="AF15" s="299">
        <f>IF('BIFUbC-biomass'!AF15&gt;0,'E-biomass'!AF63/'BIFUbC-biomass'!AF15,1)</f>
        <v>1</v>
      </c>
      <c r="AG15" s="299">
        <f>IF('BIFUbC-biomass'!AG15&gt;0,'E-biomass'!AG63/'BIFUbC-biomass'!AG15,1)</f>
        <v>1</v>
      </c>
      <c r="AH15" s="299">
        <f>IF('BIFUbC-biomass'!AH15&gt;0,'E-biomass'!AH63/'BIFUbC-biomass'!AH15,1)</f>
        <v>1</v>
      </c>
      <c r="AI15" s="299">
        <f>IF('BIFUbC-biomass'!AI15&gt;0,'E-biomass'!AI63/'BIFUbC-biomass'!AI15,1)</f>
        <v>1</v>
      </c>
      <c r="AJ15" s="299">
        <f>IF('BIFUbC-biomass'!AJ15&gt;0,'E-biomass'!AJ63/'BIFUbC-biomass'!AJ15,1)</f>
        <v>1</v>
      </c>
      <c r="AK15" s="299">
        <f>IF('BIFUbC-biomass'!AK15&gt;0,'E-biomass'!AK63/'BIFUbC-biomass'!AK15,1)</f>
        <v>1</v>
      </c>
      <c r="AL15" s="299">
        <f>IF('BIFUbC-biomass'!AL15&gt;0,'E-biomass'!AL63/'BIFUbC-biomass'!AL15,1)</f>
        <v>1</v>
      </c>
      <c r="AM15" s="299">
        <f>IF('BIFUbC-biomass'!AM15&gt;0,'E-biomass'!AM63/'BIFUbC-biomass'!AM15,1)</f>
        <v>1</v>
      </c>
      <c r="AN15" s="299">
        <f>IF('BIFUbC-biomass'!AN15&gt;0,'E-biomass'!AN63/'BIFUbC-biomass'!AN15,1)</f>
        <v>1</v>
      </c>
      <c r="AO15" s="299">
        <f>IF('BIFUbC-biomass'!AO15&gt;0,'E-biomass'!AO63/'BIFUbC-biomass'!AO15,1)</f>
        <v>1</v>
      </c>
      <c r="AP15" s="299">
        <f>IF('BIFUbC-biomass'!AP15&gt;0,'E-biomass'!AP63/'BIFUbC-biomass'!AP15,1)</f>
        <v>1</v>
      </c>
      <c r="AQ15" s="299">
        <f>IF('BIFUbC-biomass'!AQ15&gt;0,'E-biomass'!AQ63/'BIFUbC-biomass'!AQ15,1)</f>
        <v>1</v>
      </c>
    </row>
    <row r="16" spans="1:43" x14ac:dyDescent="0.25">
      <c r="A16" s="299" t="s">
        <v>103</v>
      </c>
      <c r="B16" s="299">
        <f>IF('BIFUbC-biomass'!B16&gt;0,'E-biomass'!B64/'BIFUbC-biomass'!B16,1)</f>
        <v>1</v>
      </c>
      <c r="C16" s="299">
        <f>IF('BIFUbC-biomass'!C16&gt;0,'E-biomass'!C64/'BIFUbC-biomass'!C16,1)</f>
        <v>1</v>
      </c>
      <c r="D16" s="299">
        <f>IF('BIFUbC-biomass'!D16&gt;0,'E-biomass'!D64/'BIFUbC-biomass'!D16,1)</f>
        <v>1</v>
      </c>
      <c r="E16" s="299">
        <f>IF('BIFUbC-biomass'!E16&gt;0,'E-biomass'!E64/'BIFUbC-biomass'!E16,1)</f>
        <v>1</v>
      </c>
      <c r="F16" s="299">
        <f>IF('BIFUbC-biomass'!F16&gt;0,'E-biomass'!F64/'BIFUbC-biomass'!F16,1)</f>
        <v>1</v>
      </c>
      <c r="G16" s="299">
        <f>IF('BIFUbC-biomass'!G16&gt;0,'E-biomass'!G64/'BIFUbC-biomass'!G16,1)</f>
        <v>1</v>
      </c>
      <c r="H16" s="299">
        <f>IF('BIFUbC-biomass'!H16&gt;0,'E-biomass'!H64/'BIFUbC-biomass'!H16,1)</f>
        <v>1</v>
      </c>
      <c r="I16" s="299">
        <f>IF('BIFUbC-biomass'!I16&gt;0,'E-biomass'!I64/'BIFUbC-biomass'!I16,1)</f>
        <v>1</v>
      </c>
      <c r="J16" s="299">
        <f>IF('BIFUbC-biomass'!J16&gt;0,'E-biomass'!J64/'BIFUbC-biomass'!J16,1)</f>
        <v>1</v>
      </c>
      <c r="K16" s="299">
        <f>IF('BIFUbC-biomass'!K16&gt;0,'E-biomass'!K64/'BIFUbC-biomass'!K16,1)</f>
        <v>1</v>
      </c>
      <c r="L16" s="299">
        <f>IF('BIFUbC-biomass'!L16&gt;0,'E-biomass'!L64/'BIFUbC-biomass'!L16,1)</f>
        <v>1</v>
      </c>
      <c r="M16" s="299">
        <f>IF('BIFUbC-biomass'!M16&gt;0,'E-biomass'!M64/'BIFUbC-biomass'!M16,1)</f>
        <v>1</v>
      </c>
      <c r="N16" s="299">
        <f>IF('BIFUbC-biomass'!N16&gt;0,'E-biomass'!N64/'BIFUbC-biomass'!N16,1)</f>
        <v>1</v>
      </c>
      <c r="O16" s="299">
        <f>IF('BIFUbC-biomass'!O16&gt;0,'E-biomass'!O64/'BIFUbC-biomass'!O16,1)</f>
        <v>1</v>
      </c>
      <c r="P16" s="299">
        <f>IF('BIFUbC-biomass'!P16&gt;0,'E-biomass'!P64/'BIFUbC-biomass'!P16,1)</f>
        <v>1</v>
      </c>
      <c r="Q16" s="299">
        <f>IF('BIFUbC-biomass'!Q16&gt;0,'E-biomass'!Q64/'BIFUbC-biomass'!Q16,1)</f>
        <v>1</v>
      </c>
      <c r="R16" s="299">
        <f>IF('BIFUbC-biomass'!R16&gt;0,'E-biomass'!R64/'BIFUbC-biomass'!R16,1)</f>
        <v>1</v>
      </c>
      <c r="S16" s="299">
        <f>IF('BIFUbC-biomass'!S16&gt;0,'E-biomass'!S64/'BIFUbC-biomass'!S16,1)</f>
        <v>1</v>
      </c>
      <c r="T16" s="299">
        <f>IF('BIFUbC-biomass'!T16&gt;0,'E-biomass'!T64/'BIFUbC-biomass'!T16,1)</f>
        <v>1</v>
      </c>
      <c r="U16" s="299">
        <f>IF('BIFUbC-biomass'!U16&gt;0,'E-biomass'!U64/'BIFUbC-biomass'!U16,1)</f>
        <v>1</v>
      </c>
      <c r="V16" s="299">
        <f>IF('BIFUbC-biomass'!V16&gt;0,'E-biomass'!V64/'BIFUbC-biomass'!V16,1)</f>
        <v>1</v>
      </c>
      <c r="W16" s="299">
        <f>IF('BIFUbC-biomass'!W16&gt;0,'E-biomass'!W64/'BIFUbC-biomass'!W16,1)</f>
        <v>1</v>
      </c>
      <c r="X16" s="299">
        <f>IF('BIFUbC-biomass'!X16&gt;0,'E-biomass'!X64/'BIFUbC-biomass'!X16,1)</f>
        <v>1</v>
      </c>
      <c r="Y16" s="299">
        <f>IF('BIFUbC-biomass'!Y16&gt;0,'E-biomass'!Y64/'BIFUbC-biomass'!Y16,1)</f>
        <v>1</v>
      </c>
      <c r="Z16" s="299">
        <f>IF('BIFUbC-biomass'!Z16&gt;0,'E-biomass'!Z64/'BIFUbC-biomass'!Z16,1)</f>
        <v>1</v>
      </c>
      <c r="AA16" s="299">
        <f>IF('BIFUbC-biomass'!AA16&gt;0,'E-biomass'!AA64/'BIFUbC-biomass'!AA16,1)</f>
        <v>1</v>
      </c>
      <c r="AB16" s="299">
        <f>IF('BIFUbC-biomass'!AB16&gt;0,'E-biomass'!AB64/'BIFUbC-biomass'!AB16,1)</f>
        <v>1</v>
      </c>
      <c r="AC16" s="299">
        <f>IF('BIFUbC-biomass'!AC16&gt;0,'E-biomass'!AC64/'BIFUbC-biomass'!AC16,1)</f>
        <v>1</v>
      </c>
      <c r="AD16" s="299">
        <f>IF('BIFUbC-biomass'!AD16&gt;0,'E-biomass'!AD64/'BIFUbC-biomass'!AD16,1)</f>
        <v>1</v>
      </c>
      <c r="AE16" s="299">
        <f>IF('BIFUbC-biomass'!AE16&gt;0,'E-biomass'!AE64/'BIFUbC-biomass'!AE16,1)</f>
        <v>1</v>
      </c>
      <c r="AF16" s="299">
        <f>IF('BIFUbC-biomass'!AF16&gt;0,'E-biomass'!AF64/'BIFUbC-biomass'!AF16,1)</f>
        <v>1</v>
      </c>
      <c r="AG16" s="299">
        <f>IF('BIFUbC-biomass'!AG16&gt;0,'E-biomass'!AG64/'BIFUbC-biomass'!AG16,1)</f>
        <v>1</v>
      </c>
      <c r="AH16" s="299">
        <f>IF('BIFUbC-biomass'!AH16&gt;0,'E-biomass'!AH64/'BIFUbC-biomass'!AH16,1)</f>
        <v>1</v>
      </c>
      <c r="AI16" s="299">
        <f>IF('BIFUbC-biomass'!AI16&gt;0,'E-biomass'!AI64/'BIFUbC-biomass'!AI16,1)</f>
        <v>1</v>
      </c>
      <c r="AJ16" s="299">
        <f>IF('BIFUbC-biomass'!AJ16&gt;0,'E-biomass'!AJ64/'BIFUbC-biomass'!AJ16,1)</f>
        <v>1</v>
      </c>
      <c r="AK16" s="299">
        <f>IF('BIFUbC-biomass'!AK16&gt;0,'E-biomass'!AK64/'BIFUbC-biomass'!AK16,1)</f>
        <v>1</v>
      </c>
      <c r="AL16" s="299">
        <f>IF('BIFUbC-biomass'!AL16&gt;0,'E-biomass'!AL64/'BIFUbC-biomass'!AL16,1)</f>
        <v>1</v>
      </c>
      <c r="AM16" s="299">
        <f>IF('BIFUbC-biomass'!AM16&gt;0,'E-biomass'!AM64/'BIFUbC-biomass'!AM16,1)</f>
        <v>1</v>
      </c>
      <c r="AN16" s="299">
        <f>IF('BIFUbC-biomass'!AN16&gt;0,'E-biomass'!AN64/'BIFUbC-biomass'!AN16,1)</f>
        <v>1</v>
      </c>
      <c r="AO16" s="299">
        <f>IF('BIFUbC-biomass'!AO16&gt;0,'E-biomass'!AO64/'BIFUbC-biomass'!AO16,1)</f>
        <v>1</v>
      </c>
      <c r="AP16" s="299">
        <f>IF('BIFUbC-biomass'!AP16&gt;0,'E-biomass'!AP64/'BIFUbC-biomass'!AP16,1)</f>
        <v>1</v>
      </c>
      <c r="AQ16" s="299">
        <f>IF('BIFUbC-biomass'!AQ16&gt;0,'E-biomass'!AQ64/'BIFUbC-biomass'!AQ16,1)</f>
        <v>1</v>
      </c>
    </row>
    <row r="17" spans="1:43" x14ac:dyDescent="0.25">
      <c r="A17" s="299" t="s">
        <v>104</v>
      </c>
      <c r="B17" s="299">
        <f>IF('BIFUbC-biomass'!B17&gt;0,'E-biomass'!B65/'BIFUbC-biomass'!B17,1)</f>
        <v>1</v>
      </c>
      <c r="C17" s="299">
        <f>IF('BIFUbC-biomass'!C17&gt;0,'E-biomass'!C65/'BIFUbC-biomass'!C17,1)</f>
        <v>1</v>
      </c>
      <c r="D17" s="299">
        <f>IF('BIFUbC-biomass'!D17&gt;0,'E-biomass'!D65/'BIFUbC-biomass'!D17,1)</f>
        <v>1</v>
      </c>
      <c r="E17" s="299">
        <f>IF('BIFUbC-biomass'!E17&gt;0,'E-biomass'!E65/'BIFUbC-biomass'!E17,1)</f>
        <v>1</v>
      </c>
      <c r="F17" s="299">
        <f>IF('BIFUbC-biomass'!F17&gt;0,'E-biomass'!F65/'BIFUbC-biomass'!F17,1)</f>
        <v>1</v>
      </c>
      <c r="G17" s="299">
        <f>IF('BIFUbC-biomass'!G17&gt;0,'E-biomass'!G65/'BIFUbC-biomass'!G17,1)</f>
        <v>1</v>
      </c>
      <c r="H17" s="299">
        <f>IF('BIFUbC-biomass'!H17&gt;0,'E-biomass'!H65/'BIFUbC-biomass'!H17,1)</f>
        <v>1</v>
      </c>
      <c r="I17" s="299">
        <f>IF('BIFUbC-biomass'!I17&gt;0,'E-biomass'!I65/'BIFUbC-biomass'!I17,1)</f>
        <v>1</v>
      </c>
      <c r="J17" s="299">
        <f>IF('BIFUbC-biomass'!J17&gt;0,'E-biomass'!J65/'BIFUbC-biomass'!J17,1)</f>
        <v>1</v>
      </c>
      <c r="K17" s="299">
        <f>IF('BIFUbC-biomass'!K17&gt;0,'E-biomass'!K65/'BIFUbC-biomass'!K17,1)</f>
        <v>1</v>
      </c>
      <c r="L17" s="299">
        <f>IF('BIFUbC-biomass'!L17&gt;0,'E-biomass'!L65/'BIFUbC-biomass'!L17,1)</f>
        <v>1</v>
      </c>
      <c r="M17" s="299">
        <f>IF('BIFUbC-biomass'!M17&gt;0,'E-biomass'!M65/'BIFUbC-biomass'!M17,1)</f>
        <v>1</v>
      </c>
      <c r="N17" s="299">
        <f>IF('BIFUbC-biomass'!N17&gt;0,'E-biomass'!N65/'BIFUbC-biomass'!N17,1)</f>
        <v>1</v>
      </c>
      <c r="O17" s="299">
        <f>IF('BIFUbC-biomass'!O17&gt;0,'E-biomass'!O65/'BIFUbC-biomass'!O17,1)</f>
        <v>1</v>
      </c>
      <c r="P17" s="299">
        <f>IF('BIFUbC-biomass'!P17&gt;0,'E-biomass'!P65/'BIFUbC-biomass'!P17,1)</f>
        <v>1</v>
      </c>
      <c r="Q17" s="299">
        <f>IF('BIFUbC-biomass'!Q17&gt;0,'E-biomass'!Q65/'BIFUbC-biomass'!Q17,1)</f>
        <v>1</v>
      </c>
      <c r="R17" s="299">
        <f>IF('BIFUbC-biomass'!R17&gt;0,'E-biomass'!R65/'BIFUbC-biomass'!R17,1)</f>
        <v>1</v>
      </c>
      <c r="S17" s="299">
        <f>IF('BIFUbC-biomass'!S17&gt;0,'E-biomass'!S65/'BIFUbC-biomass'!S17,1)</f>
        <v>1</v>
      </c>
      <c r="T17" s="299">
        <f>IF('BIFUbC-biomass'!T17&gt;0,'E-biomass'!T65/'BIFUbC-biomass'!T17,1)</f>
        <v>1</v>
      </c>
      <c r="U17" s="299">
        <f>IF('BIFUbC-biomass'!U17&gt;0,'E-biomass'!U65/'BIFUbC-biomass'!U17,1)</f>
        <v>1</v>
      </c>
      <c r="V17" s="299">
        <f>IF('BIFUbC-biomass'!V17&gt;0,'E-biomass'!V65/'BIFUbC-biomass'!V17,1)</f>
        <v>1</v>
      </c>
      <c r="W17" s="299">
        <f>IF('BIFUbC-biomass'!W17&gt;0,'E-biomass'!W65/'BIFUbC-biomass'!W17,1)</f>
        <v>1</v>
      </c>
      <c r="X17" s="299">
        <f>IF('BIFUbC-biomass'!X17&gt;0,'E-biomass'!X65/'BIFUbC-biomass'!X17,1)</f>
        <v>1</v>
      </c>
      <c r="Y17" s="299">
        <f>IF('BIFUbC-biomass'!Y17&gt;0,'E-biomass'!Y65/'BIFUbC-biomass'!Y17,1)</f>
        <v>1</v>
      </c>
      <c r="Z17" s="299">
        <f>IF('BIFUbC-biomass'!Z17&gt;0,'E-biomass'!Z65/'BIFUbC-biomass'!Z17,1)</f>
        <v>1</v>
      </c>
      <c r="AA17" s="299">
        <f>IF('BIFUbC-biomass'!AA17&gt;0,'E-biomass'!AA65/'BIFUbC-biomass'!AA17,1)</f>
        <v>1</v>
      </c>
      <c r="AB17" s="299">
        <f>IF('BIFUbC-biomass'!AB17&gt;0,'E-biomass'!AB65/'BIFUbC-biomass'!AB17,1)</f>
        <v>1</v>
      </c>
      <c r="AC17" s="299">
        <f>IF('BIFUbC-biomass'!AC17&gt;0,'E-biomass'!AC65/'BIFUbC-biomass'!AC17,1)</f>
        <v>1</v>
      </c>
      <c r="AD17" s="299">
        <f>IF('BIFUbC-biomass'!AD17&gt;0,'E-biomass'!AD65/'BIFUbC-biomass'!AD17,1)</f>
        <v>1</v>
      </c>
      <c r="AE17" s="299">
        <f>IF('BIFUbC-biomass'!AE17&gt;0,'E-biomass'!AE65/'BIFUbC-biomass'!AE17,1)</f>
        <v>1</v>
      </c>
      <c r="AF17" s="299">
        <f>IF('BIFUbC-biomass'!AF17&gt;0,'E-biomass'!AF65/'BIFUbC-biomass'!AF17,1)</f>
        <v>1</v>
      </c>
      <c r="AG17" s="299">
        <f>IF('BIFUbC-biomass'!AG17&gt;0,'E-biomass'!AG65/'BIFUbC-biomass'!AG17,1)</f>
        <v>1</v>
      </c>
      <c r="AH17" s="299">
        <f>IF('BIFUbC-biomass'!AH17&gt;0,'E-biomass'!AH65/'BIFUbC-biomass'!AH17,1)</f>
        <v>1</v>
      </c>
      <c r="AI17" s="299">
        <f>IF('BIFUbC-biomass'!AI17&gt;0,'E-biomass'!AI65/'BIFUbC-biomass'!AI17,1)</f>
        <v>1</v>
      </c>
      <c r="AJ17" s="299">
        <f>IF('BIFUbC-biomass'!AJ17&gt;0,'E-biomass'!AJ65/'BIFUbC-biomass'!AJ17,1)</f>
        <v>1</v>
      </c>
      <c r="AK17" s="299">
        <f>IF('BIFUbC-biomass'!AK17&gt;0,'E-biomass'!AK65/'BIFUbC-biomass'!AK17,1)</f>
        <v>1</v>
      </c>
      <c r="AL17" s="299">
        <f>IF('BIFUbC-biomass'!AL17&gt;0,'E-biomass'!AL65/'BIFUbC-biomass'!AL17,1)</f>
        <v>1</v>
      </c>
      <c r="AM17" s="299">
        <f>IF('BIFUbC-biomass'!AM17&gt;0,'E-biomass'!AM65/'BIFUbC-biomass'!AM17,1)</f>
        <v>1</v>
      </c>
      <c r="AN17" s="299">
        <f>IF('BIFUbC-biomass'!AN17&gt;0,'E-biomass'!AN65/'BIFUbC-biomass'!AN17,1)</f>
        <v>1</v>
      </c>
      <c r="AO17" s="299">
        <f>IF('BIFUbC-biomass'!AO17&gt;0,'E-biomass'!AO65/'BIFUbC-biomass'!AO17,1)</f>
        <v>1</v>
      </c>
      <c r="AP17" s="299">
        <f>IF('BIFUbC-biomass'!AP17&gt;0,'E-biomass'!AP65/'BIFUbC-biomass'!AP17,1)</f>
        <v>1</v>
      </c>
      <c r="AQ17" s="299">
        <f>IF('BIFUbC-biomass'!AQ17&gt;0,'E-biomass'!AQ65/'BIFUbC-biomass'!AQ17,1)</f>
        <v>1</v>
      </c>
    </row>
    <row r="18" spans="1:43" x14ac:dyDescent="0.25">
      <c r="A18" s="299" t="s">
        <v>105</v>
      </c>
      <c r="B18" s="299">
        <f>IF('BIFUbC-biomass'!B18&gt;0,'E-biomass'!B66/'BIFUbC-biomass'!B18,1)</f>
        <v>1</v>
      </c>
      <c r="C18" s="299">
        <f>IF('BIFUbC-biomass'!C18&gt;0,'E-biomass'!C66/'BIFUbC-biomass'!C18,1)</f>
        <v>1</v>
      </c>
      <c r="D18" s="299">
        <f>IF('BIFUbC-biomass'!D18&gt;0,'E-biomass'!D66/'BIFUbC-biomass'!D18,1)</f>
        <v>1</v>
      </c>
      <c r="E18" s="299">
        <f>IF('BIFUbC-biomass'!E18&gt;0,'E-biomass'!E66/'BIFUbC-biomass'!E18,1)</f>
        <v>1</v>
      </c>
      <c r="F18" s="299">
        <f>IF('BIFUbC-biomass'!F18&gt;0,'E-biomass'!F66/'BIFUbC-biomass'!F18,1)</f>
        <v>1</v>
      </c>
      <c r="G18" s="299">
        <f>IF('BIFUbC-biomass'!G18&gt;0,'E-biomass'!G66/'BIFUbC-biomass'!G18,1)</f>
        <v>1</v>
      </c>
      <c r="H18" s="299">
        <f>IF('BIFUbC-biomass'!H18&gt;0,'E-biomass'!H66/'BIFUbC-biomass'!H18,1)</f>
        <v>1</v>
      </c>
      <c r="I18" s="299">
        <f>IF('BIFUbC-biomass'!I18&gt;0,'E-biomass'!I66/'BIFUbC-biomass'!I18,1)</f>
        <v>1</v>
      </c>
      <c r="J18" s="299">
        <f>IF('BIFUbC-biomass'!J18&gt;0,'E-biomass'!J66/'BIFUbC-biomass'!J18,1)</f>
        <v>1</v>
      </c>
      <c r="K18" s="299">
        <f>IF('BIFUbC-biomass'!K18&gt;0,'E-biomass'!K66/'BIFUbC-biomass'!K18,1)</f>
        <v>1</v>
      </c>
      <c r="L18" s="299">
        <f>IF('BIFUbC-biomass'!L18&gt;0,'E-biomass'!L66/'BIFUbC-biomass'!L18,1)</f>
        <v>1</v>
      </c>
      <c r="M18" s="299">
        <f>IF('BIFUbC-biomass'!M18&gt;0,'E-biomass'!M66/'BIFUbC-biomass'!M18,1)</f>
        <v>1</v>
      </c>
      <c r="N18" s="299">
        <f>IF('BIFUbC-biomass'!N18&gt;0,'E-biomass'!N66/'BIFUbC-biomass'!N18,1)</f>
        <v>1</v>
      </c>
      <c r="O18" s="299">
        <f>IF('BIFUbC-biomass'!O18&gt;0,'E-biomass'!O66/'BIFUbC-biomass'!O18,1)</f>
        <v>1</v>
      </c>
      <c r="P18" s="299">
        <f>IF('BIFUbC-biomass'!P18&gt;0,'E-biomass'!P66/'BIFUbC-biomass'!P18,1)</f>
        <v>1</v>
      </c>
      <c r="Q18" s="299">
        <f>IF('BIFUbC-biomass'!Q18&gt;0,'E-biomass'!Q66/'BIFUbC-biomass'!Q18,1)</f>
        <v>1</v>
      </c>
      <c r="R18" s="299">
        <f>IF('BIFUbC-biomass'!R18&gt;0,'E-biomass'!R66/'BIFUbC-biomass'!R18,1)</f>
        <v>1</v>
      </c>
      <c r="S18" s="299">
        <f>IF('BIFUbC-biomass'!S18&gt;0,'E-biomass'!S66/'BIFUbC-biomass'!S18,1)</f>
        <v>1</v>
      </c>
      <c r="T18" s="299">
        <f>IF('BIFUbC-biomass'!T18&gt;0,'E-biomass'!T66/'BIFUbC-biomass'!T18,1)</f>
        <v>1</v>
      </c>
      <c r="U18" s="299">
        <f>IF('BIFUbC-biomass'!U18&gt;0,'E-biomass'!U66/'BIFUbC-biomass'!U18,1)</f>
        <v>1</v>
      </c>
      <c r="V18" s="299">
        <f>IF('BIFUbC-biomass'!V18&gt;0,'E-biomass'!V66/'BIFUbC-biomass'!V18,1)</f>
        <v>1</v>
      </c>
      <c r="W18" s="299">
        <f>IF('BIFUbC-biomass'!W18&gt;0,'E-biomass'!W66/'BIFUbC-biomass'!W18,1)</f>
        <v>1</v>
      </c>
      <c r="X18" s="299">
        <f>IF('BIFUbC-biomass'!X18&gt;0,'E-biomass'!X66/'BIFUbC-biomass'!X18,1)</f>
        <v>1</v>
      </c>
      <c r="Y18" s="299">
        <f>IF('BIFUbC-biomass'!Y18&gt;0,'E-biomass'!Y66/'BIFUbC-biomass'!Y18,1)</f>
        <v>1</v>
      </c>
      <c r="Z18" s="299">
        <f>IF('BIFUbC-biomass'!Z18&gt;0,'E-biomass'!Z66/'BIFUbC-biomass'!Z18,1)</f>
        <v>1</v>
      </c>
      <c r="AA18" s="299">
        <f>IF('BIFUbC-biomass'!AA18&gt;0,'E-biomass'!AA66/'BIFUbC-biomass'!AA18,1)</f>
        <v>1</v>
      </c>
      <c r="AB18" s="299">
        <f>IF('BIFUbC-biomass'!AB18&gt;0,'E-biomass'!AB66/'BIFUbC-biomass'!AB18,1)</f>
        <v>1</v>
      </c>
      <c r="AC18" s="299">
        <f>IF('BIFUbC-biomass'!AC18&gt;0,'E-biomass'!AC66/'BIFUbC-biomass'!AC18,1)</f>
        <v>1</v>
      </c>
      <c r="AD18" s="299">
        <f>IF('BIFUbC-biomass'!AD18&gt;0,'E-biomass'!AD66/'BIFUbC-biomass'!AD18,1)</f>
        <v>1</v>
      </c>
      <c r="AE18" s="299">
        <f>IF('BIFUbC-biomass'!AE18&gt;0,'E-biomass'!AE66/'BIFUbC-biomass'!AE18,1)</f>
        <v>1</v>
      </c>
      <c r="AF18" s="299">
        <f>IF('BIFUbC-biomass'!AF18&gt;0,'E-biomass'!AF66/'BIFUbC-biomass'!AF18,1)</f>
        <v>1</v>
      </c>
      <c r="AG18" s="299">
        <f>IF('BIFUbC-biomass'!AG18&gt;0,'E-biomass'!AG66/'BIFUbC-biomass'!AG18,1)</f>
        <v>1</v>
      </c>
      <c r="AH18" s="299">
        <f>IF('BIFUbC-biomass'!AH18&gt;0,'E-biomass'!AH66/'BIFUbC-biomass'!AH18,1)</f>
        <v>1</v>
      </c>
      <c r="AI18" s="299">
        <f>IF('BIFUbC-biomass'!AI18&gt;0,'E-biomass'!AI66/'BIFUbC-biomass'!AI18,1)</f>
        <v>1</v>
      </c>
      <c r="AJ18" s="299">
        <f>IF('BIFUbC-biomass'!AJ18&gt;0,'E-biomass'!AJ66/'BIFUbC-biomass'!AJ18,1)</f>
        <v>1</v>
      </c>
      <c r="AK18" s="299">
        <f>IF('BIFUbC-biomass'!AK18&gt;0,'E-biomass'!AK66/'BIFUbC-biomass'!AK18,1)</f>
        <v>1</v>
      </c>
      <c r="AL18" s="299">
        <f>IF('BIFUbC-biomass'!AL18&gt;0,'E-biomass'!AL66/'BIFUbC-biomass'!AL18,1)</f>
        <v>1</v>
      </c>
      <c r="AM18" s="299">
        <f>IF('BIFUbC-biomass'!AM18&gt;0,'E-biomass'!AM66/'BIFUbC-biomass'!AM18,1)</f>
        <v>1</v>
      </c>
      <c r="AN18" s="299">
        <f>IF('BIFUbC-biomass'!AN18&gt;0,'E-biomass'!AN66/'BIFUbC-biomass'!AN18,1)</f>
        <v>1</v>
      </c>
      <c r="AO18" s="299">
        <f>IF('BIFUbC-biomass'!AO18&gt;0,'E-biomass'!AO66/'BIFUbC-biomass'!AO18,1)</f>
        <v>1</v>
      </c>
      <c r="AP18" s="299">
        <f>IF('BIFUbC-biomass'!AP18&gt;0,'E-biomass'!AP66/'BIFUbC-biomass'!AP18,1)</f>
        <v>1</v>
      </c>
      <c r="AQ18" s="299">
        <f>IF('BIFUbC-biomass'!AQ18&gt;0,'E-biomass'!AQ66/'BIFUbC-biomass'!AQ18,1)</f>
        <v>1</v>
      </c>
    </row>
    <row r="19" spans="1:43" x14ac:dyDescent="0.25">
      <c r="A19" s="299" t="s">
        <v>106</v>
      </c>
      <c r="B19" s="299">
        <f>IF('BIFUbC-biomass'!B19&gt;0,'E-biomass'!B67/'BIFUbC-biomass'!B19,1)</f>
        <v>1</v>
      </c>
      <c r="C19" s="299">
        <f>IF('BIFUbC-biomass'!C19&gt;0,'E-biomass'!C67/'BIFUbC-biomass'!C19,1)</f>
        <v>1</v>
      </c>
      <c r="D19" s="299">
        <f>IF('BIFUbC-biomass'!D19&gt;0,'E-biomass'!D67/'BIFUbC-biomass'!D19,1)</f>
        <v>1</v>
      </c>
      <c r="E19" s="299">
        <f>IF('BIFUbC-biomass'!E19&gt;0,'E-biomass'!E67/'BIFUbC-biomass'!E19,1)</f>
        <v>1</v>
      </c>
      <c r="F19" s="299">
        <f>IF('BIFUbC-biomass'!F19&gt;0,'E-biomass'!F67/'BIFUbC-biomass'!F19,1)</f>
        <v>1</v>
      </c>
      <c r="G19" s="299">
        <f>IF('BIFUbC-biomass'!G19&gt;0,'E-biomass'!G67/'BIFUbC-biomass'!G19,1)</f>
        <v>1</v>
      </c>
      <c r="H19" s="299">
        <f>IF('BIFUbC-biomass'!H19&gt;0,'E-biomass'!H67/'BIFUbC-biomass'!H19,1)</f>
        <v>1</v>
      </c>
      <c r="I19" s="299">
        <f>IF('BIFUbC-biomass'!I19&gt;0,'E-biomass'!I67/'BIFUbC-biomass'!I19,1)</f>
        <v>1</v>
      </c>
      <c r="J19" s="299">
        <f>IF('BIFUbC-biomass'!J19&gt;0,'E-biomass'!J67/'BIFUbC-biomass'!J19,1)</f>
        <v>1</v>
      </c>
      <c r="K19" s="299">
        <f>IF('BIFUbC-biomass'!K19&gt;0,'E-biomass'!K67/'BIFUbC-biomass'!K19,1)</f>
        <v>1</v>
      </c>
      <c r="L19" s="299">
        <f>IF('BIFUbC-biomass'!L19&gt;0,'E-biomass'!L67/'BIFUbC-biomass'!L19,1)</f>
        <v>1</v>
      </c>
      <c r="M19" s="299">
        <f>IF('BIFUbC-biomass'!M19&gt;0,'E-biomass'!M67/'BIFUbC-biomass'!M19,1)</f>
        <v>1</v>
      </c>
      <c r="N19" s="299">
        <f>IF('BIFUbC-biomass'!N19&gt;0,'E-biomass'!N67/'BIFUbC-biomass'!N19,1)</f>
        <v>1</v>
      </c>
      <c r="O19" s="299">
        <f>IF('BIFUbC-biomass'!O19&gt;0,'E-biomass'!O67/'BIFUbC-biomass'!O19,1)</f>
        <v>1</v>
      </c>
      <c r="P19" s="299">
        <f>IF('BIFUbC-biomass'!P19&gt;0,'E-biomass'!P67/'BIFUbC-biomass'!P19,1)</f>
        <v>1</v>
      </c>
      <c r="Q19" s="299">
        <f>IF('BIFUbC-biomass'!Q19&gt;0,'E-biomass'!Q67/'BIFUbC-biomass'!Q19,1)</f>
        <v>1</v>
      </c>
      <c r="R19" s="299">
        <f>IF('BIFUbC-biomass'!R19&gt;0,'E-biomass'!R67/'BIFUbC-biomass'!R19,1)</f>
        <v>1</v>
      </c>
      <c r="S19" s="299">
        <f>IF('BIFUbC-biomass'!S19&gt;0,'E-biomass'!S67/'BIFUbC-biomass'!S19,1)</f>
        <v>1</v>
      </c>
      <c r="T19" s="299">
        <f>IF('BIFUbC-biomass'!T19&gt;0,'E-biomass'!T67/'BIFUbC-biomass'!T19,1)</f>
        <v>1</v>
      </c>
      <c r="U19" s="299">
        <f>IF('BIFUbC-biomass'!U19&gt;0,'E-biomass'!U67/'BIFUbC-biomass'!U19,1)</f>
        <v>1</v>
      </c>
      <c r="V19" s="299">
        <f>IF('BIFUbC-biomass'!V19&gt;0,'E-biomass'!V67/'BIFUbC-biomass'!V19,1)</f>
        <v>1</v>
      </c>
      <c r="W19" s="299">
        <f>IF('BIFUbC-biomass'!W19&gt;0,'E-biomass'!W67/'BIFUbC-biomass'!W19,1)</f>
        <v>1</v>
      </c>
      <c r="X19" s="299">
        <f>IF('BIFUbC-biomass'!X19&gt;0,'E-biomass'!X67/'BIFUbC-biomass'!X19,1)</f>
        <v>1</v>
      </c>
      <c r="Y19" s="299">
        <f>IF('BIFUbC-biomass'!Y19&gt;0,'E-biomass'!Y67/'BIFUbC-biomass'!Y19,1)</f>
        <v>1</v>
      </c>
      <c r="Z19" s="299">
        <f>IF('BIFUbC-biomass'!Z19&gt;0,'E-biomass'!Z67/'BIFUbC-biomass'!Z19,1)</f>
        <v>1</v>
      </c>
      <c r="AA19" s="299">
        <f>IF('BIFUbC-biomass'!AA19&gt;0,'E-biomass'!AA67/'BIFUbC-biomass'!AA19,1)</f>
        <v>1</v>
      </c>
      <c r="AB19" s="299">
        <f>IF('BIFUbC-biomass'!AB19&gt;0,'E-biomass'!AB67/'BIFUbC-biomass'!AB19,1)</f>
        <v>1</v>
      </c>
      <c r="AC19" s="299">
        <f>IF('BIFUbC-biomass'!AC19&gt;0,'E-biomass'!AC67/'BIFUbC-biomass'!AC19,1)</f>
        <v>1</v>
      </c>
      <c r="AD19" s="299">
        <f>IF('BIFUbC-biomass'!AD19&gt;0,'E-biomass'!AD67/'BIFUbC-biomass'!AD19,1)</f>
        <v>1</v>
      </c>
      <c r="AE19" s="299">
        <f>IF('BIFUbC-biomass'!AE19&gt;0,'E-biomass'!AE67/'BIFUbC-biomass'!AE19,1)</f>
        <v>1</v>
      </c>
      <c r="AF19" s="299">
        <f>IF('BIFUbC-biomass'!AF19&gt;0,'E-biomass'!AF67/'BIFUbC-biomass'!AF19,1)</f>
        <v>1</v>
      </c>
      <c r="AG19" s="299">
        <f>IF('BIFUbC-biomass'!AG19&gt;0,'E-biomass'!AG67/'BIFUbC-biomass'!AG19,1)</f>
        <v>1</v>
      </c>
      <c r="AH19" s="299">
        <f>IF('BIFUbC-biomass'!AH19&gt;0,'E-biomass'!AH67/'BIFUbC-biomass'!AH19,1)</f>
        <v>1</v>
      </c>
      <c r="AI19" s="299">
        <f>IF('BIFUbC-biomass'!AI19&gt;0,'E-biomass'!AI67/'BIFUbC-biomass'!AI19,1)</f>
        <v>1</v>
      </c>
      <c r="AJ19" s="299">
        <f>IF('BIFUbC-biomass'!AJ19&gt;0,'E-biomass'!AJ67/'BIFUbC-biomass'!AJ19,1)</f>
        <v>1</v>
      </c>
      <c r="AK19" s="299">
        <f>IF('BIFUbC-biomass'!AK19&gt;0,'E-biomass'!AK67/'BIFUbC-biomass'!AK19,1)</f>
        <v>1</v>
      </c>
      <c r="AL19" s="299">
        <f>IF('BIFUbC-biomass'!AL19&gt;0,'E-biomass'!AL67/'BIFUbC-biomass'!AL19,1)</f>
        <v>1</v>
      </c>
      <c r="AM19" s="299">
        <f>IF('BIFUbC-biomass'!AM19&gt;0,'E-biomass'!AM67/'BIFUbC-biomass'!AM19,1)</f>
        <v>1</v>
      </c>
      <c r="AN19" s="299">
        <f>IF('BIFUbC-biomass'!AN19&gt;0,'E-biomass'!AN67/'BIFUbC-biomass'!AN19,1)</f>
        <v>1</v>
      </c>
      <c r="AO19" s="299">
        <f>IF('BIFUbC-biomass'!AO19&gt;0,'E-biomass'!AO67/'BIFUbC-biomass'!AO19,1)</f>
        <v>1</v>
      </c>
      <c r="AP19" s="299">
        <f>IF('BIFUbC-biomass'!AP19&gt;0,'E-biomass'!AP67/'BIFUbC-biomass'!AP19,1)</f>
        <v>1</v>
      </c>
      <c r="AQ19" s="299">
        <f>IF('BIFUbC-biomass'!AQ19&gt;0,'E-biomass'!AQ67/'BIFUbC-biomass'!AQ19,1)</f>
        <v>1</v>
      </c>
    </row>
    <row r="20" spans="1:43" x14ac:dyDescent="0.25">
      <c r="A20" s="299" t="s">
        <v>107</v>
      </c>
      <c r="B20" s="299">
        <f>IF('BIFUbC-biomass'!B20&gt;0,'E-biomass'!B68/'BIFUbC-biomass'!B20,1)</f>
        <v>1</v>
      </c>
      <c r="C20" s="299">
        <f>IF('BIFUbC-biomass'!C20&gt;0,'E-biomass'!C68/'BIFUbC-biomass'!C20,1)</f>
        <v>1</v>
      </c>
      <c r="D20" s="299">
        <f>IF('BIFUbC-biomass'!D20&gt;0,'E-biomass'!D68/'BIFUbC-biomass'!D20,1)</f>
        <v>1</v>
      </c>
      <c r="E20" s="299">
        <f>IF('BIFUbC-biomass'!E20&gt;0,'E-biomass'!E68/'BIFUbC-biomass'!E20,1)</f>
        <v>1</v>
      </c>
      <c r="F20" s="299">
        <f>IF('BIFUbC-biomass'!F20&gt;0,'E-biomass'!F68/'BIFUbC-biomass'!F20,1)</f>
        <v>1</v>
      </c>
      <c r="G20" s="299">
        <f>IF('BIFUbC-biomass'!G20&gt;0,'E-biomass'!G68/'BIFUbC-biomass'!G20,1)</f>
        <v>1</v>
      </c>
      <c r="H20" s="299">
        <f>IF('BIFUbC-biomass'!H20&gt;0,'E-biomass'!H68/'BIFUbC-biomass'!H20,1)</f>
        <v>1</v>
      </c>
      <c r="I20" s="299">
        <f>IF('BIFUbC-biomass'!I20&gt;0,'E-biomass'!I68/'BIFUbC-biomass'!I20,1)</f>
        <v>1</v>
      </c>
      <c r="J20" s="299">
        <f>IF('BIFUbC-biomass'!J20&gt;0,'E-biomass'!J68/'BIFUbC-biomass'!J20,1)</f>
        <v>1</v>
      </c>
      <c r="K20" s="299">
        <f>IF('BIFUbC-biomass'!K20&gt;0,'E-biomass'!K68/'BIFUbC-biomass'!K20,1)</f>
        <v>1</v>
      </c>
      <c r="L20" s="299">
        <f>IF('BIFUbC-biomass'!L20&gt;0,'E-biomass'!L68/'BIFUbC-biomass'!L20,1)</f>
        <v>1</v>
      </c>
      <c r="M20" s="299">
        <f>IF('BIFUbC-biomass'!M20&gt;0,'E-biomass'!M68/'BIFUbC-biomass'!M20,1)</f>
        <v>1</v>
      </c>
      <c r="N20" s="299">
        <f>IF('BIFUbC-biomass'!N20&gt;0,'E-biomass'!N68/'BIFUbC-biomass'!N20,1)</f>
        <v>1</v>
      </c>
      <c r="O20" s="299">
        <f>IF('BIFUbC-biomass'!O20&gt;0,'E-biomass'!O68/'BIFUbC-biomass'!O20,1)</f>
        <v>1</v>
      </c>
      <c r="P20" s="299">
        <f>IF('BIFUbC-biomass'!P20&gt;0,'E-biomass'!P68/'BIFUbC-biomass'!P20,1)</f>
        <v>1</v>
      </c>
      <c r="Q20" s="299">
        <f>IF('BIFUbC-biomass'!Q20&gt;0,'E-biomass'!Q68/'BIFUbC-biomass'!Q20,1)</f>
        <v>1</v>
      </c>
      <c r="R20" s="299">
        <f>IF('BIFUbC-biomass'!R20&gt;0,'E-biomass'!R68/'BIFUbC-biomass'!R20,1)</f>
        <v>1</v>
      </c>
      <c r="S20" s="299">
        <f>IF('BIFUbC-biomass'!S20&gt;0,'E-biomass'!S68/'BIFUbC-biomass'!S20,1)</f>
        <v>1</v>
      </c>
      <c r="T20" s="299">
        <f>IF('BIFUbC-biomass'!T20&gt;0,'E-biomass'!T68/'BIFUbC-biomass'!T20,1)</f>
        <v>1</v>
      </c>
      <c r="U20" s="299">
        <f>IF('BIFUbC-biomass'!U20&gt;0,'E-biomass'!U68/'BIFUbC-biomass'!U20,1)</f>
        <v>1</v>
      </c>
      <c r="V20" s="299">
        <f>IF('BIFUbC-biomass'!V20&gt;0,'E-biomass'!V68/'BIFUbC-biomass'!V20,1)</f>
        <v>1</v>
      </c>
      <c r="W20" s="299">
        <f>IF('BIFUbC-biomass'!W20&gt;0,'E-biomass'!W68/'BIFUbC-biomass'!W20,1)</f>
        <v>1</v>
      </c>
      <c r="X20" s="299">
        <f>IF('BIFUbC-biomass'!X20&gt;0,'E-biomass'!X68/'BIFUbC-biomass'!X20,1)</f>
        <v>1</v>
      </c>
      <c r="Y20" s="299">
        <f>IF('BIFUbC-biomass'!Y20&gt;0,'E-biomass'!Y68/'BIFUbC-biomass'!Y20,1)</f>
        <v>1</v>
      </c>
      <c r="Z20" s="299">
        <f>IF('BIFUbC-biomass'!Z20&gt;0,'E-biomass'!Z68/'BIFUbC-biomass'!Z20,1)</f>
        <v>1</v>
      </c>
      <c r="AA20" s="299">
        <f>IF('BIFUbC-biomass'!AA20&gt;0,'E-biomass'!AA68/'BIFUbC-biomass'!AA20,1)</f>
        <v>1</v>
      </c>
      <c r="AB20" s="299">
        <f>IF('BIFUbC-biomass'!AB20&gt;0,'E-biomass'!AB68/'BIFUbC-biomass'!AB20,1)</f>
        <v>1</v>
      </c>
      <c r="AC20" s="299">
        <f>IF('BIFUbC-biomass'!AC20&gt;0,'E-biomass'!AC68/'BIFUbC-biomass'!AC20,1)</f>
        <v>1</v>
      </c>
      <c r="AD20" s="299">
        <f>IF('BIFUbC-biomass'!AD20&gt;0,'E-biomass'!AD68/'BIFUbC-biomass'!AD20,1)</f>
        <v>1</v>
      </c>
      <c r="AE20" s="299">
        <f>IF('BIFUbC-biomass'!AE20&gt;0,'E-biomass'!AE68/'BIFUbC-biomass'!AE20,1)</f>
        <v>1</v>
      </c>
      <c r="AF20" s="299">
        <f>IF('BIFUbC-biomass'!AF20&gt;0,'E-biomass'!AF68/'BIFUbC-biomass'!AF20,1)</f>
        <v>1</v>
      </c>
      <c r="AG20" s="299">
        <f>IF('BIFUbC-biomass'!AG20&gt;0,'E-biomass'!AG68/'BIFUbC-biomass'!AG20,1)</f>
        <v>1</v>
      </c>
      <c r="AH20" s="299">
        <f>IF('BIFUbC-biomass'!AH20&gt;0,'E-biomass'!AH68/'BIFUbC-biomass'!AH20,1)</f>
        <v>1</v>
      </c>
      <c r="AI20" s="299">
        <f>IF('BIFUbC-biomass'!AI20&gt;0,'E-biomass'!AI68/'BIFUbC-biomass'!AI20,1)</f>
        <v>1</v>
      </c>
      <c r="AJ20" s="299">
        <f>IF('BIFUbC-biomass'!AJ20&gt;0,'E-biomass'!AJ68/'BIFUbC-biomass'!AJ20,1)</f>
        <v>1</v>
      </c>
      <c r="AK20" s="299">
        <f>IF('BIFUbC-biomass'!AK20&gt;0,'E-biomass'!AK68/'BIFUbC-biomass'!AK20,1)</f>
        <v>1</v>
      </c>
      <c r="AL20" s="299">
        <f>IF('BIFUbC-biomass'!AL20&gt;0,'E-biomass'!AL68/'BIFUbC-biomass'!AL20,1)</f>
        <v>1</v>
      </c>
      <c r="AM20" s="299">
        <f>IF('BIFUbC-biomass'!AM20&gt;0,'E-biomass'!AM68/'BIFUbC-biomass'!AM20,1)</f>
        <v>1</v>
      </c>
      <c r="AN20" s="299">
        <f>IF('BIFUbC-biomass'!AN20&gt;0,'E-biomass'!AN68/'BIFUbC-biomass'!AN20,1)</f>
        <v>1</v>
      </c>
      <c r="AO20" s="299">
        <f>IF('BIFUbC-biomass'!AO20&gt;0,'E-biomass'!AO68/'BIFUbC-biomass'!AO20,1)</f>
        <v>1</v>
      </c>
      <c r="AP20" s="299">
        <f>IF('BIFUbC-biomass'!AP20&gt;0,'E-biomass'!AP68/'BIFUbC-biomass'!AP20,1)</f>
        <v>1</v>
      </c>
      <c r="AQ20" s="299">
        <f>IF('BIFUbC-biomass'!AQ20&gt;0,'E-biomass'!AQ68/'BIFUbC-biomass'!AQ20,1)</f>
        <v>1</v>
      </c>
    </row>
    <row r="21" spans="1:43" x14ac:dyDescent="0.25">
      <c r="A21" s="299" t="s">
        <v>108</v>
      </c>
      <c r="B21" s="299">
        <f>IF('BIFUbC-biomass'!B21&gt;0,'E-biomass'!B69/'BIFUbC-biomass'!B21,1)</f>
        <v>1</v>
      </c>
      <c r="C21" s="299">
        <f>IF('BIFUbC-biomass'!C21&gt;0,'E-biomass'!C69/'BIFUbC-biomass'!C21,1)</f>
        <v>1</v>
      </c>
      <c r="D21" s="299">
        <f>IF('BIFUbC-biomass'!D21&gt;0,'E-biomass'!D69/'BIFUbC-biomass'!D21,1)</f>
        <v>1</v>
      </c>
      <c r="E21" s="299">
        <f>IF('BIFUbC-biomass'!E21&gt;0,'E-biomass'!E69/'BIFUbC-biomass'!E21,1)</f>
        <v>1</v>
      </c>
      <c r="F21" s="299">
        <f>IF('BIFUbC-biomass'!F21&gt;0,'E-biomass'!F69/'BIFUbC-biomass'!F21,1)</f>
        <v>1</v>
      </c>
      <c r="G21" s="299">
        <f>IF('BIFUbC-biomass'!G21&gt;0,'E-biomass'!G69/'BIFUbC-biomass'!G21,1)</f>
        <v>1</v>
      </c>
      <c r="H21" s="299">
        <f>IF('BIFUbC-biomass'!H21&gt;0,'E-biomass'!H69/'BIFUbC-biomass'!H21,1)</f>
        <v>1</v>
      </c>
      <c r="I21" s="299">
        <f>IF('BIFUbC-biomass'!I21&gt;0,'E-biomass'!I69/'BIFUbC-biomass'!I21,1)</f>
        <v>1</v>
      </c>
      <c r="J21" s="299">
        <f>IF('BIFUbC-biomass'!J21&gt;0,'E-biomass'!J69/'BIFUbC-biomass'!J21,1)</f>
        <v>1</v>
      </c>
      <c r="K21" s="299">
        <f>IF('BIFUbC-biomass'!K21&gt;0,'E-biomass'!K69/'BIFUbC-biomass'!K21,1)</f>
        <v>1</v>
      </c>
      <c r="L21" s="299">
        <f>IF('BIFUbC-biomass'!L21&gt;0,'E-biomass'!L69/'BIFUbC-biomass'!L21,1)</f>
        <v>1</v>
      </c>
      <c r="M21" s="299">
        <f>IF('BIFUbC-biomass'!M21&gt;0,'E-biomass'!M69/'BIFUbC-biomass'!M21,1)</f>
        <v>1</v>
      </c>
      <c r="N21" s="299">
        <f>IF('BIFUbC-biomass'!N21&gt;0,'E-biomass'!N69/'BIFUbC-biomass'!N21,1)</f>
        <v>1</v>
      </c>
      <c r="O21" s="299">
        <f>IF('BIFUbC-biomass'!O21&gt;0,'E-biomass'!O69/'BIFUbC-biomass'!O21,1)</f>
        <v>1</v>
      </c>
      <c r="P21" s="299">
        <f>IF('BIFUbC-biomass'!P21&gt;0,'E-biomass'!P69/'BIFUbC-biomass'!P21,1)</f>
        <v>1</v>
      </c>
      <c r="Q21" s="299">
        <f>IF('BIFUbC-biomass'!Q21&gt;0,'E-biomass'!Q69/'BIFUbC-biomass'!Q21,1)</f>
        <v>1</v>
      </c>
      <c r="R21" s="299">
        <f>IF('BIFUbC-biomass'!R21&gt;0,'E-biomass'!R69/'BIFUbC-biomass'!R21,1)</f>
        <v>1</v>
      </c>
      <c r="S21" s="299">
        <f>IF('BIFUbC-biomass'!S21&gt;0,'E-biomass'!S69/'BIFUbC-biomass'!S21,1)</f>
        <v>1</v>
      </c>
      <c r="T21" s="299">
        <f>IF('BIFUbC-biomass'!T21&gt;0,'E-biomass'!T69/'BIFUbC-biomass'!T21,1)</f>
        <v>1</v>
      </c>
      <c r="U21" s="299">
        <f>IF('BIFUbC-biomass'!U21&gt;0,'E-biomass'!U69/'BIFUbC-biomass'!U21,1)</f>
        <v>1</v>
      </c>
      <c r="V21" s="299">
        <f>IF('BIFUbC-biomass'!V21&gt;0,'E-biomass'!V69/'BIFUbC-biomass'!V21,1)</f>
        <v>1</v>
      </c>
      <c r="W21" s="299">
        <f>IF('BIFUbC-biomass'!W21&gt;0,'E-biomass'!W69/'BIFUbC-biomass'!W21,1)</f>
        <v>1</v>
      </c>
      <c r="X21" s="299">
        <f>IF('BIFUbC-biomass'!X21&gt;0,'E-biomass'!X69/'BIFUbC-biomass'!X21,1)</f>
        <v>1</v>
      </c>
      <c r="Y21" s="299">
        <f>IF('BIFUbC-biomass'!Y21&gt;0,'E-biomass'!Y69/'BIFUbC-biomass'!Y21,1)</f>
        <v>1</v>
      </c>
      <c r="Z21" s="299">
        <f>IF('BIFUbC-biomass'!Z21&gt;0,'E-biomass'!Z69/'BIFUbC-biomass'!Z21,1)</f>
        <v>1</v>
      </c>
      <c r="AA21" s="299">
        <f>IF('BIFUbC-biomass'!AA21&gt;0,'E-biomass'!AA69/'BIFUbC-biomass'!AA21,1)</f>
        <v>1</v>
      </c>
      <c r="AB21" s="299">
        <f>IF('BIFUbC-biomass'!AB21&gt;0,'E-biomass'!AB69/'BIFUbC-biomass'!AB21,1)</f>
        <v>1</v>
      </c>
      <c r="AC21" s="299">
        <f>IF('BIFUbC-biomass'!AC21&gt;0,'E-biomass'!AC69/'BIFUbC-biomass'!AC21,1)</f>
        <v>1</v>
      </c>
      <c r="AD21" s="299">
        <f>IF('BIFUbC-biomass'!AD21&gt;0,'E-biomass'!AD69/'BIFUbC-biomass'!AD21,1)</f>
        <v>1</v>
      </c>
      <c r="AE21" s="299">
        <f>IF('BIFUbC-biomass'!AE21&gt;0,'E-biomass'!AE69/'BIFUbC-biomass'!AE21,1)</f>
        <v>1</v>
      </c>
      <c r="AF21" s="299">
        <f>IF('BIFUbC-biomass'!AF21&gt;0,'E-biomass'!AF69/'BIFUbC-biomass'!AF21,1)</f>
        <v>1</v>
      </c>
      <c r="AG21" s="299">
        <f>IF('BIFUbC-biomass'!AG21&gt;0,'E-biomass'!AG69/'BIFUbC-biomass'!AG21,1)</f>
        <v>1</v>
      </c>
      <c r="AH21" s="299">
        <f>IF('BIFUbC-biomass'!AH21&gt;0,'E-biomass'!AH69/'BIFUbC-biomass'!AH21,1)</f>
        <v>1</v>
      </c>
      <c r="AI21" s="299">
        <f>IF('BIFUbC-biomass'!AI21&gt;0,'E-biomass'!AI69/'BIFUbC-biomass'!AI21,1)</f>
        <v>1</v>
      </c>
      <c r="AJ21" s="299">
        <f>IF('BIFUbC-biomass'!AJ21&gt;0,'E-biomass'!AJ69/'BIFUbC-biomass'!AJ21,1)</f>
        <v>1</v>
      </c>
      <c r="AK21" s="299">
        <f>IF('BIFUbC-biomass'!AK21&gt;0,'E-biomass'!AK69/'BIFUbC-biomass'!AK21,1)</f>
        <v>1</v>
      </c>
      <c r="AL21" s="299">
        <f>IF('BIFUbC-biomass'!AL21&gt;0,'E-biomass'!AL69/'BIFUbC-biomass'!AL21,1)</f>
        <v>1</v>
      </c>
      <c r="AM21" s="299">
        <f>IF('BIFUbC-biomass'!AM21&gt;0,'E-biomass'!AM69/'BIFUbC-biomass'!AM21,1)</f>
        <v>1</v>
      </c>
      <c r="AN21" s="299">
        <f>IF('BIFUbC-biomass'!AN21&gt;0,'E-biomass'!AN69/'BIFUbC-biomass'!AN21,1)</f>
        <v>1</v>
      </c>
      <c r="AO21" s="299">
        <f>IF('BIFUbC-biomass'!AO21&gt;0,'E-biomass'!AO69/'BIFUbC-biomass'!AO21,1)</f>
        <v>1</v>
      </c>
      <c r="AP21" s="299">
        <f>IF('BIFUbC-biomass'!AP21&gt;0,'E-biomass'!AP69/'BIFUbC-biomass'!AP21,1)</f>
        <v>1</v>
      </c>
      <c r="AQ21" s="299">
        <f>IF('BIFUbC-biomass'!AQ21&gt;0,'E-biomass'!AQ69/'BIFUbC-biomass'!AQ21,1)</f>
        <v>1</v>
      </c>
    </row>
    <row r="22" spans="1:43" x14ac:dyDescent="0.25">
      <c r="A22" s="299" t="s">
        <v>109</v>
      </c>
      <c r="B22" s="299">
        <f>IF('BIFUbC-biomass'!B22&gt;0,'E-biomass'!B70/'BIFUbC-biomass'!B22,1)</f>
        <v>1</v>
      </c>
      <c r="C22" s="299">
        <f>IF('BIFUbC-biomass'!C22&gt;0,'E-biomass'!C70/'BIFUbC-biomass'!C22,1)</f>
        <v>1</v>
      </c>
      <c r="D22" s="299">
        <f>IF('BIFUbC-biomass'!D22&gt;0,'E-biomass'!D70/'BIFUbC-biomass'!D22,1)</f>
        <v>1</v>
      </c>
      <c r="E22" s="299">
        <f>IF('BIFUbC-biomass'!E22&gt;0,'E-biomass'!E70/'BIFUbC-biomass'!E22,1)</f>
        <v>1</v>
      </c>
      <c r="F22" s="299">
        <f>IF('BIFUbC-biomass'!F22&gt;0,'E-biomass'!F70/'BIFUbC-biomass'!F22,1)</f>
        <v>1</v>
      </c>
      <c r="G22" s="299">
        <f>IF('BIFUbC-biomass'!G22&gt;0,'E-biomass'!G70/'BIFUbC-biomass'!G22,1)</f>
        <v>1</v>
      </c>
      <c r="H22" s="299">
        <f>IF('BIFUbC-biomass'!H22&gt;0,'E-biomass'!H70/'BIFUbC-biomass'!H22,1)</f>
        <v>1</v>
      </c>
      <c r="I22" s="299">
        <f>IF('BIFUbC-biomass'!I22&gt;0,'E-biomass'!I70/'BIFUbC-biomass'!I22,1)</f>
        <v>1</v>
      </c>
      <c r="J22" s="299">
        <f>IF('BIFUbC-biomass'!J22&gt;0,'E-biomass'!J70/'BIFUbC-biomass'!J22,1)</f>
        <v>1</v>
      </c>
      <c r="K22" s="299">
        <f>IF('BIFUbC-biomass'!K22&gt;0,'E-biomass'!K70/'BIFUbC-biomass'!K22,1)</f>
        <v>1</v>
      </c>
      <c r="L22" s="299">
        <f>IF('BIFUbC-biomass'!L22&gt;0,'E-biomass'!L70/'BIFUbC-biomass'!L22,1)</f>
        <v>1</v>
      </c>
      <c r="M22" s="299">
        <f>IF('BIFUbC-biomass'!M22&gt;0,'E-biomass'!M70/'BIFUbC-biomass'!M22,1)</f>
        <v>1</v>
      </c>
      <c r="N22" s="299">
        <f>IF('BIFUbC-biomass'!N22&gt;0,'E-biomass'!N70/'BIFUbC-biomass'!N22,1)</f>
        <v>1</v>
      </c>
      <c r="O22" s="299">
        <f>IF('BIFUbC-biomass'!O22&gt;0,'E-biomass'!O70/'BIFUbC-biomass'!O22,1)</f>
        <v>1</v>
      </c>
      <c r="P22" s="299">
        <f>IF('BIFUbC-biomass'!P22&gt;0,'E-biomass'!P70/'BIFUbC-biomass'!P22,1)</f>
        <v>1</v>
      </c>
      <c r="Q22" s="299">
        <f>IF('BIFUbC-biomass'!Q22&gt;0,'E-biomass'!Q70/'BIFUbC-biomass'!Q22,1)</f>
        <v>1</v>
      </c>
      <c r="R22" s="299">
        <f>IF('BIFUbC-biomass'!R22&gt;0,'E-biomass'!R70/'BIFUbC-biomass'!R22,1)</f>
        <v>1</v>
      </c>
      <c r="S22" s="299">
        <f>IF('BIFUbC-biomass'!S22&gt;0,'E-biomass'!S70/'BIFUbC-biomass'!S22,1)</f>
        <v>1</v>
      </c>
      <c r="T22" s="299">
        <f>IF('BIFUbC-biomass'!T22&gt;0,'E-biomass'!T70/'BIFUbC-biomass'!T22,1)</f>
        <v>1</v>
      </c>
      <c r="U22" s="299">
        <f>IF('BIFUbC-biomass'!U22&gt;0,'E-biomass'!U70/'BIFUbC-biomass'!U22,1)</f>
        <v>1</v>
      </c>
      <c r="V22" s="299">
        <f>IF('BIFUbC-biomass'!V22&gt;0,'E-biomass'!V70/'BIFUbC-biomass'!V22,1)</f>
        <v>1</v>
      </c>
      <c r="W22" s="299">
        <f>IF('BIFUbC-biomass'!W22&gt;0,'E-biomass'!W70/'BIFUbC-biomass'!W22,1)</f>
        <v>1</v>
      </c>
      <c r="X22" s="299">
        <f>IF('BIFUbC-biomass'!X22&gt;0,'E-biomass'!X70/'BIFUbC-biomass'!X22,1)</f>
        <v>1</v>
      </c>
      <c r="Y22" s="299">
        <f>IF('BIFUbC-biomass'!Y22&gt;0,'E-biomass'!Y70/'BIFUbC-biomass'!Y22,1)</f>
        <v>1</v>
      </c>
      <c r="Z22" s="299">
        <f>IF('BIFUbC-biomass'!Z22&gt;0,'E-biomass'!Z70/'BIFUbC-biomass'!Z22,1)</f>
        <v>1</v>
      </c>
      <c r="AA22" s="299">
        <f>IF('BIFUbC-biomass'!AA22&gt;0,'E-biomass'!AA70/'BIFUbC-biomass'!AA22,1)</f>
        <v>1</v>
      </c>
      <c r="AB22" s="299">
        <f>IF('BIFUbC-biomass'!AB22&gt;0,'E-biomass'!AB70/'BIFUbC-biomass'!AB22,1)</f>
        <v>1</v>
      </c>
      <c r="AC22" s="299">
        <f>IF('BIFUbC-biomass'!AC22&gt;0,'E-biomass'!AC70/'BIFUbC-biomass'!AC22,1)</f>
        <v>1</v>
      </c>
      <c r="AD22" s="299">
        <f>IF('BIFUbC-biomass'!AD22&gt;0,'E-biomass'!AD70/'BIFUbC-biomass'!AD22,1)</f>
        <v>1</v>
      </c>
      <c r="AE22" s="299">
        <f>IF('BIFUbC-biomass'!AE22&gt;0,'E-biomass'!AE70/'BIFUbC-biomass'!AE22,1)</f>
        <v>1</v>
      </c>
      <c r="AF22" s="299">
        <f>IF('BIFUbC-biomass'!AF22&gt;0,'E-biomass'!AF70/'BIFUbC-biomass'!AF22,1)</f>
        <v>1</v>
      </c>
      <c r="AG22" s="299">
        <f>IF('BIFUbC-biomass'!AG22&gt;0,'E-biomass'!AG70/'BIFUbC-biomass'!AG22,1)</f>
        <v>1</v>
      </c>
      <c r="AH22" s="299">
        <f>IF('BIFUbC-biomass'!AH22&gt;0,'E-biomass'!AH70/'BIFUbC-biomass'!AH22,1)</f>
        <v>1</v>
      </c>
      <c r="AI22" s="299">
        <f>IF('BIFUbC-biomass'!AI22&gt;0,'E-biomass'!AI70/'BIFUbC-biomass'!AI22,1)</f>
        <v>1</v>
      </c>
      <c r="AJ22" s="299">
        <f>IF('BIFUbC-biomass'!AJ22&gt;0,'E-biomass'!AJ70/'BIFUbC-biomass'!AJ22,1)</f>
        <v>1</v>
      </c>
      <c r="AK22" s="299">
        <f>IF('BIFUbC-biomass'!AK22&gt;0,'E-biomass'!AK70/'BIFUbC-biomass'!AK22,1)</f>
        <v>1</v>
      </c>
      <c r="AL22" s="299">
        <f>IF('BIFUbC-biomass'!AL22&gt;0,'E-biomass'!AL70/'BIFUbC-biomass'!AL22,1)</f>
        <v>1</v>
      </c>
      <c r="AM22" s="299">
        <f>IF('BIFUbC-biomass'!AM22&gt;0,'E-biomass'!AM70/'BIFUbC-biomass'!AM22,1)</f>
        <v>1</v>
      </c>
      <c r="AN22" s="299">
        <f>IF('BIFUbC-biomass'!AN22&gt;0,'E-biomass'!AN70/'BIFUbC-biomass'!AN22,1)</f>
        <v>1</v>
      </c>
      <c r="AO22" s="299">
        <f>IF('BIFUbC-biomass'!AO22&gt;0,'E-biomass'!AO70/'BIFUbC-biomass'!AO22,1)</f>
        <v>1</v>
      </c>
      <c r="AP22" s="299">
        <f>IF('BIFUbC-biomass'!AP22&gt;0,'E-biomass'!AP70/'BIFUbC-biomass'!AP22,1)</f>
        <v>1</v>
      </c>
      <c r="AQ22" s="299">
        <f>IF('BIFUbC-biomass'!AQ22&gt;0,'E-biomass'!AQ70/'BIFUbC-biomass'!AQ22,1)</f>
        <v>1</v>
      </c>
    </row>
    <row r="23" spans="1:43" x14ac:dyDescent="0.25">
      <c r="A23" s="299" t="s">
        <v>110</v>
      </c>
      <c r="B23" s="299">
        <f>IF('BIFUbC-biomass'!B23&gt;0,'E-biomass'!B71/'BIFUbC-biomass'!B23,1)</f>
        <v>1</v>
      </c>
      <c r="C23" s="299">
        <f>IF('BIFUbC-biomass'!C23&gt;0,'E-biomass'!C71/'BIFUbC-biomass'!C23,1)</f>
        <v>1</v>
      </c>
      <c r="D23" s="299">
        <f>IF('BIFUbC-biomass'!D23&gt;0,'E-biomass'!D71/'BIFUbC-biomass'!D23,1)</f>
        <v>1</v>
      </c>
      <c r="E23" s="299">
        <f>IF('BIFUbC-biomass'!E23&gt;0,'E-biomass'!E71/'BIFUbC-biomass'!E23,1)</f>
        <v>1</v>
      </c>
      <c r="F23" s="299">
        <f>IF('BIFUbC-biomass'!F23&gt;0,'E-biomass'!F71/'BIFUbC-biomass'!F23,1)</f>
        <v>1</v>
      </c>
      <c r="G23" s="299">
        <f>IF('BIFUbC-biomass'!G23&gt;0,'E-biomass'!G71/'BIFUbC-biomass'!G23,1)</f>
        <v>1</v>
      </c>
      <c r="H23" s="299">
        <f>IF('BIFUbC-biomass'!H23&gt;0,'E-biomass'!H71/'BIFUbC-biomass'!H23,1)</f>
        <v>1</v>
      </c>
      <c r="I23" s="299">
        <f>IF('BIFUbC-biomass'!I23&gt;0,'E-biomass'!I71/'BIFUbC-biomass'!I23,1)</f>
        <v>1</v>
      </c>
      <c r="J23" s="299">
        <f>IF('BIFUbC-biomass'!J23&gt;0,'E-biomass'!J71/'BIFUbC-biomass'!J23,1)</f>
        <v>1</v>
      </c>
      <c r="K23" s="299">
        <f>IF('BIFUbC-biomass'!K23&gt;0,'E-biomass'!K71/'BIFUbC-biomass'!K23,1)</f>
        <v>1</v>
      </c>
      <c r="L23" s="299">
        <f>IF('BIFUbC-biomass'!L23&gt;0,'E-biomass'!L71/'BIFUbC-biomass'!L23,1)</f>
        <v>1</v>
      </c>
      <c r="M23" s="299">
        <f>IF('BIFUbC-biomass'!M23&gt;0,'E-biomass'!M71/'BIFUbC-biomass'!M23,1)</f>
        <v>1</v>
      </c>
      <c r="N23" s="299">
        <f>IF('BIFUbC-biomass'!N23&gt;0,'E-biomass'!N71/'BIFUbC-biomass'!N23,1)</f>
        <v>1</v>
      </c>
      <c r="O23" s="299">
        <f>IF('BIFUbC-biomass'!O23&gt;0,'E-biomass'!O71/'BIFUbC-biomass'!O23,1)</f>
        <v>1</v>
      </c>
      <c r="P23" s="299">
        <f>IF('BIFUbC-biomass'!P23&gt;0,'E-biomass'!P71/'BIFUbC-biomass'!P23,1)</f>
        <v>1</v>
      </c>
      <c r="Q23" s="299">
        <f>IF('BIFUbC-biomass'!Q23&gt;0,'E-biomass'!Q71/'BIFUbC-biomass'!Q23,1)</f>
        <v>1</v>
      </c>
      <c r="R23" s="299">
        <f>IF('BIFUbC-biomass'!R23&gt;0,'E-biomass'!R71/'BIFUbC-biomass'!R23,1)</f>
        <v>1</v>
      </c>
      <c r="S23" s="299">
        <f>IF('BIFUbC-biomass'!S23&gt;0,'E-biomass'!S71/'BIFUbC-biomass'!S23,1)</f>
        <v>1</v>
      </c>
      <c r="T23" s="299">
        <f>IF('BIFUbC-biomass'!T23&gt;0,'E-biomass'!T71/'BIFUbC-biomass'!T23,1)</f>
        <v>1</v>
      </c>
      <c r="U23" s="299">
        <f>IF('BIFUbC-biomass'!U23&gt;0,'E-biomass'!U71/'BIFUbC-biomass'!U23,1)</f>
        <v>1</v>
      </c>
      <c r="V23" s="299">
        <f>IF('BIFUbC-biomass'!V23&gt;0,'E-biomass'!V71/'BIFUbC-biomass'!V23,1)</f>
        <v>1</v>
      </c>
      <c r="W23" s="299">
        <f>IF('BIFUbC-biomass'!W23&gt;0,'E-biomass'!W71/'BIFUbC-biomass'!W23,1)</f>
        <v>1</v>
      </c>
      <c r="X23" s="299">
        <f>IF('BIFUbC-biomass'!X23&gt;0,'E-biomass'!X71/'BIFUbC-biomass'!X23,1)</f>
        <v>1</v>
      </c>
      <c r="Y23" s="299">
        <f>IF('BIFUbC-biomass'!Y23&gt;0,'E-biomass'!Y71/'BIFUbC-biomass'!Y23,1)</f>
        <v>1</v>
      </c>
      <c r="Z23" s="299">
        <f>IF('BIFUbC-biomass'!Z23&gt;0,'E-biomass'!Z71/'BIFUbC-biomass'!Z23,1)</f>
        <v>1</v>
      </c>
      <c r="AA23" s="299">
        <f>IF('BIFUbC-biomass'!AA23&gt;0,'E-biomass'!AA71/'BIFUbC-biomass'!AA23,1)</f>
        <v>1</v>
      </c>
      <c r="AB23" s="299">
        <f>IF('BIFUbC-biomass'!AB23&gt;0,'E-biomass'!AB71/'BIFUbC-biomass'!AB23,1)</f>
        <v>1</v>
      </c>
      <c r="AC23" s="299">
        <f>IF('BIFUbC-biomass'!AC23&gt;0,'E-biomass'!AC71/'BIFUbC-biomass'!AC23,1)</f>
        <v>1</v>
      </c>
      <c r="AD23" s="299">
        <f>IF('BIFUbC-biomass'!AD23&gt;0,'E-biomass'!AD71/'BIFUbC-biomass'!AD23,1)</f>
        <v>1</v>
      </c>
      <c r="AE23" s="299">
        <f>IF('BIFUbC-biomass'!AE23&gt;0,'E-biomass'!AE71/'BIFUbC-biomass'!AE23,1)</f>
        <v>1</v>
      </c>
      <c r="AF23" s="299">
        <f>IF('BIFUbC-biomass'!AF23&gt;0,'E-biomass'!AF71/'BIFUbC-biomass'!AF23,1)</f>
        <v>1</v>
      </c>
      <c r="AG23" s="299">
        <f>IF('BIFUbC-biomass'!AG23&gt;0,'E-biomass'!AG71/'BIFUbC-biomass'!AG23,1)</f>
        <v>1</v>
      </c>
      <c r="AH23" s="299">
        <f>IF('BIFUbC-biomass'!AH23&gt;0,'E-biomass'!AH71/'BIFUbC-biomass'!AH23,1)</f>
        <v>1</v>
      </c>
      <c r="AI23" s="299">
        <f>IF('BIFUbC-biomass'!AI23&gt;0,'E-biomass'!AI71/'BIFUbC-biomass'!AI23,1)</f>
        <v>1</v>
      </c>
      <c r="AJ23" s="299">
        <f>IF('BIFUbC-biomass'!AJ23&gt;0,'E-biomass'!AJ71/'BIFUbC-biomass'!AJ23,1)</f>
        <v>1</v>
      </c>
      <c r="AK23" s="299">
        <f>IF('BIFUbC-biomass'!AK23&gt;0,'E-biomass'!AK71/'BIFUbC-biomass'!AK23,1)</f>
        <v>1</v>
      </c>
      <c r="AL23" s="299">
        <f>IF('BIFUbC-biomass'!AL23&gt;0,'E-biomass'!AL71/'BIFUbC-biomass'!AL23,1)</f>
        <v>1</v>
      </c>
      <c r="AM23" s="299">
        <f>IF('BIFUbC-biomass'!AM23&gt;0,'E-biomass'!AM71/'BIFUbC-biomass'!AM23,1)</f>
        <v>1</v>
      </c>
      <c r="AN23" s="299">
        <f>IF('BIFUbC-biomass'!AN23&gt;0,'E-biomass'!AN71/'BIFUbC-biomass'!AN23,1)</f>
        <v>1</v>
      </c>
      <c r="AO23" s="299">
        <f>IF('BIFUbC-biomass'!AO23&gt;0,'E-biomass'!AO71/'BIFUbC-biomass'!AO23,1)</f>
        <v>1</v>
      </c>
      <c r="AP23" s="299">
        <f>IF('BIFUbC-biomass'!AP23&gt;0,'E-biomass'!AP71/'BIFUbC-biomass'!AP23,1)</f>
        <v>1</v>
      </c>
      <c r="AQ23" s="299">
        <f>IF('BIFUbC-biomass'!AQ23&gt;0,'E-biomass'!AQ71/'BIFUbC-biomass'!AQ23,1)</f>
        <v>1</v>
      </c>
    </row>
    <row r="24" spans="1:43" x14ac:dyDescent="0.25">
      <c r="A24" s="299" t="s">
        <v>111</v>
      </c>
      <c r="B24" s="299">
        <f>IF('BIFUbC-biomass'!B24&gt;0,'E-biomass'!B72/'BIFUbC-biomass'!B24,1)</f>
        <v>1</v>
      </c>
      <c r="C24" s="299">
        <f>IF('BIFUbC-biomass'!C24&gt;0,'E-biomass'!C72/'BIFUbC-biomass'!C24,1)</f>
        <v>1</v>
      </c>
      <c r="D24" s="299">
        <f>IF('BIFUbC-biomass'!D24&gt;0,'E-biomass'!D72/'BIFUbC-biomass'!D24,1)</f>
        <v>1</v>
      </c>
      <c r="E24" s="299">
        <f>IF('BIFUbC-biomass'!E24&gt;0,'E-biomass'!E72/'BIFUbC-biomass'!E24,1)</f>
        <v>1</v>
      </c>
      <c r="F24" s="299">
        <f>IF('BIFUbC-biomass'!F24&gt;0,'E-biomass'!F72/'BIFUbC-biomass'!F24,1)</f>
        <v>1</v>
      </c>
      <c r="G24" s="299">
        <f>IF('BIFUbC-biomass'!G24&gt;0,'E-biomass'!G72/'BIFUbC-biomass'!G24,1)</f>
        <v>1</v>
      </c>
      <c r="H24" s="299">
        <f>IF('BIFUbC-biomass'!H24&gt;0,'E-biomass'!H72/'BIFUbC-biomass'!H24,1)</f>
        <v>1</v>
      </c>
      <c r="I24" s="299">
        <f>IF('BIFUbC-biomass'!I24&gt;0,'E-biomass'!I72/'BIFUbC-biomass'!I24,1)</f>
        <v>1</v>
      </c>
      <c r="J24" s="299">
        <f>IF('BIFUbC-biomass'!J24&gt;0,'E-biomass'!J72/'BIFUbC-biomass'!J24,1)</f>
        <v>1</v>
      </c>
      <c r="K24" s="299">
        <f>IF('BIFUbC-biomass'!K24&gt;0,'E-biomass'!K72/'BIFUbC-biomass'!K24,1)</f>
        <v>1</v>
      </c>
      <c r="L24" s="299">
        <f>IF('BIFUbC-biomass'!L24&gt;0,'E-biomass'!L72/'BIFUbC-biomass'!L24,1)</f>
        <v>1</v>
      </c>
      <c r="M24" s="299">
        <f>IF('BIFUbC-biomass'!M24&gt;0,'E-biomass'!M72/'BIFUbC-biomass'!M24,1)</f>
        <v>1</v>
      </c>
      <c r="N24" s="299">
        <f>IF('BIFUbC-biomass'!N24&gt;0,'E-biomass'!N72/'BIFUbC-biomass'!N24,1)</f>
        <v>1</v>
      </c>
      <c r="O24" s="299">
        <f>IF('BIFUbC-biomass'!O24&gt;0,'E-biomass'!O72/'BIFUbC-biomass'!O24,1)</f>
        <v>1</v>
      </c>
      <c r="P24" s="299">
        <f>IF('BIFUbC-biomass'!P24&gt;0,'E-biomass'!P72/'BIFUbC-biomass'!P24,1)</f>
        <v>1</v>
      </c>
      <c r="Q24" s="299">
        <f>IF('BIFUbC-biomass'!Q24&gt;0,'E-biomass'!Q72/'BIFUbC-biomass'!Q24,1)</f>
        <v>1</v>
      </c>
      <c r="R24" s="299">
        <f>IF('BIFUbC-biomass'!R24&gt;0,'E-biomass'!R72/'BIFUbC-biomass'!R24,1)</f>
        <v>1</v>
      </c>
      <c r="S24" s="299">
        <f>IF('BIFUbC-biomass'!S24&gt;0,'E-biomass'!S72/'BIFUbC-biomass'!S24,1)</f>
        <v>1</v>
      </c>
      <c r="T24" s="299">
        <f>IF('BIFUbC-biomass'!T24&gt;0,'E-biomass'!T72/'BIFUbC-biomass'!T24,1)</f>
        <v>1</v>
      </c>
      <c r="U24" s="299">
        <f>IF('BIFUbC-biomass'!U24&gt;0,'E-biomass'!U72/'BIFUbC-biomass'!U24,1)</f>
        <v>1</v>
      </c>
      <c r="V24" s="299">
        <f>IF('BIFUbC-biomass'!V24&gt;0,'E-biomass'!V72/'BIFUbC-biomass'!V24,1)</f>
        <v>1</v>
      </c>
      <c r="W24" s="299">
        <f>IF('BIFUbC-biomass'!W24&gt;0,'E-biomass'!W72/'BIFUbC-biomass'!W24,1)</f>
        <v>1</v>
      </c>
      <c r="X24" s="299">
        <f>IF('BIFUbC-biomass'!X24&gt;0,'E-biomass'!X72/'BIFUbC-biomass'!X24,1)</f>
        <v>1</v>
      </c>
      <c r="Y24" s="299">
        <f>IF('BIFUbC-biomass'!Y24&gt;0,'E-biomass'!Y72/'BIFUbC-biomass'!Y24,1)</f>
        <v>1</v>
      </c>
      <c r="Z24" s="299">
        <f>IF('BIFUbC-biomass'!Z24&gt;0,'E-biomass'!Z72/'BIFUbC-biomass'!Z24,1)</f>
        <v>1</v>
      </c>
      <c r="AA24" s="299">
        <f>IF('BIFUbC-biomass'!AA24&gt;0,'E-biomass'!AA72/'BIFUbC-biomass'!AA24,1)</f>
        <v>1</v>
      </c>
      <c r="AB24" s="299">
        <f>IF('BIFUbC-biomass'!AB24&gt;0,'E-biomass'!AB72/'BIFUbC-biomass'!AB24,1)</f>
        <v>1</v>
      </c>
      <c r="AC24" s="299">
        <f>IF('BIFUbC-biomass'!AC24&gt;0,'E-biomass'!AC72/'BIFUbC-biomass'!AC24,1)</f>
        <v>1</v>
      </c>
      <c r="AD24" s="299">
        <f>IF('BIFUbC-biomass'!AD24&gt;0,'E-biomass'!AD72/'BIFUbC-biomass'!AD24,1)</f>
        <v>1</v>
      </c>
      <c r="AE24" s="299">
        <f>IF('BIFUbC-biomass'!AE24&gt;0,'E-biomass'!AE72/'BIFUbC-biomass'!AE24,1)</f>
        <v>1</v>
      </c>
      <c r="AF24" s="299">
        <f>IF('BIFUbC-biomass'!AF24&gt;0,'E-biomass'!AF72/'BIFUbC-biomass'!AF24,1)</f>
        <v>1</v>
      </c>
      <c r="AG24" s="299">
        <f>IF('BIFUbC-biomass'!AG24&gt;0,'E-biomass'!AG72/'BIFUbC-biomass'!AG24,1)</f>
        <v>1</v>
      </c>
      <c r="AH24" s="299">
        <f>IF('BIFUbC-biomass'!AH24&gt;0,'E-biomass'!AH72/'BIFUbC-biomass'!AH24,1)</f>
        <v>1</v>
      </c>
      <c r="AI24" s="299">
        <f>IF('BIFUbC-biomass'!AI24&gt;0,'E-biomass'!AI72/'BIFUbC-biomass'!AI24,1)</f>
        <v>1</v>
      </c>
      <c r="AJ24" s="299">
        <f>IF('BIFUbC-biomass'!AJ24&gt;0,'E-biomass'!AJ72/'BIFUbC-biomass'!AJ24,1)</f>
        <v>1</v>
      </c>
      <c r="AK24" s="299">
        <f>IF('BIFUbC-biomass'!AK24&gt;0,'E-biomass'!AK72/'BIFUbC-biomass'!AK24,1)</f>
        <v>1</v>
      </c>
      <c r="AL24" s="299">
        <f>IF('BIFUbC-biomass'!AL24&gt;0,'E-biomass'!AL72/'BIFUbC-biomass'!AL24,1)</f>
        <v>1</v>
      </c>
      <c r="AM24" s="299">
        <f>IF('BIFUbC-biomass'!AM24&gt;0,'E-biomass'!AM72/'BIFUbC-biomass'!AM24,1)</f>
        <v>1</v>
      </c>
      <c r="AN24" s="299">
        <f>IF('BIFUbC-biomass'!AN24&gt;0,'E-biomass'!AN72/'BIFUbC-biomass'!AN24,1)</f>
        <v>1</v>
      </c>
      <c r="AO24" s="299">
        <f>IF('BIFUbC-biomass'!AO24&gt;0,'E-biomass'!AO72/'BIFUbC-biomass'!AO24,1)</f>
        <v>1</v>
      </c>
      <c r="AP24" s="299">
        <f>IF('BIFUbC-biomass'!AP24&gt;0,'E-biomass'!AP72/'BIFUbC-biomass'!AP24,1)</f>
        <v>1</v>
      </c>
      <c r="AQ24" s="299">
        <f>IF('BIFUbC-biomass'!AQ24&gt;0,'E-biomass'!AQ72/'BIFUbC-biomass'!AQ24,1)</f>
        <v>1</v>
      </c>
    </row>
    <row r="25" spans="1:43" x14ac:dyDescent="0.25">
      <c r="A25" s="299" t="s">
        <v>112</v>
      </c>
      <c r="B25" s="299">
        <f>IF('BIFUbC-biomass'!B25&gt;0,'E-biomass'!B73/'BIFUbC-biomass'!B25,1)</f>
        <v>1</v>
      </c>
      <c r="C25" s="299">
        <f>IF('BIFUbC-biomass'!C25&gt;0,'E-biomass'!C73/'BIFUbC-biomass'!C25,1)</f>
        <v>1</v>
      </c>
      <c r="D25" s="299">
        <f>IF('BIFUbC-biomass'!D25&gt;0,'E-biomass'!D73/'BIFUbC-biomass'!D25,1)</f>
        <v>1</v>
      </c>
      <c r="E25" s="299">
        <f>IF('BIFUbC-biomass'!E25&gt;0,'E-biomass'!E73/'BIFUbC-biomass'!E25,1)</f>
        <v>1</v>
      </c>
      <c r="F25" s="299">
        <f>IF('BIFUbC-biomass'!F25&gt;0,'E-biomass'!F73/'BIFUbC-biomass'!F25,1)</f>
        <v>1</v>
      </c>
      <c r="G25" s="299">
        <f>IF('BIFUbC-biomass'!G25&gt;0,'E-biomass'!G73/'BIFUbC-biomass'!G25,1)</f>
        <v>1</v>
      </c>
      <c r="H25" s="299">
        <f>IF('BIFUbC-biomass'!H25&gt;0,'E-biomass'!H73/'BIFUbC-biomass'!H25,1)</f>
        <v>1</v>
      </c>
      <c r="I25" s="299">
        <f>IF('BIFUbC-biomass'!I25&gt;0,'E-biomass'!I73/'BIFUbC-biomass'!I25,1)</f>
        <v>1</v>
      </c>
      <c r="J25" s="299">
        <f>IF('BIFUbC-biomass'!J25&gt;0,'E-biomass'!J73/'BIFUbC-biomass'!J25,1)</f>
        <v>1</v>
      </c>
      <c r="K25" s="299">
        <f>IF('BIFUbC-biomass'!K25&gt;0,'E-biomass'!K73/'BIFUbC-biomass'!K25,1)</f>
        <v>1</v>
      </c>
      <c r="L25" s="299">
        <f>IF('BIFUbC-biomass'!L25&gt;0,'E-biomass'!L73/'BIFUbC-biomass'!L25,1)</f>
        <v>1</v>
      </c>
      <c r="M25" s="299">
        <f>IF('BIFUbC-biomass'!M25&gt;0,'E-biomass'!M73/'BIFUbC-biomass'!M25,1)</f>
        <v>1</v>
      </c>
      <c r="N25" s="299">
        <f>IF('BIFUbC-biomass'!N25&gt;0,'E-biomass'!N73/'BIFUbC-biomass'!N25,1)</f>
        <v>1</v>
      </c>
      <c r="O25" s="299">
        <f>IF('BIFUbC-biomass'!O25&gt;0,'E-biomass'!O73/'BIFUbC-biomass'!O25,1)</f>
        <v>1</v>
      </c>
      <c r="P25" s="299">
        <f>IF('BIFUbC-biomass'!P25&gt;0,'E-biomass'!P73/'BIFUbC-biomass'!P25,1)</f>
        <v>1</v>
      </c>
      <c r="Q25" s="299">
        <f>IF('BIFUbC-biomass'!Q25&gt;0,'E-biomass'!Q73/'BIFUbC-biomass'!Q25,1)</f>
        <v>1</v>
      </c>
      <c r="R25" s="299">
        <f>IF('BIFUbC-biomass'!R25&gt;0,'E-biomass'!R73/'BIFUbC-biomass'!R25,1)</f>
        <v>1</v>
      </c>
      <c r="S25" s="299">
        <f>IF('BIFUbC-biomass'!S25&gt;0,'E-biomass'!S73/'BIFUbC-biomass'!S25,1)</f>
        <v>1</v>
      </c>
      <c r="T25" s="299">
        <f>IF('BIFUbC-biomass'!T25&gt;0,'E-biomass'!T73/'BIFUbC-biomass'!T25,1)</f>
        <v>1</v>
      </c>
      <c r="U25" s="299">
        <f>IF('BIFUbC-biomass'!U25&gt;0,'E-biomass'!U73/'BIFUbC-biomass'!U25,1)</f>
        <v>1</v>
      </c>
      <c r="V25" s="299">
        <f>IF('BIFUbC-biomass'!V25&gt;0,'E-biomass'!V73/'BIFUbC-biomass'!V25,1)</f>
        <v>1</v>
      </c>
      <c r="W25" s="299">
        <f>IF('BIFUbC-biomass'!W25&gt;0,'E-biomass'!W73/'BIFUbC-biomass'!W25,1)</f>
        <v>1</v>
      </c>
      <c r="X25" s="299">
        <f>IF('BIFUbC-biomass'!X25&gt;0,'E-biomass'!X73/'BIFUbC-biomass'!X25,1)</f>
        <v>1</v>
      </c>
      <c r="Y25" s="299">
        <f>IF('BIFUbC-biomass'!Y25&gt;0,'E-biomass'!Y73/'BIFUbC-biomass'!Y25,1)</f>
        <v>1</v>
      </c>
      <c r="Z25" s="299">
        <f>IF('BIFUbC-biomass'!Z25&gt;0,'E-biomass'!Z73/'BIFUbC-biomass'!Z25,1)</f>
        <v>1</v>
      </c>
      <c r="AA25" s="299">
        <f>IF('BIFUbC-biomass'!AA25&gt;0,'E-biomass'!AA73/'BIFUbC-biomass'!AA25,1)</f>
        <v>1</v>
      </c>
      <c r="AB25" s="299">
        <f>IF('BIFUbC-biomass'!AB25&gt;0,'E-biomass'!AB73/'BIFUbC-biomass'!AB25,1)</f>
        <v>1</v>
      </c>
      <c r="AC25" s="299">
        <f>IF('BIFUbC-biomass'!AC25&gt;0,'E-biomass'!AC73/'BIFUbC-biomass'!AC25,1)</f>
        <v>1</v>
      </c>
      <c r="AD25" s="299">
        <f>IF('BIFUbC-biomass'!AD25&gt;0,'E-biomass'!AD73/'BIFUbC-biomass'!AD25,1)</f>
        <v>1</v>
      </c>
      <c r="AE25" s="299">
        <f>IF('BIFUbC-biomass'!AE25&gt;0,'E-biomass'!AE73/'BIFUbC-biomass'!AE25,1)</f>
        <v>1</v>
      </c>
      <c r="AF25" s="299">
        <f>IF('BIFUbC-biomass'!AF25&gt;0,'E-biomass'!AF73/'BIFUbC-biomass'!AF25,1)</f>
        <v>1</v>
      </c>
      <c r="AG25" s="299">
        <f>IF('BIFUbC-biomass'!AG25&gt;0,'E-biomass'!AG73/'BIFUbC-biomass'!AG25,1)</f>
        <v>1</v>
      </c>
      <c r="AH25" s="299">
        <f>IF('BIFUbC-biomass'!AH25&gt;0,'E-biomass'!AH73/'BIFUbC-biomass'!AH25,1)</f>
        <v>1</v>
      </c>
      <c r="AI25" s="299">
        <f>IF('BIFUbC-biomass'!AI25&gt;0,'E-biomass'!AI73/'BIFUbC-biomass'!AI25,1)</f>
        <v>1</v>
      </c>
      <c r="AJ25" s="299">
        <f>IF('BIFUbC-biomass'!AJ25&gt;0,'E-biomass'!AJ73/'BIFUbC-biomass'!AJ25,1)</f>
        <v>1</v>
      </c>
      <c r="AK25" s="299">
        <f>IF('BIFUbC-biomass'!AK25&gt;0,'E-biomass'!AK73/'BIFUbC-biomass'!AK25,1)</f>
        <v>1</v>
      </c>
      <c r="AL25" s="299">
        <f>IF('BIFUbC-biomass'!AL25&gt;0,'E-biomass'!AL73/'BIFUbC-biomass'!AL25,1)</f>
        <v>1</v>
      </c>
      <c r="AM25" s="299">
        <f>IF('BIFUbC-biomass'!AM25&gt;0,'E-biomass'!AM73/'BIFUbC-biomass'!AM25,1)</f>
        <v>1</v>
      </c>
      <c r="AN25" s="299">
        <f>IF('BIFUbC-biomass'!AN25&gt;0,'E-biomass'!AN73/'BIFUbC-biomass'!AN25,1)</f>
        <v>1</v>
      </c>
      <c r="AO25" s="299">
        <f>IF('BIFUbC-biomass'!AO25&gt;0,'E-biomass'!AO73/'BIFUbC-biomass'!AO25,1)</f>
        <v>1</v>
      </c>
      <c r="AP25" s="299">
        <f>IF('BIFUbC-biomass'!AP25&gt;0,'E-biomass'!AP73/'BIFUbC-biomass'!AP25,1)</f>
        <v>1</v>
      </c>
      <c r="AQ25" s="299">
        <f>IF('BIFUbC-biomass'!AQ25&gt;0,'E-biomass'!AQ73/'BIFUbC-biomass'!AQ25,1)</f>
        <v>1</v>
      </c>
    </row>
    <row r="26" spans="1:43" x14ac:dyDescent="0.25">
      <c r="A26" s="299" t="s">
        <v>113</v>
      </c>
      <c r="B26" s="299">
        <f>IF('BIFUbC-biomass'!B26&gt;0,'E-biomass'!B74/'BIFUbC-biomass'!B26,1)</f>
        <v>1</v>
      </c>
      <c r="C26" s="299">
        <f>IF('BIFUbC-biomass'!C26&gt;0,'E-biomass'!C74/'BIFUbC-biomass'!C26,1)</f>
        <v>1</v>
      </c>
      <c r="D26" s="299">
        <f>IF('BIFUbC-biomass'!D26&gt;0,'E-biomass'!D74/'BIFUbC-biomass'!D26,1)</f>
        <v>1</v>
      </c>
      <c r="E26" s="299">
        <f>IF('BIFUbC-biomass'!E26&gt;0,'E-biomass'!E74/'BIFUbC-biomass'!E26,1)</f>
        <v>1</v>
      </c>
      <c r="F26" s="299">
        <f>IF('BIFUbC-biomass'!F26&gt;0,'E-biomass'!F74/'BIFUbC-biomass'!F26,1)</f>
        <v>1</v>
      </c>
      <c r="G26" s="299">
        <f>IF('BIFUbC-biomass'!G26&gt;0,'E-biomass'!G74/'BIFUbC-biomass'!G26,1)</f>
        <v>1</v>
      </c>
      <c r="H26" s="299">
        <f>IF('BIFUbC-biomass'!H26&gt;0,'E-biomass'!H74/'BIFUbC-biomass'!H26,1)</f>
        <v>1</v>
      </c>
      <c r="I26" s="299">
        <f>IF('BIFUbC-biomass'!I26&gt;0,'E-biomass'!I74/'BIFUbC-biomass'!I26,1)</f>
        <v>1</v>
      </c>
      <c r="J26" s="299">
        <f>IF('BIFUbC-biomass'!J26&gt;0,'E-biomass'!J74/'BIFUbC-biomass'!J26,1)</f>
        <v>1</v>
      </c>
      <c r="K26" s="299">
        <f>IF('BIFUbC-biomass'!K26&gt;0,'E-biomass'!K74/'BIFUbC-biomass'!K26,1)</f>
        <v>1</v>
      </c>
      <c r="L26" s="299">
        <f>IF('BIFUbC-biomass'!L26&gt;0,'E-biomass'!L74/'BIFUbC-biomass'!L26,1)</f>
        <v>1</v>
      </c>
      <c r="M26" s="299">
        <f>IF('BIFUbC-biomass'!M26&gt;0,'E-biomass'!M74/'BIFUbC-biomass'!M26,1)</f>
        <v>1</v>
      </c>
      <c r="N26" s="299">
        <f>IF('BIFUbC-biomass'!N26&gt;0,'E-biomass'!N74/'BIFUbC-biomass'!N26,1)</f>
        <v>1</v>
      </c>
      <c r="O26" s="299">
        <f>IF('BIFUbC-biomass'!O26&gt;0,'E-biomass'!O74/'BIFUbC-biomass'!O26,1)</f>
        <v>1</v>
      </c>
      <c r="P26" s="299">
        <f>IF('BIFUbC-biomass'!P26&gt;0,'E-biomass'!P74/'BIFUbC-biomass'!P26,1)</f>
        <v>1</v>
      </c>
      <c r="Q26" s="299">
        <f>IF('BIFUbC-biomass'!Q26&gt;0,'E-biomass'!Q74/'BIFUbC-biomass'!Q26,1)</f>
        <v>1</v>
      </c>
      <c r="R26" s="299">
        <f>IF('BIFUbC-biomass'!R26&gt;0,'E-biomass'!R74/'BIFUbC-biomass'!R26,1)</f>
        <v>1</v>
      </c>
      <c r="S26" s="299">
        <f>IF('BIFUbC-biomass'!S26&gt;0,'E-biomass'!S74/'BIFUbC-biomass'!S26,1)</f>
        <v>1</v>
      </c>
      <c r="T26" s="299">
        <f>IF('BIFUbC-biomass'!T26&gt;0,'E-biomass'!T74/'BIFUbC-biomass'!T26,1)</f>
        <v>1</v>
      </c>
      <c r="U26" s="299">
        <f>IF('BIFUbC-biomass'!U26&gt;0,'E-biomass'!U74/'BIFUbC-biomass'!U26,1)</f>
        <v>1</v>
      </c>
      <c r="V26" s="299">
        <f>IF('BIFUbC-biomass'!V26&gt;0,'E-biomass'!V74/'BIFUbC-biomass'!V26,1)</f>
        <v>1</v>
      </c>
      <c r="W26" s="299">
        <f>IF('BIFUbC-biomass'!W26&gt;0,'E-biomass'!W74/'BIFUbC-biomass'!W26,1)</f>
        <v>1</v>
      </c>
      <c r="X26" s="299">
        <f>IF('BIFUbC-biomass'!X26&gt;0,'E-biomass'!X74/'BIFUbC-biomass'!X26,1)</f>
        <v>1</v>
      </c>
      <c r="Y26" s="299">
        <f>IF('BIFUbC-biomass'!Y26&gt;0,'E-biomass'!Y74/'BIFUbC-biomass'!Y26,1)</f>
        <v>1</v>
      </c>
      <c r="Z26" s="299">
        <f>IF('BIFUbC-biomass'!Z26&gt;0,'E-biomass'!Z74/'BIFUbC-biomass'!Z26,1)</f>
        <v>1</v>
      </c>
      <c r="AA26" s="299">
        <f>IF('BIFUbC-biomass'!AA26&gt;0,'E-biomass'!AA74/'BIFUbC-biomass'!AA26,1)</f>
        <v>1</v>
      </c>
      <c r="AB26" s="299">
        <f>IF('BIFUbC-biomass'!AB26&gt;0,'E-biomass'!AB74/'BIFUbC-biomass'!AB26,1)</f>
        <v>1</v>
      </c>
      <c r="AC26" s="299">
        <f>IF('BIFUbC-biomass'!AC26&gt;0,'E-biomass'!AC74/'BIFUbC-biomass'!AC26,1)</f>
        <v>1</v>
      </c>
      <c r="AD26" s="299">
        <f>IF('BIFUbC-biomass'!AD26&gt;0,'E-biomass'!AD74/'BIFUbC-biomass'!AD26,1)</f>
        <v>1</v>
      </c>
      <c r="AE26" s="299">
        <f>IF('BIFUbC-biomass'!AE26&gt;0,'E-biomass'!AE74/'BIFUbC-biomass'!AE26,1)</f>
        <v>1</v>
      </c>
      <c r="AF26" s="299">
        <f>IF('BIFUbC-biomass'!AF26&gt;0,'E-biomass'!AF74/'BIFUbC-biomass'!AF26,1)</f>
        <v>1</v>
      </c>
      <c r="AG26" s="299">
        <f>IF('BIFUbC-biomass'!AG26&gt;0,'E-biomass'!AG74/'BIFUbC-biomass'!AG26,1)</f>
        <v>1</v>
      </c>
      <c r="AH26" s="299">
        <f>IF('BIFUbC-biomass'!AH26&gt;0,'E-biomass'!AH74/'BIFUbC-biomass'!AH26,1)</f>
        <v>1</v>
      </c>
      <c r="AI26" s="299">
        <f>IF('BIFUbC-biomass'!AI26&gt;0,'E-biomass'!AI74/'BIFUbC-biomass'!AI26,1)</f>
        <v>1</v>
      </c>
      <c r="AJ26" s="299">
        <f>IF('BIFUbC-biomass'!AJ26&gt;0,'E-biomass'!AJ74/'BIFUbC-biomass'!AJ26,1)</f>
        <v>1</v>
      </c>
      <c r="AK26" s="299">
        <f>IF('BIFUbC-biomass'!AK26&gt;0,'E-biomass'!AK74/'BIFUbC-biomass'!AK26,1)</f>
        <v>1</v>
      </c>
      <c r="AL26" s="299">
        <f>IF('BIFUbC-biomass'!AL26&gt;0,'E-biomass'!AL74/'BIFUbC-biomass'!AL26,1)</f>
        <v>1</v>
      </c>
      <c r="AM26" s="299">
        <f>IF('BIFUbC-biomass'!AM26&gt;0,'E-biomass'!AM74/'BIFUbC-biomass'!AM26,1)</f>
        <v>1</v>
      </c>
      <c r="AN26" s="299">
        <f>IF('BIFUbC-biomass'!AN26&gt;0,'E-biomass'!AN74/'BIFUbC-biomass'!AN26,1)</f>
        <v>1</v>
      </c>
      <c r="AO26" s="299">
        <f>IF('BIFUbC-biomass'!AO26&gt;0,'E-biomass'!AO74/'BIFUbC-biomass'!AO26,1)</f>
        <v>1</v>
      </c>
      <c r="AP26" s="299">
        <f>IF('BIFUbC-biomass'!AP26&gt;0,'E-biomass'!AP74/'BIFUbC-biomass'!AP26,1)</f>
        <v>1</v>
      </c>
      <c r="AQ26" s="299">
        <f>IF('BIFUbC-biomass'!AQ26&gt;0,'E-biomass'!AQ74/'BIFUbC-biomass'!AQ26,1)</f>
        <v>1</v>
      </c>
    </row>
  </sheetData>
  <phoneticPr fontId="3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8940E-C7B4-4873-B310-407B2AA35DE1}">
  <sheetPr codeName="Sheet55"/>
  <dimension ref="A1:AQ26"/>
  <sheetViews>
    <sheetView workbookViewId="0"/>
  </sheetViews>
  <sheetFormatPr defaultColWidth="9" defaultRowHeight="13.2" x14ac:dyDescent="0.25"/>
  <cols>
    <col min="1" max="1" width="26.6640625" style="299" customWidth="1"/>
    <col min="2" max="16384" width="9" style="299"/>
  </cols>
  <sheetData>
    <row r="1" spans="1:43" x14ac:dyDescent="0.25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5">
      <c r="A2" s="299" t="s">
        <v>89</v>
      </c>
      <c r="B2" s="299">
        <v>1</v>
      </c>
      <c r="C2" s="299">
        <v>1</v>
      </c>
      <c r="D2" s="299">
        <v>1</v>
      </c>
      <c r="E2" s="299">
        <v>1</v>
      </c>
      <c r="F2" s="299">
        <v>1</v>
      </c>
      <c r="G2" s="299">
        <v>1</v>
      </c>
      <c r="H2" s="299">
        <v>1</v>
      </c>
      <c r="I2" s="299">
        <v>1</v>
      </c>
      <c r="J2" s="299">
        <v>1</v>
      </c>
      <c r="K2" s="299">
        <v>1</v>
      </c>
      <c r="L2" s="299">
        <v>1</v>
      </c>
      <c r="M2" s="299">
        <v>1</v>
      </c>
      <c r="N2" s="299">
        <v>1</v>
      </c>
      <c r="O2" s="299">
        <v>1</v>
      </c>
      <c r="P2" s="299">
        <v>1</v>
      </c>
      <c r="Q2" s="299">
        <v>1</v>
      </c>
      <c r="R2" s="299">
        <v>1</v>
      </c>
      <c r="S2" s="299">
        <v>1</v>
      </c>
      <c r="T2" s="299">
        <v>1</v>
      </c>
      <c r="U2" s="299">
        <v>1</v>
      </c>
      <c r="V2" s="299">
        <v>1</v>
      </c>
      <c r="W2" s="299">
        <v>1</v>
      </c>
      <c r="X2" s="299">
        <v>1</v>
      </c>
      <c r="Y2" s="299">
        <v>1</v>
      </c>
      <c r="Z2" s="299">
        <v>1</v>
      </c>
      <c r="AA2" s="299">
        <v>1</v>
      </c>
      <c r="AB2" s="299">
        <v>1</v>
      </c>
      <c r="AC2" s="299">
        <v>1</v>
      </c>
      <c r="AD2" s="299">
        <v>1</v>
      </c>
      <c r="AE2" s="299">
        <v>1</v>
      </c>
      <c r="AF2" s="299">
        <v>1</v>
      </c>
      <c r="AG2" s="299">
        <v>1</v>
      </c>
      <c r="AH2" s="299">
        <v>1</v>
      </c>
      <c r="AI2" s="299">
        <v>1</v>
      </c>
      <c r="AJ2" s="299">
        <v>1</v>
      </c>
      <c r="AK2" s="299">
        <v>1</v>
      </c>
      <c r="AL2" s="299">
        <v>1</v>
      </c>
      <c r="AM2" s="299">
        <v>1</v>
      </c>
      <c r="AN2" s="299">
        <v>1</v>
      </c>
      <c r="AO2" s="299">
        <v>1</v>
      </c>
      <c r="AP2" s="299">
        <v>1</v>
      </c>
      <c r="AQ2" s="299">
        <v>1</v>
      </c>
    </row>
    <row r="3" spans="1:43" x14ac:dyDescent="0.25">
      <c r="A3" s="299" t="s">
        <v>90</v>
      </c>
      <c r="B3" s="299">
        <v>1</v>
      </c>
      <c r="C3" s="299">
        <v>1</v>
      </c>
      <c r="D3" s="299">
        <v>1</v>
      </c>
      <c r="E3" s="299">
        <v>1</v>
      </c>
      <c r="F3" s="299">
        <v>1</v>
      </c>
      <c r="G3" s="299">
        <v>1</v>
      </c>
      <c r="H3" s="299">
        <v>1</v>
      </c>
      <c r="I3" s="299">
        <v>1</v>
      </c>
      <c r="J3" s="299">
        <v>1</v>
      </c>
      <c r="K3" s="299">
        <v>1</v>
      </c>
      <c r="L3" s="299">
        <v>1</v>
      </c>
      <c r="M3" s="299">
        <v>1</v>
      </c>
      <c r="N3" s="299">
        <v>1</v>
      </c>
      <c r="O3" s="299">
        <v>1</v>
      </c>
      <c r="P3" s="299">
        <v>1</v>
      </c>
      <c r="Q3" s="299">
        <v>1</v>
      </c>
      <c r="R3" s="299">
        <v>1</v>
      </c>
      <c r="S3" s="299">
        <v>1</v>
      </c>
      <c r="T3" s="299">
        <v>1</v>
      </c>
      <c r="U3" s="299">
        <v>1</v>
      </c>
      <c r="V3" s="299">
        <v>1</v>
      </c>
      <c r="W3" s="299">
        <v>1</v>
      </c>
      <c r="X3" s="299">
        <v>1</v>
      </c>
      <c r="Y3" s="299">
        <v>1</v>
      </c>
      <c r="Z3" s="299">
        <v>1</v>
      </c>
      <c r="AA3" s="299">
        <v>1</v>
      </c>
      <c r="AB3" s="299">
        <v>1</v>
      </c>
      <c r="AC3" s="299">
        <v>1</v>
      </c>
      <c r="AD3" s="299">
        <v>1</v>
      </c>
      <c r="AE3" s="299">
        <v>1</v>
      </c>
      <c r="AF3" s="299">
        <v>1</v>
      </c>
      <c r="AG3" s="299">
        <v>1</v>
      </c>
      <c r="AH3" s="299">
        <v>1</v>
      </c>
      <c r="AI3" s="299">
        <v>1</v>
      </c>
      <c r="AJ3" s="299">
        <v>1</v>
      </c>
      <c r="AK3" s="299">
        <v>1</v>
      </c>
      <c r="AL3" s="299">
        <v>1</v>
      </c>
      <c r="AM3" s="299">
        <v>1</v>
      </c>
      <c r="AN3" s="299">
        <v>1</v>
      </c>
      <c r="AO3" s="299">
        <v>1</v>
      </c>
      <c r="AP3" s="299">
        <v>1</v>
      </c>
      <c r="AQ3" s="299">
        <v>1</v>
      </c>
    </row>
    <row r="4" spans="1:43" x14ac:dyDescent="0.25">
      <c r="A4" s="299" t="s">
        <v>91</v>
      </c>
      <c r="B4" s="299">
        <v>1</v>
      </c>
      <c r="C4" s="299">
        <v>1</v>
      </c>
      <c r="D4" s="299">
        <v>1</v>
      </c>
      <c r="E4" s="299">
        <v>1</v>
      </c>
      <c r="F4" s="299">
        <v>1</v>
      </c>
      <c r="G4" s="299">
        <v>1</v>
      </c>
      <c r="H4" s="299">
        <v>1</v>
      </c>
      <c r="I4" s="299">
        <v>1</v>
      </c>
      <c r="J4" s="299">
        <v>1</v>
      </c>
      <c r="K4" s="299">
        <v>1</v>
      </c>
      <c r="L4" s="299">
        <v>1</v>
      </c>
      <c r="M4" s="299">
        <v>1</v>
      </c>
      <c r="N4" s="299">
        <v>1</v>
      </c>
      <c r="O4" s="299">
        <v>1</v>
      </c>
      <c r="P4" s="299">
        <v>1</v>
      </c>
      <c r="Q4" s="299">
        <v>1</v>
      </c>
      <c r="R4" s="299">
        <v>1</v>
      </c>
      <c r="S4" s="299">
        <v>1</v>
      </c>
      <c r="T4" s="299">
        <v>1</v>
      </c>
      <c r="U4" s="299">
        <v>1</v>
      </c>
      <c r="V4" s="299">
        <v>1</v>
      </c>
      <c r="W4" s="299">
        <v>1</v>
      </c>
      <c r="X4" s="299">
        <v>1</v>
      </c>
      <c r="Y4" s="299">
        <v>1</v>
      </c>
      <c r="Z4" s="299">
        <v>1</v>
      </c>
      <c r="AA4" s="299">
        <v>1</v>
      </c>
      <c r="AB4" s="299">
        <v>1</v>
      </c>
      <c r="AC4" s="299">
        <v>1</v>
      </c>
      <c r="AD4" s="299">
        <v>1</v>
      </c>
      <c r="AE4" s="299">
        <v>1</v>
      </c>
      <c r="AF4" s="299">
        <v>1</v>
      </c>
      <c r="AG4" s="299">
        <v>1</v>
      </c>
      <c r="AH4" s="299">
        <v>1</v>
      </c>
      <c r="AI4" s="299">
        <v>1</v>
      </c>
      <c r="AJ4" s="299">
        <v>1</v>
      </c>
      <c r="AK4" s="299">
        <v>1</v>
      </c>
      <c r="AL4" s="299">
        <v>1</v>
      </c>
      <c r="AM4" s="299">
        <v>1</v>
      </c>
      <c r="AN4" s="299">
        <v>1</v>
      </c>
      <c r="AO4" s="299">
        <v>1</v>
      </c>
      <c r="AP4" s="299">
        <v>1</v>
      </c>
      <c r="AQ4" s="299">
        <v>1</v>
      </c>
    </row>
    <row r="5" spans="1:43" x14ac:dyDescent="0.25">
      <c r="A5" s="299" t="s">
        <v>92</v>
      </c>
      <c r="B5" s="299">
        <v>1</v>
      </c>
      <c r="C5" s="299">
        <v>1</v>
      </c>
      <c r="D5" s="299">
        <v>1</v>
      </c>
      <c r="E5" s="299">
        <v>1</v>
      </c>
      <c r="F5" s="299">
        <v>1</v>
      </c>
      <c r="G5" s="299">
        <v>1</v>
      </c>
      <c r="H5" s="299">
        <v>1</v>
      </c>
      <c r="I5" s="299">
        <v>1</v>
      </c>
      <c r="J5" s="299">
        <v>1</v>
      </c>
      <c r="K5" s="299">
        <v>1</v>
      </c>
      <c r="L5" s="299">
        <v>1</v>
      </c>
      <c r="M5" s="299">
        <v>1</v>
      </c>
      <c r="N5" s="299">
        <v>1</v>
      </c>
      <c r="O5" s="299">
        <v>1</v>
      </c>
      <c r="P5" s="299">
        <v>1</v>
      </c>
      <c r="Q5" s="299">
        <v>1</v>
      </c>
      <c r="R5" s="299">
        <v>1</v>
      </c>
      <c r="S5" s="299">
        <v>1</v>
      </c>
      <c r="T5" s="299">
        <v>1</v>
      </c>
      <c r="U5" s="299">
        <v>1</v>
      </c>
      <c r="V5" s="299">
        <v>1</v>
      </c>
      <c r="W5" s="299">
        <v>1</v>
      </c>
      <c r="X5" s="299">
        <v>1</v>
      </c>
      <c r="Y5" s="299">
        <v>1</v>
      </c>
      <c r="Z5" s="299">
        <v>1</v>
      </c>
      <c r="AA5" s="299">
        <v>1</v>
      </c>
      <c r="AB5" s="299">
        <v>1</v>
      </c>
      <c r="AC5" s="299">
        <v>1</v>
      </c>
      <c r="AD5" s="299">
        <v>1</v>
      </c>
      <c r="AE5" s="299">
        <v>1</v>
      </c>
      <c r="AF5" s="299">
        <v>1</v>
      </c>
      <c r="AG5" s="299">
        <v>1</v>
      </c>
      <c r="AH5" s="299">
        <v>1</v>
      </c>
      <c r="AI5" s="299">
        <v>1</v>
      </c>
      <c r="AJ5" s="299">
        <v>1</v>
      </c>
      <c r="AK5" s="299">
        <v>1</v>
      </c>
      <c r="AL5" s="299">
        <v>1</v>
      </c>
      <c r="AM5" s="299">
        <v>1</v>
      </c>
      <c r="AN5" s="299">
        <v>1</v>
      </c>
      <c r="AO5" s="299">
        <v>1</v>
      </c>
      <c r="AP5" s="299">
        <v>1</v>
      </c>
      <c r="AQ5" s="299">
        <v>1</v>
      </c>
    </row>
    <row r="6" spans="1:43" x14ac:dyDescent="0.25">
      <c r="A6" s="299" t="s">
        <v>93</v>
      </c>
      <c r="B6" s="299">
        <v>1</v>
      </c>
      <c r="C6" s="299">
        <v>1</v>
      </c>
      <c r="D6" s="299">
        <v>1</v>
      </c>
      <c r="E6" s="299">
        <v>1</v>
      </c>
      <c r="F6" s="299">
        <v>1</v>
      </c>
      <c r="G6" s="299">
        <v>1</v>
      </c>
      <c r="H6" s="299">
        <v>1</v>
      </c>
      <c r="I6" s="299">
        <v>1</v>
      </c>
      <c r="J6" s="299">
        <v>1</v>
      </c>
      <c r="K6" s="299">
        <v>1</v>
      </c>
      <c r="L6" s="299">
        <v>1</v>
      </c>
      <c r="M6" s="299">
        <v>1</v>
      </c>
      <c r="N6" s="299">
        <v>1</v>
      </c>
      <c r="O6" s="299">
        <v>1</v>
      </c>
      <c r="P6" s="299">
        <v>1</v>
      </c>
      <c r="Q6" s="299">
        <v>1</v>
      </c>
      <c r="R6" s="299">
        <v>1</v>
      </c>
      <c r="S6" s="299">
        <v>1</v>
      </c>
      <c r="T6" s="299">
        <v>1</v>
      </c>
      <c r="U6" s="299">
        <v>1</v>
      </c>
      <c r="V6" s="299">
        <v>1</v>
      </c>
      <c r="W6" s="299">
        <v>1</v>
      </c>
      <c r="X6" s="299">
        <v>1</v>
      </c>
      <c r="Y6" s="299">
        <v>1</v>
      </c>
      <c r="Z6" s="299">
        <v>1</v>
      </c>
      <c r="AA6" s="299">
        <v>1</v>
      </c>
      <c r="AB6" s="299">
        <v>1</v>
      </c>
      <c r="AC6" s="299">
        <v>1</v>
      </c>
      <c r="AD6" s="299">
        <v>1</v>
      </c>
      <c r="AE6" s="299">
        <v>1</v>
      </c>
      <c r="AF6" s="299">
        <v>1</v>
      </c>
      <c r="AG6" s="299">
        <v>1</v>
      </c>
      <c r="AH6" s="299">
        <v>1</v>
      </c>
      <c r="AI6" s="299">
        <v>1</v>
      </c>
      <c r="AJ6" s="299">
        <v>1</v>
      </c>
      <c r="AK6" s="299">
        <v>1</v>
      </c>
      <c r="AL6" s="299">
        <v>1</v>
      </c>
      <c r="AM6" s="299">
        <v>1</v>
      </c>
      <c r="AN6" s="299">
        <v>1</v>
      </c>
      <c r="AO6" s="299">
        <v>1</v>
      </c>
      <c r="AP6" s="299">
        <v>1</v>
      </c>
      <c r="AQ6" s="299">
        <v>1</v>
      </c>
    </row>
    <row r="7" spans="1:43" x14ac:dyDescent="0.25">
      <c r="A7" s="299" t="s">
        <v>94</v>
      </c>
      <c r="B7" s="299">
        <v>1</v>
      </c>
      <c r="C7" s="299">
        <v>1</v>
      </c>
      <c r="D7" s="299">
        <v>1</v>
      </c>
      <c r="E7" s="299">
        <v>1</v>
      </c>
      <c r="F7" s="299">
        <v>1</v>
      </c>
      <c r="G7" s="299">
        <v>1</v>
      </c>
      <c r="H7" s="299">
        <v>1</v>
      </c>
      <c r="I7" s="299">
        <v>1</v>
      </c>
      <c r="J7" s="299">
        <v>1</v>
      </c>
      <c r="K7" s="299">
        <v>1</v>
      </c>
      <c r="L7" s="299">
        <v>1</v>
      </c>
      <c r="M7" s="299">
        <v>1</v>
      </c>
      <c r="N7" s="299">
        <v>1</v>
      </c>
      <c r="O7" s="299">
        <v>1</v>
      </c>
      <c r="P7" s="299">
        <v>1</v>
      </c>
      <c r="Q7" s="299">
        <v>1</v>
      </c>
      <c r="R7" s="299">
        <v>1</v>
      </c>
      <c r="S7" s="299">
        <v>1</v>
      </c>
      <c r="T7" s="299">
        <v>1</v>
      </c>
      <c r="U7" s="299">
        <v>1</v>
      </c>
      <c r="V7" s="299">
        <v>1</v>
      </c>
      <c r="W7" s="299">
        <v>1</v>
      </c>
      <c r="X7" s="299">
        <v>1</v>
      </c>
      <c r="Y7" s="299">
        <v>1</v>
      </c>
      <c r="Z7" s="299">
        <v>1</v>
      </c>
      <c r="AA7" s="299">
        <v>1</v>
      </c>
      <c r="AB7" s="299">
        <v>1</v>
      </c>
      <c r="AC7" s="299">
        <v>1</v>
      </c>
      <c r="AD7" s="299">
        <v>1</v>
      </c>
      <c r="AE7" s="299">
        <v>1</v>
      </c>
      <c r="AF7" s="299">
        <v>1</v>
      </c>
      <c r="AG7" s="299">
        <v>1</v>
      </c>
      <c r="AH7" s="299">
        <v>1</v>
      </c>
      <c r="AI7" s="299">
        <v>1</v>
      </c>
      <c r="AJ7" s="299">
        <v>1</v>
      </c>
      <c r="AK7" s="299">
        <v>1</v>
      </c>
      <c r="AL7" s="299">
        <v>1</v>
      </c>
      <c r="AM7" s="299">
        <v>1</v>
      </c>
      <c r="AN7" s="299">
        <v>1</v>
      </c>
      <c r="AO7" s="299">
        <v>1</v>
      </c>
      <c r="AP7" s="299">
        <v>1</v>
      </c>
      <c r="AQ7" s="299">
        <v>1</v>
      </c>
    </row>
    <row r="8" spans="1:43" x14ac:dyDescent="0.25">
      <c r="A8" s="299" t="s">
        <v>95</v>
      </c>
      <c r="B8" s="299">
        <v>1</v>
      </c>
      <c r="C8" s="299">
        <v>1</v>
      </c>
      <c r="D8" s="299">
        <v>1</v>
      </c>
      <c r="E8" s="299">
        <v>1</v>
      </c>
      <c r="F8" s="299">
        <v>1</v>
      </c>
      <c r="G8" s="299">
        <v>1</v>
      </c>
      <c r="H8" s="299">
        <v>1</v>
      </c>
      <c r="I8" s="299">
        <v>1</v>
      </c>
      <c r="J8" s="299">
        <v>1</v>
      </c>
      <c r="K8" s="299">
        <v>1</v>
      </c>
      <c r="L8" s="299">
        <v>1</v>
      </c>
      <c r="M8" s="299">
        <v>1</v>
      </c>
      <c r="N8" s="299">
        <v>1</v>
      </c>
      <c r="O8" s="299">
        <v>1</v>
      </c>
      <c r="P8" s="299">
        <v>1</v>
      </c>
      <c r="Q8" s="299">
        <v>1</v>
      </c>
      <c r="R8" s="299">
        <v>1</v>
      </c>
      <c r="S8" s="299">
        <v>1</v>
      </c>
      <c r="T8" s="299">
        <v>1</v>
      </c>
      <c r="U8" s="299">
        <v>1</v>
      </c>
      <c r="V8" s="299">
        <v>1</v>
      </c>
      <c r="W8" s="299">
        <v>1</v>
      </c>
      <c r="X8" s="299">
        <v>1</v>
      </c>
      <c r="Y8" s="299">
        <v>1</v>
      </c>
      <c r="Z8" s="299">
        <v>1</v>
      </c>
      <c r="AA8" s="299">
        <v>1</v>
      </c>
      <c r="AB8" s="299">
        <v>1</v>
      </c>
      <c r="AC8" s="299">
        <v>1</v>
      </c>
      <c r="AD8" s="299">
        <v>1</v>
      </c>
      <c r="AE8" s="299">
        <v>1</v>
      </c>
      <c r="AF8" s="299">
        <v>1</v>
      </c>
      <c r="AG8" s="299">
        <v>1</v>
      </c>
      <c r="AH8" s="299">
        <v>1</v>
      </c>
      <c r="AI8" s="299">
        <v>1</v>
      </c>
      <c r="AJ8" s="299">
        <v>1</v>
      </c>
      <c r="AK8" s="299">
        <v>1</v>
      </c>
      <c r="AL8" s="299">
        <v>1</v>
      </c>
      <c r="AM8" s="299">
        <v>1</v>
      </c>
      <c r="AN8" s="299">
        <v>1</v>
      </c>
      <c r="AO8" s="299">
        <v>1</v>
      </c>
      <c r="AP8" s="299">
        <v>1</v>
      </c>
      <c r="AQ8" s="299">
        <v>1</v>
      </c>
    </row>
    <row r="9" spans="1:43" x14ac:dyDescent="0.25">
      <c r="A9" s="299" t="s">
        <v>96</v>
      </c>
      <c r="B9" s="299">
        <v>1</v>
      </c>
      <c r="C9" s="299">
        <v>1</v>
      </c>
      <c r="D9" s="299">
        <v>1</v>
      </c>
      <c r="E9" s="299">
        <v>1</v>
      </c>
      <c r="F9" s="299">
        <v>1</v>
      </c>
      <c r="G9" s="299">
        <v>1</v>
      </c>
      <c r="H9" s="299">
        <v>1</v>
      </c>
      <c r="I9" s="299">
        <v>1</v>
      </c>
      <c r="J9" s="299">
        <v>1</v>
      </c>
      <c r="K9" s="299">
        <v>1</v>
      </c>
      <c r="L9" s="299">
        <v>1</v>
      </c>
      <c r="M9" s="299">
        <v>1</v>
      </c>
      <c r="N9" s="299">
        <v>1</v>
      </c>
      <c r="O9" s="299">
        <v>1</v>
      </c>
      <c r="P9" s="299">
        <v>1</v>
      </c>
      <c r="Q9" s="299">
        <v>1</v>
      </c>
      <c r="R9" s="299">
        <v>1</v>
      </c>
      <c r="S9" s="299">
        <v>1</v>
      </c>
      <c r="T9" s="299">
        <v>1</v>
      </c>
      <c r="U9" s="299">
        <v>1</v>
      </c>
      <c r="V9" s="299">
        <v>1</v>
      </c>
      <c r="W9" s="299">
        <v>1</v>
      </c>
      <c r="X9" s="299">
        <v>1</v>
      </c>
      <c r="Y9" s="299">
        <v>1</v>
      </c>
      <c r="Z9" s="299">
        <v>1</v>
      </c>
      <c r="AA9" s="299">
        <v>1</v>
      </c>
      <c r="AB9" s="299">
        <v>1</v>
      </c>
      <c r="AC9" s="299">
        <v>1</v>
      </c>
      <c r="AD9" s="299">
        <v>1</v>
      </c>
      <c r="AE9" s="299">
        <v>1</v>
      </c>
      <c r="AF9" s="299">
        <v>1</v>
      </c>
      <c r="AG9" s="299">
        <v>1</v>
      </c>
      <c r="AH9" s="299">
        <v>1</v>
      </c>
      <c r="AI9" s="299">
        <v>1</v>
      </c>
      <c r="AJ9" s="299">
        <v>1</v>
      </c>
      <c r="AK9" s="299">
        <v>1</v>
      </c>
      <c r="AL9" s="299">
        <v>1</v>
      </c>
      <c r="AM9" s="299">
        <v>1</v>
      </c>
      <c r="AN9" s="299">
        <v>1</v>
      </c>
      <c r="AO9" s="299">
        <v>1</v>
      </c>
      <c r="AP9" s="299">
        <v>1</v>
      </c>
      <c r="AQ9" s="299">
        <v>1</v>
      </c>
    </row>
    <row r="10" spans="1:43" x14ac:dyDescent="0.25">
      <c r="A10" s="299" t="s">
        <v>97</v>
      </c>
      <c r="B10" s="299">
        <v>1</v>
      </c>
      <c r="C10" s="299">
        <v>1</v>
      </c>
      <c r="D10" s="299">
        <v>1</v>
      </c>
      <c r="E10" s="299">
        <v>1</v>
      </c>
      <c r="F10" s="299">
        <v>1</v>
      </c>
      <c r="G10" s="299">
        <v>1</v>
      </c>
      <c r="H10" s="299">
        <v>1</v>
      </c>
      <c r="I10" s="299">
        <v>1</v>
      </c>
      <c r="J10" s="299">
        <v>1</v>
      </c>
      <c r="K10" s="299">
        <v>1</v>
      </c>
      <c r="L10" s="299">
        <v>1</v>
      </c>
      <c r="M10" s="299">
        <v>1</v>
      </c>
      <c r="N10" s="299">
        <v>1</v>
      </c>
      <c r="O10" s="299">
        <v>1</v>
      </c>
      <c r="P10" s="299">
        <v>1</v>
      </c>
      <c r="Q10" s="299">
        <v>1</v>
      </c>
      <c r="R10" s="299">
        <v>1</v>
      </c>
      <c r="S10" s="299">
        <v>1</v>
      </c>
      <c r="T10" s="299">
        <v>1</v>
      </c>
      <c r="U10" s="299">
        <v>1</v>
      </c>
      <c r="V10" s="299">
        <v>1</v>
      </c>
      <c r="W10" s="299">
        <v>1</v>
      </c>
      <c r="X10" s="299">
        <v>1</v>
      </c>
      <c r="Y10" s="299">
        <v>1</v>
      </c>
      <c r="Z10" s="299">
        <v>1</v>
      </c>
      <c r="AA10" s="299">
        <v>1</v>
      </c>
      <c r="AB10" s="299">
        <v>1</v>
      </c>
      <c r="AC10" s="299">
        <v>1</v>
      </c>
      <c r="AD10" s="299">
        <v>1</v>
      </c>
      <c r="AE10" s="299">
        <v>1</v>
      </c>
      <c r="AF10" s="299">
        <v>1</v>
      </c>
      <c r="AG10" s="299">
        <v>1</v>
      </c>
      <c r="AH10" s="299">
        <v>1</v>
      </c>
      <c r="AI10" s="299">
        <v>1</v>
      </c>
      <c r="AJ10" s="299">
        <v>1</v>
      </c>
      <c r="AK10" s="299">
        <v>1</v>
      </c>
      <c r="AL10" s="299">
        <v>1</v>
      </c>
      <c r="AM10" s="299">
        <v>1</v>
      </c>
      <c r="AN10" s="299">
        <v>1</v>
      </c>
      <c r="AO10" s="299">
        <v>1</v>
      </c>
      <c r="AP10" s="299">
        <v>1</v>
      </c>
      <c r="AQ10" s="299">
        <v>1</v>
      </c>
    </row>
    <row r="11" spans="1:43" x14ac:dyDescent="0.25">
      <c r="A11" s="299" t="s">
        <v>98</v>
      </c>
      <c r="B11" s="299">
        <v>1</v>
      </c>
      <c r="C11" s="299">
        <v>1</v>
      </c>
      <c r="D11" s="299">
        <v>1</v>
      </c>
      <c r="E11" s="299">
        <v>1</v>
      </c>
      <c r="F11" s="299">
        <v>1</v>
      </c>
      <c r="G11" s="299">
        <v>1</v>
      </c>
      <c r="H11" s="299">
        <v>1</v>
      </c>
      <c r="I11" s="299">
        <v>1</v>
      </c>
      <c r="J11" s="299">
        <v>1</v>
      </c>
      <c r="K11" s="299">
        <v>1</v>
      </c>
      <c r="L11" s="299">
        <v>1</v>
      </c>
      <c r="M11" s="299">
        <v>1</v>
      </c>
      <c r="N11" s="299">
        <v>1</v>
      </c>
      <c r="O11" s="299">
        <v>1</v>
      </c>
      <c r="P11" s="299">
        <v>1</v>
      </c>
      <c r="Q11" s="299">
        <v>1</v>
      </c>
      <c r="R11" s="299">
        <v>1</v>
      </c>
      <c r="S11" s="299">
        <v>1</v>
      </c>
      <c r="T11" s="299">
        <v>1</v>
      </c>
      <c r="U11" s="299">
        <v>1</v>
      </c>
      <c r="V11" s="299">
        <v>1</v>
      </c>
      <c r="W11" s="299">
        <v>1</v>
      </c>
      <c r="X11" s="299">
        <v>1</v>
      </c>
      <c r="Y11" s="299">
        <v>1</v>
      </c>
      <c r="Z11" s="299">
        <v>1</v>
      </c>
      <c r="AA11" s="299">
        <v>1</v>
      </c>
      <c r="AB11" s="299">
        <v>1</v>
      </c>
      <c r="AC11" s="299">
        <v>1</v>
      </c>
      <c r="AD11" s="299">
        <v>1</v>
      </c>
      <c r="AE11" s="299">
        <v>1</v>
      </c>
      <c r="AF11" s="299">
        <v>1</v>
      </c>
      <c r="AG11" s="299">
        <v>1</v>
      </c>
      <c r="AH11" s="299">
        <v>1</v>
      </c>
      <c r="AI11" s="299">
        <v>1</v>
      </c>
      <c r="AJ11" s="299">
        <v>1</v>
      </c>
      <c r="AK11" s="299">
        <v>1</v>
      </c>
      <c r="AL11" s="299">
        <v>1</v>
      </c>
      <c r="AM11" s="299">
        <v>1</v>
      </c>
      <c r="AN11" s="299">
        <v>1</v>
      </c>
      <c r="AO11" s="299">
        <v>1</v>
      </c>
      <c r="AP11" s="299">
        <v>1</v>
      </c>
      <c r="AQ11" s="299">
        <v>1</v>
      </c>
    </row>
    <row r="12" spans="1:43" x14ac:dyDescent="0.25">
      <c r="A12" s="299" t="s">
        <v>99</v>
      </c>
      <c r="B12" s="299">
        <v>1</v>
      </c>
      <c r="C12" s="299">
        <v>1</v>
      </c>
      <c r="D12" s="299">
        <v>1</v>
      </c>
      <c r="E12" s="299">
        <v>1</v>
      </c>
      <c r="F12" s="299">
        <v>1</v>
      </c>
      <c r="G12" s="299">
        <v>1</v>
      </c>
      <c r="H12" s="299">
        <v>1</v>
      </c>
      <c r="I12" s="299">
        <v>1</v>
      </c>
      <c r="J12" s="299">
        <v>1</v>
      </c>
      <c r="K12" s="299">
        <v>1</v>
      </c>
      <c r="L12" s="299">
        <v>1</v>
      </c>
      <c r="M12" s="299">
        <v>1</v>
      </c>
      <c r="N12" s="299">
        <v>1</v>
      </c>
      <c r="O12" s="299">
        <v>1</v>
      </c>
      <c r="P12" s="299">
        <v>1</v>
      </c>
      <c r="Q12" s="299">
        <v>1</v>
      </c>
      <c r="R12" s="299">
        <v>1</v>
      </c>
      <c r="S12" s="299">
        <v>1</v>
      </c>
      <c r="T12" s="299">
        <v>1</v>
      </c>
      <c r="U12" s="299">
        <v>1</v>
      </c>
      <c r="V12" s="299">
        <v>1</v>
      </c>
      <c r="W12" s="299">
        <v>1</v>
      </c>
      <c r="X12" s="299">
        <v>1</v>
      </c>
      <c r="Y12" s="299">
        <v>1</v>
      </c>
      <c r="Z12" s="299">
        <v>1</v>
      </c>
      <c r="AA12" s="299">
        <v>1</v>
      </c>
      <c r="AB12" s="299">
        <v>1</v>
      </c>
      <c r="AC12" s="299">
        <v>1</v>
      </c>
      <c r="AD12" s="299">
        <v>1</v>
      </c>
      <c r="AE12" s="299">
        <v>1</v>
      </c>
      <c r="AF12" s="299">
        <v>1</v>
      </c>
      <c r="AG12" s="299">
        <v>1</v>
      </c>
      <c r="AH12" s="299">
        <v>1</v>
      </c>
      <c r="AI12" s="299">
        <v>1</v>
      </c>
      <c r="AJ12" s="299">
        <v>1</v>
      </c>
      <c r="AK12" s="299">
        <v>1</v>
      </c>
      <c r="AL12" s="299">
        <v>1</v>
      </c>
      <c r="AM12" s="299">
        <v>1</v>
      </c>
      <c r="AN12" s="299">
        <v>1</v>
      </c>
      <c r="AO12" s="299">
        <v>1</v>
      </c>
      <c r="AP12" s="299">
        <v>1</v>
      </c>
      <c r="AQ12" s="299">
        <v>1</v>
      </c>
    </row>
    <row r="13" spans="1:43" x14ac:dyDescent="0.25">
      <c r="A13" s="299" t="s">
        <v>100</v>
      </c>
      <c r="B13" s="299">
        <v>1</v>
      </c>
      <c r="C13" s="299">
        <v>1</v>
      </c>
      <c r="D13" s="299">
        <v>1</v>
      </c>
      <c r="E13" s="299">
        <v>1</v>
      </c>
      <c r="F13" s="299">
        <v>1</v>
      </c>
      <c r="G13" s="299">
        <v>1</v>
      </c>
      <c r="H13" s="299">
        <v>1</v>
      </c>
      <c r="I13" s="299">
        <v>1</v>
      </c>
      <c r="J13" s="299">
        <v>1</v>
      </c>
      <c r="K13" s="299">
        <v>1</v>
      </c>
      <c r="L13" s="299">
        <v>1</v>
      </c>
      <c r="M13" s="299">
        <v>1</v>
      </c>
      <c r="N13" s="299">
        <v>1</v>
      </c>
      <c r="O13" s="299">
        <v>1</v>
      </c>
      <c r="P13" s="299">
        <v>1</v>
      </c>
      <c r="Q13" s="299">
        <v>1</v>
      </c>
      <c r="R13" s="299">
        <v>1</v>
      </c>
      <c r="S13" s="299">
        <v>1</v>
      </c>
      <c r="T13" s="299">
        <v>1</v>
      </c>
      <c r="U13" s="299">
        <v>1</v>
      </c>
      <c r="V13" s="299">
        <v>1</v>
      </c>
      <c r="W13" s="299">
        <v>1</v>
      </c>
      <c r="X13" s="299">
        <v>1</v>
      </c>
      <c r="Y13" s="299">
        <v>1</v>
      </c>
      <c r="Z13" s="299">
        <v>1</v>
      </c>
      <c r="AA13" s="299">
        <v>1</v>
      </c>
      <c r="AB13" s="299">
        <v>1</v>
      </c>
      <c r="AC13" s="299">
        <v>1</v>
      </c>
      <c r="AD13" s="299">
        <v>1</v>
      </c>
      <c r="AE13" s="299">
        <v>1</v>
      </c>
      <c r="AF13" s="299">
        <v>1</v>
      </c>
      <c r="AG13" s="299">
        <v>1</v>
      </c>
      <c r="AH13" s="299">
        <v>1</v>
      </c>
      <c r="AI13" s="299">
        <v>1</v>
      </c>
      <c r="AJ13" s="299">
        <v>1</v>
      </c>
      <c r="AK13" s="299">
        <v>1</v>
      </c>
      <c r="AL13" s="299">
        <v>1</v>
      </c>
      <c r="AM13" s="299">
        <v>1</v>
      </c>
      <c r="AN13" s="299">
        <v>1</v>
      </c>
      <c r="AO13" s="299">
        <v>1</v>
      </c>
      <c r="AP13" s="299">
        <v>1</v>
      </c>
      <c r="AQ13" s="299">
        <v>1</v>
      </c>
    </row>
    <row r="14" spans="1:43" x14ac:dyDescent="0.25">
      <c r="A14" s="299" t="s">
        <v>101</v>
      </c>
      <c r="B14" s="299">
        <v>1</v>
      </c>
      <c r="C14" s="299">
        <v>1</v>
      </c>
      <c r="D14" s="299">
        <v>1</v>
      </c>
      <c r="E14" s="299">
        <v>1</v>
      </c>
      <c r="F14" s="299">
        <v>1</v>
      </c>
      <c r="G14" s="299">
        <v>1</v>
      </c>
      <c r="H14" s="299">
        <v>1</v>
      </c>
      <c r="I14" s="299">
        <v>1</v>
      </c>
      <c r="J14" s="299">
        <v>1</v>
      </c>
      <c r="K14" s="299">
        <v>1</v>
      </c>
      <c r="L14" s="299">
        <v>1</v>
      </c>
      <c r="M14" s="299">
        <v>1</v>
      </c>
      <c r="N14" s="299">
        <v>1</v>
      </c>
      <c r="O14" s="299">
        <v>1</v>
      </c>
      <c r="P14" s="299">
        <v>1</v>
      </c>
      <c r="Q14" s="299">
        <v>1</v>
      </c>
      <c r="R14" s="299">
        <v>1</v>
      </c>
      <c r="S14" s="299">
        <v>1</v>
      </c>
      <c r="T14" s="299">
        <v>1</v>
      </c>
      <c r="U14" s="299">
        <v>1</v>
      </c>
      <c r="V14" s="299">
        <v>1</v>
      </c>
      <c r="W14" s="299">
        <v>1</v>
      </c>
      <c r="X14" s="299">
        <v>1</v>
      </c>
      <c r="Y14" s="299">
        <v>1</v>
      </c>
      <c r="Z14" s="299">
        <v>1</v>
      </c>
      <c r="AA14" s="299">
        <v>1</v>
      </c>
      <c r="AB14" s="299">
        <v>1</v>
      </c>
      <c r="AC14" s="299">
        <v>1</v>
      </c>
      <c r="AD14" s="299">
        <v>1</v>
      </c>
      <c r="AE14" s="299">
        <v>1</v>
      </c>
      <c r="AF14" s="299">
        <v>1</v>
      </c>
      <c r="AG14" s="299">
        <v>1</v>
      </c>
      <c r="AH14" s="299">
        <v>1</v>
      </c>
      <c r="AI14" s="299">
        <v>1</v>
      </c>
      <c r="AJ14" s="299">
        <v>1</v>
      </c>
      <c r="AK14" s="299">
        <v>1</v>
      </c>
      <c r="AL14" s="299">
        <v>1</v>
      </c>
      <c r="AM14" s="299">
        <v>1</v>
      </c>
      <c r="AN14" s="299">
        <v>1</v>
      </c>
      <c r="AO14" s="299">
        <v>1</v>
      </c>
      <c r="AP14" s="299">
        <v>1</v>
      </c>
      <c r="AQ14" s="299">
        <v>1</v>
      </c>
    </row>
    <row r="15" spans="1:43" x14ac:dyDescent="0.25">
      <c r="A15" s="299" t="s">
        <v>102</v>
      </c>
      <c r="B15" s="299">
        <v>1</v>
      </c>
      <c r="C15" s="299">
        <v>1</v>
      </c>
      <c r="D15" s="299">
        <v>1</v>
      </c>
      <c r="E15" s="299">
        <v>1</v>
      </c>
      <c r="F15" s="299">
        <v>1</v>
      </c>
      <c r="G15" s="299">
        <v>1</v>
      </c>
      <c r="H15" s="299">
        <v>1</v>
      </c>
      <c r="I15" s="299">
        <v>1</v>
      </c>
      <c r="J15" s="299">
        <v>1</v>
      </c>
      <c r="K15" s="299">
        <v>1</v>
      </c>
      <c r="L15" s="299">
        <v>1</v>
      </c>
      <c r="M15" s="299">
        <v>1</v>
      </c>
      <c r="N15" s="299">
        <v>1</v>
      </c>
      <c r="O15" s="299">
        <v>1</v>
      </c>
      <c r="P15" s="299">
        <v>1</v>
      </c>
      <c r="Q15" s="299">
        <v>1</v>
      </c>
      <c r="R15" s="299">
        <v>1</v>
      </c>
      <c r="S15" s="299">
        <v>1</v>
      </c>
      <c r="T15" s="299">
        <v>1</v>
      </c>
      <c r="U15" s="299">
        <v>1</v>
      </c>
      <c r="V15" s="299">
        <v>1</v>
      </c>
      <c r="W15" s="299">
        <v>1</v>
      </c>
      <c r="X15" s="299">
        <v>1</v>
      </c>
      <c r="Y15" s="299">
        <v>1</v>
      </c>
      <c r="Z15" s="299">
        <v>1</v>
      </c>
      <c r="AA15" s="299">
        <v>1</v>
      </c>
      <c r="AB15" s="299">
        <v>1</v>
      </c>
      <c r="AC15" s="299">
        <v>1</v>
      </c>
      <c r="AD15" s="299">
        <v>1</v>
      </c>
      <c r="AE15" s="299">
        <v>1</v>
      </c>
      <c r="AF15" s="299">
        <v>1</v>
      </c>
      <c r="AG15" s="299">
        <v>1</v>
      </c>
      <c r="AH15" s="299">
        <v>1</v>
      </c>
      <c r="AI15" s="299">
        <v>1</v>
      </c>
      <c r="AJ15" s="299">
        <v>1</v>
      </c>
      <c r="AK15" s="299">
        <v>1</v>
      </c>
      <c r="AL15" s="299">
        <v>1</v>
      </c>
      <c r="AM15" s="299">
        <v>1</v>
      </c>
      <c r="AN15" s="299">
        <v>1</v>
      </c>
      <c r="AO15" s="299">
        <v>1</v>
      </c>
      <c r="AP15" s="299">
        <v>1</v>
      </c>
      <c r="AQ15" s="299">
        <v>1</v>
      </c>
    </row>
    <row r="16" spans="1:43" x14ac:dyDescent="0.25">
      <c r="A16" s="299" t="s">
        <v>103</v>
      </c>
      <c r="B16" s="299">
        <v>1</v>
      </c>
      <c r="C16" s="299">
        <v>1</v>
      </c>
      <c r="D16" s="299">
        <v>1</v>
      </c>
      <c r="E16" s="299">
        <v>1</v>
      </c>
      <c r="F16" s="299">
        <v>1</v>
      </c>
      <c r="G16" s="299">
        <v>1</v>
      </c>
      <c r="H16" s="299">
        <v>1</v>
      </c>
      <c r="I16" s="299">
        <v>1</v>
      </c>
      <c r="J16" s="299">
        <v>1</v>
      </c>
      <c r="K16" s="299">
        <v>1</v>
      </c>
      <c r="L16" s="299">
        <v>1</v>
      </c>
      <c r="M16" s="299">
        <v>1</v>
      </c>
      <c r="N16" s="299">
        <v>1</v>
      </c>
      <c r="O16" s="299">
        <v>1</v>
      </c>
      <c r="P16" s="299">
        <v>1</v>
      </c>
      <c r="Q16" s="299">
        <v>1</v>
      </c>
      <c r="R16" s="299">
        <v>1</v>
      </c>
      <c r="S16" s="299">
        <v>1</v>
      </c>
      <c r="T16" s="299">
        <v>1</v>
      </c>
      <c r="U16" s="299">
        <v>1</v>
      </c>
      <c r="V16" s="299">
        <v>1</v>
      </c>
      <c r="W16" s="299">
        <v>1</v>
      </c>
      <c r="X16" s="299">
        <v>1</v>
      </c>
      <c r="Y16" s="299">
        <v>1</v>
      </c>
      <c r="Z16" s="299">
        <v>1</v>
      </c>
      <c r="AA16" s="299">
        <v>1</v>
      </c>
      <c r="AB16" s="299">
        <v>1</v>
      </c>
      <c r="AC16" s="299">
        <v>1</v>
      </c>
      <c r="AD16" s="299">
        <v>1</v>
      </c>
      <c r="AE16" s="299">
        <v>1</v>
      </c>
      <c r="AF16" s="299">
        <v>1</v>
      </c>
      <c r="AG16" s="299">
        <v>1</v>
      </c>
      <c r="AH16" s="299">
        <v>1</v>
      </c>
      <c r="AI16" s="299">
        <v>1</v>
      </c>
      <c r="AJ16" s="299">
        <v>1</v>
      </c>
      <c r="AK16" s="299">
        <v>1</v>
      </c>
      <c r="AL16" s="299">
        <v>1</v>
      </c>
      <c r="AM16" s="299">
        <v>1</v>
      </c>
      <c r="AN16" s="299">
        <v>1</v>
      </c>
      <c r="AO16" s="299">
        <v>1</v>
      </c>
      <c r="AP16" s="299">
        <v>1</v>
      </c>
      <c r="AQ16" s="299">
        <v>1</v>
      </c>
    </row>
    <row r="17" spans="1:43" x14ac:dyDescent="0.25">
      <c r="A17" s="299" t="s">
        <v>104</v>
      </c>
      <c r="B17" s="299">
        <v>1</v>
      </c>
      <c r="C17" s="299">
        <v>1</v>
      </c>
      <c r="D17" s="299">
        <v>1</v>
      </c>
      <c r="E17" s="299">
        <v>1</v>
      </c>
      <c r="F17" s="299">
        <v>1</v>
      </c>
      <c r="G17" s="299">
        <v>1</v>
      </c>
      <c r="H17" s="299">
        <v>1</v>
      </c>
      <c r="I17" s="299">
        <v>1</v>
      </c>
      <c r="J17" s="299">
        <v>1</v>
      </c>
      <c r="K17" s="299">
        <v>1</v>
      </c>
      <c r="L17" s="299">
        <v>1</v>
      </c>
      <c r="M17" s="299">
        <v>1</v>
      </c>
      <c r="N17" s="299">
        <v>1</v>
      </c>
      <c r="O17" s="299">
        <v>1</v>
      </c>
      <c r="P17" s="299">
        <v>1</v>
      </c>
      <c r="Q17" s="299">
        <v>1</v>
      </c>
      <c r="R17" s="299">
        <v>1</v>
      </c>
      <c r="S17" s="299">
        <v>1</v>
      </c>
      <c r="T17" s="299">
        <v>1</v>
      </c>
      <c r="U17" s="299">
        <v>1</v>
      </c>
      <c r="V17" s="299">
        <v>1</v>
      </c>
      <c r="W17" s="299">
        <v>1</v>
      </c>
      <c r="X17" s="299">
        <v>1</v>
      </c>
      <c r="Y17" s="299">
        <v>1</v>
      </c>
      <c r="Z17" s="299">
        <v>1</v>
      </c>
      <c r="AA17" s="299">
        <v>1</v>
      </c>
      <c r="AB17" s="299">
        <v>1</v>
      </c>
      <c r="AC17" s="299">
        <v>1</v>
      </c>
      <c r="AD17" s="299">
        <v>1</v>
      </c>
      <c r="AE17" s="299">
        <v>1</v>
      </c>
      <c r="AF17" s="299">
        <v>1</v>
      </c>
      <c r="AG17" s="299">
        <v>1</v>
      </c>
      <c r="AH17" s="299">
        <v>1</v>
      </c>
      <c r="AI17" s="299">
        <v>1</v>
      </c>
      <c r="AJ17" s="299">
        <v>1</v>
      </c>
      <c r="AK17" s="299">
        <v>1</v>
      </c>
      <c r="AL17" s="299">
        <v>1</v>
      </c>
      <c r="AM17" s="299">
        <v>1</v>
      </c>
      <c r="AN17" s="299">
        <v>1</v>
      </c>
      <c r="AO17" s="299">
        <v>1</v>
      </c>
      <c r="AP17" s="299">
        <v>1</v>
      </c>
      <c r="AQ17" s="299">
        <v>1</v>
      </c>
    </row>
    <row r="18" spans="1:43" x14ac:dyDescent="0.25">
      <c r="A18" s="299" t="s">
        <v>105</v>
      </c>
      <c r="B18" s="299">
        <v>1</v>
      </c>
      <c r="C18" s="299">
        <v>1</v>
      </c>
      <c r="D18" s="299">
        <v>1</v>
      </c>
      <c r="E18" s="299">
        <v>1</v>
      </c>
      <c r="F18" s="299">
        <v>1</v>
      </c>
      <c r="G18" s="299">
        <v>1</v>
      </c>
      <c r="H18" s="299">
        <v>1</v>
      </c>
      <c r="I18" s="299">
        <v>1</v>
      </c>
      <c r="J18" s="299">
        <v>1</v>
      </c>
      <c r="K18" s="299">
        <v>1</v>
      </c>
      <c r="L18" s="299">
        <v>1</v>
      </c>
      <c r="M18" s="299">
        <v>1</v>
      </c>
      <c r="N18" s="299">
        <v>1</v>
      </c>
      <c r="O18" s="299">
        <v>1</v>
      </c>
      <c r="P18" s="299">
        <v>1</v>
      </c>
      <c r="Q18" s="299">
        <v>1</v>
      </c>
      <c r="R18" s="299">
        <v>1</v>
      </c>
      <c r="S18" s="299">
        <v>1</v>
      </c>
      <c r="T18" s="299">
        <v>1</v>
      </c>
      <c r="U18" s="299">
        <v>1</v>
      </c>
      <c r="V18" s="299">
        <v>1</v>
      </c>
      <c r="W18" s="299">
        <v>1</v>
      </c>
      <c r="X18" s="299">
        <v>1</v>
      </c>
      <c r="Y18" s="299">
        <v>1</v>
      </c>
      <c r="Z18" s="299">
        <v>1</v>
      </c>
      <c r="AA18" s="299">
        <v>1</v>
      </c>
      <c r="AB18" s="299">
        <v>1</v>
      </c>
      <c r="AC18" s="299">
        <v>1</v>
      </c>
      <c r="AD18" s="299">
        <v>1</v>
      </c>
      <c r="AE18" s="299">
        <v>1</v>
      </c>
      <c r="AF18" s="299">
        <v>1</v>
      </c>
      <c r="AG18" s="299">
        <v>1</v>
      </c>
      <c r="AH18" s="299">
        <v>1</v>
      </c>
      <c r="AI18" s="299">
        <v>1</v>
      </c>
      <c r="AJ18" s="299">
        <v>1</v>
      </c>
      <c r="AK18" s="299">
        <v>1</v>
      </c>
      <c r="AL18" s="299">
        <v>1</v>
      </c>
      <c r="AM18" s="299">
        <v>1</v>
      </c>
      <c r="AN18" s="299">
        <v>1</v>
      </c>
      <c r="AO18" s="299">
        <v>1</v>
      </c>
      <c r="AP18" s="299">
        <v>1</v>
      </c>
      <c r="AQ18" s="299">
        <v>1</v>
      </c>
    </row>
    <row r="19" spans="1:43" x14ac:dyDescent="0.25">
      <c r="A19" s="299" t="s">
        <v>106</v>
      </c>
      <c r="B19" s="299">
        <v>1</v>
      </c>
      <c r="C19" s="299">
        <v>1</v>
      </c>
      <c r="D19" s="299">
        <v>1</v>
      </c>
      <c r="E19" s="299">
        <v>1</v>
      </c>
      <c r="F19" s="299">
        <v>1</v>
      </c>
      <c r="G19" s="299">
        <v>1</v>
      </c>
      <c r="H19" s="299">
        <v>1</v>
      </c>
      <c r="I19" s="299">
        <v>1</v>
      </c>
      <c r="J19" s="299">
        <v>1</v>
      </c>
      <c r="K19" s="299">
        <v>1</v>
      </c>
      <c r="L19" s="299">
        <v>1</v>
      </c>
      <c r="M19" s="299">
        <v>1</v>
      </c>
      <c r="N19" s="299">
        <v>1</v>
      </c>
      <c r="O19" s="299">
        <v>1</v>
      </c>
      <c r="P19" s="299">
        <v>1</v>
      </c>
      <c r="Q19" s="299">
        <v>1</v>
      </c>
      <c r="R19" s="299">
        <v>1</v>
      </c>
      <c r="S19" s="299">
        <v>1</v>
      </c>
      <c r="T19" s="299">
        <v>1</v>
      </c>
      <c r="U19" s="299">
        <v>1</v>
      </c>
      <c r="V19" s="299">
        <v>1</v>
      </c>
      <c r="W19" s="299">
        <v>1</v>
      </c>
      <c r="X19" s="299">
        <v>1</v>
      </c>
      <c r="Y19" s="299">
        <v>1</v>
      </c>
      <c r="Z19" s="299">
        <v>1</v>
      </c>
      <c r="AA19" s="299">
        <v>1</v>
      </c>
      <c r="AB19" s="299">
        <v>1</v>
      </c>
      <c r="AC19" s="299">
        <v>1</v>
      </c>
      <c r="AD19" s="299">
        <v>1</v>
      </c>
      <c r="AE19" s="299">
        <v>1</v>
      </c>
      <c r="AF19" s="299">
        <v>1</v>
      </c>
      <c r="AG19" s="299">
        <v>1</v>
      </c>
      <c r="AH19" s="299">
        <v>1</v>
      </c>
      <c r="AI19" s="299">
        <v>1</v>
      </c>
      <c r="AJ19" s="299">
        <v>1</v>
      </c>
      <c r="AK19" s="299">
        <v>1</v>
      </c>
      <c r="AL19" s="299">
        <v>1</v>
      </c>
      <c r="AM19" s="299">
        <v>1</v>
      </c>
      <c r="AN19" s="299">
        <v>1</v>
      </c>
      <c r="AO19" s="299">
        <v>1</v>
      </c>
      <c r="AP19" s="299">
        <v>1</v>
      </c>
      <c r="AQ19" s="299">
        <v>1</v>
      </c>
    </row>
    <row r="20" spans="1:43" x14ac:dyDescent="0.25">
      <c r="A20" s="299" t="s">
        <v>107</v>
      </c>
      <c r="B20" s="299">
        <v>1</v>
      </c>
      <c r="C20" s="299">
        <v>1</v>
      </c>
      <c r="D20" s="299">
        <v>1</v>
      </c>
      <c r="E20" s="299">
        <v>1</v>
      </c>
      <c r="F20" s="299">
        <v>1</v>
      </c>
      <c r="G20" s="299">
        <v>1</v>
      </c>
      <c r="H20" s="299">
        <v>1</v>
      </c>
      <c r="I20" s="299">
        <v>1</v>
      </c>
      <c r="J20" s="299">
        <v>1</v>
      </c>
      <c r="K20" s="299">
        <v>1</v>
      </c>
      <c r="L20" s="299">
        <v>1</v>
      </c>
      <c r="M20" s="299">
        <v>1</v>
      </c>
      <c r="N20" s="299">
        <v>1</v>
      </c>
      <c r="O20" s="299">
        <v>1</v>
      </c>
      <c r="P20" s="299">
        <v>1</v>
      </c>
      <c r="Q20" s="299">
        <v>1</v>
      </c>
      <c r="R20" s="299">
        <v>1</v>
      </c>
      <c r="S20" s="299">
        <v>1</v>
      </c>
      <c r="T20" s="299">
        <v>1</v>
      </c>
      <c r="U20" s="299">
        <v>1</v>
      </c>
      <c r="V20" s="299">
        <v>1</v>
      </c>
      <c r="W20" s="299">
        <v>1</v>
      </c>
      <c r="X20" s="299">
        <v>1</v>
      </c>
      <c r="Y20" s="299">
        <v>1</v>
      </c>
      <c r="Z20" s="299">
        <v>1</v>
      </c>
      <c r="AA20" s="299">
        <v>1</v>
      </c>
      <c r="AB20" s="299">
        <v>1</v>
      </c>
      <c r="AC20" s="299">
        <v>1</v>
      </c>
      <c r="AD20" s="299">
        <v>1</v>
      </c>
      <c r="AE20" s="299">
        <v>1</v>
      </c>
      <c r="AF20" s="299">
        <v>1</v>
      </c>
      <c r="AG20" s="299">
        <v>1</v>
      </c>
      <c r="AH20" s="299">
        <v>1</v>
      </c>
      <c r="AI20" s="299">
        <v>1</v>
      </c>
      <c r="AJ20" s="299">
        <v>1</v>
      </c>
      <c r="AK20" s="299">
        <v>1</v>
      </c>
      <c r="AL20" s="299">
        <v>1</v>
      </c>
      <c r="AM20" s="299">
        <v>1</v>
      </c>
      <c r="AN20" s="299">
        <v>1</v>
      </c>
      <c r="AO20" s="299">
        <v>1</v>
      </c>
      <c r="AP20" s="299">
        <v>1</v>
      </c>
      <c r="AQ20" s="299">
        <v>1</v>
      </c>
    </row>
    <row r="21" spans="1:43" x14ac:dyDescent="0.25">
      <c r="A21" s="299" t="s">
        <v>108</v>
      </c>
      <c r="B21" s="299">
        <v>1</v>
      </c>
      <c r="C21" s="299">
        <v>1</v>
      </c>
      <c r="D21" s="299">
        <v>1</v>
      </c>
      <c r="E21" s="299">
        <v>1</v>
      </c>
      <c r="F21" s="299">
        <v>1</v>
      </c>
      <c r="G21" s="299">
        <v>1</v>
      </c>
      <c r="H21" s="299">
        <v>1</v>
      </c>
      <c r="I21" s="299">
        <v>1</v>
      </c>
      <c r="J21" s="299">
        <v>1</v>
      </c>
      <c r="K21" s="299">
        <v>1</v>
      </c>
      <c r="L21" s="299">
        <v>1</v>
      </c>
      <c r="M21" s="299">
        <v>1</v>
      </c>
      <c r="N21" s="299">
        <v>1</v>
      </c>
      <c r="O21" s="299">
        <v>1</v>
      </c>
      <c r="P21" s="299">
        <v>1</v>
      </c>
      <c r="Q21" s="299">
        <v>1</v>
      </c>
      <c r="R21" s="299">
        <v>1</v>
      </c>
      <c r="S21" s="299">
        <v>1</v>
      </c>
      <c r="T21" s="299">
        <v>1</v>
      </c>
      <c r="U21" s="299">
        <v>1</v>
      </c>
      <c r="V21" s="299">
        <v>1</v>
      </c>
      <c r="W21" s="299">
        <v>1</v>
      </c>
      <c r="X21" s="299">
        <v>1</v>
      </c>
      <c r="Y21" s="299">
        <v>1</v>
      </c>
      <c r="Z21" s="299">
        <v>1</v>
      </c>
      <c r="AA21" s="299">
        <v>1</v>
      </c>
      <c r="AB21" s="299">
        <v>1</v>
      </c>
      <c r="AC21" s="299">
        <v>1</v>
      </c>
      <c r="AD21" s="299">
        <v>1</v>
      </c>
      <c r="AE21" s="299">
        <v>1</v>
      </c>
      <c r="AF21" s="299">
        <v>1</v>
      </c>
      <c r="AG21" s="299">
        <v>1</v>
      </c>
      <c r="AH21" s="299">
        <v>1</v>
      </c>
      <c r="AI21" s="299">
        <v>1</v>
      </c>
      <c r="AJ21" s="299">
        <v>1</v>
      </c>
      <c r="AK21" s="299">
        <v>1</v>
      </c>
      <c r="AL21" s="299">
        <v>1</v>
      </c>
      <c r="AM21" s="299">
        <v>1</v>
      </c>
      <c r="AN21" s="299">
        <v>1</v>
      </c>
      <c r="AO21" s="299">
        <v>1</v>
      </c>
      <c r="AP21" s="299">
        <v>1</v>
      </c>
      <c r="AQ21" s="299">
        <v>1</v>
      </c>
    </row>
    <row r="22" spans="1:43" x14ac:dyDescent="0.25">
      <c r="A22" s="299" t="s">
        <v>109</v>
      </c>
      <c r="B22" s="299">
        <v>1</v>
      </c>
      <c r="C22" s="299">
        <v>1</v>
      </c>
      <c r="D22" s="299">
        <v>1</v>
      </c>
      <c r="E22" s="299">
        <v>1</v>
      </c>
      <c r="F22" s="299">
        <v>1</v>
      </c>
      <c r="G22" s="299">
        <v>1</v>
      </c>
      <c r="H22" s="299">
        <v>1</v>
      </c>
      <c r="I22" s="299">
        <v>1</v>
      </c>
      <c r="J22" s="299">
        <v>1</v>
      </c>
      <c r="K22" s="299">
        <v>1</v>
      </c>
      <c r="L22" s="299">
        <v>1</v>
      </c>
      <c r="M22" s="299">
        <v>1</v>
      </c>
      <c r="N22" s="299">
        <v>1</v>
      </c>
      <c r="O22" s="299">
        <v>1</v>
      </c>
      <c r="P22" s="299">
        <v>1</v>
      </c>
      <c r="Q22" s="299">
        <v>1</v>
      </c>
      <c r="R22" s="299">
        <v>1</v>
      </c>
      <c r="S22" s="299">
        <v>1</v>
      </c>
      <c r="T22" s="299">
        <v>1</v>
      </c>
      <c r="U22" s="299">
        <v>1</v>
      </c>
      <c r="V22" s="299">
        <v>1</v>
      </c>
      <c r="W22" s="299">
        <v>1</v>
      </c>
      <c r="X22" s="299">
        <v>1</v>
      </c>
      <c r="Y22" s="299">
        <v>1</v>
      </c>
      <c r="Z22" s="299">
        <v>1</v>
      </c>
      <c r="AA22" s="299">
        <v>1</v>
      </c>
      <c r="AB22" s="299">
        <v>1</v>
      </c>
      <c r="AC22" s="299">
        <v>1</v>
      </c>
      <c r="AD22" s="299">
        <v>1</v>
      </c>
      <c r="AE22" s="299">
        <v>1</v>
      </c>
      <c r="AF22" s="299">
        <v>1</v>
      </c>
      <c r="AG22" s="299">
        <v>1</v>
      </c>
      <c r="AH22" s="299">
        <v>1</v>
      </c>
      <c r="AI22" s="299">
        <v>1</v>
      </c>
      <c r="AJ22" s="299">
        <v>1</v>
      </c>
      <c r="AK22" s="299">
        <v>1</v>
      </c>
      <c r="AL22" s="299">
        <v>1</v>
      </c>
      <c r="AM22" s="299">
        <v>1</v>
      </c>
      <c r="AN22" s="299">
        <v>1</v>
      </c>
      <c r="AO22" s="299">
        <v>1</v>
      </c>
      <c r="AP22" s="299">
        <v>1</v>
      </c>
      <c r="AQ22" s="299">
        <v>1</v>
      </c>
    </row>
    <row r="23" spans="1:43" x14ac:dyDescent="0.25">
      <c r="A23" s="299" t="s">
        <v>110</v>
      </c>
      <c r="B23" s="299">
        <v>1</v>
      </c>
      <c r="C23" s="299">
        <v>1</v>
      </c>
      <c r="D23" s="299">
        <v>1</v>
      </c>
      <c r="E23" s="299">
        <v>1</v>
      </c>
      <c r="F23" s="299">
        <v>1</v>
      </c>
      <c r="G23" s="299">
        <v>1</v>
      </c>
      <c r="H23" s="299">
        <v>1</v>
      </c>
      <c r="I23" s="299">
        <v>1</v>
      </c>
      <c r="J23" s="299">
        <v>1</v>
      </c>
      <c r="K23" s="299">
        <v>1</v>
      </c>
      <c r="L23" s="299">
        <v>1</v>
      </c>
      <c r="M23" s="299">
        <v>1</v>
      </c>
      <c r="N23" s="299">
        <v>1</v>
      </c>
      <c r="O23" s="299">
        <v>1</v>
      </c>
      <c r="P23" s="299">
        <v>1</v>
      </c>
      <c r="Q23" s="299">
        <v>1</v>
      </c>
      <c r="R23" s="299">
        <v>1</v>
      </c>
      <c r="S23" s="299">
        <v>1</v>
      </c>
      <c r="T23" s="299">
        <v>1</v>
      </c>
      <c r="U23" s="299">
        <v>1</v>
      </c>
      <c r="V23" s="299">
        <v>1</v>
      </c>
      <c r="W23" s="299">
        <v>1</v>
      </c>
      <c r="X23" s="299">
        <v>1</v>
      </c>
      <c r="Y23" s="299">
        <v>1</v>
      </c>
      <c r="Z23" s="299">
        <v>1</v>
      </c>
      <c r="AA23" s="299">
        <v>1</v>
      </c>
      <c r="AB23" s="299">
        <v>1</v>
      </c>
      <c r="AC23" s="299">
        <v>1</v>
      </c>
      <c r="AD23" s="299">
        <v>1</v>
      </c>
      <c r="AE23" s="299">
        <v>1</v>
      </c>
      <c r="AF23" s="299">
        <v>1</v>
      </c>
      <c r="AG23" s="299">
        <v>1</v>
      </c>
      <c r="AH23" s="299">
        <v>1</v>
      </c>
      <c r="AI23" s="299">
        <v>1</v>
      </c>
      <c r="AJ23" s="299">
        <v>1</v>
      </c>
      <c r="AK23" s="299">
        <v>1</v>
      </c>
      <c r="AL23" s="299">
        <v>1</v>
      </c>
      <c r="AM23" s="299">
        <v>1</v>
      </c>
      <c r="AN23" s="299">
        <v>1</v>
      </c>
      <c r="AO23" s="299">
        <v>1</v>
      </c>
      <c r="AP23" s="299">
        <v>1</v>
      </c>
      <c r="AQ23" s="299">
        <v>1</v>
      </c>
    </row>
    <row r="24" spans="1:43" x14ac:dyDescent="0.25">
      <c r="A24" s="299" t="s">
        <v>111</v>
      </c>
      <c r="B24" s="299">
        <v>1</v>
      </c>
      <c r="C24" s="299">
        <v>1</v>
      </c>
      <c r="D24" s="299">
        <v>1</v>
      </c>
      <c r="E24" s="299">
        <v>1</v>
      </c>
      <c r="F24" s="299">
        <v>1</v>
      </c>
      <c r="G24" s="299">
        <v>1</v>
      </c>
      <c r="H24" s="299">
        <v>1</v>
      </c>
      <c r="I24" s="299">
        <v>1</v>
      </c>
      <c r="J24" s="299">
        <v>1</v>
      </c>
      <c r="K24" s="299">
        <v>1</v>
      </c>
      <c r="L24" s="299">
        <v>1</v>
      </c>
      <c r="M24" s="299">
        <v>1</v>
      </c>
      <c r="N24" s="299">
        <v>1</v>
      </c>
      <c r="O24" s="299">
        <v>1</v>
      </c>
      <c r="P24" s="299">
        <v>1</v>
      </c>
      <c r="Q24" s="299">
        <v>1</v>
      </c>
      <c r="R24" s="299">
        <v>1</v>
      </c>
      <c r="S24" s="299">
        <v>1</v>
      </c>
      <c r="T24" s="299">
        <v>1</v>
      </c>
      <c r="U24" s="299">
        <v>1</v>
      </c>
      <c r="V24" s="299">
        <v>1</v>
      </c>
      <c r="W24" s="299">
        <v>1</v>
      </c>
      <c r="X24" s="299">
        <v>1</v>
      </c>
      <c r="Y24" s="299">
        <v>1</v>
      </c>
      <c r="Z24" s="299">
        <v>1</v>
      </c>
      <c r="AA24" s="299">
        <v>1</v>
      </c>
      <c r="AB24" s="299">
        <v>1</v>
      </c>
      <c r="AC24" s="299">
        <v>1</v>
      </c>
      <c r="AD24" s="299">
        <v>1</v>
      </c>
      <c r="AE24" s="299">
        <v>1</v>
      </c>
      <c r="AF24" s="299">
        <v>1</v>
      </c>
      <c r="AG24" s="299">
        <v>1</v>
      </c>
      <c r="AH24" s="299">
        <v>1</v>
      </c>
      <c r="AI24" s="299">
        <v>1</v>
      </c>
      <c r="AJ24" s="299">
        <v>1</v>
      </c>
      <c r="AK24" s="299">
        <v>1</v>
      </c>
      <c r="AL24" s="299">
        <v>1</v>
      </c>
      <c r="AM24" s="299">
        <v>1</v>
      </c>
      <c r="AN24" s="299">
        <v>1</v>
      </c>
      <c r="AO24" s="299">
        <v>1</v>
      </c>
      <c r="AP24" s="299">
        <v>1</v>
      </c>
      <c r="AQ24" s="299">
        <v>1</v>
      </c>
    </row>
    <row r="25" spans="1:43" x14ac:dyDescent="0.25">
      <c r="A25" s="299" t="s">
        <v>112</v>
      </c>
      <c r="B25" s="299">
        <v>1</v>
      </c>
      <c r="C25" s="299">
        <v>1</v>
      </c>
      <c r="D25" s="299">
        <v>1</v>
      </c>
      <c r="E25" s="299">
        <v>1</v>
      </c>
      <c r="F25" s="299">
        <v>1</v>
      </c>
      <c r="G25" s="299">
        <v>1</v>
      </c>
      <c r="H25" s="299">
        <v>1</v>
      </c>
      <c r="I25" s="299">
        <v>1</v>
      </c>
      <c r="J25" s="299">
        <v>1</v>
      </c>
      <c r="K25" s="299">
        <v>1</v>
      </c>
      <c r="L25" s="299">
        <v>1</v>
      </c>
      <c r="M25" s="299">
        <v>1</v>
      </c>
      <c r="N25" s="299">
        <v>1</v>
      </c>
      <c r="O25" s="299">
        <v>1</v>
      </c>
      <c r="P25" s="299">
        <v>1</v>
      </c>
      <c r="Q25" s="299">
        <v>1</v>
      </c>
      <c r="R25" s="299">
        <v>1</v>
      </c>
      <c r="S25" s="299">
        <v>1</v>
      </c>
      <c r="T25" s="299">
        <v>1</v>
      </c>
      <c r="U25" s="299">
        <v>1</v>
      </c>
      <c r="V25" s="299">
        <v>1</v>
      </c>
      <c r="W25" s="299">
        <v>1</v>
      </c>
      <c r="X25" s="299">
        <v>1</v>
      </c>
      <c r="Y25" s="299">
        <v>1</v>
      </c>
      <c r="Z25" s="299">
        <v>1</v>
      </c>
      <c r="AA25" s="299">
        <v>1</v>
      </c>
      <c r="AB25" s="299">
        <v>1</v>
      </c>
      <c r="AC25" s="299">
        <v>1</v>
      </c>
      <c r="AD25" s="299">
        <v>1</v>
      </c>
      <c r="AE25" s="299">
        <v>1</v>
      </c>
      <c r="AF25" s="299">
        <v>1</v>
      </c>
      <c r="AG25" s="299">
        <v>1</v>
      </c>
      <c r="AH25" s="299">
        <v>1</v>
      </c>
      <c r="AI25" s="299">
        <v>1</v>
      </c>
      <c r="AJ25" s="299">
        <v>1</v>
      </c>
      <c r="AK25" s="299">
        <v>1</v>
      </c>
      <c r="AL25" s="299">
        <v>1</v>
      </c>
      <c r="AM25" s="299">
        <v>1</v>
      </c>
      <c r="AN25" s="299">
        <v>1</v>
      </c>
      <c r="AO25" s="299">
        <v>1</v>
      </c>
      <c r="AP25" s="299">
        <v>1</v>
      </c>
      <c r="AQ25" s="299">
        <v>1</v>
      </c>
    </row>
    <row r="26" spans="1:43" x14ac:dyDescent="0.25">
      <c r="A26" s="299" t="s">
        <v>113</v>
      </c>
      <c r="B26" s="299">
        <v>1</v>
      </c>
      <c r="C26" s="299">
        <v>1</v>
      </c>
      <c r="D26" s="299">
        <v>1</v>
      </c>
      <c r="E26" s="299">
        <v>1</v>
      </c>
      <c r="F26" s="299">
        <v>1</v>
      </c>
      <c r="G26" s="299">
        <v>1</v>
      </c>
      <c r="H26" s="299">
        <v>1</v>
      </c>
      <c r="I26" s="299">
        <v>1</v>
      </c>
      <c r="J26" s="299">
        <v>1</v>
      </c>
      <c r="K26" s="299">
        <v>1</v>
      </c>
      <c r="L26" s="299">
        <v>1</v>
      </c>
      <c r="M26" s="299">
        <v>1</v>
      </c>
      <c r="N26" s="299">
        <v>1</v>
      </c>
      <c r="O26" s="299">
        <v>1</v>
      </c>
      <c r="P26" s="299">
        <v>1</v>
      </c>
      <c r="Q26" s="299">
        <v>1</v>
      </c>
      <c r="R26" s="299">
        <v>1</v>
      </c>
      <c r="S26" s="299">
        <v>1</v>
      </c>
      <c r="T26" s="299">
        <v>1</v>
      </c>
      <c r="U26" s="299">
        <v>1</v>
      </c>
      <c r="V26" s="299">
        <v>1</v>
      </c>
      <c r="W26" s="299">
        <v>1</v>
      </c>
      <c r="X26" s="299">
        <v>1</v>
      </c>
      <c r="Y26" s="299">
        <v>1</v>
      </c>
      <c r="Z26" s="299">
        <v>1</v>
      </c>
      <c r="AA26" s="299">
        <v>1</v>
      </c>
      <c r="AB26" s="299">
        <v>1</v>
      </c>
      <c r="AC26" s="299">
        <v>1</v>
      </c>
      <c r="AD26" s="299">
        <v>1</v>
      </c>
      <c r="AE26" s="299">
        <v>1</v>
      </c>
      <c r="AF26" s="299">
        <v>1</v>
      </c>
      <c r="AG26" s="299">
        <v>1</v>
      </c>
      <c r="AH26" s="299">
        <v>1</v>
      </c>
      <c r="AI26" s="299">
        <v>1</v>
      </c>
      <c r="AJ26" s="299">
        <v>1</v>
      </c>
      <c r="AK26" s="299">
        <v>1</v>
      </c>
      <c r="AL26" s="299">
        <v>1</v>
      </c>
      <c r="AM26" s="299">
        <v>1</v>
      </c>
      <c r="AN26" s="299">
        <v>1</v>
      </c>
      <c r="AO26" s="299">
        <v>1</v>
      </c>
      <c r="AP26" s="299">
        <v>1</v>
      </c>
      <c r="AQ26" s="299">
        <v>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61</vt:i4>
      </vt:variant>
    </vt:vector>
  </HeadingPairs>
  <TitlesOfParts>
    <vt:vector size="61" baseType="lpstr">
      <vt:lpstr>About</vt:lpstr>
      <vt:lpstr>Sector Match</vt:lpstr>
      <vt:lpstr>Fuel Match</vt:lpstr>
      <vt:lpstr>Heat Value</vt:lpstr>
      <vt:lpstr>Final Energy Consumption-2019</vt:lpstr>
      <vt:lpstr>Feedstock Split-2019</vt:lpstr>
      <vt:lpstr>Final Energy Consumption-2020</vt:lpstr>
      <vt:lpstr>Feedstock Split-2020</vt:lpstr>
      <vt:lpstr>Transformation Match</vt:lpstr>
      <vt:lpstr>Value Added</vt:lpstr>
      <vt:lpstr>Energy Balance-2019</vt:lpstr>
      <vt:lpstr>Energy Balance-2020</vt:lpstr>
      <vt:lpstr>Non-energy Use 2019</vt:lpstr>
      <vt:lpstr>Product Output &amp; Intensity</vt:lpstr>
      <vt:lpstr>Non-energy Use 2020</vt:lpstr>
      <vt:lpstr>Energy Use 2019</vt:lpstr>
      <vt:lpstr>Energy Use 2020</vt:lpstr>
      <vt:lpstr>Non-energy Use &gt;&gt;</vt:lpstr>
      <vt:lpstr>Non-energy Multiplier</vt:lpstr>
      <vt:lpstr>NonE-Coal</vt:lpstr>
      <vt:lpstr>NonE-crude oil</vt:lpstr>
      <vt:lpstr>NonE-LPG propane or butane</vt:lpstr>
      <vt:lpstr>NonE-petroleum diesel</vt:lpstr>
      <vt:lpstr>NonE-heavy fuel oil</vt:lpstr>
      <vt:lpstr>NonE-natural gas</vt:lpstr>
      <vt:lpstr>NonE-biomass</vt:lpstr>
      <vt:lpstr>Energy Use &gt;&gt;</vt:lpstr>
      <vt:lpstr>Energy Efficiency</vt:lpstr>
      <vt:lpstr>Energy Use</vt:lpstr>
      <vt:lpstr>Electrification</vt:lpstr>
      <vt:lpstr>E-electricity</vt:lpstr>
      <vt:lpstr>Coal Consumption Structure </vt:lpstr>
      <vt:lpstr>E-Coal</vt:lpstr>
      <vt:lpstr>E-LPG propane or butane</vt:lpstr>
      <vt:lpstr>E-petroleum diesel</vt:lpstr>
      <vt:lpstr>E-crude oil</vt:lpstr>
      <vt:lpstr>E-heavy fuel oil</vt:lpstr>
      <vt:lpstr>E-natural gas</vt:lpstr>
      <vt:lpstr>E-heat</vt:lpstr>
      <vt:lpstr>E-biomass</vt:lpstr>
      <vt:lpstr>BIFUbC-sum</vt:lpstr>
      <vt:lpstr>BIFUbC-coal</vt:lpstr>
      <vt:lpstr>BIFUbC-LPG-propane-or-butane</vt:lpstr>
      <vt:lpstr>BIFUbC-petroleum-diesel</vt:lpstr>
      <vt:lpstr>BIFUbC-crude-oil</vt:lpstr>
      <vt:lpstr>BIFUbC-heavy-or-residual-oil</vt:lpstr>
      <vt:lpstr>BIFUbC-natural-gas</vt:lpstr>
      <vt:lpstr>BIFUbC-electricity</vt:lpstr>
      <vt:lpstr>BIFUbC-heat</vt:lpstr>
      <vt:lpstr>BIFUbC-biomass</vt:lpstr>
      <vt:lpstr>BIFUbC-hydrogen</vt:lpstr>
      <vt:lpstr>BPoIFUfE-coal</vt:lpstr>
      <vt:lpstr>BPoIFUfE-LPG-propane-or-butane</vt:lpstr>
      <vt:lpstr>BPoIFUfE-petroleum-diesel</vt:lpstr>
      <vt:lpstr>BPoIFUfE-crude-oil</vt:lpstr>
      <vt:lpstr>BPoIFUfE-heavy-or-residual-oil</vt:lpstr>
      <vt:lpstr>BPoIFUfE-natural-gas</vt:lpstr>
      <vt:lpstr>BPoIFUfE-electricity</vt:lpstr>
      <vt:lpstr>BPoIFUfE-heat</vt:lpstr>
      <vt:lpstr>BPoIFUfE-biomass</vt:lpstr>
      <vt:lpstr>BPoIFUfE-hydrogen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cjwdllj@163.com</cp:lastModifiedBy>
  <dcterms:created xsi:type="dcterms:W3CDTF">2023-02-17T09:18:01Z</dcterms:created>
  <dcterms:modified xsi:type="dcterms:W3CDTF">2026-04-29T03:33:26Z</dcterms:modified>
</cp:coreProperties>
</file>